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abriggs\Documents\Coding_Practice\Python\Jerseys\"/>
    </mc:Choice>
  </mc:AlternateContent>
  <xr:revisionPtr revIDLastSave="0" documentId="13_ncr:1_{246E0A20-60F0-4D1F-B1B5-FC1420123A56}" xr6:coauthVersionLast="47" xr6:coauthVersionMax="47" xr10:uidLastSave="{00000000-0000-0000-0000-000000000000}"/>
  <bookViews>
    <workbookView xWindow="-120" yWindow="-120" windowWidth="29040" windowHeight="15840" xr2:uid="{14671ADB-21A6-40D3-9D43-7FFD5CF5840D}"/>
  </bookViews>
  <sheets>
    <sheet name="DataRegularSeason20242025" sheetId="1" r:id="rId1"/>
    <sheet name="Sheet1" sheetId="6" r:id="rId2"/>
    <sheet name="Sheet2" sheetId="7" r:id="rId3"/>
    <sheet name="TotalTeamGames20242025" sheetId="3" r:id="rId4"/>
    <sheet name="CurrentTeamGames20242025" sheetId="4" r:id="rId5"/>
    <sheet name="WatchedGames20242025" sheetId="5" r:id="rId6"/>
    <sheet name="StatsRegularSeason20242025" sheetId="2"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90" i="1" l="1"/>
  <c r="AG3" i="1"/>
  <c r="AI3" i="1" s="1"/>
  <c r="AG4" i="1"/>
  <c r="AI4" i="1" s="1"/>
  <c r="AG5" i="1"/>
  <c r="AG6" i="1"/>
  <c r="AG7" i="1"/>
  <c r="AG8" i="1"/>
  <c r="AG9" i="1"/>
  <c r="AG10" i="1"/>
  <c r="AG11" i="1"/>
  <c r="AG12" i="1"/>
  <c r="AG13" i="1"/>
  <c r="AG14" i="1"/>
  <c r="AG15" i="1"/>
  <c r="AG16" i="1"/>
  <c r="AG17" i="1"/>
  <c r="AG18" i="1"/>
  <c r="AG19" i="1"/>
  <c r="AG20" i="1"/>
  <c r="AG21" i="1"/>
  <c r="AG22" i="1"/>
  <c r="AG23" i="1"/>
  <c r="AG24" i="1"/>
  <c r="AG25" i="1"/>
  <c r="AG26" i="1"/>
  <c r="AG27" i="1"/>
  <c r="AG28" i="1"/>
  <c r="AG29" i="1"/>
  <c r="AG30" i="1"/>
  <c r="AG31" i="1"/>
  <c r="AG32" i="1"/>
  <c r="AG33" i="1"/>
  <c r="AG34" i="1"/>
  <c r="AG35" i="1"/>
  <c r="AG36" i="1"/>
  <c r="AG37" i="1"/>
  <c r="AG38" i="1"/>
  <c r="AG39" i="1"/>
  <c r="AG40" i="1"/>
  <c r="AG41" i="1"/>
  <c r="AG42" i="1"/>
  <c r="AG43" i="1"/>
  <c r="AG44" i="1"/>
  <c r="AG45" i="1"/>
  <c r="AG46" i="1"/>
  <c r="AG47" i="1"/>
  <c r="AG48" i="1"/>
  <c r="AG49" i="1"/>
  <c r="AG50" i="1"/>
  <c r="AG51" i="1"/>
  <c r="AG52" i="1"/>
  <c r="AG53" i="1"/>
  <c r="AG54" i="1"/>
  <c r="AG55" i="1"/>
  <c r="AG56" i="1"/>
  <c r="AG57" i="1"/>
  <c r="AG58" i="1"/>
  <c r="AG59" i="1"/>
  <c r="AG60" i="1"/>
  <c r="AG61" i="1"/>
  <c r="AG62" i="1"/>
  <c r="AG63" i="1"/>
  <c r="AG64" i="1"/>
  <c r="AG65" i="1"/>
  <c r="AG66" i="1"/>
  <c r="AG67" i="1"/>
  <c r="AG68" i="1"/>
  <c r="AG69" i="1"/>
  <c r="AG70" i="1"/>
  <c r="AG71" i="1"/>
  <c r="AG72" i="1"/>
  <c r="AG73" i="1"/>
  <c r="AG74" i="1"/>
  <c r="AG75" i="1"/>
  <c r="AG76" i="1"/>
  <c r="AG77" i="1"/>
  <c r="AG78" i="1"/>
  <c r="AG79" i="1"/>
  <c r="AG80" i="1"/>
  <c r="AG81" i="1"/>
  <c r="AG82" i="1"/>
  <c r="AG83" i="1"/>
  <c r="AG84" i="1"/>
  <c r="AG85" i="1"/>
  <c r="AG86" i="1"/>
  <c r="AG87" i="1"/>
  <c r="AG88" i="1"/>
  <c r="AG89" i="1"/>
  <c r="AG90" i="1"/>
  <c r="AI90" i="1" s="1"/>
  <c r="AG91" i="1"/>
  <c r="AG92" i="1"/>
  <c r="AG93" i="1"/>
  <c r="AI93" i="1" s="1"/>
  <c r="AG94" i="1"/>
  <c r="AG95" i="1"/>
  <c r="AG96" i="1"/>
  <c r="AG97" i="1"/>
  <c r="AG98" i="1"/>
  <c r="AG99" i="1"/>
  <c r="AG100" i="1"/>
  <c r="AG101" i="1"/>
  <c r="AG102" i="1"/>
  <c r="AG103" i="1"/>
  <c r="AG104" i="1"/>
  <c r="AG105" i="1"/>
  <c r="AG106" i="1"/>
  <c r="AG107" i="1"/>
  <c r="AG108" i="1"/>
  <c r="AG109" i="1"/>
  <c r="AG110" i="1"/>
  <c r="AI110" i="1" s="1"/>
  <c r="AG111" i="1"/>
  <c r="AG112" i="1"/>
  <c r="AG113" i="1"/>
  <c r="AG114" i="1"/>
  <c r="AG115" i="1"/>
  <c r="AG116" i="1"/>
  <c r="AG117" i="1"/>
  <c r="AG118" i="1"/>
  <c r="AG119" i="1"/>
  <c r="AG120" i="1"/>
  <c r="AG121" i="1"/>
  <c r="AG122" i="1"/>
  <c r="AG123" i="1"/>
  <c r="AG124" i="1"/>
  <c r="AG125" i="1"/>
  <c r="AG126" i="1"/>
  <c r="AG127" i="1"/>
  <c r="AG128" i="1"/>
  <c r="AG129" i="1"/>
  <c r="AG130" i="1"/>
  <c r="AG131" i="1"/>
  <c r="AG132" i="1"/>
  <c r="AG133" i="1"/>
  <c r="AG134" i="1"/>
  <c r="AG135" i="1"/>
  <c r="AG136" i="1"/>
  <c r="AG137" i="1"/>
  <c r="AG138" i="1"/>
  <c r="AG139" i="1"/>
  <c r="AG140" i="1"/>
  <c r="AG141" i="1"/>
  <c r="AG142" i="1"/>
  <c r="AG143" i="1"/>
  <c r="AG144" i="1"/>
  <c r="AG145" i="1"/>
  <c r="AG146" i="1"/>
  <c r="AG147" i="1"/>
  <c r="AG148" i="1"/>
  <c r="AG149" i="1"/>
  <c r="AG150" i="1"/>
  <c r="AG151" i="1"/>
  <c r="AG152" i="1"/>
  <c r="AG153" i="1"/>
  <c r="AG154" i="1"/>
  <c r="AG155" i="1"/>
  <c r="AG156" i="1"/>
  <c r="AG157" i="1"/>
  <c r="AG158" i="1"/>
  <c r="AG159" i="1"/>
  <c r="AG160" i="1"/>
  <c r="AG161" i="1"/>
  <c r="AG162" i="1"/>
  <c r="AG163" i="1"/>
  <c r="AG164" i="1"/>
  <c r="AG165" i="1"/>
  <c r="AG166" i="1"/>
  <c r="AG167" i="1"/>
  <c r="AG168" i="1"/>
  <c r="AG169" i="1"/>
  <c r="AG170" i="1"/>
  <c r="AG171" i="1"/>
  <c r="AG172" i="1"/>
  <c r="AG173" i="1"/>
  <c r="AG174" i="1"/>
  <c r="AG175" i="1"/>
  <c r="AG176" i="1"/>
  <c r="AG177" i="1"/>
  <c r="AG178" i="1"/>
  <c r="AG179" i="1"/>
  <c r="AG180" i="1"/>
  <c r="AG181" i="1"/>
  <c r="AG182" i="1"/>
  <c r="AG183" i="1"/>
  <c r="AG184" i="1"/>
  <c r="AG185" i="1"/>
  <c r="AG186" i="1"/>
  <c r="AG187" i="1"/>
  <c r="AG188" i="1"/>
  <c r="AG189" i="1"/>
  <c r="AG190" i="1"/>
  <c r="AG191" i="1"/>
  <c r="AG192" i="1"/>
  <c r="AG193" i="1"/>
  <c r="AG194" i="1"/>
  <c r="AG195" i="1"/>
  <c r="AG196" i="1"/>
  <c r="AG197" i="1"/>
  <c r="AG198" i="1"/>
  <c r="AG199" i="1"/>
  <c r="AG200" i="1"/>
  <c r="AG201" i="1"/>
  <c r="AG202" i="1"/>
  <c r="AG203" i="1"/>
  <c r="AG204" i="1"/>
  <c r="AG205" i="1"/>
  <c r="AG206" i="1"/>
  <c r="AG207" i="1"/>
  <c r="AG208" i="1"/>
  <c r="AG209" i="1"/>
  <c r="AG210" i="1"/>
  <c r="AG211" i="1"/>
  <c r="AG212" i="1"/>
  <c r="AG213" i="1"/>
  <c r="AG214" i="1"/>
  <c r="AG215" i="1"/>
  <c r="AG216" i="1"/>
  <c r="AG217" i="1"/>
  <c r="AG218" i="1"/>
  <c r="AG219" i="1"/>
  <c r="AG220" i="1"/>
  <c r="AG221" i="1"/>
  <c r="AG222" i="1"/>
  <c r="AG223" i="1"/>
  <c r="AG224" i="1"/>
  <c r="AG225" i="1"/>
  <c r="AG226" i="1"/>
  <c r="AG227" i="1"/>
  <c r="AG228" i="1"/>
  <c r="AG229" i="1"/>
  <c r="AG230" i="1"/>
  <c r="AG231" i="1"/>
  <c r="AG232" i="1"/>
  <c r="AG233" i="1"/>
  <c r="AG234" i="1"/>
  <c r="AG235" i="1"/>
  <c r="AG236" i="1"/>
  <c r="AG237" i="1"/>
  <c r="AG238" i="1"/>
  <c r="AG239" i="1"/>
  <c r="AG240" i="1"/>
  <c r="AG241" i="1"/>
  <c r="AG242" i="1"/>
  <c r="AG243" i="1"/>
  <c r="AG244" i="1"/>
  <c r="AG245" i="1"/>
  <c r="AG246" i="1"/>
  <c r="AG247" i="1"/>
  <c r="AG248" i="1"/>
  <c r="AG249" i="1"/>
  <c r="AG250" i="1"/>
  <c r="AG251" i="1"/>
  <c r="AG252" i="1"/>
  <c r="AG253" i="1"/>
  <c r="AG254" i="1"/>
  <c r="AG255" i="1"/>
  <c r="AG256" i="1"/>
  <c r="AG257" i="1"/>
  <c r="AG258" i="1"/>
  <c r="AG259" i="1"/>
  <c r="AG260" i="1"/>
  <c r="AG261" i="1"/>
  <c r="AG262" i="1"/>
  <c r="AG263" i="1"/>
  <c r="AG264" i="1"/>
  <c r="AG265" i="1"/>
  <c r="AG266" i="1"/>
  <c r="AG267" i="1"/>
  <c r="AG268" i="1"/>
  <c r="AG269" i="1"/>
  <c r="AG270" i="1"/>
  <c r="AG271" i="1"/>
  <c r="AG272" i="1"/>
  <c r="AG273" i="1"/>
  <c r="AG274" i="1"/>
  <c r="AG275" i="1"/>
  <c r="AG276" i="1"/>
  <c r="AG277" i="1"/>
  <c r="AG278" i="1"/>
  <c r="AG279" i="1"/>
  <c r="AG280" i="1"/>
  <c r="AG281" i="1"/>
  <c r="AG282" i="1"/>
  <c r="AG283" i="1"/>
  <c r="AG284" i="1"/>
  <c r="AG285" i="1"/>
  <c r="AG286" i="1"/>
  <c r="AG287" i="1"/>
  <c r="AG288" i="1"/>
  <c r="AG289" i="1"/>
  <c r="AG290" i="1"/>
  <c r="AG291" i="1"/>
  <c r="AG292" i="1"/>
  <c r="AG293" i="1"/>
  <c r="AG294" i="1"/>
  <c r="AG295" i="1"/>
  <c r="AG296" i="1"/>
  <c r="AG297" i="1"/>
  <c r="AG298" i="1"/>
  <c r="AG299" i="1"/>
  <c r="AG300" i="1"/>
  <c r="AG301" i="1"/>
  <c r="AG302" i="1"/>
  <c r="AG303" i="1"/>
  <c r="AG304" i="1"/>
  <c r="AG305" i="1"/>
  <c r="AG306" i="1"/>
  <c r="AG307" i="1"/>
  <c r="AG308" i="1"/>
  <c r="AG309" i="1"/>
  <c r="AG310" i="1"/>
  <c r="AG311" i="1"/>
  <c r="AG312" i="1"/>
  <c r="AG313" i="1"/>
  <c r="AG314" i="1"/>
  <c r="AG315" i="1"/>
  <c r="AG316" i="1"/>
  <c r="AG317" i="1"/>
  <c r="AG318" i="1"/>
  <c r="AI318" i="1" s="1"/>
  <c r="AG319" i="1"/>
  <c r="AG320" i="1"/>
  <c r="AG321" i="1"/>
  <c r="AG322" i="1"/>
  <c r="AG323" i="1"/>
  <c r="AG324" i="1"/>
  <c r="AG325" i="1"/>
  <c r="AG326" i="1"/>
  <c r="AG327" i="1"/>
  <c r="AG328" i="1"/>
  <c r="AG329" i="1"/>
  <c r="AG330" i="1"/>
  <c r="AG331" i="1"/>
  <c r="AG332" i="1"/>
  <c r="AG333" i="1"/>
  <c r="AG334" i="1"/>
  <c r="AG335" i="1"/>
  <c r="AI335" i="1" s="1"/>
  <c r="AG336" i="1"/>
  <c r="AG337" i="1"/>
  <c r="AG338" i="1"/>
  <c r="AG339" i="1"/>
  <c r="AG340" i="1"/>
  <c r="AG341" i="1"/>
  <c r="AG342" i="1"/>
  <c r="AG343" i="1"/>
  <c r="AG344" i="1"/>
  <c r="AG345" i="1"/>
  <c r="AG346" i="1"/>
  <c r="AG347" i="1"/>
  <c r="AG348" i="1"/>
  <c r="AG349" i="1"/>
  <c r="AG350" i="1"/>
  <c r="AG351" i="1"/>
  <c r="AG352" i="1"/>
  <c r="AG353" i="1"/>
  <c r="AG354" i="1"/>
  <c r="AG355" i="1"/>
  <c r="AG356" i="1"/>
  <c r="AG357" i="1"/>
  <c r="AG358" i="1"/>
  <c r="AG359" i="1"/>
  <c r="AG360" i="1"/>
  <c r="AG361" i="1"/>
  <c r="AG362" i="1"/>
  <c r="AG363" i="1"/>
  <c r="AG364" i="1"/>
  <c r="AG365" i="1"/>
  <c r="AG366" i="1"/>
  <c r="AG367" i="1"/>
  <c r="AG368" i="1"/>
  <c r="AG369" i="1"/>
  <c r="AG370" i="1"/>
  <c r="AG371" i="1"/>
  <c r="AG372" i="1"/>
  <c r="AG373" i="1"/>
  <c r="AG374" i="1"/>
  <c r="AG375" i="1"/>
  <c r="AG376" i="1"/>
  <c r="AG377" i="1"/>
  <c r="AG378" i="1"/>
  <c r="AG379" i="1"/>
  <c r="AG380" i="1"/>
  <c r="AG381" i="1"/>
  <c r="AG382" i="1"/>
  <c r="AG383" i="1"/>
  <c r="AG384" i="1"/>
  <c r="AG385" i="1"/>
  <c r="AG386" i="1"/>
  <c r="AG387" i="1"/>
  <c r="AG388" i="1"/>
  <c r="AG389" i="1"/>
  <c r="AG390" i="1"/>
  <c r="AG391" i="1"/>
  <c r="AG392" i="1"/>
  <c r="AG393" i="1"/>
  <c r="AG394" i="1"/>
  <c r="AG395" i="1"/>
  <c r="AG396" i="1"/>
  <c r="AG397" i="1"/>
  <c r="AG398" i="1"/>
  <c r="AG399" i="1"/>
  <c r="AG400" i="1"/>
  <c r="AG401" i="1"/>
  <c r="AG402" i="1"/>
  <c r="AG403" i="1"/>
  <c r="AG404" i="1"/>
  <c r="AG405" i="1"/>
  <c r="AG406" i="1"/>
  <c r="AG407" i="1"/>
  <c r="AG408" i="1"/>
  <c r="AG409" i="1"/>
  <c r="AG410" i="1"/>
  <c r="AG411" i="1"/>
  <c r="AG412" i="1"/>
  <c r="AG413" i="1"/>
  <c r="AG414" i="1"/>
  <c r="AG415" i="1"/>
  <c r="AG416" i="1"/>
  <c r="AG417" i="1"/>
  <c r="AG418" i="1"/>
  <c r="AG419" i="1"/>
  <c r="AG420" i="1"/>
  <c r="AG421" i="1"/>
  <c r="AG422" i="1"/>
  <c r="AG423" i="1"/>
  <c r="AG424" i="1"/>
  <c r="AG425" i="1"/>
  <c r="AG426" i="1"/>
  <c r="AG427" i="1"/>
  <c r="AG428" i="1"/>
  <c r="AG429" i="1"/>
  <c r="AG430" i="1"/>
  <c r="AG431" i="1"/>
  <c r="AG432" i="1"/>
  <c r="AG433" i="1"/>
  <c r="AG434" i="1"/>
  <c r="AG435" i="1"/>
  <c r="AG436" i="1"/>
  <c r="AG437" i="1"/>
  <c r="AG438" i="1"/>
  <c r="AG439" i="1"/>
  <c r="AG440" i="1"/>
  <c r="AG441" i="1"/>
  <c r="AG442" i="1"/>
  <c r="AG443" i="1"/>
  <c r="AG444" i="1"/>
  <c r="AG445" i="1"/>
  <c r="AG446" i="1"/>
  <c r="AG447" i="1"/>
  <c r="AG448" i="1"/>
  <c r="AG449" i="1"/>
  <c r="AG450" i="1"/>
  <c r="AG451" i="1"/>
  <c r="AG452" i="1"/>
  <c r="AG453" i="1"/>
  <c r="AG454" i="1"/>
  <c r="AG455" i="1"/>
  <c r="AG456" i="1"/>
  <c r="AG457" i="1"/>
  <c r="AG458" i="1"/>
  <c r="AG459" i="1"/>
  <c r="AI459" i="1" s="1"/>
  <c r="AG460" i="1"/>
  <c r="AG461" i="1"/>
  <c r="AG462" i="1"/>
  <c r="AG463" i="1"/>
  <c r="AG464" i="1"/>
  <c r="AG465" i="1"/>
  <c r="AG466" i="1"/>
  <c r="AG467" i="1"/>
  <c r="AG468" i="1"/>
  <c r="AG469" i="1"/>
  <c r="AG470" i="1"/>
  <c r="AG471" i="1"/>
  <c r="AG472" i="1"/>
  <c r="AG473" i="1"/>
  <c r="AG474" i="1"/>
  <c r="AG475" i="1"/>
  <c r="AI475" i="1" s="1"/>
  <c r="AG476" i="1"/>
  <c r="AG477" i="1"/>
  <c r="AG478" i="1"/>
  <c r="AG479" i="1"/>
  <c r="AG480" i="1"/>
  <c r="AG481" i="1"/>
  <c r="AG482" i="1"/>
  <c r="AG483" i="1"/>
  <c r="AG484" i="1"/>
  <c r="AG485" i="1"/>
  <c r="AG486" i="1"/>
  <c r="AG487" i="1"/>
  <c r="AG488" i="1"/>
  <c r="AG489" i="1"/>
  <c r="AG490" i="1"/>
  <c r="AG491" i="1"/>
  <c r="AG492" i="1"/>
  <c r="AG493" i="1"/>
  <c r="AG494" i="1"/>
  <c r="AG495" i="1"/>
  <c r="AG496" i="1"/>
  <c r="AG497" i="1"/>
  <c r="AG498" i="1"/>
  <c r="AG499" i="1"/>
  <c r="AG500" i="1"/>
  <c r="AG501" i="1"/>
  <c r="AG502" i="1"/>
  <c r="AG503" i="1"/>
  <c r="AG504" i="1"/>
  <c r="AG505" i="1"/>
  <c r="AG506" i="1"/>
  <c r="AG507" i="1"/>
  <c r="AG508" i="1"/>
  <c r="AG509" i="1"/>
  <c r="AG510" i="1"/>
  <c r="AG511" i="1"/>
  <c r="AG512" i="1"/>
  <c r="AG513" i="1"/>
  <c r="AG514" i="1"/>
  <c r="AG515" i="1"/>
  <c r="AG516" i="1"/>
  <c r="AG517" i="1"/>
  <c r="AG518" i="1"/>
  <c r="AG519" i="1"/>
  <c r="AG520" i="1"/>
  <c r="AG521" i="1"/>
  <c r="AG522" i="1"/>
  <c r="AG523" i="1"/>
  <c r="AG524" i="1"/>
  <c r="AG525" i="1"/>
  <c r="AG526" i="1"/>
  <c r="AG527" i="1"/>
  <c r="AG528" i="1"/>
  <c r="AG529" i="1"/>
  <c r="AG530" i="1"/>
  <c r="AG531" i="1"/>
  <c r="AG532" i="1"/>
  <c r="AG533" i="1"/>
  <c r="AG534" i="1"/>
  <c r="AG535" i="1"/>
  <c r="AG536" i="1"/>
  <c r="AG537" i="1"/>
  <c r="AG538" i="1"/>
  <c r="AG539" i="1"/>
  <c r="AG540" i="1"/>
  <c r="AG541" i="1"/>
  <c r="AG542" i="1"/>
  <c r="AG543" i="1"/>
  <c r="AG544" i="1"/>
  <c r="AG545" i="1"/>
  <c r="AG546" i="1"/>
  <c r="AG547" i="1"/>
  <c r="AG548" i="1"/>
  <c r="AG549" i="1"/>
  <c r="AG550" i="1"/>
  <c r="AG551" i="1"/>
  <c r="AG552" i="1"/>
  <c r="AG553" i="1"/>
  <c r="AG554" i="1"/>
  <c r="AG555" i="1"/>
  <c r="AG556" i="1"/>
  <c r="AG557" i="1"/>
  <c r="AG558" i="1"/>
  <c r="AG559" i="1"/>
  <c r="AG560" i="1"/>
  <c r="AG561" i="1"/>
  <c r="AG562" i="1"/>
  <c r="AG563" i="1"/>
  <c r="AG564" i="1"/>
  <c r="AG565" i="1"/>
  <c r="AG566" i="1"/>
  <c r="AG567" i="1"/>
  <c r="AG568" i="1"/>
  <c r="AG569" i="1"/>
  <c r="AG570" i="1"/>
  <c r="AG571" i="1"/>
  <c r="AG572" i="1"/>
  <c r="AG573" i="1"/>
  <c r="AG574" i="1"/>
  <c r="AG575" i="1"/>
  <c r="AG576" i="1"/>
  <c r="AG577" i="1"/>
  <c r="AG578" i="1"/>
  <c r="AG579" i="1"/>
  <c r="AG580" i="1"/>
  <c r="AG581" i="1"/>
  <c r="AG582" i="1"/>
  <c r="AG583" i="1"/>
  <c r="AG584" i="1"/>
  <c r="AG585" i="1"/>
  <c r="AG586" i="1"/>
  <c r="AG587" i="1"/>
  <c r="AG588" i="1"/>
  <c r="AG589" i="1"/>
  <c r="AG590" i="1"/>
  <c r="AG591" i="1"/>
  <c r="AG592" i="1"/>
  <c r="AG593" i="1"/>
  <c r="AG594" i="1"/>
  <c r="AG595" i="1"/>
  <c r="AG596" i="1"/>
  <c r="AG597" i="1"/>
  <c r="AG598" i="1"/>
  <c r="AG599" i="1"/>
  <c r="AG600" i="1"/>
  <c r="AG601" i="1"/>
  <c r="AG602" i="1"/>
  <c r="AG603" i="1"/>
  <c r="AG604" i="1"/>
  <c r="AI604" i="1" s="1"/>
  <c r="AG605" i="1"/>
  <c r="AG606" i="1"/>
  <c r="AG607" i="1"/>
  <c r="AG608" i="1"/>
  <c r="AG609" i="1"/>
  <c r="AG610" i="1"/>
  <c r="AG611" i="1"/>
  <c r="AG612" i="1"/>
  <c r="AG613" i="1"/>
  <c r="AG614" i="1"/>
  <c r="AG615" i="1"/>
  <c r="AG616" i="1"/>
  <c r="AG617" i="1"/>
  <c r="AG618" i="1"/>
  <c r="AG619" i="1"/>
  <c r="AG620" i="1"/>
  <c r="AG621" i="1"/>
  <c r="AG622" i="1"/>
  <c r="AG623" i="1"/>
  <c r="AG624" i="1"/>
  <c r="AG625" i="1"/>
  <c r="AG626" i="1"/>
  <c r="AG627" i="1"/>
  <c r="AG628" i="1"/>
  <c r="AG629" i="1"/>
  <c r="AG630" i="1"/>
  <c r="AG631" i="1"/>
  <c r="AG632" i="1"/>
  <c r="AG633" i="1"/>
  <c r="AG634" i="1"/>
  <c r="AG635" i="1"/>
  <c r="AG636" i="1"/>
  <c r="AG637" i="1"/>
  <c r="AG638" i="1"/>
  <c r="AG639" i="1"/>
  <c r="AG640" i="1"/>
  <c r="AG641" i="1"/>
  <c r="AG642" i="1"/>
  <c r="AG643" i="1"/>
  <c r="AG644" i="1"/>
  <c r="AG645" i="1"/>
  <c r="AG646" i="1"/>
  <c r="AG647" i="1"/>
  <c r="AG648" i="1"/>
  <c r="AG649" i="1"/>
  <c r="AG650" i="1"/>
  <c r="AG651" i="1"/>
  <c r="AG652" i="1"/>
  <c r="AG653" i="1"/>
  <c r="AG654" i="1"/>
  <c r="AG655" i="1"/>
  <c r="AG656" i="1"/>
  <c r="AG657" i="1"/>
  <c r="AG658" i="1"/>
  <c r="AG659" i="1"/>
  <c r="AG660" i="1"/>
  <c r="AG661" i="1"/>
  <c r="AG662" i="1"/>
  <c r="AG663" i="1"/>
  <c r="AG664" i="1"/>
  <c r="AG665" i="1"/>
  <c r="AG666" i="1"/>
  <c r="AG667" i="1"/>
  <c r="AG668" i="1"/>
  <c r="AG669" i="1"/>
  <c r="AG670" i="1"/>
  <c r="AG671" i="1"/>
  <c r="AG672" i="1"/>
  <c r="AG673" i="1"/>
  <c r="AG674" i="1"/>
  <c r="AG675" i="1"/>
  <c r="AG676" i="1"/>
  <c r="AG677" i="1"/>
  <c r="AG678" i="1"/>
  <c r="AG679" i="1"/>
  <c r="AG680" i="1"/>
  <c r="AG681" i="1"/>
  <c r="AG682" i="1"/>
  <c r="AG683" i="1"/>
  <c r="AG684" i="1"/>
  <c r="AG685" i="1"/>
  <c r="AG686" i="1"/>
  <c r="AG687" i="1"/>
  <c r="AG688" i="1"/>
  <c r="AG689" i="1"/>
  <c r="AG690" i="1"/>
  <c r="AG691" i="1"/>
  <c r="AG692" i="1"/>
  <c r="AG693" i="1"/>
  <c r="AG694" i="1"/>
  <c r="AG695" i="1"/>
  <c r="AG696" i="1"/>
  <c r="AG697" i="1"/>
  <c r="AG698" i="1"/>
  <c r="AG699" i="1"/>
  <c r="AG700" i="1"/>
  <c r="AG701" i="1"/>
  <c r="AG702" i="1"/>
  <c r="AG703" i="1"/>
  <c r="AG704" i="1"/>
  <c r="AG705" i="1"/>
  <c r="AG706" i="1"/>
  <c r="AG707" i="1"/>
  <c r="AG708" i="1"/>
  <c r="AG709" i="1"/>
  <c r="AG710" i="1"/>
  <c r="AG711" i="1"/>
  <c r="AG712" i="1"/>
  <c r="AG713" i="1"/>
  <c r="AG714" i="1"/>
  <c r="AG715" i="1"/>
  <c r="AG716" i="1"/>
  <c r="AG717" i="1"/>
  <c r="AG718" i="1"/>
  <c r="AG719" i="1"/>
  <c r="AG720" i="1"/>
  <c r="AG721" i="1"/>
  <c r="AG722" i="1"/>
  <c r="AG723" i="1"/>
  <c r="AG724" i="1"/>
  <c r="AG725" i="1"/>
  <c r="AG726" i="1"/>
  <c r="AG727" i="1"/>
  <c r="AG728" i="1"/>
  <c r="AG729" i="1"/>
  <c r="AG730" i="1"/>
  <c r="AG731" i="1"/>
  <c r="AG732" i="1"/>
  <c r="AG733" i="1"/>
  <c r="AG734" i="1"/>
  <c r="AG735" i="1"/>
  <c r="AG736" i="1"/>
  <c r="AG737" i="1"/>
  <c r="AG738" i="1"/>
  <c r="AG739" i="1"/>
  <c r="AG740" i="1"/>
  <c r="AG741" i="1"/>
  <c r="AG742" i="1"/>
  <c r="AG743" i="1"/>
  <c r="AG744" i="1"/>
  <c r="AG745" i="1"/>
  <c r="AG746" i="1"/>
  <c r="AG747" i="1"/>
  <c r="AG748" i="1"/>
  <c r="AG749" i="1"/>
  <c r="AG750" i="1"/>
  <c r="AG751" i="1"/>
  <c r="AG752" i="1"/>
  <c r="AG753" i="1"/>
  <c r="AG754" i="1"/>
  <c r="AG755" i="1"/>
  <c r="AG756" i="1"/>
  <c r="AG757" i="1"/>
  <c r="AG758" i="1"/>
  <c r="AG759" i="1"/>
  <c r="AG760" i="1"/>
  <c r="AG761" i="1"/>
  <c r="AG762" i="1"/>
  <c r="AG763" i="1"/>
  <c r="AG764" i="1"/>
  <c r="AG765" i="1"/>
  <c r="AG766" i="1"/>
  <c r="AG767" i="1"/>
  <c r="AG768" i="1"/>
  <c r="AG769" i="1"/>
  <c r="AG770" i="1"/>
  <c r="AG771" i="1"/>
  <c r="AG772" i="1"/>
  <c r="AG773" i="1"/>
  <c r="AG774" i="1"/>
  <c r="AG775" i="1"/>
  <c r="AG776" i="1"/>
  <c r="AG777" i="1"/>
  <c r="AG778" i="1"/>
  <c r="AG779" i="1"/>
  <c r="AG780" i="1"/>
  <c r="AG781" i="1"/>
  <c r="AG782" i="1"/>
  <c r="AG783" i="1"/>
  <c r="AG784" i="1"/>
  <c r="AG785" i="1"/>
  <c r="AG786" i="1"/>
  <c r="AG787" i="1"/>
  <c r="AG788" i="1"/>
  <c r="AG789" i="1"/>
  <c r="AG790" i="1"/>
  <c r="AG791" i="1"/>
  <c r="AG792" i="1"/>
  <c r="AG793" i="1"/>
  <c r="AG794" i="1"/>
  <c r="AG795" i="1"/>
  <c r="AG796" i="1"/>
  <c r="AG797" i="1"/>
  <c r="AG798" i="1"/>
  <c r="AG799" i="1"/>
  <c r="AG800" i="1"/>
  <c r="AG801" i="1"/>
  <c r="AG802" i="1"/>
  <c r="AG803" i="1"/>
  <c r="AG804" i="1"/>
  <c r="AG805" i="1"/>
  <c r="AG806" i="1"/>
  <c r="AG807" i="1"/>
  <c r="AG808" i="1"/>
  <c r="AG809" i="1"/>
  <c r="AG810" i="1"/>
  <c r="AG811" i="1"/>
  <c r="AG812" i="1"/>
  <c r="AG813" i="1"/>
  <c r="AG814" i="1"/>
  <c r="AG815" i="1"/>
  <c r="AG816" i="1"/>
  <c r="AG817" i="1"/>
  <c r="AG818" i="1"/>
  <c r="AG819" i="1"/>
  <c r="AG820" i="1"/>
  <c r="AG821" i="1"/>
  <c r="AG822" i="1"/>
  <c r="AG823" i="1"/>
  <c r="AG824" i="1"/>
  <c r="AG825" i="1"/>
  <c r="AG826" i="1"/>
  <c r="AG827" i="1"/>
  <c r="AG828" i="1"/>
  <c r="AG829" i="1"/>
  <c r="AG830" i="1"/>
  <c r="AG831" i="1"/>
  <c r="AG832" i="1"/>
  <c r="AG833" i="1"/>
  <c r="AG834" i="1"/>
  <c r="AG835" i="1"/>
  <c r="AG836" i="1"/>
  <c r="AG837" i="1"/>
  <c r="AG838" i="1"/>
  <c r="AG839" i="1"/>
  <c r="AG840" i="1"/>
  <c r="AG841" i="1"/>
  <c r="AG842" i="1"/>
  <c r="AG843" i="1"/>
  <c r="AG844" i="1"/>
  <c r="AG845" i="1"/>
  <c r="AG846" i="1"/>
  <c r="AI846" i="1" s="1"/>
  <c r="AG847" i="1"/>
  <c r="AG848" i="1"/>
  <c r="AG849" i="1"/>
  <c r="AG850" i="1"/>
  <c r="AG851" i="1"/>
  <c r="AG852" i="1"/>
  <c r="AG853" i="1"/>
  <c r="AG854" i="1"/>
  <c r="AG855" i="1"/>
  <c r="AG856" i="1"/>
  <c r="AG857" i="1"/>
  <c r="AG858" i="1"/>
  <c r="AG859" i="1"/>
  <c r="AG860" i="1"/>
  <c r="AG861" i="1"/>
  <c r="AG862" i="1"/>
  <c r="AG863" i="1"/>
  <c r="AG864" i="1"/>
  <c r="AG865" i="1"/>
  <c r="AG866" i="1"/>
  <c r="AG867" i="1"/>
  <c r="AG868" i="1"/>
  <c r="AG869" i="1"/>
  <c r="AG870" i="1"/>
  <c r="AG871" i="1"/>
  <c r="AG872" i="1"/>
  <c r="AG873" i="1"/>
  <c r="AG874" i="1"/>
  <c r="AG875" i="1"/>
  <c r="AG876" i="1"/>
  <c r="AG877" i="1"/>
  <c r="AG878" i="1"/>
  <c r="AG879" i="1"/>
  <c r="AG880" i="1"/>
  <c r="AG881" i="1"/>
  <c r="AG882" i="1"/>
  <c r="AG883" i="1"/>
  <c r="AG884" i="1"/>
  <c r="AG885" i="1"/>
  <c r="AG886" i="1"/>
  <c r="AG887" i="1"/>
  <c r="AG888" i="1"/>
  <c r="AG889" i="1"/>
  <c r="AG890" i="1"/>
  <c r="AG891" i="1"/>
  <c r="AG892" i="1"/>
  <c r="AG893" i="1"/>
  <c r="AG894" i="1"/>
  <c r="AI904" i="1" s="1"/>
  <c r="AG895" i="1"/>
  <c r="AG896" i="1"/>
  <c r="AG897" i="1"/>
  <c r="AG898" i="1"/>
  <c r="AG899" i="1"/>
  <c r="AG900" i="1"/>
  <c r="AG901" i="1"/>
  <c r="AG902" i="1"/>
  <c r="AG903" i="1"/>
  <c r="AG904" i="1"/>
  <c r="AG905" i="1"/>
  <c r="AG906" i="1"/>
  <c r="AG907" i="1"/>
  <c r="AG908" i="1"/>
  <c r="AG909" i="1"/>
  <c r="AG910" i="1"/>
  <c r="AG911" i="1"/>
  <c r="AG912" i="1"/>
  <c r="AG913" i="1"/>
  <c r="AG914" i="1"/>
  <c r="AG915" i="1"/>
  <c r="AG916" i="1"/>
  <c r="AG917" i="1"/>
  <c r="AG918" i="1"/>
  <c r="AG919" i="1"/>
  <c r="AG920" i="1"/>
  <c r="AG921" i="1"/>
  <c r="AG922" i="1"/>
  <c r="AG923" i="1"/>
  <c r="AG924" i="1"/>
  <c r="AG925" i="1"/>
  <c r="AG926" i="1"/>
  <c r="AG927" i="1"/>
  <c r="AG928" i="1"/>
  <c r="AG929" i="1"/>
  <c r="AG930" i="1"/>
  <c r="AG931" i="1"/>
  <c r="AG932" i="1"/>
  <c r="AG933" i="1"/>
  <c r="AG934" i="1"/>
  <c r="AG935" i="1"/>
  <c r="AG936" i="1"/>
  <c r="AG937" i="1"/>
  <c r="AG938" i="1"/>
  <c r="AG939" i="1"/>
  <c r="AG940" i="1"/>
  <c r="AG941" i="1"/>
  <c r="AG942" i="1"/>
  <c r="AG943" i="1"/>
  <c r="AG944" i="1"/>
  <c r="AG945" i="1"/>
  <c r="AG946" i="1"/>
  <c r="AG947" i="1"/>
  <c r="AG948" i="1"/>
  <c r="AG949" i="1"/>
  <c r="AG950" i="1"/>
  <c r="AG951" i="1"/>
  <c r="AG952" i="1"/>
  <c r="AG953" i="1"/>
  <c r="AG954" i="1"/>
  <c r="AG955" i="1"/>
  <c r="AG956" i="1"/>
  <c r="AG957" i="1"/>
  <c r="AG958" i="1"/>
  <c r="AG959" i="1"/>
  <c r="AG960" i="1"/>
  <c r="AG961" i="1"/>
  <c r="AG962" i="1"/>
  <c r="AG963" i="1"/>
  <c r="AG964" i="1"/>
  <c r="AG965" i="1"/>
  <c r="AG966" i="1"/>
  <c r="AG967" i="1"/>
  <c r="AG968" i="1"/>
  <c r="AG969" i="1"/>
  <c r="AG970" i="1"/>
  <c r="AG971" i="1"/>
  <c r="AG972" i="1"/>
  <c r="AG973" i="1"/>
  <c r="AG974" i="1"/>
  <c r="AG975" i="1"/>
  <c r="AG976" i="1"/>
  <c r="AG977" i="1"/>
  <c r="AG978" i="1"/>
  <c r="AG979" i="1"/>
  <c r="AG980" i="1"/>
  <c r="AG981" i="1"/>
  <c r="AG982" i="1"/>
  <c r="AG983" i="1"/>
  <c r="AG984" i="1"/>
  <c r="AG985" i="1"/>
  <c r="AG986" i="1"/>
  <c r="AG987" i="1"/>
  <c r="AG988" i="1"/>
  <c r="AG989" i="1"/>
  <c r="AG990" i="1"/>
  <c r="AI990" i="1" s="1"/>
  <c r="AG991" i="1"/>
  <c r="AG992" i="1"/>
  <c r="AG993" i="1"/>
  <c r="AG994" i="1"/>
  <c r="AG995" i="1"/>
  <c r="AG996" i="1"/>
  <c r="AG997" i="1"/>
  <c r="AG998" i="1"/>
  <c r="AG999" i="1"/>
  <c r="AG1000" i="1"/>
  <c r="AG1001" i="1"/>
  <c r="AG1002" i="1"/>
  <c r="AG1003" i="1"/>
  <c r="AG1004" i="1"/>
  <c r="AG1005" i="1"/>
  <c r="AG1006" i="1"/>
  <c r="AG1007" i="1"/>
  <c r="AG1008" i="1"/>
  <c r="AG1009" i="1"/>
  <c r="AG1010" i="1"/>
  <c r="AG1011" i="1"/>
  <c r="AG1012" i="1"/>
  <c r="AG1013" i="1"/>
  <c r="AG1014" i="1"/>
  <c r="AG1015" i="1"/>
  <c r="AG1016" i="1"/>
  <c r="AG1017" i="1"/>
  <c r="AG1018" i="1"/>
  <c r="AG1019" i="1"/>
  <c r="AG1020" i="1"/>
  <c r="AG1021" i="1"/>
  <c r="AG1022" i="1"/>
  <c r="AG1023" i="1"/>
  <c r="AG1024" i="1"/>
  <c r="AG1025" i="1"/>
  <c r="AG1026" i="1"/>
  <c r="AG1027" i="1"/>
  <c r="AG1028" i="1"/>
  <c r="AG1029" i="1"/>
  <c r="AG1030" i="1"/>
  <c r="AG1031" i="1"/>
  <c r="AG1032" i="1"/>
  <c r="AG1033" i="1"/>
  <c r="AG1034" i="1"/>
  <c r="AG1035" i="1"/>
  <c r="AG1036" i="1"/>
  <c r="AG1037" i="1"/>
  <c r="AG1038" i="1"/>
  <c r="AI1038" i="1" s="1"/>
  <c r="AG1039" i="1"/>
  <c r="AG1040" i="1"/>
  <c r="AG1041" i="1"/>
  <c r="AG1042" i="1"/>
  <c r="AG1043" i="1"/>
  <c r="AG1044" i="1"/>
  <c r="AG1045" i="1"/>
  <c r="AG1046" i="1"/>
  <c r="AG1047" i="1"/>
  <c r="AG1048" i="1"/>
  <c r="AG1049" i="1"/>
  <c r="AG1050" i="1"/>
  <c r="AG1051" i="1"/>
  <c r="AG1052" i="1"/>
  <c r="AG1053" i="1"/>
  <c r="AG1054" i="1"/>
  <c r="AG1055" i="1"/>
  <c r="AG1056" i="1"/>
  <c r="AG1057" i="1"/>
  <c r="AG1058" i="1"/>
  <c r="AG1059" i="1"/>
  <c r="AG1060" i="1"/>
  <c r="AG1061" i="1"/>
  <c r="AG1062" i="1"/>
  <c r="AG1063" i="1"/>
  <c r="AG1064" i="1"/>
  <c r="AG1065" i="1"/>
  <c r="AG1066" i="1"/>
  <c r="AG1067" i="1"/>
  <c r="AG1068" i="1"/>
  <c r="AG1069" i="1"/>
  <c r="AG1070" i="1"/>
  <c r="AG1071" i="1"/>
  <c r="AG1072" i="1"/>
  <c r="AG1073" i="1"/>
  <c r="AG1074" i="1"/>
  <c r="AG1075" i="1"/>
  <c r="AG1076" i="1"/>
  <c r="AG1077" i="1"/>
  <c r="AG1078" i="1"/>
  <c r="AG1079" i="1"/>
  <c r="AG1080" i="1"/>
  <c r="AG1081" i="1"/>
  <c r="AG1082" i="1"/>
  <c r="AG1083" i="1"/>
  <c r="AG1084" i="1"/>
  <c r="AG1085" i="1"/>
  <c r="AG1086" i="1"/>
  <c r="AG1087" i="1"/>
  <c r="AG1088" i="1"/>
  <c r="AG1089" i="1"/>
  <c r="AG1090" i="1"/>
  <c r="AG1091" i="1"/>
  <c r="AG1092" i="1"/>
  <c r="AG1093" i="1"/>
  <c r="AG1094" i="1"/>
  <c r="AG1095" i="1"/>
  <c r="AG1096" i="1"/>
  <c r="AG1097" i="1"/>
  <c r="AG1098" i="1"/>
  <c r="AG1099" i="1"/>
  <c r="AG1100" i="1"/>
  <c r="AG1101" i="1"/>
  <c r="AG1102" i="1"/>
  <c r="AG1103" i="1"/>
  <c r="AG1104" i="1"/>
  <c r="AG1105" i="1"/>
  <c r="AI1105" i="1" s="1"/>
  <c r="AG1106" i="1"/>
  <c r="AG1107" i="1"/>
  <c r="AG1108" i="1"/>
  <c r="AG1109" i="1"/>
  <c r="AG1110" i="1"/>
  <c r="AG1111" i="1"/>
  <c r="AG1112" i="1"/>
  <c r="AG1113" i="1"/>
  <c r="AG1114" i="1"/>
  <c r="AG1115" i="1"/>
  <c r="AG1116" i="1"/>
  <c r="AG1117" i="1"/>
  <c r="AG1118" i="1"/>
  <c r="AG1119" i="1"/>
  <c r="AG1120" i="1"/>
  <c r="AG1121" i="1"/>
  <c r="AG1122" i="1"/>
  <c r="AG1123" i="1"/>
  <c r="AG1124" i="1"/>
  <c r="AG1125" i="1"/>
  <c r="AG1126" i="1"/>
  <c r="AG1127" i="1"/>
  <c r="AG1128" i="1"/>
  <c r="AG1129" i="1"/>
  <c r="AG1130" i="1"/>
  <c r="AG1131" i="1"/>
  <c r="AG1132" i="1"/>
  <c r="AG1133" i="1"/>
  <c r="AG1134" i="1"/>
  <c r="AG1135" i="1"/>
  <c r="AG1136" i="1"/>
  <c r="AG1137" i="1"/>
  <c r="AG1138" i="1"/>
  <c r="AG1139" i="1"/>
  <c r="AG1140" i="1"/>
  <c r="AG1141" i="1"/>
  <c r="AG1142" i="1"/>
  <c r="AG1143" i="1"/>
  <c r="AG1144" i="1"/>
  <c r="AG1145" i="1"/>
  <c r="AG1146" i="1"/>
  <c r="AG1147" i="1"/>
  <c r="AG1148" i="1"/>
  <c r="AG1149" i="1"/>
  <c r="AG1150" i="1"/>
  <c r="AG1151" i="1"/>
  <c r="AG1152" i="1"/>
  <c r="AG1153" i="1"/>
  <c r="AG1154" i="1"/>
  <c r="AG1155" i="1"/>
  <c r="AG1156" i="1"/>
  <c r="AG1157" i="1"/>
  <c r="AG1158" i="1"/>
  <c r="AG1159" i="1"/>
  <c r="AG1160" i="1"/>
  <c r="AG1161" i="1"/>
  <c r="AG1162" i="1"/>
  <c r="AG1163" i="1"/>
  <c r="AG1164" i="1"/>
  <c r="AG1165" i="1"/>
  <c r="AG1166" i="1"/>
  <c r="AG1167" i="1"/>
  <c r="AG1168" i="1"/>
  <c r="AG1169" i="1"/>
  <c r="AG1170" i="1"/>
  <c r="AG1171" i="1"/>
  <c r="AG1172" i="1"/>
  <c r="AG1173" i="1"/>
  <c r="AG1174" i="1"/>
  <c r="AG1175" i="1"/>
  <c r="AG1176" i="1"/>
  <c r="AG1177" i="1"/>
  <c r="AG1178" i="1"/>
  <c r="AG1179" i="1"/>
  <c r="AG1180" i="1"/>
  <c r="AG1181" i="1"/>
  <c r="AG1182" i="1"/>
  <c r="AG1183" i="1"/>
  <c r="AG1184" i="1"/>
  <c r="AG1185" i="1"/>
  <c r="AG1186" i="1"/>
  <c r="AG1187" i="1"/>
  <c r="AG1188" i="1"/>
  <c r="AG1189" i="1"/>
  <c r="AG1190" i="1"/>
  <c r="AG1191" i="1"/>
  <c r="AG1192" i="1"/>
  <c r="AG1193" i="1"/>
  <c r="AG1194" i="1"/>
  <c r="AG1195" i="1"/>
  <c r="AG1196" i="1"/>
  <c r="AG1197" i="1"/>
  <c r="AG1198" i="1"/>
  <c r="AG1199" i="1"/>
  <c r="AG1200" i="1"/>
  <c r="AG1201" i="1"/>
  <c r="AG1202" i="1"/>
  <c r="AG1203" i="1"/>
  <c r="AG1204" i="1"/>
  <c r="AG1205" i="1"/>
  <c r="AG1206" i="1"/>
  <c r="AG1207" i="1"/>
  <c r="AG1208" i="1"/>
  <c r="AG1209" i="1"/>
  <c r="AG1210" i="1"/>
  <c r="AG1211" i="1"/>
  <c r="AG1212" i="1"/>
  <c r="AG1213" i="1"/>
  <c r="AG1214" i="1"/>
  <c r="AG1215" i="1"/>
  <c r="AG1216" i="1"/>
  <c r="AG1217" i="1"/>
  <c r="AG1218" i="1"/>
  <c r="AG1219" i="1"/>
  <c r="AG1220" i="1"/>
  <c r="AG1221" i="1"/>
  <c r="AG1222" i="1"/>
  <c r="AG1223" i="1"/>
  <c r="AG1224" i="1"/>
  <c r="AG1225" i="1"/>
  <c r="AG1226" i="1"/>
  <c r="AG1227" i="1"/>
  <c r="AG1228" i="1"/>
  <c r="AG1229" i="1"/>
  <c r="AG1230" i="1"/>
  <c r="AG1231" i="1"/>
  <c r="AG1232" i="1"/>
  <c r="AG1233" i="1"/>
  <c r="AG1234" i="1"/>
  <c r="AG1235" i="1"/>
  <c r="AG1236" i="1"/>
  <c r="AG1237" i="1"/>
  <c r="AG1238" i="1"/>
  <c r="AG1239" i="1"/>
  <c r="AG1240" i="1"/>
  <c r="AG1241" i="1"/>
  <c r="AG1242" i="1"/>
  <c r="AG1243" i="1"/>
  <c r="AG1244" i="1"/>
  <c r="AG1245" i="1"/>
  <c r="AG1246" i="1"/>
  <c r="AG1247" i="1"/>
  <c r="AG1248" i="1"/>
  <c r="AG1249" i="1"/>
  <c r="AG1250" i="1"/>
  <c r="AG1251" i="1"/>
  <c r="AG1252" i="1"/>
  <c r="AG1253" i="1"/>
  <c r="AG1254" i="1"/>
  <c r="AG1255" i="1"/>
  <c r="AG1256" i="1"/>
  <c r="AG1257" i="1"/>
  <c r="AG1258" i="1"/>
  <c r="AG1259" i="1"/>
  <c r="AG1260" i="1"/>
  <c r="AG1261" i="1"/>
  <c r="AG1262" i="1"/>
  <c r="AG1263" i="1"/>
  <c r="AG1264" i="1"/>
  <c r="AG1265" i="1"/>
  <c r="AG1266" i="1"/>
  <c r="AG1267" i="1"/>
  <c r="AG1268" i="1"/>
  <c r="AG1269" i="1"/>
  <c r="AG1270" i="1"/>
  <c r="AG1271" i="1"/>
  <c r="AG1272" i="1"/>
  <c r="AG1273" i="1"/>
  <c r="AG1274" i="1"/>
  <c r="AG1275" i="1"/>
  <c r="AG1276" i="1"/>
  <c r="AG1277" i="1"/>
  <c r="AG1278" i="1"/>
  <c r="AI1278" i="1" s="1"/>
  <c r="AG1279" i="1"/>
  <c r="AG1280" i="1"/>
  <c r="AG1281" i="1"/>
  <c r="AG1282" i="1"/>
  <c r="AG1283" i="1"/>
  <c r="AG1284" i="1"/>
  <c r="AG1285" i="1"/>
  <c r="AG1286" i="1"/>
  <c r="AG1287" i="1"/>
  <c r="AG1288" i="1"/>
  <c r="AG1289" i="1"/>
  <c r="AG1290" i="1"/>
  <c r="AG1291" i="1"/>
  <c r="AG1292" i="1"/>
  <c r="AG1293" i="1"/>
  <c r="AG1294" i="1"/>
  <c r="AG1295" i="1"/>
  <c r="AG1296" i="1"/>
  <c r="AG1297" i="1"/>
  <c r="AG1298" i="1"/>
  <c r="AG1299" i="1"/>
  <c r="AG1300" i="1"/>
  <c r="AG1301" i="1"/>
  <c r="AG1302" i="1"/>
  <c r="AG1303" i="1"/>
  <c r="AG1304" i="1"/>
  <c r="AG1305" i="1"/>
  <c r="AG1306" i="1"/>
  <c r="AG1307" i="1"/>
  <c r="AG1308" i="1"/>
  <c r="AG1309" i="1"/>
  <c r="AG1310" i="1"/>
  <c r="AG1311" i="1"/>
  <c r="AG1312" i="1"/>
  <c r="AG1313" i="1"/>
  <c r="AG1314" i="1"/>
  <c r="AF3" i="1"/>
  <c r="AH3" i="1" s="1"/>
  <c r="AF4" i="1"/>
  <c r="AH4" i="1" s="1"/>
  <c r="AF5" i="1"/>
  <c r="AF6" i="1"/>
  <c r="AF7" i="1"/>
  <c r="AF8" i="1"/>
  <c r="AF9" i="1"/>
  <c r="AF10" i="1"/>
  <c r="AF11" i="1"/>
  <c r="AF12" i="1"/>
  <c r="AF13" i="1"/>
  <c r="AF14" i="1"/>
  <c r="AF15" i="1"/>
  <c r="AF16" i="1"/>
  <c r="AF17" i="1"/>
  <c r="AF18" i="1"/>
  <c r="AF19" i="1"/>
  <c r="AF20" i="1"/>
  <c r="AF21" i="1"/>
  <c r="AF22" i="1"/>
  <c r="AF23" i="1"/>
  <c r="AF24" i="1"/>
  <c r="AF25" i="1"/>
  <c r="AF26" i="1"/>
  <c r="AF27" i="1"/>
  <c r="AF28" i="1"/>
  <c r="AF29" i="1"/>
  <c r="AF30" i="1"/>
  <c r="AF31" i="1"/>
  <c r="AF32" i="1"/>
  <c r="AF33" i="1"/>
  <c r="AF34" i="1"/>
  <c r="AF35" i="1"/>
  <c r="AF36" i="1"/>
  <c r="AF37" i="1"/>
  <c r="AF38" i="1"/>
  <c r="AF39" i="1"/>
  <c r="AF40" i="1"/>
  <c r="AF41" i="1"/>
  <c r="AF42" i="1"/>
  <c r="AF43" i="1"/>
  <c r="AF44" i="1"/>
  <c r="AF45" i="1"/>
  <c r="AF46" i="1"/>
  <c r="AF47" i="1"/>
  <c r="AF48" i="1"/>
  <c r="AF49" i="1"/>
  <c r="AF50" i="1"/>
  <c r="AF51" i="1"/>
  <c r="AF52" i="1"/>
  <c r="AF53" i="1"/>
  <c r="AF54" i="1"/>
  <c r="AF55" i="1"/>
  <c r="AF56" i="1"/>
  <c r="AF57" i="1"/>
  <c r="AF58" i="1"/>
  <c r="AF59" i="1"/>
  <c r="AF60" i="1"/>
  <c r="AF61" i="1"/>
  <c r="AF62" i="1"/>
  <c r="AF63" i="1"/>
  <c r="AF64" i="1"/>
  <c r="AF65" i="1"/>
  <c r="AF66" i="1"/>
  <c r="AF67" i="1"/>
  <c r="AF68" i="1"/>
  <c r="AF69" i="1"/>
  <c r="AF70" i="1"/>
  <c r="AF71" i="1"/>
  <c r="AF72" i="1"/>
  <c r="AF73" i="1"/>
  <c r="AF74" i="1"/>
  <c r="AF75" i="1"/>
  <c r="AF76" i="1"/>
  <c r="AF77" i="1"/>
  <c r="AF78" i="1"/>
  <c r="AF79" i="1"/>
  <c r="AF80" i="1"/>
  <c r="AF81" i="1"/>
  <c r="AF82" i="1"/>
  <c r="AF83" i="1"/>
  <c r="AF84" i="1"/>
  <c r="AF85" i="1"/>
  <c r="AF86" i="1"/>
  <c r="AF87" i="1"/>
  <c r="AF88" i="1"/>
  <c r="AF89" i="1"/>
  <c r="AF90" i="1"/>
  <c r="AF91" i="1"/>
  <c r="AF92" i="1"/>
  <c r="AF93" i="1"/>
  <c r="AH93" i="1" s="1"/>
  <c r="AF94" i="1"/>
  <c r="AF95" i="1"/>
  <c r="AF96" i="1"/>
  <c r="AF97" i="1"/>
  <c r="AF98" i="1"/>
  <c r="AF99" i="1"/>
  <c r="AF100" i="1"/>
  <c r="AF101" i="1"/>
  <c r="AF102" i="1"/>
  <c r="AF103" i="1"/>
  <c r="AF104" i="1"/>
  <c r="AF105" i="1"/>
  <c r="AF106" i="1"/>
  <c r="AF107" i="1"/>
  <c r="AF108" i="1"/>
  <c r="AF109" i="1"/>
  <c r="AF110" i="1"/>
  <c r="AH110" i="1" s="1"/>
  <c r="AF111" i="1"/>
  <c r="AF112" i="1"/>
  <c r="AF113" i="1"/>
  <c r="AF114" i="1"/>
  <c r="AF115" i="1"/>
  <c r="AF116" i="1"/>
  <c r="AF117" i="1"/>
  <c r="AF118" i="1"/>
  <c r="AF119" i="1"/>
  <c r="AF120" i="1"/>
  <c r="AF121" i="1"/>
  <c r="AF122" i="1"/>
  <c r="AF123" i="1"/>
  <c r="AF124" i="1"/>
  <c r="AF125" i="1"/>
  <c r="AF126" i="1"/>
  <c r="AF127" i="1"/>
  <c r="AF128" i="1"/>
  <c r="AF129" i="1"/>
  <c r="AF130" i="1"/>
  <c r="AF131" i="1"/>
  <c r="AF132" i="1"/>
  <c r="AF133" i="1"/>
  <c r="AF134" i="1"/>
  <c r="AF135" i="1"/>
  <c r="AF136" i="1"/>
  <c r="AF137" i="1"/>
  <c r="AF138" i="1"/>
  <c r="AF139" i="1"/>
  <c r="AF140" i="1"/>
  <c r="AF141" i="1"/>
  <c r="AF142" i="1"/>
  <c r="AF143" i="1"/>
  <c r="AF144" i="1"/>
  <c r="AF145" i="1"/>
  <c r="AF146" i="1"/>
  <c r="AF147" i="1"/>
  <c r="AF148" i="1"/>
  <c r="AF149" i="1"/>
  <c r="AF150" i="1"/>
  <c r="AF151" i="1"/>
  <c r="AF152" i="1"/>
  <c r="AF153" i="1"/>
  <c r="AF154" i="1"/>
  <c r="AF155" i="1"/>
  <c r="AF156" i="1"/>
  <c r="AF157" i="1"/>
  <c r="AF158" i="1"/>
  <c r="AF159" i="1"/>
  <c r="AF160" i="1"/>
  <c r="AF161" i="1"/>
  <c r="AF162" i="1"/>
  <c r="AF163" i="1"/>
  <c r="AF164" i="1"/>
  <c r="AF165" i="1"/>
  <c r="AF166" i="1"/>
  <c r="AF167" i="1"/>
  <c r="AF168" i="1"/>
  <c r="AF169" i="1"/>
  <c r="AF170" i="1"/>
  <c r="AF171" i="1"/>
  <c r="AF172" i="1"/>
  <c r="AF173" i="1"/>
  <c r="AF174" i="1"/>
  <c r="AF175" i="1"/>
  <c r="AF176" i="1"/>
  <c r="AF177" i="1"/>
  <c r="AF178" i="1"/>
  <c r="AF179" i="1"/>
  <c r="AF180" i="1"/>
  <c r="AF181" i="1"/>
  <c r="AF182" i="1"/>
  <c r="AF183" i="1"/>
  <c r="AF184" i="1"/>
  <c r="AF185" i="1"/>
  <c r="AF186" i="1"/>
  <c r="AF187" i="1"/>
  <c r="AF188" i="1"/>
  <c r="AF189" i="1"/>
  <c r="AF190" i="1"/>
  <c r="AF191" i="1"/>
  <c r="AF192" i="1"/>
  <c r="AF193" i="1"/>
  <c r="AF194" i="1"/>
  <c r="AF195" i="1"/>
  <c r="AF196" i="1"/>
  <c r="AF197" i="1"/>
  <c r="AF198" i="1"/>
  <c r="AF199" i="1"/>
  <c r="AF200" i="1"/>
  <c r="AF201" i="1"/>
  <c r="AF202" i="1"/>
  <c r="AF203" i="1"/>
  <c r="AF204" i="1"/>
  <c r="AF205" i="1"/>
  <c r="AF206" i="1"/>
  <c r="AF207" i="1"/>
  <c r="AF208" i="1"/>
  <c r="AF209" i="1"/>
  <c r="AF210" i="1"/>
  <c r="AF211" i="1"/>
  <c r="AF212" i="1"/>
  <c r="AF213" i="1"/>
  <c r="AF214" i="1"/>
  <c r="AF215" i="1"/>
  <c r="AF216" i="1"/>
  <c r="AF217" i="1"/>
  <c r="AF218" i="1"/>
  <c r="AF219" i="1"/>
  <c r="AF220" i="1"/>
  <c r="AF221" i="1"/>
  <c r="AF222" i="1"/>
  <c r="AF223" i="1"/>
  <c r="AF224" i="1"/>
  <c r="AF225" i="1"/>
  <c r="AF226" i="1"/>
  <c r="AF227" i="1"/>
  <c r="AF228" i="1"/>
  <c r="AF229" i="1"/>
  <c r="AF230" i="1"/>
  <c r="AF231" i="1"/>
  <c r="AF232" i="1"/>
  <c r="AF233" i="1"/>
  <c r="AF234" i="1"/>
  <c r="AF235" i="1"/>
  <c r="AF236" i="1"/>
  <c r="AF237" i="1"/>
  <c r="AF238" i="1"/>
  <c r="AF239" i="1"/>
  <c r="AF240" i="1"/>
  <c r="AF241" i="1"/>
  <c r="AF242" i="1"/>
  <c r="AF243" i="1"/>
  <c r="AF244" i="1"/>
  <c r="AF245" i="1"/>
  <c r="AF246" i="1"/>
  <c r="AF247" i="1"/>
  <c r="AF248" i="1"/>
  <c r="AF249" i="1"/>
  <c r="AF250" i="1"/>
  <c r="AF251" i="1"/>
  <c r="AF252" i="1"/>
  <c r="AF253" i="1"/>
  <c r="AF254" i="1"/>
  <c r="AF255" i="1"/>
  <c r="AF256" i="1"/>
  <c r="AF257" i="1"/>
  <c r="AF258" i="1"/>
  <c r="AF259" i="1"/>
  <c r="AF260" i="1"/>
  <c r="AF261" i="1"/>
  <c r="AF262" i="1"/>
  <c r="AF263" i="1"/>
  <c r="AF264" i="1"/>
  <c r="AF265" i="1"/>
  <c r="AF266" i="1"/>
  <c r="AF267" i="1"/>
  <c r="AF268" i="1"/>
  <c r="AF269" i="1"/>
  <c r="AF270" i="1"/>
  <c r="AF271" i="1"/>
  <c r="AF272" i="1"/>
  <c r="AF273" i="1"/>
  <c r="AF274" i="1"/>
  <c r="AF275" i="1"/>
  <c r="AF276" i="1"/>
  <c r="AF277" i="1"/>
  <c r="AF278" i="1"/>
  <c r="AF279" i="1"/>
  <c r="AF280" i="1"/>
  <c r="AF281" i="1"/>
  <c r="AF282" i="1"/>
  <c r="AF283" i="1"/>
  <c r="AF284" i="1"/>
  <c r="AF285" i="1"/>
  <c r="AF286" i="1"/>
  <c r="AF287" i="1"/>
  <c r="AF288" i="1"/>
  <c r="AF289" i="1"/>
  <c r="AF290" i="1"/>
  <c r="AF291" i="1"/>
  <c r="AF292" i="1"/>
  <c r="AF293" i="1"/>
  <c r="AF294" i="1"/>
  <c r="AF295" i="1"/>
  <c r="AF296" i="1"/>
  <c r="AF297" i="1"/>
  <c r="AF298" i="1"/>
  <c r="AF299" i="1"/>
  <c r="AF300" i="1"/>
  <c r="AF301" i="1"/>
  <c r="AF302" i="1"/>
  <c r="AF303" i="1"/>
  <c r="AF304" i="1"/>
  <c r="AF305" i="1"/>
  <c r="AF306" i="1"/>
  <c r="AF307" i="1"/>
  <c r="AF308" i="1"/>
  <c r="AF309" i="1"/>
  <c r="AF310" i="1"/>
  <c r="AF311" i="1"/>
  <c r="AF312" i="1"/>
  <c r="AF313" i="1"/>
  <c r="AF314" i="1"/>
  <c r="AF315" i="1"/>
  <c r="AF316" i="1"/>
  <c r="AF317" i="1"/>
  <c r="AF318" i="1"/>
  <c r="AF319" i="1"/>
  <c r="AF320" i="1"/>
  <c r="AF321" i="1"/>
  <c r="AF322" i="1"/>
  <c r="AF323" i="1"/>
  <c r="AF324" i="1"/>
  <c r="AF325" i="1"/>
  <c r="AF326" i="1"/>
  <c r="AF327" i="1"/>
  <c r="AF328" i="1"/>
  <c r="AF329" i="1"/>
  <c r="AF330" i="1"/>
  <c r="AF331" i="1"/>
  <c r="AF332" i="1"/>
  <c r="AF333" i="1"/>
  <c r="AF334" i="1"/>
  <c r="AF335" i="1"/>
  <c r="AH335" i="1" s="1"/>
  <c r="AF336" i="1"/>
  <c r="AF337" i="1"/>
  <c r="AF338" i="1"/>
  <c r="AF339" i="1"/>
  <c r="AF340" i="1"/>
  <c r="AF341" i="1"/>
  <c r="AF342" i="1"/>
  <c r="AF343" i="1"/>
  <c r="AF344" i="1"/>
  <c r="AF345" i="1"/>
  <c r="AF346" i="1"/>
  <c r="AF347" i="1"/>
  <c r="AF348" i="1"/>
  <c r="AF349" i="1"/>
  <c r="AF350" i="1"/>
  <c r="AF351" i="1"/>
  <c r="AF352" i="1"/>
  <c r="AF353" i="1"/>
  <c r="AF354" i="1"/>
  <c r="AF355" i="1"/>
  <c r="AF356" i="1"/>
  <c r="AF357" i="1"/>
  <c r="AF358" i="1"/>
  <c r="AF359" i="1"/>
  <c r="AF360" i="1"/>
  <c r="AF361" i="1"/>
  <c r="AF362" i="1"/>
  <c r="AF363" i="1"/>
  <c r="AF364" i="1"/>
  <c r="AF365" i="1"/>
  <c r="AF366" i="1"/>
  <c r="AF367" i="1"/>
  <c r="AF368" i="1"/>
  <c r="AF369" i="1"/>
  <c r="AF370" i="1"/>
  <c r="AF371" i="1"/>
  <c r="AF372" i="1"/>
  <c r="AF373" i="1"/>
  <c r="AF374" i="1"/>
  <c r="AF375" i="1"/>
  <c r="AF376" i="1"/>
  <c r="AF377" i="1"/>
  <c r="AF378" i="1"/>
  <c r="AF379" i="1"/>
  <c r="AF380" i="1"/>
  <c r="AF381" i="1"/>
  <c r="AF382" i="1"/>
  <c r="AF383" i="1"/>
  <c r="AF384" i="1"/>
  <c r="AF385" i="1"/>
  <c r="AF386" i="1"/>
  <c r="AF387" i="1"/>
  <c r="AF388" i="1"/>
  <c r="AF389" i="1"/>
  <c r="AF390" i="1"/>
  <c r="AF391" i="1"/>
  <c r="AF392" i="1"/>
  <c r="AF393" i="1"/>
  <c r="AF394" i="1"/>
  <c r="AF395" i="1"/>
  <c r="AF396" i="1"/>
  <c r="AF397" i="1"/>
  <c r="AF398" i="1"/>
  <c r="AF399" i="1"/>
  <c r="AF400" i="1"/>
  <c r="AF401" i="1"/>
  <c r="AF402" i="1"/>
  <c r="AF403" i="1"/>
  <c r="AF404" i="1"/>
  <c r="AF405" i="1"/>
  <c r="AF406" i="1"/>
  <c r="AF407" i="1"/>
  <c r="AF408" i="1"/>
  <c r="AF409" i="1"/>
  <c r="AF410" i="1"/>
  <c r="AF411" i="1"/>
  <c r="AF412" i="1"/>
  <c r="AF413" i="1"/>
  <c r="AF414" i="1"/>
  <c r="AF415" i="1"/>
  <c r="AF416" i="1"/>
  <c r="AF417" i="1"/>
  <c r="AF418" i="1"/>
  <c r="AF419" i="1"/>
  <c r="AF420" i="1"/>
  <c r="AF421" i="1"/>
  <c r="AF422" i="1"/>
  <c r="AF423" i="1"/>
  <c r="AF424" i="1"/>
  <c r="AF425" i="1"/>
  <c r="AF426" i="1"/>
  <c r="AF427" i="1"/>
  <c r="AF428" i="1"/>
  <c r="AF429" i="1"/>
  <c r="AF430" i="1"/>
  <c r="AF431" i="1"/>
  <c r="AF432" i="1"/>
  <c r="AF433" i="1"/>
  <c r="AF434" i="1"/>
  <c r="AF435" i="1"/>
  <c r="AF436" i="1"/>
  <c r="AF437" i="1"/>
  <c r="AF438" i="1"/>
  <c r="AF439" i="1"/>
  <c r="AF440" i="1"/>
  <c r="AF441" i="1"/>
  <c r="AF442" i="1"/>
  <c r="AF443" i="1"/>
  <c r="AF444" i="1"/>
  <c r="AF445" i="1"/>
  <c r="AF446" i="1"/>
  <c r="AF447" i="1"/>
  <c r="AF448" i="1"/>
  <c r="AF449" i="1"/>
  <c r="AF450" i="1"/>
  <c r="AF451" i="1"/>
  <c r="AF452" i="1"/>
  <c r="AF453" i="1"/>
  <c r="AF454" i="1"/>
  <c r="AF455" i="1"/>
  <c r="AF456" i="1"/>
  <c r="AF457" i="1"/>
  <c r="AF458" i="1"/>
  <c r="AF459" i="1"/>
  <c r="AF460" i="1"/>
  <c r="AF461" i="1"/>
  <c r="AF462" i="1"/>
  <c r="AF463" i="1"/>
  <c r="AF464" i="1"/>
  <c r="AF465" i="1"/>
  <c r="AF466" i="1"/>
  <c r="AF467" i="1"/>
  <c r="AF468" i="1"/>
  <c r="AF469" i="1"/>
  <c r="AF470" i="1"/>
  <c r="AF471" i="1"/>
  <c r="AF472" i="1"/>
  <c r="AF473" i="1"/>
  <c r="AF474" i="1"/>
  <c r="AF475" i="1"/>
  <c r="AH475" i="1" s="1"/>
  <c r="AF476" i="1"/>
  <c r="AF477" i="1"/>
  <c r="AF478" i="1"/>
  <c r="AF479" i="1"/>
  <c r="AF480" i="1"/>
  <c r="AF481" i="1"/>
  <c r="AF482" i="1"/>
  <c r="AF483" i="1"/>
  <c r="AF484" i="1"/>
  <c r="AF485" i="1"/>
  <c r="AF486" i="1"/>
  <c r="AF487" i="1"/>
  <c r="AF488" i="1"/>
  <c r="AF489" i="1"/>
  <c r="AF490" i="1"/>
  <c r="AF491" i="1"/>
  <c r="AF492" i="1"/>
  <c r="AF493" i="1"/>
  <c r="AF494" i="1"/>
  <c r="AF495" i="1"/>
  <c r="AF496" i="1"/>
  <c r="AF497" i="1"/>
  <c r="AF498" i="1"/>
  <c r="AF499" i="1"/>
  <c r="AF500" i="1"/>
  <c r="AF501" i="1"/>
  <c r="AF502" i="1"/>
  <c r="AF503" i="1"/>
  <c r="AF504" i="1"/>
  <c r="AF505" i="1"/>
  <c r="AF506" i="1"/>
  <c r="AF507" i="1"/>
  <c r="AF508" i="1"/>
  <c r="AF509" i="1"/>
  <c r="AF510" i="1"/>
  <c r="AF511" i="1"/>
  <c r="AF512" i="1"/>
  <c r="AF513" i="1"/>
  <c r="AF514" i="1"/>
  <c r="AF515" i="1"/>
  <c r="AF516" i="1"/>
  <c r="AF517" i="1"/>
  <c r="AF518" i="1"/>
  <c r="AF519" i="1"/>
  <c r="AF520" i="1"/>
  <c r="AF521" i="1"/>
  <c r="AF522" i="1"/>
  <c r="AF523" i="1"/>
  <c r="AF524" i="1"/>
  <c r="AF525" i="1"/>
  <c r="AF526" i="1"/>
  <c r="AF527" i="1"/>
  <c r="AF528" i="1"/>
  <c r="AF529" i="1"/>
  <c r="AF530" i="1"/>
  <c r="AF531" i="1"/>
  <c r="AF532" i="1"/>
  <c r="AF533" i="1"/>
  <c r="AF534" i="1"/>
  <c r="AF535" i="1"/>
  <c r="AF536" i="1"/>
  <c r="AF537" i="1"/>
  <c r="AF538" i="1"/>
  <c r="AF539" i="1"/>
  <c r="AF540" i="1"/>
  <c r="AF541" i="1"/>
  <c r="AF542" i="1"/>
  <c r="AF543" i="1"/>
  <c r="AF544" i="1"/>
  <c r="AF545" i="1"/>
  <c r="AF546" i="1"/>
  <c r="AF547" i="1"/>
  <c r="AF548" i="1"/>
  <c r="AF549" i="1"/>
  <c r="AF550" i="1"/>
  <c r="AF551" i="1"/>
  <c r="AF552" i="1"/>
  <c r="AF553" i="1"/>
  <c r="AF554" i="1"/>
  <c r="AF555" i="1"/>
  <c r="AF556" i="1"/>
  <c r="AF557" i="1"/>
  <c r="AF558" i="1"/>
  <c r="AF559" i="1"/>
  <c r="AF560" i="1"/>
  <c r="AF561" i="1"/>
  <c r="AF562" i="1"/>
  <c r="AF563" i="1"/>
  <c r="AF564" i="1"/>
  <c r="AF565" i="1"/>
  <c r="AF566" i="1"/>
  <c r="AF567" i="1"/>
  <c r="AF568" i="1"/>
  <c r="AF569" i="1"/>
  <c r="AF570" i="1"/>
  <c r="AF571" i="1"/>
  <c r="AF572" i="1"/>
  <c r="AF573" i="1"/>
  <c r="AF574" i="1"/>
  <c r="AF575" i="1"/>
  <c r="AF576" i="1"/>
  <c r="AF577" i="1"/>
  <c r="AF578" i="1"/>
  <c r="AF579" i="1"/>
  <c r="AF580" i="1"/>
  <c r="AF581" i="1"/>
  <c r="AF582" i="1"/>
  <c r="AF583" i="1"/>
  <c r="AF584" i="1"/>
  <c r="AF585" i="1"/>
  <c r="AF586" i="1"/>
  <c r="AF587" i="1"/>
  <c r="AF588" i="1"/>
  <c r="AF589" i="1"/>
  <c r="AF590" i="1"/>
  <c r="AF591" i="1"/>
  <c r="AF592" i="1"/>
  <c r="AF593" i="1"/>
  <c r="AF594" i="1"/>
  <c r="AF595" i="1"/>
  <c r="AF596" i="1"/>
  <c r="AF597" i="1"/>
  <c r="AF598" i="1"/>
  <c r="AF599" i="1"/>
  <c r="AF600" i="1"/>
  <c r="AF601" i="1"/>
  <c r="AF602" i="1"/>
  <c r="AF603" i="1"/>
  <c r="AF604" i="1"/>
  <c r="AH604" i="1" s="1"/>
  <c r="AF605" i="1"/>
  <c r="AF606" i="1"/>
  <c r="AF607" i="1"/>
  <c r="AF608" i="1"/>
  <c r="AF609" i="1"/>
  <c r="AF610" i="1"/>
  <c r="AF611" i="1"/>
  <c r="AF612" i="1"/>
  <c r="AF613" i="1"/>
  <c r="AF614" i="1"/>
  <c r="AF615" i="1"/>
  <c r="AF616" i="1"/>
  <c r="AF617" i="1"/>
  <c r="AF618" i="1"/>
  <c r="AF619" i="1"/>
  <c r="AF620" i="1"/>
  <c r="AF621" i="1"/>
  <c r="AF622" i="1"/>
  <c r="AF623" i="1"/>
  <c r="AF624" i="1"/>
  <c r="AF625" i="1"/>
  <c r="AF626" i="1"/>
  <c r="AF627" i="1"/>
  <c r="AF628" i="1"/>
  <c r="AF629" i="1"/>
  <c r="AF630" i="1"/>
  <c r="AF631" i="1"/>
  <c r="AF632" i="1"/>
  <c r="AF633" i="1"/>
  <c r="AF634" i="1"/>
  <c r="AF635" i="1"/>
  <c r="AF636" i="1"/>
  <c r="AF637" i="1"/>
  <c r="AF638" i="1"/>
  <c r="AF639" i="1"/>
  <c r="AF640" i="1"/>
  <c r="AF641" i="1"/>
  <c r="AF642" i="1"/>
  <c r="AF643" i="1"/>
  <c r="AF644" i="1"/>
  <c r="AF645" i="1"/>
  <c r="AF646" i="1"/>
  <c r="AF647" i="1"/>
  <c r="AF648" i="1"/>
  <c r="AF649" i="1"/>
  <c r="AF650" i="1"/>
  <c r="AF651" i="1"/>
  <c r="AF652" i="1"/>
  <c r="AF653" i="1"/>
  <c r="AF654" i="1"/>
  <c r="AF655" i="1"/>
  <c r="AF656" i="1"/>
  <c r="AF657" i="1"/>
  <c r="AF658" i="1"/>
  <c r="AF659" i="1"/>
  <c r="AF660" i="1"/>
  <c r="AF661" i="1"/>
  <c r="AF662" i="1"/>
  <c r="AF663" i="1"/>
  <c r="AF664" i="1"/>
  <c r="AF665" i="1"/>
  <c r="AF666" i="1"/>
  <c r="AF667" i="1"/>
  <c r="AF668" i="1"/>
  <c r="AF669" i="1"/>
  <c r="AF670" i="1"/>
  <c r="AF671" i="1"/>
  <c r="AF672" i="1"/>
  <c r="AF673" i="1"/>
  <c r="AF674" i="1"/>
  <c r="AF675" i="1"/>
  <c r="AF676" i="1"/>
  <c r="AF677" i="1"/>
  <c r="AF678" i="1"/>
  <c r="AF679" i="1"/>
  <c r="AF680" i="1"/>
  <c r="AF681" i="1"/>
  <c r="AF682" i="1"/>
  <c r="AF683" i="1"/>
  <c r="AF684" i="1"/>
  <c r="AF685" i="1"/>
  <c r="AF686" i="1"/>
  <c r="AF687" i="1"/>
  <c r="AF688" i="1"/>
  <c r="AF689" i="1"/>
  <c r="AF690" i="1"/>
  <c r="AF691" i="1"/>
  <c r="AF692" i="1"/>
  <c r="AF693" i="1"/>
  <c r="AF694" i="1"/>
  <c r="AF695" i="1"/>
  <c r="AF696" i="1"/>
  <c r="AF697" i="1"/>
  <c r="AF698" i="1"/>
  <c r="AF699" i="1"/>
  <c r="AF700" i="1"/>
  <c r="AF701" i="1"/>
  <c r="AF702" i="1"/>
  <c r="AF703" i="1"/>
  <c r="AF704" i="1"/>
  <c r="AF705" i="1"/>
  <c r="AF706" i="1"/>
  <c r="AF707" i="1"/>
  <c r="AF708" i="1"/>
  <c r="AF709" i="1"/>
  <c r="AF710" i="1"/>
  <c r="AF711" i="1"/>
  <c r="AF712" i="1"/>
  <c r="AF713" i="1"/>
  <c r="AF714" i="1"/>
  <c r="AF715" i="1"/>
  <c r="AF716" i="1"/>
  <c r="AF717" i="1"/>
  <c r="AF718" i="1"/>
  <c r="AF719" i="1"/>
  <c r="AF720" i="1"/>
  <c r="AF721" i="1"/>
  <c r="AF722" i="1"/>
  <c r="AF723" i="1"/>
  <c r="AF724" i="1"/>
  <c r="AF725" i="1"/>
  <c r="AF726" i="1"/>
  <c r="AF727" i="1"/>
  <c r="AF728" i="1"/>
  <c r="AF729" i="1"/>
  <c r="AF730" i="1"/>
  <c r="AF731" i="1"/>
  <c r="AF732" i="1"/>
  <c r="AF733" i="1"/>
  <c r="AF734" i="1"/>
  <c r="AF735" i="1"/>
  <c r="AF736" i="1"/>
  <c r="AF737" i="1"/>
  <c r="AF738" i="1"/>
  <c r="AF739" i="1"/>
  <c r="AF740" i="1"/>
  <c r="AF741" i="1"/>
  <c r="AF742" i="1"/>
  <c r="AF743" i="1"/>
  <c r="AF744" i="1"/>
  <c r="AF745" i="1"/>
  <c r="AF746" i="1"/>
  <c r="AF747" i="1"/>
  <c r="AF748" i="1"/>
  <c r="AF749" i="1"/>
  <c r="AF750" i="1"/>
  <c r="AF751" i="1"/>
  <c r="AF752" i="1"/>
  <c r="AF753" i="1"/>
  <c r="AF754" i="1"/>
  <c r="AF755" i="1"/>
  <c r="AF756" i="1"/>
  <c r="AF757" i="1"/>
  <c r="AF758" i="1"/>
  <c r="AF759" i="1"/>
  <c r="AF760" i="1"/>
  <c r="AF761" i="1"/>
  <c r="AF762" i="1"/>
  <c r="AF763" i="1"/>
  <c r="AF764" i="1"/>
  <c r="AF765" i="1"/>
  <c r="AF766" i="1"/>
  <c r="AF767" i="1"/>
  <c r="AF768" i="1"/>
  <c r="AF769" i="1"/>
  <c r="AF770" i="1"/>
  <c r="AF771" i="1"/>
  <c r="AF772" i="1"/>
  <c r="AF773" i="1"/>
  <c r="AF774" i="1"/>
  <c r="AF775" i="1"/>
  <c r="AF776" i="1"/>
  <c r="AF777" i="1"/>
  <c r="AF778" i="1"/>
  <c r="AF779" i="1"/>
  <c r="AF780" i="1"/>
  <c r="AF781" i="1"/>
  <c r="AF782" i="1"/>
  <c r="AF783" i="1"/>
  <c r="AF784" i="1"/>
  <c r="AF785" i="1"/>
  <c r="AF786" i="1"/>
  <c r="AF787" i="1"/>
  <c r="AF788" i="1"/>
  <c r="AF789" i="1"/>
  <c r="AF790" i="1"/>
  <c r="AF791" i="1"/>
  <c r="AF792" i="1"/>
  <c r="AF793" i="1"/>
  <c r="AF794" i="1"/>
  <c r="AF795" i="1"/>
  <c r="AF796" i="1"/>
  <c r="AF797" i="1"/>
  <c r="AF798" i="1"/>
  <c r="AF799" i="1"/>
  <c r="AF800" i="1"/>
  <c r="AF801" i="1"/>
  <c r="AF802" i="1"/>
  <c r="AF803" i="1"/>
  <c r="AF804" i="1"/>
  <c r="AF805" i="1"/>
  <c r="AF806" i="1"/>
  <c r="AF807" i="1"/>
  <c r="AF808" i="1"/>
  <c r="AF809" i="1"/>
  <c r="AF810" i="1"/>
  <c r="AF811" i="1"/>
  <c r="AF812" i="1"/>
  <c r="AF813" i="1"/>
  <c r="AF814" i="1"/>
  <c r="AF815" i="1"/>
  <c r="AF816" i="1"/>
  <c r="AF817" i="1"/>
  <c r="AF818" i="1"/>
  <c r="AF819" i="1"/>
  <c r="AF820" i="1"/>
  <c r="AF821" i="1"/>
  <c r="AF822" i="1"/>
  <c r="AF823" i="1"/>
  <c r="AF824" i="1"/>
  <c r="AF825" i="1"/>
  <c r="AF826" i="1"/>
  <c r="AF827" i="1"/>
  <c r="AF828" i="1"/>
  <c r="AF829" i="1"/>
  <c r="AF830" i="1"/>
  <c r="AF831" i="1"/>
  <c r="AF832" i="1"/>
  <c r="AF833" i="1"/>
  <c r="AF834" i="1"/>
  <c r="AF835" i="1"/>
  <c r="AF836" i="1"/>
  <c r="AF837" i="1"/>
  <c r="AF838" i="1"/>
  <c r="AF839" i="1"/>
  <c r="AF840" i="1"/>
  <c r="AF841" i="1"/>
  <c r="AF842" i="1"/>
  <c r="AF843" i="1"/>
  <c r="AF844" i="1"/>
  <c r="AF845" i="1"/>
  <c r="AF846" i="1"/>
  <c r="AH846" i="1" s="1"/>
  <c r="AF847" i="1"/>
  <c r="AF848" i="1"/>
  <c r="AF849" i="1"/>
  <c r="AF850" i="1"/>
  <c r="AF851" i="1"/>
  <c r="AF852" i="1"/>
  <c r="AF853" i="1"/>
  <c r="AF854" i="1"/>
  <c r="AF855" i="1"/>
  <c r="AF856" i="1"/>
  <c r="AF857" i="1"/>
  <c r="AF858" i="1"/>
  <c r="AF859" i="1"/>
  <c r="AF860" i="1"/>
  <c r="AF861" i="1"/>
  <c r="AF862" i="1"/>
  <c r="AF863" i="1"/>
  <c r="AF864" i="1"/>
  <c r="AF865" i="1"/>
  <c r="AF866" i="1"/>
  <c r="AF867" i="1"/>
  <c r="AF868" i="1"/>
  <c r="AF869" i="1"/>
  <c r="AF870" i="1"/>
  <c r="AF871" i="1"/>
  <c r="AF872" i="1"/>
  <c r="AF873" i="1"/>
  <c r="AF874" i="1"/>
  <c r="AF875" i="1"/>
  <c r="AF876" i="1"/>
  <c r="AF877" i="1"/>
  <c r="AF878" i="1"/>
  <c r="AF879" i="1"/>
  <c r="AF880" i="1"/>
  <c r="AF881" i="1"/>
  <c r="AF882" i="1"/>
  <c r="AF883" i="1"/>
  <c r="AF884" i="1"/>
  <c r="AF885" i="1"/>
  <c r="AF886" i="1"/>
  <c r="AF887" i="1"/>
  <c r="AF888" i="1"/>
  <c r="AF889" i="1"/>
  <c r="AF890" i="1"/>
  <c r="AF891" i="1"/>
  <c r="AF892" i="1"/>
  <c r="AF893" i="1"/>
  <c r="AF894" i="1"/>
  <c r="AF895" i="1"/>
  <c r="AF896" i="1"/>
  <c r="AF897" i="1"/>
  <c r="AF898" i="1"/>
  <c r="AF899" i="1"/>
  <c r="AF900" i="1"/>
  <c r="AF901" i="1"/>
  <c r="AF902" i="1"/>
  <c r="AF903" i="1"/>
  <c r="AF904" i="1"/>
  <c r="AF905" i="1"/>
  <c r="AF906" i="1"/>
  <c r="AF907" i="1"/>
  <c r="AF908" i="1"/>
  <c r="AF909" i="1"/>
  <c r="AF910" i="1"/>
  <c r="AF911" i="1"/>
  <c r="AF912" i="1"/>
  <c r="AF913" i="1"/>
  <c r="AF914" i="1"/>
  <c r="AF915" i="1"/>
  <c r="AF916" i="1"/>
  <c r="AF917" i="1"/>
  <c r="AF918" i="1"/>
  <c r="AF919" i="1"/>
  <c r="AF920" i="1"/>
  <c r="AF921" i="1"/>
  <c r="AF922" i="1"/>
  <c r="AF923" i="1"/>
  <c r="AF924" i="1"/>
  <c r="AF925" i="1"/>
  <c r="AF926" i="1"/>
  <c r="AF927" i="1"/>
  <c r="AF928" i="1"/>
  <c r="AF929" i="1"/>
  <c r="AF930" i="1"/>
  <c r="AF931" i="1"/>
  <c r="AF932" i="1"/>
  <c r="AF933" i="1"/>
  <c r="AF934" i="1"/>
  <c r="AF935" i="1"/>
  <c r="AF936" i="1"/>
  <c r="AF937" i="1"/>
  <c r="AF938" i="1"/>
  <c r="AF939" i="1"/>
  <c r="AF940" i="1"/>
  <c r="AF941" i="1"/>
  <c r="AF942" i="1"/>
  <c r="AF943" i="1"/>
  <c r="AF944" i="1"/>
  <c r="AF945" i="1"/>
  <c r="AF946" i="1"/>
  <c r="AF947" i="1"/>
  <c r="AF948" i="1"/>
  <c r="AF949" i="1"/>
  <c r="AF950" i="1"/>
  <c r="AF951" i="1"/>
  <c r="AF952" i="1"/>
  <c r="AF953" i="1"/>
  <c r="AF954" i="1"/>
  <c r="AF955" i="1"/>
  <c r="AF956" i="1"/>
  <c r="AF957" i="1"/>
  <c r="AF958" i="1"/>
  <c r="AF959" i="1"/>
  <c r="AF960" i="1"/>
  <c r="AF961" i="1"/>
  <c r="AF962" i="1"/>
  <c r="AF963" i="1"/>
  <c r="AF964" i="1"/>
  <c r="AF965" i="1"/>
  <c r="AF966" i="1"/>
  <c r="AF967" i="1"/>
  <c r="AF968" i="1"/>
  <c r="AF969" i="1"/>
  <c r="AF970" i="1"/>
  <c r="AF971" i="1"/>
  <c r="AF972" i="1"/>
  <c r="AF973" i="1"/>
  <c r="AF974" i="1"/>
  <c r="AF975" i="1"/>
  <c r="AF976" i="1"/>
  <c r="AF977" i="1"/>
  <c r="AF978" i="1"/>
  <c r="AF979" i="1"/>
  <c r="AF980" i="1"/>
  <c r="AF981" i="1"/>
  <c r="AF982" i="1"/>
  <c r="AF983" i="1"/>
  <c r="AF984" i="1"/>
  <c r="AF985" i="1"/>
  <c r="AF986" i="1"/>
  <c r="AF987" i="1"/>
  <c r="AF988" i="1"/>
  <c r="AF989" i="1"/>
  <c r="AF990" i="1"/>
  <c r="AF991" i="1"/>
  <c r="AF992" i="1"/>
  <c r="AF993" i="1"/>
  <c r="AF994" i="1"/>
  <c r="AF995" i="1"/>
  <c r="AF996" i="1"/>
  <c r="AF997" i="1"/>
  <c r="AF998" i="1"/>
  <c r="AF999" i="1"/>
  <c r="AF1000" i="1"/>
  <c r="AF1001" i="1"/>
  <c r="AF1002" i="1"/>
  <c r="AF1003" i="1"/>
  <c r="AF1004" i="1"/>
  <c r="AF1005" i="1"/>
  <c r="AF1006" i="1"/>
  <c r="AF1007" i="1"/>
  <c r="AF1008" i="1"/>
  <c r="AF1009" i="1"/>
  <c r="AF1010" i="1"/>
  <c r="AF1011" i="1"/>
  <c r="AF1012" i="1"/>
  <c r="AF1013" i="1"/>
  <c r="AF1014" i="1"/>
  <c r="AF1015" i="1"/>
  <c r="AF1016" i="1"/>
  <c r="AF1017" i="1"/>
  <c r="AF1018" i="1"/>
  <c r="AF1019" i="1"/>
  <c r="AF1020" i="1"/>
  <c r="AF1021" i="1"/>
  <c r="AF1022" i="1"/>
  <c r="AF1023" i="1"/>
  <c r="AF1024" i="1"/>
  <c r="AF1025" i="1"/>
  <c r="AF1026" i="1"/>
  <c r="AF1027" i="1"/>
  <c r="AF1028" i="1"/>
  <c r="AF1029" i="1"/>
  <c r="AF1030" i="1"/>
  <c r="AF1031" i="1"/>
  <c r="AF1032" i="1"/>
  <c r="AF1033" i="1"/>
  <c r="AF1034" i="1"/>
  <c r="AF1035" i="1"/>
  <c r="AF1036" i="1"/>
  <c r="AF1037" i="1"/>
  <c r="AF1038" i="1"/>
  <c r="AF1039" i="1"/>
  <c r="AF1040" i="1"/>
  <c r="AF1041" i="1"/>
  <c r="AF1042" i="1"/>
  <c r="AF1043" i="1"/>
  <c r="AF1044" i="1"/>
  <c r="AF1045" i="1"/>
  <c r="AF1046" i="1"/>
  <c r="AF1047" i="1"/>
  <c r="AF1048" i="1"/>
  <c r="AF1049" i="1"/>
  <c r="AF1050" i="1"/>
  <c r="AF1051" i="1"/>
  <c r="AF1052" i="1"/>
  <c r="AF1053" i="1"/>
  <c r="AF1054" i="1"/>
  <c r="AF1055" i="1"/>
  <c r="AF1056" i="1"/>
  <c r="AF1057" i="1"/>
  <c r="AF1058" i="1"/>
  <c r="AF1059" i="1"/>
  <c r="AF1060" i="1"/>
  <c r="AF1061" i="1"/>
  <c r="AF1062" i="1"/>
  <c r="AF1063" i="1"/>
  <c r="AF1064" i="1"/>
  <c r="AF1065" i="1"/>
  <c r="AF1066" i="1"/>
  <c r="AF1067" i="1"/>
  <c r="AF1068" i="1"/>
  <c r="AF1069" i="1"/>
  <c r="AF1070" i="1"/>
  <c r="AF1071" i="1"/>
  <c r="AF1072" i="1"/>
  <c r="AF1073" i="1"/>
  <c r="AF1074" i="1"/>
  <c r="AF1075" i="1"/>
  <c r="AF1076" i="1"/>
  <c r="AF1077" i="1"/>
  <c r="AF1078" i="1"/>
  <c r="AF1079" i="1"/>
  <c r="AF1080" i="1"/>
  <c r="AF1081" i="1"/>
  <c r="AF1082" i="1"/>
  <c r="AF1083" i="1"/>
  <c r="AF1084" i="1"/>
  <c r="AF1085" i="1"/>
  <c r="AF1086" i="1"/>
  <c r="AF1087" i="1"/>
  <c r="AF1088" i="1"/>
  <c r="AF1089" i="1"/>
  <c r="AF1090" i="1"/>
  <c r="AF1091" i="1"/>
  <c r="AF1092" i="1"/>
  <c r="AF1093" i="1"/>
  <c r="AF1094" i="1"/>
  <c r="AF1095" i="1"/>
  <c r="AF1096" i="1"/>
  <c r="AF1097" i="1"/>
  <c r="AF1098" i="1"/>
  <c r="AF1099" i="1"/>
  <c r="AF1100" i="1"/>
  <c r="AF1101" i="1"/>
  <c r="AF1102" i="1"/>
  <c r="AF1103" i="1"/>
  <c r="AF1104" i="1"/>
  <c r="AF1105" i="1"/>
  <c r="AH1105" i="1" s="1"/>
  <c r="AF1106" i="1"/>
  <c r="AF1107" i="1"/>
  <c r="AF1108" i="1"/>
  <c r="AF1109" i="1"/>
  <c r="AF1110" i="1"/>
  <c r="AF1111" i="1"/>
  <c r="AF1112" i="1"/>
  <c r="AF1113" i="1"/>
  <c r="AF1114" i="1"/>
  <c r="AF1115" i="1"/>
  <c r="AF1116" i="1"/>
  <c r="AF1117" i="1"/>
  <c r="AF1118" i="1"/>
  <c r="AF1119" i="1"/>
  <c r="AF1120" i="1"/>
  <c r="AF1121" i="1"/>
  <c r="AF1122" i="1"/>
  <c r="AF1123" i="1"/>
  <c r="AF1124" i="1"/>
  <c r="AF1125" i="1"/>
  <c r="AF1126" i="1"/>
  <c r="AF1127" i="1"/>
  <c r="AF1128" i="1"/>
  <c r="AF1129" i="1"/>
  <c r="AF1130" i="1"/>
  <c r="AF1131" i="1"/>
  <c r="AF1132" i="1"/>
  <c r="AF1133" i="1"/>
  <c r="AF1134" i="1"/>
  <c r="AF1135" i="1"/>
  <c r="AF1136" i="1"/>
  <c r="AF1137" i="1"/>
  <c r="AF1138" i="1"/>
  <c r="AF1139" i="1"/>
  <c r="AF1140" i="1"/>
  <c r="AF1141" i="1"/>
  <c r="AF1142" i="1"/>
  <c r="AF1143" i="1"/>
  <c r="AF1144" i="1"/>
  <c r="AF1145" i="1"/>
  <c r="AF1146" i="1"/>
  <c r="AF1147" i="1"/>
  <c r="AF1148" i="1"/>
  <c r="AF1149" i="1"/>
  <c r="AF1150" i="1"/>
  <c r="AF1151" i="1"/>
  <c r="AF1152" i="1"/>
  <c r="AF1153" i="1"/>
  <c r="AF1154" i="1"/>
  <c r="AF1155" i="1"/>
  <c r="AF1156" i="1"/>
  <c r="AF1157" i="1"/>
  <c r="AF1158" i="1"/>
  <c r="AF1159" i="1"/>
  <c r="AF1160" i="1"/>
  <c r="AF1161" i="1"/>
  <c r="AF1162" i="1"/>
  <c r="AF1163" i="1"/>
  <c r="AF1164" i="1"/>
  <c r="AF1165" i="1"/>
  <c r="AF1166" i="1"/>
  <c r="AF1167" i="1"/>
  <c r="AF1168" i="1"/>
  <c r="AF1169" i="1"/>
  <c r="AF1170" i="1"/>
  <c r="AF1171" i="1"/>
  <c r="AF1172" i="1"/>
  <c r="AF1173" i="1"/>
  <c r="AF1174" i="1"/>
  <c r="AF1175" i="1"/>
  <c r="AF1176" i="1"/>
  <c r="AF1177" i="1"/>
  <c r="AF1178" i="1"/>
  <c r="AF1179" i="1"/>
  <c r="AF1180" i="1"/>
  <c r="AF1181" i="1"/>
  <c r="AF1182" i="1"/>
  <c r="AF1183" i="1"/>
  <c r="AF1184" i="1"/>
  <c r="AF1185" i="1"/>
  <c r="AF1186" i="1"/>
  <c r="AF1187" i="1"/>
  <c r="AF1188" i="1"/>
  <c r="AF1189" i="1"/>
  <c r="AF1190" i="1"/>
  <c r="AF1191" i="1"/>
  <c r="AF1192" i="1"/>
  <c r="AF1193" i="1"/>
  <c r="AF1194" i="1"/>
  <c r="AF1195" i="1"/>
  <c r="AF1196" i="1"/>
  <c r="AF1197" i="1"/>
  <c r="AF1198" i="1"/>
  <c r="AF1199" i="1"/>
  <c r="AF1200" i="1"/>
  <c r="AF1201" i="1"/>
  <c r="AF1202" i="1"/>
  <c r="AF1203" i="1"/>
  <c r="AF1204" i="1"/>
  <c r="AF1205" i="1"/>
  <c r="AF1206" i="1"/>
  <c r="AF1207" i="1"/>
  <c r="AF1208" i="1"/>
  <c r="AF1209" i="1"/>
  <c r="AF1210" i="1"/>
  <c r="AF1211" i="1"/>
  <c r="AF1212" i="1"/>
  <c r="AF1213" i="1"/>
  <c r="AF1214" i="1"/>
  <c r="AF1215" i="1"/>
  <c r="AF1216" i="1"/>
  <c r="AF1217" i="1"/>
  <c r="AF1218" i="1"/>
  <c r="AF1219" i="1"/>
  <c r="AF1220" i="1"/>
  <c r="AF1221" i="1"/>
  <c r="AF1222" i="1"/>
  <c r="AF1223" i="1"/>
  <c r="AF1224" i="1"/>
  <c r="AF1225" i="1"/>
  <c r="AF1226" i="1"/>
  <c r="AF1227" i="1"/>
  <c r="AF1228" i="1"/>
  <c r="AF1229" i="1"/>
  <c r="AF1230" i="1"/>
  <c r="AF1231" i="1"/>
  <c r="AF1232" i="1"/>
  <c r="AF1233" i="1"/>
  <c r="AF1234" i="1"/>
  <c r="AF1235" i="1"/>
  <c r="AF1236" i="1"/>
  <c r="AF1237" i="1"/>
  <c r="AF1238" i="1"/>
  <c r="AF1239" i="1"/>
  <c r="AF1240" i="1"/>
  <c r="AF1241" i="1"/>
  <c r="AF1242" i="1"/>
  <c r="AF1243" i="1"/>
  <c r="AF1244" i="1"/>
  <c r="AF1245" i="1"/>
  <c r="AF1246" i="1"/>
  <c r="AF1247" i="1"/>
  <c r="AF1248" i="1"/>
  <c r="AF1249" i="1"/>
  <c r="AF1250" i="1"/>
  <c r="AF1251" i="1"/>
  <c r="AF1252" i="1"/>
  <c r="AF1253" i="1"/>
  <c r="AF1254" i="1"/>
  <c r="AF1255" i="1"/>
  <c r="AF1256" i="1"/>
  <c r="AF1257" i="1"/>
  <c r="AF1258" i="1"/>
  <c r="AF1259" i="1"/>
  <c r="AF1260" i="1"/>
  <c r="AF1261" i="1"/>
  <c r="AF1262" i="1"/>
  <c r="AH1265" i="1" s="1"/>
  <c r="AF1263" i="1"/>
  <c r="AF1264" i="1"/>
  <c r="AF1265" i="1"/>
  <c r="AF1266" i="1"/>
  <c r="AF1267" i="1"/>
  <c r="AF1268" i="1"/>
  <c r="AF1269" i="1"/>
  <c r="AF1270" i="1"/>
  <c r="AF1271" i="1"/>
  <c r="AF1272" i="1"/>
  <c r="AF1273" i="1"/>
  <c r="AF1274" i="1"/>
  <c r="AF1275" i="1"/>
  <c r="AF1276" i="1"/>
  <c r="AF1277" i="1"/>
  <c r="AF1278" i="1"/>
  <c r="AF1279" i="1"/>
  <c r="AF1280" i="1"/>
  <c r="AF1281" i="1"/>
  <c r="AF1282" i="1"/>
  <c r="AF1283" i="1"/>
  <c r="AF1284" i="1"/>
  <c r="AF1285" i="1"/>
  <c r="AF1286" i="1"/>
  <c r="AF1287" i="1"/>
  <c r="AF1288" i="1"/>
  <c r="AF1289" i="1"/>
  <c r="AF1290" i="1"/>
  <c r="AF1291" i="1"/>
  <c r="AF1292" i="1"/>
  <c r="AF1293" i="1"/>
  <c r="AF1294" i="1"/>
  <c r="AF1295" i="1"/>
  <c r="AF1296" i="1"/>
  <c r="AF1297" i="1"/>
  <c r="AF1298" i="1"/>
  <c r="AF1299" i="1"/>
  <c r="AF1300" i="1"/>
  <c r="AF1301" i="1"/>
  <c r="AF1302" i="1"/>
  <c r="AF1303" i="1"/>
  <c r="AF1304" i="1"/>
  <c r="AF1305" i="1"/>
  <c r="AF1306" i="1"/>
  <c r="AF1307" i="1"/>
  <c r="AF1308" i="1"/>
  <c r="AF1309" i="1"/>
  <c r="AF1310" i="1"/>
  <c r="AF1311" i="1"/>
  <c r="AF1312" i="1"/>
  <c r="AF1313" i="1"/>
  <c r="AF1314" i="1"/>
  <c r="AI378" i="1" l="1"/>
  <c r="AI918" i="1"/>
  <c r="AI776" i="1"/>
  <c r="AI222" i="1"/>
  <c r="AI138" i="1"/>
  <c r="AI666" i="1"/>
  <c r="AH459" i="1"/>
  <c r="AH338" i="1"/>
  <c r="AI1313" i="1"/>
  <c r="AI1075" i="1"/>
  <c r="AI739" i="1"/>
  <c r="AI691" i="1"/>
  <c r="AI892" i="1"/>
  <c r="AH5" i="1"/>
  <c r="AI207" i="1"/>
  <c r="AI1272" i="1"/>
  <c r="AI1032" i="1"/>
  <c r="AI648" i="1"/>
  <c r="AI552" i="1"/>
  <c r="AI504" i="1"/>
  <c r="AI259" i="1"/>
  <c r="AI163" i="1"/>
  <c r="AI157" i="1"/>
  <c r="AH353" i="1"/>
  <c r="AH160" i="1"/>
  <c r="AH544" i="1"/>
  <c r="AH1276" i="1"/>
  <c r="AH848" i="1"/>
  <c r="AH753" i="1"/>
  <c r="AI1247" i="1"/>
  <c r="AI1153" i="1"/>
  <c r="AI947" i="1"/>
  <c r="AI707" i="1"/>
  <c r="AI347" i="1"/>
  <c r="AH402" i="1"/>
  <c r="AH512" i="1"/>
  <c r="AH464" i="1"/>
  <c r="AI814" i="1"/>
  <c r="AI634" i="1"/>
  <c r="AI496" i="1"/>
  <c r="AI238" i="1"/>
  <c r="AI22" i="1"/>
  <c r="AH1185" i="1"/>
  <c r="AH672" i="1"/>
  <c r="AH514" i="1"/>
  <c r="AI1160" i="1"/>
  <c r="AI1137" i="1"/>
  <c r="AI1023" i="1"/>
  <c r="AI968" i="1"/>
  <c r="AI639" i="1"/>
  <c r="AI584" i="1"/>
  <c r="AH1233" i="1"/>
  <c r="AH176" i="1"/>
  <c r="AI1169" i="1"/>
  <c r="AH496" i="1"/>
  <c r="AH240" i="1"/>
  <c r="AH146" i="1"/>
  <c r="AH22" i="1"/>
  <c r="AI1262" i="1"/>
  <c r="AI888" i="1"/>
  <c r="AI686" i="1"/>
  <c r="AI254" i="1"/>
  <c r="AI170" i="1"/>
  <c r="AI74" i="1"/>
  <c r="AI1112" i="1"/>
  <c r="AI1048" i="1"/>
  <c r="AI722" i="1"/>
  <c r="AI536" i="1"/>
  <c r="AI520" i="1"/>
  <c r="AI290" i="1"/>
  <c r="AI227" i="1"/>
  <c r="AI211" i="1"/>
  <c r="AI195" i="1"/>
  <c r="AI51" i="1"/>
  <c r="AH82" i="1"/>
  <c r="AH1089" i="1"/>
  <c r="AI1090" i="1"/>
  <c r="AI808" i="1"/>
  <c r="AI243" i="1"/>
  <c r="AI1265" i="1"/>
  <c r="AH96" i="1"/>
  <c r="AI1232" i="1"/>
  <c r="AI1192" i="1"/>
  <c r="AI1120" i="1"/>
  <c r="AI872" i="1"/>
  <c r="AI664" i="1"/>
  <c r="AI560" i="1"/>
  <c r="AI456" i="1"/>
  <c r="AI344" i="1"/>
  <c r="AI328" i="1"/>
  <c r="AI179" i="1"/>
  <c r="AI1249" i="1"/>
  <c r="AI1199" i="1"/>
  <c r="AI984" i="1"/>
  <c r="AI856" i="1"/>
  <c r="AI751" i="1"/>
  <c r="AI680" i="1"/>
  <c r="AI600" i="1"/>
  <c r="AI303" i="1"/>
  <c r="AI115" i="1"/>
  <c r="AI67" i="1"/>
  <c r="AI1233" i="1"/>
  <c r="AI632" i="1"/>
  <c r="AI398" i="1"/>
  <c r="AI147" i="1"/>
  <c r="AI99" i="1"/>
  <c r="AI1309" i="1"/>
  <c r="AI1293" i="1"/>
  <c r="AI1005" i="1"/>
  <c r="AI861" i="1"/>
  <c r="AI616" i="1"/>
  <c r="AI541" i="1"/>
  <c r="AI509" i="1"/>
  <c r="AI472" i="1"/>
  <c r="AI445" i="1"/>
  <c r="AI360" i="1"/>
  <c r="AI83" i="1"/>
  <c r="AI19" i="1"/>
  <c r="AI1180" i="1"/>
  <c r="AI1068" i="1"/>
  <c r="AI908" i="1"/>
  <c r="AI828" i="1"/>
  <c r="AI796" i="1"/>
  <c r="AI652" i="1"/>
  <c r="AI588" i="1"/>
  <c r="AI488" i="1"/>
  <c r="AI412" i="1"/>
  <c r="AI376" i="1"/>
  <c r="AI131" i="1"/>
  <c r="AI44" i="1"/>
  <c r="AH395" i="1"/>
  <c r="AH347" i="1"/>
  <c r="AH59" i="1"/>
  <c r="AI1211" i="1"/>
  <c r="AI1131" i="1"/>
  <c r="AI1051" i="1"/>
  <c r="AI763" i="1"/>
  <c r="AI523" i="1"/>
  <c r="AI491" i="1"/>
  <c r="AI427" i="1"/>
  <c r="AI395" i="1"/>
  <c r="AI187" i="1"/>
  <c r="AI59" i="1"/>
  <c r="AI1089" i="1"/>
  <c r="AI778" i="1"/>
  <c r="AI1161" i="1"/>
  <c r="AI1145" i="1"/>
  <c r="AI985" i="1"/>
  <c r="AI969" i="1"/>
  <c r="AI873" i="1"/>
  <c r="AI809" i="1"/>
  <c r="AI617" i="1"/>
  <c r="AI1073" i="1"/>
  <c r="AI1194" i="1"/>
  <c r="AI1224" i="1"/>
  <c r="AI1208" i="1"/>
  <c r="AI1080" i="1"/>
  <c r="AI920" i="1"/>
  <c r="AI824" i="1"/>
  <c r="AI568" i="1"/>
  <c r="AI408" i="1"/>
  <c r="AI296" i="1"/>
  <c r="AI120" i="1"/>
  <c r="AI40" i="1"/>
  <c r="AI8" i="1"/>
  <c r="AI1041" i="1"/>
  <c r="AI1304" i="1"/>
  <c r="AI1288" i="1"/>
  <c r="AI1128" i="1"/>
  <c r="AI1016" i="1"/>
  <c r="AI1000" i="1"/>
  <c r="AI936" i="1"/>
  <c r="AI792" i="1"/>
  <c r="AI760" i="1"/>
  <c r="AI247" i="1"/>
  <c r="AI1025" i="1"/>
  <c r="AI952" i="1"/>
  <c r="AI744" i="1"/>
  <c r="AI696" i="1"/>
  <c r="AI440" i="1"/>
  <c r="AI392" i="1"/>
  <c r="AI150" i="1"/>
  <c r="AI961" i="1"/>
  <c r="AI1297" i="1"/>
  <c r="AI1281" i="1"/>
  <c r="AI1217" i="1"/>
  <c r="AI1185" i="1"/>
  <c r="AI1057" i="1"/>
  <c r="AI993" i="1"/>
  <c r="AI977" i="1"/>
  <c r="AI913" i="1"/>
  <c r="AI897" i="1"/>
  <c r="AI881" i="1"/>
  <c r="AI865" i="1"/>
  <c r="AI945" i="1"/>
  <c r="AI1201" i="1"/>
  <c r="AI1121" i="1"/>
  <c r="AI1009" i="1"/>
  <c r="AI728" i="1"/>
  <c r="AI312" i="1"/>
  <c r="AI196" i="1"/>
  <c r="AI929" i="1"/>
  <c r="AH594" i="1"/>
  <c r="AI1096" i="1"/>
  <c r="AH689" i="1"/>
  <c r="AH688" i="1"/>
  <c r="AH1210" i="1"/>
  <c r="AH1084" i="1"/>
  <c r="AH1088" i="1"/>
  <c r="AH928" i="1"/>
  <c r="AH1226" i="1"/>
  <c r="AH1290" i="1"/>
  <c r="AH1130" i="1"/>
  <c r="AH1020" i="1"/>
  <c r="AH1004" i="1"/>
  <c r="AH944" i="1"/>
  <c r="AH945" i="1"/>
  <c r="AH1306" i="1"/>
  <c r="AH961" i="1"/>
  <c r="AH705" i="1"/>
  <c r="AH1242" i="1"/>
  <c r="AH736" i="1"/>
  <c r="AH720" i="1"/>
  <c r="AI1240" i="1"/>
  <c r="AI1241" i="1"/>
  <c r="AI1242" i="1"/>
  <c r="AI1243" i="1"/>
  <c r="AI1244" i="1"/>
  <c r="AI1245" i="1"/>
  <c r="AI1246" i="1"/>
  <c r="AI1237" i="1"/>
  <c r="AI1238" i="1"/>
  <c r="AI1239" i="1"/>
  <c r="AI1144" i="1"/>
  <c r="AI1141" i="1"/>
  <c r="AI1142" i="1"/>
  <c r="AI1143" i="1"/>
  <c r="AI840" i="1"/>
  <c r="AI841" i="1"/>
  <c r="AI842" i="1"/>
  <c r="AI843" i="1"/>
  <c r="AI844" i="1"/>
  <c r="AI845" i="1"/>
  <c r="AI837" i="1"/>
  <c r="AI838" i="1"/>
  <c r="AI839" i="1"/>
  <c r="AI712" i="1"/>
  <c r="AI713" i="1"/>
  <c r="AI714" i="1"/>
  <c r="AI715" i="1"/>
  <c r="AI716" i="1"/>
  <c r="AI717" i="1"/>
  <c r="AI718" i="1"/>
  <c r="AI719" i="1"/>
  <c r="AI720" i="1"/>
  <c r="AI721" i="1"/>
  <c r="AI709" i="1"/>
  <c r="AI710" i="1"/>
  <c r="AI711" i="1"/>
  <c r="AI424" i="1"/>
  <c r="AI425" i="1"/>
  <c r="AI426" i="1"/>
  <c r="AI421" i="1"/>
  <c r="AI422" i="1"/>
  <c r="AI423" i="1"/>
  <c r="AI5" i="1"/>
  <c r="AI6" i="1"/>
  <c r="AI7" i="1"/>
  <c r="AH1280" i="1"/>
  <c r="AH1258" i="1"/>
  <c r="AH1234" i="1"/>
  <c r="AH1186" i="1"/>
  <c r="AH1178" i="1"/>
  <c r="AH1137" i="1"/>
  <c r="AH864" i="1"/>
  <c r="AH770" i="1"/>
  <c r="AH724" i="1"/>
  <c r="AH308" i="1"/>
  <c r="AH196" i="1"/>
  <c r="AI1256" i="1"/>
  <c r="AI1176" i="1"/>
  <c r="AI932" i="1"/>
  <c r="AH432" i="1"/>
  <c r="AH850" i="1"/>
  <c r="AH352" i="1"/>
  <c r="AH769" i="1"/>
  <c r="AI1064" i="1"/>
  <c r="AH1136" i="1"/>
  <c r="AH1232" i="1"/>
  <c r="AH1184" i="1"/>
  <c r="AH336" i="1"/>
  <c r="AH97" i="1"/>
  <c r="AH1023" i="1"/>
  <c r="AH1024" i="1"/>
  <c r="AH592" i="1"/>
  <c r="AH256" i="1"/>
  <c r="AH257" i="1"/>
  <c r="AH258" i="1"/>
  <c r="AH1312" i="1"/>
  <c r="AH1299" i="1"/>
  <c r="AH1008" i="1"/>
  <c r="AH608" i="1"/>
  <c r="AH541" i="1"/>
  <c r="AH509" i="1"/>
  <c r="AH513" i="1"/>
  <c r="AH445" i="1"/>
  <c r="AH1180" i="1"/>
  <c r="AH1052" i="1"/>
  <c r="AH768" i="1"/>
  <c r="AH528" i="1"/>
  <c r="AH481" i="1"/>
  <c r="AH434" i="1"/>
  <c r="AH1138" i="1"/>
  <c r="AH912" i="1"/>
  <c r="AH1051" i="1"/>
  <c r="AH523" i="1"/>
  <c r="AH1212" i="1"/>
  <c r="AH1068" i="1"/>
  <c r="AH832" i="1"/>
  <c r="AH491" i="1"/>
  <c r="AH1196" i="1"/>
  <c r="AH1162" i="1"/>
  <c r="AH1146" i="1"/>
  <c r="AI35" i="1"/>
  <c r="AI1303" i="1"/>
  <c r="AI1287" i="1"/>
  <c r="AI1271" i="1"/>
  <c r="AI1255" i="1"/>
  <c r="AI1223" i="1"/>
  <c r="AI1207" i="1"/>
  <c r="AI1191" i="1"/>
  <c r="AI1175" i="1"/>
  <c r="AI1159" i="1"/>
  <c r="AI1127" i="1"/>
  <c r="AI1111" i="1"/>
  <c r="AI1095" i="1"/>
  <c r="AI1079" i="1"/>
  <c r="AI1063" i="1"/>
  <c r="AI1047" i="1"/>
  <c r="AI1031" i="1"/>
  <c r="AI1015" i="1"/>
  <c r="AI999" i="1"/>
  <c r="AI983" i="1"/>
  <c r="AI967" i="1"/>
  <c r="AI951" i="1"/>
  <c r="AI935" i="1"/>
  <c r="AI919" i="1"/>
  <c r="AI903" i="1"/>
  <c r="AI887" i="1"/>
  <c r="AI871" i="1"/>
  <c r="AI855" i="1"/>
  <c r="AI823" i="1"/>
  <c r="AI807" i="1"/>
  <c r="AI791" i="1"/>
  <c r="AI775" i="1"/>
  <c r="AI759" i="1"/>
  <c r="AI743" i="1"/>
  <c r="AI727" i="1"/>
  <c r="AI695" i="1"/>
  <c r="AI679" i="1"/>
  <c r="AI663" i="1"/>
  <c r="AI647" i="1"/>
  <c r="AI631" i="1"/>
  <c r="AI615" i="1"/>
  <c r="AI599" i="1"/>
  <c r="AI583" i="1"/>
  <c r="AI567" i="1"/>
  <c r="AI551" i="1"/>
  <c r="AI535" i="1"/>
  <c r="AI519" i="1"/>
  <c r="AI503" i="1"/>
  <c r="AI487" i="1"/>
  <c r="AI471" i="1"/>
  <c r="AI455" i="1"/>
  <c r="AI439" i="1"/>
  <c r="AI407" i="1"/>
  <c r="AI391" i="1"/>
  <c r="AI375" i="1"/>
  <c r="AI359" i="1"/>
  <c r="AI343" i="1"/>
  <c r="AI327" i="1"/>
  <c r="AI311" i="1"/>
  <c r="AI295" i="1"/>
  <c r="AI258" i="1"/>
  <c r="AI242" i="1"/>
  <c r="AI226" i="1"/>
  <c r="AI210" i="1"/>
  <c r="AI194" i="1"/>
  <c r="AI178" i="1"/>
  <c r="AI162" i="1"/>
  <c r="AI146" i="1"/>
  <c r="AI130" i="1"/>
  <c r="AI114" i="1"/>
  <c r="AI98" i="1"/>
  <c r="AI82" i="1"/>
  <c r="AI66" i="1"/>
  <c r="AI50" i="1"/>
  <c r="AI34" i="1"/>
  <c r="AI18" i="1"/>
  <c r="AH576" i="1"/>
  <c r="AH385" i="1"/>
  <c r="AI1302" i="1"/>
  <c r="AI1286" i="1"/>
  <c r="AI1270" i="1"/>
  <c r="AI1254" i="1"/>
  <c r="AI1222" i="1"/>
  <c r="AI1206" i="1"/>
  <c r="AI1190" i="1"/>
  <c r="AI1174" i="1"/>
  <c r="AI1158" i="1"/>
  <c r="AI1126" i="1"/>
  <c r="AI1110" i="1"/>
  <c r="AI1094" i="1"/>
  <c r="AI1078" i="1"/>
  <c r="AI1062" i="1"/>
  <c r="AI1046" i="1"/>
  <c r="AI1030" i="1"/>
  <c r="AI1014" i="1"/>
  <c r="AI998" i="1"/>
  <c r="AI982" i="1"/>
  <c r="AI966" i="1"/>
  <c r="AI950" i="1"/>
  <c r="AI934" i="1"/>
  <c r="AI902" i="1"/>
  <c r="AI886" i="1"/>
  <c r="AI870" i="1"/>
  <c r="AI854" i="1"/>
  <c r="AI822" i="1"/>
  <c r="AI806" i="1"/>
  <c r="AI790" i="1"/>
  <c r="AI774" i="1"/>
  <c r="AI758" i="1"/>
  <c r="AI742" i="1"/>
  <c r="AI726" i="1"/>
  <c r="AI694" i="1"/>
  <c r="AI678" i="1"/>
  <c r="AI662" i="1"/>
  <c r="AI646" i="1"/>
  <c r="AI630" i="1"/>
  <c r="AI614" i="1"/>
  <c r="AI598" i="1"/>
  <c r="AI582" i="1"/>
  <c r="AI566" i="1"/>
  <c r="AI550" i="1"/>
  <c r="AI534" i="1"/>
  <c r="AI518" i="1"/>
  <c r="AI502" i="1"/>
  <c r="AI486" i="1"/>
  <c r="AI470" i="1"/>
  <c r="AI454" i="1"/>
  <c r="AI438" i="1"/>
  <c r="AI406" i="1"/>
  <c r="AI390" i="1"/>
  <c r="AI374" i="1"/>
  <c r="AI358" i="1"/>
  <c r="AI342" i="1"/>
  <c r="AI326" i="1"/>
  <c r="AI310" i="1"/>
  <c r="AI294" i="1"/>
  <c r="AI257" i="1"/>
  <c r="AI241" i="1"/>
  <c r="AI225" i="1"/>
  <c r="AI209" i="1"/>
  <c r="AI193" i="1"/>
  <c r="AI177" i="1"/>
  <c r="AI161" i="1"/>
  <c r="AI145" i="1"/>
  <c r="AI129" i="1"/>
  <c r="AI113" i="1"/>
  <c r="AI97" i="1"/>
  <c r="AI81" i="1"/>
  <c r="AI65" i="1"/>
  <c r="AI49" i="1"/>
  <c r="AI33" i="1"/>
  <c r="AI17" i="1"/>
  <c r="AI1301" i="1"/>
  <c r="AI1285" i="1"/>
  <c r="AI1269" i="1"/>
  <c r="AI1253" i="1"/>
  <c r="AI1221" i="1"/>
  <c r="AI1205" i="1"/>
  <c r="AI1189" i="1"/>
  <c r="AI1173" i="1"/>
  <c r="AI1157" i="1"/>
  <c r="AI1125" i="1"/>
  <c r="AI1109" i="1"/>
  <c r="AI1093" i="1"/>
  <c r="AI1077" i="1"/>
  <c r="AI1061" i="1"/>
  <c r="AI1045" i="1"/>
  <c r="AI1029" i="1"/>
  <c r="AI1013" i="1"/>
  <c r="AI997" i="1"/>
  <c r="AI981" i="1"/>
  <c r="AI965" i="1"/>
  <c r="AI949" i="1"/>
  <c r="AI933" i="1"/>
  <c r="AI917" i="1"/>
  <c r="AI901" i="1"/>
  <c r="AI885" i="1"/>
  <c r="AI869" i="1"/>
  <c r="AI853" i="1"/>
  <c r="AI821" i="1"/>
  <c r="AI805" i="1"/>
  <c r="AI789" i="1"/>
  <c r="AI773" i="1"/>
  <c r="AI757" i="1"/>
  <c r="AI741" i="1"/>
  <c r="AI725" i="1"/>
  <c r="AI693" i="1"/>
  <c r="AI677" i="1"/>
  <c r="AI661" i="1"/>
  <c r="AI645" i="1"/>
  <c r="AI629" i="1"/>
  <c r="AI613" i="1"/>
  <c r="AI597" i="1"/>
  <c r="AI581" i="1"/>
  <c r="AI565" i="1"/>
  <c r="AI549" i="1"/>
  <c r="AI533" i="1"/>
  <c r="AI517" i="1"/>
  <c r="AI501" i="1"/>
  <c r="AI485" i="1"/>
  <c r="AI469" i="1"/>
  <c r="AI453" i="1"/>
  <c r="AI437" i="1"/>
  <c r="AI405" i="1"/>
  <c r="AI389" i="1"/>
  <c r="AI373" i="1"/>
  <c r="AI357" i="1"/>
  <c r="AI341" i="1"/>
  <c r="AI325" i="1"/>
  <c r="AI309" i="1"/>
  <c r="AI293" i="1"/>
  <c r="AI256" i="1"/>
  <c r="AI240" i="1"/>
  <c r="AI224" i="1"/>
  <c r="AI208" i="1"/>
  <c r="AI192" i="1"/>
  <c r="AI176" i="1"/>
  <c r="AI160" i="1"/>
  <c r="AI144" i="1"/>
  <c r="AI128" i="1"/>
  <c r="AI112" i="1"/>
  <c r="AI96" i="1"/>
  <c r="AI80" i="1"/>
  <c r="AI64" i="1"/>
  <c r="AI48" i="1"/>
  <c r="AI32" i="1"/>
  <c r="AI16" i="1"/>
  <c r="AH408" i="1"/>
  <c r="AI1300" i="1"/>
  <c r="AI1284" i="1"/>
  <c r="AI1268" i="1"/>
  <c r="AI1252" i="1"/>
  <c r="AI1236" i="1"/>
  <c r="AI1220" i="1"/>
  <c r="AI1204" i="1"/>
  <c r="AI1188" i="1"/>
  <c r="AI1172" i="1"/>
  <c r="AI1156" i="1"/>
  <c r="AI1140" i="1"/>
  <c r="AI1124" i="1"/>
  <c r="AI1108" i="1"/>
  <c r="AI1092" i="1"/>
  <c r="AI1076" i="1"/>
  <c r="AI1060" i="1"/>
  <c r="AI1044" i="1"/>
  <c r="AI1028" i="1"/>
  <c r="AI1012" i="1"/>
  <c r="AI996" i="1"/>
  <c r="AI980" i="1"/>
  <c r="AI964" i="1"/>
  <c r="AI948" i="1"/>
  <c r="AI916" i="1"/>
  <c r="AI900" i="1"/>
  <c r="AI884" i="1"/>
  <c r="AI868" i="1"/>
  <c r="AI852" i="1"/>
  <c r="AI836" i="1"/>
  <c r="AI820" i="1"/>
  <c r="AI804" i="1"/>
  <c r="AI788" i="1"/>
  <c r="AI772" i="1"/>
  <c r="AI756" i="1"/>
  <c r="AI740" i="1"/>
  <c r="AI724" i="1"/>
  <c r="AI708" i="1"/>
  <c r="AI692" i="1"/>
  <c r="AI676" i="1"/>
  <c r="AI660" i="1"/>
  <c r="AI644" i="1"/>
  <c r="AI628" i="1"/>
  <c r="AI612" i="1"/>
  <c r="AI596" i="1"/>
  <c r="AI580" i="1"/>
  <c r="AI564" i="1"/>
  <c r="AI548" i="1"/>
  <c r="AI532" i="1"/>
  <c r="AI516" i="1"/>
  <c r="AI500" i="1"/>
  <c r="AI484" i="1"/>
  <c r="AI468" i="1"/>
  <c r="AI452" i="1"/>
  <c r="AI436" i="1"/>
  <c r="AI420" i="1"/>
  <c r="AI404" i="1"/>
  <c r="AI388" i="1"/>
  <c r="AI372" i="1"/>
  <c r="AI356" i="1"/>
  <c r="AI340" i="1"/>
  <c r="AI324" i="1"/>
  <c r="AI308" i="1"/>
  <c r="AI292" i="1"/>
  <c r="AI255" i="1"/>
  <c r="AI239" i="1"/>
  <c r="AI223" i="1"/>
  <c r="AI191" i="1"/>
  <c r="AI175" i="1"/>
  <c r="AI159" i="1"/>
  <c r="AI143" i="1"/>
  <c r="AI127" i="1"/>
  <c r="AI111" i="1"/>
  <c r="AI95" i="1"/>
  <c r="AI79" i="1"/>
  <c r="AI63" i="1"/>
  <c r="AI47" i="1"/>
  <c r="AI31" i="1"/>
  <c r="AI15" i="1"/>
  <c r="AI1299" i="1"/>
  <c r="AI1283" i="1"/>
  <c r="AI1267" i="1"/>
  <c r="AI1251" i="1"/>
  <c r="AI1235" i="1"/>
  <c r="AI1219" i="1"/>
  <c r="AI1203" i="1"/>
  <c r="AI1187" i="1"/>
  <c r="AI1171" i="1"/>
  <c r="AI1155" i="1"/>
  <c r="AI1139" i="1"/>
  <c r="AI1123" i="1"/>
  <c r="AI1107" i="1"/>
  <c r="AI1091" i="1"/>
  <c r="AI1059" i="1"/>
  <c r="AI1043" i="1"/>
  <c r="AI1027" i="1"/>
  <c r="AI1011" i="1"/>
  <c r="AI995" i="1"/>
  <c r="AI979" i="1"/>
  <c r="AI963" i="1"/>
  <c r="AI931" i="1"/>
  <c r="AI915" i="1"/>
  <c r="AI899" i="1"/>
  <c r="AI883" i="1"/>
  <c r="AI867" i="1"/>
  <c r="AI851" i="1"/>
  <c r="AI835" i="1"/>
  <c r="AI819" i="1"/>
  <c r="AI803" i="1"/>
  <c r="AI787" i="1"/>
  <c r="AI771" i="1"/>
  <c r="AI755" i="1"/>
  <c r="AI723" i="1"/>
  <c r="AI675" i="1"/>
  <c r="AI659" i="1"/>
  <c r="AI643" i="1"/>
  <c r="AI627" i="1"/>
  <c r="AI611" i="1"/>
  <c r="AI595" i="1"/>
  <c r="AI579" i="1"/>
  <c r="AI563" i="1"/>
  <c r="AI547" i="1"/>
  <c r="AI531" i="1"/>
  <c r="AI515" i="1"/>
  <c r="AI499" i="1"/>
  <c r="AI483" i="1"/>
  <c r="AI467" i="1"/>
  <c r="AI451" i="1"/>
  <c r="AI435" i="1"/>
  <c r="AI419" i="1"/>
  <c r="AI403" i="1"/>
  <c r="AI387" i="1"/>
  <c r="AI371" i="1"/>
  <c r="AI355" i="1"/>
  <c r="AI339" i="1"/>
  <c r="AI323" i="1"/>
  <c r="AI307" i="1"/>
  <c r="AI291" i="1"/>
  <c r="AI206" i="1"/>
  <c r="AI190" i="1"/>
  <c r="AI174" i="1"/>
  <c r="AI158" i="1"/>
  <c r="AI142" i="1"/>
  <c r="AI126" i="1"/>
  <c r="AI94" i="1"/>
  <c r="AI78" i="1"/>
  <c r="AI62" i="1"/>
  <c r="AI46" i="1"/>
  <c r="AI30" i="1"/>
  <c r="AI14" i="1"/>
  <c r="AI1314" i="1"/>
  <c r="AI1298" i="1"/>
  <c r="AI1282" i="1"/>
  <c r="AI1266" i="1"/>
  <c r="AI1250" i="1"/>
  <c r="AI1234" i="1"/>
  <c r="AI1218" i="1"/>
  <c r="AI1202" i="1"/>
  <c r="AI1186" i="1"/>
  <c r="AI1170" i="1"/>
  <c r="AI1154" i="1"/>
  <c r="AI1138" i="1"/>
  <c r="AI1122" i="1"/>
  <c r="AI1106" i="1"/>
  <c r="AI1074" i="1"/>
  <c r="AI1058" i="1"/>
  <c r="AI1042" i="1"/>
  <c r="AI1026" i="1"/>
  <c r="AI1010" i="1"/>
  <c r="AI994" i="1"/>
  <c r="AI978" i="1"/>
  <c r="AI962" i="1"/>
  <c r="AI946" i="1"/>
  <c r="AI930" i="1"/>
  <c r="AI914" i="1"/>
  <c r="AI898" i="1"/>
  <c r="AI882" i="1"/>
  <c r="AI866" i="1"/>
  <c r="AI850" i="1"/>
  <c r="AI834" i="1"/>
  <c r="AI818" i="1"/>
  <c r="AI802" i="1"/>
  <c r="AI786" i="1"/>
  <c r="AI770" i="1"/>
  <c r="AI754" i="1"/>
  <c r="AI738" i="1"/>
  <c r="AI706" i="1"/>
  <c r="AI690" i="1"/>
  <c r="AI674" i="1"/>
  <c r="AI658" i="1"/>
  <c r="AI642" i="1"/>
  <c r="AI626" i="1"/>
  <c r="AI610" i="1"/>
  <c r="AI594" i="1"/>
  <c r="AI578" i="1"/>
  <c r="AI562" i="1"/>
  <c r="AI546" i="1"/>
  <c r="AI530" i="1"/>
  <c r="AI514" i="1"/>
  <c r="AI498" i="1"/>
  <c r="AI482" i="1"/>
  <c r="AI466" i="1"/>
  <c r="AI450" i="1"/>
  <c r="AI434" i="1"/>
  <c r="AI418" i="1"/>
  <c r="AI402" i="1"/>
  <c r="AI386" i="1"/>
  <c r="AI370" i="1"/>
  <c r="AI354" i="1"/>
  <c r="AI338" i="1"/>
  <c r="AI322" i="1"/>
  <c r="AI306" i="1"/>
  <c r="AI253" i="1"/>
  <c r="AI237" i="1"/>
  <c r="AI221" i="1"/>
  <c r="AI205" i="1"/>
  <c r="AI189" i="1"/>
  <c r="AI173" i="1"/>
  <c r="AI141" i="1"/>
  <c r="AI125" i="1"/>
  <c r="AI109" i="1"/>
  <c r="AI77" i="1"/>
  <c r="AI61" i="1"/>
  <c r="AI45" i="1"/>
  <c r="AI29" i="1"/>
  <c r="AI13" i="1"/>
  <c r="AI849" i="1"/>
  <c r="AI833" i="1"/>
  <c r="AI817" i="1"/>
  <c r="AI801" i="1"/>
  <c r="AI785" i="1"/>
  <c r="AI769" i="1"/>
  <c r="AI753" i="1"/>
  <c r="AI737" i="1"/>
  <c r="AI705" i="1"/>
  <c r="AI689" i="1"/>
  <c r="AI673" i="1"/>
  <c r="AI657" i="1"/>
  <c r="AI641" i="1"/>
  <c r="AI625" i="1"/>
  <c r="AI609" i="1"/>
  <c r="AI593" i="1"/>
  <c r="AI577" i="1"/>
  <c r="AI561" i="1"/>
  <c r="AI545" i="1"/>
  <c r="AI529" i="1"/>
  <c r="AI513" i="1"/>
  <c r="AI497" i="1"/>
  <c r="AI481" i="1"/>
  <c r="AI465" i="1"/>
  <c r="AI449" i="1"/>
  <c r="AI433" i="1"/>
  <c r="AI417" i="1"/>
  <c r="AI401" i="1"/>
  <c r="AI385" i="1"/>
  <c r="AI369" i="1"/>
  <c r="AI353" i="1"/>
  <c r="AI337" i="1"/>
  <c r="AI321" i="1"/>
  <c r="AI305" i="1"/>
  <c r="AI268" i="1"/>
  <c r="AI252" i="1"/>
  <c r="AI236" i="1"/>
  <c r="AI220" i="1"/>
  <c r="AI204" i="1"/>
  <c r="AI188" i="1"/>
  <c r="AI172" i="1"/>
  <c r="AI156" i="1"/>
  <c r="AI140" i="1"/>
  <c r="AI124" i="1"/>
  <c r="AI108" i="1"/>
  <c r="AI92" i="1"/>
  <c r="AI76" i="1"/>
  <c r="AI60" i="1"/>
  <c r="AI28" i="1"/>
  <c r="AI12" i="1"/>
  <c r="AI1312" i="1"/>
  <c r="AI1296" i="1"/>
  <c r="AI1280" i="1"/>
  <c r="AI1264" i="1"/>
  <c r="AI1248" i="1"/>
  <c r="AI1216" i="1"/>
  <c r="AI1200" i="1"/>
  <c r="AI1184" i="1"/>
  <c r="AI1168" i="1"/>
  <c r="AI1152" i="1"/>
  <c r="AI1136" i="1"/>
  <c r="AI1104" i="1"/>
  <c r="AI1088" i="1"/>
  <c r="AI1072" i="1"/>
  <c r="AI1056" i="1"/>
  <c r="AI1040" i="1"/>
  <c r="AI1024" i="1"/>
  <c r="AI1008" i="1"/>
  <c r="AI992" i="1"/>
  <c r="AI976" i="1"/>
  <c r="AI960" i="1"/>
  <c r="AI944" i="1"/>
  <c r="AI928" i="1"/>
  <c r="AI912" i="1"/>
  <c r="AI896" i="1"/>
  <c r="AI880" i="1"/>
  <c r="AI864" i="1"/>
  <c r="AI848" i="1"/>
  <c r="AI832" i="1"/>
  <c r="AI816" i="1"/>
  <c r="AI800" i="1"/>
  <c r="AI784" i="1"/>
  <c r="AI768" i="1"/>
  <c r="AI752" i="1"/>
  <c r="AI736" i="1"/>
  <c r="AI704" i="1"/>
  <c r="AI688" i="1"/>
  <c r="AI672" i="1"/>
  <c r="AI656" i="1"/>
  <c r="AI640" i="1"/>
  <c r="AI624" i="1"/>
  <c r="AI608" i="1"/>
  <c r="AI592" i="1"/>
  <c r="AI576" i="1"/>
  <c r="AI544" i="1"/>
  <c r="AI528" i="1"/>
  <c r="AI512" i="1"/>
  <c r="AI480" i="1"/>
  <c r="AI464" i="1"/>
  <c r="AI448" i="1"/>
  <c r="AI432" i="1"/>
  <c r="AI416" i="1"/>
  <c r="AI400" i="1"/>
  <c r="AI384" i="1"/>
  <c r="AI368" i="1"/>
  <c r="AI352" i="1"/>
  <c r="AI336" i="1"/>
  <c r="AI320" i="1"/>
  <c r="AI304" i="1"/>
  <c r="AI267" i="1"/>
  <c r="AI251" i="1"/>
  <c r="AI235" i="1"/>
  <c r="AI219" i="1"/>
  <c r="AI203" i="1"/>
  <c r="AI171" i="1"/>
  <c r="AI155" i="1"/>
  <c r="AI139" i="1"/>
  <c r="AI123" i="1"/>
  <c r="AI107" i="1"/>
  <c r="AI91" i="1"/>
  <c r="AI75" i="1"/>
  <c r="AI43" i="1"/>
  <c r="AI27" i="1"/>
  <c r="AI11" i="1"/>
  <c r="AI1311" i="1"/>
  <c r="AI1295" i="1"/>
  <c r="AI1279" i="1"/>
  <c r="AI1263" i="1"/>
  <c r="AI1231" i="1"/>
  <c r="AI1215" i="1"/>
  <c r="AI1183" i="1"/>
  <c r="AI1167" i="1"/>
  <c r="AI1151" i="1"/>
  <c r="AI1135" i="1"/>
  <c r="AI1119" i="1"/>
  <c r="AI1103" i="1"/>
  <c r="AI1087" i="1"/>
  <c r="AI1071" i="1"/>
  <c r="AI1055" i="1"/>
  <c r="AI1039" i="1"/>
  <c r="AI1007" i="1"/>
  <c r="AI991" i="1"/>
  <c r="AI975" i="1"/>
  <c r="AI959" i="1"/>
  <c r="AI943" i="1"/>
  <c r="AI927" i="1"/>
  <c r="AI911" i="1"/>
  <c r="AI895" i="1"/>
  <c r="AI879" i="1"/>
  <c r="AI863" i="1"/>
  <c r="AI847" i="1"/>
  <c r="AI831" i="1"/>
  <c r="AI815" i="1"/>
  <c r="AI799" i="1"/>
  <c r="AI783" i="1"/>
  <c r="AI767" i="1"/>
  <c r="AI735" i="1"/>
  <c r="AI703" i="1"/>
  <c r="AI687" i="1"/>
  <c r="AI671" i="1"/>
  <c r="AI655" i="1"/>
  <c r="AI623" i="1"/>
  <c r="AI607" i="1"/>
  <c r="AI591" i="1"/>
  <c r="AI575" i="1"/>
  <c r="AI559" i="1"/>
  <c r="AI543" i="1"/>
  <c r="AI527" i="1"/>
  <c r="AI511" i="1"/>
  <c r="AI495" i="1"/>
  <c r="AI479" i="1"/>
  <c r="AI463" i="1"/>
  <c r="AI447" i="1"/>
  <c r="AI431" i="1"/>
  <c r="AI415" i="1"/>
  <c r="AI399" i="1"/>
  <c r="AI383" i="1"/>
  <c r="AI367" i="1"/>
  <c r="AI351" i="1"/>
  <c r="AI319" i="1"/>
  <c r="AI266" i="1"/>
  <c r="AI250" i="1"/>
  <c r="AI234" i="1"/>
  <c r="AI218" i="1"/>
  <c r="AI202" i="1"/>
  <c r="AI186" i="1"/>
  <c r="AI154" i="1"/>
  <c r="AI122" i="1"/>
  <c r="AI106" i="1"/>
  <c r="AI58" i="1"/>
  <c r="AI42" i="1"/>
  <c r="AI26" i="1"/>
  <c r="AI10" i="1"/>
  <c r="AI1310" i="1"/>
  <c r="AI1294" i="1"/>
  <c r="AI1230" i="1"/>
  <c r="AI1214" i="1"/>
  <c r="AI1198" i="1"/>
  <c r="AI1182" i="1"/>
  <c r="AI1166" i="1"/>
  <c r="AI1150" i="1"/>
  <c r="AI1134" i="1"/>
  <c r="AI1118" i="1"/>
  <c r="AI1102" i="1"/>
  <c r="AI1086" i="1"/>
  <c r="AI1070" i="1"/>
  <c r="AI1054" i="1"/>
  <c r="AI1022" i="1"/>
  <c r="AI1006" i="1"/>
  <c r="AI974" i="1"/>
  <c r="AI958" i="1"/>
  <c r="AI942" i="1"/>
  <c r="AI926" i="1"/>
  <c r="AI910" i="1"/>
  <c r="AI894" i="1"/>
  <c r="AI878" i="1"/>
  <c r="AI862" i="1"/>
  <c r="AI830" i="1"/>
  <c r="AI798" i="1"/>
  <c r="AI782" i="1"/>
  <c r="AI766" i="1"/>
  <c r="AI750" i="1"/>
  <c r="AI734" i="1"/>
  <c r="AI702" i="1"/>
  <c r="AI670" i="1"/>
  <c r="AI654" i="1"/>
  <c r="AI638" i="1"/>
  <c r="AI622" i="1"/>
  <c r="AI606" i="1"/>
  <c r="AI590" i="1"/>
  <c r="AI574" i="1"/>
  <c r="AI558" i="1"/>
  <c r="AI542" i="1"/>
  <c r="AI526" i="1"/>
  <c r="AI510" i="1"/>
  <c r="AI494" i="1"/>
  <c r="AI478" i="1"/>
  <c r="AI462" i="1"/>
  <c r="AI446" i="1"/>
  <c r="AI430" i="1"/>
  <c r="AI414" i="1"/>
  <c r="AI382" i="1"/>
  <c r="AI366" i="1"/>
  <c r="AI350" i="1"/>
  <c r="AI334" i="1"/>
  <c r="AI302" i="1"/>
  <c r="AI265" i="1"/>
  <c r="AI249" i="1"/>
  <c r="AI233" i="1"/>
  <c r="AI217" i="1"/>
  <c r="AI201" i="1"/>
  <c r="AI185" i="1"/>
  <c r="AI169" i="1"/>
  <c r="AI153" i="1"/>
  <c r="AI137" i="1"/>
  <c r="AI121" i="1"/>
  <c r="AI105" i="1"/>
  <c r="AI89" i="1"/>
  <c r="AI73" i="1"/>
  <c r="AI57" i="1"/>
  <c r="AI41" i="1"/>
  <c r="AI25" i="1"/>
  <c r="AI9" i="1"/>
  <c r="AI1277" i="1"/>
  <c r="AI1261" i="1"/>
  <c r="AI1229" i="1"/>
  <c r="AI1213" i="1"/>
  <c r="AI1197" i="1"/>
  <c r="AI1181" i="1"/>
  <c r="AI1165" i="1"/>
  <c r="AI1149" i="1"/>
  <c r="AI1133" i="1"/>
  <c r="AI1117" i="1"/>
  <c r="AI1101" i="1"/>
  <c r="AI1085" i="1"/>
  <c r="AI1069" i="1"/>
  <c r="AI1053" i="1"/>
  <c r="AI1037" i="1"/>
  <c r="AI1021" i="1"/>
  <c r="AI989" i="1"/>
  <c r="AI973" i="1"/>
  <c r="AI957" i="1"/>
  <c r="AI941" i="1"/>
  <c r="AI925" i="1"/>
  <c r="AI909" i="1"/>
  <c r="AI893" i="1"/>
  <c r="AI877" i="1"/>
  <c r="AI829" i="1"/>
  <c r="AI813" i="1"/>
  <c r="AI797" i="1"/>
  <c r="AI781" i="1"/>
  <c r="AI765" i="1"/>
  <c r="AI749" i="1"/>
  <c r="AI733" i="1"/>
  <c r="AI701" i="1"/>
  <c r="AI685" i="1"/>
  <c r="AI669" i="1"/>
  <c r="AI653" i="1"/>
  <c r="AI637" i="1"/>
  <c r="AI621" i="1"/>
  <c r="AI605" i="1"/>
  <c r="AI589" i="1"/>
  <c r="AI573" i="1"/>
  <c r="AI557" i="1"/>
  <c r="AI525" i="1"/>
  <c r="AI493" i="1"/>
  <c r="AI477" i="1"/>
  <c r="AI461" i="1"/>
  <c r="AI429" i="1"/>
  <c r="AI413" i="1"/>
  <c r="AI397" i="1"/>
  <c r="AI381" i="1"/>
  <c r="AI365" i="1"/>
  <c r="AI349" i="1"/>
  <c r="AI333" i="1"/>
  <c r="AI317" i="1"/>
  <c r="AI301" i="1"/>
  <c r="AI264" i="1"/>
  <c r="AI248" i="1"/>
  <c r="AI232" i="1"/>
  <c r="AI216" i="1"/>
  <c r="AI200" i="1"/>
  <c r="AI184" i="1"/>
  <c r="AI168" i="1"/>
  <c r="AI152" i="1"/>
  <c r="AI136" i="1"/>
  <c r="AI104" i="1"/>
  <c r="AI88" i="1"/>
  <c r="AI72" i="1"/>
  <c r="AI56" i="1"/>
  <c r="AI24" i="1"/>
  <c r="AH80" i="1"/>
  <c r="AH64" i="1"/>
  <c r="AH16" i="1"/>
  <c r="AI1308" i="1"/>
  <c r="AI1292" i="1"/>
  <c r="AI1276" i="1"/>
  <c r="AI1260" i="1"/>
  <c r="AI1228" i="1"/>
  <c r="AI1212" i="1"/>
  <c r="AI1196" i="1"/>
  <c r="AI1164" i="1"/>
  <c r="AI1148" i="1"/>
  <c r="AI1132" i="1"/>
  <c r="AI1116" i="1"/>
  <c r="AI1100" i="1"/>
  <c r="AI1084" i="1"/>
  <c r="AI1052" i="1"/>
  <c r="AI1036" i="1"/>
  <c r="AI1020" i="1"/>
  <c r="AI1004" i="1"/>
  <c r="AI988" i="1"/>
  <c r="AI972" i="1"/>
  <c r="AI956" i="1"/>
  <c r="AI940" i="1"/>
  <c r="AI924" i="1"/>
  <c r="AI876" i="1"/>
  <c r="AI860" i="1"/>
  <c r="AI812" i="1"/>
  <c r="AI780" i="1"/>
  <c r="AI764" i="1"/>
  <c r="AI748" i="1"/>
  <c r="AI732" i="1"/>
  <c r="AI700" i="1"/>
  <c r="AI684" i="1"/>
  <c r="AI668" i="1"/>
  <c r="AI636" i="1"/>
  <c r="AI620" i="1"/>
  <c r="AI572" i="1"/>
  <c r="AI556" i="1"/>
  <c r="AI540" i="1"/>
  <c r="AI524" i="1"/>
  <c r="AI508" i="1"/>
  <c r="AI492" i="1"/>
  <c r="AI476" i="1"/>
  <c r="AI460" i="1"/>
  <c r="AI444" i="1"/>
  <c r="AI428" i="1"/>
  <c r="AI396" i="1"/>
  <c r="AI380" i="1"/>
  <c r="AI364" i="1"/>
  <c r="AI348" i="1"/>
  <c r="AI332" i="1"/>
  <c r="AI316" i="1"/>
  <c r="AI300" i="1"/>
  <c r="AI263" i="1"/>
  <c r="AI231" i="1"/>
  <c r="AI215" i="1"/>
  <c r="AI199" i="1"/>
  <c r="AI183" i="1"/>
  <c r="AI167" i="1"/>
  <c r="AI151" i="1"/>
  <c r="AI135" i="1"/>
  <c r="AI119" i="1"/>
  <c r="AI103" i="1"/>
  <c r="AI87" i="1"/>
  <c r="AI71" i="1"/>
  <c r="AI55" i="1"/>
  <c r="AI39" i="1"/>
  <c r="AI23" i="1"/>
  <c r="AI1307" i="1"/>
  <c r="AI1291" i="1"/>
  <c r="AI1275" i="1"/>
  <c r="AI1259" i="1"/>
  <c r="AI1227" i="1"/>
  <c r="AI1195" i="1"/>
  <c r="AI1179" i="1"/>
  <c r="AI1163" i="1"/>
  <c r="AI1147" i="1"/>
  <c r="AI1115" i="1"/>
  <c r="AI1099" i="1"/>
  <c r="AI1083" i="1"/>
  <c r="AI1067" i="1"/>
  <c r="AI1035" i="1"/>
  <c r="AI1019" i="1"/>
  <c r="AI1003" i="1"/>
  <c r="AI987" i="1"/>
  <c r="AI971" i="1"/>
  <c r="AI955" i="1"/>
  <c r="AI939" i="1"/>
  <c r="AI923" i="1"/>
  <c r="AI907" i="1"/>
  <c r="AI891" i="1"/>
  <c r="AI875" i="1"/>
  <c r="AI859" i="1"/>
  <c r="AI827" i="1"/>
  <c r="AI811" i="1"/>
  <c r="AI795" i="1"/>
  <c r="AI779" i="1"/>
  <c r="AI747" i="1"/>
  <c r="AI731" i="1"/>
  <c r="AI699" i="1"/>
  <c r="AI683" i="1"/>
  <c r="AI667" i="1"/>
  <c r="AI651" i="1"/>
  <c r="AI635" i="1"/>
  <c r="AI619" i="1"/>
  <c r="AI603" i="1"/>
  <c r="AI587" i="1"/>
  <c r="AI571" i="1"/>
  <c r="AI555" i="1"/>
  <c r="AI539" i="1"/>
  <c r="AI507" i="1"/>
  <c r="AI443" i="1"/>
  <c r="AI411" i="1"/>
  <c r="AI379" i="1"/>
  <c r="AI363" i="1"/>
  <c r="AI331" i="1"/>
  <c r="AI315" i="1"/>
  <c r="AI299" i="1"/>
  <c r="AI262" i="1"/>
  <c r="AI246" i="1"/>
  <c r="AI230" i="1"/>
  <c r="AI214" i="1"/>
  <c r="AI198" i="1"/>
  <c r="AI182" i="1"/>
  <c r="AI166" i="1"/>
  <c r="AI134" i="1"/>
  <c r="AI118" i="1"/>
  <c r="AI102" i="1"/>
  <c r="AI86" i="1"/>
  <c r="AI70" i="1"/>
  <c r="AI54" i="1"/>
  <c r="AI38" i="1"/>
  <c r="AI1306" i="1"/>
  <c r="AI1290" i="1"/>
  <c r="AI1274" i="1"/>
  <c r="AI1258" i="1"/>
  <c r="AI1226" i="1"/>
  <c r="AI1210" i="1"/>
  <c r="AI1178" i="1"/>
  <c r="AI1162" i="1"/>
  <c r="AI1146" i="1"/>
  <c r="AI1130" i="1"/>
  <c r="AI1114" i="1"/>
  <c r="AI1098" i="1"/>
  <c r="AI1082" i="1"/>
  <c r="AI1066" i="1"/>
  <c r="AI1050" i="1"/>
  <c r="AI1034" i="1"/>
  <c r="AI1018" i="1"/>
  <c r="AI1002" i="1"/>
  <c r="AI986" i="1"/>
  <c r="AI970" i="1"/>
  <c r="AI954" i="1"/>
  <c r="AI938" i="1"/>
  <c r="AI922" i="1"/>
  <c r="AI906" i="1"/>
  <c r="AI890" i="1"/>
  <c r="AI874" i="1"/>
  <c r="AI858" i="1"/>
  <c r="AI826" i="1"/>
  <c r="AI810" i="1"/>
  <c r="AI794" i="1"/>
  <c r="AI762" i="1"/>
  <c r="AI746" i="1"/>
  <c r="AI730" i="1"/>
  <c r="AI698" i="1"/>
  <c r="AI682" i="1"/>
  <c r="AI650" i="1"/>
  <c r="AI618" i="1"/>
  <c r="AI602" i="1"/>
  <c r="AI586" i="1"/>
  <c r="AI570" i="1"/>
  <c r="AI554" i="1"/>
  <c r="AI538" i="1"/>
  <c r="AI522" i="1"/>
  <c r="AI506" i="1"/>
  <c r="AI490" i="1"/>
  <c r="AI474" i="1"/>
  <c r="AI458" i="1"/>
  <c r="AI442" i="1"/>
  <c r="AI410" i="1"/>
  <c r="AI394" i="1"/>
  <c r="AI362" i="1"/>
  <c r="AI346" i="1"/>
  <c r="AI330" i="1"/>
  <c r="AI314" i="1"/>
  <c r="AI298" i="1"/>
  <c r="AI261" i="1"/>
  <c r="AI245" i="1"/>
  <c r="AI229" i="1"/>
  <c r="AI213" i="1"/>
  <c r="AI197" i="1"/>
  <c r="AI181" i="1"/>
  <c r="AI165" i="1"/>
  <c r="AI149" i="1"/>
  <c r="AI133" i="1"/>
  <c r="AI117" i="1"/>
  <c r="AI101" i="1"/>
  <c r="AI85" i="1"/>
  <c r="AI69" i="1"/>
  <c r="AI53" i="1"/>
  <c r="AI37" i="1"/>
  <c r="AI21" i="1"/>
  <c r="AI1305" i="1"/>
  <c r="AI1289" i="1"/>
  <c r="AI1273" i="1"/>
  <c r="AI1257" i="1"/>
  <c r="AI1225" i="1"/>
  <c r="AI1209" i="1"/>
  <c r="AI1193" i="1"/>
  <c r="AI1177" i="1"/>
  <c r="AI1129" i="1"/>
  <c r="AI1113" i="1"/>
  <c r="AI1097" i="1"/>
  <c r="AI1081" i="1"/>
  <c r="AI1065" i="1"/>
  <c r="AI1049" i="1"/>
  <c r="AI1033" i="1"/>
  <c r="AI1017" i="1"/>
  <c r="AI1001" i="1"/>
  <c r="AI953" i="1"/>
  <c r="AI937" i="1"/>
  <c r="AI921" i="1"/>
  <c r="AI905" i="1"/>
  <c r="AI889" i="1"/>
  <c r="AI857" i="1"/>
  <c r="AI825" i="1"/>
  <c r="AI793" i="1"/>
  <c r="AI777" i="1"/>
  <c r="AI761" i="1"/>
  <c r="AI745" i="1"/>
  <c r="AI729" i="1"/>
  <c r="AI697" i="1"/>
  <c r="AI681" i="1"/>
  <c r="AI665" i="1"/>
  <c r="AI649" i="1"/>
  <c r="AI633" i="1"/>
  <c r="AI601" i="1"/>
  <c r="AI585" i="1"/>
  <c r="AI569" i="1"/>
  <c r="AI553" i="1"/>
  <c r="AI537" i="1"/>
  <c r="AI521" i="1"/>
  <c r="AI505" i="1"/>
  <c r="AI489" i="1"/>
  <c r="AI473" i="1"/>
  <c r="AI457" i="1"/>
  <c r="AI441" i="1"/>
  <c r="AI409" i="1"/>
  <c r="AI393" i="1"/>
  <c r="AI377" i="1"/>
  <c r="AI361" i="1"/>
  <c r="AI345" i="1"/>
  <c r="AI329" i="1"/>
  <c r="AI313" i="1"/>
  <c r="AI297" i="1"/>
  <c r="AI260" i="1"/>
  <c r="AI244" i="1"/>
  <c r="AI228" i="1"/>
  <c r="AI212" i="1"/>
  <c r="AI180" i="1"/>
  <c r="AI164" i="1"/>
  <c r="AI148" i="1"/>
  <c r="AI132" i="1"/>
  <c r="AI116" i="1"/>
  <c r="AI100" i="1"/>
  <c r="AI84" i="1"/>
  <c r="AI68" i="1"/>
  <c r="AI52" i="1"/>
  <c r="AI36" i="1"/>
  <c r="AI20" i="1"/>
  <c r="AH416" i="1"/>
  <c r="AH192" i="1"/>
  <c r="AI286" i="1"/>
  <c r="AI289" i="1"/>
  <c r="AI288" i="1"/>
  <c r="AI287" i="1"/>
  <c r="AI278" i="1"/>
  <c r="AI283" i="1"/>
  <c r="AI277" i="1"/>
  <c r="AI282" i="1"/>
  <c r="AI276" i="1"/>
  <c r="AI281" i="1"/>
  <c r="AI275" i="1"/>
  <c r="AI280" i="1"/>
  <c r="AI274" i="1"/>
  <c r="AI285" i="1"/>
  <c r="AI279" i="1"/>
  <c r="AI284" i="1"/>
  <c r="AI273" i="1"/>
  <c r="AI272" i="1"/>
  <c r="AI271" i="1"/>
  <c r="AI270" i="1"/>
  <c r="AI269" i="1"/>
  <c r="AH272" i="1"/>
  <c r="AH433" i="1"/>
  <c r="AH177" i="1"/>
  <c r="AH1091" i="1"/>
  <c r="AH1092" i="1"/>
  <c r="AH1093" i="1"/>
  <c r="AH1094" i="1"/>
  <c r="AH1095" i="1"/>
  <c r="AH1096" i="1"/>
  <c r="AH1097" i="1"/>
  <c r="AH1099" i="1"/>
  <c r="AH1101" i="1"/>
  <c r="AH1102" i="1"/>
  <c r="AH1103" i="1"/>
  <c r="AH1107" i="1"/>
  <c r="AH1108" i="1"/>
  <c r="AH1109" i="1"/>
  <c r="AH1110" i="1"/>
  <c r="AH1111" i="1"/>
  <c r="AH1112" i="1"/>
  <c r="AH1113" i="1"/>
  <c r="AH1115" i="1"/>
  <c r="AH1117" i="1"/>
  <c r="AH1118" i="1"/>
  <c r="AH1119" i="1"/>
  <c r="AH723" i="1"/>
  <c r="AH531" i="1"/>
  <c r="AH532" i="1"/>
  <c r="AH533" i="1"/>
  <c r="AH534" i="1"/>
  <c r="AH535" i="1"/>
  <c r="AH536" i="1"/>
  <c r="AH537" i="1"/>
  <c r="AH538" i="1"/>
  <c r="AH539" i="1"/>
  <c r="AH540" i="1"/>
  <c r="AH515" i="1"/>
  <c r="AH516" i="1"/>
  <c r="AH517" i="1"/>
  <c r="AH518" i="1"/>
  <c r="AH519" i="1"/>
  <c r="AH520" i="1"/>
  <c r="AH521" i="1"/>
  <c r="AH522" i="1"/>
  <c r="AH291" i="1"/>
  <c r="AH292" i="1"/>
  <c r="AH293" i="1"/>
  <c r="AH294" i="1"/>
  <c r="AH295" i="1"/>
  <c r="AH275" i="1"/>
  <c r="AH276" i="1"/>
  <c r="AH277" i="1"/>
  <c r="AH278" i="1"/>
  <c r="AH279" i="1"/>
  <c r="AH280" i="1"/>
  <c r="AH281" i="1"/>
  <c r="AH282" i="1"/>
  <c r="AH283" i="1"/>
  <c r="AH284" i="1"/>
  <c r="AH285" i="1"/>
  <c r="AH227" i="1"/>
  <c r="AH228" i="1"/>
  <c r="AH229" i="1"/>
  <c r="AH230" i="1"/>
  <c r="AH231" i="1"/>
  <c r="AH232" i="1"/>
  <c r="AH233" i="1"/>
  <c r="AH234" i="1"/>
  <c r="AH235" i="1"/>
  <c r="AH236" i="1"/>
  <c r="AH237" i="1"/>
  <c r="AH211" i="1"/>
  <c r="AH212" i="1"/>
  <c r="AH213" i="1"/>
  <c r="AH214" i="1"/>
  <c r="AH215" i="1"/>
  <c r="AH216" i="1"/>
  <c r="AH217" i="1"/>
  <c r="AH218" i="1"/>
  <c r="AH219" i="1"/>
  <c r="AH220" i="1"/>
  <c r="AH221" i="1"/>
  <c r="AH195" i="1"/>
  <c r="AH51" i="1"/>
  <c r="AH52" i="1"/>
  <c r="AH53" i="1"/>
  <c r="AH54" i="1"/>
  <c r="AH55" i="1"/>
  <c r="AH56" i="1"/>
  <c r="AH57" i="1"/>
  <c r="AH58" i="1"/>
  <c r="AH1314" i="1"/>
  <c r="AH1274" i="1"/>
  <c r="AH1132" i="1"/>
  <c r="AH1074" i="1"/>
  <c r="AH1010" i="1"/>
  <c r="AH930" i="1"/>
  <c r="AH849" i="1"/>
  <c r="AH674" i="1"/>
  <c r="AH593" i="1"/>
  <c r="AH418" i="1"/>
  <c r="AH337" i="1"/>
  <c r="AH162" i="1"/>
  <c r="AH81" i="1"/>
  <c r="AH932" i="1"/>
  <c r="AH933" i="1"/>
  <c r="AH934" i="1"/>
  <c r="AH1059" i="1"/>
  <c r="AH1060" i="1"/>
  <c r="AH1061" i="1"/>
  <c r="AH1062" i="1"/>
  <c r="AH1063" i="1"/>
  <c r="AH1064" i="1"/>
  <c r="AH1065" i="1"/>
  <c r="AH1066" i="1"/>
  <c r="AH1067" i="1"/>
  <c r="AH803" i="1"/>
  <c r="AH804" i="1"/>
  <c r="AH805" i="1"/>
  <c r="AH806" i="1"/>
  <c r="AH807" i="1"/>
  <c r="AH808" i="1"/>
  <c r="AH243" i="1"/>
  <c r="AH244" i="1"/>
  <c r="AH245" i="1"/>
  <c r="AH246" i="1"/>
  <c r="AH1313" i="1"/>
  <c r="AH1267" i="1"/>
  <c r="AH1228" i="1"/>
  <c r="AH1073" i="1"/>
  <c r="AH1009" i="1"/>
  <c r="AH929" i="1"/>
  <c r="AH754" i="1"/>
  <c r="AH673" i="1"/>
  <c r="AH498" i="1"/>
  <c r="AH417" i="1"/>
  <c r="AH242" i="1"/>
  <c r="AH161" i="1"/>
  <c r="AH1155" i="1"/>
  <c r="AH1156" i="1"/>
  <c r="AH1157" i="1"/>
  <c r="AH1158" i="1"/>
  <c r="AH1159" i="1"/>
  <c r="AH1160" i="1"/>
  <c r="AH1236" i="1"/>
  <c r="AH1187" i="1"/>
  <c r="AH1188" i="1"/>
  <c r="AH1189" i="1"/>
  <c r="AH1190" i="1"/>
  <c r="AH1191" i="1"/>
  <c r="AH1192" i="1"/>
  <c r="AH1193" i="1"/>
  <c r="AH1123" i="1"/>
  <c r="AH1124" i="1"/>
  <c r="AH1125" i="1"/>
  <c r="AH1126" i="1"/>
  <c r="AH867" i="1"/>
  <c r="AH868" i="1"/>
  <c r="AH869" i="1"/>
  <c r="AH870" i="1"/>
  <c r="AH871" i="1"/>
  <c r="AH872" i="1"/>
  <c r="AH659" i="1"/>
  <c r="AH660" i="1"/>
  <c r="AH661" i="1"/>
  <c r="AH662" i="1"/>
  <c r="AH663" i="1"/>
  <c r="AH664" i="1"/>
  <c r="AH665" i="1"/>
  <c r="AH563" i="1"/>
  <c r="AH564" i="1"/>
  <c r="AH565" i="1"/>
  <c r="AH566" i="1"/>
  <c r="AH567" i="1"/>
  <c r="AH451" i="1"/>
  <c r="AH452" i="1"/>
  <c r="AH453" i="1"/>
  <c r="AH454" i="1"/>
  <c r="AH455" i="1"/>
  <c r="AH456" i="1"/>
  <c r="AH457" i="1"/>
  <c r="AH458" i="1"/>
  <c r="AH339" i="1"/>
  <c r="AH340" i="1"/>
  <c r="AH341" i="1"/>
  <c r="AH342" i="1"/>
  <c r="AH343" i="1"/>
  <c r="AH344" i="1"/>
  <c r="AH345" i="1"/>
  <c r="AH346" i="1"/>
  <c r="AH323" i="1"/>
  <c r="AH324" i="1"/>
  <c r="AH325" i="1"/>
  <c r="AH326" i="1"/>
  <c r="AH327" i="1"/>
  <c r="AH328" i="1"/>
  <c r="AH329" i="1"/>
  <c r="AH330" i="1"/>
  <c r="AH331" i="1"/>
  <c r="AH332" i="1"/>
  <c r="AH333" i="1"/>
  <c r="AH334" i="1"/>
  <c r="AH179" i="1"/>
  <c r="AH180" i="1"/>
  <c r="AH181" i="1"/>
  <c r="AH182" i="1"/>
  <c r="AH183" i="1"/>
  <c r="AH184" i="1"/>
  <c r="AH185" i="1"/>
  <c r="AH186" i="1"/>
  <c r="AH1266" i="1"/>
  <c r="AH1122" i="1"/>
  <c r="AH1072" i="1"/>
  <c r="AH834" i="1"/>
  <c r="AH578" i="1"/>
  <c r="AH497" i="1"/>
  <c r="AH322" i="1"/>
  <c r="AH241" i="1"/>
  <c r="AH66" i="1"/>
  <c r="AH947" i="1"/>
  <c r="AH948" i="1"/>
  <c r="AH949" i="1"/>
  <c r="AH1247" i="1"/>
  <c r="AH1203" i="1"/>
  <c r="AH1204" i="1"/>
  <c r="AH1205" i="1"/>
  <c r="AH1206" i="1"/>
  <c r="AH1207" i="1"/>
  <c r="AH1199" i="1"/>
  <c r="AH979" i="1"/>
  <c r="AH980" i="1"/>
  <c r="AH981" i="1"/>
  <c r="AH982" i="1"/>
  <c r="AH983" i="1"/>
  <c r="AH984" i="1"/>
  <c r="AH975" i="1"/>
  <c r="AH851" i="1"/>
  <c r="AH852" i="1"/>
  <c r="AH853" i="1"/>
  <c r="AH854" i="1"/>
  <c r="AH855" i="1"/>
  <c r="AH856" i="1"/>
  <c r="AH857" i="1"/>
  <c r="AH858" i="1"/>
  <c r="AH859" i="1"/>
  <c r="AH860" i="1"/>
  <c r="AH847" i="1"/>
  <c r="AH755" i="1"/>
  <c r="AH756" i="1"/>
  <c r="AH757" i="1"/>
  <c r="AH758" i="1"/>
  <c r="AH751" i="1"/>
  <c r="AH675" i="1"/>
  <c r="AH676" i="1"/>
  <c r="AH677" i="1"/>
  <c r="AH678" i="1"/>
  <c r="AH679" i="1"/>
  <c r="AH680" i="1"/>
  <c r="AH681" i="1"/>
  <c r="AH682" i="1"/>
  <c r="AH683" i="1"/>
  <c r="AH684" i="1"/>
  <c r="AH685" i="1"/>
  <c r="AH671" i="1"/>
  <c r="AH639" i="1"/>
  <c r="AH595" i="1"/>
  <c r="AH596" i="1"/>
  <c r="AH597" i="1"/>
  <c r="AH598" i="1"/>
  <c r="AH599" i="1"/>
  <c r="AH600" i="1"/>
  <c r="AH601" i="1"/>
  <c r="AH602" i="1"/>
  <c r="AH603" i="1"/>
  <c r="AH591" i="1"/>
  <c r="AH307" i="1"/>
  <c r="AH303" i="1"/>
  <c r="AH207" i="1"/>
  <c r="AH115" i="1"/>
  <c r="AH116" i="1"/>
  <c r="AH117" i="1"/>
  <c r="AH118" i="1"/>
  <c r="AH119" i="1"/>
  <c r="AH111" i="1"/>
  <c r="AH67" i="1"/>
  <c r="AH1308" i="1"/>
  <c r="AH1219" i="1"/>
  <c r="AH1170" i="1"/>
  <c r="AH1121" i="1"/>
  <c r="AH914" i="1"/>
  <c r="AH833" i="1"/>
  <c r="AH752" i="1"/>
  <c r="AH658" i="1"/>
  <c r="AH577" i="1"/>
  <c r="AH321" i="1"/>
  <c r="AH65" i="1"/>
  <c r="AH963" i="1"/>
  <c r="AH964" i="1"/>
  <c r="AH965" i="1"/>
  <c r="AH966" i="1"/>
  <c r="AH967" i="1"/>
  <c r="AH968" i="1"/>
  <c r="AH579" i="1"/>
  <c r="AH580" i="1"/>
  <c r="AH581" i="1"/>
  <c r="AH582" i="1"/>
  <c r="AH583" i="1"/>
  <c r="AH584" i="1"/>
  <c r="AH585" i="1"/>
  <c r="AH586" i="1"/>
  <c r="AH587" i="1"/>
  <c r="AH1284" i="1"/>
  <c r="AH1285" i="1"/>
  <c r="AH1286" i="1"/>
  <c r="AH1278" i="1"/>
  <c r="AH1279" i="1"/>
  <c r="AH1262" i="1"/>
  <c r="AH1263" i="1"/>
  <c r="AH1038" i="1"/>
  <c r="AH1039" i="1"/>
  <c r="AH995" i="1"/>
  <c r="AH996" i="1"/>
  <c r="AH997" i="1"/>
  <c r="AH998" i="1"/>
  <c r="AH990" i="1"/>
  <c r="AH991" i="1"/>
  <c r="AH899" i="1"/>
  <c r="AH900" i="1"/>
  <c r="AH901" i="1"/>
  <c r="AH902" i="1"/>
  <c r="AH903" i="1"/>
  <c r="AH904" i="1"/>
  <c r="AH905" i="1"/>
  <c r="AH906" i="1"/>
  <c r="AH907" i="1"/>
  <c r="AH894" i="1"/>
  <c r="AH895" i="1"/>
  <c r="AH883" i="1"/>
  <c r="AH884" i="1"/>
  <c r="AH885" i="1"/>
  <c r="AH886" i="1"/>
  <c r="AH887" i="1"/>
  <c r="AH888" i="1"/>
  <c r="AH889" i="1"/>
  <c r="AH890" i="1"/>
  <c r="AH891" i="1"/>
  <c r="AH878" i="1"/>
  <c r="AH879" i="1"/>
  <c r="AH819" i="1"/>
  <c r="AH820" i="1"/>
  <c r="AH821" i="1"/>
  <c r="AH822" i="1"/>
  <c r="AH823" i="1"/>
  <c r="AH814" i="1"/>
  <c r="AH815" i="1"/>
  <c r="AH686" i="1"/>
  <c r="AH687" i="1"/>
  <c r="AH627" i="1"/>
  <c r="AH628" i="1"/>
  <c r="AH629" i="1"/>
  <c r="AH630" i="1"/>
  <c r="AH631" i="1"/>
  <c r="AH632" i="1"/>
  <c r="AH633" i="1"/>
  <c r="AH622" i="1"/>
  <c r="AH623" i="1"/>
  <c r="AH403" i="1"/>
  <c r="AH404" i="1"/>
  <c r="AH405" i="1"/>
  <c r="AH406" i="1"/>
  <c r="AH407" i="1"/>
  <c r="AH398" i="1"/>
  <c r="AH399" i="1"/>
  <c r="AH318" i="1"/>
  <c r="AH319" i="1"/>
  <c r="AH286" i="1"/>
  <c r="AH287" i="1"/>
  <c r="AH254" i="1"/>
  <c r="AH255" i="1"/>
  <c r="AH238" i="1"/>
  <c r="AH239" i="1"/>
  <c r="AH222" i="1"/>
  <c r="AH223" i="1"/>
  <c r="AH147" i="1"/>
  <c r="AH148" i="1"/>
  <c r="AH149" i="1"/>
  <c r="AH142" i="1"/>
  <c r="AH143" i="1"/>
  <c r="AH99" i="1"/>
  <c r="AH1264" i="1"/>
  <c r="AH1218" i="1"/>
  <c r="AH1169" i="1"/>
  <c r="AH1120" i="1"/>
  <c r="AH1058" i="1"/>
  <c r="AH994" i="1"/>
  <c r="AH913" i="1"/>
  <c r="AH738" i="1"/>
  <c r="AH657" i="1"/>
  <c r="AH482" i="1"/>
  <c r="AH401" i="1"/>
  <c r="AH320" i="1"/>
  <c r="AH226" i="1"/>
  <c r="AH145" i="1"/>
  <c r="AH1172" i="1"/>
  <c r="AH1173" i="1"/>
  <c r="AH1174" i="1"/>
  <c r="AH1175" i="1"/>
  <c r="AH1176" i="1"/>
  <c r="AH1177" i="1"/>
  <c r="AH1179" i="1"/>
  <c r="AH467" i="1"/>
  <c r="AH355" i="1"/>
  <c r="AH269" i="1"/>
  <c r="AH157" i="1"/>
  <c r="AH83" i="1"/>
  <c r="AH19" i="1"/>
  <c r="AH1260" i="1"/>
  <c r="AH1217" i="1"/>
  <c r="AH1168" i="1"/>
  <c r="AH1116" i="1"/>
  <c r="AH1057" i="1"/>
  <c r="AH993" i="1"/>
  <c r="AH818" i="1"/>
  <c r="AH737" i="1"/>
  <c r="AH656" i="1"/>
  <c r="AH562" i="1"/>
  <c r="AH400" i="1"/>
  <c r="AH306" i="1"/>
  <c r="AH225" i="1"/>
  <c r="AH144" i="1"/>
  <c r="AH50" i="1"/>
  <c r="AH1027" i="1"/>
  <c r="AH1028" i="1"/>
  <c r="AH1029" i="1"/>
  <c r="AH1030" i="1"/>
  <c r="AH1031" i="1"/>
  <c r="AH1032" i="1"/>
  <c r="AH1033" i="1"/>
  <c r="AH1034" i="1"/>
  <c r="AH1035" i="1"/>
  <c r="AH1037" i="1"/>
  <c r="AH643" i="1"/>
  <c r="AH644" i="1"/>
  <c r="AH645" i="1"/>
  <c r="AH646" i="1"/>
  <c r="AH647" i="1"/>
  <c r="AH648" i="1"/>
  <c r="AH649" i="1"/>
  <c r="AH650" i="1"/>
  <c r="AH651" i="1"/>
  <c r="AH1043" i="1"/>
  <c r="AH1044" i="1"/>
  <c r="AH1045" i="1"/>
  <c r="AH1046" i="1"/>
  <c r="AH1047" i="1"/>
  <c r="AH1048" i="1"/>
  <c r="AH1049" i="1"/>
  <c r="AH1050" i="1"/>
  <c r="AH1300" i="1"/>
  <c r="AH1301" i="1"/>
  <c r="AH1302" i="1"/>
  <c r="AH1293" i="1"/>
  <c r="AH1294" i="1"/>
  <c r="AH1295" i="1"/>
  <c r="AH1011" i="1"/>
  <c r="AH1012" i="1"/>
  <c r="AH1013" i="1"/>
  <c r="AH1014" i="1"/>
  <c r="AH1005" i="1"/>
  <c r="AH1006" i="1"/>
  <c r="AH1007" i="1"/>
  <c r="AH861" i="1"/>
  <c r="AH862" i="1"/>
  <c r="AH863" i="1"/>
  <c r="AH611" i="1"/>
  <c r="AH612" i="1"/>
  <c r="AH613" i="1"/>
  <c r="AH614" i="1"/>
  <c r="AH615" i="1"/>
  <c r="AH616" i="1"/>
  <c r="AH605" i="1"/>
  <c r="AH606" i="1"/>
  <c r="AH607" i="1"/>
  <c r="AH1181" i="1"/>
  <c r="AH1182" i="1"/>
  <c r="AH1183" i="1"/>
  <c r="AH1069" i="1"/>
  <c r="AH1070" i="1"/>
  <c r="AH1071" i="1"/>
  <c r="AH915" i="1"/>
  <c r="AH916" i="1"/>
  <c r="AH917" i="1"/>
  <c r="AH908" i="1"/>
  <c r="AH909" i="1"/>
  <c r="AH910" i="1"/>
  <c r="AH911" i="1"/>
  <c r="AH892" i="1"/>
  <c r="AH893" i="1"/>
  <c r="AH835" i="1"/>
  <c r="AH836" i="1"/>
  <c r="AH828" i="1"/>
  <c r="AH829" i="1"/>
  <c r="AH830" i="1"/>
  <c r="AH831" i="1"/>
  <c r="AH796" i="1"/>
  <c r="AH797" i="1"/>
  <c r="AH798" i="1"/>
  <c r="AH799" i="1"/>
  <c r="AH652" i="1"/>
  <c r="AH653" i="1"/>
  <c r="AH654" i="1"/>
  <c r="AH655" i="1"/>
  <c r="AH588" i="1"/>
  <c r="AH589" i="1"/>
  <c r="AH590" i="1"/>
  <c r="AH483" i="1"/>
  <c r="AH484" i="1"/>
  <c r="AH485" i="1"/>
  <c r="AH486" i="1"/>
  <c r="AH487" i="1"/>
  <c r="AH488" i="1"/>
  <c r="AH489" i="1"/>
  <c r="AH490" i="1"/>
  <c r="AH476" i="1"/>
  <c r="AH477" i="1"/>
  <c r="AH478" i="1"/>
  <c r="AH479" i="1"/>
  <c r="AH419" i="1"/>
  <c r="AH420" i="1"/>
  <c r="AH412" i="1"/>
  <c r="AH413" i="1"/>
  <c r="AH414" i="1"/>
  <c r="AH415" i="1"/>
  <c r="AH371" i="1"/>
  <c r="AH372" i="1"/>
  <c r="AH373" i="1"/>
  <c r="AH374" i="1"/>
  <c r="AH375" i="1"/>
  <c r="AH376" i="1"/>
  <c r="AH377" i="1"/>
  <c r="AH364" i="1"/>
  <c r="AH365" i="1"/>
  <c r="AH366" i="1"/>
  <c r="AH367" i="1"/>
  <c r="AH131" i="1"/>
  <c r="AH132" i="1"/>
  <c r="AH133" i="1"/>
  <c r="AH134" i="1"/>
  <c r="AH135" i="1"/>
  <c r="AH136" i="1"/>
  <c r="AH137" i="1"/>
  <c r="AH124" i="1"/>
  <c r="AH125" i="1"/>
  <c r="AH126" i="1"/>
  <c r="AH127" i="1"/>
  <c r="AH44" i="1"/>
  <c r="AH45" i="1"/>
  <c r="AH46" i="1"/>
  <c r="AH47" i="1"/>
  <c r="AH1298" i="1"/>
  <c r="AH1216" i="1"/>
  <c r="AH1164" i="1"/>
  <c r="AH1114" i="1"/>
  <c r="AH1056" i="1"/>
  <c r="AH992" i="1"/>
  <c r="AH898" i="1"/>
  <c r="AH817" i="1"/>
  <c r="AH642" i="1"/>
  <c r="AH561" i="1"/>
  <c r="AH480" i="1"/>
  <c r="AH386" i="1"/>
  <c r="AH305" i="1"/>
  <c r="AH224" i="1"/>
  <c r="AH130" i="1"/>
  <c r="AH49" i="1"/>
  <c r="AH1075" i="1"/>
  <c r="AH1076" i="1"/>
  <c r="AH1077" i="1"/>
  <c r="AH1078" i="1"/>
  <c r="AH1079" i="1"/>
  <c r="AH739" i="1"/>
  <c r="AH740" i="1"/>
  <c r="AH741" i="1"/>
  <c r="AH435" i="1"/>
  <c r="AH187" i="1"/>
  <c r="AH1297" i="1"/>
  <c r="AH1251" i="1"/>
  <c r="AH1106" i="1"/>
  <c r="AH978" i="1"/>
  <c r="AH897" i="1"/>
  <c r="AH816" i="1"/>
  <c r="AH722" i="1"/>
  <c r="AH641" i="1"/>
  <c r="AH560" i="1"/>
  <c r="AH466" i="1"/>
  <c r="AH304" i="1"/>
  <c r="AH210" i="1"/>
  <c r="AH129" i="1"/>
  <c r="AH48" i="1"/>
  <c r="AH707" i="1"/>
  <c r="AH708" i="1"/>
  <c r="AH547" i="1"/>
  <c r="AH548" i="1"/>
  <c r="AH549" i="1"/>
  <c r="AH550" i="1"/>
  <c r="AH551" i="1"/>
  <c r="AH552" i="1"/>
  <c r="AH553" i="1"/>
  <c r="AH554" i="1"/>
  <c r="AH555" i="1"/>
  <c r="AH556" i="1"/>
  <c r="AH557" i="1"/>
  <c r="AH558" i="1"/>
  <c r="AH559" i="1"/>
  <c r="AH876" i="1"/>
  <c r="AH787" i="1"/>
  <c r="AH788" i="1"/>
  <c r="AH789" i="1"/>
  <c r="AH790" i="1"/>
  <c r="AH778" i="1"/>
  <c r="AH779" i="1"/>
  <c r="AH780" i="1"/>
  <c r="AH781" i="1"/>
  <c r="AH782" i="1"/>
  <c r="AH783" i="1"/>
  <c r="AH666" i="1"/>
  <c r="AH667" i="1"/>
  <c r="AH668" i="1"/>
  <c r="AH669" i="1"/>
  <c r="AH670" i="1"/>
  <c r="AH634" i="1"/>
  <c r="AH635" i="1"/>
  <c r="AH636" i="1"/>
  <c r="AH637" i="1"/>
  <c r="AH638" i="1"/>
  <c r="AH387" i="1"/>
  <c r="AH388" i="1"/>
  <c r="AH389" i="1"/>
  <c r="AH378" i="1"/>
  <c r="AH379" i="1"/>
  <c r="AH380" i="1"/>
  <c r="AH381" i="1"/>
  <c r="AH382" i="1"/>
  <c r="AH383" i="1"/>
  <c r="AH170" i="1"/>
  <c r="AH171" i="1"/>
  <c r="AH172" i="1"/>
  <c r="AH173" i="1"/>
  <c r="AH174" i="1"/>
  <c r="AH175" i="1"/>
  <c r="AH138" i="1"/>
  <c r="AH139" i="1"/>
  <c r="AH140" i="1"/>
  <c r="AH141" i="1"/>
  <c r="AH90" i="1"/>
  <c r="AH91" i="1"/>
  <c r="AH92" i="1"/>
  <c r="AH74" i="1"/>
  <c r="AH75" i="1"/>
  <c r="AH76" i="1"/>
  <c r="AH35" i="1"/>
  <c r="AH36" i="1"/>
  <c r="AH37" i="1"/>
  <c r="AH38" i="1"/>
  <c r="AH39" i="1"/>
  <c r="AH26" i="1"/>
  <c r="AH27" i="1"/>
  <c r="AH28" i="1"/>
  <c r="AH29" i="1"/>
  <c r="AH30" i="1"/>
  <c r="AH31" i="1"/>
  <c r="AH1296" i="1"/>
  <c r="AH1250" i="1"/>
  <c r="AH1154" i="1"/>
  <c r="AH1042" i="1"/>
  <c r="AH977" i="1"/>
  <c r="AH896" i="1"/>
  <c r="AH802" i="1"/>
  <c r="AH721" i="1"/>
  <c r="AH640" i="1"/>
  <c r="AH546" i="1"/>
  <c r="AH465" i="1"/>
  <c r="AH384" i="1"/>
  <c r="AH290" i="1"/>
  <c r="AH209" i="1"/>
  <c r="AH128" i="1"/>
  <c r="AH34" i="1"/>
  <c r="AH1268" i="1"/>
  <c r="AH1269" i="1"/>
  <c r="AH1270" i="1"/>
  <c r="AH1271" i="1"/>
  <c r="AH1272" i="1"/>
  <c r="AH1273" i="1"/>
  <c r="AH1275" i="1"/>
  <c r="AH1277" i="1"/>
  <c r="AH259" i="1"/>
  <c r="AH260" i="1"/>
  <c r="AH261" i="1"/>
  <c r="AH262" i="1"/>
  <c r="AH263" i="1"/>
  <c r="AH264" i="1"/>
  <c r="AH265" i="1"/>
  <c r="AH266" i="1"/>
  <c r="AH267" i="1"/>
  <c r="AH268" i="1"/>
  <c r="AH163" i="1"/>
  <c r="AH164" i="1"/>
  <c r="AH165" i="1"/>
  <c r="AH166" i="1"/>
  <c r="AH167" i="1"/>
  <c r="AH168" i="1"/>
  <c r="AH169" i="1"/>
  <c r="AH1139" i="1"/>
  <c r="AH1145" i="1"/>
  <c r="AH985" i="1"/>
  <c r="AH969" i="1"/>
  <c r="AH873" i="1"/>
  <c r="AH809" i="1"/>
  <c r="AH617" i="1"/>
  <c r="AH1292" i="1"/>
  <c r="AH1249" i="1"/>
  <c r="AH1202" i="1"/>
  <c r="AH1153" i="1"/>
  <c r="AH1104" i="1"/>
  <c r="AH1041" i="1"/>
  <c r="AH976" i="1"/>
  <c r="AH882" i="1"/>
  <c r="AH801" i="1"/>
  <c r="AH626" i="1"/>
  <c r="AH545" i="1"/>
  <c r="AH370" i="1"/>
  <c r="AH289" i="1"/>
  <c r="AH208" i="1"/>
  <c r="AH114" i="1"/>
  <c r="AH33" i="1"/>
  <c r="AH771" i="1"/>
  <c r="AH1208" i="1"/>
  <c r="AH1209" i="1"/>
  <c r="AH931" i="1"/>
  <c r="AH920" i="1"/>
  <c r="AH921" i="1"/>
  <c r="AH922" i="1"/>
  <c r="AH923" i="1"/>
  <c r="AH924" i="1"/>
  <c r="AH925" i="1"/>
  <c r="AH926" i="1"/>
  <c r="AH927" i="1"/>
  <c r="AH824" i="1"/>
  <c r="AH825" i="1"/>
  <c r="AH826" i="1"/>
  <c r="AH827" i="1"/>
  <c r="AH296" i="1"/>
  <c r="AH120" i="1"/>
  <c r="AH40" i="1"/>
  <c r="AH8" i="1"/>
  <c r="AH1248" i="1"/>
  <c r="AH1201" i="1"/>
  <c r="AH1152" i="1"/>
  <c r="AH1100" i="1"/>
  <c r="AH1040" i="1"/>
  <c r="AH962" i="1"/>
  <c r="AH881" i="1"/>
  <c r="AH800" i="1"/>
  <c r="AH706" i="1"/>
  <c r="AH625" i="1"/>
  <c r="AH450" i="1"/>
  <c r="AH369" i="1"/>
  <c r="AH288" i="1"/>
  <c r="AH194" i="1"/>
  <c r="AH113" i="1"/>
  <c r="AH32" i="1"/>
  <c r="AH691" i="1"/>
  <c r="AH692" i="1"/>
  <c r="AH693" i="1"/>
  <c r="AH1220" i="1"/>
  <c r="AH1171" i="1"/>
  <c r="AH970" i="1"/>
  <c r="AH972" i="1"/>
  <c r="AH568" i="1"/>
  <c r="AH1303" i="1"/>
  <c r="AH1304" i="1"/>
  <c r="AH1305" i="1"/>
  <c r="AH1307" i="1"/>
  <c r="AH1287" i="1"/>
  <c r="AH1288" i="1"/>
  <c r="AH1289" i="1"/>
  <c r="AH1291" i="1"/>
  <c r="AH1127" i="1"/>
  <c r="AH1128" i="1"/>
  <c r="AH1129" i="1"/>
  <c r="AH1015" i="1"/>
  <c r="AH1016" i="1"/>
  <c r="AH1017" i="1"/>
  <c r="AH1018" i="1"/>
  <c r="AH1019" i="1"/>
  <c r="AH1021" i="1"/>
  <c r="AH1022" i="1"/>
  <c r="AH999" i="1"/>
  <c r="AH1000" i="1"/>
  <c r="AH1001" i="1"/>
  <c r="AH1002" i="1"/>
  <c r="AH1003" i="1"/>
  <c r="AH935" i="1"/>
  <c r="AH936" i="1"/>
  <c r="AH937" i="1"/>
  <c r="AH938" i="1"/>
  <c r="AH939" i="1"/>
  <c r="AH940" i="1"/>
  <c r="AH941" i="1"/>
  <c r="AH942" i="1"/>
  <c r="AH943" i="1"/>
  <c r="AH791" i="1"/>
  <c r="AH792" i="1"/>
  <c r="AH793" i="1"/>
  <c r="AH794" i="1"/>
  <c r="AH795" i="1"/>
  <c r="AH759" i="1"/>
  <c r="AH760" i="1"/>
  <c r="AH761" i="1"/>
  <c r="AH762" i="1"/>
  <c r="AH247" i="1"/>
  <c r="AH1283" i="1"/>
  <c r="AH1244" i="1"/>
  <c r="AH1200" i="1"/>
  <c r="AH1148" i="1"/>
  <c r="AH1098" i="1"/>
  <c r="AH1036" i="1"/>
  <c r="AH880" i="1"/>
  <c r="AH786" i="1"/>
  <c r="AH624" i="1"/>
  <c r="AH530" i="1"/>
  <c r="AH449" i="1"/>
  <c r="AH368" i="1"/>
  <c r="AH274" i="1"/>
  <c r="AH193" i="1"/>
  <c r="AH112" i="1"/>
  <c r="AH18" i="1"/>
  <c r="AH1252" i="1"/>
  <c r="AH1253" i="1"/>
  <c r="AH1254" i="1"/>
  <c r="AH1255" i="1"/>
  <c r="AH1256" i="1"/>
  <c r="AH1257" i="1"/>
  <c r="AH1259" i="1"/>
  <c r="AH1261" i="1"/>
  <c r="AH1161" i="1"/>
  <c r="AH1224" i="1"/>
  <c r="AH1225" i="1"/>
  <c r="AH1227" i="1"/>
  <c r="AH1229" i="1"/>
  <c r="AH1230" i="1"/>
  <c r="AH1231" i="1"/>
  <c r="AH1080" i="1"/>
  <c r="AH1081" i="1"/>
  <c r="AH1082" i="1"/>
  <c r="AH1083" i="1"/>
  <c r="AH1085" i="1"/>
  <c r="AH1086" i="1"/>
  <c r="AH1087" i="1"/>
  <c r="AH950" i="1"/>
  <c r="AH951" i="1"/>
  <c r="AH952" i="1"/>
  <c r="AH953" i="1"/>
  <c r="AH954" i="1"/>
  <c r="AH955" i="1"/>
  <c r="AH956" i="1"/>
  <c r="AH957" i="1"/>
  <c r="AH958" i="1"/>
  <c r="AH959" i="1"/>
  <c r="AH918" i="1"/>
  <c r="AH919" i="1"/>
  <c r="AH774" i="1"/>
  <c r="AH775" i="1"/>
  <c r="AH776" i="1"/>
  <c r="AH777" i="1"/>
  <c r="AH742" i="1"/>
  <c r="AH743" i="1"/>
  <c r="AH744" i="1"/>
  <c r="AH745" i="1"/>
  <c r="AH746" i="1"/>
  <c r="AH747" i="1"/>
  <c r="AH748" i="1"/>
  <c r="AH749" i="1"/>
  <c r="AH750" i="1"/>
  <c r="AH694" i="1"/>
  <c r="AH695" i="1"/>
  <c r="AH696" i="1"/>
  <c r="AH697" i="1"/>
  <c r="AH698" i="1"/>
  <c r="AH699" i="1"/>
  <c r="AH700" i="1"/>
  <c r="AH701" i="1"/>
  <c r="AH702" i="1"/>
  <c r="AH703" i="1"/>
  <c r="AH438" i="1"/>
  <c r="AH439" i="1"/>
  <c r="AH440" i="1"/>
  <c r="AH441" i="1"/>
  <c r="AH442" i="1"/>
  <c r="AH443" i="1"/>
  <c r="AH444" i="1"/>
  <c r="AH390" i="1"/>
  <c r="AH391" i="1"/>
  <c r="AH392" i="1"/>
  <c r="AH393" i="1"/>
  <c r="AH394" i="1"/>
  <c r="AH150" i="1"/>
  <c r="AH1282" i="1"/>
  <c r="AH1090" i="1"/>
  <c r="AH1026" i="1"/>
  <c r="AH960" i="1"/>
  <c r="AH866" i="1"/>
  <c r="AH785" i="1"/>
  <c r="AH704" i="1"/>
  <c r="AH610" i="1"/>
  <c r="AH529" i="1"/>
  <c r="AH448" i="1"/>
  <c r="AH354" i="1"/>
  <c r="AH273" i="1"/>
  <c r="AH98" i="1"/>
  <c r="AH17" i="1"/>
  <c r="AH499" i="1"/>
  <c r="AH500" i="1"/>
  <c r="AH501" i="1"/>
  <c r="AH502" i="1"/>
  <c r="AH503" i="1"/>
  <c r="AH504" i="1"/>
  <c r="AH505" i="1"/>
  <c r="AH506" i="1"/>
  <c r="AH507" i="1"/>
  <c r="AH508" i="1"/>
  <c r="AH1309" i="1"/>
  <c r="AH1310" i="1"/>
  <c r="AH1311" i="1"/>
  <c r="AH1195" i="1"/>
  <c r="AH1197" i="1"/>
  <c r="AH1198" i="1"/>
  <c r="AH986" i="1"/>
  <c r="AH988" i="1"/>
  <c r="AH1237" i="1"/>
  <c r="AH1238" i="1"/>
  <c r="AH1239" i="1"/>
  <c r="AH1240" i="1"/>
  <c r="AH1241" i="1"/>
  <c r="AH1243" i="1"/>
  <c r="AH1245" i="1"/>
  <c r="AH1246" i="1"/>
  <c r="AH1141" i="1"/>
  <c r="AH1142" i="1"/>
  <c r="AH1143" i="1"/>
  <c r="AH1144" i="1"/>
  <c r="AH837" i="1"/>
  <c r="AH838" i="1"/>
  <c r="AH839" i="1"/>
  <c r="AH840" i="1"/>
  <c r="AH841" i="1"/>
  <c r="AH842" i="1"/>
  <c r="AH843" i="1"/>
  <c r="AH844" i="1"/>
  <c r="AH845" i="1"/>
  <c r="AH709" i="1"/>
  <c r="AH710" i="1"/>
  <c r="AH711" i="1"/>
  <c r="AH712" i="1"/>
  <c r="AH713" i="1"/>
  <c r="AH714" i="1"/>
  <c r="AH715" i="1"/>
  <c r="AH716" i="1"/>
  <c r="AH717" i="1"/>
  <c r="AH718" i="1"/>
  <c r="AH719" i="1"/>
  <c r="AH421" i="1"/>
  <c r="AH1281" i="1"/>
  <c r="AH1235" i="1"/>
  <c r="AH1194" i="1"/>
  <c r="AH1025" i="1"/>
  <c r="AH946" i="1"/>
  <c r="AH865" i="1"/>
  <c r="AH784" i="1"/>
  <c r="AH690" i="1"/>
  <c r="AH609" i="1"/>
  <c r="AH178" i="1"/>
  <c r="AH1215" i="1"/>
  <c r="AH1167" i="1"/>
  <c r="AH1151" i="1"/>
  <c r="AH1135" i="1"/>
  <c r="AH1055" i="1"/>
  <c r="AH767" i="1"/>
  <c r="AH735" i="1"/>
  <c r="AH575" i="1"/>
  <c r="AH543" i="1"/>
  <c r="AH527" i="1"/>
  <c r="AH511" i="1"/>
  <c r="AH495" i="1"/>
  <c r="AH463" i="1"/>
  <c r="AH447" i="1"/>
  <c r="AH431" i="1"/>
  <c r="AH351" i="1"/>
  <c r="AH271" i="1"/>
  <c r="AH191" i="1"/>
  <c r="AH159" i="1"/>
  <c r="AH95" i="1"/>
  <c r="AH79" i="1"/>
  <c r="AH63" i="1"/>
  <c r="AH15" i="1"/>
  <c r="AH1214" i="1"/>
  <c r="AH1166" i="1"/>
  <c r="AH1150" i="1"/>
  <c r="AH1134" i="1"/>
  <c r="AH1054" i="1"/>
  <c r="AH974" i="1"/>
  <c r="AH766" i="1"/>
  <c r="AH734" i="1"/>
  <c r="AH574" i="1"/>
  <c r="AH542" i="1"/>
  <c r="AH526" i="1"/>
  <c r="AH510" i="1"/>
  <c r="AH494" i="1"/>
  <c r="AH462" i="1"/>
  <c r="AH446" i="1"/>
  <c r="AH430" i="1"/>
  <c r="AH350" i="1"/>
  <c r="AH302" i="1"/>
  <c r="AH270" i="1"/>
  <c r="AH206" i="1"/>
  <c r="AH190" i="1"/>
  <c r="AH158" i="1"/>
  <c r="AH94" i="1"/>
  <c r="AH78" i="1"/>
  <c r="AH62" i="1"/>
  <c r="AH14" i="1"/>
  <c r="AH1213" i="1"/>
  <c r="AH1165" i="1"/>
  <c r="AH1149" i="1"/>
  <c r="AH1133" i="1"/>
  <c r="AH1053" i="1"/>
  <c r="AH989" i="1"/>
  <c r="AH973" i="1"/>
  <c r="AH877" i="1"/>
  <c r="AH813" i="1"/>
  <c r="AH765" i="1"/>
  <c r="AH733" i="1"/>
  <c r="AH621" i="1"/>
  <c r="AH573" i="1"/>
  <c r="AH525" i="1"/>
  <c r="AH493" i="1"/>
  <c r="AH461" i="1"/>
  <c r="AH429" i="1"/>
  <c r="AH397" i="1"/>
  <c r="AH349" i="1"/>
  <c r="AH317" i="1"/>
  <c r="AH301" i="1"/>
  <c r="AH253" i="1"/>
  <c r="AH205" i="1"/>
  <c r="AH189" i="1"/>
  <c r="AH109" i="1"/>
  <c r="AH77" i="1"/>
  <c r="AH61" i="1"/>
  <c r="AH13" i="1"/>
  <c r="AH812" i="1"/>
  <c r="AH764" i="1"/>
  <c r="AH732" i="1"/>
  <c r="AH620" i="1"/>
  <c r="AH572" i="1"/>
  <c r="AH524" i="1"/>
  <c r="AH492" i="1"/>
  <c r="AH460" i="1"/>
  <c r="AH428" i="1"/>
  <c r="AH396" i="1"/>
  <c r="AH348" i="1"/>
  <c r="AH316" i="1"/>
  <c r="AH300" i="1"/>
  <c r="AH252" i="1"/>
  <c r="AH204" i="1"/>
  <c r="AH188" i="1"/>
  <c r="AH156" i="1"/>
  <c r="AH108" i="1"/>
  <c r="AH60" i="1"/>
  <c r="AH12" i="1"/>
  <c r="AH1211" i="1"/>
  <c r="AH1163" i="1"/>
  <c r="AH1147" i="1"/>
  <c r="AH1131" i="1"/>
  <c r="AH987" i="1"/>
  <c r="AH971" i="1"/>
  <c r="AH875" i="1"/>
  <c r="AH811" i="1"/>
  <c r="AH763" i="1"/>
  <c r="AH731" i="1"/>
  <c r="AH619" i="1"/>
  <c r="AH571" i="1"/>
  <c r="AH427" i="1"/>
  <c r="AH411" i="1"/>
  <c r="AH363" i="1"/>
  <c r="AH315" i="1"/>
  <c r="AH299" i="1"/>
  <c r="AH251" i="1"/>
  <c r="AH203" i="1"/>
  <c r="AH155" i="1"/>
  <c r="AH123" i="1"/>
  <c r="AH107" i="1"/>
  <c r="AH43" i="1"/>
  <c r="AH11" i="1"/>
  <c r="AH874" i="1"/>
  <c r="AH810" i="1"/>
  <c r="AH730" i="1"/>
  <c r="AH618" i="1"/>
  <c r="AH570" i="1"/>
  <c r="AH474" i="1"/>
  <c r="AH426" i="1"/>
  <c r="AH410" i="1"/>
  <c r="AH362" i="1"/>
  <c r="AH314" i="1"/>
  <c r="AH298" i="1"/>
  <c r="AH250" i="1"/>
  <c r="AH202" i="1"/>
  <c r="AH154" i="1"/>
  <c r="AH122" i="1"/>
  <c r="AH106" i="1"/>
  <c r="AH42" i="1"/>
  <c r="AH10" i="1"/>
  <c r="AH729" i="1"/>
  <c r="AH569" i="1"/>
  <c r="AH473" i="1"/>
  <c r="AH425" i="1"/>
  <c r="AH409" i="1"/>
  <c r="AH361" i="1"/>
  <c r="AH313" i="1"/>
  <c r="AH297" i="1"/>
  <c r="AH249" i="1"/>
  <c r="AH201" i="1"/>
  <c r="AH153" i="1"/>
  <c r="AH121" i="1"/>
  <c r="AH105" i="1"/>
  <c r="AH89" i="1"/>
  <c r="AH73" i="1"/>
  <c r="AH41" i="1"/>
  <c r="AH25" i="1"/>
  <c r="AH9" i="1"/>
  <c r="AH728" i="1"/>
  <c r="AH472" i="1"/>
  <c r="AH424" i="1"/>
  <c r="AH360" i="1"/>
  <c r="AH312" i="1"/>
  <c r="AH248" i="1"/>
  <c r="AH200" i="1"/>
  <c r="AH152" i="1"/>
  <c r="AH104" i="1"/>
  <c r="AH88" i="1"/>
  <c r="AH72" i="1"/>
  <c r="AH24" i="1"/>
  <c r="AH1223" i="1"/>
  <c r="AH727" i="1"/>
  <c r="AH471" i="1"/>
  <c r="AH423" i="1"/>
  <c r="AH359" i="1"/>
  <c r="AH311" i="1"/>
  <c r="AH199" i="1"/>
  <c r="AH151" i="1"/>
  <c r="AH103" i="1"/>
  <c r="AH87" i="1"/>
  <c r="AH71" i="1"/>
  <c r="AH23" i="1"/>
  <c r="AH7" i="1"/>
  <c r="AH1222" i="1"/>
  <c r="AH726" i="1"/>
  <c r="AH470" i="1"/>
  <c r="AH422" i="1"/>
  <c r="AH358" i="1"/>
  <c r="AH310" i="1"/>
  <c r="AH198" i="1"/>
  <c r="AH102" i="1"/>
  <c r="AH86" i="1"/>
  <c r="AH70" i="1"/>
  <c r="AH6" i="1"/>
  <c r="AH1221" i="1"/>
  <c r="AH773" i="1"/>
  <c r="AH725" i="1"/>
  <c r="AH469" i="1"/>
  <c r="AH437" i="1"/>
  <c r="AH357" i="1"/>
  <c r="AH309" i="1"/>
  <c r="AH197" i="1"/>
  <c r="AH101" i="1"/>
  <c r="AH85" i="1"/>
  <c r="AH69" i="1"/>
  <c r="AH21" i="1"/>
  <c r="AH1140" i="1"/>
  <c r="AH772" i="1"/>
  <c r="AH468" i="1"/>
  <c r="AH436" i="1"/>
  <c r="AH356" i="1"/>
  <c r="AH100" i="1"/>
  <c r="AH84" i="1"/>
  <c r="AH68" i="1"/>
  <c r="AH20" i="1"/>
  <c r="T77" i="1"/>
  <c r="Q217" i="1"/>
  <c r="AE3" i="1"/>
  <c r="AE4" i="1"/>
  <c r="AE5" i="1"/>
  <c r="AE6" i="1"/>
  <c r="AE7" i="1"/>
  <c r="AE39" i="1"/>
  <c r="AE177" i="1"/>
  <c r="AE189" i="1"/>
  <c r="AE11" i="1"/>
  <c r="AE12" i="1"/>
  <c r="AE13" i="1"/>
  <c r="AE14" i="1"/>
  <c r="AE15" i="1"/>
  <c r="AE16" i="1"/>
  <c r="AE17" i="1"/>
  <c r="AE18" i="1"/>
  <c r="AE19" i="1"/>
  <c r="AE20" i="1"/>
  <c r="AE21" i="1"/>
  <c r="AE22" i="1"/>
  <c r="AE23" i="1"/>
  <c r="AE24" i="1"/>
  <c r="AE25" i="1"/>
  <c r="AE26" i="1"/>
  <c r="AE27" i="1"/>
  <c r="AE28" i="1"/>
  <c r="AE29" i="1"/>
  <c r="AE157" i="1"/>
  <c r="AE31" i="1"/>
  <c r="AE32" i="1"/>
  <c r="AE33" i="1"/>
  <c r="AE175" i="1"/>
  <c r="AE35" i="1"/>
  <c r="AE36" i="1"/>
  <c r="AE37" i="1"/>
  <c r="AE38" i="1"/>
  <c r="AE34" i="1"/>
  <c r="AE40" i="1"/>
  <c r="AE41" i="1"/>
  <c r="AE42" i="1"/>
  <c r="AE43" i="1"/>
  <c r="AE44" i="1"/>
  <c r="AE45" i="1"/>
  <c r="AE30" i="1"/>
  <c r="AE47" i="1"/>
  <c r="AE48" i="1"/>
  <c r="AE49" i="1"/>
  <c r="AE50" i="1"/>
  <c r="AE51" i="1"/>
  <c r="AE52" i="1"/>
  <c r="AE53" i="1"/>
  <c r="AE54" i="1"/>
  <c r="AE55" i="1"/>
  <c r="AE56" i="1"/>
  <c r="AE57" i="1"/>
  <c r="AE58" i="1"/>
  <c r="AE59" i="1"/>
  <c r="AE60" i="1"/>
  <c r="AE61" i="1"/>
  <c r="AE62" i="1"/>
  <c r="AE63" i="1"/>
  <c r="AE64" i="1"/>
  <c r="AE66" i="1"/>
  <c r="AE67" i="1"/>
  <c r="AE68" i="1"/>
  <c r="AE69" i="1"/>
  <c r="AE65" i="1"/>
  <c r="AE100" i="1"/>
  <c r="AE71" i="1"/>
  <c r="AE72" i="1"/>
  <c r="AE73" i="1"/>
  <c r="AE74" i="1"/>
  <c r="AE75" i="1"/>
  <c r="AE76" i="1"/>
  <c r="AE77" i="1"/>
  <c r="AE78" i="1"/>
  <c r="AE79" i="1"/>
  <c r="AE80" i="1"/>
  <c r="AE81" i="1"/>
  <c r="AE82" i="1"/>
  <c r="AE83" i="1"/>
  <c r="AE123" i="1"/>
  <c r="AE85" i="1"/>
  <c r="AE86" i="1"/>
  <c r="AE87" i="1"/>
  <c r="AE88" i="1"/>
  <c r="AE89" i="1"/>
  <c r="AE90" i="1"/>
  <c r="AE91" i="1"/>
  <c r="AE92" i="1"/>
  <c r="AE93" i="1"/>
  <c r="AE94" i="1"/>
  <c r="AE95" i="1"/>
  <c r="AE96" i="1"/>
  <c r="AE97" i="1"/>
  <c r="AE98" i="1"/>
  <c r="AE99" i="1"/>
  <c r="AE194" i="1"/>
  <c r="AE101" i="1"/>
  <c r="AE102" i="1"/>
  <c r="AE108" i="1"/>
  <c r="AE8" i="1"/>
  <c r="AE105" i="1"/>
  <c r="AE46" i="1"/>
  <c r="AE104" i="1"/>
  <c r="AE107" i="1"/>
  <c r="AE109" i="1"/>
  <c r="AE110" i="1"/>
  <c r="AE111" i="1"/>
  <c r="AE112" i="1"/>
  <c r="AE113" i="1"/>
  <c r="AE114" i="1"/>
  <c r="AE115" i="1"/>
  <c r="AE116" i="1"/>
  <c r="AE117" i="1"/>
  <c r="AE118" i="1"/>
  <c r="AE119" i="1"/>
  <c r="AE120" i="1"/>
  <c r="AE121" i="1"/>
  <c r="AE122" i="1"/>
  <c r="AE161" i="1"/>
  <c r="AE124" i="1"/>
  <c r="AE125" i="1"/>
  <c r="AE126" i="1"/>
  <c r="AE127" i="1"/>
  <c r="AE128" i="1"/>
  <c r="AE195" i="1"/>
  <c r="AE130" i="1"/>
  <c r="AE131" i="1"/>
  <c r="AE132" i="1"/>
  <c r="AE133" i="1"/>
  <c r="AE134" i="1"/>
  <c r="AE135" i="1"/>
  <c r="AE136" i="1"/>
  <c r="AE137" i="1"/>
  <c r="AE138" i="1"/>
  <c r="AE139" i="1"/>
  <c r="AE140" i="1"/>
  <c r="AE141" i="1"/>
  <c r="AE142" i="1"/>
  <c r="AE144" i="1"/>
  <c r="AE143" i="1"/>
  <c r="AE145" i="1"/>
  <c r="AE146" i="1"/>
  <c r="AE147" i="1"/>
  <c r="AE148" i="1"/>
  <c r="AE103" i="1"/>
  <c r="AE9" i="1"/>
  <c r="AE151" i="1"/>
  <c r="AE152" i="1"/>
  <c r="AE154" i="1"/>
  <c r="AE155" i="1"/>
  <c r="AE153" i="1"/>
  <c r="AE156" i="1"/>
  <c r="AE106" i="1"/>
  <c r="AE158" i="1"/>
  <c r="AE159" i="1"/>
  <c r="AE160" i="1"/>
  <c r="AE162" i="1"/>
  <c r="AE180" i="1"/>
  <c r="AE163" i="1"/>
  <c r="AE164" i="1"/>
  <c r="AE165" i="1"/>
  <c r="AE166" i="1"/>
  <c r="AE167" i="1"/>
  <c r="AE168" i="1"/>
  <c r="AE169" i="1"/>
  <c r="AE170" i="1"/>
  <c r="AE171" i="1"/>
  <c r="AE172" i="1"/>
  <c r="AE173" i="1"/>
  <c r="AE174" i="1"/>
  <c r="AE150" i="1"/>
  <c r="AE176" i="1"/>
  <c r="AE70" i="1"/>
  <c r="AE178" i="1"/>
  <c r="AE179" i="1"/>
  <c r="AE129" i="1"/>
  <c r="AE181" i="1"/>
  <c r="AE182" i="1"/>
  <c r="AE183" i="1"/>
  <c r="AE184" i="1"/>
  <c r="AE185" i="1"/>
  <c r="AE186" i="1"/>
  <c r="AE187" i="1"/>
  <c r="AE188" i="1"/>
  <c r="AE197" i="1"/>
  <c r="AE190" i="1"/>
  <c r="AE191" i="1"/>
  <c r="AE192" i="1"/>
  <c r="AE193" i="1"/>
  <c r="AE84" i="1"/>
  <c r="AE149" i="1"/>
  <c r="AE196" i="1"/>
  <c r="AE10" i="1"/>
  <c r="AE198" i="1"/>
  <c r="AE199" i="1"/>
  <c r="AE200" i="1"/>
  <c r="AE201" i="1"/>
  <c r="AE202" i="1"/>
  <c r="AE203" i="1"/>
  <c r="AE204" i="1"/>
  <c r="AE205" i="1"/>
  <c r="AE206" i="1"/>
  <c r="AE207" i="1"/>
  <c r="AE208" i="1"/>
  <c r="AE209" i="1"/>
  <c r="AE210" i="1"/>
  <c r="AE211" i="1"/>
  <c r="AE213" i="1"/>
  <c r="AE214" i="1"/>
  <c r="AE215" i="1"/>
  <c r="AE216" i="1"/>
  <c r="AE212" i="1"/>
  <c r="AE217" i="1"/>
  <c r="AE218" i="1"/>
  <c r="AE219" i="1"/>
  <c r="AE220" i="1"/>
  <c r="AE221" i="1"/>
  <c r="AE222" i="1"/>
  <c r="AE223" i="1"/>
  <c r="AE224" i="1"/>
  <c r="AE225" i="1"/>
  <c r="AE226" i="1"/>
  <c r="AE227" i="1"/>
  <c r="AE228" i="1"/>
  <c r="AE229" i="1"/>
  <c r="AE230" i="1"/>
  <c r="AE231" i="1"/>
  <c r="AE232" i="1"/>
  <c r="AE233" i="1"/>
  <c r="AE234" i="1"/>
  <c r="AE235" i="1"/>
  <c r="AE236" i="1"/>
  <c r="AE237" i="1"/>
  <c r="AE238" i="1"/>
  <c r="AE239" i="1"/>
  <c r="AE240" i="1"/>
  <c r="AE241" i="1"/>
  <c r="AE242" i="1"/>
  <c r="AE243" i="1"/>
  <c r="AE244" i="1"/>
  <c r="AE245" i="1"/>
  <c r="AE246" i="1"/>
  <c r="AE247" i="1"/>
  <c r="AE249" i="1"/>
  <c r="AE248" i="1"/>
  <c r="AE250" i="1"/>
  <c r="AE251" i="1"/>
  <c r="AE252" i="1"/>
  <c r="AE253" i="1"/>
  <c r="AE254" i="1"/>
  <c r="AE255" i="1"/>
  <c r="AE256" i="1"/>
  <c r="AE257" i="1"/>
  <c r="AE258" i="1"/>
  <c r="AE260" i="1"/>
  <c r="AE261" i="1"/>
  <c r="AE262" i="1"/>
  <c r="AE263" i="1"/>
  <c r="AE259" i="1"/>
  <c r="AE264" i="1"/>
  <c r="AE265" i="1"/>
  <c r="AE266" i="1"/>
  <c r="AE267" i="1"/>
  <c r="AE268" i="1"/>
  <c r="AE269" i="1"/>
  <c r="AE270" i="1"/>
  <c r="AE271" i="1"/>
  <c r="AE272" i="1"/>
  <c r="AE273" i="1"/>
  <c r="AE274" i="1"/>
  <c r="AE275" i="1"/>
  <c r="AE276" i="1"/>
  <c r="AE277" i="1"/>
  <c r="AE278" i="1"/>
  <c r="AE279" i="1"/>
  <c r="AE280" i="1"/>
  <c r="AE281" i="1"/>
  <c r="AE282" i="1"/>
  <c r="AE283" i="1"/>
  <c r="AE284" i="1"/>
  <c r="AE285" i="1"/>
  <c r="AE286" i="1"/>
  <c r="AE288" i="1"/>
  <c r="AE289" i="1"/>
  <c r="AE287" i="1"/>
  <c r="AE290" i="1"/>
  <c r="AE291" i="1"/>
  <c r="AE292" i="1"/>
  <c r="AE293" i="1"/>
  <c r="AE294" i="1"/>
  <c r="AE295" i="1"/>
  <c r="AE296" i="1"/>
  <c r="AE297" i="1"/>
  <c r="AE298" i="1"/>
  <c r="AE299" i="1"/>
  <c r="AE300" i="1"/>
  <c r="AE301" i="1"/>
  <c r="AE302" i="1"/>
  <c r="AE303" i="1"/>
  <c r="AE304" i="1"/>
  <c r="AE305" i="1"/>
  <c r="AE306" i="1"/>
  <c r="AE307" i="1"/>
  <c r="AE308" i="1"/>
  <c r="AE309" i="1"/>
  <c r="AE310" i="1"/>
  <c r="AE311" i="1"/>
  <c r="AE312" i="1"/>
  <c r="AE313" i="1"/>
  <c r="AE314" i="1"/>
  <c r="AE315" i="1"/>
  <c r="AE316" i="1"/>
  <c r="AE317" i="1"/>
  <c r="AE318" i="1"/>
  <c r="AE319" i="1"/>
  <c r="AE320" i="1"/>
  <c r="AE321" i="1"/>
  <c r="AE322" i="1"/>
  <c r="AE323" i="1"/>
  <c r="AE324" i="1"/>
  <c r="AE325" i="1"/>
  <c r="AE326" i="1"/>
  <c r="AE327" i="1"/>
  <c r="AE328" i="1"/>
  <c r="AE329" i="1"/>
  <c r="AE330" i="1"/>
  <c r="AE331" i="1"/>
  <c r="AE332" i="1"/>
  <c r="AE333" i="1"/>
  <c r="AE334" i="1"/>
  <c r="AE335" i="1"/>
  <c r="AE336" i="1"/>
  <c r="AE337" i="1"/>
  <c r="AE338" i="1"/>
  <c r="AE339" i="1"/>
  <c r="AE340" i="1"/>
  <c r="AE341" i="1"/>
  <c r="AE342" i="1"/>
  <c r="AE343" i="1"/>
  <c r="AE344" i="1"/>
  <c r="AE345" i="1"/>
  <c r="AE346" i="1"/>
  <c r="AE347" i="1"/>
  <c r="AE348" i="1"/>
  <c r="AE349" i="1"/>
  <c r="AE350" i="1"/>
  <c r="AE351" i="1"/>
  <c r="AE352" i="1"/>
  <c r="AE353" i="1"/>
  <c r="AE354" i="1"/>
  <c r="AE355" i="1"/>
  <c r="AE356" i="1"/>
  <c r="AE357" i="1"/>
  <c r="AE358" i="1"/>
  <c r="AE359" i="1"/>
  <c r="AE360" i="1"/>
  <c r="AE361" i="1"/>
  <c r="AE362" i="1"/>
  <c r="AE363" i="1"/>
  <c r="AE364" i="1"/>
  <c r="AE365" i="1"/>
  <c r="AE366" i="1"/>
  <c r="AE367" i="1"/>
  <c r="AE368" i="1"/>
  <c r="AE369" i="1"/>
  <c r="AE370" i="1"/>
  <c r="AE371" i="1"/>
  <c r="AE372" i="1"/>
  <c r="AE373" i="1"/>
  <c r="AE374" i="1"/>
  <c r="AE376" i="1"/>
  <c r="AE375" i="1"/>
  <c r="AE377" i="1"/>
  <c r="AE378" i="1"/>
  <c r="AE379" i="1"/>
  <c r="AE380" i="1"/>
  <c r="AE381" i="1"/>
  <c r="AE382" i="1"/>
  <c r="AE383" i="1"/>
  <c r="AE384" i="1"/>
  <c r="AE385" i="1"/>
  <c r="AE386" i="1"/>
  <c r="AE387" i="1"/>
  <c r="AE388" i="1"/>
  <c r="AE389" i="1"/>
  <c r="AE390" i="1"/>
  <c r="AE391" i="1"/>
  <c r="AE392" i="1"/>
  <c r="AE393" i="1"/>
  <c r="AE394" i="1"/>
  <c r="AE395" i="1"/>
  <c r="AE396" i="1"/>
  <c r="AE397" i="1"/>
  <c r="AE398" i="1"/>
  <c r="AE399" i="1"/>
  <c r="AE400" i="1"/>
  <c r="AE401" i="1"/>
  <c r="AE402" i="1"/>
  <c r="AE403" i="1"/>
  <c r="AE404" i="1"/>
  <c r="AE405" i="1"/>
  <c r="AE406" i="1"/>
  <c r="AE407" i="1"/>
  <c r="AE408" i="1"/>
  <c r="AE409" i="1"/>
  <c r="AE410" i="1"/>
  <c r="AE411" i="1"/>
  <c r="AE412" i="1"/>
  <c r="AE413" i="1"/>
  <c r="AE414" i="1"/>
  <c r="AE415" i="1"/>
  <c r="AE416" i="1"/>
  <c r="AE417" i="1"/>
  <c r="AE418" i="1"/>
  <c r="AE419" i="1"/>
  <c r="AE420" i="1"/>
  <c r="AE421" i="1"/>
  <c r="AE422" i="1"/>
  <c r="AE423" i="1"/>
  <c r="AE424" i="1"/>
  <c r="AE425" i="1"/>
  <c r="AE426" i="1"/>
  <c r="AE427" i="1"/>
  <c r="AE428" i="1"/>
  <c r="AE429" i="1"/>
  <c r="AE430" i="1"/>
  <c r="AE431" i="1"/>
  <c r="AE432" i="1"/>
  <c r="AE433" i="1"/>
  <c r="AE434" i="1"/>
  <c r="AE435" i="1"/>
  <c r="AE436" i="1"/>
  <c r="AE437" i="1"/>
  <c r="AE438" i="1"/>
  <c r="AE439" i="1"/>
  <c r="AE440" i="1"/>
  <c r="AE441" i="1"/>
  <c r="AE442" i="1"/>
  <c r="AE443" i="1"/>
  <c r="AE444" i="1"/>
  <c r="AE445" i="1"/>
  <c r="AE446" i="1"/>
  <c r="AE447" i="1"/>
  <c r="AE448" i="1"/>
  <c r="AE449" i="1"/>
  <c r="AE450" i="1"/>
  <c r="AE451" i="1"/>
  <c r="AE452" i="1"/>
  <c r="AE453" i="1"/>
  <c r="AE454" i="1"/>
  <c r="AE455" i="1"/>
  <c r="AE456" i="1"/>
  <c r="AE457" i="1"/>
  <c r="AE458" i="1"/>
  <c r="AE459" i="1"/>
  <c r="AE460" i="1"/>
  <c r="AE461" i="1"/>
  <c r="AE462" i="1"/>
  <c r="AE463" i="1"/>
  <c r="AE464" i="1"/>
  <c r="AE465" i="1"/>
  <c r="AE466" i="1"/>
  <c r="AE467" i="1"/>
  <c r="AE468" i="1"/>
  <c r="AE470" i="1"/>
  <c r="AE469" i="1"/>
  <c r="AE471" i="1"/>
  <c r="AE472" i="1"/>
  <c r="AE473" i="1"/>
  <c r="AE474" i="1"/>
  <c r="AE475" i="1"/>
  <c r="AE476" i="1"/>
  <c r="AE477" i="1"/>
  <c r="AE478" i="1"/>
  <c r="AE479" i="1"/>
  <c r="AE480" i="1"/>
  <c r="AE481" i="1"/>
  <c r="AE482" i="1"/>
  <c r="AE483" i="1"/>
  <c r="AE484" i="1"/>
  <c r="AE485" i="1"/>
  <c r="AE486" i="1"/>
  <c r="AE487" i="1"/>
  <c r="AE488" i="1"/>
  <c r="AE489" i="1"/>
  <c r="AE490" i="1"/>
  <c r="AE491" i="1"/>
  <c r="AE492" i="1"/>
  <c r="AE493" i="1"/>
  <c r="AE494" i="1"/>
  <c r="AE495" i="1"/>
  <c r="AE496" i="1"/>
  <c r="AE497" i="1"/>
  <c r="AE498" i="1"/>
  <c r="AE499" i="1"/>
  <c r="AE500" i="1"/>
  <c r="AE501" i="1"/>
  <c r="AE502" i="1"/>
  <c r="AE503" i="1"/>
  <c r="AE504" i="1"/>
  <c r="AE505" i="1"/>
  <c r="AE506" i="1"/>
  <c r="AE507" i="1"/>
  <c r="AE508" i="1"/>
  <c r="AE509" i="1"/>
  <c r="AE510" i="1"/>
  <c r="AE511" i="1"/>
  <c r="AE512" i="1"/>
  <c r="AE513" i="1"/>
  <c r="AE514" i="1"/>
  <c r="AE516" i="1"/>
  <c r="AE515" i="1"/>
  <c r="AE517" i="1"/>
  <c r="AE518" i="1"/>
  <c r="AE519" i="1"/>
  <c r="AE520" i="1"/>
  <c r="AE521" i="1"/>
  <c r="AE522" i="1"/>
  <c r="AE523" i="1"/>
  <c r="AE524" i="1"/>
  <c r="AE525" i="1"/>
  <c r="AE526" i="1"/>
  <c r="AE527" i="1"/>
  <c r="AE528" i="1"/>
  <c r="AE529" i="1"/>
  <c r="AE530" i="1"/>
  <c r="AE531" i="1"/>
  <c r="AE532" i="1"/>
  <c r="AE533" i="1"/>
  <c r="AE534" i="1"/>
  <c r="AE535" i="1"/>
  <c r="AE536" i="1"/>
  <c r="AE537" i="1"/>
  <c r="AE538" i="1"/>
  <c r="AE539" i="1"/>
  <c r="AE540" i="1"/>
  <c r="AE541" i="1"/>
  <c r="AE542" i="1"/>
  <c r="AE543" i="1"/>
  <c r="AE544" i="1"/>
  <c r="AE545" i="1"/>
  <c r="AE546" i="1"/>
  <c r="AE547" i="1"/>
  <c r="AE548" i="1"/>
  <c r="AE549" i="1"/>
  <c r="AE550" i="1"/>
  <c r="AE551" i="1"/>
  <c r="AE552" i="1"/>
  <c r="AE553" i="1"/>
  <c r="AE554" i="1"/>
  <c r="AE555" i="1"/>
  <c r="AE556" i="1"/>
  <c r="AE557" i="1"/>
  <c r="AE558" i="1"/>
  <c r="AE559" i="1"/>
  <c r="AE560" i="1"/>
  <c r="AE561" i="1"/>
  <c r="AE562" i="1"/>
  <c r="AE563" i="1"/>
  <c r="AE564" i="1"/>
  <c r="AE565" i="1"/>
  <c r="AE566" i="1"/>
  <c r="AE567" i="1"/>
  <c r="AE568" i="1"/>
  <c r="AE569" i="1"/>
  <c r="AE570" i="1"/>
  <c r="AE571" i="1"/>
  <c r="AE572" i="1"/>
  <c r="AE573" i="1"/>
  <c r="AE574" i="1"/>
  <c r="AE575" i="1"/>
  <c r="AE576" i="1"/>
  <c r="AE577" i="1"/>
  <c r="AE578" i="1"/>
  <c r="AE584" i="1"/>
  <c r="AE580" i="1"/>
  <c r="AE581" i="1"/>
  <c r="AE582" i="1"/>
  <c r="AE583" i="1"/>
  <c r="AE585" i="1"/>
  <c r="AE586" i="1"/>
  <c r="AE579" i="1"/>
  <c r="AE587" i="1"/>
  <c r="AE588" i="1"/>
  <c r="AE589" i="1"/>
  <c r="AE590" i="1"/>
  <c r="AE591" i="1"/>
  <c r="AE592" i="1"/>
  <c r="AE593" i="1"/>
  <c r="AE594" i="1"/>
  <c r="AE595" i="1"/>
  <c r="AE596" i="1"/>
  <c r="AE597" i="1"/>
  <c r="AE598" i="1"/>
  <c r="AE599" i="1"/>
  <c r="AE600" i="1"/>
  <c r="AE601" i="1"/>
  <c r="AE602" i="1"/>
  <c r="AE603" i="1"/>
  <c r="AE604" i="1"/>
  <c r="AE605" i="1"/>
  <c r="AE606" i="1"/>
  <c r="AE607" i="1"/>
  <c r="AE608" i="1"/>
  <c r="AE609" i="1"/>
  <c r="AE610" i="1"/>
  <c r="AE611" i="1"/>
  <c r="AE612" i="1"/>
  <c r="AE613" i="1"/>
  <c r="AE614" i="1"/>
  <c r="AE615" i="1"/>
  <c r="AE616" i="1"/>
  <c r="AE617" i="1"/>
  <c r="AE618" i="1"/>
  <c r="AE619" i="1"/>
  <c r="AE620" i="1"/>
  <c r="AE621" i="1"/>
  <c r="AE622" i="1"/>
  <c r="AE623" i="1"/>
  <c r="AE624" i="1"/>
  <c r="AE625" i="1"/>
  <c r="AE626" i="1"/>
  <c r="AE627" i="1"/>
  <c r="AE628" i="1"/>
  <c r="AE629" i="1"/>
  <c r="AE630" i="1"/>
  <c r="AE631" i="1"/>
  <c r="AE632" i="1"/>
  <c r="AE633" i="1"/>
  <c r="AE634" i="1"/>
  <c r="AE635" i="1"/>
  <c r="AE636" i="1"/>
  <c r="AE637" i="1"/>
  <c r="AE638" i="1"/>
  <c r="AE639" i="1"/>
  <c r="AE640" i="1"/>
  <c r="AE641" i="1"/>
  <c r="AE642" i="1"/>
  <c r="AE643" i="1"/>
  <c r="AE644" i="1"/>
  <c r="AE645" i="1"/>
  <c r="AE647" i="1"/>
  <c r="AE646" i="1"/>
  <c r="AE648" i="1"/>
  <c r="AE649" i="1"/>
  <c r="AE650" i="1"/>
  <c r="AE651" i="1"/>
  <c r="AE652" i="1"/>
  <c r="AE653" i="1"/>
  <c r="AE654" i="1"/>
  <c r="AE655" i="1"/>
  <c r="AE656" i="1"/>
  <c r="AE657" i="1"/>
  <c r="AE658" i="1"/>
  <c r="AE659" i="1"/>
  <c r="AE660" i="1"/>
  <c r="AE662" i="1"/>
  <c r="AE661" i="1"/>
  <c r="AE663" i="1"/>
  <c r="AE664" i="1"/>
  <c r="AE665" i="1"/>
  <c r="AE666" i="1"/>
  <c r="AE667" i="1"/>
  <c r="AE668" i="1"/>
  <c r="AE669" i="1"/>
  <c r="AE670" i="1"/>
  <c r="AE671" i="1"/>
  <c r="AE672" i="1"/>
  <c r="AE673" i="1"/>
  <c r="AE674" i="1"/>
  <c r="AE675" i="1"/>
  <c r="AE676" i="1"/>
  <c r="AE677" i="1"/>
  <c r="AE678" i="1"/>
  <c r="AE679" i="1"/>
  <c r="AE680" i="1"/>
  <c r="AE681" i="1"/>
  <c r="AE682" i="1"/>
  <c r="AE683" i="1"/>
  <c r="AE684" i="1"/>
  <c r="AE685" i="1"/>
  <c r="AE686" i="1"/>
  <c r="AE687" i="1"/>
  <c r="AE688" i="1"/>
  <c r="AE689" i="1"/>
  <c r="AE690" i="1"/>
  <c r="AE691" i="1"/>
  <c r="AE692" i="1"/>
  <c r="AE693" i="1"/>
  <c r="AE694" i="1"/>
  <c r="AE695" i="1"/>
  <c r="AE696" i="1"/>
  <c r="AE698" i="1"/>
  <c r="AE699" i="1"/>
  <c r="AE700" i="1"/>
  <c r="AE697" i="1"/>
  <c r="AE701" i="1"/>
  <c r="AE702" i="1"/>
  <c r="AE703" i="1"/>
  <c r="AE704" i="1"/>
  <c r="AE705" i="1"/>
  <c r="AE706" i="1"/>
  <c r="AE707" i="1"/>
  <c r="AE708" i="1"/>
  <c r="AE709" i="1"/>
  <c r="AE710" i="1"/>
  <c r="AE711" i="1"/>
  <c r="AE712" i="1"/>
  <c r="AE713" i="1"/>
  <c r="AE714" i="1"/>
  <c r="AE715" i="1"/>
  <c r="AE716" i="1"/>
  <c r="AE717" i="1"/>
  <c r="AE718" i="1"/>
  <c r="AE719" i="1"/>
  <c r="AE720" i="1"/>
  <c r="AE721" i="1"/>
  <c r="AE722" i="1"/>
  <c r="AE723" i="1"/>
  <c r="AE724" i="1"/>
  <c r="AE725" i="1"/>
  <c r="AE726" i="1"/>
  <c r="AE727" i="1"/>
  <c r="AE728" i="1"/>
  <c r="AE729" i="1"/>
  <c r="AE730" i="1"/>
  <c r="AE731" i="1"/>
  <c r="AE732" i="1"/>
  <c r="AE733" i="1"/>
  <c r="AE734" i="1"/>
  <c r="AE735" i="1"/>
  <c r="AE736" i="1"/>
  <c r="AE737" i="1"/>
  <c r="AE738" i="1"/>
  <c r="AE739" i="1"/>
  <c r="AE740" i="1"/>
  <c r="AE741" i="1"/>
  <c r="AE742" i="1"/>
  <c r="AE743" i="1"/>
  <c r="AE744" i="1"/>
  <c r="AE745" i="1"/>
  <c r="AE746" i="1"/>
  <c r="AE747" i="1"/>
  <c r="AE748" i="1"/>
  <c r="AE749" i="1"/>
  <c r="AE750" i="1"/>
  <c r="AE751" i="1"/>
  <c r="AE752" i="1"/>
  <c r="AE753" i="1"/>
  <c r="AE754" i="1"/>
  <c r="AE755" i="1"/>
  <c r="AE756" i="1"/>
  <c r="AE757" i="1"/>
  <c r="AE758" i="1"/>
  <c r="AE760" i="1"/>
  <c r="AE759" i="1"/>
  <c r="AE761" i="1"/>
  <c r="AE762" i="1"/>
  <c r="AE763" i="1"/>
  <c r="AE764" i="1"/>
  <c r="AE765" i="1"/>
  <c r="AE766" i="1"/>
  <c r="AE767" i="1"/>
  <c r="AE768" i="1"/>
  <c r="AE769" i="1"/>
  <c r="AE770" i="1"/>
  <c r="AE771" i="1"/>
  <c r="AE772" i="1"/>
  <c r="AE773" i="1"/>
  <c r="AE774" i="1"/>
  <c r="AE776" i="1"/>
  <c r="AE775" i="1"/>
  <c r="AE777" i="1"/>
  <c r="AE778" i="1"/>
  <c r="AE779" i="1"/>
  <c r="AE780" i="1"/>
  <c r="AE781" i="1"/>
  <c r="AE782" i="1"/>
  <c r="AE783" i="1"/>
  <c r="AE784" i="1"/>
  <c r="AE785" i="1"/>
  <c r="AE786" i="1"/>
  <c r="AE787" i="1"/>
  <c r="AE788" i="1"/>
  <c r="AE789" i="1"/>
  <c r="AE790" i="1"/>
  <c r="AE791" i="1"/>
  <c r="AE792" i="1"/>
  <c r="AE793" i="1"/>
  <c r="AE794" i="1"/>
  <c r="AE795" i="1"/>
  <c r="AE796" i="1"/>
  <c r="AE797" i="1"/>
  <c r="AE798" i="1"/>
  <c r="AE799" i="1"/>
  <c r="AE800" i="1"/>
  <c r="AE801" i="1"/>
  <c r="AE802" i="1"/>
  <c r="AE803" i="1"/>
  <c r="AE804" i="1"/>
  <c r="AE805" i="1"/>
  <c r="AE806" i="1"/>
  <c r="AE807" i="1"/>
  <c r="AE808" i="1"/>
  <c r="AE809" i="1"/>
  <c r="AE810" i="1"/>
  <c r="AE811" i="1"/>
  <c r="AE812" i="1"/>
  <c r="AE813" i="1"/>
  <c r="AE814" i="1"/>
  <c r="AE815" i="1"/>
  <c r="AE816" i="1"/>
  <c r="AE817" i="1"/>
  <c r="AE819" i="1"/>
  <c r="AE818" i="1"/>
  <c r="AE820" i="1"/>
  <c r="AE821" i="1"/>
  <c r="AE822" i="1"/>
  <c r="AE823" i="1"/>
  <c r="AE824" i="1"/>
  <c r="AE825" i="1"/>
  <c r="AE826" i="1"/>
  <c r="AE827" i="1"/>
  <c r="AE828" i="1"/>
  <c r="AE829" i="1"/>
  <c r="AE830" i="1"/>
  <c r="AE831" i="1"/>
  <c r="AE832" i="1"/>
  <c r="AE833" i="1"/>
  <c r="AE834" i="1"/>
  <c r="AE835" i="1"/>
  <c r="AE836" i="1"/>
  <c r="AE837" i="1"/>
  <c r="AE838" i="1"/>
  <c r="AE839" i="1"/>
  <c r="AE840" i="1"/>
  <c r="AE841" i="1"/>
  <c r="AE842" i="1"/>
  <c r="AE843" i="1"/>
  <c r="AE844" i="1"/>
  <c r="AE845" i="1"/>
  <c r="AE846" i="1"/>
  <c r="AE847" i="1"/>
  <c r="AE848" i="1"/>
  <c r="AE849" i="1"/>
  <c r="AE850" i="1"/>
  <c r="AE851" i="1"/>
  <c r="AE852" i="1"/>
  <c r="AE853" i="1"/>
  <c r="AE854" i="1"/>
  <c r="AE855" i="1"/>
  <c r="AE856" i="1"/>
  <c r="AE857" i="1"/>
  <c r="AE859" i="1"/>
  <c r="AE858" i="1"/>
  <c r="AE860" i="1"/>
  <c r="AE861" i="1"/>
  <c r="AE862" i="1"/>
  <c r="AE863" i="1"/>
  <c r="AE864" i="1"/>
  <c r="AE865" i="1"/>
  <c r="AE866" i="1"/>
  <c r="AE867" i="1"/>
  <c r="AE869" i="1"/>
  <c r="AE868" i="1"/>
  <c r="AE870" i="1"/>
  <c r="AE871" i="1"/>
  <c r="AE872" i="1"/>
  <c r="AE873" i="1"/>
  <c r="AE874" i="1"/>
  <c r="AE875" i="1"/>
  <c r="AE876" i="1"/>
  <c r="AE877" i="1"/>
  <c r="AE878" i="1"/>
  <c r="AE879" i="1"/>
  <c r="AE880" i="1"/>
  <c r="AE881" i="1"/>
  <c r="AE882" i="1"/>
  <c r="AE883" i="1"/>
  <c r="AE884" i="1"/>
  <c r="AE885" i="1"/>
  <c r="AE886" i="1"/>
  <c r="AE887" i="1"/>
  <c r="AE888" i="1"/>
  <c r="AE889" i="1"/>
  <c r="AE891" i="1"/>
  <c r="AE890" i="1"/>
  <c r="AE892" i="1"/>
  <c r="AE893" i="1"/>
  <c r="AE896" i="1"/>
  <c r="AE894" i="1"/>
  <c r="AE895" i="1"/>
  <c r="AE897" i="1"/>
  <c r="AE898" i="1"/>
  <c r="AE899" i="1"/>
  <c r="AE900" i="1"/>
  <c r="AE901" i="1"/>
  <c r="AE902" i="1"/>
  <c r="AE903" i="1"/>
  <c r="AE904" i="1"/>
  <c r="AE905" i="1"/>
  <c r="AE906" i="1"/>
  <c r="AE907" i="1"/>
  <c r="AE908" i="1"/>
  <c r="AE909" i="1"/>
  <c r="AE910" i="1"/>
  <c r="AE911" i="1"/>
  <c r="AE912" i="1"/>
  <c r="AE913" i="1"/>
  <c r="AE914" i="1"/>
  <c r="AE915" i="1"/>
  <c r="AE916" i="1"/>
  <c r="AE917" i="1"/>
  <c r="AE918" i="1"/>
  <c r="AE919" i="1"/>
  <c r="AE920" i="1"/>
  <c r="AE921" i="1"/>
  <c r="AE922" i="1"/>
  <c r="AE924" i="1"/>
  <c r="AE925" i="1"/>
  <c r="AE926" i="1"/>
  <c r="AE923" i="1"/>
  <c r="AE927" i="1"/>
  <c r="AE928" i="1"/>
  <c r="AE929" i="1"/>
  <c r="AE930" i="1"/>
  <c r="AE931" i="1"/>
  <c r="AE932" i="1"/>
  <c r="AE933" i="1"/>
  <c r="AE934" i="1"/>
  <c r="AE935" i="1"/>
  <c r="AE936" i="1"/>
  <c r="AE937" i="1"/>
  <c r="AE938" i="1"/>
  <c r="AE940" i="1"/>
  <c r="AE941" i="1"/>
  <c r="AE942" i="1"/>
  <c r="AE939" i="1"/>
  <c r="AE943" i="1"/>
  <c r="AE944" i="1"/>
  <c r="AE945" i="1"/>
  <c r="AE946" i="1"/>
  <c r="AE947" i="1"/>
  <c r="AE948" i="1"/>
  <c r="AE949" i="1"/>
  <c r="AE951" i="1"/>
  <c r="AE952" i="1"/>
  <c r="AE953" i="1"/>
  <c r="AE954" i="1"/>
  <c r="AE950" i="1"/>
  <c r="AE955" i="1"/>
  <c r="AE956" i="1"/>
  <c r="AE957" i="1"/>
  <c r="AE958" i="1"/>
  <c r="AE959" i="1"/>
  <c r="AE960" i="1"/>
  <c r="AE961" i="1"/>
  <c r="AE962" i="1"/>
  <c r="AE963" i="1"/>
  <c r="AE964" i="1"/>
  <c r="AE965" i="1"/>
  <c r="AE966" i="1"/>
  <c r="AE967" i="1"/>
  <c r="AE968" i="1"/>
  <c r="AE969" i="1"/>
  <c r="AE970" i="1"/>
  <c r="AE971" i="1"/>
  <c r="AE972" i="1"/>
  <c r="AE973" i="1"/>
  <c r="AE974" i="1"/>
  <c r="AE975" i="1"/>
  <c r="AE976" i="1"/>
  <c r="AE977" i="1"/>
  <c r="AE978" i="1"/>
  <c r="AE979" i="1"/>
  <c r="AE980" i="1"/>
  <c r="AE981" i="1"/>
  <c r="AE982" i="1"/>
  <c r="AE983" i="1"/>
  <c r="AE984" i="1"/>
  <c r="AE985" i="1"/>
  <c r="AE986" i="1"/>
  <c r="AE987" i="1"/>
  <c r="AE988" i="1"/>
  <c r="AE989" i="1"/>
  <c r="AE990" i="1"/>
  <c r="AE991" i="1"/>
  <c r="AE992" i="1"/>
  <c r="AE993" i="1"/>
  <c r="AE994" i="1"/>
  <c r="AE996" i="1"/>
  <c r="AE997" i="1"/>
  <c r="AE998" i="1"/>
  <c r="AE995" i="1"/>
  <c r="AE999" i="1"/>
  <c r="AE1000" i="1"/>
  <c r="AE1001" i="1"/>
  <c r="AE1002" i="1"/>
  <c r="AE1003" i="1"/>
  <c r="AE1004" i="1"/>
  <c r="AE1005" i="1"/>
  <c r="AE1006" i="1"/>
  <c r="AE1007" i="1"/>
  <c r="AE1008" i="1"/>
  <c r="AE1009" i="1"/>
  <c r="AE1010" i="1"/>
  <c r="AE1011" i="1"/>
  <c r="AE1012" i="1"/>
  <c r="AE1013" i="1"/>
  <c r="AE1014" i="1"/>
  <c r="AE1015" i="1"/>
  <c r="AE1016" i="1"/>
  <c r="AE1017" i="1"/>
  <c r="AE1018" i="1"/>
  <c r="AE1019" i="1"/>
  <c r="AE1020" i="1"/>
  <c r="AE1021" i="1"/>
  <c r="AE1022" i="1"/>
  <c r="AE1023" i="1"/>
  <c r="AE1024" i="1"/>
  <c r="AE1025" i="1"/>
  <c r="AE1026" i="1"/>
  <c r="AE1027" i="1"/>
  <c r="AE1028" i="1"/>
  <c r="AE1029" i="1"/>
  <c r="AE1030" i="1"/>
  <c r="AE1031" i="1"/>
  <c r="AE1032" i="1"/>
  <c r="AE1033" i="1"/>
  <c r="AE1034" i="1"/>
  <c r="AE1035" i="1"/>
  <c r="AE1036" i="1"/>
  <c r="AE1037" i="1"/>
  <c r="AE1038" i="1"/>
  <c r="AE1039" i="1"/>
  <c r="AE1040" i="1"/>
  <c r="AE1041" i="1"/>
  <c r="AE1042" i="1"/>
  <c r="AE1043" i="1"/>
  <c r="AE1045" i="1"/>
  <c r="AE1046" i="1"/>
  <c r="AE1047" i="1"/>
  <c r="AE1044" i="1"/>
  <c r="AE1048" i="1"/>
  <c r="AE1049" i="1"/>
  <c r="AE1050" i="1"/>
  <c r="AE1051" i="1"/>
  <c r="AE1052" i="1"/>
  <c r="AE1053" i="1"/>
  <c r="AE1054" i="1"/>
  <c r="AE1055" i="1"/>
  <c r="AE1056" i="1"/>
  <c r="AE1057" i="1"/>
  <c r="AE1058" i="1"/>
  <c r="AE1059" i="1"/>
  <c r="AE1060" i="1"/>
  <c r="AE1061" i="1"/>
  <c r="AE1062" i="1"/>
  <c r="AE1063" i="1"/>
  <c r="AE1064" i="1"/>
  <c r="AE1065" i="1"/>
  <c r="AE1066" i="1"/>
  <c r="AE1067" i="1"/>
  <c r="AE1068" i="1"/>
  <c r="AE1069" i="1"/>
  <c r="AE1070" i="1"/>
  <c r="AE1071" i="1"/>
  <c r="AE1072" i="1"/>
  <c r="AE1073" i="1"/>
  <c r="AE1074" i="1"/>
  <c r="AE1075" i="1"/>
  <c r="AE1076" i="1"/>
  <c r="AE1077" i="1"/>
  <c r="AE1078" i="1"/>
  <c r="AE1079" i="1"/>
  <c r="AE1080" i="1"/>
  <c r="AE1081" i="1"/>
  <c r="AE1082" i="1"/>
  <c r="AE1083" i="1"/>
  <c r="AE1085" i="1"/>
  <c r="AE1086" i="1"/>
  <c r="AE1084" i="1"/>
  <c r="AE1087" i="1"/>
  <c r="AE1088" i="1"/>
  <c r="AE1089" i="1"/>
  <c r="AE1090" i="1"/>
  <c r="AE1091" i="1"/>
  <c r="AE1092" i="1"/>
  <c r="AE1093" i="1"/>
  <c r="AE1094" i="1"/>
  <c r="AE1095" i="1"/>
  <c r="AE1096" i="1"/>
  <c r="AE1097" i="1"/>
  <c r="AE1098" i="1"/>
  <c r="AE1099" i="1"/>
  <c r="AE1100" i="1"/>
  <c r="AE1101" i="1"/>
  <c r="AE1102" i="1"/>
  <c r="AE1103" i="1"/>
  <c r="AE1104" i="1"/>
  <c r="AE1105" i="1"/>
  <c r="AE1106" i="1"/>
  <c r="AE1107" i="1"/>
  <c r="AE1108" i="1"/>
  <c r="AE1109" i="1"/>
  <c r="AE1110" i="1"/>
  <c r="AE1111" i="1"/>
  <c r="AE1112" i="1"/>
  <c r="AE1113" i="1"/>
  <c r="AE1114" i="1"/>
  <c r="AE1115" i="1"/>
  <c r="AE1116" i="1"/>
  <c r="AE1117" i="1"/>
  <c r="AE1118" i="1"/>
  <c r="AE1119" i="1"/>
  <c r="AE1120" i="1"/>
  <c r="AE1121" i="1"/>
  <c r="AE1122" i="1"/>
  <c r="AE1123" i="1"/>
  <c r="AE1124" i="1"/>
  <c r="AE1125" i="1"/>
  <c r="AE1126" i="1"/>
  <c r="AE1127" i="1"/>
  <c r="AE1128" i="1"/>
  <c r="AE1129" i="1"/>
  <c r="AE1130" i="1"/>
  <c r="AE1131" i="1"/>
  <c r="AE1132" i="1"/>
  <c r="AE1133" i="1"/>
  <c r="AE1134" i="1"/>
  <c r="AE1135" i="1"/>
  <c r="AE1136" i="1"/>
  <c r="AE1137" i="1"/>
  <c r="AE1138" i="1"/>
  <c r="AE1139" i="1"/>
  <c r="AE1140" i="1"/>
  <c r="AE1141" i="1"/>
  <c r="AE1142" i="1"/>
  <c r="AE1143" i="1"/>
  <c r="AE1144" i="1"/>
  <c r="AE1145" i="1"/>
  <c r="AE1146" i="1"/>
  <c r="AE1147" i="1"/>
  <c r="AE1148" i="1"/>
  <c r="AE1149" i="1"/>
  <c r="AE1150" i="1"/>
  <c r="AE1152" i="1"/>
  <c r="AE1151" i="1"/>
  <c r="AE1153" i="1"/>
  <c r="AE1154" i="1"/>
  <c r="AE1155" i="1"/>
  <c r="AE1156" i="1"/>
  <c r="AE1157" i="1"/>
  <c r="AE1158" i="1"/>
  <c r="AE1159" i="1"/>
  <c r="AE1160" i="1"/>
  <c r="AE1161" i="1"/>
  <c r="AE1162" i="1"/>
  <c r="AE1163" i="1"/>
  <c r="AE1164" i="1"/>
  <c r="AE1165" i="1"/>
  <c r="AE1166" i="1"/>
  <c r="AE1167" i="1"/>
  <c r="AE1168" i="1"/>
  <c r="AE1169" i="1"/>
  <c r="AE1170" i="1"/>
  <c r="AE1171" i="1"/>
  <c r="AE1172" i="1"/>
  <c r="AE1173" i="1"/>
  <c r="AE1174" i="1"/>
  <c r="AE1175" i="1"/>
  <c r="AE1176" i="1"/>
  <c r="AE1177" i="1"/>
  <c r="AE1178" i="1"/>
  <c r="AE1179" i="1"/>
  <c r="AE1180" i="1"/>
  <c r="AE1181" i="1"/>
  <c r="AE1182" i="1"/>
  <c r="AE1183" i="1"/>
  <c r="AE1184" i="1"/>
  <c r="AE1185" i="1"/>
  <c r="AE1186" i="1"/>
  <c r="AE1187" i="1"/>
  <c r="AE1188" i="1"/>
  <c r="AE1189" i="1"/>
  <c r="AE1190" i="1"/>
  <c r="AE1191" i="1"/>
  <c r="AE1192" i="1"/>
  <c r="AE1193" i="1"/>
  <c r="AE1194" i="1"/>
  <c r="AE1195" i="1"/>
  <c r="AE1196" i="1"/>
  <c r="AE1197" i="1"/>
  <c r="AE1198" i="1"/>
  <c r="AE1199" i="1"/>
  <c r="AE1200" i="1"/>
  <c r="AE1201" i="1"/>
  <c r="AE1202" i="1"/>
  <c r="AE1203" i="1"/>
  <c r="AE1204" i="1"/>
  <c r="AE1205" i="1"/>
  <c r="AE1206" i="1"/>
  <c r="AE1207" i="1"/>
  <c r="AE1208" i="1"/>
  <c r="AE1209" i="1"/>
  <c r="AE1210" i="1"/>
  <c r="AE1211" i="1"/>
  <c r="AE1212" i="1"/>
  <c r="AE1213" i="1"/>
  <c r="AE1214" i="1"/>
  <c r="AE1215" i="1"/>
  <c r="AE1216" i="1"/>
  <c r="AE1217" i="1"/>
  <c r="AE1218" i="1"/>
  <c r="AE1219" i="1"/>
  <c r="AE1220" i="1"/>
  <c r="AE1221" i="1"/>
  <c r="AE1222" i="1"/>
  <c r="AE1223" i="1"/>
  <c r="AE1224" i="1"/>
  <c r="AE1225" i="1"/>
  <c r="AE1226" i="1"/>
  <c r="AE1227" i="1"/>
  <c r="AE1228" i="1"/>
  <c r="AE1229" i="1"/>
  <c r="AE1230" i="1"/>
  <c r="AE1231" i="1"/>
  <c r="AE1232" i="1"/>
  <c r="AE1233" i="1"/>
  <c r="AE1234" i="1"/>
  <c r="AE1235" i="1"/>
  <c r="AE1236" i="1"/>
  <c r="AE1237" i="1"/>
  <c r="AE1238" i="1"/>
  <c r="AE1239" i="1"/>
  <c r="AE1240" i="1"/>
  <c r="AE1241" i="1"/>
  <c r="AE1242" i="1"/>
  <c r="AE1243" i="1"/>
  <c r="AE1244" i="1"/>
  <c r="AE1245" i="1"/>
  <c r="AE1246" i="1"/>
  <c r="AE1247" i="1"/>
  <c r="AE1248" i="1"/>
  <c r="AE1249" i="1"/>
  <c r="AE1250" i="1"/>
  <c r="AE1251" i="1"/>
  <c r="AE1252" i="1"/>
  <c r="AE1253" i="1"/>
  <c r="AE1255" i="1"/>
  <c r="AE1254" i="1"/>
  <c r="AE1256" i="1"/>
  <c r="AE1257" i="1"/>
  <c r="AE1258" i="1"/>
  <c r="AE1259" i="1"/>
  <c r="AE1260" i="1"/>
  <c r="AE1261" i="1"/>
  <c r="AE1262" i="1"/>
  <c r="AE1263" i="1"/>
  <c r="AE1264" i="1"/>
  <c r="AE1265" i="1"/>
  <c r="AE1266" i="1"/>
  <c r="AE1267" i="1"/>
  <c r="AE1268" i="1"/>
  <c r="AE1269" i="1"/>
  <c r="AE1270" i="1"/>
  <c r="AE1271" i="1"/>
  <c r="AE1272" i="1"/>
  <c r="AE1273" i="1"/>
  <c r="AE1274" i="1"/>
  <c r="AE1275" i="1"/>
  <c r="AE1276" i="1"/>
  <c r="AE1277" i="1"/>
  <c r="AE1278" i="1"/>
  <c r="AE1279" i="1"/>
  <c r="AE1280" i="1"/>
  <c r="AE1281" i="1"/>
  <c r="AE1282" i="1"/>
  <c r="AE1283" i="1"/>
  <c r="AE1284" i="1"/>
  <c r="AE1285" i="1"/>
  <c r="AE1286" i="1"/>
  <c r="AE1287" i="1"/>
  <c r="AE1288" i="1"/>
  <c r="AE1289" i="1"/>
  <c r="AE1290" i="1"/>
  <c r="AE1291" i="1"/>
  <c r="AE1292" i="1"/>
  <c r="AE1293" i="1"/>
  <c r="AE1294" i="1"/>
  <c r="AE1295" i="1"/>
  <c r="AE1296" i="1"/>
  <c r="AE1297" i="1"/>
  <c r="AE1298" i="1"/>
  <c r="AE1299" i="1"/>
  <c r="AE1300" i="1"/>
  <c r="AE1301" i="1"/>
  <c r="AE1302" i="1"/>
  <c r="AE1303" i="1"/>
  <c r="AE1304" i="1"/>
  <c r="AE1305" i="1"/>
  <c r="AE1306" i="1"/>
  <c r="AE1307" i="1"/>
  <c r="AE1308" i="1"/>
  <c r="AE1309" i="1"/>
  <c r="AE1310" i="1"/>
  <c r="AE1311" i="1"/>
  <c r="AE1312" i="1"/>
  <c r="AE1313" i="1"/>
  <c r="AE1314" i="1"/>
  <c r="AR13" i="1"/>
  <c r="AR12" i="1"/>
  <c r="AR11" i="1"/>
  <c r="JO34" i="7"/>
  <c r="D5" i="7"/>
  <c r="E5" i="7"/>
  <c r="F5" i="7"/>
  <c r="G5" i="7"/>
  <c r="H5" i="7"/>
  <c r="D7" i="7"/>
  <c r="D10" i="7"/>
  <c r="E10" i="7"/>
  <c r="F10" i="7"/>
  <c r="G10" i="7"/>
  <c r="H10" i="7"/>
  <c r="I10" i="7"/>
  <c r="J10" i="7"/>
  <c r="K10" i="7"/>
  <c r="D17" i="7"/>
  <c r="E17" i="7"/>
  <c r="F17" i="7"/>
  <c r="G17" i="7"/>
  <c r="H17" i="7"/>
  <c r="I17" i="7"/>
  <c r="J17" i="7"/>
  <c r="D28" i="7"/>
  <c r="E28" i="7"/>
  <c r="F28" i="7"/>
  <c r="G28" i="7"/>
  <c r="H28" i="7"/>
  <c r="I28" i="7"/>
  <c r="D25" i="7"/>
  <c r="E25" i="7"/>
  <c r="F25" i="7"/>
  <c r="G25" i="7"/>
  <c r="H25" i="7"/>
  <c r="D21" i="7"/>
  <c r="E21" i="7"/>
  <c r="F21" i="7"/>
  <c r="G21" i="7"/>
  <c r="H21" i="7"/>
  <c r="I21" i="7"/>
  <c r="D20" i="7"/>
  <c r="E20" i="7"/>
  <c r="F20" i="7"/>
  <c r="G20" i="7"/>
  <c r="H20" i="7"/>
  <c r="I20" i="7"/>
  <c r="J20" i="7"/>
  <c r="D9" i="7"/>
  <c r="E9" i="7"/>
  <c r="F9" i="7"/>
  <c r="G9" i="7"/>
  <c r="H9" i="7"/>
  <c r="I9" i="7"/>
  <c r="J9" i="7"/>
  <c r="D29" i="7"/>
  <c r="E29" i="7"/>
  <c r="F29" i="7"/>
  <c r="G29" i="7"/>
  <c r="H29" i="7"/>
  <c r="I29" i="7"/>
  <c r="D3" i="7"/>
  <c r="E3" i="7"/>
  <c r="F3" i="7"/>
  <c r="G3" i="7"/>
  <c r="H3" i="7"/>
  <c r="D27" i="7"/>
  <c r="E27" i="7"/>
  <c r="F27" i="7"/>
  <c r="G27" i="7"/>
  <c r="H27" i="7"/>
  <c r="I27" i="7"/>
  <c r="J27" i="7"/>
  <c r="D19" i="7"/>
  <c r="E19" i="7"/>
  <c r="F19" i="7"/>
  <c r="G19" i="7"/>
  <c r="H19" i="7"/>
  <c r="I19" i="7"/>
  <c r="J19" i="7"/>
  <c r="D8" i="7"/>
  <c r="E8" i="7"/>
  <c r="F8" i="7"/>
  <c r="G8" i="7"/>
  <c r="H8" i="7"/>
  <c r="I8" i="7"/>
  <c r="D12" i="7"/>
  <c r="D24" i="7"/>
  <c r="E24" i="7"/>
  <c r="F24" i="7"/>
  <c r="G24" i="7"/>
  <c r="H24" i="7"/>
  <c r="I24" i="7"/>
  <c r="J24" i="7"/>
  <c r="D14" i="7"/>
  <c r="E14" i="7"/>
  <c r="F14" i="7"/>
  <c r="G14" i="7"/>
  <c r="H14" i="7"/>
  <c r="I14" i="7"/>
  <c r="J14" i="7"/>
  <c r="D13" i="7"/>
  <c r="E13" i="7"/>
  <c r="F13" i="7"/>
  <c r="G13" i="7"/>
  <c r="H13" i="7"/>
  <c r="I13" i="7"/>
  <c r="D6" i="7"/>
  <c r="E6" i="7"/>
  <c r="F6" i="7"/>
  <c r="G6" i="7"/>
  <c r="H6" i="7"/>
  <c r="I6" i="7"/>
  <c r="J6" i="7"/>
  <c r="D15" i="7"/>
  <c r="E15" i="7"/>
  <c r="F15" i="7"/>
  <c r="G15" i="7"/>
  <c r="H15" i="7"/>
  <c r="I15" i="7"/>
  <c r="J15" i="7"/>
  <c r="K15" i="7"/>
  <c r="D16" i="7"/>
  <c r="E16" i="7"/>
  <c r="F16" i="7"/>
  <c r="G16" i="7"/>
  <c r="H16" i="7"/>
  <c r="I16" i="7"/>
  <c r="D31" i="7"/>
  <c r="E31" i="7"/>
  <c r="F31" i="7"/>
  <c r="G31" i="7"/>
  <c r="H31" i="7"/>
  <c r="D33" i="7"/>
  <c r="E33" i="7"/>
  <c r="F33" i="7"/>
  <c r="G33" i="7"/>
  <c r="H33" i="7"/>
  <c r="I33" i="7"/>
  <c r="J33" i="7"/>
  <c r="D23" i="7"/>
  <c r="E23" i="7"/>
  <c r="F23" i="7"/>
  <c r="G23" i="7"/>
  <c r="H23" i="7"/>
  <c r="D4" i="7"/>
  <c r="E4" i="7"/>
  <c r="F4" i="7"/>
  <c r="G4" i="7"/>
  <c r="H4" i="7"/>
  <c r="I4" i="7"/>
  <c r="J4" i="7"/>
  <c r="K4" i="7"/>
  <c r="D2" i="7"/>
  <c r="E2" i="7"/>
  <c r="F2" i="7"/>
  <c r="G2" i="7"/>
  <c r="H2" i="7"/>
  <c r="I2" i="7"/>
  <c r="D22" i="7"/>
  <c r="E22" i="7"/>
  <c r="F22" i="7"/>
  <c r="G22" i="7"/>
  <c r="H22" i="7"/>
  <c r="D30" i="7"/>
  <c r="E30" i="7"/>
  <c r="F30" i="7"/>
  <c r="G30" i="7"/>
  <c r="H30" i="7"/>
  <c r="I30" i="7"/>
  <c r="D26" i="7"/>
  <c r="E26" i="7"/>
  <c r="F26" i="7"/>
  <c r="G26" i="7"/>
  <c r="H26" i="7"/>
  <c r="I26" i="7"/>
  <c r="D18" i="7"/>
  <c r="E18" i="7"/>
  <c r="F18" i="7"/>
  <c r="G18" i="7"/>
  <c r="H18" i="7"/>
  <c r="I18" i="7"/>
  <c r="D11" i="7"/>
  <c r="E11" i="7"/>
  <c r="F11" i="7"/>
  <c r="G11" i="7"/>
  <c r="H11" i="7"/>
  <c r="I11" i="7"/>
  <c r="J11" i="7"/>
  <c r="K11" i="7"/>
  <c r="L11" i="7"/>
  <c r="E32" i="7"/>
  <c r="F32" i="7"/>
  <c r="G32" i="7"/>
  <c r="H32" i="7"/>
  <c r="I32" i="7"/>
  <c r="J32" i="7"/>
  <c r="K32" i="7"/>
  <c r="L32" i="7"/>
  <c r="D32" i="7"/>
  <c r="B2" i="6"/>
  <c r="C2" i="6"/>
  <c r="D2" i="6"/>
  <c r="E2" i="6"/>
  <c r="F2" i="6"/>
  <c r="G2" i="6"/>
  <c r="H2" i="6"/>
  <c r="I2" i="6"/>
  <c r="J2" i="6"/>
  <c r="K2" i="6"/>
  <c r="L2" i="6"/>
  <c r="M2" i="6"/>
  <c r="N2" i="6"/>
  <c r="O2" i="6"/>
  <c r="P2" i="6"/>
  <c r="Q2" i="6"/>
  <c r="R2" i="6"/>
  <c r="S2" i="6"/>
  <c r="T2" i="6"/>
  <c r="U2" i="6"/>
  <c r="V2" i="6"/>
  <c r="W2" i="6"/>
  <c r="X2" i="6"/>
  <c r="Y2" i="6"/>
  <c r="Z2" i="6"/>
  <c r="AA2" i="6"/>
  <c r="AB2" i="6"/>
  <c r="AC2" i="6"/>
  <c r="AD2" i="6"/>
  <c r="AE2" i="6"/>
  <c r="AF2" i="6"/>
  <c r="AG2" i="6"/>
  <c r="B5" i="6"/>
  <c r="C5" i="6"/>
  <c r="E5" i="6"/>
  <c r="F5" i="6"/>
  <c r="G5" i="6"/>
  <c r="H5" i="6"/>
  <c r="I5" i="6"/>
  <c r="J5" i="6"/>
  <c r="K5" i="6"/>
  <c r="L5" i="6"/>
  <c r="M5" i="6"/>
  <c r="N5" i="6"/>
  <c r="O5" i="6"/>
  <c r="P5" i="6"/>
  <c r="R5" i="6"/>
  <c r="S5" i="6"/>
  <c r="T5" i="6"/>
  <c r="U5" i="6"/>
  <c r="V5" i="6"/>
  <c r="W5" i="6"/>
  <c r="X5" i="6"/>
  <c r="Y5" i="6"/>
  <c r="Z5" i="6"/>
  <c r="AA5" i="6"/>
  <c r="AB5" i="6"/>
  <c r="AC5" i="6"/>
  <c r="AD5" i="6"/>
  <c r="AE5" i="6"/>
  <c r="AF5" i="6"/>
  <c r="AG5" i="6"/>
  <c r="B6" i="6"/>
  <c r="C6" i="6"/>
  <c r="E6" i="6"/>
  <c r="F6" i="6"/>
  <c r="G6" i="6"/>
  <c r="H6" i="6"/>
  <c r="I6" i="6"/>
  <c r="J6" i="6"/>
  <c r="K6" i="6"/>
  <c r="L6" i="6"/>
  <c r="M6" i="6"/>
  <c r="N6" i="6"/>
  <c r="O6" i="6"/>
  <c r="P6" i="6"/>
  <c r="R6" i="6"/>
  <c r="S6" i="6"/>
  <c r="T6" i="6"/>
  <c r="U6" i="6"/>
  <c r="V6" i="6"/>
  <c r="W6" i="6"/>
  <c r="X6" i="6"/>
  <c r="Y6" i="6"/>
  <c r="Z6" i="6"/>
  <c r="AA6" i="6"/>
  <c r="AB6" i="6"/>
  <c r="AC6" i="6"/>
  <c r="AD6" i="6"/>
  <c r="AE6" i="6"/>
  <c r="AF6" i="6"/>
  <c r="AG6" i="6"/>
  <c r="B7" i="6"/>
  <c r="E7" i="6"/>
  <c r="F7" i="6"/>
  <c r="G7" i="6"/>
  <c r="I7" i="6"/>
  <c r="J7" i="6"/>
  <c r="K7" i="6"/>
  <c r="L7" i="6"/>
  <c r="N7" i="6"/>
  <c r="O7" i="6"/>
  <c r="P7" i="6"/>
  <c r="R7" i="6"/>
  <c r="S7" i="6"/>
  <c r="T7" i="6"/>
  <c r="U7" i="6"/>
  <c r="V7" i="6"/>
  <c r="W7" i="6"/>
  <c r="Y7" i="6"/>
  <c r="AA7" i="6"/>
  <c r="AB7" i="6"/>
  <c r="AD7" i="6"/>
  <c r="AE7" i="6"/>
  <c r="AF7" i="6"/>
  <c r="AG7" i="6"/>
  <c r="B8" i="6"/>
  <c r="E8" i="6"/>
  <c r="F8" i="6"/>
  <c r="J8" i="6"/>
  <c r="K8" i="6"/>
  <c r="N8" i="6"/>
  <c r="O8" i="6"/>
  <c r="R8" i="6"/>
  <c r="S8" i="6"/>
  <c r="U8" i="6"/>
  <c r="V8" i="6"/>
  <c r="Y8" i="6"/>
  <c r="AA8" i="6"/>
  <c r="AG8" i="6"/>
  <c r="B9" i="6"/>
  <c r="E9" i="6"/>
  <c r="V9" i="6"/>
  <c r="AA9" i="6"/>
  <c r="AG9" i="6"/>
  <c r="B10" i="6"/>
  <c r="AG10" i="6"/>
  <c r="B3" i="6"/>
  <c r="C3" i="6"/>
  <c r="E3" i="6"/>
  <c r="F3" i="6"/>
  <c r="G3" i="6"/>
  <c r="H3" i="6"/>
  <c r="I3" i="6"/>
  <c r="J3" i="6"/>
  <c r="K3" i="6"/>
  <c r="L3" i="6"/>
  <c r="M3" i="6"/>
  <c r="N3" i="6"/>
  <c r="O3" i="6"/>
  <c r="P3" i="6"/>
  <c r="R3" i="6"/>
  <c r="S3" i="6"/>
  <c r="T3" i="6"/>
  <c r="U3" i="6"/>
  <c r="V3" i="6"/>
  <c r="W3" i="6"/>
  <c r="X3" i="6"/>
  <c r="Y3" i="6"/>
  <c r="Z3" i="6"/>
  <c r="AA3" i="6"/>
  <c r="AB3" i="6"/>
  <c r="AC3" i="6"/>
  <c r="AD3" i="6"/>
  <c r="AE3" i="6"/>
  <c r="AF3" i="6"/>
  <c r="AG3" i="6"/>
  <c r="B4" i="6"/>
  <c r="C4" i="6"/>
  <c r="E4" i="6"/>
  <c r="F4" i="6"/>
  <c r="G4" i="6"/>
  <c r="H4" i="6"/>
  <c r="I4" i="6"/>
  <c r="J4" i="6"/>
  <c r="K4" i="6"/>
  <c r="L4" i="6"/>
  <c r="M4" i="6"/>
  <c r="N4" i="6"/>
  <c r="O4" i="6"/>
  <c r="P4" i="6"/>
  <c r="R4" i="6"/>
  <c r="S4" i="6"/>
  <c r="T4" i="6"/>
  <c r="U4" i="6"/>
  <c r="V4" i="6"/>
  <c r="W4" i="6"/>
  <c r="X4" i="6"/>
  <c r="Y4" i="6"/>
  <c r="Z4" i="6"/>
  <c r="AA4" i="6"/>
  <c r="AB4" i="6"/>
  <c r="AC4" i="6"/>
  <c r="AD4" i="6"/>
  <c r="AE4" i="6"/>
  <c r="AF4" i="6"/>
  <c r="AG4" i="6"/>
  <c r="AU17" i="1"/>
  <c r="P3" i="1"/>
  <c r="P4" i="1"/>
  <c r="P5" i="1"/>
  <c r="P6" i="1"/>
  <c r="P7" i="1"/>
  <c r="P8" i="1"/>
  <c r="P9" i="1"/>
  <c r="P10" i="1"/>
  <c r="P11" i="1"/>
  <c r="P12" i="1"/>
  <c r="P13" i="1"/>
  <c r="P14" i="1"/>
  <c r="P15" i="1"/>
  <c r="P16" i="1"/>
  <c r="P17" i="1"/>
  <c r="P18" i="1"/>
  <c r="P19" i="1"/>
  <c r="P20" i="1"/>
  <c r="P21"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P60" i="1"/>
  <c r="P61" i="1"/>
  <c r="P62" i="1"/>
  <c r="P63" i="1"/>
  <c r="P64" i="1"/>
  <c r="P66" i="1"/>
  <c r="P67" i="1"/>
  <c r="P68" i="1"/>
  <c r="P69" i="1"/>
  <c r="P65" i="1"/>
  <c r="P70" i="1"/>
  <c r="P71" i="1"/>
  <c r="P72" i="1"/>
  <c r="P73" i="1"/>
  <c r="P74" i="1"/>
  <c r="P75" i="1"/>
  <c r="P76" i="1"/>
  <c r="P77" i="1"/>
  <c r="P78" i="1"/>
  <c r="P79" i="1"/>
  <c r="P80" i="1"/>
  <c r="P81" i="1"/>
  <c r="P82" i="1"/>
  <c r="P83" i="1"/>
  <c r="P84" i="1"/>
  <c r="P85" i="1"/>
  <c r="P86" i="1"/>
  <c r="P87" i="1"/>
  <c r="P88" i="1"/>
  <c r="P89" i="1"/>
  <c r="P90" i="1"/>
  <c r="P91" i="1"/>
  <c r="P92" i="1"/>
  <c r="P93" i="1"/>
  <c r="P94" i="1"/>
  <c r="P95" i="1"/>
  <c r="P96" i="1"/>
  <c r="P97" i="1"/>
  <c r="P98" i="1"/>
  <c r="P99" i="1"/>
  <c r="P100" i="1"/>
  <c r="P101" i="1"/>
  <c r="P102" i="1"/>
  <c r="P108" i="1"/>
  <c r="P103" i="1"/>
  <c r="P105" i="1"/>
  <c r="P106" i="1"/>
  <c r="P104" i="1"/>
  <c r="P107" i="1"/>
  <c r="P109" i="1"/>
  <c r="P110" i="1"/>
  <c r="P111" i="1"/>
  <c r="P112" i="1"/>
  <c r="P113" i="1"/>
  <c r="P114" i="1"/>
  <c r="P115" i="1"/>
  <c r="P116" i="1"/>
  <c r="P117" i="1"/>
  <c r="P118" i="1"/>
  <c r="P119" i="1"/>
  <c r="P120" i="1"/>
  <c r="P121" i="1"/>
  <c r="P122" i="1"/>
  <c r="P123" i="1"/>
  <c r="P124" i="1"/>
  <c r="P125" i="1"/>
  <c r="P126" i="1"/>
  <c r="P127" i="1"/>
  <c r="P128" i="1"/>
  <c r="P129" i="1"/>
  <c r="P130" i="1"/>
  <c r="P131" i="1"/>
  <c r="P132" i="1"/>
  <c r="P133" i="1"/>
  <c r="P134" i="1"/>
  <c r="P135" i="1"/>
  <c r="P136" i="1"/>
  <c r="P137" i="1"/>
  <c r="P138" i="1"/>
  <c r="P139" i="1"/>
  <c r="P140" i="1"/>
  <c r="P141" i="1"/>
  <c r="P142" i="1"/>
  <c r="P144" i="1"/>
  <c r="P143" i="1"/>
  <c r="P145" i="1"/>
  <c r="P146" i="1"/>
  <c r="P147" i="1"/>
  <c r="P148" i="1"/>
  <c r="P149" i="1"/>
  <c r="P150" i="1"/>
  <c r="P151" i="1"/>
  <c r="P152" i="1"/>
  <c r="P154" i="1"/>
  <c r="P155" i="1"/>
  <c r="P153" i="1"/>
  <c r="P156" i="1"/>
  <c r="P157" i="1"/>
  <c r="P158" i="1"/>
  <c r="P159" i="1"/>
  <c r="P160" i="1"/>
  <c r="P162" i="1"/>
  <c r="P161" i="1"/>
  <c r="P163" i="1"/>
  <c r="P164" i="1"/>
  <c r="P165" i="1"/>
  <c r="P166" i="1"/>
  <c r="P167" i="1"/>
  <c r="P168" i="1"/>
  <c r="P169" i="1"/>
  <c r="P170" i="1"/>
  <c r="P171" i="1"/>
  <c r="P172" i="1"/>
  <c r="P173" i="1"/>
  <c r="P174" i="1"/>
  <c r="P175" i="1"/>
  <c r="P176" i="1"/>
  <c r="P177" i="1"/>
  <c r="P178" i="1"/>
  <c r="P179" i="1"/>
  <c r="P180" i="1"/>
  <c r="P181" i="1"/>
  <c r="P182" i="1"/>
  <c r="P183" i="1"/>
  <c r="P184" i="1"/>
  <c r="P185" i="1"/>
  <c r="P186" i="1"/>
  <c r="P187" i="1"/>
  <c r="P188" i="1"/>
  <c r="P189" i="1"/>
  <c r="P190" i="1"/>
  <c r="P191" i="1"/>
  <c r="P192" i="1"/>
  <c r="P193" i="1"/>
  <c r="P194" i="1"/>
  <c r="P195" i="1"/>
  <c r="P196" i="1"/>
  <c r="P197" i="1"/>
  <c r="P198" i="1"/>
  <c r="P199" i="1"/>
  <c r="P200" i="1"/>
  <c r="P201" i="1"/>
  <c r="P202" i="1"/>
  <c r="P203" i="1"/>
  <c r="P204" i="1"/>
  <c r="P205" i="1"/>
  <c r="P206" i="1"/>
  <c r="P207" i="1"/>
  <c r="P208" i="1"/>
  <c r="P209" i="1"/>
  <c r="P210" i="1"/>
  <c r="P211" i="1"/>
  <c r="P213" i="1"/>
  <c r="P214" i="1"/>
  <c r="P215" i="1"/>
  <c r="P216" i="1"/>
  <c r="P212" i="1"/>
  <c r="P217" i="1"/>
  <c r="P218" i="1"/>
  <c r="P219" i="1"/>
  <c r="P220" i="1"/>
  <c r="P221" i="1"/>
  <c r="P222" i="1"/>
  <c r="P223" i="1"/>
  <c r="P224" i="1"/>
  <c r="P225" i="1"/>
  <c r="P226" i="1"/>
  <c r="P227" i="1"/>
  <c r="P228" i="1"/>
  <c r="P229" i="1"/>
  <c r="P230" i="1"/>
  <c r="P231" i="1"/>
  <c r="P232" i="1"/>
  <c r="P233" i="1"/>
  <c r="P234" i="1"/>
  <c r="P235" i="1"/>
  <c r="P236" i="1"/>
  <c r="P237" i="1"/>
  <c r="P238" i="1"/>
  <c r="P239" i="1"/>
  <c r="P240" i="1"/>
  <c r="P241" i="1"/>
  <c r="P242" i="1"/>
  <c r="P243" i="1"/>
  <c r="P244" i="1"/>
  <c r="P245" i="1"/>
  <c r="P246" i="1"/>
  <c r="P247" i="1"/>
  <c r="P249" i="1"/>
  <c r="P248" i="1"/>
  <c r="P250" i="1"/>
  <c r="P251" i="1"/>
  <c r="P252" i="1"/>
  <c r="P253" i="1"/>
  <c r="P254" i="1"/>
  <c r="P255" i="1"/>
  <c r="P256" i="1"/>
  <c r="P257" i="1"/>
  <c r="P258" i="1"/>
  <c r="P260" i="1"/>
  <c r="P261" i="1"/>
  <c r="P262" i="1"/>
  <c r="P263" i="1"/>
  <c r="P259" i="1"/>
  <c r="P264" i="1"/>
  <c r="P265" i="1"/>
  <c r="P266" i="1"/>
  <c r="P267" i="1"/>
  <c r="P268" i="1"/>
  <c r="P269" i="1"/>
  <c r="P270" i="1"/>
  <c r="P271" i="1"/>
  <c r="P272" i="1"/>
  <c r="P273" i="1"/>
  <c r="P274" i="1"/>
  <c r="P275" i="1"/>
  <c r="P276" i="1"/>
  <c r="P277" i="1"/>
  <c r="P278" i="1"/>
  <c r="P279" i="1"/>
  <c r="P280" i="1"/>
  <c r="P281" i="1"/>
  <c r="P282" i="1"/>
  <c r="P283" i="1"/>
  <c r="P284" i="1"/>
  <c r="P285" i="1"/>
  <c r="P286" i="1"/>
  <c r="P288" i="1"/>
  <c r="P289" i="1"/>
  <c r="P287" i="1"/>
  <c r="P290" i="1"/>
  <c r="P291" i="1"/>
  <c r="P292" i="1"/>
  <c r="P293" i="1"/>
  <c r="P294" i="1"/>
  <c r="P295" i="1"/>
  <c r="P296" i="1"/>
  <c r="P297" i="1"/>
  <c r="P298" i="1"/>
  <c r="P299" i="1"/>
  <c r="P300" i="1"/>
  <c r="P301" i="1"/>
  <c r="P302" i="1"/>
  <c r="P303" i="1"/>
  <c r="P304" i="1"/>
  <c r="P305" i="1"/>
  <c r="P306" i="1"/>
  <c r="P307" i="1"/>
  <c r="P308" i="1"/>
  <c r="P309" i="1"/>
  <c r="P310" i="1"/>
  <c r="P311" i="1"/>
  <c r="P312" i="1"/>
  <c r="P313" i="1"/>
  <c r="P314" i="1"/>
  <c r="P315" i="1"/>
  <c r="P316" i="1"/>
  <c r="P317" i="1"/>
  <c r="P318" i="1"/>
  <c r="P319" i="1"/>
  <c r="P320" i="1"/>
  <c r="P321" i="1"/>
  <c r="P322" i="1"/>
  <c r="P323" i="1"/>
  <c r="P324" i="1"/>
  <c r="P325" i="1"/>
  <c r="P326" i="1"/>
  <c r="P327" i="1"/>
  <c r="P328" i="1"/>
  <c r="P329" i="1"/>
  <c r="P330" i="1"/>
  <c r="P331" i="1"/>
  <c r="P332" i="1"/>
  <c r="P333" i="1"/>
  <c r="P334" i="1"/>
  <c r="P335" i="1"/>
  <c r="P336" i="1"/>
  <c r="P337" i="1"/>
  <c r="P338" i="1"/>
  <c r="P339" i="1"/>
  <c r="P340" i="1"/>
  <c r="P341" i="1"/>
  <c r="P342" i="1"/>
  <c r="P343" i="1"/>
  <c r="P344" i="1"/>
  <c r="P345" i="1"/>
  <c r="P346" i="1"/>
  <c r="P347" i="1"/>
  <c r="P348" i="1"/>
  <c r="P349" i="1"/>
  <c r="P350" i="1"/>
  <c r="P351" i="1"/>
  <c r="P352" i="1"/>
  <c r="P353" i="1"/>
  <c r="P354" i="1"/>
  <c r="P355" i="1"/>
  <c r="P356" i="1"/>
  <c r="P357" i="1"/>
  <c r="P358" i="1"/>
  <c r="P359" i="1"/>
  <c r="P360" i="1"/>
  <c r="P361" i="1"/>
  <c r="P362" i="1"/>
  <c r="P363" i="1"/>
  <c r="P364" i="1"/>
  <c r="P365" i="1"/>
  <c r="P366" i="1"/>
  <c r="P367" i="1"/>
  <c r="P368" i="1"/>
  <c r="P369" i="1"/>
  <c r="P370" i="1"/>
  <c r="P371" i="1"/>
  <c r="P372" i="1"/>
  <c r="P373" i="1"/>
  <c r="P374" i="1"/>
  <c r="P376" i="1"/>
  <c r="P375" i="1"/>
  <c r="P377" i="1"/>
  <c r="P378" i="1"/>
  <c r="P379" i="1"/>
  <c r="P380" i="1"/>
  <c r="P381" i="1"/>
  <c r="P382" i="1"/>
  <c r="P383" i="1"/>
  <c r="P384" i="1"/>
  <c r="P385" i="1"/>
  <c r="P386" i="1"/>
  <c r="P387" i="1"/>
  <c r="P388" i="1"/>
  <c r="P389" i="1"/>
  <c r="P390" i="1"/>
  <c r="P391" i="1"/>
  <c r="P392" i="1"/>
  <c r="P393" i="1"/>
  <c r="P394" i="1"/>
  <c r="P395" i="1"/>
  <c r="P396" i="1"/>
  <c r="P397" i="1"/>
  <c r="P398" i="1"/>
  <c r="P399" i="1"/>
  <c r="P400" i="1"/>
  <c r="P401" i="1"/>
  <c r="P402" i="1"/>
  <c r="P403" i="1"/>
  <c r="P404" i="1"/>
  <c r="P405" i="1"/>
  <c r="P406" i="1"/>
  <c r="P407" i="1"/>
  <c r="P408" i="1"/>
  <c r="P409" i="1"/>
  <c r="P410" i="1"/>
  <c r="P411" i="1"/>
  <c r="P412" i="1"/>
  <c r="P413" i="1"/>
  <c r="P414" i="1"/>
  <c r="P415" i="1"/>
  <c r="P416" i="1"/>
  <c r="P417" i="1"/>
  <c r="P418" i="1"/>
  <c r="P419" i="1"/>
  <c r="P420" i="1"/>
  <c r="P421" i="1"/>
  <c r="P422" i="1"/>
  <c r="P423" i="1"/>
  <c r="P424" i="1"/>
  <c r="P425" i="1"/>
  <c r="P426" i="1"/>
  <c r="P427" i="1"/>
  <c r="P428" i="1"/>
  <c r="P429" i="1"/>
  <c r="P430" i="1"/>
  <c r="P431" i="1"/>
  <c r="P432" i="1"/>
  <c r="P433" i="1"/>
  <c r="P434" i="1"/>
  <c r="P435" i="1"/>
  <c r="P436" i="1"/>
  <c r="P437" i="1"/>
  <c r="P438" i="1"/>
  <c r="P439" i="1"/>
  <c r="P440" i="1"/>
  <c r="P441" i="1"/>
  <c r="P442" i="1"/>
  <c r="P443" i="1"/>
  <c r="P444" i="1"/>
  <c r="P445" i="1"/>
  <c r="P446" i="1"/>
  <c r="P447" i="1"/>
  <c r="P448" i="1"/>
  <c r="P449" i="1"/>
  <c r="P450" i="1"/>
  <c r="P451" i="1"/>
  <c r="P452" i="1"/>
  <c r="P453" i="1"/>
  <c r="P454" i="1"/>
  <c r="P455" i="1"/>
  <c r="P456" i="1"/>
  <c r="P457" i="1"/>
  <c r="P458" i="1"/>
  <c r="P459" i="1"/>
  <c r="P460" i="1"/>
  <c r="P461" i="1"/>
  <c r="P462" i="1"/>
  <c r="P463" i="1"/>
  <c r="P464" i="1"/>
  <c r="P465" i="1"/>
  <c r="P466" i="1"/>
  <c r="P467" i="1"/>
  <c r="P468" i="1"/>
  <c r="P470" i="1"/>
  <c r="P469" i="1"/>
  <c r="P471" i="1"/>
  <c r="P472" i="1"/>
  <c r="P473" i="1"/>
  <c r="P474" i="1"/>
  <c r="P475" i="1"/>
  <c r="P476" i="1"/>
  <c r="P477" i="1"/>
  <c r="P478" i="1"/>
  <c r="P479" i="1"/>
  <c r="P480" i="1"/>
  <c r="P481" i="1"/>
  <c r="P482" i="1"/>
  <c r="P483" i="1"/>
  <c r="P484" i="1"/>
  <c r="P485" i="1"/>
  <c r="P486" i="1"/>
  <c r="P487" i="1"/>
  <c r="P488" i="1"/>
  <c r="P489" i="1"/>
  <c r="P490" i="1"/>
  <c r="P491" i="1"/>
  <c r="P492" i="1"/>
  <c r="P493" i="1"/>
  <c r="P494" i="1"/>
  <c r="P495" i="1"/>
  <c r="P496" i="1"/>
  <c r="P497" i="1"/>
  <c r="P498" i="1"/>
  <c r="P499" i="1"/>
  <c r="P500" i="1"/>
  <c r="P501" i="1"/>
  <c r="P502" i="1"/>
  <c r="P503" i="1"/>
  <c r="P504" i="1"/>
  <c r="P505" i="1"/>
  <c r="P506" i="1"/>
  <c r="P507" i="1"/>
  <c r="P508" i="1"/>
  <c r="P509" i="1"/>
  <c r="P510" i="1"/>
  <c r="P511" i="1"/>
  <c r="P512" i="1"/>
  <c r="P513" i="1"/>
  <c r="P514" i="1"/>
  <c r="P516" i="1"/>
  <c r="P515" i="1"/>
  <c r="P517" i="1"/>
  <c r="P518" i="1"/>
  <c r="P519" i="1"/>
  <c r="P520" i="1"/>
  <c r="P521" i="1"/>
  <c r="P522" i="1"/>
  <c r="P523" i="1"/>
  <c r="P524" i="1"/>
  <c r="P525" i="1"/>
  <c r="P526" i="1"/>
  <c r="P527" i="1"/>
  <c r="P528" i="1"/>
  <c r="P529" i="1"/>
  <c r="P530" i="1"/>
  <c r="P531" i="1"/>
  <c r="P532" i="1"/>
  <c r="P533" i="1"/>
  <c r="P534" i="1"/>
  <c r="P535" i="1"/>
  <c r="P536" i="1"/>
  <c r="P537" i="1"/>
  <c r="P538" i="1"/>
  <c r="P539" i="1"/>
  <c r="P540" i="1"/>
  <c r="P541" i="1"/>
  <c r="P542" i="1"/>
  <c r="P543" i="1"/>
  <c r="P544" i="1"/>
  <c r="P545" i="1"/>
  <c r="P546" i="1"/>
  <c r="P547" i="1"/>
  <c r="P548" i="1"/>
  <c r="P549" i="1"/>
  <c r="P550" i="1"/>
  <c r="P551" i="1"/>
  <c r="P552" i="1"/>
  <c r="P553" i="1"/>
  <c r="P554" i="1"/>
  <c r="P555" i="1"/>
  <c r="P556" i="1"/>
  <c r="P557" i="1"/>
  <c r="P558" i="1"/>
  <c r="P559" i="1"/>
  <c r="P560" i="1"/>
  <c r="P561" i="1"/>
  <c r="P562" i="1"/>
  <c r="P563" i="1"/>
  <c r="P564" i="1"/>
  <c r="P565" i="1"/>
  <c r="P566" i="1"/>
  <c r="P567" i="1"/>
  <c r="P568" i="1"/>
  <c r="P569" i="1"/>
  <c r="P570" i="1"/>
  <c r="P571" i="1"/>
  <c r="P572" i="1"/>
  <c r="P573" i="1"/>
  <c r="P574" i="1"/>
  <c r="P575" i="1"/>
  <c r="P576" i="1"/>
  <c r="P577" i="1"/>
  <c r="P578" i="1"/>
  <c r="P584" i="1"/>
  <c r="P580" i="1"/>
  <c r="P581" i="1"/>
  <c r="P582" i="1"/>
  <c r="P583" i="1"/>
  <c r="P585" i="1"/>
  <c r="P586" i="1"/>
  <c r="P579" i="1"/>
  <c r="P587" i="1"/>
  <c r="P588" i="1"/>
  <c r="P589" i="1"/>
  <c r="P590" i="1"/>
  <c r="P591" i="1"/>
  <c r="P592" i="1"/>
  <c r="P593" i="1"/>
  <c r="P594" i="1"/>
  <c r="P595" i="1"/>
  <c r="P596" i="1"/>
  <c r="P597" i="1"/>
  <c r="P598" i="1"/>
  <c r="P599" i="1"/>
  <c r="P600" i="1"/>
  <c r="P601" i="1"/>
  <c r="P602" i="1"/>
  <c r="P603" i="1"/>
  <c r="P604" i="1"/>
  <c r="P605" i="1"/>
  <c r="P606" i="1"/>
  <c r="P607" i="1"/>
  <c r="P608" i="1"/>
  <c r="P609" i="1"/>
  <c r="P610" i="1"/>
  <c r="P611" i="1"/>
  <c r="P612" i="1"/>
  <c r="P613" i="1"/>
  <c r="P614" i="1"/>
  <c r="P615" i="1"/>
  <c r="P616" i="1"/>
  <c r="P617" i="1"/>
  <c r="P618" i="1"/>
  <c r="P619" i="1"/>
  <c r="P620" i="1"/>
  <c r="P621" i="1"/>
  <c r="P622" i="1"/>
  <c r="P623" i="1"/>
  <c r="P624" i="1"/>
  <c r="P625" i="1"/>
  <c r="P626" i="1"/>
  <c r="P627" i="1"/>
  <c r="P628" i="1"/>
  <c r="P629" i="1"/>
  <c r="P630" i="1"/>
  <c r="P631" i="1"/>
  <c r="P632" i="1"/>
  <c r="P633" i="1"/>
  <c r="P634" i="1"/>
  <c r="P635" i="1"/>
  <c r="P636" i="1"/>
  <c r="P637" i="1"/>
  <c r="P638" i="1"/>
  <c r="P639" i="1"/>
  <c r="P640" i="1"/>
  <c r="P641" i="1"/>
  <c r="P642" i="1"/>
  <c r="P643" i="1"/>
  <c r="P644" i="1"/>
  <c r="P645" i="1"/>
  <c r="P647" i="1"/>
  <c r="P646" i="1"/>
  <c r="P648" i="1"/>
  <c r="P649" i="1"/>
  <c r="P650" i="1"/>
  <c r="P651" i="1"/>
  <c r="P652" i="1"/>
  <c r="P653" i="1"/>
  <c r="P654" i="1"/>
  <c r="P655" i="1"/>
  <c r="P656" i="1"/>
  <c r="P657" i="1"/>
  <c r="P658" i="1"/>
  <c r="P659" i="1"/>
  <c r="P660" i="1"/>
  <c r="P662" i="1"/>
  <c r="P661" i="1"/>
  <c r="P663" i="1"/>
  <c r="P664" i="1"/>
  <c r="P665" i="1"/>
  <c r="P666" i="1"/>
  <c r="P667" i="1"/>
  <c r="P668" i="1"/>
  <c r="P669" i="1"/>
  <c r="P670" i="1"/>
  <c r="P671" i="1"/>
  <c r="P672" i="1"/>
  <c r="P673" i="1"/>
  <c r="P674" i="1"/>
  <c r="P675" i="1"/>
  <c r="P676" i="1"/>
  <c r="P677" i="1"/>
  <c r="P678" i="1"/>
  <c r="P679" i="1"/>
  <c r="P680" i="1"/>
  <c r="P681" i="1"/>
  <c r="P682" i="1"/>
  <c r="P683" i="1"/>
  <c r="P684" i="1"/>
  <c r="P685" i="1"/>
  <c r="P686" i="1"/>
  <c r="P687" i="1"/>
  <c r="P688" i="1"/>
  <c r="P689" i="1"/>
  <c r="P690" i="1"/>
  <c r="P691" i="1"/>
  <c r="P692" i="1"/>
  <c r="P693" i="1"/>
  <c r="P694" i="1"/>
  <c r="P695" i="1"/>
  <c r="P696" i="1"/>
  <c r="P698" i="1"/>
  <c r="P699" i="1"/>
  <c r="P700" i="1"/>
  <c r="P697" i="1"/>
  <c r="P701" i="1"/>
  <c r="P702" i="1"/>
  <c r="P703" i="1"/>
  <c r="P704" i="1"/>
  <c r="P705" i="1"/>
  <c r="P706" i="1"/>
  <c r="P707" i="1"/>
  <c r="P708" i="1"/>
  <c r="P709" i="1"/>
  <c r="P710" i="1"/>
  <c r="P711" i="1"/>
  <c r="P712" i="1"/>
  <c r="P713" i="1"/>
  <c r="P714" i="1"/>
  <c r="P715" i="1"/>
  <c r="P716" i="1"/>
  <c r="P717" i="1"/>
  <c r="P718" i="1"/>
  <c r="P719" i="1"/>
  <c r="P720" i="1"/>
  <c r="P721" i="1"/>
  <c r="P722" i="1"/>
  <c r="P723" i="1"/>
  <c r="P724" i="1"/>
  <c r="P725" i="1"/>
  <c r="P726" i="1"/>
  <c r="P727" i="1"/>
  <c r="P728" i="1"/>
  <c r="P729" i="1"/>
  <c r="P730" i="1"/>
  <c r="P731" i="1"/>
  <c r="P732" i="1"/>
  <c r="P733" i="1"/>
  <c r="P734" i="1"/>
  <c r="P735" i="1"/>
  <c r="P736" i="1"/>
  <c r="P737" i="1"/>
  <c r="P738" i="1"/>
  <c r="P739" i="1"/>
  <c r="P740" i="1"/>
  <c r="P741" i="1"/>
  <c r="P742" i="1"/>
  <c r="P743" i="1"/>
  <c r="P744" i="1"/>
  <c r="P745" i="1"/>
  <c r="P746" i="1"/>
  <c r="P747" i="1"/>
  <c r="P748" i="1"/>
  <c r="P749" i="1"/>
  <c r="P750" i="1"/>
  <c r="P751" i="1"/>
  <c r="P752" i="1"/>
  <c r="P753" i="1"/>
  <c r="P754" i="1"/>
  <c r="P755" i="1"/>
  <c r="P756" i="1"/>
  <c r="P757" i="1"/>
  <c r="P758" i="1"/>
  <c r="P760" i="1"/>
  <c r="P759" i="1"/>
  <c r="P761" i="1"/>
  <c r="P762" i="1"/>
  <c r="P763" i="1"/>
  <c r="P764" i="1"/>
  <c r="P765" i="1"/>
  <c r="P766" i="1"/>
  <c r="P767" i="1"/>
  <c r="P768" i="1"/>
  <c r="P769" i="1"/>
  <c r="P770" i="1"/>
  <c r="P771" i="1"/>
  <c r="P772" i="1"/>
  <c r="P773" i="1"/>
  <c r="P774" i="1"/>
  <c r="P776" i="1"/>
  <c r="P775" i="1"/>
  <c r="P777" i="1"/>
  <c r="P778" i="1"/>
  <c r="P779" i="1"/>
  <c r="P780" i="1"/>
  <c r="P781" i="1"/>
  <c r="P782" i="1"/>
  <c r="P783" i="1"/>
  <c r="P784" i="1"/>
  <c r="P785" i="1"/>
  <c r="P786" i="1"/>
  <c r="P787" i="1"/>
  <c r="P788" i="1"/>
  <c r="P789" i="1"/>
  <c r="P790" i="1"/>
  <c r="P791" i="1"/>
  <c r="P792" i="1"/>
  <c r="P793" i="1"/>
  <c r="P794" i="1"/>
  <c r="P795" i="1"/>
  <c r="P796" i="1"/>
  <c r="P797" i="1"/>
  <c r="P798" i="1"/>
  <c r="P799" i="1"/>
  <c r="P800" i="1"/>
  <c r="P801" i="1"/>
  <c r="P802" i="1"/>
  <c r="P803" i="1"/>
  <c r="P804" i="1"/>
  <c r="P805" i="1"/>
  <c r="P806" i="1"/>
  <c r="P807" i="1"/>
  <c r="P808" i="1"/>
  <c r="P809" i="1"/>
  <c r="P810" i="1"/>
  <c r="P811" i="1"/>
  <c r="P812" i="1"/>
  <c r="P813" i="1"/>
  <c r="P814" i="1"/>
  <c r="P815" i="1"/>
  <c r="P816" i="1"/>
  <c r="P817" i="1"/>
  <c r="P819" i="1"/>
  <c r="P818" i="1"/>
  <c r="P820" i="1"/>
  <c r="P821" i="1"/>
  <c r="P822" i="1"/>
  <c r="P823" i="1"/>
  <c r="P824" i="1"/>
  <c r="P825" i="1"/>
  <c r="P826" i="1"/>
  <c r="P827" i="1"/>
  <c r="P828" i="1"/>
  <c r="P829" i="1"/>
  <c r="P830" i="1"/>
  <c r="P831" i="1"/>
  <c r="P832" i="1"/>
  <c r="P833" i="1"/>
  <c r="P834" i="1"/>
  <c r="P835" i="1"/>
  <c r="P836" i="1"/>
  <c r="P837" i="1"/>
  <c r="P838" i="1"/>
  <c r="P839" i="1"/>
  <c r="P840" i="1"/>
  <c r="P841" i="1"/>
  <c r="P842" i="1"/>
  <c r="P843" i="1"/>
  <c r="P844" i="1"/>
  <c r="P845" i="1"/>
  <c r="P846" i="1"/>
  <c r="P847" i="1"/>
  <c r="P848" i="1"/>
  <c r="P849" i="1"/>
  <c r="P850" i="1"/>
  <c r="P851" i="1"/>
  <c r="P852" i="1"/>
  <c r="P853" i="1"/>
  <c r="P854" i="1"/>
  <c r="P855" i="1"/>
  <c r="P856" i="1"/>
  <c r="P857" i="1"/>
  <c r="P859" i="1"/>
  <c r="P858" i="1"/>
  <c r="P860" i="1"/>
  <c r="P861" i="1"/>
  <c r="P862" i="1"/>
  <c r="P863" i="1"/>
  <c r="P864" i="1"/>
  <c r="P865" i="1"/>
  <c r="P866" i="1"/>
  <c r="P867" i="1"/>
  <c r="P869" i="1"/>
  <c r="P868" i="1"/>
  <c r="P870" i="1"/>
  <c r="P871" i="1"/>
  <c r="P872" i="1"/>
  <c r="P873" i="1"/>
  <c r="P874" i="1"/>
  <c r="P875" i="1"/>
  <c r="P876" i="1"/>
  <c r="P877" i="1"/>
  <c r="P878" i="1"/>
  <c r="P879" i="1"/>
  <c r="P880" i="1"/>
  <c r="P881" i="1"/>
  <c r="P882" i="1"/>
  <c r="P883" i="1"/>
  <c r="P884" i="1"/>
  <c r="P885" i="1"/>
  <c r="P886" i="1"/>
  <c r="P887" i="1"/>
  <c r="P888" i="1"/>
  <c r="P889" i="1"/>
  <c r="P891" i="1"/>
  <c r="P890" i="1"/>
  <c r="P892" i="1"/>
  <c r="P893" i="1"/>
  <c r="P896" i="1"/>
  <c r="P894" i="1"/>
  <c r="P895" i="1"/>
  <c r="P897" i="1"/>
  <c r="P898" i="1"/>
  <c r="P899" i="1"/>
  <c r="P900" i="1"/>
  <c r="P901" i="1"/>
  <c r="P902" i="1"/>
  <c r="P903" i="1"/>
  <c r="P904" i="1"/>
  <c r="P905" i="1"/>
  <c r="P906" i="1"/>
  <c r="P907" i="1"/>
  <c r="P908" i="1"/>
  <c r="P909" i="1"/>
  <c r="P910" i="1"/>
  <c r="P911" i="1"/>
  <c r="P912" i="1"/>
  <c r="P913" i="1"/>
  <c r="P914" i="1"/>
  <c r="P915" i="1"/>
  <c r="P916" i="1"/>
  <c r="P917" i="1"/>
  <c r="P918" i="1"/>
  <c r="P919" i="1"/>
  <c r="P920" i="1"/>
  <c r="P921" i="1"/>
  <c r="P922" i="1"/>
  <c r="P924" i="1"/>
  <c r="P925" i="1"/>
  <c r="P926" i="1"/>
  <c r="P923" i="1"/>
  <c r="P927" i="1"/>
  <c r="P928" i="1"/>
  <c r="P929" i="1"/>
  <c r="P930" i="1"/>
  <c r="P931" i="1"/>
  <c r="P932" i="1"/>
  <c r="P933" i="1"/>
  <c r="P934" i="1"/>
  <c r="P935" i="1"/>
  <c r="P936" i="1"/>
  <c r="P937" i="1"/>
  <c r="P938" i="1"/>
  <c r="P940" i="1"/>
  <c r="P941" i="1"/>
  <c r="P942" i="1"/>
  <c r="P939" i="1"/>
  <c r="P943" i="1"/>
  <c r="P944" i="1"/>
  <c r="P945" i="1"/>
  <c r="P946" i="1"/>
  <c r="P947" i="1"/>
  <c r="P948" i="1"/>
  <c r="P949" i="1"/>
  <c r="P951" i="1"/>
  <c r="P952" i="1"/>
  <c r="P953" i="1"/>
  <c r="P954" i="1"/>
  <c r="P950" i="1"/>
  <c r="P955" i="1"/>
  <c r="P956" i="1"/>
  <c r="P957" i="1"/>
  <c r="P958" i="1"/>
  <c r="P959" i="1"/>
  <c r="P960" i="1"/>
  <c r="P961" i="1"/>
  <c r="P962" i="1"/>
  <c r="P963" i="1"/>
  <c r="P964" i="1"/>
  <c r="P965" i="1"/>
  <c r="P966" i="1"/>
  <c r="P967" i="1"/>
  <c r="P968" i="1"/>
  <c r="P969" i="1"/>
  <c r="P970" i="1"/>
  <c r="P971" i="1"/>
  <c r="P972" i="1"/>
  <c r="P973" i="1"/>
  <c r="P974" i="1"/>
  <c r="P975" i="1"/>
  <c r="P976" i="1"/>
  <c r="P977" i="1"/>
  <c r="P978" i="1"/>
  <c r="P979" i="1"/>
  <c r="P980" i="1"/>
  <c r="P981" i="1"/>
  <c r="P982" i="1"/>
  <c r="P983" i="1"/>
  <c r="P984" i="1"/>
  <c r="P985" i="1"/>
  <c r="P986" i="1"/>
  <c r="P987" i="1"/>
  <c r="P988" i="1"/>
  <c r="P989" i="1"/>
  <c r="P990" i="1"/>
  <c r="P991" i="1"/>
  <c r="P992" i="1"/>
  <c r="P993" i="1"/>
  <c r="P994" i="1"/>
  <c r="P996" i="1"/>
  <c r="P997" i="1"/>
  <c r="P998" i="1"/>
  <c r="P995" i="1"/>
  <c r="P999" i="1"/>
  <c r="P1000" i="1"/>
  <c r="P1001" i="1"/>
  <c r="P1002" i="1"/>
  <c r="P1003" i="1"/>
  <c r="P1004" i="1"/>
  <c r="P1005" i="1"/>
  <c r="P1006" i="1"/>
  <c r="P1007" i="1"/>
  <c r="P1008" i="1"/>
  <c r="P1009" i="1"/>
  <c r="P1010" i="1"/>
  <c r="P1011" i="1"/>
  <c r="P1012" i="1"/>
  <c r="P1013" i="1"/>
  <c r="P1014" i="1"/>
  <c r="P1015" i="1"/>
  <c r="P1016" i="1"/>
  <c r="P1017" i="1"/>
  <c r="P1018" i="1"/>
  <c r="P1019" i="1"/>
  <c r="P1020" i="1"/>
  <c r="P1021" i="1"/>
  <c r="P1022" i="1"/>
  <c r="P1023" i="1"/>
  <c r="P1024" i="1"/>
  <c r="P1025" i="1"/>
  <c r="P1026" i="1"/>
  <c r="P1027" i="1"/>
  <c r="P1028" i="1"/>
  <c r="P1029" i="1"/>
  <c r="P1030" i="1"/>
  <c r="P1031" i="1"/>
  <c r="P1032" i="1"/>
  <c r="P1033" i="1"/>
  <c r="P1034" i="1"/>
  <c r="P1035" i="1"/>
  <c r="P1036" i="1"/>
  <c r="P1037" i="1"/>
  <c r="P1038" i="1"/>
  <c r="P1039" i="1"/>
  <c r="P1040" i="1"/>
  <c r="P1041" i="1"/>
  <c r="P1042" i="1"/>
  <c r="P1043" i="1"/>
  <c r="P1045" i="1"/>
  <c r="P1046" i="1"/>
  <c r="P1047" i="1"/>
  <c r="P1044" i="1"/>
  <c r="P1048" i="1"/>
  <c r="P1049" i="1"/>
  <c r="P1050" i="1"/>
  <c r="P1051" i="1"/>
  <c r="P1052" i="1"/>
  <c r="P1053" i="1"/>
  <c r="P1054" i="1"/>
  <c r="P1055" i="1"/>
  <c r="P1056" i="1"/>
  <c r="P1057" i="1"/>
  <c r="P1058" i="1"/>
  <c r="P1059" i="1"/>
  <c r="P1060" i="1"/>
  <c r="P1061" i="1"/>
  <c r="P1062" i="1"/>
  <c r="P1063" i="1"/>
  <c r="P1064" i="1"/>
  <c r="P1065" i="1"/>
  <c r="P1066" i="1"/>
  <c r="P1067" i="1"/>
  <c r="P1068" i="1"/>
  <c r="P1069" i="1"/>
  <c r="P1070" i="1"/>
  <c r="P1071" i="1"/>
  <c r="P1072" i="1"/>
  <c r="P1073" i="1"/>
  <c r="P1074" i="1"/>
  <c r="P1075" i="1"/>
  <c r="P1076" i="1"/>
  <c r="P1077" i="1"/>
  <c r="P1078" i="1"/>
  <c r="P1079" i="1"/>
  <c r="P1080" i="1"/>
  <c r="P1081" i="1"/>
  <c r="P1082" i="1"/>
  <c r="P1083" i="1"/>
  <c r="P1085" i="1"/>
  <c r="P1086" i="1"/>
  <c r="P1084" i="1"/>
  <c r="P1087" i="1"/>
  <c r="P1088" i="1"/>
  <c r="P1089" i="1"/>
  <c r="P1090" i="1"/>
  <c r="P1091" i="1"/>
  <c r="P1092" i="1"/>
  <c r="P1093" i="1"/>
  <c r="P1094" i="1"/>
  <c r="P1095" i="1"/>
  <c r="P1096" i="1"/>
  <c r="P1097" i="1"/>
  <c r="P1098" i="1"/>
  <c r="P1099" i="1"/>
  <c r="P1100" i="1"/>
  <c r="P1101" i="1"/>
  <c r="P1102" i="1"/>
  <c r="P1103" i="1"/>
  <c r="P1104" i="1"/>
  <c r="P1105" i="1"/>
  <c r="P1106" i="1"/>
  <c r="P1107" i="1"/>
  <c r="P1108" i="1"/>
  <c r="P1109" i="1"/>
  <c r="P1110" i="1"/>
  <c r="P1111" i="1"/>
  <c r="P1112" i="1"/>
  <c r="P1113" i="1"/>
  <c r="P1114" i="1"/>
  <c r="P1115" i="1"/>
  <c r="P1116" i="1"/>
  <c r="P1117" i="1"/>
  <c r="P1118" i="1"/>
  <c r="P1119" i="1"/>
  <c r="P1120" i="1"/>
  <c r="P1121" i="1"/>
  <c r="P1122" i="1"/>
  <c r="P1123" i="1"/>
  <c r="P1124" i="1"/>
  <c r="P1125" i="1"/>
  <c r="P1126" i="1"/>
  <c r="P1127" i="1"/>
  <c r="P1128" i="1"/>
  <c r="P1129" i="1"/>
  <c r="P1130" i="1"/>
  <c r="P1131" i="1"/>
  <c r="P1132" i="1"/>
  <c r="P1133" i="1"/>
  <c r="P1134" i="1"/>
  <c r="P1135" i="1"/>
  <c r="P1136" i="1"/>
  <c r="P1137" i="1"/>
  <c r="P1138" i="1"/>
  <c r="P1139" i="1"/>
  <c r="P1140" i="1"/>
  <c r="P1141" i="1"/>
  <c r="P1142" i="1"/>
  <c r="P1143" i="1"/>
  <c r="P1144" i="1"/>
  <c r="P1145" i="1"/>
  <c r="P1146" i="1"/>
  <c r="P1147" i="1"/>
  <c r="P1148" i="1"/>
  <c r="P1149" i="1"/>
  <c r="P1150" i="1"/>
  <c r="P1152" i="1"/>
  <c r="P1151" i="1"/>
  <c r="P1153" i="1"/>
  <c r="P1154" i="1"/>
  <c r="P1155" i="1"/>
  <c r="P1156" i="1"/>
  <c r="P1157" i="1"/>
  <c r="P1158" i="1"/>
  <c r="P1159" i="1"/>
  <c r="P1160" i="1"/>
  <c r="P1161" i="1"/>
  <c r="P1162" i="1"/>
  <c r="P1163" i="1"/>
  <c r="P1164" i="1"/>
  <c r="P1165" i="1"/>
  <c r="P1166" i="1"/>
  <c r="P1167" i="1"/>
  <c r="P1168" i="1"/>
  <c r="P1169" i="1"/>
  <c r="P1170" i="1"/>
  <c r="P1171" i="1"/>
  <c r="P1172" i="1"/>
  <c r="P1173" i="1"/>
  <c r="P1174" i="1"/>
  <c r="P1175" i="1"/>
  <c r="P1176" i="1"/>
  <c r="P1177" i="1"/>
  <c r="P1178" i="1"/>
  <c r="P1179" i="1"/>
  <c r="P1180" i="1"/>
  <c r="P1181" i="1"/>
  <c r="P1182" i="1"/>
  <c r="P1183" i="1"/>
  <c r="P1184" i="1"/>
  <c r="P1185" i="1"/>
  <c r="P1186" i="1"/>
  <c r="P1187" i="1"/>
  <c r="P1188" i="1"/>
  <c r="P1189" i="1"/>
  <c r="P1190" i="1"/>
  <c r="P1191" i="1"/>
  <c r="P1192" i="1"/>
  <c r="P1193" i="1"/>
  <c r="P1194" i="1"/>
  <c r="P1195" i="1"/>
  <c r="P1196" i="1"/>
  <c r="P1197" i="1"/>
  <c r="P1198" i="1"/>
  <c r="P1199" i="1"/>
  <c r="P1200" i="1"/>
  <c r="P1201" i="1"/>
  <c r="P1202" i="1"/>
  <c r="P1203" i="1"/>
  <c r="P1204" i="1"/>
  <c r="P1205" i="1"/>
  <c r="P1206" i="1"/>
  <c r="P1207" i="1"/>
  <c r="P1208" i="1"/>
  <c r="P1209" i="1"/>
  <c r="P1210" i="1"/>
  <c r="P1211" i="1"/>
  <c r="P1212" i="1"/>
  <c r="P1213" i="1"/>
  <c r="P1214" i="1"/>
  <c r="P1215" i="1"/>
  <c r="P1216" i="1"/>
  <c r="P1217" i="1"/>
  <c r="P1218" i="1"/>
  <c r="P1219" i="1"/>
  <c r="P1220" i="1"/>
  <c r="P1221" i="1"/>
  <c r="P1222" i="1"/>
  <c r="P1223" i="1"/>
  <c r="P1224" i="1"/>
  <c r="P1225" i="1"/>
  <c r="P1226" i="1"/>
  <c r="P1227" i="1"/>
  <c r="P1228" i="1"/>
  <c r="P1229" i="1"/>
  <c r="P1230" i="1"/>
  <c r="P1231" i="1"/>
  <c r="P1232" i="1"/>
  <c r="P1233" i="1"/>
  <c r="P1234" i="1"/>
  <c r="P1235" i="1"/>
  <c r="P1236" i="1"/>
  <c r="P1237" i="1"/>
  <c r="P1238" i="1"/>
  <c r="P1239" i="1"/>
  <c r="P1240" i="1"/>
  <c r="P1241" i="1"/>
  <c r="P1242" i="1"/>
  <c r="P1243" i="1"/>
  <c r="P1244" i="1"/>
  <c r="P1245" i="1"/>
  <c r="P1246" i="1"/>
  <c r="P1247" i="1"/>
  <c r="P1248" i="1"/>
  <c r="P1249" i="1"/>
  <c r="P1250" i="1"/>
  <c r="P1251" i="1"/>
  <c r="P1252" i="1"/>
  <c r="P1253" i="1"/>
  <c r="P1255" i="1"/>
  <c r="P1254" i="1"/>
  <c r="P1256" i="1"/>
  <c r="P1257" i="1"/>
  <c r="P1258" i="1"/>
  <c r="P1259" i="1"/>
  <c r="P1260" i="1"/>
  <c r="P1261" i="1"/>
  <c r="P1262" i="1"/>
  <c r="P1263" i="1"/>
  <c r="P1264" i="1"/>
  <c r="P1265" i="1"/>
  <c r="P1266" i="1"/>
  <c r="P1267" i="1"/>
  <c r="P1268" i="1"/>
  <c r="P1269" i="1"/>
  <c r="P1270" i="1"/>
  <c r="P1271" i="1"/>
  <c r="P1272" i="1"/>
  <c r="P1273" i="1"/>
  <c r="P1274" i="1"/>
  <c r="P1275" i="1"/>
  <c r="P1276" i="1"/>
  <c r="P1277" i="1"/>
  <c r="P1278" i="1"/>
  <c r="P1279" i="1"/>
  <c r="P1280" i="1"/>
  <c r="P1281" i="1"/>
  <c r="P1282" i="1"/>
  <c r="P1283" i="1"/>
  <c r="P1284" i="1"/>
  <c r="P1285" i="1"/>
  <c r="P1286" i="1"/>
  <c r="P1287" i="1"/>
  <c r="P1288" i="1"/>
  <c r="P1289" i="1"/>
  <c r="P1290" i="1"/>
  <c r="P1291" i="1"/>
  <c r="P1292" i="1"/>
  <c r="P1293" i="1"/>
  <c r="P1294" i="1"/>
  <c r="P1295" i="1"/>
  <c r="P1296" i="1"/>
  <c r="P1297" i="1"/>
  <c r="P1298" i="1"/>
  <c r="P1299" i="1"/>
  <c r="P1300" i="1"/>
  <c r="P1301" i="1"/>
  <c r="P1302" i="1"/>
  <c r="P1303" i="1"/>
  <c r="P1304" i="1"/>
  <c r="P1305" i="1"/>
  <c r="P1306" i="1"/>
  <c r="P1307" i="1"/>
  <c r="P1308" i="1"/>
  <c r="P1309" i="1"/>
  <c r="P1310" i="1"/>
  <c r="P1311" i="1"/>
  <c r="P1312" i="1"/>
  <c r="P1313" i="1"/>
  <c r="P1314" i="1"/>
  <c r="Q3" i="1"/>
  <c r="Q4" i="1"/>
  <c r="Q5" i="1"/>
  <c r="Q6" i="1"/>
  <c r="Q7" i="1"/>
  <c r="Q8" i="1"/>
  <c r="Q9" i="1"/>
  <c r="Q10" i="1"/>
  <c r="Q11" i="1"/>
  <c r="Q12" i="1"/>
  <c r="Q13" i="1"/>
  <c r="Q14" i="1"/>
  <c r="Q15" i="1"/>
  <c r="Q16" i="1"/>
  <c r="Q17" i="1"/>
  <c r="Q18" i="1"/>
  <c r="Q19" i="1"/>
  <c r="Q20" i="1"/>
  <c r="Q21" i="1"/>
  <c r="Q22" i="1"/>
  <c r="Q23" i="1"/>
  <c r="Q24" i="1"/>
  <c r="Q25" i="1"/>
  <c r="Q26" i="1"/>
  <c r="Q27" i="1"/>
  <c r="Q28" i="1"/>
  <c r="Q29" i="1"/>
  <c r="Q30" i="1"/>
  <c r="Q31" i="1"/>
  <c r="Q32" i="1"/>
  <c r="Q33" i="1"/>
  <c r="Q34" i="1"/>
  <c r="Q35" i="1"/>
  <c r="Q36" i="1"/>
  <c r="Q37" i="1"/>
  <c r="Q38" i="1"/>
  <c r="Q39" i="1"/>
  <c r="Q40" i="1"/>
  <c r="Q41" i="1"/>
  <c r="Q42" i="1"/>
  <c r="Q43" i="1"/>
  <c r="Q44" i="1"/>
  <c r="Q45" i="1"/>
  <c r="Q46" i="1"/>
  <c r="Q47" i="1"/>
  <c r="Q48" i="1"/>
  <c r="Q49" i="1"/>
  <c r="Q50" i="1"/>
  <c r="Q51" i="1"/>
  <c r="Q52" i="1"/>
  <c r="Q53" i="1"/>
  <c r="Q54" i="1"/>
  <c r="Q55" i="1"/>
  <c r="Q56" i="1"/>
  <c r="Q57" i="1"/>
  <c r="Q58" i="1"/>
  <c r="Q59" i="1"/>
  <c r="Q60" i="1"/>
  <c r="Q61" i="1"/>
  <c r="Q62" i="1"/>
  <c r="Q63" i="1"/>
  <c r="Q64" i="1"/>
  <c r="Q66" i="1"/>
  <c r="Q67" i="1"/>
  <c r="Q68" i="1"/>
  <c r="Q69" i="1"/>
  <c r="Q65" i="1"/>
  <c r="Q70" i="1"/>
  <c r="Q71" i="1"/>
  <c r="Q72" i="1"/>
  <c r="Q73" i="1"/>
  <c r="Q74" i="1"/>
  <c r="Q75" i="1"/>
  <c r="Q76" i="1"/>
  <c r="Q77" i="1"/>
  <c r="Q78" i="1"/>
  <c r="Q79" i="1"/>
  <c r="Q80" i="1"/>
  <c r="Q81" i="1"/>
  <c r="Q82" i="1"/>
  <c r="Q83" i="1"/>
  <c r="Q84" i="1"/>
  <c r="Q85" i="1"/>
  <c r="Q86" i="1"/>
  <c r="Q87" i="1"/>
  <c r="Q88" i="1"/>
  <c r="Q89" i="1"/>
  <c r="Q90" i="1"/>
  <c r="Q91" i="1"/>
  <c r="Q92" i="1"/>
  <c r="Q93" i="1"/>
  <c r="Q94" i="1"/>
  <c r="Q95" i="1"/>
  <c r="Q96" i="1"/>
  <c r="Q97" i="1"/>
  <c r="Q98" i="1"/>
  <c r="Q99" i="1"/>
  <c r="Q100" i="1"/>
  <c r="Q101" i="1"/>
  <c r="Q102" i="1"/>
  <c r="Q108" i="1"/>
  <c r="Q103" i="1"/>
  <c r="Q105" i="1"/>
  <c r="Q106" i="1"/>
  <c r="Q104" i="1"/>
  <c r="Q107" i="1"/>
  <c r="Q109" i="1"/>
  <c r="Q110" i="1"/>
  <c r="Q111" i="1"/>
  <c r="Q112" i="1"/>
  <c r="Q113" i="1"/>
  <c r="Q114" i="1"/>
  <c r="Q115" i="1"/>
  <c r="Q116" i="1"/>
  <c r="Q117" i="1"/>
  <c r="Q118" i="1"/>
  <c r="Q119" i="1"/>
  <c r="Q120" i="1"/>
  <c r="Q121" i="1"/>
  <c r="Q122" i="1"/>
  <c r="Q123" i="1"/>
  <c r="Q124" i="1"/>
  <c r="Q125" i="1"/>
  <c r="Q126" i="1"/>
  <c r="Q127" i="1"/>
  <c r="Q128" i="1"/>
  <c r="Q129" i="1"/>
  <c r="Q130" i="1"/>
  <c r="Q131" i="1"/>
  <c r="Q132" i="1"/>
  <c r="Q133" i="1"/>
  <c r="Q134" i="1"/>
  <c r="Q135" i="1"/>
  <c r="Q136" i="1"/>
  <c r="Q137" i="1"/>
  <c r="Q138" i="1"/>
  <c r="Q139" i="1"/>
  <c r="Q140" i="1"/>
  <c r="Q141" i="1"/>
  <c r="Q142" i="1"/>
  <c r="Q144" i="1"/>
  <c r="Q143" i="1"/>
  <c r="Q145" i="1"/>
  <c r="Q146" i="1"/>
  <c r="Q147" i="1"/>
  <c r="Q148" i="1"/>
  <c r="Q149" i="1"/>
  <c r="Q150" i="1"/>
  <c r="Q151" i="1"/>
  <c r="Q152" i="1"/>
  <c r="Q154" i="1"/>
  <c r="Q155" i="1"/>
  <c r="Q153" i="1"/>
  <c r="Q156" i="1"/>
  <c r="Q157" i="1"/>
  <c r="Q158" i="1"/>
  <c r="Q159" i="1"/>
  <c r="Q160" i="1"/>
  <c r="Q162" i="1"/>
  <c r="Q161" i="1"/>
  <c r="Q163" i="1"/>
  <c r="Q164" i="1"/>
  <c r="Q165" i="1"/>
  <c r="Q166" i="1"/>
  <c r="Q167" i="1"/>
  <c r="Q168" i="1"/>
  <c r="Q169" i="1"/>
  <c r="Q170" i="1"/>
  <c r="Q171" i="1"/>
  <c r="Q172" i="1"/>
  <c r="Q173" i="1"/>
  <c r="Q174" i="1"/>
  <c r="Q175" i="1"/>
  <c r="Q176" i="1"/>
  <c r="Q177" i="1"/>
  <c r="Q178" i="1"/>
  <c r="Q179" i="1"/>
  <c r="Q180" i="1"/>
  <c r="Q181" i="1"/>
  <c r="Q182" i="1"/>
  <c r="Q183" i="1"/>
  <c r="Q184" i="1"/>
  <c r="Q185" i="1"/>
  <c r="Q186" i="1"/>
  <c r="Q187" i="1"/>
  <c r="Q188" i="1"/>
  <c r="Q189" i="1"/>
  <c r="Q190" i="1"/>
  <c r="Q191" i="1"/>
  <c r="Q192" i="1"/>
  <c r="Q193" i="1"/>
  <c r="Q194" i="1"/>
  <c r="Q195" i="1"/>
  <c r="Q196" i="1"/>
  <c r="Q197" i="1"/>
  <c r="Q198" i="1"/>
  <c r="Q199" i="1"/>
  <c r="Q200" i="1"/>
  <c r="Q201" i="1"/>
  <c r="Q202" i="1"/>
  <c r="Q203" i="1"/>
  <c r="Q204" i="1"/>
  <c r="Q205" i="1"/>
  <c r="Q206" i="1"/>
  <c r="Q207" i="1"/>
  <c r="Q208" i="1"/>
  <c r="Q209" i="1"/>
  <c r="Q210" i="1"/>
  <c r="Q211" i="1"/>
  <c r="Q213" i="1"/>
  <c r="Q214" i="1"/>
  <c r="Q215" i="1"/>
  <c r="Q216" i="1"/>
  <c r="Q212" i="1"/>
  <c r="Q218" i="1"/>
  <c r="Q219" i="1"/>
  <c r="Q220" i="1"/>
  <c r="Q221" i="1"/>
  <c r="Q222" i="1"/>
  <c r="Q223" i="1"/>
  <c r="Q224" i="1"/>
  <c r="Q225" i="1"/>
  <c r="Q226" i="1"/>
  <c r="Q227" i="1"/>
  <c r="Q228" i="1"/>
  <c r="Q229" i="1"/>
  <c r="Q230" i="1"/>
  <c r="Q231" i="1"/>
  <c r="Q232" i="1"/>
  <c r="Q233" i="1"/>
  <c r="Q234" i="1"/>
  <c r="Q235" i="1"/>
  <c r="Q236" i="1"/>
  <c r="Q237" i="1"/>
  <c r="Q238" i="1"/>
  <c r="Q239" i="1"/>
  <c r="Q240" i="1"/>
  <c r="Q241" i="1"/>
  <c r="Q242" i="1"/>
  <c r="Q243" i="1"/>
  <c r="Q244" i="1"/>
  <c r="Q245" i="1"/>
  <c r="Q246" i="1"/>
  <c r="Q247" i="1"/>
  <c r="Q249" i="1"/>
  <c r="Q248" i="1"/>
  <c r="Q250" i="1"/>
  <c r="Q251" i="1"/>
  <c r="Q252" i="1"/>
  <c r="Q253" i="1"/>
  <c r="Q254" i="1"/>
  <c r="Q255" i="1"/>
  <c r="Q256" i="1"/>
  <c r="Q257" i="1"/>
  <c r="Q258" i="1"/>
  <c r="Q260" i="1"/>
  <c r="Q261" i="1"/>
  <c r="Q262" i="1"/>
  <c r="Q263" i="1"/>
  <c r="Q259" i="1"/>
  <c r="Q264" i="1"/>
  <c r="Q265" i="1"/>
  <c r="Q266" i="1"/>
  <c r="Q267" i="1"/>
  <c r="Q268" i="1"/>
  <c r="Q269" i="1"/>
  <c r="Q270" i="1"/>
  <c r="Q271" i="1"/>
  <c r="Q272" i="1"/>
  <c r="Q273" i="1"/>
  <c r="Q274" i="1"/>
  <c r="Q275" i="1"/>
  <c r="Q276" i="1"/>
  <c r="Q277" i="1"/>
  <c r="Q278" i="1"/>
  <c r="Q279" i="1"/>
  <c r="Q280" i="1"/>
  <c r="Q281" i="1"/>
  <c r="Q282" i="1"/>
  <c r="Q283" i="1"/>
  <c r="Q284" i="1"/>
  <c r="Q285" i="1"/>
  <c r="Q286" i="1"/>
  <c r="Q288" i="1"/>
  <c r="Q289" i="1"/>
  <c r="Q287" i="1"/>
  <c r="Q290" i="1"/>
  <c r="Q291" i="1"/>
  <c r="Q292" i="1"/>
  <c r="Q293" i="1"/>
  <c r="Q294" i="1"/>
  <c r="Q295" i="1"/>
  <c r="Q296" i="1"/>
  <c r="Q297" i="1"/>
  <c r="Q298" i="1"/>
  <c r="Q299" i="1"/>
  <c r="Q300" i="1"/>
  <c r="Q301" i="1"/>
  <c r="Q302" i="1"/>
  <c r="Q303" i="1"/>
  <c r="Q304" i="1"/>
  <c r="Q305" i="1"/>
  <c r="Q306" i="1"/>
  <c r="Q307" i="1"/>
  <c r="Q308" i="1"/>
  <c r="Q309" i="1"/>
  <c r="Q310" i="1"/>
  <c r="Q311" i="1"/>
  <c r="Q312" i="1"/>
  <c r="Q313" i="1"/>
  <c r="Q314" i="1"/>
  <c r="Q315" i="1"/>
  <c r="Q316" i="1"/>
  <c r="Q317" i="1"/>
  <c r="Q318" i="1"/>
  <c r="Q319" i="1"/>
  <c r="Q320" i="1"/>
  <c r="Q321" i="1"/>
  <c r="Q322" i="1"/>
  <c r="Q323" i="1"/>
  <c r="Q324" i="1"/>
  <c r="Q325" i="1"/>
  <c r="Q326" i="1"/>
  <c r="Q327" i="1"/>
  <c r="Q328" i="1"/>
  <c r="Q329" i="1"/>
  <c r="Q330" i="1"/>
  <c r="Q331" i="1"/>
  <c r="Q332" i="1"/>
  <c r="Q333" i="1"/>
  <c r="Q334" i="1"/>
  <c r="Q335" i="1"/>
  <c r="Q336" i="1"/>
  <c r="Q337" i="1"/>
  <c r="Q338" i="1"/>
  <c r="Q339" i="1"/>
  <c r="Q340" i="1"/>
  <c r="Q341" i="1"/>
  <c r="Q342" i="1"/>
  <c r="Q343" i="1"/>
  <c r="Q344" i="1"/>
  <c r="Q345" i="1"/>
  <c r="Q346" i="1"/>
  <c r="Q347" i="1"/>
  <c r="Q348" i="1"/>
  <c r="Q349" i="1"/>
  <c r="Q350" i="1"/>
  <c r="Q351" i="1"/>
  <c r="Q352" i="1"/>
  <c r="Q353" i="1"/>
  <c r="Q354" i="1"/>
  <c r="Q355" i="1"/>
  <c r="Q356" i="1"/>
  <c r="Q357" i="1"/>
  <c r="Q358" i="1"/>
  <c r="Q359" i="1"/>
  <c r="Q360" i="1"/>
  <c r="Q361" i="1"/>
  <c r="Q362" i="1"/>
  <c r="Q363" i="1"/>
  <c r="Q364" i="1"/>
  <c r="Q365" i="1"/>
  <c r="Q366" i="1"/>
  <c r="Q367" i="1"/>
  <c r="Q368" i="1"/>
  <c r="Q369" i="1"/>
  <c r="Q370" i="1"/>
  <c r="Q371" i="1"/>
  <c r="Q372" i="1"/>
  <c r="Q373" i="1"/>
  <c r="Q374" i="1"/>
  <c r="Q376" i="1"/>
  <c r="Q375" i="1"/>
  <c r="Q377" i="1"/>
  <c r="Q378" i="1"/>
  <c r="Q379" i="1"/>
  <c r="Q380" i="1"/>
  <c r="Q381" i="1"/>
  <c r="Q382" i="1"/>
  <c r="Q383" i="1"/>
  <c r="Q384" i="1"/>
  <c r="Q385" i="1"/>
  <c r="Q386" i="1"/>
  <c r="Q387" i="1"/>
  <c r="Q388" i="1"/>
  <c r="Q389" i="1"/>
  <c r="Q390" i="1"/>
  <c r="Q391" i="1"/>
  <c r="Q392" i="1"/>
  <c r="Q393" i="1"/>
  <c r="Q394" i="1"/>
  <c r="Q395" i="1"/>
  <c r="Q396" i="1"/>
  <c r="Q397" i="1"/>
  <c r="Q398" i="1"/>
  <c r="Q399" i="1"/>
  <c r="Q400" i="1"/>
  <c r="Q401" i="1"/>
  <c r="Q402" i="1"/>
  <c r="Q403" i="1"/>
  <c r="Q404" i="1"/>
  <c r="Q405" i="1"/>
  <c r="Q406" i="1"/>
  <c r="Q407" i="1"/>
  <c r="Q408" i="1"/>
  <c r="Q409" i="1"/>
  <c r="Q410" i="1"/>
  <c r="Q411" i="1"/>
  <c r="Q412" i="1"/>
  <c r="Q413" i="1"/>
  <c r="Q414" i="1"/>
  <c r="Q415" i="1"/>
  <c r="Q416" i="1"/>
  <c r="Q417" i="1"/>
  <c r="Q418" i="1"/>
  <c r="Q419" i="1"/>
  <c r="Q420" i="1"/>
  <c r="Q421" i="1"/>
  <c r="Q422" i="1"/>
  <c r="Q423" i="1"/>
  <c r="Q424" i="1"/>
  <c r="Q425" i="1"/>
  <c r="Q426" i="1"/>
  <c r="Q427" i="1"/>
  <c r="Q428" i="1"/>
  <c r="Q429" i="1"/>
  <c r="Q430" i="1"/>
  <c r="Q431" i="1"/>
  <c r="Q432" i="1"/>
  <c r="Q433" i="1"/>
  <c r="Q434" i="1"/>
  <c r="Q435" i="1"/>
  <c r="Q436" i="1"/>
  <c r="Q437" i="1"/>
  <c r="Q438" i="1"/>
  <c r="Q439" i="1"/>
  <c r="Q440" i="1"/>
  <c r="Q441" i="1"/>
  <c r="Q442" i="1"/>
  <c r="Q443" i="1"/>
  <c r="Q444" i="1"/>
  <c r="Q445" i="1"/>
  <c r="Q446" i="1"/>
  <c r="Q447" i="1"/>
  <c r="Q448" i="1"/>
  <c r="Q449" i="1"/>
  <c r="Q450" i="1"/>
  <c r="Q451" i="1"/>
  <c r="Q452" i="1"/>
  <c r="Q453" i="1"/>
  <c r="Q454" i="1"/>
  <c r="Q455" i="1"/>
  <c r="Q456" i="1"/>
  <c r="Q457" i="1"/>
  <c r="Q458" i="1"/>
  <c r="Q459" i="1"/>
  <c r="Q460" i="1"/>
  <c r="Q461" i="1"/>
  <c r="Q462" i="1"/>
  <c r="Q463" i="1"/>
  <c r="Q464" i="1"/>
  <c r="Q465" i="1"/>
  <c r="Q466" i="1"/>
  <c r="Q467" i="1"/>
  <c r="Q468" i="1"/>
  <c r="Q470" i="1"/>
  <c r="Q469" i="1"/>
  <c r="Q471" i="1"/>
  <c r="Q472" i="1"/>
  <c r="Q473" i="1"/>
  <c r="Q474" i="1"/>
  <c r="Q475" i="1"/>
  <c r="Q476" i="1"/>
  <c r="Q477" i="1"/>
  <c r="Q478" i="1"/>
  <c r="Q479" i="1"/>
  <c r="Q480" i="1"/>
  <c r="Q481" i="1"/>
  <c r="Q482" i="1"/>
  <c r="Q483" i="1"/>
  <c r="Q484" i="1"/>
  <c r="Q485" i="1"/>
  <c r="Q486" i="1"/>
  <c r="Q487" i="1"/>
  <c r="Q488" i="1"/>
  <c r="Q489" i="1"/>
  <c r="Q490" i="1"/>
  <c r="Q491" i="1"/>
  <c r="Q492" i="1"/>
  <c r="Q493" i="1"/>
  <c r="Q494" i="1"/>
  <c r="Q495" i="1"/>
  <c r="Q496" i="1"/>
  <c r="Q497" i="1"/>
  <c r="Q498" i="1"/>
  <c r="Q499" i="1"/>
  <c r="Q500" i="1"/>
  <c r="Q501" i="1"/>
  <c r="Q502" i="1"/>
  <c r="Q503" i="1"/>
  <c r="Q504" i="1"/>
  <c r="Q505" i="1"/>
  <c r="Q506" i="1"/>
  <c r="Q507" i="1"/>
  <c r="Q508" i="1"/>
  <c r="Q509" i="1"/>
  <c r="Q510" i="1"/>
  <c r="Q511" i="1"/>
  <c r="Q512" i="1"/>
  <c r="Q513" i="1"/>
  <c r="Q514" i="1"/>
  <c r="Q516" i="1"/>
  <c r="Q515" i="1"/>
  <c r="Q517" i="1"/>
  <c r="Q518" i="1"/>
  <c r="Q519" i="1"/>
  <c r="Q520" i="1"/>
  <c r="Q521" i="1"/>
  <c r="Q522" i="1"/>
  <c r="Q523" i="1"/>
  <c r="Q524" i="1"/>
  <c r="Q525" i="1"/>
  <c r="Q526" i="1"/>
  <c r="Q527" i="1"/>
  <c r="Q528" i="1"/>
  <c r="Q529" i="1"/>
  <c r="Q530" i="1"/>
  <c r="Q531" i="1"/>
  <c r="Q532" i="1"/>
  <c r="Q533" i="1"/>
  <c r="Q534" i="1"/>
  <c r="Q535" i="1"/>
  <c r="Q536" i="1"/>
  <c r="Q537" i="1"/>
  <c r="Q538" i="1"/>
  <c r="Q539" i="1"/>
  <c r="Q540" i="1"/>
  <c r="Q541" i="1"/>
  <c r="Q542" i="1"/>
  <c r="Q543" i="1"/>
  <c r="Q544" i="1"/>
  <c r="Q545" i="1"/>
  <c r="Q546" i="1"/>
  <c r="Q547" i="1"/>
  <c r="Q548" i="1"/>
  <c r="Q549" i="1"/>
  <c r="Q550" i="1"/>
  <c r="Q551" i="1"/>
  <c r="Q552" i="1"/>
  <c r="Q553" i="1"/>
  <c r="Q554" i="1"/>
  <c r="Q555" i="1"/>
  <c r="Q556" i="1"/>
  <c r="Q557" i="1"/>
  <c r="Q558" i="1"/>
  <c r="Q559" i="1"/>
  <c r="Q560" i="1"/>
  <c r="Q561" i="1"/>
  <c r="Q562" i="1"/>
  <c r="Q563" i="1"/>
  <c r="Q564" i="1"/>
  <c r="Q565" i="1"/>
  <c r="Q566" i="1"/>
  <c r="Q567" i="1"/>
  <c r="Q568" i="1"/>
  <c r="Q569" i="1"/>
  <c r="Q570" i="1"/>
  <c r="Q571" i="1"/>
  <c r="Q572" i="1"/>
  <c r="Q573" i="1"/>
  <c r="Q574" i="1"/>
  <c r="Q575" i="1"/>
  <c r="Q576" i="1"/>
  <c r="Q577" i="1"/>
  <c r="Q578" i="1"/>
  <c r="Q584" i="1"/>
  <c r="Q580" i="1"/>
  <c r="Q581" i="1"/>
  <c r="Q582" i="1"/>
  <c r="Q583" i="1"/>
  <c r="Q585" i="1"/>
  <c r="Q586" i="1"/>
  <c r="Q579" i="1"/>
  <c r="Q587" i="1"/>
  <c r="Q588" i="1"/>
  <c r="Q589" i="1"/>
  <c r="Q590" i="1"/>
  <c r="Q591" i="1"/>
  <c r="Q592" i="1"/>
  <c r="Q593" i="1"/>
  <c r="Q594" i="1"/>
  <c r="Q595" i="1"/>
  <c r="Q596" i="1"/>
  <c r="Q597" i="1"/>
  <c r="Q598" i="1"/>
  <c r="Q599" i="1"/>
  <c r="Q600" i="1"/>
  <c r="Q601" i="1"/>
  <c r="Q602" i="1"/>
  <c r="Q603" i="1"/>
  <c r="Q604" i="1"/>
  <c r="Q605" i="1"/>
  <c r="Q606" i="1"/>
  <c r="Q607" i="1"/>
  <c r="Q608" i="1"/>
  <c r="Q609" i="1"/>
  <c r="Q610" i="1"/>
  <c r="Q611" i="1"/>
  <c r="Q612" i="1"/>
  <c r="Q613" i="1"/>
  <c r="Q614" i="1"/>
  <c r="Q615" i="1"/>
  <c r="Q616" i="1"/>
  <c r="Q617" i="1"/>
  <c r="Q618" i="1"/>
  <c r="Q619" i="1"/>
  <c r="Q620" i="1"/>
  <c r="Q621" i="1"/>
  <c r="Q622" i="1"/>
  <c r="Q623" i="1"/>
  <c r="Q624" i="1"/>
  <c r="Q625" i="1"/>
  <c r="Q626" i="1"/>
  <c r="Q627" i="1"/>
  <c r="Q628" i="1"/>
  <c r="Q629" i="1"/>
  <c r="Q630" i="1"/>
  <c r="Q631" i="1"/>
  <c r="Q632" i="1"/>
  <c r="Q633" i="1"/>
  <c r="Q634" i="1"/>
  <c r="Q635" i="1"/>
  <c r="Q636" i="1"/>
  <c r="Q637" i="1"/>
  <c r="Q638" i="1"/>
  <c r="Q639" i="1"/>
  <c r="Q640" i="1"/>
  <c r="Q641" i="1"/>
  <c r="Q642" i="1"/>
  <c r="Q643" i="1"/>
  <c r="Q644" i="1"/>
  <c r="Q645" i="1"/>
  <c r="Q647" i="1"/>
  <c r="Q646" i="1"/>
  <c r="Q648" i="1"/>
  <c r="Q649" i="1"/>
  <c r="Q650" i="1"/>
  <c r="Q651" i="1"/>
  <c r="Q652" i="1"/>
  <c r="Q653" i="1"/>
  <c r="Q654" i="1"/>
  <c r="Q655" i="1"/>
  <c r="Q656" i="1"/>
  <c r="Q657" i="1"/>
  <c r="Q658" i="1"/>
  <c r="Q659" i="1"/>
  <c r="Q660" i="1"/>
  <c r="Q662" i="1"/>
  <c r="Q661" i="1"/>
  <c r="Q663" i="1"/>
  <c r="Q664" i="1"/>
  <c r="Q665" i="1"/>
  <c r="Q666" i="1"/>
  <c r="Q667" i="1"/>
  <c r="Q668" i="1"/>
  <c r="Q669" i="1"/>
  <c r="Q670" i="1"/>
  <c r="Q671" i="1"/>
  <c r="Q672" i="1"/>
  <c r="Q673" i="1"/>
  <c r="Q674" i="1"/>
  <c r="Q675" i="1"/>
  <c r="Q676" i="1"/>
  <c r="Q677" i="1"/>
  <c r="Q678" i="1"/>
  <c r="Q679" i="1"/>
  <c r="Q680" i="1"/>
  <c r="Q681" i="1"/>
  <c r="Q682" i="1"/>
  <c r="Q683" i="1"/>
  <c r="Q684" i="1"/>
  <c r="Q685" i="1"/>
  <c r="Q686" i="1"/>
  <c r="Q687" i="1"/>
  <c r="Q688" i="1"/>
  <c r="Q689" i="1"/>
  <c r="Q690" i="1"/>
  <c r="Q691" i="1"/>
  <c r="Q692" i="1"/>
  <c r="Q693" i="1"/>
  <c r="Q694" i="1"/>
  <c r="Q695" i="1"/>
  <c r="Q696" i="1"/>
  <c r="Q698" i="1"/>
  <c r="Q699" i="1"/>
  <c r="Q700" i="1"/>
  <c r="Q697" i="1"/>
  <c r="Q701" i="1"/>
  <c r="Q702" i="1"/>
  <c r="Q703" i="1"/>
  <c r="Q704" i="1"/>
  <c r="Q705" i="1"/>
  <c r="Q706" i="1"/>
  <c r="Q707" i="1"/>
  <c r="Q708" i="1"/>
  <c r="Q709" i="1"/>
  <c r="Q710" i="1"/>
  <c r="Q711" i="1"/>
  <c r="Q712" i="1"/>
  <c r="Q713" i="1"/>
  <c r="Q714" i="1"/>
  <c r="Q715" i="1"/>
  <c r="Q716" i="1"/>
  <c r="Q717" i="1"/>
  <c r="Q718" i="1"/>
  <c r="Q719" i="1"/>
  <c r="Q720" i="1"/>
  <c r="Q721" i="1"/>
  <c r="Q722" i="1"/>
  <c r="Q723" i="1"/>
  <c r="Q724" i="1"/>
  <c r="Q725" i="1"/>
  <c r="Q726" i="1"/>
  <c r="Q727" i="1"/>
  <c r="Q728" i="1"/>
  <c r="Q729" i="1"/>
  <c r="Q730" i="1"/>
  <c r="Q731" i="1"/>
  <c r="Q732" i="1"/>
  <c r="Q733" i="1"/>
  <c r="Q734" i="1"/>
  <c r="Q735" i="1"/>
  <c r="Q736" i="1"/>
  <c r="Q737" i="1"/>
  <c r="Q738" i="1"/>
  <c r="Q739" i="1"/>
  <c r="Q740" i="1"/>
  <c r="Q741" i="1"/>
  <c r="Q742" i="1"/>
  <c r="Q743" i="1"/>
  <c r="Q744" i="1"/>
  <c r="Q745" i="1"/>
  <c r="Q746" i="1"/>
  <c r="Q747" i="1"/>
  <c r="Q748" i="1"/>
  <c r="Q749" i="1"/>
  <c r="Q750" i="1"/>
  <c r="Q751" i="1"/>
  <c r="Q752" i="1"/>
  <c r="Q753" i="1"/>
  <c r="Q754" i="1"/>
  <c r="Q755" i="1"/>
  <c r="Q756" i="1"/>
  <c r="Q757" i="1"/>
  <c r="Q758" i="1"/>
  <c r="Q760" i="1"/>
  <c r="Q759" i="1"/>
  <c r="Q761" i="1"/>
  <c r="Q762" i="1"/>
  <c r="Q763" i="1"/>
  <c r="Q764" i="1"/>
  <c r="Q765" i="1"/>
  <c r="Q766" i="1"/>
  <c r="Q767" i="1"/>
  <c r="Q768" i="1"/>
  <c r="Q769" i="1"/>
  <c r="Q770" i="1"/>
  <c r="Q771" i="1"/>
  <c r="Q772" i="1"/>
  <c r="Q773" i="1"/>
  <c r="Q774" i="1"/>
  <c r="Q776" i="1"/>
  <c r="Q775" i="1"/>
  <c r="Q777" i="1"/>
  <c r="Q778" i="1"/>
  <c r="Q779" i="1"/>
  <c r="Q780" i="1"/>
  <c r="Q781" i="1"/>
  <c r="Q782" i="1"/>
  <c r="Q783" i="1"/>
  <c r="Q784" i="1"/>
  <c r="Q785" i="1"/>
  <c r="Q786" i="1"/>
  <c r="Q787" i="1"/>
  <c r="Q788" i="1"/>
  <c r="Q789" i="1"/>
  <c r="Q790" i="1"/>
  <c r="Q791" i="1"/>
  <c r="Q792" i="1"/>
  <c r="Q793" i="1"/>
  <c r="Q794" i="1"/>
  <c r="Q795" i="1"/>
  <c r="Q796" i="1"/>
  <c r="Q797" i="1"/>
  <c r="Q798" i="1"/>
  <c r="Q799" i="1"/>
  <c r="Q800" i="1"/>
  <c r="Q801" i="1"/>
  <c r="Q802" i="1"/>
  <c r="Q803" i="1"/>
  <c r="Q804" i="1"/>
  <c r="Q805" i="1"/>
  <c r="Q806" i="1"/>
  <c r="Q807" i="1"/>
  <c r="Q808" i="1"/>
  <c r="Q809" i="1"/>
  <c r="Q810" i="1"/>
  <c r="Q811" i="1"/>
  <c r="Q812" i="1"/>
  <c r="Q813" i="1"/>
  <c r="Q814" i="1"/>
  <c r="Q815" i="1"/>
  <c r="Q816" i="1"/>
  <c r="Q817" i="1"/>
  <c r="Q819" i="1"/>
  <c r="Q818" i="1"/>
  <c r="Q820" i="1"/>
  <c r="Q821" i="1"/>
  <c r="Q822" i="1"/>
  <c r="Q823" i="1"/>
  <c r="Q824" i="1"/>
  <c r="Q825" i="1"/>
  <c r="Q826" i="1"/>
  <c r="Q827" i="1"/>
  <c r="Q828" i="1"/>
  <c r="Q829" i="1"/>
  <c r="Q830" i="1"/>
  <c r="Q831" i="1"/>
  <c r="Q832" i="1"/>
  <c r="Q833" i="1"/>
  <c r="Q834" i="1"/>
  <c r="Q835" i="1"/>
  <c r="Q836" i="1"/>
  <c r="Q837" i="1"/>
  <c r="Q838" i="1"/>
  <c r="Q839" i="1"/>
  <c r="Q840" i="1"/>
  <c r="Q841" i="1"/>
  <c r="Q842" i="1"/>
  <c r="Q843" i="1"/>
  <c r="Q844" i="1"/>
  <c r="Q845" i="1"/>
  <c r="Q846" i="1"/>
  <c r="Q847" i="1"/>
  <c r="Q848" i="1"/>
  <c r="Q849" i="1"/>
  <c r="Q850" i="1"/>
  <c r="Q851" i="1"/>
  <c r="Q852" i="1"/>
  <c r="Q853" i="1"/>
  <c r="Q854" i="1"/>
  <c r="Q855" i="1"/>
  <c r="Q856" i="1"/>
  <c r="Q857" i="1"/>
  <c r="Q859" i="1"/>
  <c r="Q858" i="1"/>
  <c r="Q860" i="1"/>
  <c r="Q861" i="1"/>
  <c r="Q862" i="1"/>
  <c r="Q863" i="1"/>
  <c r="Q864" i="1"/>
  <c r="Q865" i="1"/>
  <c r="Q866" i="1"/>
  <c r="Q867" i="1"/>
  <c r="Q869" i="1"/>
  <c r="Q868" i="1"/>
  <c r="Q870" i="1"/>
  <c r="Q871" i="1"/>
  <c r="Q872" i="1"/>
  <c r="Q873" i="1"/>
  <c r="Q874" i="1"/>
  <c r="Q875" i="1"/>
  <c r="Q876" i="1"/>
  <c r="Q877" i="1"/>
  <c r="Q878" i="1"/>
  <c r="Q879" i="1"/>
  <c r="Q880" i="1"/>
  <c r="Q881" i="1"/>
  <c r="Q882" i="1"/>
  <c r="Q883" i="1"/>
  <c r="Q884" i="1"/>
  <c r="Q885" i="1"/>
  <c r="Q886" i="1"/>
  <c r="Q887" i="1"/>
  <c r="Q888" i="1"/>
  <c r="Q889" i="1"/>
  <c r="Q891" i="1"/>
  <c r="Q890" i="1"/>
  <c r="Q892" i="1"/>
  <c r="Q893" i="1"/>
  <c r="Q896" i="1"/>
  <c r="Q894" i="1"/>
  <c r="Q895" i="1"/>
  <c r="Q897" i="1"/>
  <c r="Q898" i="1"/>
  <c r="Q899" i="1"/>
  <c r="Q900" i="1"/>
  <c r="Q901" i="1"/>
  <c r="Q902" i="1"/>
  <c r="Q903" i="1"/>
  <c r="Q904" i="1"/>
  <c r="Q905" i="1"/>
  <c r="Q906" i="1"/>
  <c r="Q907" i="1"/>
  <c r="Q908" i="1"/>
  <c r="Q909" i="1"/>
  <c r="Q910" i="1"/>
  <c r="Q911" i="1"/>
  <c r="Q912" i="1"/>
  <c r="Q913" i="1"/>
  <c r="Q914" i="1"/>
  <c r="Q915" i="1"/>
  <c r="Q916" i="1"/>
  <c r="Q917" i="1"/>
  <c r="Q918" i="1"/>
  <c r="Q919" i="1"/>
  <c r="Q920" i="1"/>
  <c r="Q921" i="1"/>
  <c r="Q922" i="1"/>
  <c r="Q924" i="1"/>
  <c r="Q925" i="1"/>
  <c r="Q926" i="1"/>
  <c r="Q923" i="1"/>
  <c r="Q927" i="1"/>
  <c r="Q928" i="1"/>
  <c r="Q929" i="1"/>
  <c r="Q930" i="1"/>
  <c r="Q931" i="1"/>
  <c r="Q932" i="1"/>
  <c r="Q933" i="1"/>
  <c r="Q934" i="1"/>
  <c r="Q935" i="1"/>
  <c r="Q936" i="1"/>
  <c r="Q937" i="1"/>
  <c r="Q938" i="1"/>
  <c r="Q940" i="1"/>
  <c r="Q941" i="1"/>
  <c r="Q942" i="1"/>
  <c r="Q939" i="1"/>
  <c r="Q943" i="1"/>
  <c r="Q944" i="1"/>
  <c r="Q945" i="1"/>
  <c r="Q946" i="1"/>
  <c r="Q947" i="1"/>
  <c r="Q948" i="1"/>
  <c r="Q949" i="1"/>
  <c r="Q951" i="1"/>
  <c r="Q952" i="1"/>
  <c r="Q953" i="1"/>
  <c r="Q954" i="1"/>
  <c r="Q950" i="1"/>
  <c r="Q955" i="1"/>
  <c r="Q956" i="1"/>
  <c r="Q957" i="1"/>
  <c r="Q958" i="1"/>
  <c r="Q959" i="1"/>
  <c r="Q960" i="1"/>
  <c r="Q961" i="1"/>
  <c r="Q962" i="1"/>
  <c r="Q963" i="1"/>
  <c r="Q964" i="1"/>
  <c r="Q965" i="1"/>
  <c r="Q966" i="1"/>
  <c r="Q967" i="1"/>
  <c r="Q968" i="1"/>
  <c r="Q969" i="1"/>
  <c r="Q970" i="1"/>
  <c r="Q971" i="1"/>
  <c r="Q972" i="1"/>
  <c r="Q973" i="1"/>
  <c r="Q974" i="1"/>
  <c r="Q975" i="1"/>
  <c r="Q976" i="1"/>
  <c r="Q977" i="1"/>
  <c r="Q978" i="1"/>
  <c r="Q979" i="1"/>
  <c r="Q980" i="1"/>
  <c r="Q981" i="1"/>
  <c r="Q982" i="1"/>
  <c r="Q983" i="1"/>
  <c r="Q984" i="1"/>
  <c r="Q985" i="1"/>
  <c r="Q986" i="1"/>
  <c r="Q987" i="1"/>
  <c r="Q988" i="1"/>
  <c r="Q989" i="1"/>
  <c r="Q990" i="1"/>
  <c r="Q991" i="1"/>
  <c r="Q992" i="1"/>
  <c r="Q993" i="1"/>
  <c r="Q994" i="1"/>
  <c r="Q996" i="1"/>
  <c r="Q997" i="1"/>
  <c r="Q998" i="1"/>
  <c r="Q995" i="1"/>
  <c r="Q999" i="1"/>
  <c r="Q1000" i="1"/>
  <c r="Q1001" i="1"/>
  <c r="Q1002" i="1"/>
  <c r="Q1003" i="1"/>
  <c r="Q1004" i="1"/>
  <c r="Q1005" i="1"/>
  <c r="Q1006" i="1"/>
  <c r="Q1007" i="1"/>
  <c r="Q1008" i="1"/>
  <c r="Q1009" i="1"/>
  <c r="Q1010" i="1"/>
  <c r="Q1011" i="1"/>
  <c r="Q1012" i="1"/>
  <c r="Q1013" i="1"/>
  <c r="Q1014" i="1"/>
  <c r="Q1015" i="1"/>
  <c r="Q1016" i="1"/>
  <c r="Q1017" i="1"/>
  <c r="Q1018" i="1"/>
  <c r="Q1019" i="1"/>
  <c r="Q1020" i="1"/>
  <c r="Q1021" i="1"/>
  <c r="Q1022" i="1"/>
  <c r="Q1023" i="1"/>
  <c r="Q1024" i="1"/>
  <c r="Q1025" i="1"/>
  <c r="Q1026" i="1"/>
  <c r="Q1027" i="1"/>
  <c r="Q1028" i="1"/>
  <c r="Q1029" i="1"/>
  <c r="Q1030" i="1"/>
  <c r="Q1031" i="1"/>
  <c r="Q1032" i="1"/>
  <c r="Q1033" i="1"/>
  <c r="Q1034" i="1"/>
  <c r="Q1035" i="1"/>
  <c r="Q1036" i="1"/>
  <c r="Q1037" i="1"/>
  <c r="Q1038" i="1"/>
  <c r="Q1039" i="1"/>
  <c r="Q1040" i="1"/>
  <c r="Q1041" i="1"/>
  <c r="Q1042" i="1"/>
  <c r="Q1043" i="1"/>
  <c r="Q1045" i="1"/>
  <c r="Q1046" i="1"/>
  <c r="Q1047" i="1"/>
  <c r="Q1044" i="1"/>
  <c r="Q1048" i="1"/>
  <c r="Q1049" i="1"/>
  <c r="Q1050" i="1"/>
  <c r="Q1051" i="1"/>
  <c r="Q1052" i="1"/>
  <c r="Q1053" i="1"/>
  <c r="Q1054" i="1"/>
  <c r="Q1055" i="1"/>
  <c r="Q1056" i="1"/>
  <c r="Q1057" i="1"/>
  <c r="Q1058" i="1"/>
  <c r="Q1059" i="1"/>
  <c r="Q1060" i="1"/>
  <c r="Q1061" i="1"/>
  <c r="Q1062" i="1"/>
  <c r="Q1063" i="1"/>
  <c r="Q1064" i="1"/>
  <c r="Q1065" i="1"/>
  <c r="Q1066" i="1"/>
  <c r="Q1067" i="1"/>
  <c r="Q1068" i="1"/>
  <c r="Q1069" i="1"/>
  <c r="Q1070" i="1"/>
  <c r="Q1071" i="1"/>
  <c r="Q1072" i="1"/>
  <c r="Q1073" i="1"/>
  <c r="Q1074" i="1"/>
  <c r="Q1075" i="1"/>
  <c r="Q1076" i="1"/>
  <c r="Q1077" i="1"/>
  <c r="Q1078" i="1"/>
  <c r="Q1079" i="1"/>
  <c r="Q1080" i="1"/>
  <c r="Q1081" i="1"/>
  <c r="Q1082" i="1"/>
  <c r="Q1083" i="1"/>
  <c r="Q1085" i="1"/>
  <c r="Q1086" i="1"/>
  <c r="Q1084" i="1"/>
  <c r="Q1087" i="1"/>
  <c r="Q1088" i="1"/>
  <c r="Q1089" i="1"/>
  <c r="Q1090" i="1"/>
  <c r="Q1091" i="1"/>
  <c r="Q1092" i="1"/>
  <c r="Q1093" i="1"/>
  <c r="Q1094" i="1"/>
  <c r="Q1095" i="1"/>
  <c r="Q1096" i="1"/>
  <c r="Q1097" i="1"/>
  <c r="Q1098" i="1"/>
  <c r="Q1099" i="1"/>
  <c r="Q1100" i="1"/>
  <c r="Q1101" i="1"/>
  <c r="Q1102" i="1"/>
  <c r="Q1103" i="1"/>
  <c r="Q1104" i="1"/>
  <c r="Q1105" i="1"/>
  <c r="Q1106" i="1"/>
  <c r="Q1107" i="1"/>
  <c r="Q1108" i="1"/>
  <c r="Q1109" i="1"/>
  <c r="Q1110" i="1"/>
  <c r="Q1111" i="1"/>
  <c r="Q1112" i="1"/>
  <c r="Q1113" i="1"/>
  <c r="Q1114" i="1"/>
  <c r="Q1115" i="1"/>
  <c r="Q1116" i="1"/>
  <c r="Q1117" i="1"/>
  <c r="Q1118" i="1"/>
  <c r="Q1119" i="1"/>
  <c r="Q1120" i="1"/>
  <c r="Q1121" i="1"/>
  <c r="Q1122" i="1"/>
  <c r="Q1123" i="1"/>
  <c r="Q1124" i="1"/>
  <c r="Q1125" i="1"/>
  <c r="Q1126" i="1"/>
  <c r="Q1127" i="1"/>
  <c r="Q1128" i="1"/>
  <c r="Q1129" i="1"/>
  <c r="Q1130" i="1"/>
  <c r="Q1131" i="1"/>
  <c r="Q1132" i="1"/>
  <c r="Q1133" i="1"/>
  <c r="Q1134" i="1"/>
  <c r="Q1135" i="1"/>
  <c r="Q1136" i="1"/>
  <c r="Q1137" i="1"/>
  <c r="Q1138" i="1"/>
  <c r="Q1139" i="1"/>
  <c r="Q1140" i="1"/>
  <c r="Q1141" i="1"/>
  <c r="Q1142" i="1"/>
  <c r="Q1143" i="1"/>
  <c r="Q1144" i="1"/>
  <c r="Q1145" i="1"/>
  <c r="Q1146" i="1"/>
  <c r="Q1147" i="1"/>
  <c r="Q1148" i="1"/>
  <c r="Q1149" i="1"/>
  <c r="Q1150" i="1"/>
  <c r="Q1152" i="1"/>
  <c r="Q1151" i="1"/>
  <c r="Q1153" i="1"/>
  <c r="Q1154" i="1"/>
  <c r="Q1155" i="1"/>
  <c r="Q1156" i="1"/>
  <c r="Q1157" i="1"/>
  <c r="Q1158" i="1"/>
  <c r="Q1159" i="1"/>
  <c r="Q1160" i="1"/>
  <c r="Q1161" i="1"/>
  <c r="Q1162" i="1"/>
  <c r="Q1163" i="1"/>
  <c r="Q1164" i="1"/>
  <c r="Q1165" i="1"/>
  <c r="Q1166" i="1"/>
  <c r="Q1167" i="1"/>
  <c r="Q1168" i="1"/>
  <c r="Q1169" i="1"/>
  <c r="Q1170" i="1"/>
  <c r="Q1171" i="1"/>
  <c r="Q1172" i="1"/>
  <c r="Q1173" i="1"/>
  <c r="Q1174" i="1"/>
  <c r="Q1175" i="1"/>
  <c r="Q1176" i="1"/>
  <c r="Q1177" i="1"/>
  <c r="Q1178" i="1"/>
  <c r="Q1179" i="1"/>
  <c r="Q1180" i="1"/>
  <c r="Q1181" i="1"/>
  <c r="Q1182" i="1"/>
  <c r="Q1183" i="1"/>
  <c r="Q1184" i="1"/>
  <c r="Q1185" i="1"/>
  <c r="Q1186" i="1"/>
  <c r="Q1187" i="1"/>
  <c r="Q1188" i="1"/>
  <c r="Q1189" i="1"/>
  <c r="Q1190" i="1"/>
  <c r="Q1191" i="1"/>
  <c r="Q1192" i="1"/>
  <c r="Q1193" i="1"/>
  <c r="Q1194" i="1"/>
  <c r="Q1195" i="1"/>
  <c r="Q1196" i="1"/>
  <c r="Q1197" i="1"/>
  <c r="Q1198" i="1"/>
  <c r="Q1199" i="1"/>
  <c r="Q1200" i="1"/>
  <c r="Q1201" i="1"/>
  <c r="Q1202" i="1"/>
  <c r="Q1203" i="1"/>
  <c r="Q1204" i="1"/>
  <c r="Q1205" i="1"/>
  <c r="Q1206" i="1"/>
  <c r="Q1207" i="1"/>
  <c r="Q1208" i="1"/>
  <c r="Q1209" i="1"/>
  <c r="Q1210" i="1"/>
  <c r="Q1211" i="1"/>
  <c r="Q1212" i="1"/>
  <c r="Q1213" i="1"/>
  <c r="Q1214" i="1"/>
  <c r="Q1215" i="1"/>
  <c r="Q1216" i="1"/>
  <c r="Q1217" i="1"/>
  <c r="Q1218" i="1"/>
  <c r="Q1219" i="1"/>
  <c r="Q1220" i="1"/>
  <c r="Q1221" i="1"/>
  <c r="Q1222" i="1"/>
  <c r="Q1223" i="1"/>
  <c r="Q1224" i="1"/>
  <c r="Q1225" i="1"/>
  <c r="Q1226" i="1"/>
  <c r="Q1227" i="1"/>
  <c r="Q1228" i="1"/>
  <c r="Q1229" i="1"/>
  <c r="Q1230" i="1"/>
  <c r="Q1231" i="1"/>
  <c r="Q1232" i="1"/>
  <c r="Q1233" i="1"/>
  <c r="Q1234" i="1"/>
  <c r="Q1235" i="1"/>
  <c r="Q1236" i="1"/>
  <c r="Q1237" i="1"/>
  <c r="Q1238" i="1"/>
  <c r="Q1239" i="1"/>
  <c r="Q1240" i="1"/>
  <c r="Q1241" i="1"/>
  <c r="Q1242" i="1"/>
  <c r="Q1243" i="1"/>
  <c r="Q1244" i="1"/>
  <c r="Q1245" i="1"/>
  <c r="Q1246" i="1"/>
  <c r="Q1247" i="1"/>
  <c r="Q1248" i="1"/>
  <c r="Q1249" i="1"/>
  <c r="Q1250" i="1"/>
  <c r="Q1251" i="1"/>
  <c r="Q1252" i="1"/>
  <c r="Q1253" i="1"/>
  <c r="Q1255" i="1"/>
  <c r="Q1254" i="1"/>
  <c r="Q1256" i="1"/>
  <c r="Q1257" i="1"/>
  <c r="Q1258" i="1"/>
  <c r="Q1259" i="1"/>
  <c r="Q1260" i="1"/>
  <c r="Q1261" i="1"/>
  <c r="Q1262" i="1"/>
  <c r="Q1263" i="1"/>
  <c r="Q1264" i="1"/>
  <c r="Q1265" i="1"/>
  <c r="Q1266" i="1"/>
  <c r="Q1267" i="1"/>
  <c r="Q1268" i="1"/>
  <c r="Q1269" i="1"/>
  <c r="Q1270" i="1"/>
  <c r="Q1271" i="1"/>
  <c r="Q1272" i="1"/>
  <c r="Q1273" i="1"/>
  <c r="Q1274" i="1"/>
  <c r="Q1275" i="1"/>
  <c r="Q1276" i="1"/>
  <c r="Q1277" i="1"/>
  <c r="Q1278" i="1"/>
  <c r="Q1279" i="1"/>
  <c r="Q1280" i="1"/>
  <c r="Q1281" i="1"/>
  <c r="Q1282" i="1"/>
  <c r="Q1283" i="1"/>
  <c r="Q1284" i="1"/>
  <c r="Q1285" i="1"/>
  <c r="Q1286" i="1"/>
  <c r="Q1287" i="1"/>
  <c r="Q1288" i="1"/>
  <c r="Q1289" i="1"/>
  <c r="Q1290" i="1"/>
  <c r="Q1291" i="1"/>
  <c r="Q1292" i="1"/>
  <c r="Q1293" i="1"/>
  <c r="Q1294" i="1"/>
  <c r="Q1295" i="1"/>
  <c r="Q1296" i="1"/>
  <c r="Q1297" i="1"/>
  <c r="Q1298" i="1"/>
  <c r="Q1299" i="1"/>
  <c r="Q1300" i="1"/>
  <c r="Q1301" i="1"/>
  <c r="Q1302" i="1"/>
  <c r="Q1303" i="1"/>
  <c r="Q1304" i="1"/>
  <c r="Q1305" i="1"/>
  <c r="Q1306" i="1"/>
  <c r="Q1307" i="1"/>
  <c r="Q1308" i="1"/>
  <c r="Q1309" i="1"/>
  <c r="Q1310" i="1"/>
  <c r="Q1311" i="1"/>
  <c r="Q1312" i="1"/>
  <c r="Q1313" i="1"/>
  <c r="Q1314" i="1"/>
  <c r="BS34" i="2" a="1"/>
  <c r="BS34" i="2" s="1"/>
  <c r="BT4" i="5"/>
  <c r="BT3" i="5"/>
  <c r="AW16" i="2"/>
  <c r="AW2" i="2"/>
  <c r="AW14" i="2"/>
  <c r="AW10" i="2"/>
  <c r="AW20" i="2"/>
  <c r="AW30" i="2"/>
  <c r="AW33" i="2"/>
  <c r="AW6" i="2"/>
  <c r="AW13" i="2"/>
  <c r="AW15" i="2"/>
  <c r="AW3" i="2"/>
  <c r="AW17" i="2"/>
  <c r="AW28" i="2"/>
  <c r="AW22" i="2"/>
  <c r="AW19" i="2"/>
  <c r="AW21" i="2"/>
  <c r="AW26" i="2"/>
  <c r="AW12" i="2"/>
  <c r="AW27" i="2"/>
  <c r="AW7" i="2"/>
  <c r="AW8" i="2"/>
  <c r="AW5" i="2"/>
  <c r="AW24" i="2"/>
  <c r="AW9" i="2"/>
  <c r="AW11" i="2"/>
  <c r="AW18" i="2"/>
  <c r="AW23" i="2"/>
  <c r="AW29" i="2"/>
  <c r="AW25" i="2"/>
  <c r="AW32" i="2"/>
  <c r="AW31" i="2"/>
  <c r="AW4" i="2"/>
  <c r="AS16" i="2"/>
  <c r="AS2" i="2"/>
  <c r="AS14" i="2"/>
  <c r="AS10" i="2"/>
  <c r="AS20" i="2"/>
  <c r="AS30" i="2"/>
  <c r="AS33" i="2"/>
  <c r="AS6" i="2"/>
  <c r="AS13" i="2"/>
  <c r="AS15" i="2"/>
  <c r="AS3" i="2"/>
  <c r="AS17" i="2"/>
  <c r="AS28" i="2"/>
  <c r="AS22" i="2"/>
  <c r="AS19" i="2"/>
  <c r="AS21" i="2"/>
  <c r="AS26" i="2"/>
  <c r="AS12" i="2"/>
  <c r="AS27" i="2"/>
  <c r="AS7" i="2"/>
  <c r="AS8" i="2"/>
  <c r="AS5" i="2"/>
  <c r="AS24" i="2"/>
  <c r="AS9" i="2"/>
  <c r="AS11" i="2"/>
  <c r="AS18" i="2"/>
  <c r="AS23" i="2"/>
  <c r="AS29" i="2"/>
  <c r="AS25" i="2"/>
  <c r="AS32" i="2"/>
  <c r="AS31" i="2"/>
  <c r="AS4" i="2"/>
  <c r="W3" i="1"/>
  <c r="W4" i="1"/>
  <c r="W5" i="1"/>
  <c r="W6" i="1"/>
  <c r="W7" i="1"/>
  <c r="W8" i="1"/>
  <c r="W9" i="1"/>
  <c r="W10" i="1"/>
  <c r="W11" i="1"/>
  <c r="W12" i="1"/>
  <c r="W13" i="1"/>
  <c r="W14" i="1"/>
  <c r="W15" i="1"/>
  <c r="W16" i="1"/>
  <c r="W17" i="1"/>
  <c r="W18" i="1"/>
  <c r="W19" i="1"/>
  <c r="W20" i="1"/>
  <c r="W21" i="1"/>
  <c r="W22" i="1"/>
  <c r="W23" i="1"/>
  <c r="W24" i="1"/>
  <c r="W25" i="1"/>
  <c r="W26" i="1"/>
  <c r="W27" i="1"/>
  <c r="W28" i="1"/>
  <c r="W29" i="1"/>
  <c r="W30" i="1"/>
  <c r="W31" i="1"/>
  <c r="W32" i="1"/>
  <c r="W33" i="1"/>
  <c r="W34" i="1"/>
  <c r="W35" i="1"/>
  <c r="W36" i="1"/>
  <c r="W37" i="1"/>
  <c r="W38" i="1"/>
  <c r="W39" i="1"/>
  <c r="W40" i="1"/>
  <c r="W41" i="1"/>
  <c r="W42" i="1"/>
  <c r="W43" i="1"/>
  <c r="W44" i="1"/>
  <c r="W45" i="1"/>
  <c r="W46" i="1"/>
  <c r="W47" i="1"/>
  <c r="W48" i="1"/>
  <c r="W49" i="1"/>
  <c r="W50" i="1"/>
  <c r="W51" i="1"/>
  <c r="W52" i="1"/>
  <c r="W53" i="1"/>
  <c r="W54" i="1"/>
  <c r="W55" i="1"/>
  <c r="W56" i="1"/>
  <c r="W57" i="1"/>
  <c r="W58" i="1"/>
  <c r="W59" i="1"/>
  <c r="W60" i="1"/>
  <c r="W61" i="1"/>
  <c r="W62" i="1"/>
  <c r="W63" i="1"/>
  <c r="W64" i="1"/>
  <c r="W66" i="1"/>
  <c r="W67" i="1"/>
  <c r="W68" i="1"/>
  <c r="W69" i="1"/>
  <c r="W65" i="1"/>
  <c r="W70" i="1"/>
  <c r="W71" i="1"/>
  <c r="W72" i="1"/>
  <c r="W73" i="1"/>
  <c r="W74" i="1"/>
  <c r="W75" i="1"/>
  <c r="W76" i="1"/>
  <c r="W77" i="1"/>
  <c r="W78" i="1"/>
  <c r="W79" i="1"/>
  <c r="W80" i="1"/>
  <c r="W81" i="1"/>
  <c r="W82" i="1"/>
  <c r="W83" i="1"/>
  <c r="W84" i="1"/>
  <c r="W85" i="1"/>
  <c r="W86" i="1"/>
  <c r="W87" i="1"/>
  <c r="W88" i="1"/>
  <c r="W89" i="1"/>
  <c r="W90" i="1"/>
  <c r="W91" i="1"/>
  <c r="W92" i="1"/>
  <c r="W93" i="1"/>
  <c r="W94" i="1"/>
  <c r="W95" i="1"/>
  <c r="W96" i="1"/>
  <c r="W97" i="1"/>
  <c r="W98" i="1"/>
  <c r="W99" i="1"/>
  <c r="W100" i="1"/>
  <c r="W101" i="1"/>
  <c r="W102" i="1"/>
  <c r="W108" i="1"/>
  <c r="W103" i="1"/>
  <c r="W105" i="1"/>
  <c r="W106" i="1"/>
  <c r="W104" i="1"/>
  <c r="W107" i="1"/>
  <c r="W109" i="1"/>
  <c r="W110" i="1"/>
  <c r="W111" i="1"/>
  <c r="W112" i="1"/>
  <c r="W113" i="1"/>
  <c r="W114" i="1"/>
  <c r="W115" i="1"/>
  <c r="W116" i="1"/>
  <c r="W117" i="1"/>
  <c r="W118" i="1"/>
  <c r="W119" i="1"/>
  <c r="W120" i="1"/>
  <c r="W121" i="1"/>
  <c r="W122" i="1"/>
  <c r="W123" i="1"/>
  <c r="W124" i="1"/>
  <c r="W125" i="1"/>
  <c r="W126" i="1"/>
  <c r="W127" i="1"/>
  <c r="W128" i="1"/>
  <c r="W129" i="1"/>
  <c r="W130" i="1"/>
  <c r="W131" i="1"/>
  <c r="W132" i="1"/>
  <c r="W133" i="1"/>
  <c r="W134" i="1"/>
  <c r="W135" i="1"/>
  <c r="W136" i="1"/>
  <c r="W137" i="1"/>
  <c r="W138" i="1"/>
  <c r="W139" i="1"/>
  <c r="W140" i="1"/>
  <c r="W141" i="1"/>
  <c r="W142" i="1"/>
  <c r="W144" i="1"/>
  <c r="W143" i="1"/>
  <c r="W145" i="1"/>
  <c r="W146" i="1"/>
  <c r="W147" i="1"/>
  <c r="W148" i="1"/>
  <c r="W149" i="1"/>
  <c r="W150" i="1"/>
  <c r="W151" i="1"/>
  <c r="W152" i="1"/>
  <c r="W154" i="1"/>
  <c r="W155" i="1"/>
  <c r="W153" i="1"/>
  <c r="W156" i="1"/>
  <c r="W157" i="1"/>
  <c r="W158" i="1"/>
  <c r="W159" i="1"/>
  <c r="W160" i="1"/>
  <c r="W162" i="1"/>
  <c r="W161" i="1"/>
  <c r="W163" i="1"/>
  <c r="W164" i="1"/>
  <c r="W165" i="1"/>
  <c r="W166" i="1"/>
  <c r="W167" i="1"/>
  <c r="W168" i="1"/>
  <c r="W169" i="1"/>
  <c r="W170" i="1"/>
  <c r="W171" i="1"/>
  <c r="W172" i="1"/>
  <c r="W173" i="1"/>
  <c r="W174" i="1"/>
  <c r="W175" i="1"/>
  <c r="W176" i="1"/>
  <c r="W177" i="1"/>
  <c r="W178" i="1"/>
  <c r="W179" i="1"/>
  <c r="W180" i="1"/>
  <c r="W181" i="1"/>
  <c r="W182" i="1"/>
  <c r="W183" i="1"/>
  <c r="W184" i="1"/>
  <c r="W185" i="1"/>
  <c r="W186" i="1"/>
  <c r="W187" i="1"/>
  <c r="W188" i="1"/>
  <c r="W189" i="1"/>
  <c r="W190" i="1"/>
  <c r="W191" i="1"/>
  <c r="W192" i="1"/>
  <c r="W193" i="1"/>
  <c r="W194" i="1"/>
  <c r="W195" i="1"/>
  <c r="W196" i="1"/>
  <c r="W197" i="1"/>
  <c r="W198" i="1"/>
  <c r="W199" i="1"/>
  <c r="W200" i="1"/>
  <c r="W201" i="1"/>
  <c r="W202" i="1"/>
  <c r="W203" i="1"/>
  <c r="W204" i="1"/>
  <c r="W205" i="1"/>
  <c r="W206" i="1"/>
  <c r="W207" i="1"/>
  <c r="W208" i="1"/>
  <c r="W209" i="1"/>
  <c r="W210" i="1"/>
  <c r="W211" i="1"/>
  <c r="W213" i="1"/>
  <c r="W214" i="1"/>
  <c r="W215" i="1"/>
  <c r="W216" i="1"/>
  <c r="W212" i="1"/>
  <c r="W217" i="1"/>
  <c r="W218" i="1"/>
  <c r="W219" i="1"/>
  <c r="W220" i="1"/>
  <c r="W221" i="1"/>
  <c r="W222" i="1"/>
  <c r="W223" i="1"/>
  <c r="W224" i="1"/>
  <c r="W225" i="1"/>
  <c r="W226" i="1"/>
  <c r="W227" i="1"/>
  <c r="W228" i="1"/>
  <c r="W229" i="1"/>
  <c r="W230" i="1"/>
  <c r="W231" i="1"/>
  <c r="W232" i="1"/>
  <c r="W233" i="1"/>
  <c r="W234" i="1"/>
  <c r="W235" i="1"/>
  <c r="W236" i="1"/>
  <c r="W237" i="1"/>
  <c r="W238" i="1"/>
  <c r="W239" i="1"/>
  <c r="W240" i="1"/>
  <c r="W241" i="1"/>
  <c r="W242" i="1"/>
  <c r="W243" i="1"/>
  <c r="W244" i="1"/>
  <c r="W245" i="1"/>
  <c r="W246" i="1"/>
  <c r="W247" i="1"/>
  <c r="W249" i="1"/>
  <c r="W248" i="1"/>
  <c r="W250" i="1"/>
  <c r="W251" i="1"/>
  <c r="W252" i="1"/>
  <c r="W253" i="1"/>
  <c r="W254" i="1"/>
  <c r="W255" i="1"/>
  <c r="W256" i="1"/>
  <c r="W257" i="1"/>
  <c r="W258" i="1"/>
  <c r="W260" i="1"/>
  <c r="W261" i="1"/>
  <c r="W262" i="1"/>
  <c r="W263" i="1"/>
  <c r="W259" i="1"/>
  <c r="W264" i="1"/>
  <c r="W265" i="1"/>
  <c r="W266" i="1"/>
  <c r="W267" i="1"/>
  <c r="W268" i="1"/>
  <c r="W269" i="1"/>
  <c r="W270" i="1"/>
  <c r="W271" i="1"/>
  <c r="W272" i="1"/>
  <c r="W273" i="1"/>
  <c r="W274" i="1"/>
  <c r="W275" i="1"/>
  <c r="W276" i="1"/>
  <c r="W277" i="1"/>
  <c r="W278" i="1"/>
  <c r="W279" i="1"/>
  <c r="W280" i="1"/>
  <c r="W281" i="1"/>
  <c r="W282" i="1"/>
  <c r="W283" i="1"/>
  <c r="W284" i="1"/>
  <c r="W285" i="1"/>
  <c r="W286" i="1"/>
  <c r="W288" i="1"/>
  <c r="W289" i="1"/>
  <c r="W287" i="1"/>
  <c r="W290" i="1"/>
  <c r="W291" i="1"/>
  <c r="W292" i="1"/>
  <c r="W293" i="1"/>
  <c r="W294" i="1"/>
  <c r="W295" i="1"/>
  <c r="W296" i="1"/>
  <c r="W297" i="1"/>
  <c r="W298" i="1"/>
  <c r="W299" i="1"/>
  <c r="W300" i="1"/>
  <c r="W301" i="1"/>
  <c r="W302" i="1"/>
  <c r="W303" i="1"/>
  <c r="W304" i="1"/>
  <c r="W305" i="1"/>
  <c r="W306" i="1"/>
  <c r="W307" i="1"/>
  <c r="W308" i="1"/>
  <c r="W309" i="1"/>
  <c r="W310" i="1"/>
  <c r="W311" i="1"/>
  <c r="W312" i="1"/>
  <c r="W313" i="1"/>
  <c r="W314" i="1"/>
  <c r="W315" i="1"/>
  <c r="W316" i="1"/>
  <c r="W317" i="1"/>
  <c r="W318" i="1"/>
  <c r="W319" i="1"/>
  <c r="W320" i="1"/>
  <c r="W321" i="1"/>
  <c r="W322" i="1"/>
  <c r="W323" i="1"/>
  <c r="W324" i="1"/>
  <c r="W325" i="1"/>
  <c r="W326" i="1"/>
  <c r="W327" i="1"/>
  <c r="W328" i="1"/>
  <c r="W329" i="1"/>
  <c r="W330" i="1"/>
  <c r="W331" i="1"/>
  <c r="W332" i="1"/>
  <c r="W333" i="1"/>
  <c r="W334" i="1"/>
  <c r="W335" i="1"/>
  <c r="W336" i="1"/>
  <c r="W337" i="1"/>
  <c r="W338" i="1"/>
  <c r="W339" i="1"/>
  <c r="W340" i="1"/>
  <c r="W341" i="1"/>
  <c r="W342" i="1"/>
  <c r="W343" i="1"/>
  <c r="W344" i="1"/>
  <c r="W345" i="1"/>
  <c r="W346" i="1"/>
  <c r="W347" i="1"/>
  <c r="W348" i="1"/>
  <c r="W349" i="1"/>
  <c r="W350" i="1"/>
  <c r="W351" i="1"/>
  <c r="W352" i="1"/>
  <c r="W353" i="1"/>
  <c r="W354" i="1"/>
  <c r="W355" i="1"/>
  <c r="W356" i="1"/>
  <c r="W357" i="1"/>
  <c r="W358" i="1"/>
  <c r="W359" i="1"/>
  <c r="W360" i="1"/>
  <c r="W361" i="1"/>
  <c r="W362" i="1"/>
  <c r="W363" i="1"/>
  <c r="W364" i="1"/>
  <c r="W365" i="1"/>
  <c r="W366" i="1"/>
  <c r="W367" i="1"/>
  <c r="W368" i="1"/>
  <c r="W369" i="1"/>
  <c r="W370" i="1"/>
  <c r="W371" i="1"/>
  <c r="W372" i="1"/>
  <c r="W373" i="1"/>
  <c r="W374" i="1"/>
  <c r="W376" i="1"/>
  <c r="W375" i="1"/>
  <c r="W377" i="1"/>
  <c r="W378" i="1"/>
  <c r="W379" i="1"/>
  <c r="W380" i="1"/>
  <c r="W381" i="1"/>
  <c r="W382" i="1"/>
  <c r="W383" i="1"/>
  <c r="W384" i="1"/>
  <c r="W385" i="1"/>
  <c r="W386" i="1"/>
  <c r="W387" i="1"/>
  <c r="W388" i="1"/>
  <c r="W389" i="1"/>
  <c r="W390" i="1"/>
  <c r="W391" i="1"/>
  <c r="W392" i="1"/>
  <c r="W393" i="1"/>
  <c r="W394" i="1"/>
  <c r="W395" i="1"/>
  <c r="W396" i="1"/>
  <c r="W397" i="1"/>
  <c r="W398" i="1"/>
  <c r="W399" i="1"/>
  <c r="W400" i="1"/>
  <c r="W401" i="1"/>
  <c r="W402" i="1"/>
  <c r="W403" i="1"/>
  <c r="W404" i="1"/>
  <c r="W405" i="1"/>
  <c r="W406" i="1"/>
  <c r="W407" i="1"/>
  <c r="W408" i="1"/>
  <c r="W409" i="1"/>
  <c r="W410" i="1"/>
  <c r="W411" i="1"/>
  <c r="W412" i="1"/>
  <c r="W413" i="1"/>
  <c r="W414" i="1"/>
  <c r="W415" i="1"/>
  <c r="W416" i="1"/>
  <c r="W417" i="1"/>
  <c r="W418" i="1"/>
  <c r="W419" i="1"/>
  <c r="W420" i="1"/>
  <c r="W421" i="1"/>
  <c r="W422" i="1"/>
  <c r="W423" i="1"/>
  <c r="W424" i="1"/>
  <c r="W425" i="1"/>
  <c r="W426" i="1"/>
  <c r="W427" i="1"/>
  <c r="W428" i="1"/>
  <c r="W429" i="1"/>
  <c r="W430" i="1"/>
  <c r="W431" i="1"/>
  <c r="W432" i="1"/>
  <c r="W433" i="1"/>
  <c r="W434" i="1"/>
  <c r="W435" i="1"/>
  <c r="W436" i="1"/>
  <c r="W437" i="1"/>
  <c r="W438" i="1"/>
  <c r="W439" i="1"/>
  <c r="W440" i="1"/>
  <c r="W441" i="1"/>
  <c r="W442" i="1"/>
  <c r="W443" i="1"/>
  <c r="W444" i="1"/>
  <c r="W445" i="1"/>
  <c r="W446" i="1"/>
  <c r="W447" i="1"/>
  <c r="W448" i="1"/>
  <c r="W449" i="1"/>
  <c r="W450" i="1"/>
  <c r="W451" i="1"/>
  <c r="W452" i="1"/>
  <c r="W453" i="1"/>
  <c r="W454" i="1"/>
  <c r="W455" i="1"/>
  <c r="W456" i="1"/>
  <c r="W457" i="1"/>
  <c r="W458" i="1"/>
  <c r="W459" i="1"/>
  <c r="W460" i="1"/>
  <c r="W461" i="1"/>
  <c r="W462" i="1"/>
  <c r="W463" i="1"/>
  <c r="W464" i="1"/>
  <c r="W465" i="1"/>
  <c r="W466" i="1"/>
  <c r="W467" i="1"/>
  <c r="W468" i="1"/>
  <c r="W470" i="1"/>
  <c r="W469" i="1"/>
  <c r="W471" i="1"/>
  <c r="W472" i="1"/>
  <c r="W473" i="1"/>
  <c r="W474" i="1"/>
  <c r="W475" i="1"/>
  <c r="W476" i="1"/>
  <c r="W477" i="1"/>
  <c r="W478" i="1"/>
  <c r="W479" i="1"/>
  <c r="W480" i="1"/>
  <c r="W481" i="1"/>
  <c r="W482" i="1"/>
  <c r="W483" i="1"/>
  <c r="W484" i="1"/>
  <c r="W485" i="1"/>
  <c r="W486" i="1"/>
  <c r="W487" i="1"/>
  <c r="W488" i="1"/>
  <c r="W489" i="1"/>
  <c r="W490" i="1"/>
  <c r="W491" i="1"/>
  <c r="W492" i="1"/>
  <c r="W493" i="1"/>
  <c r="W494" i="1"/>
  <c r="W495" i="1"/>
  <c r="W496" i="1"/>
  <c r="W497" i="1"/>
  <c r="W498" i="1"/>
  <c r="W499" i="1"/>
  <c r="W500" i="1"/>
  <c r="W501" i="1"/>
  <c r="W502" i="1"/>
  <c r="W503" i="1"/>
  <c r="W504" i="1"/>
  <c r="W505" i="1"/>
  <c r="W506" i="1"/>
  <c r="W507" i="1"/>
  <c r="W508" i="1"/>
  <c r="W509" i="1"/>
  <c r="W510" i="1"/>
  <c r="W511" i="1"/>
  <c r="W512" i="1"/>
  <c r="W513" i="1"/>
  <c r="W514" i="1"/>
  <c r="W516" i="1"/>
  <c r="W515" i="1"/>
  <c r="W517" i="1"/>
  <c r="W518" i="1"/>
  <c r="W519" i="1"/>
  <c r="W520" i="1"/>
  <c r="W521" i="1"/>
  <c r="W522" i="1"/>
  <c r="W523" i="1"/>
  <c r="W524" i="1"/>
  <c r="W525" i="1"/>
  <c r="W526" i="1"/>
  <c r="W527" i="1"/>
  <c r="W528" i="1"/>
  <c r="W529" i="1"/>
  <c r="W530" i="1"/>
  <c r="W531" i="1"/>
  <c r="W532" i="1"/>
  <c r="W533" i="1"/>
  <c r="W534" i="1"/>
  <c r="W535" i="1"/>
  <c r="W536" i="1"/>
  <c r="W537" i="1"/>
  <c r="W538" i="1"/>
  <c r="W539" i="1"/>
  <c r="W540" i="1"/>
  <c r="W541" i="1"/>
  <c r="W542" i="1"/>
  <c r="W543" i="1"/>
  <c r="W544" i="1"/>
  <c r="W545" i="1"/>
  <c r="W546" i="1"/>
  <c r="W547" i="1"/>
  <c r="W548" i="1"/>
  <c r="W549" i="1"/>
  <c r="W550" i="1"/>
  <c r="W551" i="1"/>
  <c r="W552" i="1"/>
  <c r="W553" i="1"/>
  <c r="W554" i="1"/>
  <c r="W555" i="1"/>
  <c r="W556" i="1"/>
  <c r="W557" i="1"/>
  <c r="W558" i="1"/>
  <c r="W559" i="1"/>
  <c r="W560" i="1"/>
  <c r="W561" i="1"/>
  <c r="W562" i="1"/>
  <c r="W563" i="1"/>
  <c r="W564" i="1"/>
  <c r="W565" i="1"/>
  <c r="W566" i="1"/>
  <c r="W567" i="1"/>
  <c r="W568" i="1"/>
  <c r="W569" i="1"/>
  <c r="W570" i="1"/>
  <c r="W571" i="1"/>
  <c r="W572" i="1"/>
  <c r="W573" i="1"/>
  <c r="W574" i="1"/>
  <c r="W575" i="1"/>
  <c r="W576" i="1"/>
  <c r="W577" i="1"/>
  <c r="W578" i="1"/>
  <c r="W584" i="1"/>
  <c r="W580" i="1"/>
  <c r="W581" i="1"/>
  <c r="W582" i="1"/>
  <c r="W583" i="1"/>
  <c r="W585" i="1"/>
  <c r="W586" i="1"/>
  <c r="W579" i="1"/>
  <c r="W587" i="1"/>
  <c r="W588" i="1"/>
  <c r="W589" i="1"/>
  <c r="W590" i="1"/>
  <c r="W591" i="1"/>
  <c r="W592" i="1"/>
  <c r="W593" i="1"/>
  <c r="W594" i="1"/>
  <c r="W595" i="1"/>
  <c r="W596" i="1"/>
  <c r="W597" i="1"/>
  <c r="W598" i="1"/>
  <c r="W599" i="1"/>
  <c r="W600" i="1"/>
  <c r="W601" i="1"/>
  <c r="W602" i="1"/>
  <c r="W603" i="1"/>
  <c r="W604" i="1"/>
  <c r="W605" i="1"/>
  <c r="W606" i="1"/>
  <c r="W607" i="1"/>
  <c r="W608" i="1"/>
  <c r="W609" i="1"/>
  <c r="W610" i="1"/>
  <c r="W611" i="1"/>
  <c r="W612" i="1"/>
  <c r="W613" i="1"/>
  <c r="W614" i="1"/>
  <c r="W615" i="1"/>
  <c r="W616" i="1"/>
  <c r="W617" i="1"/>
  <c r="W618" i="1"/>
  <c r="W619" i="1"/>
  <c r="W620" i="1"/>
  <c r="W621" i="1"/>
  <c r="W622" i="1"/>
  <c r="W623" i="1"/>
  <c r="W624" i="1"/>
  <c r="W625" i="1"/>
  <c r="W626" i="1"/>
  <c r="W627" i="1"/>
  <c r="W628" i="1"/>
  <c r="W629" i="1"/>
  <c r="W630" i="1"/>
  <c r="W631" i="1"/>
  <c r="W632" i="1"/>
  <c r="W633" i="1"/>
  <c r="W634" i="1"/>
  <c r="W635" i="1"/>
  <c r="W636" i="1"/>
  <c r="W637" i="1"/>
  <c r="W638" i="1"/>
  <c r="W639" i="1"/>
  <c r="W640" i="1"/>
  <c r="W641" i="1"/>
  <c r="W642" i="1"/>
  <c r="W643" i="1"/>
  <c r="W644" i="1"/>
  <c r="W645" i="1"/>
  <c r="W647" i="1"/>
  <c r="W646" i="1"/>
  <c r="W648" i="1"/>
  <c r="W649" i="1"/>
  <c r="W650" i="1"/>
  <c r="W651" i="1"/>
  <c r="W652" i="1"/>
  <c r="W653" i="1"/>
  <c r="W654" i="1"/>
  <c r="W655" i="1"/>
  <c r="W656" i="1"/>
  <c r="W657" i="1"/>
  <c r="W658" i="1"/>
  <c r="W659" i="1"/>
  <c r="W660" i="1"/>
  <c r="W662" i="1"/>
  <c r="W661" i="1"/>
  <c r="W663" i="1"/>
  <c r="W664" i="1"/>
  <c r="W665" i="1"/>
  <c r="W666" i="1"/>
  <c r="W667" i="1"/>
  <c r="W668" i="1"/>
  <c r="W669" i="1"/>
  <c r="W670" i="1"/>
  <c r="W671" i="1"/>
  <c r="W672" i="1"/>
  <c r="W673" i="1"/>
  <c r="W674" i="1"/>
  <c r="W675" i="1"/>
  <c r="W676" i="1"/>
  <c r="W677" i="1"/>
  <c r="W678" i="1"/>
  <c r="W679" i="1"/>
  <c r="W680" i="1"/>
  <c r="W681" i="1"/>
  <c r="W682" i="1"/>
  <c r="W683" i="1"/>
  <c r="W684" i="1"/>
  <c r="W685" i="1"/>
  <c r="W686" i="1"/>
  <c r="W687" i="1"/>
  <c r="W688" i="1"/>
  <c r="W689" i="1"/>
  <c r="W690" i="1"/>
  <c r="W691" i="1"/>
  <c r="W692" i="1"/>
  <c r="W693" i="1"/>
  <c r="W694" i="1"/>
  <c r="W695" i="1"/>
  <c r="W696" i="1"/>
  <c r="W698" i="1"/>
  <c r="W699" i="1"/>
  <c r="W700" i="1"/>
  <c r="W697" i="1"/>
  <c r="W701" i="1"/>
  <c r="W702" i="1"/>
  <c r="W703" i="1"/>
  <c r="W704" i="1"/>
  <c r="W705" i="1"/>
  <c r="W706" i="1"/>
  <c r="W707" i="1"/>
  <c r="W708" i="1"/>
  <c r="W709" i="1"/>
  <c r="W710" i="1"/>
  <c r="W711" i="1"/>
  <c r="W712" i="1"/>
  <c r="W713" i="1"/>
  <c r="W714" i="1"/>
  <c r="W715" i="1"/>
  <c r="W716" i="1"/>
  <c r="W717" i="1"/>
  <c r="W718" i="1"/>
  <c r="W719" i="1"/>
  <c r="W720" i="1"/>
  <c r="W721" i="1"/>
  <c r="W722" i="1"/>
  <c r="W723" i="1"/>
  <c r="W724" i="1"/>
  <c r="W725" i="1"/>
  <c r="W726" i="1"/>
  <c r="W727" i="1"/>
  <c r="W728" i="1"/>
  <c r="W729" i="1"/>
  <c r="W730" i="1"/>
  <c r="W731" i="1"/>
  <c r="W732" i="1"/>
  <c r="W733" i="1"/>
  <c r="W734" i="1"/>
  <c r="W735" i="1"/>
  <c r="W736" i="1"/>
  <c r="W737" i="1"/>
  <c r="W738" i="1"/>
  <c r="W739" i="1"/>
  <c r="W740" i="1"/>
  <c r="W741" i="1"/>
  <c r="W742" i="1"/>
  <c r="W743" i="1"/>
  <c r="W744" i="1"/>
  <c r="W745" i="1"/>
  <c r="W746" i="1"/>
  <c r="W747" i="1"/>
  <c r="W748" i="1"/>
  <c r="W749" i="1"/>
  <c r="W750" i="1"/>
  <c r="W751" i="1"/>
  <c r="W752" i="1"/>
  <c r="W753" i="1"/>
  <c r="W754" i="1"/>
  <c r="W755" i="1"/>
  <c r="W756" i="1"/>
  <c r="W757" i="1"/>
  <c r="W758" i="1"/>
  <c r="W760" i="1"/>
  <c r="W759" i="1"/>
  <c r="W761" i="1"/>
  <c r="W762" i="1"/>
  <c r="W763" i="1"/>
  <c r="W764" i="1"/>
  <c r="W765" i="1"/>
  <c r="W766" i="1"/>
  <c r="W767" i="1"/>
  <c r="W768" i="1"/>
  <c r="W769" i="1"/>
  <c r="W770" i="1"/>
  <c r="W771" i="1"/>
  <c r="W772" i="1"/>
  <c r="W773" i="1"/>
  <c r="W774" i="1"/>
  <c r="W776" i="1"/>
  <c r="W775" i="1"/>
  <c r="W777" i="1"/>
  <c r="W778" i="1"/>
  <c r="W779" i="1"/>
  <c r="W780" i="1"/>
  <c r="W781" i="1"/>
  <c r="W782" i="1"/>
  <c r="W783" i="1"/>
  <c r="W784" i="1"/>
  <c r="W785" i="1"/>
  <c r="W786" i="1"/>
  <c r="W787" i="1"/>
  <c r="W788" i="1"/>
  <c r="W789" i="1"/>
  <c r="W790" i="1"/>
  <c r="W791" i="1"/>
  <c r="W792" i="1"/>
  <c r="W793" i="1"/>
  <c r="W794" i="1"/>
  <c r="W795" i="1"/>
  <c r="W796" i="1"/>
  <c r="W797" i="1"/>
  <c r="W798" i="1"/>
  <c r="W799" i="1"/>
  <c r="W800" i="1"/>
  <c r="W801" i="1"/>
  <c r="W802" i="1"/>
  <c r="W803" i="1"/>
  <c r="W804" i="1"/>
  <c r="W805" i="1"/>
  <c r="W806" i="1"/>
  <c r="W807" i="1"/>
  <c r="W808" i="1"/>
  <c r="W809" i="1"/>
  <c r="W810" i="1"/>
  <c r="W811" i="1"/>
  <c r="W812" i="1"/>
  <c r="W813" i="1"/>
  <c r="W814" i="1"/>
  <c r="W815" i="1"/>
  <c r="W816" i="1"/>
  <c r="W817" i="1"/>
  <c r="W819" i="1"/>
  <c r="W818" i="1"/>
  <c r="W820" i="1"/>
  <c r="W821" i="1"/>
  <c r="W822" i="1"/>
  <c r="W823" i="1"/>
  <c r="W824" i="1"/>
  <c r="W825" i="1"/>
  <c r="W826" i="1"/>
  <c r="W827" i="1"/>
  <c r="W828" i="1"/>
  <c r="W829" i="1"/>
  <c r="W830" i="1"/>
  <c r="W831" i="1"/>
  <c r="W832" i="1"/>
  <c r="W833" i="1"/>
  <c r="W834" i="1"/>
  <c r="W835" i="1"/>
  <c r="W836" i="1"/>
  <c r="W837" i="1"/>
  <c r="W838" i="1"/>
  <c r="W839" i="1"/>
  <c r="W840" i="1"/>
  <c r="W841" i="1"/>
  <c r="W842" i="1"/>
  <c r="W843" i="1"/>
  <c r="W844" i="1"/>
  <c r="W845" i="1"/>
  <c r="W846" i="1"/>
  <c r="W847" i="1"/>
  <c r="W848" i="1"/>
  <c r="W849" i="1"/>
  <c r="W850" i="1"/>
  <c r="W851" i="1"/>
  <c r="W852" i="1"/>
  <c r="W853" i="1"/>
  <c r="W854" i="1"/>
  <c r="W855" i="1"/>
  <c r="W856" i="1"/>
  <c r="W857" i="1"/>
  <c r="W859" i="1"/>
  <c r="W858" i="1"/>
  <c r="W860" i="1"/>
  <c r="W861" i="1"/>
  <c r="W862" i="1"/>
  <c r="W863" i="1"/>
  <c r="W864" i="1"/>
  <c r="W865" i="1"/>
  <c r="W866" i="1"/>
  <c r="W867" i="1"/>
  <c r="W869" i="1"/>
  <c r="W868" i="1"/>
  <c r="W870" i="1"/>
  <c r="W871" i="1"/>
  <c r="W872" i="1"/>
  <c r="W873" i="1"/>
  <c r="W874" i="1"/>
  <c r="W875" i="1"/>
  <c r="W876" i="1"/>
  <c r="W877" i="1"/>
  <c r="W878" i="1"/>
  <c r="W879" i="1"/>
  <c r="W880" i="1"/>
  <c r="W881" i="1"/>
  <c r="W882" i="1"/>
  <c r="W883" i="1"/>
  <c r="W884" i="1"/>
  <c r="W885" i="1"/>
  <c r="W886" i="1"/>
  <c r="W887" i="1"/>
  <c r="W888" i="1"/>
  <c r="W889" i="1"/>
  <c r="W891" i="1"/>
  <c r="W890" i="1"/>
  <c r="W892" i="1"/>
  <c r="W893" i="1"/>
  <c r="W896" i="1"/>
  <c r="W894" i="1"/>
  <c r="W895" i="1"/>
  <c r="W897" i="1"/>
  <c r="W898" i="1"/>
  <c r="W899" i="1"/>
  <c r="W900" i="1"/>
  <c r="W901" i="1"/>
  <c r="W902" i="1"/>
  <c r="W903" i="1"/>
  <c r="W904" i="1"/>
  <c r="W905" i="1"/>
  <c r="W906" i="1"/>
  <c r="W907" i="1"/>
  <c r="W908" i="1"/>
  <c r="W909" i="1"/>
  <c r="W910" i="1"/>
  <c r="W911" i="1"/>
  <c r="W912" i="1"/>
  <c r="W913" i="1"/>
  <c r="W914" i="1"/>
  <c r="W915" i="1"/>
  <c r="W916" i="1"/>
  <c r="W917" i="1"/>
  <c r="W918" i="1"/>
  <c r="W919" i="1"/>
  <c r="W920" i="1"/>
  <c r="W921" i="1"/>
  <c r="W922" i="1"/>
  <c r="W924" i="1"/>
  <c r="W925" i="1"/>
  <c r="W926" i="1"/>
  <c r="W923" i="1"/>
  <c r="W927" i="1"/>
  <c r="W928" i="1"/>
  <c r="W929" i="1"/>
  <c r="W930" i="1"/>
  <c r="W931" i="1"/>
  <c r="W932" i="1"/>
  <c r="W933" i="1"/>
  <c r="W934" i="1"/>
  <c r="W935" i="1"/>
  <c r="W936" i="1"/>
  <c r="W937" i="1"/>
  <c r="W938" i="1"/>
  <c r="W940" i="1"/>
  <c r="W941" i="1"/>
  <c r="W942" i="1"/>
  <c r="W939" i="1"/>
  <c r="W943" i="1"/>
  <c r="W944" i="1"/>
  <c r="W945" i="1"/>
  <c r="W946" i="1"/>
  <c r="W947" i="1"/>
  <c r="W948" i="1"/>
  <c r="W949" i="1"/>
  <c r="W951" i="1"/>
  <c r="W952" i="1"/>
  <c r="W953" i="1"/>
  <c r="W954" i="1"/>
  <c r="W950" i="1"/>
  <c r="W955" i="1"/>
  <c r="W956" i="1"/>
  <c r="W957" i="1"/>
  <c r="W958" i="1"/>
  <c r="W959" i="1"/>
  <c r="W960" i="1"/>
  <c r="W961" i="1"/>
  <c r="W962" i="1"/>
  <c r="W963" i="1"/>
  <c r="W964" i="1"/>
  <c r="W965" i="1"/>
  <c r="W966" i="1"/>
  <c r="W967" i="1"/>
  <c r="W968" i="1"/>
  <c r="W969" i="1"/>
  <c r="W970" i="1"/>
  <c r="W971" i="1"/>
  <c r="W972" i="1"/>
  <c r="W973" i="1"/>
  <c r="W974" i="1"/>
  <c r="W975" i="1"/>
  <c r="W976" i="1"/>
  <c r="W977" i="1"/>
  <c r="W978" i="1"/>
  <c r="W979" i="1"/>
  <c r="W980" i="1"/>
  <c r="W981" i="1"/>
  <c r="W982" i="1"/>
  <c r="W983" i="1"/>
  <c r="W984" i="1"/>
  <c r="W985" i="1"/>
  <c r="W986" i="1"/>
  <c r="W987" i="1"/>
  <c r="W988" i="1"/>
  <c r="W989" i="1"/>
  <c r="W990" i="1"/>
  <c r="W991" i="1"/>
  <c r="W992" i="1"/>
  <c r="W993" i="1"/>
  <c r="W994" i="1"/>
  <c r="W996" i="1"/>
  <c r="W997" i="1"/>
  <c r="W998" i="1"/>
  <c r="W995" i="1"/>
  <c r="W999" i="1"/>
  <c r="W1000" i="1"/>
  <c r="W1001" i="1"/>
  <c r="W1002" i="1"/>
  <c r="W1003" i="1"/>
  <c r="W1004" i="1"/>
  <c r="W1005" i="1"/>
  <c r="W1006" i="1"/>
  <c r="W1007" i="1"/>
  <c r="W1008" i="1"/>
  <c r="W1009" i="1"/>
  <c r="W1010" i="1"/>
  <c r="W1011" i="1"/>
  <c r="W1012" i="1"/>
  <c r="W1013" i="1"/>
  <c r="W1014" i="1"/>
  <c r="W1015" i="1"/>
  <c r="W1016" i="1"/>
  <c r="W1017" i="1"/>
  <c r="W1018" i="1"/>
  <c r="W1019" i="1"/>
  <c r="W1020" i="1"/>
  <c r="W1021" i="1"/>
  <c r="W1022" i="1"/>
  <c r="W1023" i="1"/>
  <c r="W1024" i="1"/>
  <c r="W1025" i="1"/>
  <c r="W1026" i="1"/>
  <c r="W1027" i="1"/>
  <c r="W1028" i="1"/>
  <c r="W1029" i="1"/>
  <c r="W1030" i="1"/>
  <c r="W1031" i="1"/>
  <c r="W1032" i="1"/>
  <c r="W1033" i="1"/>
  <c r="W1034" i="1"/>
  <c r="W1035" i="1"/>
  <c r="W1036" i="1"/>
  <c r="W1037" i="1"/>
  <c r="W1038" i="1"/>
  <c r="W1039" i="1"/>
  <c r="W1040" i="1"/>
  <c r="W1041" i="1"/>
  <c r="W1042" i="1"/>
  <c r="W1043" i="1"/>
  <c r="W1045" i="1"/>
  <c r="W1046" i="1"/>
  <c r="W1047" i="1"/>
  <c r="W1044" i="1"/>
  <c r="W1048" i="1"/>
  <c r="W1049" i="1"/>
  <c r="W1050" i="1"/>
  <c r="W1051" i="1"/>
  <c r="W1052" i="1"/>
  <c r="W1053" i="1"/>
  <c r="W1054" i="1"/>
  <c r="W1055" i="1"/>
  <c r="W1056" i="1"/>
  <c r="W1057" i="1"/>
  <c r="W1058" i="1"/>
  <c r="W1059" i="1"/>
  <c r="W1060" i="1"/>
  <c r="W1061" i="1"/>
  <c r="W1062" i="1"/>
  <c r="W1063" i="1"/>
  <c r="W1064" i="1"/>
  <c r="W1065" i="1"/>
  <c r="W1066" i="1"/>
  <c r="W1067" i="1"/>
  <c r="W1068" i="1"/>
  <c r="W1069" i="1"/>
  <c r="W1070" i="1"/>
  <c r="W1071" i="1"/>
  <c r="W1072" i="1"/>
  <c r="W1073" i="1"/>
  <c r="W1074" i="1"/>
  <c r="W1075" i="1"/>
  <c r="W1076" i="1"/>
  <c r="W1077" i="1"/>
  <c r="W1078" i="1"/>
  <c r="W1079" i="1"/>
  <c r="W1080" i="1"/>
  <c r="W1081" i="1"/>
  <c r="W1082" i="1"/>
  <c r="W1083" i="1"/>
  <c r="W1085" i="1"/>
  <c r="W1086" i="1"/>
  <c r="W1084" i="1"/>
  <c r="W1087" i="1"/>
  <c r="W1088" i="1"/>
  <c r="W1089" i="1"/>
  <c r="W1090" i="1"/>
  <c r="W1091" i="1"/>
  <c r="W1092" i="1"/>
  <c r="W1093" i="1"/>
  <c r="W1094" i="1"/>
  <c r="W1095" i="1"/>
  <c r="W1096" i="1"/>
  <c r="W1097" i="1"/>
  <c r="W1098" i="1"/>
  <c r="W1099" i="1"/>
  <c r="W1100" i="1"/>
  <c r="W1101" i="1"/>
  <c r="W1102" i="1"/>
  <c r="W1103" i="1"/>
  <c r="W1104" i="1"/>
  <c r="W1105" i="1"/>
  <c r="W1106" i="1"/>
  <c r="W1107" i="1"/>
  <c r="W1108" i="1"/>
  <c r="W1109" i="1"/>
  <c r="W1110" i="1"/>
  <c r="W1111" i="1"/>
  <c r="W1112" i="1"/>
  <c r="W1113" i="1"/>
  <c r="W1114" i="1"/>
  <c r="W1115" i="1"/>
  <c r="W1116" i="1"/>
  <c r="W1117" i="1"/>
  <c r="W1118" i="1"/>
  <c r="W1119" i="1"/>
  <c r="W1120" i="1"/>
  <c r="W1121" i="1"/>
  <c r="W1122" i="1"/>
  <c r="W1123" i="1"/>
  <c r="W1124" i="1"/>
  <c r="W1125" i="1"/>
  <c r="W1126" i="1"/>
  <c r="W1127" i="1"/>
  <c r="W1128" i="1"/>
  <c r="W1129" i="1"/>
  <c r="W1130" i="1"/>
  <c r="W1131" i="1"/>
  <c r="W1132" i="1"/>
  <c r="W1133" i="1"/>
  <c r="W1134" i="1"/>
  <c r="W1135" i="1"/>
  <c r="W1136" i="1"/>
  <c r="W1137" i="1"/>
  <c r="W1138" i="1"/>
  <c r="W1139" i="1"/>
  <c r="W1140" i="1"/>
  <c r="W1141" i="1"/>
  <c r="W1142" i="1"/>
  <c r="W1143" i="1"/>
  <c r="W1144" i="1"/>
  <c r="W1145" i="1"/>
  <c r="W1146" i="1"/>
  <c r="W1147" i="1"/>
  <c r="W1148" i="1"/>
  <c r="W1149" i="1"/>
  <c r="W1150" i="1"/>
  <c r="W1152" i="1"/>
  <c r="W1151" i="1"/>
  <c r="W1153" i="1"/>
  <c r="W1154" i="1"/>
  <c r="W1155" i="1"/>
  <c r="W1156" i="1"/>
  <c r="W1157" i="1"/>
  <c r="W1158" i="1"/>
  <c r="W1159" i="1"/>
  <c r="W1160" i="1"/>
  <c r="W1161" i="1"/>
  <c r="W1162" i="1"/>
  <c r="W1163" i="1"/>
  <c r="W1164" i="1"/>
  <c r="W1165" i="1"/>
  <c r="W1166" i="1"/>
  <c r="W1167" i="1"/>
  <c r="W1168" i="1"/>
  <c r="W1169" i="1"/>
  <c r="W1170" i="1"/>
  <c r="W1171" i="1"/>
  <c r="W1172" i="1"/>
  <c r="W1173" i="1"/>
  <c r="W1174" i="1"/>
  <c r="W1175" i="1"/>
  <c r="W1176" i="1"/>
  <c r="W1177" i="1"/>
  <c r="W1178" i="1"/>
  <c r="W1179" i="1"/>
  <c r="W1180" i="1"/>
  <c r="W1181" i="1"/>
  <c r="W1182" i="1"/>
  <c r="W1183" i="1"/>
  <c r="W1184" i="1"/>
  <c r="W1185" i="1"/>
  <c r="W1186" i="1"/>
  <c r="W1187" i="1"/>
  <c r="W1188" i="1"/>
  <c r="W1189" i="1"/>
  <c r="W1190" i="1"/>
  <c r="W1191" i="1"/>
  <c r="W1192" i="1"/>
  <c r="W1193" i="1"/>
  <c r="W1194" i="1"/>
  <c r="W1195" i="1"/>
  <c r="W1196" i="1"/>
  <c r="W1197" i="1"/>
  <c r="W1198" i="1"/>
  <c r="W1199" i="1"/>
  <c r="W1200" i="1"/>
  <c r="W1201" i="1"/>
  <c r="W1202" i="1"/>
  <c r="W1203" i="1"/>
  <c r="W1204" i="1"/>
  <c r="W1205" i="1"/>
  <c r="W1206" i="1"/>
  <c r="W1207" i="1"/>
  <c r="W1208" i="1"/>
  <c r="W1209" i="1"/>
  <c r="W1210" i="1"/>
  <c r="W1211" i="1"/>
  <c r="W1212" i="1"/>
  <c r="W1213" i="1"/>
  <c r="W1214" i="1"/>
  <c r="W1215" i="1"/>
  <c r="W1216" i="1"/>
  <c r="W1217" i="1"/>
  <c r="W1218" i="1"/>
  <c r="W1219" i="1"/>
  <c r="W1220" i="1"/>
  <c r="W1221" i="1"/>
  <c r="W1222" i="1"/>
  <c r="W1223" i="1"/>
  <c r="W1224" i="1"/>
  <c r="W1225" i="1"/>
  <c r="W1226" i="1"/>
  <c r="W1227" i="1"/>
  <c r="W1228" i="1"/>
  <c r="W1229" i="1"/>
  <c r="W1230" i="1"/>
  <c r="W1231" i="1"/>
  <c r="W1232" i="1"/>
  <c r="W1233" i="1"/>
  <c r="W1234" i="1"/>
  <c r="W1235" i="1"/>
  <c r="W1236" i="1"/>
  <c r="W1237" i="1"/>
  <c r="W1238" i="1"/>
  <c r="W1239" i="1"/>
  <c r="W1240" i="1"/>
  <c r="W1241" i="1"/>
  <c r="W1242" i="1"/>
  <c r="W1243" i="1"/>
  <c r="W1244" i="1"/>
  <c r="W1245" i="1"/>
  <c r="W1246" i="1"/>
  <c r="W1247" i="1"/>
  <c r="W1248" i="1"/>
  <c r="W1249" i="1"/>
  <c r="W1250" i="1"/>
  <c r="W1251" i="1"/>
  <c r="W1252" i="1"/>
  <c r="W1253" i="1"/>
  <c r="W1255" i="1"/>
  <c r="W1254" i="1"/>
  <c r="W1256" i="1"/>
  <c r="W1257" i="1"/>
  <c r="W1258" i="1"/>
  <c r="W1259" i="1"/>
  <c r="W1260" i="1"/>
  <c r="W1261" i="1"/>
  <c r="W1262" i="1"/>
  <c r="W1263" i="1"/>
  <c r="W1264" i="1"/>
  <c r="W1265" i="1"/>
  <c r="W1266" i="1"/>
  <c r="W1267" i="1"/>
  <c r="W1268" i="1"/>
  <c r="W1269" i="1"/>
  <c r="W1270" i="1"/>
  <c r="W1271" i="1"/>
  <c r="W1272" i="1"/>
  <c r="W1273" i="1"/>
  <c r="W1274" i="1"/>
  <c r="W1275" i="1"/>
  <c r="W1276" i="1"/>
  <c r="W1277" i="1"/>
  <c r="W1278" i="1"/>
  <c r="W1279" i="1"/>
  <c r="W1280" i="1"/>
  <c r="W1281" i="1"/>
  <c r="W1282" i="1"/>
  <c r="W1283" i="1"/>
  <c r="W1284" i="1"/>
  <c r="W1285" i="1"/>
  <c r="W1286" i="1"/>
  <c r="W1287" i="1"/>
  <c r="W1288" i="1"/>
  <c r="W1289" i="1"/>
  <c r="W1290" i="1"/>
  <c r="W1291" i="1"/>
  <c r="W1292" i="1"/>
  <c r="W1293" i="1"/>
  <c r="W1294" i="1"/>
  <c r="W1295" i="1"/>
  <c r="W1296" i="1"/>
  <c r="W1297" i="1"/>
  <c r="W1298" i="1"/>
  <c r="W1299" i="1"/>
  <c r="W1300" i="1"/>
  <c r="W1301" i="1"/>
  <c r="W1302" i="1"/>
  <c r="W1303" i="1"/>
  <c r="W1304" i="1"/>
  <c r="W1305" i="1"/>
  <c r="W1306" i="1"/>
  <c r="W1307" i="1"/>
  <c r="W1308" i="1"/>
  <c r="W1309" i="1"/>
  <c r="W1310" i="1"/>
  <c r="W1311" i="1"/>
  <c r="W1312" i="1"/>
  <c r="W1313" i="1"/>
  <c r="W1314" i="1"/>
  <c r="T4" i="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6" i="1"/>
  <c r="T67" i="1"/>
  <c r="T68" i="1"/>
  <c r="T69" i="1"/>
  <c r="T65" i="1"/>
  <c r="T70" i="1"/>
  <c r="T71" i="1"/>
  <c r="T72" i="1"/>
  <c r="T73" i="1"/>
  <c r="T74" i="1"/>
  <c r="T75" i="1"/>
  <c r="T76" i="1"/>
  <c r="T78" i="1"/>
  <c r="T79" i="1"/>
  <c r="T80" i="1"/>
  <c r="T81" i="1"/>
  <c r="T82" i="1"/>
  <c r="T83" i="1"/>
  <c r="T84" i="1"/>
  <c r="T85" i="1"/>
  <c r="T86" i="1"/>
  <c r="T87" i="1"/>
  <c r="T88" i="1"/>
  <c r="T89" i="1"/>
  <c r="T90" i="1"/>
  <c r="T91" i="1"/>
  <c r="T92" i="1"/>
  <c r="T93" i="1"/>
  <c r="T94" i="1"/>
  <c r="T95" i="1"/>
  <c r="T96" i="1"/>
  <c r="T97" i="1"/>
  <c r="T98" i="1"/>
  <c r="T99" i="1"/>
  <c r="T100" i="1"/>
  <c r="T101" i="1"/>
  <c r="T102" i="1"/>
  <c r="T108" i="1"/>
  <c r="T103" i="1"/>
  <c r="T105" i="1"/>
  <c r="T106" i="1"/>
  <c r="T104" i="1"/>
  <c r="T107"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4" i="1"/>
  <c r="T143" i="1"/>
  <c r="T145" i="1"/>
  <c r="T146" i="1"/>
  <c r="T147" i="1"/>
  <c r="T148" i="1"/>
  <c r="T149" i="1"/>
  <c r="T150" i="1"/>
  <c r="T151" i="1"/>
  <c r="T152" i="1"/>
  <c r="T154" i="1"/>
  <c r="T155" i="1"/>
  <c r="T153" i="1"/>
  <c r="T156" i="1"/>
  <c r="T157" i="1"/>
  <c r="T158" i="1"/>
  <c r="T159" i="1"/>
  <c r="T160" i="1"/>
  <c r="T162" i="1"/>
  <c r="T161"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3" i="1"/>
  <c r="T214" i="1"/>
  <c r="T215" i="1"/>
  <c r="T216" i="1"/>
  <c r="T212"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9" i="1"/>
  <c r="T248" i="1"/>
  <c r="T250" i="1"/>
  <c r="T251" i="1"/>
  <c r="T252" i="1"/>
  <c r="T253" i="1"/>
  <c r="T254" i="1"/>
  <c r="T255" i="1"/>
  <c r="T256" i="1"/>
  <c r="T257" i="1"/>
  <c r="T258" i="1"/>
  <c r="T260" i="1"/>
  <c r="T261" i="1"/>
  <c r="T262" i="1"/>
  <c r="T263" i="1"/>
  <c r="T259" i="1"/>
  <c r="T264" i="1"/>
  <c r="T265" i="1"/>
  <c r="T266" i="1"/>
  <c r="T267" i="1"/>
  <c r="T268" i="1"/>
  <c r="T269" i="1"/>
  <c r="T270" i="1"/>
  <c r="T271" i="1"/>
  <c r="T272" i="1"/>
  <c r="T273" i="1"/>
  <c r="T274" i="1"/>
  <c r="T275" i="1"/>
  <c r="T276" i="1"/>
  <c r="T277" i="1"/>
  <c r="T278" i="1"/>
  <c r="T279" i="1"/>
  <c r="T280" i="1"/>
  <c r="T281" i="1"/>
  <c r="T282" i="1"/>
  <c r="T283" i="1"/>
  <c r="T284" i="1"/>
  <c r="T285" i="1"/>
  <c r="T286" i="1"/>
  <c r="T288" i="1"/>
  <c r="T289" i="1"/>
  <c r="T287"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6" i="1"/>
  <c r="T375"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70" i="1"/>
  <c r="T469"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6" i="1"/>
  <c r="T515"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84" i="1"/>
  <c r="T580" i="1"/>
  <c r="T581" i="1"/>
  <c r="T582" i="1"/>
  <c r="T583" i="1"/>
  <c r="T585" i="1"/>
  <c r="T586" i="1"/>
  <c r="T579"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7" i="1"/>
  <c r="T646" i="1"/>
  <c r="T648" i="1"/>
  <c r="T649" i="1"/>
  <c r="T650" i="1"/>
  <c r="T651" i="1"/>
  <c r="T652" i="1"/>
  <c r="T653" i="1"/>
  <c r="T654" i="1"/>
  <c r="T655" i="1"/>
  <c r="T656" i="1"/>
  <c r="T657" i="1"/>
  <c r="T658" i="1"/>
  <c r="T659" i="1"/>
  <c r="T660" i="1"/>
  <c r="T662" i="1"/>
  <c r="T661"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8" i="1"/>
  <c r="T699" i="1"/>
  <c r="T700" i="1"/>
  <c r="T697"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60" i="1"/>
  <c r="T759" i="1"/>
  <c r="T761" i="1"/>
  <c r="T762" i="1"/>
  <c r="T763" i="1"/>
  <c r="T764" i="1"/>
  <c r="T765" i="1"/>
  <c r="T766" i="1"/>
  <c r="T767" i="1"/>
  <c r="T768" i="1"/>
  <c r="T769" i="1"/>
  <c r="T770" i="1"/>
  <c r="T771" i="1"/>
  <c r="T772" i="1"/>
  <c r="T773" i="1"/>
  <c r="T774" i="1"/>
  <c r="T776" i="1"/>
  <c r="T775"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9" i="1"/>
  <c r="T818"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9" i="1"/>
  <c r="T858" i="1"/>
  <c r="T860" i="1"/>
  <c r="T861" i="1"/>
  <c r="T862" i="1"/>
  <c r="T863" i="1"/>
  <c r="T864" i="1"/>
  <c r="T865" i="1"/>
  <c r="T866" i="1"/>
  <c r="T867" i="1"/>
  <c r="T869" i="1"/>
  <c r="T868" i="1"/>
  <c r="T870" i="1"/>
  <c r="T871" i="1"/>
  <c r="T872" i="1"/>
  <c r="T873" i="1"/>
  <c r="T874" i="1"/>
  <c r="T875" i="1"/>
  <c r="T876" i="1"/>
  <c r="T877" i="1"/>
  <c r="T878" i="1"/>
  <c r="T879" i="1"/>
  <c r="T880" i="1"/>
  <c r="T881" i="1"/>
  <c r="T882" i="1"/>
  <c r="T883" i="1"/>
  <c r="T884" i="1"/>
  <c r="T885" i="1"/>
  <c r="T886" i="1"/>
  <c r="T887" i="1"/>
  <c r="T888" i="1"/>
  <c r="T889" i="1"/>
  <c r="T891" i="1"/>
  <c r="T890" i="1"/>
  <c r="T892" i="1"/>
  <c r="T893" i="1"/>
  <c r="T896" i="1"/>
  <c r="T894" i="1"/>
  <c r="T895"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4" i="1"/>
  <c r="T925" i="1"/>
  <c r="T926" i="1"/>
  <c r="T923" i="1"/>
  <c r="T927" i="1"/>
  <c r="T928" i="1"/>
  <c r="T929" i="1"/>
  <c r="T930" i="1"/>
  <c r="T931" i="1"/>
  <c r="T932" i="1"/>
  <c r="T933" i="1"/>
  <c r="T934" i="1"/>
  <c r="T935" i="1"/>
  <c r="T936" i="1"/>
  <c r="T937" i="1"/>
  <c r="T938" i="1"/>
  <c r="T940" i="1"/>
  <c r="T941" i="1"/>
  <c r="T942" i="1"/>
  <c r="T939" i="1"/>
  <c r="T943" i="1"/>
  <c r="T944" i="1"/>
  <c r="T945" i="1"/>
  <c r="T946" i="1"/>
  <c r="T947" i="1"/>
  <c r="T948" i="1"/>
  <c r="T949" i="1"/>
  <c r="T951" i="1"/>
  <c r="T952" i="1"/>
  <c r="T953" i="1"/>
  <c r="T954" i="1"/>
  <c r="T950"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6" i="1"/>
  <c r="T997" i="1"/>
  <c r="T998" i="1"/>
  <c r="T995"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5" i="1"/>
  <c r="T1046" i="1"/>
  <c r="T1047" i="1"/>
  <c r="T1044"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5" i="1"/>
  <c r="T1086" i="1"/>
  <c r="T1084"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2" i="1"/>
  <c r="T1151"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5" i="1"/>
  <c r="T1254"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3" i="1"/>
  <c r="U3" i="1"/>
  <c r="U4" i="1"/>
  <c r="U5" i="1"/>
  <c r="U6" i="1"/>
  <c r="U7" i="1"/>
  <c r="U8" i="1"/>
  <c r="U9" i="1"/>
  <c r="U10" i="1"/>
  <c r="U11" i="1"/>
  <c r="U12" i="1"/>
  <c r="U13" i="1"/>
  <c r="U14" i="1"/>
  <c r="U15" i="1"/>
  <c r="U16" i="1"/>
  <c r="U17" i="1"/>
  <c r="U18" i="1"/>
  <c r="U19" i="1"/>
  <c r="U20" i="1"/>
  <c r="U21" i="1"/>
  <c r="U22" i="1"/>
  <c r="U23" i="1"/>
  <c r="U24" i="1"/>
  <c r="U25" i="1"/>
  <c r="U26" i="1"/>
  <c r="U27" i="1"/>
  <c r="U28" i="1"/>
  <c r="U29" i="1"/>
  <c r="U30" i="1"/>
  <c r="U31" i="1"/>
  <c r="U32" i="1"/>
  <c r="U33" i="1"/>
  <c r="U34" i="1"/>
  <c r="U35" i="1"/>
  <c r="U36" i="1"/>
  <c r="U37" i="1"/>
  <c r="U38" i="1"/>
  <c r="U39" i="1"/>
  <c r="U40" i="1"/>
  <c r="U41" i="1"/>
  <c r="U42" i="1"/>
  <c r="U43" i="1"/>
  <c r="U44" i="1"/>
  <c r="U45" i="1"/>
  <c r="U46" i="1"/>
  <c r="U47" i="1"/>
  <c r="U48" i="1"/>
  <c r="U49" i="1"/>
  <c r="U50" i="1"/>
  <c r="U51" i="1"/>
  <c r="U52" i="1"/>
  <c r="U53" i="1"/>
  <c r="U54" i="1"/>
  <c r="U55" i="1"/>
  <c r="U56" i="1"/>
  <c r="U57" i="1"/>
  <c r="U58" i="1"/>
  <c r="U59" i="1"/>
  <c r="U60" i="1"/>
  <c r="U61" i="1"/>
  <c r="U62" i="1"/>
  <c r="U63" i="1"/>
  <c r="U64" i="1"/>
  <c r="U66" i="1"/>
  <c r="U67" i="1"/>
  <c r="U68" i="1"/>
  <c r="U69" i="1"/>
  <c r="U65" i="1"/>
  <c r="U70" i="1"/>
  <c r="U71" i="1"/>
  <c r="U72" i="1"/>
  <c r="U73" i="1"/>
  <c r="U74" i="1"/>
  <c r="U75" i="1"/>
  <c r="U76" i="1"/>
  <c r="U77" i="1"/>
  <c r="U78" i="1"/>
  <c r="U79" i="1"/>
  <c r="U80" i="1"/>
  <c r="U81" i="1"/>
  <c r="U82" i="1"/>
  <c r="U83" i="1"/>
  <c r="U84" i="1"/>
  <c r="U85" i="1"/>
  <c r="U86" i="1"/>
  <c r="U87" i="1"/>
  <c r="U88" i="1"/>
  <c r="U89" i="1"/>
  <c r="U90" i="1"/>
  <c r="U91" i="1"/>
  <c r="U92" i="1"/>
  <c r="U93" i="1"/>
  <c r="U94" i="1"/>
  <c r="U95" i="1"/>
  <c r="U96" i="1"/>
  <c r="U97" i="1"/>
  <c r="U98" i="1"/>
  <c r="U99" i="1"/>
  <c r="U100" i="1"/>
  <c r="U101" i="1"/>
  <c r="U102" i="1"/>
  <c r="U108" i="1"/>
  <c r="U103" i="1"/>
  <c r="U105" i="1"/>
  <c r="U106" i="1"/>
  <c r="U104" i="1"/>
  <c r="U107" i="1"/>
  <c r="U109" i="1"/>
  <c r="U110" i="1"/>
  <c r="U111" i="1"/>
  <c r="U112" i="1"/>
  <c r="U113" i="1"/>
  <c r="U114" i="1"/>
  <c r="U115" i="1"/>
  <c r="U116" i="1"/>
  <c r="U117" i="1"/>
  <c r="U118" i="1"/>
  <c r="U119" i="1"/>
  <c r="U120" i="1"/>
  <c r="U121" i="1"/>
  <c r="U122" i="1"/>
  <c r="U123" i="1"/>
  <c r="U124" i="1"/>
  <c r="U125" i="1"/>
  <c r="U126" i="1"/>
  <c r="U127" i="1"/>
  <c r="U128" i="1"/>
  <c r="U129" i="1"/>
  <c r="U130" i="1"/>
  <c r="U131" i="1"/>
  <c r="U132" i="1"/>
  <c r="U133" i="1"/>
  <c r="U134" i="1"/>
  <c r="U135" i="1"/>
  <c r="U136" i="1"/>
  <c r="U137" i="1"/>
  <c r="U138" i="1"/>
  <c r="U139" i="1"/>
  <c r="U140" i="1"/>
  <c r="U141" i="1"/>
  <c r="U142" i="1"/>
  <c r="U144" i="1"/>
  <c r="U143" i="1"/>
  <c r="U145" i="1"/>
  <c r="U146" i="1"/>
  <c r="U147" i="1"/>
  <c r="U148" i="1"/>
  <c r="U149" i="1"/>
  <c r="U150" i="1"/>
  <c r="U151" i="1"/>
  <c r="U152" i="1"/>
  <c r="U154" i="1"/>
  <c r="U155" i="1"/>
  <c r="U153" i="1"/>
  <c r="U156" i="1"/>
  <c r="U157" i="1"/>
  <c r="U158" i="1"/>
  <c r="U159" i="1"/>
  <c r="U160" i="1"/>
  <c r="U162" i="1"/>
  <c r="U161" i="1"/>
  <c r="U163" i="1"/>
  <c r="U164" i="1"/>
  <c r="U165" i="1"/>
  <c r="U166" i="1"/>
  <c r="U167" i="1"/>
  <c r="U168" i="1"/>
  <c r="U169" i="1"/>
  <c r="U170" i="1"/>
  <c r="U171" i="1"/>
  <c r="U172" i="1"/>
  <c r="U173" i="1"/>
  <c r="U174" i="1"/>
  <c r="U175" i="1"/>
  <c r="U176" i="1"/>
  <c r="U177" i="1"/>
  <c r="U178" i="1"/>
  <c r="U179" i="1"/>
  <c r="U180" i="1"/>
  <c r="U181" i="1"/>
  <c r="U182" i="1"/>
  <c r="U183" i="1"/>
  <c r="U184" i="1"/>
  <c r="U185" i="1"/>
  <c r="U186" i="1"/>
  <c r="U187" i="1"/>
  <c r="U188" i="1"/>
  <c r="U189" i="1"/>
  <c r="U190" i="1"/>
  <c r="U191" i="1"/>
  <c r="U192" i="1"/>
  <c r="U193" i="1"/>
  <c r="U194" i="1"/>
  <c r="U195" i="1"/>
  <c r="U196" i="1"/>
  <c r="U197" i="1"/>
  <c r="U198" i="1"/>
  <c r="U199" i="1"/>
  <c r="U200" i="1"/>
  <c r="U201" i="1"/>
  <c r="U202" i="1"/>
  <c r="U203" i="1"/>
  <c r="U204" i="1"/>
  <c r="U205" i="1"/>
  <c r="U206" i="1"/>
  <c r="U207" i="1"/>
  <c r="U208" i="1"/>
  <c r="U209" i="1"/>
  <c r="U210" i="1"/>
  <c r="U211" i="1"/>
  <c r="U213" i="1"/>
  <c r="U214" i="1"/>
  <c r="U215" i="1"/>
  <c r="U216" i="1"/>
  <c r="U212" i="1"/>
  <c r="U217" i="1"/>
  <c r="U218" i="1"/>
  <c r="U219" i="1"/>
  <c r="U220" i="1"/>
  <c r="U221" i="1"/>
  <c r="U222" i="1"/>
  <c r="U223" i="1"/>
  <c r="U224" i="1"/>
  <c r="U225" i="1"/>
  <c r="U226" i="1"/>
  <c r="U227" i="1"/>
  <c r="U228" i="1"/>
  <c r="U229" i="1"/>
  <c r="U230" i="1"/>
  <c r="U231" i="1"/>
  <c r="U232" i="1"/>
  <c r="U233" i="1"/>
  <c r="U234" i="1"/>
  <c r="U235" i="1"/>
  <c r="U236" i="1"/>
  <c r="U237" i="1"/>
  <c r="U238" i="1"/>
  <c r="U239" i="1"/>
  <c r="U240" i="1"/>
  <c r="U241" i="1"/>
  <c r="U242" i="1"/>
  <c r="U243" i="1"/>
  <c r="U244" i="1"/>
  <c r="U245" i="1"/>
  <c r="U246" i="1"/>
  <c r="U247" i="1"/>
  <c r="U249" i="1"/>
  <c r="U248" i="1"/>
  <c r="U250" i="1"/>
  <c r="U251" i="1"/>
  <c r="U252" i="1"/>
  <c r="U253" i="1"/>
  <c r="U254" i="1"/>
  <c r="U255" i="1"/>
  <c r="U256" i="1"/>
  <c r="U257" i="1"/>
  <c r="U258" i="1"/>
  <c r="U260" i="1"/>
  <c r="U261" i="1"/>
  <c r="U262" i="1"/>
  <c r="U263" i="1"/>
  <c r="U259" i="1"/>
  <c r="U264" i="1"/>
  <c r="U265" i="1"/>
  <c r="U266" i="1"/>
  <c r="U267" i="1"/>
  <c r="U268" i="1"/>
  <c r="U269" i="1"/>
  <c r="U270" i="1"/>
  <c r="U271" i="1"/>
  <c r="U272" i="1"/>
  <c r="U273" i="1"/>
  <c r="U274" i="1"/>
  <c r="U275" i="1"/>
  <c r="U276" i="1"/>
  <c r="U277" i="1"/>
  <c r="U278" i="1"/>
  <c r="U279" i="1"/>
  <c r="U280" i="1"/>
  <c r="U281" i="1"/>
  <c r="U282" i="1"/>
  <c r="U283" i="1"/>
  <c r="U284" i="1"/>
  <c r="U285" i="1"/>
  <c r="U286" i="1"/>
  <c r="U288" i="1"/>
  <c r="U289" i="1"/>
  <c r="U287" i="1"/>
  <c r="U290" i="1"/>
  <c r="U291" i="1"/>
  <c r="U292" i="1"/>
  <c r="U293" i="1"/>
  <c r="U294" i="1"/>
  <c r="U295" i="1"/>
  <c r="U296" i="1"/>
  <c r="U297" i="1"/>
  <c r="U298" i="1"/>
  <c r="U299" i="1"/>
  <c r="U300" i="1"/>
  <c r="U301" i="1"/>
  <c r="U302" i="1"/>
  <c r="U303" i="1"/>
  <c r="U304" i="1"/>
  <c r="U305" i="1"/>
  <c r="U306" i="1"/>
  <c r="U307" i="1"/>
  <c r="U308" i="1"/>
  <c r="U309" i="1"/>
  <c r="U310" i="1"/>
  <c r="U311" i="1"/>
  <c r="U312" i="1"/>
  <c r="U313" i="1"/>
  <c r="U314" i="1"/>
  <c r="U315" i="1"/>
  <c r="U316" i="1"/>
  <c r="U317" i="1"/>
  <c r="U318" i="1"/>
  <c r="U319" i="1"/>
  <c r="U320" i="1"/>
  <c r="U321" i="1"/>
  <c r="U322" i="1"/>
  <c r="U323" i="1"/>
  <c r="U324" i="1"/>
  <c r="U325" i="1"/>
  <c r="U326" i="1"/>
  <c r="U327" i="1"/>
  <c r="U328" i="1"/>
  <c r="U329" i="1"/>
  <c r="U330" i="1"/>
  <c r="U331" i="1"/>
  <c r="U332" i="1"/>
  <c r="U333" i="1"/>
  <c r="U334" i="1"/>
  <c r="U335" i="1"/>
  <c r="U336" i="1"/>
  <c r="U337" i="1"/>
  <c r="U338" i="1"/>
  <c r="U339" i="1"/>
  <c r="U340" i="1"/>
  <c r="U341" i="1"/>
  <c r="U342" i="1"/>
  <c r="U343" i="1"/>
  <c r="U344" i="1"/>
  <c r="U345" i="1"/>
  <c r="U346" i="1"/>
  <c r="U347" i="1"/>
  <c r="U348" i="1"/>
  <c r="U349" i="1"/>
  <c r="U350" i="1"/>
  <c r="U351" i="1"/>
  <c r="U352" i="1"/>
  <c r="U353" i="1"/>
  <c r="U354" i="1"/>
  <c r="U355" i="1"/>
  <c r="U356" i="1"/>
  <c r="U357" i="1"/>
  <c r="U358" i="1"/>
  <c r="U359" i="1"/>
  <c r="U360" i="1"/>
  <c r="U361" i="1"/>
  <c r="U362" i="1"/>
  <c r="U363" i="1"/>
  <c r="U364" i="1"/>
  <c r="U365" i="1"/>
  <c r="U366" i="1"/>
  <c r="U367" i="1"/>
  <c r="U368" i="1"/>
  <c r="U369" i="1"/>
  <c r="U370" i="1"/>
  <c r="U371" i="1"/>
  <c r="U372" i="1"/>
  <c r="U373" i="1"/>
  <c r="U374" i="1"/>
  <c r="U376" i="1"/>
  <c r="U375" i="1"/>
  <c r="U377" i="1"/>
  <c r="U378" i="1"/>
  <c r="U379" i="1"/>
  <c r="U380" i="1"/>
  <c r="U381" i="1"/>
  <c r="U382" i="1"/>
  <c r="U383" i="1"/>
  <c r="U384" i="1"/>
  <c r="U385" i="1"/>
  <c r="U386" i="1"/>
  <c r="U387" i="1"/>
  <c r="U388" i="1"/>
  <c r="U389" i="1"/>
  <c r="U390" i="1"/>
  <c r="U391" i="1"/>
  <c r="U392" i="1"/>
  <c r="U393" i="1"/>
  <c r="U394" i="1"/>
  <c r="U395" i="1"/>
  <c r="U396" i="1"/>
  <c r="U397" i="1"/>
  <c r="U398" i="1"/>
  <c r="U399" i="1"/>
  <c r="U400" i="1"/>
  <c r="U401" i="1"/>
  <c r="U402" i="1"/>
  <c r="U403" i="1"/>
  <c r="U404" i="1"/>
  <c r="U405" i="1"/>
  <c r="U406" i="1"/>
  <c r="U407" i="1"/>
  <c r="U408" i="1"/>
  <c r="U409" i="1"/>
  <c r="U410" i="1"/>
  <c r="U411" i="1"/>
  <c r="U412" i="1"/>
  <c r="U413" i="1"/>
  <c r="U414" i="1"/>
  <c r="U415" i="1"/>
  <c r="U416" i="1"/>
  <c r="U417" i="1"/>
  <c r="U418" i="1"/>
  <c r="U419" i="1"/>
  <c r="U420" i="1"/>
  <c r="U421" i="1"/>
  <c r="U422" i="1"/>
  <c r="U423" i="1"/>
  <c r="U424" i="1"/>
  <c r="U425" i="1"/>
  <c r="U426" i="1"/>
  <c r="U427" i="1"/>
  <c r="U428" i="1"/>
  <c r="U429" i="1"/>
  <c r="U430" i="1"/>
  <c r="U431" i="1"/>
  <c r="U432" i="1"/>
  <c r="U433" i="1"/>
  <c r="U434" i="1"/>
  <c r="U435" i="1"/>
  <c r="U436" i="1"/>
  <c r="U437" i="1"/>
  <c r="U438" i="1"/>
  <c r="U439" i="1"/>
  <c r="U440" i="1"/>
  <c r="U441" i="1"/>
  <c r="U442" i="1"/>
  <c r="U443" i="1"/>
  <c r="U444" i="1"/>
  <c r="U445" i="1"/>
  <c r="U446" i="1"/>
  <c r="U447" i="1"/>
  <c r="U448" i="1"/>
  <c r="U449" i="1"/>
  <c r="U450" i="1"/>
  <c r="U451" i="1"/>
  <c r="U452" i="1"/>
  <c r="U453" i="1"/>
  <c r="U454" i="1"/>
  <c r="U455" i="1"/>
  <c r="U456" i="1"/>
  <c r="U457" i="1"/>
  <c r="U458" i="1"/>
  <c r="U459" i="1"/>
  <c r="U460" i="1"/>
  <c r="U461" i="1"/>
  <c r="U462" i="1"/>
  <c r="U463" i="1"/>
  <c r="U464" i="1"/>
  <c r="U465" i="1"/>
  <c r="U466" i="1"/>
  <c r="U467" i="1"/>
  <c r="U468" i="1"/>
  <c r="U470" i="1"/>
  <c r="U469" i="1"/>
  <c r="U471" i="1"/>
  <c r="U472" i="1"/>
  <c r="U473" i="1"/>
  <c r="U474" i="1"/>
  <c r="U475" i="1"/>
  <c r="U476" i="1"/>
  <c r="U477" i="1"/>
  <c r="U478" i="1"/>
  <c r="U479" i="1"/>
  <c r="U480" i="1"/>
  <c r="U481" i="1"/>
  <c r="U482" i="1"/>
  <c r="U483" i="1"/>
  <c r="U484" i="1"/>
  <c r="U485" i="1"/>
  <c r="U486" i="1"/>
  <c r="U487" i="1"/>
  <c r="U488" i="1"/>
  <c r="U489" i="1"/>
  <c r="U490" i="1"/>
  <c r="U491" i="1"/>
  <c r="U492" i="1"/>
  <c r="U493" i="1"/>
  <c r="U494" i="1"/>
  <c r="U495" i="1"/>
  <c r="U496" i="1"/>
  <c r="U497" i="1"/>
  <c r="U498" i="1"/>
  <c r="U499" i="1"/>
  <c r="U500" i="1"/>
  <c r="U501" i="1"/>
  <c r="U502" i="1"/>
  <c r="U503" i="1"/>
  <c r="U504" i="1"/>
  <c r="U505" i="1"/>
  <c r="U506" i="1"/>
  <c r="U507" i="1"/>
  <c r="U508" i="1"/>
  <c r="U509" i="1"/>
  <c r="U510" i="1"/>
  <c r="U511" i="1"/>
  <c r="U512" i="1"/>
  <c r="U513" i="1"/>
  <c r="U514" i="1"/>
  <c r="U516" i="1"/>
  <c r="U515" i="1"/>
  <c r="U517" i="1"/>
  <c r="U518" i="1"/>
  <c r="U519" i="1"/>
  <c r="U520" i="1"/>
  <c r="U521" i="1"/>
  <c r="U522" i="1"/>
  <c r="U523" i="1"/>
  <c r="U524" i="1"/>
  <c r="U525" i="1"/>
  <c r="U526" i="1"/>
  <c r="U527" i="1"/>
  <c r="U528" i="1"/>
  <c r="U529" i="1"/>
  <c r="U530" i="1"/>
  <c r="U531" i="1"/>
  <c r="U532" i="1"/>
  <c r="U533" i="1"/>
  <c r="U534" i="1"/>
  <c r="U535" i="1"/>
  <c r="U536" i="1"/>
  <c r="U537" i="1"/>
  <c r="U538" i="1"/>
  <c r="U539" i="1"/>
  <c r="U540" i="1"/>
  <c r="U541" i="1"/>
  <c r="U542" i="1"/>
  <c r="U543" i="1"/>
  <c r="U544" i="1"/>
  <c r="U545" i="1"/>
  <c r="U546" i="1"/>
  <c r="U547" i="1"/>
  <c r="U548" i="1"/>
  <c r="U549" i="1"/>
  <c r="U550" i="1"/>
  <c r="U551" i="1"/>
  <c r="U552" i="1"/>
  <c r="U553" i="1"/>
  <c r="U554" i="1"/>
  <c r="U555" i="1"/>
  <c r="U556" i="1"/>
  <c r="U557" i="1"/>
  <c r="U558" i="1"/>
  <c r="U559" i="1"/>
  <c r="U560" i="1"/>
  <c r="U561" i="1"/>
  <c r="U562" i="1"/>
  <c r="U563" i="1"/>
  <c r="U564" i="1"/>
  <c r="U565" i="1"/>
  <c r="U566" i="1"/>
  <c r="U567" i="1"/>
  <c r="U568" i="1"/>
  <c r="U569" i="1"/>
  <c r="U570" i="1"/>
  <c r="U571" i="1"/>
  <c r="U572" i="1"/>
  <c r="U573" i="1"/>
  <c r="U574" i="1"/>
  <c r="U575" i="1"/>
  <c r="U576" i="1"/>
  <c r="U577" i="1"/>
  <c r="U578" i="1"/>
  <c r="U584" i="1"/>
  <c r="U580" i="1"/>
  <c r="U581" i="1"/>
  <c r="U582" i="1"/>
  <c r="U583" i="1"/>
  <c r="U585" i="1"/>
  <c r="U586" i="1"/>
  <c r="U579" i="1"/>
  <c r="U587" i="1"/>
  <c r="U588" i="1"/>
  <c r="U589" i="1"/>
  <c r="U590" i="1"/>
  <c r="U591" i="1"/>
  <c r="U592" i="1"/>
  <c r="U593" i="1"/>
  <c r="U594" i="1"/>
  <c r="U595" i="1"/>
  <c r="U596" i="1"/>
  <c r="U597" i="1"/>
  <c r="U598" i="1"/>
  <c r="U599" i="1"/>
  <c r="U600" i="1"/>
  <c r="U601" i="1"/>
  <c r="U602" i="1"/>
  <c r="U603" i="1"/>
  <c r="U604" i="1"/>
  <c r="U605" i="1"/>
  <c r="U606" i="1"/>
  <c r="U607" i="1"/>
  <c r="U608" i="1"/>
  <c r="U609" i="1"/>
  <c r="U610" i="1"/>
  <c r="U611" i="1"/>
  <c r="U612" i="1"/>
  <c r="U613" i="1"/>
  <c r="U614" i="1"/>
  <c r="U615" i="1"/>
  <c r="U616" i="1"/>
  <c r="U617" i="1"/>
  <c r="U618" i="1"/>
  <c r="U619" i="1"/>
  <c r="U620" i="1"/>
  <c r="U621" i="1"/>
  <c r="U622" i="1"/>
  <c r="U623" i="1"/>
  <c r="U624" i="1"/>
  <c r="U625" i="1"/>
  <c r="U626" i="1"/>
  <c r="U627" i="1"/>
  <c r="U628" i="1"/>
  <c r="U629" i="1"/>
  <c r="U630" i="1"/>
  <c r="U631" i="1"/>
  <c r="U632" i="1"/>
  <c r="U633" i="1"/>
  <c r="U634" i="1"/>
  <c r="U635" i="1"/>
  <c r="U636" i="1"/>
  <c r="U637" i="1"/>
  <c r="U638" i="1"/>
  <c r="U639" i="1"/>
  <c r="U640" i="1"/>
  <c r="U641" i="1"/>
  <c r="U642" i="1"/>
  <c r="U643" i="1"/>
  <c r="U644" i="1"/>
  <c r="U645" i="1"/>
  <c r="U647" i="1"/>
  <c r="U646" i="1"/>
  <c r="U648" i="1"/>
  <c r="U649" i="1"/>
  <c r="U650" i="1"/>
  <c r="U651" i="1"/>
  <c r="U652" i="1"/>
  <c r="U653" i="1"/>
  <c r="U654" i="1"/>
  <c r="U655" i="1"/>
  <c r="U656" i="1"/>
  <c r="U657" i="1"/>
  <c r="U658" i="1"/>
  <c r="U659" i="1"/>
  <c r="U660" i="1"/>
  <c r="U662" i="1"/>
  <c r="U661" i="1"/>
  <c r="U663" i="1"/>
  <c r="U664" i="1"/>
  <c r="U665" i="1"/>
  <c r="U666" i="1"/>
  <c r="U667" i="1"/>
  <c r="U668" i="1"/>
  <c r="U669" i="1"/>
  <c r="U670" i="1"/>
  <c r="U671" i="1"/>
  <c r="U672" i="1"/>
  <c r="U673" i="1"/>
  <c r="U674" i="1"/>
  <c r="U675" i="1"/>
  <c r="U676" i="1"/>
  <c r="U677" i="1"/>
  <c r="U678" i="1"/>
  <c r="U679" i="1"/>
  <c r="U680" i="1"/>
  <c r="U681" i="1"/>
  <c r="U682" i="1"/>
  <c r="U683" i="1"/>
  <c r="U684" i="1"/>
  <c r="U685" i="1"/>
  <c r="U686" i="1"/>
  <c r="U687" i="1"/>
  <c r="U688" i="1"/>
  <c r="U689" i="1"/>
  <c r="U690" i="1"/>
  <c r="U691" i="1"/>
  <c r="U692" i="1"/>
  <c r="U693" i="1"/>
  <c r="U694" i="1"/>
  <c r="U695" i="1"/>
  <c r="U696" i="1"/>
  <c r="U698" i="1"/>
  <c r="U699" i="1"/>
  <c r="U700" i="1"/>
  <c r="U697" i="1"/>
  <c r="U701" i="1"/>
  <c r="U702" i="1"/>
  <c r="U703" i="1"/>
  <c r="U704" i="1"/>
  <c r="U705" i="1"/>
  <c r="U706" i="1"/>
  <c r="U707" i="1"/>
  <c r="U708" i="1"/>
  <c r="U709" i="1"/>
  <c r="U710" i="1"/>
  <c r="U711" i="1"/>
  <c r="U712" i="1"/>
  <c r="U713" i="1"/>
  <c r="U714" i="1"/>
  <c r="U715" i="1"/>
  <c r="U716" i="1"/>
  <c r="U717" i="1"/>
  <c r="U718" i="1"/>
  <c r="U719" i="1"/>
  <c r="U720" i="1"/>
  <c r="U721" i="1"/>
  <c r="U722" i="1"/>
  <c r="U723" i="1"/>
  <c r="U724" i="1"/>
  <c r="U725" i="1"/>
  <c r="U726" i="1"/>
  <c r="U727" i="1"/>
  <c r="U728" i="1"/>
  <c r="U729" i="1"/>
  <c r="U730" i="1"/>
  <c r="U731" i="1"/>
  <c r="U732" i="1"/>
  <c r="U733" i="1"/>
  <c r="U734" i="1"/>
  <c r="U735" i="1"/>
  <c r="U736" i="1"/>
  <c r="U737" i="1"/>
  <c r="U738" i="1"/>
  <c r="U739" i="1"/>
  <c r="U740" i="1"/>
  <c r="U741" i="1"/>
  <c r="U742" i="1"/>
  <c r="U743" i="1"/>
  <c r="U744" i="1"/>
  <c r="U745" i="1"/>
  <c r="U746" i="1"/>
  <c r="U747" i="1"/>
  <c r="U748" i="1"/>
  <c r="U749" i="1"/>
  <c r="U750" i="1"/>
  <c r="U751" i="1"/>
  <c r="U752" i="1"/>
  <c r="U753" i="1"/>
  <c r="U754" i="1"/>
  <c r="U755" i="1"/>
  <c r="U756" i="1"/>
  <c r="U757" i="1"/>
  <c r="U758" i="1"/>
  <c r="U760" i="1"/>
  <c r="U759" i="1"/>
  <c r="U761" i="1"/>
  <c r="U762" i="1"/>
  <c r="U763" i="1"/>
  <c r="U764" i="1"/>
  <c r="U765" i="1"/>
  <c r="U766" i="1"/>
  <c r="U767" i="1"/>
  <c r="U768" i="1"/>
  <c r="U769" i="1"/>
  <c r="U770" i="1"/>
  <c r="U771" i="1"/>
  <c r="U772" i="1"/>
  <c r="U773" i="1"/>
  <c r="U774" i="1"/>
  <c r="U776" i="1"/>
  <c r="U775" i="1"/>
  <c r="U777" i="1"/>
  <c r="U778" i="1"/>
  <c r="U779" i="1"/>
  <c r="U780" i="1"/>
  <c r="U781" i="1"/>
  <c r="U782" i="1"/>
  <c r="U783" i="1"/>
  <c r="U784" i="1"/>
  <c r="U785" i="1"/>
  <c r="U786" i="1"/>
  <c r="U787" i="1"/>
  <c r="U788" i="1"/>
  <c r="U789" i="1"/>
  <c r="U790" i="1"/>
  <c r="U791" i="1"/>
  <c r="U792" i="1"/>
  <c r="U793" i="1"/>
  <c r="U794" i="1"/>
  <c r="U795" i="1"/>
  <c r="U796" i="1"/>
  <c r="U797" i="1"/>
  <c r="U798" i="1"/>
  <c r="U799" i="1"/>
  <c r="U800" i="1"/>
  <c r="U801" i="1"/>
  <c r="U802" i="1"/>
  <c r="U803" i="1"/>
  <c r="U804" i="1"/>
  <c r="U805" i="1"/>
  <c r="U806" i="1"/>
  <c r="U807" i="1"/>
  <c r="U808" i="1"/>
  <c r="U809" i="1"/>
  <c r="U810" i="1"/>
  <c r="U811" i="1"/>
  <c r="U812" i="1"/>
  <c r="U813" i="1"/>
  <c r="U814" i="1"/>
  <c r="U815" i="1"/>
  <c r="U816" i="1"/>
  <c r="U817" i="1"/>
  <c r="U819" i="1"/>
  <c r="U818" i="1"/>
  <c r="U820" i="1"/>
  <c r="U821" i="1"/>
  <c r="U822" i="1"/>
  <c r="U823" i="1"/>
  <c r="U824" i="1"/>
  <c r="U825" i="1"/>
  <c r="U826" i="1"/>
  <c r="U827" i="1"/>
  <c r="U828" i="1"/>
  <c r="U829" i="1"/>
  <c r="U830" i="1"/>
  <c r="U831" i="1"/>
  <c r="U832" i="1"/>
  <c r="U833" i="1"/>
  <c r="U834" i="1"/>
  <c r="U835" i="1"/>
  <c r="U836" i="1"/>
  <c r="U837" i="1"/>
  <c r="U838" i="1"/>
  <c r="U839" i="1"/>
  <c r="U840" i="1"/>
  <c r="U841" i="1"/>
  <c r="U842" i="1"/>
  <c r="U843" i="1"/>
  <c r="U844" i="1"/>
  <c r="U845" i="1"/>
  <c r="U846" i="1"/>
  <c r="U847" i="1"/>
  <c r="U848" i="1"/>
  <c r="U849" i="1"/>
  <c r="U850" i="1"/>
  <c r="U851" i="1"/>
  <c r="U852" i="1"/>
  <c r="U853" i="1"/>
  <c r="U854" i="1"/>
  <c r="U855" i="1"/>
  <c r="U856" i="1"/>
  <c r="U857" i="1"/>
  <c r="U859" i="1"/>
  <c r="U858" i="1"/>
  <c r="U860" i="1"/>
  <c r="U861" i="1"/>
  <c r="U862" i="1"/>
  <c r="U863" i="1"/>
  <c r="U864" i="1"/>
  <c r="U865" i="1"/>
  <c r="U866" i="1"/>
  <c r="U867" i="1"/>
  <c r="U869" i="1"/>
  <c r="U868" i="1"/>
  <c r="U870" i="1"/>
  <c r="U871" i="1"/>
  <c r="U872" i="1"/>
  <c r="U873" i="1"/>
  <c r="U874" i="1"/>
  <c r="U875" i="1"/>
  <c r="U876" i="1"/>
  <c r="U877" i="1"/>
  <c r="U878" i="1"/>
  <c r="U879" i="1"/>
  <c r="U880" i="1"/>
  <c r="U881" i="1"/>
  <c r="U882" i="1"/>
  <c r="U883" i="1"/>
  <c r="U884" i="1"/>
  <c r="U885" i="1"/>
  <c r="U886" i="1"/>
  <c r="U887" i="1"/>
  <c r="U888" i="1"/>
  <c r="U889" i="1"/>
  <c r="U891" i="1"/>
  <c r="U890" i="1"/>
  <c r="U892" i="1"/>
  <c r="U893" i="1"/>
  <c r="U896" i="1"/>
  <c r="U894" i="1"/>
  <c r="U895" i="1"/>
  <c r="U897" i="1"/>
  <c r="U898" i="1"/>
  <c r="U899" i="1"/>
  <c r="U900" i="1"/>
  <c r="U901" i="1"/>
  <c r="U902" i="1"/>
  <c r="U903" i="1"/>
  <c r="U904" i="1"/>
  <c r="U905" i="1"/>
  <c r="U906" i="1"/>
  <c r="U907" i="1"/>
  <c r="U908" i="1"/>
  <c r="U909" i="1"/>
  <c r="U910" i="1"/>
  <c r="U911" i="1"/>
  <c r="U912" i="1"/>
  <c r="U913" i="1"/>
  <c r="U914" i="1"/>
  <c r="U915" i="1"/>
  <c r="U916" i="1"/>
  <c r="U917" i="1"/>
  <c r="U918" i="1"/>
  <c r="U919" i="1"/>
  <c r="U920" i="1"/>
  <c r="U921" i="1"/>
  <c r="U922" i="1"/>
  <c r="U924" i="1"/>
  <c r="U925" i="1"/>
  <c r="U926" i="1"/>
  <c r="U923" i="1"/>
  <c r="U927" i="1"/>
  <c r="U928" i="1"/>
  <c r="U929" i="1"/>
  <c r="U930" i="1"/>
  <c r="U931" i="1"/>
  <c r="U932" i="1"/>
  <c r="U933" i="1"/>
  <c r="U934" i="1"/>
  <c r="U935" i="1"/>
  <c r="U936" i="1"/>
  <c r="U937" i="1"/>
  <c r="U938" i="1"/>
  <c r="U940" i="1"/>
  <c r="U941" i="1"/>
  <c r="U942" i="1"/>
  <c r="U939" i="1"/>
  <c r="U943" i="1"/>
  <c r="U944" i="1"/>
  <c r="U945" i="1"/>
  <c r="U946" i="1"/>
  <c r="U947" i="1"/>
  <c r="U948" i="1"/>
  <c r="U949" i="1"/>
  <c r="U951" i="1"/>
  <c r="U952" i="1"/>
  <c r="U953" i="1"/>
  <c r="U954" i="1"/>
  <c r="U950" i="1"/>
  <c r="U955" i="1"/>
  <c r="U956" i="1"/>
  <c r="U957" i="1"/>
  <c r="U958" i="1"/>
  <c r="U959" i="1"/>
  <c r="U960" i="1"/>
  <c r="U961" i="1"/>
  <c r="U962" i="1"/>
  <c r="U963" i="1"/>
  <c r="U964" i="1"/>
  <c r="U965" i="1"/>
  <c r="U966" i="1"/>
  <c r="U967" i="1"/>
  <c r="U968" i="1"/>
  <c r="U969" i="1"/>
  <c r="U970" i="1"/>
  <c r="U971" i="1"/>
  <c r="U972" i="1"/>
  <c r="U973" i="1"/>
  <c r="U974" i="1"/>
  <c r="U975" i="1"/>
  <c r="U976" i="1"/>
  <c r="U977" i="1"/>
  <c r="U978" i="1"/>
  <c r="U979" i="1"/>
  <c r="U980" i="1"/>
  <c r="U981" i="1"/>
  <c r="U982" i="1"/>
  <c r="U983" i="1"/>
  <c r="U984" i="1"/>
  <c r="U985" i="1"/>
  <c r="U986" i="1"/>
  <c r="U987" i="1"/>
  <c r="U988" i="1"/>
  <c r="U989" i="1"/>
  <c r="U990" i="1"/>
  <c r="U991" i="1"/>
  <c r="U992" i="1"/>
  <c r="U993" i="1"/>
  <c r="U994" i="1"/>
  <c r="U996" i="1"/>
  <c r="U997" i="1"/>
  <c r="U998" i="1"/>
  <c r="U995" i="1"/>
  <c r="U999" i="1"/>
  <c r="U1000" i="1"/>
  <c r="U1001" i="1"/>
  <c r="U1002" i="1"/>
  <c r="U1003" i="1"/>
  <c r="U1004" i="1"/>
  <c r="U1005" i="1"/>
  <c r="U1006" i="1"/>
  <c r="U1007" i="1"/>
  <c r="U1008" i="1"/>
  <c r="U1009" i="1"/>
  <c r="U1010" i="1"/>
  <c r="U1011" i="1"/>
  <c r="U1012" i="1"/>
  <c r="U1013" i="1"/>
  <c r="U1014" i="1"/>
  <c r="U1015" i="1"/>
  <c r="U1016" i="1"/>
  <c r="U1017" i="1"/>
  <c r="U1018" i="1"/>
  <c r="U1019" i="1"/>
  <c r="U1020" i="1"/>
  <c r="U1021" i="1"/>
  <c r="U1022" i="1"/>
  <c r="U1023" i="1"/>
  <c r="U1024" i="1"/>
  <c r="U1025" i="1"/>
  <c r="U1026" i="1"/>
  <c r="U1027" i="1"/>
  <c r="U1028" i="1"/>
  <c r="U1029" i="1"/>
  <c r="U1030" i="1"/>
  <c r="U1031" i="1"/>
  <c r="U1032" i="1"/>
  <c r="U1033" i="1"/>
  <c r="U1034" i="1"/>
  <c r="U1035" i="1"/>
  <c r="U1036" i="1"/>
  <c r="U1037" i="1"/>
  <c r="U1038" i="1"/>
  <c r="U1039" i="1"/>
  <c r="U1040" i="1"/>
  <c r="U1041" i="1"/>
  <c r="U1042" i="1"/>
  <c r="U1043" i="1"/>
  <c r="U1045" i="1"/>
  <c r="U1046" i="1"/>
  <c r="U1047" i="1"/>
  <c r="U1044" i="1"/>
  <c r="U1048" i="1"/>
  <c r="U1049" i="1"/>
  <c r="U1050" i="1"/>
  <c r="U1051" i="1"/>
  <c r="U1052" i="1"/>
  <c r="U1053" i="1"/>
  <c r="U1054" i="1"/>
  <c r="U1055" i="1"/>
  <c r="U1056" i="1"/>
  <c r="U1057" i="1"/>
  <c r="U1058" i="1"/>
  <c r="U1059" i="1"/>
  <c r="U1060" i="1"/>
  <c r="U1061" i="1"/>
  <c r="U1062" i="1"/>
  <c r="U1063" i="1"/>
  <c r="U1064" i="1"/>
  <c r="U1065" i="1"/>
  <c r="U1066" i="1"/>
  <c r="U1067" i="1"/>
  <c r="U1068" i="1"/>
  <c r="U1069" i="1"/>
  <c r="U1070" i="1"/>
  <c r="U1071" i="1"/>
  <c r="U1072" i="1"/>
  <c r="U1073" i="1"/>
  <c r="U1074" i="1"/>
  <c r="U1075" i="1"/>
  <c r="U1076" i="1"/>
  <c r="U1077" i="1"/>
  <c r="U1078" i="1"/>
  <c r="U1079" i="1"/>
  <c r="U1080" i="1"/>
  <c r="U1081" i="1"/>
  <c r="U1082" i="1"/>
  <c r="U1083" i="1"/>
  <c r="U1085" i="1"/>
  <c r="U1086" i="1"/>
  <c r="U1084" i="1"/>
  <c r="U1087" i="1"/>
  <c r="U1088" i="1"/>
  <c r="U1089" i="1"/>
  <c r="U1090" i="1"/>
  <c r="U1091" i="1"/>
  <c r="U1092" i="1"/>
  <c r="U1093" i="1"/>
  <c r="U1094" i="1"/>
  <c r="U1095" i="1"/>
  <c r="U1096" i="1"/>
  <c r="U1097" i="1"/>
  <c r="U1098" i="1"/>
  <c r="U1099" i="1"/>
  <c r="U1100" i="1"/>
  <c r="U1101" i="1"/>
  <c r="U1102" i="1"/>
  <c r="U1103" i="1"/>
  <c r="U1104" i="1"/>
  <c r="U1105" i="1"/>
  <c r="U1106" i="1"/>
  <c r="U1107" i="1"/>
  <c r="U1108" i="1"/>
  <c r="U1109" i="1"/>
  <c r="U1110" i="1"/>
  <c r="U1111" i="1"/>
  <c r="U1112" i="1"/>
  <c r="U1113" i="1"/>
  <c r="U1114" i="1"/>
  <c r="U1115" i="1"/>
  <c r="U1116" i="1"/>
  <c r="U1117" i="1"/>
  <c r="U1118" i="1"/>
  <c r="U1119" i="1"/>
  <c r="U1120" i="1"/>
  <c r="U1121" i="1"/>
  <c r="U1122" i="1"/>
  <c r="U1123" i="1"/>
  <c r="U1124" i="1"/>
  <c r="U1125" i="1"/>
  <c r="U1126" i="1"/>
  <c r="U1127" i="1"/>
  <c r="U1128" i="1"/>
  <c r="U1129" i="1"/>
  <c r="U1130" i="1"/>
  <c r="U1131" i="1"/>
  <c r="U1132" i="1"/>
  <c r="U1133" i="1"/>
  <c r="U1134" i="1"/>
  <c r="U1135" i="1"/>
  <c r="U1136" i="1"/>
  <c r="U1137" i="1"/>
  <c r="U1138" i="1"/>
  <c r="U1139" i="1"/>
  <c r="U1140" i="1"/>
  <c r="U1141" i="1"/>
  <c r="U1142" i="1"/>
  <c r="U1143" i="1"/>
  <c r="U1144" i="1"/>
  <c r="U1145" i="1"/>
  <c r="U1146" i="1"/>
  <c r="U1147" i="1"/>
  <c r="U1148" i="1"/>
  <c r="U1149" i="1"/>
  <c r="U1150" i="1"/>
  <c r="U1152" i="1"/>
  <c r="U1151" i="1"/>
  <c r="U1153" i="1"/>
  <c r="U1154" i="1"/>
  <c r="U1155" i="1"/>
  <c r="U1156" i="1"/>
  <c r="U1157" i="1"/>
  <c r="U1158" i="1"/>
  <c r="U1159" i="1"/>
  <c r="U1160" i="1"/>
  <c r="U1161" i="1"/>
  <c r="U1162" i="1"/>
  <c r="U1163" i="1"/>
  <c r="U1164" i="1"/>
  <c r="U1165" i="1"/>
  <c r="U1166" i="1"/>
  <c r="U1167" i="1"/>
  <c r="U1168" i="1"/>
  <c r="U1169" i="1"/>
  <c r="U1170" i="1"/>
  <c r="U1171" i="1"/>
  <c r="U1172" i="1"/>
  <c r="U1173" i="1"/>
  <c r="U1174" i="1"/>
  <c r="U1175" i="1"/>
  <c r="U1176" i="1"/>
  <c r="U1177" i="1"/>
  <c r="U1178" i="1"/>
  <c r="U1179" i="1"/>
  <c r="U1180" i="1"/>
  <c r="U1181" i="1"/>
  <c r="U1182" i="1"/>
  <c r="U1183" i="1"/>
  <c r="U1184" i="1"/>
  <c r="U1185" i="1"/>
  <c r="U1186" i="1"/>
  <c r="U1187" i="1"/>
  <c r="U1188" i="1"/>
  <c r="U1189" i="1"/>
  <c r="U1190" i="1"/>
  <c r="U1191" i="1"/>
  <c r="U1192" i="1"/>
  <c r="U1193" i="1"/>
  <c r="U1194" i="1"/>
  <c r="U1195" i="1"/>
  <c r="U1196" i="1"/>
  <c r="U1197" i="1"/>
  <c r="U1198" i="1"/>
  <c r="U1199" i="1"/>
  <c r="U1200" i="1"/>
  <c r="U1201" i="1"/>
  <c r="U1202" i="1"/>
  <c r="U1203" i="1"/>
  <c r="U1204" i="1"/>
  <c r="U1205" i="1"/>
  <c r="U1206" i="1"/>
  <c r="U1207" i="1"/>
  <c r="U1208" i="1"/>
  <c r="U1209" i="1"/>
  <c r="U1210" i="1"/>
  <c r="U1211" i="1"/>
  <c r="U1212" i="1"/>
  <c r="U1213" i="1"/>
  <c r="U1214" i="1"/>
  <c r="U1215" i="1"/>
  <c r="U1216" i="1"/>
  <c r="U1217" i="1"/>
  <c r="U1218" i="1"/>
  <c r="U1219" i="1"/>
  <c r="U1220" i="1"/>
  <c r="U1221" i="1"/>
  <c r="U1222" i="1"/>
  <c r="U1223" i="1"/>
  <c r="U1224" i="1"/>
  <c r="U1225" i="1"/>
  <c r="U1226" i="1"/>
  <c r="U1227" i="1"/>
  <c r="U1228" i="1"/>
  <c r="U1229" i="1"/>
  <c r="U1230" i="1"/>
  <c r="U1231" i="1"/>
  <c r="U1232" i="1"/>
  <c r="U1233" i="1"/>
  <c r="U1234" i="1"/>
  <c r="U1235" i="1"/>
  <c r="U1236" i="1"/>
  <c r="U1237" i="1"/>
  <c r="U1238" i="1"/>
  <c r="U1239" i="1"/>
  <c r="U1240" i="1"/>
  <c r="U1241" i="1"/>
  <c r="U1242" i="1"/>
  <c r="U1243" i="1"/>
  <c r="U1244" i="1"/>
  <c r="U1245" i="1"/>
  <c r="U1246" i="1"/>
  <c r="U1247" i="1"/>
  <c r="U1248" i="1"/>
  <c r="U1249" i="1"/>
  <c r="U1250" i="1"/>
  <c r="U1251" i="1"/>
  <c r="U1252" i="1"/>
  <c r="U1253" i="1"/>
  <c r="U1255" i="1"/>
  <c r="U1254" i="1"/>
  <c r="U1256" i="1"/>
  <c r="U1257" i="1"/>
  <c r="U1258" i="1"/>
  <c r="U1259" i="1"/>
  <c r="U1260" i="1"/>
  <c r="U1261" i="1"/>
  <c r="U1262" i="1"/>
  <c r="U1263" i="1"/>
  <c r="U1264" i="1"/>
  <c r="U1265" i="1"/>
  <c r="U1266" i="1"/>
  <c r="U1267" i="1"/>
  <c r="U1268" i="1"/>
  <c r="U1269" i="1"/>
  <c r="U1270" i="1"/>
  <c r="U1271" i="1"/>
  <c r="U1272" i="1"/>
  <c r="U1273" i="1"/>
  <c r="U1274" i="1"/>
  <c r="U1275" i="1"/>
  <c r="U1276" i="1"/>
  <c r="U1277" i="1"/>
  <c r="U1278" i="1"/>
  <c r="U1279" i="1"/>
  <c r="U1280" i="1"/>
  <c r="U1281" i="1"/>
  <c r="U1282" i="1"/>
  <c r="U1283" i="1"/>
  <c r="U1284" i="1"/>
  <c r="U1285" i="1"/>
  <c r="U1286" i="1"/>
  <c r="U1287" i="1"/>
  <c r="U1288" i="1"/>
  <c r="U1289" i="1"/>
  <c r="U1290" i="1"/>
  <c r="U1291" i="1"/>
  <c r="U1292" i="1"/>
  <c r="U1293" i="1"/>
  <c r="U1294" i="1"/>
  <c r="U1295" i="1"/>
  <c r="U1296" i="1"/>
  <c r="U1297" i="1"/>
  <c r="U1298" i="1"/>
  <c r="U1299" i="1"/>
  <c r="U1300" i="1"/>
  <c r="U1301" i="1"/>
  <c r="U1302" i="1"/>
  <c r="U1303" i="1"/>
  <c r="U1304" i="1"/>
  <c r="U1305" i="1"/>
  <c r="U1306" i="1"/>
  <c r="U1307" i="1"/>
  <c r="U1308" i="1"/>
  <c r="U1309" i="1"/>
  <c r="U1310" i="1"/>
  <c r="U1311" i="1"/>
  <c r="U1312" i="1"/>
  <c r="U1313" i="1"/>
  <c r="U1314" i="1"/>
  <c r="AT20" i="2"/>
  <c r="AU20" i="2"/>
  <c r="AX20" i="2"/>
  <c r="AY20" i="2"/>
  <c r="AT22" i="2"/>
  <c r="AU22" i="2"/>
  <c r="AX22" i="2"/>
  <c r="AY22" i="2"/>
  <c r="AT3" i="2"/>
  <c r="AU3" i="2"/>
  <c r="AX3" i="2"/>
  <c r="AY3" i="2"/>
  <c r="AT24" i="2"/>
  <c r="AU24" i="2"/>
  <c r="AX24" i="2"/>
  <c r="AY24" i="2"/>
  <c r="AT14" i="2"/>
  <c r="AU14" i="2"/>
  <c r="AX14" i="2"/>
  <c r="AY14" i="2"/>
  <c r="AT33" i="2"/>
  <c r="AU33" i="2"/>
  <c r="AX33" i="2"/>
  <c r="AY33" i="2"/>
  <c r="AT17" i="2"/>
  <c r="AU17" i="2"/>
  <c r="AX17" i="2"/>
  <c r="AY17" i="2"/>
  <c r="AT9" i="2"/>
  <c r="AU9" i="2"/>
  <c r="AX9" i="2"/>
  <c r="AY9" i="2"/>
  <c r="AT27" i="2"/>
  <c r="AU27" i="2"/>
  <c r="AX27" i="2"/>
  <c r="AY27" i="2"/>
  <c r="AT16" i="2"/>
  <c r="AU16" i="2"/>
  <c r="AX16" i="2"/>
  <c r="AY16" i="2"/>
  <c r="AT10" i="2"/>
  <c r="AU10" i="2"/>
  <c r="AX10" i="2"/>
  <c r="AY10" i="2"/>
  <c r="AT12" i="2"/>
  <c r="AU12" i="2"/>
  <c r="AX12" i="2"/>
  <c r="AY12" i="2"/>
  <c r="AT5" i="2"/>
  <c r="AU5" i="2"/>
  <c r="AX5" i="2"/>
  <c r="AY5" i="2"/>
  <c r="AT25" i="2"/>
  <c r="AU25" i="2"/>
  <c r="AX25" i="2"/>
  <c r="AY25" i="2"/>
  <c r="AT7" i="2"/>
  <c r="AU7" i="2"/>
  <c r="AX7" i="2"/>
  <c r="AY7" i="2"/>
  <c r="AT31" i="2"/>
  <c r="AU31" i="2"/>
  <c r="AX31" i="2"/>
  <c r="AY31" i="2"/>
  <c r="AT21" i="2"/>
  <c r="AU21" i="2"/>
  <c r="AX21" i="2"/>
  <c r="AY21" i="2"/>
  <c r="AT6" i="2"/>
  <c r="AU6" i="2"/>
  <c r="AX6" i="2"/>
  <c r="AY6" i="2"/>
  <c r="AT23" i="2"/>
  <c r="AU23" i="2"/>
  <c r="AX23" i="2"/>
  <c r="AY23" i="2"/>
  <c r="AT26" i="2"/>
  <c r="AU26" i="2"/>
  <c r="AX26" i="2"/>
  <c r="AY26" i="2"/>
  <c r="AT28" i="2"/>
  <c r="AU28" i="2"/>
  <c r="AX28" i="2"/>
  <c r="AY28" i="2"/>
  <c r="AT18" i="2"/>
  <c r="AU18" i="2"/>
  <c r="AX18" i="2"/>
  <c r="AY18" i="2"/>
  <c r="AT32" i="2"/>
  <c r="AU32" i="2"/>
  <c r="AX32" i="2"/>
  <c r="AY32" i="2"/>
  <c r="AT29" i="2"/>
  <c r="AU29" i="2"/>
  <c r="AX29" i="2"/>
  <c r="AY29" i="2"/>
  <c r="AT13" i="2"/>
  <c r="AU13" i="2"/>
  <c r="AX13" i="2"/>
  <c r="AY13" i="2"/>
  <c r="AT8" i="2"/>
  <c r="AU8" i="2"/>
  <c r="AX8" i="2"/>
  <c r="AY8" i="2"/>
  <c r="AT30" i="2"/>
  <c r="AU30" i="2"/>
  <c r="AX30" i="2"/>
  <c r="AY30" i="2"/>
  <c r="AT15" i="2"/>
  <c r="AU15" i="2"/>
  <c r="AX15" i="2"/>
  <c r="AY15" i="2"/>
  <c r="AT11" i="2"/>
  <c r="AU11" i="2"/>
  <c r="AX11" i="2"/>
  <c r="AY11" i="2"/>
  <c r="AT2" i="2"/>
  <c r="AU2" i="2"/>
  <c r="AX2" i="2"/>
  <c r="AY2" i="2"/>
  <c r="AT4" i="2"/>
  <c r="AU4" i="2"/>
  <c r="AX4" i="2"/>
  <c r="AY4" i="2"/>
  <c r="AY19" i="2"/>
  <c r="AX19" i="2"/>
  <c r="AU19" i="2"/>
  <c r="AT19" i="2"/>
  <c r="H61" i="1"/>
  <c r="L26" i="1"/>
  <c r="S26" i="1" s="1"/>
  <c r="L27" i="1"/>
  <c r="S27" i="1" s="1"/>
  <c r="L28" i="1"/>
  <c r="S28" i="1" s="1"/>
  <c r="L29" i="1"/>
  <c r="L30" i="1"/>
  <c r="L31" i="1"/>
  <c r="L32" i="1"/>
  <c r="S32" i="1" s="1"/>
  <c r="L33" i="1"/>
  <c r="S33" i="1" s="1"/>
  <c r="L34" i="1"/>
  <c r="L35" i="1"/>
  <c r="L36" i="1"/>
  <c r="S36" i="1" s="1"/>
  <c r="L37" i="1"/>
  <c r="L38" i="1"/>
  <c r="S38" i="1" s="1"/>
  <c r="L39" i="1"/>
  <c r="L40" i="1"/>
  <c r="L41" i="1"/>
  <c r="S41" i="1" s="1"/>
  <c r="L42" i="1"/>
  <c r="L43" i="1"/>
  <c r="S43" i="1" s="1"/>
  <c r="L44" i="1"/>
  <c r="S44" i="1" s="1"/>
  <c r="L45" i="1"/>
  <c r="S45" i="1" s="1"/>
  <c r="L46" i="1"/>
  <c r="S46" i="1" s="1"/>
  <c r="L47" i="1"/>
  <c r="L48" i="1"/>
  <c r="S48" i="1" s="1"/>
  <c r="L49" i="1"/>
  <c r="S49" i="1" s="1"/>
  <c r="L50" i="1"/>
  <c r="L51" i="1"/>
  <c r="L52" i="1"/>
  <c r="S52" i="1" s="1"/>
  <c r="L53" i="1"/>
  <c r="S53" i="1" s="1"/>
  <c r="L54" i="1"/>
  <c r="S54" i="1" s="1"/>
  <c r="L55" i="1"/>
  <c r="S55" i="1" s="1"/>
  <c r="L56" i="1"/>
  <c r="L57" i="1"/>
  <c r="S57" i="1" s="1"/>
  <c r="L58" i="1"/>
  <c r="S58" i="1" s="1"/>
  <c r="L59" i="1"/>
  <c r="S59" i="1" s="1"/>
  <c r="L60" i="1"/>
  <c r="S60" i="1" s="1"/>
  <c r="L61" i="1"/>
  <c r="S61" i="1" s="1"/>
  <c r="L62" i="1"/>
  <c r="S62" i="1" s="1"/>
  <c r="L63" i="1"/>
  <c r="S63" i="1" s="1"/>
  <c r="L64" i="1"/>
  <c r="S64" i="1" s="1"/>
  <c r="L66" i="1"/>
  <c r="S66" i="1" s="1"/>
  <c r="L67" i="1"/>
  <c r="S67" i="1" s="1"/>
  <c r="L68" i="1"/>
  <c r="S68" i="1" s="1"/>
  <c r="L69" i="1"/>
  <c r="S69" i="1" s="1"/>
  <c r="L65" i="1"/>
  <c r="S65" i="1" s="1"/>
  <c r="L70" i="1"/>
  <c r="S70" i="1" s="1"/>
  <c r="L71" i="1"/>
  <c r="L72" i="1"/>
  <c r="S72" i="1" s="1"/>
  <c r="L73" i="1"/>
  <c r="S73" i="1" s="1"/>
  <c r="L74" i="1"/>
  <c r="S74" i="1" s="1"/>
  <c r="L75" i="1"/>
  <c r="S75" i="1" s="1"/>
  <c r="L76" i="1"/>
  <c r="S76" i="1" s="1"/>
  <c r="L77" i="1"/>
  <c r="S77" i="1" s="1"/>
  <c r="L78" i="1"/>
  <c r="S78" i="1" s="1"/>
  <c r="L79" i="1"/>
  <c r="S79" i="1" s="1"/>
  <c r="L80" i="1"/>
  <c r="S80" i="1" s="1"/>
  <c r="L81" i="1"/>
  <c r="S81" i="1" s="1"/>
  <c r="L82" i="1"/>
  <c r="L83" i="1"/>
  <c r="S83" i="1" s="1"/>
  <c r="L84" i="1"/>
  <c r="S84" i="1" s="1"/>
  <c r="L85" i="1"/>
  <c r="S85" i="1" s="1"/>
  <c r="L86" i="1"/>
  <c r="S86" i="1" s="1"/>
  <c r="L87" i="1"/>
  <c r="S87" i="1" s="1"/>
  <c r="L88" i="1"/>
  <c r="S88" i="1" s="1"/>
  <c r="L89" i="1"/>
  <c r="S89" i="1" s="1"/>
  <c r="L90" i="1"/>
  <c r="S90" i="1" s="1"/>
  <c r="L91" i="1"/>
  <c r="S91" i="1" s="1"/>
  <c r="L92" i="1"/>
  <c r="S92" i="1" s="1"/>
  <c r="L93" i="1"/>
  <c r="S93" i="1" s="1"/>
  <c r="L94" i="1"/>
  <c r="S94" i="1" s="1"/>
  <c r="L95" i="1"/>
  <c r="S95" i="1" s="1"/>
  <c r="L96" i="1"/>
  <c r="S96" i="1" s="1"/>
  <c r="L97" i="1"/>
  <c r="S97" i="1" s="1"/>
  <c r="L98" i="1"/>
  <c r="S98" i="1" s="1"/>
  <c r="L99" i="1"/>
  <c r="S99" i="1" s="1"/>
  <c r="L100" i="1"/>
  <c r="S100" i="1" s="1"/>
  <c r="L101" i="1"/>
  <c r="S101" i="1" s="1"/>
  <c r="L102" i="1"/>
  <c r="S102" i="1" s="1"/>
  <c r="L108" i="1"/>
  <c r="S108" i="1" s="1"/>
  <c r="L103" i="1"/>
  <c r="S103" i="1" s="1"/>
  <c r="L105" i="1"/>
  <c r="S105" i="1" s="1"/>
  <c r="L106" i="1"/>
  <c r="S106" i="1" s="1"/>
  <c r="L104" i="1"/>
  <c r="S104" i="1" s="1"/>
  <c r="L107" i="1"/>
  <c r="S107" i="1" s="1"/>
  <c r="L109" i="1"/>
  <c r="S109" i="1" s="1"/>
  <c r="L110" i="1"/>
  <c r="S110" i="1" s="1"/>
  <c r="L111" i="1"/>
  <c r="S111" i="1" s="1"/>
  <c r="L112" i="1"/>
  <c r="S112" i="1" s="1"/>
  <c r="L113" i="1"/>
  <c r="S113" i="1" s="1"/>
  <c r="L114" i="1"/>
  <c r="S114" i="1" s="1"/>
  <c r="L115" i="1"/>
  <c r="S115" i="1" s="1"/>
  <c r="L116" i="1"/>
  <c r="S116" i="1" s="1"/>
  <c r="L117" i="1"/>
  <c r="S117" i="1" s="1"/>
  <c r="L118" i="1"/>
  <c r="S118" i="1" s="1"/>
  <c r="L119" i="1"/>
  <c r="S119" i="1" s="1"/>
  <c r="L120" i="1"/>
  <c r="S120" i="1" s="1"/>
  <c r="L121" i="1"/>
  <c r="S121" i="1" s="1"/>
  <c r="L122" i="1"/>
  <c r="S122" i="1" s="1"/>
  <c r="L123" i="1"/>
  <c r="S123" i="1" s="1"/>
  <c r="L124" i="1"/>
  <c r="S124" i="1" s="1"/>
  <c r="L125" i="1"/>
  <c r="S125" i="1" s="1"/>
  <c r="L126" i="1"/>
  <c r="S126" i="1" s="1"/>
  <c r="L127" i="1"/>
  <c r="S127" i="1" s="1"/>
  <c r="L128" i="1"/>
  <c r="S128" i="1" s="1"/>
  <c r="L129" i="1"/>
  <c r="S129" i="1" s="1"/>
  <c r="L130" i="1"/>
  <c r="S130" i="1" s="1"/>
  <c r="L131" i="1"/>
  <c r="S131" i="1" s="1"/>
  <c r="L132" i="1"/>
  <c r="S132" i="1" s="1"/>
  <c r="L133" i="1"/>
  <c r="S133" i="1" s="1"/>
  <c r="L134" i="1"/>
  <c r="S134" i="1" s="1"/>
  <c r="L135" i="1"/>
  <c r="S135" i="1" s="1"/>
  <c r="L136" i="1"/>
  <c r="S136" i="1" s="1"/>
  <c r="L137" i="1"/>
  <c r="S137" i="1" s="1"/>
  <c r="L138" i="1"/>
  <c r="S138" i="1" s="1"/>
  <c r="L139" i="1"/>
  <c r="S139" i="1" s="1"/>
  <c r="L140" i="1"/>
  <c r="S140" i="1" s="1"/>
  <c r="L141" i="1"/>
  <c r="S141" i="1" s="1"/>
  <c r="L142" i="1"/>
  <c r="S142" i="1" s="1"/>
  <c r="L144" i="1"/>
  <c r="S144" i="1" s="1"/>
  <c r="L143" i="1"/>
  <c r="S143" i="1" s="1"/>
  <c r="L145" i="1"/>
  <c r="S145" i="1" s="1"/>
  <c r="L146" i="1"/>
  <c r="S146" i="1" s="1"/>
  <c r="L147" i="1"/>
  <c r="S147" i="1" s="1"/>
  <c r="L148" i="1"/>
  <c r="S148" i="1" s="1"/>
  <c r="L149" i="1"/>
  <c r="S149" i="1" s="1"/>
  <c r="L150" i="1"/>
  <c r="S150" i="1" s="1"/>
  <c r="L151" i="1"/>
  <c r="S151" i="1" s="1"/>
  <c r="L152" i="1"/>
  <c r="S152" i="1" s="1"/>
  <c r="L154" i="1"/>
  <c r="S154" i="1" s="1"/>
  <c r="L155" i="1"/>
  <c r="S155" i="1" s="1"/>
  <c r="L153" i="1"/>
  <c r="S153" i="1" s="1"/>
  <c r="L156" i="1"/>
  <c r="S156" i="1" s="1"/>
  <c r="L157" i="1"/>
  <c r="S157" i="1" s="1"/>
  <c r="L158" i="1"/>
  <c r="S158" i="1" s="1"/>
  <c r="L159" i="1"/>
  <c r="S159" i="1" s="1"/>
  <c r="L160" i="1"/>
  <c r="S160" i="1" s="1"/>
  <c r="L162" i="1"/>
  <c r="S162" i="1" s="1"/>
  <c r="L161" i="1"/>
  <c r="S161" i="1" s="1"/>
  <c r="L163" i="1"/>
  <c r="S163" i="1" s="1"/>
  <c r="L164" i="1"/>
  <c r="S164" i="1" s="1"/>
  <c r="L165" i="1"/>
  <c r="S165" i="1" s="1"/>
  <c r="L166" i="1"/>
  <c r="S166" i="1" s="1"/>
  <c r="L167" i="1"/>
  <c r="S167" i="1" s="1"/>
  <c r="L168" i="1"/>
  <c r="S168" i="1" s="1"/>
  <c r="L169" i="1"/>
  <c r="S169" i="1" s="1"/>
  <c r="L170" i="1"/>
  <c r="S170" i="1" s="1"/>
  <c r="L171" i="1"/>
  <c r="S171" i="1" s="1"/>
  <c r="L172" i="1"/>
  <c r="S172" i="1" s="1"/>
  <c r="L173" i="1"/>
  <c r="S173" i="1" s="1"/>
  <c r="L174" i="1"/>
  <c r="S174" i="1" s="1"/>
  <c r="L175" i="1"/>
  <c r="S175" i="1" s="1"/>
  <c r="L176" i="1"/>
  <c r="S176" i="1" s="1"/>
  <c r="L177" i="1"/>
  <c r="S177" i="1" s="1"/>
  <c r="L178" i="1"/>
  <c r="S178" i="1" s="1"/>
  <c r="L179" i="1"/>
  <c r="S179" i="1" s="1"/>
  <c r="L180" i="1"/>
  <c r="S180" i="1" s="1"/>
  <c r="L181" i="1"/>
  <c r="S181" i="1" s="1"/>
  <c r="L182" i="1"/>
  <c r="S182" i="1" s="1"/>
  <c r="L183" i="1"/>
  <c r="S183" i="1" s="1"/>
  <c r="L184" i="1"/>
  <c r="S184" i="1" s="1"/>
  <c r="L185" i="1"/>
  <c r="S185" i="1" s="1"/>
  <c r="L186" i="1"/>
  <c r="S186" i="1" s="1"/>
  <c r="L187" i="1"/>
  <c r="S187" i="1" s="1"/>
  <c r="L188" i="1"/>
  <c r="S188" i="1" s="1"/>
  <c r="L189" i="1"/>
  <c r="S189" i="1" s="1"/>
  <c r="L190" i="1"/>
  <c r="S190" i="1" s="1"/>
  <c r="L191" i="1"/>
  <c r="S191" i="1" s="1"/>
  <c r="L192" i="1"/>
  <c r="S192" i="1" s="1"/>
  <c r="L193" i="1"/>
  <c r="S193" i="1" s="1"/>
  <c r="L194" i="1"/>
  <c r="S194" i="1" s="1"/>
  <c r="L195" i="1"/>
  <c r="S195" i="1" s="1"/>
  <c r="L196" i="1"/>
  <c r="S196" i="1" s="1"/>
  <c r="L197" i="1"/>
  <c r="S197" i="1" s="1"/>
  <c r="L198" i="1"/>
  <c r="S198" i="1" s="1"/>
  <c r="L199" i="1"/>
  <c r="S199" i="1" s="1"/>
  <c r="L200" i="1"/>
  <c r="S200" i="1" s="1"/>
  <c r="L201" i="1"/>
  <c r="S201" i="1" s="1"/>
  <c r="L202" i="1"/>
  <c r="S202" i="1" s="1"/>
  <c r="L203" i="1"/>
  <c r="S203" i="1" s="1"/>
  <c r="L204" i="1"/>
  <c r="S204" i="1" s="1"/>
  <c r="L205" i="1"/>
  <c r="S205" i="1" s="1"/>
  <c r="L206" i="1"/>
  <c r="S206" i="1" s="1"/>
  <c r="L207" i="1"/>
  <c r="S207" i="1" s="1"/>
  <c r="L208" i="1"/>
  <c r="S208" i="1" s="1"/>
  <c r="L209" i="1"/>
  <c r="S209" i="1" s="1"/>
  <c r="L210" i="1"/>
  <c r="S210" i="1" s="1"/>
  <c r="L211" i="1"/>
  <c r="S211" i="1" s="1"/>
  <c r="L213" i="1"/>
  <c r="S213" i="1" s="1"/>
  <c r="L214" i="1"/>
  <c r="S214" i="1" s="1"/>
  <c r="L215" i="1"/>
  <c r="S215" i="1" s="1"/>
  <c r="L216" i="1"/>
  <c r="S216" i="1" s="1"/>
  <c r="L212" i="1"/>
  <c r="S212" i="1" s="1"/>
  <c r="L217" i="1"/>
  <c r="S217" i="1" s="1"/>
  <c r="L218" i="1"/>
  <c r="S218" i="1" s="1"/>
  <c r="L219" i="1"/>
  <c r="S219" i="1" s="1"/>
  <c r="L220" i="1"/>
  <c r="S220" i="1" s="1"/>
  <c r="L221" i="1"/>
  <c r="S221" i="1" s="1"/>
  <c r="L222" i="1"/>
  <c r="S222" i="1" s="1"/>
  <c r="L223" i="1"/>
  <c r="S223" i="1" s="1"/>
  <c r="L224" i="1"/>
  <c r="S224" i="1" s="1"/>
  <c r="L225" i="1"/>
  <c r="S225" i="1" s="1"/>
  <c r="L226" i="1"/>
  <c r="S226" i="1" s="1"/>
  <c r="L227" i="1"/>
  <c r="S227" i="1" s="1"/>
  <c r="L228" i="1"/>
  <c r="S228" i="1" s="1"/>
  <c r="L229" i="1"/>
  <c r="S229" i="1" s="1"/>
  <c r="L230" i="1"/>
  <c r="S230" i="1" s="1"/>
  <c r="L231" i="1"/>
  <c r="S231" i="1" s="1"/>
  <c r="L232" i="1"/>
  <c r="S232" i="1" s="1"/>
  <c r="L233" i="1"/>
  <c r="S233" i="1" s="1"/>
  <c r="L234" i="1"/>
  <c r="S234" i="1" s="1"/>
  <c r="L235" i="1"/>
  <c r="S235" i="1" s="1"/>
  <c r="L236" i="1"/>
  <c r="S236" i="1" s="1"/>
  <c r="L237" i="1"/>
  <c r="S237" i="1" s="1"/>
  <c r="L238" i="1"/>
  <c r="S238" i="1" s="1"/>
  <c r="L239" i="1"/>
  <c r="S239" i="1" s="1"/>
  <c r="L240" i="1"/>
  <c r="S240" i="1" s="1"/>
  <c r="L241" i="1"/>
  <c r="S241" i="1" s="1"/>
  <c r="L242" i="1"/>
  <c r="S242" i="1" s="1"/>
  <c r="L243" i="1"/>
  <c r="S243" i="1" s="1"/>
  <c r="L244" i="1"/>
  <c r="S244" i="1" s="1"/>
  <c r="L245" i="1"/>
  <c r="S245" i="1" s="1"/>
  <c r="L246" i="1"/>
  <c r="S246" i="1" s="1"/>
  <c r="L247" i="1"/>
  <c r="S247" i="1" s="1"/>
  <c r="L249" i="1"/>
  <c r="S249" i="1" s="1"/>
  <c r="L248" i="1"/>
  <c r="S248" i="1" s="1"/>
  <c r="L250" i="1"/>
  <c r="S250" i="1" s="1"/>
  <c r="L251" i="1"/>
  <c r="S251" i="1" s="1"/>
  <c r="L252" i="1"/>
  <c r="S252" i="1" s="1"/>
  <c r="L253" i="1"/>
  <c r="S253" i="1" s="1"/>
  <c r="L254" i="1"/>
  <c r="S254" i="1" s="1"/>
  <c r="L255" i="1"/>
  <c r="S255" i="1" s="1"/>
  <c r="L256" i="1"/>
  <c r="S256" i="1" s="1"/>
  <c r="L257" i="1"/>
  <c r="S257" i="1" s="1"/>
  <c r="L258" i="1"/>
  <c r="S258" i="1" s="1"/>
  <c r="L260" i="1"/>
  <c r="S260" i="1" s="1"/>
  <c r="L261" i="1"/>
  <c r="S261" i="1" s="1"/>
  <c r="L262" i="1"/>
  <c r="S262" i="1" s="1"/>
  <c r="L263" i="1"/>
  <c r="S263" i="1" s="1"/>
  <c r="L259" i="1"/>
  <c r="S259" i="1" s="1"/>
  <c r="L264" i="1"/>
  <c r="S264" i="1" s="1"/>
  <c r="L265" i="1"/>
  <c r="S265" i="1" s="1"/>
  <c r="L266" i="1"/>
  <c r="S266" i="1" s="1"/>
  <c r="L267" i="1"/>
  <c r="S267" i="1" s="1"/>
  <c r="L268" i="1"/>
  <c r="S268" i="1" s="1"/>
  <c r="L269" i="1"/>
  <c r="S269" i="1" s="1"/>
  <c r="L270" i="1"/>
  <c r="S270" i="1" s="1"/>
  <c r="L271" i="1"/>
  <c r="S271" i="1" s="1"/>
  <c r="L272" i="1"/>
  <c r="S272" i="1" s="1"/>
  <c r="L273" i="1"/>
  <c r="S273" i="1" s="1"/>
  <c r="L274" i="1"/>
  <c r="S274" i="1" s="1"/>
  <c r="L275" i="1"/>
  <c r="S275" i="1" s="1"/>
  <c r="L276" i="1"/>
  <c r="S276" i="1" s="1"/>
  <c r="L277" i="1"/>
  <c r="S277" i="1" s="1"/>
  <c r="L278" i="1"/>
  <c r="S278" i="1" s="1"/>
  <c r="L279" i="1"/>
  <c r="S279" i="1" s="1"/>
  <c r="L280" i="1"/>
  <c r="S280" i="1" s="1"/>
  <c r="L281" i="1"/>
  <c r="S281" i="1" s="1"/>
  <c r="L282" i="1"/>
  <c r="S282" i="1" s="1"/>
  <c r="L283" i="1"/>
  <c r="S283" i="1" s="1"/>
  <c r="L284" i="1"/>
  <c r="S284" i="1" s="1"/>
  <c r="L285" i="1"/>
  <c r="S285" i="1" s="1"/>
  <c r="L286" i="1"/>
  <c r="S286" i="1" s="1"/>
  <c r="L288" i="1"/>
  <c r="S288" i="1" s="1"/>
  <c r="L289" i="1"/>
  <c r="S289" i="1" s="1"/>
  <c r="L287" i="1"/>
  <c r="S287" i="1" s="1"/>
  <c r="L290" i="1"/>
  <c r="S290" i="1" s="1"/>
  <c r="L291" i="1"/>
  <c r="S291" i="1" s="1"/>
  <c r="L292" i="1"/>
  <c r="S292" i="1" s="1"/>
  <c r="L293" i="1"/>
  <c r="S293" i="1" s="1"/>
  <c r="L294" i="1"/>
  <c r="S294" i="1" s="1"/>
  <c r="L295" i="1"/>
  <c r="S295" i="1" s="1"/>
  <c r="L296" i="1"/>
  <c r="S296" i="1" s="1"/>
  <c r="L297" i="1"/>
  <c r="S297" i="1" s="1"/>
  <c r="L298" i="1"/>
  <c r="S298" i="1" s="1"/>
  <c r="L299" i="1"/>
  <c r="S299" i="1" s="1"/>
  <c r="L300" i="1"/>
  <c r="S300" i="1" s="1"/>
  <c r="L301" i="1"/>
  <c r="S301" i="1" s="1"/>
  <c r="L302" i="1"/>
  <c r="S302" i="1" s="1"/>
  <c r="L303" i="1"/>
  <c r="S303" i="1" s="1"/>
  <c r="L304" i="1"/>
  <c r="S304" i="1" s="1"/>
  <c r="L305" i="1"/>
  <c r="S305" i="1" s="1"/>
  <c r="L306" i="1"/>
  <c r="S306" i="1" s="1"/>
  <c r="L307" i="1"/>
  <c r="S307" i="1" s="1"/>
  <c r="L308" i="1"/>
  <c r="S308" i="1" s="1"/>
  <c r="L309" i="1"/>
  <c r="S309" i="1" s="1"/>
  <c r="L310" i="1"/>
  <c r="S310" i="1" s="1"/>
  <c r="L311" i="1"/>
  <c r="S311" i="1" s="1"/>
  <c r="L312" i="1"/>
  <c r="S312" i="1" s="1"/>
  <c r="L313" i="1"/>
  <c r="S313" i="1" s="1"/>
  <c r="L314" i="1"/>
  <c r="S314" i="1" s="1"/>
  <c r="L315" i="1"/>
  <c r="S315" i="1" s="1"/>
  <c r="L316" i="1"/>
  <c r="S316" i="1" s="1"/>
  <c r="L317" i="1"/>
  <c r="S317" i="1" s="1"/>
  <c r="L318" i="1"/>
  <c r="S318" i="1" s="1"/>
  <c r="L319" i="1"/>
  <c r="S319" i="1" s="1"/>
  <c r="L320" i="1"/>
  <c r="S320" i="1" s="1"/>
  <c r="L321" i="1"/>
  <c r="S321" i="1" s="1"/>
  <c r="L322" i="1"/>
  <c r="S322" i="1" s="1"/>
  <c r="L323" i="1"/>
  <c r="S323" i="1" s="1"/>
  <c r="L324" i="1"/>
  <c r="S324" i="1" s="1"/>
  <c r="L325" i="1"/>
  <c r="S325" i="1" s="1"/>
  <c r="L326" i="1"/>
  <c r="S326" i="1" s="1"/>
  <c r="L327" i="1"/>
  <c r="S327" i="1" s="1"/>
  <c r="L328" i="1"/>
  <c r="S328" i="1" s="1"/>
  <c r="L329" i="1"/>
  <c r="S329" i="1" s="1"/>
  <c r="L330" i="1"/>
  <c r="S330" i="1" s="1"/>
  <c r="L331" i="1"/>
  <c r="S331" i="1" s="1"/>
  <c r="L332" i="1"/>
  <c r="S332" i="1" s="1"/>
  <c r="L333" i="1"/>
  <c r="S333" i="1" s="1"/>
  <c r="L334" i="1"/>
  <c r="S334" i="1" s="1"/>
  <c r="L335" i="1"/>
  <c r="S335" i="1" s="1"/>
  <c r="L336" i="1"/>
  <c r="S336" i="1" s="1"/>
  <c r="L337" i="1"/>
  <c r="S337" i="1" s="1"/>
  <c r="L338" i="1"/>
  <c r="S338" i="1" s="1"/>
  <c r="L339" i="1"/>
  <c r="S339" i="1" s="1"/>
  <c r="L340" i="1"/>
  <c r="S340" i="1" s="1"/>
  <c r="L341" i="1"/>
  <c r="S341" i="1" s="1"/>
  <c r="L342" i="1"/>
  <c r="S342" i="1" s="1"/>
  <c r="L343" i="1"/>
  <c r="S343" i="1" s="1"/>
  <c r="L344" i="1"/>
  <c r="S344" i="1" s="1"/>
  <c r="L345" i="1"/>
  <c r="S345" i="1" s="1"/>
  <c r="L346" i="1"/>
  <c r="S346" i="1" s="1"/>
  <c r="L347" i="1"/>
  <c r="S347" i="1" s="1"/>
  <c r="L348" i="1"/>
  <c r="S348" i="1" s="1"/>
  <c r="L349" i="1"/>
  <c r="S349" i="1" s="1"/>
  <c r="L350" i="1"/>
  <c r="S350" i="1" s="1"/>
  <c r="L351" i="1"/>
  <c r="S351" i="1" s="1"/>
  <c r="L352" i="1"/>
  <c r="S352" i="1" s="1"/>
  <c r="L353" i="1"/>
  <c r="S353" i="1" s="1"/>
  <c r="L354" i="1"/>
  <c r="S354" i="1" s="1"/>
  <c r="L355" i="1"/>
  <c r="S355" i="1" s="1"/>
  <c r="L356" i="1"/>
  <c r="S356" i="1" s="1"/>
  <c r="L357" i="1"/>
  <c r="S357" i="1" s="1"/>
  <c r="L358" i="1"/>
  <c r="S358" i="1" s="1"/>
  <c r="L359" i="1"/>
  <c r="S359" i="1" s="1"/>
  <c r="L360" i="1"/>
  <c r="S360" i="1" s="1"/>
  <c r="L361" i="1"/>
  <c r="S361" i="1" s="1"/>
  <c r="L362" i="1"/>
  <c r="S362" i="1" s="1"/>
  <c r="L363" i="1"/>
  <c r="S363" i="1" s="1"/>
  <c r="L364" i="1"/>
  <c r="S364" i="1" s="1"/>
  <c r="L365" i="1"/>
  <c r="S365" i="1" s="1"/>
  <c r="L366" i="1"/>
  <c r="S366" i="1" s="1"/>
  <c r="L367" i="1"/>
  <c r="S367" i="1" s="1"/>
  <c r="L368" i="1"/>
  <c r="S368" i="1" s="1"/>
  <c r="L369" i="1"/>
  <c r="S369" i="1" s="1"/>
  <c r="L370" i="1"/>
  <c r="S370" i="1" s="1"/>
  <c r="L371" i="1"/>
  <c r="S371" i="1" s="1"/>
  <c r="L372" i="1"/>
  <c r="S372" i="1" s="1"/>
  <c r="L373" i="1"/>
  <c r="S373" i="1" s="1"/>
  <c r="L374" i="1"/>
  <c r="S374" i="1" s="1"/>
  <c r="L376" i="1"/>
  <c r="S376" i="1" s="1"/>
  <c r="L375" i="1"/>
  <c r="S375" i="1" s="1"/>
  <c r="L377" i="1"/>
  <c r="S377" i="1" s="1"/>
  <c r="L378" i="1"/>
  <c r="S378" i="1" s="1"/>
  <c r="L379" i="1"/>
  <c r="S379" i="1" s="1"/>
  <c r="L380" i="1"/>
  <c r="S380" i="1" s="1"/>
  <c r="L381" i="1"/>
  <c r="S381" i="1" s="1"/>
  <c r="L382" i="1"/>
  <c r="S382" i="1" s="1"/>
  <c r="L383" i="1"/>
  <c r="S383" i="1" s="1"/>
  <c r="L384" i="1"/>
  <c r="S384" i="1" s="1"/>
  <c r="L385" i="1"/>
  <c r="S385" i="1" s="1"/>
  <c r="L386" i="1"/>
  <c r="S386" i="1" s="1"/>
  <c r="L387" i="1"/>
  <c r="S387" i="1" s="1"/>
  <c r="L388" i="1"/>
  <c r="S388" i="1" s="1"/>
  <c r="L389" i="1"/>
  <c r="S389" i="1" s="1"/>
  <c r="L390" i="1"/>
  <c r="S390" i="1" s="1"/>
  <c r="L391" i="1"/>
  <c r="S391" i="1" s="1"/>
  <c r="L392" i="1"/>
  <c r="S392" i="1" s="1"/>
  <c r="L393" i="1"/>
  <c r="S393" i="1" s="1"/>
  <c r="L394" i="1"/>
  <c r="S394" i="1" s="1"/>
  <c r="L395" i="1"/>
  <c r="S395" i="1" s="1"/>
  <c r="L396" i="1"/>
  <c r="S396" i="1" s="1"/>
  <c r="L397" i="1"/>
  <c r="S397" i="1" s="1"/>
  <c r="L398" i="1"/>
  <c r="S398" i="1" s="1"/>
  <c r="L399" i="1"/>
  <c r="S399" i="1" s="1"/>
  <c r="L400" i="1"/>
  <c r="S400" i="1" s="1"/>
  <c r="L401" i="1"/>
  <c r="S401" i="1" s="1"/>
  <c r="L402" i="1"/>
  <c r="S402" i="1" s="1"/>
  <c r="L403" i="1"/>
  <c r="S403" i="1" s="1"/>
  <c r="L404" i="1"/>
  <c r="S404" i="1" s="1"/>
  <c r="L405" i="1"/>
  <c r="S405" i="1" s="1"/>
  <c r="L406" i="1"/>
  <c r="S406" i="1" s="1"/>
  <c r="L407" i="1"/>
  <c r="S407" i="1" s="1"/>
  <c r="L408" i="1"/>
  <c r="S408" i="1" s="1"/>
  <c r="L409" i="1"/>
  <c r="S409" i="1" s="1"/>
  <c r="L410" i="1"/>
  <c r="S410" i="1" s="1"/>
  <c r="L411" i="1"/>
  <c r="S411" i="1" s="1"/>
  <c r="L412" i="1"/>
  <c r="S412" i="1" s="1"/>
  <c r="L413" i="1"/>
  <c r="S413" i="1" s="1"/>
  <c r="L414" i="1"/>
  <c r="S414" i="1" s="1"/>
  <c r="L415" i="1"/>
  <c r="S415" i="1" s="1"/>
  <c r="L416" i="1"/>
  <c r="S416" i="1" s="1"/>
  <c r="L417" i="1"/>
  <c r="S417" i="1" s="1"/>
  <c r="L418" i="1"/>
  <c r="S418" i="1" s="1"/>
  <c r="L419" i="1"/>
  <c r="S419" i="1" s="1"/>
  <c r="L420" i="1"/>
  <c r="S420" i="1" s="1"/>
  <c r="L421" i="1"/>
  <c r="S421" i="1" s="1"/>
  <c r="L422" i="1"/>
  <c r="S422" i="1" s="1"/>
  <c r="L423" i="1"/>
  <c r="S423" i="1" s="1"/>
  <c r="L424" i="1"/>
  <c r="S424" i="1" s="1"/>
  <c r="L425" i="1"/>
  <c r="S425" i="1" s="1"/>
  <c r="L426" i="1"/>
  <c r="S426" i="1" s="1"/>
  <c r="L427" i="1"/>
  <c r="S427" i="1" s="1"/>
  <c r="L428" i="1"/>
  <c r="S428" i="1" s="1"/>
  <c r="L429" i="1"/>
  <c r="S429" i="1" s="1"/>
  <c r="L430" i="1"/>
  <c r="S430" i="1" s="1"/>
  <c r="L431" i="1"/>
  <c r="S431" i="1" s="1"/>
  <c r="L432" i="1"/>
  <c r="S432" i="1" s="1"/>
  <c r="L433" i="1"/>
  <c r="S433" i="1" s="1"/>
  <c r="L434" i="1"/>
  <c r="S434" i="1" s="1"/>
  <c r="L435" i="1"/>
  <c r="S435" i="1" s="1"/>
  <c r="L436" i="1"/>
  <c r="S436" i="1" s="1"/>
  <c r="L437" i="1"/>
  <c r="S437" i="1" s="1"/>
  <c r="L438" i="1"/>
  <c r="S438" i="1" s="1"/>
  <c r="L439" i="1"/>
  <c r="S439" i="1" s="1"/>
  <c r="L440" i="1"/>
  <c r="S440" i="1" s="1"/>
  <c r="L441" i="1"/>
  <c r="S441" i="1" s="1"/>
  <c r="L442" i="1"/>
  <c r="S442" i="1" s="1"/>
  <c r="L443" i="1"/>
  <c r="S443" i="1" s="1"/>
  <c r="L444" i="1"/>
  <c r="S444" i="1" s="1"/>
  <c r="L445" i="1"/>
  <c r="S445" i="1" s="1"/>
  <c r="L446" i="1"/>
  <c r="S446" i="1" s="1"/>
  <c r="L447" i="1"/>
  <c r="S447" i="1" s="1"/>
  <c r="L448" i="1"/>
  <c r="S448" i="1" s="1"/>
  <c r="L449" i="1"/>
  <c r="S449" i="1" s="1"/>
  <c r="L450" i="1"/>
  <c r="S450" i="1" s="1"/>
  <c r="L451" i="1"/>
  <c r="S451" i="1" s="1"/>
  <c r="L452" i="1"/>
  <c r="S452" i="1" s="1"/>
  <c r="L453" i="1"/>
  <c r="S453" i="1" s="1"/>
  <c r="L454" i="1"/>
  <c r="S454" i="1" s="1"/>
  <c r="L455" i="1"/>
  <c r="S455" i="1" s="1"/>
  <c r="L456" i="1"/>
  <c r="S456" i="1" s="1"/>
  <c r="L457" i="1"/>
  <c r="S457" i="1" s="1"/>
  <c r="L458" i="1"/>
  <c r="S458" i="1" s="1"/>
  <c r="L459" i="1"/>
  <c r="S459" i="1" s="1"/>
  <c r="L460" i="1"/>
  <c r="S460" i="1" s="1"/>
  <c r="L461" i="1"/>
  <c r="S461" i="1" s="1"/>
  <c r="L462" i="1"/>
  <c r="S462" i="1" s="1"/>
  <c r="L463" i="1"/>
  <c r="S463" i="1" s="1"/>
  <c r="L464" i="1"/>
  <c r="S464" i="1" s="1"/>
  <c r="L465" i="1"/>
  <c r="S465" i="1" s="1"/>
  <c r="L466" i="1"/>
  <c r="S466" i="1" s="1"/>
  <c r="L467" i="1"/>
  <c r="S467" i="1" s="1"/>
  <c r="L468" i="1"/>
  <c r="S468" i="1" s="1"/>
  <c r="L470" i="1"/>
  <c r="S470" i="1" s="1"/>
  <c r="L469" i="1"/>
  <c r="S469" i="1" s="1"/>
  <c r="L471" i="1"/>
  <c r="S471" i="1" s="1"/>
  <c r="L472" i="1"/>
  <c r="S472" i="1" s="1"/>
  <c r="L473" i="1"/>
  <c r="S473" i="1" s="1"/>
  <c r="L474" i="1"/>
  <c r="S474" i="1" s="1"/>
  <c r="L475" i="1"/>
  <c r="S475" i="1" s="1"/>
  <c r="L476" i="1"/>
  <c r="S476" i="1" s="1"/>
  <c r="L477" i="1"/>
  <c r="S477" i="1" s="1"/>
  <c r="L478" i="1"/>
  <c r="S478" i="1" s="1"/>
  <c r="L479" i="1"/>
  <c r="S479" i="1" s="1"/>
  <c r="L480" i="1"/>
  <c r="S480" i="1" s="1"/>
  <c r="L481" i="1"/>
  <c r="S481" i="1" s="1"/>
  <c r="L482" i="1"/>
  <c r="S482" i="1" s="1"/>
  <c r="L483" i="1"/>
  <c r="S483" i="1" s="1"/>
  <c r="L484" i="1"/>
  <c r="S484" i="1" s="1"/>
  <c r="L485" i="1"/>
  <c r="S485" i="1" s="1"/>
  <c r="L486" i="1"/>
  <c r="S486" i="1" s="1"/>
  <c r="L487" i="1"/>
  <c r="S487" i="1" s="1"/>
  <c r="L488" i="1"/>
  <c r="S488" i="1" s="1"/>
  <c r="L489" i="1"/>
  <c r="S489" i="1" s="1"/>
  <c r="L490" i="1"/>
  <c r="S490" i="1" s="1"/>
  <c r="L491" i="1"/>
  <c r="S491" i="1" s="1"/>
  <c r="L492" i="1"/>
  <c r="S492" i="1" s="1"/>
  <c r="L493" i="1"/>
  <c r="S493" i="1" s="1"/>
  <c r="L494" i="1"/>
  <c r="S494" i="1" s="1"/>
  <c r="L495" i="1"/>
  <c r="S495" i="1" s="1"/>
  <c r="L496" i="1"/>
  <c r="S496" i="1" s="1"/>
  <c r="L497" i="1"/>
  <c r="S497" i="1" s="1"/>
  <c r="L498" i="1"/>
  <c r="S498" i="1" s="1"/>
  <c r="L499" i="1"/>
  <c r="S499" i="1" s="1"/>
  <c r="L500" i="1"/>
  <c r="S500" i="1" s="1"/>
  <c r="L501" i="1"/>
  <c r="S501" i="1" s="1"/>
  <c r="L502" i="1"/>
  <c r="S502" i="1" s="1"/>
  <c r="L503" i="1"/>
  <c r="S503" i="1" s="1"/>
  <c r="L504" i="1"/>
  <c r="S504" i="1" s="1"/>
  <c r="L505" i="1"/>
  <c r="S505" i="1" s="1"/>
  <c r="L506" i="1"/>
  <c r="S506" i="1" s="1"/>
  <c r="L507" i="1"/>
  <c r="S507" i="1" s="1"/>
  <c r="L508" i="1"/>
  <c r="S508" i="1" s="1"/>
  <c r="L509" i="1"/>
  <c r="S509" i="1" s="1"/>
  <c r="L510" i="1"/>
  <c r="S510" i="1" s="1"/>
  <c r="L511" i="1"/>
  <c r="S511" i="1" s="1"/>
  <c r="L512" i="1"/>
  <c r="S512" i="1" s="1"/>
  <c r="L513" i="1"/>
  <c r="S513" i="1" s="1"/>
  <c r="L514" i="1"/>
  <c r="S514" i="1" s="1"/>
  <c r="L516" i="1"/>
  <c r="S516" i="1" s="1"/>
  <c r="L515" i="1"/>
  <c r="S515" i="1" s="1"/>
  <c r="L517" i="1"/>
  <c r="S517" i="1" s="1"/>
  <c r="L518" i="1"/>
  <c r="S518" i="1" s="1"/>
  <c r="L519" i="1"/>
  <c r="S519" i="1" s="1"/>
  <c r="L520" i="1"/>
  <c r="S520" i="1" s="1"/>
  <c r="L521" i="1"/>
  <c r="S521" i="1" s="1"/>
  <c r="L522" i="1"/>
  <c r="S522" i="1" s="1"/>
  <c r="L523" i="1"/>
  <c r="S523" i="1" s="1"/>
  <c r="L524" i="1"/>
  <c r="S524" i="1" s="1"/>
  <c r="L525" i="1"/>
  <c r="S525" i="1" s="1"/>
  <c r="L526" i="1"/>
  <c r="S526" i="1" s="1"/>
  <c r="L527" i="1"/>
  <c r="S527" i="1" s="1"/>
  <c r="L528" i="1"/>
  <c r="S528" i="1" s="1"/>
  <c r="L529" i="1"/>
  <c r="S529" i="1" s="1"/>
  <c r="L530" i="1"/>
  <c r="S530" i="1" s="1"/>
  <c r="L531" i="1"/>
  <c r="S531" i="1" s="1"/>
  <c r="L532" i="1"/>
  <c r="S532" i="1" s="1"/>
  <c r="L533" i="1"/>
  <c r="S533" i="1" s="1"/>
  <c r="L534" i="1"/>
  <c r="S534" i="1" s="1"/>
  <c r="L535" i="1"/>
  <c r="S535" i="1" s="1"/>
  <c r="L536" i="1"/>
  <c r="S536" i="1" s="1"/>
  <c r="L537" i="1"/>
  <c r="S537" i="1" s="1"/>
  <c r="L538" i="1"/>
  <c r="S538" i="1" s="1"/>
  <c r="L539" i="1"/>
  <c r="S539" i="1" s="1"/>
  <c r="L540" i="1"/>
  <c r="S540" i="1" s="1"/>
  <c r="L541" i="1"/>
  <c r="S541" i="1" s="1"/>
  <c r="L542" i="1"/>
  <c r="S542" i="1" s="1"/>
  <c r="L543" i="1"/>
  <c r="S543" i="1" s="1"/>
  <c r="L544" i="1"/>
  <c r="S544" i="1" s="1"/>
  <c r="L545" i="1"/>
  <c r="S545" i="1" s="1"/>
  <c r="L546" i="1"/>
  <c r="S546" i="1" s="1"/>
  <c r="L547" i="1"/>
  <c r="S547" i="1" s="1"/>
  <c r="L548" i="1"/>
  <c r="S548" i="1" s="1"/>
  <c r="L549" i="1"/>
  <c r="S549" i="1" s="1"/>
  <c r="L550" i="1"/>
  <c r="S550" i="1" s="1"/>
  <c r="L551" i="1"/>
  <c r="S551" i="1" s="1"/>
  <c r="L552" i="1"/>
  <c r="S552" i="1" s="1"/>
  <c r="L553" i="1"/>
  <c r="S553" i="1" s="1"/>
  <c r="L554" i="1"/>
  <c r="S554" i="1" s="1"/>
  <c r="L555" i="1"/>
  <c r="S555" i="1" s="1"/>
  <c r="L556" i="1"/>
  <c r="S556" i="1" s="1"/>
  <c r="L557" i="1"/>
  <c r="S557" i="1" s="1"/>
  <c r="L558" i="1"/>
  <c r="S558" i="1" s="1"/>
  <c r="L559" i="1"/>
  <c r="S559" i="1" s="1"/>
  <c r="L560" i="1"/>
  <c r="S560" i="1" s="1"/>
  <c r="L561" i="1"/>
  <c r="S561" i="1" s="1"/>
  <c r="L562" i="1"/>
  <c r="S562" i="1" s="1"/>
  <c r="L563" i="1"/>
  <c r="S563" i="1" s="1"/>
  <c r="L564" i="1"/>
  <c r="S564" i="1" s="1"/>
  <c r="L565" i="1"/>
  <c r="S565" i="1" s="1"/>
  <c r="L566" i="1"/>
  <c r="S566" i="1" s="1"/>
  <c r="L567" i="1"/>
  <c r="S567" i="1" s="1"/>
  <c r="L568" i="1"/>
  <c r="S568" i="1" s="1"/>
  <c r="L569" i="1"/>
  <c r="S569" i="1" s="1"/>
  <c r="L570" i="1"/>
  <c r="S570" i="1" s="1"/>
  <c r="L571" i="1"/>
  <c r="S571" i="1" s="1"/>
  <c r="L572" i="1"/>
  <c r="S572" i="1" s="1"/>
  <c r="L573" i="1"/>
  <c r="S573" i="1" s="1"/>
  <c r="L574" i="1"/>
  <c r="S574" i="1" s="1"/>
  <c r="L575" i="1"/>
  <c r="S575" i="1" s="1"/>
  <c r="L576" i="1"/>
  <c r="S576" i="1" s="1"/>
  <c r="L577" i="1"/>
  <c r="S577" i="1" s="1"/>
  <c r="L578" i="1"/>
  <c r="S578" i="1" s="1"/>
  <c r="L584" i="1"/>
  <c r="S584" i="1" s="1"/>
  <c r="L580" i="1"/>
  <c r="S580" i="1" s="1"/>
  <c r="L581" i="1"/>
  <c r="S581" i="1" s="1"/>
  <c r="L582" i="1"/>
  <c r="S582" i="1" s="1"/>
  <c r="L583" i="1"/>
  <c r="S583" i="1" s="1"/>
  <c r="L585" i="1"/>
  <c r="S585" i="1" s="1"/>
  <c r="L586" i="1"/>
  <c r="S586" i="1" s="1"/>
  <c r="L579" i="1"/>
  <c r="S579" i="1" s="1"/>
  <c r="L587" i="1"/>
  <c r="S587" i="1" s="1"/>
  <c r="L588" i="1"/>
  <c r="S588" i="1" s="1"/>
  <c r="L589" i="1"/>
  <c r="S589" i="1" s="1"/>
  <c r="L590" i="1"/>
  <c r="S590" i="1" s="1"/>
  <c r="L591" i="1"/>
  <c r="S591" i="1" s="1"/>
  <c r="L592" i="1"/>
  <c r="S592" i="1" s="1"/>
  <c r="L593" i="1"/>
  <c r="S593" i="1" s="1"/>
  <c r="L594" i="1"/>
  <c r="S594" i="1" s="1"/>
  <c r="L595" i="1"/>
  <c r="S595" i="1" s="1"/>
  <c r="L596" i="1"/>
  <c r="S596" i="1" s="1"/>
  <c r="L597" i="1"/>
  <c r="S597" i="1" s="1"/>
  <c r="L598" i="1"/>
  <c r="S598" i="1" s="1"/>
  <c r="L599" i="1"/>
  <c r="S599" i="1" s="1"/>
  <c r="L600" i="1"/>
  <c r="S600" i="1" s="1"/>
  <c r="L601" i="1"/>
  <c r="S601" i="1" s="1"/>
  <c r="L602" i="1"/>
  <c r="S602" i="1" s="1"/>
  <c r="L603" i="1"/>
  <c r="S603" i="1" s="1"/>
  <c r="L604" i="1"/>
  <c r="S604" i="1" s="1"/>
  <c r="L605" i="1"/>
  <c r="S605" i="1" s="1"/>
  <c r="L606" i="1"/>
  <c r="S606" i="1" s="1"/>
  <c r="L607" i="1"/>
  <c r="S607" i="1" s="1"/>
  <c r="L608" i="1"/>
  <c r="S608" i="1" s="1"/>
  <c r="L609" i="1"/>
  <c r="S609" i="1" s="1"/>
  <c r="L610" i="1"/>
  <c r="S610" i="1" s="1"/>
  <c r="L611" i="1"/>
  <c r="S611" i="1" s="1"/>
  <c r="L612" i="1"/>
  <c r="S612" i="1" s="1"/>
  <c r="L613" i="1"/>
  <c r="S613" i="1" s="1"/>
  <c r="L614" i="1"/>
  <c r="S614" i="1" s="1"/>
  <c r="L615" i="1"/>
  <c r="S615" i="1" s="1"/>
  <c r="L616" i="1"/>
  <c r="S616" i="1" s="1"/>
  <c r="L617" i="1"/>
  <c r="S617" i="1" s="1"/>
  <c r="L618" i="1"/>
  <c r="S618" i="1" s="1"/>
  <c r="L619" i="1"/>
  <c r="S619" i="1" s="1"/>
  <c r="L620" i="1"/>
  <c r="S620" i="1" s="1"/>
  <c r="L621" i="1"/>
  <c r="S621" i="1" s="1"/>
  <c r="L622" i="1"/>
  <c r="S622" i="1" s="1"/>
  <c r="L623" i="1"/>
  <c r="S623" i="1" s="1"/>
  <c r="L624" i="1"/>
  <c r="S624" i="1" s="1"/>
  <c r="L625" i="1"/>
  <c r="S625" i="1" s="1"/>
  <c r="L626" i="1"/>
  <c r="S626" i="1" s="1"/>
  <c r="L627" i="1"/>
  <c r="S627" i="1" s="1"/>
  <c r="L628" i="1"/>
  <c r="S628" i="1" s="1"/>
  <c r="L629" i="1"/>
  <c r="S629" i="1" s="1"/>
  <c r="L630" i="1"/>
  <c r="S630" i="1" s="1"/>
  <c r="L631" i="1"/>
  <c r="S631" i="1" s="1"/>
  <c r="L632" i="1"/>
  <c r="S632" i="1" s="1"/>
  <c r="L633" i="1"/>
  <c r="S633" i="1" s="1"/>
  <c r="L634" i="1"/>
  <c r="S634" i="1" s="1"/>
  <c r="L635" i="1"/>
  <c r="S635" i="1" s="1"/>
  <c r="L636" i="1"/>
  <c r="S636" i="1" s="1"/>
  <c r="L637" i="1"/>
  <c r="S637" i="1" s="1"/>
  <c r="L638" i="1"/>
  <c r="S638" i="1" s="1"/>
  <c r="L639" i="1"/>
  <c r="S639" i="1" s="1"/>
  <c r="L640" i="1"/>
  <c r="S640" i="1" s="1"/>
  <c r="L641" i="1"/>
  <c r="S641" i="1" s="1"/>
  <c r="L642" i="1"/>
  <c r="S642" i="1" s="1"/>
  <c r="L643" i="1"/>
  <c r="S643" i="1" s="1"/>
  <c r="L644" i="1"/>
  <c r="S644" i="1" s="1"/>
  <c r="L645" i="1"/>
  <c r="S645" i="1" s="1"/>
  <c r="L647" i="1"/>
  <c r="S647" i="1" s="1"/>
  <c r="L646" i="1"/>
  <c r="S646" i="1" s="1"/>
  <c r="L648" i="1"/>
  <c r="S648" i="1" s="1"/>
  <c r="L649" i="1"/>
  <c r="S649" i="1" s="1"/>
  <c r="L650" i="1"/>
  <c r="S650" i="1" s="1"/>
  <c r="L651" i="1"/>
  <c r="S651" i="1" s="1"/>
  <c r="L652" i="1"/>
  <c r="S652" i="1" s="1"/>
  <c r="L653" i="1"/>
  <c r="S653" i="1" s="1"/>
  <c r="L654" i="1"/>
  <c r="S654" i="1" s="1"/>
  <c r="L655" i="1"/>
  <c r="S655" i="1" s="1"/>
  <c r="L656" i="1"/>
  <c r="S656" i="1" s="1"/>
  <c r="L657" i="1"/>
  <c r="S657" i="1" s="1"/>
  <c r="L658" i="1"/>
  <c r="S658" i="1" s="1"/>
  <c r="L659" i="1"/>
  <c r="S659" i="1" s="1"/>
  <c r="L660" i="1"/>
  <c r="S660" i="1" s="1"/>
  <c r="L662" i="1"/>
  <c r="S662" i="1" s="1"/>
  <c r="L661" i="1"/>
  <c r="S661" i="1" s="1"/>
  <c r="L663" i="1"/>
  <c r="S663" i="1" s="1"/>
  <c r="L664" i="1"/>
  <c r="S664" i="1" s="1"/>
  <c r="L665" i="1"/>
  <c r="S665" i="1" s="1"/>
  <c r="L666" i="1"/>
  <c r="S666" i="1" s="1"/>
  <c r="L667" i="1"/>
  <c r="S667" i="1" s="1"/>
  <c r="L668" i="1"/>
  <c r="S668" i="1" s="1"/>
  <c r="L669" i="1"/>
  <c r="S669" i="1" s="1"/>
  <c r="L670" i="1"/>
  <c r="S670" i="1" s="1"/>
  <c r="L671" i="1"/>
  <c r="S671" i="1" s="1"/>
  <c r="L672" i="1"/>
  <c r="S672" i="1" s="1"/>
  <c r="L673" i="1"/>
  <c r="S673" i="1" s="1"/>
  <c r="L674" i="1"/>
  <c r="S674" i="1" s="1"/>
  <c r="L675" i="1"/>
  <c r="S675" i="1" s="1"/>
  <c r="L676" i="1"/>
  <c r="S676" i="1" s="1"/>
  <c r="L677" i="1"/>
  <c r="S677" i="1" s="1"/>
  <c r="L678" i="1"/>
  <c r="S678" i="1" s="1"/>
  <c r="L679" i="1"/>
  <c r="S679" i="1" s="1"/>
  <c r="L680" i="1"/>
  <c r="S680" i="1" s="1"/>
  <c r="L681" i="1"/>
  <c r="S681" i="1" s="1"/>
  <c r="L682" i="1"/>
  <c r="S682" i="1" s="1"/>
  <c r="L683" i="1"/>
  <c r="S683" i="1" s="1"/>
  <c r="L684" i="1"/>
  <c r="S684" i="1" s="1"/>
  <c r="L685" i="1"/>
  <c r="S685" i="1" s="1"/>
  <c r="L686" i="1"/>
  <c r="S686" i="1" s="1"/>
  <c r="L687" i="1"/>
  <c r="S687" i="1" s="1"/>
  <c r="L688" i="1"/>
  <c r="S688" i="1" s="1"/>
  <c r="L689" i="1"/>
  <c r="S689" i="1" s="1"/>
  <c r="L690" i="1"/>
  <c r="S690" i="1" s="1"/>
  <c r="L691" i="1"/>
  <c r="S691" i="1" s="1"/>
  <c r="L692" i="1"/>
  <c r="S692" i="1" s="1"/>
  <c r="L693" i="1"/>
  <c r="S693" i="1" s="1"/>
  <c r="L694" i="1"/>
  <c r="S694" i="1" s="1"/>
  <c r="L695" i="1"/>
  <c r="S695" i="1" s="1"/>
  <c r="L696" i="1"/>
  <c r="S696" i="1" s="1"/>
  <c r="L698" i="1"/>
  <c r="S698" i="1" s="1"/>
  <c r="L699" i="1"/>
  <c r="S699" i="1" s="1"/>
  <c r="L700" i="1"/>
  <c r="S700" i="1" s="1"/>
  <c r="L697" i="1"/>
  <c r="S697" i="1" s="1"/>
  <c r="L701" i="1"/>
  <c r="S701" i="1" s="1"/>
  <c r="L702" i="1"/>
  <c r="S702" i="1" s="1"/>
  <c r="L703" i="1"/>
  <c r="S703" i="1" s="1"/>
  <c r="L704" i="1"/>
  <c r="S704" i="1" s="1"/>
  <c r="L705" i="1"/>
  <c r="S705" i="1" s="1"/>
  <c r="L706" i="1"/>
  <c r="S706" i="1" s="1"/>
  <c r="L707" i="1"/>
  <c r="S707" i="1" s="1"/>
  <c r="L708" i="1"/>
  <c r="S708" i="1" s="1"/>
  <c r="L709" i="1"/>
  <c r="S709" i="1" s="1"/>
  <c r="L710" i="1"/>
  <c r="S710" i="1" s="1"/>
  <c r="L711" i="1"/>
  <c r="S711" i="1" s="1"/>
  <c r="L712" i="1"/>
  <c r="S712" i="1" s="1"/>
  <c r="L713" i="1"/>
  <c r="S713" i="1" s="1"/>
  <c r="L714" i="1"/>
  <c r="S714" i="1" s="1"/>
  <c r="L715" i="1"/>
  <c r="S715" i="1" s="1"/>
  <c r="L716" i="1"/>
  <c r="S716" i="1" s="1"/>
  <c r="L717" i="1"/>
  <c r="S717" i="1" s="1"/>
  <c r="L718" i="1"/>
  <c r="S718" i="1" s="1"/>
  <c r="L719" i="1"/>
  <c r="S719" i="1" s="1"/>
  <c r="L720" i="1"/>
  <c r="S720" i="1" s="1"/>
  <c r="L721" i="1"/>
  <c r="S721" i="1" s="1"/>
  <c r="L722" i="1"/>
  <c r="S722" i="1" s="1"/>
  <c r="L723" i="1"/>
  <c r="S723" i="1" s="1"/>
  <c r="L724" i="1"/>
  <c r="S724" i="1" s="1"/>
  <c r="L725" i="1"/>
  <c r="S725" i="1" s="1"/>
  <c r="L726" i="1"/>
  <c r="S726" i="1" s="1"/>
  <c r="L727" i="1"/>
  <c r="S727" i="1" s="1"/>
  <c r="L728" i="1"/>
  <c r="S728" i="1" s="1"/>
  <c r="L729" i="1"/>
  <c r="S729" i="1" s="1"/>
  <c r="L730" i="1"/>
  <c r="S730" i="1" s="1"/>
  <c r="L731" i="1"/>
  <c r="S731" i="1" s="1"/>
  <c r="L732" i="1"/>
  <c r="S732" i="1" s="1"/>
  <c r="L733" i="1"/>
  <c r="S733" i="1" s="1"/>
  <c r="L734" i="1"/>
  <c r="S734" i="1" s="1"/>
  <c r="L735" i="1"/>
  <c r="S735" i="1" s="1"/>
  <c r="L736" i="1"/>
  <c r="S736" i="1" s="1"/>
  <c r="L737" i="1"/>
  <c r="S737" i="1" s="1"/>
  <c r="L738" i="1"/>
  <c r="S738" i="1" s="1"/>
  <c r="L739" i="1"/>
  <c r="S739" i="1" s="1"/>
  <c r="L740" i="1"/>
  <c r="S740" i="1" s="1"/>
  <c r="L741" i="1"/>
  <c r="S741" i="1" s="1"/>
  <c r="L742" i="1"/>
  <c r="S742" i="1" s="1"/>
  <c r="L743" i="1"/>
  <c r="S743" i="1" s="1"/>
  <c r="L744" i="1"/>
  <c r="S744" i="1" s="1"/>
  <c r="L745" i="1"/>
  <c r="S745" i="1" s="1"/>
  <c r="L746" i="1"/>
  <c r="S746" i="1" s="1"/>
  <c r="L747" i="1"/>
  <c r="S747" i="1" s="1"/>
  <c r="L748" i="1"/>
  <c r="S748" i="1" s="1"/>
  <c r="L749" i="1"/>
  <c r="S749" i="1" s="1"/>
  <c r="L750" i="1"/>
  <c r="S750" i="1" s="1"/>
  <c r="L751" i="1"/>
  <c r="S751" i="1" s="1"/>
  <c r="L752" i="1"/>
  <c r="S752" i="1" s="1"/>
  <c r="L753" i="1"/>
  <c r="S753" i="1" s="1"/>
  <c r="L754" i="1"/>
  <c r="S754" i="1" s="1"/>
  <c r="L755" i="1"/>
  <c r="S755" i="1" s="1"/>
  <c r="L756" i="1"/>
  <c r="S756" i="1" s="1"/>
  <c r="L757" i="1"/>
  <c r="S757" i="1" s="1"/>
  <c r="L758" i="1"/>
  <c r="S758" i="1" s="1"/>
  <c r="L760" i="1"/>
  <c r="S760" i="1" s="1"/>
  <c r="L759" i="1"/>
  <c r="S759" i="1" s="1"/>
  <c r="L761" i="1"/>
  <c r="S761" i="1" s="1"/>
  <c r="L762" i="1"/>
  <c r="S762" i="1" s="1"/>
  <c r="L763" i="1"/>
  <c r="S763" i="1" s="1"/>
  <c r="L764" i="1"/>
  <c r="S764" i="1" s="1"/>
  <c r="L765" i="1"/>
  <c r="S765" i="1" s="1"/>
  <c r="L766" i="1"/>
  <c r="S766" i="1" s="1"/>
  <c r="L767" i="1"/>
  <c r="S767" i="1" s="1"/>
  <c r="L768" i="1"/>
  <c r="S768" i="1" s="1"/>
  <c r="L769" i="1"/>
  <c r="S769" i="1" s="1"/>
  <c r="L770" i="1"/>
  <c r="S770" i="1" s="1"/>
  <c r="L771" i="1"/>
  <c r="S771" i="1" s="1"/>
  <c r="L772" i="1"/>
  <c r="S772" i="1" s="1"/>
  <c r="L773" i="1"/>
  <c r="S773" i="1" s="1"/>
  <c r="L774" i="1"/>
  <c r="S774" i="1" s="1"/>
  <c r="L776" i="1"/>
  <c r="S776" i="1" s="1"/>
  <c r="L775" i="1"/>
  <c r="S775" i="1" s="1"/>
  <c r="L777" i="1"/>
  <c r="S777" i="1" s="1"/>
  <c r="L778" i="1"/>
  <c r="S778" i="1" s="1"/>
  <c r="L779" i="1"/>
  <c r="S779" i="1" s="1"/>
  <c r="L780" i="1"/>
  <c r="S780" i="1" s="1"/>
  <c r="L781" i="1"/>
  <c r="S781" i="1" s="1"/>
  <c r="L782" i="1"/>
  <c r="S782" i="1" s="1"/>
  <c r="L783" i="1"/>
  <c r="S783" i="1" s="1"/>
  <c r="L784" i="1"/>
  <c r="S784" i="1" s="1"/>
  <c r="L785" i="1"/>
  <c r="S785" i="1" s="1"/>
  <c r="L786" i="1"/>
  <c r="S786" i="1" s="1"/>
  <c r="L787" i="1"/>
  <c r="S787" i="1" s="1"/>
  <c r="L788" i="1"/>
  <c r="S788" i="1" s="1"/>
  <c r="L789" i="1"/>
  <c r="S789" i="1" s="1"/>
  <c r="L790" i="1"/>
  <c r="S790" i="1" s="1"/>
  <c r="L791" i="1"/>
  <c r="S791" i="1" s="1"/>
  <c r="L792" i="1"/>
  <c r="S792" i="1" s="1"/>
  <c r="L793" i="1"/>
  <c r="S793" i="1" s="1"/>
  <c r="L794" i="1"/>
  <c r="S794" i="1" s="1"/>
  <c r="L795" i="1"/>
  <c r="S795" i="1" s="1"/>
  <c r="L796" i="1"/>
  <c r="S796" i="1" s="1"/>
  <c r="L797" i="1"/>
  <c r="S797" i="1" s="1"/>
  <c r="L798" i="1"/>
  <c r="S798" i="1" s="1"/>
  <c r="L799" i="1"/>
  <c r="S799" i="1" s="1"/>
  <c r="L800" i="1"/>
  <c r="S800" i="1" s="1"/>
  <c r="L801" i="1"/>
  <c r="S801" i="1" s="1"/>
  <c r="L802" i="1"/>
  <c r="S802" i="1" s="1"/>
  <c r="L803" i="1"/>
  <c r="S803" i="1" s="1"/>
  <c r="L804" i="1"/>
  <c r="S804" i="1" s="1"/>
  <c r="L805" i="1"/>
  <c r="S805" i="1" s="1"/>
  <c r="L806" i="1"/>
  <c r="S806" i="1" s="1"/>
  <c r="L807" i="1"/>
  <c r="S807" i="1" s="1"/>
  <c r="L808" i="1"/>
  <c r="S808" i="1" s="1"/>
  <c r="L809" i="1"/>
  <c r="S809" i="1" s="1"/>
  <c r="L810" i="1"/>
  <c r="S810" i="1" s="1"/>
  <c r="L811" i="1"/>
  <c r="S811" i="1" s="1"/>
  <c r="L812" i="1"/>
  <c r="S812" i="1" s="1"/>
  <c r="L813" i="1"/>
  <c r="S813" i="1" s="1"/>
  <c r="L814" i="1"/>
  <c r="S814" i="1" s="1"/>
  <c r="L815" i="1"/>
  <c r="S815" i="1" s="1"/>
  <c r="L816" i="1"/>
  <c r="S816" i="1" s="1"/>
  <c r="L817" i="1"/>
  <c r="S817" i="1" s="1"/>
  <c r="L819" i="1"/>
  <c r="S819" i="1" s="1"/>
  <c r="L818" i="1"/>
  <c r="S818" i="1" s="1"/>
  <c r="L820" i="1"/>
  <c r="S820" i="1" s="1"/>
  <c r="L821" i="1"/>
  <c r="S821" i="1" s="1"/>
  <c r="L822" i="1"/>
  <c r="S822" i="1" s="1"/>
  <c r="L823" i="1"/>
  <c r="S823" i="1" s="1"/>
  <c r="L824" i="1"/>
  <c r="S824" i="1" s="1"/>
  <c r="L825" i="1"/>
  <c r="S825" i="1" s="1"/>
  <c r="L826" i="1"/>
  <c r="S826" i="1" s="1"/>
  <c r="L827" i="1"/>
  <c r="S827" i="1" s="1"/>
  <c r="L828" i="1"/>
  <c r="S828" i="1" s="1"/>
  <c r="L829" i="1"/>
  <c r="S829" i="1" s="1"/>
  <c r="L830" i="1"/>
  <c r="S830" i="1" s="1"/>
  <c r="L831" i="1"/>
  <c r="S831" i="1" s="1"/>
  <c r="L832" i="1"/>
  <c r="S832" i="1" s="1"/>
  <c r="L833" i="1"/>
  <c r="S833" i="1" s="1"/>
  <c r="L834" i="1"/>
  <c r="S834" i="1" s="1"/>
  <c r="L835" i="1"/>
  <c r="S835" i="1" s="1"/>
  <c r="L836" i="1"/>
  <c r="S836" i="1" s="1"/>
  <c r="L837" i="1"/>
  <c r="S837" i="1" s="1"/>
  <c r="L838" i="1"/>
  <c r="S838" i="1" s="1"/>
  <c r="L839" i="1"/>
  <c r="S839" i="1" s="1"/>
  <c r="L840" i="1"/>
  <c r="S840" i="1" s="1"/>
  <c r="L841" i="1"/>
  <c r="S841" i="1" s="1"/>
  <c r="L842" i="1"/>
  <c r="S842" i="1" s="1"/>
  <c r="L843" i="1"/>
  <c r="S843" i="1" s="1"/>
  <c r="L844" i="1"/>
  <c r="S844" i="1" s="1"/>
  <c r="L845" i="1"/>
  <c r="S845" i="1" s="1"/>
  <c r="L846" i="1"/>
  <c r="S846" i="1" s="1"/>
  <c r="L847" i="1"/>
  <c r="S847" i="1" s="1"/>
  <c r="L848" i="1"/>
  <c r="S848" i="1" s="1"/>
  <c r="L849" i="1"/>
  <c r="S849" i="1" s="1"/>
  <c r="L850" i="1"/>
  <c r="S850" i="1" s="1"/>
  <c r="L851" i="1"/>
  <c r="S851" i="1" s="1"/>
  <c r="L852" i="1"/>
  <c r="S852" i="1" s="1"/>
  <c r="L853" i="1"/>
  <c r="S853" i="1" s="1"/>
  <c r="L854" i="1"/>
  <c r="S854" i="1" s="1"/>
  <c r="L855" i="1"/>
  <c r="S855" i="1" s="1"/>
  <c r="L856" i="1"/>
  <c r="S856" i="1" s="1"/>
  <c r="L857" i="1"/>
  <c r="S857" i="1" s="1"/>
  <c r="L859" i="1"/>
  <c r="S859" i="1" s="1"/>
  <c r="L858" i="1"/>
  <c r="S858" i="1" s="1"/>
  <c r="L860" i="1"/>
  <c r="S860" i="1" s="1"/>
  <c r="L861" i="1"/>
  <c r="S861" i="1" s="1"/>
  <c r="L862" i="1"/>
  <c r="S862" i="1" s="1"/>
  <c r="L863" i="1"/>
  <c r="S863" i="1" s="1"/>
  <c r="L864" i="1"/>
  <c r="S864" i="1" s="1"/>
  <c r="L865" i="1"/>
  <c r="S865" i="1" s="1"/>
  <c r="L866" i="1"/>
  <c r="S866" i="1" s="1"/>
  <c r="L867" i="1"/>
  <c r="S867" i="1" s="1"/>
  <c r="L869" i="1"/>
  <c r="S869" i="1" s="1"/>
  <c r="L868" i="1"/>
  <c r="S868" i="1" s="1"/>
  <c r="L870" i="1"/>
  <c r="S870" i="1" s="1"/>
  <c r="L871" i="1"/>
  <c r="S871" i="1" s="1"/>
  <c r="L872" i="1"/>
  <c r="S872" i="1" s="1"/>
  <c r="L873" i="1"/>
  <c r="S873" i="1" s="1"/>
  <c r="L874" i="1"/>
  <c r="S874" i="1" s="1"/>
  <c r="L875" i="1"/>
  <c r="S875" i="1" s="1"/>
  <c r="L876" i="1"/>
  <c r="S876" i="1" s="1"/>
  <c r="L877" i="1"/>
  <c r="S877" i="1" s="1"/>
  <c r="L878" i="1"/>
  <c r="S878" i="1" s="1"/>
  <c r="L879" i="1"/>
  <c r="S879" i="1" s="1"/>
  <c r="L880" i="1"/>
  <c r="S880" i="1" s="1"/>
  <c r="L881" i="1"/>
  <c r="S881" i="1" s="1"/>
  <c r="L882" i="1"/>
  <c r="S882" i="1" s="1"/>
  <c r="L883" i="1"/>
  <c r="S883" i="1" s="1"/>
  <c r="L884" i="1"/>
  <c r="S884" i="1" s="1"/>
  <c r="L885" i="1"/>
  <c r="S885" i="1" s="1"/>
  <c r="L886" i="1"/>
  <c r="S886" i="1" s="1"/>
  <c r="L887" i="1"/>
  <c r="S887" i="1" s="1"/>
  <c r="L888" i="1"/>
  <c r="S888" i="1" s="1"/>
  <c r="L889" i="1"/>
  <c r="S889" i="1" s="1"/>
  <c r="L891" i="1"/>
  <c r="S891" i="1" s="1"/>
  <c r="L890" i="1"/>
  <c r="S890" i="1" s="1"/>
  <c r="L892" i="1"/>
  <c r="S892" i="1" s="1"/>
  <c r="L893" i="1"/>
  <c r="S893" i="1" s="1"/>
  <c r="L896" i="1"/>
  <c r="S896" i="1" s="1"/>
  <c r="L894" i="1"/>
  <c r="S894" i="1" s="1"/>
  <c r="L895" i="1"/>
  <c r="S895" i="1" s="1"/>
  <c r="L897" i="1"/>
  <c r="S897" i="1" s="1"/>
  <c r="L898" i="1"/>
  <c r="S898" i="1" s="1"/>
  <c r="L899" i="1"/>
  <c r="S899" i="1" s="1"/>
  <c r="L900" i="1"/>
  <c r="S900" i="1" s="1"/>
  <c r="L901" i="1"/>
  <c r="S901" i="1" s="1"/>
  <c r="L902" i="1"/>
  <c r="S902" i="1" s="1"/>
  <c r="L903" i="1"/>
  <c r="S903" i="1" s="1"/>
  <c r="L904" i="1"/>
  <c r="S904" i="1" s="1"/>
  <c r="L905" i="1"/>
  <c r="S905" i="1" s="1"/>
  <c r="L906" i="1"/>
  <c r="S906" i="1" s="1"/>
  <c r="L907" i="1"/>
  <c r="S907" i="1" s="1"/>
  <c r="L908" i="1"/>
  <c r="S908" i="1" s="1"/>
  <c r="L909" i="1"/>
  <c r="S909" i="1" s="1"/>
  <c r="L910" i="1"/>
  <c r="S910" i="1" s="1"/>
  <c r="L911" i="1"/>
  <c r="S911" i="1" s="1"/>
  <c r="L912" i="1"/>
  <c r="S912" i="1" s="1"/>
  <c r="L913" i="1"/>
  <c r="S913" i="1" s="1"/>
  <c r="L914" i="1"/>
  <c r="S914" i="1" s="1"/>
  <c r="L915" i="1"/>
  <c r="S915" i="1" s="1"/>
  <c r="L916" i="1"/>
  <c r="S916" i="1" s="1"/>
  <c r="L917" i="1"/>
  <c r="S917" i="1" s="1"/>
  <c r="L918" i="1"/>
  <c r="S918" i="1" s="1"/>
  <c r="L919" i="1"/>
  <c r="S919" i="1" s="1"/>
  <c r="L920" i="1"/>
  <c r="S920" i="1" s="1"/>
  <c r="L921" i="1"/>
  <c r="S921" i="1" s="1"/>
  <c r="L922" i="1"/>
  <c r="S922" i="1" s="1"/>
  <c r="L924" i="1"/>
  <c r="S924" i="1" s="1"/>
  <c r="L925" i="1"/>
  <c r="S925" i="1" s="1"/>
  <c r="L926" i="1"/>
  <c r="S926" i="1" s="1"/>
  <c r="L923" i="1"/>
  <c r="S923" i="1" s="1"/>
  <c r="L927" i="1"/>
  <c r="S927" i="1" s="1"/>
  <c r="L928" i="1"/>
  <c r="S928" i="1" s="1"/>
  <c r="L929" i="1"/>
  <c r="S929" i="1" s="1"/>
  <c r="L930" i="1"/>
  <c r="S930" i="1" s="1"/>
  <c r="L931" i="1"/>
  <c r="S931" i="1" s="1"/>
  <c r="L932" i="1"/>
  <c r="S932" i="1" s="1"/>
  <c r="L933" i="1"/>
  <c r="S933" i="1" s="1"/>
  <c r="L934" i="1"/>
  <c r="S934" i="1" s="1"/>
  <c r="L935" i="1"/>
  <c r="S935" i="1" s="1"/>
  <c r="L936" i="1"/>
  <c r="S936" i="1" s="1"/>
  <c r="L937" i="1"/>
  <c r="S937" i="1" s="1"/>
  <c r="L938" i="1"/>
  <c r="S938" i="1" s="1"/>
  <c r="L940" i="1"/>
  <c r="S940" i="1" s="1"/>
  <c r="L941" i="1"/>
  <c r="S941" i="1" s="1"/>
  <c r="L942" i="1"/>
  <c r="S942" i="1" s="1"/>
  <c r="L939" i="1"/>
  <c r="S939" i="1" s="1"/>
  <c r="L943" i="1"/>
  <c r="S943" i="1" s="1"/>
  <c r="L944" i="1"/>
  <c r="S944" i="1" s="1"/>
  <c r="L945" i="1"/>
  <c r="S945" i="1" s="1"/>
  <c r="L946" i="1"/>
  <c r="S946" i="1" s="1"/>
  <c r="L947" i="1"/>
  <c r="S947" i="1" s="1"/>
  <c r="L948" i="1"/>
  <c r="S948" i="1" s="1"/>
  <c r="L949" i="1"/>
  <c r="S949" i="1" s="1"/>
  <c r="L951" i="1"/>
  <c r="S951" i="1" s="1"/>
  <c r="L952" i="1"/>
  <c r="S952" i="1" s="1"/>
  <c r="L953" i="1"/>
  <c r="S953" i="1" s="1"/>
  <c r="L954" i="1"/>
  <c r="S954" i="1" s="1"/>
  <c r="L950" i="1"/>
  <c r="S950" i="1" s="1"/>
  <c r="L955" i="1"/>
  <c r="S955" i="1" s="1"/>
  <c r="L956" i="1"/>
  <c r="S956" i="1" s="1"/>
  <c r="L957" i="1"/>
  <c r="S957" i="1" s="1"/>
  <c r="L958" i="1"/>
  <c r="S958" i="1" s="1"/>
  <c r="L959" i="1"/>
  <c r="S959" i="1" s="1"/>
  <c r="L960" i="1"/>
  <c r="S960" i="1" s="1"/>
  <c r="L961" i="1"/>
  <c r="S961" i="1" s="1"/>
  <c r="L962" i="1"/>
  <c r="S962" i="1" s="1"/>
  <c r="L963" i="1"/>
  <c r="S963" i="1" s="1"/>
  <c r="L964" i="1"/>
  <c r="S964" i="1" s="1"/>
  <c r="L965" i="1"/>
  <c r="S965" i="1" s="1"/>
  <c r="L966" i="1"/>
  <c r="S966" i="1" s="1"/>
  <c r="L967" i="1"/>
  <c r="S967" i="1" s="1"/>
  <c r="L968" i="1"/>
  <c r="S968" i="1" s="1"/>
  <c r="L969" i="1"/>
  <c r="S969" i="1" s="1"/>
  <c r="L970" i="1"/>
  <c r="S970" i="1" s="1"/>
  <c r="L971" i="1"/>
  <c r="S971" i="1" s="1"/>
  <c r="L972" i="1"/>
  <c r="S972" i="1" s="1"/>
  <c r="L973" i="1"/>
  <c r="S973" i="1" s="1"/>
  <c r="L974" i="1"/>
  <c r="S974" i="1" s="1"/>
  <c r="L975" i="1"/>
  <c r="S975" i="1" s="1"/>
  <c r="L976" i="1"/>
  <c r="S976" i="1" s="1"/>
  <c r="L977" i="1"/>
  <c r="S977" i="1" s="1"/>
  <c r="L978" i="1"/>
  <c r="S978" i="1" s="1"/>
  <c r="L979" i="1"/>
  <c r="S979" i="1" s="1"/>
  <c r="L980" i="1"/>
  <c r="S980" i="1" s="1"/>
  <c r="L981" i="1"/>
  <c r="S981" i="1" s="1"/>
  <c r="L982" i="1"/>
  <c r="S982" i="1" s="1"/>
  <c r="L983" i="1"/>
  <c r="S983" i="1" s="1"/>
  <c r="L984" i="1"/>
  <c r="S984" i="1" s="1"/>
  <c r="L985" i="1"/>
  <c r="S985" i="1" s="1"/>
  <c r="L986" i="1"/>
  <c r="S986" i="1" s="1"/>
  <c r="L987" i="1"/>
  <c r="S987" i="1" s="1"/>
  <c r="L988" i="1"/>
  <c r="S988" i="1" s="1"/>
  <c r="L989" i="1"/>
  <c r="S989" i="1" s="1"/>
  <c r="L990" i="1"/>
  <c r="S990" i="1" s="1"/>
  <c r="L991" i="1"/>
  <c r="S991" i="1" s="1"/>
  <c r="L992" i="1"/>
  <c r="S992" i="1" s="1"/>
  <c r="L993" i="1"/>
  <c r="S993" i="1" s="1"/>
  <c r="L994" i="1"/>
  <c r="S994" i="1" s="1"/>
  <c r="L996" i="1"/>
  <c r="S996" i="1" s="1"/>
  <c r="L997" i="1"/>
  <c r="S997" i="1" s="1"/>
  <c r="L998" i="1"/>
  <c r="S998" i="1" s="1"/>
  <c r="L995" i="1"/>
  <c r="S995" i="1" s="1"/>
  <c r="L999" i="1"/>
  <c r="S999" i="1" s="1"/>
  <c r="L1000" i="1"/>
  <c r="S1000" i="1" s="1"/>
  <c r="L1001" i="1"/>
  <c r="S1001" i="1" s="1"/>
  <c r="L1002" i="1"/>
  <c r="S1002" i="1" s="1"/>
  <c r="L1003" i="1"/>
  <c r="S1003" i="1" s="1"/>
  <c r="L1004" i="1"/>
  <c r="S1004" i="1" s="1"/>
  <c r="L1005" i="1"/>
  <c r="S1005" i="1" s="1"/>
  <c r="L1006" i="1"/>
  <c r="S1006" i="1" s="1"/>
  <c r="L1007" i="1"/>
  <c r="S1007" i="1" s="1"/>
  <c r="L1008" i="1"/>
  <c r="S1008" i="1" s="1"/>
  <c r="L1009" i="1"/>
  <c r="S1009" i="1" s="1"/>
  <c r="L1010" i="1"/>
  <c r="S1010" i="1" s="1"/>
  <c r="L1011" i="1"/>
  <c r="S1011" i="1" s="1"/>
  <c r="L1012" i="1"/>
  <c r="S1012" i="1" s="1"/>
  <c r="L1013" i="1"/>
  <c r="S1013" i="1" s="1"/>
  <c r="L1014" i="1"/>
  <c r="S1014" i="1" s="1"/>
  <c r="L1015" i="1"/>
  <c r="S1015" i="1" s="1"/>
  <c r="L1016" i="1"/>
  <c r="S1016" i="1" s="1"/>
  <c r="L1017" i="1"/>
  <c r="S1017" i="1" s="1"/>
  <c r="L1018" i="1"/>
  <c r="S1018" i="1" s="1"/>
  <c r="L1019" i="1"/>
  <c r="S1019" i="1" s="1"/>
  <c r="L1020" i="1"/>
  <c r="S1020" i="1" s="1"/>
  <c r="L1021" i="1"/>
  <c r="S1021" i="1" s="1"/>
  <c r="L1022" i="1"/>
  <c r="S1022" i="1" s="1"/>
  <c r="L1023" i="1"/>
  <c r="S1023" i="1" s="1"/>
  <c r="L1024" i="1"/>
  <c r="S1024" i="1" s="1"/>
  <c r="L1025" i="1"/>
  <c r="S1025" i="1" s="1"/>
  <c r="L1026" i="1"/>
  <c r="S1026" i="1" s="1"/>
  <c r="L1027" i="1"/>
  <c r="S1027" i="1" s="1"/>
  <c r="L1028" i="1"/>
  <c r="S1028" i="1" s="1"/>
  <c r="L1029" i="1"/>
  <c r="S1029" i="1" s="1"/>
  <c r="L1030" i="1"/>
  <c r="S1030" i="1" s="1"/>
  <c r="L1031" i="1"/>
  <c r="S1031" i="1" s="1"/>
  <c r="L1032" i="1"/>
  <c r="S1032" i="1" s="1"/>
  <c r="L1033" i="1"/>
  <c r="S1033" i="1" s="1"/>
  <c r="L1034" i="1"/>
  <c r="S1034" i="1" s="1"/>
  <c r="L1035" i="1"/>
  <c r="S1035" i="1" s="1"/>
  <c r="L1036" i="1"/>
  <c r="S1036" i="1" s="1"/>
  <c r="L1037" i="1"/>
  <c r="S1037" i="1" s="1"/>
  <c r="L1038" i="1"/>
  <c r="S1038" i="1" s="1"/>
  <c r="L1039" i="1"/>
  <c r="S1039" i="1" s="1"/>
  <c r="L1040" i="1"/>
  <c r="S1040" i="1" s="1"/>
  <c r="L1041" i="1"/>
  <c r="S1041" i="1" s="1"/>
  <c r="L1042" i="1"/>
  <c r="S1042" i="1" s="1"/>
  <c r="L1043" i="1"/>
  <c r="S1043" i="1" s="1"/>
  <c r="L1045" i="1"/>
  <c r="S1045" i="1" s="1"/>
  <c r="L1046" i="1"/>
  <c r="S1046" i="1" s="1"/>
  <c r="L1047" i="1"/>
  <c r="S1047" i="1" s="1"/>
  <c r="L1044" i="1"/>
  <c r="S1044" i="1" s="1"/>
  <c r="L1048" i="1"/>
  <c r="S1048" i="1" s="1"/>
  <c r="L1049" i="1"/>
  <c r="S1049" i="1" s="1"/>
  <c r="L1050" i="1"/>
  <c r="S1050" i="1" s="1"/>
  <c r="L1051" i="1"/>
  <c r="S1051" i="1" s="1"/>
  <c r="L1052" i="1"/>
  <c r="S1052" i="1" s="1"/>
  <c r="L1053" i="1"/>
  <c r="S1053" i="1" s="1"/>
  <c r="L1054" i="1"/>
  <c r="S1054" i="1" s="1"/>
  <c r="L1055" i="1"/>
  <c r="S1055" i="1" s="1"/>
  <c r="L1056" i="1"/>
  <c r="S1056" i="1" s="1"/>
  <c r="L1057" i="1"/>
  <c r="S1057" i="1" s="1"/>
  <c r="L1058" i="1"/>
  <c r="S1058" i="1" s="1"/>
  <c r="L1059" i="1"/>
  <c r="S1059" i="1" s="1"/>
  <c r="L1060" i="1"/>
  <c r="S1060" i="1" s="1"/>
  <c r="L1061" i="1"/>
  <c r="S1061" i="1" s="1"/>
  <c r="L1062" i="1"/>
  <c r="S1062" i="1" s="1"/>
  <c r="L1063" i="1"/>
  <c r="S1063" i="1" s="1"/>
  <c r="L1064" i="1"/>
  <c r="S1064" i="1" s="1"/>
  <c r="L1065" i="1"/>
  <c r="S1065" i="1" s="1"/>
  <c r="L1066" i="1"/>
  <c r="S1066" i="1" s="1"/>
  <c r="L1067" i="1"/>
  <c r="S1067" i="1" s="1"/>
  <c r="L1068" i="1"/>
  <c r="S1068" i="1" s="1"/>
  <c r="L1069" i="1"/>
  <c r="S1069" i="1" s="1"/>
  <c r="L1070" i="1"/>
  <c r="S1070" i="1" s="1"/>
  <c r="L1071" i="1"/>
  <c r="S1071" i="1" s="1"/>
  <c r="L1072" i="1"/>
  <c r="S1072" i="1" s="1"/>
  <c r="L1073" i="1"/>
  <c r="S1073" i="1" s="1"/>
  <c r="L1074" i="1"/>
  <c r="S1074" i="1" s="1"/>
  <c r="L1075" i="1"/>
  <c r="S1075" i="1" s="1"/>
  <c r="L1076" i="1"/>
  <c r="S1076" i="1" s="1"/>
  <c r="L1077" i="1"/>
  <c r="S1077" i="1" s="1"/>
  <c r="L1078" i="1"/>
  <c r="S1078" i="1" s="1"/>
  <c r="L1079" i="1"/>
  <c r="S1079" i="1" s="1"/>
  <c r="L1080" i="1"/>
  <c r="S1080" i="1" s="1"/>
  <c r="L1081" i="1"/>
  <c r="S1081" i="1" s="1"/>
  <c r="L1082" i="1"/>
  <c r="S1082" i="1" s="1"/>
  <c r="L1083" i="1"/>
  <c r="S1083" i="1" s="1"/>
  <c r="L1085" i="1"/>
  <c r="S1085" i="1" s="1"/>
  <c r="L1086" i="1"/>
  <c r="S1086" i="1" s="1"/>
  <c r="L1084" i="1"/>
  <c r="S1084" i="1" s="1"/>
  <c r="L1087" i="1"/>
  <c r="S1087" i="1" s="1"/>
  <c r="L1088" i="1"/>
  <c r="S1088" i="1" s="1"/>
  <c r="L1089" i="1"/>
  <c r="S1089" i="1" s="1"/>
  <c r="L1090" i="1"/>
  <c r="S1090" i="1" s="1"/>
  <c r="L1091" i="1"/>
  <c r="S1091" i="1" s="1"/>
  <c r="L1092" i="1"/>
  <c r="S1092" i="1" s="1"/>
  <c r="L1093" i="1"/>
  <c r="S1093" i="1" s="1"/>
  <c r="L1094" i="1"/>
  <c r="S1094" i="1" s="1"/>
  <c r="L1095" i="1"/>
  <c r="S1095" i="1" s="1"/>
  <c r="L1096" i="1"/>
  <c r="S1096" i="1" s="1"/>
  <c r="L1097" i="1"/>
  <c r="S1097" i="1" s="1"/>
  <c r="L1098" i="1"/>
  <c r="S1098" i="1" s="1"/>
  <c r="L1099" i="1"/>
  <c r="S1099" i="1" s="1"/>
  <c r="L1100" i="1"/>
  <c r="S1100" i="1" s="1"/>
  <c r="L1101" i="1"/>
  <c r="S1101" i="1" s="1"/>
  <c r="L1102" i="1"/>
  <c r="S1102" i="1" s="1"/>
  <c r="L1103" i="1"/>
  <c r="S1103" i="1" s="1"/>
  <c r="L1104" i="1"/>
  <c r="S1104" i="1" s="1"/>
  <c r="L1105" i="1"/>
  <c r="S1105" i="1" s="1"/>
  <c r="L1106" i="1"/>
  <c r="S1106" i="1" s="1"/>
  <c r="L1107" i="1"/>
  <c r="S1107" i="1" s="1"/>
  <c r="L1108" i="1"/>
  <c r="S1108" i="1" s="1"/>
  <c r="L1109" i="1"/>
  <c r="S1109" i="1" s="1"/>
  <c r="L1110" i="1"/>
  <c r="S1110" i="1" s="1"/>
  <c r="L1111" i="1"/>
  <c r="S1111" i="1" s="1"/>
  <c r="L1112" i="1"/>
  <c r="S1112" i="1" s="1"/>
  <c r="L1113" i="1"/>
  <c r="S1113" i="1" s="1"/>
  <c r="L1114" i="1"/>
  <c r="S1114" i="1" s="1"/>
  <c r="L1115" i="1"/>
  <c r="S1115" i="1" s="1"/>
  <c r="L1116" i="1"/>
  <c r="S1116" i="1" s="1"/>
  <c r="L1117" i="1"/>
  <c r="S1117" i="1" s="1"/>
  <c r="L1118" i="1"/>
  <c r="S1118" i="1" s="1"/>
  <c r="L1119" i="1"/>
  <c r="S1119" i="1" s="1"/>
  <c r="L1120" i="1"/>
  <c r="S1120" i="1" s="1"/>
  <c r="L1121" i="1"/>
  <c r="S1121" i="1" s="1"/>
  <c r="L1122" i="1"/>
  <c r="S1122" i="1" s="1"/>
  <c r="L1123" i="1"/>
  <c r="S1123" i="1" s="1"/>
  <c r="L1124" i="1"/>
  <c r="S1124" i="1" s="1"/>
  <c r="L1125" i="1"/>
  <c r="S1125" i="1" s="1"/>
  <c r="L1126" i="1"/>
  <c r="S1126" i="1" s="1"/>
  <c r="L1127" i="1"/>
  <c r="S1127" i="1" s="1"/>
  <c r="L1128" i="1"/>
  <c r="S1128" i="1" s="1"/>
  <c r="L1129" i="1"/>
  <c r="S1129" i="1" s="1"/>
  <c r="L1130" i="1"/>
  <c r="S1130" i="1" s="1"/>
  <c r="L1131" i="1"/>
  <c r="S1131" i="1" s="1"/>
  <c r="L1132" i="1"/>
  <c r="S1132" i="1" s="1"/>
  <c r="L1133" i="1"/>
  <c r="S1133" i="1" s="1"/>
  <c r="L1134" i="1"/>
  <c r="S1134" i="1" s="1"/>
  <c r="L1135" i="1"/>
  <c r="S1135" i="1" s="1"/>
  <c r="L1136" i="1"/>
  <c r="S1136" i="1" s="1"/>
  <c r="L1137" i="1"/>
  <c r="S1137" i="1" s="1"/>
  <c r="L1138" i="1"/>
  <c r="S1138" i="1" s="1"/>
  <c r="L1139" i="1"/>
  <c r="S1139" i="1" s="1"/>
  <c r="L1140" i="1"/>
  <c r="S1140" i="1" s="1"/>
  <c r="L1141" i="1"/>
  <c r="S1141" i="1" s="1"/>
  <c r="L1142" i="1"/>
  <c r="S1142" i="1" s="1"/>
  <c r="L1143" i="1"/>
  <c r="S1143" i="1" s="1"/>
  <c r="L1144" i="1"/>
  <c r="S1144" i="1" s="1"/>
  <c r="L1145" i="1"/>
  <c r="S1145" i="1" s="1"/>
  <c r="L1146" i="1"/>
  <c r="S1146" i="1" s="1"/>
  <c r="L1147" i="1"/>
  <c r="S1147" i="1" s="1"/>
  <c r="L1148" i="1"/>
  <c r="S1148" i="1" s="1"/>
  <c r="L1149" i="1"/>
  <c r="S1149" i="1" s="1"/>
  <c r="L1150" i="1"/>
  <c r="S1150" i="1" s="1"/>
  <c r="L1152" i="1"/>
  <c r="S1152" i="1" s="1"/>
  <c r="L1151" i="1"/>
  <c r="S1151" i="1" s="1"/>
  <c r="L1153" i="1"/>
  <c r="S1153" i="1" s="1"/>
  <c r="L1154" i="1"/>
  <c r="S1154" i="1" s="1"/>
  <c r="L1155" i="1"/>
  <c r="S1155" i="1" s="1"/>
  <c r="L1156" i="1"/>
  <c r="S1156" i="1" s="1"/>
  <c r="L1157" i="1"/>
  <c r="S1157" i="1" s="1"/>
  <c r="L1158" i="1"/>
  <c r="S1158" i="1" s="1"/>
  <c r="L1159" i="1"/>
  <c r="S1159" i="1" s="1"/>
  <c r="L1160" i="1"/>
  <c r="S1160" i="1" s="1"/>
  <c r="L1161" i="1"/>
  <c r="S1161" i="1" s="1"/>
  <c r="L1162" i="1"/>
  <c r="S1162" i="1" s="1"/>
  <c r="L1163" i="1"/>
  <c r="S1163" i="1" s="1"/>
  <c r="L1164" i="1"/>
  <c r="S1164" i="1" s="1"/>
  <c r="L1165" i="1"/>
  <c r="S1165" i="1" s="1"/>
  <c r="L1166" i="1"/>
  <c r="S1166" i="1" s="1"/>
  <c r="L1167" i="1"/>
  <c r="S1167" i="1" s="1"/>
  <c r="L1168" i="1"/>
  <c r="S1168" i="1" s="1"/>
  <c r="L1169" i="1"/>
  <c r="S1169" i="1" s="1"/>
  <c r="L1170" i="1"/>
  <c r="S1170" i="1" s="1"/>
  <c r="L1171" i="1"/>
  <c r="S1171" i="1" s="1"/>
  <c r="L1172" i="1"/>
  <c r="S1172" i="1" s="1"/>
  <c r="L1173" i="1"/>
  <c r="S1173" i="1" s="1"/>
  <c r="L1174" i="1"/>
  <c r="S1174" i="1" s="1"/>
  <c r="L1175" i="1"/>
  <c r="S1175" i="1" s="1"/>
  <c r="L1176" i="1"/>
  <c r="S1176" i="1" s="1"/>
  <c r="L1177" i="1"/>
  <c r="S1177" i="1" s="1"/>
  <c r="L1178" i="1"/>
  <c r="S1178" i="1" s="1"/>
  <c r="L1179" i="1"/>
  <c r="S1179" i="1" s="1"/>
  <c r="L1180" i="1"/>
  <c r="S1180" i="1" s="1"/>
  <c r="L1181" i="1"/>
  <c r="S1181" i="1" s="1"/>
  <c r="L1182" i="1"/>
  <c r="S1182" i="1" s="1"/>
  <c r="L1183" i="1"/>
  <c r="S1183" i="1" s="1"/>
  <c r="L1184" i="1"/>
  <c r="S1184" i="1" s="1"/>
  <c r="L1185" i="1"/>
  <c r="S1185" i="1" s="1"/>
  <c r="L1186" i="1"/>
  <c r="S1186" i="1" s="1"/>
  <c r="L1187" i="1"/>
  <c r="S1187" i="1" s="1"/>
  <c r="L1188" i="1"/>
  <c r="S1188" i="1" s="1"/>
  <c r="L1189" i="1"/>
  <c r="S1189" i="1" s="1"/>
  <c r="L1190" i="1"/>
  <c r="S1190" i="1" s="1"/>
  <c r="L1191" i="1"/>
  <c r="S1191" i="1" s="1"/>
  <c r="L1192" i="1"/>
  <c r="S1192" i="1" s="1"/>
  <c r="L1193" i="1"/>
  <c r="S1193" i="1" s="1"/>
  <c r="L1194" i="1"/>
  <c r="S1194" i="1" s="1"/>
  <c r="L1195" i="1"/>
  <c r="S1195" i="1" s="1"/>
  <c r="L1196" i="1"/>
  <c r="S1196" i="1" s="1"/>
  <c r="L1197" i="1"/>
  <c r="S1197" i="1" s="1"/>
  <c r="L1198" i="1"/>
  <c r="S1198" i="1" s="1"/>
  <c r="L1199" i="1"/>
  <c r="S1199" i="1" s="1"/>
  <c r="L1200" i="1"/>
  <c r="S1200" i="1" s="1"/>
  <c r="L1201" i="1"/>
  <c r="S1201" i="1" s="1"/>
  <c r="L1202" i="1"/>
  <c r="S1202" i="1" s="1"/>
  <c r="L1203" i="1"/>
  <c r="S1203" i="1" s="1"/>
  <c r="L1204" i="1"/>
  <c r="S1204" i="1" s="1"/>
  <c r="L1205" i="1"/>
  <c r="S1205" i="1" s="1"/>
  <c r="L1206" i="1"/>
  <c r="S1206" i="1" s="1"/>
  <c r="L1207" i="1"/>
  <c r="S1207" i="1" s="1"/>
  <c r="L1208" i="1"/>
  <c r="S1208" i="1" s="1"/>
  <c r="L1209" i="1"/>
  <c r="S1209" i="1" s="1"/>
  <c r="L1210" i="1"/>
  <c r="S1210" i="1" s="1"/>
  <c r="L1211" i="1"/>
  <c r="S1211" i="1" s="1"/>
  <c r="L1212" i="1"/>
  <c r="S1212" i="1" s="1"/>
  <c r="L1213" i="1"/>
  <c r="S1213" i="1" s="1"/>
  <c r="L1214" i="1"/>
  <c r="S1214" i="1" s="1"/>
  <c r="L1215" i="1"/>
  <c r="S1215" i="1" s="1"/>
  <c r="L1216" i="1"/>
  <c r="S1216" i="1" s="1"/>
  <c r="L1217" i="1"/>
  <c r="S1217" i="1" s="1"/>
  <c r="L1218" i="1"/>
  <c r="S1218" i="1" s="1"/>
  <c r="L1219" i="1"/>
  <c r="S1219" i="1" s="1"/>
  <c r="L1220" i="1"/>
  <c r="S1220" i="1" s="1"/>
  <c r="L1221" i="1"/>
  <c r="S1221" i="1" s="1"/>
  <c r="L1222" i="1"/>
  <c r="S1222" i="1" s="1"/>
  <c r="L1223" i="1"/>
  <c r="S1223" i="1" s="1"/>
  <c r="L1224" i="1"/>
  <c r="S1224" i="1" s="1"/>
  <c r="L1225" i="1"/>
  <c r="S1225" i="1" s="1"/>
  <c r="L1226" i="1"/>
  <c r="S1226" i="1" s="1"/>
  <c r="L1227" i="1"/>
  <c r="S1227" i="1" s="1"/>
  <c r="L1228" i="1"/>
  <c r="S1228" i="1" s="1"/>
  <c r="L1229" i="1"/>
  <c r="S1229" i="1" s="1"/>
  <c r="L1230" i="1"/>
  <c r="S1230" i="1" s="1"/>
  <c r="L1231" i="1"/>
  <c r="S1231" i="1" s="1"/>
  <c r="L1232" i="1"/>
  <c r="S1232" i="1" s="1"/>
  <c r="L1233" i="1"/>
  <c r="S1233" i="1" s="1"/>
  <c r="L1234" i="1"/>
  <c r="S1234" i="1" s="1"/>
  <c r="L1235" i="1"/>
  <c r="S1235" i="1" s="1"/>
  <c r="L1236" i="1"/>
  <c r="S1236" i="1" s="1"/>
  <c r="L1237" i="1"/>
  <c r="S1237" i="1" s="1"/>
  <c r="L1238" i="1"/>
  <c r="S1238" i="1" s="1"/>
  <c r="L1239" i="1"/>
  <c r="S1239" i="1" s="1"/>
  <c r="L1240" i="1"/>
  <c r="S1240" i="1" s="1"/>
  <c r="L1241" i="1"/>
  <c r="S1241" i="1" s="1"/>
  <c r="L1242" i="1"/>
  <c r="S1242" i="1" s="1"/>
  <c r="L1243" i="1"/>
  <c r="S1243" i="1" s="1"/>
  <c r="L1244" i="1"/>
  <c r="S1244" i="1" s="1"/>
  <c r="L1245" i="1"/>
  <c r="S1245" i="1" s="1"/>
  <c r="L1246" i="1"/>
  <c r="S1246" i="1" s="1"/>
  <c r="L1247" i="1"/>
  <c r="S1247" i="1" s="1"/>
  <c r="L1248" i="1"/>
  <c r="S1248" i="1" s="1"/>
  <c r="L1249" i="1"/>
  <c r="S1249" i="1" s="1"/>
  <c r="L1250" i="1"/>
  <c r="S1250" i="1" s="1"/>
  <c r="L1251" i="1"/>
  <c r="S1251" i="1" s="1"/>
  <c r="L1252" i="1"/>
  <c r="S1252" i="1" s="1"/>
  <c r="L1253" i="1"/>
  <c r="S1253" i="1" s="1"/>
  <c r="L1255" i="1"/>
  <c r="S1255" i="1" s="1"/>
  <c r="L1254" i="1"/>
  <c r="S1254" i="1" s="1"/>
  <c r="L1256" i="1"/>
  <c r="S1256" i="1" s="1"/>
  <c r="L1257" i="1"/>
  <c r="S1257" i="1" s="1"/>
  <c r="L1258" i="1"/>
  <c r="S1258" i="1" s="1"/>
  <c r="L1259" i="1"/>
  <c r="S1259" i="1" s="1"/>
  <c r="L1260" i="1"/>
  <c r="S1260" i="1" s="1"/>
  <c r="L1261" i="1"/>
  <c r="S1261" i="1" s="1"/>
  <c r="L1262" i="1"/>
  <c r="S1262" i="1" s="1"/>
  <c r="L1263" i="1"/>
  <c r="S1263" i="1" s="1"/>
  <c r="L1264" i="1"/>
  <c r="S1264" i="1" s="1"/>
  <c r="L1265" i="1"/>
  <c r="S1265" i="1" s="1"/>
  <c r="L1266" i="1"/>
  <c r="S1266" i="1" s="1"/>
  <c r="L1267" i="1"/>
  <c r="S1267" i="1" s="1"/>
  <c r="L1268" i="1"/>
  <c r="S1268" i="1" s="1"/>
  <c r="L1269" i="1"/>
  <c r="S1269" i="1" s="1"/>
  <c r="L1270" i="1"/>
  <c r="S1270" i="1" s="1"/>
  <c r="L1271" i="1"/>
  <c r="S1271" i="1" s="1"/>
  <c r="L1272" i="1"/>
  <c r="S1272" i="1" s="1"/>
  <c r="L1273" i="1"/>
  <c r="S1273" i="1" s="1"/>
  <c r="L1274" i="1"/>
  <c r="S1274" i="1" s="1"/>
  <c r="L1275" i="1"/>
  <c r="S1275" i="1" s="1"/>
  <c r="L1276" i="1"/>
  <c r="S1276" i="1" s="1"/>
  <c r="L1277" i="1"/>
  <c r="S1277" i="1" s="1"/>
  <c r="L1278" i="1"/>
  <c r="S1278" i="1" s="1"/>
  <c r="L1279" i="1"/>
  <c r="S1279" i="1" s="1"/>
  <c r="L1280" i="1"/>
  <c r="S1280" i="1" s="1"/>
  <c r="L1281" i="1"/>
  <c r="S1281" i="1" s="1"/>
  <c r="L1282" i="1"/>
  <c r="S1282" i="1" s="1"/>
  <c r="L1283" i="1"/>
  <c r="S1283" i="1" s="1"/>
  <c r="L1284" i="1"/>
  <c r="S1284" i="1" s="1"/>
  <c r="L1285" i="1"/>
  <c r="S1285" i="1" s="1"/>
  <c r="L1286" i="1"/>
  <c r="S1286" i="1" s="1"/>
  <c r="L1287" i="1"/>
  <c r="S1287" i="1" s="1"/>
  <c r="L1288" i="1"/>
  <c r="S1288" i="1" s="1"/>
  <c r="L1289" i="1"/>
  <c r="S1289" i="1" s="1"/>
  <c r="L1290" i="1"/>
  <c r="S1290" i="1" s="1"/>
  <c r="L1291" i="1"/>
  <c r="S1291" i="1" s="1"/>
  <c r="L1292" i="1"/>
  <c r="S1292" i="1" s="1"/>
  <c r="L1293" i="1"/>
  <c r="S1293" i="1" s="1"/>
  <c r="L1294" i="1"/>
  <c r="S1294" i="1" s="1"/>
  <c r="L1295" i="1"/>
  <c r="S1295" i="1" s="1"/>
  <c r="L1296" i="1"/>
  <c r="S1296" i="1" s="1"/>
  <c r="L1297" i="1"/>
  <c r="S1297" i="1" s="1"/>
  <c r="L1298" i="1"/>
  <c r="S1298" i="1" s="1"/>
  <c r="L1299" i="1"/>
  <c r="S1299" i="1" s="1"/>
  <c r="L1300" i="1"/>
  <c r="S1300" i="1" s="1"/>
  <c r="L1301" i="1"/>
  <c r="S1301" i="1" s="1"/>
  <c r="L1302" i="1"/>
  <c r="S1302" i="1" s="1"/>
  <c r="L1303" i="1"/>
  <c r="S1303" i="1" s="1"/>
  <c r="L1304" i="1"/>
  <c r="S1304" i="1" s="1"/>
  <c r="L1305" i="1"/>
  <c r="S1305" i="1" s="1"/>
  <c r="L1306" i="1"/>
  <c r="S1306" i="1" s="1"/>
  <c r="L1307" i="1"/>
  <c r="S1307" i="1" s="1"/>
  <c r="L1308" i="1"/>
  <c r="S1308" i="1" s="1"/>
  <c r="L1309" i="1"/>
  <c r="S1309" i="1" s="1"/>
  <c r="L1310" i="1"/>
  <c r="S1310" i="1" s="1"/>
  <c r="L1311" i="1"/>
  <c r="S1311" i="1" s="1"/>
  <c r="L1312" i="1"/>
  <c r="S1312" i="1" s="1"/>
  <c r="L1313" i="1"/>
  <c r="S1313" i="1" s="1"/>
  <c r="L1314" i="1"/>
  <c r="S1314" i="1" s="1"/>
  <c r="L4" i="1"/>
  <c r="L5" i="1"/>
  <c r="L6" i="1"/>
  <c r="L7" i="1"/>
  <c r="L8" i="1"/>
  <c r="L9" i="1"/>
  <c r="L10" i="1"/>
  <c r="L11" i="1"/>
  <c r="L12" i="1"/>
  <c r="L13" i="1"/>
  <c r="L14" i="1"/>
  <c r="L15" i="1"/>
  <c r="L16" i="1"/>
  <c r="L17" i="1"/>
  <c r="S17" i="1" s="1"/>
  <c r="L18" i="1"/>
  <c r="L19" i="1"/>
  <c r="L20" i="1"/>
  <c r="L21" i="1"/>
  <c r="S21" i="1" s="1"/>
  <c r="L22" i="1"/>
  <c r="L23" i="1"/>
  <c r="S23" i="1" s="1"/>
  <c r="L24" i="1"/>
  <c r="L25" i="1"/>
  <c r="L3" i="1"/>
  <c r="N3" i="1"/>
  <c r="N4" i="1"/>
  <c r="N5" i="1"/>
  <c r="N6" i="1"/>
  <c r="N7" i="1"/>
  <c r="N8" i="1"/>
  <c r="N9" i="1"/>
  <c r="N10" i="1"/>
  <c r="N11" i="1"/>
  <c r="N12" i="1"/>
  <c r="N13" i="1"/>
  <c r="N14" i="1"/>
  <c r="N15" i="1"/>
  <c r="N16" i="1"/>
  <c r="N17" i="1"/>
  <c r="N18" i="1"/>
  <c r="N19" i="1"/>
  <c r="N20" i="1"/>
  <c r="N21" i="1"/>
  <c r="N22" i="1"/>
  <c r="N23" i="1"/>
  <c r="N24" i="1"/>
  <c r="N25" i="1"/>
  <c r="N26" i="1"/>
  <c r="N27" i="1"/>
  <c r="N28" i="1"/>
  <c r="N29" i="1"/>
  <c r="N30" i="1"/>
  <c r="N31" i="1"/>
  <c r="N32" i="1"/>
  <c r="N33" i="1"/>
  <c r="N34" i="1"/>
  <c r="N35" i="1"/>
  <c r="N36" i="1"/>
  <c r="N37" i="1"/>
  <c r="N38" i="1"/>
  <c r="N39" i="1"/>
  <c r="N40" i="1"/>
  <c r="N41" i="1"/>
  <c r="N42" i="1"/>
  <c r="N43" i="1"/>
  <c r="N44" i="1"/>
  <c r="N45" i="1"/>
  <c r="N46" i="1"/>
  <c r="N47" i="1"/>
  <c r="N48" i="1"/>
  <c r="N49" i="1"/>
  <c r="N50" i="1"/>
  <c r="N51" i="1"/>
  <c r="N52" i="1"/>
  <c r="N53" i="1"/>
  <c r="N54" i="1"/>
  <c r="N55" i="1"/>
  <c r="N56" i="1"/>
  <c r="N57" i="1"/>
  <c r="N58" i="1"/>
  <c r="N59" i="1"/>
  <c r="N60" i="1"/>
  <c r="N61" i="1"/>
  <c r="N62" i="1"/>
  <c r="N63" i="1"/>
  <c r="N64" i="1"/>
  <c r="N66" i="1"/>
  <c r="N67" i="1"/>
  <c r="N68" i="1"/>
  <c r="N69" i="1"/>
  <c r="N65" i="1"/>
  <c r="N70" i="1"/>
  <c r="N71" i="1"/>
  <c r="N72" i="1"/>
  <c r="N73" i="1"/>
  <c r="N74" i="1"/>
  <c r="Z74" i="1" s="1"/>
  <c r="N75" i="1"/>
  <c r="N76" i="1"/>
  <c r="N77" i="1"/>
  <c r="N78" i="1"/>
  <c r="N79" i="1"/>
  <c r="N80" i="1"/>
  <c r="N81" i="1"/>
  <c r="N82" i="1"/>
  <c r="N83" i="1"/>
  <c r="N84" i="1"/>
  <c r="N85" i="1"/>
  <c r="N86" i="1"/>
  <c r="N87" i="1"/>
  <c r="N88" i="1"/>
  <c r="N89" i="1"/>
  <c r="N90" i="1"/>
  <c r="N91" i="1"/>
  <c r="N92" i="1"/>
  <c r="N93" i="1"/>
  <c r="N94" i="1"/>
  <c r="N95" i="1"/>
  <c r="N96" i="1"/>
  <c r="N97" i="1"/>
  <c r="N98" i="1"/>
  <c r="N99" i="1"/>
  <c r="N100" i="1"/>
  <c r="N101" i="1"/>
  <c r="N102" i="1"/>
  <c r="N108" i="1"/>
  <c r="N103" i="1"/>
  <c r="N105" i="1"/>
  <c r="N106" i="1"/>
  <c r="N104" i="1"/>
  <c r="N107" i="1"/>
  <c r="N109" i="1"/>
  <c r="N110" i="1"/>
  <c r="N111" i="1"/>
  <c r="N112" i="1"/>
  <c r="N113" i="1"/>
  <c r="N114" i="1"/>
  <c r="N115" i="1"/>
  <c r="N116" i="1"/>
  <c r="N117" i="1"/>
  <c r="N118" i="1"/>
  <c r="N119" i="1"/>
  <c r="N120" i="1"/>
  <c r="N121" i="1"/>
  <c r="N122" i="1"/>
  <c r="N123" i="1"/>
  <c r="N124" i="1"/>
  <c r="N125" i="1"/>
  <c r="N126" i="1"/>
  <c r="N127" i="1"/>
  <c r="Z127" i="1" s="1"/>
  <c r="N128" i="1"/>
  <c r="Z128" i="1" s="1"/>
  <c r="N129" i="1"/>
  <c r="Z129" i="1" s="1"/>
  <c r="N130" i="1"/>
  <c r="N131" i="1"/>
  <c r="N132" i="1"/>
  <c r="Z132" i="1" s="1"/>
  <c r="N133" i="1"/>
  <c r="Z133" i="1" s="1"/>
  <c r="N134" i="1"/>
  <c r="Z134" i="1" s="1"/>
  <c r="N135" i="1"/>
  <c r="N136" i="1"/>
  <c r="N137" i="1"/>
  <c r="Z137" i="1" s="1"/>
  <c r="N138" i="1"/>
  <c r="N139" i="1"/>
  <c r="N140" i="1"/>
  <c r="N141" i="1"/>
  <c r="N142" i="1"/>
  <c r="N144" i="1"/>
  <c r="N143" i="1"/>
  <c r="N145" i="1"/>
  <c r="N146" i="1"/>
  <c r="N147" i="1"/>
  <c r="N148" i="1"/>
  <c r="N149" i="1"/>
  <c r="N150" i="1"/>
  <c r="N151" i="1"/>
  <c r="N152" i="1"/>
  <c r="N154" i="1"/>
  <c r="N155" i="1"/>
  <c r="N153" i="1"/>
  <c r="N156" i="1"/>
  <c r="N157" i="1"/>
  <c r="N158" i="1"/>
  <c r="N159" i="1"/>
  <c r="N160" i="1"/>
  <c r="N162" i="1"/>
  <c r="N161" i="1"/>
  <c r="N163" i="1"/>
  <c r="N164" i="1"/>
  <c r="N165" i="1"/>
  <c r="N166" i="1"/>
  <c r="N167" i="1"/>
  <c r="N168" i="1"/>
  <c r="N169" i="1"/>
  <c r="N170" i="1"/>
  <c r="N171" i="1"/>
  <c r="N172" i="1"/>
  <c r="N173" i="1"/>
  <c r="N174" i="1"/>
  <c r="N175" i="1"/>
  <c r="N176" i="1"/>
  <c r="N177" i="1"/>
  <c r="N178" i="1"/>
  <c r="N179" i="1"/>
  <c r="N180" i="1"/>
  <c r="N181" i="1"/>
  <c r="N182" i="1"/>
  <c r="N183" i="1"/>
  <c r="N184" i="1"/>
  <c r="N185" i="1"/>
  <c r="N186" i="1"/>
  <c r="N187" i="1"/>
  <c r="N188" i="1"/>
  <c r="N189" i="1"/>
  <c r="N190" i="1"/>
  <c r="N191" i="1"/>
  <c r="N192" i="1"/>
  <c r="N193" i="1"/>
  <c r="N194" i="1"/>
  <c r="N195" i="1"/>
  <c r="N196" i="1"/>
  <c r="N197" i="1"/>
  <c r="N198" i="1"/>
  <c r="N199" i="1"/>
  <c r="N200" i="1"/>
  <c r="N201" i="1"/>
  <c r="N202" i="1"/>
  <c r="N203" i="1"/>
  <c r="N204" i="1"/>
  <c r="N205" i="1"/>
  <c r="N206" i="1"/>
  <c r="N207" i="1"/>
  <c r="N208" i="1"/>
  <c r="N209" i="1"/>
  <c r="N210" i="1"/>
  <c r="N211" i="1"/>
  <c r="N213" i="1"/>
  <c r="N214" i="1"/>
  <c r="N215" i="1"/>
  <c r="N216" i="1"/>
  <c r="N212" i="1"/>
  <c r="N217" i="1"/>
  <c r="N218" i="1"/>
  <c r="N219" i="1"/>
  <c r="N220" i="1"/>
  <c r="N221" i="1"/>
  <c r="N222" i="1"/>
  <c r="N223" i="1"/>
  <c r="N224" i="1"/>
  <c r="N225" i="1"/>
  <c r="N226" i="1"/>
  <c r="N227" i="1"/>
  <c r="N228" i="1"/>
  <c r="N229" i="1"/>
  <c r="N230" i="1"/>
  <c r="N231" i="1"/>
  <c r="N232" i="1"/>
  <c r="N233" i="1"/>
  <c r="N234" i="1"/>
  <c r="N235" i="1"/>
  <c r="N236" i="1"/>
  <c r="N237" i="1"/>
  <c r="N238" i="1"/>
  <c r="N239" i="1"/>
  <c r="N240" i="1"/>
  <c r="N241" i="1"/>
  <c r="N242" i="1"/>
  <c r="N243" i="1"/>
  <c r="N244" i="1"/>
  <c r="N245" i="1"/>
  <c r="N246" i="1"/>
  <c r="N247" i="1"/>
  <c r="N249" i="1"/>
  <c r="N248" i="1"/>
  <c r="N250" i="1"/>
  <c r="N251" i="1"/>
  <c r="N252" i="1"/>
  <c r="N253" i="1"/>
  <c r="N254" i="1"/>
  <c r="N255" i="1"/>
  <c r="N256" i="1"/>
  <c r="N257" i="1"/>
  <c r="N258" i="1"/>
  <c r="N260" i="1"/>
  <c r="N261" i="1"/>
  <c r="N262" i="1"/>
  <c r="N263" i="1"/>
  <c r="N259" i="1"/>
  <c r="N264" i="1"/>
  <c r="N265" i="1"/>
  <c r="N266" i="1"/>
  <c r="N267" i="1"/>
  <c r="N268" i="1"/>
  <c r="N269" i="1"/>
  <c r="N270" i="1"/>
  <c r="N271" i="1"/>
  <c r="N272" i="1"/>
  <c r="N273" i="1"/>
  <c r="N274" i="1"/>
  <c r="N275" i="1"/>
  <c r="N276" i="1"/>
  <c r="N277" i="1"/>
  <c r="N278" i="1"/>
  <c r="N279" i="1"/>
  <c r="N280" i="1"/>
  <c r="N281" i="1"/>
  <c r="N282" i="1"/>
  <c r="N283" i="1"/>
  <c r="N284" i="1"/>
  <c r="N285" i="1"/>
  <c r="N286" i="1"/>
  <c r="N288" i="1"/>
  <c r="N289" i="1"/>
  <c r="N287" i="1"/>
  <c r="N290" i="1"/>
  <c r="N291" i="1"/>
  <c r="N292" i="1"/>
  <c r="N293" i="1"/>
  <c r="N294" i="1"/>
  <c r="N295" i="1"/>
  <c r="N296" i="1"/>
  <c r="N297" i="1"/>
  <c r="N298" i="1"/>
  <c r="N299" i="1"/>
  <c r="N300" i="1"/>
  <c r="N301" i="1"/>
  <c r="N302" i="1"/>
  <c r="N303" i="1"/>
  <c r="AA303" i="1" s="1"/>
  <c r="N304" i="1"/>
  <c r="N305" i="1"/>
  <c r="N306" i="1"/>
  <c r="N307" i="1"/>
  <c r="N308" i="1"/>
  <c r="N309" i="1"/>
  <c r="N310" i="1"/>
  <c r="N311" i="1"/>
  <c r="N312" i="1"/>
  <c r="N313" i="1"/>
  <c r="N314" i="1"/>
  <c r="N315" i="1"/>
  <c r="N316" i="1"/>
  <c r="N317" i="1"/>
  <c r="N318" i="1"/>
  <c r="N319" i="1"/>
  <c r="N320" i="1"/>
  <c r="N321" i="1"/>
  <c r="N322" i="1"/>
  <c r="N323" i="1"/>
  <c r="N324" i="1"/>
  <c r="AA324" i="1" s="1"/>
  <c r="N325" i="1"/>
  <c r="N326" i="1"/>
  <c r="N327" i="1"/>
  <c r="N328" i="1"/>
  <c r="N329" i="1"/>
  <c r="N330" i="1"/>
  <c r="N331" i="1"/>
  <c r="N332" i="1"/>
  <c r="N333" i="1"/>
  <c r="N334" i="1"/>
  <c r="N335" i="1"/>
  <c r="N336" i="1"/>
  <c r="N337" i="1"/>
  <c r="N338" i="1"/>
  <c r="N339" i="1"/>
  <c r="AB339" i="1" s="1"/>
  <c r="N340" i="1"/>
  <c r="N341" i="1"/>
  <c r="N342" i="1"/>
  <c r="N343" i="1"/>
  <c r="N344" i="1"/>
  <c r="N345" i="1"/>
  <c r="N346" i="1"/>
  <c r="N347" i="1"/>
  <c r="N348" i="1"/>
  <c r="N349" i="1"/>
  <c r="N350" i="1"/>
  <c r="N351" i="1"/>
  <c r="N352" i="1"/>
  <c r="N353" i="1"/>
  <c r="N354" i="1"/>
  <c r="N355" i="1"/>
  <c r="N356" i="1"/>
  <c r="N357" i="1"/>
  <c r="N358" i="1"/>
  <c r="N359" i="1"/>
  <c r="N360" i="1"/>
  <c r="N361" i="1"/>
  <c r="N362" i="1"/>
  <c r="N363" i="1"/>
  <c r="N364" i="1"/>
  <c r="N365" i="1"/>
  <c r="N366" i="1"/>
  <c r="N367" i="1"/>
  <c r="N368" i="1"/>
  <c r="N369" i="1"/>
  <c r="N370" i="1"/>
  <c r="N371" i="1"/>
  <c r="N372" i="1"/>
  <c r="N373" i="1"/>
  <c r="N374" i="1"/>
  <c r="N376" i="1"/>
  <c r="N375" i="1"/>
  <c r="N377" i="1"/>
  <c r="N378" i="1"/>
  <c r="N379" i="1"/>
  <c r="N380" i="1"/>
  <c r="N381" i="1"/>
  <c r="N382" i="1"/>
  <c r="N383" i="1"/>
  <c r="N384" i="1"/>
  <c r="N385" i="1"/>
  <c r="N386" i="1"/>
  <c r="N387" i="1"/>
  <c r="N388" i="1"/>
  <c r="N389" i="1"/>
  <c r="N390" i="1"/>
  <c r="N391" i="1"/>
  <c r="N392" i="1"/>
  <c r="N393" i="1"/>
  <c r="AB393" i="1" s="1"/>
  <c r="N394" i="1"/>
  <c r="N395" i="1"/>
  <c r="N396" i="1"/>
  <c r="N397" i="1"/>
  <c r="N398" i="1"/>
  <c r="N399" i="1"/>
  <c r="N400" i="1"/>
  <c r="N401" i="1"/>
  <c r="N402" i="1"/>
  <c r="N403" i="1"/>
  <c r="N404" i="1"/>
  <c r="N405" i="1"/>
  <c r="N406" i="1"/>
  <c r="N407" i="1"/>
  <c r="N408" i="1"/>
  <c r="N409" i="1"/>
  <c r="N410" i="1"/>
  <c r="N411" i="1"/>
  <c r="N412" i="1"/>
  <c r="N413" i="1"/>
  <c r="N414" i="1"/>
  <c r="N415" i="1"/>
  <c r="N416" i="1"/>
  <c r="N417" i="1"/>
  <c r="N418" i="1"/>
  <c r="N419" i="1"/>
  <c r="N420" i="1"/>
  <c r="N421" i="1"/>
  <c r="N422" i="1"/>
  <c r="N423" i="1"/>
  <c r="N424" i="1"/>
  <c r="N425" i="1"/>
  <c r="N426" i="1"/>
  <c r="N427" i="1"/>
  <c r="N428" i="1"/>
  <c r="N429" i="1"/>
  <c r="N430" i="1"/>
  <c r="N431" i="1"/>
  <c r="N432" i="1"/>
  <c r="AA432" i="1" s="1"/>
  <c r="N433" i="1"/>
  <c r="N434" i="1"/>
  <c r="N435" i="1"/>
  <c r="N436" i="1"/>
  <c r="N437" i="1"/>
  <c r="N438" i="1"/>
  <c r="N439" i="1"/>
  <c r="N440" i="1"/>
  <c r="N441" i="1"/>
  <c r="N442" i="1"/>
  <c r="N443" i="1"/>
  <c r="N444" i="1"/>
  <c r="N445" i="1"/>
  <c r="N446" i="1"/>
  <c r="N447" i="1"/>
  <c r="AB447" i="1" s="1"/>
  <c r="N448" i="1"/>
  <c r="N449" i="1"/>
  <c r="N450" i="1"/>
  <c r="AA450" i="1" s="1"/>
  <c r="N451" i="1"/>
  <c r="N452" i="1"/>
  <c r="N453" i="1"/>
  <c r="N454" i="1"/>
  <c r="N455" i="1"/>
  <c r="N456" i="1"/>
  <c r="N457" i="1"/>
  <c r="N458" i="1"/>
  <c r="N459" i="1"/>
  <c r="N460" i="1"/>
  <c r="N461" i="1"/>
  <c r="N462" i="1"/>
  <c r="N463" i="1"/>
  <c r="N464" i="1"/>
  <c r="N465" i="1"/>
  <c r="N466" i="1"/>
  <c r="N467" i="1"/>
  <c r="N468" i="1"/>
  <c r="N470" i="1"/>
  <c r="N469" i="1"/>
  <c r="N471" i="1"/>
  <c r="N472" i="1"/>
  <c r="N473" i="1"/>
  <c r="N474" i="1"/>
  <c r="N475" i="1"/>
  <c r="N476" i="1"/>
  <c r="N477" i="1"/>
  <c r="N478" i="1"/>
  <c r="N479" i="1"/>
  <c r="N480" i="1"/>
  <c r="N481" i="1"/>
  <c r="N482" i="1"/>
  <c r="N483" i="1"/>
  <c r="AA483" i="1" s="1"/>
  <c r="N484" i="1"/>
  <c r="N485" i="1"/>
  <c r="N486" i="1"/>
  <c r="N487" i="1"/>
  <c r="N488" i="1"/>
  <c r="N489" i="1"/>
  <c r="N490" i="1"/>
  <c r="N491" i="1"/>
  <c r="N492" i="1"/>
  <c r="N493" i="1"/>
  <c r="N494" i="1"/>
  <c r="N495" i="1"/>
  <c r="N496" i="1"/>
  <c r="N497" i="1"/>
  <c r="N498" i="1"/>
  <c r="N499" i="1"/>
  <c r="N500" i="1"/>
  <c r="N501" i="1"/>
  <c r="AB501" i="1" s="1"/>
  <c r="N502" i="1"/>
  <c r="N503" i="1"/>
  <c r="N504" i="1"/>
  <c r="N505" i="1"/>
  <c r="N506" i="1"/>
  <c r="N507" i="1"/>
  <c r="N508" i="1"/>
  <c r="N509" i="1"/>
  <c r="N510" i="1"/>
  <c r="N511" i="1"/>
  <c r="N512" i="1"/>
  <c r="N513" i="1"/>
  <c r="N514" i="1"/>
  <c r="N516" i="1"/>
  <c r="N515" i="1"/>
  <c r="N517" i="1"/>
  <c r="N518" i="1"/>
  <c r="N519" i="1"/>
  <c r="N520" i="1"/>
  <c r="N521" i="1"/>
  <c r="N522" i="1"/>
  <c r="N523" i="1"/>
  <c r="N524" i="1"/>
  <c r="N525" i="1"/>
  <c r="N526" i="1"/>
  <c r="N527" i="1"/>
  <c r="N528" i="1"/>
  <c r="N529" i="1"/>
  <c r="N530" i="1"/>
  <c r="N531" i="1"/>
  <c r="N532" i="1"/>
  <c r="N533" i="1"/>
  <c r="N534" i="1"/>
  <c r="N535" i="1"/>
  <c r="N536" i="1"/>
  <c r="N537" i="1"/>
  <c r="N538" i="1"/>
  <c r="N539" i="1"/>
  <c r="N540" i="1"/>
  <c r="N541" i="1"/>
  <c r="N542" i="1"/>
  <c r="AB542" i="1" s="1"/>
  <c r="N543" i="1"/>
  <c r="N544" i="1"/>
  <c r="AB544" i="1" s="1"/>
  <c r="N545" i="1"/>
  <c r="N546" i="1"/>
  <c r="N547" i="1"/>
  <c r="N548" i="1"/>
  <c r="N549" i="1"/>
  <c r="N550" i="1"/>
  <c r="N551" i="1"/>
  <c r="N552" i="1"/>
  <c r="N553" i="1"/>
  <c r="N554" i="1"/>
  <c r="N555" i="1"/>
  <c r="N556" i="1"/>
  <c r="N557" i="1"/>
  <c r="N558" i="1"/>
  <c r="N559" i="1"/>
  <c r="N560" i="1"/>
  <c r="N561" i="1"/>
  <c r="N562" i="1"/>
  <c r="N563" i="1"/>
  <c r="N564" i="1"/>
  <c r="N565" i="1"/>
  <c r="N566" i="1"/>
  <c r="AB566" i="1" s="1"/>
  <c r="N567" i="1"/>
  <c r="N568" i="1"/>
  <c r="N569" i="1"/>
  <c r="N570" i="1"/>
  <c r="N571" i="1"/>
  <c r="N572" i="1"/>
  <c r="N573" i="1"/>
  <c r="AB573" i="1" s="1"/>
  <c r="N574" i="1"/>
  <c r="AA574" i="1" s="1"/>
  <c r="N575" i="1"/>
  <c r="N576" i="1"/>
  <c r="N577" i="1"/>
  <c r="N578" i="1"/>
  <c r="N584" i="1"/>
  <c r="N580" i="1"/>
  <c r="N581" i="1"/>
  <c r="N582" i="1"/>
  <c r="N583" i="1"/>
  <c r="N585" i="1"/>
  <c r="N586" i="1"/>
  <c r="N579" i="1"/>
  <c r="N587" i="1"/>
  <c r="N588" i="1"/>
  <c r="N589" i="1"/>
  <c r="N590" i="1"/>
  <c r="AB590" i="1" s="1"/>
  <c r="N591" i="1"/>
  <c r="AA591" i="1" s="1"/>
  <c r="N592" i="1"/>
  <c r="N593" i="1"/>
  <c r="N594" i="1"/>
  <c r="N595" i="1"/>
  <c r="N596" i="1"/>
  <c r="N597" i="1"/>
  <c r="AB597" i="1" s="1"/>
  <c r="N598" i="1"/>
  <c r="AB598" i="1" s="1"/>
  <c r="N599" i="1"/>
  <c r="N600" i="1"/>
  <c r="N601" i="1"/>
  <c r="N602" i="1"/>
  <c r="N603" i="1"/>
  <c r="N604" i="1"/>
  <c r="N605" i="1"/>
  <c r="N606" i="1"/>
  <c r="N607" i="1"/>
  <c r="N608" i="1"/>
  <c r="N609" i="1"/>
  <c r="N610" i="1"/>
  <c r="N611" i="1"/>
  <c r="N612" i="1"/>
  <c r="N613" i="1"/>
  <c r="N614" i="1"/>
  <c r="N615" i="1"/>
  <c r="N616" i="1"/>
  <c r="N617" i="1"/>
  <c r="N618" i="1"/>
  <c r="N619" i="1"/>
  <c r="N620" i="1"/>
  <c r="AB620" i="1" s="1"/>
  <c r="N621" i="1"/>
  <c r="N622" i="1"/>
  <c r="N623" i="1"/>
  <c r="N624" i="1"/>
  <c r="N625" i="1"/>
  <c r="N626" i="1"/>
  <c r="N627" i="1"/>
  <c r="N628" i="1"/>
  <c r="N629" i="1"/>
  <c r="N630" i="1"/>
  <c r="N631" i="1"/>
  <c r="N632" i="1"/>
  <c r="N633" i="1"/>
  <c r="N634" i="1"/>
  <c r="N635" i="1"/>
  <c r="N636" i="1"/>
  <c r="N637" i="1"/>
  <c r="N638" i="1"/>
  <c r="N639" i="1"/>
  <c r="N640" i="1"/>
  <c r="AA640" i="1" s="1"/>
  <c r="N641" i="1"/>
  <c r="N642" i="1"/>
  <c r="N643" i="1"/>
  <c r="N644" i="1"/>
  <c r="N645" i="1"/>
  <c r="N647" i="1"/>
  <c r="N646" i="1"/>
  <c r="N648" i="1"/>
  <c r="N649" i="1"/>
  <c r="N650" i="1"/>
  <c r="N651" i="1"/>
  <c r="N652" i="1"/>
  <c r="N653" i="1"/>
  <c r="N654" i="1"/>
  <c r="N655" i="1"/>
  <c r="N656" i="1"/>
  <c r="AB656" i="1" s="1"/>
  <c r="N657" i="1"/>
  <c r="N658" i="1"/>
  <c r="N659" i="1"/>
  <c r="N660" i="1"/>
  <c r="N662" i="1"/>
  <c r="N661" i="1"/>
  <c r="AB661" i="1" s="1"/>
  <c r="N663" i="1"/>
  <c r="AB663" i="1" s="1"/>
  <c r="N664" i="1"/>
  <c r="N665" i="1"/>
  <c r="N666" i="1"/>
  <c r="N667" i="1"/>
  <c r="N668" i="1"/>
  <c r="N669" i="1"/>
  <c r="AA669" i="1" s="1"/>
  <c r="N670" i="1"/>
  <c r="N671" i="1"/>
  <c r="N672" i="1"/>
  <c r="N673" i="1"/>
  <c r="N674" i="1"/>
  <c r="N675" i="1"/>
  <c r="N676" i="1"/>
  <c r="N677" i="1"/>
  <c r="N678" i="1"/>
  <c r="N679" i="1"/>
  <c r="N680" i="1"/>
  <c r="N681" i="1"/>
  <c r="N682" i="1"/>
  <c r="N683" i="1"/>
  <c r="N684" i="1"/>
  <c r="AA684" i="1" s="1"/>
  <c r="N685" i="1"/>
  <c r="N686" i="1"/>
  <c r="N687" i="1"/>
  <c r="N688" i="1"/>
  <c r="N689" i="1"/>
  <c r="N690" i="1"/>
  <c r="AA690" i="1" s="1"/>
  <c r="N691" i="1"/>
  <c r="N692" i="1"/>
  <c r="N693" i="1"/>
  <c r="N694" i="1"/>
  <c r="N695" i="1"/>
  <c r="N696" i="1"/>
  <c r="N698" i="1"/>
  <c r="N699" i="1"/>
  <c r="AA699" i="1" s="1"/>
  <c r="N700" i="1"/>
  <c r="Z700" i="1" s="1"/>
  <c r="N697" i="1"/>
  <c r="N701" i="1"/>
  <c r="N702" i="1"/>
  <c r="N703" i="1"/>
  <c r="N704" i="1"/>
  <c r="N705" i="1"/>
  <c r="AB705" i="1" s="1"/>
  <c r="N706" i="1"/>
  <c r="AB706" i="1" s="1"/>
  <c r="N707" i="1"/>
  <c r="N708" i="1"/>
  <c r="N709" i="1"/>
  <c r="N710" i="1"/>
  <c r="N711" i="1"/>
  <c r="N712" i="1"/>
  <c r="N713" i="1"/>
  <c r="N714" i="1"/>
  <c r="N715" i="1"/>
  <c r="N716" i="1"/>
  <c r="N717" i="1"/>
  <c r="N718" i="1"/>
  <c r="N719" i="1"/>
  <c r="N720" i="1"/>
  <c r="N721" i="1"/>
  <c r="N722" i="1"/>
  <c r="N723" i="1"/>
  <c r="N724" i="1"/>
  <c r="N725" i="1"/>
  <c r="N726" i="1"/>
  <c r="N727" i="1"/>
  <c r="N728" i="1"/>
  <c r="AB728" i="1" s="1"/>
  <c r="N729" i="1"/>
  <c r="N730" i="1"/>
  <c r="N731" i="1"/>
  <c r="N732" i="1"/>
  <c r="N733" i="1"/>
  <c r="N734" i="1"/>
  <c r="N735" i="1"/>
  <c r="N736" i="1"/>
  <c r="N737" i="1"/>
  <c r="N738" i="1"/>
  <c r="N739" i="1"/>
  <c r="N740" i="1"/>
  <c r="N741" i="1"/>
  <c r="N742" i="1"/>
  <c r="N743" i="1"/>
  <c r="N744" i="1"/>
  <c r="N745" i="1"/>
  <c r="N746" i="1"/>
  <c r="N747" i="1"/>
  <c r="N748" i="1"/>
  <c r="AB748" i="1" s="1"/>
  <c r="N749" i="1"/>
  <c r="N750" i="1"/>
  <c r="N751" i="1"/>
  <c r="N752" i="1"/>
  <c r="N753" i="1"/>
  <c r="N754" i="1"/>
  <c r="N755" i="1"/>
  <c r="N756" i="1"/>
  <c r="AA756" i="1" s="1"/>
  <c r="N757" i="1"/>
  <c r="N758" i="1"/>
  <c r="N760" i="1"/>
  <c r="N759" i="1"/>
  <c r="N761" i="1"/>
  <c r="N762" i="1"/>
  <c r="N763" i="1"/>
  <c r="N764" i="1"/>
  <c r="AB764" i="1" s="1"/>
  <c r="N765" i="1"/>
  <c r="N766" i="1"/>
  <c r="N767" i="1"/>
  <c r="N768" i="1"/>
  <c r="N769" i="1"/>
  <c r="N770" i="1"/>
  <c r="AB770" i="1" s="1"/>
  <c r="N771" i="1"/>
  <c r="AA771" i="1" s="1"/>
  <c r="N772" i="1"/>
  <c r="N773" i="1"/>
  <c r="N774" i="1"/>
  <c r="N776" i="1"/>
  <c r="N775" i="1"/>
  <c r="N777" i="1"/>
  <c r="N778" i="1"/>
  <c r="N779" i="1"/>
  <c r="N780" i="1"/>
  <c r="N781" i="1"/>
  <c r="N782" i="1"/>
  <c r="N783" i="1"/>
  <c r="N784" i="1"/>
  <c r="N785" i="1"/>
  <c r="N786" i="1"/>
  <c r="N787" i="1"/>
  <c r="N788" i="1"/>
  <c r="N789" i="1"/>
  <c r="N790" i="1"/>
  <c r="N791" i="1"/>
  <c r="N792" i="1"/>
  <c r="N793" i="1"/>
  <c r="N794" i="1"/>
  <c r="N795" i="1"/>
  <c r="N796" i="1"/>
  <c r="N797" i="1"/>
  <c r="N798" i="1"/>
  <c r="N799" i="1"/>
  <c r="N800" i="1"/>
  <c r="N801" i="1"/>
  <c r="N802" i="1"/>
  <c r="N803" i="1"/>
  <c r="N804" i="1"/>
  <c r="N805" i="1"/>
  <c r="N806" i="1"/>
  <c r="AA806" i="1" s="1"/>
  <c r="N807" i="1"/>
  <c r="Z807" i="1" s="1"/>
  <c r="N808" i="1"/>
  <c r="N809" i="1"/>
  <c r="N810" i="1"/>
  <c r="N811" i="1"/>
  <c r="N812" i="1"/>
  <c r="N813" i="1"/>
  <c r="AA813" i="1" s="1"/>
  <c r="N814" i="1"/>
  <c r="AA814" i="1" s="1"/>
  <c r="N815" i="1"/>
  <c r="N816" i="1"/>
  <c r="N817" i="1"/>
  <c r="N819" i="1"/>
  <c r="N818" i="1"/>
  <c r="N820" i="1"/>
  <c r="N821" i="1"/>
  <c r="N822" i="1"/>
  <c r="N823" i="1"/>
  <c r="N824" i="1"/>
  <c r="N825" i="1"/>
  <c r="N826" i="1"/>
  <c r="N827" i="1"/>
  <c r="N828" i="1"/>
  <c r="N829" i="1"/>
  <c r="N830" i="1"/>
  <c r="N831" i="1"/>
  <c r="N832" i="1"/>
  <c r="N833" i="1"/>
  <c r="N834" i="1"/>
  <c r="N835" i="1"/>
  <c r="AB835" i="1" s="1"/>
  <c r="N836" i="1"/>
  <c r="AB836" i="1" s="1"/>
  <c r="N837" i="1"/>
  <c r="N838" i="1"/>
  <c r="N839" i="1"/>
  <c r="N840" i="1"/>
  <c r="N841" i="1"/>
  <c r="N842" i="1"/>
  <c r="N843" i="1"/>
  <c r="N844" i="1"/>
  <c r="AA844" i="1" s="1"/>
  <c r="N845" i="1"/>
  <c r="N846" i="1"/>
  <c r="N847" i="1"/>
  <c r="N848" i="1"/>
  <c r="N849" i="1"/>
  <c r="AB849" i="1" s="1"/>
  <c r="N850" i="1"/>
  <c r="AB850" i="1" s="1"/>
  <c r="N851" i="1"/>
  <c r="N852" i="1"/>
  <c r="N853" i="1"/>
  <c r="N854" i="1"/>
  <c r="N855" i="1"/>
  <c r="N856" i="1"/>
  <c r="N857" i="1"/>
  <c r="N859" i="1"/>
  <c r="N858" i="1"/>
  <c r="N860" i="1"/>
  <c r="N861" i="1"/>
  <c r="N862" i="1"/>
  <c r="N863" i="1"/>
  <c r="N864" i="1"/>
  <c r="N865" i="1"/>
  <c r="N866" i="1"/>
  <c r="AB866" i="1" s="1"/>
  <c r="N867" i="1"/>
  <c r="N869" i="1"/>
  <c r="N868" i="1"/>
  <c r="N870" i="1"/>
  <c r="N871" i="1"/>
  <c r="N872" i="1"/>
  <c r="AB872" i="1" s="1"/>
  <c r="N873" i="1"/>
  <c r="AB873" i="1" s="1"/>
  <c r="N874" i="1"/>
  <c r="N875" i="1"/>
  <c r="N876" i="1"/>
  <c r="N877" i="1"/>
  <c r="N878" i="1"/>
  <c r="AB878" i="1" s="1"/>
  <c r="N879" i="1"/>
  <c r="N880" i="1"/>
  <c r="N881" i="1"/>
  <c r="N882" i="1"/>
  <c r="N883" i="1"/>
  <c r="N884" i="1"/>
  <c r="N885" i="1"/>
  <c r="AB885" i="1" s="1"/>
  <c r="N886" i="1"/>
  <c r="AA886" i="1" s="1"/>
  <c r="N887" i="1"/>
  <c r="N888" i="1"/>
  <c r="N889" i="1"/>
  <c r="N891" i="1"/>
  <c r="N890" i="1"/>
  <c r="N892" i="1"/>
  <c r="AA892" i="1" s="1"/>
  <c r="N893" i="1"/>
  <c r="N896" i="1"/>
  <c r="N894" i="1"/>
  <c r="N895" i="1"/>
  <c r="N897" i="1"/>
  <c r="AB897" i="1" s="1"/>
  <c r="N898" i="1"/>
  <c r="N899" i="1"/>
  <c r="N900" i="1"/>
  <c r="N901" i="1"/>
  <c r="N902" i="1"/>
  <c r="N903" i="1"/>
  <c r="N904" i="1"/>
  <c r="N905" i="1"/>
  <c r="N906" i="1"/>
  <c r="N907" i="1"/>
  <c r="N908" i="1"/>
  <c r="AA908" i="1" s="1"/>
  <c r="N909" i="1"/>
  <c r="AB909" i="1" s="1"/>
  <c r="N910" i="1"/>
  <c r="N911" i="1"/>
  <c r="N912" i="1"/>
  <c r="N913" i="1"/>
  <c r="AB913" i="1" s="1"/>
  <c r="N914" i="1"/>
  <c r="AB914" i="1" s="1"/>
  <c r="N915" i="1"/>
  <c r="Z915" i="1" s="1"/>
  <c r="N916" i="1"/>
  <c r="N917" i="1"/>
  <c r="N918" i="1"/>
  <c r="N919" i="1"/>
  <c r="AB919" i="1" s="1"/>
  <c r="N920" i="1"/>
  <c r="N921" i="1"/>
  <c r="N922" i="1"/>
  <c r="N924" i="1"/>
  <c r="N925" i="1"/>
  <c r="N926" i="1"/>
  <c r="AB926" i="1" s="1"/>
  <c r="N923" i="1"/>
  <c r="AB923" i="1" s="1"/>
  <c r="N927" i="1"/>
  <c r="AB927" i="1" s="1"/>
  <c r="N928" i="1"/>
  <c r="N929" i="1"/>
  <c r="N930" i="1"/>
  <c r="N931" i="1"/>
  <c r="AB931" i="1" s="1"/>
  <c r="N932" i="1"/>
  <c r="AA932" i="1" s="1"/>
  <c r="N933" i="1"/>
  <c r="AB933" i="1" s="1"/>
  <c r="N934" i="1"/>
  <c r="N935" i="1"/>
  <c r="N936" i="1"/>
  <c r="N937" i="1"/>
  <c r="AB937" i="1" s="1"/>
  <c r="N938" i="1"/>
  <c r="AA938" i="1" s="1"/>
  <c r="N940" i="1"/>
  <c r="N941" i="1"/>
  <c r="N942" i="1"/>
  <c r="N939" i="1"/>
  <c r="N943" i="1"/>
  <c r="Z943" i="1" s="1"/>
  <c r="N944" i="1"/>
  <c r="AB944" i="1" s="1"/>
  <c r="N945" i="1"/>
  <c r="AB945" i="1" s="1"/>
  <c r="N946" i="1"/>
  <c r="N947" i="1"/>
  <c r="N948" i="1"/>
  <c r="N949" i="1"/>
  <c r="AB949" i="1" s="1"/>
  <c r="N951" i="1"/>
  <c r="AB951" i="1" s="1"/>
  <c r="N952" i="1"/>
  <c r="AB952" i="1" s="1"/>
  <c r="N953" i="1"/>
  <c r="N954" i="1"/>
  <c r="N950" i="1"/>
  <c r="N955" i="1"/>
  <c r="AB955" i="1" s="1"/>
  <c r="N956" i="1"/>
  <c r="N957" i="1"/>
  <c r="N958" i="1"/>
  <c r="N959" i="1"/>
  <c r="N960" i="1"/>
  <c r="N961" i="1"/>
  <c r="AA961" i="1" s="1"/>
  <c r="N962" i="1"/>
  <c r="AB962" i="1" s="1"/>
  <c r="N963" i="1"/>
  <c r="AB963" i="1" s="1"/>
  <c r="N964" i="1"/>
  <c r="N965" i="1"/>
  <c r="N966" i="1"/>
  <c r="N967" i="1"/>
  <c r="AB967" i="1" s="1"/>
  <c r="N968" i="1"/>
  <c r="AA968" i="1" s="1"/>
  <c r="N969" i="1"/>
  <c r="AB969" i="1" s="1"/>
  <c r="N970" i="1"/>
  <c r="N971" i="1"/>
  <c r="N972" i="1"/>
  <c r="N973" i="1"/>
  <c r="AB973" i="1" s="1"/>
  <c r="N974" i="1"/>
  <c r="N975" i="1"/>
  <c r="N976" i="1"/>
  <c r="N977" i="1"/>
  <c r="N978" i="1"/>
  <c r="N979" i="1"/>
  <c r="AB979" i="1" s="1"/>
  <c r="N980" i="1"/>
  <c r="AA980" i="1" s="1"/>
  <c r="N981" i="1"/>
  <c r="AB981" i="1" s="1"/>
  <c r="N982" i="1"/>
  <c r="N983" i="1"/>
  <c r="N984" i="1"/>
  <c r="N985" i="1"/>
  <c r="AA985" i="1" s="1"/>
  <c r="N986" i="1"/>
  <c r="AB986" i="1" s="1"/>
  <c r="N987" i="1"/>
  <c r="AB987" i="1" s="1"/>
  <c r="N988" i="1"/>
  <c r="N989" i="1"/>
  <c r="N990" i="1"/>
  <c r="N991" i="1"/>
  <c r="AB991" i="1" s="1"/>
  <c r="N992" i="1"/>
  <c r="N993" i="1"/>
  <c r="N994" i="1"/>
  <c r="N996" i="1"/>
  <c r="N997" i="1"/>
  <c r="N998" i="1"/>
  <c r="AB998" i="1" s="1"/>
  <c r="N995" i="1"/>
  <c r="AB995" i="1" s="1"/>
  <c r="N999" i="1"/>
  <c r="AB999" i="1" s="1"/>
  <c r="N1000" i="1"/>
  <c r="N1001" i="1"/>
  <c r="N1002" i="1"/>
  <c r="N1003" i="1"/>
  <c r="AA1003" i="1" s="1"/>
  <c r="N1004" i="1"/>
  <c r="AA1004" i="1" s="1"/>
  <c r="N1005" i="1"/>
  <c r="AB1005" i="1" s="1"/>
  <c r="N1006" i="1"/>
  <c r="N1007" i="1"/>
  <c r="N1008" i="1"/>
  <c r="N1009" i="1"/>
  <c r="AB1009" i="1" s="1"/>
  <c r="N1010" i="1"/>
  <c r="N1011" i="1"/>
  <c r="N1012" i="1"/>
  <c r="N1013" i="1"/>
  <c r="N1014" i="1"/>
  <c r="N1015" i="1"/>
  <c r="AB1015" i="1" s="1"/>
  <c r="N1016" i="1"/>
  <c r="AA1016" i="1" s="1"/>
  <c r="N1017" i="1"/>
  <c r="AB1017" i="1" s="1"/>
  <c r="N1018" i="1"/>
  <c r="N1019" i="1"/>
  <c r="N1020" i="1"/>
  <c r="N1021" i="1"/>
  <c r="AB1021" i="1" s="1"/>
  <c r="N1022" i="1"/>
  <c r="AA1022" i="1" s="1"/>
  <c r="N1023" i="1"/>
  <c r="AB1023" i="1" s="1"/>
  <c r="N1024" i="1"/>
  <c r="N1025" i="1"/>
  <c r="N1026" i="1"/>
  <c r="N1027" i="1"/>
  <c r="AB1027" i="1" s="1"/>
  <c r="N1028" i="1"/>
  <c r="N1029" i="1"/>
  <c r="N1030" i="1"/>
  <c r="N1031" i="1"/>
  <c r="N1032" i="1"/>
  <c r="N1033" i="1"/>
  <c r="AA1033" i="1" s="1"/>
  <c r="N1034" i="1"/>
  <c r="AA1034" i="1" s="1"/>
  <c r="N1035" i="1"/>
  <c r="AB1035" i="1" s="1"/>
  <c r="N1036" i="1"/>
  <c r="N1037" i="1"/>
  <c r="N1038" i="1"/>
  <c r="N1039" i="1"/>
  <c r="AB1039" i="1" s="1"/>
  <c r="N1040" i="1"/>
  <c r="AB1040" i="1" s="1"/>
  <c r="N1041" i="1"/>
  <c r="AB1041" i="1" s="1"/>
  <c r="N1042" i="1"/>
  <c r="N1043" i="1"/>
  <c r="N1045" i="1"/>
  <c r="N1046" i="1"/>
  <c r="AB1046" i="1" s="1"/>
  <c r="N1047" i="1"/>
  <c r="AA1047" i="1" s="1"/>
  <c r="N1044" i="1"/>
  <c r="N1048" i="1"/>
  <c r="N1049" i="1"/>
  <c r="N1050" i="1"/>
  <c r="N1051" i="1"/>
  <c r="AB1051" i="1" s="1"/>
  <c r="N1052" i="1"/>
  <c r="AB1052" i="1" s="1"/>
  <c r="N1053" i="1"/>
  <c r="AB1053" i="1" s="1"/>
  <c r="N1054" i="1"/>
  <c r="N1055" i="1"/>
  <c r="N1056" i="1"/>
  <c r="N1057" i="1"/>
  <c r="AA1057" i="1" s="1"/>
  <c r="N1058" i="1"/>
  <c r="AB1058" i="1" s="1"/>
  <c r="N1059" i="1"/>
  <c r="AB1059" i="1" s="1"/>
  <c r="N1060" i="1"/>
  <c r="N1061" i="1"/>
  <c r="N1062" i="1"/>
  <c r="N1063" i="1"/>
  <c r="AB1063" i="1" s="1"/>
  <c r="N1064" i="1"/>
  <c r="N1065" i="1"/>
  <c r="N1066" i="1"/>
  <c r="N1067" i="1"/>
  <c r="N1068" i="1"/>
  <c r="N1069" i="1"/>
  <c r="AB1069" i="1" s="1"/>
  <c r="N1070" i="1"/>
  <c r="AB1070" i="1" s="1"/>
  <c r="N1071" i="1"/>
  <c r="AB1071" i="1" s="1"/>
  <c r="N1072" i="1"/>
  <c r="N1073" i="1"/>
  <c r="N1074" i="1"/>
  <c r="N1075" i="1"/>
  <c r="AB1075" i="1" s="1"/>
  <c r="N1076" i="1"/>
  <c r="Z1076" i="1" s="1"/>
  <c r="N1077" i="1"/>
  <c r="AB1077" i="1" s="1"/>
  <c r="N1078" i="1"/>
  <c r="N1079" i="1"/>
  <c r="N1080" i="1"/>
  <c r="N1081" i="1"/>
  <c r="AB1081" i="1" s="1"/>
  <c r="N1082" i="1"/>
  <c r="N1083" i="1"/>
  <c r="N1085" i="1"/>
  <c r="N1086" i="1"/>
  <c r="N1084" i="1"/>
  <c r="N1087" i="1"/>
  <c r="AB1087" i="1" s="1"/>
  <c r="N1088" i="1"/>
  <c r="AA1088" i="1" s="1"/>
  <c r="N1089" i="1"/>
  <c r="AB1089" i="1" s="1"/>
  <c r="N1090" i="1"/>
  <c r="N1091" i="1"/>
  <c r="N1092" i="1"/>
  <c r="N1093" i="1"/>
  <c r="AB1093" i="1" s="1"/>
  <c r="N1094" i="1"/>
  <c r="AB1094" i="1" s="1"/>
  <c r="N1095" i="1"/>
  <c r="AB1095" i="1" s="1"/>
  <c r="N1096" i="1"/>
  <c r="N1097" i="1"/>
  <c r="N1098" i="1"/>
  <c r="N1099" i="1"/>
  <c r="AB1099" i="1" s="1"/>
  <c r="N1100" i="1"/>
  <c r="N1101" i="1"/>
  <c r="N1102" i="1"/>
  <c r="N1103" i="1"/>
  <c r="N1104" i="1"/>
  <c r="N1105" i="1"/>
  <c r="AB1105" i="1" s="1"/>
  <c r="N1106" i="1"/>
  <c r="AB1106" i="1" s="1"/>
  <c r="N1107" i="1"/>
  <c r="AB1107" i="1" s="1"/>
  <c r="N1108" i="1"/>
  <c r="N1109" i="1"/>
  <c r="N1110" i="1"/>
  <c r="N1111" i="1"/>
  <c r="AB1111" i="1" s="1"/>
  <c r="N1112" i="1"/>
  <c r="AB1112" i="1" s="1"/>
  <c r="N1113" i="1"/>
  <c r="AB1113" i="1" s="1"/>
  <c r="N1114" i="1"/>
  <c r="N1115" i="1"/>
  <c r="N1116" i="1"/>
  <c r="N1117" i="1"/>
  <c r="AA1117" i="1" s="1"/>
  <c r="N1118" i="1"/>
  <c r="N1119" i="1"/>
  <c r="N1120" i="1"/>
  <c r="N1121" i="1"/>
  <c r="N1122" i="1"/>
  <c r="N1123" i="1"/>
  <c r="AB1123" i="1" s="1"/>
  <c r="N1124" i="1"/>
  <c r="AA1124" i="1" s="1"/>
  <c r="N1125" i="1"/>
  <c r="AB1125" i="1" s="1"/>
  <c r="N1126" i="1"/>
  <c r="N1127" i="1"/>
  <c r="N1128" i="1"/>
  <c r="N1129" i="1"/>
  <c r="Z1129" i="1" s="1"/>
  <c r="N1130" i="1"/>
  <c r="AA1130" i="1" s="1"/>
  <c r="N1131" i="1"/>
  <c r="AB1131" i="1" s="1"/>
  <c r="N1132" i="1"/>
  <c r="N1133" i="1"/>
  <c r="N1134" i="1"/>
  <c r="N1135" i="1"/>
  <c r="AB1135" i="1" s="1"/>
  <c r="N1136" i="1"/>
  <c r="N1137" i="1"/>
  <c r="N1138" i="1"/>
  <c r="N1139" i="1"/>
  <c r="N1140" i="1"/>
  <c r="N1141" i="1"/>
  <c r="AA1141" i="1" s="1"/>
  <c r="N1142" i="1"/>
  <c r="AB1142" i="1" s="1"/>
  <c r="N1143" i="1"/>
  <c r="AB1143" i="1" s="1"/>
  <c r="N1144" i="1"/>
  <c r="N1145" i="1"/>
  <c r="N1146" i="1"/>
  <c r="N1147" i="1"/>
  <c r="AB1147" i="1" s="1"/>
  <c r="N1148" i="1"/>
  <c r="AB1148" i="1" s="1"/>
  <c r="N1149" i="1"/>
  <c r="AB1149" i="1" s="1"/>
  <c r="N1150" i="1"/>
  <c r="N1152" i="1"/>
  <c r="N1151" i="1"/>
  <c r="N1153" i="1"/>
  <c r="AB1153" i="1" s="1"/>
  <c r="N1154" i="1"/>
  <c r="N1155" i="1"/>
  <c r="N1156" i="1"/>
  <c r="N1157" i="1"/>
  <c r="N1158" i="1"/>
  <c r="N1159" i="1"/>
  <c r="AB1159" i="1" s="1"/>
  <c r="N1160" i="1"/>
  <c r="AB1160" i="1" s="1"/>
  <c r="N1161" i="1"/>
  <c r="AB1161" i="1" s="1"/>
  <c r="N1162" i="1"/>
  <c r="N1163" i="1"/>
  <c r="N1164" i="1"/>
  <c r="N1165" i="1"/>
  <c r="AB1165" i="1" s="1"/>
  <c r="N1166" i="1"/>
  <c r="AB1166" i="1" s="1"/>
  <c r="N1167" i="1"/>
  <c r="AB1167" i="1" s="1"/>
  <c r="N1168" i="1"/>
  <c r="N1169" i="1"/>
  <c r="N1170" i="1"/>
  <c r="N1171" i="1"/>
  <c r="AB1171" i="1" s="1"/>
  <c r="N1172" i="1"/>
  <c r="Z1172" i="1" s="1"/>
  <c r="N1173" i="1"/>
  <c r="N1174" i="1"/>
  <c r="N1175" i="1"/>
  <c r="N1176" i="1"/>
  <c r="N1177" i="1"/>
  <c r="AB1177" i="1" s="1"/>
  <c r="N1178" i="1"/>
  <c r="AB1178" i="1" s="1"/>
  <c r="N1179" i="1"/>
  <c r="AB1179" i="1" s="1"/>
  <c r="N1180" i="1"/>
  <c r="N1181" i="1"/>
  <c r="N1182" i="1"/>
  <c r="N1183" i="1"/>
  <c r="AB1183" i="1" s="1"/>
  <c r="N1184" i="1"/>
  <c r="AB1184" i="1" s="1"/>
  <c r="N1185" i="1"/>
  <c r="AB1185" i="1" s="1"/>
  <c r="N1186" i="1"/>
  <c r="N1187" i="1"/>
  <c r="N1188" i="1"/>
  <c r="N1189" i="1"/>
  <c r="AA1189" i="1" s="1"/>
  <c r="N1190" i="1"/>
  <c r="N1191" i="1"/>
  <c r="N1192" i="1"/>
  <c r="N1193" i="1"/>
  <c r="N1194" i="1"/>
  <c r="N1195" i="1"/>
  <c r="AB1195" i="1" s="1"/>
  <c r="N1196" i="1"/>
  <c r="AB1196" i="1" s="1"/>
  <c r="N1197" i="1"/>
  <c r="AB1197" i="1" s="1"/>
  <c r="N1198" i="1"/>
  <c r="N1199" i="1"/>
  <c r="N1200" i="1"/>
  <c r="N1201" i="1"/>
  <c r="AB1201" i="1" s="1"/>
  <c r="N1202" i="1"/>
  <c r="AB1202" i="1" s="1"/>
  <c r="N1203" i="1"/>
  <c r="AB1203" i="1" s="1"/>
  <c r="N1204" i="1"/>
  <c r="N1205" i="1"/>
  <c r="N1206" i="1"/>
  <c r="N1207" i="1"/>
  <c r="Z1207" i="1" s="1"/>
  <c r="N1208" i="1"/>
  <c r="N1209" i="1"/>
  <c r="N1210" i="1"/>
  <c r="N1211" i="1"/>
  <c r="N1212" i="1"/>
  <c r="N1213" i="1"/>
  <c r="AB1213" i="1" s="1"/>
  <c r="N1214" i="1"/>
  <c r="Z1214" i="1" s="1"/>
  <c r="N1215" i="1"/>
  <c r="AB1215" i="1" s="1"/>
  <c r="N1216" i="1"/>
  <c r="N1217" i="1"/>
  <c r="N1218" i="1"/>
  <c r="N1219" i="1"/>
  <c r="AB1219" i="1" s="1"/>
  <c r="N1220" i="1"/>
  <c r="AB1220" i="1" s="1"/>
  <c r="N1221" i="1"/>
  <c r="AB1221" i="1" s="1"/>
  <c r="N1222" i="1"/>
  <c r="N1223" i="1"/>
  <c r="N1224" i="1"/>
  <c r="N1225" i="1"/>
  <c r="AB1225" i="1" s="1"/>
  <c r="N1226" i="1"/>
  <c r="N1227" i="1"/>
  <c r="N1228" i="1"/>
  <c r="N1229" i="1"/>
  <c r="N1230" i="1"/>
  <c r="N1231" i="1"/>
  <c r="AB1231" i="1" s="1"/>
  <c r="N1232" i="1"/>
  <c r="AB1232" i="1" s="1"/>
  <c r="N1233" i="1"/>
  <c r="AB1233" i="1" s="1"/>
  <c r="N1234" i="1"/>
  <c r="N1235" i="1"/>
  <c r="N1236" i="1"/>
  <c r="N1237" i="1"/>
  <c r="AB1237" i="1" s="1"/>
  <c r="N1238" i="1"/>
  <c r="AB1238" i="1" s="1"/>
  <c r="N1239" i="1"/>
  <c r="AB1239" i="1" s="1"/>
  <c r="N1240" i="1"/>
  <c r="N1241" i="1"/>
  <c r="N1242" i="1"/>
  <c r="N1243" i="1"/>
  <c r="Z1243" i="1" s="1"/>
  <c r="N1244" i="1"/>
  <c r="N1245" i="1"/>
  <c r="N1246" i="1"/>
  <c r="N1247" i="1"/>
  <c r="N1248" i="1"/>
  <c r="N1249" i="1"/>
  <c r="AB1249" i="1" s="1"/>
  <c r="N1250" i="1"/>
  <c r="AB1250" i="1" s="1"/>
  <c r="N1251" i="1"/>
  <c r="AB1251" i="1" s="1"/>
  <c r="N1252" i="1"/>
  <c r="N1253" i="1"/>
  <c r="N1255" i="1"/>
  <c r="N1254" i="1"/>
  <c r="AB1254" i="1" s="1"/>
  <c r="N1256" i="1"/>
  <c r="AB1256" i="1" s="1"/>
  <c r="N1257" i="1"/>
  <c r="AB1257" i="1" s="1"/>
  <c r="N1258" i="1"/>
  <c r="N1259" i="1"/>
  <c r="N1260" i="1"/>
  <c r="N1261" i="1"/>
  <c r="AB1261" i="1" s="1"/>
  <c r="N1262" i="1"/>
  <c r="N1263" i="1"/>
  <c r="N1264" i="1"/>
  <c r="N1265" i="1"/>
  <c r="N1266" i="1"/>
  <c r="N1267" i="1"/>
  <c r="AB1267" i="1" s="1"/>
  <c r="N1268" i="1"/>
  <c r="AB1268" i="1" s="1"/>
  <c r="N1269" i="1"/>
  <c r="AB1269" i="1" s="1"/>
  <c r="N1270" i="1"/>
  <c r="N1271" i="1"/>
  <c r="N1272" i="1"/>
  <c r="N1273" i="1"/>
  <c r="AB1273" i="1" s="1"/>
  <c r="N1274" i="1"/>
  <c r="AB1274" i="1" s="1"/>
  <c r="N1275" i="1"/>
  <c r="AB1275" i="1" s="1"/>
  <c r="N1276" i="1"/>
  <c r="N1277" i="1"/>
  <c r="N1278" i="1"/>
  <c r="N1279" i="1"/>
  <c r="AB1279" i="1" s="1"/>
  <c r="N1280" i="1"/>
  <c r="N1281" i="1"/>
  <c r="N1282" i="1"/>
  <c r="N1283" i="1"/>
  <c r="N1284" i="1"/>
  <c r="N1285" i="1"/>
  <c r="AB1285" i="1" s="1"/>
  <c r="N1286" i="1"/>
  <c r="AB1286" i="1" s="1"/>
  <c r="N1287" i="1"/>
  <c r="AB1287" i="1" s="1"/>
  <c r="N1288" i="1"/>
  <c r="N1289" i="1"/>
  <c r="N1290" i="1"/>
  <c r="N1291" i="1"/>
  <c r="Z1291" i="1" s="1"/>
  <c r="N1292" i="1"/>
  <c r="AB1292" i="1" s="1"/>
  <c r="N1293" i="1"/>
  <c r="AB1293" i="1" s="1"/>
  <c r="N1294" i="1"/>
  <c r="N1295" i="1"/>
  <c r="N1296" i="1"/>
  <c r="N1297" i="1"/>
  <c r="AB1297" i="1" s="1"/>
  <c r="N1298" i="1"/>
  <c r="N1299" i="1"/>
  <c r="N1300" i="1"/>
  <c r="N1301" i="1"/>
  <c r="N1302" i="1"/>
  <c r="N1303" i="1"/>
  <c r="AB1303" i="1" s="1"/>
  <c r="N1304" i="1"/>
  <c r="AB1304" i="1" s="1"/>
  <c r="N1305" i="1"/>
  <c r="AB1305" i="1" s="1"/>
  <c r="N1306" i="1"/>
  <c r="N1307" i="1"/>
  <c r="N1308" i="1"/>
  <c r="N1309" i="1"/>
  <c r="AB1309" i="1" s="1"/>
  <c r="N1310" i="1"/>
  <c r="AB1310" i="1" s="1"/>
  <c r="N1311" i="1"/>
  <c r="AB1311" i="1" s="1"/>
  <c r="N1312" i="1"/>
  <c r="N1313" i="1"/>
  <c r="N1314" i="1"/>
  <c r="D5" i="3"/>
  <c r="H5" i="3"/>
  <c r="J5" i="3"/>
  <c r="L5" i="3"/>
  <c r="N5" i="3"/>
  <c r="P5" i="3"/>
  <c r="R5" i="3"/>
  <c r="T5" i="3"/>
  <c r="V5" i="3"/>
  <c r="X5" i="3"/>
  <c r="Z5" i="3"/>
  <c r="AB5" i="3"/>
  <c r="AD5" i="3"/>
  <c r="AF5" i="3"/>
  <c r="AH5" i="3"/>
  <c r="AJ5" i="3"/>
  <c r="AL5" i="3"/>
  <c r="AN5" i="3"/>
  <c r="AP5" i="3"/>
  <c r="AR5" i="3"/>
  <c r="AT5" i="3"/>
  <c r="AV5" i="3"/>
  <c r="AX5" i="3"/>
  <c r="AZ5" i="3"/>
  <c r="BB5" i="3"/>
  <c r="BD5" i="3"/>
  <c r="BF5" i="3"/>
  <c r="BH5" i="3"/>
  <c r="BJ5" i="3"/>
  <c r="BL5" i="3"/>
  <c r="BN5" i="3"/>
  <c r="C6" i="3"/>
  <c r="G6" i="3"/>
  <c r="I6" i="3"/>
  <c r="K6" i="3"/>
  <c r="M6" i="3"/>
  <c r="O6" i="3"/>
  <c r="Q6" i="3"/>
  <c r="S6" i="3"/>
  <c r="U6" i="3"/>
  <c r="W6" i="3"/>
  <c r="Y6" i="3"/>
  <c r="AA6" i="3"/>
  <c r="AC6" i="3"/>
  <c r="AE6" i="3"/>
  <c r="AG6" i="3"/>
  <c r="AI6" i="3"/>
  <c r="AK6" i="3"/>
  <c r="AM6" i="3"/>
  <c r="AO6" i="3"/>
  <c r="AQ6" i="3"/>
  <c r="AS6" i="3"/>
  <c r="AU6" i="3"/>
  <c r="AW6" i="3"/>
  <c r="AY6" i="3"/>
  <c r="BA6" i="3"/>
  <c r="BC6" i="3"/>
  <c r="BE6" i="3"/>
  <c r="BG6" i="3"/>
  <c r="BI6" i="3"/>
  <c r="BK6" i="3"/>
  <c r="BM6" i="3"/>
  <c r="D7" i="3"/>
  <c r="F7" i="3"/>
  <c r="J7" i="3"/>
  <c r="L7" i="3"/>
  <c r="N7" i="3"/>
  <c r="P7" i="3"/>
  <c r="R7" i="3"/>
  <c r="T7" i="3"/>
  <c r="V7" i="3"/>
  <c r="X7" i="3"/>
  <c r="Z7" i="3"/>
  <c r="AB7" i="3"/>
  <c r="AD7" i="3"/>
  <c r="AF7" i="3"/>
  <c r="AH7" i="3"/>
  <c r="AJ7" i="3"/>
  <c r="AL7" i="3"/>
  <c r="AN7" i="3"/>
  <c r="AP7" i="3"/>
  <c r="AR7" i="3"/>
  <c r="AT7" i="3"/>
  <c r="AV7" i="3"/>
  <c r="AX7" i="3"/>
  <c r="AZ7" i="3"/>
  <c r="BB7" i="3"/>
  <c r="BD7" i="3"/>
  <c r="BF7" i="3"/>
  <c r="BH7" i="3"/>
  <c r="BJ7" i="3"/>
  <c r="BL7" i="3"/>
  <c r="BN7" i="3"/>
  <c r="C8" i="3"/>
  <c r="E8" i="3"/>
  <c r="I8" i="3"/>
  <c r="K8" i="3"/>
  <c r="M8" i="3"/>
  <c r="O8" i="3"/>
  <c r="Q8" i="3"/>
  <c r="S8" i="3"/>
  <c r="U8" i="3"/>
  <c r="W8" i="3"/>
  <c r="Y8" i="3"/>
  <c r="AA8" i="3"/>
  <c r="AC8" i="3"/>
  <c r="AE8" i="3"/>
  <c r="AG8" i="3"/>
  <c r="AI8" i="3"/>
  <c r="AK8" i="3"/>
  <c r="AM8" i="3"/>
  <c r="AO8" i="3"/>
  <c r="AQ8" i="3"/>
  <c r="AS8" i="3"/>
  <c r="AU8" i="3"/>
  <c r="AW8" i="3"/>
  <c r="AY8" i="3"/>
  <c r="BA8" i="3"/>
  <c r="BC8" i="3"/>
  <c r="BE8" i="3"/>
  <c r="BG8" i="3"/>
  <c r="BI8" i="3"/>
  <c r="BK8" i="3"/>
  <c r="BM8" i="3"/>
  <c r="D9" i="3"/>
  <c r="F9" i="3"/>
  <c r="H9" i="3"/>
  <c r="L9" i="3"/>
  <c r="N9" i="3"/>
  <c r="P9" i="3"/>
  <c r="R9" i="3"/>
  <c r="T9" i="3"/>
  <c r="V9" i="3"/>
  <c r="X9" i="3"/>
  <c r="Z9" i="3"/>
  <c r="AB9" i="3"/>
  <c r="AD9" i="3"/>
  <c r="AF9" i="3"/>
  <c r="AH9" i="3"/>
  <c r="AJ9" i="3"/>
  <c r="AL9" i="3"/>
  <c r="AN9" i="3"/>
  <c r="AP9" i="3"/>
  <c r="AR9" i="3"/>
  <c r="AT9" i="3"/>
  <c r="AV9" i="3"/>
  <c r="AX9" i="3"/>
  <c r="AZ9" i="3"/>
  <c r="BB9" i="3"/>
  <c r="BD9" i="3"/>
  <c r="BF9" i="3"/>
  <c r="BH9" i="3"/>
  <c r="BJ9" i="3"/>
  <c r="BL9" i="3"/>
  <c r="BN9" i="3"/>
  <c r="C10" i="3"/>
  <c r="E10" i="3"/>
  <c r="G10" i="3"/>
  <c r="K10" i="3"/>
  <c r="M10" i="3"/>
  <c r="O10" i="3"/>
  <c r="Q10" i="3"/>
  <c r="S10" i="3"/>
  <c r="U10" i="3"/>
  <c r="W10" i="3"/>
  <c r="Y10" i="3"/>
  <c r="AA10" i="3"/>
  <c r="AC10" i="3"/>
  <c r="AE10" i="3"/>
  <c r="AG10" i="3"/>
  <c r="AI10" i="3"/>
  <c r="AK10" i="3"/>
  <c r="AM10" i="3"/>
  <c r="AO10" i="3"/>
  <c r="AQ10" i="3"/>
  <c r="AS10" i="3"/>
  <c r="AU10" i="3"/>
  <c r="AW10" i="3"/>
  <c r="AY10" i="3"/>
  <c r="BA10" i="3"/>
  <c r="BC10" i="3"/>
  <c r="BE10" i="3"/>
  <c r="BG10" i="3"/>
  <c r="BI10" i="3"/>
  <c r="BK10" i="3"/>
  <c r="BM10" i="3"/>
  <c r="D11" i="3"/>
  <c r="F11" i="3"/>
  <c r="H11" i="3"/>
  <c r="J11" i="3"/>
  <c r="N11" i="3"/>
  <c r="P11" i="3"/>
  <c r="R11" i="3"/>
  <c r="T11" i="3"/>
  <c r="V11" i="3"/>
  <c r="X11" i="3"/>
  <c r="Z11" i="3"/>
  <c r="AB11" i="3"/>
  <c r="AD11" i="3"/>
  <c r="AF11" i="3"/>
  <c r="AH11" i="3"/>
  <c r="AJ11" i="3"/>
  <c r="AL11" i="3"/>
  <c r="AN11" i="3"/>
  <c r="AP11" i="3"/>
  <c r="AR11" i="3"/>
  <c r="AT11" i="3"/>
  <c r="AV11" i="3"/>
  <c r="AX11" i="3"/>
  <c r="AZ11" i="3"/>
  <c r="BB11" i="3"/>
  <c r="BD11" i="3"/>
  <c r="BF11" i="3"/>
  <c r="BH11" i="3"/>
  <c r="BJ11" i="3"/>
  <c r="BL11" i="3"/>
  <c r="BN11" i="3"/>
  <c r="C12" i="3"/>
  <c r="E12" i="3"/>
  <c r="G12" i="3"/>
  <c r="I12" i="3"/>
  <c r="M12" i="3"/>
  <c r="O12" i="3"/>
  <c r="Q12" i="3"/>
  <c r="S12" i="3"/>
  <c r="U12" i="3"/>
  <c r="W12" i="3"/>
  <c r="Y12" i="3"/>
  <c r="AA12" i="3"/>
  <c r="AC12" i="3"/>
  <c r="AE12" i="3"/>
  <c r="AG12" i="3"/>
  <c r="AI12" i="3"/>
  <c r="AK12" i="3"/>
  <c r="AM12" i="3"/>
  <c r="AO12" i="3"/>
  <c r="AQ12" i="3"/>
  <c r="AS12" i="3"/>
  <c r="AU12" i="3"/>
  <c r="AW12" i="3"/>
  <c r="AY12" i="3"/>
  <c r="BA12" i="3"/>
  <c r="BC12" i="3"/>
  <c r="BE12" i="3"/>
  <c r="BG12" i="3"/>
  <c r="BI12" i="3"/>
  <c r="BK12" i="3"/>
  <c r="BM12" i="3"/>
  <c r="D13" i="3"/>
  <c r="F13" i="3"/>
  <c r="H13" i="3"/>
  <c r="J13" i="3"/>
  <c r="L13" i="3"/>
  <c r="P13" i="3"/>
  <c r="R13" i="3"/>
  <c r="T13" i="3"/>
  <c r="V13" i="3"/>
  <c r="X13" i="3"/>
  <c r="Z13" i="3"/>
  <c r="AB13" i="3"/>
  <c r="AD13" i="3"/>
  <c r="AF13" i="3"/>
  <c r="AH13" i="3"/>
  <c r="AJ13" i="3"/>
  <c r="AL13" i="3"/>
  <c r="AN13" i="3"/>
  <c r="AP13" i="3"/>
  <c r="AR13" i="3"/>
  <c r="AT13" i="3"/>
  <c r="AV13" i="3"/>
  <c r="AX13" i="3"/>
  <c r="AZ13" i="3"/>
  <c r="BB13" i="3"/>
  <c r="BD13" i="3"/>
  <c r="BF13" i="3"/>
  <c r="BH13" i="3"/>
  <c r="BJ13" i="3"/>
  <c r="BL13" i="3"/>
  <c r="BN13" i="3"/>
  <c r="C14" i="3"/>
  <c r="E14" i="3"/>
  <c r="G14" i="3"/>
  <c r="I14" i="3"/>
  <c r="K14" i="3"/>
  <c r="O14" i="3"/>
  <c r="Q14" i="3"/>
  <c r="S14" i="3"/>
  <c r="U14" i="3"/>
  <c r="W14" i="3"/>
  <c r="Y14" i="3"/>
  <c r="AA14" i="3"/>
  <c r="AC14" i="3"/>
  <c r="AE14" i="3"/>
  <c r="AG14" i="3"/>
  <c r="AI14" i="3"/>
  <c r="AK14" i="3"/>
  <c r="AM14" i="3"/>
  <c r="AO14" i="3"/>
  <c r="AQ14" i="3"/>
  <c r="AS14" i="3"/>
  <c r="AU14" i="3"/>
  <c r="AW14" i="3"/>
  <c r="AY14" i="3"/>
  <c r="BA14" i="3"/>
  <c r="BC14" i="3"/>
  <c r="BE14" i="3"/>
  <c r="BG14" i="3"/>
  <c r="BI14" i="3"/>
  <c r="BK14" i="3"/>
  <c r="BM14" i="3"/>
  <c r="D15" i="3"/>
  <c r="F15" i="3"/>
  <c r="H15" i="3"/>
  <c r="J15" i="3"/>
  <c r="L15" i="3"/>
  <c r="N15" i="3"/>
  <c r="R15" i="3"/>
  <c r="T15" i="3"/>
  <c r="V15" i="3"/>
  <c r="X15" i="3"/>
  <c r="Z15" i="3"/>
  <c r="AB15" i="3"/>
  <c r="AD15" i="3"/>
  <c r="AF15" i="3"/>
  <c r="AH15" i="3"/>
  <c r="AJ15" i="3"/>
  <c r="AL15" i="3"/>
  <c r="AN15" i="3"/>
  <c r="AP15" i="3"/>
  <c r="AR15" i="3"/>
  <c r="AT15" i="3"/>
  <c r="AV15" i="3"/>
  <c r="AX15" i="3"/>
  <c r="AZ15" i="3"/>
  <c r="BB15" i="3"/>
  <c r="BD15" i="3"/>
  <c r="BF15" i="3"/>
  <c r="BH15" i="3"/>
  <c r="BJ15" i="3"/>
  <c r="BL15" i="3"/>
  <c r="BN15" i="3"/>
  <c r="C16" i="3"/>
  <c r="E16" i="3"/>
  <c r="G16" i="3"/>
  <c r="I16" i="3"/>
  <c r="K16" i="3"/>
  <c r="M16" i="3"/>
  <c r="Q16" i="3"/>
  <c r="S16" i="3"/>
  <c r="U16" i="3"/>
  <c r="W16" i="3"/>
  <c r="Y16" i="3"/>
  <c r="AA16" i="3"/>
  <c r="AC16" i="3"/>
  <c r="AE16" i="3"/>
  <c r="AG16" i="3"/>
  <c r="AI16" i="3"/>
  <c r="AK16" i="3"/>
  <c r="AM16" i="3"/>
  <c r="AO16" i="3"/>
  <c r="AQ16" i="3"/>
  <c r="AS16" i="3"/>
  <c r="AU16" i="3"/>
  <c r="AW16" i="3"/>
  <c r="AY16" i="3"/>
  <c r="BA16" i="3"/>
  <c r="BC16" i="3"/>
  <c r="BE16" i="3"/>
  <c r="BG16" i="3"/>
  <c r="BI16" i="3"/>
  <c r="BK16" i="3"/>
  <c r="BM16" i="3"/>
  <c r="D17" i="3"/>
  <c r="F17" i="3"/>
  <c r="H17" i="3"/>
  <c r="J17" i="3"/>
  <c r="L17" i="3"/>
  <c r="N17" i="3"/>
  <c r="P17" i="3"/>
  <c r="T17" i="3"/>
  <c r="V17" i="3"/>
  <c r="X17" i="3"/>
  <c r="Z17" i="3"/>
  <c r="AB17" i="3"/>
  <c r="AD17" i="3"/>
  <c r="AF17" i="3"/>
  <c r="AH17" i="3"/>
  <c r="AJ17" i="3"/>
  <c r="AL17" i="3"/>
  <c r="AN17" i="3"/>
  <c r="AP17" i="3"/>
  <c r="AR17" i="3"/>
  <c r="AT17" i="3"/>
  <c r="AV17" i="3"/>
  <c r="AX17" i="3"/>
  <c r="AZ17" i="3"/>
  <c r="BB17" i="3"/>
  <c r="BD17" i="3"/>
  <c r="BF17" i="3"/>
  <c r="BH17" i="3"/>
  <c r="BJ17" i="3"/>
  <c r="BL17" i="3"/>
  <c r="BN17" i="3"/>
  <c r="C18" i="3"/>
  <c r="E18" i="3"/>
  <c r="G18" i="3"/>
  <c r="I18" i="3"/>
  <c r="K18" i="3"/>
  <c r="M18" i="3"/>
  <c r="O18" i="3"/>
  <c r="S18" i="3"/>
  <c r="U18" i="3"/>
  <c r="W18" i="3"/>
  <c r="Y18" i="3"/>
  <c r="AA18" i="3"/>
  <c r="AC18" i="3"/>
  <c r="AE18" i="3"/>
  <c r="AG18" i="3"/>
  <c r="AI18" i="3"/>
  <c r="AK18" i="3"/>
  <c r="AM18" i="3"/>
  <c r="AO18" i="3"/>
  <c r="AQ18" i="3"/>
  <c r="AS18" i="3"/>
  <c r="AU18" i="3"/>
  <c r="AW18" i="3"/>
  <c r="AY18" i="3"/>
  <c r="BA18" i="3"/>
  <c r="BC18" i="3"/>
  <c r="BE18" i="3"/>
  <c r="BG18" i="3"/>
  <c r="BI18" i="3"/>
  <c r="BK18" i="3"/>
  <c r="BM18" i="3"/>
  <c r="D19" i="3"/>
  <c r="F19" i="3"/>
  <c r="H19" i="3"/>
  <c r="J19" i="3"/>
  <c r="L19" i="3"/>
  <c r="N19" i="3"/>
  <c r="P19" i="3"/>
  <c r="R19" i="3"/>
  <c r="V19" i="3"/>
  <c r="X19" i="3"/>
  <c r="Z19" i="3"/>
  <c r="AB19" i="3"/>
  <c r="AD19" i="3"/>
  <c r="AF19" i="3"/>
  <c r="AH19" i="3"/>
  <c r="AJ19" i="3"/>
  <c r="AL19" i="3"/>
  <c r="AN19" i="3"/>
  <c r="AP19" i="3"/>
  <c r="AR19" i="3"/>
  <c r="AT19" i="3"/>
  <c r="AV19" i="3"/>
  <c r="AX19" i="3"/>
  <c r="AZ19" i="3"/>
  <c r="BB19" i="3"/>
  <c r="BD19" i="3"/>
  <c r="BF19" i="3"/>
  <c r="BH19" i="3"/>
  <c r="BJ19" i="3"/>
  <c r="BL19" i="3"/>
  <c r="BN19" i="3"/>
  <c r="C20" i="3"/>
  <c r="E20" i="3"/>
  <c r="G20" i="3"/>
  <c r="I20" i="3"/>
  <c r="K20" i="3"/>
  <c r="M20" i="3"/>
  <c r="O20" i="3"/>
  <c r="Q20" i="3"/>
  <c r="U20" i="3"/>
  <c r="W20" i="3"/>
  <c r="Y20" i="3"/>
  <c r="AA20" i="3"/>
  <c r="AC20" i="3"/>
  <c r="AE20" i="3"/>
  <c r="AG20" i="3"/>
  <c r="AI20" i="3"/>
  <c r="AK20" i="3"/>
  <c r="AM20" i="3"/>
  <c r="AO20" i="3"/>
  <c r="AQ20" i="3"/>
  <c r="AS20" i="3"/>
  <c r="AU20" i="3"/>
  <c r="AW20" i="3"/>
  <c r="AY20" i="3"/>
  <c r="BA20" i="3"/>
  <c r="BC20" i="3"/>
  <c r="BE20" i="3"/>
  <c r="BG20" i="3"/>
  <c r="BI20" i="3"/>
  <c r="BK20" i="3"/>
  <c r="BM20" i="3"/>
  <c r="D21" i="3"/>
  <c r="F21" i="3"/>
  <c r="H21" i="3"/>
  <c r="J21" i="3"/>
  <c r="L21" i="3"/>
  <c r="N21" i="3"/>
  <c r="P21" i="3"/>
  <c r="R21" i="3"/>
  <c r="T21" i="3"/>
  <c r="X21" i="3"/>
  <c r="Z21" i="3"/>
  <c r="AB21" i="3"/>
  <c r="AD21" i="3"/>
  <c r="AF21" i="3"/>
  <c r="AH21" i="3"/>
  <c r="AJ21" i="3"/>
  <c r="AL21" i="3"/>
  <c r="AN21" i="3"/>
  <c r="AP21" i="3"/>
  <c r="AR21" i="3"/>
  <c r="AT21" i="3"/>
  <c r="AV21" i="3"/>
  <c r="AX21" i="3"/>
  <c r="AZ21" i="3"/>
  <c r="BB21" i="3"/>
  <c r="BD21" i="3"/>
  <c r="BF21" i="3"/>
  <c r="BH21" i="3"/>
  <c r="BJ21" i="3"/>
  <c r="BL21" i="3"/>
  <c r="BN21" i="3"/>
  <c r="C22" i="3"/>
  <c r="E22" i="3"/>
  <c r="G22" i="3"/>
  <c r="I22" i="3"/>
  <c r="K22" i="3"/>
  <c r="M22" i="3"/>
  <c r="O22" i="3"/>
  <c r="Q22" i="3"/>
  <c r="S22" i="3"/>
  <c r="W22" i="3"/>
  <c r="Y22" i="3"/>
  <c r="AA22" i="3"/>
  <c r="AC22" i="3"/>
  <c r="AE22" i="3"/>
  <c r="AG22" i="3"/>
  <c r="AI22" i="3"/>
  <c r="AK22" i="3"/>
  <c r="AM22" i="3"/>
  <c r="AO22" i="3"/>
  <c r="AQ22" i="3"/>
  <c r="AS22" i="3"/>
  <c r="AU22" i="3"/>
  <c r="AW22" i="3"/>
  <c r="AY22" i="3"/>
  <c r="BA22" i="3"/>
  <c r="BC22" i="3"/>
  <c r="BE22" i="3"/>
  <c r="BG22" i="3"/>
  <c r="BI22" i="3"/>
  <c r="BK22" i="3"/>
  <c r="BM22" i="3"/>
  <c r="D23" i="3"/>
  <c r="F23" i="3"/>
  <c r="H23" i="3"/>
  <c r="J23" i="3"/>
  <c r="L23" i="3"/>
  <c r="N23" i="3"/>
  <c r="P23" i="3"/>
  <c r="R23" i="3"/>
  <c r="T23" i="3"/>
  <c r="V23" i="3"/>
  <c r="Z23" i="3"/>
  <c r="AB23" i="3"/>
  <c r="AD23" i="3"/>
  <c r="AF23" i="3"/>
  <c r="AH23" i="3"/>
  <c r="AJ23" i="3"/>
  <c r="AL23" i="3"/>
  <c r="AN23" i="3"/>
  <c r="AP23" i="3"/>
  <c r="AR23" i="3"/>
  <c r="AT23" i="3"/>
  <c r="AV23" i="3"/>
  <c r="AX23" i="3"/>
  <c r="AZ23" i="3"/>
  <c r="BB23" i="3"/>
  <c r="BD23" i="3"/>
  <c r="BF23" i="3"/>
  <c r="BH23" i="3"/>
  <c r="BJ23" i="3"/>
  <c r="BL23" i="3"/>
  <c r="BN23" i="3"/>
  <c r="C24" i="3"/>
  <c r="E24" i="3"/>
  <c r="G24" i="3"/>
  <c r="I24" i="3"/>
  <c r="K24" i="3"/>
  <c r="M24" i="3"/>
  <c r="O24" i="3"/>
  <c r="Q24" i="3"/>
  <c r="S24" i="3"/>
  <c r="U24" i="3"/>
  <c r="Y24" i="3"/>
  <c r="AA24" i="3"/>
  <c r="AC24" i="3"/>
  <c r="AE24" i="3"/>
  <c r="AG24" i="3"/>
  <c r="AI24" i="3"/>
  <c r="AK24" i="3"/>
  <c r="AM24" i="3"/>
  <c r="AO24" i="3"/>
  <c r="AQ24" i="3"/>
  <c r="AS24" i="3"/>
  <c r="AU24" i="3"/>
  <c r="AW24" i="3"/>
  <c r="AY24" i="3"/>
  <c r="BA24" i="3"/>
  <c r="BC24" i="3"/>
  <c r="BE24" i="3"/>
  <c r="BG24" i="3"/>
  <c r="BI24" i="3"/>
  <c r="BK24" i="3"/>
  <c r="BM24" i="3"/>
  <c r="D25" i="3"/>
  <c r="F25" i="3"/>
  <c r="H25" i="3"/>
  <c r="J25" i="3"/>
  <c r="L25" i="3"/>
  <c r="N25" i="3"/>
  <c r="P25" i="3"/>
  <c r="R25" i="3"/>
  <c r="T25" i="3"/>
  <c r="V25" i="3"/>
  <c r="X25" i="3"/>
  <c r="AB25" i="3"/>
  <c r="AD25" i="3"/>
  <c r="AF25" i="3"/>
  <c r="AH25" i="3"/>
  <c r="AJ25" i="3"/>
  <c r="AL25" i="3"/>
  <c r="AN25" i="3"/>
  <c r="AP25" i="3"/>
  <c r="AR25" i="3"/>
  <c r="AT25" i="3"/>
  <c r="AV25" i="3"/>
  <c r="AX25" i="3"/>
  <c r="AZ25" i="3"/>
  <c r="BB25" i="3"/>
  <c r="BD25" i="3"/>
  <c r="BF25" i="3"/>
  <c r="BH25" i="3"/>
  <c r="BJ25" i="3"/>
  <c r="BL25" i="3"/>
  <c r="BN25" i="3"/>
  <c r="C26" i="3"/>
  <c r="E26" i="3"/>
  <c r="G26" i="3"/>
  <c r="I26" i="3"/>
  <c r="K26" i="3"/>
  <c r="M26" i="3"/>
  <c r="O26" i="3"/>
  <c r="Q26" i="3"/>
  <c r="S26" i="3"/>
  <c r="U26" i="3"/>
  <c r="W26" i="3"/>
  <c r="AA26" i="3"/>
  <c r="AC26" i="3"/>
  <c r="AE26" i="3"/>
  <c r="AG26" i="3"/>
  <c r="AI26" i="3"/>
  <c r="AK26" i="3"/>
  <c r="AM26" i="3"/>
  <c r="AO26" i="3"/>
  <c r="AQ26" i="3"/>
  <c r="AS26" i="3"/>
  <c r="AU26" i="3"/>
  <c r="AW26" i="3"/>
  <c r="AY26" i="3"/>
  <c r="BA26" i="3"/>
  <c r="BC26" i="3"/>
  <c r="BE26" i="3"/>
  <c r="BG26" i="3"/>
  <c r="BI26" i="3"/>
  <c r="BK26" i="3"/>
  <c r="BM26" i="3"/>
  <c r="D27" i="3"/>
  <c r="F27" i="3"/>
  <c r="H27" i="3"/>
  <c r="J27" i="3"/>
  <c r="L27" i="3"/>
  <c r="N27" i="3"/>
  <c r="P27" i="3"/>
  <c r="R27" i="3"/>
  <c r="T27" i="3"/>
  <c r="V27" i="3"/>
  <c r="X27" i="3"/>
  <c r="Z27" i="3"/>
  <c r="AD27" i="3"/>
  <c r="AF27" i="3"/>
  <c r="AH27" i="3"/>
  <c r="AJ27" i="3"/>
  <c r="AL27" i="3"/>
  <c r="AN27" i="3"/>
  <c r="AP27" i="3"/>
  <c r="AR27" i="3"/>
  <c r="AT27" i="3"/>
  <c r="AV27" i="3"/>
  <c r="AX27" i="3"/>
  <c r="AZ27" i="3"/>
  <c r="BB27" i="3"/>
  <c r="BD27" i="3"/>
  <c r="BF27" i="3"/>
  <c r="BH27" i="3"/>
  <c r="BJ27" i="3"/>
  <c r="BL27" i="3"/>
  <c r="BN27" i="3"/>
  <c r="C28" i="3"/>
  <c r="E28" i="3"/>
  <c r="G28" i="3"/>
  <c r="I28" i="3"/>
  <c r="K28" i="3"/>
  <c r="M28" i="3"/>
  <c r="O28" i="3"/>
  <c r="Q28" i="3"/>
  <c r="S28" i="3"/>
  <c r="U28" i="3"/>
  <c r="W28" i="3"/>
  <c r="Y28" i="3"/>
  <c r="AC28" i="3"/>
  <c r="AE28" i="3"/>
  <c r="AG28" i="3"/>
  <c r="AI28" i="3"/>
  <c r="AK28" i="3"/>
  <c r="AM28" i="3"/>
  <c r="AO28" i="3"/>
  <c r="AQ28" i="3"/>
  <c r="AS28" i="3"/>
  <c r="AU28" i="3"/>
  <c r="AW28" i="3"/>
  <c r="AY28" i="3"/>
  <c r="BA28" i="3"/>
  <c r="BC28" i="3"/>
  <c r="BE28" i="3"/>
  <c r="BG28" i="3"/>
  <c r="BI28" i="3"/>
  <c r="BK28" i="3"/>
  <c r="BM28" i="3"/>
  <c r="D29" i="3"/>
  <c r="F29" i="3"/>
  <c r="H29" i="3"/>
  <c r="J29" i="3"/>
  <c r="L29" i="3"/>
  <c r="N29" i="3"/>
  <c r="P29" i="3"/>
  <c r="R29" i="3"/>
  <c r="T29" i="3"/>
  <c r="V29" i="3"/>
  <c r="X29" i="3"/>
  <c r="Z29" i="3"/>
  <c r="AB29" i="3"/>
  <c r="AF29" i="3"/>
  <c r="AH29" i="3"/>
  <c r="AJ29" i="3"/>
  <c r="AL29" i="3"/>
  <c r="AN29" i="3"/>
  <c r="AP29" i="3"/>
  <c r="AR29" i="3"/>
  <c r="AT29" i="3"/>
  <c r="AV29" i="3"/>
  <c r="AX29" i="3"/>
  <c r="AZ29" i="3"/>
  <c r="BB29" i="3"/>
  <c r="BD29" i="3"/>
  <c r="BF29" i="3"/>
  <c r="BH29" i="3"/>
  <c r="BJ29" i="3"/>
  <c r="BL29" i="3"/>
  <c r="BN29" i="3"/>
  <c r="C30" i="3"/>
  <c r="E30" i="3"/>
  <c r="G30" i="3"/>
  <c r="I30" i="3"/>
  <c r="K30" i="3"/>
  <c r="M30" i="3"/>
  <c r="O30" i="3"/>
  <c r="Q30" i="3"/>
  <c r="S30" i="3"/>
  <c r="U30" i="3"/>
  <c r="W30" i="3"/>
  <c r="Y30" i="3"/>
  <c r="AA30" i="3"/>
  <c r="AE30" i="3"/>
  <c r="AG30" i="3"/>
  <c r="AI30" i="3"/>
  <c r="AK30" i="3"/>
  <c r="AM30" i="3"/>
  <c r="AO30" i="3"/>
  <c r="AQ30" i="3"/>
  <c r="AS30" i="3"/>
  <c r="AU30" i="3"/>
  <c r="AW30" i="3"/>
  <c r="AY30" i="3"/>
  <c r="BA30" i="3"/>
  <c r="BC30" i="3"/>
  <c r="BE30" i="3"/>
  <c r="BG30" i="3"/>
  <c r="BI30" i="3"/>
  <c r="BK30" i="3"/>
  <c r="BM30" i="3"/>
  <c r="D31" i="3"/>
  <c r="F31" i="3"/>
  <c r="H31" i="3"/>
  <c r="J31" i="3"/>
  <c r="L31" i="3"/>
  <c r="N31" i="3"/>
  <c r="P31" i="3"/>
  <c r="R31" i="3"/>
  <c r="T31" i="3"/>
  <c r="V31" i="3"/>
  <c r="X31" i="3"/>
  <c r="Z31" i="3"/>
  <c r="AB31" i="3"/>
  <c r="AD31" i="3"/>
  <c r="AH31" i="3"/>
  <c r="AJ31" i="3"/>
  <c r="AL31" i="3"/>
  <c r="AN31" i="3"/>
  <c r="AP31" i="3"/>
  <c r="AR31" i="3"/>
  <c r="AT31" i="3"/>
  <c r="AV31" i="3"/>
  <c r="AX31" i="3"/>
  <c r="AZ31" i="3"/>
  <c r="BB31" i="3"/>
  <c r="BD31" i="3"/>
  <c r="BF31" i="3"/>
  <c r="BH31" i="3"/>
  <c r="BJ31" i="3"/>
  <c r="BL31" i="3"/>
  <c r="BN31" i="3"/>
  <c r="C32" i="3"/>
  <c r="E32" i="3"/>
  <c r="G32" i="3"/>
  <c r="I32" i="3"/>
  <c r="K32" i="3"/>
  <c r="M32" i="3"/>
  <c r="O32" i="3"/>
  <c r="Q32" i="3"/>
  <c r="S32" i="3"/>
  <c r="U32" i="3"/>
  <c r="W32" i="3"/>
  <c r="Y32" i="3"/>
  <c r="AA32" i="3"/>
  <c r="AC32" i="3"/>
  <c r="AG32" i="3"/>
  <c r="AI32" i="3"/>
  <c r="AK32" i="3"/>
  <c r="AM32" i="3"/>
  <c r="AO32" i="3"/>
  <c r="AQ32" i="3"/>
  <c r="AS32" i="3"/>
  <c r="AU32" i="3"/>
  <c r="AW32" i="3"/>
  <c r="AY32" i="3"/>
  <c r="BA32" i="3"/>
  <c r="BC32" i="3"/>
  <c r="BE32" i="3"/>
  <c r="BG32" i="3"/>
  <c r="BI32" i="3"/>
  <c r="BK32" i="3"/>
  <c r="BM32" i="3"/>
  <c r="D33" i="3"/>
  <c r="F33" i="3"/>
  <c r="H33" i="3"/>
  <c r="J33" i="3"/>
  <c r="L33" i="3"/>
  <c r="N33" i="3"/>
  <c r="P33" i="3"/>
  <c r="R33" i="3"/>
  <c r="T33" i="3"/>
  <c r="V33" i="3"/>
  <c r="X33" i="3"/>
  <c r="Z33" i="3"/>
  <c r="AB33" i="3"/>
  <c r="AD33" i="3"/>
  <c r="AF33" i="3"/>
  <c r="AJ33" i="3"/>
  <c r="AL33" i="3"/>
  <c r="AN33" i="3"/>
  <c r="AP33" i="3"/>
  <c r="AR33" i="3"/>
  <c r="AT33" i="3"/>
  <c r="AV33" i="3"/>
  <c r="AX33" i="3"/>
  <c r="AZ33" i="3"/>
  <c r="BB33" i="3"/>
  <c r="BD33" i="3"/>
  <c r="BF33" i="3"/>
  <c r="BH33" i="3"/>
  <c r="BJ33" i="3"/>
  <c r="BL33" i="3"/>
  <c r="BN33" i="3"/>
  <c r="C34" i="3"/>
  <c r="E34" i="3"/>
  <c r="G34" i="3"/>
  <c r="I34" i="3"/>
  <c r="K34" i="3"/>
  <c r="M34" i="3"/>
  <c r="O34" i="3"/>
  <c r="Q34" i="3"/>
  <c r="S34" i="3"/>
  <c r="U34" i="3"/>
  <c r="W34" i="3"/>
  <c r="Y34" i="3"/>
  <c r="AA34" i="3"/>
  <c r="AC34" i="3"/>
  <c r="AE34" i="3"/>
  <c r="AI34" i="3"/>
  <c r="AK34" i="3"/>
  <c r="AM34" i="3"/>
  <c r="AO34" i="3"/>
  <c r="AQ34" i="3"/>
  <c r="AS34" i="3"/>
  <c r="AU34" i="3"/>
  <c r="AW34" i="3"/>
  <c r="AY34" i="3"/>
  <c r="BA34" i="3"/>
  <c r="BC34" i="3"/>
  <c r="BE34" i="3"/>
  <c r="BG34" i="3"/>
  <c r="BI34" i="3"/>
  <c r="BK34" i="3"/>
  <c r="BM34" i="3"/>
  <c r="D35" i="3"/>
  <c r="F35" i="3"/>
  <c r="H35" i="3"/>
  <c r="J35" i="3"/>
  <c r="L35" i="3"/>
  <c r="N35" i="3"/>
  <c r="P35" i="3"/>
  <c r="R35" i="3"/>
  <c r="T35" i="3"/>
  <c r="V35" i="3"/>
  <c r="X35" i="3"/>
  <c r="Z35" i="3"/>
  <c r="AB35" i="3"/>
  <c r="AD35" i="3"/>
  <c r="AF35" i="3"/>
  <c r="AH35" i="3"/>
  <c r="AL35" i="3"/>
  <c r="AN35" i="3"/>
  <c r="AP35" i="3"/>
  <c r="AR35" i="3"/>
  <c r="AT35" i="3"/>
  <c r="AV35" i="3"/>
  <c r="AX35" i="3"/>
  <c r="AZ35" i="3"/>
  <c r="BB35" i="3"/>
  <c r="BD35" i="3"/>
  <c r="BF35" i="3"/>
  <c r="BH35" i="3"/>
  <c r="BJ35" i="3"/>
  <c r="BL35" i="3"/>
  <c r="BN35" i="3"/>
  <c r="C36" i="3"/>
  <c r="E36" i="3"/>
  <c r="G36" i="3"/>
  <c r="I36" i="3"/>
  <c r="K36" i="3"/>
  <c r="M36" i="3"/>
  <c r="O36" i="3"/>
  <c r="Q36" i="3"/>
  <c r="S36" i="3"/>
  <c r="U36" i="3"/>
  <c r="W36" i="3"/>
  <c r="Y36" i="3"/>
  <c r="AA36" i="3"/>
  <c r="AC36" i="3"/>
  <c r="AE36" i="3"/>
  <c r="AG36" i="3"/>
  <c r="AK36" i="3"/>
  <c r="AM36" i="3"/>
  <c r="AO36" i="3"/>
  <c r="AQ36" i="3"/>
  <c r="AS36" i="3"/>
  <c r="AU36" i="3"/>
  <c r="AW36" i="3"/>
  <c r="AY36" i="3"/>
  <c r="BA36" i="3"/>
  <c r="BC36" i="3"/>
  <c r="BE36" i="3"/>
  <c r="BG36" i="3"/>
  <c r="BI36" i="3"/>
  <c r="BK36" i="3"/>
  <c r="BM36" i="3"/>
  <c r="D37" i="3"/>
  <c r="F37" i="3"/>
  <c r="H37" i="3"/>
  <c r="J37" i="3"/>
  <c r="L37" i="3"/>
  <c r="N37" i="3"/>
  <c r="P37" i="3"/>
  <c r="R37" i="3"/>
  <c r="T37" i="3"/>
  <c r="V37" i="3"/>
  <c r="X37" i="3"/>
  <c r="Z37" i="3"/>
  <c r="AB37" i="3"/>
  <c r="AD37" i="3"/>
  <c r="AF37" i="3"/>
  <c r="AH37" i="3"/>
  <c r="AJ37" i="3"/>
  <c r="AN37" i="3"/>
  <c r="AP37" i="3"/>
  <c r="AR37" i="3"/>
  <c r="AT37" i="3"/>
  <c r="AV37" i="3"/>
  <c r="AX37" i="3"/>
  <c r="AZ37" i="3"/>
  <c r="BB37" i="3"/>
  <c r="BD37" i="3"/>
  <c r="BF37" i="3"/>
  <c r="BH37" i="3"/>
  <c r="BJ37" i="3"/>
  <c r="BL37" i="3"/>
  <c r="BN37" i="3"/>
  <c r="C38" i="3"/>
  <c r="E38" i="3"/>
  <c r="G38" i="3"/>
  <c r="I38" i="3"/>
  <c r="K38" i="3"/>
  <c r="M38" i="3"/>
  <c r="O38" i="3"/>
  <c r="Q38" i="3"/>
  <c r="S38" i="3"/>
  <c r="U38" i="3"/>
  <c r="W38" i="3"/>
  <c r="Y38" i="3"/>
  <c r="AA38" i="3"/>
  <c r="AC38" i="3"/>
  <c r="AE38" i="3"/>
  <c r="AG38" i="3"/>
  <c r="AI38" i="3"/>
  <c r="AM38" i="3"/>
  <c r="AO38" i="3"/>
  <c r="AQ38" i="3"/>
  <c r="AS38" i="3"/>
  <c r="AU38" i="3"/>
  <c r="AW38" i="3"/>
  <c r="AY38" i="3"/>
  <c r="BA38" i="3"/>
  <c r="BC38" i="3"/>
  <c r="BE38" i="3"/>
  <c r="BG38" i="3"/>
  <c r="BI38" i="3"/>
  <c r="BK38" i="3"/>
  <c r="BM38" i="3"/>
  <c r="D39" i="3"/>
  <c r="F39" i="3"/>
  <c r="H39" i="3"/>
  <c r="J39" i="3"/>
  <c r="L39" i="3"/>
  <c r="N39" i="3"/>
  <c r="P39" i="3"/>
  <c r="R39" i="3"/>
  <c r="T39" i="3"/>
  <c r="V39" i="3"/>
  <c r="X39" i="3"/>
  <c r="Z39" i="3"/>
  <c r="AB39" i="3"/>
  <c r="AD39" i="3"/>
  <c r="AF39" i="3"/>
  <c r="AH39" i="3"/>
  <c r="AJ39" i="3"/>
  <c r="AL39" i="3"/>
  <c r="AP39" i="3"/>
  <c r="AR39" i="3"/>
  <c r="AT39" i="3"/>
  <c r="AV39" i="3"/>
  <c r="AX39" i="3"/>
  <c r="AZ39" i="3"/>
  <c r="BB39" i="3"/>
  <c r="BD39" i="3"/>
  <c r="BF39" i="3"/>
  <c r="BH39" i="3"/>
  <c r="BJ39" i="3"/>
  <c r="BL39" i="3"/>
  <c r="BN39" i="3"/>
  <c r="C40" i="3"/>
  <c r="E40" i="3"/>
  <c r="G40" i="3"/>
  <c r="I40" i="3"/>
  <c r="K40" i="3"/>
  <c r="M40" i="3"/>
  <c r="O40" i="3"/>
  <c r="Q40" i="3"/>
  <c r="S40" i="3"/>
  <c r="U40" i="3"/>
  <c r="W40" i="3"/>
  <c r="Y40" i="3"/>
  <c r="AA40" i="3"/>
  <c r="AC40" i="3"/>
  <c r="AE40" i="3"/>
  <c r="AG40" i="3"/>
  <c r="AI40" i="3"/>
  <c r="AK40" i="3"/>
  <c r="AO40" i="3"/>
  <c r="AQ40" i="3"/>
  <c r="AS40" i="3"/>
  <c r="AU40" i="3"/>
  <c r="AW40" i="3"/>
  <c r="AY40" i="3"/>
  <c r="BA40" i="3"/>
  <c r="BC40" i="3"/>
  <c r="BE40" i="3"/>
  <c r="BG40" i="3"/>
  <c r="BI40" i="3"/>
  <c r="BK40" i="3"/>
  <c r="BM40" i="3"/>
  <c r="D41" i="3"/>
  <c r="F41" i="3"/>
  <c r="H41" i="3"/>
  <c r="J41" i="3"/>
  <c r="L41" i="3"/>
  <c r="N41" i="3"/>
  <c r="P41" i="3"/>
  <c r="R41" i="3"/>
  <c r="T41" i="3"/>
  <c r="V41" i="3"/>
  <c r="X41" i="3"/>
  <c r="Z41" i="3"/>
  <c r="AB41" i="3"/>
  <c r="AD41" i="3"/>
  <c r="AF41" i="3"/>
  <c r="AH41" i="3"/>
  <c r="AJ41" i="3"/>
  <c r="AL41" i="3"/>
  <c r="AN41" i="3"/>
  <c r="AR41" i="3"/>
  <c r="AT41" i="3"/>
  <c r="AV41" i="3"/>
  <c r="AX41" i="3"/>
  <c r="AZ41" i="3"/>
  <c r="BB41" i="3"/>
  <c r="BD41" i="3"/>
  <c r="BF41" i="3"/>
  <c r="BH41" i="3"/>
  <c r="BJ41" i="3"/>
  <c r="BL41" i="3"/>
  <c r="BN41" i="3"/>
  <c r="C42" i="3"/>
  <c r="E42" i="3"/>
  <c r="G42" i="3"/>
  <c r="I42" i="3"/>
  <c r="K42" i="3"/>
  <c r="M42" i="3"/>
  <c r="O42" i="3"/>
  <c r="Q42" i="3"/>
  <c r="S42" i="3"/>
  <c r="U42" i="3"/>
  <c r="W42" i="3"/>
  <c r="Y42" i="3"/>
  <c r="AA42" i="3"/>
  <c r="AC42" i="3"/>
  <c r="AE42" i="3"/>
  <c r="AG42" i="3"/>
  <c r="AI42" i="3"/>
  <c r="AK42" i="3"/>
  <c r="AM42" i="3"/>
  <c r="AQ42" i="3"/>
  <c r="AS42" i="3"/>
  <c r="AU42" i="3"/>
  <c r="AW42" i="3"/>
  <c r="AY42" i="3"/>
  <c r="BA42" i="3"/>
  <c r="BC42" i="3"/>
  <c r="BE42" i="3"/>
  <c r="BG42" i="3"/>
  <c r="BI42" i="3"/>
  <c r="BK42" i="3"/>
  <c r="BM42" i="3"/>
  <c r="D43" i="3"/>
  <c r="F43" i="3"/>
  <c r="H43" i="3"/>
  <c r="J43" i="3"/>
  <c r="L43" i="3"/>
  <c r="N43" i="3"/>
  <c r="P43" i="3"/>
  <c r="R43" i="3"/>
  <c r="T43" i="3"/>
  <c r="V43" i="3"/>
  <c r="X43" i="3"/>
  <c r="Z43" i="3"/>
  <c r="AB43" i="3"/>
  <c r="AD43" i="3"/>
  <c r="AF43" i="3"/>
  <c r="AH43" i="3"/>
  <c r="AJ43" i="3"/>
  <c r="AL43" i="3"/>
  <c r="AN43" i="3"/>
  <c r="AP43" i="3"/>
  <c r="AT43" i="3"/>
  <c r="AV43" i="3"/>
  <c r="AX43" i="3"/>
  <c r="AZ43" i="3"/>
  <c r="BB43" i="3"/>
  <c r="BD43" i="3"/>
  <c r="BF43" i="3"/>
  <c r="BH43" i="3"/>
  <c r="BJ43" i="3"/>
  <c r="BL43" i="3"/>
  <c r="BN43" i="3"/>
  <c r="C44" i="3"/>
  <c r="E44" i="3"/>
  <c r="G44" i="3"/>
  <c r="I44" i="3"/>
  <c r="K44" i="3"/>
  <c r="M44" i="3"/>
  <c r="O44" i="3"/>
  <c r="Q44" i="3"/>
  <c r="S44" i="3"/>
  <c r="U44" i="3"/>
  <c r="W44" i="3"/>
  <c r="Y44" i="3"/>
  <c r="AA44" i="3"/>
  <c r="AC44" i="3"/>
  <c r="AE44" i="3"/>
  <c r="AG44" i="3"/>
  <c r="AI44" i="3"/>
  <c r="AK44" i="3"/>
  <c r="AM44" i="3"/>
  <c r="AO44" i="3"/>
  <c r="AS44" i="3"/>
  <c r="AU44" i="3"/>
  <c r="AW44" i="3"/>
  <c r="AY44" i="3"/>
  <c r="BA44" i="3"/>
  <c r="BC44" i="3"/>
  <c r="BE44" i="3"/>
  <c r="BG44" i="3"/>
  <c r="BI44" i="3"/>
  <c r="BK44" i="3"/>
  <c r="BM44" i="3"/>
  <c r="D45" i="3"/>
  <c r="F45" i="3"/>
  <c r="H45" i="3"/>
  <c r="J45" i="3"/>
  <c r="L45" i="3"/>
  <c r="N45" i="3"/>
  <c r="P45" i="3"/>
  <c r="R45" i="3"/>
  <c r="T45" i="3"/>
  <c r="V45" i="3"/>
  <c r="X45" i="3"/>
  <c r="Z45" i="3"/>
  <c r="AB45" i="3"/>
  <c r="AD45" i="3"/>
  <c r="AF45" i="3"/>
  <c r="AH45" i="3"/>
  <c r="AJ45" i="3"/>
  <c r="AL45" i="3"/>
  <c r="AN45" i="3"/>
  <c r="AP45" i="3"/>
  <c r="AR45" i="3"/>
  <c r="AV45" i="3"/>
  <c r="AX45" i="3"/>
  <c r="AZ45" i="3"/>
  <c r="BB45" i="3"/>
  <c r="BD45" i="3"/>
  <c r="BF45" i="3"/>
  <c r="BH45" i="3"/>
  <c r="BJ45" i="3"/>
  <c r="BL45" i="3"/>
  <c r="BN45" i="3"/>
  <c r="C46" i="3"/>
  <c r="E46" i="3"/>
  <c r="G46" i="3"/>
  <c r="I46" i="3"/>
  <c r="K46" i="3"/>
  <c r="M46" i="3"/>
  <c r="O46" i="3"/>
  <c r="Q46" i="3"/>
  <c r="S46" i="3"/>
  <c r="U46" i="3"/>
  <c r="W46" i="3"/>
  <c r="Y46" i="3"/>
  <c r="AA46" i="3"/>
  <c r="AC46" i="3"/>
  <c r="AE46" i="3"/>
  <c r="AG46" i="3"/>
  <c r="AI46" i="3"/>
  <c r="AK46" i="3"/>
  <c r="AM46" i="3"/>
  <c r="AO46" i="3"/>
  <c r="AQ46" i="3"/>
  <c r="AU46" i="3"/>
  <c r="AW46" i="3"/>
  <c r="AY46" i="3"/>
  <c r="BA46" i="3"/>
  <c r="BC46" i="3"/>
  <c r="BE46" i="3"/>
  <c r="BG46" i="3"/>
  <c r="BI46" i="3"/>
  <c r="BK46" i="3"/>
  <c r="BM46" i="3"/>
  <c r="D47" i="3"/>
  <c r="F47" i="3"/>
  <c r="H47" i="3"/>
  <c r="J47" i="3"/>
  <c r="L47" i="3"/>
  <c r="N47" i="3"/>
  <c r="P47" i="3"/>
  <c r="R47" i="3"/>
  <c r="T47" i="3"/>
  <c r="V47" i="3"/>
  <c r="X47" i="3"/>
  <c r="Z47" i="3"/>
  <c r="AB47" i="3"/>
  <c r="AD47" i="3"/>
  <c r="AF47" i="3"/>
  <c r="AH47" i="3"/>
  <c r="AJ47" i="3"/>
  <c r="AL47" i="3"/>
  <c r="AN47" i="3"/>
  <c r="AP47" i="3"/>
  <c r="AR47" i="3"/>
  <c r="AT47" i="3"/>
  <c r="AX47" i="3"/>
  <c r="AZ47" i="3"/>
  <c r="BB47" i="3"/>
  <c r="BD47" i="3"/>
  <c r="BF47" i="3"/>
  <c r="BH47" i="3"/>
  <c r="BJ47" i="3"/>
  <c r="BL47" i="3"/>
  <c r="BN47" i="3"/>
  <c r="C48" i="3"/>
  <c r="E48" i="3"/>
  <c r="G48" i="3"/>
  <c r="I48" i="3"/>
  <c r="K48" i="3"/>
  <c r="M48" i="3"/>
  <c r="O48" i="3"/>
  <c r="Q48" i="3"/>
  <c r="S48" i="3"/>
  <c r="U48" i="3"/>
  <c r="W48" i="3"/>
  <c r="Y48" i="3"/>
  <c r="AA48" i="3"/>
  <c r="AC48" i="3"/>
  <c r="AE48" i="3"/>
  <c r="AG48" i="3"/>
  <c r="AI48" i="3"/>
  <c r="AK48" i="3"/>
  <c r="AM48" i="3"/>
  <c r="AO48" i="3"/>
  <c r="AQ48" i="3"/>
  <c r="AS48" i="3"/>
  <c r="AW48" i="3"/>
  <c r="AY48" i="3"/>
  <c r="BA48" i="3"/>
  <c r="BC48" i="3"/>
  <c r="BE48" i="3"/>
  <c r="BG48" i="3"/>
  <c r="BI48" i="3"/>
  <c r="BK48" i="3"/>
  <c r="BM48" i="3"/>
  <c r="D49" i="3"/>
  <c r="F49" i="3"/>
  <c r="H49" i="3"/>
  <c r="J49" i="3"/>
  <c r="L49" i="3"/>
  <c r="N49" i="3"/>
  <c r="P49" i="3"/>
  <c r="R49" i="3"/>
  <c r="T49" i="3"/>
  <c r="V49" i="3"/>
  <c r="X49" i="3"/>
  <c r="Z49" i="3"/>
  <c r="AB49" i="3"/>
  <c r="AD49" i="3"/>
  <c r="AF49" i="3"/>
  <c r="AH49" i="3"/>
  <c r="AJ49" i="3"/>
  <c r="AL49" i="3"/>
  <c r="AN49" i="3"/>
  <c r="AP49" i="3"/>
  <c r="AR49" i="3"/>
  <c r="AT49" i="3"/>
  <c r="AV49" i="3"/>
  <c r="AZ49" i="3"/>
  <c r="BB49" i="3"/>
  <c r="BD49" i="3"/>
  <c r="BF49" i="3"/>
  <c r="BH49" i="3"/>
  <c r="BJ49" i="3"/>
  <c r="BL49" i="3"/>
  <c r="BN49" i="3"/>
  <c r="C50" i="3"/>
  <c r="E50" i="3"/>
  <c r="G50" i="3"/>
  <c r="I50" i="3"/>
  <c r="K50" i="3"/>
  <c r="M50" i="3"/>
  <c r="O50" i="3"/>
  <c r="Q50" i="3"/>
  <c r="S50" i="3"/>
  <c r="U50" i="3"/>
  <c r="W50" i="3"/>
  <c r="Y50" i="3"/>
  <c r="AA50" i="3"/>
  <c r="AC50" i="3"/>
  <c r="AE50" i="3"/>
  <c r="AG50" i="3"/>
  <c r="AI50" i="3"/>
  <c r="AK50" i="3"/>
  <c r="AM50" i="3"/>
  <c r="AO50" i="3"/>
  <c r="AQ50" i="3"/>
  <c r="AS50" i="3"/>
  <c r="AU50" i="3"/>
  <c r="AY50" i="3"/>
  <c r="BA50" i="3"/>
  <c r="BC50" i="3"/>
  <c r="BE50" i="3"/>
  <c r="BG50" i="3"/>
  <c r="BI50" i="3"/>
  <c r="BK50" i="3"/>
  <c r="BM50" i="3"/>
  <c r="D51" i="3"/>
  <c r="F51" i="3"/>
  <c r="H51" i="3"/>
  <c r="J51" i="3"/>
  <c r="L51" i="3"/>
  <c r="N51" i="3"/>
  <c r="P51" i="3"/>
  <c r="R51" i="3"/>
  <c r="T51" i="3"/>
  <c r="V51" i="3"/>
  <c r="X51" i="3"/>
  <c r="Z51" i="3"/>
  <c r="AB51" i="3"/>
  <c r="AD51" i="3"/>
  <c r="AF51" i="3"/>
  <c r="AH51" i="3"/>
  <c r="AJ51" i="3"/>
  <c r="AL51" i="3"/>
  <c r="AN51" i="3"/>
  <c r="AP51" i="3"/>
  <c r="AR51" i="3"/>
  <c r="AT51" i="3"/>
  <c r="AV51" i="3"/>
  <c r="AX51" i="3"/>
  <c r="BB51" i="3"/>
  <c r="BD51" i="3"/>
  <c r="BF51" i="3"/>
  <c r="BH51" i="3"/>
  <c r="BJ51" i="3"/>
  <c r="BL51" i="3"/>
  <c r="BN51" i="3"/>
  <c r="C52" i="3"/>
  <c r="E52" i="3"/>
  <c r="G52" i="3"/>
  <c r="I52" i="3"/>
  <c r="K52" i="3"/>
  <c r="M52" i="3"/>
  <c r="O52" i="3"/>
  <c r="Q52" i="3"/>
  <c r="S52" i="3"/>
  <c r="U52" i="3"/>
  <c r="W52" i="3"/>
  <c r="Y52" i="3"/>
  <c r="AA52" i="3"/>
  <c r="AC52" i="3"/>
  <c r="AE52" i="3"/>
  <c r="AG52" i="3"/>
  <c r="AI52" i="3"/>
  <c r="AK52" i="3"/>
  <c r="AM52" i="3"/>
  <c r="AO52" i="3"/>
  <c r="AQ52" i="3"/>
  <c r="AS52" i="3"/>
  <c r="AU52" i="3"/>
  <c r="AW52" i="3"/>
  <c r="BA52" i="3"/>
  <c r="BC52" i="3"/>
  <c r="BE52" i="3"/>
  <c r="BG52" i="3"/>
  <c r="BI52" i="3"/>
  <c r="BK52" i="3"/>
  <c r="BM52" i="3"/>
  <c r="D53" i="3"/>
  <c r="F53" i="3"/>
  <c r="H53" i="3"/>
  <c r="J53" i="3"/>
  <c r="L53" i="3"/>
  <c r="N53" i="3"/>
  <c r="P53" i="3"/>
  <c r="R53" i="3"/>
  <c r="T53" i="3"/>
  <c r="V53" i="3"/>
  <c r="X53" i="3"/>
  <c r="Z53" i="3"/>
  <c r="AB53" i="3"/>
  <c r="AD53" i="3"/>
  <c r="AF53" i="3"/>
  <c r="AH53" i="3"/>
  <c r="AJ53" i="3"/>
  <c r="AL53" i="3"/>
  <c r="AN53" i="3"/>
  <c r="AP53" i="3"/>
  <c r="AR53" i="3"/>
  <c r="AT53" i="3"/>
  <c r="AV53" i="3"/>
  <c r="AX53" i="3"/>
  <c r="AZ53" i="3"/>
  <c r="BD53" i="3"/>
  <c r="BF53" i="3"/>
  <c r="BH53" i="3"/>
  <c r="BJ53" i="3"/>
  <c r="BL53" i="3"/>
  <c r="BN53" i="3"/>
  <c r="C54" i="3"/>
  <c r="E54" i="3"/>
  <c r="G54" i="3"/>
  <c r="I54" i="3"/>
  <c r="K54" i="3"/>
  <c r="M54" i="3"/>
  <c r="O54" i="3"/>
  <c r="Q54" i="3"/>
  <c r="S54" i="3"/>
  <c r="U54" i="3"/>
  <c r="W54" i="3"/>
  <c r="Y54" i="3"/>
  <c r="AA54" i="3"/>
  <c r="AC54" i="3"/>
  <c r="AE54" i="3"/>
  <c r="AG54" i="3"/>
  <c r="AI54" i="3"/>
  <c r="AK54" i="3"/>
  <c r="AM54" i="3"/>
  <c r="AO54" i="3"/>
  <c r="AQ54" i="3"/>
  <c r="AS54" i="3"/>
  <c r="AU54" i="3"/>
  <c r="AW54" i="3"/>
  <c r="AY54" i="3"/>
  <c r="BC54" i="3"/>
  <c r="BE54" i="3"/>
  <c r="BG54" i="3"/>
  <c r="BI54" i="3"/>
  <c r="BK54" i="3"/>
  <c r="BM54" i="3"/>
  <c r="D55" i="3"/>
  <c r="F55" i="3"/>
  <c r="H55" i="3"/>
  <c r="J55" i="3"/>
  <c r="L55" i="3"/>
  <c r="N55" i="3"/>
  <c r="P55" i="3"/>
  <c r="R55" i="3"/>
  <c r="T55" i="3"/>
  <c r="V55" i="3"/>
  <c r="X55" i="3"/>
  <c r="Z55" i="3"/>
  <c r="AB55" i="3"/>
  <c r="AD55" i="3"/>
  <c r="AF55" i="3"/>
  <c r="AH55" i="3"/>
  <c r="AJ55" i="3"/>
  <c r="AL55" i="3"/>
  <c r="AN55" i="3"/>
  <c r="AP55" i="3"/>
  <c r="AR55" i="3"/>
  <c r="AT55" i="3"/>
  <c r="AV55" i="3"/>
  <c r="AX55" i="3"/>
  <c r="AZ55" i="3"/>
  <c r="BB55" i="3"/>
  <c r="BF55" i="3"/>
  <c r="BH55" i="3"/>
  <c r="BJ55" i="3"/>
  <c r="BL55" i="3"/>
  <c r="BN55" i="3"/>
  <c r="C56" i="3"/>
  <c r="E56" i="3"/>
  <c r="G56" i="3"/>
  <c r="I56" i="3"/>
  <c r="K56" i="3"/>
  <c r="M56" i="3"/>
  <c r="O56" i="3"/>
  <c r="Q56" i="3"/>
  <c r="S56" i="3"/>
  <c r="U56" i="3"/>
  <c r="W56" i="3"/>
  <c r="Y56" i="3"/>
  <c r="AA56" i="3"/>
  <c r="AC56" i="3"/>
  <c r="AE56" i="3"/>
  <c r="AG56" i="3"/>
  <c r="AI56" i="3"/>
  <c r="AK56" i="3"/>
  <c r="AM56" i="3"/>
  <c r="AO56" i="3"/>
  <c r="AQ56" i="3"/>
  <c r="AS56" i="3"/>
  <c r="AU56" i="3"/>
  <c r="AW56" i="3"/>
  <c r="AY56" i="3"/>
  <c r="BA56" i="3"/>
  <c r="BE56" i="3"/>
  <c r="BG56" i="3"/>
  <c r="BI56" i="3"/>
  <c r="BK56" i="3"/>
  <c r="BM56" i="3"/>
  <c r="D57" i="3"/>
  <c r="F57" i="3"/>
  <c r="H57" i="3"/>
  <c r="J57" i="3"/>
  <c r="L57" i="3"/>
  <c r="N57" i="3"/>
  <c r="P57" i="3"/>
  <c r="R57" i="3"/>
  <c r="T57" i="3"/>
  <c r="V57" i="3"/>
  <c r="X57" i="3"/>
  <c r="Z57" i="3"/>
  <c r="AB57" i="3"/>
  <c r="AD57" i="3"/>
  <c r="AF57" i="3"/>
  <c r="AH57" i="3"/>
  <c r="AJ57" i="3"/>
  <c r="AL57" i="3"/>
  <c r="AN57" i="3"/>
  <c r="AP57" i="3"/>
  <c r="AR57" i="3"/>
  <c r="AT57" i="3"/>
  <c r="AV57" i="3"/>
  <c r="AX57" i="3"/>
  <c r="AZ57" i="3"/>
  <c r="BB57" i="3"/>
  <c r="BD57" i="3"/>
  <c r="BH57" i="3"/>
  <c r="BJ57" i="3"/>
  <c r="BL57" i="3"/>
  <c r="BN57" i="3"/>
  <c r="C58" i="3"/>
  <c r="E58" i="3"/>
  <c r="G58" i="3"/>
  <c r="I58" i="3"/>
  <c r="K58" i="3"/>
  <c r="M58" i="3"/>
  <c r="O58" i="3"/>
  <c r="Q58" i="3"/>
  <c r="S58" i="3"/>
  <c r="U58" i="3"/>
  <c r="W58" i="3"/>
  <c r="Y58" i="3"/>
  <c r="AA58" i="3"/>
  <c r="AC58" i="3"/>
  <c r="AE58" i="3"/>
  <c r="AG58" i="3"/>
  <c r="AI58" i="3"/>
  <c r="AK58" i="3"/>
  <c r="AM58" i="3"/>
  <c r="AO58" i="3"/>
  <c r="AQ58" i="3"/>
  <c r="AS58" i="3"/>
  <c r="AU58" i="3"/>
  <c r="AW58" i="3"/>
  <c r="AY58" i="3"/>
  <c r="BA58" i="3"/>
  <c r="BC58" i="3"/>
  <c r="BG58" i="3"/>
  <c r="BI58" i="3"/>
  <c r="BK58" i="3"/>
  <c r="BM58" i="3"/>
  <c r="D59" i="3"/>
  <c r="F59" i="3"/>
  <c r="H59" i="3"/>
  <c r="J59" i="3"/>
  <c r="L59" i="3"/>
  <c r="N59" i="3"/>
  <c r="P59" i="3"/>
  <c r="R59" i="3"/>
  <c r="T59" i="3"/>
  <c r="V59" i="3"/>
  <c r="X59" i="3"/>
  <c r="Z59" i="3"/>
  <c r="AB59" i="3"/>
  <c r="AD59" i="3"/>
  <c r="AF59" i="3"/>
  <c r="AH59" i="3"/>
  <c r="AJ59" i="3"/>
  <c r="AL59" i="3"/>
  <c r="AN59" i="3"/>
  <c r="AP59" i="3"/>
  <c r="AR59" i="3"/>
  <c r="AT59" i="3"/>
  <c r="AV59" i="3"/>
  <c r="AX59" i="3"/>
  <c r="AZ59" i="3"/>
  <c r="BB59" i="3"/>
  <c r="BD59" i="3"/>
  <c r="BF59" i="3"/>
  <c r="BJ59" i="3"/>
  <c r="BL59" i="3"/>
  <c r="BN59" i="3"/>
  <c r="C60" i="3"/>
  <c r="E60" i="3"/>
  <c r="G60" i="3"/>
  <c r="I60" i="3"/>
  <c r="K60" i="3"/>
  <c r="M60" i="3"/>
  <c r="O60" i="3"/>
  <c r="Q60" i="3"/>
  <c r="S60" i="3"/>
  <c r="U60" i="3"/>
  <c r="W60" i="3"/>
  <c r="Y60" i="3"/>
  <c r="AA60" i="3"/>
  <c r="AC60" i="3"/>
  <c r="AE60" i="3"/>
  <c r="AG60" i="3"/>
  <c r="AI60" i="3"/>
  <c r="AK60" i="3"/>
  <c r="AM60" i="3"/>
  <c r="AO60" i="3"/>
  <c r="AQ60" i="3"/>
  <c r="AS60" i="3"/>
  <c r="AU60" i="3"/>
  <c r="AW60" i="3"/>
  <c r="AY60" i="3"/>
  <c r="BA60" i="3"/>
  <c r="BC60" i="3"/>
  <c r="BE60" i="3"/>
  <c r="BI60" i="3"/>
  <c r="BK60" i="3"/>
  <c r="BM60" i="3"/>
  <c r="D61" i="3"/>
  <c r="F61" i="3"/>
  <c r="H61" i="3"/>
  <c r="J61" i="3"/>
  <c r="L61" i="3"/>
  <c r="N61" i="3"/>
  <c r="P61" i="3"/>
  <c r="R61" i="3"/>
  <c r="T61" i="3"/>
  <c r="V61" i="3"/>
  <c r="X61" i="3"/>
  <c r="Z61" i="3"/>
  <c r="AB61" i="3"/>
  <c r="AD61" i="3"/>
  <c r="AF61" i="3"/>
  <c r="AH61" i="3"/>
  <c r="AJ61" i="3"/>
  <c r="AL61" i="3"/>
  <c r="AN61" i="3"/>
  <c r="AP61" i="3"/>
  <c r="AR61" i="3"/>
  <c r="AT61" i="3"/>
  <c r="AV61" i="3"/>
  <c r="AX61" i="3"/>
  <c r="AZ61" i="3"/>
  <c r="BB61" i="3"/>
  <c r="BD61" i="3"/>
  <c r="BF61" i="3"/>
  <c r="BH61" i="3"/>
  <c r="BL61" i="3"/>
  <c r="BN61" i="3"/>
  <c r="C62" i="3"/>
  <c r="E62" i="3"/>
  <c r="G62" i="3"/>
  <c r="I62" i="3"/>
  <c r="K62" i="3"/>
  <c r="M62" i="3"/>
  <c r="O62" i="3"/>
  <c r="Q62" i="3"/>
  <c r="S62" i="3"/>
  <c r="U62" i="3"/>
  <c r="W62" i="3"/>
  <c r="Y62" i="3"/>
  <c r="AA62" i="3"/>
  <c r="AC62" i="3"/>
  <c r="AE62" i="3"/>
  <c r="AG62" i="3"/>
  <c r="AI62" i="3"/>
  <c r="AK62" i="3"/>
  <c r="AM62" i="3"/>
  <c r="AO62" i="3"/>
  <c r="AQ62" i="3"/>
  <c r="AS62" i="3"/>
  <c r="AU62" i="3"/>
  <c r="AW62" i="3"/>
  <c r="AY62" i="3"/>
  <c r="BA62" i="3"/>
  <c r="BC62" i="3"/>
  <c r="BE62" i="3"/>
  <c r="BG62" i="3"/>
  <c r="BK62" i="3"/>
  <c r="BM62" i="3"/>
  <c r="D63" i="3"/>
  <c r="F63" i="3"/>
  <c r="H63" i="3"/>
  <c r="J63" i="3"/>
  <c r="L63" i="3"/>
  <c r="N63" i="3"/>
  <c r="P63" i="3"/>
  <c r="R63" i="3"/>
  <c r="T63" i="3"/>
  <c r="V63" i="3"/>
  <c r="X63" i="3"/>
  <c r="Z63" i="3"/>
  <c r="AB63" i="3"/>
  <c r="AD63" i="3"/>
  <c r="AF63" i="3"/>
  <c r="AH63" i="3"/>
  <c r="AJ63" i="3"/>
  <c r="AL63" i="3"/>
  <c r="AN63" i="3"/>
  <c r="AP63" i="3"/>
  <c r="AR63" i="3"/>
  <c r="AT63" i="3"/>
  <c r="AV63" i="3"/>
  <c r="AX63" i="3"/>
  <c r="AZ63" i="3"/>
  <c r="BB63" i="3"/>
  <c r="BD63" i="3"/>
  <c r="BF63" i="3"/>
  <c r="BH63" i="3"/>
  <c r="BJ63" i="3"/>
  <c r="BN63" i="3"/>
  <c r="C64" i="3"/>
  <c r="E64" i="3"/>
  <c r="G64" i="3"/>
  <c r="I64" i="3"/>
  <c r="K64" i="3"/>
  <c r="M64" i="3"/>
  <c r="O64" i="3"/>
  <c r="Q64" i="3"/>
  <c r="S64" i="3"/>
  <c r="U64" i="3"/>
  <c r="W64" i="3"/>
  <c r="Y64" i="3"/>
  <c r="AA64" i="3"/>
  <c r="AC64" i="3"/>
  <c r="AE64" i="3"/>
  <c r="AG64" i="3"/>
  <c r="AI64" i="3"/>
  <c r="AK64" i="3"/>
  <c r="AM64" i="3"/>
  <c r="AO64" i="3"/>
  <c r="AQ64" i="3"/>
  <c r="AS64" i="3"/>
  <c r="AU64" i="3"/>
  <c r="AW64" i="3"/>
  <c r="AY64" i="3"/>
  <c r="BA64" i="3"/>
  <c r="BC64" i="3"/>
  <c r="BE64" i="3"/>
  <c r="BG64" i="3"/>
  <c r="BI64" i="3"/>
  <c r="BM64" i="3"/>
  <c r="D65" i="3"/>
  <c r="F65" i="3"/>
  <c r="H65" i="3"/>
  <c r="J65" i="3"/>
  <c r="L65" i="3"/>
  <c r="N65" i="3"/>
  <c r="P65" i="3"/>
  <c r="R65" i="3"/>
  <c r="T65" i="3"/>
  <c r="V65" i="3"/>
  <c r="X65" i="3"/>
  <c r="Z65" i="3"/>
  <c r="AB65" i="3"/>
  <c r="AD65" i="3"/>
  <c r="AF65" i="3"/>
  <c r="AH65" i="3"/>
  <c r="AJ65" i="3"/>
  <c r="AL65" i="3"/>
  <c r="AN65" i="3"/>
  <c r="AP65" i="3"/>
  <c r="AR65" i="3"/>
  <c r="AT65" i="3"/>
  <c r="AV65" i="3"/>
  <c r="AX65" i="3"/>
  <c r="AZ65" i="3"/>
  <c r="BB65" i="3"/>
  <c r="BD65" i="3"/>
  <c r="BF65" i="3"/>
  <c r="BH65" i="3"/>
  <c r="BJ65" i="3"/>
  <c r="BL65" i="3"/>
  <c r="C66" i="3"/>
  <c r="E66" i="3"/>
  <c r="G66" i="3"/>
  <c r="I66" i="3"/>
  <c r="K66" i="3"/>
  <c r="M66" i="3"/>
  <c r="O66" i="3"/>
  <c r="Q66" i="3"/>
  <c r="S66" i="3"/>
  <c r="U66" i="3"/>
  <c r="W66" i="3"/>
  <c r="Y66" i="3"/>
  <c r="AA66" i="3"/>
  <c r="AC66" i="3"/>
  <c r="AE66" i="3"/>
  <c r="AG66" i="3"/>
  <c r="AI66" i="3"/>
  <c r="AK66" i="3"/>
  <c r="AM66" i="3"/>
  <c r="AO66" i="3"/>
  <c r="AQ66" i="3"/>
  <c r="AS66" i="3"/>
  <c r="AU66" i="3"/>
  <c r="AW66" i="3"/>
  <c r="AY66" i="3"/>
  <c r="BA66" i="3"/>
  <c r="BC66" i="3"/>
  <c r="BE66" i="3"/>
  <c r="BG66" i="3"/>
  <c r="BI66" i="3"/>
  <c r="BK66" i="3"/>
  <c r="G4" i="3"/>
  <c r="I4" i="3"/>
  <c r="K4" i="3"/>
  <c r="M4" i="3"/>
  <c r="O4" i="3"/>
  <c r="Q4" i="3"/>
  <c r="S4" i="3"/>
  <c r="U4" i="3"/>
  <c r="W4" i="3"/>
  <c r="Y4" i="3"/>
  <c r="AA4" i="3"/>
  <c r="AC4" i="3"/>
  <c r="AE4" i="3"/>
  <c r="AG4" i="3"/>
  <c r="AI4" i="3"/>
  <c r="AK4" i="3"/>
  <c r="AM4" i="3"/>
  <c r="AO4" i="3"/>
  <c r="AQ4" i="3"/>
  <c r="AS4" i="3"/>
  <c r="AU4" i="3"/>
  <c r="AW4" i="3"/>
  <c r="AY4" i="3"/>
  <c r="BA4" i="3"/>
  <c r="BC4" i="3"/>
  <c r="BE4" i="3"/>
  <c r="BG4" i="3"/>
  <c r="BI4" i="3"/>
  <c r="BK4" i="3"/>
  <c r="BM4" i="3"/>
  <c r="E4" i="3"/>
  <c r="H3" i="3"/>
  <c r="J3" i="3"/>
  <c r="L3" i="3"/>
  <c r="N3" i="3"/>
  <c r="P3" i="3"/>
  <c r="R3" i="3"/>
  <c r="T3" i="3"/>
  <c r="V3" i="3"/>
  <c r="X3" i="3"/>
  <c r="Z3" i="3"/>
  <c r="AB3" i="3"/>
  <c r="AD3" i="3"/>
  <c r="AF3" i="3"/>
  <c r="AH3" i="3"/>
  <c r="AJ3" i="3"/>
  <c r="AL3" i="3"/>
  <c r="AN3" i="3"/>
  <c r="AP3" i="3"/>
  <c r="AR3" i="3"/>
  <c r="AT3" i="3"/>
  <c r="AV3" i="3"/>
  <c r="AX3" i="3"/>
  <c r="AZ3" i="3"/>
  <c r="BB3" i="3"/>
  <c r="BD3" i="3"/>
  <c r="BF3" i="3"/>
  <c r="BH3" i="3"/>
  <c r="BJ3" i="3"/>
  <c r="BL3" i="3"/>
  <c r="BN3" i="3"/>
  <c r="F3" i="3"/>
  <c r="O31" i="1"/>
  <c r="O290" i="1"/>
  <c r="O295" i="1"/>
  <c r="O296" i="1"/>
  <c r="O300" i="1"/>
  <c r="O301" i="1"/>
  <c r="AP21" i="1" s="1"/>
  <c r="O302" i="1"/>
  <c r="O305" i="1"/>
  <c r="O306" i="1"/>
  <c r="O307" i="1"/>
  <c r="O308" i="1"/>
  <c r="O309" i="1"/>
  <c r="O310" i="1"/>
  <c r="O311" i="1"/>
  <c r="O312" i="1"/>
  <c r="O313" i="1"/>
  <c r="O314" i="1"/>
  <c r="O315" i="1"/>
  <c r="O316" i="1"/>
  <c r="O317" i="1"/>
  <c r="O318" i="1"/>
  <c r="O319" i="1"/>
  <c r="O320" i="1"/>
  <c r="O321" i="1"/>
  <c r="O322" i="1"/>
  <c r="O323" i="1"/>
  <c r="O324" i="1"/>
  <c r="O325" i="1"/>
  <c r="O326" i="1"/>
  <c r="O327" i="1"/>
  <c r="O328" i="1"/>
  <c r="O329" i="1"/>
  <c r="O330" i="1"/>
  <c r="O331" i="1"/>
  <c r="O332" i="1"/>
  <c r="O333" i="1"/>
  <c r="O334" i="1"/>
  <c r="O335" i="1"/>
  <c r="O336" i="1"/>
  <c r="O337" i="1"/>
  <c r="O338" i="1"/>
  <c r="O339" i="1"/>
  <c r="O340" i="1"/>
  <c r="O341" i="1"/>
  <c r="O342" i="1"/>
  <c r="O343" i="1"/>
  <c r="O344" i="1"/>
  <c r="O345" i="1"/>
  <c r="O346" i="1"/>
  <c r="O347" i="1"/>
  <c r="O348" i="1"/>
  <c r="O349" i="1"/>
  <c r="O350" i="1"/>
  <c r="O351" i="1"/>
  <c r="O352" i="1"/>
  <c r="O353" i="1"/>
  <c r="O354" i="1"/>
  <c r="O355" i="1"/>
  <c r="O356" i="1"/>
  <c r="O357" i="1"/>
  <c r="O358" i="1"/>
  <c r="O359" i="1"/>
  <c r="O360" i="1"/>
  <c r="O361" i="1"/>
  <c r="O362" i="1"/>
  <c r="O363" i="1"/>
  <c r="O364" i="1"/>
  <c r="O365" i="1"/>
  <c r="O366" i="1"/>
  <c r="O367" i="1"/>
  <c r="O368" i="1"/>
  <c r="O369" i="1"/>
  <c r="O370" i="1"/>
  <c r="O371" i="1"/>
  <c r="O372" i="1"/>
  <c r="O373" i="1"/>
  <c r="O374" i="1"/>
  <c r="O376" i="1"/>
  <c r="O375" i="1"/>
  <c r="O377" i="1"/>
  <c r="O378" i="1"/>
  <c r="O379" i="1"/>
  <c r="O380" i="1"/>
  <c r="O381" i="1"/>
  <c r="O382" i="1"/>
  <c r="O383" i="1"/>
  <c r="O384" i="1"/>
  <c r="O385" i="1"/>
  <c r="O386" i="1"/>
  <c r="O387" i="1"/>
  <c r="O388" i="1"/>
  <c r="O389" i="1"/>
  <c r="O390" i="1"/>
  <c r="O391" i="1"/>
  <c r="O392" i="1"/>
  <c r="O393" i="1"/>
  <c r="O394" i="1"/>
  <c r="O395" i="1"/>
  <c r="O396" i="1"/>
  <c r="O397" i="1"/>
  <c r="O398" i="1"/>
  <c r="O399" i="1"/>
  <c r="O400" i="1"/>
  <c r="O401" i="1"/>
  <c r="O402" i="1"/>
  <c r="O403" i="1"/>
  <c r="O404" i="1"/>
  <c r="O405" i="1"/>
  <c r="O406" i="1"/>
  <c r="O407" i="1"/>
  <c r="O408" i="1"/>
  <c r="O409" i="1"/>
  <c r="O410" i="1"/>
  <c r="O411" i="1"/>
  <c r="O412" i="1"/>
  <c r="O413" i="1"/>
  <c r="O414" i="1"/>
  <c r="O415" i="1"/>
  <c r="O416" i="1"/>
  <c r="O417" i="1"/>
  <c r="O418" i="1"/>
  <c r="O419" i="1"/>
  <c r="O420" i="1"/>
  <c r="O421" i="1"/>
  <c r="O422" i="1"/>
  <c r="O423" i="1"/>
  <c r="O424" i="1"/>
  <c r="O425" i="1"/>
  <c r="O426" i="1"/>
  <c r="O427" i="1"/>
  <c r="O428" i="1"/>
  <c r="O429" i="1"/>
  <c r="O430" i="1"/>
  <c r="O431" i="1"/>
  <c r="O432" i="1"/>
  <c r="O433" i="1"/>
  <c r="O434" i="1"/>
  <c r="O435" i="1"/>
  <c r="O436" i="1"/>
  <c r="O437" i="1"/>
  <c r="O438" i="1"/>
  <c r="O439" i="1"/>
  <c r="O440" i="1"/>
  <c r="O441" i="1"/>
  <c r="O442" i="1"/>
  <c r="O443" i="1"/>
  <c r="O444" i="1"/>
  <c r="O445" i="1"/>
  <c r="O446" i="1"/>
  <c r="O447" i="1"/>
  <c r="O448" i="1"/>
  <c r="O449" i="1"/>
  <c r="O450" i="1"/>
  <c r="O451" i="1"/>
  <c r="O452" i="1"/>
  <c r="O453" i="1"/>
  <c r="O454" i="1"/>
  <c r="O455" i="1"/>
  <c r="O456" i="1"/>
  <c r="O457" i="1"/>
  <c r="O458" i="1"/>
  <c r="O459" i="1"/>
  <c r="O460" i="1"/>
  <c r="O461" i="1"/>
  <c r="O462" i="1"/>
  <c r="O463" i="1"/>
  <c r="O464" i="1"/>
  <c r="O465" i="1"/>
  <c r="O466" i="1"/>
  <c r="O467" i="1"/>
  <c r="O468" i="1"/>
  <c r="O470" i="1"/>
  <c r="O469" i="1"/>
  <c r="O471" i="1"/>
  <c r="O472" i="1"/>
  <c r="O473" i="1"/>
  <c r="O474" i="1"/>
  <c r="O475" i="1"/>
  <c r="O476" i="1"/>
  <c r="O477" i="1"/>
  <c r="O478" i="1"/>
  <c r="O479" i="1"/>
  <c r="O480" i="1"/>
  <c r="O481" i="1"/>
  <c r="O482" i="1"/>
  <c r="O483" i="1"/>
  <c r="O484" i="1"/>
  <c r="O485" i="1"/>
  <c r="O486" i="1"/>
  <c r="O487" i="1"/>
  <c r="O488" i="1"/>
  <c r="O489" i="1"/>
  <c r="O490" i="1"/>
  <c r="O491" i="1"/>
  <c r="O492" i="1"/>
  <c r="O493" i="1"/>
  <c r="O494" i="1"/>
  <c r="O495" i="1"/>
  <c r="O496" i="1"/>
  <c r="O497" i="1"/>
  <c r="O498" i="1"/>
  <c r="O499" i="1"/>
  <c r="O500" i="1"/>
  <c r="O501" i="1"/>
  <c r="O502" i="1"/>
  <c r="O503" i="1"/>
  <c r="O504" i="1"/>
  <c r="O505" i="1"/>
  <c r="O506" i="1"/>
  <c r="O507" i="1"/>
  <c r="O508" i="1"/>
  <c r="O509" i="1"/>
  <c r="O510" i="1"/>
  <c r="O511" i="1"/>
  <c r="O512" i="1"/>
  <c r="O513" i="1"/>
  <c r="O514" i="1"/>
  <c r="O516" i="1"/>
  <c r="O515" i="1"/>
  <c r="O517" i="1"/>
  <c r="O518" i="1"/>
  <c r="O519" i="1"/>
  <c r="O520" i="1"/>
  <c r="O521" i="1"/>
  <c r="O522" i="1"/>
  <c r="O523" i="1"/>
  <c r="O524" i="1"/>
  <c r="O525" i="1"/>
  <c r="O526" i="1"/>
  <c r="O527" i="1"/>
  <c r="O528" i="1"/>
  <c r="O529" i="1"/>
  <c r="O530" i="1"/>
  <c r="O531" i="1"/>
  <c r="O532" i="1"/>
  <c r="O533" i="1"/>
  <c r="O534" i="1"/>
  <c r="O535" i="1"/>
  <c r="O536" i="1"/>
  <c r="O537" i="1"/>
  <c r="O538" i="1"/>
  <c r="O539" i="1"/>
  <c r="O540" i="1"/>
  <c r="O541" i="1"/>
  <c r="O542" i="1"/>
  <c r="O543" i="1"/>
  <c r="O544" i="1"/>
  <c r="O545" i="1"/>
  <c r="O546" i="1"/>
  <c r="O547" i="1"/>
  <c r="O548" i="1"/>
  <c r="O549" i="1"/>
  <c r="O550" i="1"/>
  <c r="O551" i="1"/>
  <c r="O552" i="1"/>
  <c r="O553" i="1"/>
  <c r="O554" i="1"/>
  <c r="O555" i="1"/>
  <c r="O556" i="1"/>
  <c r="O557" i="1"/>
  <c r="O558" i="1"/>
  <c r="O559" i="1"/>
  <c r="O560" i="1"/>
  <c r="O561" i="1"/>
  <c r="O562" i="1"/>
  <c r="O563" i="1"/>
  <c r="O564" i="1"/>
  <c r="O565" i="1"/>
  <c r="O566" i="1"/>
  <c r="O567" i="1"/>
  <c r="O568" i="1"/>
  <c r="O569" i="1"/>
  <c r="O570" i="1"/>
  <c r="O571" i="1"/>
  <c r="O572" i="1"/>
  <c r="O573" i="1"/>
  <c r="O574" i="1"/>
  <c r="O575" i="1"/>
  <c r="O576" i="1"/>
  <c r="O577" i="1"/>
  <c r="O578" i="1"/>
  <c r="O584" i="1"/>
  <c r="O580" i="1"/>
  <c r="O581" i="1"/>
  <c r="O582" i="1"/>
  <c r="O583" i="1"/>
  <c r="O585" i="1"/>
  <c r="O586" i="1"/>
  <c r="O579" i="1"/>
  <c r="O587" i="1"/>
  <c r="O588" i="1"/>
  <c r="O589" i="1"/>
  <c r="O590" i="1"/>
  <c r="O591" i="1"/>
  <c r="O592" i="1"/>
  <c r="O593" i="1"/>
  <c r="O594" i="1"/>
  <c r="O595" i="1"/>
  <c r="O596" i="1"/>
  <c r="O597" i="1"/>
  <c r="O598" i="1"/>
  <c r="O599" i="1"/>
  <c r="O600" i="1"/>
  <c r="O601" i="1"/>
  <c r="O602" i="1"/>
  <c r="O603" i="1"/>
  <c r="O604" i="1"/>
  <c r="O605" i="1"/>
  <c r="O606" i="1"/>
  <c r="O607" i="1"/>
  <c r="O608" i="1"/>
  <c r="O609" i="1"/>
  <c r="O610" i="1"/>
  <c r="O611" i="1"/>
  <c r="O612" i="1"/>
  <c r="O613" i="1"/>
  <c r="O614" i="1"/>
  <c r="O615" i="1"/>
  <c r="O616" i="1"/>
  <c r="O617" i="1"/>
  <c r="O618" i="1"/>
  <c r="O619" i="1"/>
  <c r="O620" i="1"/>
  <c r="O621" i="1"/>
  <c r="O622" i="1"/>
  <c r="O623" i="1"/>
  <c r="O624" i="1"/>
  <c r="O625" i="1"/>
  <c r="O626" i="1"/>
  <c r="O627" i="1"/>
  <c r="O628" i="1"/>
  <c r="O629" i="1"/>
  <c r="O630" i="1"/>
  <c r="O631" i="1"/>
  <c r="O632" i="1"/>
  <c r="O633" i="1"/>
  <c r="O634" i="1"/>
  <c r="O635" i="1"/>
  <c r="O636" i="1"/>
  <c r="O637" i="1"/>
  <c r="O638" i="1"/>
  <c r="O639" i="1"/>
  <c r="O640" i="1"/>
  <c r="O641" i="1"/>
  <c r="O642" i="1"/>
  <c r="O643" i="1"/>
  <c r="O644" i="1"/>
  <c r="O645" i="1"/>
  <c r="O647" i="1"/>
  <c r="O646" i="1"/>
  <c r="O648" i="1"/>
  <c r="O649" i="1"/>
  <c r="O650" i="1"/>
  <c r="O651" i="1"/>
  <c r="O652" i="1"/>
  <c r="O653" i="1"/>
  <c r="O654" i="1"/>
  <c r="O655" i="1"/>
  <c r="O656" i="1"/>
  <c r="O657" i="1"/>
  <c r="O658" i="1"/>
  <c r="O659" i="1"/>
  <c r="O660" i="1"/>
  <c r="O662" i="1"/>
  <c r="O661" i="1"/>
  <c r="O663" i="1"/>
  <c r="O664" i="1"/>
  <c r="O665" i="1"/>
  <c r="O666" i="1"/>
  <c r="O667" i="1"/>
  <c r="O668" i="1"/>
  <c r="O669" i="1"/>
  <c r="O670" i="1"/>
  <c r="O671" i="1"/>
  <c r="O672" i="1"/>
  <c r="O673" i="1"/>
  <c r="O674" i="1"/>
  <c r="O675" i="1"/>
  <c r="O676" i="1"/>
  <c r="O677" i="1"/>
  <c r="O678" i="1"/>
  <c r="O679" i="1"/>
  <c r="O680" i="1"/>
  <c r="O681" i="1"/>
  <c r="O682" i="1"/>
  <c r="O683" i="1"/>
  <c r="O684" i="1"/>
  <c r="O685" i="1"/>
  <c r="O686" i="1"/>
  <c r="O687" i="1"/>
  <c r="O688" i="1"/>
  <c r="O689" i="1"/>
  <c r="O690" i="1"/>
  <c r="O691" i="1"/>
  <c r="O692" i="1"/>
  <c r="O693" i="1"/>
  <c r="O694" i="1"/>
  <c r="O695" i="1"/>
  <c r="O696" i="1"/>
  <c r="O698" i="1"/>
  <c r="O699" i="1"/>
  <c r="O700" i="1"/>
  <c r="O697" i="1"/>
  <c r="O701" i="1"/>
  <c r="O702" i="1"/>
  <c r="O703" i="1"/>
  <c r="O704" i="1"/>
  <c r="O705" i="1"/>
  <c r="O706" i="1"/>
  <c r="O707" i="1"/>
  <c r="O708" i="1"/>
  <c r="O709" i="1"/>
  <c r="O710" i="1"/>
  <c r="O711" i="1"/>
  <c r="O712" i="1"/>
  <c r="O713" i="1"/>
  <c r="O714" i="1"/>
  <c r="O715" i="1"/>
  <c r="O716" i="1"/>
  <c r="O717" i="1"/>
  <c r="O718" i="1"/>
  <c r="O719" i="1"/>
  <c r="O720" i="1"/>
  <c r="O721" i="1"/>
  <c r="O722" i="1"/>
  <c r="O723" i="1"/>
  <c r="O724" i="1"/>
  <c r="O725" i="1"/>
  <c r="O726" i="1"/>
  <c r="O727" i="1"/>
  <c r="O728" i="1"/>
  <c r="O729" i="1"/>
  <c r="O730" i="1"/>
  <c r="O731" i="1"/>
  <c r="O732" i="1"/>
  <c r="O733" i="1"/>
  <c r="O734" i="1"/>
  <c r="O735" i="1"/>
  <c r="O736" i="1"/>
  <c r="O737" i="1"/>
  <c r="O738" i="1"/>
  <c r="O739" i="1"/>
  <c r="O740" i="1"/>
  <c r="O741" i="1"/>
  <c r="O742" i="1"/>
  <c r="O743" i="1"/>
  <c r="O744" i="1"/>
  <c r="O745" i="1"/>
  <c r="O746" i="1"/>
  <c r="O747" i="1"/>
  <c r="O748" i="1"/>
  <c r="O749" i="1"/>
  <c r="O750" i="1"/>
  <c r="O751" i="1"/>
  <c r="O752" i="1"/>
  <c r="O753" i="1"/>
  <c r="O754" i="1"/>
  <c r="O755" i="1"/>
  <c r="O756" i="1"/>
  <c r="O757" i="1"/>
  <c r="O758" i="1"/>
  <c r="O760" i="1"/>
  <c r="O759" i="1"/>
  <c r="O761" i="1"/>
  <c r="O762" i="1"/>
  <c r="O763" i="1"/>
  <c r="O764" i="1"/>
  <c r="O765" i="1"/>
  <c r="O766" i="1"/>
  <c r="O767" i="1"/>
  <c r="O768" i="1"/>
  <c r="O769" i="1"/>
  <c r="O770" i="1"/>
  <c r="O771" i="1"/>
  <c r="O772" i="1"/>
  <c r="O773" i="1"/>
  <c r="O774" i="1"/>
  <c r="O776" i="1"/>
  <c r="O775" i="1"/>
  <c r="O777" i="1"/>
  <c r="O778" i="1"/>
  <c r="O779" i="1"/>
  <c r="O780" i="1"/>
  <c r="O781" i="1"/>
  <c r="O782" i="1"/>
  <c r="O783" i="1"/>
  <c r="O784" i="1"/>
  <c r="O785" i="1"/>
  <c r="O786" i="1"/>
  <c r="O787" i="1"/>
  <c r="O788" i="1"/>
  <c r="O789" i="1"/>
  <c r="O790" i="1"/>
  <c r="O791" i="1"/>
  <c r="O792" i="1"/>
  <c r="O793" i="1"/>
  <c r="O794" i="1"/>
  <c r="O795" i="1"/>
  <c r="O796" i="1"/>
  <c r="O797" i="1"/>
  <c r="O798" i="1"/>
  <c r="O799" i="1"/>
  <c r="O800" i="1"/>
  <c r="O801" i="1"/>
  <c r="O802" i="1"/>
  <c r="O803" i="1"/>
  <c r="O804" i="1"/>
  <c r="O805" i="1"/>
  <c r="O806" i="1"/>
  <c r="O807" i="1"/>
  <c r="O808" i="1"/>
  <c r="O809" i="1"/>
  <c r="O810" i="1"/>
  <c r="O811" i="1"/>
  <c r="O812" i="1"/>
  <c r="O813" i="1"/>
  <c r="O814" i="1"/>
  <c r="O815" i="1"/>
  <c r="O816" i="1"/>
  <c r="O817" i="1"/>
  <c r="O819" i="1"/>
  <c r="O818" i="1"/>
  <c r="O820" i="1"/>
  <c r="O821" i="1"/>
  <c r="O822" i="1"/>
  <c r="O823" i="1"/>
  <c r="O824" i="1"/>
  <c r="O825" i="1"/>
  <c r="O826" i="1"/>
  <c r="O827" i="1"/>
  <c r="O828" i="1"/>
  <c r="O829" i="1"/>
  <c r="O830" i="1"/>
  <c r="O831" i="1"/>
  <c r="O832" i="1"/>
  <c r="O833" i="1"/>
  <c r="O834" i="1"/>
  <c r="O835" i="1"/>
  <c r="O836" i="1"/>
  <c r="O837" i="1"/>
  <c r="O838" i="1"/>
  <c r="O839" i="1"/>
  <c r="O840" i="1"/>
  <c r="O841" i="1"/>
  <c r="O842" i="1"/>
  <c r="O843" i="1"/>
  <c r="O844" i="1"/>
  <c r="O845" i="1"/>
  <c r="O846" i="1"/>
  <c r="O847" i="1"/>
  <c r="O848" i="1"/>
  <c r="O849" i="1"/>
  <c r="O850" i="1"/>
  <c r="O851" i="1"/>
  <c r="O852" i="1"/>
  <c r="O853" i="1"/>
  <c r="O854" i="1"/>
  <c r="O855" i="1"/>
  <c r="O856" i="1"/>
  <c r="O857" i="1"/>
  <c r="O859" i="1"/>
  <c r="O858" i="1"/>
  <c r="O860" i="1"/>
  <c r="O861" i="1"/>
  <c r="O862" i="1"/>
  <c r="O863" i="1"/>
  <c r="O864" i="1"/>
  <c r="O865" i="1"/>
  <c r="O866" i="1"/>
  <c r="O867" i="1"/>
  <c r="O869" i="1"/>
  <c r="O868" i="1"/>
  <c r="O870" i="1"/>
  <c r="O871" i="1"/>
  <c r="O872" i="1"/>
  <c r="O873" i="1"/>
  <c r="O874" i="1"/>
  <c r="O875" i="1"/>
  <c r="O876" i="1"/>
  <c r="O877" i="1"/>
  <c r="O878" i="1"/>
  <c r="O879" i="1"/>
  <c r="O880" i="1"/>
  <c r="O881" i="1"/>
  <c r="O882" i="1"/>
  <c r="O883" i="1"/>
  <c r="O884" i="1"/>
  <c r="O885" i="1"/>
  <c r="O886" i="1"/>
  <c r="O887" i="1"/>
  <c r="O888" i="1"/>
  <c r="O889" i="1"/>
  <c r="O891" i="1"/>
  <c r="O890" i="1"/>
  <c r="O892" i="1"/>
  <c r="O893" i="1"/>
  <c r="O896" i="1"/>
  <c r="O894" i="1"/>
  <c r="O895" i="1"/>
  <c r="O897" i="1"/>
  <c r="O898" i="1"/>
  <c r="O899" i="1"/>
  <c r="O900" i="1"/>
  <c r="O901" i="1"/>
  <c r="O902" i="1"/>
  <c r="O903" i="1"/>
  <c r="O904" i="1"/>
  <c r="O905" i="1"/>
  <c r="O906" i="1"/>
  <c r="O907" i="1"/>
  <c r="O908" i="1"/>
  <c r="O909" i="1"/>
  <c r="O910" i="1"/>
  <c r="O911" i="1"/>
  <c r="O912" i="1"/>
  <c r="O913" i="1"/>
  <c r="O914" i="1"/>
  <c r="O915" i="1"/>
  <c r="O916" i="1"/>
  <c r="O917" i="1"/>
  <c r="O918" i="1"/>
  <c r="O919" i="1"/>
  <c r="O920" i="1"/>
  <c r="O921" i="1"/>
  <c r="O922" i="1"/>
  <c r="O924" i="1"/>
  <c r="O925" i="1"/>
  <c r="O926" i="1"/>
  <c r="O923" i="1"/>
  <c r="O927" i="1"/>
  <c r="O928" i="1"/>
  <c r="O929" i="1"/>
  <c r="O930" i="1"/>
  <c r="O931" i="1"/>
  <c r="O932" i="1"/>
  <c r="O933" i="1"/>
  <c r="O934" i="1"/>
  <c r="O935" i="1"/>
  <c r="O936" i="1"/>
  <c r="O937" i="1"/>
  <c r="O938" i="1"/>
  <c r="O940" i="1"/>
  <c r="O941" i="1"/>
  <c r="O942" i="1"/>
  <c r="O939" i="1"/>
  <c r="O943" i="1"/>
  <c r="O944" i="1"/>
  <c r="O945" i="1"/>
  <c r="AC945" i="1" s="1"/>
  <c r="O946" i="1"/>
  <c r="O947" i="1"/>
  <c r="O948" i="1"/>
  <c r="O949" i="1"/>
  <c r="O951" i="1"/>
  <c r="O952" i="1"/>
  <c r="O953" i="1"/>
  <c r="O954" i="1"/>
  <c r="O950" i="1"/>
  <c r="O955" i="1"/>
  <c r="O956" i="1"/>
  <c r="O957" i="1"/>
  <c r="O958" i="1"/>
  <c r="O959" i="1"/>
  <c r="O960" i="1"/>
  <c r="O961" i="1"/>
  <c r="O962" i="1"/>
  <c r="O963" i="1"/>
  <c r="O964" i="1"/>
  <c r="O965" i="1"/>
  <c r="O966" i="1"/>
  <c r="O967" i="1"/>
  <c r="O968" i="1"/>
  <c r="O969" i="1"/>
  <c r="O970" i="1"/>
  <c r="O971" i="1"/>
  <c r="O972" i="1"/>
  <c r="O973" i="1"/>
  <c r="O974" i="1"/>
  <c r="O975" i="1"/>
  <c r="O976" i="1"/>
  <c r="O977" i="1"/>
  <c r="O978" i="1"/>
  <c r="O979" i="1"/>
  <c r="O980" i="1"/>
  <c r="O981" i="1"/>
  <c r="O982" i="1"/>
  <c r="O983" i="1"/>
  <c r="O984" i="1"/>
  <c r="O985" i="1"/>
  <c r="O986" i="1"/>
  <c r="O987" i="1"/>
  <c r="O988" i="1"/>
  <c r="O989" i="1"/>
  <c r="O990" i="1"/>
  <c r="O991" i="1"/>
  <c r="O992" i="1"/>
  <c r="O993" i="1"/>
  <c r="O994" i="1"/>
  <c r="O996" i="1"/>
  <c r="O997" i="1"/>
  <c r="O998" i="1"/>
  <c r="O995" i="1"/>
  <c r="O999" i="1"/>
  <c r="O1000" i="1"/>
  <c r="O1001" i="1"/>
  <c r="O1002" i="1"/>
  <c r="O1003" i="1"/>
  <c r="O1004" i="1"/>
  <c r="O1005" i="1"/>
  <c r="O1006" i="1"/>
  <c r="O1007" i="1"/>
  <c r="O1008" i="1"/>
  <c r="O1009" i="1"/>
  <c r="O1010" i="1"/>
  <c r="O1011" i="1"/>
  <c r="O1012" i="1"/>
  <c r="O1013" i="1"/>
  <c r="O1014" i="1"/>
  <c r="O1015" i="1"/>
  <c r="O1016" i="1"/>
  <c r="O1017" i="1"/>
  <c r="O1018" i="1"/>
  <c r="O1019" i="1"/>
  <c r="O1020" i="1"/>
  <c r="O1021" i="1"/>
  <c r="O1022" i="1"/>
  <c r="O1023" i="1"/>
  <c r="O1024" i="1"/>
  <c r="O1025" i="1"/>
  <c r="O1026" i="1"/>
  <c r="O1027" i="1"/>
  <c r="O1028" i="1"/>
  <c r="O1029" i="1"/>
  <c r="O1030" i="1"/>
  <c r="O1031" i="1"/>
  <c r="O1032" i="1"/>
  <c r="O1033" i="1"/>
  <c r="O1034" i="1"/>
  <c r="O1035" i="1"/>
  <c r="O1036" i="1"/>
  <c r="O1037" i="1"/>
  <c r="O1038" i="1"/>
  <c r="O1039" i="1"/>
  <c r="O1040" i="1"/>
  <c r="O1041" i="1"/>
  <c r="O1042" i="1"/>
  <c r="O1043" i="1"/>
  <c r="O1045" i="1"/>
  <c r="O1046" i="1"/>
  <c r="O1047" i="1"/>
  <c r="O1044" i="1"/>
  <c r="O1048" i="1"/>
  <c r="O1049" i="1"/>
  <c r="O1050" i="1"/>
  <c r="O1051" i="1"/>
  <c r="O1052" i="1"/>
  <c r="O1053" i="1"/>
  <c r="AC1053" i="1" s="1"/>
  <c r="O1054" i="1"/>
  <c r="O1055" i="1"/>
  <c r="O1056" i="1"/>
  <c r="O1057" i="1"/>
  <c r="O1058" i="1"/>
  <c r="O1059" i="1"/>
  <c r="O1060" i="1"/>
  <c r="O1061" i="1"/>
  <c r="O1062" i="1"/>
  <c r="O1063" i="1"/>
  <c r="O1064" i="1"/>
  <c r="O1065" i="1"/>
  <c r="O1066" i="1"/>
  <c r="O1067" i="1"/>
  <c r="O1068" i="1"/>
  <c r="O1069" i="1"/>
  <c r="O1070" i="1"/>
  <c r="O1071" i="1"/>
  <c r="O1072" i="1"/>
  <c r="O1073" i="1"/>
  <c r="O1074" i="1"/>
  <c r="O1075" i="1"/>
  <c r="O1076" i="1"/>
  <c r="O1077" i="1"/>
  <c r="O1078" i="1"/>
  <c r="O1079" i="1"/>
  <c r="O1080" i="1"/>
  <c r="O1081" i="1"/>
  <c r="O1082" i="1"/>
  <c r="O1083" i="1"/>
  <c r="O1085" i="1"/>
  <c r="O1086" i="1"/>
  <c r="O1084" i="1"/>
  <c r="O1087" i="1"/>
  <c r="O1088" i="1"/>
  <c r="O1089" i="1"/>
  <c r="O1090" i="1"/>
  <c r="O1091" i="1"/>
  <c r="O1092" i="1"/>
  <c r="O1093" i="1"/>
  <c r="O1094" i="1"/>
  <c r="O1095" i="1"/>
  <c r="O1096" i="1"/>
  <c r="O1097" i="1"/>
  <c r="O1098" i="1"/>
  <c r="O1099" i="1"/>
  <c r="O1100" i="1"/>
  <c r="O1101" i="1"/>
  <c r="O1102" i="1"/>
  <c r="O1103" i="1"/>
  <c r="O1104" i="1"/>
  <c r="O1105" i="1"/>
  <c r="O1106" i="1"/>
  <c r="O1107" i="1"/>
  <c r="O1108" i="1"/>
  <c r="O1109" i="1"/>
  <c r="O1110" i="1"/>
  <c r="O1111" i="1"/>
  <c r="O1112" i="1"/>
  <c r="O1113" i="1"/>
  <c r="O1114" i="1"/>
  <c r="O1115" i="1"/>
  <c r="O1116" i="1"/>
  <c r="O1117" i="1"/>
  <c r="O1118" i="1"/>
  <c r="O1119" i="1"/>
  <c r="O1120" i="1"/>
  <c r="O1121" i="1"/>
  <c r="O1122" i="1"/>
  <c r="O1123" i="1"/>
  <c r="O1124" i="1"/>
  <c r="O1125" i="1"/>
  <c r="O1126" i="1"/>
  <c r="O1127" i="1"/>
  <c r="O1128" i="1"/>
  <c r="O1129" i="1"/>
  <c r="O1130" i="1"/>
  <c r="O1131" i="1"/>
  <c r="O1132" i="1"/>
  <c r="O1133" i="1"/>
  <c r="O1134" i="1"/>
  <c r="O1135" i="1"/>
  <c r="O1136" i="1"/>
  <c r="O1137" i="1"/>
  <c r="O1138" i="1"/>
  <c r="O1139" i="1"/>
  <c r="O1140" i="1"/>
  <c r="O1141" i="1"/>
  <c r="O1142" i="1"/>
  <c r="O1143" i="1"/>
  <c r="O1144" i="1"/>
  <c r="O1145" i="1"/>
  <c r="O1146" i="1"/>
  <c r="O1147" i="1"/>
  <c r="O1148" i="1"/>
  <c r="O1149" i="1"/>
  <c r="O1150" i="1"/>
  <c r="O1152" i="1"/>
  <c r="O1151" i="1"/>
  <c r="O1153" i="1"/>
  <c r="O1154" i="1"/>
  <c r="O1155" i="1"/>
  <c r="O1156" i="1"/>
  <c r="O1157" i="1"/>
  <c r="O1158" i="1"/>
  <c r="O1159" i="1"/>
  <c r="O1160" i="1"/>
  <c r="O1161" i="1"/>
  <c r="O1162" i="1"/>
  <c r="O1163" i="1"/>
  <c r="O1164" i="1"/>
  <c r="O1165" i="1"/>
  <c r="O1166" i="1"/>
  <c r="O1167" i="1"/>
  <c r="O1168" i="1"/>
  <c r="O1169" i="1"/>
  <c r="O1170" i="1"/>
  <c r="O1171" i="1"/>
  <c r="O1172" i="1"/>
  <c r="O1173" i="1"/>
  <c r="O1174" i="1"/>
  <c r="O1175" i="1"/>
  <c r="O1176" i="1"/>
  <c r="O1177" i="1"/>
  <c r="O1178" i="1"/>
  <c r="O1179" i="1"/>
  <c r="O1180" i="1"/>
  <c r="O1181" i="1"/>
  <c r="O1182" i="1"/>
  <c r="O1183" i="1"/>
  <c r="O1184" i="1"/>
  <c r="O1185" i="1"/>
  <c r="O1186" i="1"/>
  <c r="O1187" i="1"/>
  <c r="O1188" i="1"/>
  <c r="O1189" i="1"/>
  <c r="O1190" i="1"/>
  <c r="O1191" i="1"/>
  <c r="O1192" i="1"/>
  <c r="O1193" i="1"/>
  <c r="O1194" i="1"/>
  <c r="O1195" i="1"/>
  <c r="O1196" i="1"/>
  <c r="O1197" i="1"/>
  <c r="O1198" i="1"/>
  <c r="O1199" i="1"/>
  <c r="O1200" i="1"/>
  <c r="O1201" i="1"/>
  <c r="O1202" i="1"/>
  <c r="O1203" i="1"/>
  <c r="O1204" i="1"/>
  <c r="O1205" i="1"/>
  <c r="O1206" i="1"/>
  <c r="O1207" i="1"/>
  <c r="O1208" i="1"/>
  <c r="O1209" i="1"/>
  <c r="O1210" i="1"/>
  <c r="O1211" i="1"/>
  <c r="O1212" i="1"/>
  <c r="O1213" i="1"/>
  <c r="O1214" i="1"/>
  <c r="O1215" i="1"/>
  <c r="O1216" i="1"/>
  <c r="O1217" i="1"/>
  <c r="O1218" i="1"/>
  <c r="O1219" i="1"/>
  <c r="O1220" i="1"/>
  <c r="O1221" i="1"/>
  <c r="O1222" i="1"/>
  <c r="O1223" i="1"/>
  <c r="O1224" i="1"/>
  <c r="O1225" i="1"/>
  <c r="O1226" i="1"/>
  <c r="O1227" i="1"/>
  <c r="O1228" i="1"/>
  <c r="O1229" i="1"/>
  <c r="O1230" i="1"/>
  <c r="O1231" i="1"/>
  <c r="O1232" i="1"/>
  <c r="O1233" i="1"/>
  <c r="O1234" i="1"/>
  <c r="O1235" i="1"/>
  <c r="O1236" i="1"/>
  <c r="O1237" i="1"/>
  <c r="O1238" i="1"/>
  <c r="O1239" i="1"/>
  <c r="O1240" i="1"/>
  <c r="O1241" i="1"/>
  <c r="O1242" i="1"/>
  <c r="O1243" i="1"/>
  <c r="O1244" i="1"/>
  <c r="O1245" i="1"/>
  <c r="O1246" i="1"/>
  <c r="O1247" i="1"/>
  <c r="O1248" i="1"/>
  <c r="O1249" i="1"/>
  <c r="O1250" i="1"/>
  <c r="O1251" i="1"/>
  <c r="O1252" i="1"/>
  <c r="O1253" i="1"/>
  <c r="O1255" i="1"/>
  <c r="O1254" i="1"/>
  <c r="O1256" i="1"/>
  <c r="O1257" i="1"/>
  <c r="O1258" i="1"/>
  <c r="O1259" i="1"/>
  <c r="O1260" i="1"/>
  <c r="O1261" i="1"/>
  <c r="O1262" i="1"/>
  <c r="O1263" i="1"/>
  <c r="O1264" i="1"/>
  <c r="O1265" i="1"/>
  <c r="O1266" i="1"/>
  <c r="O1267" i="1"/>
  <c r="O1268" i="1"/>
  <c r="O1269" i="1"/>
  <c r="O1270" i="1"/>
  <c r="O1271" i="1"/>
  <c r="O1272" i="1"/>
  <c r="O1273" i="1"/>
  <c r="O1274" i="1"/>
  <c r="O1275" i="1"/>
  <c r="O1276" i="1"/>
  <c r="O1277" i="1"/>
  <c r="O1278" i="1"/>
  <c r="O1279" i="1"/>
  <c r="O1280" i="1"/>
  <c r="O1281" i="1"/>
  <c r="O1282" i="1"/>
  <c r="O1283" i="1"/>
  <c r="O1284" i="1"/>
  <c r="O1285" i="1"/>
  <c r="O1286" i="1"/>
  <c r="O1287" i="1"/>
  <c r="O1288" i="1"/>
  <c r="O1289" i="1"/>
  <c r="O1290" i="1"/>
  <c r="O1291" i="1"/>
  <c r="O1292" i="1"/>
  <c r="O1293" i="1"/>
  <c r="O1294" i="1"/>
  <c r="O1295" i="1"/>
  <c r="O1296" i="1"/>
  <c r="O1297" i="1"/>
  <c r="O1298" i="1"/>
  <c r="O1299" i="1"/>
  <c r="O1300" i="1"/>
  <c r="O1301" i="1"/>
  <c r="O1302" i="1"/>
  <c r="O1303" i="1"/>
  <c r="O1304" i="1"/>
  <c r="O1305" i="1"/>
  <c r="O1306" i="1"/>
  <c r="O1307" i="1"/>
  <c r="O1308" i="1"/>
  <c r="O1309" i="1"/>
  <c r="O1310" i="1"/>
  <c r="O1311" i="1"/>
  <c r="O1312" i="1"/>
  <c r="O1313" i="1"/>
  <c r="O1314" i="1"/>
  <c r="H3" i="1"/>
  <c r="H4" i="1"/>
  <c r="H48" i="1"/>
  <c r="H49" i="1"/>
  <c r="H50" i="1"/>
  <c r="H51" i="1"/>
  <c r="H52" i="1"/>
  <c r="H53" i="1"/>
  <c r="H54" i="1"/>
  <c r="H55" i="1"/>
  <c r="H56" i="1"/>
  <c r="H57" i="1"/>
  <c r="H58" i="1"/>
  <c r="H59" i="1"/>
  <c r="H60" i="1"/>
  <c r="H62" i="1"/>
  <c r="H63" i="1"/>
  <c r="H64" i="1"/>
  <c r="H66" i="1"/>
  <c r="O66" i="1" s="1"/>
  <c r="H67" i="1"/>
  <c r="H68" i="1"/>
  <c r="H69" i="1"/>
  <c r="H65" i="1"/>
  <c r="H70" i="1"/>
  <c r="H71" i="1"/>
  <c r="H72" i="1"/>
  <c r="H73" i="1"/>
  <c r="H74" i="1"/>
  <c r="H75" i="1"/>
  <c r="H76" i="1"/>
  <c r="H77" i="1"/>
  <c r="O77" i="1" s="1"/>
  <c r="H78" i="1"/>
  <c r="H79" i="1"/>
  <c r="H80" i="1"/>
  <c r="H81" i="1"/>
  <c r="H82" i="1"/>
  <c r="H83" i="1"/>
  <c r="H84" i="1"/>
  <c r="H85" i="1"/>
  <c r="O85" i="1" s="1"/>
  <c r="H86" i="1"/>
  <c r="H87" i="1"/>
  <c r="H88" i="1"/>
  <c r="H89" i="1"/>
  <c r="H90" i="1"/>
  <c r="H91" i="1"/>
  <c r="O91" i="1" s="1"/>
  <c r="H92" i="1"/>
  <c r="H93" i="1"/>
  <c r="H94" i="1"/>
  <c r="H95" i="1"/>
  <c r="H96" i="1"/>
  <c r="H97" i="1"/>
  <c r="O97" i="1" s="1"/>
  <c r="H98" i="1"/>
  <c r="H99" i="1"/>
  <c r="H100" i="1"/>
  <c r="H101" i="1"/>
  <c r="O101" i="1" s="1"/>
  <c r="H102" i="1"/>
  <c r="H108" i="1"/>
  <c r="H103" i="1"/>
  <c r="H105" i="1"/>
  <c r="H106" i="1"/>
  <c r="H104" i="1"/>
  <c r="O104" i="1" s="1"/>
  <c r="H107" i="1"/>
  <c r="H109" i="1"/>
  <c r="O109" i="1" s="1"/>
  <c r="H110" i="1"/>
  <c r="H111" i="1"/>
  <c r="H112" i="1"/>
  <c r="H113" i="1"/>
  <c r="O113" i="1" s="1"/>
  <c r="H114" i="1"/>
  <c r="H115" i="1"/>
  <c r="H116" i="1"/>
  <c r="H117" i="1"/>
  <c r="H118" i="1"/>
  <c r="H119" i="1"/>
  <c r="H120" i="1"/>
  <c r="H121" i="1"/>
  <c r="H122" i="1"/>
  <c r="H123" i="1"/>
  <c r="H124" i="1"/>
  <c r="H125" i="1"/>
  <c r="O125" i="1" s="1"/>
  <c r="H126" i="1"/>
  <c r="H127" i="1"/>
  <c r="H128" i="1"/>
  <c r="H129" i="1"/>
  <c r="H130" i="1"/>
  <c r="H131" i="1"/>
  <c r="H132" i="1"/>
  <c r="H133" i="1"/>
  <c r="O133" i="1" s="1"/>
  <c r="H134" i="1"/>
  <c r="H135" i="1"/>
  <c r="H136" i="1"/>
  <c r="H137" i="1"/>
  <c r="H138" i="1"/>
  <c r="H139" i="1"/>
  <c r="O139" i="1" s="1"/>
  <c r="H140" i="1"/>
  <c r="H141" i="1"/>
  <c r="H142" i="1"/>
  <c r="H144" i="1"/>
  <c r="H143" i="1"/>
  <c r="H145" i="1"/>
  <c r="O145" i="1" s="1"/>
  <c r="H146" i="1"/>
  <c r="H147" i="1"/>
  <c r="H148" i="1"/>
  <c r="H149" i="1"/>
  <c r="O149" i="1" s="1"/>
  <c r="H150" i="1"/>
  <c r="H151" i="1"/>
  <c r="H152" i="1"/>
  <c r="H154" i="1"/>
  <c r="H155" i="1"/>
  <c r="H153" i="1"/>
  <c r="O153" i="1" s="1"/>
  <c r="H156" i="1"/>
  <c r="H157" i="1"/>
  <c r="O157" i="1" s="1"/>
  <c r="H158" i="1"/>
  <c r="H159" i="1"/>
  <c r="H160" i="1"/>
  <c r="H162" i="1"/>
  <c r="O162" i="1" s="1"/>
  <c r="H161" i="1"/>
  <c r="H163" i="1"/>
  <c r="H164" i="1"/>
  <c r="H165" i="1"/>
  <c r="H166" i="1"/>
  <c r="H167" i="1"/>
  <c r="H168" i="1"/>
  <c r="H169" i="1"/>
  <c r="H170" i="1"/>
  <c r="H171" i="1"/>
  <c r="H172" i="1"/>
  <c r="H173" i="1"/>
  <c r="O173" i="1" s="1"/>
  <c r="H174" i="1"/>
  <c r="H175" i="1"/>
  <c r="H176" i="1"/>
  <c r="H177" i="1"/>
  <c r="H178" i="1"/>
  <c r="H179" i="1"/>
  <c r="H180" i="1"/>
  <c r="H181" i="1"/>
  <c r="O181" i="1" s="1"/>
  <c r="H182" i="1"/>
  <c r="H183" i="1"/>
  <c r="H184" i="1"/>
  <c r="H185" i="1"/>
  <c r="H186" i="1"/>
  <c r="H187" i="1"/>
  <c r="O187" i="1" s="1"/>
  <c r="H188" i="1"/>
  <c r="H189" i="1"/>
  <c r="H190" i="1"/>
  <c r="H191" i="1"/>
  <c r="H192" i="1"/>
  <c r="H193" i="1"/>
  <c r="O193" i="1" s="1"/>
  <c r="H194" i="1"/>
  <c r="H195" i="1"/>
  <c r="H196" i="1"/>
  <c r="H197" i="1"/>
  <c r="O197" i="1" s="1"/>
  <c r="H198" i="1"/>
  <c r="H199" i="1"/>
  <c r="H200" i="1"/>
  <c r="H201" i="1"/>
  <c r="H202" i="1"/>
  <c r="H203" i="1"/>
  <c r="O203" i="1" s="1"/>
  <c r="H204" i="1"/>
  <c r="H205" i="1"/>
  <c r="O205" i="1" s="1"/>
  <c r="H206" i="1"/>
  <c r="H207" i="1"/>
  <c r="H208" i="1"/>
  <c r="O208" i="1" s="1"/>
  <c r="H209" i="1"/>
  <c r="O209" i="1" s="1"/>
  <c r="H210" i="1"/>
  <c r="H211" i="1"/>
  <c r="H213" i="1"/>
  <c r="H214" i="1"/>
  <c r="H215" i="1"/>
  <c r="O215" i="1" s="1"/>
  <c r="H216" i="1"/>
  <c r="H212" i="1"/>
  <c r="H217" i="1"/>
  <c r="H218" i="1"/>
  <c r="H219" i="1"/>
  <c r="H220" i="1"/>
  <c r="H221" i="1"/>
  <c r="O221" i="1" s="1"/>
  <c r="H222" i="1"/>
  <c r="H223" i="1"/>
  <c r="H224" i="1"/>
  <c r="H225" i="1"/>
  <c r="H226" i="1"/>
  <c r="O226" i="1" s="1"/>
  <c r="H227" i="1"/>
  <c r="H228" i="1"/>
  <c r="H229" i="1"/>
  <c r="O229" i="1" s="1"/>
  <c r="H230" i="1"/>
  <c r="H231" i="1"/>
  <c r="H232" i="1"/>
  <c r="H233" i="1"/>
  <c r="H234" i="1"/>
  <c r="H235" i="1"/>
  <c r="O235" i="1" s="1"/>
  <c r="H236" i="1"/>
  <c r="H237" i="1"/>
  <c r="H238" i="1"/>
  <c r="H239" i="1"/>
  <c r="H240" i="1"/>
  <c r="H241" i="1"/>
  <c r="H242" i="1"/>
  <c r="O242" i="1" s="1"/>
  <c r="H243" i="1"/>
  <c r="H244" i="1"/>
  <c r="H245" i="1"/>
  <c r="O245" i="1" s="1"/>
  <c r="H246" i="1"/>
  <c r="H247" i="1"/>
  <c r="H249" i="1"/>
  <c r="H248" i="1"/>
  <c r="H250" i="1"/>
  <c r="H251" i="1"/>
  <c r="O251" i="1" s="1"/>
  <c r="H252" i="1"/>
  <c r="H253" i="1"/>
  <c r="O253" i="1" s="1"/>
  <c r="H254" i="1"/>
  <c r="H255" i="1"/>
  <c r="H256" i="1"/>
  <c r="O256" i="1" s="1"/>
  <c r="H257" i="1"/>
  <c r="O257" i="1" s="1"/>
  <c r="H258" i="1"/>
  <c r="H260" i="1"/>
  <c r="H261" i="1"/>
  <c r="H262" i="1"/>
  <c r="O262" i="1" s="1"/>
  <c r="H263" i="1"/>
  <c r="O263" i="1" s="1"/>
  <c r="H259" i="1"/>
  <c r="O259" i="1" s="1"/>
  <c r="H264" i="1"/>
  <c r="H265" i="1"/>
  <c r="H266" i="1"/>
  <c r="H267" i="1"/>
  <c r="O267" i="1" s="1"/>
  <c r="H268" i="1"/>
  <c r="O268" i="1" s="1"/>
  <c r="H269" i="1"/>
  <c r="H270" i="1"/>
  <c r="H271" i="1"/>
  <c r="H272" i="1"/>
  <c r="O272" i="1" s="1"/>
  <c r="H273" i="1"/>
  <c r="O273" i="1" s="1"/>
  <c r="H274" i="1"/>
  <c r="O274" i="1" s="1"/>
  <c r="H275" i="1"/>
  <c r="O275" i="1" s="1"/>
  <c r="H276" i="1"/>
  <c r="H277" i="1"/>
  <c r="O277" i="1" s="1"/>
  <c r="H278" i="1"/>
  <c r="O278" i="1" s="1"/>
  <c r="H279" i="1"/>
  <c r="O279" i="1" s="1"/>
  <c r="H280" i="1"/>
  <c r="O280" i="1" s="1"/>
  <c r="H281" i="1"/>
  <c r="O281" i="1" s="1"/>
  <c r="H282" i="1"/>
  <c r="H283" i="1"/>
  <c r="O283" i="1" s="1"/>
  <c r="H284" i="1"/>
  <c r="O284" i="1" s="1"/>
  <c r="H285" i="1"/>
  <c r="O285" i="1" s="1"/>
  <c r="H286" i="1"/>
  <c r="H288" i="1"/>
  <c r="H289" i="1"/>
  <c r="H287" i="1"/>
  <c r="O287" i="1" s="1"/>
  <c r="H291" i="1"/>
  <c r="O291" i="1" s="1"/>
  <c r="H292" i="1"/>
  <c r="O292" i="1" s="1"/>
  <c r="H293" i="1"/>
  <c r="O293" i="1" s="1"/>
  <c r="H294" i="1"/>
  <c r="O294" i="1" s="1"/>
  <c r="H295" i="1"/>
  <c r="H296" i="1"/>
  <c r="H297" i="1"/>
  <c r="O297" i="1" s="1"/>
  <c r="H298" i="1"/>
  <c r="O298" i="1" s="1"/>
  <c r="H299" i="1"/>
  <c r="O299" i="1" s="1"/>
  <c r="H300" i="1"/>
  <c r="H301" i="1"/>
  <c r="H302" i="1"/>
  <c r="H303" i="1"/>
  <c r="O303" i="1" s="1"/>
  <c r="H304" i="1"/>
  <c r="O304" i="1" s="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6" i="1"/>
  <c r="H375"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70" i="1"/>
  <c r="H469"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6" i="1"/>
  <c r="H515"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84" i="1"/>
  <c r="H580" i="1"/>
  <c r="H581" i="1"/>
  <c r="H582" i="1"/>
  <c r="H583" i="1"/>
  <c r="H585" i="1"/>
  <c r="H586" i="1"/>
  <c r="H579"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7" i="1"/>
  <c r="H646" i="1"/>
  <c r="H648" i="1"/>
  <c r="H649" i="1"/>
  <c r="H650" i="1"/>
  <c r="H651" i="1"/>
  <c r="H652" i="1"/>
  <c r="H653" i="1"/>
  <c r="H654" i="1"/>
  <c r="H655" i="1"/>
  <c r="H656" i="1"/>
  <c r="H657" i="1"/>
  <c r="H658" i="1"/>
  <c r="H659" i="1"/>
  <c r="H660" i="1"/>
  <c r="H662" i="1"/>
  <c r="H661"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8" i="1"/>
  <c r="H699" i="1"/>
  <c r="H700" i="1"/>
  <c r="H697"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60" i="1"/>
  <c r="H759" i="1"/>
  <c r="H761" i="1"/>
  <c r="H762" i="1"/>
  <c r="H763" i="1"/>
  <c r="H764" i="1"/>
  <c r="H765" i="1"/>
  <c r="H766" i="1"/>
  <c r="H767" i="1"/>
  <c r="H768" i="1"/>
  <c r="H769" i="1"/>
  <c r="H770" i="1"/>
  <c r="H771" i="1"/>
  <c r="H772" i="1"/>
  <c r="H773" i="1"/>
  <c r="H774" i="1"/>
  <c r="H776" i="1"/>
  <c r="H775"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9" i="1"/>
  <c r="H818"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9" i="1"/>
  <c r="H858" i="1"/>
  <c r="H860" i="1"/>
  <c r="H861" i="1"/>
  <c r="H862" i="1"/>
  <c r="H863" i="1"/>
  <c r="H864" i="1"/>
  <c r="H865" i="1"/>
  <c r="H866" i="1"/>
  <c r="H867" i="1"/>
  <c r="H869" i="1"/>
  <c r="H868" i="1"/>
  <c r="H870" i="1"/>
  <c r="H871" i="1"/>
  <c r="H872" i="1"/>
  <c r="H873" i="1"/>
  <c r="H874" i="1"/>
  <c r="H875" i="1"/>
  <c r="H876" i="1"/>
  <c r="H877" i="1"/>
  <c r="H878" i="1"/>
  <c r="H879" i="1"/>
  <c r="H880" i="1"/>
  <c r="H881" i="1"/>
  <c r="H882" i="1"/>
  <c r="H883" i="1"/>
  <c r="H884" i="1"/>
  <c r="H885" i="1"/>
  <c r="H886" i="1"/>
  <c r="H887" i="1"/>
  <c r="H888" i="1"/>
  <c r="H889" i="1"/>
  <c r="H891" i="1"/>
  <c r="H890" i="1"/>
  <c r="H892" i="1"/>
  <c r="H893" i="1"/>
  <c r="H896" i="1"/>
  <c r="H894" i="1"/>
  <c r="H895" i="1"/>
  <c r="H897" i="1"/>
  <c r="H898" i="1"/>
  <c r="H899" i="1"/>
  <c r="H900" i="1"/>
  <c r="H901" i="1"/>
  <c r="H902" i="1"/>
  <c r="H903" i="1"/>
  <c r="H904" i="1"/>
  <c r="H905" i="1"/>
  <c r="H906" i="1"/>
  <c r="H907" i="1"/>
  <c r="H908" i="1"/>
  <c r="H909" i="1"/>
  <c r="H910" i="1"/>
  <c r="H911" i="1"/>
  <c r="H912" i="1"/>
  <c r="H913" i="1"/>
  <c r="H914" i="1"/>
  <c r="H915" i="1"/>
  <c r="H916" i="1"/>
  <c r="H917" i="1"/>
  <c r="H918" i="1"/>
  <c r="H919" i="1"/>
  <c r="H920" i="1"/>
  <c r="H921" i="1"/>
  <c r="H922" i="1"/>
  <c r="H924" i="1"/>
  <c r="H925" i="1"/>
  <c r="H926" i="1"/>
  <c r="H923" i="1"/>
  <c r="H927" i="1"/>
  <c r="H928" i="1"/>
  <c r="H929" i="1"/>
  <c r="H930" i="1"/>
  <c r="H931" i="1"/>
  <c r="H932" i="1"/>
  <c r="H933" i="1"/>
  <c r="H934" i="1"/>
  <c r="H935" i="1"/>
  <c r="H936" i="1"/>
  <c r="H937" i="1"/>
  <c r="H938" i="1"/>
  <c r="H940" i="1"/>
  <c r="H941" i="1"/>
  <c r="H942" i="1"/>
  <c r="H939" i="1"/>
  <c r="H943" i="1"/>
  <c r="H944" i="1"/>
  <c r="H945" i="1"/>
  <c r="H946" i="1"/>
  <c r="H947" i="1"/>
  <c r="H948" i="1"/>
  <c r="H949" i="1"/>
  <c r="H951" i="1"/>
  <c r="H952" i="1"/>
  <c r="H953" i="1"/>
  <c r="H954" i="1"/>
  <c r="H950" i="1"/>
  <c r="H955" i="1"/>
  <c r="H956" i="1"/>
  <c r="H957" i="1"/>
  <c r="H958" i="1"/>
  <c r="H959" i="1"/>
  <c r="H960" i="1"/>
  <c r="H961" i="1"/>
  <c r="H962" i="1"/>
  <c r="H963" i="1"/>
  <c r="H964" i="1"/>
  <c r="H965" i="1"/>
  <c r="H966" i="1"/>
  <c r="H967" i="1"/>
  <c r="H968" i="1"/>
  <c r="H969" i="1"/>
  <c r="H970" i="1"/>
  <c r="H971" i="1"/>
  <c r="H972" i="1"/>
  <c r="H973" i="1"/>
  <c r="H974" i="1"/>
  <c r="H975" i="1"/>
  <c r="H976" i="1"/>
  <c r="H977" i="1"/>
  <c r="H978" i="1"/>
  <c r="H979" i="1"/>
  <c r="H980" i="1"/>
  <c r="H981" i="1"/>
  <c r="H982" i="1"/>
  <c r="H983" i="1"/>
  <c r="H984" i="1"/>
  <c r="H985" i="1"/>
  <c r="H986" i="1"/>
  <c r="H987" i="1"/>
  <c r="H988" i="1"/>
  <c r="H989" i="1"/>
  <c r="H990" i="1"/>
  <c r="H991" i="1"/>
  <c r="H992" i="1"/>
  <c r="H993" i="1"/>
  <c r="H994" i="1"/>
  <c r="H996" i="1"/>
  <c r="H997" i="1"/>
  <c r="H998" i="1"/>
  <c r="H995" i="1"/>
  <c r="H999" i="1"/>
  <c r="H1000" i="1"/>
  <c r="H1001" i="1"/>
  <c r="H1002" i="1"/>
  <c r="H1003" i="1"/>
  <c r="H1004" i="1"/>
  <c r="H1005" i="1"/>
  <c r="H1006" i="1"/>
  <c r="H1007" i="1"/>
  <c r="H1008" i="1"/>
  <c r="H1009" i="1"/>
  <c r="H1010" i="1"/>
  <c r="H1011" i="1"/>
  <c r="H1012" i="1"/>
  <c r="H1013" i="1"/>
  <c r="H1014" i="1"/>
  <c r="H1015" i="1"/>
  <c r="H1016" i="1"/>
  <c r="H1017" i="1"/>
  <c r="H1018" i="1"/>
  <c r="H1019" i="1"/>
  <c r="H1020" i="1"/>
  <c r="H1021" i="1"/>
  <c r="H1022" i="1"/>
  <c r="H1023" i="1"/>
  <c r="H1024" i="1"/>
  <c r="H1025" i="1"/>
  <c r="H1026" i="1"/>
  <c r="H1027" i="1"/>
  <c r="H1028" i="1"/>
  <c r="H1029" i="1"/>
  <c r="H1030" i="1"/>
  <c r="H1031" i="1"/>
  <c r="H1032" i="1"/>
  <c r="H1033" i="1"/>
  <c r="H1034" i="1"/>
  <c r="H1035" i="1"/>
  <c r="H1036" i="1"/>
  <c r="H1037" i="1"/>
  <c r="H1038" i="1"/>
  <c r="H1039" i="1"/>
  <c r="H1040" i="1"/>
  <c r="H1041" i="1"/>
  <c r="H1042" i="1"/>
  <c r="H1043" i="1"/>
  <c r="H1045" i="1"/>
  <c r="H1046" i="1"/>
  <c r="H1047" i="1"/>
  <c r="H1044" i="1"/>
  <c r="H1048" i="1"/>
  <c r="H1049" i="1"/>
  <c r="H1050" i="1"/>
  <c r="H1051" i="1"/>
  <c r="H1052" i="1"/>
  <c r="H1053" i="1"/>
  <c r="H1054" i="1"/>
  <c r="H1055" i="1"/>
  <c r="H1056" i="1"/>
  <c r="H1057" i="1"/>
  <c r="H1058" i="1"/>
  <c r="H1059" i="1"/>
  <c r="H1060" i="1"/>
  <c r="H1061" i="1"/>
  <c r="H1062" i="1"/>
  <c r="H1063" i="1"/>
  <c r="H1064" i="1"/>
  <c r="H1065" i="1"/>
  <c r="H1066" i="1"/>
  <c r="H1067" i="1"/>
  <c r="H1068" i="1"/>
  <c r="H1069" i="1"/>
  <c r="H1070" i="1"/>
  <c r="H1071" i="1"/>
  <c r="H1072" i="1"/>
  <c r="H1073" i="1"/>
  <c r="H1074" i="1"/>
  <c r="H1075" i="1"/>
  <c r="H1076" i="1"/>
  <c r="H1077" i="1"/>
  <c r="H1078" i="1"/>
  <c r="H1079" i="1"/>
  <c r="H1080" i="1"/>
  <c r="H1081" i="1"/>
  <c r="H1082" i="1"/>
  <c r="H1083" i="1"/>
  <c r="H1085" i="1"/>
  <c r="H1086" i="1"/>
  <c r="H1084" i="1"/>
  <c r="H1087" i="1"/>
  <c r="H1088" i="1"/>
  <c r="H1089" i="1"/>
  <c r="H1090" i="1"/>
  <c r="H1091" i="1"/>
  <c r="H1092" i="1"/>
  <c r="H1093" i="1"/>
  <c r="H1094" i="1"/>
  <c r="H1095" i="1"/>
  <c r="H1096" i="1"/>
  <c r="H1097" i="1"/>
  <c r="H1098" i="1"/>
  <c r="H1099" i="1"/>
  <c r="H1100" i="1"/>
  <c r="H1101" i="1"/>
  <c r="H1102" i="1"/>
  <c r="H1103" i="1"/>
  <c r="H1104" i="1"/>
  <c r="H1105" i="1"/>
  <c r="H1106" i="1"/>
  <c r="H1107" i="1"/>
  <c r="H1108" i="1"/>
  <c r="H1109" i="1"/>
  <c r="H1110" i="1"/>
  <c r="H1111" i="1"/>
  <c r="H1112" i="1"/>
  <c r="H1113" i="1"/>
  <c r="H1114" i="1"/>
  <c r="H1115" i="1"/>
  <c r="H1116" i="1"/>
  <c r="H1117" i="1"/>
  <c r="H1118" i="1"/>
  <c r="H1119" i="1"/>
  <c r="H1120" i="1"/>
  <c r="H1121" i="1"/>
  <c r="H1122" i="1"/>
  <c r="H1123" i="1"/>
  <c r="H1124" i="1"/>
  <c r="H1125" i="1"/>
  <c r="H1126" i="1"/>
  <c r="H1127" i="1"/>
  <c r="H1128" i="1"/>
  <c r="H1129" i="1"/>
  <c r="H1130" i="1"/>
  <c r="H1131" i="1"/>
  <c r="H1132" i="1"/>
  <c r="H1133" i="1"/>
  <c r="H1134" i="1"/>
  <c r="H1135" i="1"/>
  <c r="H1136" i="1"/>
  <c r="H1137" i="1"/>
  <c r="H1138" i="1"/>
  <c r="H1139" i="1"/>
  <c r="H1140" i="1"/>
  <c r="H1141" i="1"/>
  <c r="H1142" i="1"/>
  <c r="H1143" i="1"/>
  <c r="H1144" i="1"/>
  <c r="H1145" i="1"/>
  <c r="H1146" i="1"/>
  <c r="H1147" i="1"/>
  <c r="H1148" i="1"/>
  <c r="H1149" i="1"/>
  <c r="H1150" i="1"/>
  <c r="H1152" i="1"/>
  <c r="H1151" i="1"/>
  <c r="H1153" i="1"/>
  <c r="H1154" i="1"/>
  <c r="H1155" i="1"/>
  <c r="H1156" i="1"/>
  <c r="H1157" i="1"/>
  <c r="H1158" i="1"/>
  <c r="H1159" i="1"/>
  <c r="H1160" i="1"/>
  <c r="H1161" i="1"/>
  <c r="H1162" i="1"/>
  <c r="H1163" i="1"/>
  <c r="H1164" i="1"/>
  <c r="H1165" i="1"/>
  <c r="H1166" i="1"/>
  <c r="H1167" i="1"/>
  <c r="H1168" i="1"/>
  <c r="H1169" i="1"/>
  <c r="H1170" i="1"/>
  <c r="H1171" i="1"/>
  <c r="H1172" i="1"/>
  <c r="H1173" i="1"/>
  <c r="H1174" i="1"/>
  <c r="H1175" i="1"/>
  <c r="H1176" i="1"/>
  <c r="H1177" i="1"/>
  <c r="H1178" i="1"/>
  <c r="H1179" i="1"/>
  <c r="H1180" i="1"/>
  <c r="H1181" i="1"/>
  <c r="H1182" i="1"/>
  <c r="H1183" i="1"/>
  <c r="H1184" i="1"/>
  <c r="H1185" i="1"/>
  <c r="H1186" i="1"/>
  <c r="H1187" i="1"/>
  <c r="H1188" i="1"/>
  <c r="H1189" i="1"/>
  <c r="H1190" i="1"/>
  <c r="H1191" i="1"/>
  <c r="H1192" i="1"/>
  <c r="H1193" i="1"/>
  <c r="H1194" i="1"/>
  <c r="H1195" i="1"/>
  <c r="H1196" i="1"/>
  <c r="H1197" i="1"/>
  <c r="H1198" i="1"/>
  <c r="H1199" i="1"/>
  <c r="H1200" i="1"/>
  <c r="H1201" i="1"/>
  <c r="H1202" i="1"/>
  <c r="H1203" i="1"/>
  <c r="H1204" i="1"/>
  <c r="H1205" i="1"/>
  <c r="H1206" i="1"/>
  <c r="H1207" i="1"/>
  <c r="H1208" i="1"/>
  <c r="H1209" i="1"/>
  <c r="H1210" i="1"/>
  <c r="H1211" i="1"/>
  <c r="H1212" i="1"/>
  <c r="H1213" i="1"/>
  <c r="H1214" i="1"/>
  <c r="H1215" i="1"/>
  <c r="H1216" i="1"/>
  <c r="H1217" i="1"/>
  <c r="H1218" i="1"/>
  <c r="H1219" i="1"/>
  <c r="H1220" i="1"/>
  <c r="H1221" i="1"/>
  <c r="H1222" i="1"/>
  <c r="H1223" i="1"/>
  <c r="H1224" i="1"/>
  <c r="H1225" i="1"/>
  <c r="H1226" i="1"/>
  <c r="H1227" i="1"/>
  <c r="H1228" i="1"/>
  <c r="H1229" i="1"/>
  <c r="H1230" i="1"/>
  <c r="H1231" i="1"/>
  <c r="H1232" i="1"/>
  <c r="H1233" i="1"/>
  <c r="H1234" i="1"/>
  <c r="H1235" i="1"/>
  <c r="H1236" i="1"/>
  <c r="H1237" i="1"/>
  <c r="H1238" i="1"/>
  <c r="H1239" i="1"/>
  <c r="H1240" i="1"/>
  <c r="H1241" i="1"/>
  <c r="H1242" i="1"/>
  <c r="H1243" i="1"/>
  <c r="H1244" i="1"/>
  <c r="H1245" i="1"/>
  <c r="H1246" i="1"/>
  <c r="H1247" i="1"/>
  <c r="H1248" i="1"/>
  <c r="H1249" i="1"/>
  <c r="H1250" i="1"/>
  <c r="H1251" i="1"/>
  <c r="H1252" i="1"/>
  <c r="H1253" i="1"/>
  <c r="H1255" i="1"/>
  <c r="H1254" i="1"/>
  <c r="H1256" i="1"/>
  <c r="H1257" i="1"/>
  <c r="H1258" i="1"/>
  <c r="H1259" i="1"/>
  <c r="H1260" i="1"/>
  <c r="H1261" i="1"/>
  <c r="H1262" i="1"/>
  <c r="H1263" i="1"/>
  <c r="H1264" i="1"/>
  <c r="H1265" i="1"/>
  <c r="H1266" i="1"/>
  <c r="H1267" i="1"/>
  <c r="H1268" i="1"/>
  <c r="H1269" i="1"/>
  <c r="H1270" i="1"/>
  <c r="H1271" i="1"/>
  <c r="H1272" i="1"/>
  <c r="H1273" i="1"/>
  <c r="H1274" i="1"/>
  <c r="H1275" i="1"/>
  <c r="H1276" i="1"/>
  <c r="H1277" i="1"/>
  <c r="H1278" i="1"/>
  <c r="H1279" i="1"/>
  <c r="H1280" i="1"/>
  <c r="H1281" i="1"/>
  <c r="H1282" i="1"/>
  <c r="H1283" i="1"/>
  <c r="H1284" i="1"/>
  <c r="H1285" i="1"/>
  <c r="H1286" i="1"/>
  <c r="H1287" i="1"/>
  <c r="H1288" i="1"/>
  <c r="H1289" i="1"/>
  <c r="H1290" i="1"/>
  <c r="H1291" i="1"/>
  <c r="H1292" i="1"/>
  <c r="H1293" i="1"/>
  <c r="H1294" i="1"/>
  <c r="H1295" i="1"/>
  <c r="H1296" i="1"/>
  <c r="H1297" i="1"/>
  <c r="H1298" i="1"/>
  <c r="H1299" i="1"/>
  <c r="H1300" i="1"/>
  <c r="H1301" i="1"/>
  <c r="H1302" i="1"/>
  <c r="H1303" i="1"/>
  <c r="H1304" i="1"/>
  <c r="H1305" i="1"/>
  <c r="H1306" i="1"/>
  <c r="H1307" i="1"/>
  <c r="H1308" i="1"/>
  <c r="H1309" i="1"/>
  <c r="H1310" i="1"/>
  <c r="H1311" i="1"/>
  <c r="H1312" i="1"/>
  <c r="H1313" i="1"/>
  <c r="H1314" i="1"/>
  <c r="H40" i="1"/>
  <c r="H41" i="1"/>
  <c r="H42" i="1"/>
  <c r="H43" i="1"/>
  <c r="H44" i="1"/>
  <c r="H45" i="1"/>
  <c r="H46" i="1"/>
  <c r="H47" i="1"/>
  <c r="H39" i="1"/>
  <c r="H38" i="1"/>
  <c r="H37" i="1"/>
  <c r="H36" i="1"/>
  <c r="H35" i="1"/>
  <c r="H34" i="1"/>
  <c r="H33" i="1"/>
  <c r="H32" i="1"/>
  <c r="H31" i="1"/>
  <c r="H30" i="1"/>
  <c r="H29" i="1"/>
  <c r="H28" i="1"/>
  <c r="H27" i="1"/>
  <c r="H26" i="1"/>
  <c r="H25" i="1"/>
  <c r="H24" i="1"/>
  <c r="H23" i="1"/>
  <c r="H22" i="1"/>
  <c r="H5" i="1"/>
  <c r="H6" i="1"/>
  <c r="H7" i="1"/>
  <c r="H8" i="1"/>
  <c r="H9" i="1"/>
  <c r="H10" i="1"/>
  <c r="H11" i="1"/>
  <c r="H12" i="1"/>
  <c r="H13" i="1"/>
  <c r="H14" i="1"/>
  <c r="H15" i="1"/>
  <c r="H16" i="1"/>
  <c r="H17" i="1"/>
  <c r="H18" i="1"/>
  <c r="H19" i="1"/>
  <c r="H20" i="1"/>
  <c r="H21" i="1"/>
  <c r="O282" i="1" l="1"/>
  <c r="O246" i="1"/>
  <c r="O276" i="1"/>
  <c r="O252" i="1"/>
  <c r="O289" i="1"/>
  <c r="O264" i="1"/>
  <c r="O258" i="1"/>
  <c r="O286" i="1"/>
  <c r="O254" i="1"/>
  <c r="O191" i="1"/>
  <c r="AD191" i="1" s="1"/>
  <c r="O270" i="1"/>
  <c r="O238" i="1"/>
  <c r="O175" i="1"/>
  <c r="O271" i="1"/>
  <c r="AA270" i="1"/>
  <c r="O288" i="1"/>
  <c r="AD288" i="1" s="1"/>
  <c r="AC731" i="1"/>
  <c r="AB285" i="1"/>
  <c r="O223" i="1"/>
  <c r="AC890" i="1"/>
  <c r="AC1161" i="1"/>
  <c r="O255" i="1"/>
  <c r="AC255" i="1" s="1"/>
  <c r="AC569" i="1"/>
  <c r="O269" i="1"/>
  <c r="O266" i="1"/>
  <c r="O250" i="1"/>
  <c r="AC837" i="1"/>
  <c r="O265" i="1"/>
  <c r="O248" i="1"/>
  <c r="O233" i="1"/>
  <c r="O217" i="1"/>
  <c r="AC217" i="1" s="1"/>
  <c r="O185" i="1"/>
  <c r="AC185" i="1" s="1"/>
  <c r="O169" i="1"/>
  <c r="AC169" i="1" s="1"/>
  <c r="O137" i="1"/>
  <c r="O121" i="1"/>
  <c r="O260" i="1"/>
  <c r="O243" i="1"/>
  <c r="AD243" i="1" s="1"/>
  <c r="O227" i="1"/>
  <c r="AD227" i="1" s="1"/>
  <c r="O211" i="1"/>
  <c r="AD211" i="1" s="1"/>
  <c r="O179" i="1"/>
  <c r="AC179" i="1" s="1"/>
  <c r="O131" i="1"/>
  <c r="AD131" i="1" s="1"/>
  <c r="O163" i="1"/>
  <c r="AA267" i="1"/>
  <c r="AC320" i="1"/>
  <c r="O244" i="1"/>
  <c r="AD244" i="1" s="1"/>
  <c r="O261" i="1"/>
  <c r="AD261" i="1" s="1"/>
  <c r="AC1107" i="1"/>
  <c r="O249" i="1"/>
  <c r="AD249" i="1" s="1"/>
  <c r="O232" i="1"/>
  <c r="AD232" i="1" s="1"/>
  <c r="O216" i="1"/>
  <c r="AD216" i="1" s="1"/>
  <c r="O199" i="1"/>
  <c r="AC199" i="1" s="1"/>
  <c r="O247" i="1"/>
  <c r="O220" i="1"/>
  <c r="AC220" i="1" s="1"/>
  <c r="AC999" i="1"/>
  <c r="O54" i="1"/>
  <c r="AC54" i="1" s="1"/>
  <c r="O48" i="1"/>
  <c r="AD48" i="1" s="1"/>
  <c r="O234" i="1"/>
  <c r="AD234" i="1" s="1"/>
  <c r="O228" i="1"/>
  <c r="AD228" i="1" s="1"/>
  <c r="O222" i="1"/>
  <c r="O212" i="1"/>
  <c r="O204" i="1"/>
  <c r="O198" i="1"/>
  <c r="AD198" i="1" s="1"/>
  <c r="O192" i="1"/>
  <c r="AD192" i="1" s="1"/>
  <c r="O186" i="1"/>
  <c r="AD186" i="1" s="1"/>
  <c r="O180" i="1"/>
  <c r="AD180" i="1" s="1"/>
  <c r="O174" i="1"/>
  <c r="AD174" i="1" s="1"/>
  <c r="O168" i="1"/>
  <c r="AC168" i="1" s="1"/>
  <c r="O156" i="1"/>
  <c r="AD156" i="1" s="1"/>
  <c r="O150" i="1"/>
  <c r="AD150" i="1" s="1"/>
  <c r="O143" i="1"/>
  <c r="AD143" i="1" s="1"/>
  <c r="O138" i="1"/>
  <c r="AC138" i="1" s="1"/>
  <c r="O132" i="1"/>
  <c r="AD132" i="1" s="1"/>
  <c r="O126" i="1"/>
  <c r="AD126" i="1" s="1"/>
  <c r="O120" i="1"/>
  <c r="AD120" i="1" s="1"/>
  <c r="O102" i="1"/>
  <c r="AD102" i="1" s="1"/>
  <c r="O96" i="1"/>
  <c r="AD96" i="1" s="1"/>
  <c r="O84" i="1"/>
  <c r="O78" i="1"/>
  <c r="AC78" i="1" s="1"/>
  <c r="O53" i="1"/>
  <c r="AC53" i="1" s="1"/>
  <c r="O37" i="1"/>
  <c r="AD37" i="1" s="1"/>
  <c r="O240" i="1"/>
  <c r="AD240" i="1" s="1"/>
  <c r="O237" i="1"/>
  <c r="AD237" i="1" s="1"/>
  <c r="O231" i="1"/>
  <c r="AD231" i="1" s="1"/>
  <c r="O225" i="1"/>
  <c r="AC225" i="1" s="1"/>
  <c r="O219" i="1"/>
  <c r="AD219" i="1" s="1"/>
  <c r="O214" i="1"/>
  <c r="AD214" i="1" s="1"/>
  <c r="O207" i="1"/>
  <c r="AD207" i="1" s="1"/>
  <c r="O201" i="1"/>
  <c r="AD201" i="1" s="1"/>
  <c r="O195" i="1"/>
  <c r="AD195" i="1" s="1"/>
  <c r="O189" i="1"/>
  <c r="AC189" i="1" s="1"/>
  <c r="O177" i="1"/>
  <c r="O171" i="1"/>
  <c r="AC171" i="1" s="1"/>
  <c r="O165" i="1"/>
  <c r="AD165" i="1" s="1"/>
  <c r="O159" i="1"/>
  <c r="AD159" i="1" s="1"/>
  <c r="O154" i="1"/>
  <c r="AD154" i="1" s="1"/>
  <c r="O147" i="1"/>
  <c r="AD147" i="1" s="1"/>
  <c r="O141" i="1"/>
  <c r="AD141" i="1" s="1"/>
  <c r="O129" i="1"/>
  <c r="AD129" i="1" s="1"/>
  <c r="O123" i="1"/>
  <c r="AC123" i="1" s="1"/>
  <c r="O117" i="1"/>
  <c r="AC117" i="1" s="1"/>
  <c r="O93" i="1"/>
  <c r="AD93" i="1" s="1"/>
  <c r="O81" i="1"/>
  <c r="AD81" i="1" s="1"/>
  <c r="O65" i="1"/>
  <c r="AD65" i="1" s="1"/>
  <c r="O239" i="1"/>
  <c r="AC239" i="1" s="1"/>
  <c r="O236" i="1"/>
  <c r="AD236" i="1" s="1"/>
  <c r="O230" i="1"/>
  <c r="AC230" i="1" s="1"/>
  <c r="O224" i="1"/>
  <c r="O218" i="1"/>
  <c r="O213" i="1"/>
  <c r="AD213" i="1" s="1"/>
  <c r="O206" i="1"/>
  <c r="AC206" i="1" s="1"/>
  <c r="O200" i="1"/>
  <c r="AD200" i="1" s="1"/>
  <c r="O188" i="1"/>
  <c r="AD188" i="1" s="1"/>
  <c r="O182" i="1"/>
  <c r="AC182" i="1" s="1"/>
  <c r="O176" i="1"/>
  <c r="AD176" i="1" s="1"/>
  <c r="O170" i="1"/>
  <c r="AD170" i="1" s="1"/>
  <c r="O164" i="1"/>
  <c r="AC164" i="1" s="1"/>
  <c r="O158" i="1"/>
  <c r="AD158" i="1" s="1"/>
  <c r="O152" i="1"/>
  <c r="AD152" i="1" s="1"/>
  <c r="O140" i="1"/>
  <c r="AD140" i="1" s="1"/>
  <c r="O134" i="1"/>
  <c r="AC134" i="1" s="1"/>
  <c r="O128" i="1"/>
  <c r="AD128" i="1" s="1"/>
  <c r="O122" i="1"/>
  <c r="AD122" i="1" s="1"/>
  <c r="O110" i="1"/>
  <c r="AD110" i="1" s="1"/>
  <c r="O86" i="1"/>
  <c r="O80" i="1"/>
  <c r="O69" i="1"/>
  <c r="AD69" i="1" s="1"/>
  <c r="O49" i="1"/>
  <c r="AD49" i="1" s="1"/>
  <c r="O241" i="1"/>
  <c r="AD241" i="1" s="1"/>
  <c r="AA231" i="1"/>
  <c r="AD1303" i="1"/>
  <c r="AD1287" i="1"/>
  <c r="AD1271" i="1"/>
  <c r="AD1254" i="1"/>
  <c r="AD1239" i="1"/>
  <c r="AD1223" i="1"/>
  <c r="AD1207" i="1"/>
  <c r="AD1191" i="1"/>
  <c r="AD1175" i="1"/>
  <c r="AD1159" i="1"/>
  <c r="AD1143" i="1"/>
  <c r="AD1127" i="1"/>
  <c r="AD1111" i="1"/>
  <c r="AD1095" i="1"/>
  <c r="AD1079" i="1"/>
  <c r="AD1063" i="1"/>
  <c r="AD1044" i="1"/>
  <c r="AD1031" i="1"/>
  <c r="AD1015" i="1"/>
  <c r="AD999" i="1"/>
  <c r="AD983" i="1"/>
  <c r="AD967" i="1"/>
  <c r="AD952" i="1"/>
  <c r="AD935" i="1"/>
  <c r="AD919" i="1"/>
  <c r="AD903" i="1"/>
  <c r="AD887" i="1"/>
  <c r="AD871" i="1"/>
  <c r="AD855" i="1"/>
  <c r="AD839" i="1"/>
  <c r="AD823" i="1"/>
  <c r="AD807" i="1"/>
  <c r="AD791" i="1"/>
  <c r="AD776" i="1"/>
  <c r="AD760" i="1"/>
  <c r="AD743" i="1"/>
  <c r="AD727" i="1"/>
  <c r="AD711" i="1"/>
  <c r="AD695" i="1"/>
  <c r="AD679" i="1"/>
  <c r="AD663" i="1"/>
  <c r="AD646" i="1"/>
  <c r="AD631" i="1"/>
  <c r="AD615" i="1"/>
  <c r="AD599" i="1"/>
  <c r="AD583" i="1"/>
  <c r="AD567" i="1"/>
  <c r="AD551" i="1"/>
  <c r="AD535" i="1"/>
  <c r="AD519" i="1"/>
  <c r="AD503" i="1"/>
  <c r="AD487" i="1"/>
  <c r="AD471" i="1"/>
  <c r="AD455" i="1"/>
  <c r="AD439" i="1"/>
  <c r="AD423" i="1"/>
  <c r="AD407" i="1"/>
  <c r="AD391" i="1"/>
  <c r="AD376" i="1"/>
  <c r="AD359" i="1"/>
  <c r="AD343" i="1"/>
  <c r="AD327" i="1"/>
  <c r="AD311" i="1"/>
  <c r="AD295" i="1"/>
  <c r="AD279" i="1"/>
  <c r="AD259" i="1"/>
  <c r="AD247" i="1"/>
  <c r="AD84" i="1"/>
  <c r="AD175" i="1"/>
  <c r="AD1302" i="1"/>
  <c r="AD1286" i="1"/>
  <c r="AD1270" i="1"/>
  <c r="AD1255" i="1"/>
  <c r="AD1238" i="1"/>
  <c r="AD1222" i="1"/>
  <c r="AD1206" i="1"/>
  <c r="AD1190" i="1"/>
  <c r="AD1174" i="1"/>
  <c r="AD1158" i="1"/>
  <c r="AD1142" i="1"/>
  <c r="AD1126" i="1"/>
  <c r="AD1110" i="1"/>
  <c r="AD1094" i="1"/>
  <c r="AD1078" i="1"/>
  <c r="AD1062" i="1"/>
  <c r="AD1047" i="1"/>
  <c r="AD1030" i="1"/>
  <c r="AD1014" i="1"/>
  <c r="AD995" i="1"/>
  <c r="AD982" i="1"/>
  <c r="AD966" i="1"/>
  <c r="AD951" i="1"/>
  <c r="AD934" i="1"/>
  <c r="AD918" i="1"/>
  <c r="AD902" i="1"/>
  <c r="AD886" i="1"/>
  <c r="AD870" i="1"/>
  <c r="AD854" i="1"/>
  <c r="AD838" i="1"/>
  <c r="AD822" i="1"/>
  <c r="AD806" i="1"/>
  <c r="AD790" i="1"/>
  <c r="AD774" i="1"/>
  <c r="AD758" i="1"/>
  <c r="AD742" i="1"/>
  <c r="AD726" i="1"/>
  <c r="AD710" i="1"/>
  <c r="AD694" i="1"/>
  <c r="AD678" i="1"/>
  <c r="AD661" i="1"/>
  <c r="AD647" i="1"/>
  <c r="AD630" i="1"/>
  <c r="AD614" i="1"/>
  <c r="AD598" i="1"/>
  <c r="AD582" i="1"/>
  <c r="AD566" i="1"/>
  <c r="AD550" i="1"/>
  <c r="AD534" i="1"/>
  <c r="AD518" i="1"/>
  <c r="AD502" i="1"/>
  <c r="AD486" i="1"/>
  <c r="AD469" i="1"/>
  <c r="AD454" i="1"/>
  <c r="AD438" i="1"/>
  <c r="AD422" i="1"/>
  <c r="AD406" i="1"/>
  <c r="AD390" i="1"/>
  <c r="AD374" i="1"/>
  <c r="AD358" i="1"/>
  <c r="AD342" i="1"/>
  <c r="AD326" i="1"/>
  <c r="AD310" i="1"/>
  <c r="AD294" i="1"/>
  <c r="AD278" i="1"/>
  <c r="AD263" i="1"/>
  <c r="AD246" i="1"/>
  <c r="AD209" i="1"/>
  <c r="AD193" i="1"/>
  <c r="AD162" i="1"/>
  <c r="AD145" i="1"/>
  <c r="AD113" i="1"/>
  <c r="AD97" i="1"/>
  <c r="AD66" i="1"/>
  <c r="AD1301" i="1"/>
  <c r="AD1285" i="1"/>
  <c r="AD1269" i="1"/>
  <c r="AD1253" i="1"/>
  <c r="AD1237" i="1"/>
  <c r="AD1221" i="1"/>
  <c r="AD1205" i="1"/>
  <c r="AD1189" i="1"/>
  <c r="AD1173" i="1"/>
  <c r="AD1157" i="1"/>
  <c r="AD1141" i="1"/>
  <c r="AD1125" i="1"/>
  <c r="AD1109" i="1"/>
  <c r="AD1093" i="1"/>
  <c r="AD1077" i="1"/>
  <c r="AD1061" i="1"/>
  <c r="AD1046" i="1"/>
  <c r="AD1029" i="1"/>
  <c r="AD1013" i="1"/>
  <c r="AD998" i="1"/>
  <c r="AD981" i="1"/>
  <c r="AD965" i="1"/>
  <c r="AD949" i="1"/>
  <c r="AD933" i="1"/>
  <c r="AD917" i="1"/>
  <c r="AD901" i="1"/>
  <c r="AD885" i="1"/>
  <c r="AD868" i="1"/>
  <c r="AD853" i="1"/>
  <c r="AD837" i="1"/>
  <c r="AD821" i="1"/>
  <c r="AD805" i="1"/>
  <c r="AD789" i="1"/>
  <c r="AD773" i="1"/>
  <c r="AD757" i="1"/>
  <c r="AD741" i="1"/>
  <c r="AD725" i="1"/>
  <c r="AD709" i="1"/>
  <c r="AD693" i="1"/>
  <c r="AD677" i="1"/>
  <c r="AD662" i="1"/>
  <c r="AD645" i="1"/>
  <c r="AD629" i="1"/>
  <c r="AD613" i="1"/>
  <c r="AD597" i="1"/>
  <c r="AD581" i="1"/>
  <c r="AD565" i="1"/>
  <c r="AD549" i="1"/>
  <c r="AD533" i="1"/>
  <c r="AD517" i="1"/>
  <c r="AD501" i="1"/>
  <c r="AD485" i="1"/>
  <c r="AD470" i="1"/>
  <c r="AD453" i="1"/>
  <c r="AD437" i="1"/>
  <c r="AD421" i="1"/>
  <c r="AD405" i="1"/>
  <c r="AD389" i="1"/>
  <c r="AD373" i="1"/>
  <c r="AD357" i="1"/>
  <c r="AD341" i="1"/>
  <c r="AD325" i="1"/>
  <c r="AD309" i="1"/>
  <c r="AD293" i="1"/>
  <c r="AD277" i="1"/>
  <c r="AD262" i="1"/>
  <c r="AD245" i="1"/>
  <c r="AD229" i="1"/>
  <c r="AD208" i="1"/>
  <c r="AD80" i="1"/>
  <c r="AC1215" i="1"/>
  <c r="AD1300" i="1"/>
  <c r="AD1284" i="1"/>
  <c r="AD1268" i="1"/>
  <c r="AD1252" i="1"/>
  <c r="AD1236" i="1"/>
  <c r="AD1220" i="1"/>
  <c r="AD1204" i="1"/>
  <c r="AD1188" i="1"/>
  <c r="AD1172" i="1"/>
  <c r="AD1156" i="1"/>
  <c r="AD1140" i="1"/>
  <c r="AD1124" i="1"/>
  <c r="AD1108" i="1"/>
  <c r="AD1092" i="1"/>
  <c r="AD1076" i="1"/>
  <c r="AD1060" i="1"/>
  <c r="AD1045" i="1"/>
  <c r="AD1028" i="1"/>
  <c r="AD1012" i="1"/>
  <c r="AD997" i="1"/>
  <c r="AD980" i="1"/>
  <c r="AD964" i="1"/>
  <c r="AD948" i="1"/>
  <c r="AD932" i="1"/>
  <c r="AD916" i="1"/>
  <c r="AD900" i="1"/>
  <c r="AD884" i="1"/>
  <c r="AD869" i="1"/>
  <c r="AD852" i="1"/>
  <c r="AD836" i="1"/>
  <c r="AD820" i="1"/>
  <c r="AD804" i="1"/>
  <c r="AD788" i="1"/>
  <c r="AD772" i="1"/>
  <c r="AD756" i="1"/>
  <c r="AD740" i="1"/>
  <c r="AD724" i="1"/>
  <c r="AD708" i="1"/>
  <c r="AD692" i="1"/>
  <c r="AD676" i="1"/>
  <c r="AD660" i="1"/>
  <c r="AD644" i="1"/>
  <c r="AD628" i="1"/>
  <c r="AD612" i="1"/>
  <c r="AD596" i="1"/>
  <c r="AD580" i="1"/>
  <c r="AD564" i="1"/>
  <c r="AD548" i="1"/>
  <c r="AD532" i="1"/>
  <c r="AD515" i="1"/>
  <c r="AD500" i="1"/>
  <c r="AD484" i="1"/>
  <c r="AD468" i="1"/>
  <c r="AD452" i="1"/>
  <c r="AD436" i="1"/>
  <c r="AD420" i="1"/>
  <c r="AD404" i="1"/>
  <c r="AD388" i="1"/>
  <c r="AD372" i="1"/>
  <c r="AD356" i="1"/>
  <c r="AD340" i="1"/>
  <c r="AD324" i="1"/>
  <c r="AD308" i="1"/>
  <c r="AD292" i="1"/>
  <c r="AD276" i="1"/>
  <c r="AD31" i="1"/>
  <c r="AD1299" i="1"/>
  <c r="AD1283" i="1"/>
  <c r="AD1267" i="1"/>
  <c r="AD1251" i="1"/>
  <c r="AD1235" i="1"/>
  <c r="AD1219" i="1"/>
  <c r="AD1203" i="1"/>
  <c r="AD1187" i="1"/>
  <c r="AD1171" i="1"/>
  <c r="AD1155" i="1"/>
  <c r="AD1139" i="1"/>
  <c r="AD1123" i="1"/>
  <c r="AD1107" i="1"/>
  <c r="AD1091" i="1"/>
  <c r="AD1075" i="1"/>
  <c r="AD1059" i="1"/>
  <c r="AD1043" i="1"/>
  <c r="AD1027" i="1"/>
  <c r="AD1011" i="1"/>
  <c r="AD996" i="1"/>
  <c r="AD979" i="1"/>
  <c r="AD963" i="1"/>
  <c r="AD947" i="1"/>
  <c r="AD931" i="1"/>
  <c r="AD915" i="1"/>
  <c r="AD899" i="1"/>
  <c r="AD883" i="1"/>
  <c r="AD867" i="1"/>
  <c r="AD851" i="1"/>
  <c r="AD835" i="1"/>
  <c r="AD818" i="1"/>
  <c r="AD803" i="1"/>
  <c r="AD787" i="1"/>
  <c r="AD771" i="1"/>
  <c r="AD755" i="1"/>
  <c r="AD739" i="1"/>
  <c r="AD723" i="1"/>
  <c r="AD707" i="1"/>
  <c r="AD691" i="1"/>
  <c r="AD675" i="1"/>
  <c r="AD659" i="1"/>
  <c r="AD643" i="1"/>
  <c r="AD627" i="1"/>
  <c r="AD611" i="1"/>
  <c r="AD595" i="1"/>
  <c r="AD584" i="1"/>
  <c r="AD563" i="1"/>
  <c r="AD547" i="1"/>
  <c r="AD531" i="1"/>
  <c r="AD516" i="1"/>
  <c r="AD499" i="1"/>
  <c r="AD483" i="1"/>
  <c r="AD467" i="1"/>
  <c r="AD451" i="1"/>
  <c r="AD435" i="1"/>
  <c r="AD419" i="1"/>
  <c r="AD403" i="1"/>
  <c r="AD387" i="1"/>
  <c r="AD371" i="1"/>
  <c r="AD355" i="1"/>
  <c r="AD339" i="1"/>
  <c r="AD323" i="1"/>
  <c r="AD307" i="1"/>
  <c r="AD291" i="1"/>
  <c r="AD275" i="1"/>
  <c r="AD260" i="1"/>
  <c r="AD157" i="1"/>
  <c r="AD1314" i="1"/>
  <c r="AD1298" i="1"/>
  <c r="AD1282" i="1"/>
  <c r="AD1266" i="1"/>
  <c r="AD1250" i="1"/>
  <c r="AD1234" i="1"/>
  <c r="AD1218" i="1"/>
  <c r="AD1202" i="1"/>
  <c r="AD1186" i="1"/>
  <c r="AD1170" i="1"/>
  <c r="AD1154" i="1"/>
  <c r="AD1138" i="1"/>
  <c r="AD1122" i="1"/>
  <c r="AD1106" i="1"/>
  <c r="AD1090" i="1"/>
  <c r="AD1074" i="1"/>
  <c r="AD1058" i="1"/>
  <c r="AD1042" i="1"/>
  <c r="AD1026" i="1"/>
  <c r="AD1010" i="1"/>
  <c r="AD994" i="1"/>
  <c r="AD978" i="1"/>
  <c r="AD962" i="1"/>
  <c r="AD946" i="1"/>
  <c r="AD930" i="1"/>
  <c r="AD914" i="1"/>
  <c r="AD898" i="1"/>
  <c r="AD882" i="1"/>
  <c r="AD866" i="1"/>
  <c r="AD850" i="1"/>
  <c r="AD834" i="1"/>
  <c r="AD819" i="1"/>
  <c r="AD802" i="1"/>
  <c r="AD786" i="1"/>
  <c r="AD770" i="1"/>
  <c r="AD754" i="1"/>
  <c r="AD738" i="1"/>
  <c r="AD722" i="1"/>
  <c r="AD706" i="1"/>
  <c r="AD690" i="1"/>
  <c r="AD674" i="1"/>
  <c r="AD658" i="1"/>
  <c r="AD642" i="1"/>
  <c r="AD626" i="1"/>
  <c r="AD610" i="1"/>
  <c r="AD594" i="1"/>
  <c r="AD578" i="1"/>
  <c r="AD562" i="1"/>
  <c r="AD546" i="1"/>
  <c r="AD530" i="1"/>
  <c r="AD514" i="1"/>
  <c r="AD498" i="1"/>
  <c r="AD482" i="1"/>
  <c r="AD466" i="1"/>
  <c r="AD450" i="1"/>
  <c r="AD434" i="1"/>
  <c r="AD418" i="1"/>
  <c r="AD402" i="1"/>
  <c r="AD386" i="1"/>
  <c r="AD370" i="1"/>
  <c r="AD354" i="1"/>
  <c r="AD338" i="1"/>
  <c r="AD322" i="1"/>
  <c r="AD306" i="1"/>
  <c r="AD290" i="1"/>
  <c r="AD274" i="1"/>
  <c r="AD258" i="1"/>
  <c r="AD242" i="1"/>
  <c r="AD226" i="1"/>
  <c r="AD205" i="1"/>
  <c r="AD197" i="1"/>
  <c r="AD173" i="1"/>
  <c r="AD125" i="1"/>
  <c r="AD109" i="1"/>
  <c r="AD77" i="1"/>
  <c r="AD1313" i="1"/>
  <c r="AD1297" i="1"/>
  <c r="AD1281" i="1"/>
  <c r="AD1265" i="1"/>
  <c r="AD1249" i="1"/>
  <c r="AD1233" i="1"/>
  <c r="AD1217" i="1"/>
  <c r="AD1201" i="1"/>
  <c r="AD1185" i="1"/>
  <c r="AD1169" i="1"/>
  <c r="AD1153" i="1"/>
  <c r="AD1137" i="1"/>
  <c r="AD1121" i="1"/>
  <c r="AD1105" i="1"/>
  <c r="AD1089" i="1"/>
  <c r="AD1073" i="1"/>
  <c r="AD1057" i="1"/>
  <c r="AD1041" i="1"/>
  <c r="AD1025" i="1"/>
  <c r="AD1009" i="1"/>
  <c r="AD993" i="1"/>
  <c r="AD977" i="1"/>
  <c r="AD961" i="1"/>
  <c r="AD945" i="1"/>
  <c r="AD929" i="1"/>
  <c r="AD913" i="1"/>
  <c r="AD897" i="1"/>
  <c r="AD881" i="1"/>
  <c r="AD865" i="1"/>
  <c r="AD849" i="1"/>
  <c r="AD833" i="1"/>
  <c r="AD817" i="1"/>
  <c r="AD801" i="1"/>
  <c r="AD785" i="1"/>
  <c r="AD769" i="1"/>
  <c r="AD753" i="1"/>
  <c r="AD737" i="1"/>
  <c r="AD721" i="1"/>
  <c r="AD705" i="1"/>
  <c r="AD689" i="1"/>
  <c r="AD673" i="1"/>
  <c r="AD657" i="1"/>
  <c r="AD641" i="1"/>
  <c r="AD625" i="1"/>
  <c r="AD609" i="1"/>
  <c r="AD593" i="1"/>
  <c r="AD577" i="1"/>
  <c r="AD561" i="1"/>
  <c r="AD545" i="1"/>
  <c r="AD529" i="1"/>
  <c r="AD513" i="1"/>
  <c r="AD497" i="1"/>
  <c r="AD481" i="1"/>
  <c r="AD465" i="1"/>
  <c r="AD449" i="1"/>
  <c r="AD433" i="1"/>
  <c r="AD417" i="1"/>
  <c r="AD401" i="1"/>
  <c r="AD385" i="1"/>
  <c r="AD369" i="1"/>
  <c r="AD353" i="1"/>
  <c r="AD337" i="1"/>
  <c r="AD321" i="1"/>
  <c r="AD305" i="1"/>
  <c r="AD287" i="1"/>
  <c r="AD273" i="1"/>
  <c r="AD257" i="1"/>
  <c r="AD204" i="1"/>
  <c r="AD1312" i="1"/>
  <c r="AD1296" i="1"/>
  <c r="AD1280" i="1"/>
  <c r="AD1264" i="1"/>
  <c r="AD1248" i="1"/>
  <c r="AD1232" i="1"/>
  <c r="AD1216" i="1"/>
  <c r="AD1200" i="1"/>
  <c r="AD1184" i="1"/>
  <c r="AD1168" i="1"/>
  <c r="AD1151" i="1"/>
  <c r="AD1136" i="1"/>
  <c r="AD1120" i="1"/>
  <c r="AD1104" i="1"/>
  <c r="AD1088" i="1"/>
  <c r="AD1072" i="1"/>
  <c r="AD1056" i="1"/>
  <c r="AD1040" i="1"/>
  <c r="AD1024" i="1"/>
  <c r="AD1008" i="1"/>
  <c r="AD992" i="1"/>
  <c r="AD976" i="1"/>
  <c r="AD960" i="1"/>
  <c r="AD944" i="1"/>
  <c r="AD928" i="1"/>
  <c r="AD912" i="1"/>
  <c r="AD895" i="1"/>
  <c r="AD880" i="1"/>
  <c r="AD864" i="1"/>
  <c r="AD848" i="1"/>
  <c r="AD832" i="1"/>
  <c r="AD816" i="1"/>
  <c r="AD800" i="1"/>
  <c r="AD784" i="1"/>
  <c r="AD768" i="1"/>
  <c r="AD752" i="1"/>
  <c r="AD736" i="1"/>
  <c r="AD720" i="1"/>
  <c r="AD704" i="1"/>
  <c r="AD688" i="1"/>
  <c r="AD672" i="1"/>
  <c r="AD656" i="1"/>
  <c r="AD640" i="1"/>
  <c r="AD624" i="1"/>
  <c r="AD608" i="1"/>
  <c r="AD592" i="1"/>
  <c r="AD576" i="1"/>
  <c r="AD560" i="1"/>
  <c r="AD544" i="1"/>
  <c r="AD528" i="1"/>
  <c r="AD512" i="1"/>
  <c r="AD496" i="1"/>
  <c r="AD480" i="1"/>
  <c r="AD464" i="1"/>
  <c r="AD448" i="1"/>
  <c r="AD432" i="1"/>
  <c r="AD416" i="1"/>
  <c r="AD400" i="1"/>
  <c r="AD384" i="1"/>
  <c r="AD368" i="1"/>
  <c r="AD352" i="1"/>
  <c r="AD336" i="1"/>
  <c r="AD320" i="1"/>
  <c r="AD304" i="1"/>
  <c r="AD289" i="1"/>
  <c r="AD272" i="1"/>
  <c r="AD256" i="1"/>
  <c r="AD224" i="1"/>
  <c r="AD203" i="1"/>
  <c r="AD187" i="1"/>
  <c r="AD171" i="1"/>
  <c r="AD153" i="1"/>
  <c r="AD139" i="1"/>
  <c r="AD104" i="1"/>
  <c r="AD91" i="1"/>
  <c r="AD1311" i="1"/>
  <c r="AD1295" i="1"/>
  <c r="AD1279" i="1"/>
  <c r="AD1263" i="1"/>
  <c r="AD1247" i="1"/>
  <c r="AD1231" i="1"/>
  <c r="AD1215" i="1"/>
  <c r="AD1199" i="1"/>
  <c r="AD1183" i="1"/>
  <c r="AD1167" i="1"/>
  <c r="AD1152" i="1"/>
  <c r="AD1135" i="1"/>
  <c r="AD1119" i="1"/>
  <c r="AD1103" i="1"/>
  <c r="AD1087" i="1"/>
  <c r="AD1071" i="1"/>
  <c r="AD1055" i="1"/>
  <c r="AD1039" i="1"/>
  <c r="AD1023" i="1"/>
  <c r="AD1007" i="1"/>
  <c r="AD991" i="1"/>
  <c r="AD975" i="1"/>
  <c r="AD959" i="1"/>
  <c r="AD943" i="1"/>
  <c r="AD927" i="1"/>
  <c r="AD911" i="1"/>
  <c r="AD894" i="1"/>
  <c r="AD879" i="1"/>
  <c r="AD863" i="1"/>
  <c r="AD847" i="1"/>
  <c r="AD831" i="1"/>
  <c r="AD815" i="1"/>
  <c r="AD799" i="1"/>
  <c r="AD783" i="1"/>
  <c r="AD767" i="1"/>
  <c r="AD751" i="1"/>
  <c r="AD735" i="1"/>
  <c r="AD719" i="1"/>
  <c r="AD703" i="1"/>
  <c r="AD687" i="1"/>
  <c r="AD671" i="1"/>
  <c r="AD655" i="1"/>
  <c r="AD639" i="1"/>
  <c r="AD623" i="1"/>
  <c r="AD607" i="1"/>
  <c r="AD591" i="1"/>
  <c r="AD575" i="1"/>
  <c r="AD559" i="1"/>
  <c r="AD543" i="1"/>
  <c r="AD527" i="1"/>
  <c r="AD511" i="1"/>
  <c r="AD495" i="1"/>
  <c r="AD479" i="1"/>
  <c r="AD463" i="1"/>
  <c r="AD447" i="1"/>
  <c r="AD431" i="1"/>
  <c r="AD415" i="1"/>
  <c r="AD399" i="1"/>
  <c r="AD383" i="1"/>
  <c r="AD367" i="1"/>
  <c r="AD351" i="1"/>
  <c r="AD335" i="1"/>
  <c r="AD319" i="1"/>
  <c r="AD303" i="1"/>
  <c r="AD271" i="1"/>
  <c r="AD223" i="1"/>
  <c r="AD1310" i="1"/>
  <c r="AD1294" i="1"/>
  <c r="AD1278" i="1"/>
  <c r="AD1262" i="1"/>
  <c r="AD1246" i="1"/>
  <c r="AD1230" i="1"/>
  <c r="AD1214" i="1"/>
  <c r="AD1198" i="1"/>
  <c r="AD1182" i="1"/>
  <c r="AD1166" i="1"/>
  <c r="AD1150" i="1"/>
  <c r="AD1134" i="1"/>
  <c r="AD1118" i="1"/>
  <c r="AD1102" i="1"/>
  <c r="AD1084" i="1"/>
  <c r="AD1070" i="1"/>
  <c r="AD1054" i="1"/>
  <c r="AD1038" i="1"/>
  <c r="AD1022" i="1"/>
  <c r="AD1006" i="1"/>
  <c r="AD990" i="1"/>
  <c r="AD974" i="1"/>
  <c r="AD958" i="1"/>
  <c r="AD939" i="1"/>
  <c r="AD923" i="1"/>
  <c r="AD910" i="1"/>
  <c r="AD896" i="1"/>
  <c r="AD878" i="1"/>
  <c r="AD862" i="1"/>
  <c r="AD846" i="1"/>
  <c r="AD830" i="1"/>
  <c r="AD814" i="1"/>
  <c r="AD798" i="1"/>
  <c r="AD782" i="1"/>
  <c r="AD766" i="1"/>
  <c r="AD750" i="1"/>
  <c r="AD734" i="1"/>
  <c r="AD718" i="1"/>
  <c r="AD702" i="1"/>
  <c r="AD686" i="1"/>
  <c r="AD670" i="1"/>
  <c r="AD654" i="1"/>
  <c r="AD638" i="1"/>
  <c r="AD622" i="1"/>
  <c r="AD606" i="1"/>
  <c r="AD590" i="1"/>
  <c r="AD574" i="1"/>
  <c r="AD558" i="1"/>
  <c r="AD542" i="1"/>
  <c r="AD526" i="1"/>
  <c r="AD510" i="1"/>
  <c r="AD494" i="1"/>
  <c r="AD478" i="1"/>
  <c r="AD462" i="1"/>
  <c r="AD446" i="1"/>
  <c r="AD430" i="1"/>
  <c r="AD414" i="1"/>
  <c r="AD398" i="1"/>
  <c r="AD382" i="1"/>
  <c r="AD366" i="1"/>
  <c r="AD350" i="1"/>
  <c r="AD334" i="1"/>
  <c r="AD318" i="1"/>
  <c r="AD302" i="1"/>
  <c r="AD286" i="1"/>
  <c r="AD270" i="1"/>
  <c r="AD254" i="1"/>
  <c r="AD238" i="1"/>
  <c r="AD222" i="1"/>
  <c r="AD137" i="1"/>
  <c r="AD121" i="1"/>
  <c r="AD177" i="1"/>
  <c r="AD1309" i="1"/>
  <c r="AD1293" i="1"/>
  <c r="AD1277" i="1"/>
  <c r="AD1261" i="1"/>
  <c r="AD1245" i="1"/>
  <c r="AD1229" i="1"/>
  <c r="AD1213" i="1"/>
  <c r="AD1197" i="1"/>
  <c r="AD1181" i="1"/>
  <c r="AD1165" i="1"/>
  <c r="AD1149" i="1"/>
  <c r="AD1133" i="1"/>
  <c r="AD1117" i="1"/>
  <c r="AD1101" i="1"/>
  <c r="AD1086" i="1"/>
  <c r="AD1069" i="1"/>
  <c r="AD1053" i="1"/>
  <c r="AD1037" i="1"/>
  <c r="AD1021" i="1"/>
  <c r="AD1005" i="1"/>
  <c r="AD989" i="1"/>
  <c r="AD973" i="1"/>
  <c r="AD957" i="1"/>
  <c r="AD942" i="1"/>
  <c r="AD926" i="1"/>
  <c r="AD909" i="1"/>
  <c r="AD893" i="1"/>
  <c r="AD877" i="1"/>
  <c r="AD861" i="1"/>
  <c r="AD845" i="1"/>
  <c r="AD829" i="1"/>
  <c r="AD813" i="1"/>
  <c r="AD797" i="1"/>
  <c r="AD781" i="1"/>
  <c r="AD765" i="1"/>
  <c r="AD749" i="1"/>
  <c r="AD733" i="1"/>
  <c r="AD717" i="1"/>
  <c r="AD701" i="1"/>
  <c r="AD685" i="1"/>
  <c r="AD669" i="1"/>
  <c r="AD653" i="1"/>
  <c r="AD637" i="1"/>
  <c r="AD621" i="1"/>
  <c r="AD605" i="1"/>
  <c r="AD589" i="1"/>
  <c r="AD573" i="1"/>
  <c r="AD557" i="1"/>
  <c r="AD541" i="1"/>
  <c r="AD525" i="1"/>
  <c r="AD509" i="1"/>
  <c r="AD493" i="1"/>
  <c r="AD477" i="1"/>
  <c r="AD461" i="1"/>
  <c r="AD445" i="1"/>
  <c r="AD429" i="1"/>
  <c r="AD413" i="1"/>
  <c r="AD397" i="1"/>
  <c r="AD381" i="1"/>
  <c r="AD365" i="1"/>
  <c r="AD349" i="1"/>
  <c r="AD333" i="1"/>
  <c r="AD317" i="1"/>
  <c r="AD301" i="1"/>
  <c r="AD285" i="1"/>
  <c r="AD269" i="1"/>
  <c r="AD253" i="1"/>
  <c r="AD221" i="1"/>
  <c r="AD1308" i="1"/>
  <c r="AD1292" i="1"/>
  <c r="AD1276" i="1"/>
  <c r="AD1260" i="1"/>
  <c r="AD1244" i="1"/>
  <c r="AD1228" i="1"/>
  <c r="AD1212" i="1"/>
  <c r="AD1196" i="1"/>
  <c r="AD1180" i="1"/>
  <c r="AD1164" i="1"/>
  <c r="AD1148" i="1"/>
  <c r="AD1132" i="1"/>
  <c r="AD1116" i="1"/>
  <c r="AD1100" i="1"/>
  <c r="AD1085" i="1"/>
  <c r="AD1068" i="1"/>
  <c r="AD1052" i="1"/>
  <c r="AD1036" i="1"/>
  <c r="AD1020" i="1"/>
  <c r="AD1004" i="1"/>
  <c r="AD988" i="1"/>
  <c r="AD972" i="1"/>
  <c r="AD956" i="1"/>
  <c r="AD941" i="1"/>
  <c r="AD925" i="1"/>
  <c r="AD908" i="1"/>
  <c r="AD892" i="1"/>
  <c r="AD876" i="1"/>
  <c r="AD860" i="1"/>
  <c r="AD844" i="1"/>
  <c r="AD828" i="1"/>
  <c r="AD812" i="1"/>
  <c r="AD796" i="1"/>
  <c r="AD780" i="1"/>
  <c r="AD764" i="1"/>
  <c r="AD748" i="1"/>
  <c r="AD732" i="1"/>
  <c r="AD716" i="1"/>
  <c r="AD697" i="1"/>
  <c r="AD684" i="1"/>
  <c r="AD668" i="1"/>
  <c r="AD652" i="1"/>
  <c r="AD636" i="1"/>
  <c r="AD620" i="1"/>
  <c r="AD604" i="1"/>
  <c r="AD588" i="1"/>
  <c r="AD572" i="1"/>
  <c r="AD556" i="1"/>
  <c r="AD540" i="1"/>
  <c r="AD524" i="1"/>
  <c r="AD508" i="1"/>
  <c r="AD492" i="1"/>
  <c r="AD476" i="1"/>
  <c r="AD460" i="1"/>
  <c r="AD444" i="1"/>
  <c r="AD428" i="1"/>
  <c r="AD412" i="1"/>
  <c r="AD396" i="1"/>
  <c r="AD380" i="1"/>
  <c r="AD364" i="1"/>
  <c r="AD348" i="1"/>
  <c r="AD332" i="1"/>
  <c r="AD316" i="1"/>
  <c r="AD300" i="1"/>
  <c r="AD284" i="1"/>
  <c r="AD268" i="1"/>
  <c r="AD252" i="1"/>
  <c r="AD220" i="1"/>
  <c r="AD199" i="1"/>
  <c r="O210" i="1"/>
  <c r="AD210" i="1" s="1"/>
  <c r="O194" i="1"/>
  <c r="AD194" i="1" s="1"/>
  <c r="AD1307" i="1"/>
  <c r="AD1291" i="1"/>
  <c r="AD1275" i="1"/>
  <c r="AD1259" i="1"/>
  <c r="AD1243" i="1"/>
  <c r="AD1227" i="1"/>
  <c r="AD1211" i="1"/>
  <c r="AD1195" i="1"/>
  <c r="AD1179" i="1"/>
  <c r="AD1163" i="1"/>
  <c r="AD1147" i="1"/>
  <c r="AD1131" i="1"/>
  <c r="AD1115" i="1"/>
  <c r="AD1099" i="1"/>
  <c r="AD1083" i="1"/>
  <c r="AD1067" i="1"/>
  <c r="AD1051" i="1"/>
  <c r="AD1035" i="1"/>
  <c r="AD1019" i="1"/>
  <c r="AD1003" i="1"/>
  <c r="AD987" i="1"/>
  <c r="AD971" i="1"/>
  <c r="AD955" i="1"/>
  <c r="AD940" i="1"/>
  <c r="AD924" i="1"/>
  <c r="AD907" i="1"/>
  <c r="AD890" i="1"/>
  <c r="AD875" i="1"/>
  <c r="AD858" i="1"/>
  <c r="AD843" i="1"/>
  <c r="AD827" i="1"/>
  <c r="AD811" i="1"/>
  <c r="AD795" i="1"/>
  <c r="AD779" i="1"/>
  <c r="AD763" i="1"/>
  <c r="AD747" i="1"/>
  <c r="AD731" i="1"/>
  <c r="AD715" i="1"/>
  <c r="AD700" i="1"/>
  <c r="AD683" i="1"/>
  <c r="AD667" i="1"/>
  <c r="AD651" i="1"/>
  <c r="AD635" i="1"/>
  <c r="AD619" i="1"/>
  <c r="AD603" i="1"/>
  <c r="AD587" i="1"/>
  <c r="AD571" i="1"/>
  <c r="AD555" i="1"/>
  <c r="AD539" i="1"/>
  <c r="AD523" i="1"/>
  <c r="AD507" i="1"/>
  <c r="AD491" i="1"/>
  <c r="AD475" i="1"/>
  <c r="AD459" i="1"/>
  <c r="AD443" i="1"/>
  <c r="AD427" i="1"/>
  <c r="AD411" i="1"/>
  <c r="AD395" i="1"/>
  <c r="AD379" i="1"/>
  <c r="AD363" i="1"/>
  <c r="AD347" i="1"/>
  <c r="AD331" i="1"/>
  <c r="AD315" i="1"/>
  <c r="AD299" i="1"/>
  <c r="AD283" i="1"/>
  <c r="AD267" i="1"/>
  <c r="AD251" i="1"/>
  <c r="AD235" i="1"/>
  <c r="AD218" i="1"/>
  <c r="AD86" i="1"/>
  <c r="AD1306" i="1"/>
  <c r="AD1290" i="1"/>
  <c r="AD1274" i="1"/>
  <c r="AD1258" i="1"/>
  <c r="AD1242" i="1"/>
  <c r="AD1226" i="1"/>
  <c r="AD1210" i="1"/>
  <c r="AD1194" i="1"/>
  <c r="AD1178" i="1"/>
  <c r="AD1162" i="1"/>
  <c r="AD1146" i="1"/>
  <c r="AD1130" i="1"/>
  <c r="AD1114" i="1"/>
  <c r="AD1098" i="1"/>
  <c r="AD1082" i="1"/>
  <c r="AD1066" i="1"/>
  <c r="AD1050" i="1"/>
  <c r="AD1034" i="1"/>
  <c r="AD1018" i="1"/>
  <c r="AD1002" i="1"/>
  <c r="AD986" i="1"/>
  <c r="AD970" i="1"/>
  <c r="AD950" i="1"/>
  <c r="AD938" i="1"/>
  <c r="AD922" i="1"/>
  <c r="AD906" i="1"/>
  <c r="AD891" i="1"/>
  <c r="AD874" i="1"/>
  <c r="AD859" i="1"/>
  <c r="AD842" i="1"/>
  <c r="AD826" i="1"/>
  <c r="AD810" i="1"/>
  <c r="AD794" i="1"/>
  <c r="AD778" i="1"/>
  <c r="AD762" i="1"/>
  <c r="AD746" i="1"/>
  <c r="AD730" i="1"/>
  <c r="AD714" i="1"/>
  <c r="AD699" i="1"/>
  <c r="AD682" i="1"/>
  <c r="AD666" i="1"/>
  <c r="AD650" i="1"/>
  <c r="AD634" i="1"/>
  <c r="AD618" i="1"/>
  <c r="AD602" i="1"/>
  <c r="AD579" i="1"/>
  <c r="AD570" i="1"/>
  <c r="AD554" i="1"/>
  <c r="AD538" i="1"/>
  <c r="AD522" i="1"/>
  <c r="AD506" i="1"/>
  <c r="AD490" i="1"/>
  <c r="AD474" i="1"/>
  <c r="AD458" i="1"/>
  <c r="AD442" i="1"/>
  <c r="AD426" i="1"/>
  <c r="AD410" i="1"/>
  <c r="AD394" i="1"/>
  <c r="AD378" i="1"/>
  <c r="AD362" i="1"/>
  <c r="AD346" i="1"/>
  <c r="AD330" i="1"/>
  <c r="AD314" i="1"/>
  <c r="AD298" i="1"/>
  <c r="AD282" i="1"/>
  <c r="AD266" i="1"/>
  <c r="AD250" i="1"/>
  <c r="AD181" i="1"/>
  <c r="AD133" i="1"/>
  <c r="AD117" i="1"/>
  <c r="AD101" i="1"/>
  <c r="AD85" i="1"/>
  <c r="AD1305" i="1"/>
  <c r="AD1289" i="1"/>
  <c r="AD1273" i="1"/>
  <c r="AD1257" i="1"/>
  <c r="AD1241" i="1"/>
  <c r="AD1225" i="1"/>
  <c r="AD1209" i="1"/>
  <c r="AD1193" i="1"/>
  <c r="AD1177" i="1"/>
  <c r="AD1161" i="1"/>
  <c r="AD1145" i="1"/>
  <c r="AD1129" i="1"/>
  <c r="AD1113" i="1"/>
  <c r="AD1097" i="1"/>
  <c r="AD1081" i="1"/>
  <c r="AD1065" i="1"/>
  <c r="AD1049" i="1"/>
  <c r="AD1033" i="1"/>
  <c r="AD1017" i="1"/>
  <c r="AD1001" i="1"/>
  <c r="AD985" i="1"/>
  <c r="AD969" i="1"/>
  <c r="AD954" i="1"/>
  <c r="AD937" i="1"/>
  <c r="AD921" i="1"/>
  <c r="AD905" i="1"/>
  <c r="AD889" i="1"/>
  <c r="AD873" i="1"/>
  <c r="AD857" i="1"/>
  <c r="AD841" i="1"/>
  <c r="AD825" i="1"/>
  <c r="AD809" i="1"/>
  <c r="AD793" i="1"/>
  <c r="AD777" i="1"/>
  <c r="AD761" i="1"/>
  <c r="AD745" i="1"/>
  <c r="AD729" i="1"/>
  <c r="AD713" i="1"/>
  <c r="AD698" i="1"/>
  <c r="AD681" i="1"/>
  <c r="AD665" i="1"/>
  <c r="AD649" i="1"/>
  <c r="AD633" i="1"/>
  <c r="AD617" i="1"/>
  <c r="AD601" i="1"/>
  <c r="AD586" i="1"/>
  <c r="AD569" i="1"/>
  <c r="AD553" i="1"/>
  <c r="AD537" i="1"/>
  <c r="AD521" i="1"/>
  <c r="AD505" i="1"/>
  <c r="AD489" i="1"/>
  <c r="AD473" i="1"/>
  <c r="AD457" i="1"/>
  <c r="AD441" i="1"/>
  <c r="AD425" i="1"/>
  <c r="AD409" i="1"/>
  <c r="AD393" i="1"/>
  <c r="AD377" i="1"/>
  <c r="AD361" i="1"/>
  <c r="AD345" i="1"/>
  <c r="AD329" i="1"/>
  <c r="AD313" i="1"/>
  <c r="AD297" i="1"/>
  <c r="AD281" i="1"/>
  <c r="AD265" i="1"/>
  <c r="AD248" i="1"/>
  <c r="AD233" i="1"/>
  <c r="AD212" i="1"/>
  <c r="AD1304" i="1"/>
  <c r="AD1288" i="1"/>
  <c r="AD1272" i="1"/>
  <c r="AD1256" i="1"/>
  <c r="AD1240" i="1"/>
  <c r="AD1224" i="1"/>
  <c r="AD1208" i="1"/>
  <c r="AD1192" i="1"/>
  <c r="AD1176" i="1"/>
  <c r="AD1160" i="1"/>
  <c r="AD1144" i="1"/>
  <c r="AD1128" i="1"/>
  <c r="AD1112" i="1"/>
  <c r="AD1096" i="1"/>
  <c r="AD1080" i="1"/>
  <c r="AD1064" i="1"/>
  <c r="AD1048" i="1"/>
  <c r="AD1032" i="1"/>
  <c r="AD1016" i="1"/>
  <c r="AD1000" i="1"/>
  <c r="AD984" i="1"/>
  <c r="AD968" i="1"/>
  <c r="AD953" i="1"/>
  <c r="AD936" i="1"/>
  <c r="AD920" i="1"/>
  <c r="AD904" i="1"/>
  <c r="AD888" i="1"/>
  <c r="AD872" i="1"/>
  <c r="AD856" i="1"/>
  <c r="AD840" i="1"/>
  <c r="AD824" i="1"/>
  <c r="AD808" i="1"/>
  <c r="AD792" i="1"/>
  <c r="AD775" i="1"/>
  <c r="AD759" i="1"/>
  <c r="AD744" i="1"/>
  <c r="AD728" i="1"/>
  <c r="AD712" i="1"/>
  <c r="AD696" i="1"/>
  <c r="AD680" i="1"/>
  <c r="AD664" i="1"/>
  <c r="AD648" i="1"/>
  <c r="AD632" i="1"/>
  <c r="AD616" i="1"/>
  <c r="AD600" i="1"/>
  <c r="AD585" i="1"/>
  <c r="AD568" i="1"/>
  <c r="AD552" i="1"/>
  <c r="AD536" i="1"/>
  <c r="AD520" i="1"/>
  <c r="AD504" i="1"/>
  <c r="AD488" i="1"/>
  <c r="AD472" i="1"/>
  <c r="AD456" i="1"/>
  <c r="AD440" i="1"/>
  <c r="AD424" i="1"/>
  <c r="AD408" i="1"/>
  <c r="AD392" i="1"/>
  <c r="AD375" i="1"/>
  <c r="AD360" i="1"/>
  <c r="AD344" i="1"/>
  <c r="AD328" i="1"/>
  <c r="AD312" i="1"/>
  <c r="AD296" i="1"/>
  <c r="AD280" i="1"/>
  <c r="AD264" i="1"/>
  <c r="AD215" i="1"/>
  <c r="AD149" i="1"/>
  <c r="AD163" i="1"/>
  <c r="AC213" i="1"/>
  <c r="AC1152" i="1"/>
  <c r="AC1297" i="1"/>
  <c r="AC1279" i="1"/>
  <c r="AC1261" i="1"/>
  <c r="AC1243" i="1"/>
  <c r="AC1225" i="1"/>
  <c r="AC1207" i="1"/>
  <c r="AC1183" i="1"/>
  <c r="AC1147" i="1"/>
  <c r="AC1111" i="1"/>
  <c r="AC1075" i="1"/>
  <c r="AC1039" i="1"/>
  <c r="AC956" i="1"/>
  <c r="AC848" i="1"/>
  <c r="AC740" i="1"/>
  <c r="AC632" i="1"/>
  <c r="AC524" i="1"/>
  <c r="AC416" i="1"/>
  <c r="AC201" i="1"/>
  <c r="AC1295" i="1"/>
  <c r="AC1265" i="1"/>
  <c r="AC1235" i="1"/>
  <c r="AC1211" i="1"/>
  <c r="AC1181" i="1"/>
  <c r="AC1145" i="1"/>
  <c r="AC1115" i="1"/>
  <c r="AC1067" i="1"/>
  <c r="AC996" i="1"/>
  <c r="AC971" i="1"/>
  <c r="AC947" i="1"/>
  <c r="AC917" i="1"/>
  <c r="AC899" i="1"/>
  <c r="AC875" i="1"/>
  <c r="AC857" i="1"/>
  <c r="AC839" i="1"/>
  <c r="AC821" i="1"/>
  <c r="AC803" i="1"/>
  <c r="AC791" i="1"/>
  <c r="AC779" i="1"/>
  <c r="AC761" i="1"/>
  <c r="AC743" i="1"/>
  <c r="AC701" i="1"/>
  <c r="AC677" i="1"/>
  <c r="AC641" i="1"/>
  <c r="AC551" i="1"/>
  <c r="AC539" i="1"/>
  <c r="AC521" i="1"/>
  <c r="AC509" i="1"/>
  <c r="AC497" i="1"/>
  <c r="AC485" i="1"/>
  <c r="AC467" i="1"/>
  <c r="AC455" i="1"/>
  <c r="AC443" i="1"/>
  <c r="AC431" i="1"/>
  <c r="AC419" i="1"/>
  <c r="AC407" i="1"/>
  <c r="AC395" i="1"/>
  <c r="AC377" i="1"/>
  <c r="AC365" i="1"/>
  <c r="AC353" i="1"/>
  <c r="AC335" i="1"/>
  <c r="AC323" i="1"/>
  <c r="AC305" i="1"/>
  <c r="AC293" i="1"/>
  <c r="AC281" i="1"/>
  <c r="AC259" i="1"/>
  <c r="AC221" i="1"/>
  <c r="AC86" i="1"/>
  <c r="AC80" i="1"/>
  <c r="AC69" i="1"/>
  <c r="AC1312" i="1"/>
  <c r="AC1306" i="1"/>
  <c r="AC1300" i="1"/>
  <c r="AC1294" i="1"/>
  <c r="AC1288" i="1"/>
  <c r="AC1282" i="1"/>
  <c r="AC1276" i="1"/>
  <c r="AC1270" i="1"/>
  <c r="AC1264" i="1"/>
  <c r="AC1258" i="1"/>
  <c r="AC1252" i="1"/>
  <c r="AC1246" i="1"/>
  <c r="AC1240" i="1"/>
  <c r="AC1234" i="1"/>
  <c r="AC1228" i="1"/>
  <c r="AC1222" i="1"/>
  <c r="AC1216" i="1"/>
  <c r="AC1210" i="1"/>
  <c r="AC1204" i="1"/>
  <c r="AC1198" i="1"/>
  <c r="AC1192" i="1"/>
  <c r="AC1186" i="1"/>
  <c r="AC1180" i="1"/>
  <c r="AC1174" i="1"/>
  <c r="AC1168" i="1"/>
  <c r="AC1162" i="1"/>
  <c r="AC1156" i="1"/>
  <c r="AC1150" i="1"/>
  <c r="AC1144" i="1"/>
  <c r="AC1138" i="1"/>
  <c r="AC1132" i="1"/>
  <c r="AC1126" i="1"/>
  <c r="AC1120" i="1"/>
  <c r="AC1114" i="1"/>
  <c r="AC1108" i="1"/>
  <c r="AC1102" i="1"/>
  <c r="AC1096" i="1"/>
  <c r="AC1090" i="1"/>
  <c r="AC1085" i="1"/>
  <c r="AC1078" i="1"/>
  <c r="AC1072" i="1"/>
  <c r="AC1066" i="1"/>
  <c r="AC1060" i="1"/>
  <c r="AC1054" i="1"/>
  <c r="AC1048" i="1"/>
  <c r="AC1042" i="1"/>
  <c r="AC1036" i="1"/>
  <c r="AC1030" i="1"/>
  <c r="AC1024" i="1"/>
  <c r="AC1018" i="1"/>
  <c r="AC1012" i="1"/>
  <c r="AC1006" i="1"/>
  <c r="AC1000" i="1"/>
  <c r="AC994" i="1"/>
  <c r="AC988" i="1"/>
  <c r="AC982" i="1"/>
  <c r="AC976" i="1"/>
  <c r="AC970" i="1"/>
  <c r="AC964" i="1"/>
  <c r="AC958" i="1"/>
  <c r="AC953" i="1"/>
  <c r="AC946" i="1"/>
  <c r="AC941" i="1"/>
  <c r="AC934" i="1"/>
  <c r="AC928" i="1"/>
  <c r="AC922" i="1"/>
  <c r="AC916" i="1"/>
  <c r="AC910" i="1"/>
  <c r="AC904" i="1"/>
  <c r="AC898" i="1"/>
  <c r="AC892" i="1"/>
  <c r="AC886" i="1"/>
  <c r="AC880" i="1"/>
  <c r="AC874" i="1"/>
  <c r="AC869" i="1"/>
  <c r="AC862" i="1"/>
  <c r="AC856" i="1"/>
  <c r="AC850" i="1"/>
  <c r="AC844" i="1"/>
  <c r="AC838" i="1"/>
  <c r="AC832" i="1"/>
  <c r="AC826" i="1"/>
  <c r="AC820" i="1"/>
  <c r="AC814" i="1"/>
  <c r="AC808" i="1"/>
  <c r="AC802" i="1"/>
  <c r="AC796" i="1"/>
  <c r="AC790" i="1"/>
  <c r="AC784" i="1"/>
  <c r="AC778" i="1"/>
  <c r="AC772" i="1"/>
  <c r="AC766" i="1"/>
  <c r="AC759" i="1"/>
  <c r="AC754" i="1"/>
  <c r="AC748" i="1"/>
  <c r="AC742" i="1"/>
  <c r="AC736" i="1"/>
  <c r="AC730" i="1"/>
  <c r="AC724" i="1"/>
  <c r="AC718" i="1"/>
  <c r="AC712" i="1"/>
  <c r="AC706" i="1"/>
  <c r="AC697" i="1"/>
  <c r="AC694" i="1"/>
  <c r="AC688" i="1"/>
  <c r="AC682" i="1"/>
  <c r="AC676" i="1"/>
  <c r="AC670" i="1"/>
  <c r="AC664" i="1"/>
  <c r="AC658" i="1"/>
  <c r="AC652" i="1"/>
  <c r="AC647" i="1"/>
  <c r="AC640" i="1"/>
  <c r="AC634" i="1"/>
  <c r="AC628" i="1"/>
  <c r="AC622" i="1"/>
  <c r="AC616" i="1"/>
  <c r="AC610" i="1"/>
  <c r="AC604" i="1"/>
  <c r="AC598" i="1"/>
  <c r="AC592" i="1"/>
  <c r="AC579" i="1"/>
  <c r="AC580" i="1"/>
  <c r="AC574" i="1"/>
  <c r="AC568" i="1"/>
  <c r="AC562" i="1"/>
  <c r="AC556" i="1"/>
  <c r="AC550" i="1"/>
  <c r="AC544" i="1"/>
  <c r="AC538" i="1"/>
  <c r="AC532" i="1"/>
  <c r="AC526" i="1"/>
  <c r="AC520" i="1"/>
  <c r="AC514" i="1"/>
  <c r="AC508" i="1"/>
  <c r="AC502" i="1"/>
  <c r="AC496" i="1"/>
  <c r="AC490" i="1"/>
  <c r="AC484" i="1"/>
  <c r="AC478" i="1"/>
  <c r="AC472" i="1"/>
  <c r="AC466" i="1"/>
  <c r="AC460" i="1"/>
  <c r="AC454" i="1"/>
  <c r="AC448" i="1"/>
  <c r="AC442" i="1"/>
  <c r="AC436" i="1"/>
  <c r="AC430" i="1"/>
  <c r="AC424" i="1"/>
  <c r="AC418" i="1"/>
  <c r="AC412" i="1"/>
  <c r="AC406" i="1"/>
  <c r="AC400" i="1"/>
  <c r="AC394" i="1"/>
  <c r="AC388" i="1"/>
  <c r="AC382" i="1"/>
  <c r="AC375" i="1"/>
  <c r="AC370" i="1"/>
  <c r="AC364" i="1"/>
  <c r="AC358" i="1"/>
  <c r="AC352" i="1"/>
  <c r="AC346" i="1"/>
  <c r="AC340" i="1"/>
  <c r="AC334" i="1"/>
  <c r="AC328" i="1"/>
  <c r="AC322" i="1"/>
  <c r="AC316" i="1"/>
  <c r="AC310" i="1"/>
  <c r="AC304" i="1"/>
  <c r="AC298" i="1"/>
  <c r="AC292" i="1"/>
  <c r="AC286" i="1"/>
  <c r="AC280" i="1"/>
  <c r="AC274" i="1"/>
  <c r="AC268" i="1"/>
  <c r="AC263" i="1"/>
  <c r="AC256" i="1"/>
  <c r="AC250" i="1"/>
  <c r="AC244" i="1"/>
  <c r="AC238" i="1"/>
  <c r="AC226" i="1"/>
  <c r="AC215" i="1"/>
  <c r="AC1311" i="1"/>
  <c r="AC1293" i="1"/>
  <c r="AC1275" i="1"/>
  <c r="AC1257" i="1"/>
  <c r="AC1239" i="1"/>
  <c r="AC1221" i="1"/>
  <c r="AC1203" i="1"/>
  <c r="AC1177" i="1"/>
  <c r="AC1141" i="1"/>
  <c r="AC1105" i="1"/>
  <c r="AC1069" i="1"/>
  <c r="AC1033" i="1"/>
  <c r="AC938" i="1"/>
  <c r="AC830" i="1"/>
  <c r="AC722" i="1"/>
  <c r="AC614" i="1"/>
  <c r="AC506" i="1"/>
  <c r="AC398" i="1"/>
  <c r="AC173" i="1"/>
  <c r="AC1301" i="1"/>
  <c r="AC1271" i="1"/>
  <c r="AC1241" i="1"/>
  <c r="AC1205" i="1"/>
  <c r="AC1175" i="1"/>
  <c r="AC1139" i="1"/>
  <c r="AC1091" i="1"/>
  <c r="AC1031" i="1"/>
  <c r="AC924" i="1"/>
  <c r="AC707" i="1"/>
  <c r="AC205" i="1"/>
  <c r="AC193" i="1"/>
  <c r="AC187" i="1"/>
  <c r="AC181" i="1"/>
  <c r="AC175" i="1"/>
  <c r="AC163" i="1"/>
  <c r="AC157" i="1"/>
  <c r="AC145" i="1"/>
  <c r="AC139" i="1"/>
  <c r="AC133" i="1"/>
  <c r="AC121" i="1"/>
  <c r="AC109" i="1"/>
  <c r="AC97" i="1"/>
  <c r="AC91" i="1"/>
  <c r="AC85" i="1"/>
  <c r="AC1191" i="1"/>
  <c r="AC1185" i="1"/>
  <c r="AC1179" i="1"/>
  <c r="AC1173" i="1"/>
  <c r="AC1167" i="1"/>
  <c r="AC1155" i="1"/>
  <c r="AC1149" i="1"/>
  <c r="AC1143" i="1"/>
  <c r="AC1137" i="1"/>
  <c r="AC1131" i="1"/>
  <c r="AC1125" i="1"/>
  <c r="AC1119" i="1"/>
  <c r="AC1113" i="1"/>
  <c r="AC1101" i="1"/>
  <c r="AC1095" i="1"/>
  <c r="AC1089" i="1"/>
  <c r="AC1083" i="1"/>
  <c r="AC1077" i="1"/>
  <c r="AC1071" i="1"/>
  <c r="AC1065" i="1"/>
  <c r="AC1059" i="1"/>
  <c r="AC1044" i="1"/>
  <c r="AC1041" i="1"/>
  <c r="AC1035" i="1"/>
  <c r="AC1029" i="1"/>
  <c r="AC1017" i="1"/>
  <c r="AC1011" i="1"/>
  <c r="AC1005" i="1"/>
  <c r="AC993" i="1"/>
  <c r="AC987" i="1"/>
  <c r="AC981" i="1"/>
  <c r="AC975" i="1"/>
  <c r="AC969" i="1"/>
  <c r="AC963" i="1"/>
  <c r="AC957" i="1"/>
  <c r="AC952" i="1"/>
  <c r="AC940" i="1"/>
  <c r="AC933" i="1"/>
  <c r="AC927" i="1"/>
  <c r="AC921" i="1"/>
  <c r="AC915" i="1"/>
  <c r="AC909" i="1"/>
  <c r="AC903" i="1"/>
  <c r="AC897" i="1"/>
  <c r="AC885" i="1"/>
  <c r="AC879" i="1"/>
  <c r="AC873" i="1"/>
  <c r="AC867" i="1"/>
  <c r="AC861" i="1"/>
  <c r="AC855" i="1"/>
  <c r="AC849" i="1"/>
  <c r="AC843" i="1"/>
  <c r="AC831" i="1"/>
  <c r="AC825" i="1"/>
  <c r="AC818" i="1"/>
  <c r="AC813" i="1"/>
  <c r="AC807" i="1"/>
  <c r="AC801" i="1"/>
  <c r="AC795" i="1"/>
  <c r="AC789" i="1"/>
  <c r="AC783" i="1"/>
  <c r="AC777" i="1"/>
  <c r="AC771" i="1"/>
  <c r="AC765" i="1"/>
  <c r="AC760" i="1"/>
  <c r="AC753" i="1"/>
  <c r="AC747" i="1"/>
  <c r="AC741" i="1"/>
  <c r="AC735" i="1"/>
  <c r="AC729" i="1"/>
  <c r="AC723" i="1"/>
  <c r="AC717" i="1"/>
  <c r="AC711" i="1"/>
  <c r="AC705" i="1"/>
  <c r="AC700" i="1"/>
  <c r="AC693" i="1"/>
  <c r="AC687" i="1"/>
  <c r="AC681" i="1"/>
  <c r="AC675" i="1"/>
  <c r="AC669" i="1"/>
  <c r="AC663" i="1"/>
  <c r="AC657" i="1"/>
  <c r="AC651" i="1"/>
  <c r="AC645" i="1"/>
  <c r="AC639" i="1"/>
  <c r="AC633" i="1"/>
  <c r="AC627" i="1"/>
  <c r="AC621" i="1"/>
  <c r="AC615" i="1"/>
  <c r="AC609" i="1"/>
  <c r="AC603" i="1"/>
  <c r="AC597" i="1"/>
  <c r="AC591" i="1"/>
  <c r="AC586" i="1"/>
  <c r="AC584" i="1"/>
  <c r="AC573" i="1"/>
  <c r="AC567" i="1"/>
  <c r="AC561" i="1"/>
  <c r="AC555" i="1"/>
  <c r="AC549" i="1"/>
  <c r="AC543" i="1"/>
  <c r="AC537" i="1"/>
  <c r="AC531" i="1"/>
  <c r="AC525" i="1"/>
  <c r="AC519" i="1"/>
  <c r="AC513" i="1"/>
  <c r="AC507" i="1"/>
  <c r="AC501" i="1"/>
  <c r="AC495" i="1"/>
  <c r="AC489" i="1"/>
  <c r="AC483" i="1"/>
  <c r="AC477" i="1"/>
  <c r="AC471" i="1"/>
  <c r="AC465" i="1"/>
  <c r="AC459" i="1"/>
  <c r="AC453" i="1"/>
  <c r="AC447" i="1"/>
  <c r="AC441" i="1"/>
  <c r="AC435" i="1"/>
  <c r="AC429" i="1"/>
  <c r="AC423" i="1"/>
  <c r="AC417" i="1"/>
  <c r="AC411" i="1"/>
  <c r="AC405" i="1"/>
  <c r="AC399" i="1"/>
  <c r="AC393" i="1"/>
  <c r="AC387" i="1"/>
  <c r="AC381" i="1"/>
  <c r="AC376" i="1"/>
  <c r="AC369" i="1"/>
  <c r="AC363" i="1"/>
  <c r="AC357" i="1"/>
  <c r="AC351" i="1"/>
  <c r="AC345" i="1"/>
  <c r="AC339" i="1"/>
  <c r="AC333" i="1"/>
  <c r="AC327" i="1"/>
  <c r="AC321" i="1"/>
  <c r="AC315" i="1"/>
  <c r="AC309" i="1"/>
  <c r="AC303" i="1"/>
  <c r="AC297" i="1"/>
  <c r="AC291" i="1"/>
  <c r="AC285" i="1"/>
  <c r="AC279" i="1"/>
  <c r="AC273" i="1"/>
  <c r="AC267" i="1"/>
  <c r="AC262" i="1"/>
  <c r="AC248" i="1"/>
  <c r="AC1309" i="1"/>
  <c r="AC1291" i="1"/>
  <c r="AC1273" i="1"/>
  <c r="AC1254" i="1"/>
  <c r="AC1237" i="1"/>
  <c r="AC1219" i="1"/>
  <c r="AC1201" i="1"/>
  <c r="AC1171" i="1"/>
  <c r="AC1135" i="1"/>
  <c r="AC1099" i="1"/>
  <c r="AC1063" i="1"/>
  <c r="AC1023" i="1"/>
  <c r="AC920" i="1"/>
  <c r="AC812" i="1"/>
  <c r="AC704" i="1"/>
  <c r="AC596" i="1"/>
  <c r="AC488" i="1"/>
  <c r="AC380" i="1"/>
  <c r="AC177" i="1"/>
  <c r="AC1289" i="1"/>
  <c r="AC1259" i="1"/>
  <c r="AC1229" i="1"/>
  <c r="AC1199" i="1"/>
  <c r="AC1169" i="1"/>
  <c r="AC1133" i="1"/>
  <c r="AC1103" i="1"/>
  <c r="AC1079" i="1"/>
  <c r="AC1055" i="1"/>
  <c r="AC1037" i="1"/>
  <c r="AC1013" i="1"/>
  <c r="AC1001" i="1"/>
  <c r="AC977" i="1"/>
  <c r="AC954" i="1"/>
  <c r="AC929" i="1"/>
  <c r="AC905" i="1"/>
  <c r="AC881" i="1"/>
  <c r="AC863" i="1"/>
  <c r="AC845" i="1"/>
  <c r="AC827" i="1"/>
  <c r="AC809" i="1"/>
  <c r="AC797" i="1"/>
  <c r="AC773" i="1"/>
  <c r="AC719" i="1"/>
  <c r="AC695" i="1"/>
  <c r="AC683" i="1"/>
  <c r="AC665" i="1"/>
  <c r="AC653" i="1"/>
  <c r="AC623" i="1"/>
  <c r="AC611" i="1"/>
  <c r="AC599" i="1"/>
  <c r="AC587" i="1"/>
  <c r="AC575" i="1"/>
  <c r="AC557" i="1"/>
  <c r="AC545" i="1"/>
  <c r="AC527" i="1"/>
  <c r="AC516" i="1"/>
  <c r="AC503" i="1"/>
  <c r="AC491" i="1"/>
  <c r="AC479" i="1"/>
  <c r="AC461" i="1"/>
  <c r="AC449" i="1"/>
  <c r="AC437" i="1"/>
  <c r="AC425" i="1"/>
  <c r="AC413" i="1"/>
  <c r="AC401" i="1"/>
  <c r="AC389" i="1"/>
  <c r="AC383" i="1"/>
  <c r="AC371" i="1"/>
  <c r="AC359" i="1"/>
  <c r="AC341" i="1"/>
  <c r="AC329" i="1"/>
  <c r="AC317" i="1"/>
  <c r="AC311" i="1"/>
  <c r="AC299" i="1"/>
  <c r="AC275" i="1"/>
  <c r="AC269" i="1"/>
  <c r="AC257" i="1"/>
  <c r="AC251" i="1"/>
  <c r="AC245" i="1"/>
  <c r="AC233" i="1"/>
  <c r="AC96" i="1"/>
  <c r="AC84" i="1"/>
  <c r="AC1304" i="1"/>
  <c r="AC1292" i="1"/>
  <c r="AC1280" i="1"/>
  <c r="AC1268" i="1"/>
  <c r="AC1250" i="1"/>
  <c r="AC1238" i="1"/>
  <c r="AC1226" i="1"/>
  <c r="AC1214" i="1"/>
  <c r="AC1202" i="1"/>
  <c r="AC1190" i="1"/>
  <c r="AC1178" i="1"/>
  <c r="AC1166" i="1"/>
  <c r="AC1154" i="1"/>
  <c r="AC1142" i="1"/>
  <c r="AC1124" i="1"/>
  <c r="AC1112" i="1"/>
  <c r="AC1100" i="1"/>
  <c r="AC1088" i="1"/>
  <c r="AC1076" i="1"/>
  <c r="AC1064" i="1"/>
  <c r="AC1052" i="1"/>
  <c r="AC1040" i="1"/>
  <c r="AC995" i="1"/>
  <c r="AC968" i="1"/>
  <c r="AC962" i="1"/>
  <c r="AC932" i="1"/>
  <c r="AC923" i="1"/>
  <c r="AC895" i="1"/>
  <c r="AC891" i="1"/>
  <c r="AC878" i="1"/>
  <c r="AC872" i="1"/>
  <c r="AC842" i="1"/>
  <c r="AC836" i="1"/>
  <c r="AC806" i="1"/>
  <c r="AC800" i="1"/>
  <c r="AC770" i="1"/>
  <c r="AC764" i="1"/>
  <c r="AC734" i="1"/>
  <c r="AC728" i="1"/>
  <c r="AC716" i="1"/>
  <c r="AC710" i="1"/>
  <c r="AC680" i="1"/>
  <c r="AC674" i="1"/>
  <c r="AC661" i="1"/>
  <c r="AC656" i="1"/>
  <c r="AC608" i="1"/>
  <c r="AC602" i="1"/>
  <c r="AC590" i="1"/>
  <c r="AC572" i="1"/>
  <c r="AC566" i="1"/>
  <c r="AC536" i="1"/>
  <c r="AC530" i="1"/>
  <c r="AC500" i="1"/>
  <c r="AC494" i="1"/>
  <c r="AC464" i="1"/>
  <c r="AC458" i="1"/>
  <c r="AC428" i="1"/>
  <c r="AC422" i="1"/>
  <c r="AC392" i="1"/>
  <c r="AC386" i="1"/>
  <c r="AC356" i="1"/>
  <c r="AC350" i="1"/>
  <c r="AC344" i="1"/>
  <c r="AC326" i="1"/>
  <c r="AC272" i="1"/>
  <c r="AC254" i="1"/>
  <c r="AC224" i="1"/>
  <c r="AC218" i="1"/>
  <c r="AC1305" i="1"/>
  <c r="AC1287" i="1"/>
  <c r="AC1269" i="1"/>
  <c r="AC1251" i="1"/>
  <c r="AC1233" i="1"/>
  <c r="AC1197" i="1"/>
  <c r="AC1165" i="1"/>
  <c r="AC1129" i="1"/>
  <c r="AC1093" i="1"/>
  <c r="AC1057" i="1"/>
  <c r="AC1010" i="1"/>
  <c r="AC902" i="1"/>
  <c r="AC794" i="1"/>
  <c r="AC686" i="1"/>
  <c r="AC578" i="1"/>
  <c r="AC469" i="1"/>
  <c r="AC362" i="1"/>
  <c r="AC66" i="1"/>
  <c r="AC154" i="1"/>
  <c r="AC1313" i="1"/>
  <c r="AC1283" i="1"/>
  <c r="AC1253" i="1"/>
  <c r="AC1223" i="1"/>
  <c r="AC1187" i="1"/>
  <c r="AC1157" i="1"/>
  <c r="AC1121" i="1"/>
  <c r="AC1097" i="1"/>
  <c r="AC1073" i="1"/>
  <c r="AC1049" i="1"/>
  <c r="AC1019" i="1"/>
  <c r="AC989" i="1"/>
  <c r="AC965" i="1"/>
  <c r="AC942" i="1"/>
  <c r="AC911" i="1"/>
  <c r="AC893" i="1"/>
  <c r="AC868" i="1"/>
  <c r="AC851" i="1"/>
  <c r="AC833" i="1"/>
  <c r="AC785" i="1"/>
  <c r="AC767" i="1"/>
  <c r="AC755" i="1"/>
  <c r="AC749" i="1"/>
  <c r="AC737" i="1"/>
  <c r="AC725" i="1"/>
  <c r="AC713" i="1"/>
  <c r="AC689" i="1"/>
  <c r="AC671" i="1"/>
  <c r="AC659" i="1"/>
  <c r="AC646" i="1"/>
  <c r="AC629" i="1"/>
  <c r="AC617" i="1"/>
  <c r="AC605" i="1"/>
  <c r="AC593" i="1"/>
  <c r="AC581" i="1"/>
  <c r="AC563" i="1"/>
  <c r="AC533" i="1"/>
  <c r="AC473" i="1"/>
  <c r="AC347" i="1"/>
  <c r="AC204" i="1"/>
  <c r="AC1310" i="1"/>
  <c r="AC1298" i="1"/>
  <c r="AC1286" i="1"/>
  <c r="AC1274" i="1"/>
  <c r="AC1262" i="1"/>
  <c r="AC1256" i="1"/>
  <c r="AC1244" i="1"/>
  <c r="AC1232" i="1"/>
  <c r="AC1220" i="1"/>
  <c r="AC1208" i="1"/>
  <c r="AC1196" i="1"/>
  <c r="AC1184" i="1"/>
  <c r="AC1172" i="1"/>
  <c r="AC1160" i="1"/>
  <c r="AC1148" i="1"/>
  <c r="AC1136" i="1"/>
  <c r="AC1130" i="1"/>
  <c r="AC1118" i="1"/>
  <c r="AC1106" i="1"/>
  <c r="AC1094" i="1"/>
  <c r="AC1082" i="1"/>
  <c r="AC1070" i="1"/>
  <c r="AC1058" i="1"/>
  <c r="AC1047" i="1"/>
  <c r="AC1034" i="1"/>
  <c r="AC1028" i="1"/>
  <c r="AC1022" i="1"/>
  <c r="AC1016" i="1"/>
  <c r="AC1004" i="1"/>
  <c r="AC986" i="1"/>
  <c r="AC980" i="1"/>
  <c r="AC951" i="1"/>
  <c r="AC944" i="1"/>
  <c r="AC914" i="1"/>
  <c r="AC908" i="1"/>
  <c r="AC860" i="1"/>
  <c r="AC854" i="1"/>
  <c r="AC824" i="1"/>
  <c r="AC819" i="1"/>
  <c r="AC788" i="1"/>
  <c r="AC782" i="1"/>
  <c r="AC752" i="1"/>
  <c r="AC746" i="1"/>
  <c r="AC699" i="1"/>
  <c r="AC692" i="1"/>
  <c r="AC644" i="1"/>
  <c r="AC638" i="1"/>
  <c r="AC626" i="1"/>
  <c r="AC620" i="1"/>
  <c r="AC585" i="1"/>
  <c r="AC554" i="1"/>
  <c r="AC548" i="1"/>
  <c r="AC518" i="1"/>
  <c r="AC512" i="1"/>
  <c r="AC482" i="1"/>
  <c r="AC476" i="1"/>
  <c r="AC446" i="1"/>
  <c r="AC440" i="1"/>
  <c r="AC410" i="1"/>
  <c r="AC404" i="1"/>
  <c r="AC374" i="1"/>
  <c r="AC368" i="1"/>
  <c r="AC332" i="1"/>
  <c r="AC314" i="1"/>
  <c r="AC308" i="1"/>
  <c r="AC302" i="1"/>
  <c r="AC296" i="1"/>
  <c r="AC290" i="1"/>
  <c r="AC278" i="1"/>
  <c r="AC266" i="1"/>
  <c r="AC261" i="1"/>
  <c r="AC242" i="1"/>
  <c r="AC209" i="1"/>
  <c r="AC203" i="1"/>
  <c r="AC197" i="1"/>
  <c r="AC191" i="1"/>
  <c r="AC162" i="1"/>
  <c r="AC153" i="1"/>
  <c r="AC149" i="1"/>
  <c r="AC137" i="1"/>
  <c r="AC125" i="1"/>
  <c r="AC113" i="1"/>
  <c r="AC104" i="1"/>
  <c r="AC101" i="1"/>
  <c r="AC77" i="1"/>
  <c r="AC1027" i="1"/>
  <c r="AC1021" i="1"/>
  <c r="AC1015" i="1"/>
  <c r="AC1009" i="1"/>
  <c r="AC1003" i="1"/>
  <c r="AC998" i="1"/>
  <c r="AC991" i="1"/>
  <c r="AC985" i="1"/>
  <c r="AC979" i="1"/>
  <c r="AC973" i="1"/>
  <c r="AC967" i="1"/>
  <c r="AC961" i="1"/>
  <c r="AC955" i="1"/>
  <c r="AC949" i="1"/>
  <c r="AC943" i="1"/>
  <c r="AC937" i="1"/>
  <c r="AC931" i="1"/>
  <c r="AC926" i="1"/>
  <c r="AC919" i="1"/>
  <c r="AC913" i="1"/>
  <c r="AC907" i="1"/>
  <c r="AC901" i="1"/>
  <c r="AC894" i="1"/>
  <c r="AC889" i="1"/>
  <c r="AC883" i="1"/>
  <c r="AC877" i="1"/>
  <c r="AC871" i="1"/>
  <c r="AC865" i="1"/>
  <c r="AC858" i="1"/>
  <c r="AC853" i="1"/>
  <c r="AC847" i="1"/>
  <c r="AC841" i="1"/>
  <c r="AC835" i="1"/>
  <c r="AC829" i="1"/>
  <c r="AC823" i="1"/>
  <c r="AC817" i="1"/>
  <c r="AC811" i="1"/>
  <c r="AC805" i="1"/>
  <c r="AC799" i="1"/>
  <c r="AC793" i="1"/>
  <c r="AC787" i="1"/>
  <c r="AC781" i="1"/>
  <c r="AC776" i="1"/>
  <c r="AC769" i="1"/>
  <c r="AC763" i="1"/>
  <c r="AC757" i="1"/>
  <c r="AC751" i="1"/>
  <c r="AC745" i="1"/>
  <c r="AC739" i="1"/>
  <c r="AC733" i="1"/>
  <c r="AC727" i="1"/>
  <c r="AC721" i="1"/>
  <c r="AC715" i="1"/>
  <c r="AC709" i="1"/>
  <c r="AC703" i="1"/>
  <c r="AC698" i="1"/>
  <c r="AC691" i="1"/>
  <c r="AC685" i="1"/>
  <c r="AC679" i="1"/>
  <c r="AC673" i="1"/>
  <c r="AC667" i="1"/>
  <c r="AC662" i="1"/>
  <c r="AC655" i="1"/>
  <c r="AC649" i="1"/>
  <c r="AC643" i="1"/>
  <c r="AC637" i="1"/>
  <c r="AC631" i="1"/>
  <c r="AC625" i="1"/>
  <c r="AC619" i="1"/>
  <c r="AC613" i="1"/>
  <c r="AC607" i="1"/>
  <c r="AC601" i="1"/>
  <c r="AC595" i="1"/>
  <c r="AC589" i="1"/>
  <c r="AC583" i="1"/>
  <c r="AC577" i="1"/>
  <c r="AC571" i="1"/>
  <c r="AC565" i="1"/>
  <c r="AC559" i="1"/>
  <c r="AC553" i="1"/>
  <c r="AC547" i="1"/>
  <c r="AC541" i="1"/>
  <c r="AC535" i="1"/>
  <c r="AC529" i="1"/>
  <c r="AC523" i="1"/>
  <c r="AC517" i="1"/>
  <c r="AC511" i="1"/>
  <c r="AC505" i="1"/>
  <c r="AC499" i="1"/>
  <c r="AC493" i="1"/>
  <c r="AC487" i="1"/>
  <c r="AC481" i="1"/>
  <c r="AC475" i="1"/>
  <c r="AC470" i="1"/>
  <c r="AC463" i="1"/>
  <c r="AC457" i="1"/>
  <c r="AC451" i="1"/>
  <c r="AC445" i="1"/>
  <c r="AC439" i="1"/>
  <c r="AC433" i="1"/>
  <c r="AC427" i="1"/>
  <c r="AC421" i="1"/>
  <c r="AC415" i="1"/>
  <c r="AC409" i="1"/>
  <c r="AC403" i="1"/>
  <c r="AC397" i="1"/>
  <c r="AC391" i="1"/>
  <c r="AC385" i="1"/>
  <c r="AC379" i="1"/>
  <c r="AC373" i="1"/>
  <c r="AC367" i="1"/>
  <c r="AC361" i="1"/>
  <c r="AC355" i="1"/>
  <c r="AC349" i="1"/>
  <c r="AC343" i="1"/>
  <c r="AC337" i="1"/>
  <c r="AC331" i="1"/>
  <c r="AC325" i="1"/>
  <c r="AC319" i="1"/>
  <c r="AC313" i="1"/>
  <c r="AC307" i="1"/>
  <c r="AC301" i="1"/>
  <c r="AC295" i="1"/>
  <c r="AC287" i="1"/>
  <c r="AC283" i="1"/>
  <c r="AC277" i="1"/>
  <c r="AC271" i="1"/>
  <c r="AC265" i="1"/>
  <c r="AC260" i="1"/>
  <c r="AC253" i="1"/>
  <c r="AC247" i="1"/>
  <c r="AC235" i="1"/>
  <c r="AC229" i="1"/>
  <c r="AC223" i="1"/>
  <c r="AC1303" i="1"/>
  <c r="AC1285" i="1"/>
  <c r="AC1267" i="1"/>
  <c r="AC1249" i="1"/>
  <c r="AC1231" i="1"/>
  <c r="AC1213" i="1"/>
  <c r="AC1195" i="1"/>
  <c r="AC1159" i="1"/>
  <c r="AC1123" i="1"/>
  <c r="AC1087" i="1"/>
  <c r="AC1051" i="1"/>
  <c r="AC992" i="1"/>
  <c r="AC884" i="1"/>
  <c r="AC775" i="1"/>
  <c r="AC668" i="1"/>
  <c r="AC560" i="1"/>
  <c r="AC452" i="1"/>
  <c r="AC338" i="1"/>
  <c r="AC1307" i="1"/>
  <c r="AC1277" i="1"/>
  <c r="AC1247" i="1"/>
  <c r="AC1217" i="1"/>
  <c r="AC1193" i="1"/>
  <c r="AC1163" i="1"/>
  <c r="AC1127" i="1"/>
  <c r="AC1109" i="1"/>
  <c r="AC1086" i="1"/>
  <c r="AC1061" i="1"/>
  <c r="AC1043" i="1"/>
  <c r="AC1025" i="1"/>
  <c r="AC1007" i="1"/>
  <c r="AC983" i="1"/>
  <c r="AC959" i="1"/>
  <c r="AC935" i="1"/>
  <c r="AC887" i="1"/>
  <c r="AC815" i="1"/>
  <c r="AC635" i="1"/>
  <c r="AC208" i="1"/>
  <c r="AC1314" i="1"/>
  <c r="AC1308" i="1"/>
  <c r="AC1302" i="1"/>
  <c r="AC1296" i="1"/>
  <c r="AC1290" i="1"/>
  <c r="AC1284" i="1"/>
  <c r="AC1278" i="1"/>
  <c r="AC1272" i="1"/>
  <c r="AC1266" i="1"/>
  <c r="AC1260" i="1"/>
  <c r="AC1255" i="1"/>
  <c r="AC1248" i="1"/>
  <c r="AC1242" i="1"/>
  <c r="AC1236" i="1"/>
  <c r="AC1230" i="1"/>
  <c r="AC1224" i="1"/>
  <c r="AC1218" i="1"/>
  <c r="AC1212" i="1"/>
  <c r="AC1206" i="1"/>
  <c r="AC1200" i="1"/>
  <c r="AC1194" i="1"/>
  <c r="AC1188" i="1"/>
  <c r="AC1182" i="1"/>
  <c r="AC1176" i="1"/>
  <c r="AC1170" i="1"/>
  <c r="AC1164" i="1"/>
  <c r="AC1158" i="1"/>
  <c r="AC1151" i="1"/>
  <c r="AC1146" i="1"/>
  <c r="AC1140" i="1"/>
  <c r="AC1134" i="1"/>
  <c r="AC1128" i="1"/>
  <c r="AC1122" i="1"/>
  <c r="AC1116" i="1"/>
  <c r="AC1110" i="1"/>
  <c r="AC1104" i="1"/>
  <c r="AC1098" i="1"/>
  <c r="AC1092" i="1"/>
  <c r="AC1084" i="1"/>
  <c r="AC1080" i="1"/>
  <c r="AC1074" i="1"/>
  <c r="AC1068" i="1"/>
  <c r="AC1062" i="1"/>
  <c r="AC1056" i="1"/>
  <c r="AC1050" i="1"/>
  <c r="AC1045" i="1"/>
  <c r="AC1038" i="1"/>
  <c r="AC1032" i="1"/>
  <c r="AC1026" i="1"/>
  <c r="AC1020" i="1"/>
  <c r="AC1014" i="1"/>
  <c r="AC1008" i="1"/>
  <c r="AC1002" i="1"/>
  <c r="AC997" i="1"/>
  <c r="AC990" i="1"/>
  <c r="AC984" i="1"/>
  <c r="AC978" i="1"/>
  <c r="AC972" i="1"/>
  <c r="AC966" i="1"/>
  <c r="AC960" i="1"/>
  <c r="AC950" i="1"/>
  <c r="AC948" i="1"/>
  <c r="AC939" i="1"/>
  <c r="AC936" i="1"/>
  <c r="AC930" i="1"/>
  <c r="AC925" i="1"/>
  <c r="AC918" i="1"/>
  <c r="AC912" i="1"/>
  <c r="AC906" i="1"/>
  <c r="AC900" i="1"/>
  <c r="AC896" i="1"/>
  <c r="AC888" i="1"/>
  <c r="AC882" i="1"/>
  <c r="AC876" i="1"/>
  <c r="AC870" i="1"/>
  <c r="AC864" i="1"/>
  <c r="AC859" i="1"/>
  <c r="AC852" i="1"/>
  <c r="AC846" i="1"/>
  <c r="AC840" i="1"/>
  <c r="AC834" i="1"/>
  <c r="AC828" i="1"/>
  <c r="AC822" i="1"/>
  <c r="AC816" i="1"/>
  <c r="AC810" i="1"/>
  <c r="AC804" i="1"/>
  <c r="AC798" i="1"/>
  <c r="AC792" i="1"/>
  <c r="AC786" i="1"/>
  <c r="AC780" i="1"/>
  <c r="AC774" i="1"/>
  <c r="AC768" i="1"/>
  <c r="AC762" i="1"/>
  <c r="AC756" i="1"/>
  <c r="AC750" i="1"/>
  <c r="AC744" i="1"/>
  <c r="AC738" i="1"/>
  <c r="AC732" i="1"/>
  <c r="AC726" i="1"/>
  <c r="AC720" i="1"/>
  <c r="AC714" i="1"/>
  <c r="AC708" i="1"/>
  <c r="AC702" i="1"/>
  <c r="AC696" i="1"/>
  <c r="AC690" i="1"/>
  <c r="AC684" i="1"/>
  <c r="AC678" i="1"/>
  <c r="AC672" i="1"/>
  <c r="AC666" i="1"/>
  <c r="AC660" i="1"/>
  <c r="AC654" i="1"/>
  <c r="AC648" i="1"/>
  <c r="AC642" i="1"/>
  <c r="AC636" i="1"/>
  <c r="AC630" i="1"/>
  <c r="AC624" i="1"/>
  <c r="AC618" i="1"/>
  <c r="AC612" i="1"/>
  <c r="AC606" i="1"/>
  <c r="AC600" i="1"/>
  <c r="AC594" i="1"/>
  <c r="AC588" i="1"/>
  <c r="AC582" i="1"/>
  <c r="AC576" i="1"/>
  <c r="AC570" i="1"/>
  <c r="AC564" i="1"/>
  <c r="AC558" i="1"/>
  <c r="AC552" i="1"/>
  <c r="AC546" i="1"/>
  <c r="AC540" i="1"/>
  <c r="AC534" i="1"/>
  <c r="AC528" i="1"/>
  <c r="AC522" i="1"/>
  <c r="AC515" i="1"/>
  <c r="AC510" i="1"/>
  <c r="AC504" i="1"/>
  <c r="AC498" i="1"/>
  <c r="AC492" i="1"/>
  <c r="AC486" i="1"/>
  <c r="AC480" i="1"/>
  <c r="AC474" i="1"/>
  <c r="AC468" i="1"/>
  <c r="AC462" i="1"/>
  <c r="AC456" i="1"/>
  <c r="AC450" i="1"/>
  <c r="AC444" i="1"/>
  <c r="AC438" i="1"/>
  <c r="AC432" i="1"/>
  <c r="AC426" i="1"/>
  <c r="AC420" i="1"/>
  <c r="AC414" i="1"/>
  <c r="AC408" i="1"/>
  <c r="AC402" i="1"/>
  <c r="AC396" i="1"/>
  <c r="AC390" i="1"/>
  <c r="AC384" i="1"/>
  <c r="AC378" i="1"/>
  <c r="AC372" i="1"/>
  <c r="AC366" i="1"/>
  <c r="AC360" i="1"/>
  <c r="AC354" i="1"/>
  <c r="AC348" i="1"/>
  <c r="AC342" i="1"/>
  <c r="AC336" i="1"/>
  <c r="AC330" i="1"/>
  <c r="AC324" i="1"/>
  <c r="AC318" i="1"/>
  <c r="AC312" i="1"/>
  <c r="AC306" i="1"/>
  <c r="AC300" i="1"/>
  <c r="AC294" i="1"/>
  <c r="AC289" i="1"/>
  <c r="AC282" i="1"/>
  <c r="AC276" i="1"/>
  <c r="AC270" i="1"/>
  <c r="AC264" i="1"/>
  <c r="AC258" i="1"/>
  <c r="AC252" i="1"/>
  <c r="AC246" i="1"/>
  <c r="AC222" i="1"/>
  <c r="AC212" i="1"/>
  <c r="AC31" i="1"/>
  <c r="AC1299" i="1"/>
  <c r="AC1281" i="1"/>
  <c r="AC1263" i="1"/>
  <c r="AC1245" i="1"/>
  <c r="AC1227" i="1"/>
  <c r="AC1209" i="1"/>
  <c r="AC1189" i="1"/>
  <c r="AC1153" i="1"/>
  <c r="AC1117" i="1"/>
  <c r="AC1081" i="1"/>
  <c r="AC1046" i="1"/>
  <c r="AC974" i="1"/>
  <c r="AC866" i="1"/>
  <c r="AC758" i="1"/>
  <c r="AC650" i="1"/>
  <c r="AC542" i="1"/>
  <c r="AC434" i="1"/>
  <c r="AC284" i="1"/>
  <c r="O202" i="1"/>
  <c r="AD202" i="1" s="1"/>
  <c r="O196" i="1"/>
  <c r="AD196" i="1" s="1"/>
  <c r="O190" i="1"/>
  <c r="AD190" i="1" s="1"/>
  <c r="O184" i="1"/>
  <c r="AD184" i="1" s="1"/>
  <c r="O172" i="1"/>
  <c r="AD172" i="1" s="1"/>
  <c r="O166" i="1"/>
  <c r="AD166" i="1" s="1"/>
  <c r="O160" i="1"/>
  <c r="AD160" i="1" s="1"/>
  <c r="O155" i="1"/>
  <c r="AD155" i="1" s="1"/>
  <c r="O148" i="1"/>
  <c r="AD148" i="1" s="1"/>
  <c r="O142" i="1"/>
  <c r="AD142" i="1" s="1"/>
  <c r="O136" i="1"/>
  <c r="AD136" i="1" s="1"/>
  <c r="O124" i="1"/>
  <c r="AD124" i="1" s="1"/>
  <c r="O118" i="1"/>
  <c r="AD118" i="1" s="1"/>
  <c r="O112" i="1"/>
  <c r="AD112" i="1" s="1"/>
  <c r="O100" i="1"/>
  <c r="AD100" i="1" s="1"/>
  <c r="O94" i="1"/>
  <c r="AD94" i="1" s="1"/>
  <c r="O70" i="1"/>
  <c r="AD70" i="1" s="1"/>
  <c r="O64" i="1"/>
  <c r="AD64" i="1" s="1"/>
  <c r="O183" i="1"/>
  <c r="AD183" i="1" s="1"/>
  <c r="O167" i="1"/>
  <c r="AD167" i="1" s="1"/>
  <c r="O151" i="1"/>
  <c r="AD151" i="1" s="1"/>
  <c r="O135" i="1"/>
  <c r="AD135" i="1" s="1"/>
  <c r="O119" i="1"/>
  <c r="AD119" i="1" s="1"/>
  <c r="O108" i="1"/>
  <c r="AD108" i="1" s="1"/>
  <c r="O87" i="1"/>
  <c r="AD87" i="1" s="1"/>
  <c r="O71" i="1"/>
  <c r="AD71" i="1" s="1"/>
  <c r="AB177" i="1"/>
  <c r="AA159" i="1"/>
  <c r="AP4" i="1"/>
  <c r="AB58" i="1"/>
  <c r="AA180" i="1"/>
  <c r="O178" i="1"/>
  <c r="AD178" i="1" s="1"/>
  <c r="O161" i="1"/>
  <c r="AD161" i="1" s="1"/>
  <c r="O146" i="1"/>
  <c r="AD146" i="1" s="1"/>
  <c r="O130" i="1"/>
  <c r="AD130" i="1" s="1"/>
  <c r="AB4" i="1"/>
  <c r="AA131" i="1"/>
  <c r="AA161" i="1"/>
  <c r="AB112" i="1"/>
  <c r="AP12" i="1"/>
  <c r="AP14" i="1"/>
  <c r="O127" i="1"/>
  <c r="AD127" i="1" s="1"/>
  <c r="O144" i="1"/>
  <c r="AD144" i="1" s="1"/>
  <c r="O111" i="1"/>
  <c r="AD111" i="1" s="1"/>
  <c r="AB136" i="1"/>
  <c r="AB130" i="1"/>
  <c r="AP13" i="1"/>
  <c r="AB25" i="1"/>
  <c r="AB115" i="1"/>
  <c r="AB97" i="1"/>
  <c r="AB79" i="1"/>
  <c r="AB61" i="1"/>
  <c r="AB43" i="1"/>
  <c r="Z1313" i="1"/>
  <c r="AA1313" i="1"/>
  <c r="AB1313" i="1"/>
  <c r="Z1307" i="1"/>
  <c r="AA1307" i="1"/>
  <c r="AB1307" i="1"/>
  <c r="Z1301" i="1"/>
  <c r="AA1301" i="1"/>
  <c r="AB1301" i="1"/>
  <c r="Z1295" i="1"/>
  <c r="AA1295" i="1"/>
  <c r="AB1295" i="1"/>
  <c r="Z1289" i="1"/>
  <c r="AA1289" i="1"/>
  <c r="AB1289" i="1"/>
  <c r="Z1283" i="1"/>
  <c r="AA1283" i="1"/>
  <c r="AB1283" i="1"/>
  <c r="Z1277" i="1"/>
  <c r="AA1277" i="1"/>
  <c r="AB1277" i="1"/>
  <c r="Z1271" i="1"/>
  <c r="AA1271" i="1"/>
  <c r="AB1271" i="1"/>
  <c r="Z1265" i="1"/>
  <c r="AA1265" i="1"/>
  <c r="AB1265" i="1"/>
  <c r="AA1259" i="1"/>
  <c r="AB1259" i="1"/>
  <c r="Z1253" i="1"/>
  <c r="AA1253" i="1"/>
  <c r="AB1253" i="1"/>
  <c r="Z1247" i="1"/>
  <c r="AA1247" i="1"/>
  <c r="AB1247" i="1"/>
  <c r="Z1241" i="1"/>
  <c r="AA1241" i="1"/>
  <c r="AB1241" i="1"/>
  <c r="Z1235" i="1"/>
  <c r="AA1235" i="1"/>
  <c r="AB1235" i="1"/>
  <c r="Z1229" i="1"/>
  <c r="AA1229" i="1"/>
  <c r="AB1229" i="1"/>
  <c r="Z1223" i="1"/>
  <c r="AA1223" i="1"/>
  <c r="AB1223" i="1"/>
  <c r="Z1217" i="1"/>
  <c r="AA1217" i="1"/>
  <c r="AB1217" i="1"/>
  <c r="Z1211" i="1"/>
  <c r="AA1211" i="1"/>
  <c r="AB1211" i="1"/>
  <c r="Z1205" i="1"/>
  <c r="AA1205" i="1"/>
  <c r="AB1205" i="1"/>
  <c r="Z1199" i="1"/>
  <c r="AA1199" i="1"/>
  <c r="AB1199" i="1"/>
  <c r="Z1193" i="1"/>
  <c r="AA1193" i="1"/>
  <c r="AB1193" i="1"/>
  <c r="Z1187" i="1"/>
  <c r="AA1187" i="1"/>
  <c r="AB1187" i="1"/>
  <c r="Z1181" i="1"/>
  <c r="AA1181" i="1"/>
  <c r="AB1181" i="1"/>
  <c r="Z1175" i="1"/>
  <c r="AA1175" i="1"/>
  <c r="AB1175" i="1"/>
  <c r="Z1169" i="1"/>
  <c r="AA1169" i="1"/>
  <c r="AB1169" i="1"/>
  <c r="Z1163" i="1"/>
  <c r="AA1163" i="1"/>
  <c r="AB1163" i="1"/>
  <c r="Z1157" i="1"/>
  <c r="AA1157" i="1"/>
  <c r="AB1157" i="1"/>
  <c r="Z1152" i="1"/>
  <c r="AA1152" i="1"/>
  <c r="AB1152" i="1"/>
  <c r="Z1145" i="1"/>
  <c r="AA1145" i="1"/>
  <c r="AB1145" i="1"/>
  <c r="Z1139" i="1"/>
  <c r="AA1139" i="1"/>
  <c r="AB1139" i="1"/>
  <c r="Z1133" i="1"/>
  <c r="AA1133" i="1"/>
  <c r="AB1133" i="1"/>
  <c r="Z1127" i="1"/>
  <c r="AA1127" i="1"/>
  <c r="AB1127" i="1"/>
  <c r="AB1121" i="1"/>
  <c r="AA1121" i="1"/>
  <c r="Z1115" i="1"/>
  <c r="AA1115" i="1"/>
  <c r="AB1115" i="1"/>
  <c r="Z1109" i="1"/>
  <c r="AA1109" i="1"/>
  <c r="AB1109" i="1"/>
  <c r="AA1103" i="1"/>
  <c r="AB1103" i="1"/>
  <c r="Z1097" i="1"/>
  <c r="AA1097" i="1"/>
  <c r="AB1097" i="1"/>
  <c r="Z1091" i="1"/>
  <c r="AA1091" i="1"/>
  <c r="AB1091" i="1"/>
  <c r="Z1086" i="1"/>
  <c r="AA1086" i="1"/>
  <c r="AB1086" i="1"/>
  <c r="Z1079" i="1"/>
  <c r="AA1079" i="1"/>
  <c r="AB1079" i="1"/>
  <c r="AA1073" i="1"/>
  <c r="AB1073" i="1"/>
  <c r="Z1067" i="1"/>
  <c r="AA1067" i="1"/>
  <c r="AB1067" i="1"/>
  <c r="Z1061" i="1"/>
  <c r="AA1061" i="1"/>
  <c r="AB1061" i="1"/>
  <c r="Z1055" i="1"/>
  <c r="AA1055" i="1"/>
  <c r="AB1055" i="1"/>
  <c r="AA1049" i="1"/>
  <c r="AB1049" i="1"/>
  <c r="Z1043" i="1"/>
  <c r="AA1043" i="1"/>
  <c r="AB1043" i="1"/>
  <c r="Z1037" i="1"/>
  <c r="AA1037" i="1"/>
  <c r="AB1037" i="1"/>
  <c r="Z1031" i="1"/>
  <c r="AA1031" i="1"/>
  <c r="AB1031" i="1"/>
  <c r="Z1025" i="1"/>
  <c r="AA1025" i="1"/>
  <c r="AB1025" i="1"/>
  <c r="Z1019" i="1"/>
  <c r="AA1019" i="1"/>
  <c r="AB1019" i="1"/>
  <c r="Z1013" i="1"/>
  <c r="AA1013" i="1"/>
  <c r="AB1013" i="1"/>
  <c r="Z1007" i="1"/>
  <c r="AA1007" i="1"/>
  <c r="AB1007" i="1"/>
  <c r="Z1001" i="1"/>
  <c r="AA1001" i="1"/>
  <c r="AB1001" i="1"/>
  <c r="Z996" i="1"/>
  <c r="AA996" i="1"/>
  <c r="AB996" i="1"/>
  <c r="Z989" i="1"/>
  <c r="AA989" i="1"/>
  <c r="AB989" i="1"/>
  <c r="Z983" i="1"/>
  <c r="AA983" i="1"/>
  <c r="AB983" i="1"/>
  <c r="Z977" i="1"/>
  <c r="AA977" i="1"/>
  <c r="AB977" i="1"/>
  <c r="Z971" i="1"/>
  <c r="AA971" i="1"/>
  <c r="AB971" i="1"/>
  <c r="Z965" i="1"/>
  <c r="AA965" i="1"/>
  <c r="AB965" i="1"/>
  <c r="Z959" i="1"/>
  <c r="AA959" i="1"/>
  <c r="AB959" i="1"/>
  <c r="Z954" i="1"/>
  <c r="AA954" i="1"/>
  <c r="AB954" i="1"/>
  <c r="Z947" i="1"/>
  <c r="AA947" i="1"/>
  <c r="AB947" i="1"/>
  <c r="Z942" i="1"/>
  <c r="AA942" i="1"/>
  <c r="AB942" i="1"/>
  <c r="Z935" i="1"/>
  <c r="AA935" i="1"/>
  <c r="AB935" i="1"/>
  <c r="Z929" i="1"/>
  <c r="AA929" i="1"/>
  <c r="AB929" i="1"/>
  <c r="Z924" i="1"/>
  <c r="AA924" i="1"/>
  <c r="AB924" i="1"/>
  <c r="Z917" i="1"/>
  <c r="AA917" i="1"/>
  <c r="AB917" i="1"/>
  <c r="AA911" i="1"/>
  <c r="AB911" i="1"/>
  <c r="Z905" i="1"/>
  <c r="AA905" i="1"/>
  <c r="AB905" i="1"/>
  <c r="Z899" i="1"/>
  <c r="AA899" i="1"/>
  <c r="AB899" i="1"/>
  <c r="Z893" i="1"/>
  <c r="AA893" i="1"/>
  <c r="AB893" i="1"/>
  <c r="Z887" i="1"/>
  <c r="AA887" i="1"/>
  <c r="AB887" i="1"/>
  <c r="AA881" i="1"/>
  <c r="AB881" i="1"/>
  <c r="Z875" i="1"/>
  <c r="AA875" i="1"/>
  <c r="AB875" i="1"/>
  <c r="Z868" i="1"/>
  <c r="AA868" i="1"/>
  <c r="AB868" i="1"/>
  <c r="Z863" i="1"/>
  <c r="AA863" i="1"/>
  <c r="AB863" i="1"/>
  <c r="Z857" i="1"/>
  <c r="AA857" i="1"/>
  <c r="AB857" i="1"/>
  <c r="Z851" i="1"/>
  <c r="AA851" i="1"/>
  <c r="AB851" i="1"/>
  <c r="Z845" i="1"/>
  <c r="AA845" i="1"/>
  <c r="AB845" i="1"/>
  <c r="AA839" i="1"/>
  <c r="AB839" i="1"/>
  <c r="AA833" i="1"/>
  <c r="AB833" i="1"/>
  <c r="Z827" i="1"/>
  <c r="AA827" i="1"/>
  <c r="AB827" i="1"/>
  <c r="Z821" i="1"/>
  <c r="AA821" i="1"/>
  <c r="AB821" i="1"/>
  <c r="Z815" i="1"/>
  <c r="AA815" i="1"/>
  <c r="AB815" i="1"/>
  <c r="AA809" i="1"/>
  <c r="AB809" i="1"/>
  <c r="Z803" i="1"/>
  <c r="AA803" i="1"/>
  <c r="AB803" i="1"/>
  <c r="Z797" i="1"/>
  <c r="AA797" i="1"/>
  <c r="AB797" i="1"/>
  <c r="Z791" i="1"/>
  <c r="AA791" i="1"/>
  <c r="AB791" i="1"/>
  <c r="Z785" i="1"/>
  <c r="AA785" i="1"/>
  <c r="AB785" i="1"/>
  <c r="Z779" i="1"/>
  <c r="AA779" i="1"/>
  <c r="AB779" i="1"/>
  <c r="Z773" i="1"/>
  <c r="AA773" i="1"/>
  <c r="AB773" i="1"/>
  <c r="AA767" i="1"/>
  <c r="AB767" i="1"/>
  <c r="Z761" i="1"/>
  <c r="AA761" i="1"/>
  <c r="AB761" i="1"/>
  <c r="Z755" i="1"/>
  <c r="AA755" i="1"/>
  <c r="AB755" i="1"/>
  <c r="Z749" i="1"/>
  <c r="AA749" i="1"/>
  <c r="AB749" i="1"/>
  <c r="Z743" i="1"/>
  <c r="AA743" i="1"/>
  <c r="AB743" i="1"/>
  <c r="Z737" i="1"/>
  <c r="AA737" i="1"/>
  <c r="AB737" i="1"/>
  <c r="Z731" i="1"/>
  <c r="AA731" i="1"/>
  <c r="AB731" i="1"/>
  <c r="Z725" i="1"/>
  <c r="AA725" i="1"/>
  <c r="AB725" i="1"/>
  <c r="Z719" i="1"/>
  <c r="AA719" i="1"/>
  <c r="AB719" i="1"/>
  <c r="Z713" i="1"/>
  <c r="AA713" i="1"/>
  <c r="AB713" i="1"/>
  <c r="Z707" i="1"/>
  <c r="AA707" i="1"/>
  <c r="AB707" i="1"/>
  <c r="Z701" i="1"/>
  <c r="AA701" i="1"/>
  <c r="AB701" i="1"/>
  <c r="Z695" i="1"/>
  <c r="AA695" i="1"/>
  <c r="AB695" i="1"/>
  <c r="AA689" i="1"/>
  <c r="AB689" i="1"/>
  <c r="Z683" i="1"/>
  <c r="AA683" i="1"/>
  <c r="AB683" i="1"/>
  <c r="AA677" i="1"/>
  <c r="AB677" i="1"/>
  <c r="Z671" i="1"/>
  <c r="AA671" i="1"/>
  <c r="AB671" i="1"/>
  <c r="AA665" i="1"/>
  <c r="AB665" i="1"/>
  <c r="Z659" i="1"/>
  <c r="AA659" i="1"/>
  <c r="AB659" i="1"/>
  <c r="Z653" i="1"/>
  <c r="AA653" i="1"/>
  <c r="AB653" i="1"/>
  <c r="Z646" i="1"/>
  <c r="AA646" i="1"/>
  <c r="AB646" i="1"/>
  <c r="Z641" i="1"/>
  <c r="AA641" i="1"/>
  <c r="AB641" i="1"/>
  <c r="Z635" i="1"/>
  <c r="AA635" i="1"/>
  <c r="AB635" i="1"/>
  <c r="Z629" i="1"/>
  <c r="AA629" i="1"/>
  <c r="AB629" i="1"/>
  <c r="AA623" i="1"/>
  <c r="AB623" i="1"/>
  <c r="Z617" i="1"/>
  <c r="AA617" i="1"/>
  <c r="AB617" i="1"/>
  <c r="Z611" i="1"/>
  <c r="AA611" i="1"/>
  <c r="AB611" i="1"/>
  <c r="Z605" i="1"/>
  <c r="AA605" i="1"/>
  <c r="AB605" i="1"/>
  <c r="Z599" i="1"/>
  <c r="AA599" i="1"/>
  <c r="AB599" i="1"/>
  <c r="AA593" i="1"/>
  <c r="AB593" i="1"/>
  <c r="Z587" i="1"/>
  <c r="AA587" i="1"/>
  <c r="AB587" i="1"/>
  <c r="AA581" i="1"/>
  <c r="AB581" i="1"/>
  <c r="Z575" i="1"/>
  <c r="AA575" i="1"/>
  <c r="AB575" i="1"/>
  <c r="Z569" i="1"/>
  <c r="AA569" i="1"/>
  <c r="AB569" i="1"/>
  <c r="Z563" i="1"/>
  <c r="AA563" i="1"/>
  <c r="AB563" i="1"/>
  <c r="Z557" i="1"/>
  <c r="AA557" i="1"/>
  <c r="AB557" i="1"/>
  <c r="Z551" i="1"/>
  <c r="AA551" i="1"/>
  <c r="AB551" i="1"/>
  <c r="Z545" i="1"/>
  <c r="AA545" i="1"/>
  <c r="AB545" i="1"/>
  <c r="AA539" i="1"/>
  <c r="AB539" i="1"/>
  <c r="Z533" i="1"/>
  <c r="AA533" i="1"/>
  <c r="AB533" i="1"/>
  <c r="Z527" i="1"/>
  <c r="AA527" i="1"/>
  <c r="AB527" i="1"/>
  <c r="Z521" i="1"/>
  <c r="AA521" i="1"/>
  <c r="AB521" i="1"/>
  <c r="Z516" i="1"/>
  <c r="AA516" i="1"/>
  <c r="AB516" i="1"/>
  <c r="Z509" i="1"/>
  <c r="AA509" i="1"/>
  <c r="AB509" i="1"/>
  <c r="AA503" i="1"/>
  <c r="AB503" i="1"/>
  <c r="Z497" i="1"/>
  <c r="AA497" i="1"/>
  <c r="AB497" i="1"/>
  <c r="Z491" i="1"/>
  <c r="AA491" i="1"/>
  <c r="AB491" i="1"/>
  <c r="Z485" i="1"/>
  <c r="AA485" i="1"/>
  <c r="AB485" i="1"/>
  <c r="Z479" i="1"/>
  <c r="AA479" i="1"/>
  <c r="AB479" i="1"/>
  <c r="AA473" i="1"/>
  <c r="AB473" i="1"/>
  <c r="Z467" i="1"/>
  <c r="AA467" i="1"/>
  <c r="AB467" i="1"/>
  <c r="AA461" i="1"/>
  <c r="AB461" i="1"/>
  <c r="Z455" i="1"/>
  <c r="AA455" i="1"/>
  <c r="AB455" i="1"/>
  <c r="AA449" i="1"/>
  <c r="AB449" i="1"/>
  <c r="Z443" i="1"/>
  <c r="AA443" i="1"/>
  <c r="AB443" i="1"/>
  <c r="Z437" i="1"/>
  <c r="AA437" i="1"/>
  <c r="AB437" i="1"/>
  <c r="Z431" i="1"/>
  <c r="AA431" i="1"/>
  <c r="AB431" i="1"/>
  <c r="Z425" i="1"/>
  <c r="AA425" i="1"/>
  <c r="AB425" i="1"/>
  <c r="AA419" i="1"/>
  <c r="AB419" i="1"/>
  <c r="Z413" i="1"/>
  <c r="AA413" i="1"/>
  <c r="AB413" i="1"/>
  <c r="Z407" i="1"/>
  <c r="AA407" i="1"/>
  <c r="AB407" i="1"/>
  <c r="AA401" i="1"/>
  <c r="AB401" i="1"/>
  <c r="Z395" i="1"/>
  <c r="AA395" i="1"/>
  <c r="AB395" i="1"/>
  <c r="Z389" i="1"/>
  <c r="AA389" i="1"/>
  <c r="AB389" i="1"/>
  <c r="Z383" i="1"/>
  <c r="AA383" i="1"/>
  <c r="AB383" i="1"/>
  <c r="Z377" i="1"/>
  <c r="AA377" i="1"/>
  <c r="AB377" i="1"/>
  <c r="AA371" i="1"/>
  <c r="AB371" i="1"/>
  <c r="Z365" i="1"/>
  <c r="AA365" i="1"/>
  <c r="AB365" i="1"/>
  <c r="Z359" i="1"/>
  <c r="AA359" i="1"/>
  <c r="AB359" i="1"/>
  <c r="Z353" i="1"/>
  <c r="AA353" i="1"/>
  <c r="AB353" i="1"/>
  <c r="AA347" i="1"/>
  <c r="AB347" i="1"/>
  <c r="Z341" i="1"/>
  <c r="AA341" i="1"/>
  <c r="AB341" i="1"/>
  <c r="Z335" i="1"/>
  <c r="AA335" i="1"/>
  <c r="AB335" i="1"/>
  <c r="Z329" i="1"/>
  <c r="AA329" i="1"/>
  <c r="AB329" i="1"/>
  <c r="Z323" i="1"/>
  <c r="AA323" i="1"/>
  <c r="AB323" i="1"/>
  <c r="Z317" i="1"/>
  <c r="AA317" i="1"/>
  <c r="AB317" i="1"/>
  <c r="Z311" i="1"/>
  <c r="AA311" i="1"/>
  <c r="AB311" i="1"/>
  <c r="Z305" i="1"/>
  <c r="AA305" i="1"/>
  <c r="AB305" i="1"/>
  <c r="AA299" i="1"/>
  <c r="AB299" i="1"/>
  <c r="Z293" i="1"/>
  <c r="AA293" i="1"/>
  <c r="AB293" i="1"/>
  <c r="AA288" i="1"/>
  <c r="AB288" i="1"/>
  <c r="AA281" i="1"/>
  <c r="AB281" i="1"/>
  <c r="AA275" i="1"/>
  <c r="AB275" i="1"/>
  <c r="Z269" i="1"/>
  <c r="AA269" i="1"/>
  <c r="AB269" i="1"/>
  <c r="Z259" i="1"/>
  <c r="AA259" i="1"/>
  <c r="AB259" i="1"/>
  <c r="Z257" i="1"/>
  <c r="AA257" i="1"/>
  <c r="AB257" i="1"/>
  <c r="Z251" i="1"/>
  <c r="AA251" i="1"/>
  <c r="AB251" i="1"/>
  <c r="Z245" i="1"/>
  <c r="AA245" i="1"/>
  <c r="AB245" i="1"/>
  <c r="Z239" i="1"/>
  <c r="AA239" i="1"/>
  <c r="AB239" i="1"/>
  <c r="Z233" i="1"/>
  <c r="AA233" i="1"/>
  <c r="AB233" i="1"/>
  <c r="Z227" i="1"/>
  <c r="AA227" i="1"/>
  <c r="AB227" i="1"/>
  <c r="Z221" i="1"/>
  <c r="AA221" i="1"/>
  <c r="AB221" i="1"/>
  <c r="Z216" i="1"/>
  <c r="AA216" i="1"/>
  <c r="AB216" i="1"/>
  <c r="Z209" i="1"/>
  <c r="AA209" i="1"/>
  <c r="AB209" i="1"/>
  <c r="Z203" i="1"/>
  <c r="AA203" i="1"/>
  <c r="AB203" i="1"/>
  <c r="Z197" i="1"/>
  <c r="AA197" i="1"/>
  <c r="AB197" i="1"/>
  <c r="Z191" i="1"/>
  <c r="AA191" i="1"/>
  <c r="AB191" i="1"/>
  <c r="Z185" i="1"/>
  <c r="AA185" i="1"/>
  <c r="AB185" i="1"/>
  <c r="Z179" i="1"/>
  <c r="AA179" i="1"/>
  <c r="AB179" i="1"/>
  <c r="AA173" i="1"/>
  <c r="AB173" i="1"/>
  <c r="Z167" i="1"/>
  <c r="AA167" i="1"/>
  <c r="AB167" i="1"/>
  <c r="Z162" i="1"/>
  <c r="AA162" i="1"/>
  <c r="AB162" i="1"/>
  <c r="Z153" i="1"/>
  <c r="AA153" i="1"/>
  <c r="AB153" i="1"/>
  <c r="Z149" i="1"/>
  <c r="AA149" i="1"/>
  <c r="AB149" i="1"/>
  <c r="Z144" i="1"/>
  <c r="AA144" i="1"/>
  <c r="AB144" i="1"/>
  <c r="Z125" i="1"/>
  <c r="AA125" i="1"/>
  <c r="AB125" i="1"/>
  <c r="Z1314" i="1"/>
  <c r="AA1314" i="1"/>
  <c r="AB1314" i="1"/>
  <c r="Z1308" i="1"/>
  <c r="AA1308" i="1"/>
  <c r="AB1308" i="1"/>
  <c r="Z1302" i="1"/>
  <c r="AA1302" i="1"/>
  <c r="AB1302" i="1"/>
  <c r="Z1296" i="1"/>
  <c r="AA1296" i="1"/>
  <c r="AB1296" i="1"/>
  <c r="Z1290" i="1"/>
  <c r="AA1290" i="1"/>
  <c r="AB1290" i="1"/>
  <c r="BL23" i="5"/>
  <c r="AA1284" i="1"/>
  <c r="AB1284" i="1"/>
  <c r="Z1278" i="1"/>
  <c r="AA1278" i="1"/>
  <c r="AB1278" i="1"/>
  <c r="Z1272" i="1"/>
  <c r="AB1272" i="1"/>
  <c r="Z1266" i="1"/>
  <c r="AA1266" i="1"/>
  <c r="AB1266" i="1"/>
  <c r="Z1260" i="1"/>
  <c r="AA1260" i="1"/>
  <c r="AB1260" i="1"/>
  <c r="Z1255" i="1"/>
  <c r="AA1255" i="1"/>
  <c r="AB1255" i="1"/>
  <c r="Z1248" i="1"/>
  <c r="AA1248" i="1"/>
  <c r="AB1248" i="1"/>
  <c r="Z1242" i="1"/>
  <c r="AA1242" i="1"/>
  <c r="AB1242" i="1"/>
  <c r="Z1236" i="1"/>
  <c r="AB1236" i="1"/>
  <c r="Z1230" i="1"/>
  <c r="AA1230" i="1"/>
  <c r="AB1230" i="1"/>
  <c r="Z1224" i="1"/>
  <c r="AA1224" i="1"/>
  <c r="AB1224" i="1"/>
  <c r="Z1218" i="1"/>
  <c r="AA1218" i="1"/>
  <c r="AB1218" i="1"/>
  <c r="Z1212" i="1"/>
  <c r="AA1212" i="1"/>
  <c r="AB1212" i="1"/>
  <c r="Z1206" i="1"/>
  <c r="AA1206" i="1"/>
  <c r="AB1206" i="1"/>
  <c r="Z1200" i="1"/>
  <c r="AA1200" i="1"/>
  <c r="AB1200" i="1"/>
  <c r="Z1194" i="1"/>
  <c r="AA1194" i="1"/>
  <c r="AB1194" i="1"/>
  <c r="Z1188" i="1"/>
  <c r="AA1188" i="1"/>
  <c r="AB1188" i="1"/>
  <c r="Z1182" i="1"/>
  <c r="AA1182" i="1"/>
  <c r="AB1182" i="1"/>
  <c r="Z1176" i="1"/>
  <c r="AA1176" i="1"/>
  <c r="AB1176" i="1"/>
  <c r="Z1170" i="1"/>
  <c r="AA1170" i="1"/>
  <c r="AB1170" i="1"/>
  <c r="Z1164" i="1"/>
  <c r="AB1164" i="1"/>
  <c r="AA1158" i="1"/>
  <c r="AB1158" i="1"/>
  <c r="Z1151" i="1"/>
  <c r="AA1151" i="1"/>
  <c r="AB1151" i="1"/>
  <c r="Z1146" i="1"/>
  <c r="AA1146" i="1"/>
  <c r="AB1146" i="1"/>
  <c r="Z1140" i="1"/>
  <c r="AA1140" i="1"/>
  <c r="AB1140" i="1"/>
  <c r="Z1134" i="1"/>
  <c r="AA1134" i="1"/>
  <c r="AB1134" i="1"/>
  <c r="Z1128" i="1"/>
  <c r="AA1128" i="1"/>
  <c r="AB1128" i="1"/>
  <c r="Z1122" i="1"/>
  <c r="AA1122" i="1"/>
  <c r="AB1122" i="1"/>
  <c r="Z1116" i="1"/>
  <c r="AA1116" i="1"/>
  <c r="AB1116" i="1"/>
  <c r="Z1110" i="1"/>
  <c r="AA1110" i="1"/>
  <c r="AB1110" i="1"/>
  <c r="Z1104" i="1"/>
  <c r="AA1104" i="1"/>
  <c r="AB1104" i="1"/>
  <c r="AA1098" i="1"/>
  <c r="AB1098" i="1"/>
  <c r="Z1092" i="1"/>
  <c r="AB1092" i="1"/>
  <c r="AA1092" i="1"/>
  <c r="Z1084" i="1"/>
  <c r="AB1084" i="1"/>
  <c r="Z1080" i="1"/>
  <c r="AA1080" i="1"/>
  <c r="AB1080" i="1"/>
  <c r="Z1074" i="1"/>
  <c r="AA1074" i="1"/>
  <c r="AB1074" i="1"/>
  <c r="AA1068" i="1"/>
  <c r="AB1068" i="1"/>
  <c r="Z1062" i="1"/>
  <c r="AA1062" i="1"/>
  <c r="AB1062" i="1"/>
  <c r="Z1056" i="1"/>
  <c r="AA1056" i="1"/>
  <c r="AB1056" i="1"/>
  <c r="Z1050" i="1"/>
  <c r="AA1050" i="1"/>
  <c r="AB1050" i="1"/>
  <c r="Z1045" i="1"/>
  <c r="AA1045" i="1"/>
  <c r="AB1045" i="1"/>
  <c r="Z1038" i="1"/>
  <c r="AA1038" i="1"/>
  <c r="AB1038" i="1"/>
  <c r="Z1032" i="1"/>
  <c r="AA1032" i="1"/>
  <c r="AB1032" i="1"/>
  <c r="AA1026" i="1"/>
  <c r="AB1026" i="1"/>
  <c r="Z1020" i="1"/>
  <c r="AA1020" i="1"/>
  <c r="AB1020" i="1"/>
  <c r="Z1014" i="1"/>
  <c r="AA1014" i="1"/>
  <c r="AB1014" i="1"/>
  <c r="Z1008" i="1"/>
  <c r="AA1008" i="1"/>
  <c r="AB1008" i="1"/>
  <c r="Z1002" i="1"/>
  <c r="AA1002" i="1"/>
  <c r="AB1002" i="1"/>
  <c r="Z997" i="1"/>
  <c r="AA997" i="1"/>
  <c r="AB997" i="1"/>
  <c r="Z990" i="1"/>
  <c r="AA990" i="1"/>
  <c r="AB990" i="1"/>
  <c r="Z984" i="1"/>
  <c r="AA984" i="1"/>
  <c r="AB984" i="1"/>
  <c r="Z978" i="1"/>
  <c r="AA978" i="1"/>
  <c r="AB978" i="1"/>
  <c r="Z972" i="1"/>
  <c r="AA972" i="1"/>
  <c r="AB972" i="1"/>
  <c r="Z966" i="1"/>
  <c r="AA966" i="1"/>
  <c r="AB966" i="1"/>
  <c r="AA960" i="1"/>
  <c r="AB960" i="1"/>
  <c r="Z950" i="1"/>
  <c r="AA950" i="1"/>
  <c r="AB950" i="1"/>
  <c r="Z948" i="1"/>
  <c r="AA948" i="1"/>
  <c r="AB948" i="1"/>
  <c r="Z939" i="1"/>
  <c r="AA939" i="1"/>
  <c r="AB939" i="1"/>
  <c r="Z936" i="1"/>
  <c r="AA936" i="1"/>
  <c r="AB936" i="1"/>
  <c r="Z930" i="1"/>
  <c r="AA930" i="1"/>
  <c r="AB930" i="1"/>
  <c r="AA925" i="1"/>
  <c r="AB925" i="1"/>
  <c r="Z918" i="1"/>
  <c r="AA918" i="1"/>
  <c r="AB918" i="1"/>
  <c r="Z912" i="1"/>
  <c r="AA912" i="1"/>
  <c r="AB912" i="1"/>
  <c r="Z906" i="1"/>
  <c r="AA906" i="1"/>
  <c r="Z900" i="1"/>
  <c r="AA900" i="1"/>
  <c r="Z896" i="1"/>
  <c r="AA896" i="1"/>
  <c r="Z888" i="1"/>
  <c r="AA888" i="1"/>
  <c r="AB888" i="1"/>
  <c r="Z882" i="1"/>
  <c r="AA882" i="1"/>
  <c r="Z876" i="1"/>
  <c r="AA876" i="1"/>
  <c r="AB876" i="1"/>
  <c r="Z870" i="1"/>
  <c r="AA870" i="1"/>
  <c r="Z864" i="1"/>
  <c r="AA864" i="1"/>
  <c r="Z859" i="1"/>
  <c r="AA859" i="1"/>
  <c r="AA852" i="1"/>
  <c r="AB852" i="1"/>
  <c r="Z846" i="1"/>
  <c r="AA846" i="1"/>
  <c r="AB846" i="1"/>
  <c r="Z840" i="1"/>
  <c r="AA840" i="1"/>
  <c r="AB840" i="1"/>
  <c r="Z834" i="1"/>
  <c r="AA834" i="1"/>
  <c r="Z828" i="1"/>
  <c r="AA828" i="1"/>
  <c r="BJ11" i="5"/>
  <c r="AA822" i="1"/>
  <c r="AB822" i="1"/>
  <c r="Z816" i="1"/>
  <c r="AA816" i="1"/>
  <c r="AB816" i="1"/>
  <c r="Z810" i="1"/>
  <c r="AA810" i="1"/>
  <c r="AB810" i="1"/>
  <c r="Z804" i="1"/>
  <c r="AA804" i="1"/>
  <c r="AB804" i="1"/>
  <c r="Z798" i="1"/>
  <c r="AA798" i="1"/>
  <c r="Z792" i="1"/>
  <c r="AA792" i="1"/>
  <c r="Z786" i="1"/>
  <c r="AA786" i="1"/>
  <c r="AB786" i="1"/>
  <c r="Z780" i="1"/>
  <c r="AA780" i="1"/>
  <c r="AB780" i="1"/>
  <c r="Z774" i="1"/>
  <c r="AA774" i="1"/>
  <c r="AB774" i="1"/>
  <c r="Z768" i="1"/>
  <c r="AA768" i="1"/>
  <c r="AB768" i="1"/>
  <c r="Z762" i="1"/>
  <c r="AA762" i="1"/>
  <c r="Z750" i="1"/>
  <c r="AA750" i="1"/>
  <c r="AB750" i="1"/>
  <c r="Z744" i="1"/>
  <c r="AA744" i="1"/>
  <c r="AB744" i="1"/>
  <c r="Z738" i="1"/>
  <c r="AA738" i="1"/>
  <c r="AB738" i="1"/>
  <c r="AA732" i="1"/>
  <c r="AB732" i="1"/>
  <c r="Z726" i="1"/>
  <c r="AA726" i="1"/>
  <c r="Z720" i="1"/>
  <c r="AA720" i="1"/>
  <c r="Z714" i="1"/>
  <c r="AA714" i="1"/>
  <c r="AB714" i="1"/>
  <c r="Z708" i="1"/>
  <c r="AA708" i="1"/>
  <c r="AB708" i="1"/>
  <c r="Z702" i="1"/>
  <c r="AA702" i="1"/>
  <c r="AB702" i="1"/>
  <c r="AA696" i="1"/>
  <c r="AB696" i="1"/>
  <c r="Z678" i="1"/>
  <c r="AA678" i="1"/>
  <c r="AB678" i="1"/>
  <c r="Z672" i="1"/>
  <c r="AA672" i="1"/>
  <c r="AB672" i="1"/>
  <c r="Z666" i="1"/>
  <c r="AA666" i="1"/>
  <c r="AB666" i="1"/>
  <c r="Z660" i="1"/>
  <c r="AA660" i="1"/>
  <c r="AB660" i="1"/>
  <c r="Z654" i="1"/>
  <c r="AA654" i="1"/>
  <c r="Z648" i="1"/>
  <c r="AA648" i="1"/>
  <c r="Z642" i="1"/>
  <c r="AA642" i="1"/>
  <c r="AB642" i="1"/>
  <c r="Z636" i="1"/>
  <c r="AA636" i="1"/>
  <c r="AB636" i="1"/>
  <c r="Z630" i="1"/>
  <c r="AA630" i="1"/>
  <c r="AB630" i="1"/>
  <c r="Z624" i="1"/>
  <c r="AA624" i="1"/>
  <c r="AB624" i="1"/>
  <c r="Z618" i="1"/>
  <c r="AA618" i="1"/>
  <c r="Z612" i="1"/>
  <c r="AA612" i="1"/>
  <c r="Z606" i="1"/>
  <c r="AA606" i="1"/>
  <c r="AB606" i="1"/>
  <c r="AA600" i="1"/>
  <c r="AB600" i="1"/>
  <c r="Z594" i="1"/>
  <c r="AA594" i="1"/>
  <c r="AB594" i="1"/>
  <c r="Z588" i="1"/>
  <c r="AA588" i="1"/>
  <c r="AB588" i="1"/>
  <c r="Z582" i="1"/>
  <c r="AA582" i="1"/>
  <c r="AA576" i="1"/>
  <c r="AB576" i="1"/>
  <c r="AA570" i="1"/>
  <c r="AB570" i="1"/>
  <c r="Z564" i="1"/>
  <c r="AA564" i="1"/>
  <c r="AB564" i="1"/>
  <c r="Z558" i="1"/>
  <c r="AA558" i="1"/>
  <c r="AB558" i="1"/>
  <c r="Z552" i="1"/>
  <c r="AA552" i="1"/>
  <c r="AB552" i="1"/>
  <c r="Z546" i="1"/>
  <c r="AA546" i="1"/>
  <c r="AB546" i="1"/>
  <c r="Z540" i="1"/>
  <c r="AA540" i="1"/>
  <c r="AB540" i="1"/>
  <c r="Z534" i="1"/>
  <c r="AA534" i="1"/>
  <c r="AB534" i="1"/>
  <c r="Z528" i="1"/>
  <c r="AA528" i="1"/>
  <c r="AB528" i="1"/>
  <c r="Z522" i="1"/>
  <c r="AA522" i="1"/>
  <c r="AB522" i="1"/>
  <c r="AA515" i="1"/>
  <c r="AB515" i="1"/>
  <c r="Z510" i="1"/>
  <c r="AA510" i="1"/>
  <c r="AB510" i="1"/>
  <c r="Z504" i="1"/>
  <c r="AA504" i="1"/>
  <c r="Z498" i="1"/>
  <c r="AA498" i="1"/>
  <c r="AB498" i="1"/>
  <c r="Z492" i="1"/>
  <c r="AA492" i="1"/>
  <c r="AB492" i="1"/>
  <c r="Z486" i="1"/>
  <c r="AA486" i="1"/>
  <c r="Z480" i="1"/>
  <c r="AA480" i="1"/>
  <c r="AB480" i="1"/>
  <c r="Z474" i="1"/>
  <c r="AA474" i="1"/>
  <c r="AB474" i="1"/>
  <c r="Z468" i="1"/>
  <c r="AA468" i="1"/>
  <c r="Z462" i="1"/>
  <c r="AA462" i="1"/>
  <c r="AB462" i="1"/>
  <c r="Z456" i="1"/>
  <c r="AA456" i="1"/>
  <c r="AB456" i="1"/>
  <c r="Z444" i="1"/>
  <c r="AA444" i="1"/>
  <c r="AB444" i="1"/>
  <c r="Z438" i="1"/>
  <c r="AA438" i="1"/>
  <c r="AB438" i="1"/>
  <c r="Z426" i="1"/>
  <c r="AA426" i="1"/>
  <c r="AB426" i="1"/>
  <c r="Z420" i="1"/>
  <c r="AA420" i="1"/>
  <c r="AB420" i="1"/>
  <c r="Z414" i="1"/>
  <c r="AA414" i="1"/>
  <c r="Z408" i="1"/>
  <c r="AA408" i="1"/>
  <c r="AB408" i="1"/>
  <c r="AA402" i="1"/>
  <c r="AB402" i="1"/>
  <c r="Z396" i="1"/>
  <c r="AA396" i="1"/>
  <c r="Z390" i="1"/>
  <c r="AA390" i="1"/>
  <c r="AB390" i="1"/>
  <c r="Z384" i="1"/>
  <c r="AA384" i="1"/>
  <c r="AB384" i="1"/>
  <c r="Z378" i="1"/>
  <c r="AA378" i="1"/>
  <c r="Z372" i="1"/>
  <c r="AA372" i="1"/>
  <c r="AB372" i="1"/>
  <c r="Z366" i="1"/>
  <c r="AA366" i="1"/>
  <c r="AB366" i="1"/>
  <c r="Z360" i="1"/>
  <c r="AA360" i="1"/>
  <c r="Z354" i="1"/>
  <c r="AA354" i="1"/>
  <c r="AB354" i="1"/>
  <c r="Z348" i="1"/>
  <c r="AA348" i="1"/>
  <c r="AB348" i="1"/>
  <c r="Z342" i="1"/>
  <c r="AA342" i="1"/>
  <c r="Z336" i="1"/>
  <c r="AA336" i="1"/>
  <c r="AB336" i="1"/>
  <c r="Z330" i="1"/>
  <c r="AA330" i="1"/>
  <c r="AB330" i="1"/>
  <c r="AA318" i="1"/>
  <c r="AB318" i="1"/>
  <c r="AA312" i="1"/>
  <c r="AB312" i="1"/>
  <c r="Z306" i="1"/>
  <c r="AA306" i="1"/>
  <c r="AA300" i="1"/>
  <c r="AB300" i="1"/>
  <c r="AA294" i="1"/>
  <c r="AB294" i="1"/>
  <c r="Z289" i="1"/>
  <c r="AA289" i="1"/>
  <c r="Z282" i="1"/>
  <c r="AA282" i="1"/>
  <c r="AB282" i="1"/>
  <c r="Z276" i="1"/>
  <c r="AA276" i="1"/>
  <c r="AB276" i="1"/>
  <c r="Z264" i="1"/>
  <c r="AA264" i="1"/>
  <c r="AB264" i="1"/>
  <c r="Z258" i="1"/>
  <c r="AA258" i="1"/>
  <c r="AB258" i="1"/>
  <c r="Z252" i="1"/>
  <c r="AA252" i="1"/>
  <c r="AA246" i="1"/>
  <c r="AB246" i="1"/>
  <c r="AA240" i="1"/>
  <c r="AB240" i="1"/>
  <c r="Z234" i="1"/>
  <c r="AA234" i="1"/>
  <c r="Z228" i="1"/>
  <c r="AA228" i="1"/>
  <c r="AB228" i="1"/>
  <c r="Z222" i="1"/>
  <c r="AA222" i="1"/>
  <c r="AB222" i="1"/>
  <c r="Z212" i="1"/>
  <c r="AA212" i="1"/>
  <c r="Z210" i="1"/>
  <c r="AA210" i="1"/>
  <c r="AB210" i="1"/>
  <c r="Z204" i="1"/>
  <c r="AA204" i="1"/>
  <c r="AB204" i="1"/>
  <c r="Z198" i="1"/>
  <c r="AA198" i="1"/>
  <c r="Z192" i="1"/>
  <c r="AA192" i="1"/>
  <c r="AB192" i="1"/>
  <c r="Z186" i="1"/>
  <c r="AA186" i="1"/>
  <c r="AB186" i="1"/>
  <c r="AA174" i="1"/>
  <c r="AB174" i="1"/>
  <c r="Z168" i="1"/>
  <c r="AA168" i="1"/>
  <c r="AB168" i="1"/>
  <c r="Z156" i="1"/>
  <c r="AA156" i="1"/>
  <c r="AB156" i="1"/>
  <c r="Z150" i="1"/>
  <c r="AA150" i="1"/>
  <c r="AB150" i="1"/>
  <c r="Z143" i="1"/>
  <c r="AA143" i="1"/>
  <c r="Z138" i="1"/>
  <c r="AA138" i="1"/>
  <c r="AB138" i="1"/>
  <c r="Z126" i="1"/>
  <c r="AA126" i="1"/>
  <c r="AB126" i="1"/>
  <c r="AA120" i="1"/>
  <c r="AB120" i="1"/>
  <c r="Z114" i="1"/>
  <c r="AA114" i="1"/>
  <c r="AB114" i="1"/>
  <c r="Z107" i="1"/>
  <c r="AA107" i="1"/>
  <c r="AB107" i="1"/>
  <c r="Z102" i="1"/>
  <c r="AA102" i="1"/>
  <c r="AB102" i="1"/>
  <c r="Z96" i="1"/>
  <c r="AA96" i="1"/>
  <c r="AB96" i="1"/>
  <c r="AA90" i="1"/>
  <c r="AB90" i="1"/>
  <c r="AA84" i="1"/>
  <c r="AB84" i="1"/>
  <c r="Z78" i="1"/>
  <c r="AA78" i="1"/>
  <c r="AB78" i="1"/>
  <c r="Z72" i="1"/>
  <c r="AA72" i="1"/>
  <c r="AB72" i="1"/>
  <c r="AA67" i="1"/>
  <c r="AB67" i="1"/>
  <c r="Z60" i="1"/>
  <c r="AA60" i="1"/>
  <c r="AB60" i="1"/>
  <c r="Z54" i="1"/>
  <c r="AA54" i="1"/>
  <c r="AB54" i="1"/>
  <c r="Z48" i="1"/>
  <c r="AA48" i="1"/>
  <c r="AB48" i="1"/>
  <c r="Z42" i="1"/>
  <c r="AA42" i="1"/>
  <c r="AB42" i="1"/>
  <c r="Z36" i="1"/>
  <c r="AA36" i="1"/>
  <c r="AB36" i="1"/>
  <c r="Z30" i="1"/>
  <c r="AA30" i="1"/>
  <c r="AB30" i="1"/>
  <c r="AA24" i="1"/>
  <c r="AB24" i="1"/>
  <c r="AA18" i="1"/>
  <c r="AB18" i="1"/>
  <c r="K14" i="7" s="1"/>
  <c r="AA12" i="1"/>
  <c r="AB12" i="1"/>
  <c r="Z6" i="1"/>
  <c r="AA6" i="1"/>
  <c r="AB6" i="1"/>
  <c r="I3" i="7" s="1"/>
  <c r="AB1243" i="1"/>
  <c r="AB1207" i="1"/>
  <c r="AB1189" i="1"/>
  <c r="AB1117" i="1"/>
  <c r="AB814" i="1"/>
  <c r="AB792" i="1"/>
  <c r="AB771" i="1"/>
  <c r="AB684" i="1"/>
  <c r="AB574" i="1"/>
  <c r="AB504" i="1"/>
  <c r="AB450" i="1"/>
  <c r="AB396" i="1"/>
  <c r="AB342" i="1"/>
  <c r="AB289" i="1"/>
  <c r="AB234" i="1"/>
  <c r="AB180" i="1"/>
  <c r="AA1243" i="1"/>
  <c r="AA1129" i="1"/>
  <c r="AA943" i="1"/>
  <c r="Z119" i="1"/>
  <c r="AA119" i="1"/>
  <c r="AB119" i="1"/>
  <c r="Z113" i="1"/>
  <c r="AA113" i="1"/>
  <c r="AB113" i="1"/>
  <c r="Z104" i="1"/>
  <c r="AA104" i="1"/>
  <c r="AB104" i="1"/>
  <c r="Z101" i="1"/>
  <c r="AA101" i="1"/>
  <c r="AB101" i="1"/>
  <c r="Z95" i="1"/>
  <c r="AA95" i="1"/>
  <c r="AB95" i="1"/>
  <c r="Z89" i="1"/>
  <c r="AA89" i="1"/>
  <c r="AB89" i="1"/>
  <c r="Z83" i="1"/>
  <c r="AA83" i="1"/>
  <c r="AB83" i="1"/>
  <c r="Z77" i="1"/>
  <c r="AA77" i="1"/>
  <c r="AB77" i="1"/>
  <c r="Z71" i="1"/>
  <c r="AA71" i="1"/>
  <c r="AB71" i="1"/>
  <c r="AA66" i="1"/>
  <c r="AB66" i="1"/>
  <c r="Z59" i="1"/>
  <c r="AA59" i="1"/>
  <c r="AB59" i="1"/>
  <c r="Z53" i="1"/>
  <c r="AA53" i="1"/>
  <c r="AB53" i="1"/>
  <c r="Z47" i="1"/>
  <c r="AA47" i="1"/>
  <c r="AB47" i="1"/>
  <c r="Z41" i="1"/>
  <c r="AA41" i="1"/>
  <c r="AB41" i="1"/>
  <c r="Z35" i="1"/>
  <c r="AA35" i="1"/>
  <c r="AB35" i="1"/>
  <c r="Z29" i="1"/>
  <c r="AA29" i="1"/>
  <c r="AB29" i="1"/>
  <c r="AA23" i="1"/>
  <c r="AB23" i="1"/>
  <c r="Z17" i="1"/>
  <c r="AA17" i="1"/>
  <c r="AB17" i="1"/>
  <c r="Z11" i="1"/>
  <c r="AA11" i="1"/>
  <c r="AB11" i="1"/>
  <c r="J30" i="7" s="1"/>
  <c r="Z5" i="1"/>
  <c r="AA5" i="1"/>
  <c r="AB5" i="1"/>
  <c r="K31" i="7" s="1"/>
  <c r="AB1214" i="1"/>
  <c r="AB1124" i="1"/>
  <c r="AB1088" i="1"/>
  <c r="AB1034" i="1"/>
  <c r="AB1016" i="1"/>
  <c r="AB980" i="1"/>
  <c r="AB908" i="1"/>
  <c r="AB886" i="1"/>
  <c r="AB864" i="1"/>
  <c r="AB834" i="1"/>
  <c r="AB813" i="1"/>
  <c r="AB726" i="1"/>
  <c r="AB640" i="1"/>
  <c r="AB618" i="1"/>
  <c r="AB231" i="1"/>
  <c r="AA1236" i="1"/>
  <c r="AA915" i="1"/>
  <c r="Z1312" i="1"/>
  <c r="AA1312" i="1"/>
  <c r="AB1312" i="1"/>
  <c r="Z1306" i="1"/>
  <c r="AA1306" i="1"/>
  <c r="AB1306" i="1"/>
  <c r="AA1300" i="1"/>
  <c r="AB1300" i="1"/>
  <c r="Z1294" i="1"/>
  <c r="AA1294" i="1"/>
  <c r="AB1294" i="1"/>
  <c r="Z1288" i="1"/>
  <c r="AA1288" i="1"/>
  <c r="AB1288" i="1"/>
  <c r="Z1282" i="1"/>
  <c r="AA1282" i="1"/>
  <c r="AB1282" i="1"/>
  <c r="AA1276" i="1"/>
  <c r="AB1276" i="1"/>
  <c r="Z1270" i="1"/>
  <c r="AA1270" i="1"/>
  <c r="AB1270" i="1"/>
  <c r="Z1264" i="1"/>
  <c r="AA1264" i="1"/>
  <c r="AB1264" i="1"/>
  <c r="AA1258" i="1"/>
  <c r="AB1258" i="1"/>
  <c r="Z1252" i="1"/>
  <c r="AA1252" i="1"/>
  <c r="AB1252" i="1"/>
  <c r="Z1246" i="1"/>
  <c r="AA1246" i="1"/>
  <c r="AB1246" i="1"/>
  <c r="Z1240" i="1"/>
  <c r="AA1240" i="1"/>
  <c r="AB1240" i="1"/>
  <c r="Z1234" i="1"/>
  <c r="AA1234" i="1"/>
  <c r="AB1234" i="1"/>
  <c r="Z1228" i="1"/>
  <c r="AA1228" i="1"/>
  <c r="AB1228" i="1"/>
  <c r="Z1222" i="1"/>
  <c r="AA1222" i="1"/>
  <c r="AB1222" i="1"/>
  <c r="Z1216" i="1"/>
  <c r="AA1216" i="1"/>
  <c r="AB1216" i="1"/>
  <c r="Z1210" i="1"/>
  <c r="AA1210" i="1"/>
  <c r="AB1210" i="1"/>
  <c r="Z1204" i="1"/>
  <c r="AA1204" i="1"/>
  <c r="AB1204" i="1"/>
  <c r="Z1198" i="1"/>
  <c r="AA1198" i="1"/>
  <c r="AB1198" i="1"/>
  <c r="Z1192" i="1"/>
  <c r="AA1192" i="1"/>
  <c r="AB1192" i="1"/>
  <c r="Z1186" i="1"/>
  <c r="AA1186" i="1"/>
  <c r="AB1186" i="1"/>
  <c r="Z1180" i="1"/>
  <c r="AA1180" i="1"/>
  <c r="AB1180" i="1"/>
  <c r="Z1174" i="1"/>
  <c r="AA1174" i="1"/>
  <c r="AB1174" i="1"/>
  <c r="Z1168" i="1"/>
  <c r="AA1168" i="1"/>
  <c r="AB1168" i="1"/>
  <c r="Z1162" i="1"/>
  <c r="AA1162" i="1"/>
  <c r="AB1162" i="1"/>
  <c r="Z1156" i="1"/>
  <c r="AA1156" i="1"/>
  <c r="AB1156" i="1"/>
  <c r="AA1150" i="1"/>
  <c r="AB1150" i="1"/>
  <c r="AA1144" i="1"/>
  <c r="AB1144" i="1"/>
  <c r="Z1138" i="1"/>
  <c r="AA1138" i="1"/>
  <c r="AB1138" i="1"/>
  <c r="Z1132" i="1"/>
  <c r="AA1132" i="1"/>
  <c r="AB1132" i="1"/>
  <c r="Z1126" i="1"/>
  <c r="AA1126" i="1"/>
  <c r="AB1126" i="1"/>
  <c r="Z1120" i="1"/>
  <c r="AA1120" i="1"/>
  <c r="AB1120" i="1"/>
  <c r="Z1114" i="1"/>
  <c r="AA1114" i="1"/>
  <c r="AB1114" i="1"/>
  <c r="Z1108" i="1"/>
  <c r="AA1108" i="1"/>
  <c r="AB1108" i="1"/>
  <c r="Z1102" i="1"/>
  <c r="AA1102" i="1"/>
  <c r="AB1102" i="1"/>
  <c r="Z1096" i="1"/>
  <c r="AA1096" i="1"/>
  <c r="AB1096" i="1"/>
  <c r="Z1090" i="1"/>
  <c r="AA1090" i="1"/>
  <c r="AB1090" i="1"/>
  <c r="Z1085" i="1"/>
  <c r="AA1085" i="1"/>
  <c r="AB1085" i="1"/>
  <c r="Z1078" i="1"/>
  <c r="AA1078" i="1"/>
  <c r="AB1078" i="1"/>
  <c r="Z1072" i="1"/>
  <c r="AA1072" i="1"/>
  <c r="AB1072" i="1"/>
  <c r="Z1066" i="1"/>
  <c r="AA1066" i="1"/>
  <c r="AB1066" i="1"/>
  <c r="Z1060" i="1"/>
  <c r="AA1060" i="1"/>
  <c r="AB1060" i="1"/>
  <c r="Z1054" i="1"/>
  <c r="AA1054" i="1"/>
  <c r="AB1054" i="1"/>
  <c r="Z1048" i="1"/>
  <c r="AA1048" i="1"/>
  <c r="AB1048" i="1"/>
  <c r="Z1042" i="1"/>
  <c r="AA1042" i="1"/>
  <c r="AB1042" i="1"/>
  <c r="Z1036" i="1"/>
  <c r="AA1036" i="1"/>
  <c r="AB1036" i="1"/>
  <c r="AA1030" i="1"/>
  <c r="AB1030" i="1"/>
  <c r="Z1024" i="1"/>
  <c r="AA1024" i="1"/>
  <c r="AB1024" i="1"/>
  <c r="AA1018" i="1"/>
  <c r="AB1018" i="1"/>
  <c r="Z1012" i="1"/>
  <c r="AA1012" i="1"/>
  <c r="AB1012" i="1"/>
  <c r="Z1006" i="1"/>
  <c r="AA1006" i="1"/>
  <c r="AB1006" i="1"/>
  <c r="Z1000" i="1"/>
  <c r="AA1000" i="1"/>
  <c r="AB1000" i="1"/>
  <c r="Z994" i="1"/>
  <c r="AA994" i="1"/>
  <c r="AB994" i="1"/>
  <c r="Z988" i="1"/>
  <c r="AA988" i="1"/>
  <c r="AB988" i="1"/>
  <c r="Z982" i="1"/>
  <c r="AA982" i="1"/>
  <c r="AB982" i="1"/>
  <c r="Z976" i="1"/>
  <c r="AA976" i="1"/>
  <c r="AB976" i="1"/>
  <c r="Z970" i="1"/>
  <c r="AA970" i="1"/>
  <c r="AB970" i="1"/>
  <c r="Z964" i="1"/>
  <c r="AA964" i="1"/>
  <c r="AB964" i="1"/>
  <c r="AA958" i="1"/>
  <c r="AB958" i="1"/>
  <c r="Z953" i="1"/>
  <c r="AA953" i="1"/>
  <c r="AB953" i="1"/>
  <c r="Z946" i="1"/>
  <c r="AA946" i="1"/>
  <c r="AB946" i="1"/>
  <c r="AA941" i="1"/>
  <c r="AB941" i="1"/>
  <c r="Z934" i="1"/>
  <c r="AA934" i="1"/>
  <c r="AB934" i="1"/>
  <c r="Z928" i="1"/>
  <c r="AA928" i="1"/>
  <c r="AB928" i="1"/>
  <c r="Z922" i="1"/>
  <c r="AA922" i="1"/>
  <c r="AB922" i="1"/>
  <c r="Z916" i="1"/>
  <c r="AA916" i="1"/>
  <c r="AB916" i="1"/>
  <c r="AA910" i="1"/>
  <c r="AB910" i="1"/>
  <c r="Z904" i="1"/>
  <c r="AA904" i="1"/>
  <c r="Z898" i="1"/>
  <c r="AA898" i="1"/>
  <c r="AB898" i="1"/>
  <c r="Z880" i="1"/>
  <c r="AA880" i="1"/>
  <c r="AA874" i="1"/>
  <c r="AB874" i="1"/>
  <c r="Z869" i="1"/>
  <c r="AA869" i="1"/>
  <c r="Z862" i="1"/>
  <c r="AA862" i="1"/>
  <c r="AB862" i="1"/>
  <c r="Z856" i="1"/>
  <c r="AA856" i="1"/>
  <c r="Z850" i="1"/>
  <c r="AA850" i="1"/>
  <c r="Z838" i="1"/>
  <c r="AA838" i="1"/>
  <c r="AB838" i="1"/>
  <c r="Z832" i="1"/>
  <c r="AA832" i="1"/>
  <c r="AB832" i="1"/>
  <c r="Z826" i="1"/>
  <c r="AA826" i="1"/>
  <c r="AB826" i="1"/>
  <c r="Z820" i="1"/>
  <c r="AA820" i="1"/>
  <c r="Z808" i="1"/>
  <c r="AA808" i="1"/>
  <c r="AB808" i="1"/>
  <c r="AA802" i="1"/>
  <c r="AB802" i="1"/>
  <c r="Z796" i="1"/>
  <c r="AA796" i="1"/>
  <c r="AB796" i="1"/>
  <c r="Z790" i="1"/>
  <c r="AA790" i="1"/>
  <c r="AB790" i="1"/>
  <c r="Z784" i="1"/>
  <c r="AA784" i="1"/>
  <c r="Z778" i="1"/>
  <c r="AA778" i="1"/>
  <c r="AA772" i="1"/>
  <c r="AB772" i="1"/>
  <c r="Z766" i="1"/>
  <c r="AA766" i="1"/>
  <c r="AB766" i="1"/>
  <c r="Z759" i="1"/>
  <c r="AA759" i="1"/>
  <c r="AB759" i="1"/>
  <c r="Z754" i="1"/>
  <c r="AA754" i="1"/>
  <c r="AB754" i="1"/>
  <c r="Z748" i="1"/>
  <c r="AA748" i="1"/>
  <c r="Z742" i="1"/>
  <c r="AA742" i="1"/>
  <c r="Z736" i="1"/>
  <c r="AA736" i="1"/>
  <c r="AB736" i="1"/>
  <c r="Z730" i="1"/>
  <c r="AA730" i="1"/>
  <c r="AB730" i="1"/>
  <c r="Z724" i="1"/>
  <c r="AA724" i="1"/>
  <c r="AB724" i="1"/>
  <c r="AA718" i="1"/>
  <c r="AB718" i="1"/>
  <c r="Z712" i="1"/>
  <c r="AA712" i="1"/>
  <c r="Z706" i="1"/>
  <c r="AA706" i="1"/>
  <c r="Z697" i="1"/>
  <c r="AA697" i="1"/>
  <c r="AB697" i="1"/>
  <c r="Z694" i="1"/>
  <c r="AA694" i="1"/>
  <c r="AB694" i="1"/>
  <c r="Z688" i="1"/>
  <c r="AA688" i="1"/>
  <c r="AB688" i="1"/>
  <c r="Z682" i="1"/>
  <c r="AA682" i="1"/>
  <c r="AB682" i="1"/>
  <c r="Z676" i="1"/>
  <c r="AA676" i="1"/>
  <c r="Z670" i="1"/>
  <c r="AA670" i="1"/>
  <c r="Z664" i="1"/>
  <c r="AA664" i="1"/>
  <c r="AB664" i="1"/>
  <c r="Z658" i="1"/>
  <c r="AA658" i="1"/>
  <c r="AB658" i="1"/>
  <c r="AA652" i="1"/>
  <c r="AB652" i="1"/>
  <c r="Z647" i="1"/>
  <c r="AA647" i="1"/>
  <c r="AB647" i="1"/>
  <c r="Z634" i="1"/>
  <c r="AA634" i="1"/>
  <c r="Z628" i="1"/>
  <c r="AA628" i="1"/>
  <c r="AB628" i="1"/>
  <c r="Z622" i="1"/>
  <c r="AA622" i="1"/>
  <c r="AB622" i="1"/>
  <c r="AA616" i="1"/>
  <c r="AB616" i="1"/>
  <c r="Z610" i="1"/>
  <c r="AA610" i="1"/>
  <c r="AB610" i="1"/>
  <c r="Z604" i="1"/>
  <c r="AA604" i="1"/>
  <c r="Z598" i="1"/>
  <c r="AA598" i="1"/>
  <c r="Z592" i="1"/>
  <c r="AA592" i="1"/>
  <c r="AB592" i="1"/>
  <c r="Z579" i="1"/>
  <c r="AA579" i="1"/>
  <c r="AB579" i="1"/>
  <c r="Z580" i="1"/>
  <c r="AA580" i="1"/>
  <c r="AB580" i="1"/>
  <c r="Z568" i="1"/>
  <c r="AA568" i="1"/>
  <c r="AB568" i="1"/>
  <c r="Z562" i="1"/>
  <c r="AA562" i="1"/>
  <c r="AB562" i="1"/>
  <c r="Z556" i="1"/>
  <c r="AA556" i="1"/>
  <c r="AB556" i="1"/>
  <c r="Z550" i="1"/>
  <c r="AA550" i="1"/>
  <c r="AB550" i="1"/>
  <c r="Z544" i="1"/>
  <c r="AA544" i="1"/>
  <c r="Z538" i="1"/>
  <c r="AA538" i="1"/>
  <c r="AB538" i="1"/>
  <c r="Z532" i="1"/>
  <c r="AA532" i="1"/>
  <c r="Z526" i="1"/>
  <c r="AA526" i="1"/>
  <c r="AB526" i="1"/>
  <c r="Z520" i="1"/>
  <c r="AA520" i="1"/>
  <c r="AB520" i="1"/>
  <c r="Z514" i="1"/>
  <c r="AA514" i="1"/>
  <c r="AB514" i="1"/>
  <c r="AA508" i="1"/>
  <c r="AB508" i="1"/>
  <c r="Z502" i="1"/>
  <c r="AA502" i="1"/>
  <c r="AB502" i="1"/>
  <c r="AA496" i="1"/>
  <c r="AB496" i="1"/>
  <c r="Z490" i="1"/>
  <c r="AA490" i="1"/>
  <c r="AB490" i="1"/>
  <c r="AA484" i="1"/>
  <c r="AB484" i="1"/>
  <c r="AA478" i="1"/>
  <c r="AB478" i="1"/>
  <c r="Z472" i="1"/>
  <c r="AA472" i="1"/>
  <c r="AB472" i="1"/>
  <c r="Z466" i="1"/>
  <c r="AA466" i="1"/>
  <c r="AB466" i="1"/>
  <c r="AA460" i="1"/>
  <c r="AB460" i="1"/>
  <c r="AA454" i="1"/>
  <c r="AB454" i="1"/>
  <c r="Z448" i="1"/>
  <c r="AA448" i="1"/>
  <c r="AB448" i="1"/>
  <c r="Z442" i="1"/>
  <c r="AA442" i="1"/>
  <c r="AB442" i="1"/>
  <c r="Z436" i="1"/>
  <c r="AA436" i="1"/>
  <c r="AB436" i="1"/>
  <c r="Z430" i="1"/>
  <c r="AA430" i="1"/>
  <c r="AB430" i="1"/>
  <c r="AA424" i="1"/>
  <c r="AB424" i="1"/>
  <c r="Z418" i="1"/>
  <c r="AA418" i="1"/>
  <c r="AB418" i="1"/>
  <c r="AA412" i="1"/>
  <c r="AB412" i="1"/>
  <c r="Z406" i="1"/>
  <c r="AA406" i="1"/>
  <c r="AB406" i="1"/>
  <c r="Z400" i="1"/>
  <c r="AA400" i="1"/>
  <c r="AB400" i="1"/>
  <c r="AA394" i="1"/>
  <c r="AB394" i="1"/>
  <c r="Z388" i="1"/>
  <c r="AA388" i="1"/>
  <c r="AB388" i="1"/>
  <c r="Z382" i="1"/>
  <c r="AA382" i="1"/>
  <c r="AB382" i="1"/>
  <c r="Z375" i="1"/>
  <c r="AA375" i="1"/>
  <c r="AB375" i="1"/>
  <c r="Z370" i="1"/>
  <c r="AA370" i="1"/>
  <c r="AB370" i="1"/>
  <c r="Z364" i="1"/>
  <c r="AA364" i="1"/>
  <c r="AB364" i="1"/>
  <c r="Z358" i="1"/>
  <c r="AA358" i="1"/>
  <c r="AB358" i="1"/>
  <c r="Z352" i="1"/>
  <c r="AA352" i="1"/>
  <c r="AB352" i="1"/>
  <c r="Z346" i="1"/>
  <c r="AA346" i="1"/>
  <c r="AB346" i="1"/>
  <c r="AA340" i="1"/>
  <c r="AB340" i="1"/>
  <c r="Z334" i="1"/>
  <c r="AA334" i="1"/>
  <c r="AB334" i="1"/>
  <c r="Z328" i="1"/>
  <c r="AA328" i="1"/>
  <c r="AB328" i="1"/>
  <c r="Z322" i="1"/>
  <c r="AA322" i="1"/>
  <c r="AB322" i="1"/>
  <c r="Z316" i="1"/>
  <c r="AA316" i="1"/>
  <c r="AB316" i="1"/>
  <c r="Z310" i="1"/>
  <c r="AA310" i="1"/>
  <c r="AB310" i="1"/>
  <c r="Z304" i="1"/>
  <c r="AA304" i="1"/>
  <c r="AB304" i="1"/>
  <c r="Z298" i="1"/>
  <c r="AA298" i="1"/>
  <c r="AB298" i="1"/>
  <c r="Z292" i="1"/>
  <c r="AA292" i="1"/>
  <c r="AB292" i="1"/>
  <c r="Z286" i="1"/>
  <c r="AA286" i="1"/>
  <c r="AB286" i="1"/>
  <c r="Z280" i="1"/>
  <c r="AA280" i="1"/>
  <c r="AB280" i="1"/>
  <c r="Z274" i="1"/>
  <c r="AA274" i="1"/>
  <c r="AB274" i="1"/>
  <c r="Z268" i="1"/>
  <c r="AA268" i="1"/>
  <c r="AB268" i="1"/>
  <c r="AA263" i="1"/>
  <c r="AB263" i="1"/>
  <c r="AA256" i="1"/>
  <c r="AB256" i="1"/>
  <c r="Z250" i="1"/>
  <c r="AA250" i="1"/>
  <c r="AB250" i="1"/>
  <c r="Z244" i="1"/>
  <c r="AA244" i="1"/>
  <c r="AB244" i="1"/>
  <c r="AA238" i="1"/>
  <c r="AB238" i="1"/>
  <c r="Z232" i="1"/>
  <c r="AA232" i="1"/>
  <c r="AB232" i="1"/>
  <c r="Z226" i="1"/>
  <c r="AA226" i="1"/>
  <c r="AB226" i="1"/>
  <c r="Z220" i="1"/>
  <c r="AA220" i="1"/>
  <c r="AB220" i="1"/>
  <c r="Z215" i="1"/>
  <c r="AA215" i="1"/>
  <c r="AB215" i="1"/>
  <c r="Z208" i="1"/>
  <c r="AA208" i="1"/>
  <c r="AB208" i="1"/>
  <c r="Z202" i="1"/>
  <c r="AA202" i="1"/>
  <c r="AB202" i="1"/>
  <c r="Z196" i="1"/>
  <c r="AA196" i="1"/>
  <c r="AB196" i="1"/>
  <c r="Z190" i="1"/>
  <c r="AA190" i="1"/>
  <c r="AB190" i="1"/>
  <c r="Z184" i="1"/>
  <c r="AA184" i="1"/>
  <c r="AB184" i="1"/>
  <c r="Z178" i="1"/>
  <c r="AA178" i="1"/>
  <c r="AB178" i="1"/>
  <c r="Z172" i="1"/>
  <c r="AA172" i="1"/>
  <c r="AB172" i="1"/>
  <c r="Z166" i="1"/>
  <c r="AA166" i="1"/>
  <c r="AB166" i="1"/>
  <c r="Z160" i="1"/>
  <c r="AA160" i="1"/>
  <c r="AB160" i="1"/>
  <c r="Z155" i="1"/>
  <c r="AA155" i="1"/>
  <c r="AB155" i="1"/>
  <c r="AA148" i="1"/>
  <c r="AB148" i="1"/>
  <c r="Z142" i="1"/>
  <c r="AA142" i="1"/>
  <c r="AB142" i="1"/>
  <c r="Z124" i="1"/>
  <c r="AA124" i="1"/>
  <c r="AB124" i="1"/>
  <c r="Z118" i="1"/>
  <c r="AA118" i="1"/>
  <c r="AB118" i="1"/>
  <c r="Z112" i="1"/>
  <c r="AA112" i="1"/>
  <c r="AA106" i="1"/>
  <c r="AB106" i="1"/>
  <c r="Z100" i="1"/>
  <c r="AA100" i="1"/>
  <c r="AB100" i="1"/>
  <c r="Z94" i="1"/>
  <c r="AA94" i="1"/>
  <c r="Z88" i="1"/>
  <c r="AA88" i="1"/>
  <c r="AB88" i="1"/>
  <c r="Z82" i="1"/>
  <c r="AA82" i="1"/>
  <c r="AB82" i="1"/>
  <c r="Z76" i="1"/>
  <c r="AA76" i="1"/>
  <c r="Z70" i="1"/>
  <c r="AA70" i="1"/>
  <c r="AB70" i="1"/>
  <c r="Z64" i="1"/>
  <c r="AA64" i="1"/>
  <c r="AB64" i="1"/>
  <c r="Z58" i="1"/>
  <c r="AA58" i="1"/>
  <c r="Z52" i="1"/>
  <c r="AA52" i="1"/>
  <c r="AB52" i="1"/>
  <c r="Z46" i="1"/>
  <c r="AA46" i="1"/>
  <c r="AB46" i="1"/>
  <c r="Z40" i="1"/>
  <c r="AA40" i="1"/>
  <c r="Z34" i="1"/>
  <c r="AA34" i="1"/>
  <c r="AB34" i="1"/>
  <c r="Z28" i="1"/>
  <c r="AA28" i="1"/>
  <c r="AB28" i="1"/>
  <c r="Z22" i="1"/>
  <c r="AA22" i="1"/>
  <c r="Z16" i="1"/>
  <c r="AA16" i="1"/>
  <c r="AB16" i="1"/>
  <c r="K9" i="6" s="1"/>
  <c r="Z10" i="1"/>
  <c r="AA10" i="1"/>
  <c r="AB10" i="1"/>
  <c r="K29" i="7" s="1"/>
  <c r="Z4" i="1"/>
  <c r="AA4" i="1"/>
  <c r="AB1141" i="1"/>
  <c r="AB1033" i="1"/>
  <c r="AB961" i="1"/>
  <c r="AB943" i="1"/>
  <c r="AB915" i="1"/>
  <c r="AB906" i="1"/>
  <c r="AB896" i="1"/>
  <c r="AB828" i="1"/>
  <c r="AB807" i="1"/>
  <c r="AB742" i="1"/>
  <c r="AB720" i="1"/>
  <c r="AB700" i="1"/>
  <c r="AB634" i="1"/>
  <c r="AB612" i="1"/>
  <c r="AB591" i="1"/>
  <c r="AB532" i="1"/>
  <c r="AB486" i="1"/>
  <c r="AB432" i="1"/>
  <c r="AB378" i="1"/>
  <c r="AB324" i="1"/>
  <c r="AB270" i="1"/>
  <c r="AB212" i="1"/>
  <c r="AB161" i="1"/>
  <c r="AA1214" i="1"/>
  <c r="AA1084" i="1"/>
  <c r="AA835" i="1"/>
  <c r="Z1311" i="1"/>
  <c r="AA1311" i="1"/>
  <c r="Z1305" i="1"/>
  <c r="AA1305" i="1"/>
  <c r="Z1299" i="1"/>
  <c r="AA1299" i="1"/>
  <c r="Z1293" i="1"/>
  <c r="AA1293" i="1"/>
  <c r="Z1287" i="1"/>
  <c r="AA1287" i="1"/>
  <c r="Z1281" i="1"/>
  <c r="AA1281" i="1"/>
  <c r="Z1275" i="1"/>
  <c r="AA1275" i="1"/>
  <c r="Z1269" i="1"/>
  <c r="AA1269" i="1"/>
  <c r="Z1263" i="1"/>
  <c r="AA1263" i="1"/>
  <c r="Z1257" i="1"/>
  <c r="AA1257" i="1"/>
  <c r="Z1251" i="1"/>
  <c r="AA1251" i="1"/>
  <c r="Z1245" i="1"/>
  <c r="AA1245" i="1"/>
  <c r="Z1239" i="1"/>
  <c r="AA1239" i="1"/>
  <c r="Z1233" i="1"/>
  <c r="AA1233" i="1"/>
  <c r="Z1227" i="1"/>
  <c r="AA1227" i="1"/>
  <c r="Z1221" i="1"/>
  <c r="AA1221" i="1"/>
  <c r="Z1215" i="1"/>
  <c r="AA1215" i="1"/>
  <c r="BN15" i="5"/>
  <c r="AA1209" i="1"/>
  <c r="Z1203" i="1"/>
  <c r="AA1203" i="1"/>
  <c r="Z1197" i="1"/>
  <c r="AA1197" i="1"/>
  <c r="Z1191" i="1"/>
  <c r="AA1191" i="1"/>
  <c r="Z1185" i="1"/>
  <c r="AA1185" i="1"/>
  <c r="Z1179" i="1"/>
  <c r="AA1179" i="1"/>
  <c r="Z1173" i="1"/>
  <c r="AA1173" i="1"/>
  <c r="Z1167" i="1"/>
  <c r="AA1167" i="1"/>
  <c r="Z1161" i="1"/>
  <c r="AA1161" i="1"/>
  <c r="BE26" i="5"/>
  <c r="AA1155" i="1"/>
  <c r="Z1149" i="1"/>
  <c r="AA1149" i="1"/>
  <c r="Z1143" i="1"/>
  <c r="AA1143" i="1"/>
  <c r="BM64" i="5"/>
  <c r="AA1137" i="1"/>
  <c r="Z1131" i="1"/>
  <c r="AA1131" i="1"/>
  <c r="D9" i="5"/>
  <c r="AA1125" i="1"/>
  <c r="AX5" i="5"/>
  <c r="AA1119" i="1"/>
  <c r="BF53" i="5"/>
  <c r="AA1113" i="1"/>
  <c r="Z1107" i="1"/>
  <c r="AA1107" i="1"/>
  <c r="Z1101" i="1"/>
  <c r="AA1101" i="1"/>
  <c r="Z1095" i="1"/>
  <c r="AA1095" i="1"/>
  <c r="BD17" i="5"/>
  <c r="AA1089" i="1"/>
  <c r="Z1083" i="1"/>
  <c r="AA1083" i="1"/>
  <c r="Z1077" i="1"/>
  <c r="AA1077" i="1"/>
  <c r="Z1071" i="1"/>
  <c r="AA1071" i="1"/>
  <c r="Z1065" i="1"/>
  <c r="AA1065" i="1"/>
  <c r="AX65" i="5"/>
  <c r="AA1059" i="1"/>
  <c r="Z1053" i="1"/>
  <c r="AA1053" i="1"/>
  <c r="Z1044" i="1"/>
  <c r="AA1044" i="1"/>
  <c r="Z1041" i="1"/>
  <c r="AA1041" i="1"/>
  <c r="D65" i="5"/>
  <c r="AA1035" i="1"/>
  <c r="Z1029" i="1"/>
  <c r="AA1029" i="1"/>
  <c r="Z1023" i="1"/>
  <c r="AA1023" i="1"/>
  <c r="Z1017" i="1"/>
  <c r="AA1017" i="1"/>
  <c r="Z1011" i="1"/>
  <c r="AA1011" i="1"/>
  <c r="Z1005" i="1"/>
  <c r="AA1005" i="1"/>
  <c r="BK34" i="5"/>
  <c r="AA999" i="1"/>
  <c r="BK44" i="5"/>
  <c r="AA993" i="1"/>
  <c r="BJ55" i="5"/>
  <c r="AA987" i="1"/>
  <c r="Z981" i="1"/>
  <c r="AA981" i="1"/>
  <c r="Z975" i="1"/>
  <c r="AA975" i="1"/>
  <c r="BN41" i="5"/>
  <c r="AA969" i="1"/>
  <c r="Z963" i="1"/>
  <c r="AA963" i="1"/>
  <c r="Z957" i="1"/>
  <c r="AA957" i="1"/>
  <c r="BN53" i="5"/>
  <c r="AA952" i="1"/>
  <c r="BJ15" i="5"/>
  <c r="AA945" i="1"/>
  <c r="Z940" i="1"/>
  <c r="AA940" i="1"/>
  <c r="Z933" i="1"/>
  <c r="AA933" i="1"/>
  <c r="Z927" i="1"/>
  <c r="AA927" i="1"/>
  <c r="C8" i="5"/>
  <c r="AA921" i="1"/>
  <c r="Z909" i="1"/>
  <c r="AA909" i="1"/>
  <c r="Z903" i="1"/>
  <c r="AA903" i="1"/>
  <c r="AB903" i="1"/>
  <c r="Z897" i="1"/>
  <c r="AA897" i="1"/>
  <c r="Z890" i="1"/>
  <c r="AA890" i="1"/>
  <c r="AB890" i="1"/>
  <c r="Z885" i="1"/>
  <c r="AA885" i="1"/>
  <c r="Z879" i="1"/>
  <c r="AA879" i="1"/>
  <c r="Z873" i="1"/>
  <c r="AA873" i="1"/>
  <c r="Z867" i="1"/>
  <c r="AA867" i="1"/>
  <c r="AB867" i="1"/>
  <c r="Z861" i="1"/>
  <c r="AA861" i="1"/>
  <c r="AB861" i="1"/>
  <c r="Z855" i="1"/>
  <c r="AA855" i="1"/>
  <c r="AB855" i="1"/>
  <c r="Z849" i="1"/>
  <c r="AA849" i="1"/>
  <c r="Z843" i="1"/>
  <c r="AA843" i="1"/>
  <c r="Z837" i="1"/>
  <c r="AA837" i="1"/>
  <c r="AB837" i="1"/>
  <c r="Z831" i="1"/>
  <c r="AA831" i="1"/>
  <c r="AB831" i="1"/>
  <c r="Z825" i="1"/>
  <c r="AA825" i="1"/>
  <c r="AB825" i="1"/>
  <c r="Z818" i="1"/>
  <c r="AA818" i="1"/>
  <c r="AB818" i="1"/>
  <c r="Z801" i="1"/>
  <c r="AA801" i="1"/>
  <c r="AB801" i="1"/>
  <c r="AA795" i="1"/>
  <c r="AB795" i="1"/>
  <c r="Z789" i="1"/>
  <c r="AB789" i="1"/>
  <c r="AA789" i="1"/>
  <c r="Z783" i="1"/>
  <c r="AA783" i="1"/>
  <c r="AB783" i="1"/>
  <c r="Z777" i="1"/>
  <c r="AA777" i="1"/>
  <c r="Z765" i="1"/>
  <c r="AA765" i="1"/>
  <c r="AB765" i="1"/>
  <c r="Z760" i="1"/>
  <c r="AA760" i="1"/>
  <c r="AB760" i="1"/>
  <c r="Z753" i="1"/>
  <c r="AA753" i="1"/>
  <c r="AB753" i="1"/>
  <c r="Z747" i="1"/>
  <c r="AA747" i="1"/>
  <c r="AB747" i="1"/>
  <c r="Z741" i="1"/>
  <c r="AA741" i="1"/>
  <c r="Z735" i="1"/>
  <c r="AA735" i="1"/>
  <c r="Z729" i="1"/>
  <c r="AA729" i="1"/>
  <c r="AB729" i="1"/>
  <c r="AA723" i="1"/>
  <c r="AB723" i="1"/>
  <c r="Z717" i="1"/>
  <c r="AA717" i="1"/>
  <c r="AB717" i="1"/>
  <c r="AA711" i="1"/>
  <c r="AB711" i="1"/>
  <c r="Z705" i="1"/>
  <c r="AA705" i="1"/>
  <c r="Z693" i="1"/>
  <c r="AA693" i="1"/>
  <c r="AB693" i="1"/>
  <c r="Z687" i="1"/>
  <c r="AA687" i="1"/>
  <c r="AB687" i="1"/>
  <c r="AA681" i="1"/>
  <c r="AB681" i="1"/>
  <c r="Z675" i="1"/>
  <c r="AA675" i="1"/>
  <c r="AB675" i="1"/>
  <c r="Z663" i="1"/>
  <c r="AA663" i="1"/>
  <c r="Z657" i="1"/>
  <c r="AA657" i="1"/>
  <c r="AB657" i="1"/>
  <c r="Z651" i="1"/>
  <c r="AA651" i="1"/>
  <c r="AB651" i="1"/>
  <c r="Z645" i="1"/>
  <c r="AA645" i="1"/>
  <c r="AB645" i="1"/>
  <c r="AA639" i="1"/>
  <c r="AB639" i="1"/>
  <c r="Z633" i="1"/>
  <c r="AA633" i="1"/>
  <c r="Z627" i="1"/>
  <c r="AA627" i="1"/>
  <c r="Z621" i="1"/>
  <c r="AA621" i="1"/>
  <c r="AB621" i="1"/>
  <c r="Z615" i="1"/>
  <c r="AA615" i="1"/>
  <c r="AB615" i="1"/>
  <c r="Z609" i="1"/>
  <c r="AA609" i="1"/>
  <c r="AB609" i="1"/>
  <c r="Z603" i="1"/>
  <c r="AA603" i="1"/>
  <c r="AB603" i="1"/>
  <c r="Z597" i="1"/>
  <c r="AA597" i="1"/>
  <c r="Z586" i="1"/>
  <c r="AA586" i="1"/>
  <c r="AB586" i="1"/>
  <c r="Z584" i="1"/>
  <c r="AA584" i="1"/>
  <c r="AB584" i="1"/>
  <c r="Z573" i="1"/>
  <c r="AA573" i="1"/>
  <c r="Z567" i="1"/>
  <c r="AA567" i="1"/>
  <c r="AB567" i="1"/>
  <c r="Z561" i="1"/>
  <c r="AA561" i="1"/>
  <c r="AB561" i="1"/>
  <c r="Z555" i="1"/>
  <c r="AA555" i="1"/>
  <c r="Z549" i="1"/>
  <c r="AA549" i="1"/>
  <c r="AB549" i="1"/>
  <c r="AA543" i="1"/>
  <c r="AB543" i="1"/>
  <c r="Z537" i="1"/>
  <c r="AA537" i="1"/>
  <c r="AB537" i="1"/>
  <c r="Z531" i="1"/>
  <c r="AA531" i="1"/>
  <c r="AA525" i="1"/>
  <c r="AB525" i="1"/>
  <c r="Z519" i="1"/>
  <c r="AA519" i="1"/>
  <c r="AA513" i="1"/>
  <c r="AB513" i="1"/>
  <c r="Z507" i="1"/>
  <c r="AA507" i="1"/>
  <c r="AB507" i="1"/>
  <c r="Z501" i="1"/>
  <c r="AA501" i="1"/>
  <c r="Z495" i="1"/>
  <c r="AA495" i="1"/>
  <c r="AB495" i="1"/>
  <c r="AA489" i="1"/>
  <c r="AB489" i="1"/>
  <c r="Z477" i="1"/>
  <c r="AA477" i="1"/>
  <c r="AB477" i="1"/>
  <c r="Z471" i="1"/>
  <c r="AA471" i="1"/>
  <c r="AB471" i="1"/>
  <c r="Z465" i="1"/>
  <c r="AA465" i="1"/>
  <c r="Z459" i="1"/>
  <c r="AA459" i="1"/>
  <c r="AB459" i="1"/>
  <c r="Z453" i="1"/>
  <c r="AA453" i="1"/>
  <c r="AB453" i="1"/>
  <c r="C32" i="5"/>
  <c r="AA447" i="1"/>
  <c r="AA441" i="1"/>
  <c r="AB441" i="1"/>
  <c r="Z435" i="1"/>
  <c r="AA435" i="1"/>
  <c r="AB435" i="1"/>
  <c r="Z429" i="1"/>
  <c r="AA429" i="1"/>
  <c r="Z423" i="1"/>
  <c r="AA423" i="1"/>
  <c r="AB423" i="1"/>
  <c r="Z417" i="1"/>
  <c r="AA417" i="1"/>
  <c r="AB417" i="1"/>
  <c r="Z411" i="1"/>
  <c r="AA411" i="1"/>
  <c r="Z405" i="1"/>
  <c r="AA405" i="1"/>
  <c r="AB405" i="1"/>
  <c r="Z399" i="1"/>
  <c r="AA399" i="1"/>
  <c r="AB399" i="1"/>
  <c r="Z393" i="1"/>
  <c r="AA393" i="1"/>
  <c r="Z387" i="1"/>
  <c r="AA387" i="1"/>
  <c r="AB387" i="1"/>
  <c r="Z381" i="1"/>
  <c r="AA381" i="1"/>
  <c r="AB381" i="1"/>
  <c r="Z376" i="1"/>
  <c r="AA376" i="1"/>
  <c r="Z369" i="1"/>
  <c r="AA369" i="1"/>
  <c r="AB369" i="1"/>
  <c r="AA363" i="1"/>
  <c r="AB363" i="1"/>
  <c r="Z357" i="1"/>
  <c r="AA357" i="1"/>
  <c r="Z351" i="1"/>
  <c r="AA351" i="1"/>
  <c r="AB351" i="1"/>
  <c r="AA345" i="1"/>
  <c r="AB345" i="1"/>
  <c r="Z339" i="1"/>
  <c r="AA339" i="1"/>
  <c r="Z333" i="1"/>
  <c r="AA333" i="1"/>
  <c r="AB333" i="1"/>
  <c r="Z327" i="1"/>
  <c r="AA327" i="1"/>
  <c r="AB327" i="1"/>
  <c r="Z321" i="1"/>
  <c r="AA321" i="1"/>
  <c r="Z315" i="1"/>
  <c r="AA315" i="1"/>
  <c r="AB315" i="1"/>
  <c r="AA309" i="1"/>
  <c r="AB309" i="1"/>
  <c r="Z297" i="1"/>
  <c r="AA297" i="1"/>
  <c r="AB297" i="1"/>
  <c r="Z291" i="1"/>
  <c r="AA291" i="1"/>
  <c r="AB291" i="1"/>
  <c r="Z285" i="1"/>
  <c r="AA285" i="1"/>
  <c r="AA279" i="1"/>
  <c r="AB279" i="1"/>
  <c r="AA273" i="1"/>
  <c r="AB273" i="1"/>
  <c r="Z262" i="1"/>
  <c r="AA262" i="1"/>
  <c r="AB262" i="1"/>
  <c r="AA255" i="1"/>
  <c r="AB255" i="1"/>
  <c r="Z248" i="1"/>
  <c r="AA248" i="1"/>
  <c r="Z243" i="1"/>
  <c r="AA243" i="1"/>
  <c r="AB243" i="1"/>
  <c r="Z237" i="1"/>
  <c r="AA237" i="1"/>
  <c r="AB237" i="1"/>
  <c r="AA225" i="1"/>
  <c r="AB225" i="1"/>
  <c r="Z219" i="1"/>
  <c r="AA219" i="1"/>
  <c r="AB219" i="1"/>
  <c r="Z214" i="1"/>
  <c r="AA214" i="1"/>
  <c r="AA207" i="1"/>
  <c r="AB207" i="1"/>
  <c r="Z201" i="1"/>
  <c r="AA201" i="1"/>
  <c r="AB201" i="1"/>
  <c r="Z195" i="1"/>
  <c r="AA195" i="1"/>
  <c r="Z189" i="1"/>
  <c r="AA189" i="1"/>
  <c r="AB189" i="1"/>
  <c r="Z183" i="1"/>
  <c r="AA183" i="1"/>
  <c r="AB183" i="1"/>
  <c r="Z177" i="1"/>
  <c r="AA177" i="1"/>
  <c r="Z171" i="1"/>
  <c r="AA171" i="1"/>
  <c r="AB171" i="1"/>
  <c r="AA165" i="1"/>
  <c r="AB165" i="1"/>
  <c r="AA154" i="1"/>
  <c r="AB154" i="1"/>
  <c r="Z147" i="1"/>
  <c r="AA147" i="1"/>
  <c r="AB147" i="1"/>
  <c r="Z141" i="1"/>
  <c r="AA141" i="1"/>
  <c r="AA135" i="1"/>
  <c r="Z123" i="1"/>
  <c r="AA123" i="1"/>
  <c r="AB123" i="1"/>
  <c r="Z117" i="1"/>
  <c r="AA117" i="1"/>
  <c r="AB117" i="1"/>
  <c r="Z111" i="1"/>
  <c r="AA111" i="1"/>
  <c r="AB111" i="1"/>
  <c r="Z105" i="1"/>
  <c r="AA105" i="1"/>
  <c r="AB105" i="1"/>
  <c r="Z99" i="1"/>
  <c r="AA99" i="1"/>
  <c r="AB99" i="1"/>
  <c r="Z93" i="1"/>
  <c r="AA93" i="1"/>
  <c r="AB93" i="1"/>
  <c r="Z87" i="1"/>
  <c r="AA87" i="1"/>
  <c r="AB87" i="1"/>
  <c r="Z81" i="1"/>
  <c r="AA81" i="1"/>
  <c r="AB81" i="1"/>
  <c r="Z75" i="1"/>
  <c r="AA75" i="1"/>
  <c r="AB75" i="1"/>
  <c r="Z65" i="1"/>
  <c r="AA65" i="1"/>
  <c r="AB65" i="1"/>
  <c r="Z63" i="1"/>
  <c r="AA63" i="1"/>
  <c r="AB63" i="1"/>
  <c r="Z57" i="1"/>
  <c r="AA57" i="1"/>
  <c r="AB57" i="1"/>
  <c r="AA51" i="1"/>
  <c r="AB51" i="1"/>
  <c r="Z45" i="1"/>
  <c r="AA45" i="1"/>
  <c r="AB45" i="1"/>
  <c r="AA39" i="1"/>
  <c r="AB39" i="1"/>
  <c r="Z33" i="1"/>
  <c r="AA33" i="1"/>
  <c r="AB33" i="1"/>
  <c r="Z27" i="1"/>
  <c r="AA27" i="1"/>
  <c r="AB27" i="1"/>
  <c r="AA21" i="1"/>
  <c r="AB21" i="1"/>
  <c r="Z15" i="1"/>
  <c r="AA15" i="1"/>
  <c r="AB15" i="1"/>
  <c r="U10" i="6" s="1"/>
  <c r="Z9" i="1"/>
  <c r="AA9" i="1"/>
  <c r="AB9" i="1"/>
  <c r="J16" i="7" s="1"/>
  <c r="Z3" i="1"/>
  <c r="AA3" i="1"/>
  <c r="AB3" i="1"/>
  <c r="E7" i="7" s="1"/>
  <c r="AB1130" i="1"/>
  <c r="AB1076" i="1"/>
  <c r="AB1022" i="1"/>
  <c r="AB1004" i="1"/>
  <c r="AB968" i="1"/>
  <c r="AB932" i="1"/>
  <c r="AB904" i="1"/>
  <c r="AB882" i="1"/>
  <c r="AB859" i="1"/>
  <c r="AB844" i="1"/>
  <c r="AB806" i="1"/>
  <c r="AB784" i="1"/>
  <c r="AB762" i="1"/>
  <c r="AB741" i="1"/>
  <c r="AB699" i="1"/>
  <c r="AB676" i="1"/>
  <c r="AB654" i="1"/>
  <c r="AB633" i="1"/>
  <c r="AB531" i="1"/>
  <c r="AB483" i="1"/>
  <c r="AB429" i="1"/>
  <c r="AB376" i="1"/>
  <c r="AB321" i="1"/>
  <c r="AB267" i="1"/>
  <c r="AB214" i="1"/>
  <c r="AB159" i="1"/>
  <c r="AB94" i="1"/>
  <c r="AB40" i="1"/>
  <c r="AA1291" i="1"/>
  <c r="AA1207" i="1"/>
  <c r="AA1076" i="1"/>
  <c r="AA807" i="1"/>
  <c r="Z1310" i="1"/>
  <c r="AA1310" i="1"/>
  <c r="Z1304" i="1"/>
  <c r="AA1304" i="1"/>
  <c r="Z1298" i="1"/>
  <c r="AA1298" i="1"/>
  <c r="Z1292" i="1"/>
  <c r="AA1292" i="1"/>
  <c r="Z1286" i="1"/>
  <c r="AA1286" i="1"/>
  <c r="Z1280" i="1"/>
  <c r="AA1280" i="1"/>
  <c r="Z1274" i="1"/>
  <c r="AA1274" i="1"/>
  <c r="Z1268" i="1"/>
  <c r="AA1268" i="1"/>
  <c r="Z1262" i="1"/>
  <c r="AA1262" i="1"/>
  <c r="Z1256" i="1"/>
  <c r="AA1256" i="1"/>
  <c r="Z1250" i="1"/>
  <c r="AA1250" i="1"/>
  <c r="Z1244" i="1"/>
  <c r="AA1244" i="1"/>
  <c r="Z1238" i="1"/>
  <c r="AA1238" i="1"/>
  <c r="Z1232" i="1"/>
  <c r="AA1232" i="1"/>
  <c r="Z1226" i="1"/>
  <c r="AA1226" i="1"/>
  <c r="Z1220" i="1"/>
  <c r="AA1220" i="1"/>
  <c r="Z1208" i="1"/>
  <c r="AA1208" i="1"/>
  <c r="AZ45" i="5"/>
  <c r="AA1202" i="1"/>
  <c r="Z1196" i="1"/>
  <c r="AA1196" i="1"/>
  <c r="Z1190" i="1"/>
  <c r="AA1190" i="1"/>
  <c r="Z1184" i="1"/>
  <c r="AA1184" i="1"/>
  <c r="D55" i="5"/>
  <c r="AA1178" i="1"/>
  <c r="Z1166" i="1"/>
  <c r="AA1166" i="1"/>
  <c r="D39" i="5"/>
  <c r="AA1160" i="1"/>
  <c r="Z1154" i="1"/>
  <c r="AA1154" i="1"/>
  <c r="Z1148" i="1"/>
  <c r="AA1148" i="1"/>
  <c r="Z1142" i="1"/>
  <c r="AA1142" i="1"/>
  <c r="Z1136" i="1"/>
  <c r="AA1136" i="1"/>
  <c r="Z1118" i="1"/>
  <c r="AA1118" i="1"/>
  <c r="Z1112" i="1"/>
  <c r="AA1112" i="1"/>
  <c r="Z1106" i="1"/>
  <c r="AA1106" i="1"/>
  <c r="Z1100" i="1"/>
  <c r="AA1100" i="1"/>
  <c r="Z1094" i="1"/>
  <c r="AA1094" i="1"/>
  <c r="Z1082" i="1"/>
  <c r="AA1082" i="1"/>
  <c r="Z1070" i="1"/>
  <c r="AA1070" i="1"/>
  <c r="Z1064" i="1"/>
  <c r="AA1064" i="1"/>
  <c r="Z1058" i="1"/>
  <c r="AA1058" i="1"/>
  <c r="Z1052" i="1"/>
  <c r="AA1052" i="1"/>
  <c r="Z1040" i="1"/>
  <c r="AA1040" i="1"/>
  <c r="Z1028" i="1"/>
  <c r="AA1028" i="1"/>
  <c r="Z1010" i="1"/>
  <c r="AA1010" i="1"/>
  <c r="Z995" i="1"/>
  <c r="AA995" i="1"/>
  <c r="Z992" i="1"/>
  <c r="AA992" i="1"/>
  <c r="Z986" i="1"/>
  <c r="AA986" i="1"/>
  <c r="Z974" i="1"/>
  <c r="AA974" i="1"/>
  <c r="Z962" i="1"/>
  <c r="AA962" i="1"/>
  <c r="Z956" i="1"/>
  <c r="AA956" i="1"/>
  <c r="Z951" i="1"/>
  <c r="AA951" i="1"/>
  <c r="Z944" i="1"/>
  <c r="AA944" i="1"/>
  <c r="Z923" i="1"/>
  <c r="AA923" i="1"/>
  <c r="Z920" i="1"/>
  <c r="AA920" i="1"/>
  <c r="Z914" i="1"/>
  <c r="AA914" i="1"/>
  <c r="Z902" i="1"/>
  <c r="AA902" i="1"/>
  <c r="Z895" i="1"/>
  <c r="AA895" i="1"/>
  <c r="AB895" i="1"/>
  <c r="Z891" i="1"/>
  <c r="AA891" i="1"/>
  <c r="Z884" i="1"/>
  <c r="AA884" i="1"/>
  <c r="AB884" i="1"/>
  <c r="Z878" i="1"/>
  <c r="AA878" i="1"/>
  <c r="Z872" i="1"/>
  <c r="AA872" i="1"/>
  <c r="Z866" i="1"/>
  <c r="AA866" i="1"/>
  <c r="Z860" i="1"/>
  <c r="AA860" i="1"/>
  <c r="AB860" i="1"/>
  <c r="AA854" i="1"/>
  <c r="AB854" i="1"/>
  <c r="Z848" i="1"/>
  <c r="AA848" i="1"/>
  <c r="AB848" i="1"/>
  <c r="Z842" i="1"/>
  <c r="AA842" i="1"/>
  <c r="Z836" i="1"/>
  <c r="AA836" i="1"/>
  <c r="Z830" i="1"/>
  <c r="AA830" i="1"/>
  <c r="AB830" i="1"/>
  <c r="Z824" i="1"/>
  <c r="AA824" i="1"/>
  <c r="AB824" i="1"/>
  <c r="Z819" i="1"/>
  <c r="AA819" i="1"/>
  <c r="AB819" i="1"/>
  <c r="Z812" i="1"/>
  <c r="AA812" i="1"/>
  <c r="AB812" i="1"/>
  <c r="Z800" i="1"/>
  <c r="AA800" i="1"/>
  <c r="Z794" i="1"/>
  <c r="AA794" i="1"/>
  <c r="AB794" i="1"/>
  <c r="AA788" i="1"/>
  <c r="AB788" i="1"/>
  <c r="Z782" i="1"/>
  <c r="AA782" i="1"/>
  <c r="AB782" i="1"/>
  <c r="Z775" i="1"/>
  <c r="AA775" i="1"/>
  <c r="AB775" i="1"/>
  <c r="Z770" i="1"/>
  <c r="AA770" i="1"/>
  <c r="Z764" i="1"/>
  <c r="AA764" i="1"/>
  <c r="AA758" i="1"/>
  <c r="AB758" i="1"/>
  <c r="Z752" i="1"/>
  <c r="AA752" i="1"/>
  <c r="AB752" i="1"/>
  <c r="Z746" i="1"/>
  <c r="AA746" i="1"/>
  <c r="AB746" i="1"/>
  <c r="Z740" i="1"/>
  <c r="AA740" i="1"/>
  <c r="AB740" i="1"/>
  <c r="Z734" i="1"/>
  <c r="AA734" i="1"/>
  <c r="Z728" i="1"/>
  <c r="AA728" i="1"/>
  <c r="Z722" i="1"/>
  <c r="AA722" i="1"/>
  <c r="AB722" i="1"/>
  <c r="Z716" i="1"/>
  <c r="AA716" i="1"/>
  <c r="AB716" i="1"/>
  <c r="Z710" i="1"/>
  <c r="AA710" i="1"/>
  <c r="AB710" i="1"/>
  <c r="Z704" i="1"/>
  <c r="AA704" i="1"/>
  <c r="AB704" i="1"/>
  <c r="Z692" i="1"/>
  <c r="AA692" i="1"/>
  <c r="Z686" i="1"/>
  <c r="AA686" i="1"/>
  <c r="AB686" i="1"/>
  <c r="Z680" i="1"/>
  <c r="AA680" i="1"/>
  <c r="AB680" i="1"/>
  <c r="AA674" i="1"/>
  <c r="AB674" i="1"/>
  <c r="Z668" i="1"/>
  <c r="AA668" i="1"/>
  <c r="AB668" i="1"/>
  <c r="Z661" i="1"/>
  <c r="AA661" i="1"/>
  <c r="Z656" i="1"/>
  <c r="AA656" i="1"/>
  <c r="Z650" i="1"/>
  <c r="AA650" i="1"/>
  <c r="AB650" i="1"/>
  <c r="Z644" i="1"/>
  <c r="AA644" i="1"/>
  <c r="AB644" i="1"/>
  <c r="AA638" i="1"/>
  <c r="AB638" i="1"/>
  <c r="AA632" i="1"/>
  <c r="AB632" i="1"/>
  <c r="Z626" i="1"/>
  <c r="AA626" i="1"/>
  <c r="Z620" i="1"/>
  <c r="AA620" i="1"/>
  <c r="AA614" i="1"/>
  <c r="AB614" i="1"/>
  <c r="Z608" i="1"/>
  <c r="AA608" i="1"/>
  <c r="AB608" i="1"/>
  <c r="Z602" i="1"/>
  <c r="AA602" i="1"/>
  <c r="AB602" i="1"/>
  <c r="Z596" i="1"/>
  <c r="AA596" i="1"/>
  <c r="AB596" i="1"/>
  <c r="Z590" i="1"/>
  <c r="AA590" i="1"/>
  <c r="Z585" i="1"/>
  <c r="AA585" i="1"/>
  <c r="AB585" i="1"/>
  <c r="Z578" i="1"/>
  <c r="AA578" i="1"/>
  <c r="AB578" i="1"/>
  <c r="Z572" i="1"/>
  <c r="AA572" i="1"/>
  <c r="AB572" i="1"/>
  <c r="Z566" i="1"/>
  <c r="AA566" i="1"/>
  <c r="Z560" i="1"/>
  <c r="AA560" i="1"/>
  <c r="AB560" i="1"/>
  <c r="Z554" i="1"/>
  <c r="AA554" i="1"/>
  <c r="AA548" i="1"/>
  <c r="AB548" i="1"/>
  <c r="Z542" i="1"/>
  <c r="AA542" i="1"/>
  <c r="Z536" i="1"/>
  <c r="AA536" i="1"/>
  <c r="AB536" i="1"/>
  <c r="Z530" i="1"/>
  <c r="AA530" i="1"/>
  <c r="AB530" i="1"/>
  <c r="Z524" i="1"/>
  <c r="AA524" i="1"/>
  <c r="AB524" i="1"/>
  <c r="Z518" i="1"/>
  <c r="AA518" i="1"/>
  <c r="AB518" i="1"/>
  <c r="Z512" i="1"/>
  <c r="AA512" i="1"/>
  <c r="AB512" i="1"/>
  <c r="Z506" i="1"/>
  <c r="AA506" i="1"/>
  <c r="AB506" i="1"/>
  <c r="Z500" i="1"/>
  <c r="AA500" i="1"/>
  <c r="AB500" i="1"/>
  <c r="Z494" i="1"/>
  <c r="AA494" i="1"/>
  <c r="AB494" i="1"/>
  <c r="AA488" i="1"/>
  <c r="AB488" i="1"/>
  <c r="Z482" i="1"/>
  <c r="AA482" i="1"/>
  <c r="AB482" i="1"/>
  <c r="Z476" i="1"/>
  <c r="AA476" i="1"/>
  <c r="AB476" i="1"/>
  <c r="Z469" i="1"/>
  <c r="AA469" i="1"/>
  <c r="AB469" i="1"/>
  <c r="Z464" i="1"/>
  <c r="AA464" i="1"/>
  <c r="AB464" i="1"/>
  <c r="AA458" i="1"/>
  <c r="AB458" i="1"/>
  <c r="Z452" i="1"/>
  <c r="AA452" i="1"/>
  <c r="AB452" i="1"/>
  <c r="Z446" i="1"/>
  <c r="AA446" i="1"/>
  <c r="AB446" i="1"/>
  <c r="Z440" i="1"/>
  <c r="AA440" i="1"/>
  <c r="AB440" i="1"/>
  <c r="Z434" i="1"/>
  <c r="AA434" i="1"/>
  <c r="AB434" i="1"/>
  <c r="Z428" i="1"/>
  <c r="AA428" i="1"/>
  <c r="AB428" i="1"/>
  <c r="Z422" i="1"/>
  <c r="AA422" i="1"/>
  <c r="AB422" i="1"/>
  <c r="Z416" i="1"/>
  <c r="AA416" i="1"/>
  <c r="AB416" i="1"/>
  <c r="Z410" i="1"/>
  <c r="AA410" i="1"/>
  <c r="AB410" i="1"/>
  <c r="AA404" i="1"/>
  <c r="AB404" i="1"/>
  <c r="Z398" i="1"/>
  <c r="AA398" i="1"/>
  <c r="AB398" i="1"/>
  <c r="Z392" i="1"/>
  <c r="AA392" i="1"/>
  <c r="AB392" i="1"/>
  <c r="Z386" i="1"/>
  <c r="AA386" i="1"/>
  <c r="AB386" i="1"/>
  <c r="Z380" i="1"/>
  <c r="AA380" i="1"/>
  <c r="AB380" i="1"/>
  <c r="Z374" i="1"/>
  <c r="AA374" i="1"/>
  <c r="AB374" i="1"/>
  <c r="AA368" i="1"/>
  <c r="AB368" i="1"/>
  <c r="Z362" i="1"/>
  <c r="AA362" i="1"/>
  <c r="AB362" i="1"/>
  <c r="Z356" i="1"/>
  <c r="AA356" i="1"/>
  <c r="AB356" i="1"/>
  <c r="Z350" i="1"/>
  <c r="AA350" i="1"/>
  <c r="AB350" i="1"/>
  <c r="AA344" i="1"/>
  <c r="AB344" i="1"/>
  <c r="Z338" i="1"/>
  <c r="AA338" i="1"/>
  <c r="AB338" i="1"/>
  <c r="AA332" i="1"/>
  <c r="AB332" i="1"/>
  <c r="Z326" i="1"/>
  <c r="AA326" i="1"/>
  <c r="AB326" i="1"/>
  <c r="Z320" i="1"/>
  <c r="AA320" i="1"/>
  <c r="AB320" i="1"/>
  <c r="Z314" i="1"/>
  <c r="AA314" i="1"/>
  <c r="AB314" i="1"/>
  <c r="Z308" i="1"/>
  <c r="AA308" i="1"/>
  <c r="AB308" i="1"/>
  <c r="AA302" i="1"/>
  <c r="AB302" i="1"/>
  <c r="Z296" i="1"/>
  <c r="AA296" i="1"/>
  <c r="AB296" i="1"/>
  <c r="Z290" i="1"/>
  <c r="AA290" i="1"/>
  <c r="AB290" i="1"/>
  <c r="Z284" i="1"/>
  <c r="AA284" i="1"/>
  <c r="AB284" i="1"/>
  <c r="Z278" i="1"/>
  <c r="AA278" i="1"/>
  <c r="AB278" i="1"/>
  <c r="AA272" i="1"/>
  <c r="AB272" i="1"/>
  <c r="Z266" i="1"/>
  <c r="AA266" i="1"/>
  <c r="AB266" i="1"/>
  <c r="AA261" i="1"/>
  <c r="AB261" i="1"/>
  <c r="Z254" i="1"/>
  <c r="AA254" i="1"/>
  <c r="AB254" i="1"/>
  <c r="AA249" i="1"/>
  <c r="AB249" i="1"/>
  <c r="Z242" i="1"/>
  <c r="AA242" i="1"/>
  <c r="AB242" i="1"/>
  <c r="Z236" i="1"/>
  <c r="AA236" i="1"/>
  <c r="AB236" i="1"/>
  <c r="Z230" i="1"/>
  <c r="AA230" i="1"/>
  <c r="AB230" i="1"/>
  <c r="Z224" i="1"/>
  <c r="AA224" i="1"/>
  <c r="AB224" i="1"/>
  <c r="Z218" i="1"/>
  <c r="AA218" i="1"/>
  <c r="AB218" i="1"/>
  <c r="Z213" i="1"/>
  <c r="AA213" i="1"/>
  <c r="AB213" i="1"/>
  <c r="Z206" i="1"/>
  <c r="AA206" i="1"/>
  <c r="AB206" i="1"/>
  <c r="Z200" i="1"/>
  <c r="AA200" i="1"/>
  <c r="AB200" i="1"/>
  <c r="Z194" i="1"/>
  <c r="AA194" i="1"/>
  <c r="AB194" i="1"/>
  <c r="AA188" i="1"/>
  <c r="AB188" i="1"/>
  <c r="Z182" i="1"/>
  <c r="AA182" i="1"/>
  <c r="AB182" i="1"/>
  <c r="Z176" i="1"/>
  <c r="AA176" i="1"/>
  <c r="AB176" i="1"/>
  <c r="Z170" i="1"/>
  <c r="AA170" i="1"/>
  <c r="AB170" i="1"/>
  <c r="Z164" i="1"/>
  <c r="AA164" i="1"/>
  <c r="AB164" i="1"/>
  <c r="BK22" i="5"/>
  <c r="AA158" i="1"/>
  <c r="AB158" i="1"/>
  <c r="Z152" i="1"/>
  <c r="AA152" i="1"/>
  <c r="AB152" i="1"/>
  <c r="Z146" i="1"/>
  <c r="AA146" i="1"/>
  <c r="AB146" i="1"/>
  <c r="Z140" i="1"/>
  <c r="AA140" i="1"/>
  <c r="AB140" i="1"/>
  <c r="Z122" i="1"/>
  <c r="AA122" i="1"/>
  <c r="AB122" i="1"/>
  <c r="Z116" i="1"/>
  <c r="AA116" i="1"/>
  <c r="AB116" i="1"/>
  <c r="Z110" i="1"/>
  <c r="AA110" i="1"/>
  <c r="AB110" i="1"/>
  <c r="Z103" i="1"/>
  <c r="AA103" i="1"/>
  <c r="AB103" i="1"/>
  <c r="Z98" i="1"/>
  <c r="AA98" i="1"/>
  <c r="AB98" i="1"/>
  <c r="Z92" i="1"/>
  <c r="AA92" i="1"/>
  <c r="AB92" i="1"/>
  <c r="AA86" i="1"/>
  <c r="AB86" i="1"/>
  <c r="AA80" i="1"/>
  <c r="AB80" i="1"/>
  <c r="AA74" i="1"/>
  <c r="AB74" i="1"/>
  <c r="Z69" i="1"/>
  <c r="AA69" i="1"/>
  <c r="AB69" i="1"/>
  <c r="AA62" i="1"/>
  <c r="AB62" i="1"/>
  <c r="Z56" i="1"/>
  <c r="AA56" i="1"/>
  <c r="AB56" i="1"/>
  <c r="AA50" i="1"/>
  <c r="AB50" i="1"/>
  <c r="Z44" i="1"/>
  <c r="AA44" i="1"/>
  <c r="AB44" i="1"/>
  <c r="Z38" i="1"/>
  <c r="AA38" i="1"/>
  <c r="AB38" i="1"/>
  <c r="Z32" i="1"/>
  <c r="AA32" i="1"/>
  <c r="AB32" i="1"/>
  <c r="Z26" i="1"/>
  <c r="AA26" i="1"/>
  <c r="AB26" i="1"/>
  <c r="Z20" i="1"/>
  <c r="AA20" i="1"/>
  <c r="AB20" i="1"/>
  <c r="L19" i="7" s="1"/>
  <c r="Z14" i="1"/>
  <c r="AA14" i="1"/>
  <c r="AB14" i="1"/>
  <c r="Z8" i="1"/>
  <c r="AA8" i="1"/>
  <c r="AB8" i="1"/>
  <c r="J8" i="7" s="1"/>
  <c r="AB1299" i="1"/>
  <c r="AB1291" i="1"/>
  <c r="AB1281" i="1"/>
  <c r="AB1263" i="1"/>
  <c r="AB1245" i="1"/>
  <c r="AB1227" i="1"/>
  <c r="AB1209" i="1"/>
  <c r="AB1191" i="1"/>
  <c r="AB1173" i="1"/>
  <c r="AB1155" i="1"/>
  <c r="AB1137" i="1"/>
  <c r="AB1129" i="1"/>
  <c r="AB1119" i="1"/>
  <c r="AB1101" i="1"/>
  <c r="AB1083" i="1"/>
  <c r="AB1065" i="1"/>
  <c r="AB1057" i="1"/>
  <c r="AB1044" i="1"/>
  <c r="AB1029" i="1"/>
  <c r="AB1011" i="1"/>
  <c r="AB1003" i="1"/>
  <c r="AB993" i="1"/>
  <c r="AB985" i="1"/>
  <c r="AB975" i="1"/>
  <c r="AB957" i="1"/>
  <c r="AB940" i="1"/>
  <c r="AB921" i="1"/>
  <c r="AB902" i="1"/>
  <c r="AB892" i="1"/>
  <c r="AB880" i="1"/>
  <c r="AB870" i="1"/>
  <c r="AB843" i="1"/>
  <c r="AB800" i="1"/>
  <c r="AB778" i="1"/>
  <c r="AB756" i="1"/>
  <c r="AB735" i="1"/>
  <c r="AB692" i="1"/>
  <c r="AB670" i="1"/>
  <c r="AB648" i="1"/>
  <c r="AB627" i="1"/>
  <c r="AB582" i="1"/>
  <c r="AB555" i="1"/>
  <c r="AB519" i="1"/>
  <c r="AB468" i="1"/>
  <c r="AB414" i="1"/>
  <c r="AB360" i="1"/>
  <c r="AB306" i="1"/>
  <c r="AB252" i="1"/>
  <c r="AB198" i="1"/>
  <c r="AB143" i="1"/>
  <c r="AA1272" i="1"/>
  <c r="AA1172" i="1"/>
  <c r="AA700" i="1"/>
  <c r="Z1309" i="1"/>
  <c r="AA1309" i="1"/>
  <c r="Z1303" i="1"/>
  <c r="AA1303" i="1"/>
  <c r="Z1297" i="1"/>
  <c r="AA1297" i="1"/>
  <c r="Z1285" i="1"/>
  <c r="AA1285" i="1"/>
  <c r="Z1279" i="1"/>
  <c r="AA1279" i="1"/>
  <c r="Z1273" i="1"/>
  <c r="AA1273" i="1"/>
  <c r="Z1267" i="1"/>
  <c r="AA1267" i="1"/>
  <c r="Z1261" i="1"/>
  <c r="AA1261" i="1"/>
  <c r="Z1254" i="1"/>
  <c r="AA1254" i="1"/>
  <c r="Z1249" i="1"/>
  <c r="AA1249" i="1"/>
  <c r="Z1237" i="1"/>
  <c r="AA1237" i="1"/>
  <c r="Z1231" i="1"/>
  <c r="AA1231" i="1"/>
  <c r="Z1225" i="1"/>
  <c r="AA1225" i="1"/>
  <c r="Z1219" i="1"/>
  <c r="AA1219" i="1"/>
  <c r="Z1213" i="1"/>
  <c r="AA1213" i="1"/>
  <c r="Z1201" i="1"/>
  <c r="AA1201" i="1"/>
  <c r="Z1195" i="1"/>
  <c r="AA1195" i="1"/>
  <c r="Z1183" i="1"/>
  <c r="AA1183" i="1"/>
  <c r="Z1177" i="1"/>
  <c r="AA1177" i="1"/>
  <c r="Z1171" i="1"/>
  <c r="AA1171" i="1"/>
  <c r="Z1165" i="1"/>
  <c r="AA1165" i="1"/>
  <c r="Z1159" i="1"/>
  <c r="AA1159" i="1"/>
  <c r="Z1153" i="1"/>
  <c r="AA1153" i="1"/>
  <c r="Z1147" i="1"/>
  <c r="AA1147" i="1"/>
  <c r="Z1135" i="1"/>
  <c r="AA1135" i="1"/>
  <c r="Z1123" i="1"/>
  <c r="AA1123" i="1"/>
  <c r="Z1111" i="1"/>
  <c r="AA1111" i="1"/>
  <c r="Z1105" i="1"/>
  <c r="AA1105" i="1"/>
  <c r="Z1099" i="1"/>
  <c r="AA1099" i="1"/>
  <c r="Z1093" i="1"/>
  <c r="AA1093" i="1"/>
  <c r="Z1087" i="1"/>
  <c r="AA1087" i="1"/>
  <c r="Z1081" i="1"/>
  <c r="AA1081" i="1"/>
  <c r="Z1075" i="1"/>
  <c r="AA1075" i="1"/>
  <c r="Z1069" i="1"/>
  <c r="AA1069" i="1"/>
  <c r="Z1063" i="1"/>
  <c r="AA1063" i="1"/>
  <c r="Z1051" i="1"/>
  <c r="AA1051" i="1"/>
  <c r="Z1046" i="1"/>
  <c r="AA1046" i="1"/>
  <c r="Z1039" i="1"/>
  <c r="AA1039" i="1"/>
  <c r="Z1027" i="1"/>
  <c r="AA1027" i="1"/>
  <c r="Z1021" i="1"/>
  <c r="AA1021" i="1"/>
  <c r="Z1015" i="1"/>
  <c r="AA1015" i="1"/>
  <c r="Z1009" i="1"/>
  <c r="AA1009" i="1"/>
  <c r="Z998" i="1"/>
  <c r="AA998" i="1"/>
  <c r="Z991" i="1"/>
  <c r="AA991" i="1"/>
  <c r="Z979" i="1"/>
  <c r="AA979" i="1"/>
  <c r="Z973" i="1"/>
  <c r="AA973" i="1"/>
  <c r="Z967" i="1"/>
  <c r="AA967" i="1"/>
  <c r="Z955" i="1"/>
  <c r="AA955" i="1"/>
  <c r="Z949" i="1"/>
  <c r="AA949" i="1"/>
  <c r="Z937" i="1"/>
  <c r="AA937" i="1"/>
  <c r="Z931" i="1"/>
  <c r="AA931" i="1"/>
  <c r="Z926" i="1"/>
  <c r="AA926" i="1"/>
  <c r="Z919" i="1"/>
  <c r="AA919" i="1"/>
  <c r="Z913" i="1"/>
  <c r="AA913" i="1"/>
  <c r="Z907" i="1"/>
  <c r="AB907" i="1"/>
  <c r="AA907" i="1"/>
  <c r="AA901" i="1"/>
  <c r="AB901" i="1"/>
  <c r="Z894" i="1"/>
  <c r="AA894" i="1"/>
  <c r="AB894" i="1"/>
  <c r="Z889" i="1"/>
  <c r="AB889" i="1"/>
  <c r="AA889" i="1"/>
  <c r="Z883" i="1"/>
  <c r="AA883" i="1"/>
  <c r="AB883" i="1"/>
  <c r="Z877" i="1"/>
  <c r="AA877" i="1"/>
  <c r="AB877" i="1"/>
  <c r="Z871" i="1"/>
  <c r="AB871" i="1"/>
  <c r="AA871" i="1"/>
  <c r="AA865" i="1"/>
  <c r="AB865" i="1"/>
  <c r="AA858" i="1"/>
  <c r="AB858" i="1"/>
  <c r="Z853" i="1"/>
  <c r="AB853" i="1"/>
  <c r="AA853" i="1"/>
  <c r="Z847" i="1"/>
  <c r="AA847" i="1"/>
  <c r="AB847" i="1"/>
  <c r="AA841" i="1"/>
  <c r="AB841" i="1"/>
  <c r="Z829" i="1"/>
  <c r="AA829" i="1"/>
  <c r="AB829" i="1"/>
  <c r="Z823" i="1"/>
  <c r="AA823" i="1"/>
  <c r="AB823" i="1"/>
  <c r="Z817" i="1"/>
  <c r="AB817" i="1"/>
  <c r="AA817" i="1"/>
  <c r="Z811" i="1"/>
  <c r="AA811" i="1"/>
  <c r="AB811" i="1"/>
  <c r="Z805" i="1"/>
  <c r="AA805" i="1"/>
  <c r="AB805" i="1"/>
  <c r="Z799" i="1"/>
  <c r="AB799" i="1"/>
  <c r="AA799" i="1"/>
  <c r="Z793" i="1"/>
  <c r="AA793" i="1"/>
  <c r="AB793" i="1"/>
  <c r="Z787" i="1"/>
  <c r="AA787" i="1"/>
  <c r="AB787" i="1"/>
  <c r="Z781" i="1"/>
  <c r="AB781" i="1"/>
  <c r="AA781" i="1"/>
  <c r="AA776" i="1"/>
  <c r="AB776" i="1"/>
  <c r="Z769" i="1"/>
  <c r="AA769" i="1"/>
  <c r="AB769" i="1"/>
  <c r="Z763" i="1"/>
  <c r="AB763" i="1"/>
  <c r="AA763" i="1"/>
  <c r="Z757" i="1"/>
  <c r="AA757" i="1"/>
  <c r="AB757" i="1"/>
  <c r="Z751" i="1"/>
  <c r="AA751" i="1"/>
  <c r="AB751" i="1"/>
  <c r="Z745" i="1"/>
  <c r="AA745" i="1"/>
  <c r="AB745" i="1"/>
  <c r="Z739" i="1"/>
  <c r="AA739" i="1"/>
  <c r="AB739" i="1"/>
  <c r="Z733" i="1"/>
  <c r="AA733" i="1"/>
  <c r="AB733" i="1"/>
  <c r="AA727" i="1"/>
  <c r="AB727" i="1"/>
  <c r="AA721" i="1"/>
  <c r="AB721" i="1"/>
  <c r="Z715" i="1"/>
  <c r="AA715" i="1"/>
  <c r="AB715" i="1"/>
  <c r="Z709" i="1"/>
  <c r="AA709" i="1"/>
  <c r="AB709" i="1"/>
  <c r="Z703" i="1"/>
  <c r="AA703" i="1"/>
  <c r="AB703" i="1"/>
  <c r="AA698" i="1"/>
  <c r="AB698" i="1"/>
  <c r="Z691" i="1"/>
  <c r="AA691" i="1"/>
  <c r="AB691" i="1"/>
  <c r="Z685" i="1"/>
  <c r="AA685" i="1"/>
  <c r="AB685" i="1"/>
  <c r="Z679" i="1"/>
  <c r="AA679" i="1"/>
  <c r="AB679" i="1"/>
  <c r="Z673" i="1"/>
  <c r="AA673" i="1"/>
  <c r="AB673" i="1"/>
  <c r="Z667" i="1"/>
  <c r="AA667" i="1"/>
  <c r="AB667" i="1"/>
  <c r="Z662" i="1"/>
  <c r="AA662" i="1"/>
  <c r="AB662" i="1"/>
  <c r="Z655" i="1"/>
  <c r="AA655" i="1"/>
  <c r="AB655" i="1"/>
  <c r="Z649" i="1"/>
  <c r="AA649" i="1"/>
  <c r="AB649" i="1"/>
  <c r="Z643" i="1"/>
  <c r="AA643" i="1"/>
  <c r="AB643" i="1"/>
  <c r="Z637" i="1"/>
  <c r="AA637" i="1"/>
  <c r="AB637" i="1"/>
  <c r="Z631" i="1"/>
  <c r="AA631" i="1"/>
  <c r="AB631" i="1"/>
  <c r="Z625" i="1"/>
  <c r="AA625" i="1"/>
  <c r="AB625" i="1"/>
  <c r="Z619" i="1"/>
  <c r="AA619" i="1"/>
  <c r="AB619" i="1"/>
  <c r="AA613" i="1"/>
  <c r="AB613" i="1"/>
  <c r="AA607" i="1"/>
  <c r="AB607" i="1"/>
  <c r="AA601" i="1"/>
  <c r="AB601" i="1"/>
  <c r="Z595" i="1"/>
  <c r="AA595" i="1"/>
  <c r="AB595" i="1"/>
  <c r="Z589" i="1"/>
  <c r="AA589" i="1"/>
  <c r="AB589" i="1"/>
  <c r="Z583" i="1"/>
  <c r="AA583" i="1"/>
  <c r="AB583" i="1"/>
  <c r="Z577" i="1"/>
  <c r="AA577" i="1"/>
  <c r="AB577" i="1"/>
  <c r="Z571" i="1"/>
  <c r="AA571" i="1"/>
  <c r="AB571" i="1"/>
  <c r="Z565" i="1"/>
  <c r="AA565" i="1"/>
  <c r="AB565" i="1"/>
  <c r="Z559" i="1"/>
  <c r="AA559" i="1"/>
  <c r="AB559" i="1"/>
  <c r="Z553" i="1"/>
  <c r="AA553" i="1"/>
  <c r="AB553" i="1"/>
  <c r="Z547" i="1"/>
  <c r="AA547" i="1"/>
  <c r="AB547" i="1"/>
  <c r="Z541" i="1"/>
  <c r="AA541" i="1"/>
  <c r="AB541" i="1"/>
  <c r="Z535" i="1"/>
  <c r="AA535" i="1"/>
  <c r="AB535" i="1"/>
  <c r="Z529" i="1"/>
  <c r="AA529" i="1"/>
  <c r="AB529" i="1"/>
  <c r="Z523" i="1"/>
  <c r="AA523" i="1"/>
  <c r="AB523" i="1"/>
  <c r="Z517" i="1"/>
  <c r="AA517" i="1"/>
  <c r="AB517" i="1"/>
  <c r="Z511" i="1"/>
  <c r="AA511" i="1"/>
  <c r="AB511" i="1"/>
  <c r="AA505" i="1"/>
  <c r="AB505" i="1"/>
  <c r="Z499" i="1"/>
  <c r="AA499" i="1"/>
  <c r="AB499" i="1"/>
  <c r="Z493" i="1"/>
  <c r="AA493" i="1"/>
  <c r="AB493" i="1"/>
  <c r="Z487" i="1"/>
  <c r="AA487" i="1"/>
  <c r="AB487" i="1"/>
  <c r="Z481" i="1"/>
  <c r="AA481" i="1"/>
  <c r="AB481" i="1"/>
  <c r="Z475" i="1"/>
  <c r="AA475" i="1"/>
  <c r="AB475" i="1"/>
  <c r="AA470" i="1"/>
  <c r="AB470" i="1"/>
  <c r="Z463" i="1"/>
  <c r="AA463" i="1"/>
  <c r="AB463" i="1"/>
  <c r="AA457" i="1"/>
  <c r="AB457" i="1"/>
  <c r="Z451" i="1"/>
  <c r="AA451" i="1"/>
  <c r="AB451" i="1"/>
  <c r="Z445" i="1"/>
  <c r="AA445" i="1"/>
  <c r="AB445" i="1"/>
  <c r="AA439" i="1"/>
  <c r="AB439" i="1"/>
  <c r="Z433" i="1"/>
  <c r="AA433" i="1"/>
  <c r="AB433" i="1"/>
  <c r="Z427" i="1"/>
  <c r="AA427" i="1"/>
  <c r="AB427" i="1"/>
  <c r="Z421" i="1"/>
  <c r="AA421" i="1"/>
  <c r="AB421" i="1"/>
  <c r="BB49" i="5"/>
  <c r="AA415" i="1"/>
  <c r="AB415" i="1"/>
  <c r="Z409" i="1"/>
  <c r="AA409" i="1"/>
  <c r="AB409" i="1"/>
  <c r="Z403" i="1"/>
  <c r="AA403" i="1"/>
  <c r="AB403" i="1"/>
  <c r="Z397" i="1"/>
  <c r="AA397" i="1"/>
  <c r="AB397" i="1"/>
  <c r="Z391" i="1"/>
  <c r="AA391" i="1"/>
  <c r="AB391" i="1"/>
  <c r="Z385" i="1"/>
  <c r="AA385" i="1"/>
  <c r="AB385" i="1"/>
  <c r="Z379" i="1"/>
  <c r="AA379" i="1"/>
  <c r="AB379" i="1"/>
  <c r="Z373" i="1"/>
  <c r="AA373" i="1"/>
  <c r="AB373" i="1"/>
  <c r="Z367" i="1"/>
  <c r="AA367" i="1"/>
  <c r="AB367" i="1"/>
  <c r="Z361" i="1"/>
  <c r="AA361" i="1"/>
  <c r="AB361" i="1"/>
  <c r="Z355" i="1"/>
  <c r="AA355" i="1"/>
  <c r="AB355" i="1"/>
  <c r="Z349" i="1"/>
  <c r="AA349" i="1"/>
  <c r="AB349" i="1"/>
  <c r="Z343" i="1"/>
  <c r="AA343" i="1"/>
  <c r="AB343" i="1"/>
  <c r="AA337" i="1"/>
  <c r="AB337" i="1"/>
  <c r="Z331" i="1"/>
  <c r="AA331" i="1"/>
  <c r="AB331" i="1"/>
  <c r="AA325" i="1"/>
  <c r="AB325" i="1"/>
  <c r="Z319" i="1"/>
  <c r="AA319" i="1"/>
  <c r="AB319" i="1"/>
  <c r="Z313" i="1"/>
  <c r="AA313" i="1"/>
  <c r="AB313" i="1"/>
  <c r="Z307" i="1"/>
  <c r="AA307" i="1"/>
  <c r="AB307" i="1"/>
  <c r="Z301" i="1"/>
  <c r="AA301" i="1"/>
  <c r="AB301" i="1"/>
  <c r="Z295" i="1"/>
  <c r="AA295" i="1"/>
  <c r="AB295" i="1"/>
  <c r="Z287" i="1"/>
  <c r="AA287" i="1"/>
  <c r="AB287" i="1"/>
  <c r="Z283" i="1"/>
  <c r="AA283" i="1"/>
  <c r="AB283" i="1"/>
  <c r="Z277" i="1"/>
  <c r="AA277" i="1"/>
  <c r="AB277" i="1"/>
  <c r="Z271" i="1"/>
  <c r="AA271" i="1"/>
  <c r="AB271" i="1"/>
  <c r="Z265" i="1"/>
  <c r="AA265" i="1"/>
  <c r="AB265" i="1"/>
  <c r="Z260" i="1"/>
  <c r="AA260" i="1"/>
  <c r="AB260" i="1"/>
  <c r="Z253" i="1"/>
  <c r="AA253" i="1"/>
  <c r="AB253" i="1"/>
  <c r="Z247" i="1"/>
  <c r="AA247" i="1"/>
  <c r="AB247" i="1"/>
  <c r="Z241" i="1"/>
  <c r="AA241" i="1"/>
  <c r="AB241" i="1"/>
  <c r="Z235" i="1"/>
  <c r="AA235" i="1"/>
  <c r="AB235" i="1"/>
  <c r="Z229" i="1"/>
  <c r="AA229" i="1"/>
  <c r="AB229" i="1"/>
  <c r="Z223" i="1"/>
  <c r="AA223" i="1"/>
  <c r="AB223" i="1"/>
  <c r="Z217" i="1"/>
  <c r="AA217" i="1"/>
  <c r="AB217" i="1"/>
  <c r="Z211" i="1"/>
  <c r="AA211" i="1"/>
  <c r="AB211" i="1"/>
  <c r="Z205" i="1"/>
  <c r="AA205" i="1"/>
  <c r="AB205" i="1"/>
  <c r="Z199" i="1"/>
  <c r="AA199" i="1"/>
  <c r="AB199" i="1"/>
  <c r="Z193" i="1"/>
  <c r="AA193" i="1"/>
  <c r="AB193" i="1"/>
  <c r="Z187" i="1"/>
  <c r="AA187" i="1"/>
  <c r="AB187" i="1"/>
  <c r="Z181" i="1"/>
  <c r="AA181" i="1"/>
  <c r="AB181" i="1"/>
  <c r="Z175" i="1"/>
  <c r="AA175" i="1"/>
  <c r="AB175" i="1"/>
  <c r="Z169" i="1"/>
  <c r="AA169" i="1"/>
  <c r="AB169" i="1"/>
  <c r="Z163" i="1"/>
  <c r="AA163" i="1"/>
  <c r="AB163" i="1"/>
  <c r="Z157" i="1"/>
  <c r="AA157" i="1"/>
  <c r="AB157" i="1"/>
  <c r="Z151" i="1"/>
  <c r="AA151" i="1"/>
  <c r="AB151" i="1"/>
  <c r="AA145" i="1"/>
  <c r="AB145" i="1"/>
  <c r="AA139" i="1"/>
  <c r="AB139" i="1"/>
  <c r="Z121" i="1"/>
  <c r="AA121" i="1"/>
  <c r="AB121" i="1"/>
  <c r="Z115" i="1"/>
  <c r="AA115" i="1"/>
  <c r="Z109" i="1"/>
  <c r="AA109" i="1"/>
  <c r="AB109" i="1"/>
  <c r="Z108" i="1"/>
  <c r="AA108" i="1"/>
  <c r="AB108" i="1"/>
  <c r="Z97" i="1"/>
  <c r="AA97" i="1"/>
  <c r="Z91" i="1"/>
  <c r="AA91" i="1"/>
  <c r="AB91" i="1"/>
  <c r="Z85" i="1"/>
  <c r="AA85" i="1"/>
  <c r="AB85" i="1"/>
  <c r="Z79" i="1"/>
  <c r="AA79" i="1"/>
  <c r="Z73" i="1"/>
  <c r="AA73" i="1"/>
  <c r="AB73" i="1"/>
  <c r="AA68" i="1"/>
  <c r="AB68" i="1"/>
  <c r="Z61" i="1"/>
  <c r="AA61" i="1"/>
  <c r="Z55" i="1"/>
  <c r="AA55" i="1"/>
  <c r="AB55" i="1"/>
  <c r="Z49" i="1"/>
  <c r="AA49" i="1"/>
  <c r="AB49" i="1"/>
  <c r="Z43" i="1"/>
  <c r="AA43" i="1"/>
  <c r="Z37" i="1"/>
  <c r="AA37" i="1"/>
  <c r="AB37" i="1"/>
  <c r="Z31" i="1"/>
  <c r="AA31" i="1"/>
  <c r="AB31" i="1"/>
  <c r="Z25" i="1"/>
  <c r="AA25" i="1"/>
  <c r="Z19" i="1"/>
  <c r="AA19" i="1"/>
  <c r="AB19" i="1"/>
  <c r="K24" i="7" s="1"/>
  <c r="Z13" i="1"/>
  <c r="AA13" i="1"/>
  <c r="AB13" i="1"/>
  <c r="Z7" i="1"/>
  <c r="AA7" i="1"/>
  <c r="AB7" i="1"/>
  <c r="I22" i="7" s="1"/>
  <c r="AB1298" i="1"/>
  <c r="AB1280" i="1"/>
  <c r="AB1262" i="1"/>
  <c r="AB1244" i="1"/>
  <c r="AB1226" i="1"/>
  <c r="AB1208" i="1"/>
  <c r="AB1190" i="1"/>
  <c r="AB1172" i="1"/>
  <c r="AB1154" i="1"/>
  <c r="AB1136" i="1"/>
  <c r="AB1118" i="1"/>
  <c r="AB1100" i="1"/>
  <c r="AB1082" i="1"/>
  <c r="AB1064" i="1"/>
  <c r="AB1047" i="1"/>
  <c r="AB1028" i="1"/>
  <c r="AB1010" i="1"/>
  <c r="AB992" i="1"/>
  <c r="AB974" i="1"/>
  <c r="AB956" i="1"/>
  <c r="AB938" i="1"/>
  <c r="AB920" i="1"/>
  <c r="AB900" i="1"/>
  <c r="AB891" i="1"/>
  <c r="AB879" i="1"/>
  <c r="AB869" i="1"/>
  <c r="AB856" i="1"/>
  <c r="AB842" i="1"/>
  <c r="AB820" i="1"/>
  <c r="AB798" i="1"/>
  <c r="AB777" i="1"/>
  <c r="AB734" i="1"/>
  <c r="AB712" i="1"/>
  <c r="AB690" i="1"/>
  <c r="AB669" i="1"/>
  <c r="AB626" i="1"/>
  <c r="AB604" i="1"/>
  <c r="AB554" i="1"/>
  <c r="AB465" i="1"/>
  <c r="AB411" i="1"/>
  <c r="AB357" i="1"/>
  <c r="AB303" i="1"/>
  <c r="AB248" i="1"/>
  <c r="AB195" i="1"/>
  <c r="AB141" i="1"/>
  <c r="AB76" i="1"/>
  <c r="AB22" i="1"/>
  <c r="E10" i="6" s="1"/>
  <c r="AA1164" i="1"/>
  <c r="AB135" i="1"/>
  <c r="AA136" i="1"/>
  <c r="AB137" i="1"/>
  <c r="AA137" i="1"/>
  <c r="AA134" i="1"/>
  <c r="AB134" i="1"/>
  <c r="AA133" i="1"/>
  <c r="AB133" i="1"/>
  <c r="AA132" i="1"/>
  <c r="AB132" i="1"/>
  <c r="AB131" i="1"/>
  <c r="AB127" i="1"/>
  <c r="AA127" i="1"/>
  <c r="AA130" i="1"/>
  <c r="AA129" i="1"/>
  <c r="AB129" i="1"/>
  <c r="AA128" i="1"/>
  <c r="AB128" i="1"/>
  <c r="L14" i="7"/>
  <c r="X8" i="6"/>
  <c r="D34" i="7"/>
  <c r="O105" i="1"/>
  <c r="AD105" i="1" s="1"/>
  <c r="O89" i="1"/>
  <c r="AD89" i="1" s="1"/>
  <c r="O41" i="1"/>
  <c r="AD41" i="1" s="1"/>
  <c r="O67" i="1"/>
  <c r="AD67" i="1" s="1"/>
  <c r="O98" i="1"/>
  <c r="AD98" i="1" s="1"/>
  <c r="O82" i="1"/>
  <c r="AD82" i="1" s="1"/>
  <c r="O114" i="1"/>
  <c r="AD114" i="1" s="1"/>
  <c r="O107" i="1"/>
  <c r="AD107" i="1" s="1"/>
  <c r="O103" i="1"/>
  <c r="AD103" i="1" s="1"/>
  <c r="O44" i="1"/>
  <c r="AD44" i="1" s="1"/>
  <c r="O60" i="1"/>
  <c r="AD60" i="1" s="1"/>
  <c r="O115" i="1"/>
  <c r="AD115" i="1" s="1"/>
  <c r="O106" i="1"/>
  <c r="AD106" i="1" s="1"/>
  <c r="O90" i="1"/>
  <c r="AD90" i="1" s="1"/>
  <c r="O74" i="1"/>
  <c r="AD74" i="1" s="1"/>
  <c r="O116" i="1"/>
  <c r="AD116" i="1" s="1"/>
  <c r="C30" i="5"/>
  <c r="Z1300" i="1"/>
  <c r="BJ35" i="5"/>
  <c r="Z1276" i="1"/>
  <c r="BG18" i="5"/>
  <c r="Z1258" i="1"/>
  <c r="BM30" i="5"/>
  <c r="Z1150" i="1"/>
  <c r="D5" i="5"/>
  <c r="Z1144" i="1"/>
  <c r="BI46" i="5"/>
  <c r="Z1030" i="1"/>
  <c r="BK10" i="5"/>
  <c r="Z1018" i="1"/>
  <c r="BL43" i="5"/>
  <c r="Z958" i="1"/>
  <c r="BN51" i="5"/>
  <c r="Z941" i="1"/>
  <c r="C22" i="5"/>
  <c r="Z910" i="1"/>
  <c r="BN57" i="5"/>
  <c r="Z892" i="1"/>
  <c r="BH55" i="5"/>
  <c r="Z886" i="1"/>
  <c r="BL37" i="5"/>
  <c r="Z874" i="1"/>
  <c r="BH21" i="5"/>
  <c r="Z844" i="1"/>
  <c r="BK6" i="5"/>
  <c r="Z814" i="1"/>
  <c r="BK32" i="5"/>
  <c r="Z802" i="1"/>
  <c r="BM48" i="5"/>
  <c r="Z772" i="1"/>
  <c r="BL47" i="5"/>
  <c r="Z718" i="1"/>
  <c r="BG66" i="5"/>
  <c r="Z652" i="1"/>
  <c r="AF59" i="5"/>
  <c r="Z640" i="1"/>
  <c r="AX53" i="5"/>
  <c r="Z616" i="1"/>
  <c r="AM54" i="5"/>
  <c r="Z574" i="1"/>
  <c r="BK50" i="5"/>
  <c r="Z508" i="1"/>
  <c r="BM20" i="5"/>
  <c r="Z496" i="1"/>
  <c r="BL31" i="5"/>
  <c r="Z484" i="1"/>
  <c r="AD43" i="5"/>
  <c r="Z478" i="1"/>
  <c r="C42" i="5"/>
  <c r="Z460" i="1"/>
  <c r="BL5" i="5"/>
  <c r="Z454" i="1"/>
  <c r="BH11" i="5"/>
  <c r="Z424" i="1"/>
  <c r="BK8" i="5"/>
  <c r="Z412" i="1"/>
  <c r="D41" i="5"/>
  <c r="Z394" i="1"/>
  <c r="BI44" i="5"/>
  <c r="Z340" i="1"/>
  <c r="AN49" i="5"/>
  <c r="Z263" i="1"/>
  <c r="BF9" i="5"/>
  <c r="Z256" i="1"/>
  <c r="AW34" i="5"/>
  <c r="Z238" i="1"/>
  <c r="BH9" i="5"/>
  <c r="Z148" i="1"/>
  <c r="BJ49" i="5"/>
  <c r="Z136" i="1"/>
  <c r="C40" i="5"/>
  <c r="Z130" i="1"/>
  <c r="BF41" i="5"/>
  <c r="Z106" i="1"/>
  <c r="Z1113" i="1"/>
  <c r="Z969" i="1"/>
  <c r="BF45" i="5"/>
  <c r="Z813" i="1"/>
  <c r="BJ25" i="5"/>
  <c r="Z795" i="1"/>
  <c r="D45" i="5"/>
  <c r="Z771" i="1"/>
  <c r="BI10" i="5"/>
  <c r="Z723" i="1"/>
  <c r="C54" i="5"/>
  <c r="Z711" i="1"/>
  <c r="BM36" i="5"/>
  <c r="Z681" i="1"/>
  <c r="BL27" i="5"/>
  <c r="Z669" i="1"/>
  <c r="BM8" i="5"/>
  <c r="Z639" i="1"/>
  <c r="BN5" i="5"/>
  <c r="Z591" i="1"/>
  <c r="BN27" i="5"/>
  <c r="Z543" i="1"/>
  <c r="AY26" i="5"/>
  <c r="Z525" i="1"/>
  <c r="D63" i="5"/>
  <c r="Z513" i="1"/>
  <c r="BE50" i="5"/>
  <c r="Z489" i="1"/>
  <c r="C12" i="5"/>
  <c r="Z483" i="1"/>
  <c r="BL11" i="5"/>
  <c r="Z441" i="1"/>
  <c r="AX41" i="5"/>
  <c r="Z363" i="1"/>
  <c r="D47" i="5"/>
  <c r="Z345" i="1"/>
  <c r="BI42" i="5"/>
  <c r="Z309" i="1"/>
  <c r="BI56" i="5"/>
  <c r="Z303" i="1"/>
  <c r="BK26" i="5"/>
  <c r="Z279" i="1"/>
  <c r="D21" i="5"/>
  <c r="Z273" i="1"/>
  <c r="BH37" i="5"/>
  <c r="Z267" i="1"/>
  <c r="BN55" i="5"/>
  <c r="Z255" i="1"/>
  <c r="BM52" i="5"/>
  <c r="Z231" i="1"/>
  <c r="BI48" i="5"/>
  <c r="Z225" i="1"/>
  <c r="BN35" i="5"/>
  <c r="Z207" i="1"/>
  <c r="C46" i="5"/>
  <c r="Z165" i="1"/>
  <c r="BA18" i="5"/>
  <c r="Z159" i="1"/>
  <c r="C38" i="5"/>
  <c r="Z154" i="1"/>
  <c r="BH45" i="5"/>
  <c r="Z135" i="1"/>
  <c r="BN61" i="5"/>
  <c r="Z51" i="1"/>
  <c r="C50" i="5"/>
  <c r="Z39" i="1"/>
  <c r="AY50" i="5"/>
  <c r="Z21" i="1"/>
  <c r="Z1202" i="1"/>
  <c r="Z1035" i="1"/>
  <c r="Z999" i="1"/>
  <c r="BF21" i="5"/>
  <c r="Z1130" i="1"/>
  <c r="BJ53" i="5"/>
  <c r="Z1124" i="1"/>
  <c r="BH63" i="5"/>
  <c r="Z1088" i="1"/>
  <c r="BI12" i="5"/>
  <c r="Z1047" i="1"/>
  <c r="BH31" i="5"/>
  <c r="Z1034" i="1"/>
  <c r="D37" i="5"/>
  <c r="Z1022" i="1"/>
  <c r="AU66" i="5"/>
  <c r="Z1016" i="1"/>
  <c r="D51" i="5"/>
  <c r="Z1004" i="1"/>
  <c r="BK38" i="5"/>
  <c r="Z980" i="1"/>
  <c r="BJ33" i="5"/>
  <c r="Z968" i="1"/>
  <c r="BB13" i="5"/>
  <c r="Z938" i="1"/>
  <c r="BK42" i="5"/>
  <c r="Z932" i="1"/>
  <c r="BN23" i="5"/>
  <c r="Z908" i="1"/>
  <c r="BL9" i="5"/>
  <c r="Z854" i="1"/>
  <c r="BM14" i="5"/>
  <c r="Z806" i="1"/>
  <c r="BM60" i="5"/>
  <c r="Z788" i="1"/>
  <c r="D25" i="5"/>
  <c r="Z758" i="1"/>
  <c r="C66" i="5"/>
  <c r="Z699" i="1"/>
  <c r="BG56" i="5"/>
  <c r="Z674" i="1"/>
  <c r="D53" i="5"/>
  <c r="Z638" i="1"/>
  <c r="BJ7" i="5"/>
  <c r="Z632" i="1"/>
  <c r="BJ43" i="5"/>
  <c r="Z614" i="1"/>
  <c r="BK56" i="5"/>
  <c r="Z548" i="1"/>
  <c r="BH5" i="5"/>
  <c r="Z488" i="1"/>
  <c r="AV25" i="5"/>
  <c r="Z458" i="1"/>
  <c r="BG30" i="5"/>
  <c r="Z404" i="1"/>
  <c r="BN37" i="5"/>
  <c r="Z368" i="1"/>
  <c r="BK30" i="5"/>
  <c r="Z344" i="1"/>
  <c r="AY38" i="5"/>
  <c r="Z332" i="1"/>
  <c r="BH39" i="5"/>
  <c r="Z302" i="1"/>
  <c r="BI58" i="5"/>
  <c r="Z272" i="1"/>
  <c r="BK54" i="5"/>
  <c r="Z261" i="1"/>
  <c r="BK40" i="5"/>
  <c r="Z249" i="1"/>
  <c r="BL53" i="5"/>
  <c r="Z188" i="1"/>
  <c r="AZ9" i="5"/>
  <c r="Z86" i="1"/>
  <c r="BI26" i="5"/>
  <c r="Z80" i="1"/>
  <c r="D57" i="5"/>
  <c r="Z62" i="1"/>
  <c r="BG54" i="5"/>
  <c r="Z50" i="1"/>
  <c r="Z1284" i="1"/>
  <c r="Z1137" i="1"/>
  <c r="Z993" i="1"/>
  <c r="Z921" i="1"/>
  <c r="Z447" i="1"/>
  <c r="AZ21" i="5"/>
  <c r="Z1189" i="1"/>
  <c r="BG38" i="5"/>
  <c r="Z1141" i="1"/>
  <c r="BJ21" i="5"/>
  <c r="Z1117" i="1"/>
  <c r="BI8" i="5"/>
  <c r="Z1057" i="1"/>
  <c r="BL39" i="5"/>
  <c r="Z1033" i="1"/>
  <c r="BJ45" i="5"/>
  <c r="Z1003" i="1"/>
  <c r="BM40" i="5"/>
  <c r="Z985" i="1"/>
  <c r="O4" i="4"/>
  <c r="Z961" i="1"/>
  <c r="C6" i="5"/>
  <c r="Z901" i="1"/>
  <c r="BI34" i="5"/>
  <c r="Z865" i="1"/>
  <c r="D19" i="5"/>
  <c r="Z858" i="1"/>
  <c r="BI40" i="5"/>
  <c r="Z841" i="1"/>
  <c r="X55" i="5"/>
  <c r="Z835" i="1"/>
  <c r="BI20" i="5"/>
  <c r="Z776" i="1"/>
  <c r="C26" i="5"/>
  <c r="Z727" i="1"/>
  <c r="BH27" i="5"/>
  <c r="Z721" i="1"/>
  <c r="AT47" i="5"/>
  <c r="Z698" i="1"/>
  <c r="BE14" i="5"/>
  <c r="Z613" i="1"/>
  <c r="BN29" i="5"/>
  <c r="Z607" i="1"/>
  <c r="AQ50" i="5"/>
  <c r="Z601" i="1"/>
  <c r="BM16" i="5"/>
  <c r="Z505" i="1"/>
  <c r="BI64" i="5"/>
  <c r="Z470" i="1"/>
  <c r="BH51" i="5"/>
  <c r="Z457" i="1"/>
  <c r="BH53" i="5"/>
  <c r="Z439" i="1"/>
  <c r="BM26" i="5"/>
  <c r="Z337" i="1"/>
  <c r="BG42" i="5"/>
  <c r="Z325" i="1"/>
  <c r="BL55" i="5"/>
  <c r="Z145" i="1"/>
  <c r="C34" i="5"/>
  <c r="Z139" i="1"/>
  <c r="BN19" i="5"/>
  <c r="Z68" i="1"/>
  <c r="Z1209" i="1"/>
  <c r="Z1059" i="1"/>
  <c r="Z987" i="1"/>
  <c r="Z952" i="1"/>
  <c r="Z822" i="1"/>
  <c r="Z415" i="1"/>
  <c r="Z158" i="1"/>
  <c r="BL33" i="5"/>
  <c r="Z1158" i="1"/>
  <c r="C36" i="5"/>
  <c r="Z1098" i="1"/>
  <c r="BI22" i="5"/>
  <c r="Z1068" i="1"/>
  <c r="BC58" i="5"/>
  <c r="Z1026" i="1"/>
  <c r="BF33" i="5"/>
  <c r="Z960" i="1"/>
  <c r="BN13" i="5"/>
  <c r="Z925" i="1"/>
  <c r="BI38" i="5"/>
  <c r="Z852" i="1"/>
  <c r="BM24" i="5"/>
  <c r="Z756" i="1"/>
  <c r="BL13" i="5"/>
  <c r="Z732" i="1"/>
  <c r="AW22" i="5"/>
  <c r="Z696" i="1"/>
  <c r="BJ29" i="5"/>
  <c r="Z690" i="1"/>
  <c r="BJ39" i="5"/>
  <c r="Z684" i="1"/>
  <c r="D33" i="5"/>
  <c r="Z600" i="1"/>
  <c r="BL41" i="5"/>
  <c r="Z576" i="1"/>
  <c r="D43" i="5"/>
  <c r="Z570" i="1"/>
  <c r="AA44" i="5"/>
  <c r="Z515" i="1"/>
  <c r="AW10" i="5"/>
  <c r="Z450" i="1"/>
  <c r="BM32" i="5"/>
  <c r="Z432" i="1"/>
  <c r="BN49" i="5"/>
  <c r="Z402" i="1"/>
  <c r="BI32" i="5"/>
  <c r="Z324" i="1"/>
  <c r="BK46" i="5"/>
  <c r="Z318" i="1"/>
  <c r="BN17" i="5"/>
  <c r="Z312" i="1"/>
  <c r="C16" i="5"/>
  <c r="Z300" i="1"/>
  <c r="BM58" i="5"/>
  <c r="Z294" i="1"/>
  <c r="BM18" i="5"/>
  <c r="Z270" i="1"/>
  <c r="BJ9" i="5"/>
  <c r="Z246" i="1"/>
  <c r="D11" i="5"/>
  <c r="Z240" i="1"/>
  <c r="AU42" i="5"/>
  <c r="Z180" i="1"/>
  <c r="BA30" i="5"/>
  <c r="Z174" i="1"/>
  <c r="BH33" i="5"/>
  <c r="Z161" i="1"/>
  <c r="BJ41" i="5"/>
  <c r="Z120" i="1"/>
  <c r="BL45" i="5"/>
  <c r="Z90" i="1"/>
  <c r="BG44" i="5"/>
  <c r="Z84" i="1"/>
  <c r="BG26" i="5"/>
  <c r="Z67" i="1"/>
  <c r="BH43" i="5"/>
  <c r="Z24" i="1"/>
  <c r="AL57" i="5"/>
  <c r="Z18" i="1"/>
  <c r="BJ17" i="5"/>
  <c r="Z12" i="1"/>
  <c r="Z1178" i="1"/>
  <c r="Z1160" i="1"/>
  <c r="Z1125" i="1"/>
  <c r="Z1089" i="1"/>
  <c r="Z945" i="1"/>
  <c r="AI58" i="5"/>
  <c r="Z1259" i="1"/>
  <c r="BL7" i="5"/>
  <c r="Z1121" i="1"/>
  <c r="BJ5" i="5"/>
  <c r="Z1103" i="1"/>
  <c r="BH57" i="5"/>
  <c r="Z1073" i="1"/>
  <c r="BM28" i="5"/>
  <c r="Z1049" i="1"/>
  <c r="AU54" i="5"/>
  <c r="Z911" i="1"/>
  <c r="BI6" i="5"/>
  <c r="Z881" i="1"/>
  <c r="D31" i="5"/>
  <c r="Z839" i="1"/>
  <c r="BK66" i="5"/>
  <c r="Z833" i="1"/>
  <c r="BD29" i="5"/>
  <c r="Z809" i="1"/>
  <c r="BI52" i="5"/>
  <c r="Z767" i="1"/>
  <c r="C10" i="5"/>
  <c r="Z689" i="1"/>
  <c r="C44" i="5"/>
  <c r="Z677" i="1"/>
  <c r="AK62" i="5"/>
  <c r="Z665" i="1"/>
  <c r="BL21" i="5"/>
  <c r="Z623" i="1"/>
  <c r="BJ31" i="5"/>
  <c r="Z593" i="1"/>
  <c r="BM22" i="5"/>
  <c r="Z581" i="1"/>
  <c r="BH41" i="5"/>
  <c r="Z539" i="1"/>
  <c r="AZ33" i="5"/>
  <c r="Z503" i="1"/>
  <c r="BH25" i="5"/>
  <c r="Z473" i="1"/>
  <c r="C56" i="5"/>
  <c r="Z461" i="1"/>
  <c r="Q46" i="5"/>
  <c r="Z449" i="1"/>
  <c r="AY14" i="5"/>
  <c r="Z419" i="1"/>
  <c r="AT25" i="5"/>
  <c r="Z401" i="1"/>
  <c r="AJ53" i="5"/>
  <c r="Z371" i="1"/>
  <c r="BG6" i="5"/>
  <c r="Z347" i="1"/>
  <c r="BL25" i="5"/>
  <c r="Z299" i="1"/>
  <c r="BJ65" i="5"/>
  <c r="Z288" i="1"/>
  <c r="AW46" i="5"/>
  <c r="Z281" i="1"/>
  <c r="AV37" i="5"/>
  <c r="Z275" i="1"/>
  <c r="BK12" i="5"/>
  <c r="Z173" i="1"/>
  <c r="BK14" i="5"/>
  <c r="Z131" i="1"/>
  <c r="BB61" i="5"/>
  <c r="Z66" i="1"/>
  <c r="BL15" i="5"/>
  <c r="Z23" i="1"/>
  <c r="Z1155" i="1"/>
  <c r="Z1119" i="1"/>
  <c r="BI4" i="5"/>
  <c r="BI60" i="5"/>
  <c r="BI14" i="5"/>
  <c r="BN21" i="5"/>
  <c r="BH3" i="5"/>
  <c r="C14" i="5"/>
  <c r="BN31" i="5"/>
  <c r="C28" i="5"/>
  <c r="AZ3" i="5"/>
  <c r="L65" i="5"/>
  <c r="AY64" i="5"/>
  <c r="T63" i="5"/>
  <c r="BK62" i="5"/>
  <c r="AG66" i="5"/>
  <c r="BM46" i="5"/>
  <c r="P61" i="5"/>
  <c r="J55" i="5"/>
  <c r="Y54" i="5"/>
  <c r="G66" i="5"/>
  <c r="AC4" i="5"/>
  <c r="AQ66" i="5"/>
  <c r="AA4" i="5"/>
  <c r="AS44" i="5"/>
  <c r="AJ61" i="5"/>
  <c r="AT41" i="5"/>
  <c r="AI64" i="5"/>
  <c r="Q4" i="5"/>
  <c r="V55" i="5"/>
  <c r="BD65" i="5"/>
  <c r="AB63" i="5"/>
  <c r="BE52" i="5"/>
  <c r="O4" i="5"/>
  <c r="Q50" i="5"/>
  <c r="AY62" i="5"/>
  <c r="AC60" i="5"/>
  <c r="AU62" i="5"/>
  <c r="Q60" i="5"/>
  <c r="R47" i="5"/>
  <c r="AX59" i="5"/>
  <c r="AW4" i="5"/>
  <c r="Y66" i="5"/>
  <c r="BL3" i="5"/>
  <c r="R63" i="5"/>
  <c r="AU60" i="5"/>
  <c r="AW60" i="5"/>
  <c r="BJ59" i="5"/>
  <c r="S62" i="5"/>
  <c r="W62" i="5"/>
  <c r="AW48" i="5"/>
  <c r="T3" i="5"/>
  <c r="AC50" i="5"/>
  <c r="X61" i="5"/>
  <c r="BE64" i="5"/>
  <c r="E56" i="5"/>
  <c r="BJ57" i="5"/>
  <c r="K66" i="5"/>
  <c r="AB61" i="5"/>
  <c r="AM66" i="5"/>
  <c r="AZ63" i="5"/>
  <c r="M48" i="5"/>
  <c r="AP53" i="5"/>
  <c r="AD47" i="5"/>
  <c r="M60" i="5"/>
  <c r="V19" i="5"/>
  <c r="S22" i="5"/>
  <c r="O6" i="5"/>
  <c r="F15" i="5"/>
  <c r="F9" i="5"/>
  <c r="I6" i="5"/>
  <c r="AL29" i="5"/>
  <c r="AC38" i="5"/>
  <c r="BF27" i="5"/>
  <c r="AA58" i="5"/>
  <c r="AH29" i="5"/>
  <c r="AC34" i="5"/>
  <c r="AE10" i="5"/>
  <c r="J31" i="5"/>
  <c r="U18" i="5"/>
  <c r="R21" i="5"/>
  <c r="AB5" i="5"/>
  <c r="E28" i="5"/>
  <c r="AQ16" i="5"/>
  <c r="P43" i="5"/>
  <c r="AF17" i="5"/>
  <c r="Q32" i="5"/>
  <c r="AD7" i="5"/>
  <c r="G30" i="5"/>
  <c r="BF7" i="5"/>
  <c r="G58" i="5"/>
  <c r="BD13" i="5"/>
  <c r="M56" i="5"/>
  <c r="AI28" i="5"/>
  <c r="AB35" i="5"/>
  <c r="AM30" i="5"/>
  <c r="AD39" i="5"/>
  <c r="BD25" i="5"/>
  <c r="Y56" i="5"/>
  <c r="AK28" i="5"/>
  <c r="AB37" i="5"/>
  <c r="AU44" i="5"/>
  <c r="AR47" i="5"/>
  <c r="AS18" i="5"/>
  <c r="R45" i="5"/>
  <c r="AW8" i="5"/>
  <c r="H49" i="5"/>
  <c r="AD5" i="5"/>
  <c r="E30" i="5"/>
  <c r="Z13" i="5"/>
  <c r="M26" i="5"/>
  <c r="AU52" i="5"/>
  <c r="AZ47" i="5"/>
  <c r="AF9" i="5"/>
  <c r="I32" i="5"/>
  <c r="AW14" i="5"/>
  <c r="N49" i="5"/>
  <c r="L15" i="5"/>
  <c r="O12" i="5"/>
  <c r="AU26" i="5"/>
  <c r="Z47" i="5"/>
  <c r="BE10" i="5"/>
  <c r="J57" i="5"/>
  <c r="AD9" i="5"/>
  <c r="I30" i="5"/>
  <c r="BF43" i="5"/>
  <c r="AQ58" i="5"/>
  <c r="AG46" i="5"/>
  <c r="AT33" i="5"/>
  <c r="AQ18" i="5"/>
  <c r="R43" i="5"/>
  <c r="AI46" i="5"/>
  <c r="AT35" i="5"/>
  <c r="AY18" i="5"/>
  <c r="R51" i="5"/>
  <c r="V27" i="5"/>
  <c r="AA22" i="5"/>
  <c r="AX25" i="5"/>
  <c r="Y50" i="5"/>
  <c r="AA12" i="5"/>
  <c r="L27" i="5"/>
  <c r="F17" i="5"/>
  <c r="Q6" i="5"/>
  <c r="BD11" i="5"/>
  <c r="K56" i="5"/>
  <c r="AW36" i="5"/>
  <c r="AJ49" i="5"/>
  <c r="I16" i="5"/>
  <c r="P9" i="5"/>
  <c r="AW6" i="5"/>
  <c r="F49" i="5"/>
  <c r="AY58" i="5"/>
  <c r="BF51" i="5"/>
  <c r="AN11" i="5"/>
  <c r="K40" i="5"/>
  <c r="AH43" i="5"/>
  <c r="AQ34" i="5"/>
  <c r="Z21" i="5"/>
  <c r="U26" i="5"/>
  <c r="BF31" i="5"/>
  <c r="AE58" i="5"/>
  <c r="AH25" i="5"/>
  <c r="Y34" i="5"/>
  <c r="BA6" i="5"/>
  <c r="BF37" i="5"/>
  <c r="AK58" i="5"/>
  <c r="AD17" i="5"/>
  <c r="Q30" i="5"/>
  <c r="AT11" i="5"/>
  <c r="K46" i="5"/>
  <c r="AM16" i="5"/>
  <c r="P39" i="5"/>
  <c r="AE18" i="5"/>
  <c r="R31" i="5"/>
  <c r="AO20" i="5"/>
  <c r="T41" i="5"/>
  <c r="AG28" i="5"/>
  <c r="AB33" i="5"/>
  <c r="D23" i="5"/>
  <c r="AE26" i="5"/>
  <c r="Z31" i="5"/>
  <c r="AY22" i="5"/>
  <c r="V51" i="5"/>
  <c r="C58" i="5"/>
  <c r="AW24" i="5"/>
  <c r="X49" i="5"/>
  <c r="BN9" i="5"/>
  <c r="X5" i="5"/>
  <c r="E24" i="5"/>
  <c r="AY54" i="5"/>
  <c r="BB51" i="5"/>
  <c r="AK10" i="5"/>
  <c r="J37" i="5"/>
  <c r="BA48" i="5"/>
  <c r="AV53" i="5"/>
  <c r="BA14" i="5"/>
  <c r="N53" i="5"/>
  <c r="AL15" i="5"/>
  <c r="O38" i="5"/>
  <c r="AH17" i="5"/>
  <c r="Q34" i="5"/>
  <c r="AC28" i="5"/>
  <c r="AB29" i="5"/>
  <c r="AL9" i="5"/>
  <c r="I38" i="5"/>
  <c r="AU38" i="5"/>
  <c r="AL47" i="5"/>
  <c r="K14" i="5"/>
  <c r="N11" i="5"/>
  <c r="AK32" i="5"/>
  <c r="AF37" i="5"/>
  <c r="AT13" i="5"/>
  <c r="M46" i="5"/>
  <c r="Q20" i="5"/>
  <c r="T17" i="5"/>
  <c r="M12" i="5"/>
  <c r="L13" i="5"/>
  <c r="AR39" i="5"/>
  <c r="AM44" i="5"/>
  <c r="AJ43" i="5"/>
  <c r="AQ36" i="5"/>
  <c r="V13" i="5"/>
  <c r="M22" i="5"/>
  <c r="AM24" i="5"/>
  <c r="X39" i="5"/>
  <c r="BE46" i="5"/>
  <c r="AT57" i="5"/>
  <c r="AU28" i="5"/>
  <c r="AB47" i="5"/>
  <c r="AM14" i="5"/>
  <c r="N39" i="5"/>
  <c r="AK22" i="5"/>
  <c r="V37" i="5"/>
  <c r="AR9" i="5"/>
  <c r="I44" i="5"/>
  <c r="AF23" i="5"/>
  <c r="W32" i="5"/>
  <c r="AY10" i="5"/>
  <c r="J51" i="5"/>
  <c r="AR7" i="5"/>
  <c r="G44" i="5"/>
  <c r="AY6" i="5"/>
  <c r="F51" i="5"/>
  <c r="AV15" i="5"/>
  <c r="O48" i="5"/>
  <c r="AZ5" i="5"/>
  <c r="E52" i="5"/>
  <c r="AA14" i="5"/>
  <c r="N27" i="5"/>
  <c r="BL19" i="5"/>
  <c r="H13" i="5"/>
  <c r="M8" i="5"/>
  <c r="BG28" i="5"/>
  <c r="AB59" i="5"/>
  <c r="AN7" i="5"/>
  <c r="G40" i="5"/>
  <c r="U16" i="5"/>
  <c r="P21" i="5"/>
  <c r="AA30" i="5"/>
  <c r="AD27" i="5"/>
  <c r="AO8" i="5"/>
  <c r="H41" i="5"/>
  <c r="BM10" i="5"/>
  <c r="AJ17" i="5"/>
  <c r="Q36" i="5"/>
  <c r="AB15" i="5"/>
  <c r="O28" i="5"/>
  <c r="AO40" i="5"/>
  <c r="AN41" i="5"/>
  <c r="BF13" i="5"/>
  <c r="M58" i="5"/>
  <c r="AT29" i="5"/>
  <c r="AC46" i="5"/>
  <c r="U8" i="5"/>
  <c r="H21" i="5"/>
  <c r="BK48" i="5"/>
  <c r="BD51" i="5"/>
  <c r="AY56" i="5"/>
  <c r="AL21" i="5"/>
  <c r="U38" i="5"/>
  <c r="BM44" i="5"/>
  <c r="BF5" i="5"/>
  <c r="E58" i="5"/>
  <c r="BM34" i="5"/>
  <c r="R3" i="5"/>
  <c r="C18" i="5"/>
  <c r="AZ37" i="5"/>
  <c r="AK52" i="5"/>
  <c r="AG42" i="5"/>
  <c r="AP33" i="5"/>
  <c r="AQ24" i="5"/>
  <c r="X43" i="5"/>
  <c r="AG10" i="5"/>
  <c r="J33" i="5"/>
  <c r="BE34" i="5"/>
  <c r="AH57" i="5"/>
  <c r="BL29" i="5"/>
  <c r="AK20" i="5"/>
  <c r="T37" i="5"/>
  <c r="BD45" i="5"/>
  <c r="AS56" i="5"/>
  <c r="BA10" i="5"/>
  <c r="J53" i="5"/>
  <c r="AS22" i="5"/>
  <c r="V45" i="5"/>
  <c r="BK24" i="5"/>
  <c r="AH7" i="5"/>
  <c r="G34" i="5"/>
  <c r="BN3" i="5"/>
  <c r="AN3" i="5"/>
  <c r="AB3" i="5"/>
  <c r="N3" i="5"/>
  <c r="BM4" i="5"/>
  <c r="BA4" i="5"/>
  <c r="AO4" i="5"/>
  <c r="E4" i="5"/>
  <c r="BC66" i="5"/>
  <c r="AE66" i="5"/>
  <c r="S66" i="5"/>
  <c r="BH65" i="5"/>
  <c r="AV65" i="5"/>
  <c r="AJ65" i="5"/>
  <c r="X65" i="5"/>
  <c r="AM64" i="5"/>
  <c r="AA64" i="5"/>
  <c r="O64" i="5"/>
  <c r="C64" i="5"/>
  <c r="BD63" i="5"/>
  <c r="AR63" i="5"/>
  <c r="AF63" i="5"/>
  <c r="H63" i="5"/>
  <c r="BG62" i="5"/>
  <c r="AI62" i="5"/>
  <c r="K62" i="5"/>
  <c r="BL61" i="5"/>
  <c r="AZ61" i="5"/>
  <c r="AN61" i="5"/>
  <c r="D61" i="5"/>
  <c r="BC60" i="5"/>
  <c r="AQ60" i="5"/>
  <c r="AE60" i="5"/>
  <c r="C60" i="5"/>
  <c r="BB59" i="5"/>
  <c r="AD59" i="5"/>
  <c r="I58" i="5"/>
  <c r="N57" i="5"/>
  <c r="Q56" i="5"/>
  <c r="R53" i="5"/>
  <c r="U52" i="5"/>
  <c r="Z51" i="5"/>
  <c r="AH49" i="5"/>
  <c r="AK48" i="5"/>
  <c r="AP47" i="5"/>
  <c r="Y46" i="5"/>
  <c r="BA42" i="5"/>
  <c r="BB39" i="5"/>
  <c r="BA36" i="5"/>
  <c r="BN33" i="5"/>
  <c r="AP9" i="5"/>
  <c r="I42" i="5"/>
  <c r="AH21" i="5"/>
  <c r="U34" i="5"/>
  <c r="AG6" i="5"/>
  <c r="F33" i="5"/>
  <c r="AF15" i="5"/>
  <c r="O32" i="5"/>
  <c r="AB17" i="5"/>
  <c r="Q28" i="5"/>
  <c r="AU58" i="5"/>
  <c r="BF47" i="5"/>
  <c r="V25" i="5"/>
  <c r="Y22" i="5"/>
  <c r="BC28" i="5"/>
  <c r="AB55" i="5"/>
  <c r="AQ20" i="5"/>
  <c r="T43" i="5"/>
  <c r="AN23" i="5"/>
  <c r="W40" i="5"/>
  <c r="AH23" i="5"/>
  <c r="W34" i="5"/>
  <c r="AV31" i="5"/>
  <c r="AE48" i="5"/>
  <c r="AO44" i="5"/>
  <c r="AR41" i="5"/>
  <c r="W8" i="5"/>
  <c r="H23" i="5"/>
  <c r="AS30" i="5"/>
  <c r="AD45" i="5"/>
  <c r="AM42" i="5"/>
  <c r="AP39" i="5"/>
  <c r="AG20" i="5"/>
  <c r="T33" i="5"/>
  <c r="AI6" i="5"/>
  <c r="F35" i="5"/>
  <c r="W10" i="5"/>
  <c r="J23" i="5"/>
  <c r="AG18" i="5"/>
  <c r="R33" i="5"/>
  <c r="AL39" i="5"/>
  <c r="AM38" i="5"/>
  <c r="AL19" i="5"/>
  <c r="S38" i="5"/>
  <c r="AP31" i="5"/>
  <c r="AE42" i="5"/>
  <c r="AZ15" i="5"/>
  <c r="O52" i="5"/>
  <c r="BE12" i="5"/>
  <c r="L57" i="5"/>
  <c r="BC14" i="5"/>
  <c r="N55" i="5"/>
  <c r="BB41" i="5"/>
  <c r="AO54" i="5"/>
  <c r="BB37" i="5"/>
  <c r="BG20" i="5"/>
  <c r="T59" i="5"/>
  <c r="AK44" i="5"/>
  <c r="AR37" i="5"/>
  <c r="E8" i="5"/>
  <c r="H5" i="5"/>
  <c r="D35" i="5"/>
  <c r="BA22" i="5"/>
  <c r="V53" i="5"/>
  <c r="AN43" i="5"/>
  <c r="AQ40" i="5"/>
  <c r="AH5" i="5"/>
  <c r="E34" i="5"/>
  <c r="AL11" i="5"/>
  <c r="K38" i="5"/>
  <c r="T21" i="5"/>
  <c r="U20" i="5"/>
  <c r="AJ29" i="5"/>
  <c r="AC36" i="5"/>
  <c r="BB21" i="5"/>
  <c r="U54" i="5"/>
  <c r="AE20" i="5"/>
  <c r="T31" i="5"/>
  <c r="AM18" i="5"/>
  <c r="R39" i="5"/>
  <c r="X27" i="5"/>
  <c r="AA24" i="5"/>
  <c r="AP19" i="5"/>
  <c r="S42" i="5"/>
  <c r="AF19" i="5"/>
  <c r="S32" i="5"/>
  <c r="C52" i="5"/>
  <c r="BB5" i="5"/>
  <c r="E54" i="5"/>
  <c r="AN19" i="5"/>
  <c r="S40" i="5"/>
  <c r="AV23" i="5"/>
  <c r="W48" i="5"/>
  <c r="AY12" i="5"/>
  <c r="L51" i="5"/>
  <c r="AV59" i="5"/>
  <c r="BG48" i="5"/>
  <c r="BC38" i="5"/>
  <c r="AL55" i="5"/>
  <c r="BE24" i="5"/>
  <c r="X57" i="5"/>
  <c r="T7" i="5"/>
  <c r="G20" i="5"/>
  <c r="AZ7" i="5"/>
  <c r="G52" i="5"/>
  <c r="BI50" i="5"/>
  <c r="AJ9" i="5"/>
  <c r="I36" i="5"/>
  <c r="BM6" i="5"/>
  <c r="AR11" i="5"/>
  <c r="K44" i="5"/>
  <c r="AO14" i="5"/>
  <c r="N41" i="5"/>
  <c r="AV41" i="5"/>
  <c r="AO48" i="5"/>
  <c r="AT27" i="5"/>
  <c r="AA46" i="5"/>
  <c r="BI30" i="5"/>
  <c r="AN27" i="5"/>
  <c r="AA40" i="5"/>
  <c r="BE18" i="5"/>
  <c r="R57" i="5"/>
  <c r="BM12" i="5"/>
  <c r="AM8" i="5"/>
  <c r="H39" i="5"/>
  <c r="AJ13" i="5"/>
  <c r="M36" i="5"/>
  <c r="BC46" i="5"/>
  <c r="BK16" i="5"/>
  <c r="AS40" i="5"/>
  <c r="AN45" i="5"/>
  <c r="J17" i="5"/>
  <c r="Q10" i="5"/>
  <c r="AB19" i="5"/>
  <c r="S28" i="5"/>
  <c r="BL51" i="5"/>
  <c r="Q8" i="5"/>
  <c r="H17" i="5"/>
  <c r="BK20" i="5"/>
  <c r="W18" i="5"/>
  <c r="R23" i="5"/>
  <c r="Y10" i="5"/>
  <c r="J25" i="5"/>
  <c r="AE12" i="5"/>
  <c r="L31" i="5"/>
  <c r="AM10" i="5"/>
  <c r="J39" i="5"/>
  <c r="AY40" i="5"/>
  <c r="AN51" i="5"/>
  <c r="AX7" i="5"/>
  <c r="G50" i="5"/>
  <c r="BB19" i="5"/>
  <c r="S54" i="5"/>
  <c r="AC14" i="5"/>
  <c r="N29" i="5"/>
  <c r="Y16" i="5"/>
  <c r="P25" i="5"/>
  <c r="BA46" i="5"/>
  <c r="AT53" i="5"/>
  <c r="AR17" i="5"/>
  <c r="Q44" i="5"/>
  <c r="BH15" i="5"/>
  <c r="AG26" i="5"/>
  <c r="Z33" i="5"/>
  <c r="AT19" i="5"/>
  <c r="S46" i="5"/>
  <c r="BH23" i="5"/>
  <c r="BL17" i="5"/>
  <c r="AH31" i="5"/>
  <c r="AE34" i="5"/>
  <c r="BA52" i="5"/>
  <c r="AZ53" i="5"/>
  <c r="AG24" i="5"/>
  <c r="X33" i="5"/>
  <c r="AU6" i="5"/>
  <c r="F47" i="5"/>
  <c r="AZ55" i="5"/>
  <c r="BC52" i="5"/>
  <c r="AR5" i="5"/>
  <c r="E44" i="5"/>
  <c r="AK8" i="5"/>
  <c r="H37" i="5"/>
  <c r="AW58" i="5"/>
  <c r="AO18" i="5"/>
  <c r="R41" i="5"/>
  <c r="BM54" i="5"/>
  <c r="AS24" i="5"/>
  <c r="X45" i="5"/>
  <c r="BF17" i="5"/>
  <c r="Q58" i="5"/>
  <c r="S6" i="5"/>
  <c r="F19" i="5"/>
  <c r="X9" i="5"/>
  <c r="I24" i="5"/>
  <c r="BC12" i="5"/>
  <c r="L55" i="5"/>
  <c r="BD53" i="5"/>
  <c r="G16" i="5"/>
  <c r="P7" i="5"/>
  <c r="BD39" i="5"/>
  <c r="AM56" i="5"/>
  <c r="BL49" i="5"/>
  <c r="AM22" i="5"/>
  <c r="V39" i="5"/>
  <c r="AA32" i="5"/>
  <c r="AF27" i="5"/>
  <c r="O14" i="5"/>
  <c r="N15" i="5"/>
  <c r="AP27" i="5"/>
  <c r="AA42" i="5"/>
  <c r="H25" i="5"/>
  <c r="Y8" i="5"/>
  <c r="AP25" i="5"/>
  <c r="Y42" i="5"/>
  <c r="AM46" i="5"/>
  <c r="AT39" i="5"/>
  <c r="AG8" i="5"/>
  <c r="H33" i="5"/>
  <c r="AX3" i="5"/>
  <c r="AL3" i="5"/>
  <c r="Z3" i="5"/>
  <c r="L3" i="5"/>
  <c r="BK4" i="5"/>
  <c r="AY4" i="5"/>
  <c r="AM4" i="5"/>
  <c r="BA66" i="5"/>
  <c r="AO66" i="5"/>
  <c r="AC66" i="5"/>
  <c r="Q66" i="5"/>
  <c r="E66" i="5"/>
  <c r="BF65" i="5"/>
  <c r="AT65" i="5"/>
  <c r="AH65" i="5"/>
  <c r="V65" i="5"/>
  <c r="J65" i="5"/>
  <c r="AW64" i="5"/>
  <c r="AK64" i="5"/>
  <c r="Y64" i="5"/>
  <c r="M64" i="5"/>
  <c r="BN63" i="5"/>
  <c r="BB63" i="5"/>
  <c r="AP63" i="5"/>
  <c r="AD63" i="5"/>
  <c r="F63" i="5"/>
  <c r="BE62" i="5"/>
  <c r="AS62" i="5"/>
  <c r="AG62" i="5"/>
  <c r="U62" i="5"/>
  <c r="I62" i="5"/>
  <c r="AX61" i="5"/>
  <c r="AL61" i="5"/>
  <c r="Z61" i="5"/>
  <c r="N61" i="5"/>
  <c r="BA60" i="5"/>
  <c r="AO60" i="5"/>
  <c r="O60" i="5"/>
  <c r="BN59" i="5"/>
  <c r="Z59" i="5"/>
  <c r="BA58" i="5"/>
  <c r="BM56" i="5"/>
  <c r="M54" i="5"/>
  <c r="F53" i="5"/>
  <c r="I52" i="5"/>
  <c r="N51" i="5"/>
  <c r="V49" i="5"/>
  <c r="Y48" i="5"/>
  <c r="BC24" i="5"/>
  <c r="BA40" i="5"/>
  <c r="AN53" i="5"/>
  <c r="AP11" i="5"/>
  <c r="K42" i="5"/>
  <c r="BC50" i="5"/>
  <c r="AX55" i="5"/>
  <c r="AG16" i="5"/>
  <c r="P33" i="5"/>
  <c r="BG40" i="5"/>
  <c r="AN59" i="5"/>
  <c r="AL23" i="5"/>
  <c r="W38" i="5"/>
  <c r="AH11" i="5"/>
  <c r="K34" i="5"/>
  <c r="AE14" i="5"/>
  <c r="N31" i="5"/>
  <c r="Z11" i="5"/>
  <c r="K26" i="5"/>
  <c r="AO16" i="5"/>
  <c r="P41" i="5"/>
  <c r="AA16" i="5"/>
  <c r="P27" i="5"/>
  <c r="AW42" i="5"/>
  <c r="AP49" i="5"/>
  <c r="AI38" i="5"/>
  <c r="AL35" i="5"/>
  <c r="BB23" i="5"/>
  <c r="W54" i="5"/>
  <c r="BC16" i="5"/>
  <c r="P55" i="5"/>
  <c r="BD9" i="5"/>
  <c r="I56" i="5"/>
  <c r="AX19" i="5"/>
  <c r="S50" i="5"/>
  <c r="AM12" i="5"/>
  <c r="L39" i="5"/>
  <c r="AX31" i="5"/>
  <c r="AE50" i="5"/>
  <c r="H11" i="5"/>
  <c r="K8" i="5"/>
  <c r="T11" i="5"/>
  <c r="K20" i="5"/>
  <c r="U14" i="5"/>
  <c r="N21" i="5"/>
  <c r="AP29" i="5"/>
  <c r="AC42" i="5"/>
  <c r="AI8" i="5"/>
  <c r="H35" i="5"/>
  <c r="O10" i="5"/>
  <c r="J15" i="5"/>
  <c r="BG36" i="5"/>
  <c r="AJ59" i="5"/>
  <c r="AX45" i="5"/>
  <c r="AS50" i="5"/>
  <c r="BC42" i="5"/>
  <c r="AP55" i="5"/>
  <c r="BA16" i="5"/>
  <c r="P53" i="5"/>
  <c r="BG24" i="5"/>
  <c r="X59" i="5"/>
  <c r="BI16" i="5"/>
  <c r="AS8" i="5"/>
  <c r="H45" i="5"/>
  <c r="AJ15" i="5"/>
  <c r="O36" i="5"/>
  <c r="BM42" i="5"/>
  <c r="BL59" i="5"/>
  <c r="M16" i="5"/>
  <c r="P13" i="5"/>
  <c r="AU22" i="5"/>
  <c r="V47" i="5"/>
  <c r="BG10" i="5"/>
  <c r="J59" i="5"/>
  <c r="BC10" i="5"/>
  <c r="AP7" i="5"/>
  <c r="G42" i="5"/>
  <c r="D13" i="5"/>
  <c r="AO22" i="5"/>
  <c r="V41" i="5"/>
  <c r="AC10" i="5"/>
  <c r="J29" i="5"/>
  <c r="C24" i="5"/>
  <c r="L21" i="5"/>
  <c r="U12" i="5"/>
  <c r="BG14" i="5"/>
  <c r="BE48" i="5"/>
  <c r="AV57" i="5"/>
  <c r="AO30" i="5"/>
  <c r="AD41" i="5"/>
  <c r="AX13" i="5"/>
  <c r="M50" i="5"/>
  <c r="O8" i="5"/>
  <c r="H15" i="5"/>
  <c r="BB25" i="5"/>
  <c r="AS34" i="5"/>
  <c r="AH45" i="5"/>
  <c r="AE22" i="5"/>
  <c r="V31" i="5"/>
  <c r="AU16" i="5"/>
  <c r="P47" i="5"/>
  <c r="BG58" i="5"/>
  <c r="E14" i="4"/>
  <c r="E14" i="5"/>
  <c r="N5" i="5"/>
  <c r="BB11" i="5"/>
  <c r="K54" i="5"/>
  <c r="AZ39" i="5"/>
  <c r="AM52" i="5"/>
  <c r="BN7" i="5"/>
  <c r="AH15" i="5"/>
  <c r="O34" i="5"/>
  <c r="W30" i="5"/>
  <c r="AD23" i="5"/>
  <c r="AR21" i="5"/>
  <c r="U44" i="5"/>
  <c r="AL27" i="5"/>
  <c r="AA38" i="5"/>
  <c r="AN15" i="5"/>
  <c r="O40" i="5"/>
  <c r="Q22" i="5"/>
  <c r="V17" i="5"/>
  <c r="BE8" i="5"/>
  <c r="H57" i="5"/>
  <c r="AU34" i="5"/>
  <c r="AH47" i="5"/>
  <c r="AR25" i="5"/>
  <c r="Y44" i="5"/>
  <c r="U6" i="5"/>
  <c r="F21" i="5"/>
  <c r="P11" i="5"/>
  <c r="K16" i="5"/>
  <c r="AI30" i="5"/>
  <c r="AD35" i="5"/>
  <c r="BC54" i="5"/>
  <c r="BB55" i="5"/>
  <c r="AS6" i="5"/>
  <c r="F45" i="5"/>
  <c r="C48" i="5"/>
  <c r="AT59" i="5"/>
  <c r="BG46" i="5"/>
  <c r="AY34" i="5"/>
  <c r="AH51" i="5"/>
  <c r="AI34" i="5"/>
  <c r="AH35" i="5"/>
  <c r="V5" i="5"/>
  <c r="E22" i="5"/>
  <c r="AR15" i="5"/>
  <c r="O44" i="5"/>
  <c r="AW52" i="5"/>
  <c r="AZ49" i="5"/>
  <c r="BE6" i="5"/>
  <c r="F57" i="5"/>
  <c r="AP23" i="5"/>
  <c r="W42" i="5"/>
  <c r="K6" i="5"/>
  <c r="F11" i="5"/>
  <c r="U28" i="5"/>
  <c r="AB21" i="5"/>
  <c r="AG54" i="5"/>
  <c r="BB33" i="5"/>
  <c r="AI24" i="5"/>
  <c r="X35" i="5"/>
  <c r="AT21" i="5"/>
  <c r="U46" i="5"/>
  <c r="AW44" i="5"/>
  <c r="AR49" i="5"/>
  <c r="AB11" i="5"/>
  <c r="K28" i="5"/>
  <c r="D29" i="5"/>
  <c r="AI26" i="5"/>
  <c r="Z35" i="5"/>
  <c r="AX11" i="5"/>
  <c r="K50" i="5"/>
  <c r="AL45" i="5"/>
  <c r="AS38" i="5"/>
  <c r="AJ27" i="5"/>
  <c r="AA36" i="5"/>
  <c r="AT31" i="5"/>
  <c r="AE46" i="5"/>
  <c r="Z19" i="5"/>
  <c r="S26" i="5"/>
  <c r="T25" i="5"/>
  <c r="Y20" i="5"/>
  <c r="AY44" i="5"/>
  <c r="AR51" i="5"/>
  <c r="AY42" i="5"/>
  <c r="AP51" i="5"/>
  <c r="R15" i="5"/>
  <c r="O18" i="5"/>
  <c r="AR31" i="5"/>
  <c r="AE44" i="5"/>
  <c r="O20" i="5"/>
  <c r="T15" i="5"/>
  <c r="AY32" i="5"/>
  <c r="AF51" i="5"/>
  <c r="AI16" i="5"/>
  <c r="P35" i="5"/>
  <c r="N9" i="5"/>
  <c r="I14" i="5"/>
  <c r="BN43" i="5"/>
  <c r="AJ5" i="5"/>
  <c r="E36" i="5"/>
  <c r="AM32" i="5"/>
  <c r="AF39" i="5"/>
  <c r="D27" i="5"/>
  <c r="AT9" i="5"/>
  <c r="I46" i="5"/>
  <c r="L7" i="5"/>
  <c r="G12" i="5"/>
  <c r="AW20" i="5"/>
  <c r="T49" i="5"/>
  <c r="Y6" i="5"/>
  <c r="F25" i="5"/>
  <c r="X15" i="5"/>
  <c r="O24" i="5"/>
  <c r="BE40" i="5"/>
  <c r="AN57" i="5"/>
  <c r="AA6" i="5"/>
  <c r="F27" i="5"/>
  <c r="AD11" i="5"/>
  <c r="K30" i="5"/>
  <c r="AA8" i="5"/>
  <c r="H27" i="5"/>
  <c r="BC32" i="5"/>
  <c r="AF55" i="5"/>
  <c r="AV3" i="5"/>
  <c r="AJ3" i="5"/>
  <c r="X3" i="5"/>
  <c r="J3" i="5"/>
  <c r="AK4" i="5"/>
  <c r="Y4" i="5"/>
  <c r="M4" i="5"/>
  <c r="AY66" i="5"/>
  <c r="AA66" i="5"/>
  <c r="O66" i="5"/>
  <c r="AR65" i="5"/>
  <c r="AF65" i="5"/>
  <c r="T65" i="5"/>
  <c r="H65" i="5"/>
  <c r="BG64" i="5"/>
  <c r="AU64" i="5"/>
  <c r="W64" i="5"/>
  <c r="K64" i="5"/>
  <c r="AN63" i="5"/>
  <c r="P63" i="5"/>
  <c r="BC62" i="5"/>
  <c r="AQ62" i="5"/>
  <c r="AE62" i="5"/>
  <c r="G62" i="5"/>
  <c r="BH61" i="5"/>
  <c r="AV61" i="5"/>
  <c r="L61" i="5"/>
  <c r="BK60" i="5"/>
  <c r="AY60" i="5"/>
  <c r="AM60" i="5"/>
  <c r="AA60" i="5"/>
  <c r="AR59" i="5"/>
  <c r="R59" i="5"/>
  <c r="AS58" i="5"/>
  <c r="BF55" i="5"/>
  <c r="BI54" i="5"/>
  <c r="BJ51" i="5"/>
  <c r="BM50" i="5"/>
  <c r="E50" i="5"/>
  <c r="J49" i="5"/>
  <c r="BE38" i="5"/>
  <c r="BF35" i="5"/>
  <c r="BG32" i="5"/>
  <c r="AQ8" i="5"/>
  <c r="H43" i="5"/>
  <c r="AW30" i="5"/>
  <c r="AD49" i="5"/>
  <c r="AK36" i="5"/>
  <c r="AJ37" i="5"/>
  <c r="AQ32" i="5"/>
  <c r="AF43" i="5"/>
  <c r="T45" i="5"/>
  <c r="AS20" i="5"/>
  <c r="AX23" i="5"/>
  <c r="W50" i="5"/>
  <c r="Q12" i="5"/>
  <c r="L17" i="5"/>
  <c r="AV19" i="5"/>
  <c r="S48" i="5"/>
  <c r="BB57" i="5"/>
  <c r="BE54" i="5"/>
  <c r="AZ31" i="5"/>
  <c r="AE52" i="5"/>
  <c r="AB9" i="5"/>
  <c r="I28" i="5"/>
  <c r="BA20" i="5"/>
  <c r="T53" i="5"/>
  <c r="AN13" i="5"/>
  <c r="M40" i="5"/>
  <c r="U10" i="5"/>
  <c r="J21" i="5"/>
  <c r="AY46" i="5"/>
  <c r="AT51" i="5"/>
  <c r="BH19" i="5"/>
  <c r="S60" i="5"/>
  <c r="BC18" i="5"/>
  <c r="R55" i="5"/>
  <c r="AW18" i="5"/>
  <c r="R49" i="5"/>
  <c r="BB7" i="5"/>
  <c r="G54" i="5"/>
  <c r="AR13" i="5"/>
  <c r="M44" i="5"/>
  <c r="AW56" i="5"/>
  <c r="BD49" i="5"/>
  <c r="AI40" i="5"/>
  <c r="AN35" i="5"/>
  <c r="V11" i="5"/>
  <c r="K22" i="5"/>
  <c r="S12" i="5"/>
  <c r="L19" i="5"/>
  <c r="AJ33" i="5"/>
  <c r="AG36" i="5"/>
  <c r="AR23" i="5"/>
  <c r="W44" i="5"/>
  <c r="AU14" i="5"/>
  <c r="N47" i="5"/>
  <c r="AR45" i="5"/>
  <c r="AV55" i="5"/>
  <c r="BC48" i="5"/>
  <c r="AZ23" i="5"/>
  <c r="W52" i="5"/>
  <c r="AC6" i="5"/>
  <c r="F29" i="5"/>
  <c r="AM6" i="5"/>
  <c r="F39" i="5"/>
  <c r="BB27" i="5"/>
  <c r="AA54" i="5"/>
  <c r="AL17" i="5"/>
  <c r="Q38" i="5"/>
  <c r="AU24" i="5"/>
  <c r="X47" i="5"/>
  <c r="AG32" i="5"/>
  <c r="AF33" i="5"/>
  <c r="G14" i="5"/>
  <c r="N7" i="5"/>
  <c r="BH7" i="5"/>
  <c r="G60" i="5"/>
  <c r="BA32" i="5"/>
  <c r="AF53" i="5"/>
  <c r="AO34" i="5"/>
  <c r="AH41" i="5"/>
  <c r="AW38" i="5"/>
  <c r="AL49" i="5"/>
  <c r="BD33" i="5"/>
  <c r="AG56" i="5"/>
  <c r="BI36" i="5"/>
  <c r="AZ11" i="5"/>
  <c r="K52" i="5"/>
  <c r="AO46" i="5"/>
  <c r="AU12" i="5"/>
  <c r="L47" i="5"/>
  <c r="AB13" i="5"/>
  <c r="M28" i="5"/>
  <c r="W6" i="5"/>
  <c r="F23" i="5"/>
  <c r="BD43" i="5"/>
  <c r="AQ56" i="5"/>
  <c r="BA28" i="5"/>
  <c r="AB53" i="5"/>
  <c r="AZ41" i="5"/>
  <c r="AO52" i="5"/>
  <c r="BL35" i="5"/>
  <c r="AT37" i="5"/>
  <c r="AK46" i="5"/>
  <c r="AB23" i="5"/>
  <c r="W28" i="5"/>
  <c r="T29" i="5"/>
  <c r="AC20" i="5"/>
  <c r="AM34" i="5"/>
  <c r="AH39" i="5"/>
  <c r="AN9" i="5"/>
  <c r="I40" i="5"/>
  <c r="AF21" i="5"/>
  <c r="U32" i="5"/>
  <c r="D17" i="5"/>
  <c r="BC8" i="5"/>
  <c r="H55" i="5"/>
  <c r="AS36" i="5"/>
  <c r="AJ45" i="5"/>
  <c r="AD25" i="5"/>
  <c r="Y30" i="5"/>
  <c r="AF7" i="5"/>
  <c r="G32" i="5"/>
  <c r="K10" i="5"/>
  <c r="J11" i="5"/>
  <c r="Y14" i="5"/>
  <c r="N25" i="5"/>
  <c r="BC22" i="5"/>
  <c r="AH27" i="5"/>
  <c r="AA34" i="5"/>
  <c r="AQ12" i="5"/>
  <c r="L43" i="5"/>
  <c r="AP35" i="5"/>
  <c r="AI42" i="5"/>
  <c r="P5" i="5"/>
  <c r="E16" i="5"/>
  <c r="AU10" i="5"/>
  <c r="J47" i="5"/>
  <c r="BF19" i="5"/>
  <c r="S58" i="5"/>
  <c r="AL7" i="5"/>
  <c r="G38" i="5"/>
  <c r="Z9" i="5"/>
  <c r="I26" i="5"/>
  <c r="AU50" i="5"/>
  <c r="AX47" i="5"/>
  <c r="BK28" i="5"/>
  <c r="AL5" i="5"/>
  <c r="E38" i="5"/>
  <c r="AC8" i="5"/>
  <c r="H29" i="5"/>
  <c r="BK36" i="5"/>
  <c r="D7" i="4"/>
  <c r="D7" i="5"/>
  <c r="BA12" i="5"/>
  <c r="L53" i="5"/>
  <c r="AB7" i="5"/>
  <c r="G28" i="5"/>
  <c r="AK14" i="5"/>
  <c r="N37" i="5"/>
  <c r="AX21" i="5"/>
  <c r="U50" i="5"/>
  <c r="BH35" i="5"/>
  <c r="AD19" i="5"/>
  <c r="S30" i="5"/>
  <c r="AF11" i="5"/>
  <c r="K32" i="5"/>
  <c r="AI14" i="5"/>
  <c r="N35" i="5"/>
  <c r="AD31" i="5"/>
  <c r="AE30" i="5"/>
  <c r="AQ42" i="5"/>
  <c r="AP43" i="5"/>
  <c r="AV11" i="5"/>
  <c r="K48" i="5"/>
  <c r="BD41" i="5"/>
  <c r="AE8" i="5"/>
  <c r="H31" i="5"/>
  <c r="R9" i="5"/>
  <c r="I18" i="5"/>
  <c r="BD31" i="5"/>
  <c r="AE56" i="5"/>
  <c r="BN45" i="5"/>
  <c r="AZ57" i="5"/>
  <c r="AK42" i="5"/>
  <c r="AP37" i="5"/>
  <c r="D59" i="5"/>
  <c r="AQ10" i="5"/>
  <c r="J43" i="5"/>
  <c r="D15" i="5"/>
  <c r="AN37" i="5"/>
  <c r="AK40" i="5"/>
  <c r="V7" i="5"/>
  <c r="G22" i="5"/>
  <c r="AG14" i="5"/>
  <c r="N33" i="5"/>
  <c r="AX15" i="5"/>
  <c r="O50" i="5"/>
  <c r="BD47" i="5"/>
  <c r="AU56" i="5"/>
  <c r="AK12" i="5"/>
  <c r="L37" i="5"/>
  <c r="AU32" i="5"/>
  <c r="AF47" i="5"/>
  <c r="AJ11" i="5"/>
  <c r="K36" i="5"/>
  <c r="BC6" i="5"/>
  <c r="F55" i="5"/>
  <c r="AH37" i="5"/>
  <c r="AK34" i="5"/>
  <c r="AN25" i="5"/>
  <c r="Y40" i="5"/>
  <c r="BJ27" i="5"/>
  <c r="AV17" i="5"/>
  <c r="Q48" i="5"/>
  <c r="H19" i="5"/>
  <c r="S8" i="5"/>
  <c r="AX17" i="5"/>
  <c r="AC12" i="5"/>
  <c r="L29" i="5"/>
  <c r="W20" i="5"/>
  <c r="T23" i="5"/>
  <c r="AV43" i="5"/>
  <c r="AQ48" i="5"/>
  <c r="R5" i="5"/>
  <c r="E18" i="5"/>
  <c r="AU36" i="5"/>
  <c r="AJ47" i="5"/>
  <c r="AK18" i="5"/>
  <c r="R37" i="5"/>
  <c r="BJ3" i="5"/>
  <c r="AQ14" i="5"/>
  <c r="N43" i="5"/>
  <c r="BB9" i="5"/>
  <c r="I54" i="5"/>
  <c r="AJ19" i="5"/>
  <c r="S36" i="5"/>
  <c r="AE6" i="5"/>
  <c r="F31" i="5"/>
  <c r="BF15" i="5"/>
  <c r="O58" i="5"/>
  <c r="BF3" i="5"/>
  <c r="AT3" i="5"/>
  <c r="AH3" i="5"/>
  <c r="V3" i="5"/>
  <c r="H3" i="5"/>
  <c r="BG4" i="5"/>
  <c r="AU4" i="5"/>
  <c r="AI4" i="5"/>
  <c r="W4" i="5"/>
  <c r="K4" i="5"/>
  <c r="BI66" i="5"/>
  <c r="AW66" i="5"/>
  <c r="AK66" i="5"/>
  <c r="M66" i="5"/>
  <c r="BB65" i="5"/>
  <c r="AP65" i="5"/>
  <c r="AD65" i="5"/>
  <c r="R65" i="5"/>
  <c r="F65" i="5"/>
  <c r="AS64" i="5"/>
  <c r="AG64" i="5"/>
  <c r="U64" i="5"/>
  <c r="I64" i="5"/>
  <c r="BJ63" i="5"/>
  <c r="AX63" i="5"/>
  <c r="AL63" i="5"/>
  <c r="Z63" i="5"/>
  <c r="N63" i="5"/>
  <c r="BM62" i="5"/>
  <c r="BA62" i="5"/>
  <c r="AO62" i="5"/>
  <c r="AC62" i="5"/>
  <c r="Q62" i="5"/>
  <c r="E62" i="5"/>
  <c r="BF61" i="5"/>
  <c r="AT61" i="5"/>
  <c r="AH61" i="5"/>
  <c r="V61" i="5"/>
  <c r="J61" i="5"/>
  <c r="AK60" i="5"/>
  <c r="Y60" i="5"/>
  <c r="K60" i="5"/>
  <c r="AP59" i="5"/>
  <c r="N59" i="5"/>
  <c r="AO58" i="5"/>
  <c r="AX57" i="5"/>
  <c r="BA56" i="5"/>
  <c r="BA50" i="5"/>
  <c r="BF49" i="5"/>
  <c r="BN47" i="5"/>
  <c r="AR27" i="5"/>
  <c r="AT15" i="5"/>
  <c r="O46" i="5"/>
  <c r="AJ31" i="5"/>
  <c r="AE36" i="5"/>
  <c r="BM38" i="5"/>
  <c r="AN29" i="5"/>
  <c r="AC40" i="5"/>
  <c r="BA38" i="5"/>
  <c r="AL53" i="5"/>
  <c r="M18" i="5"/>
  <c r="R13" i="5"/>
  <c r="AX39" i="5"/>
  <c r="AM50" i="5"/>
  <c r="AG30" i="5"/>
  <c r="AD33" i="5"/>
  <c r="AM28" i="5"/>
  <c r="AB39" i="5"/>
  <c r="AI10" i="5"/>
  <c r="J35" i="5"/>
  <c r="BC36" i="5"/>
  <c r="AJ55" i="5"/>
  <c r="AL13" i="5"/>
  <c r="M38" i="5"/>
  <c r="AX9" i="5"/>
  <c r="I50" i="5"/>
  <c r="AH13" i="5"/>
  <c r="M34" i="5"/>
  <c r="AY36" i="5"/>
  <c r="AJ51" i="5"/>
  <c r="Y32" i="5"/>
  <c r="AF25" i="5"/>
  <c r="BA44" i="5"/>
  <c r="AR53" i="5"/>
  <c r="AK50" i="5"/>
  <c r="AX37" i="5"/>
  <c r="Z7" i="5"/>
  <c r="G26" i="5"/>
  <c r="BH29" i="5"/>
  <c r="X31" i="5"/>
  <c r="AE24" i="5"/>
  <c r="BE22" i="5"/>
  <c r="V57" i="5"/>
  <c r="AC48" i="5"/>
  <c r="AV29" i="5"/>
  <c r="AA20" i="5"/>
  <c r="T27" i="5"/>
  <c r="Z23" i="5"/>
  <c r="W26" i="5"/>
  <c r="AW32" i="5"/>
  <c r="AF49" i="5"/>
  <c r="U30" i="5"/>
  <c r="AD21" i="5"/>
  <c r="AZ17" i="5"/>
  <c r="Q52" i="5"/>
  <c r="AC22" i="5"/>
  <c r="V29" i="5"/>
  <c r="AK30" i="5"/>
  <c r="AD37" i="5"/>
  <c r="AO26" i="5"/>
  <c r="Z41" i="5"/>
  <c r="X17" i="5"/>
  <c r="Q24" i="5"/>
  <c r="Q14" i="5"/>
  <c r="N17" i="5"/>
  <c r="AV21" i="5"/>
  <c r="U48" i="5"/>
  <c r="AJ41" i="5"/>
  <c r="AO36" i="5"/>
  <c r="AK26" i="5"/>
  <c r="Z37" i="5"/>
  <c r="AA10" i="5"/>
  <c r="J27" i="5"/>
  <c r="Z15" i="5"/>
  <c r="O26" i="5"/>
  <c r="AA26" i="5"/>
  <c r="Z27" i="5"/>
  <c r="BG52" i="5"/>
  <c r="AZ59" i="5"/>
  <c r="BE42" i="5"/>
  <c r="AP57" i="5"/>
  <c r="M30" i="5"/>
  <c r="AD13" i="5"/>
  <c r="AV45" i="5"/>
  <c r="AS48" i="5"/>
  <c r="Y28" i="5"/>
  <c r="AB25" i="5"/>
  <c r="AS28" i="5"/>
  <c r="AB45" i="5"/>
  <c r="AV7" i="5"/>
  <c r="G48" i="5"/>
  <c r="AV27" i="5"/>
  <c r="AA48" i="5"/>
  <c r="S18" i="5"/>
  <c r="R19" i="5"/>
  <c r="AQ38" i="5"/>
  <c r="AL43" i="5"/>
  <c r="AZ13" i="5"/>
  <c r="M52" i="5"/>
  <c r="P23" i="5"/>
  <c r="W16" i="5"/>
  <c r="AU8" i="5"/>
  <c r="H47" i="5"/>
  <c r="V15" i="5"/>
  <c r="O22" i="5"/>
  <c r="AT23" i="5"/>
  <c r="W46" i="5"/>
  <c r="BF25" i="5"/>
  <c r="Y58" i="5"/>
  <c r="AY30" i="5"/>
  <c r="AD51" i="5"/>
  <c r="AV33" i="5"/>
  <c r="AG48" i="5"/>
  <c r="BE20" i="5"/>
  <c r="T57" i="5"/>
  <c r="AX33" i="5"/>
  <c r="AG50" i="5"/>
  <c r="AE16" i="5"/>
  <c r="P31" i="5"/>
  <c r="G18" i="5"/>
  <c r="R7" i="5"/>
  <c r="AN5" i="5"/>
  <c r="E40" i="5"/>
  <c r="AY16" i="5"/>
  <c r="P51" i="5"/>
  <c r="AM26" i="5"/>
  <c r="Z39" i="5"/>
  <c r="BB31" i="5"/>
  <c r="AE54" i="5"/>
  <c r="AZ35" i="5"/>
  <c r="AI52" i="5"/>
  <c r="AT43" i="5"/>
  <c r="AQ46" i="5"/>
  <c r="AO24" i="5"/>
  <c r="X41" i="5"/>
  <c r="BJ47" i="5"/>
  <c r="BD37" i="5"/>
  <c r="AK56" i="5"/>
  <c r="BE30" i="5"/>
  <c r="AD57" i="5"/>
  <c r="BC20" i="5"/>
  <c r="T55" i="5"/>
  <c r="AM36" i="5"/>
  <c r="AJ39" i="5"/>
  <c r="BH17" i="5"/>
  <c r="BD7" i="5"/>
  <c r="G56" i="5"/>
  <c r="AS42" i="5"/>
  <c r="AP45" i="5"/>
  <c r="AV5" i="5"/>
  <c r="E48" i="5"/>
  <c r="AI20" i="5"/>
  <c r="T35" i="5"/>
  <c r="BF29" i="5"/>
  <c r="AC58" i="5"/>
  <c r="T13" i="5"/>
  <c r="M20" i="5"/>
  <c r="AU40" i="5"/>
  <c r="AN47" i="5"/>
  <c r="X11" i="5"/>
  <c r="K24" i="5"/>
  <c r="AP21" i="5"/>
  <c r="U42" i="5"/>
  <c r="BD35" i="5"/>
  <c r="AI56" i="5"/>
  <c r="BD15" i="5"/>
  <c r="O56" i="5"/>
  <c r="BG22" i="5"/>
  <c r="V59" i="5"/>
  <c r="AO28" i="5"/>
  <c r="AB41" i="5"/>
  <c r="AN31" i="5"/>
  <c r="AE40" i="5"/>
  <c r="BG8" i="5"/>
  <c r="H59" i="5"/>
  <c r="BI18" i="5"/>
  <c r="BC26" i="5"/>
  <c r="Z55" i="5"/>
  <c r="BE32" i="5"/>
  <c r="AF57" i="5"/>
  <c r="AP13" i="5"/>
  <c r="M42" i="5"/>
  <c r="BB17" i="5"/>
  <c r="Q54" i="5"/>
  <c r="L9" i="5"/>
  <c r="I12" i="5"/>
  <c r="AV35" i="5"/>
  <c r="AI48" i="5"/>
  <c r="AV39" i="5"/>
  <c r="AM48" i="5"/>
  <c r="AO10" i="5"/>
  <c r="J41" i="5"/>
  <c r="BD23" i="5"/>
  <c r="W56" i="5"/>
  <c r="T5" i="5"/>
  <c r="E20" i="5"/>
  <c r="BE36" i="5"/>
  <c r="AJ57" i="5"/>
  <c r="AO6" i="5"/>
  <c r="F41" i="5"/>
  <c r="U56" i="5"/>
  <c r="BB43" i="5"/>
  <c r="AQ54" i="5"/>
  <c r="M6" i="5"/>
  <c r="F13" i="5"/>
  <c r="AU18" i="5"/>
  <c r="AF13" i="5"/>
  <c r="M32" i="5"/>
  <c r="W14" i="5"/>
  <c r="N23" i="5"/>
  <c r="BG50" i="5"/>
  <c r="AX27" i="5"/>
  <c r="AA50" i="5"/>
  <c r="AQ6" i="5"/>
  <c r="F43" i="5"/>
  <c r="BB35" i="5"/>
  <c r="AI54" i="5"/>
  <c r="W22" i="5"/>
  <c r="V23" i="5"/>
  <c r="AL25" i="5"/>
  <c r="Y38" i="5"/>
  <c r="BE28" i="5"/>
  <c r="AB57" i="5"/>
  <c r="BB29" i="5"/>
  <c r="AC54" i="5"/>
  <c r="D49" i="5"/>
  <c r="BG16" i="5"/>
  <c r="P59" i="5"/>
  <c r="BA34" i="5"/>
  <c r="AH53" i="5"/>
  <c r="AJ21" i="5"/>
  <c r="U36" i="5"/>
  <c r="AW16" i="5"/>
  <c r="P49" i="5"/>
  <c r="BD27" i="5"/>
  <c r="AA56" i="5"/>
  <c r="AZ29" i="5"/>
  <c r="AC52" i="5"/>
  <c r="AS32" i="5"/>
  <c r="AF45" i="5"/>
  <c r="X13" i="5"/>
  <c r="M24" i="5"/>
  <c r="K18" i="5"/>
  <c r="R11" i="5"/>
  <c r="AI22" i="5"/>
  <c r="V35" i="5"/>
  <c r="Z5" i="5"/>
  <c r="E26" i="5"/>
  <c r="BD3" i="5"/>
  <c r="AR3" i="5"/>
  <c r="AF3" i="5"/>
  <c r="BE4" i="5"/>
  <c r="AS4" i="5"/>
  <c r="AG4" i="5"/>
  <c r="U4" i="5"/>
  <c r="I4" i="5"/>
  <c r="AI66" i="5"/>
  <c r="W66" i="5"/>
  <c r="BL65" i="5"/>
  <c r="AZ65" i="5"/>
  <c r="AN65" i="5"/>
  <c r="AB65" i="5"/>
  <c r="P65" i="5"/>
  <c r="BC64" i="5"/>
  <c r="AQ64" i="5"/>
  <c r="AE64" i="5"/>
  <c r="S64" i="5"/>
  <c r="G64" i="5"/>
  <c r="AV63" i="5"/>
  <c r="AJ63" i="5"/>
  <c r="X63" i="5"/>
  <c r="L63" i="5"/>
  <c r="AM62" i="5"/>
  <c r="AA62" i="5"/>
  <c r="O62" i="5"/>
  <c r="C62" i="5"/>
  <c r="BD61" i="5"/>
  <c r="AR61" i="5"/>
  <c r="AF61" i="5"/>
  <c r="T61" i="5"/>
  <c r="H61" i="5"/>
  <c r="AI60" i="5"/>
  <c r="W60" i="5"/>
  <c r="I60" i="5"/>
  <c r="BF59" i="5"/>
  <c r="AL59" i="5"/>
  <c r="F59" i="5"/>
  <c r="AG58" i="5"/>
  <c r="AO56" i="5"/>
  <c r="AT55" i="5"/>
  <c r="AW54" i="5"/>
  <c r="AS52" i="5"/>
  <c r="AX51" i="5"/>
  <c r="BB47" i="5"/>
  <c r="AU46" i="5"/>
  <c r="AX43" i="5"/>
  <c r="AW40" i="5"/>
  <c r="BJ37" i="5"/>
  <c r="AT17" i="5"/>
  <c r="AP15" i="5"/>
  <c r="O42" i="5"/>
  <c r="AO12" i="5"/>
  <c r="L41" i="5"/>
  <c r="AS16" i="5"/>
  <c r="P45" i="5"/>
  <c r="BA8" i="5"/>
  <c r="H53" i="5"/>
  <c r="AF5" i="5"/>
  <c r="E32" i="5"/>
  <c r="AI12" i="5"/>
  <c r="L35" i="5"/>
  <c r="AR35" i="5"/>
  <c r="AI44" i="5"/>
  <c r="BG12" i="5"/>
  <c r="L59" i="5"/>
  <c r="S14" i="5"/>
  <c r="N19" i="5"/>
  <c r="BB45" i="5"/>
  <c r="AS54" i="5"/>
  <c r="BG34" i="5"/>
  <c r="AH59" i="5"/>
  <c r="AP17" i="5"/>
  <c r="Q42" i="5"/>
  <c r="X19" i="5"/>
  <c r="S24" i="5"/>
  <c r="BE16" i="5"/>
  <c r="P57" i="5"/>
  <c r="AB51" i="5"/>
  <c r="AY28" i="5"/>
  <c r="V9" i="5"/>
  <c r="I22" i="5"/>
  <c r="J13" i="5"/>
  <c r="M10" i="5"/>
  <c r="AZ27" i="5"/>
  <c r="AA52" i="5"/>
  <c r="AT5" i="5"/>
  <c r="E46" i="5"/>
  <c r="BC40" i="5"/>
  <c r="AN55" i="5"/>
  <c r="G10" i="5"/>
  <c r="J7" i="5"/>
  <c r="AJ25" i="5"/>
  <c r="Y36" i="5"/>
  <c r="AH19" i="5"/>
  <c r="S34" i="5"/>
  <c r="AJ7" i="5"/>
  <c r="G36" i="5"/>
  <c r="AZ25" i="5"/>
  <c r="Y52" i="5"/>
  <c r="AE28" i="5"/>
  <c r="AB31" i="5"/>
  <c r="BN25" i="5"/>
  <c r="BF11" i="5"/>
  <c r="K58" i="5"/>
  <c r="U24" i="5"/>
  <c r="X21" i="5"/>
  <c r="AF29" i="5"/>
  <c r="AC32" i="5"/>
  <c r="BB15" i="5"/>
  <c r="O54" i="5"/>
  <c r="AR33" i="5"/>
  <c r="AG44" i="5"/>
  <c r="AN17" i="5"/>
  <c r="Q40" i="5"/>
  <c r="AZ19" i="5"/>
  <c r="S52" i="5"/>
  <c r="X7" i="5"/>
  <c r="G24" i="5"/>
  <c r="AX35" i="5"/>
  <c r="AI50" i="5"/>
  <c r="T9" i="5"/>
  <c r="I20" i="5"/>
  <c r="BK58" i="5"/>
  <c r="R29" i="5"/>
  <c r="AC18" i="5"/>
  <c r="AP5" i="5"/>
  <c r="E42" i="5"/>
  <c r="BF39" i="5"/>
  <c r="AM58" i="5"/>
  <c r="AW12" i="5"/>
  <c r="L49" i="5"/>
  <c r="I8" i="5"/>
  <c r="H9" i="5"/>
  <c r="AO38" i="5"/>
  <c r="AL41" i="5"/>
  <c r="BD19" i="5"/>
  <c r="S56" i="5"/>
  <c r="AR19" i="5"/>
  <c r="S44" i="5"/>
  <c r="P17" i="5"/>
  <c r="Q16" i="5"/>
  <c r="BC44" i="5"/>
  <c r="AR55" i="5"/>
  <c r="Y18" i="5"/>
  <c r="R25" i="5"/>
  <c r="AK6" i="5"/>
  <c r="F37" i="5"/>
  <c r="AS26" i="5"/>
  <c r="Z45" i="5"/>
  <c r="BK18" i="5"/>
  <c r="AQ28" i="5"/>
  <c r="AB43" i="5"/>
  <c r="BH47" i="5"/>
  <c r="E12" i="4"/>
  <c r="E12" i="5"/>
  <c r="L5" i="5"/>
  <c r="BH49" i="5"/>
  <c r="BA26" i="5"/>
  <c r="Z53" i="5"/>
  <c r="G6" i="5"/>
  <c r="F7" i="5"/>
  <c r="AM20" i="5"/>
  <c r="T39" i="5"/>
  <c r="L33" i="5"/>
  <c r="AG12" i="5"/>
  <c r="AQ22" i="5"/>
  <c r="V43" i="5"/>
  <c r="Y24" i="5"/>
  <c r="X25" i="5"/>
  <c r="AK16" i="5"/>
  <c r="P37" i="5"/>
  <c r="AY20" i="5"/>
  <c r="T51" i="5"/>
  <c r="BA24" i="5"/>
  <c r="X53" i="5"/>
  <c r="BE44" i="5"/>
  <c r="AR57" i="5"/>
  <c r="AY24" i="5"/>
  <c r="X51" i="5"/>
  <c r="AW26" i="5"/>
  <c r="Z49" i="5"/>
  <c r="BJ19" i="5"/>
  <c r="AI32" i="5"/>
  <c r="AF35" i="5"/>
  <c r="BJ23" i="5"/>
  <c r="AG40" i="5"/>
  <c r="AN33" i="5"/>
  <c r="AV49" i="5"/>
  <c r="AZ43" i="5"/>
  <c r="AQ52" i="5"/>
  <c r="BF23" i="5"/>
  <c r="W58" i="5"/>
  <c r="AD15" i="5"/>
  <c r="O30" i="5"/>
  <c r="S16" i="5"/>
  <c r="P19" i="5"/>
  <c r="S10" i="5"/>
  <c r="J19" i="5"/>
  <c r="BE56" i="5"/>
  <c r="BD57" i="5"/>
  <c r="Z17" i="5"/>
  <c r="Q26" i="5"/>
  <c r="AC24" i="5"/>
  <c r="X29" i="5"/>
  <c r="AH9" i="5"/>
  <c r="I34" i="5"/>
  <c r="C20" i="5"/>
  <c r="AS12" i="5"/>
  <c r="L45" i="5"/>
  <c r="AY8" i="5"/>
  <c r="H51" i="5"/>
  <c r="AA18" i="5"/>
  <c r="R27" i="5"/>
  <c r="AK24" i="5"/>
  <c r="X37" i="5"/>
  <c r="AI18" i="5"/>
  <c r="R35" i="5"/>
  <c r="AC16" i="5"/>
  <c r="P29" i="5"/>
  <c r="AL33" i="5"/>
  <c r="AG38" i="5"/>
  <c r="AQ26" i="5"/>
  <c r="Z43" i="5"/>
  <c r="AX29" i="5"/>
  <c r="AS10" i="5"/>
  <c r="J45" i="5"/>
  <c r="BI24" i="5"/>
  <c r="BL57" i="5"/>
  <c r="BD5" i="5"/>
  <c r="BC30" i="5"/>
  <c r="AD55" i="5"/>
  <c r="BN11" i="5"/>
  <c r="J5" i="5"/>
  <c r="E10" i="5"/>
  <c r="BI28" i="5"/>
  <c r="BN39" i="5"/>
  <c r="BJ13" i="5"/>
  <c r="W12" i="5"/>
  <c r="L23" i="5"/>
  <c r="AV9" i="5"/>
  <c r="I48" i="5"/>
  <c r="AR29" i="5"/>
  <c r="AC44" i="5"/>
  <c r="AW28" i="5"/>
  <c r="AB49" i="5"/>
  <c r="AG22" i="5"/>
  <c r="V33" i="5"/>
  <c r="AS14" i="5"/>
  <c r="N45" i="5"/>
  <c r="BK52" i="5"/>
  <c r="Z29" i="5"/>
  <c r="AC26" i="5"/>
  <c r="AV13" i="5"/>
  <c r="AL31" i="5"/>
  <c r="AE38" i="5"/>
  <c r="AJ23" i="5"/>
  <c r="W36" i="5"/>
  <c r="AT7" i="5"/>
  <c r="G46" i="5"/>
  <c r="Y12" i="5"/>
  <c r="L25" i="5"/>
  <c r="AN21" i="5"/>
  <c r="U40" i="5"/>
  <c r="AU20" i="5"/>
  <c r="T47" i="5"/>
  <c r="AU30" i="5"/>
  <c r="AF41" i="5"/>
  <c r="AO32" i="5"/>
  <c r="BC34" i="5"/>
  <c r="BH13" i="5"/>
  <c r="AY48" i="5"/>
  <c r="AV51" i="5"/>
  <c r="F3" i="5"/>
  <c r="BB3" i="5"/>
  <c r="AP3" i="5"/>
  <c r="AD3" i="5"/>
  <c r="P3" i="5"/>
  <c r="BC4" i="5"/>
  <c r="AQ4" i="5"/>
  <c r="AE4" i="5"/>
  <c r="S4" i="5"/>
  <c r="G4" i="5"/>
  <c r="BE66" i="5"/>
  <c r="AS66" i="5"/>
  <c r="U66" i="5"/>
  <c r="I66" i="5"/>
  <c r="AL65" i="5"/>
  <c r="Z65" i="5"/>
  <c r="N65" i="5"/>
  <c r="BA64" i="5"/>
  <c r="AO64" i="5"/>
  <c r="AC64" i="5"/>
  <c r="Q64" i="5"/>
  <c r="E64" i="5"/>
  <c r="BF63" i="5"/>
  <c r="AT63" i="5"/>
  <c r="AH63" i="5"/>
  <c r="V63" i="5"/>
  <c r="J63" i="5"/>
  <c r="AW62" i="5"/>
  <c r="Y62" i="5"/>
  <c r="M62" i="5"/>
  <c r="AP61" i="5"/>
  <c r="AD61" i="5"/>
  <c r="R61" i="5"/>
  <c r="F61" i="5"/>
  <c r="BE60" i="5"/>
  <c r="AS60" i="5"/>
  <c r="AG60" i="5"/>
  <c r="U60" i="5"/>
  <c r="E60" i="5"/>
  <c r="BD59" i="5"/>
  <c r="U58" i="5"/>
  <c r="Z57" i="5"/>
  <c r="AC56" i="5"/>
  <c r="AH55" i="5"/>
  <c r="AK54" i="5"/>
  <c r="AD53" i="5"/>
  <c r="AG52" i="5"/>
  <c r="AL51" i="5"/>
  <c r="AO50" i="5"/>
  <c r="AT49" i="5"/>
  <c r="AQ30" i="5"/>
  <c r="BD21" i="5"/>
  <c r="O47" i="1"/>
  <c r="AD47" i="1" s="1"/>
  <c r="O68" i="1"/>
  <c r="AD68" i="1" s="1"/>
  <c r="D4" i="2"/>
  <c r="O83" i="1"/>
  <c r="AD83" i="1" s="1"/>
  <c r="O35" i="1"/>
  <c r="AD35" i="1" s="1"/>
  <c r="O95" i="1"/>
  <c r="AD95" i="1" s="1"/>
  <c r="O79" i="1"/>
  <c r="AD79" i="1" s="1"/>
  <c r="O63" i="1"/>
  <c r="AD63" i="1" s="1"/>
  <c r="O99" i="1"/>
  <c r="AD99" i="1" s="1"/>
  <c r="BS63" i="2"/>
  <c r="BS57" i="2"/>
  <c r="BS56" i="2"/>
  <c r="O38" i="1"/>
  <c r="AD38" i="1" s="1"/>
  <c r="O76" i="1"/>
  <c r="AD76" i="1" s="1"/>
  <c r="O23" i="1"/>
  <c r="AD23" i="1" s="1"/>
  <c r="O75" i="1"/>
  <c r="AD75" i="1" s="1"/>
  <c r="BS51" i="2"/>
  <c r="BS50" i="2"/>
  <c r="O57" i="1"/>
  <c r="AD57" i="1" s="1"/>
  <c r="O73" i="1"/>
  <c r="AD73" i="1" s="1"/>
  <c r="BS45" i="2"/>
  <c r="O88" i="1"/>
  <c r="AD88" i="1" s="1"/>
  <c r="O72" i="1"/>
  <c r="AD72" i="1" s="1"/>
  <c r="O55" i="1"/>
  <c r="AD55" i="1" s="1"/>
  <c r="O92" i="1"/>
  <c r="AD92" i="1" s="1"/>
  <c r="BS44" i="2"/>
  <c r="BS39" i="2"/>
  <c r="BS62" i="2"/>
  <c r="BS38" i="2"/>
  <c r="BS61" i="2"/>
  <c r="BS55" i="2"/>
  <c r="BS49" i="2"/>
  <c r="BS43" i="2"/>
  <c r="BS37" i="2"/>
  <c r="BS66" i="2"/>
  <c r="BS60" i="2"/>
  <c r="BS54" i="2"/>
  <c r="BS48" i="2"/>
  <c r="BS42" i="2"/>
  <c r="BS36" i="2"/>
  <c r="BS65" i="2"/>
  <c r="BS59" i="2"/>
  <c r="BS53" i="2"/>
  <c r="BS47" i="2"/>
  <c r="BS41" i="2"/>
  <c r="BS35" i="2"/>
  <c r="BS64" i="2"/>
  <c r="BS58" i="2"/>
  <c r="BS52" i="2"/>
  <c r="BS46" i="2"/>
  <c r="BS40" i="2"/>
  <c r="BT10" i="2"/>
  <c r="BT9" i="2"/>
  <c r="BT6" i="2"/>
  <c r="BH41" i="4"/>
  <c r="C56" i="4"/>
  <c r="AW26" i="4"/>
  <c r="AQ52" i="4"/>
  <c r="F59" i="4"/>
  <c r="BL25" i="4"/>
  <c r="BM62" i="4"/>
  <c r="BK12" i="4"/>
  <c r="D23" i="2"/>
  <c r="D16" i="2"/>
  <c r="D31" i="2"/>
  <c r="AT7" i="4"/>
  <c r="D22" i="2"/>
  <c r="D24" i="2"/>
  <c r="D27" i="2"/>
  <c r="BL15" i="4"/>
  <c r="D7" i="2"/>
  <c r="D8" i="2"/>
  <c r="D14" i="2"/>
  <c r="D18" i="2"/>
  <c r="D29" i="2"/>
  <c r="S56" i="1"/>
  <c r="R32" i="2" s="1"/>
  <c r="S50" i="1"/>
  <c r="R15" i="2" s="1"/>
  <c r="BL47" i="4"/>
  <c r="BF31" i="4"/>
  <c r="AK58" i="4"/>
  <c r="BN59" i="4"/>
  <c r="BB39" i="4"/>
  <c r="E24" i="4"/>
  <c r="BB51" i="4"/>
  <c r="BK50" i="4"/>
  <c r="BM20" i="4"/>
  <c r="AV53" i="4"/>
  <c r="AE64" i="4"/>
  <c r="C42" i="4"/>
  <c r="E64" i="4"/>
  <c r="BK8" i="4"/>
  <c r="D41" i="4"/>
  <c r="AR61" i="4"/>
  <c r="BE46" i="4"/>
  <c r="F51" i="4"/>
  <c r="AV15" i="4"/>
  <c r="AZ5" i="4"/>
  <c r="BJ49" i="4"/>
  <c r="C40" i="4"/>
  <c r="E58" i="4"/>
  <c r="C18" i="4"/>
  <c r="BE34" i="4"/>
  <c r="D5" i="2"/>
  <c r="D13" i="2"/>
  <c r="D2" i="2"/>
  <c r="S22" i="1"/>
  <c r="Q13" i="2" s="1"/>
  <c r="S16" i="1"/>
  <c r="S28" i="2" s="1"/>
  <c r="S10" i="1"/>
  <c r="R2" i="2" s="1"/>
  <c r="S31" i="1"/>
  <c r="S3" i="2" s="1"/>
  <c r="C12" i="4"/>
  <c r="C32" i="4"/>
  <c r="BL11" i="4"/>
  <c r="D47" i="4"/>
  <c r="BD61" i="4"/>
  <c r="D21" i="4"/>
  <c r="BN55" i="4"/>
  <c r="BM52" i="4"/>
  <c r="BN35" i="4"/>
  <c r="F47" i="4"/>
  <c r="AZ55" i="4"/>
  <c r="E44" i="4"/>
  <c r="C46" i="4"/>
  <c r="BA18" i="4"/>
  <c r="C38" i="4"/>
  <c r="F19" i="4"/>
  <c r="D32" i="2"/>
  <c r="D6" i="2"/>
  <c r="BN61" i="4"/>
  <c r="C50" i="4"/>
  <c r="D10" i="2"/>
  <c r="S15" i="1"/>
  <c r="R10" i="2" s="1"/>
  <c r="S9" i="1"/>
  <c r="S6" i="2" s="1"/>
  <c r="S30" i="1"/>
  <c r="AO30" i="4"/>
  <c r="BK56" i="4"/>
  <c r="E60" i="4"/>
  <c r="AA38" i="4"/>
  <c r="BG30" i="4"/>
  <c r="F21" i="4"/>
  <c r="F45" i="4"/>
  <c r="BN37" i="4"/>
  <c r="BK30" i="4"/>
  <c r="F57" i="4"/>
  <c r="BH39" i="4"/>
  <c r="BK54" i="4"/>
  <c r="BK40" i="4"/>
  <c r="BL53" i="4"/>
  <c r="AY44" i="4"/>
  <c r="BK22" i="4"/>
  <c r="E36" i="4"/>
  <c r="BI26" i="4"/>
  <c r="D3" i="2"/>
  <c r="D57" i="4"/>
  <c r="BG54" i="4"/>
  <c r="D15" i="2"/>
  <c r="F27" i="4"/>
  <c r="D12" i="2"/>
  <c r="S3" i="1"/>
  <c r="S14" i="1"/>
  <c r="Q12" i="2" s="1"/>
  <c r="S8" i="1"/>
  <c r="Q8" i="2" s="1"/>
  <c r="S71" i="1"/>
  <c r="Q16" i="2" s="1"/>
  <c r="S47" i="1"/>
  <c r="R27" i="2" s="1"/>
  <c r="S35" i="1"/>
  <c r="R18" i="2" s="1"/>
  <c r="S29" i="1"/>
  <c r="R23" i="2" s="1"/>
  <c r="BH27" i="4"/>
  <c r="F23" i="4"/>
  <c r="AZ41" i="4"/>
  <c r="BN29" i="4"/>
  <c r="BM16" i="4"/>
  <c r="BL61" i="4"/>
  <c r="BH51" i="4"/>
  <c r="BH53" i="4"/>
  <c r="E16" i="4"/>
  <c r="E38" i="4"/>
  <c r="BM26" i="4"/>
  <c r="BG42" i="4"/>
  <c r="BD47" i="4"/>
  <c r="BL55" i="4"/>
  <c r="C34" i="4"/>
  <c r="D9" i="2"/>
  <c r="BN19" i="4"/>
  <c r="E18" i="4"/>
  <c r="D17" i="2"/>
  <c r="D21" i="2"/>
  <c r="D11" i="2"/>
  <c r="D19" i="2"/>
  <c r="D26" i="2"/>
  <c r="D33" i="2"/>
  <c r="S13" i="1"/>
  <c r="R25" i="2" s="1"/>
  <c r="S7" i="1"/>
  <c r="Q33" i="2" s="1"/>
  <c r="S82" i="1"/>
  <c r="Q4" i="2" s="1"/>
  <c r="S40" i="1"/>
  <c r="Z2" i="2" s="1"/>
  <c r="S34" i="1"/>
  <c r="Q21" i="2" s="1"/>
  <c r="D25" i="2"/>
  <c r="D28" i="2"/>
  <c r="D30" i="2"/>
  <c r="BJ17" i="4"/>
  <c r="D20" i="2"/>
  <c r="S24" i="1"/>
  <c r="S18" i="1"/>
  <c r="AA21" i="2" s="1"/>
  <c r="S12" i="1"/>
  <c r="S17" i="2" s="1"/>
  <c r="S51" i="1"/>
  <c r="S11" i="2" s="1"/>
  <c r="V1121" i="1"/>
  <c r="V412" i="1"/>
  <c r="V173" i="1"/>
  <c r="V1018" i="1"/>
  <c r="V441" i="1"/>
  <c r="V854" i="1"/>
  <c r="V824" i="1"/>
  <c r="V506" i="1"/>
  <c r="V236" i="1"/>
  <c r="V14" i="1"/>
  <c r="V1111" i="1"/>
  <c r="V319" i="1"/>
  <c r="V307" i="1"/>
  <c r="V133" i="1"/>
  <c r="V1134" i="1"/>
  <c r="V834" i="1"/>
  <c r="V240" i="1"/>
  <c r="V210" i="1"/>
  <c r="V1187" i="1"/>
  <c r="V887" i="1"/>
  <c r="V689" i="1"/>
  <c r="V910" i="1"/>
  <c r="V784" i="1"/>
  <c r="V1125" i="1"/>
  <c r="V921" i="1"/>
  <c r="V555" i="1"/>
  <c r="V483" i="1"/>
  <c r="V273" i="1"/>
  <c r="V1047" i="1"/>
  <c r="V842" i="1"/>
  <c r="V819" i="1"/>
  <c r="V686" i="1"/>
  <c r="V668" i="1"/>
  <c r="V632" i="1"/>
  <c r="V626" i="1"/>
  <c r="V560" i="1"/>
  <c r="V428" i="1"/>
  <c r="V392" i="1"/>
  <c r="V206" i="1"/>
  <c r="V86" i="1"/>
  <c r="V20" i="1"/>
  <c r="V1201" i="1"/>
  <c r="V1057" i="1"/>
  <c r="V926" i="1"/>
  <c r="V757" i="1"/>
  <c r="V679" i="1"/>
  <c r="V662" i="1"/>
  <c r="V403" i="1"/>
  <c r="V349" i="1"/>
  <c r="V295" i="1"/>
  <c r="V253" i="1"/>
  <c r="V235" i="1"/>
  <c r="V97" i="1"/>
  <c r="V85" i="1"/>
  <c r="V1104" i="1"/>
  <c r="V859" i="1"/>
  <c r="V822" i="1"/>
  <c r="V744" i="1"/>
  <c r="V696" i="1"/>
  <c r="V672" i="1"/>
  <c r="V612" i="1"/>
  <c r="V450" i="1"/>
  <c r="V420" i="1"/>
  <c r="V366" i="1"/>
  <c r="V246" i="1"/>
  <c r="V36" i="1"/>
  <c r="V1157" i="1"/>
  <c r="V827" i="1"/>
  <c r="V779" i="1"/>
  <c r="V755" i="1"/>
  <c r="V713" i="1"/>
  <c r="V341" i="1"/>
  <c r="V259" i="1"/>
  <c r="V144" i="1"/>
  <c r="V137" i="1"/>
  <c r="V104" i="1"/>
  <c r="V1108" i="1"/>
  <c r="V1102" i="1"/>
  <c r="V976" i="1"/>
  <c r="V904" i="1"/>
  <c r="V880" i="1"/>
  <c r="V869" i="1"/>
  <c r="V748" i="1"/>
  <c r="V424" i="1"/>
  <c r="V382" i="1"/>
  <c r="V286" i="1"/>
  <c r="V256" i="1"/>
  <c r="V148" i="1"/>
  <c r="V1023" i="1"/>
  <c r="V957" i="1"/>
  <c r="V867" i="1"/>
  <c r="V723" i="1"/>
  <c r="V627" i="1"/>
  <c r="V597" i="1"/>
  <c r="V584" i="1"/>
  <c r="V417" i="1"/>
  <c r="V399" i="1"/>
  <c r="V333" i="1"/>
  <c r="V105" i="1"/>
  <c r="V87" i="1"/>
  <c r="V456" i="1"/>
  <c r="V175" i="1"/>
  <c r="V1092" i="1"/>
  <c r="V1130" i="1"/>
  <c r="V1010" i="1"/>
  <c r="V938" i="1"/>
  <c r="V806" i="1"/>
  <c r="V434" i="1"/>
  <c r="V284" i="1"/>
  <c r="V158" i="1"/>
  <c r="V1189" i="1"/>
  <c r="V1117" i="1"/>
  <c r="V1081" i="1"/>
  <c r="V979" i="1"/>
  <c r="V487" i="1"/>
  <c r="V301" i="1"/>
  <c r="V37" i="1"/>
  <c r="V1110" i="1"/>
  <c r="V1068" i="1"/>
  <c r="V990" i="1"/>
  <c r="V930" i="1"/>
  <c r="V925" i="1"/>
  <c r="V896" i="1"/>
  <c r="V666" i="1"/>
  <c r="V390" i="1"/>
  <c r="V342" i="1"/>
  <c r="V198" i="1"/>
  <c r="V138" i="1"/>
  <c r="V78" i="1"/>
  <c r="V30" i="1"/>
  <c r="V821" i="1"/>
  <c r="V623" i="1"/>
  <c r="V1288" i="1"/>
  <c r="V1138" i="1"/>
  <c r="V1078" i="1"/>
  <c r="V953" i="1"/>
  <c r="V844" i="1"/>
  <c r="V796" i="1"/>
  <c r="V550" i="1"/>
  <c r="V472" i="1"/>
  <c r="V316" i="1"/>
  <c r="V208" i="1"/>
  <c r="V855" i="1"/>
  <c r="V741" i="1"/>
  <c r="V519" i="1"/>
  <c r="V1202" i="1"/>
  <c r="V1178" i="1"/>
  <c r="V1160" i="1"/>
  <c r="V1154" i="1"/>
  <c r="V1142" i="1"/>
  <c r="V1124" i="1"/>
  <c r="V1106" i="1"/>
  <c r="V1052" i="1"/>
  <c r="V1034" i="1"/>
  <c r="V1022" i="1"/>
  <c r="V1016" i="1"/>
  <c r="V986" i="1"/>
  <c r="V980" i="1"/>
  <c r="V968" i="1"/>
  <c r="V956" i="1"/>
  <c r="V951" i="1"/>
  <c r="V932" i="1"/>
  <c r="V923" i="1"/>
  <c r="V914" i="1"/>
  <c r="V908" i="1"/>
  <c r="V860" i="1"/>
  <c r="V836" i="1"/>
  <c r="V830" i="1"/>
  <c r="V800" i="1"/>
  <c r="V788" i="1"/>
  <c r="V775" i="1"/>
  <c r="V758" i="1"/>
  <c r="V699" i="1"/>
  <c r="V674" i="1"/>
  <c r="V638" i="1"/>
  <c r="V614" i="1"/>
  <c r="V585" i="1"/>
  <c r="V548" i="1"/>
  <c r="V494" i="1"/>
  <c r="V488" i="1"/>
  <c r="V476" i="1"/>
  <c r="V458" i="1"/>
  <c r="V452" i="1"/>
  <c r="V446" i="1"/>
  <c r="V422" i="1"/>
  <c r="V356" i="1"/>
  <c r="V350" i="1"/>
  <c r="V338" i="1"/>
  <c r="V332" i="1"/>
  <c r="V320" i="1"/>
  <c r="V308" i="1"/>
  <c r="V302" i="1"/>
  <c r="V296" i="1"/>
  <c r="V261" i="1"/>
  <c r="V249" i="1"/>
  <c r="V242" i="1"/>
  <c r="V213" i="1"/>
  <c r="V188" i="1"/>
  <c r="V176" i="1"/>
  <c r="V170" i="1"/>
  <c r="V164" i="1"/>
  <c r="V152" i="1"/>
  <c r="V128" i="1"/>
  <c r="V116" i="1"/>
  <c r="V103" i="1"/>
  <c r="V80" i="1"/>
  <c r="V50" i="1"/>
  <c r="V32" i="1"/>
  <c r="V26" i="1"/>
  <c r="V1243" i="1"/>
  <c r="V1213" i="1"/>
  <c r="V1147" i="1"/>
  <c r="V1141" i="1"/>
  <c r="V1135" i="1"/>
  <c r="V1099" i="1"/>
  <c r="V1046" i="1"/>
  <c r="V1033" i="1"/>
  <c r="V1009" i="1"/>
  <c r="V1003" i="1"/>
  <c r="V973" i="1"/>
  <c r="V967" i="1"/>
  <c r="V913" i="1"/>
  <c r="V901" i="1"/>
  <c r="V894" i="1"/>
  <c r="V871" i="1"/>
  <c r="V865" i="1"/>
  <c r="V847" i="1"/>
  <c r="V841" i="1"/>
  <c r="V835" i="1"/>
  <c r="V817" i="1"/>
  <c r="V805" i="1"/>
  <c r="V769" i="1"/>
  <c r="V733" i="1"/>
  <c r="V727" i="1"/>
  <c r="V698" i="1"/>
  <c r="V643" i="1"/>
  <c r="V631" i="1"/>
  <c r="V619" i="1"/>
  <c r="V607" i="1"/>
  <c r="V601" i="1"/>
  <c r="V517" i="1"/>
  <c r="V511" i="1"/>
  <c r="V505" i="1"/>
  <c r="V463" i="1"/>
  <c r="V439" i="1"/>
  <c r="V433" i="1"/>
  <c r="V415" i="1"/>
  <c r="V409" i="1"/>
  <c r="V325" i="1"/>
  <c r="V265" i="1"/>
  <c r="V163" i="1"/>
  <c r="V151" i="1"/>
  <c r="V145" i="1"/>
  <c r="V139" i="1"/>
  <c r="V73" i="1"/>
  <c r="V68" i="1"/>
  <c r="V61" i="1"/>
  <c r="V49" i="1"/>
  <c r="V1242" i="1"/>
  <c r="V1230" i="1"/>
  <c r="V1194" i="1"/>
  <c r="V1170" i="1"/>
  <c r="V1164" i="1"/>
  <c r="V1158" i="1"/>
  <c r="V1140" i="1"/>
  <c r="V1116" i="1"/>
  <c r="V1026" i="1"/>
  <c r="V1014" i="1"/>
  <c r="V997" i="1"/>
  <c r="V960" i="1"/>
  <c r="V939" i="1"/>
  <c r="V936" i="1"/>
  <c r="V888" i="1"/>
  <c r="V852" i="1"/>
  <c r="V846" i="1"/>
  <c r="V828" i="1"/>
  <c r="V810" i="1"/>
  <c r="V792" i="1"/>
  <c r="V780" i="1"/>
  <c r="V762" i="1"/>
  <c r="V756" i="1"/>
  <c r="V750" i="1"/>
  <c r="V684" i="1"/>
  <c r="V660" i="1"/>
  <c r="V654" i="1"/>
  <c r="V642" i="1"/>
  <c r="V624" i="1"/>
  <c r="V618" i="1"/>
  <c r="V600" i="1"/>
  <c r="V576" i="1"/>
  <c r="V570" i="1"/>
  <c r="V546" i="1"/>
  <c r="V515" i="1"/>
  <c r="V510" i="1"/>
  <c r="V504" i="1"/>
  <c r="V474" i="1"/>
  <c r="V438" i="1"/>
  <c r="V408" i="1"/>
  <c r="V402" i="1"/>
  <c r="V396" i="1"/>
  <c r="V384" i="1"/>
  <c r="V348" i="1"/>
  <c r="V336" i="1"/>
  <c r="V324" i="1"/>
  <c r="V318" i="1"/>
  <c r="V312" i="1"/>
  <c r="V294" i="1"/>
  <c r="V289" i="1"/>
  <c r="V276" i="1"/>
  <c r="V270" i="1"/>
  <c r="V264" i="1"/>
  <c r="V180" i="1"/>
  <c r="V174" i="1"/>
  <c r="V161" i="1"/>
  <c r="V143" i="1"/>
  <c r="V120" i="1"/>
  <c r="V114" i="1"/>
  <c r="V90" i="1"/>
  <c r="V84" i="1"/>
  <c r="V67" i="1"/>
  <c r="V60" i="1"/>
  <c r="V24" i="1"/>
  <c r="V18" i="1"/>
  <c r="V1295" i="1"/>
  <c r="V1229" i="1"/>
  <c r="V1181" i="1"/>
  <c r="V1127" i="1"/>
  <c r="V1103" i="1"/>
  <c r="V1091" i="1"/>
  <c r="V1049" i="1"/>
  <c r="V965" i="1"/>
  <c r="V929" i="1"/>
  <c r="V911" i="1"/>
  <c r="V899" i="1"/>
  <c r="V881" i="1"/>
  <c r="V868" i="1"/>
  <c r="V863" i="1"/>
  <c r="V839" i="1"/>
  <c r="V833" i="1"/>
  <c r="V815" i="1"/>
  <c r="V809" i="1"/>
  <c r="V803" i="1"/>
  <c r="V791" i="1"/>
  <c r="V719" i="1"/>
  <c r="V695" i="1"/>
  <c r="V677" i="1"/>
  <c r="V665" i="1"/>
  <c r="V659" i="1"/>
  <c r="V641" i="1"/>
  <c r="V593" i="1"/>
  <c r="V587" i="1"/>
  <c r="V539" i="1"/>
  <c r="V527" i="1"/>
  <c r="V503" i="1"/>
  <c r="V497" i="1"/>
  <c r="V491" i="1"/>
  <c r="V473" i="1"/>
  <c r="V461" i="1"/>
  <c r="V455" i="1"/>
  <c r="V449" i="1"/>
  <c r="V443" i="1"/>
  <c r="V431" i="1"/>
  <c r="V413" i="1"/>
  <c r="V383" i="1"/>
  <c r="V371" i="1"/>
  <c r="V347" i="1"/>
  <c r="V335" i="1"/>
  <c r="V323" i="1"/>
  <c r="V299" i="1"/>
  <c r="V288" i="1"/>
  <c r="V281" i="1"/>
  <c r="V275" i="1"/>
  <c r="V251" i="1"/>
  <c r="V191" i="1"/>
  <c r="V125" i="1"/>
  <c r="V95" i="1"/>
  <c r="V66" i="1"/>
  <c r="V1252" i="1"/>
  <c r="V1210" i="1"/>
  <c r="V1180" i="1"/>
  <c r="V1150" i="1"/>
  <c r="V1144" i="1"/>
  <c r="V1126" i="1"/>
  <c r="V1120" i="1"/>
  <c r="V1114" i="1"/>
  <c r="V1048" i="1"/>
  <c r="V1036" i="1"/>
  <c r="V1030" i="1"/>
  <c r="V1006" i="1"/>
  <c r="V982" i="1"/>
  <c r="V964" i="1"/>
  <c r="V958" i="1"/>
  <c r="V941" i="1"/>
  <c r="V898" i="1"/>
  <c r="V892" i="1"/>
  <c r="V886" i="1"/>
  <c r="V874" i="1"/>
  <c r="V856" i="1"/>
  <c r="V838" i="1"/>
  <c r="V832" i="1"/>
  <c r="V814" i="1"/>
  <c r="V802" i="1"/>
  <c r="V790" i="1"/>
  <c r="V778" i="1"/>
  <c r="V772" i="1"/>
  <c r="V742" i="1"/>
  <c r="V706" i="1"/>
  <c r="V682" i="1"/>
  <c r="V652" i="1"/>
  <c r="V640" i="1"/>
  <c r="V634" i="1"/>
  <c r="V628" i="1"/>
  <c r="V616" i="1"/>
  <c r="V610" i="1"/>
  <c r="V604" i="1"/>
  <c r="V520" i="1"/>
  <c r="V514" i="1"/>
  <c r="V496" i="1"/>
  <c r="V490" i="1"/>
  <c r="V484" i="1"/>
  <c r="V478" i="1"/>
  <c r="V466" i="1"/>
  <c r="V460" i="1"/>
  <c r="V454" i="1"/>
  <c r="V442" i="1"/>
  <c r="V418" i="1"/>
  <c r="V406" i="1"/>
  <c r="V394" i="1"/>
  <c r="V370" i="1"/>
  <c r="V358" i="1"/>
  <c r="V352" i="1"/>
  <c r="V340" i="1"/>
  <c r="V334" i="1"/>
  <c r="V328" i="1"/>
  <c r="V292" i="1"/>
  <c r="V274" i="1"/>
  <c r="V263" i="1"/>
  <c r="V250" i="1"/>
  <c r="V238" i="1"/>
  <c r="V226" i="1"/>
  <c r="V155" i="1"/>
  <c r="V130" i="1"/>
  <c r="V112" i="1"/>
  <c r="V106" i="1"/>
  <c r="V88" i="1"/>
  <c r="V70" i="1"/>
  <c r="V58" i="1"/>
  <c r="V46" i="1"/>
  <c r="V34" i="1"/>
  <c r="V1287" i="1"/>
  <c r="V1209" i="1"/>
  <c r="V1167" i="1"/>
  <c r="V1155" i="1"/>
  <c r="V1137" i="1"/>
  <c r="V1119" i="1"/>
  <c r="V1113" i="1"/>
  <c r="V1107" i="1"/>
  <c r="V1089" i="1"/>
  <c r="V1071" i="1"/>
  <c r="V1059" i="1"/>
  <c r="V1044" i="1"/>
  <c r="V1041" i="1"/>
  <c r="V1035" i="1"/>
  <c r="V1017" i="1"/>
  <c r="V999" i="1"/>
  <c r="V993" i="1"/>
  <c r="V987" i="1"/>
  <c r="V981" i="1"/>
  <c r="V975" i="1"/>
  <c r="V933" i="1"/>
  <c r="V915" i="1"/>
  <c r="V813" i="1"/>
  <c r="V795" i="1"/>
  <c r="V771" i="1"/>
  <c r="V717" i="1"/>
  <c r="V711" i="1"/>
  <c r="V705" i="1"/>
  <c r="V687" i="1"/>
  <c r="V681" i="1"/>
  <c r="V675" i="1"/>
  <c r="V645" i="1"/>
  <c r="V543" i="1"/>
  <c r="V525" i="1"/>
  <c r="V507" i="1"/>
  <c r="V501" i="1"/>
  <c r="V477" i="1"/>
  <c r="V447" i="1"/>
  <c r="V363" i="1"/>
  <c r="V339" i="1"/>
  <c r="V327" i="1"/>
  <c r="V315" i="1"/>
  <c r="V309" i="1"/>
  <c r="V303" i="1"/>
  <c r="V291" i="1"/>
  <c r="V279" i="1"/>
  <c r="V267" i="1"/>
  <c r="V243" i="1"/>
  <c r="V231" i="1"/>
  <c r="V207" i="1"/>
  <c r="V201" i="1"/>
  <c r="V195" i="1"/>
  <c r="V189" i="1"/>
  <c r="V183" i="1"/>
  <c r="V165" i="1"/>
  <c r="V159" i="1"/>
  <c r="V154" i="1"/>
  <c r="V141" i="1"/>
  <c r="V135" i="1"/>
  <c r="V123" i="1"/>
  <c r="V111" i="1"/>
  <c r="V63" i="1"/>
  <c r="V51" i="1"/>
  <c r="V45" i="1"/>
  <c r="V224" i="1"/>
  <c r="V1313" i="1"/>
  <c r="V1301" i="1"/>
  <c r="V1289" i="1"/>
  <c r="V1277" i="1"/>
  <c r="V1265" i="1"/>
  <c r="V1217" i="1"/>
  <c r="V1205" i="1"/>
  <c r="V1193" i="1"/>
  <c r="V1156" i="1"/>
  <c r="V1253" i="1"/>
  <c r="V1241" i="1"/>
  <c r="V1169" i="1"/>
  <c r="V1055" i="1"/>
  <c r="V1019" i="1"/>
  <c r="V983" i="1"/>
  <c r="V1311" i="1"/>
  <c r="V1305" i="1"/>
  <c r="V1299" i="1"/>
  <c r="V1293" i="1"/>
  <c r="V1281" i="1"/>
  <c r="V1275" i="1"/>
  <c r="V1269" i="1"/>
  <c r="V1263" i="1"/>
  <c r="V1257" i="1"/>
  <c r="V1251" i="1"/>
  <c r="V1245" i="1"/>
  <c r="V1239" i="1"/>
  <c r="V1233" i="1"/>
  <c r="V1227" i="1"/>
  <c r="V1221" i="1"/>
  <c r="V1215" i="1"/>
  <c r="V1203" i="1"/>
  <c r="V1197" i="1"/>
  <c r="V1191" i="1"/>
  <c r="V1185" i="1"/>
  <c r="V1179" i="1"/>
  <c r="V1173" i="1"/>
  <c r="V1161" i="1"/>
  <c r="V1149" i="1"/>
  <c r="V1143" i="1"/>
  <c r="V1131" i="1"/>
  <c r="V1101" i="1"/>
  <c r="V1095" i="1"/>
  <c r="V1083" i="1"/>
  <c r="V1077" i="1"/>
  <c r="V1065" i="1"/>
  <c r="V1053" i="1"/>
  <c r="V1029" i="1"/>
  <c r="V1011" i="1"/>
  <c r="V1005" i="1"/>
  <c r="V969" i="1"/>
  <c r="V963" i="1"/>
  <c r="V952" i="1"/>
  <c r="V945" i="1"/>
  <c r="V940" i="1"/>
  <c r="V927" i="1"/>
  <c r="V909" i="1"/>
  <c r="V903" i="1"/>
  <c r="V897" i="1"/>
  <c r="V890" i="1"/>
  <c r="V885" i="1"/>
  <c r="V879" i="1"/>
  <c r="V873" i="1"/>
  <c r="V861" i="1"/>
  <c r="V849" i="1"/>
  <c r="V843" i="1"/>
  <c r="V837" i="1"/>
  <c r="V831" i="1"/>
  <c r="V825" i="1"/>
  <c r="V818" i="1"/>
  <c r="V807" i="1"/>
  <c r="V801" i="1"/>
  <c r="V789" i="1"/>
  <c r="V783" i="1"/>
  <c r="V777" i="1"/>
  <c r="V765" i="1"/>
  <c r="V760" i="1"/>
  <c r="V753" i="1"/>
  <c r="V747" i="1"/>
  <c r="V735" i="1"/>
  <c r="V729" i="1"/>
  <c r="V700" i="1"/>
  <c r="V693" i="1"/>
  <c r="V669" i="1"/>
  <c r="V663" i="1"/>
  <c r="V657" i="1"/>
  <c r="V651" i="1"/>
  <c r="V639" i="1"/>
  <c r="V633" i="1"/>
  <c r="V573" i="1"/>
  <c r="V489" i="1"/>
  <c r="V752" i="1"/>
  <c r="AA12" i="2"/>
  <c r="V1314" i="1"/>
  <c r="V1308" i="1"/>
  <c r="V1302" i="1"/>
  <c r="V1296" i="1"/>
  <c r="V1290" i="1"/>
  <c r="V1284" i="1"/>
  <c r="V1278" i="1"/>
  <c r="V1272" i="1"/>
  <c r="V1266" i="1"/>
  <c r="V1260" i="1"/>
  <c r="V1255" i="1"/>
  <c r="V1248" i="1"/>
  <c r="V1236" i="1"/>
  <c r="V1224" i="1"/>
  <c r="V1218" i="1"/>
  <c r="V1212" i="1"/>
  <c r="V1206" i="1"/>
  <c r="V1200" i="1"/>
  <c r="V1188" i="1"/>
  <c r="V1182" i="1"/>
  <c r="V1176" i="1"/>
  <c r="V1151" i="1"/>
  <c r="V1146" i="1"/>
  <c r="V1128" i="1"/>
  <c r="V1122" i="1"/>
  <c r="V1098" i="1"/>
  <c r="V1084" i="1"/>
  <c r="V1080" i="1"/>
  <c r="V1074" i="1"/>
  <c r="V1062" i="1"/>
  <c r="V1056" i="1"/>
  <c r="V1050" i="1"/>
  <c r="V1045" i="1"/>
  <c r="V1038" i="1"/>
  <c r="V1032" i="1"/>
  <c r="V1020" i="1"/>
  <c r="V1008" i="1"/>
  <c r="V1002" i="1"/>
  <c r="V984" i="1"/>
  <c r="V978" i="1"/>
  <c r="V972" i="1"/>
  <c r="V966" i="1"/>
  <c r="V950" i="1"/>
  <c r="V948" i="1"/>
  <c r="V918" i="1"/>
  <c r="V912" i="1"/>
  <c r="V906" i="1"/>
  <c r="V900" i="1"/>
  <c r="V882" i="1"/>
  <c r="V876" i="1"/>
  <c r="V870" i="1"/>
  <c r="V864" i="1"/>
  <c r="V840" i="1"/>
  <c r="V816" i="1"/>
  <c r="V804" i="1"/>
  <c r="V798" i="1"/>
  <c r="V786" i="1"/>
  <c r="V774" i="1"/>
  <c r="V768" i="1"/>
  <c r="V738" i="1"/>
  <c r="V732" i="1"/>
  <c r="V726" i="1"/>
  <c r="V720" i="1"/>
  <c r="V714" i="1"/>
  <c r="N21" i="2"/>
  <c r="W30" i="2"/>
  <c r="V1307" i="1"/>
  <c r="V1283" i="1"/>
  <c r="V1271" i="1"/>
  <c r="V1259" i="1"/>
  <c r="V1247" i="1"/>
  <c r="V1235" i="1"/>
  <c r="V1223" i="1"/>
  <c r="V1211" i="1"/>
  <c r="V1199" i="1"/>
  <c r="V1175" i="1"/>
  <c r="V1163" i="1"/>
  <c r="V1152" i="1"/>
  <c r="V1145" i="1"/>
  <c r="V1139" i="1"/>
  <c r="V1133" i="1"/>
  <c r="V1115" i="1"/>
  <c r="V1109" i="1"/>
  <c r="V1097" i="1"/>
  <c r="V1086" i="1"/>
  <c r="V1079" i="1"/>
  <c r="V1073" i="1"/>
  <c r="V1067" i="1"/>
  <c r="V1061" i="1"/>
  <c r="V1043" i="1"/>
  <c r="V1037" i="1"/>
  <c r="V1031" i="1"/>
  <c r="V1025" i="1"/>
  <c r="V1013" i="1"/>
  <c r="V1007" i="1"/>
  <c r="V1001" i="1"/>
  <c r="V996" i="1"/>
  <c r="V989" i="1"/>
  <c r="V977" i="1"/>
  <c r="V971" i="1"/>
  <c r="V959" i="1"/>
  <c r="V954" i="1"/>
  <c r="V947" i="1"/>
  <c r="V942" i="1"/>
  <c r="V893" i="1"/>
  <c r="V1312" i="1"/>
  <c r="V1306" i="1"/>
  <c r="V1300" i="1"/>
  <c r="V1294" i="1"/>
  <c r="V1282" i="1"/>
  <c r="V1276" i="1"/>
  <c r="V1270" i="1"/>
  <c r="V1264" i="1"/>
  <c r="V1258" i="1"/>
  <c r="V1246" i="1"/>
  <c r="V1240" i="1"/>
  <c r="V1234" i="1"/>
  <c r="V1228" i="1"/>
  <c r="V1222" i="1"/>
  <c r="V1216" i="1"/>
  <c r="V1204" i="1"/>
  <c r="V1198" i="1"/>
  <c r="V1192" i="1"/>
  <c r="V1186" i="1"/>
  <c r="V1174" i="1"/>
  <c r="V1168" i="1"/>
  <c r="V1162" i="1"/>
  <c r="V1132" i="1"/>
  <c r="V1096" i="1"/>
  <c r="V1090" i="1"/>
  <c r="V1085" i="1"/>
  <c r="V1072" i="1"/>
  <c r="V1066" i="1"/>
  <c r="V1060" i="1"/>
  <c r="V1054" i="1"/>
  <c r="V1042" i="1"/>
  <c r="V1024" i="1"/>
  <c r="V1012" i="1"/>
  <c r="V1000" i="1"/>
  <c r="V994" i="1"/>
  <c r="V988" i="1"/>
  <c r="V970" i="1"/>
  <c r="V946" i="1"/>
  <c r="V934" i="1"/>
  <c r="V928" i="1"/>
  <c r="V922" i="1"/>
  <c r="V916" i="1"/>
  <c r="V862" i="1"/>
  <c r="V850" i="1"/>
  <c r="V826" i="1"/>
  <c r="V820" i="1"/>
  <c r="V808" i="1"/>
  <c r="V766" i="1"/>
  <c r="V759" i="1"/>
  <c r="V754" i="1"/>
  <c r="V736" i="1"/>
  <c r="V730" i="1"/>
  <c r="V724" i="1"/>
  <c r="V718" i="1"/>
  <c r="V712" i="1"/>
  <c r="V697" i="1"/>
  <c r="V694" i="1"/>
  <c r="V688" i="1"/>
  <c r="V676" i="1"/>
  <c r="V670" i="1"/>
  <c r="V664" i="1"/>
  <c r="V658" i="1"/>
  <c r="V647" i="1"/>
  <c r="V622" i="1"/>
  <c r="V598" i="1"/>
  <c r="V592" i="1"/>
  <c r="V579" i="1"/>
  <c r="V580" i="1"/>
  <c r="V574" i="1"/>
  <c r="V568" i="1"/>
  <c r="V562" i="1"/>
  <c r="V556" i="1"/>
  <c r="V544" i="1"/>
  <c r="V538" i="1"/>
  <c r="V532" i="1"/>
  <c r="V526" i="1"/>
  <c r="V508" i="1"/>
  <c r="V502" i="1"/>
  <c r="V448" i="1"/>
  <c r="V268" i="1"/>
  <c r="V82" i="1"/>
  <c r="V1310" i="1"/>
  <c r="V1304" i="1"/>
  <c r="V1298" i="1"/>
  <c r="V1292" i="1"/>
  <c r="V1286" i="1"/>
  <c r="V1280" i="1"/>
  <c r="V1274" i="1"/>
  <c r="V1268" i="1"/>
  <c r="V1262" i="1"/>
  <c r="V1256" i="1"/>
  <c r="V1250" i="1"/>
  <c r="V1244" i="1"/>
  <c r="V1238" i="1"/>
  <c r="V1232" i="1"/>
  <c r="V1226" i="1"/>
  <c r="V1220" i="1"/>
  <c r="V1214" i="1"/>
  <c r="V1208" i="1"/>
  <c r="V1196" i="1"/>
  <c r="V1190" i="1"/>
  <c r="V1184" i="1"/>
  <c r="V1172" i="1"/>
  <c r="V1166" i="1"/>
  <c r="V1148" i="1"/>
  <c r="V1136" i="1"/>
  <c r="V1118" i="1"/>
  <c r="V1112" i="1"/>
  <c r="V1100" i="1"/>
  <c r="V1094" i="1"/>
  <c r="V1088" i="1"/>
  <c r="V1082" i="1"/>
  <c r="V1076" i="1"/>
  <c r="V1070" i="1"/>
  <c r="V1064" i="1"/>
  <c r="V1058" i="1"/>
  <c r="V1040" i="1"/>
  <c r="V1028" i="1"/>
  <c r="V1004" i="1"/>
  <c r="V995" i="1"/>
  <c r="V992" i="1"/>
  <c r="V974" i="1"/>
  <c r="V962" i="1"/>
  <c r="V944" i="1"/>
  <c r="V920" i="1"/>
  <c r="V902" i="1"/>
  <c r="V895" i="1"/>
  <c r="V891" i="1"/>
  <c r="V884" i="1"/>
  <c r="V878" i="1"/>
  <c r="V872" i="1"/>
  <c r="V866" i="1"/>
  <c r="V848" i="1"/>
  <c r="V812" i="1"/>
  <c r="V794" i="1"/>
  <c r="V782" i="1"/>
  <c r="V770" i="1"/>
  <c r="V764" i="1"/>
  <c r="V746" i="1"/>
  <c r="V740" i="1"/>
  <c r="V734" i="1"/>
  <c r="V728" i="1"/>
  <c r="V722" i="1"/>
  <c r="V716" i="1"/>
  <c r="V710" i="1"/>
  <c r="V704" i="1"/>
  <c r="V692" i="1"/>
  <c r="V680" i="1"/>
  <c r="V661" i="1"/>
  <c r="V656" i="1"/>
  <c r="V650" i="1"/>
  <c r="V644" i="1"/>
  <c r="V620" i="1"/>
  <c r="V608" i="1"/>
  <c r="V602" i="1"/>
  <c r="V596" i="1"/>
  <c r="V590" i="1"/>
  <c r="V578" i="1"/>
  <c r="V572" i="1"/>
  <c r="V566" i="1"/>
  <c r="V554" i="1"/>
  <c r="V542" i="1"/>
  <c r="V536" i="1"/>
  <c r="V530" i="1"/>
  <c r="V524" i="1"/>
  <c r="V518" i="1"/>
  <c r="V512" i="1"/>
  <c r="V500" i="1"/>
  <c r="V482" i="1"/>
  <c r="V469" i="1"/>
  <c r="V464" i="1"/>
  <c r="V440" i="1"/>
  <c r="V416" i="1"/>
  <c r="V410" i="1"/>
  <c r="V404" i="1"/>
  <c r="V398" i="1"/>
  <c r="V386" i="1"/>
  <c r="V380" i="1"/>
  <c r="V374" i="1"/>
  <c r="V368" i="1"/>
  <c r="V362" i="1"/>
  <c r="V344" i="1"/>
  <c r="V326" i="1"/>
  <c r="V314" i="1"/>
  <c r="V290" i="1"/>
  <c r="V278" i="1"/>
  <c r="V254" i="1"/>
  <c r="AA26" i="2"/>
  <c r="V1309" i="1"/>
  <c r="V1303" i="1"/>
  <c r="V1297" i="1"/>
  <c r="V1291" i="1"/>
  <c r="V1285" i="1"/>
  <c r="V1279" i="1"/>
  <c r="V1273" i="1"/>
  <c r="V1267" i="1"/>
  <c r="V1261" i="1"/>
  <c r="V1254" i="1"/>
  <c r="V1249" i="1"/>
  <c r="V1237" i="1"/>
  <c r="V1231" i="1"/>
  <c r="V1225" i="1"/>
  <c r="V1219" i="1"/>
  <c r="V1207" i="1"/>
  <c r="V1195" i="1"/>
  <c r="V1183" i="1"/>
  <c r="V1177" i="1"/>
  <c r="V1171" i="1"/>
  <c r="V1165" i="1"/>
  <c r="V1159" i="1"/>
  <c r="V1153" i="1"/>
  <c r="V1129" i="1"/>
  <c r="V1123" i="1"/>
  <c r="V1105" i="1"/>
  <c r="V1093" i="1"/>
  <c r="V1087" i="1"/>
  <c r="V1075" i="1"/>
  <c r="V1069" i="1"/>
  <c r="V1063" i="1"/>
  <c r="V1051" i="1"/>
  <c r="V1039" i="1"/>
  <c r="V1027" i="1"/>
  <c r="V1021" i="1"/>
  <c r="V1015" i="1"/>
  <c r="V998" i="1"/>
  <c r="V991" i="1"/>
  <c r="V985" i="1"/>
  <c r="V961" i="1"/>
  <c r="V955" i="1"/>
  <c r="V949" i="1"/>
  <c r="V943" i="1"/>
  <c r="V937" i="1"/>
  <c r="V931" i="1"/>
  <c r="V919" i="1"/>
  <c r="V907" i="1"/>
  <c r="V889" i="1"/>
  <c r="V883" i="1"/>
  <c r="V877" i="1"/>
  <c r="V858" i="1"/>
  <c r="V853" i="1"/>
  <c r="V829" i="1"/>
  <c r="V823" i="1"/>
  <c r="V811" i="1"/>
  <c r="V799" i="1"/>
  <c r="V793" i="1"/>
  <c r="V787" i="1"/>
  <c r="V781" i="1"/>
  <c r="V776" i="1"/>
  <c r="V763" i="1"/>
  <c r="V751" i="1"/>
  <c r="V745" i="1"/>
  <c r="V739" i="1"/>
  <c r="V721" i="1"/>
  <c r="V715" i="1"/>
  <c r="V709" i="1"/>
  <c r="V703" i="1"/>
  <c r="V691" i="1"/>
  <c r="V685" i="1"/>
  <c r="V673" i="1"/>
  <c r="V667" i="1"/>
  <c r="V655" i="1"/>
  <c r="V649" i="1"/>
  <c r="V637" i="1"/>
  <c r="V625" i="1"/>
  <c r="V613" i="1"/>
  <c r="V595" i="1"/>
  <c r="V589" i="1"/>
  <c r="V583" i="1"/>
  <c r="V577" i="1"/>
  <c r="V571" i="1"/>
  <c r="V565" i="1"/>
  <c r="V559" i="1"/>
  <c r="V553" i="1"/>
  <c r="V547" i="1"/>
  <c r="V541" i="1"/>
  <c r="V535" i="1"/>
  <c r="V529" i="1"/>
  <c r="V523" i="1"/>
  <c r="V499" i="1"/>
  <c r="V493" i="1"/>
  <c r="V481" i="1"/>
  <c r="V475" i="1"/>
  <c r="V470" i="1"/>
  <c r="V457" i="1"/>
  <c r="V451" i="1"/>
  <c r="V445" i="1"/>
  <c r="V427" i="1"/>
  <c r="V421" i="1"/>
  <c r="V397" i="1"/>
  <c r="V391" i="1"/>
  <c r="V385" i="1"/>
  <c r="V379" i="1"/>
  <c r="V373" i="1"/>
  <c r="V367" i="1"/>
  <c r="V361" i="1"/>
  <c r="V355" i="1"/>
  <c r="V343" i="1"/>
  <c r="V337" i="1"/>
  <c r="V331" i="1"/>
  <c r="V313" i="1"/>
  <c r="V287" i="1"/>
  <c r="V283" i="1"/>
  <c r="V277" i="1"/>
  <c r="V271" i="1"/>
  <c r="V260" i="1"/>
  <c r="V247" i="1"/>
  <c r="V241" i="1"/>
  <c r="V229" i="1"/>
  <c r="V223" i="1"/>
  <c r="V217" i="1"/>
  <c r="V211" i="1"/>
  <c r="V205" i="1"/>
  <c r="V199" i="1"/>
  <c r="V193" i="1"/>
  <c r="V187" i="1"/>
  <c r="V181" i="1"/>
  <c r="V169" i="1"/>
  <c r="V935" i="1"/>
  <c r="V924" i="1"/>
  <c r="V917" i="1"/>
  <c r="V905" i="1"/>
  <c r="V875" i="1"/>
  <c r="V857" i="1"/>
  <c r="V851" i="1"/>
  <c r="V845" i="1"/>
  <c r="V797" i="1"/>
  <c r="V785" i="1"/>
  <c r="V773" i="1"/>
  <c r="V767" i="1"/>
  <c r="V761" i="1"/>
  <c r="V749" i="1"/>
  <c r="V743" i="1"/>
  <c r="V737" i="1"/>
  <c r="V731" i="1"/>
  <c r="V725" i="1"/>
  <c r="V707" i="1"/>
  <c r="V701" i="1"/>
  <c r="V683" i="1"/>
  <c r="V671" i="1"/>
  <c r="V653" i="1"/>
  <c r="V646" i="1"/>
  <c r="V635" i="1"/>
  <c r="V629" i="1"/>
  <c r="V617" i="1"/>
  <c r="V611" i="1"/>
  <c r="V605" i="1"/>
  <c r="V599" i="1"/>
  <c r="V581" i="1"/>
  <c r="V575" i="1"/>
  <c r="V569" i="1"/>
  <c r="V563" i="1"/>
  <c r="V557" i="1"/>
  <c r="V551" i="1"/>
  <c r="V545" i="1"/>
  <c r="V533" i="1"/>
  <c r="V521" i="1"/>
  <c r="V516" i="1"/>
  <c r="V509" i="1"/>
  <c r="V485" i="1"/>
  <c r="V479" i="1"/>
  <c r="V467" i="1"/>
  <c r="V437" i="1"/>
  <c r="V425" i="1"/>
  <c r="V419" i="1"/>
  <c r="V407" i="1"/>
  <c r="V401" i="1"/>
  <c r="V395" i="1"/>
  <c r="V389" i="1"/>
  <c r="V377" i="1"/>
  <c r="V365" i="1"/>
  <c r="V359" i="1"/>
  <c r="V353" i="1"/>
  <c r="V329" i="1"/>
  <c r="V317" i="1"/>
  <c r="V311" i="1"/>
  <c r="V305" i="1"/>
  <c r="V293" i="1"/>
  <c r="V436" i="1"/>
  <c r="V430" i="1"/>
  <c r="V400" i="1"/>
  <c r="V388" i="1"/>
  <c r="V375" i="1"/>
  <c r="V364" i="1"/>
  <c r="V346" i="1"/>
  <c r="V322" i="1"/>
  <c r="V310" i="1"/>
  <c r="V304" i="1"/>
  <c r="V298" i="1"/>
  <c r="V280" i="1"/>
  <c r="V244" i="1"/>
  <c r="V232" i="1"/>
  <c r="V220" i="1"/>
  <c r="V215" i="1"/>
  <c r="V202" i="1"/>
  <c r="V196" i="1"/>
  <c r="V190" i="1"/>
  <c r="V184" i="1"/>
  <c r="V178" i="1"/>
  <c r="V172" i="1"/>
  <c r="V166" i="1"/>
  <c r="V160" i="1"/>
  <c r="V142" i="1"/>
  <c r="V136" i="1"/>
  <c r="V124" i="1"/>
  <c r="V118" i="1"/>
  <c r="V100" i="1"/>
  <c r="V94" i="1"/>
  <c r="V76" i="1"/>
  <c r="V64" i="1"/>
  <c r="V52" i="1"/>
  <c r="V40" i="1"/>
  <c r="V28" i="1"/>
  <c r="V621" i="1"/>
  <c r="V615" i="1"/>
  <c r="V609" i="1"/>
  <c r="V603" i="1"/>
  <c r="V591" i="1"/>
  <c r="V586" i="1"/>
  <c r="V567" i="1"/>
  <c r="V561" i="1"/>
  <c r="V549" i="1"/>
  <c r="V537" i="1"/>
  <c r="V531" i="1"/>
  <c r="V513" i="1"/>
  <c r="V495" i="1"/>
  <c r="V471" i="1"/>
  <c r="V465" i="1"/>
  <c r="V459" i="1"/>
  <c r="V453" i="1"/>
  <c r="V435" i="1"/>
  <c r="V429" i="1"/>
  <c r="V423" i="1"/>
  <c r="V411" i="1"/>
  <c r="V405" i="1"/>
  <c r="V393" i="1"/>
  <c r="V387" i="1"/>
  <c r="V381" i="1"/>
  <c r="V376" i="1"/>
  <c r="V369" i="1"/>
  <c r="V357" i="1"/>
  <c r="V351" i="1"/>
  <c r="V345" i="1"/>
  <c r="V321" i="1"/>
  <c r="V297" i="1"/>
  <c r="V285" i="1"/>
  <c r="V262" i="1"/>
  <c r="V255" i="1"/>
  <c r="V248" i="1"/>
  <c r="V237" i="1"/>
  <c r="V225" i="1"/>
  <c r="V219" i="1"/>
  <c r="V214" i="1"/>
  <c r="V177" i="1"/>
  <c r="V171" i="1"/>
  <c r="V147" i="1"/>
  <c r="V129" i="1"/>
  <c r="V117" i="1"/>
  <c r="V99" i="1"/>
  <c r="V93" i="1"/>
  <c r="V81" i="1"/>
  <c r="V75" i="1"/>
  <c r="V65" i="1"/>
  <c r="V57" i="1"/>
  <c r="V39" i="1"/>
  <c r="V33" i="1"/>
  <c r="V27" i="1"/>
  <c r="V21" i="1"/>
  <c r="V15" i="1"/>
  <c r="V9" i="1"/>
  <c r="V3" i="1"/>
  <c r="V157" i="1"/>
  <c r="V127" i="1"/>
  <c r="V121" i="1"/>
  <c r="V115" i="1"/>
  <c r="V109" i="1"/>
  <c r="V108" i="1"/>
  <c r="V91" i="1"/>
  <c r="V79" i="1"/>
  <c r="V55" i="1"/>
  <c r="V43" i="1"/>
  <c r="V31" i="1"/>
  <c r="V25" i="1"/>
  <c r="V19" i="1"/>
  <c r="V13" i="1"/>
  <c r="V7" i="1"/>
  <c r="V708" i="1"/>
  <c r="V702" i="1"/>
  <c r="V690" i="1"/>
  <c r="V678" i="1"/>
  <c r="V648" i="1"/>
  <c r="V636" i="1"/>
  <c r="V630" i="1"/>
  <c r="V606" i="1"/>
  <c r="V594" i="1"/>
  <c r="V588" i="1"/>
  <c r="V582" i="1"/>
  <c r="V564" i="1"/>
  <c r="V558" i="1"/>
  <c r="V552" i="1"/>
  <c r="V540" i="1"/>
  <c r="V534" i="1"/>
  <c r="V528" i="1"/>
  <c r="V522" i="1"/>
  <c r="V498" i="1"/>
  <c r="V492" i="1"/>
  <c r="V486" i="1"/>
  <c r="V480" i="1"/>
  <c r="V468" i="1"/>
  <c r="V462" i="1"/>
  <c r="V444" i="1"/>
  <c r="V432" i="1"/>
  <c r="V426" i="1"/>
  <c r="V414" i="1"/>
  <c r="V378" i="1"/>
  <c r="V372" i="1"/>
  <c r="V360" i="1"/>
  <c r="V354" i="1"/>
  <c r="V330" i="1"/>
  <c r="V306" i="1"/>
  <c r="V300" i="1"/>
  <c r="V282" i="1"/>
  <c r="V258" i="1"/>
  <c r="V252" i="1"/>
  <c r="V234" i="1"/>
  <c r="V228" i="1"/>
  <c r="V222" i="1"/>
  <c r="V212" i="1"/>
  <c r="V204" i="1"/>
  <c r="V192" i="1"/>
  <c r="V186" i="1"/>
  <c r="V168" i="1"/>
  <c r="V156" i="1"/>
  <c r="V150" i="1"/>
  <c r="V132" i="1"/>
  <c r="V126" i="1"/>
  <c r="V107" i="1"/>
  <c r="V102" i="1"/>
  <c r="V96" i="1"/>
  <c r="V72" i="1"/>
  <c r="V54" i="1"/>
  <c r="V48" i="1"/>
  <c r="V42" i="1"/>
  <c r="V12" i="1"/>
  <c r="V6" i="1"/>
  <c r="V272" i="1"/>
  <c r="V266" i="1"/>
  <c r="V230" i="1"/>
  <c r="V218" i="1"/>
  <c r="V200" i="1"/>
  <c r="V194" i="1"/>
  <c r="V182" i="1"/>
  <c r="V146" i="1"/>
  <c r="V140" i="1"/>
  <c r="V134" i="1"/>
  <c r="V122" i="1"/>
  <c r="V110" i="1"/>
  <c r="V98" i="1"/>
  <c r="V92" i="1"/>
  <c r="V74" i="1"/>
  <c r="V69" i="1"/>
  <c r="V62" i="1"/>
  <c r="V56" i="1"/>
  <c r="V44" i="1"/>
  <c r="V38" i="1"/>
  <c r="V8" i="1"/>
  <c r="V269" i="1"/>
  <c r="V257" i="1"/>
  <c r="V245" i="1"/>
  <c r="V239" i="1"/>
  <c r="V233" i="1"/>
  <c r="V227" i="1"/>
  <c r="V221" i="1"/>
  <c r="V216" i="1"/>
  <c r="V209" i="1"/>
  <c r="V203" i="1"/>
  <c r="V197" i="1"/>
  <c r="V185" i="1"/>
  <c r="V179" i="1"/>
  <c r="V167" i="1"/>
  <c r="V162" i="1"/>
  <c r="V153" i="1"/>
  <c r="V149" i="1"/>
  <c r="V131" i="1"/>
  <c r="V119" i="1"/>
  <c r="V113" i="1"/>
  <c r="V101" i="1"/>
  <c r="V89" i="1"/>
  <c r="V83" i="1"/>
  <c r="V77" i="1"/>
  <c r="V71" i="1"/>
  <c r="V59" i="1"/>
  <c r="V53" i="1"/>
  <c r="V47" i="1"/>
  <c r="V41" i="1"/>
  <c r="V35" i="1"/>
  <c r="V29" i="1"/>
  <c r="V23" i="1"/>
  <c r="V17" i="1"/>
  <c r="V11" i="1"/>
  <c r="V5" i="1"/>
  <c r="V22" i="1"/>
  <c r="V16" i="1"/>
  <c r="V10" i="1"/>
  <c r="V4" i="1"/>
  <c r="M4" i="2"/>
  <c r="W12" i="2"/>
  <c r="N24" i="2"/>
  <c r="W27" i="2"/>
  <c r="N4" i="2"/>
  <c r="U26" i="2"/>
  <c r="Y26" i="2"/>
  <c r="W6" i="2"/>
  <c r="O8" i="2"/>
  <c r="U15" i="2"/>
  <c r="W18" i="2"/>
  <c r="AA19" i="2"/>
  <c r="Z26" i="2"/>
  <c r="O4" i="2"/>
  <c r="U12" i="2"/>
  <c r="Y12" i="2"/>
  <c r="W3" i="2"/>
  <c r="Z12" i="2"/>
  <c r="V26" i="2"/>
  <c r="AA33" i="2"/>
  <c r="AA8" i="2"/>
  <c r="V12" i="2"/>
  <c r="O33" i="2"/>
  <c r="W26" i="2"/>
  <c r="V33" i="2"/>
  <c r="Y33" i="2"/>
  <c r="Z33" i="2"/>
  <c r="U33" i="2"/>
  <c r="W33" i="2"/>
  <c r="AA24" i="2"/>
  <c r="N16" i="2"/>
  <c r="W31" i="2"/>
  <c r="O16" i="2"/>
  <c r="M16" i="2"/>
  <c r="W22" i="2"/>
  <c r="O58" i="1"/>
  <c r="AD58" i="1" s="1"/>
  <c r="O26" i="1"/>
  <c r="AD26" i="1" s="1"/>
  <c r="O42" i="1"/>
  <c r="AD42" i="1" s="1"/>
  <c r="O45" i="1"/>
  <c r="AD45" i="1" s="1"/>
  <c r="O61" i="1"/>
  <c r="AD61" i="1" s="1"/>
  <c r="O29" i="1"/>
  <c r="AD29" i="1" s="1"/>
  <c r="O56" i="1"/>
  <c r="AD56" i="1" s="1"/>
  <c r="N6" i="2"/>
  <c r="W14" i="2"/>
  <c r="O27" i="1"/>
  <c r="AD27" i="1" s="1"/>
  <c r="O43" i="1"/>
  <c r="AD43" i="1" s="1"/>
  <c r="O59" i="1"/>
  <c r="AD59" i="1" s="1"/>
  <c r="U5" i="2"/>
  <c r="O52" i="1"/>
  <c r="AD52" i="1" s="1"/>
  <c r="Z24" i="2"/>
  <c r="O36" i="1"/>
  <c r="AD36" i="1" s="1"/>
  <c r="Z29" i="2"/>
  <c r="V25" i="2"/>
  <c r="AE66" i="4"/>
  <c r="O34" i="1"/>
  <c r="AD34" i="1" s="1"/>
  <c r="AA29" i="2"/>
  <c r="N9" i="2"/>
  <c r="M32" i="2"/>
  <c r="O50" i="1"/>
  <c r="AD50" i="1" s="1"/>
  <c r="N27" i="2"/>
  <c r="J65" i="4"/>
  <c r="W20" i="2"/>
  <c r="N15" i="2"/>
  <c r="V31" i="2"/>
  <c r="O46" i="1"/>
  <c r="AD46" i="1" s="1"/>
  <c r="N32" i="2"/>
  <c r="V24" i="2"/>
  <c r="N8" i="2"/>
  <c r="N18" i="2"/>
  <c r="N23" i="2"/>
  <c r="W32" i="2"/>
  <c r="O30" i="1"/>
  <c r="AD30" i="1" s="1"/>
  <c r="N11" i="2"/>
  <c r="N10" i="2"/>
  <c r="N7" i="2"/>
  <c r="U7" i="2"/>
  <c r="O3" i="2"/>
  <c r="O62" i="1"/>
  <c r="AD62" i="1" s="1"/>
  <c r="M3" i="2"/>
  <c r="U21" i="2"/>
  <c r="N28" i="2"/>
  <c r="V10" i="2"/>
  <c r="AH65" i="4"/>
  <c r="V13" i="2"/>
  <c r="V14" i="2"/>
  <c r="V7" i="2"/>
  <c r="V8" i="2"/>
  <c r="W24" i="2"/>
  <c r="V4" i="2"/>
  <c r="V27" i="2"/>
  <c r="W8" i="2"/>
  <c r="BJ5" i="2"/>
  <c r="V3" i="2"/>
  <c r="W29" i="2"/>
  <c r="BI13" i="2"/>
  <c r="Y8" i="2"/>
  <c r="BI16" i="2"/>
  <c r="V11" i="2"/>
  <c r="BJ12" i="2"/>
  <c r="V5" i="2"/>
  <c r="V9" i="2"/>
  <c r="BJ23" i="2"/>
  <c r="N13" i="2"/>
  <c r="W25" i="2"/>
  <c r="BK62" i="4"/>
  <c r="W4" i="2"/>
  <c r="W2" i="2"/>
  <c r="W11" i="2"/>
  <c r="U10" i="2"/>
  <c r="W13" i="2"/>
  <c r="U13" i="2"/>
  <c r="W28" i="2"/>
  <c r="BJ6" i="2"/>
  <c r="BI4" i="2"/>
  <c r="H10" i="2"/>
  <c r="I10" i="2" s="1"/>
  <c r="H26" i="2"/>
  <c r="I26" i="2" s="1"/>
  <c r="H17" i="2"/>
  <c r="I17" i="2" s="1"/>
  <c r="H5" i="2"/>
  <c r="I5" i="2" s="1"/>
  <c r="N17" i="2"/>
  <c r="N2" i="2"/>
  <c r="U24" i="2"/>
  <c r="U2" i="2"/>
  <c r="V22" i="2"/>
  <c r="V30" i="2"/>
  <c r="W21" i="2"/>
  <c r="W10" i="2"/>
  <c r="BI17" i="2"/>
  <c r="BJ4" i="2"/>
  <c r="H31" i="2"/>
  <c r="I31" i="2" s="1"/>
  <c r="H22" i="2"/>
  <c r="I22" i="2" s="1"/>
  <c r="O14" i="2"/>
  <c r="M14" i="2"/>
  <c r="U3" i="2"/>
  <c r="U11" i="2"/>
  <c r="W7" i="2"/>
  <c r="BJ28" i="2"/>
  <c r="BJ7" i="2"/>
  <c r="H21" i="2"/>
  <c r="I21" i="2" s="1"/>
  <c r="U22" i="2"/>
  <c r="U30" i="2"/>
  <c r="V21" i="2"/>
  <c r="W9" i="2"/>
  <c r="Y29" i="2"/>
  <c r="BJ16" i="2"/>
  <c r="BJ25" i="2"/>
  <c r="BI33" i="2"/>
  <c r="H4" i="2"/>
  <c r="I4" i="2" s="1"/>
  <c r="BI20" i="2"/>
  <c r="H6" i="2"/>
  <c r="I6" i="2" s="1"/>
  <c r="M19" i="2"/>
  <c r="BJ32" i="2"/>
  <c r="H13" i="2"/>
  <c r="I13" i="2" s="1"/>
  <c r="H23" i="2"/>
  <c r="I23" i="2" s="1"/>
  <c r="T14" i="2"/>
  <c r="N3" i="2"/>
  <c r="U8" i="2"/>
  <c r="U9" i="2"/>
  <c r="V29" i="2"/>
  <c r="T23" i="2"/>
  <c r="H20" i="2"/>
  <c r="I20" i="2" s="1"/>
  <c r="L29" i="2"/>
  <c r="N19" i="2"/>
  <c r="U14" i="2"/>
  <c r="V18" i="2"/>
  <c r="W16" i="2"/>
  <c r="W23" i="2"/>
  <c r="BI30" i="2"/>
  <c r="H8" i="2"/>
  <c r="I8" i="2" s="1"/>
  <c r="M24" i="2"/>
  <c r="U29" i="2"/>
  <c r="V28" i="2"/>
  <c r="H15" i="2"/>
  <c r="I15" i="2" s="1"/>
  <c r="O9" i="2"/>
  <c r="U18" i="2"/>
  <c r="V16" i="2"/>
  <c r="V23" i="2"/>
  <c r="W15" i="2"/>
  <c r="BI28" i="2"/>
  <c r="BJ33" i="2"/>
  <c r="M15" i="2"/>
  <c r="U31" i="2"/>
  <c r="U28" i="2"/>
  <c r="Y24" i="2"/>
  <c r="U16" i="2"/>
  <c r="U23" i="2"/>
  <c r="V15" i="2"/>
  <c r="H9" i="2"/>
  <c r="I9" i="2" s="1"/>
  <c r="BJ8" i="2"/>
  <c r="H33" i="2"/>
  <c r="I33" i="2" s="1"/>
  <c r="H25" i="2"/>
  <c r="I25" i="2" s="1"/>
  <c r="U4" i="2"/>
  <c r="U25" i="2"/>
  <c r="V32" i="2"/>
  <c r="V20" i="2"/>
  <c r="BI12" i="2"/>
  <c r="BJ20" i="2"/>
  <c r="H12" i="2"/>
  <c r="I12" i="2" s="1"/>
  <c r="H30" i="2"/>
  <c r="I30" i="2" s="1"/>
  <c r="M11" i="2"/>
  <c r="V6" i="2"/>
  <c r="BI11" i="2"/>
  <c r="H3" i="2"/>
  <c r="I3" i="2" s="1"/>
  <c r="Z17" i="2"/>
  <c r="N31" i="2"/>
  <c r="N25" i="2"/>
  <c r="U32" i="2"/>
  <c r="U20" i="2"/>
  <c r="V2" i="2"/>
  <c r="BJ26" i="2"/>
  <c r="BJ15" i="2"/>
  <c r="BJ13" i="2"/>
  <c r="BI5" i="2"/>
  <c r="O51" i="1"/>
  <c r="AD51" i="1" s="1"/>
  <c r="H7" i="2"/>
  <c r="I7" i="2" s="1"/>
  <c r="H29" i="2"/>
  <c r="I29" i="2" s="1"/>
  <c r="H27" i="2"/>
  <c r="I27" i="2" s="1"/>
  <c r="H24" i="2"/>
  <c r="I24" i="2" s="1"/>
  <c r="H32" i="2"/>
  <c r="I32" i="2" s="1"/>
  <c r="H18" i="2"/>
  <c r="I18" i="2" s="1"/>
  <c r="U27" i="2"/>
  <c r="U6" i="2"/>
  <c r="W5" i="2"/>
  <c r="W19" i="2"/>
  <c r="Y19" i="2"/>
  <c r="U19" i="2"/>
  <c r="V19" i="2"/>
  <c r="W17" i="2"/>
  <c r="U17" i="2"/>
  <c r="Y17" i="2"/>
  <c r="V17" i="2"/>
  <c r="Z19" i="2"/>
  <c r="H28" i="2"/>
  <c r="I28" i="2" s="1"/>
  <c r="M20" i="2"/>
  <c r="N20" i="2"/>
  <c r="AA17" i="2"/>
  <c r="Z8" i="2"/>
  <c r="M12" i="2"/>
  <c r="M22" i="2"/>
  <c r="O22" i="2"/>
  <c r="BJ18" i="2"/>
  <c r="BI26" i="2"/>
  <c r="BJ31" i="2"/>
  <c r="BI7" i="2"/>
  <c r="BJ21" i="2"/>
  <c r="BJ14" i="2"/>
  <c r="BJ22" i="2"/>
  <c r="T22" i="2"/>
  <c r="M8" i="2"/>
  <c r="M9" i="2"/>
  <c r="N14" i="2"/>
  <c r="O29" i="2"/>
  <c r="O28" i="1"/>
  <c r="AD28" i="1" s="1"/>
  <c r="L4" i="2"/>
  <c r="BI8" i="2"/>
  <c r="BI21" i="2"/>
  <c r="BI14" i="2"/>
  <c r="BI22" i="2"/>
  <c r="T6" i="2"/>
  <c r="T20" i="2"/>
  <c r="M13" i="2"/>
  <c r="N29" i="2"/>
  <c r="O31" i="2"/>
  <c r="O18" i="2"/>
  <c r="L15" i="2"/>
  <c r="BI32" i="2"/>
  <c r="L23" i="2"/>
  <c r="BI25" i="2"/>
  <c r="BJ10" i="2"/>
  <c r="BJ9" i="2"/>
  <c r="L24" i="2"/>
  <c r="T21" i="2"/>
  <c r="T19" i="2"/>
  <c r="M29" i="2"/>
  <c r="O28" i="2"/>
  <c r="BJ11" i="2"/>
  <c r="L27" i="2"/>
  <c r="L13" i="2"/>
  <c r="L31" i="2"/>
  <c r="BI10" i="2"/>
  <c r="BI9" i="2"/>
  <c r="L20" i="2"/>
  <c r="T31" i="2"/>
  <c r="M31" i="2"/>
  <c r="M18" i="2"/>
  <c r="O17" i="2"/>
  <c r="O23" i="2"/>
  <c r="L28" i="2"/>
  <c r="L12" i="2"/>
  <c r="BJ2" i="2"/>
  <c r="L18" i="2"/>
  <c r="L5" i="2"/>
  <c r="T4" i="2"/>
  <c r="T7" i="2"/>
  <c r="M28" i="2"/>
  <c r="O25" i="2"/>
  <c r="BI2" i="2"/>
  <c r="BJ30" i="2"/>
  <c r="L16" i="2"/>
  <c r="L17" i="2"/>
  <c r="BJ3" i="2"/>
  <c r="T2" i="2"/>
  <c r="T25" i="2"/>
  <c r="M17" i="2"/>
  <c r="M23" i="2"/>
  <c r="O15" i="2"/>
  <c r="O12" i="2"/>
  <c r="BJ29" i="2"/>
  <c r="BI6" i="2"/>
  <c r="BI3" i="2"/>
  <c r="T11" i="2"/>
  <c r="T5" i="2"/>
  <c r="M25" i="2"/>
  <c r="N12" i="2"/>
  <c r="O32" i="2"/>
  <c r="O20" i="2"/>
  <c r="L11" i="2"/>
  <c r="BI29" i="2"/>
  <c r="BJ27" i="2"/>
  <c r="T15" i="2"/>
  <c r="T12" i="2"/>
  <c r="O27" i="2"/>
  <c r="O6" i="2"/>
  <c r="H11" i="2"/>
  <c r="I11" i="2" s="1"/>
  <c r="L8" i="2"/>
  <c r="L21" i="2"/>
  <c r="BI27" i="2"/>
  <c r="L14" i="2"/>
  <c r="L22" i="2"/>
  <c r="T30" i="2"/>
  <c r="T10" i="2"/>
  <c r="O24" i="2"/>
  <c r="O2" i="2"/>
  <c r="L32" i="2"/>
  <c r="L25" i="2"/>
  <c r="T8" i="2"/>
  <c r="T27" i="2"/>
  <c r="M27" i="2"/>
  <c r="M6" i="2"/>
  <c r="O11" i="2"/>
  <c r="H16" i="2"/>
  <c r="I16" i="2" s="1"/>
  <c r="L10" i="2"/>
  <c r="L9" i="2"/>
  <c r="BJ24" i="2"/>
  <c r="T13" i="2"/>
  <c r="T9" i="2"/>
  <c r="M2" i="2"/>
  <c r="O30" i="2"/>
  <c r="F16" i="2"/>
  <c r="G16" i="2" s="1"/>
  <c r="BI15" i="2"/>
  <c r="BI23" i="2"/>
  <c r="BI24" i="2"/>
  <c r="T29" i="2"/>
  <c r="T17" i="2"/>
  <c r="N22" i="2"/>
  <c r="N30" i="2"/>
  <c r="O19" i="2"/>
  <c r="O5" i="2"/>
  <c r="L2" i="2"/>
  <c r="BI31" i="2"/>
  <c r="T32" i="2"/>
  <c r="T33" i="2"/>
  <c r="M30" i="2"/>
  <c r="N5" i="2"/>
  <c r="O21" i="2"/>
  <c r="O10" i="2"/>
  <c r="H2" i="2"/>
  <c r="I2" i="2" s="1"/>
  <c r="L30" i="2"/>
  <c r="BI18" i="2"/>
  <c r="L6" i="2"/>
  <c r="BJ17" i="2"/>
  <c r="L3" i="2"/>
  <c r="T18" i="2"/>
  <c r="M5" i="2"/>
  <c r="O7" i="2"/>
  <c r="L7" i="2"/>
  <c r="T28" i="2"/>
  <c r="T24" i="2"/>
  <c r="M21" i="2"/>
  <c r="M10" i="2"/>
  <c r="N33" i="2"/>
  <c r="T26" i="2"/>
  <c r="T3" i="2"/>
  <c r="M33" i="2"/>
  <c r="M7" i="2"/>
  <c r="O13" i="2"/>
  <c r="M26" i="2"/>
  <c r="T16" i="2"/>
  <c r="N26" i="2"/>
  <c r="O26" i="2"/>
  <c r="BB8" i="2"/>
  <c r="L26" i="2"/>
  <c r="BB29" i="2"/>
  <c r="F30" i="2"/>
  <c r="G30" i="2" s="1"/>
  <c r="F28" i="2"/>
  <c r="G28" i="2" s="1"/>
  <c r="F7" i="2"/>
  <c r="F27" i="2"/>
  <c r="F33" i="2"/>
  <c r="G33" i="2" s="1"/>
  <c r="H14" i="2"/>
  <c r="I14" i="2" s="1"/>
  <c r="F8" i="2"/>
  <c r="G8" i="2" s="1"/>
  <c r="F26" i="2"/>
  <c r="G26" i="2" s="1"/>
  <c r="F25" i="2"/>
  <c r="G25" i="2" s="1"/>
  <c r="F9" i="2"/>
  <c r="G9" i="2" s="1"/>
  <c r="F14" i="2"/>
  <c r="G14" i="2" s="1"/>
  <c r="F24" i="2"/>
  <c r="G24" i="2" s="1"/>
  <c r="F4" i="2"/>
  <c r="G4" i="2" s="1"/>
  <c r="F13" i="2"/>
  <c r="G13" i="2" s="1"/>
  <c r="F23" i="2"/>
  <c r="G23" i="2" s="1"/>
  <c r="F5" i="2"/>
  <c r="G5" i="2" s="1"/>
  <c r="F17" i="2"/>
  <c r="G17" i="2" s="1"/>
  <c r="F3" i="2"/>
  <c r="G3" i="2" s="1"/>
  <c r="F2" i="2"/>
  <c r="G2" i="2" s="1"/>
  <c r="F29" i="2"/>
  <c r="G29" i="2" s="1"/>
  <c r="F6" i="2"/>
  <c r="G6" i="2" s="1"/>
  <c r="F12" i="2"/>
  <c r="G12" i="2" s="1"/>
  <c r="F22" i="2"/>
  <c r="G22" i="2" s="1"/>
  <c r="F11" i="2"/>
  <c r="G11" i="2" s="1"/>
  <c r="F32" i="2"/>
  <c r="G32" i="2" s="1"/>
  <c r="F21" i="2"/>
  <c r="G21" i="2" s="1"/>
  <c r="F10" i="2"/>
  <c r="G10" i="2" s="1"/>
  <c r="F20" i="2"/>
  <c r="G20" i="2" s="1"/>
  <c r="F15" i="2"/>
  <c r="G15" i="2" s="1"/>
  <c r="F18" i="2"/>
  <c r="G18" i="2" s="1"/>
  <c r="F31" i="2"/>
  <c r="G31" i="2" s="1"/>
  <c r="AZ29" i="2"/>
  <c r="BA21" i="2"/>
  <c r="AZ15" i="2"/>
  <c r="L33" i="2"/>
  <c r="AV32" i="2"/>
  <c r="BB20" i="2"/>
  <c r="AV4" i="2"/>
  <c r="BA30" i="2"/>
  <c r="BB18" i="2"/>
  <c r="AZ4" i="2"/>
  <c r="BA8" i="2"/>
  <c r="BB13" i="2"/>
  <c r="AV21" i="2"/>
  <c r="AV11" i="2"/>
  <c r="BB15" i="2"/>
  <c r="AZ8" i="2"/>
  <c r="BA9" i="2"/>
  <c r="AV14" i="2"/>
  <c r="AV24" i="2"/>
  <c r="BA3" i="2"/>
  <c r="AV18" i="2"/>
  <c r="BA26" i="2"/>
  <c r="BB31" i="2"/>
  <c r="AV12" i="2"/>
  <c r="BA25" i="2"/>
  <c r="BB16" i="2"/>
  <c r="AZ27" i="2"/>
  <c r="AV33" i="2"/>
  <c r="BB30" i="2"/>
  <c r="BB28" i="2"/>
  <c r="BB7" i="2"/>
  <c r="AZ5" i="2"/>
  <c r="AV10" i="2"/>
  <c r="BA16" i="2"/>
  <c r="BA14" i="2"/>
  <c r="BB22" i="2"/>
  <c r="AV16" i="2"/>
  <c r="AZ14" i="2"/>
  <c r="AV28" i="2"/>
  <c r="AV23" i="2"/>
  <c r="BA7" i="2"/>
  <c r="AZ10" i="2"/>
  <c r="BB17" i="2"/>
  <c r="AZ17" i="2"/>
  <c r="AV20" i="2"/>
  <c r="BA11" i="2"/>
  <c r="BB2" i="2"/>
  <c r="AZ11" i="2"/>
  <c r="AV15" i="2"/>
  <c r="BA28" i="2"/>
  <c r="AV26" i="2"/>
  <c r="AV6" i="2"/>
  <c r="AZ22" i="2"/>
  <c r="AZ21" i="2"/>
  <c r="AV31" i="2"/>
  <c r="BA10" i="2"/>
  <c r="AV27" i="2"/>
  <c r="AZ9" i="2"/>
  <c r="AZ24" i="2"/>
  <c r="AV3" i="2"/>
  <c r="AZ13" i="2"/>
  <c r="BA4" i="2"/>
  <c r="AV29" i="2"/>
  <c r="BA32" i="2"/>
  <c r="AZ28" i="2"/>
  <c r="AZ6" i="2"/>
  <c r="BB25" i="2"/>
  <c r="BA5" i="2"/>
  <c r="AZ20" i="2"/>
  <c r="BA15" i="2"/>
  <c r="AZ30" i="2"/>
  <c r="AV8" i="2"/>
  <c r="BA13" i="2"/>
  <c r="AZ32" i="2"/>
  <c r="AZ18" i="2"/>
  <c r="BB6" i="2"/>
  <c r="AZ7" i="2"/>
  <c r="AZ12" i="2"/>
  <c r="BB27" i="2"/>
  <c r="AV9" i="2"/>
  <c r="AV17" i="2"/>
  <c r="AZ33" i="2"/>
  <c r="BB3" i="2"/>
  <c r="BA22" i="2"/>
  <c r="BB4" i="2"/>
  <c r="AZ26" i="2"/>
  <c r="BB23" i="2"/>
  <c r="BB12" i="2"/>
  <c r="BB33" i="2"/>
  <c r="BB24" i="2"/>
  <c r="AZ3" i="2"/>
  <c r="AV22" i="2"/>
  <c r="AV2" i="2"/>
  <c r="AZ2" i="2"/>
  <c r="AV30" i="2"/>
  <c r="AZ23" i="2"/>
  <c r="AZ31" i="2"/>
  <c r="AZ25" i="2"/>
  <c r="BB5" i="2"/>
  <c r="AV13" i="2"/>
  <c r="BB26" i="2"/>
  <c r="AV5" i="2"/>
  <c r="AZ16" i="2"/>
  <c r="BA27" i="2"/>
  <c r="BB9" i="2"/>
  <c r="BA20" i="2"/>
  <c r="BA2" i="2"/>
  <c r="BB11" i="2"/>
  <c r="BA29" i="2"/>
  <c r="BB32" i="2"/>
  <c r="BA6" i="2"/>
  <c r="BB21" i="2"/>
  <c r="BA12" i="2"/>
  <c r="BB10" i="2"/>
  <c r="BA33" i="2"/>
  <c r="BB14" i="2"/>
  <c r="BA23" i="2"/>
  <c r="BA17" i="2"/>
  <c r="AV7" i="2"/>
  <c r="BA18" i="2"/>
  <c r="BA31" i="2"/>
  <c r="AV25" i="2"/>
  <c r="BA24" i="2"/>
  <c r="O40" i="1"/>
  <c r="AD40" i="1" s="1"/>
  <c r="AQ66" i="4"/>
  <c r="AV63" i="4"/>
  <c r="BF51" i="4"/>
  <c r="O25" i="1"/>
  <c r="AD25" i="1" s="1"/>
  <c r="BI19" i="2"/>
  <c r="H19" i="2"/>
  <c r="I19" i="2" s="1"/>
  <c r="BJ19" i="2"/>
  <c r="O24" i="1"/>
  <c r="AD24" i="1" s="1"/>
  <c r="O39" i="1"/>
  <c r="AD39" i="1" s="1"/>
  <c r="O33" i="1"/>
  <c r="AD33" i="1" s="1"/>
  <c r="S25" i="1"/>
  <c r="L19" i="2"/>
  <c r="O32" i="1"/>
  <c r="AD32" i="1" s="1"/>
  <c r="G6" i="4"/>
  <c r="BG62" i="4"/>
  <c r="S62" i="4"/>
  <c r="W62" i="4"/>
  <c r="S6" i="1"/>
  <c r="R20" i="2" s="1"/>
  <c r="S39" i="1"/>
  <c r="AA32" i="2" s="1"/>
  <c r="S11" i="1"/>
  <c r="S5" i="1"/>
  <c r="S37" i="1"/>
  <c r="S4" i="1"/>
  <c r="S20" i="1"/>
  <c r="O22" i="1"/>
  <c r="AD22" i="1" s="1"/>
  <c r="AR5" i="4"/>
  <c r="S42" i="1"/>
  <c r="F19" i="2"/>
  <c r="G19" i="2" s="1"/>
  <c r="S19" i="1"/>
  <c r="AC64" i="4"/>
  <c r="S66" i="4"/>
  <c r="BB65" i="4"/>
  <c r="AV3" i="4"/>
  <c r="K6" i="4"/>
  <c r="AP3" i="4"/>
  <c r="BD5" i="4"/>
  <c r="AN3" i="4"/>
  <c r="AA4" i="4"/>
  <c r="R3" i="4"/>
  <c r="AP15" i="4"/>
  <c r="O42" i="4"/>
  <c r="BF35" i="4"/>
  <c r="AI58" i="4"/>
  <c r="AO12" i="4"/>
  <c r="L41" i="4"/>
  <c r="AS16" i="4"/>
  <c r="P45" i="4"/>
  <c r="BA8" i="4"/>
  <c r="H53" i="4"/>
  <c r="E32" i="4"/>
  <c r="AF5" i="4"/>
  <c r="AI12" i="4"/>
  <c r="L35" i="4"/>
  <c r="AR35" i="4"/>
  <c r="AI44" i="4"/>
  <c r="BG12" i="4"/>
  <c r="L59" i="4"/>
  <c r="S14" i="4"/>
  <c r="N19" i="4"/>
  <c r="BB45" i="4"/>
  <c r="AS54" i="4"/>
  <c r="BG34" i="4"/>
  <c r="AH59" i="4"/>
  <c r="BL7" i="4"/>
  <c r="G64" i="4"/>
  <c r="E62" i="4"/>
  <c r="BJ5" i="4"/>
  <c r="AP17" i="4"/>
  <c r="Q42" i="4"/>
  <c r="BE60" i="4"/>
  <c r="BH57" i="4"/>
  <c r="BM28" i="4"/>
  <c r="AB65" i="4"/>
  <c r="X19" i="4"/>
  <c r="S24" i="4"/>
  <c r="BE16" i="4"/>
  <c r="P57" i="4"/>
  <c r="AY28" i="4"/>
  <c r="AB51" i="4"/>
  <c r="V9" i="4"/>
  <c r="I22" i="4"/>
  <c r="M10" i="4"/>
  <c r="J13" i="4"/>
  <c r="AZ27" i="4"/>
  <c r="AA52" i="4"/>
  <c r="E46" i="4"/>
  <c r="AT5" i="4"/>
  <c r="BC40" i="4"/>
  <c r="AN55" i="4"/>
  <c r="J7" i="4"/>
  <c r="G10" i="4"/>
  <c r="Y36" i="4"/>
  <c r="AJ25" i="4"/>
  <c r="BB47" i="4"/>
  <c r="AU54" i="4"/>
  <c r="AH19" i="4"/>
  <c r="S34" i="4"/>
  <c r="AJ7" i="4"/>
  <c r="G36" i="4"/>
  <c r="F61" i="4"/>
  <c r="BI6" i="4"/>
  <c r="AZ25" i="4"/>
  <c r="Y52" i="4"/>
  <c r="AE28" i="4"/>
  <c r="AB31" i="4"/>
  <c r="BN25" i="4"/>
  <c r="Y66" i="4"/>
  <c r="D31" i="4"/>
  <c r="AE4" i="4"/>
  <c r="BK66" i="4"/>
  <c r="BN63" i="4"/>
  <c r="BF11" i="4"/>
  <c r="K58" i="4"/>
  <c r="X21" i="4"/>
  <c r="U24" i="4"/>
  <c r="AC32" i="4"/>
  <c r="AF29" i="4"/>
  <c r="BD29" i="4"/>
  <c r="AC56" i="4"/>
  <c r="BB15" i="4"/>
  <c r="O54" i="4"/>
  <c r="AR33" i="4"/>
  <c r="AG44" i="4"/>
  <c r="AN17" i="4"/>
  <c r="Q40" i="4"/>
  <c r="AZ19" i="4"/>
  <c r="S52" i="4"/>
  <c r="X7" i="4"/>
  <c r="G24" i="4"/>
  <c r="AX35" i="4"/>
  <c r="AI50" i="4"/>
  <c r="BI52" i="4"/>
  <c r="AZ61" i="4"/>
  <c r="I20" i="4"/>
  <c r="T9" i="4"/>
  <c r="BK58" i="4"/>
  <c r="BF63" i="4"/>
  <c r="AC18" i="4"/>
  <c r="R29" i="4"/>
  <c r="E42" i="4"/>
  <c r="AP5" i="4"/>
  <c r="BF39" i="4"/>
  <c r="AM58" i="4"/>
  <c r="AW12" i="4"/>
  <c r="L49" i="4"/>
  <c r="I8" i="4"/>
  <c r="H9" i="4"/>
  <c r="AL41" i="4"/>
  <c r="AO38" i="4"/>
  <c r="BD19" i="4"/>
  <c r="S56" i="4"/>
  <c r="C10" i="4"/>
  <c r="J3" i="4"/>
  <c r="C44" i="4"/>
  <c r="AR3" i="4"/>
  <c r="BJ37" i="4"/>
  <c r="AK62" i="4"/>
  <c r="AR19" i="4"/>
  <c r="S44" i="4"/>
  <c r="Q16" i="4"/>
  <c r="P17" i="4"/>
  <c r="BC44" i="4"/>
  <c r="AR55" i="4"/>
  <c r="Y18" i="4"/>
  <c r="R25" i="4"/>
  <c r="F37" i="4"/>
  <c r="AK6" i="4"/>
  <c r="BL21" i="4"/>
  <c r="U64" i="4"/>
  <c r="AS26" i="4"/>
  <c r="Z45" i="4"/>
  <c r="BL3" i="4"/>
  <c r="C64" i="4"/>
  <c r="BK18" i="4"/>
  <c r="R63" i="4"/>
  <c r="BJ31" i="4"/>
  <c r="AE62" i="4"/>
  <c r="AQ28" i="4"/>
  <c r="AB43" i="4"/>
  <c r="BM22" i="4"/>
  <c r="V65" i="4"/>
  <c r="BH47" i="4"/>
  <c r="AU60" i="4"/>
  <c r="T3" i="4"/>
  <c r="K66" i="4"/>
  <c r="J5" i="4"/>
  <c r="AB61" i="4"/>
  <c r="M62" i="4"/>
  <c r="AZ63" i="4"/>
  <c r="C30" i="4"/>
  <c r="AD3" i="4"/>
  <c r="V19" i="4"/>
  <c r="S22" i="4"/>
  <c r="BJ35" i="4"/>
  <c r="AI62" i="4"/>
  <c r="BG18" i="4"/>
  <c r="R59" i="4"/>
  <c r="F15" i="4"/>
  <c r="O6" i="4"/>
  <c r="BI14" i="4"/>
  <c r="N61" i="4"/>
  <c r="F9" i="4"/>
  <c r="I6" i="4"/>
  <c r="AL29" i="4"/>
  <c r="AC38" i="4"/>
  <c r="BF27" i="4"/>
  <c r="AA58" i="4"/>
  <c r="AC34" i="4"/>
  <c r="AH29" i="4"/>
  <c r="AE10" i="4"/>
  <c r="J31" i="4"/>
  <c r="BM30" i="4"/>
  <c r="AD65" i="4"/>
  <c r="D5" i="4"/>
  <c r="E4" i="4"/>
  <c r="R21" i="4"/>
  <c r="U18" i="4"/>
  <c r="E28" i="4"/>
  <c r="AB5" i="4"/>
  <c r="AQ16" i="4"/>
  <c r="P43" i="4"/>
  <c r="AF17" i="4"/>
  <c r="Q32" i="4"/>
  <c r="AD7" i="4"/>
  <c r="G30" i="4"/>
  <c r="BF7" i="4"/>
  <c r="G58" i="4"/>
  <c r="BD13" i="4"/>
  <c r="M56" i="4"/>
  <c r="AB35" i="4"/>
  <c r="AI28" i="4"/>
  <c r="AM30" i="4"/>
  <c r="AD39" i="4"/>
  <c r="BD25" i="4"/>
  <c r="Y56" i="4"/>
  <c r="AK28" i="4"/>
  <c r="AB37" i="4"/>
  <c r="BI46" i="4"/>
  <c r="AT61" i="4"/>
  <c r="BK10" i="4"/>
  <c r="J63" i="4"/>
  <c r="AU44" i="4"/>
  <c r="AR47" i="4"/>
  <c r="BN21" i="4"/>
  <c r="U66" i="4"/>
  <c r="C60" i="4"/>
  <c r="BH3" i="4"/>
  <c r="AS18" i="4"/>
  <c r="R45" i="4"/>
  <c r="AW8" i="4"/>
  <c r="H49" i="4"/>
  <c r="E30" i="4"/>
  <c r="AD5" i="4"/>
  <c r="BL43" i="4"/>
  <c r="AQ64" i="4"/>
  <c r="Z13" i="4"/>
  <c r="M26" i="4"/>
  <c r="BN51" i="4"/>
  <c r="AY66" i="4"/>
  <c r="AZ47" i="4"/>
  <c r="AU52" i="4"/>
  <c r="AF9" i="4"/>
  <c r="I32" i="4"/>
  <c r="AW14" i="4"/>
  <c r="N49" i="4"/>
  <c r="C22" i="4"/>
  <c r="V3" i="4"/>
  <c r="O12" i="4"/>
  <c r="L15" i="4"/>
  <c r="AU26" i="4"/>
  <c r="Z47" i="4"/>
  <c r="BN57" i="4"/>
  <c r="BE66" i="4"/>
  <c r="BH55" i="4"/>
  <c r="BC60" i="4"/>
  <c r="BE10" i="4"/>
  <c r="J57" i="4"/>
  <c r="BL37" i="4"/>
  <c r="AK64" i="4"/>
  <c r="AD9" i="4"/>
  <c r="I30" i="4"/>
  <c r="BF43" i="4"/>
  <c r="AQ58" i="4"/>
  <c r="AT33" i="4"/>
  <c r="AG46" i="4"/>
  <c r="BH21" i="4"/>
  <c r="U60" i="4"/>
  <c r="AQ18" i="4"/>
  <c r="R43" i="4"/>
  <c r="AI46" i="4"/>
  <c r="AT35" i="4"/>
  <c r="AY18" i="4"/>
  <c r="R51" i="4"/>
  <c r="C14" i="4"/>
  <c r="N3" i="4"/>
  <c r="BK6" i="4"/>
  <c r="F63" i="4"/>
  <c r="BK32" i="4"/>
  <c r="AF63" i="4"/>
  <c r="AA22" i="4"/>
  <c r="V27" i="4"/>
  <c r="AX25" i="4"/>
  <c r="Y50" i="4"/>
  <c r="AA12" i="4"/>
  <c r="L27" i="4"/>
  <c r="F17" i="4"/>
  <c r="Q6" i="4"/>
  <c r="BM48" i="4"/>
  <c r="AV65" i="4"/>
  <c r="BD11" i="4"/>
  <c r="K56" i="4"/>
  <c r="AW36" i="4"/>
  <c r="AJ49" i="4"/>
  <c r="P9" i="4"/>
  <c r="I16" i="4"/>
  <c r="F49" i="4"/>
  <c r="AW6" i="4"/>
  <c r="BA6" i="4"/>
  <c r="BF3" i="4"/>
  <c r="I66" i="4"/>
  <c r="AR65" i="4"/>
  <c r="X63" i="4"/>
  <c r="AP9" i="4"/>
  <c r="I42" i="4"/>
  <c r="AH21" i="4"/>
  <c r="U34" i="4"/>
  <c r="F33" i="4"/>
  <c r="AG6" i="4"/>
  <c r="AF15" i="4"/>
  <c r="O32" i="4"/>
  <c r="AB17" i="4"/>
  <c r="Q28" i="4"/>
  <c r="BF47" i="4"/>
  <c r="AU58" i="4"/>
  <c r="Y22" i="4"/>
  <c r="V25" i="4"/>
  <c r="BN15" i="4"/>
  <c r="O66" i="4"/>
  <c r="BC28" i="4"/>
  <c r="AB55" i="4"/>
  <c r="BE26" i="4"/>
  <c r="Z57" i="4"/>
  <c r="BM64" i="4"/>
  <c r="BL65" i="4"/>
  <c r="D9" i="4"/>
  <c r="I4" i="4"/>
  <c r="E50" i="4"/>
  <c r="AX5" i="4"/>
  <c r="BA58" i="4"/>
  <c r="BF53" i="4"/>
  <c r="AQ20" i="4"/>
  <c r="T43" i="4"/>
  <c r="BD17" i="4"/>
  <c r="Q56" i="4"/>
  <c r="AN23" i="4"/>
  <c r="W40" i="4"/>
  <c r="AX65" i="4"/>
  <c r="BM50" i="4"/>
  <c r="W34" i="4"/>
  <c r="AH23" i="4"/>
  <c r="AV31" i="4"/>
  <c r="AE48" i="4"/>
  <c r="BM4" i="4"/>
  <c r="D65" i="4"/>
  <c r="AO44" i="4"/>
  <c r="AR41" i="4"/>
  <c r="W8" i="4"/>
  <c r="H23" i="4"/>
  <c r="AS30" i="4"/>
  <c r="AD45" i="4"/>
  <c r="AP39" i="4"/>
  <c r="AM42" i="4"/>
  <c r="BK34" i="4"/>
  <c r="AH63" i="4"/>
  <c r="BK44" i="4"/>
  <c r="AR63" i="4"/>
  <c r="BJ55" i="4"/>
  <c r="BC62" i="4"/>
  <c r="AG20" i="4"/>
  <c r="T33" i="4"/>
  <c r="F35" i="4"/>
  <c r="AI6" i="4"/>
  <c r="BN41" i="4"/>
  <c r="AO66" i="4"/>
  <c r="W10" i="4"/>
  <c r="J23" i="4"/>
  <c r="BN53" i="4"/>
  <c r="BA66" i="4"/>
  <c r="BJ15" i="4"/>
  <c r="O62" i="4"/>
  <c r="AG18" i="4"/>
  <c r="R33" i="4"/>
  <c r="AM38" i="4"/>
  <c r="AL39" i="4"/>
  <c r="C8" i="4"/>
  <c r="H3" i="4"/>
  <c r="AL19" i="4"/>
  <c r="S38" i="4"/>
  <c r="AE42" i="4"/>
  <c r="AP31" i="4"/>
  <c r="C28" i="4"/>
  <c r="AB3" i="4"/>
  <c r="AZ15" i="4"/>
  <c r="O52" i="4"/>
  <c r="BE12" i="4"/>
  <c r="L57" i="4"/>
  <c r="BC14" i="4"/>
  <c r="N55" i="4"/>
  <c r="BB41" i="4"/>
  <c r="AO54" i="4"/>
  <c r="BB37" i="4"/>
  <c r="AK54" i="4"/>
  <c r="BG20" i="4"/>
  <c r="T59" i="4"/>
  <c r="AR37" i="4"/>
  <c r="AK44" i="4"/>
  <c r="BF45" i="4"/>
  <c r="AS58" i="4"/>
  <c r="E8" i="4"/>
  <c r="H5" i="4"/>
  <c r="BJ25" i="4"/>
  <c r="Y62" i="4"/>
  <c r="D35" i="4"/>
  <c r="AI4" i="4"/>
  <c r="BA22" i="4"/>
  <c r="V53" i="4"/>
  <c r="D45" i="4"/>
  <c r="AS4" i="4"/>
  <c r="AQ40" i="4"/>
  <c r="AN43" i="4"/>
  <c r="E34" i="4"/>
  <c r="AH5" i="4"/>
  <c r="AL11" i="4"/>
  <c r="K38" i="4"/>
  <c r="U20" i="4"/>
  <c r="T21" i="4"/>
  <c r="AJ29" i="4"/>
  <c r="AC36" i="4"/>
  <c r="BB21" i="4"/>
  <c r="U54" i="4"/>
  <c r="BI10" i="4"/>
  <c r="J61" i="4"/>
  <c r="AE20" i="4"/>
  <c r="T31" i="4"/>
  <c r="C54" i="4"/>
  <c r="BB3" i="4"/>
  <c r="AM18" i="4"/>
  <c r="R39" i="4"/>
  <c r="AA24" i="4"/>
  <c r="X27" i="4"/>
  <c r="AP19" i="4"/>
  <c r="S42" i="4"/>
  <c r="BM36" i="4"/>
  <c r="AJ65" i="4"/>
  <c r="AF19" i="4"/>
  <c r="S32" i="4"/>
  <c r="BL27" i="4"/>
  <c r="AA64" i="4"/>
  <c r="C52" i="4"/>
  <c r="AZ3" i="4"/>
  <c r="E54" i="4"/>
  <c r="BB5" i="4"/>
  <c r="AN19" i="4"/>
  <c r="S40" i="4"/>
  <c r="BM8" i="4"/>
  <c r="H65" i="4"/>
  <c r="AV23" i="4"/>
  <c r="W48" i="4"/>
  <c r="AY12" i="4"/>
  <c r="L51" i="4"/>
  <c r="BG48" i="4"/>
  <c r="AV59" i="4"/>
  <c r="BC38" i="4"/>
  <c r="AL55" i="4"/>
  <c r="BE24" i="4"/>
  <c r="X57" i="4"/>
  <c r="T7" i="4"/>
  <c r="G20" i="4"/>
  <c r="E66" i="4"/>
  <c r="BN5" i="4"/>
  <c r="AZ7" i="4"/>
  <c r="G52" i="4"/>
  <c r="BI50" i="4"/>
  <c r="AX61" i="4"/>
  <c r="AJ9" i="4"/>
  <c r="I36" i="4"/>
  <c r="F65" i="4"/>
  <c r="BM6" i="4"/>
  <c r="BN27" i="4"/>
  <c r="AA66" i="4"/>
  <c r="AR11" i="4"/>
  <c r="K44" i="4"/>
  <c r="AY26" i="4"/>
  <c r="Z51" i="4"/>
  <c r="AO14" i="4"/>
  <c r="N41" i="4"/>
  <c r="D63" i="4"/>
  <c r="BK4" i="4"/>
  <c r="AO48" i="4"/>
  <c r="AV41" i="4"/>
  <c r="AT27" i="4"/>
  <c r="AA46" i="4"/>
  <c r="BI30" i="4"/>
  <c r="AD61" i="4"/>
  <c r="BA40" i="4"/>
  <c r="AN53" i="4"/>
  <c r="AZ45" i="4"/>
  <c r="AS52" i="4"/>
  <c r="D55" i="4"/>
  <c r="BC4" i="4"/>
  <c r="AP11" i="4"/>
  <c r="K42" i="4"/>
  <c r="D39" i="4"/>
  <c r="AM4" i="4"/>
  <c r="BC50" i="4"/>
  <c r="AX55" i="4"/>
  <c r="AG16" i="4"/>
  <c r="P33" i="4"/>
  <c r="BF21" i="4"/>
  <c r="U58" i="4"/>
  <c r="BJ53" i="4"/>
  <c r="BA62" i="4"/>
  <c r="BG40" i="4"/>
  <c r="AN59" i="4"/>
  <c r="BK60" i="4"/>
  <c r="BH63" i="4"/>
  <c r="AL23" i="4"/>
  <c r="W38" i="4"/>
  <c r="BI12" i="4"/>
  <c r="L61" i="4"/>
  <c r="BH31" i="4"/>
  <c r="AE60" i="4"/>
  <c r="AH11" i="4"/>
  <c r="K34" i="4"/>
  <c r="D37" i="4"/>
  <c r="AK4" i="4"/>
  <c r="BN47" i="4"/>
  <c r="AU66" i="4"/>
  <c r="AE14" i="4"/>
  <c r="N31" i="4"/>
  <c r="D51" i="4"/>
  <c r="AY4" i="4"/>
  <c r="Z11" i="4"/>
  <c r="K26" i="4"/>
  <c r="AO16" i="4"/>
  <c r="P41" i="4"/>
  <c r="BK38" i="4"/>
  <c r="AL63" i="4"/>
  <c r="AA16" i="4"/>
  <c r="P27" i="4"/>
  <c r="BJ33" i="4"/>
  <c r="AG62" i="4"/>
  <c r="AW42" i="4"/>
  <c r="AP49" i="4"/>
  <c r="AL35" i="4"/>
  <c r="AI38" i="4"/>
  <c r="BB13" i="4"/>
  <c r="M54" i="4"/>
  <c r="BK42" i="4"/>
  <c r="AP63" i="4"/>
  <c r="BB23" i="4"/>
  <c r="W54" i="4"/>
  <c r="BC16" i="4"/>
  <c r="P55" i="4"/>
  <c r="BN23" i="4"/>
  <c r="W66" i="4"/>
  <c r="BD9" i="4"/>
  <c r="I56" i="4"/>
  <c r="BM46" i="4"/>
  <c r="AT65" i="4"/>
  <c r="AX19" i="4"/>
  <c r="S50" i="4"/>
  <c r="AM12" i="4"/>
  <c r="L39" i="4"/>
  <c r="AX31" i="4"/>
  <c r="AE50" i="4"/>
  <c r="BL9" i="4"/>
  <c r="I64" i="4"/>
  <c r="K8" i="4"/>
  <c r="H11" i="4"/>
  <c r="K20" i="4"/>
  <c r="T11" i="4"/>
  <c r="U14" i="4"/>
  <c r="N21" i="4"/>
  <c r="AP29" i="4"/>
  <c r="AC42" i="4"/>
  <c r="AI8" i="4"/>
  <c r="H35" i="4"/>
  <c r="O10" i="4"/>
  <c r="J15" i="4"/>
  <c r="BG36" i="4"/>
  <c r="AJ59" i="4"/>
  <c r="BM14" i="4"/>
  <c r="N65" i="4"/>
  <c r="AX45" i="4"/>
  <c r="AS50" i="4"/>
  <c r="BH65" i="4"/>
  <c r="BM60" i="4"/>
  <c r="BC42" i="4"/>
  <c r="AP55" i="4"/>
  <c r="BA16" i="4"/>
  <c r="P53" i="4"/>
  <c r="BG24" i="4"/>
  <c r="X59" i="4"/>
  <c r="D25" i="4"/>
  <c r="Y4" i="4"/>
  <c r="BI16" i="4"/>
  <c r="P61" i="4"/>
  <c r="AS8" i="4"/>
  <c r="H45" i="4"/>
  <c r="AJ15" i="4"/>
  <c r="O36" i="4"/>
  <c r="BM42" i="4"/>
  <c r="AP65" i="4"/>
  <c r="BL59" i="4"/>
  <c r="BG64" i="4"/>
  <c r="C66" i="4"/>
  <c r="BN3" i="4"/>
  <c r="M16" i="4"/>
  <c r="P13" i="4"/>
  <c r="AU22" i="4"/>
  <c r="V47" i="4"/>
  <c r="BG56" i="4"/>
  <c r="BD59" i="4"/>
  <c r="BG10" i="4"/>
  <c r="J59" i="4"/>
  <c r="BC10" i="4"/>
  <c r="J55" i="4"/>
  <c r="AP7" i="4"/>
  <c r="G42" i="4"/>
  <c r="D13" i="4"/>
  <c r="M4" i="4"/>
  <c r="AO22" i="4"/>
  <c r="V41" i="4"/>
  <c r="D53" i="4"/>
  <c r="BA4" i="4"/>
  <c r="BJ7" i="4"/>
  <c r="G62" i="4"/>
  <c r="AC10" i="4"/>
  <c r="J29" i="4"/>
  <c r="C24" i="4"/>
  <c r="X3" i="4"/>
  <c r="BJ43" i="4"/>
  <c r="AQ62" i="4"/>
  <c r="U12" i="4"/>
  <c r="L21" i="4"/>
  <c r="BG14" i="4"/>
  <c r="N59" i="4"/>
  <c r="AQ8" i="4"/>
  <c r="H43" i="4"/>
  <c r="AW30" i="4"/>
  <c r="AD49" i="4"/>
  <c r="AK36" i="4"/>
  <c r="AJ37" i="4"/>
  <c r="BI60" i="4"/>
  <c r="BH61" i="4"/>
  <c r="AQ32" i="4"/>
  <c r="AF43" i="4"/>
  <c r="AS20" i="4"/>
  <c r="T45" i="4"/>
  <c r="AX23" i="4"/>
  <c r="W50" i="4"/>
  <c r="L17" i="4"/>
  <c r="Q12" i="4"/>
  <c r="AZ21" i="4"/>
  <c r="U52" i="4"/>
  <c r="AV19" i="4"/>
  <c r="S48" i="4"/>
  <c r="BB57" i="4"/>
  <c r="BE54" i="4"/>
  <c r="BG38" i="4"/>
  <c r="AL59" i="4"/>
  <c r="AZ31" i="4"/>
  <c r="AE52" i="4"/>
  <c r="BJ21" i="4"/>
  <c r="U62" i="4"/>
  <c r="AB9" i="4"/>
  <c r="I28" i="4"/>
  <c r="BA20" i="4"/>
  <c r="T53" i="4"/>
  <c r="AN13" i="4"/>
  <c r="M40" i="4"/>
  <c r="BI8" i="4"/>
  <c r="H61" i="4"/>
  <c r="J21" i="4"/>
  <c r="U10" i="4"/>
  <c r="AY46" i="4"/>
  <c r="AT51" i="4"/>
  <c r="BL39" i="4"/>
  <c r="AM64" i="4"/>
  <c r="BH19" i="4"/>
  <c r="S60" i="4"/>
  <c r="BC18" i="4"/>
  <c r="R55" i="4"/>
  <c r="BJ45" i="4"/>
  <c r="AS62" i="4"/>
  <c r="AW18" i="4"/>
  <c r="R49" i="4"/>
  <c r="BB7" i="4"/>
  <c r="G54" i="4"/>
  <c r="BM40" i="4"/>
  <c r="AN65" i="4"/>
  <c r="AR13" i="4"/>
  <c r="M44" i="4"/>
  <c r="BD49" i="4"/>
  <c r="AW56" i="4"/>
  <c r="AN35" i="4"/>
  <c r="AI40" i="4"/>
  <c r="V11" i="4"/>
  <c r="K22" i="4"/>
  <c r="L19" i="4"/>
  <c r="S12" i="4"/>
  <c r="AG36" i="4"/>
  <c r="AJ33" i="4"/>
  <c r="C6" i="4"/>
  <c r="F3" i="4"/>
  <c r="AR23" i="4"/>
  <c r="W44" i="4"/>
  <c r="AU14" i="4"/>
  <c r="N47" i="4"/>
  <c r="AS44" i="4"/>
  <c r="AR45" i="4"/>
  <c r="BC48" i="4"/>
  <c r="AV55" i="4"/>
  <c r="BI34" i="4"/>
  <c r="AH61" i="4"/>
  <c r="D19" i="4"/>
  <c r="S4" i="4"/>
  <c r="AZ23" i="4"/>
  <c r="W52" i="4"/>
  <c r="F29" i="4"/>
  <c r="AC6" i="4"/>
  <c r="BI40" i="4"/>
  <c r="AN61" i="4"/>
  <c r="BC24" i="4"/>
  <c r="X55" i="4"/>
  <c r="F39" i="4"/>
  <c r="AM6" i="4"/>
  <c r="BB27" i="4"/>
  <c r="AA54" i="4"/>
  <c r="AL17" i="4"/>
  <c r="Q38" i="4"/>
  <c r="AU24" i="4"/>
  <c r="X47" i="4"/>
  <c r="AF33" i="4"/>
  <c r="AG32" i="4"/>
  <c r="BI20" i="4"/>
  <c r="T61" i="4"/>
  <c r="G14" i="4"/>
  <c r="N7" i="4"/>
  <c r="BH7" i="4"/>
  <c r="G60" i="4"/>
  <c r="BA32" i="4"/>
  <c r="AF53" i="4"/>
  <c r="AO34" i="4"/>
  <c r="AH41" i="4"/>
  <c r="AW38" i="4"/>
  <c r="AL49" i="4"/>
  <c r="C26" i="4"/>
  <c r="Z3" i="4"/>
  <c r="AB63" i="4"/>
  <c r="BL23" i="4"/>
  <c r="W64" i="4"/>
  <c r="AT15" i="4"/>
  <c r="O46" i="4"/>
  <c r="AE36" i="4"/>
  <c r="AJ31" i="4"/>
  <c r="BM38" i="4"/>
  <c r="AL65" i="4"/>
  <c r="AN29" i="4"/>
  <c r="AC40" i="4"/>
  <c r="BA38" i="4"/>
  <c r="AL53" i="4"/>
  <c r="M18" i="4"/>
  <c r="R13" i="4"/>
  <c r="AX39" i="4"/>
  <c r="AM50" i="4"/>
  <c r="AG30" i="4"/>
  <c r="AD33" i="4"/>
  <c r="BL33" i="4"/>
  <c r="AG64" i="4"/>
  <c r="AM28" i="4"/>
  <c r="AB39" i="4"/>
  <c r="AI10" i="4"/>
  <c r="J35" i="4"/>
  <c r="BC36" i="4"/>
  <c r="AJ55" i="4"/>
  <c r="AL13" i="4"/>
  <c r="M38" i="4"/>
  <c r="AX9" i="4"/>
  <c r="I50" i="4"/>
  <c r="C36" i="4"/>
  <c r="AJ3" i="4"/>
  <c r="AH13" i="4"/>
  <c r="M34" i="4"/>
  <c r="AY36" i="4"/>
  <c r="AJ51" i="4"/>
  <c r="BI22" i="4"/>
  <c r="V61" i="4"/>
  <c r="AF25" i="4"/>
  <c r="Y32" i="4"/>
  <c r="BA44" i="4"/>
  <c r="AR53" i="4"/>
  <c r="BF55" i="4"/>
  <c r="BC58" i="4"/>
  <c r="AK50" i="4"/>
  <c r="AX37" i="4"/>
  <c r="Z7" i="4"/>
  <c r="G26" i="4"/>
  <c r="BH29" i="4"/>
  <c r="AC60" i="4"/>
  <c r="X31" i="4"/>
  <c r="AE24" i="4"/>
  <c r="BE22" i="4"/>
  <c r="V57" i="4"/>
  <c r="AV29" i="4"/>
  <c r="AC48" i="4"/>
  <c r="BF33" i="4"/>
  <c r="AG58" i="4"/>
  <c r="AA20" i="4"/>
  <c r="T27" i="4"/>
  <c r="W26" i="4"/>
  <c r="Z23" i="4"/>
  <c r="AW32" i="4"/>
  <c r="AF49" i="4"/>
  <c r="AD21" i="4"/>
  <c r="U30" i="4"/>
  <c r="BN13" i="4"/>
  <c r="M66" i="4"/>
  <c r="AZ17" i="4"/>
  <c r="Q52" i="4"/>
  <c r="V29" i="4"/>
  <c r="AC22" i="4"/>
  <c r="AD37" i="4"/>
  <c r="AK30" i="4"/>
  <c r="AO26" i="4"/>
  <c r="Z41" i="4"/>
  <c r="X17" i="4"/>
  <c r="Q24" i="4"/>
  <c r="Q14" i="4"/>
  <c r="N17" i="4"/>
  <c r="AV21" i="4"/>
  <c r="U48" i="4"/>
  <c r="BI38" i="4"/>
  <c r="AL61" i="4"/>
  <c r="AJ41" i="4"/>
  <c r="AO36" i="4"/>
  <c r="AK26" i="4"/>
  <c r="Z37" i="4"/>
  <c r="AA10" i="4"/>
  <c r="J27" i="4"/>
  <c r="Z15" i="4"/>
  <c r="O26" i="4"/>
  <c r="BJ11" i="4"/>
  <c r="K62" i="4"/>
  <c r="Z27" i="4"/>
  <c r="AA26" i="4"/>
  <c r="AZ59" i="4"/>
  <c r="BG52" i="4"/>
  <c r="BE42" i="4"/>
  <c r="AP57" i="4"/>
  <c r="AD13" i="4"/>
  <c r="M30" i="4"/>
  <c r="AV45" i="4"/>
  <c r="AS48" i="4"/>
  <c r="AB25" i="4"/>
  <c r="Y28" i="4"/>
  <c r="BM24" i="4"/>
  <c r="X65" i="4"/>
  <c r="AS28" i="4"/>
  <c r="AB45" i="4"/>
  <c r="AV7" i="4"/>
  <c r="G48" i="4"/>
  <c r="AV27" i="4"/>
  <c r="AA48" i="4"/>
  <c r="BL13" i="4"/>
  <c r="M64" i="4"/>
  <c r="S18" i="4"/>
  <c r="R19" i="4"/>
  <c r="AQ38" i="4"/>
  <c r="AL43" i="4"/>
  <c r="AZ13" i="4"/>
  <c r="M52" i="4"/>
  <c r="AW22" i="4"/>
  <c r="V49" i="4"/>
  <c r="BJ29" i="4"/>
  <c r="AC62" i="4"/>
  <c r="BJ39" i="4"/>
  <c r="AM62" i="4"/>
  <c r="W16" i="4"/>
  <c r="P23" i="4"/>
  <c r="AU8" i="4"/>
  <c r="H47" i="4"/>
  <c r="V15" i="4"/>
  <c r="O22" i="4"/>
  <c r="AT23" i="4"/>
  <c r="W46" i="4"/>
  <c r="BF25" i="4"/>
  <c r="Y58" i="4"/>
  <c r="AY30" i="4"/>
  <c r="AD51" i="4"/>
  <c r="AV33" i="4"/>
  <c r="AG48" i="4"/>
  <c r="BE20" i="4"/>
  <c r="T57" i="4"/>
  <c r="AX33" i="4"/>
  <c r="AG50" i="4"/>
  <c r="AE16" i="4"/>
  <c r="P31" i="4"/>
  <c r="R7" i="4"/>
  <c r="G18" i="4"/>
  <c r="E40" i="4"/>
  <c r="AN5" i="4"/>
  <c r="D33" i="4"/>
  <c r="AG4" i="4"/>
  <c r="AY16" i="4"/>
  <c r="P51" i="4"/>
  <c r="AM26" i="4"/>
  <c r="Z39" i="4"/>
  <c r="BB31" i="4"/>
  <c r="AE54" i="4"/>
  <c r="BL41" i="4"/>
  <c r="AO64" i="4"/>
  <c r="D43" i="4"/>
  <c r="AQ4" i="4"/>
  <c r="AZ35" i="4"/>
  <c r="AI52" i="4"/>
  <c r="AT43" i="4"/>
  <c r="AQ46" i="4"/>
  <c r="AO24" i="4"/>
  <c r="X41" i="4"/>
  <c r="BJ47" i="4"/>
  <c r="AU62" i="4"/>
  <c r="BD37" i="4"/>
  <c r="AK56" i="4"/>
  <c r="BE30" i="4"/>
  <c r="AD57" i="4"/>
  <c r="AR27" i="4"/>
  <c r="AA44" i="4"/>
  <c r="BC20" i="4"/>
  <c r="T55" i="4"/>
  <c r="AM36" i="4"/>
  <c r="AJ39" i="4"/>
  <c r="BH17" i="4"/>
  <c r="Q60" i="4"/>
  <c r="BD7" i="4"/>
  <c r="G56" i="4"/>
  <c r="AP45" i="4"/>
  <c r="AS42" i="4"/>
  <c r="E48" i="4"/>
  <c r="AV5" i="4"/>
  <c r="AI20" i="4"/>
  <c r="T35" i="4"/>
  <c r="BF29" i="4"/>
  <c r="AC58" i="4"/>
  <c r="AW10" i="4"/>
  <c r="J49" i="4"/>
  <c r="T13" i="4"/>
  <c r="M20" i="4"/>
  <c r="AN47" i="4"/>
  <c r="AU40" i="4"/>
  <c r="BM32" i="4"/>
  <c r="AF65" i="4"/>
  <c r="X11" i="4"/>
  <c r="K24" i="4"/>
  <c r="AP21" i="4"/>
  <c r="U42" i="4"/>
  <c r="BD35" i="4"/>
  <c r="AI56" i="4"/>
  <c r="BN49" i="4"/>
  <c r="AW66" i="4"/>
  <c r="BD15" i="4"/>
  <c r="O56" i="4"/>
  <c r="BG22" i="4"/>
  <c r="V59" i="4"/>
  <c r="AO28" i="4"/>
  <c r="AB41" i="4"/>
  <c r="AN31" i="4"/>
  <c r="AE40" i="4"/>
  <c r="BG8" i="4"/>
  <c r="H59" i="4"/>
  <c r="BI18" i="4"/>
  <c r="R61" i="4"/>
  <c r="BC26" i="4"/>
  <c r="Z55" i="4"/>
  <c r="BE32" i="4"/>
  <c r="AF57" i="4"/>
  <c r="AP13" i="4"/>
  <c r="M42" i="4"/>
  <c r="BB17" i="4"/>
  <c r="Q54" i="4"/>
  <c r="I12" i="4"/>
  <c r="L9" i="4"/>
  <c r="BI32" i="4"/>
  <c r="AF61" i="4"/>
  <c r="BK46" i="4"/>
  <c r="AT63" i="4"/>
  <c r="BN17" i="4"/>
  <c r="Q66" i="4"/>
  <c r="AV35" i="4"/>
  <c r="AI48" i="4"/>
  <c r="C16" i="4"/>
  <c r="P3" i="4"/>
  <c r="BM58" i="4"/>
  <c r="BF65" i="4"/>
  <c r="AM48" i="4"/>
  <c r="AV39" i="4"/>
  <c r="AO10" i="4"/>
  <c r="J41" i="4"/>
  <c r="BD23" i="4"/>
  <c r="W56" i="4"/>
  <c r="BM18" i="4"/>
  <c r="R65" i="4"/>
  <c r="E20" i="4"/>
  <c r="T5" i="4"/>
  <c r="BI4" i="4"/>
  <c r="D61" i="4"/>
  <c r="BJ9" i="4"/>
  <c r="I62" i="4"/>
  <c r="D11" i="4"/>
  <c r="K4" i="4"/>
  <c r="BE36" i="4"/>
  <c r="AJ57" i="4"/>
  <c r="F41" i="4"/>
  <c r="AO6" i="4"/>
  <c r="BD21" i="4"/>
  <c r="U56" i="4"/>
  <c r="BB43" i="4"/>
  <c r="AQ54" i="4"/>
  <c r="F13" i="4"/>
  <c r="M6" i="4"/>
  <c r="AU18" i="4"/>
  <c r="R47" i="4"/>
  <c r="AF13" i="4"/>
  <c r="M32" i="4"/>
  <c r="W14" i="4"/>
  <c r="N23" i="4"/>
  <c r="BG50" i="4"/>
  <c r="AX59" i="4"/>
  <c r="AU42" i="4"/>
  <c r="AP47" i="4"/>
  <c r="BA30" i="4"/>
  <c r="AD53" i="4"/>
  <c r="BH33" i="4"/>
  <c r="AG60" i="4"/>
  <c r="AX27" i="4"/>
  <c r="AA50" i="4"/>
  <c r="F43" i="4"/>
  <c r="AQ6" i="4"/>
  <c r="BB35" i="4"/>
  <c r="AI54" i="4"/>
  <c r="W22" i="4"/>
  <c r="V23" i="4"/>
  <c r="AL25" i="4"/>
  <c r="Y38" i="4"/>
  <c r="BE28" i="4"/>
  <c r="AB57" i="4"/>
  <c r="BJ41" i="4"/>
  <c r="AO62" i="4"/>
  <c r="BB29" i="4"/>
  <c r="AC54" i="4"/>
  <c r="D49" i="4"/>
  <c r="AW4" i="4"/>
  <c r="BG16" i="4"/>
  <c r="P59" i="4"/>
  <c r="BA34" i="4"/>
  <c r="AH53" i="4"/>
  <c r="BL45" i="4"/>
  <c r="AS64" i="4"/>
  <c r="BG44" i="4"/>
  <c r="AR59" i="4"/>
  <c r="AJ21" i="4"/>
  <c r="U36" i="4"/>
  <c r="AW16" i="4"/>
  <c r="P49" i="4"/>
  <c r="BG26" i="4"/>
  <c r="Z59" i="4"/>
  <c r="BD27" i="4"/>
  <c r="AA56" i="4"/>
  <c r="AZ29" i="4"/>
  <c r="AC52" i="4"/>
  <c r="AS32" i="4"/>
  <c r="AF45" i="4"/>
  <c r="X13" i="4"/>
  <c r="M24" i="4"/>
  <c r="K18" i="4"/>
  <c r="R11" i="4"/>
  <c r="AI22" i="4"/>
  <c r="V35" i="4"/>
  <c r="BH43" i="4"/>
  <c r="AQ60" i="4"/>
  <c r="BE38" i="4"/>
  <c r="AL57" i="4"/>
  <c r="Z5" i="4"/>
  <c r="BE50" i="4"/>
  <c r="AX57" i="4"/>
  <c r="AN27" i="4"/>
  <c r="AA40" i="4"/>
  <c r="BE18" i="4"/>
  <c r="R57" i="4"/>
  <c r="BM12" i="4"/>
  <c r="AM8" i="4"/>
  <c r="H39" i="4"/>
  <c r="AJ13" i="4"/>
  <c r="M36" i="4"/>
  <c r="BC46" i="4"/>
  <c r="AT55" i="4"/>
  <c r="BK16" i="4"/>
  <c r="AN45" i="4"/>
  <c r="AS40" i="4"/>
  <c r="Q10" i="4"/>
  <c r="J17" i="4"/>
  <c r="AB19" i="4"/>
  <c r="S28" i="4"/>
  <c r="BL51" i="4"/>
  <c r="Q8" i="4"/>
  <c r="H17" i="4"/>
  <c r="BK20" i="4"/>
  <c r="W18" i="4"/>
  <c r="R23" i="4"/>
  <c r="Y10" i="4"/>
  <c r="J25" i="4"/>
  <c r="AX41" i="4"/>
  <c r="AO50" i="4"/>
  <c r="AE12" i="4"/>
  <c r="L31" i="4"/>
  <c r="AM10" i="4"/>
  <c r="AY40" i="4"/>
  <c r="AN51" i="4"/>
  <c r="AX7" i="4"/>
  <c r="G50" i="4"/>
  <c r="BB19" i="4"/>
  <c r="S54" i="4"/>
  <c r="AC14" i="4"/>
  <c r="N29" i="4"/>
  <c r="Y16" i="4"/>
  <c r="P25" i="4"/>
  <c r="BI42" i="4"/>
  <c r="AP61" i="4"/>
  <c r="BA46" i="4"/>
  <c r="AT53" i="4"/>
  <c r="AR17" i="4"/>
  <c r="Q44" i="4"/>
  <c r="BH15" i="4"/>
  <c r="BK26" i="4"/>
  <c r="Z63" i="4"/>
  <c r="BH37" i="4"/>
  <c r="AK60" i="4"/>
  <c r="Z33" i="4"/>
  <c r="AG26" i="4"/>
  <c r="AT19" i="4"/>
  <c r="S46" i="4"/>
  <c r="BH23" i="4"/>
  <c r="W60" i="4"/>
  <c r="BI48" i="4"/>
  <c r="AV61" i="4"/>
  <c r="BL17" i="4"/>
  <c r="AH31" i="4"/>
  <c r="AE34" i="4"/>
  <c r="BA52" i="4"/>
  <c r="AZ53" i="4"/>
  <c r="AG24" i="4"/>
  <c r="X33" i="4"/>
  <c r="AK8" i="4"/>
  <c r="H37" i="4"/>
  <c r="BF49" i="4"/>
  <c r="AW58" i="4"/>
  <c r="AO18" i="4"/>
  <c r="R41" i="4"/>
  <c r="BH45" i="4"/>
  <c r="AS60" i="4"/>
  <c r="AS24" i="4"/>
  <c r="X45" i="4"/>
  <c r="BF17" i="4"/>
  <c r="Q58" i="4"/>
  <c r="X9" i="4"/>
  <c r="I24" i="4"/>
  <c r="BC12" i="4"/>
  <c r="L55" i="4"/>
  <c r="BA56" i="4"/>
  <c r="G16" i="4"/>
  <c r="P7" i="4"/>
  <c r="BD39" i="4"/>
  <c r="AM56" i="4"/>
  <c r="BL49" i="4"/>
  <c r="AM22" i="4"/>
  <c r="V39" i="4"/>
  <c r="AA32" i="4"/>
  <c r="AF27" i="4"/>
  <c r="N15" i="4"/>
  <c r="O14" i="4"/>
  <c r="AP27" i="4"/>
  <c r="AA42" i="4"/>
  <c r="BN33" i="4"/>
  <c r="Y8" i="4"/>
  <c r="H25" i="4"/>
  <c r="AY50" i="4"/>
  <c r="AX51" i="4"/>
  <c r="Y42" i="4"/>
  <c r="AP25" i="4"/>
  <c r="AM46" i="4"/>
  <c r="AT39" i="4"/>
  <c r="AG8" i="4"/>
  <c r="H33" i="4"/>
  <c r="L3" i="4"/>
  <c r="BE4" i="4"/>
  <c r="U4" i="4"/>
  <c r="BG6" i="4"/>
  <c r="AU6" i="4"/>
  <c r="W6" i="4"/>
  <c r="AL5" i="4"/>
  <c r="N5" i="4"/>
  <c r="BI66" i="4"/>
  <c r="AK66" i="4"/>
  <c r="AZ65" i="4"/>
  <c r="P65" i="4"/>
  <c r="BA64" i="4"/>
  <c r="Q64" i="4"/>
  <c r="BB63" i="4"/>
  <c r="L63" i="4"/>
  <c r="AA60" i="4"/>
  <c r="BI56" i="4"/>
  <c r="AM54" i="4"/>
  <c r="BA48" i="4"/>
  <c r="BL31" i="4"/>
  <c r="BE48" i="4"/>
  <c r="AV57" i="4"/>
  <c r="AX13" i="4"/>
  <c r="M50" i="4"/>
  <c r="O8" i="4"/>
  <c r="H15" i="4"/>
  <c r="BB25" i="4"/>
  <c r="Y54" i="4"/>
  <c r="AS34" i="4"/>
  <c r="AH45" i="4"/>
  <c r="AE22" i="4"/>
  <c r="V31" i="4"/>
  <c r="AU16" i="4"/>
  <c r="P47" i="4"/>
  <c r="BG58" i="4"/>
  <c r="BF59" i="4"/>
  <c r="BB11" i="4"/>
  <c r="K54" i="4"/>
  <c r="AZ39" i="4"/>
  <c r="AM52" i="4"/>
  <c r="BN7" i="4"/>
  <c r="AH15" i="4"/>
  <c r="O34" i="4"/>
  <c r="AD23" i="4"/>
  <c r="W30" i="4"/>
  <c r="AR21" i="4"/>
  <c r="U44" i="4"/>
  <c r="AV25" i="4"/>
  <c r="Y48" i="4"/>
  <c r="AN15" i="4"/>
  <c r="O40" i="4"/>
  <c r="V17" i="4"/>
  <c r="Q22" i="4"/>
  <c r="BE8" i="4"/>
  <c r="H57" i="4"/>
  <c r="AU34" i="4"/>
  <c r="AH47" i="4"/>
  <c r="AR25" i="4"/>
  <c r="Y44" i="4"/>
  <c r="P11" i="4"/>
  <c r="K16" i="4"/>
  <c r="AI30" i="4"/>
  <c r="BC54" i="4"/>
  <c r="BB55" i="4"/>
  <c r="C48" i="4"/>
  <c r="BG46" i="4"/>
  <c r="AT59" i="4"/>
  <c r="AY34" i="4"/>
  <c r="AH51" i="4"/>
  <c r="AH35" i="4"/>
  <c r="AI34" i="4"/>
  <c r="AY38" i="4"/>
  <c r="AL51" i="4"/>
  <c r="E22" i="4"/>
  <c r="AR15" i="4"/>
  <c r="O44" i="4"/>
  <c r="AW52" i="4"/>
  <c r="AP23" i="4"/>
  <c r="W42" i="4"/>
  <c r="F11" i="4"/>
  <c r="AB21" i="4"/>
  <c r="U28" i="4"/>
  <c r="BB33" i="4"/>
  <c r="AG54" i="4"/>
  <c r="BF61" i="4"/>
  <c r="BI58" i="4"/>
  <c r="AI24" i="4"/>
  <c r="X35" i="4"/>
  <c r="AT21" i="4"/>
  <c r="U46" i="4"/>
  <c r="AW44" i="4"/>
  <c r="AR49" i="4"/>
  <c r="AB11" i="4"/>
  <c r="K28" i="4"/>
  <c r="D29" i="4"/>
  <c r="AI26" i="4"/>
  <c r="Z35" i="4"/>
  <c r="AX11" i="4"/>
  <c r="K50" i="4"/>
  <c r="AS38" i="4"/>
  <c r="AL45" i="4"/>
  <c r="AJ27" i="4"/>
  <c r="AA36" i="4"/>
  <c r="AT31" i="4"/>
  <c r="AE46" i="4"/>
  <c r="Z19" i="4"/>
  <c r="S26" i="4"/>
  <c r="Y20" i="4"/>
  <c r="T25" i="4"/>
  <c r="AY42" i="4"/>
  <c r="AP51" i="4"/>
  <c r="R15" i="4"/>
  <c r="O18" i="4"/>
  <c r="AR31" i="4"/>
  <c r="AE44" i="4"/>
  <c r="T15" i="4"/>
  <c r="O20" i="4"/>
  <c r="AY32" i="4"/>
  <c r="AF51" i="4"/>
  <c r="AI16" i="4"/>
  <c r="P35" i="4"/>
  <c r="N9" i="4"/>
  <c r="I14" i="4"/>
  <c r="BN43" i="4"/>
  <c r="AF39" i="4"/>
  <c r="AM32" i="4"/>
  <c r="D27" i="4"/>
  <c r="AZ9" i="4"/>
  <c r="I52" i="4"/>
  <c r="AT9" i="4"/>
  <c r="I46" i="4"/>
  <c r="G12" i="4"/>
  <c r="L7" i="4"/>
  <c r="AW20" i="4"/>
  <c r="T49" i="4"/>
  <c r="F25" i="4"/>
  <c r="X15" i="4"/>
  <c r="O24" i="4"/>
  <c r="BE40" i="4"/>
  <c r="AN57" i="4"/>
  <c r="AD11" i="4"/>
  <c r="K30" i="4"/>
  <c r="AA8" i="4"/>
  <c r="H27" i="4"/>
  <c r="BC32" i="4"/>
  <c r="AF55" i="4"/>
  <c r="AT3" i="4"/>
  <c r="AH3" i="4"/>
  <c r="G4" i="4"/>
  <c r="BE6" i="4"/>
  <c r="AS6" i="4"/>
  <c r="U6" i="4"/>
  <c r="BH5" i="4"/>
  <c r="AJ5" i="4"/>
  <c r="X5" i="4"/>
  <c r="L5" i="4"/>
  <c r="BG66" i="4"/>
  <c r="AI66" i="4"/>
  <c r="BJ65" i="4"/>
  <c r="Z65" i="4"/>
  <c r="AY64" i="4"/>
  <c r="AN63" i="4"/>
  <c r="O60" i="4"/>
  <c r="AU56" i="4"/>
  <c r="R53" i="4"/>
  <c r="E52" i="4"/>
  <c r="O48" i="4"/>
  <c r="AD41" i="4"/>
  <c r="AL27" i="4"/>
  <c r="BD33" i="4"/>
  <c r="AG56" i="4"/>
  <c r="BI36" i="4"/>
  <c r="AJ61" i="4"/>
  <c r="AU46" i="4"/>
  <c r="AT47" i="4"/>
  <c r="AZ11" i="4"/>
  <c r="K52" i="4"/>
  <c r="AO46" i="4"/>
  <c r="AT41" i="4"/>
  <c r="AU12" i="4"/>
  <c r="L47" i="4"/>
  <c r="AB13" i="4"/>
  <c r="M28" i="4"/>
  <c r="BD43" i="4"/>
  <c r="AQ56" i="4"/>
  <c r="BA28" i="4"/>
  <c r="AB53" i="4"/>
  <c r="BE14" i="4"/>
  <c r="N57" i="4"/>
  <c r="AQ50" i="4"/>
  <c r="AX43" i="4"/>
  <c r="BL35" i="4"/>
  <c r="AT37" i="4"/>
  <c r="AK46" i="4"/>
  <c r="W28" i="4"/>
  <c r="AB23" i="4"/>
  <c r="AC20" i="4"/>
  <c r="T29" i="4"/>
  <c r="AM34" i="4"/>
  <c r="AH39" i="4"/>
  <c r="AN9" i="4"/>
  <c r="I40" i="4"/>
  <c r="U32" i="4"/>
  <c r="AF21" i="4"/>
  <c r="D17" i="4"/>
  <c r="BC8" i="4"/>
  <c r="H55" i="4"/>
  <c r="AS36" i="4"/>
  <c r="AJ45" i="4"/>
  <c r="Y30" i="4"/>
  <c r="AD25" i="4"/>
  <c r="AF7" i="4"/>
  <c r="G32" i="4"/>
  <c r="K10" i="4"/>
  <c r="J11" i="4"/>
  <c r="Y14" i="4"/>
  <c r="N25" i="4"/>
  <c r="BC22" i="4"/>
  <c r="V55" i="4"/>
  <c r="AH27" i="4"/>
  <c r="AA34" i="4"/>
  <c r="AQ12" i="4"/>
  <c r="L43" i="4"/>
  <c r="AP35" i="4"/>
  <c r="AI42" i="4"/>
  <c r="BM56" i="4"/>
  <c r="BB49" i="4"/>
  <c r="AW54" i="4"/>
  <c r="AU10" i="4"/>
  <c r="J47" i="4"/>
  <c r="BF19" i="4"/>
  <c r="AL7" i="4"/>
  <c r="G38" i="4"/>
  <c r="Z9" i="4"/>
  <c r="I26" i="4"/>
  <c r="AX47" i="4"/>
  <c r="AU50" i="4"/>
  <c r="BK28" i="4"/>
  <c r="AC8" i="4"/>
  <c r="H29" i="4"/>
  <c r="BK36" i="4"/>
  <c r="BA12" i="4"/>
  <c r="L53" i="4"/>
  <c r="AB7" i="4"/>
  <c r="G28" i="4"/>
  <c r="AK14" i="4"/>
  <c r="N37" i="4"/>
  <c r="AX21" i="4"/>
  <c r="U50" i="4"/>
  <c r="BH35" i="4"/>
  <c r="AI60" i="4"/>
  <c r="AD19" i="4"/>
  <c r="S30" i="4"/>
  <c r="AF11" i="4"/>
  <c r="K32" i="4"/>
  <c r="AI14" i="4"/>
  <c r="N35" i="4"/>
  <c r="AD31" i="4"/>
  <c r="AE30" i="4"/>
  <c r="AQ42" i="4"/>
  <c r="AP43" i="4"/>
  <c r="AV11" i="4"/>
  <c r="K48" i="4"/>
  <c r="BD41" i="4"/>
  <c r="AO56" i="4"/>
  <c r="AE8" i="4"/>
  <c r="H31" i="4"/>
  <c r="I18" i="4"/>
  <c r="R9" i="4"/>
  <c r="BD31" i="4"/>
  <c r="AE56" i="4"/>
  <c r="BN45" i="4"/>
  <c r="BE52" i="4"/>
  <c r="AZ57" i="4"/>
  <c r="AK42" i="4"/>
  <c r="AP37" i="4"/>
  <c r="D59" i="4"/>
  <c r="AQ10" i="4"/>
  <c r="J43" i="4"/>
  <c r="D15" i="4"/>
  <c r="AK40" i="4"/>
  <c r="AN37" i="4"/>
  <c r="V7" i="4"/>
  <c r="G22" i="4"/>
  <c r="AG14" i="4"/>
  <c r="N33" i="4"/>
  <c r="AX15" i="4"/>
  <c r="O50" i="4"/>
  <c r="AK12" i="4"/>
  <c r="L37" i="4"/>
  <c r="AU32" i="4"/>
  <c r="AF47" i="4"/>
  <c r="AJ11" i="4"/>
  <c r="K36" i="4"/>
  <c r="F55" i="4"/>
  <c r="AK34" i="4"/>
  <c r="AH37" i="4"/>
  <c r="AN25" i="4"/>
  <c r="Y40" i="4"/>
  <c r="BJ27" i="4"/>
  <c r="AA62" i="4"/>
  <c r="AV17" i="4"/>
  <c r="Q48" i="4"/>
  <c r="H19" i="4"/>
  <c r="S8" i="4"/>
  <c r="AX17" i="4"/>
  <c r="Q50" i="4"/>
  <c r="AC12" i="4"/>
  <c r="L29" i="4"/>
  <c r="W20" i="4"/>
  <c r="T23" i="4"/>
  <c r="AV43" i="4"/>
  <c r="AQ48" i="4"/>
  <c r="AU36" i="4"/>
  <c r="AJ47" i="4"/>
  <c r="AK18" i="4"/>
  <c r="R37" i="4"/>
  <c r="C62" i="4"/>
  <c r="AQ14" i="4"/>
  <c r="N43" i="4"/>
  <c r="BB9" i="4"/>
  <c r="I54" i="4"/>
  <c r="BJ51" i="4"/>
  <c r="AY62" i="4"/>
  <c r="AJ19" i="4"/>
  <c r="S36" i="4"/>
  <c r="F31" i="4"/>
  <c r="BF15" i="4"/>
  <c r="O58" i="4"/>
  <c r="BD3" i="4"/>
  <c r="AF3" i="4"/>
  <c r="AO4" i="4"/>
  <c r="AC4" i="4"/>
  <c r="Q4" i="4"/>
  <c r="BC6" i="4"/>
  <c r="AE6" i="4"/>
  <c r="S6" i="4"/>
  <c r="BF5" i="4"/>
  <c r="V5" i="4"/>
  <c r="AS66" i="4"/>
  <c r="AG66" i="4"/>
  <c r="L65" i="4"/>
  <c r="BI64" i="4"/>
  <c r="AW64" i="4"/>
  <c r="Y64" i="4"/>
  <c r="K64" i="4"/>
  <c r="BJ63" i="4"/>
  <c r="AX63" i="4"/>
  <c r="AJ63" i="4"/>
  <c r="V63" i="4"/>
  <c r="H63" i="4"/>
  <c r="Q62" i="4"/>
  <c r="BA60" i="4"/>
  <c r="AT57" i="4"/>
  <c r="E26" i="4"/>
  <c r="BC66" i="4"/>
  <c r="G66" i="4"/>
  <c r="AU64" i="4"/>
  <c r="AI64" i="4"/>
  <c r="T63" i="4"/>
  <c r="AW62" i="4"/>
  <c r="Z61" i="4"/>
  <c r="AY60" i="4"/>
  <c r="BB59" i="4"/>
  <c r="AH57" i="4"/>
  <c r="BC52" i="4"/>
  <c r="AR51" i="4"/>
  <c r="G46" i="4"/>
  <c r="J39" i="4"/>
  <c r="BH49" i="4"/>
  <c r="AW60" i="4"/>
  <c r="BA26" i="4"/>
  <c r="Z53" i="4"/>
  <c r="F7" i="4"/>
  <c r="AM20" i="4"/>
  <c r="T39" i="4"/>
  <c r="BJ59" i="4"/>
  <c r="AG12" i="4"/>
  <c r="L33" i="4"/>
  <c r="V43" i="4"/>
  <c r="AQ22" i="4"/>
  <c r="AZ33" i="4"/>
  <c r="AG52" i="4"/>
  <c r="X25" i="4"/>
  <c r="Y24" i="4"/>
  <c r="AK16" i="4"/>
  <c r="P37" i="4"/>
  <c r="AY20" i="4"/>
  <c r="T51" i="4"/>
  <c r="BH25" i="4"/>
  <c r="Y60" i="4"/>
  <c r="BA24" i="4"/>
  <c r="X53" i="4"/>
  <c r="AT17" i="4"/>
  <c r="Q46" i="4"/>
  <c r="BE44" i="4"/>
  <c r="AR57" i="4"/>
  <c r="AY24" i="4"/>
  <c r="X51" i="4"/>
  <c r="BJ19" i="4"/>
  <c r="AY14" i="4"/>
  <c r="N51" i="4"/>
  <c r="AI32" i="4"/>
  <c r="AF35" i="4"/>
  <c r="BJ23" i="4"/>
  <c r="AT25" i="4"/>
  <c r="Y46" i="4"/>
  <c r="AN33" i="4"/>
  <c r="AG40" i="4"/>
  <c r="AW48" i="4"/>
  <c r="AV49" i="4"/>
  <c r="BF23" i="4"/>
  <c r="W58" i="4"/>
  <c r="BA36" i="4"/>
  <c r="AJ53" i="4"/>
  <c r="AD15" i="4"/>
  <c r="O30" i="4"/>
  <c r="S16" i="4"/>
  <c r="P19" i="4"/>
  <c r="J19" i="4"/>
  <c r="S10" i="4"/>
  <c r="BE56" i="4"/>
  <c r="BD57" i="4"/>
  <c r="Z17" i="4"/>
  <c r="Q26" i="4"/>
  <c r="AC24" i="4"/>
  <c r="X29" i="4"/>
  <c r="AH9" i="4"/>
  <c r="I34" i="4"/>
  <c r="C20" i="4"/>
  <c r="AT49" i="4"/>
  <c r="AW46" i="4"/>
  <c r="AK48" i="4"/>
  <c r="AV37" i="4"/>
  <c r="AS12" i="4"/>
  <c r="L45" i="4"/>
  <c r="AY8" i="4"/>
  <c r="H51" i="4"/>
  <c r="AA18" i="4"/>
  <c r="R27" i="4"/>
  <c r="AK24" i="4"/>
  <c r="X37" i="4"/>
  <c r="AI18" i="4"/>
  <c r="R35" i="4"/>
  <c r="AC16" i="4"/>
  <c r="P29" i="4"/>
  <c r="AL33" i="4"/>
  <c r="AG38" i="4"/>
  <c r="AQ26" i="4"/>
  <c r="Z43" i="4"/>
  <c r="AX29" i="4"/>
  <c r="AC50" i="4"/>
  <c r="AS10" i="4"/>
  <c r="J45" i="4"/>
  <c r="BI24" i="4"/>
  <c r="X61" i="4"/>
  <c r="BL57" i="4"/>
  <c r="E56" i="4"/>
  <c r="BC30" i="4"/>
  <c r="AD55" i="4"/>
  <c r="BE62" i="4"/>
  <c r="BJ57" i="4"/>
  <c r="BN11" i="4"/>
  <c r="E10" i="4"/>
  <c r="BI28" i="4"/>
  <c r="BN39" i="4"/>
  <c r="BJ13" i="4"/>
  <c r="W12" i="4"/>
  <c r="L23" i="4"/>
  <c r="AV9" i="4"/>
  <c r="I48" i="4"/>
  <c r="BK14" i="4"/>
  <c r="N63" i="4"/>
  <c r="AC44" i="4"/>
  <c r="AR29" i="4"/>
  <c r="AW28" i="4"/>
  <c r="AB49" i="4"/>
  <c r="AG22" i="4"/>
  <c r="V33" i="4"/>
  <c r="AS14" i="4"/>
  <c r="N45" i="4"/>
  <c r="BK52" i="4"/>
  <c r="AC26" i="4"/>
  <c r="Z29" i="4"/>
  <c r="AV13" i="4"/>
  <c r="M48" i="4"/>
  <c r="AL31" i="4"/>
  <c r="AE38" i="4"/>
  <c r="BA42" i="4"/>
  <c r="AJ23" i="4"/>
  <c r="W36" i="4"/>
  <c r="BI54" i="4"/>
  <c r="BB61" i="4"/>
  <c r="Y12" i="4"/>
  <c r="L25" i="4"/>
  <c r="AN21" i="4"/>
  <c r="U40" i="4"/>
  <c r="AU20" i="4"/>
  <c r="T47" i="4"/>
  <c r="AU30" i="4"/>
  <c r="AD47" i="4"/>
  <c r="AO32" i="4"/>
  <c r="AF41" i="4"/>
  <c r="BC34" i="4"/>
  <c r="AH55" i="4"/>
  <c r="BH13" i="4"/>
  <c r="M60" i="4"/>
  <c r="AY48" i="4"/>
  <c r="AV51" i="4"/>
  <c r="AY6" i="4"/>
  <c r="AA6" i="4"/>
  <c r="R5" i="4"/>
  <c r="AC66" i="4"/>
  <c r="BD65" i="4"/>
  <c r="T65" i="4"/>
  <c r="BE64" i="4"/>
  <c r="AO60" i="4"/>
  <c r="AP59" i="4"/>
  <c r="AE58" i="4"/>
  <c r="BM54" i="4"/>
  <c r="BD53" i="4"/>
  <c r="AO52" i="4"/>
  <c r="AZ49" i="4"/>
  <c r="BI44" i="4"/>
  <c r="BF37" i="4"/>
  <c r="AY58" i="4"/>
  <c r="AN11" i="4"/>
  <c r="K40" i="4"/>
  <c r="AQ34" i="4"/>
  <c r="AH43" i="4"/>
  <c r="Z21" i="4"/>
  <c r="U26" i="4"/>
  <c r="AH25" i="4"/>
  <c r="Y34" i="4"/>
  <c r="F53" i="4"/>
  <c r="AD17" i="4"/>
  <c r="Q30" i="4"/>
  <c r="AT11" i="4"/>
  <c r="K46" i="4"/>
  <c r="BG32" i="4"/>
  <c r="AF59" i="4"/>
  <c r="AM16" i="4"/>
  <c r="P39" i="4"/>
  <c r="AE18" i="4"/>
  <c r="R31" i="4"/>
  <c r="AX53" i="4"/>
  <c r="BA50" i="4"/>
  <c r="AO20" i="4"/>
  <c r="T41" i="4"/>
  <c r="AG28" i="4"/>
  <c r="AB33" i="4"/>
  <c r="D23" i="4"/>
  <c r="AE26" i="4"/>
  <c r="Z31" i="4"/>
  <c r="AY22" i="4"/>
  <c r="V51" i="4"/>
  <c r="C58" i="4"/>
  <c r="AW24" i="4"/>
  <c r="X49" i="4"/>
  <c r="BN9" i="4"/>
  <c r="AK10" i="4"/>
  <c r="J37" i="4"/>
  <c r="AQ30" i="4"/>
  <c r="AD43" i="4"/>
  <c r="BA14" i="4"/>
  <c r="N53" i="4"/>
  <c r="AL15" i="4"/>
  <c r="O38" i="4"/>
  <c r="AH17" i="4"/>
  <c r="Q34" i="4"/>
  <c r="AB29" i="4"/>
  <c r="AC28" i="4"/>
  <c r="AL9" i="4"/>
  <c r="I38" i="4"/>
  <c r="BH11" i="4"/>
  <c r="K60" i="4"/>
  <c r="AL47" i="4"/>
  <c r="AU38" i="4"/>
  <c r="N11" i="4"/>
  <c r="K14" i="4"/>
  <c r="AF37" i="4"/>
  <c r="AK32" i="4"/>
  <c r="AT13" i="4"/>
  <c r="M46" i="4"/>
  <c r="Q20" i="4"/>
  <c r="T17" i="4"/>
  <c r="M12" i="4"/>
  <c r="L13" i="4"/>
  <c r="AR39" i="4"/>
  <c r="AM44" i="4"/>
  <c r="AJ43" i="4"/>
  <c r="AQ36" i="4"/>
  <c r="M22" i="4"/>
  <c r="V13" i="4"/>
  <c r="AM24" i="4"/>
  <c r="X39" i="4"/>
  <c r="AB47" i="4"/>
  <c r="AU28" i="4"/>
  <c r="AM14" i="4"/>
  <c r="N39" i="4"/>
  <c r="AK22" i="4"/>
  <c r="V37" i="4"/>
  <c r="AR9" i="4"/>
  <c r="I44" i="4"/>
  <c r="AF23" i="4"/>
  <c r="W32" i="4"/>
  <c r="AY10" i="4"/>
  <c r="J51" i="4"/>
  <c r="AR7" i="4"/>
  <c r="G44" i="4"/>
  <c r="AN49" i="4"/>
  <c r="AW40" i="4"/>
  <c r="BF9" i="4"/>
  <c r="I58" i="4"/>
  <c r="AA14" i="4"/>
  <c r="N27" i="4"/>
  <c r="AW34" i="4"/>
  <c r="AH49" i="4"/>
  <c r="BL19" i="4"/>
  <c r="H13" i="4"/>
  <c r="M8" i="4"/>
  <c r="BG28" i="4"/>
  <c r="AB59" i="4"/>
  <c r="AN7" i="4"/>
  <c r="G40" i="4"/>
  <c r="P21" i="4"/>
  <c r="U16" i="4"/>
  <c r="AD27" i="4"/>
  <c r="AA30" i="4"/>
  <c r="AO8" i="4"/>
  <c r="H41" i="4"/>
  <c r="BM10" i="4"/>
  <c r="AJ17" i="4"/>
  <c r="Q36" i="4"/>
  <c r="AB15" i="4"/>
  <c r="O28" i="4"/>
  <c r="AO40" i="4"/>
  <c r="AN41" i="4"/>
  <c r="BN31" i="4"/>
  <c r="BF13" i="4"/>
  <c r="M58" i="4"/>
  <c r="AC46" i="4"/>
  <c r="AT29" i="4"/>
  <c r="BH9" i="4"/>
  <c r="I60" i="4"/>
  <c r="H21" i="4"/>
  <c r="U8" i="4"/>
  <c r="BK48" i="4"/>
  <c r="BD51" i="4"/>
  <c r="AY56" i="4"/>
  <c r="BF41" i="4"/>
  <c r="AO58" i="4"/>
  <c r="AL21" i="4"/>
  <c r="U38" i="4"/>
  <c r="BM44" i="4"/>
  <c r="BM34" i="4"/>
  <c r="AZ37" i="4"/>
  <c r="AK52" i="4"/>
  <c r="AP33" i="4"/>
  <c r="AG42" i="4"/>
  <c r="X43" i="4"/>
  <c r="AQ24" i="4"/>
  <c r="AG10" i="4"/>
  <c r="J33" i="4"/>
  <c r="BL29" i="4"/>
  <c r="AK20" i="4"/>
  <c r="T37" i="4"/>
  <c r="BD45" i="4"/>
  <c r="AS56" i="4"/>
  <c r="J53" i="4"/>
  <c r="AS22" i="4"/>
  <c r="V45" i="4"/>
  <c r="BK24" i="4"/>
  <c r="AH7" i="4"/>
  <c r="G34" i="4"/>
  <c r="BJ3" i="4"/>
  <c r="AX3" i="4"/>
  <c r="AL3" i="4"/>
  <c r="BG4" i="4"/>
  <c r="AU4" i="4"/>
  <c r="W4" i="4"/>
  <c r="Y6" i="4"/>
  <c r="BL5" i="4"/>
  <c r="P5" i="4"/>
  <c r="AM66" i="4"/>
  <c r="BC64" i="4"/>
  <c r="S64" i="4"/>
  <c r="BD63" i="4"/>
  <c r="AD63" i="4"/>
  <c r="P63" i="4"/>
  <c r="AM60" i="4"/>
  <c r="AD59" i="4"/>
  <c r="S58" i="4"/>
  <c r="AY54" i="4"/>
  <c r="AP53" i="4"/>
  <c r="Z49" i="4"/>
  <c r="AZ43" i="4"/>
  <c r="AD35" i="4"/>
  <c r="O21" i="1"/>
  <c r="AD21" i="1" s="1"/>
  <c r="O64" i="4"/>
  <c r="BA10" i="4"/>
  <c r="O18" i="1"/>
  <c r="AD18" i="1" s="1"/>
  <c r="O16" i="1"/>
  <c r="AD16" i="1" s="1"/>
  <c r="O20" i="1"/>
  <c r="AD20" i="1" s="1"/>
  <c r="O15" i="1"/>
  <c r="AD15" i="1" s="1"/>
  <c r="O17" i="1"/>
  <c r="AD17" i="1" s="1"/>
  <c r="O14" i="1"/>
  <c r="AD14" i="1" s="1"/>
  <c r="O19" i="1"/>
  <c r="AD19" i="1" s="1"/>
  <c r="O13" i="1"/>
  <c r="AD13" i="1" s="1"/>
  <c r="O8" i="1"/>
  <c r="AD8" i="1" s="1"/>
  <c r="O9" i="1"/>
  <c r="AD9" i="1" s="1"/>
  <c r="BO57" i="3"/>
  <c r="BO41" i="3"/>
  <c r="BO3" i="3"/>
  <c r="BO14" i="3"/>
  <c r="O10" i="1"/>
  <c r="AD10" i="1" s="1"/>
  <c r="BO25" i="3"/>
  <c r="BO12" i="3"/>
  <c r="BO58" i="3"/>
  <c r="BO54" i="3"/>
  <c r="BO42" i="3"/>
  <c r="BO38" i="3"/>
  <c r="BO30" i="3"/>
  <c r="BO29" i="3"/>
  <c r="BO13" i="3"/>
  <c r="BO5" i="3"/>
  <c r="BO61" i="3"/>
  <c r="BO45" i="3"/>
  <c r="BO22" i="3"/>
  <c r="BO55" i="3"/>
  <c r="BO46" i="3"/>
  <c r="BO39" i="3"/>
  <c r="BO15" i="3"/>
  <c r="BO6" i="3"/>
  <c r="BO62" i="3"/>
  <c r="BO23" i="3"/>
  <c r="BO64" i="3"/>
  <c r="BO48" i="3"/>
  <c r="BO32" i="3"/>
  <c r="BO31" i="3"/>
  <c r="BO16" i="3"/>
  <c r="BO7" i="3"/>
  <c r="O12" i="1"/>
  <c r="AD12" i="1" s="1"/>
  <c r="BO63" i="3"/>
  <c r="BO47" i="3"/>
  <c r="BO24" i="3"/>
  <c r="O11" i="1"/>
  <c r="AD11" i="1" s="1"/>
  <c r="BO65" i="3"/>
  <c r="BO49" i="3"/>
  <c r="BO33" i="3"/>
  <c r="BO17" i="3"/>
  <c r="BO8" i="3"/>
  <c r="BO60" i="3"/>
  <c r="BO66" i="3"/>
  <c r="BO50" i="3"/>
  <c r="BO34" i="3"/>
  <c r="BO26" i="3"/>
  <c r="BO18" i="3"/>
  <c r="BO9" i="3"/>
  <c r="BO52" i="3"/>
  <c r="BO36" i="3"/>
  <c r="O7" i="1"/>
  <c r="AD7" i="1" s="1"/>
  <c r="BO59" i="3"/>
  <c r="BO51" i="3"/>
  <c r="BO43" i="3"/>
  <c r="BO35" i="3"/>
  <c r="BO27" i="3"/>
  <c r="BO19" i="3"/>
  <c r="BO10" i="3"/>
  <c r="BO53" i="3"/>
  <c r="BO37" i="3"/>
  <c r="BO21" i="3"/>
  <c r="BO56" i="3"/>
  <c r="BO44" i="3"/>
  <c r="BO40" i="3"/>
  <c r="BO28" i="3"/>
  <c r="BO11" i="3"/>
  <c r="BO20" i="3"/>
  <c r="BO4" i="3"/>
  <c r="O6" i="1"/>
  <c r="AD6" i="1" s="1"/>
  <c r="O4" i="1"/>
  <c r="AD4" i="1" s="1"/>
  <c r="O3" i="1"/>
  <c r="AD3" i="1" s="1"/>
  <c r="O5" i="1"/>
  <c r="AD5" i="1" s="1"/>
  <c r="AC110" i="1" l="1"/>
  <c r="AD185" i="1"/>
  <c r="AD217" i="1"/>
  <c r="AC288" i="1"/>
  <c r="AD230" i="1"/>
  <c r="AC143" i="1"/>
  <c r="AC81" i="1"/>
  <c r="AD255" i="1"/>
  <c r="AC227" i="1"/>
  <c r="AD53" i="1"/>
  <c r="AC152" i="1"/>
  <c r="AC214" i="1"/>
  <c r="AS6" i="7"/>
  <c r="AD169" i="1"/>
  <c r="AC48" i="1"/>
  <c r="AC232" i="1"/>
  <c r="AD179" i="1"/>
  <c r="AC132" i="1"/>
  <c r="AD134" i="1"/>
  <c r="AC131" i="1"/>
  <c r="AC243" i="1"/>
  <c r="AC65" i="1"/>
  <c r="AC93" i="1"/>
  <c r="AC207" i="1"/>
  <c r="AC140" i="1"/>
  <c r="AD138" i="1"/>
  <c r="AD54" i="1"/>
  <c r="AC219" i="1"/>
  <c r="AC211" i="1"/>
  <c r="AC158" i="1"/>
  <c r="AC249" i="1"/>
  <c r="AC49" i="1"/>
  <c r="AC241" i="1"/>
  <c r="AC192" i="1"/>
  <c r="AC37" i="1"/>
  <c r="AC186" i="1"/>
  <c r="AC188" i="1"/>
  <c r="AC147" i="1"/>
  <c r="AC200" i="1"/>
  <c r="AC174" i="1"/>
  <c r="AC176" i="1"/>
  <c r="S10" i="6"/>
  <c r="AC129" i="1"/>
  <c r="AC216" i="1"/>
  <c r="AC237" i="1"/>
  <c r="AC195" i="1"/>
  <c r="AC234" i="1"/>
  <c r="Z6" i="2"/>
  <c r="K30" i="7"/>
  <c r="AC126" i="1"/>
  <c r="AD189" i="1"/>
  <c r="AC120" i="1"/>
  <c r="AC128" i="1"/>
  <c r="Q2" i="2"/>
  <c r="AC228" i="1"/>
  <c r="AC159" i="1"/>
  <c r="AD78" i="1"/>
  <c r="AC198" i="1"/>
  <c r="AD206" i="1"/>
  <c r="AD182" i="1"/>
  <c r="AC240" i="1"/>
  <c r="AC180" i="1"/>
  <c r="AC141" i="1"/>
  <c r="BG17" i="2"/>
  <c r="BG33" i="2"/>
  <c r="BG12" i="2"/>
  <c r="AD225" i="1"/>
  <c r="AD164" i="1"/>
  <c r="BG24" i="2"/>
  <c r="AD168" i="1"/>
  <c r="AC170" i="1"/>
  <c r="AC156" i="1"/>
  <c r="AA6" i="2"/>
  <c r="AI6" i="2" s="1"/>
  <c r="AC231" i="1"/>
  <c r="BG26" i="2"/>
  <c r="AD239" i="1"/>
  <c r="AC236" i="1"/>
  <c r="AC150" i="1"/>
  <c r="AC122" i="1"/>
  <c r="AP20" i="1"/>
  <c r="AD123" i="1"/>
  <c r="AC102" i="1"/>
  <c r="BG8" i="2"/>
  <c r="BG29" i="2"/>
  <c r="BG19" i="2"/>
  <c r="AC165" i="1"/>
  <c r="AC194" i="1"/>
  <c r="AD9" i="6"/>
  <c r="AD8" i="6"/>
  <c r="O11" i="6"/>
  <c r="M19" i="7"/>
  <c r="AC210" i="1"/>
  <c r="K19" i="7"/>
  <c r="S9" i="6"/>
  <c r="R10" i="6"/>
  <c r="M8" i="6"/>
  <c r="O10" i="6"/>
  <c r="W8" i="6"/>
  <c r="N30" i="7"/>
  <c r="O9" i="6"/>
  <c r="AC10" i="1"/>
  <c r="AC8" i="1"/>
  <c r="AC20" i="1"/>
  <c r="AC42" i="1"/>
  <c r="AC23" i="1"/>
  <c r="AC99" i="1"/>
  <c r="AC74" i="1"/>
  <c r="AC103" i="1"/>
  <c r="AC41" i="1"/>
  <c r="AC127" i="1"/>
  <c r="AC108" i="1"/>
  <c r="AC64" i="1"/>
  <c r="AC124" i="1"/>
  <c r="AC166" i="1"/>
  <c r="AC6" i="1"/>
  <c r="AC7" i="1"/>
  <c r="AC19" i="1"/>
  <c r="AC18" i="1"/>
  <c r="AC12" i="1"/>
  <c r="AC14" i="1"/>
  <c r="AC33" i="1"/>
  <c r="AC25" i="1"/>
  <c r="AC28" i="1"/>
  <c r="AC34" i="1"/>
  <c r="AC52" i="1"/>
  <c r="AP19" i="1"/>
  <c r="AC26" i="1"/>
  <c r="AC73" i="1"/>
  <c r="AC76" i="1"/>
  <c r="AC63" i="1"/>
  <c r="AC68" i="1"/>
  <c r="AC90" i="1"/>
  <c r="AC107" i="1"/>
  <c r="AC89" i="1"/>
  <c r="AC130" i="1"/>
  <c r="AC119" i="1"/>
  <c r="AC70" i="1"/>
  <c r="AC136" i="1"/>
  <c r="AC172" i="1"/>
  <c r="AC39" i="1"/>
  <c r="AC62" i="1"/>
  <c r="AC30" i="1"/>
  <c r="AC56" i="1"/>
  <c r="AC58" i="1"/>
  <c r="AC92" i="1"/>
  <c r="AC57" i="1"/>
  <c r="AC38" i="1"/>
  <c r="AC79" i="1"/>
  <c r="AC47" i="1"/>
  <c r="AC106" i="1"/>
  <c r="AC114" i="1"/>
  <c r="AC105" i="1"/>
  <c r="AC146" i="1"/>
  <c r="AC135" i="1"/>
  <c r="AC94" i="1"/>
  <c r="AC142" i="1"/>
  <c r="AC184" i="1"/>
  <c r="AC3" i="1"/>
  <c r="AC17" i="1"/>
  <c r="AC5" i="1"/>
  <c r="AC11" i="1"/>
  <c r="AC9" i="1"/>
  <c r="AC15" i="1"/>
  <c r="AC21" i="1"/>
  <c r="AC24" i="1"/>
  <c r="AC46" i="1"/>
  <c r="AC50" i="1"/>
  <c r="AC59" i="1"/>
  <c r="AC29" i="1"/>
  <c r="AC55" i="1"/>
  <c r="AC95" i="1"/>
  <c r="AC115" i="1"/>
  <c r="AC82" i="1"/>
  <c r="AC161" i="1"/>
  <c r="AC151" i="1"/>
  <c r="AC100" i="1"/>
  <c r="AC148" i="1"/>
  <c r="AC190" i="1"/>
  <c r="AC22" i="1"/>
  <c r="AC32" i="1"/>
  <c r="AC43" i="1"/>
  <c r="AC61" i="1"/>
  <c r="AC72" i="1"/>
  <c r="AC35" i="1"/>
  <c r="AC60" i="1"/>
  <c r="AC98" i="1"/>
  <c r="AC111" i="1"/>
  <c r="AC178" i="1"/>
  <c r="AC71" i="1"/>
  <c r="AC167" i="1"/>
  <c r="AC112" i="1"/>
  <c r="AC155" i="1"/>
  <c r="AC196" i="1"/>
  <c r="AC4" i="1"/>
  <c r="AC13" i="1"/>
  <c r="AC16" i="1"/>
  <c r="AP22" i="1"/>
  <c r="AC40" i="1"/>
  <c r="AC51" i="1"/>
  <c r="AC36" i="1"/>
  <c r="AC27" i="1"/>
  <c r="AC45" i="1"/>
  <c r="AC88" i="1"/>
  <c r="AC75" i="1"/>
  <c r="AC83" i="1"/>
  <c r="AC116" i="1"/>
  <c r="AC44" i="1"/>
  <c r="AC67" i="1"/>
  <c r="L26" i="7"/>
  <c r="AC144" i="1"/>
  <c r="AC87" i="1"/>
  <c r="AC183" i="1"/>
  <c r="AC118" i="1"/>
  <c r="AC160" i="1"/>
  <c r="AC202" i="1"/>
  <c r="O30" i="7"/>
  <c r="J22" i="7"/>
  <c r="U9" i="6"/>
  <c r="M7" i="6"/>
  <c r="R9" i="6"/>
  <c r="J3" i="7"/>
  <c r="AC8" i="6"/>
  <c r="L24" i="7"/>
  <c r="S2" i="2"/>
  <c r="AC7" i="6"/>
  <c r="D3" i="6"/>
  <c r="AD13" i="6"/>
  <c r="AD10" i="6"/>
  <c r="AD12" i="6"/>
  <c r="AD11" i="6"/>
  <c r="K10" i="6"/>
  <c r="L9" i="7"/>
  <c r="M30" i="7"/>
  <c r="K9" i="7"/>
  <c r="L30" i="7"/>
  <c r="L15" i="6"/>
  <c r="P8" i="6"/>
  <c r="N9" i="7"/>
  <c r="X10" i="6"/>
  <c r="X9" i="6"/>
  <c r="AE12" i="6"/>
  <c r="X7" i="6"/>
  <c r="I31" i="7"/>
  <c r="J31" i="7"/>
  <c r="L31" i="7"/>
  <c r="AE10" i="6"/>
  <c r="L9" i="6"/>
  <c r="AE11" i="6"/>
  <c r="L8" i="6"/>
  <c r="AE8" i="6"/>
  <c r="L10" i="6"/>
  <c r="J26" i="7"/>
  <c r="J29" i="7"/>
  <c r="AE9" i="6"/>
  <c r="L29" i="7"/>
  <c r="K26" i="7"/>
  <c r="M26" i="7"/>
  <c r="M9" i="7"/>
  <c r="K6" i="7"/>
  <c r="L10" i="7"/>
  <c r="L6" i="7"/>
  <c r="K11" i="6"/>
  <c r="K12" i="6"/>
  <c r="L20" i="7"/>
  <c r="R20" i="7"/>
  <c r="X20" i="7"/>
  <c r="AD20" i="7"/>
  <c r="AJ20" i="7"/>
  <c r="AP20" i="7"/>
  <c r="AV20" i="7"/>
  <c r="BB20" i="7"/>
  <c r="BH20" i="7"/>
  <c r="BN20" i="7"/>
  <c r="BT20" i="7"/>
  <c r="BZ20" i="7"/>
  <c r="CF20" i="7"/>
  <c r="CL20" i="7"/>
  <c r="CR20" i="7"/>
  <c r="CX20" i="7"/>
  <c r="DD20" i="7"/>
  <c r="DJ20" i="7"/>
  <c r="DP20" i="7"/>
  <c r="DV20" i="7"/>
  <c r="EB20" i="7"/>
  <c r="EH20" i="7"/>
  <c r="EN20" i="7"/>
  <c r="ET20" i="7"/>
  <c r="EZ20" i="7"/>
  <c r="FF20" i="7"/>
  <c r="FL20" i="7"/>
  <c r="FR20" i="7"/>
  <c r="FX20" i="7"/>
  <c r="GD20" i="7"/>
  <c r="GJ20" i="7"/>
  <c r="GP20" i="7"/>
  <c r="M20" i="7"/>
  <c r="S20" i="7"/>
  <c r="Y20" i="7"/>
  <c r="AE20" i="7"/>
  <c r="AK20" i="7"/>
  <c r="AQ20" i="7"/>
  <c r="AW20" i="7"/>
  <c r="BC20" i="7"/>
  <c r="BI20" i="7"/>
  <c r="BO20" i="7"/>
  <c r="BU20" i="7"/>
  <c r="CA20" i="7"/>
  <c r="CG20" i="7"/>
  <c r="CM20" i="7"/>
  <c r="CS20" i="7"/>
  <c r="CY20" i="7"/>
  <c r="DE20" i="7"/>
  <c r="DK20" i="7"/>
  <c r="DQ20" i="7"/>
  <c r="DW20" i="7"/>
  <c r="EC20" i="7"/>
  <c r="EI20" i="7"/>
  <c r="EO20" i="7"/>
  <c r="EU20" i="7"/>
  <c r="FA20" i="7"/>
  <c r="FG20" i="7"/>
  <c r="FM20" i="7"/>
  <c r="FS20" i="7"/>
  <c r="FY20" i="7"/>
  <c r="GE20" i="7"/>
  <c r="GK20" i="7"/>
  <c r="GQ20" i="7"/>
  <c r="N20" i="7"/>
  <c r="T20" i="7"/>
  <c r="Z20" i="7"/>
  <c r="AF20" i="7"/>
  <c r="AL20" i="7"/>
  <c r="AR20" i="7"/>
  <c r="AX20" i="7"/>
  <c r="BD20" i="7"/>
  <c r="BJ20" i="7"/>
  <c r="BP20" i="7"/>
  <c r="BV20" i="7"/>
  <c r="CB20" i="7"/>
  <c r="CH20" i="7"/>
  <c r="CN20" i="7"/>
  <c r="CT20" i="7"/>
  <c r="CZ20" i="7"/>
  <c r="DF20" i="7"/>
  <c r="DL20" i="7"/>
  <c r="DR20" i="7"/>
  <c r="DX20" i="7"/>
  <c r="ED20" i="7"/>
  <c r="EJ20" i="7"/>
  <c r="EP20" i="7"/>
  <c r="EV20" i="7"/>
  <c r="FB20" i="7"/>
  <c r="FH20" i="7"/>
  <c r="FN20" i="7"/>
  <c r="FT20" i="7"/>
  <c r="FZ20" i="7"/>
  <c r="GF20" i="7"/>
  <c r="GL20" i="7"/>
  <c r="GR20" i="7"/>
  <c r="O20" i="7"/>
  <c r="U20" i="7"/>
  <c r="AA20" i="7"/>
  <c r="AG20" i="7"/>
  <c r="AM20" i="7"/>
  <c r="AS20" i="7"/>
  <c r="AY20" i="7"/>
  <c r="BE20" i="7"/>
  <c r="BK20" i="7"/>
  <c r="BQ20" i="7"/>
  <c r="BW20" i="7"/>
  <c r="CC20" i="7"/>
  <c r="CI20" i="7"/>
  <c r="CO20" i="7"/>
  <c r="CU20" i="7"/>
  <c r="DA20" i="7"/>
  <c r="DG20" i="7"/>
  <c r="DM20" i="7"/>
  <c r="DS20" i="7"/>
  <c r="DY20" i="7"/>
  <c r="EE20" i="7"/>
  <c r="EK20" i="7"/>
  <c r="EQ20" i="7"/>
  <c r="EW20" i="7"/>
  <c r="FC20" i="7"/>
  <c r="FI20" i="7"/>
  <c r="FO20" i="7"/>
  <c r="FU20" i="7"/>
  <c r="GA20" i="7"/>
  <c r="GG20" i="7"/>
  <c r="GM20" i="7"/>
  <c r="GS20" i="7"/>
  <c r="P20" i="7"/>
  <c r="V20" i="7"/>
  <c r="AB20" i="7"/>
  <c r="AH20" i="7"/>
  <c r="AN20" i="7"/>
  <c r="AT20" i="7"/>
  <c r="AZ20" i="7"/>
  <c r="BF20" i="7"/>
  <c r="BL20" i="7"/>
  <c r="BR20" i="7"/>
  <c r="BX20" i="7"/>
  <c r="CD20" i="7"/>
  <c r="CJ20" i="7"/>
  <c r="CP20" i="7"/>
  <c r="CV20" i="7"/>
  <c r="DB20" i="7"/>
  <c r="DH20" i="7"/>
  <c r="DN20" i="7"/>
  <c r="DT20" i="7"/>
  <c r="DZ20" i="7"/>
  <c r="EF20" i="7"/>
  <c r="EL20" i="7"/>
  <c r="ER20" i="7"/>
  <c r="EX20" i="7"/>
  <c r="FD20" i="7"/>
  <c r="FJ20" i="7"/>
  <c r="FP20" i="7"/>
  <c r="FV20" i="7"/>
  <c r="GB20" i="7"/>
  <c r="GH20" i="7"/>
  <c r="GN20" i="7"/>
  <c r="GT20" i="7"/>
  <c r="AI20" i="7"/>
  <c r="BS20" i="7"/>
  <c r="DC20" i="7"/>
  <c r="EM20" i="7"/>
  <c r="FW20" i="7"/>
  <c r="AO20" i="7"/>
  <c r="BY20" i="7"/>
  <c r="DI20" i="7"/>
  <c r="ES20" i="7"/>
  <c r="GC20" i="7"/>
  <c r="K20" i="7"/>
  <c r="AU20" i="7"/>
  <c r="CE20" i="7"/>
  <c r="DO20" i="7"/>
  <c r="EY20" i="7"/>
  <c r="GI20" i="7"/>
  <c r="Q20" i="7"/>
  <c r="BA20" i="7"/>
  <c r="CK20" i="7"/>
  <c r="DU20" i="7"/>
  <c r="FE20" i="7"/>
  <c r="GO20" i="7"/>
  <c r="AC20" i="7"/>
  <c r="BM20" i="7"/>
  <c r="CW20" i="7"/>
  <c r="EG20" i="7"/>
  <c r="FQ20" i="7"/>
  <c r="CQ20" i="7"/>
  <c r="EA20" i="7"/>
  <c r="FK20" i="7"/>
  <c r="GU20" i="7"/>
  <c r="W20" i="7"/>
  <c r="BG20" i="7"/>
  <c r="J9" i="6"/>
  <c r="J12" i="6"/>
  <c r="J15" i="6"/>
  <c r="J18" i="6"/>
  <c r="J10" i="6"/>
  <c r="J13" i="6"/>
  <c r="J16" i="6"/>
  <c r="J14" i="6"/>
  <c r="J20" i="6"/>
  <c r="J26" i="6"/>
  <c r="J29" i="6"/>
  <c r="J32" i="6"/>
  <c r="J35" i="6"/>
  <c r="J38" i="6"/>
  <c r="J41" i="6"/>
  <c r="J44" i="6"/>
  <c r="J47" i="6"/>
  <c r="J50" i="6"/>
  <c r="J53" i="6"/>
  <c r="J56" i="6"/>
  <c r="J59" i="6"/>
  <c r="J62" i="6"/>
  <c r="J65" i="6"/>
  <c r="J23" i="6"/>
  <c r="J24" i="6"/>
  <c r="J27" i="6"/>
  <c r="J30" i="6"/>
  <c r="J33" i="6"/>
  <c r="J36" i="6"/>
  <c r="J39" i="6"/>
  <c r="J42" i="6"/>
  <c r="J45" i="6"/>
  <c r="J48" i="6"/>
  <c r="J51" i="6"/>
  <c r="J54" i="6"/>
  <c r="J57" i="6"/>
  <c r="J60" i="6"/>
  <c r="J63" i="6"/>
  <c r="J66" i="6"/>
  <c r="J11" i="6"/>
  <c r="J19" i="6"/>
  <c r="J21" i="6"/>
  <c r="J17" i="6"/>
  <c r="J25" i="6"/>
  <c r="J28" i="6"/>
  <c r="J31" i="6"/>
  <c r="J34" i="6"/>
  <c r="J37" i="6"/>
  <c r="J40" i="6"/>
  <c r="J43" i="6"/>
  <c r="J46" i="6"/>
  <c r="J49" i="6"/>
  <c r="J22" i="6"/>
  <c r="J68" i="6"/>
  <c r="J72" i="6"/>
  <c r="J75" i="6"/>
  <c r="J78" i="6"/>
  <c r="J81" i="6"/>
  <c r="J84" i="6"/>
  <c r="J87" i="6"/>
  <c r="J90" i="6"/>
  <c r="J93" i="6"/>
  <c r="J96" i="6"/>
  <c r="J55" i="6"/>
  <c r="J67" i="6"/>
  <c r="J69" i="6"/>
  <c r="J73" i="6"/>
  <c r="J76" i="6"/>
  <c r="J79" i="6"/>
  <c r="J82" i="6"/>
  <c r="J85" i="6"/>
  <c r="J88" i="6"/>
  <c r="J91" i="6"/>
  <c r="J94" i="6"/>
  <c r="J58" i="6"/>
  <c r="J64" i="6"/>
  <c r="J71" i="6"/>
  <c r="J74" i="6"/>
  <c r="J77" i="6"/>
  <c r="J80" i="6"/>
  <c r="J83" i="6"/>
  <c r="J86" i="6"/>
  <c r="J89" i="6"/>
  <c r="J92" i="6"/>
  <c r="J52" i="6"/>
  <c r="J61" i="6"/>
  <c r="J70" i="6"/>
  <c r="J98" i="6"/>
  <c r="J99" i="6"/>
  <c r="J101" i="6"/>
  <c r="J100" i="6"/>
  <c r="J105" i="6"/>
  <c r="J108" i="6"/>
  <c r="J111" i="6"/>
  <c r="J114" i="6"/>
  <c r="J117" i="6"/>
  <c r="J120" i="6"/>
  <c r="J123" i="6"/>
  <c r="J126" i="6"/>
  <c r="J129" i="6"/>
  <c r="J132" i="6"/>
  <c r="J135" i="6"/>
  <c r="J138" i="6"/>
  <c r="J141" i="6"/>
  <c r="J144" i="6"/>
  <c r="J147" i="6"/>
  <c r="J150" i="6"/>
  <c r="J153" i="6"/>
  <c r="J156" i="6"/>
  <c r="J159" i="6"/>
  <c r="J162" i="6"/>
  <c r="J95" i="6"/>
  <c r="J97" i="6"/>
  <c r="J103" i="6"/>
  <c r="J106" i="6"/>
  <c r="J109" i="6"/>
  <c r="J112" i="6"/>
  <c r="J115" i="6"/>
  <c r="J118" i="6"/>
  <c r="J121" i="6"/>
  <c r="J124" i="6"/>
  <c r="J127" i="6"/>
  <c r="J130" i="6"/>
  <c r="J133" i="6"/>
  <c r="J136" i="6"/>
  <c r="J139" i="6"/>
  <c r="J142" i="6"/>
  <c r="J145" i="6"/>
  <c r="J148" i="6"/>
  <c r="J151" i="6"/>
  <c r="J154" i="6"/>
  <c r="J157" i="6"/>
  <c r="J160" i="6"/>
  <c r="J163" i="6"/>
  <c r="J166" i="6"/>
  <c r="J102" i="6"/>
  <c r="J104" i="6"/>
  <c r="J107" i="6"/>
  <c r="J110" i="6"/>
  <c r="J113" i="6"/>
  <c r="J116" i="6"/>
  <c r="J119" i="6"/>
  <c r="J122" i="6"/>
  <c r="J125" i="6"/>
  <c r="J128" i="6"/>
  <c r="J131" i="6"/>
  <c r="J134" i="6"/>
  <c r="J137" i="6"/>
  <c r="J140" i="6"/>
  <c r="J143" i="6"/>
  <c r="J146" i="6"/>
  <c r="J149" i="6"/>
  <c r="J152" i="6"/>
  <c r="J155" i="6"/>
  <c r="J158" i="6"/>
  <c r="J161" i="6"/>
  <c r="J164" i="6"/>
  <c r="J167" i="6"/>
  <c r="J172" i="6"/>
  <c r="J165" i="6"/>
  <c r="J173" i="6"/>
  <c r="J180" i="6"/>
  <c r="J183" i="6"/>
  <c r="J186" i="6"/>
  <c r="J189" i="6"/>
  <c r="J192" i="6"/>
  <c r="J195" i="6"/>
  <c r="J198" i="6"/>
  <c r="J201" i="6"/>
  <c r="J168" i="6"/>
  <c r="J169" i="6"/>
  <c r="J177" i="6"/>
  <c r="J178" i="6"/>
  <c r="J181" i="6"/>
  <c r="J184" i="6"/>
  <c r="J187" i="6"/>
  <c r="J190" i="6"/>
  <c r="J193" i="6"/>
  <c r="J196" i="6"/>
  <c r="J199" i="6"/>
  <c r="J170" i="6"/>
  <c r="J175" i="6"/>
  <c r="J176" i="6"/>
  <c r="J171" i="6"/>
  <c r="J174" i="6"/>
  <c r="J179" i="6"/>
  <c r="J182" i="6"/>
  <c r="J185" i="6"/>
  <c r="J188" i="6"/>
  <c r="J191" i="6"/>
  <c r="J194" i="6"/>
  <c r="J197" i="6"/>
  <c r="J200" i="6"/>
  <c r="I5" i="7"/>
  <c r="O5" i="7"/>
  <c r="U5" i="7"/>
  <c r="AA5" i="7"/>
  <c r="AG5" i="7"/>
  <c r="AM5" i="7"/>
  <c r="AS5" i="7"/>
  <c r="AY5" i="7"/>
  <c r="BE5" i="7"/>
  <c r="BK5" i="7"/>
  <c r="BQ5" i="7"/>
  <c r="BW5" i="7"/>
  <c r="CC5" i="7"/>
  <c r="CI5" i="7"/>
  <c r="CO5" i="7"/>
  <c r="CU5" i="7"/>
  <c r="DA5" i="7"/>
  <c r="DG5" i="7"/>
  <c r="DM5" i="7"/>
  <c r="DS5" i="7"/>
  <c r="DY5" i="7"/>
  <c r="EE5" i="7"/>
  <c r="EK5" i="7"/>
  <c r="EQ5" i="7"/>
  <c r="EW5" i="7"/>
  <c r="FC5" i="7"/>
  <c r="FI5" i="7"/>
  <c r="FO5" i="7"/>
  <c r="FU5" i="7"/>
  <c r="GA5" i="7"/>
  <c r="GG5" i="7"/>
  <c r="GM5" i="7"/>
  <c r="GS5" i="7"/>
  <c r="J5" i="7"/>
  <c r="P5" i="7"/>
  <c r="V5" i="7"/>
  <c r="AB5" i="7"/>
  <c r="AH5" i="7"/>
  <c r="AN5" i="7"/>
  <c r="AT5" i="7"/>
  <c r="AZ5" i="7"/>
  <c r="BF5" i="7"/>
  <c r="BL5" i="7"/>
  <c r="BR5" i="7"/>
  <c r="BX5" i="7"/>
  <c r="CD5" i="7"/>
  <c r="CJ5" i="7"/>
  <c r="CP5" i="7"/>
  <c r="CV5" i="7"/>
  <c r="DB5" i="7"/>
  <c r="DH5" i="7"/>
  <c r="DN5" i="7"/>
  <c r="DT5" i="7"/>
  <c r="DZ5" i="7"/>
  <c r="EF5" i="7"/>
  <c r="EL5" i="7"/>
  <c r="ER5" i="7"/>
  <c r="EX5" i="7"/>
  <c r="FD5" i="7"/>
  <c r="FJ5" i="7"/>
  <c r="FP5" i="7"/>
  <c r="FV5" i="7"/>
  <c r="GB5" i="7"/>
  <c r="GH5" i="7"/>
  <c r="GN5" i="7"/>
  <c r="GT5" i="7"/>
  <c r="K5" i="7"/>
  <c r="Q5" i="7"/>
  <c r="W5" i="7"/>
  <c r="AC5" i="7"/>
  <c r="AI5" i="7"/>
  <c r="AO5" i="7"/>
  <c r="AU5" i="7"/>
  <c r="BA5" i="7"/>
  <c r="BG5" i="7"/>
  <c r="BM5" i="7"/>
  <c r="BS5" i="7"/>
  <c r="BY5" i="7"/>
  <c r="CE5" i="7"/>
  <c r="CK5" i="7"/>
  <c r="CQ5" i="7"/>
  <c r="CW5" i="7"/>
  <c r="DC5" i="7"/>
  <c r="DI5" i="7"/>
  <c r="DO5" i="7"/>
  <c r="DU5" i="7"/>
  <c r="EA5" i="7"/>
  <c r="EG5" i="7"/>
  <c r="EM5" i="7"/>
  <c r="ES5" i="7"/>
  <c r="EY5" i="7"/>
  <c r="FE5" i="7"/>
  <c r="FK5" i="7"/>
  <c r="FQ5" i="7"/>
  <c r="FW5" i="7"/>
  <c r="GC5" i="7"/>
  <c r="GI5" i="7"/>
  <c r="GO5" i="7"/>
  <c r="GU5" i="7"/>
  <c r="N5" i="7"/>
  <c r="T5" i="7"/>
  <c r="Z5" i="7"/>
  <c r="AF5" i="7"/>
  <c r="AL5" i="7"/>
  <c r="AR5" i="7"/>
  <c r="AX5" i="7"/>
  <c r="BD5" i="7"/>
  <c r="BJ5" i="7"/>
  <c r="BP5" i="7"/>
  <c r="BV5" i="7"/>
  <c r="CB5" i="7"/>
  <c r="CH5" i="7"/>
  <c r="CN5" i="7"/>
  <c r="CT5" i="7"/>
  <c r="CZ5" i="7"/>
  <c r="DF5" i="7"/>
  <c r="DL5" i="7"/>
  <c r="DR5" i="7"/>
  <c r="DX5" i="7"/>
  <c r="ED5" i="7"/>
  <c r="EJ5" i="7"/>
  <c r="EP5" i="7"/>
  <c r="EV5" i="7"/>
  <c r="FB5" i="7"/>
  <c r="FH5" i="7"/>
  <c r="FN5" i="7"/>
  <c r="FT5" i="7"/>
  <c r="FZ5" i="7"/>
  <c r="GF5" i="7"/>
  <c r="GL5" i="7"/>
  <c r="GR5" i="7"/>
  <c r="L5" i="7"/>
  <c r="AD5" i="7"/>
  <c r="AV5" i="7"/>
  <c r="BN5" i="7"/>
  <c r="CF5" i="7"/>
  <c r="CX5" i="7"/>
  <c r="DP5" i="7"/>
  <c r="EH5" i="7"/>
  <c r="EZ5" i="7"/>
  <c r="FR5" i="7"/>
  <c r="GJ5" i="7"/>
  <c r="M5" i="7"/>
  <c r="AE5" i="7"/>
  <c r="AW5" i="7"/>
  <c r="BO5" i="7"/>
  <c r="CG5" i="7"/>
  <c r="CY5" i="7"/>
  <c r="DQ5" i="7"/>
  <c r="EI5" i="7"/>
  <c r="FA5" i="7"/>
  <c r="FS5" i="7"/>
  <c r="GK5" i="7"/>
  <c r="R5" i="7"/>
  <c r="AJ5" i="7"/>
  <c r="BB5" i="7"/>
  <c r="BT5" i="7"/>
  <c r="CL5" i="7"/>
  <c r="DD5" i="7"/>
  <c r="DV5" i="7"/>
  <c r="EN5" i="7"/>
  <c r="FF5" i="7"/>
  <c r="FX5" i="7"/>
  <c r="GP5" i="7"/>
  <c r="S5" i="7"/>
  <c r="AK5" i="7"/>
  <c r="BC5" i="7"/>
  <c r="BU5" i="7"/>
  <c r="CM5" i="7"/>
  <c r="DE5" i="7"/>
  <c r="DW5" i="7"/>
  <c r="EO5" i="7"/>
  <c r="FG5" i="7"/>
  <c r="FY5" i="7"/>
  <c r="GQ5" i="7"/>
  <c r="X5" i="7"/>
  <c r="BZ5" i="7"/>
  <c r="EB5" i="7"/>
  <c r="GD5" i="7"/>
  <c r="Y5" i="7"/>
  <c r="CA5" i="7"/>
  <c r="EC5" i="7"/>
  <c r="GE5" i="7"/>
  <c r="AP5" i="7"/>
  <c r="CR5" i="7"/>
  <c r="ET5" i="7"/>
  <c r="AQ5" i="7"/>
  <c r="CS5" i="7"/>
  <c r="EU5" i="7"/>
  <c r="BH5" i="7"/>
  <c r="DJ5" i="7"/>
  <c r="FL5" i="7"/>
  <c r="BI5" i="7"/>
  <c r="DK5" i="7"/>
  <c r="FM5" i="7"/>
  <c r="C8" i="6"/>
  <c r="C11" i="6"/>
  <c r="C9" i="6"/>
  <c r="C7" i="6"/>
  <c r="C10" i="6"/>
  <c r="C20" i="6"/>
  <c r="C23" i="6"/>
  <c r="C26" i="6"/>
  <c r="C29" i="6"/>
  <c r="C32" i="6"/>
  <c r="C35" i="6"/>
  <c r="C38" i="6"/>
  <c r="C41" i="6"/>
  <c r="C44" i="6"/>
  <c r="C47" i="6"/>
  <c r="C50" i="6"/>
  <c r="C53" i="6"/>
  <c r="C56" i="6"/>
  <c r="C59" i="6"/>
  <c r="C62" i="6"/>
  <c r="C65" i="6"/>
  <c r="C14" i="6"/>
  <c r="C16" i="6"/>
  <c r="C24" i="6"/>
  <c r="C27" i="6"/>
  <c r="C30" i="6"/>
  <c r="C33" i="6"/>
  <c r="C36" i="6"/>
  <c r="C39" i="6"/>
  <c r="C42" i="6"/>
  <c r="C45" i="6"/>
  <c r="C48" i="6"/>
  <c r="C51" i="6"/>
  <c r="C54" i="6"/>
  <c r="C57" i="6"/>
  <c r="C60" i="6"/>
  <c r="C63" i="6"/>
  <c r="C66" i="6"/>
  <c r="C12" i="6"/>
  <c r="C18" i="6"/>
  <c r="C19" i="6"/>
  <c r="C21" i="6"/>
  <c r="C13" i="6"/>
  <c r="C22" i="6"/>
  <c r="C25" i="6"/>
  <c r="C28" i="6"/>
  <c r="C31" i="6"/>
  <c r="C34" i="6"/>
  <c r="C37" i="6"/>
  <c r="C40" i="6"/>
  <c r="C43" i="6"/>
  <c r="C46" i="6"/>
  <c r="C49" i="6"/>
  <c r="C15" i="6"/>
  <c r="C17" i="6"/>
  <c r="C70" i="6"/>
  <c r="C72" i="6"/>
  <c r="C75" i="6"/>
  <c r="C78" i="6"/>
  <c r="C81" i="6"/>
  <c r="C84" i="6"/>
  <c r="C87" i="6"/>
  <c r="C90" i="6"/>
  <c r="C93" i="6"/>
  <c r="C96" i="6"/>
  <c r="C58" i="6"/>
  <c r="C64" i="6"/>
  <c r="C68" i="6"/>
  <c r="C69" i="6"/>
  <c r="C73" i="6"/>
  <c r="C76" i="6"/>
  <c r="C79" i="6"/>
  <c r="C82" i="6"/>
  <c r="C85" i="6"/>
  <c r="C88" i="6"/>
  <c r="C91" i="6"/>
  <c r="C94" i="6"/>
  <c r="C52" i="6"/>
  <c r="C61" i="6"/>
  <c r="C67" i="6"/>
  <c r="C71" i="6"/>
  <c r="C74" i="6"/>
  <c r="C77" i="6"/>
  <c r="C80" i="6"/>
  <c r="C83" i="6"/>
  <c r="C86" i="6"/>
  <c r="C89" i="6"/>
  <c r="C92" i="6"/>
  <c r="C55" i="6"/>
  <c r="C95" i="6"/>
  <c r="C97" i="6"/>
  <c r="C102" i="6"/>
  <c r="C105" i="6"/>
  <c r="C108" i="6"/>
  <c r="C111" i="6"/>
  <c r="C114" i="6"/>
  <c r="C117" i="6"/>
  <c r="C120" i="6"/>
  <c r="C123" i="6"/>
  <c r="C126" i="6"/>
  <c r="C129" i="6"/>
  <c r="C132" i="6"/>
  <c r="C135" i="6"/>
  <c r="C138" i="6"/>
  <c r="C141" i="6"/>
  <c r="C144" i="6"/>
  <c r="C147" i="6"/>
  <c r="C150" i="6"/>
  <c r="C153" i="6"/>
  <c r="C156" i="6"/>
  <c r="C159" i="6"/>
  <c r="C162" i="6"/>
  <c r="C101" i="6"/>
  <c r="C99" i="6"/>
  <c r="C103" i="6"/>
  <c r="C106" i="6"/>
  <c r="C109" i="6"/>
  <c r="C112" i="6"/>
  <c r="C115" i="6"/>
  <c r="C118" i="6"/>
  <c r="C121" i="6"/>
  <c r="C124" i="6"/>
  <c r="C127" i="6"/>
  <c r="C130" i="6"/>
  <c r="C133" i="6"/>
  <c r="C136" i="6"/>
  <c r="C139" i="6"/>
  <c r="C142" i="6"/>
  <c r="C145" i="6"/>
  <c r="C148" i="6"/>
  <c r="C151" i="6"/>
  <c r="C154" i="6"/>
  <c r="C157" i="6"/>
  <c r="C160" i="6"/>
  <c r="C163" i="6"/>
  <c r="C166" i="6"/>
  <c r="C98" i="6"/>
  <c r="C100" i="6"/>
  <c r="C104" i="6"/>
  <c r="C107" i="6"/>
  <c r="C110" i="6"/>
  <c r="C113" i="6"/>
  <c r="C116" i="6"/>
  <c r="C119" i="6"/>
  <c r="C122" i="6"/>
  <c r="C125" i="6"/>
  <c r="C128" i="6"/>
  <c r="C131" i="6"/>
  <c r="C134" i="6"/>
  <c r="C137" i="6"/>
  <c r="C140" i="6"/>
  <c r="C143" i="6"/>
  <c r="C146" i="6"/>
  <c r="C149" i="6"/>
  <c r="C152" i="6"/>
  <c r="C155" i="6"/>
  <c r="C158" i="6"/>
  <c r="C161" i="6"/>
  <c r="C164" i="6"/>
  <c r="C167" i="6"/>
  <c r="C165" i="6"/>
  <c r="C169" i="6"/>
  <c r="C175" i="6"/>
  <c r="C176" i="6"/>
  <c r="C168" i="6"/>
  <c r="C170" i="6"/>
  <c r="C174" i="6"/>
  <c r="C180" i="6"/>
  <c r="C183" i="6"/>
  <c r="C186" i="6"/>
  <c r="C189" i="6"/>
  <c r="C192" i="6"/>
  <c r="C195" i="6"/>
  <c r="C198" i="6"/>
  <c r="C201" i="6"/>
  <c r="C171" i="6"/>
  <c r="C172" i="6"/>
  <c r="C178" i="6"/>
  <c r="C181" i="6"/>
  <c r="C184" i="6"/>
  <c r="C187" i="6"/>
  <c r="C190" i="6"/>
  <c r="C193" i="6"/>
  <c r="C196" i="6"/>
  <c r="C199" i="6"/>
  <c r="C173" i="6"/>
  <c r="C177" i="6"/>
  <c r="C179" i="6"/>
  <c r="C182" i="6"/>
  <c r="C185" i="6"/>
  <c r="C188" i="6"/>
  <c r="C191" i="6"/>
  <c r="C194" i="6"/>
  <c r="C197" i="6"/>
  <c r="C200" i="6"/>
  <c r="P32" i="7"/>
  <c r="V32" i="7"/>
  <c r="AB32" i="7"/>
  <c r="AH32" i="7"/>
  <c r="AN32" i="7"/>
  <c r="AT32" i="7"/>
  <c r="AZ32" i="7"/>
  <c r="BF32" i="7"/>
  <c r="BL32" i="7"/>
  <c r="BR32" i="7"/>
  <c r="BX32" i="7"/>
  <c r="CD32" i="7"/>
  <c r="CJ32" i="7"/>
  <c r="CP32" i="7"/>
  <c r="CV32" i="7"/>
  <c r="DB32" i="7"/>
  <c r="DH32" i="7"/>
  <c r="DN32" i="7"/>
  <c r="DT32" i="7"/>
  <c r="DZ32" i="7"/>
  <c r="EF32" i="7"/>
  <c r="EL32" i="7"/>
  <c r="ER32" i="7"/>
  <c r="EX32" i="7"/>
  <c r="FD32" i="7"/>
  <c r="FJ32" i="7"/>
  <c r="FP32" i="7"/>
  <c r="FV32" i="7"/>
  <c r="GB32" i="7"/>
  <c r="GH32" i="7"/>
  <c r="GN32" i="7"/>
  <c r="GT32" i="7"/>
  <c r="Q32" i="7"/>
  <c r="W32" i="7"/>
  <c r="AC32" i="7"/>
  <c r="AI32" i="7"/>
  <c r="AO32" i="7"/>
  <c r="AU32" i="7"/>
  <c r="BA32" i="7"/>
  <c r="BG32" i="7"/>
  <c r="BM32" i="7"/>
  <c r="BS32" i="7"/>
  <c r="BY32" i="7"/>
  <c r="CE32" i="7"/>
  <c r="CK32" i="7"/>
  <c r="CQ32" i="7"/>
  <c r="CW32" i="7"/>
  <c r="DC32" i="7"/>
  <c r="DI32" i="7"/>
  <c r="DO32" i="7"/>
  <c r="DU32" i="7"/>
  <c r="EA32" i="7"/>
  <c r="EG32" i="7"/>
  <c r="EM32" i="7"/>
  <c r="ES32" i="7"/>
  <c r="EY32" i="7"/>
  <c r="FE32" i="7"/>
  <c r="FK32" i="7"/>
  <c r="FQ32" i="7"/>
  <c r="FW32" i="7"/>
  <c r="GC32" i="7"/>
  <c r="GI32" i="7"/>
  <c r="GO32" i="7"/>
  <c r="GU32" i="7"/>
  <c r="R32" i="7"/>
  <c r="X32" i="7"/>
  <c r="AD32" i="7"/>
  <c r="AJ32" i="7"/>
  <c r="AP32" i="7"/>
  <c r="AV32" i="7"/>
  <c r="BB32" i="7"/>
  <c r="BH32" i="7"/>
  <c r="BN32" i="7"/>
  <c r="BT32" i="7"/>
  <c r="BZ32" i="7"/>
  <c r="CF32" i="7"/>
  <c r="CL32" i="7"/>
  <c r="CR32" i="7"/>
  <c r="CX32" i="7"/>
  <c r="DD32" i="7"/>
  <c r="DJ32" i="7"/>
  <c r="DP32" i="7"/>
  <c r="DV32" i="7"/>
  <c r="EB32" i="7"/>
  <c r="EH32" i="7"/>
  <c r="EN32" i="7"/>
  <c r="ET32" i="7"/>
  <c r="EZ32" i="7"/>
  <c r="FF32" i="7"/>
  <c r="FL32" i="7"/>
  <c r="FR32" i="7"/>
  <c r="FX32" i="7"/>
  <c r="GD32" i="7"/>
  <c r="GJ32" i="7"/>
  <c r="GP32" i="7"/>
  <c r="M32" i="7"/>
  <c r="S32" i="7"/>
  <c r="Y32" i="7"/>
  <c r="AE32" i="7"/>
  <c r="AK32" i="7"/>
  <c r="AQ32" i="7"/>
  <c r="AW32" i="7"/>
  <c r="BC32" i="7"/>
  <c r="BI32" i="7"/>
  <c r="BO32" i="7"/>
  <c r="BU32" i="7"/>
  <c r="CA32" i="7"/>
  <c r="CG32" i="7"/>
  <c r="CM32" i="7"/>
  <c r="CS32" i="7"/>
  <c r="CY32" i="7"/>
  <c r="DE32" i="7"/>
  <c r="DK32" i="7"/>
  <c r="DQ32" i="7"/>
  <c r="DW32" i="7"/>
  <c r="EC32" i="7"/>
  <c r="EI32" i="7"/>
  <c r="EO32" i="7"/>
  <c r="EU32" i="7"/>
  <c r="FA32" i="7"/>
  <c r="FG32" i="7"/>
  <c r="FM32" i="7"/>
  <c r="FS32" i="7"/>
  <c r="FY32" i="7"/>
  <c r="GE32" i="7"/>
  <c r="GK32" i="7"/>
  <c r="GQ32" i="7"/>
  <c r="B13" i="6"/>
  <c r="B16" i="6"/>
  <c r="B19" i="6"/>
  <c r="N32" i="7"/>
  <c r="T32" i="7"/>
  <c r="Z32" i="7"/>
  <c r="AF32" i="7"/>
  <c r="AL32" i="7"/>
  <c r="AR32" i="7"/>
  <c r="AX32" i="7"/>
  <c r="BD32" i="7"/>
  <c r="BJ32" i="7"/>
  <c r="BP32" i="7"/>
  <c r="BV32" i="7"/>
  <c r="CB32" i="7"/>
  <c r="CH32" i="7"/>
  <c r="CN32" i="7"/>
  <c r="CT32" i="7"/>
  <c r="CZ32" i="7"/>
  <c r="DF32" i="7"/>
  <c r="DL32" i="7"/>
  <c r="DR32" i="7"/>
  <c r="DX32" i="7"/>
  <c r="ED32" i="7"/>
  <c r="EJ32" i="7"/>
  <c r="EP32" i="7"/>
  <c r="EV32" i="7"/>
  <c r="FB32" i="7"/>
  <c r="FH32" i="7"/>
  <c r="FN32" i="7"/>
  <c r="FT32" i="7"/>
  <c r="FZ32" i="7"/>
  <c r="GF32" i="7"/>
  <c r="GL32" i="7"/>
  <c r="GR32" i="7"/>
  <c r="O32" i="7"/>
  <c r="U32" i="7"/>
  <c r="AA32" i="7"/>
  <c r="AG32" i="7"/>
  <c r="AM32" i="7"/>
  <c r="AS32" i="7"/>
  <c r="AY32" i="7"/>
  <c r="BE32" i="7"/>
  <c r="BK32" i="7"/>
  <c r="BQ32" i="7"/>
  <c r="BW32" i="7"/>
  <c r="CC32" i="7"/>
  <c r="CI32" i="7"/>
  <c r="CO32" i="7"/>
  <c r="CU32" i="7"/>
  <c r="DA32" i="7"/>
  <c r="DG32" i="7"/>
  <c r="DM32" i="7"/>
  <c r="DS32" i="7"/>
  <c r="DY32" i="7"/>
  <c r="EE32" i="7"/>
  <c r="EK32" i="7"/>
  <c r="EQ32" i="7"/>
  <c r="EW32" i="7"/>
  <c r="FC32" i="7"/>
  <c r="FI32" i="7"/>
  <c r="FO32" i="7"/>
  <c r="FU32" i="7"/>
  <c r="GA32" i="7"/>
  <c r="GG32" i="7"/>
  <c r="GM32" i="7"/>
  <c r="GS32" i="7"/>
  <c r="B11" i="6"/>
  <c r="B14" i="6"/>
  <c r="B17" i="6"/>
  <c r="B24" i="6"/>
  <c r="B27" i="6"/>
  <c r="B30" i="6"/>
  <c r="B33" i="6"/>
  <c r="B36" i="6"/>
  <c r="B39" i="6"/>
  <c r="B42" i="6"/>
  <c r="B45" i="6"/>
  <c r="B12" i="6"/>
  <c r="B18" i="6"/>
  <c r="B21" i="6"/>
  <c r="B22" i="6"/>
  <c r="B25" i="6"/>
  <c r="B28" i="6"/>
  <c r="B31" i="6"/>
  <c r="B34" i="6"/>
  <c r="B37" i="6"/>
  <c r="B40" i="6"/>
  <c r="B43" i="6"/>
  <c r="B46" i="6"/>
  <c r="B49" i="6"/>
  <c r="B52" i="6"/>
  <c r="B55" i="6"/>
  <c r="B58" i="6"/>
  <c r="B61" i="6"/>
  <c r="B15" i="6"/>
  <c r="B20" i="6"/>
  <c r="B23" i="6"/>
  <c r="B26" i="6"/>
  <c r="B29" i="6"/>
  <c r="B32" i="6"/>
  <c r="B35" i="6"/>
  <c r="B38" i="6"/>
  <c r="B41" i="6"/>
  <c r="B44" i="6"/>
  <c r="B47" i="6"/>
  <c r="B50" i="6"/>
  <c r="B53" i="6"/>
  <c r="B56" i="6"/>
  <c r="B59" i="6"/>
  <c r="B62" i="6"/>
  <c r="B65" i="6"/>
  <c r="B68" i="6"/>
  <c r="B51" i="6"/>
  <c r="B60" i="6"/>
  <c r="B64" i="6"/>
  <c r="B69" i="6"/>
  <c r="B73" i="6"/>
  <c r="B76" i="6"/>
  <c r="B79" i="6"/>
  <c r="B82" i="6"/>
  <c r="B85" i="6"/>
  <c r="B88" i="6"/>
  <c r="B91" i="6"/>
  <c r="B94" i="6"/>
  <c r="B97" i="6"/>
  <c r="B100" i="6"/>
  <c r="B54" i="6"/>
  <c r="B66" i="6"/>
  <c r="B67" i="6"/>
  <c r="B71" i="6"/>
  <c r="B74" i="6"/>
  <c r="B77" i="6"/>
  <c r="B80" i="6"/>
  <c r="B83" i="6"/>
  <c r="B86" i="6"/>
  <c r="B89" i="6"/>
  <c r="B92" i="6"/>
  <c r="B95" i="6"/>
  <c r="B98" i="6"/>
  <c r="B101" i="6"/>
  <c r="B48" i="6"/>
  <c r="B57" i="6"/>
  <c r="B63" i="6"/>
  <c r="B70" i="6"/>
  <c r="B72" i="6"/>
  <c r="B75" i="6"/>
  <c r="B78" i="6"/>
  <c r="B81" i="6"/>
  <c r="B84" i="6"/>
  <c r="B87" i="6"/>
  <c r="B90" i="6"/>
  <c r="B93" i="6"/>
  <c r="B96" i="6"/>
  <c r="B99" i="6"/>
  <c r="B102" i="6"/>
  <c r="B105" i="6"/>
  <c r="B108" i="6"/>
  <c r="B111" i="6"/>
  <c r="B114" i="6"/>
  <c r="B117" i="6"/>
  <c r="B120" i="6"/>
  <c r="B123" i="6"/>
  <c r="B126" i="6"/>
  <c r="B129" i="6"/>
  <c r="B132" i="6"/>
  <c r="B135" i="6"/>
  <c r="B138" i="6"/>
  <c r="B141" i="6"/>
  <c r="B144" i="6"/>
  <c r="B147" i="6"/>
  <c r="B150" i="6"/>
  <c r="B153" i="6"/>
  <c r="B156" i="6"/>
  <c r="B159" i="6"/>
  <c r="B162" i="6"/>
  <c r="B165" i="6"/>
  <c r="B168" i="6"/>
  <c r="B171" i="6"/>
  <c r="B174" i="6"/>
  <c r="B177" i="6"/>
  <c r="B103" i="6"/>
  <c r="B106" i="6"/>
  <c r="B109" i="6"/>
  <c r="B112" i="6"/>
  <c r="B115" i="6"/>
  <c r="B118" i="6"/>
  <c r="B121" i="6"/>
  <c r="B124" i="6"/>
  <c r="B127" i="6"/>
  <c r="B130" i="6"/>
  <c r="B133" i="6"/>
  <c r="B136" i="6"/>
  <c r="B139" i="6"/>
  <c r="B142" i="6"/>
  <c r="B145" i="6"/>
  <c r="B148" i="6"/>
  <c r="B151" i="6"/>
  <c r="B154" i="6"/>
  <c r="B157" i="6"/>
  <c r="B160" i="6"/>
  <c r="B163" i="6"/>
  <c r="B166" i="6"/>
  <c r="B169" i="6"/>
  <c r="B172" i="6"/>
  <c r="B175" i="6"/>
  <c r="B104" i="6"/>
  <c r="B107" i="6"/>
  <c r="B110" i="6"/>
  <c r="B113" i="6"/>
  <c r="B116" i="6"/>
  <c r="B119" i="6"/>
  <c r="B122" i="6"/>
  <c r="B125" i="6"/>
  <c r="B128" i="6"/>
  <c r="B131" i="6"/>
  <c r="B134" i="6"/>
  <c r="B137" i="6"/>
  <c r="B140" i="6"/>
  <c r="B143" i="6"/>
  <c r="B146" i="6"/>
  <c r="B149" i="6"/>
  <c r="B152" i="6"/>
  <c r="B155" i="6"/>
  <c r="B158" i="6"/>
  <c r="B161" i="6"/>
  <c r="B164" i="6"/>
  <c r="B167" i="6"/>
  <c r="B170" i="6"/>
  <c r="B173" i="6"/>
  <c r="B180" i="6"/>
  <c r="B183" i="6"/>
  <c r="B186" i="6"/>
  <c r="B189" i="6"/>
  <c r="B192" i="6"/>
  <c r="B195" i="6"/>
  <c r="B198" i="6"/>
  <c r="B201" i="6"/>
  <c r="B202" i="6"/>
  <c r="B208" i="6"/>
  <c r="B214" i="6"/>
  <c r="B220" i="6"/>
  <c r="B226" i="6"/>
  <c r="B232" i="6"/>
  <c r="B238" i="6"/>
  <c r="B244" i="6"/>
  <c r="B250" i="6"/>
  <c r="B256" i="6"/>
  <c r="B262" i="6"/>
  <c r="B268" i="6"/>
  <c r="B203" i="6"/>
  <c r="B209" i="6"/>
  <c r="B215" i="6"/>
  <c r="B221" i="6"/>
  <c r="B227" i="6"/>
  <c r="B233" i="6"/>
  <c r="B239" i="6"/>
  <c r="B245" i="6"/>
  <c r="B251" i="6"/>
  <c r="B257" i="6"/>
  <c r="B263" i="6"/>
  <c r="B269" i="6"/>
  <c r="B178" i="6"/>
  <c r="B181" i="6"/>
  <c r="B184" i="6"/>
  <c r="B187" i="6"/>
  <c r="B190" i="6"/>
  <c r="B193" i="6"/>
  <c r="B196" i="6"/>
  <c r="B199" i="6"/>
  <c r="B204" i="6"/>
  <c r="B210" i="6"/>
  <c r="B216" i="6"/>
  <c r="B222" i="6"/>
  <c r="B228" i="6"/>
  <c r="B234" i="6"/>
  <c r="B240" i="6"/>
  <c r="B246" i="6"/>
  <c r="B252" i="6"/>
  <c r="B258" i="6"/>
  <c r="B264" i="6"/>
  <c r="B270" i="6"/>
  <c r="B205" i="6"/>
  <c r="B211" i="6"/>
  <c r="B217" i="6"/>
  <c r="B223" i="6"/>
  <c r="B229" i="6"/>
  <c r="B235" i="6"/>
  <c r="B241" i="6"/>
  <c r="B247" i="6"/>
  <c r="B253" i="6"/>
  <c r="B259" i="6"/>
  <c r="B265" i="6"/>
  <c r="B271" i="6"/>
  <c r="B179" i="6"/>
  <c r="B182" i="6"/>
  <c r="B185" i="6"/>
  <c r="B188" i="6"/>
  <c r="B191" i="6"/>
  <c r="B194" i="6"/>
  <c r="B197" i="6"/>
  <c r="B200" i="6"/>
  <c r="B206" i="6"/>
  <c r="B212" i="6"/>
  <c r="B218" i="6"/>
  <c r="B224" i="6"/>
  <c r="B230" i="6"/>
  <c r="B236" i="6"/>
  <c r="B242" i="6"/>
  <c r="B248" i="6"/>
  <c r="B254" i="6"/>
  <c r="B260" i="6"/>
  <c r="B266" i="6"/>
  <c r="B272" i="6"/>
  <c r="B176" i="6"/>
  <c r="B207" i="6"/>
  <c r="B213" i="6"/>
  <c r="B219" i="6"/>
  <c r="B225" i="6"/>
  <c r="B231" i="6"/>
  <c r="B237" i="6"/>
  <c r="B243" i="6"/>
  <c r="B249" i="6"/>
  <c r="B255" i="6"/>
  <c r="B261" i="6"/>
  <c r="B267" i="6"/>
  <c r="B273" i="6"/>
  <c r="N13" i="7"/>
  <c r="T13" i="7"/>
  <c r="Z13" i="7"/>
  <c r="AF13" i="7"/>
  <c r="AL13" i="7"/>
  <c r="AR13" i="7"/>
  <c r="AX13" i="7"/>
  <c r="BD13" i="7"/>
  <c r="BJ13" i="7"/>
  <c r="BP13" i="7"/>
  <c r="BV13" i="7"/>
  <c r="CB13" i="7"/>
  <c r="CH13" i="7"/>
  <c r="CN13" i="7"/>
  <c r="CT13" i="7"/>
  <c r="CZ13" i="7"/>
  <c r="DF13" i="7"/>
  <c r="DL13" i="7"/>
  <c r="DR13" i="7"/>
  <c r="DX13" i="7"/>
  <c r="ED13" i="7"/>
  <c r="EJ13" i="7"/>
  <c r="EP13" i="7"/>
  <c r="EV13" i="7"/>
  <c r="FB13" i="7"/>
  <c r="FH13" i="7"/>
  <c r="FN13" i="7"/>
  <c r="FT13" i="7"/>
  <c r="FZ13" i="7"/>
  <c r="GF13" i="7"/>
  <c r="GL13" i="7"/>
  <c r="GR13" i="7"/>
  <c r="O13" i="7"/>
  <c r="U13" i="7"/>
  <c r="AA13" i="7"/>
  <c r="AG13" i="7"/>
  <c r="AM13" i="7"/>
  <c r="AS13" i="7"/>
  <c r="AY13" i="7"/>
  <c r="BE13" i="7"/>
  <c r="BK13" i="7"/>
  <c r="BQ13" i="7"/>
  <c r="BW13" i="7"/>
  <c r="CC13" i="7"/>
  <c r="CI13" i="7"/>
  <c r="CO13" i="7"/>
  <c r="CU13" i="7"/>
  <c r="DA13" i="7"/>
  <c r="DG13" i="7"/>
  <c r="DM13" i="7"/>
  <c r="DS13" i="7"/>
  <c r="DY13" i="7"/>
  <c r="EE13" i="7"/>
  <c r="EK13" i="7"/>
  <c r="EQ13" i="7"/>
  <c r="EW13" i="7"/>
  <c r="FC13" i="7"/>
  <c r="FI13" i="7"/>
  <c r="FO13" i="7"/>
  <c r="FU13" i="7"/>
  <c r="GA13" i="7"/>
  <c r="GG13" i="7"/>
  <c r="GM13" i="7"/>
  <c r="GS13" i="7"/>
  <c r="J13" i="7"/>
  <c r="P13" i="7"/>
  <c r="V13" i="7"/>
  <c r="AB13" i="7"/>
  <c r="AH13" i="7"/>
  <c r="AN13" i="7"/>
  <c r="AT13" i="7"/>
  <c r="AZ13" i="7"/>
  <c r="BF13" i="7"/>
  <c r="BL13" i="7"/>
  <c r="BR13" i="7"/>
  <c r="BX13" i="7"/>
  <c r="CD13" i="7"/>
  <c r="CJ13" i="7"/>
  <c r="CP13" i="7"/>
  <c r="CV13" i="7"/>
  <c r="DB13" i="7"/>
  <c r="DH13" i="7"/>
  <c r="DN13" i="7"/>
  <c r="DT13" i="7"/>
  <c r="DZ13" i="7"/>
  <c r="EF13" i="7"/>
  <c r="EL13" i="7"/>
  <c r="ER13" i="7"/>
  <c r="EX13" i="7"/>
  <c r="FD13" i="7"/>
  <c r="FJ13" i="7"/>
  <c r="FP13" i="7"/>
  <c r="FV13" i="7"/>
  <c r="GB13" i="7"/>
  <c r="GH13" i="7"/>
  <c r="GN13" i="7"/>
  <c r="GT13" i="7"/>
  <c r="K13" i="7"/>
  <c r="Q13" i="7"/>
  <c r="W13" i="7"/>
  <c r="AC13" i="7"/>
  <c r="L13" i="7"/>
  <c r="R13" i="7"/>
  <c r="X13" i="7"/>
  <c r="AD13" i="7"/>
  <c r="AJ13" i="7"/>
  <c r="AP13" i="7"/>
  <c r="AV13" i="7"/>
  <c r="BB13" i="7"/>
  <c r="BH13" i="7"/>
  <c r="BN13" i="7"/>
  <c r="BT13" i="7"/>
  <c r="BZ13" i="7"/>
  <c r="CF13" i="7"/>
  <c r="CL13" i="7"/>
  <c r="CR13" i="7"/>
  <c r="CX13" i="7"/>
  <c r="DD13" i="7"/>
  <c r="DJ13" i="7"/>
  <c r="DP13" i="7"/>
  <c r="DV13" i="7"/>
  <c r="EB13" i="7"/>
  <c r="EH13" i="7"/>
  <c r="EN13" i="7"/>
  <c r="ET13" i="7"/>
  <c r="EZ13" i="7"/>
  <c r="FF13" i="7"/>
  <c r="FL13" i="7"/>
  <c r="FR13" i="7"/>
  <c r="FX13" i="7"/>
  <c r="GD13" i="7"/>
  <c r="GJ13" i="7"/>
  <c r="GP13" i="7"/>
  <c r="AE13" i="7"/>
  <c r="AW13" i="7"/>
  <c r="BO13" i="7"/>
  <c r="CG13" i="7"/>
  <c r="CY13" i="7"/>
  <c r="DQ13" i="7"/>
  <c r="EI13" i="7"/>
  <c r="FA13" i="7"/>
  <c r="FS13" i="7"/>
  <c r="GK13" i="7"/>
  <c r="AI13" i="7"/>
  <c r="BA13" i="7"/>
  <c r="BS13" i="7"/>
  <c r="CK13" i="7"/>
  <c r="DC13" i="7"/>
  <c r="DU13" i="7"/>
  <c r="EM13" i="7"/>
  <c r="FE13" i="7"/>
  <c r="FW13" i="7"/>
  <c r="GO13" i="7"/>
  <c r="AK13" i="7"/>
  <c r="BC13" i="7"/>
  <c r="BU13" i="7"/>
  <c r="CM13" i="7"/>
  <c r="DE13" i="7"/>
  <c r="DW13" i="7"/>
  <c r="EO13" i="7"/>
  <c r="FG13" i="7"/>
  <c r="FY13" i="7"/>
  <c r="GQ13" i="7"/>
  <c r="M13" i="7"/>
  <c r="AO13" i="7"/>
  <c r="BG13" i="7"/>
  <c r="BY13" i="7"/>
  <c r="CQ13" i="7"/>
  <c r="DI13" i="7"/>
  <c r="EA13" i="7"/>
  <c r="ES13" i="7"/>
  <c r="FK13" i="7"/>
  <c r="GC13" i="7"/>
  <c r="GU13" i="7"/>
  <c r="Y13" i="7"/>
  <c r="AU13" i="7"/>
  <c r="BM13" i="7"/>
  <c r="CE13" i="7"/>
  <c r="CW13" i="7"/>
  <c r="DO13" i="7"/>
  <c r="EG13" i="7"/>
  <c r="EY13" i="7"/>
  <c r="FQ13" i="7"/>
  <c r="GI13" i="7"/>
  <c r="CA13" i="7"/>
  <c r="GE13" i="7"/>
  <c r="CS13" i="7"/>
  <c r="DK13" i="7"/>
  <c r="S13" i="7"/>
  <c r="EC13" i="7"/>
  <c r="AQ13" i="7"/>
  <c r="EU13" i="7"/>
  <c r="BI13" i="7"/>
  <c r="FM13" i="7"/>
  <c r="T9" i="6"/>
  <c r="T10" i="6"/>
  <c r="T13" i="6"/>
  <c r="T16" i="6"/>
  <c r="T19" i="6"/>
  <c r="T8" i="6"/>
  <c r="T11" i="6"/>
  <c r="T14" i="6"/>
  <c r="T17" i="6"/>
  <c r="T12" i="6"/>
  <c r="T21" i="6"/>
  <c r="T26" i="6"/>
  <c r="T29" i="6"/>
  <c r="T32" i="6"/>
  <c r="T35" i="6"/>
  <c r="T38" i="6"/>
  <c r="T41" i="6"/>
  <c r="T44" i="6"/>
  <c r="T20" i="6"/>
  <c r="T18" i="6"/>
  <c r="T22" i="6"/>
  <c r="T24" i="6"/>
  <c r="T27" i="6"/>
  <c r="T30" i="6"/>
  <c r="T33" i="6"/>
  <c r="T36" i="6"/>
  <c r="T39" i="6"/>
  <c r="T42" i="6"/>
  <c r="T45" i="6"/>
  <c r="T48" i="6"/>
  <c r="T51" i="6"/>
  <c r="T54" i="6"/>
  <c r="T57" i="6"/>
  <c r="T60" i="6"/>
  <c r="T15" i="6"/>
  <c r="T23" i="6"/>
  <c r="T25" i="6"/>
  <c r="T28" i="6"/>
  <c r="T31" i="6"/>
  <c r="T34" i="6"/>
  <c r="T37" i="6"/>
  <c r="T40" i="6"/>
  <c r="T43" i="6"/>
  <c r="T46" i="6"/>
  <c r="T49" i="6"/>
  <c r="T52" i="6"/>
  <c r="T55" i="6"/>
  <c r="T58" i="6"/>
  <c r="T61" i="6"/>
  <c r="T64" i="6"/>
  <c r="T67" i="6"/>
  <c r="T70" i="6"/>
  <c r="T56" i="6"/>
  <c r="T63" i="6"/>
  <c r="T69" i="6"/>
  <c r="T72" i="6"/>
  <c r="T75" i="6"/>
  <c r="T78" i="6"/>
  <c r="T81" i="6"/>
  <c r="T84" i="6"/>
  <c r="T87" i="6"/>
  <c r="T90" i="6"/>
  <c r="T93" i="6"/>
  <c r="T96" i="6"/>
  <c r="T99" i="6"/>
  <c r="T47" i="6"/>
  <c r="T59" i="6"/>
  <c r="T65" i="6"/>
  <c r="T50" i="6"/>
  <c r="T66" i="6"/>
  <c r="T73" i="6"/>
  <c r="T76" i="6"/>
  <c r="T79" i="6"/>
  <c r="T82" i="6"/>
  <c r="T85" i="6"/>
  <c r="T88" i="6"/>
  <c r="T91" i="6"/>
  <c r="T94" i="6"/>
  <c r="T97" i="6"/>
  <c r="T100" i="6"/>
  <c r="T53" i="6"/>
  <c r="T62" i="6"/>
  <c r="T68" i="6"/>
  <c r="T71" i="6"/>
  <c r="T74" i="6"/>
  <c r="T77" i="6"/>
  <c r="T80" i="6"/>
  <c r="T83" i="6"/>
  <c r="T86" i="6"/>
  <c r="T89" i="6"/>
  <c r="T92" i="6"/>
  <c r="T95" i="6"/>
  <c r="T98" i="6"/>
  <c r="T101" i="6"/>
  <c r="T104" i="6"/>
  <c r="T107" i="6"/>
  <c r="T110" i="6"/>
  <c r="T113" i="6"/>
  <c r="T116" i="6"/>
  <c r="T119" i="6"/>
  <c r="T122" i="6"/>
  <c r="T125" i="6"/>
  <c r="T128" i="6"/>
  <c r="T131" i="6"/>
  <c r="T134" i="6"/>
  <c r="T137" i="6"/>
  <c r="T140" i="6"/>
  <c r="T143" i="6"/>
  <c r="T146" i="6"/>
  <c r="T149" i="6"/>
  <c r="T152" i="6"/>
  <c r="T155" i="6"/>
  <c r="T158" i="6"/>
  <c r="T161" i="6"/>
  <c r="T164" i="6"/>
  <c r="T167" i="6"/>
  <c r="T170" i="6"/>
  <c r="T173" i="6"/>
  <c r="T176" i="6"/>
  <c r="T105" i="6"/>
  <c r="T108" i="6"/>
  <c r="T111" i="6"/>
  <c r="T114" i="6"/>
  <c r="T117" i="6"/>
  <c r="T120" i="6"/>
  <c r="T123" i="6"/>
  <c r="T126" i="6"/>
  <c r="T129" i="6"/>
  <c r="T132" i="6"/>
  <c r="T135" i="6"/>
  <c r="T138" i="6"/>
  <c r="T141" i="6"/>
  <c r="T144" i="6"/>
  <c r="T147" i="6"/>
  <c r="T150" i="6"/>
  <c r="T153" i="6"/>
  <c r="T156" i="6"/>
  <c r="T159" i="6"/>
  <c r="T162" i="6"/>
  <c r="T165" i="6"/>
  <c r="T168" i="6"/>
  <c r="T171" i="6"/>
  <c r="T174" i="6"/>
  <c r="T102" i="6"/>
  <c r="T103" i="6"/>
  <c r="T106" i="6"/>
  <c r="T109" i="6"/>
  <c r="T112" i="6"/>
  <c r="T115" i="6"/>
  <c r="T118" i="6"/>
  <c r="T121" i="6"/>
  <c r="T124" i="6"/>
  <c r="T127" i="6"/>
  <c r="T130" i="6"/>
  <c r="T133" i="6"/>
  <c r="T136" i="6"/>
  <c r="T139" i="6"/>
  <c r="T142" i="6"/>
  <c r="T145" i="6"/>
  <c r="T148" i="6"/>
  <c r="T151" i="6"/>
  <c r="T154" i="6"/>
  <c r="T157" i="6"/>
  <c r="T160" i="6"/>
  <c r="T163" i="6"/>
  <c r="T166" i="6"/>
  <c r="T169" i="6"/>
  <c r="T172" i="6"/>
  <c r="T179" i="6"/>
  <c r="T182" i="6"/>
  <c r="T185" i="6"/>
  <c r="T188" i="6"/>
  <c r="T191" i="6"/>
  <c r="T194" i="6"/>
  <c r="T197" i="6"/>
  <c r="T200" i="6"/>
  <c r="T177" i="6"/>
  <c r="T180" i="6"/>
  <c r="T183" i="6"/>
  <c r="T186" i="6"/>
  <c r="T189" i="6"/>
  <c r="T192" i="6"/>
  <c r="T195" i="6"/>
  <c r="T198" i="6"/>
  <c r="T201" i="6"/>
  <c r="T175" i="6"/>
  <c r="T178" i="6"/>
  <c r="T181" i="6"/>
  <c r="T184" i="6"/>
  <c r="T187" i="6"/>
  <c r="T190" i="6"/>
  <c r="T193" i="6"/>
  <c r="T196" i="6"/>
  <c r="T199" i="6"/>
  <c r="N21" i="7"/>
  <c r="T21" i="7"/>
  <c r="Z21" i="7"/>
  <c r="AF21" i="7"/>
  <c r="AL21" i="7"/>
  <c r="AR21" i="7"/>
  <c r="AX21" i="7"/>
  <c r="BD21" i="7"/>
  <c r="BJ21" i="7"/>
  <c r="BP21" i="7"/>
  <c r="BV21" i="7"/>
  <c r="CB21" i="7"/>
  <c r="CH21" i="7"/>
  <c r="CN21" i="7"/>
  <c r="CT21" i="7"/>
  <c r="CZ21" i="7"/>
  <c r="DF21" i="7"/>
  <c r="DL21" i="7"/>
  <c r="DR21" i="7"/>
  <c r="DX21" i="7"/>
  <c r="ED21" i="7"/>
  <c r="EJ21" i="7"/>
  <c r="EP21" i="7"/>
  <c r="EV21" i="7"/>
  <c r="FB21" i="7"/>
  <c r="FH21" i="7"/>
  <c r="FN21" i="7"/>
  <c r="FT21" i="7"/>
  <c r="FZ21" i="7"/>
  <c r="GF21" i="7"/>
  <c r="GL21" i="7"/>
  <c r="GR21" i="7"/>
  <c r="K21" i="7"/>
  <c r="Q21" i="7"/>
  <c r="W21" i="7"/>
  <c r="AC21" i="7"/>
  <c r="AI21" i="7"/>
  <c r="AO21" i="7"/>
  <c r="AU21" i="7"/>
  <c r="BA21" i="7"/>
  <c r="BG21" i="7"/>
  <c r="BM21" i="7"/>
  <c r="BS21" i="7"/>
  <c r="BY21" i="7"/>
  <c r="CE21" i="7"/>
  <c r="CK21" i="7"/>
  <c r="CQ21" i="7"/>
  <c r="CW21" i="7"/>
  <c r="DC21" i="7"/>
  <c r="DI21" i="7"/>
  <c r="DO21" i="7"/>
  <c r="DU21" i="7"/>
  <c r="EA21" i="7"/>
  <c r="R21" i="7"/>
  <c r="AA21" i="7"/>
  <c r="AJ21" i="7"/>
  <c r="AS21" i="7"/>
  <c r="BB21" i="7"/>
  <c r="BK21" i="7"/>
  <c r="BT21" i="7"/>
  <c r="CC21" i="7"/>
  <c r="CL21" i="7"/>
  <c r="CU21" i="7"/>
  <c r="DD21" i="7"/>
  <c r="DM21" i="7"/>
  <c r="DV21" i="7"/>
  <c r="EE21" i="7"/>
  <c r="EL21" i="7"/>
  <c r="ES21" i="7"/>
  <c r="EZ21" i="7"/>
  <c r="FG21" i="7"/>
  <c r="FO21" i="7"/>
  <c r="FV21" i="7"/>
  <c r="GC21" i="7"/>
  <c r="GJ21" i="7"/>
  <c r="GQ21" i="7"/>
  <c r="J21" i="7"/>
  <c r="S21" i="7"/>
  <c r="AB21" i="7"/>
  <c r="AK21" i="7"/>
  <c r="AT21" i="7"/>
  <c r="BC21" i="7"/>
  <c r="BL21" i="7"/>
  <c r="BU21" i="7"/>
  <c r="CD21" i="7"/>
  <c r="CM21" i="7"/>
  <c r="CV21" i="7"/>
  <c r="DE21" i="7"/>
  <c r="DN21" i="7"/>
  <c r="DW21" i="7"/>
  <c r="EF21" i="7"/>
  <c r="EM21" i="7"/>
  <c r="ET21" i="7"/>
  <c r="FA21" i="7"/>
  <c r="FI21" i="7"/>
  <c r="FP21" i="7"/>
  <c r="FW21" i="7"/>
  <c r="GD21" i="7"/>
  <c r="GK21" i="7"/>
  <c r="GS21" i="7"/>
  <c r="L21" i="7"/>
  <c r="U21" i="7"/>
  <c r="AD21" i="7"/>
  <c r="AM21" i="7"/>
  <c r="AV21" i="7"/>
  <c r="BE21" i="7"/>
  <c r="BN21" i="7"/>
  <c r="BW21" i="7"/>
  <c r="CF21" i="7"/>
  <c r="CO21" i="7"/>
  <c r="CX21" i="7"/>
  <c r="DG21" i="7"/>
  <c r="DP21" i="7"/>
  <c r="DY21" i="7"/>
  <c r="EG21" i="7"/>
  <c r="EN21" i="7"/>
  <c r="EU21" i="7"/>
  <c r="FC21" i="7"/>
  <c r="FJ21" i="7"/>
  <c r="FQ21" i="7"/>
  <c r="FX21" i="7"/>
  <c r="GE21" i="7"/>
  <c r="GM21" i="7"/>
  <c r="GT21" i="7"/>
  <c r="M21" i="7"/>
  <c r="V21" i="7"/>
  <c r="AE21" i="7"/>
  <c r="AN21" i="7"/>
  <c r="AW21" i="7"/>
  <c r="BF21" i="7"/>
  <c r="BO21" i="7"/>
  <c r="BX21" i="7"/>
  <c r="CG21" i="7"/>
  <c r="CP21" i="7"/>
  <c r="CY21" i="7"/>
  <c r="DH21" i="7"/>
  <c r="DQ21" i="7"/>
  <c r="DZ21" i="7"/>
  <c r="EH21" i="7"/>
  <c r="EO21" i="7"/>
  <c r="EW21" i="7"/>
  <c r="FD21" i="7"/>
  <c r="FK21" i="7"/>
  <c r="FR21" i="7"/>
  <c r="FY21" i="7"/>
  <c r="GG21" i="7"/>
  <c r="GN21" i="7"/>
  <c r="GU21" i="7"/>
  <c r="O21" i="7"/>
  <c r="X21" i="7"/>
  <c r="AG21" i="7"/>
  <c r="AP21" i="7"/>
  <c r="AY21" i="7"/>
  <c r="BH21" i="7"/>
  <c r="BQ21" i="7"/>
  <c r="BZ21" i="7"/>
  <c r="CI21" i="7"/>
  <c r="CR21" i="7"/>
  <c r="DA21" i="7"/>
  <c r="DJ21" i="7"/>
  <c r="DS21" i="7"/>
  <c r="EB21" i="7"/>
  <c r="EI21" i="7"/>
  <c r="EQ21" i="7"/>
  <c r="EX21" i="7"/>
  <c r="FE21" i="7"/>
  <c r="FL21" i="7"/>
  <c r="FS21" i="7"/>
  <c r="GA21" i="7"/>
  <c r="GH21" i="7"/>
  <c r="GO21" i="7"/>
  <c r="AZ21" i="7"/>
  <c r="DB21" i="7"/>
  <c r="EY21" i="7"/>
  <c r="GP21" i="7"/>
  <c r="BI21" i="7"/>
  <c r="DK21" i="7"/>
  <c r="FF21" i="7"/>
  <c r="P21" i="7"/>
  <c r="BR21" i="7"/>
  <c r="DT21" i="7"/>
  <c r="FM21" i="7"/>
  <c r="Y21" i="7"/>
  <c r="CA21" i="7"/>
  <c r="EC21" i="7"/>
  <c r="FU21" i="7"/>
  <c r="AQ21" i="7"/>
  <c r="CS21" i="7"/>
  <c r="ER21" i="7"/>
  <c r="GI21" i="7"/>
  <c r="CJ21" i="7"/>
  <c r="EK21" i="7"/>
  <c r="GB21" i="7"/>
  <c r="AH21" i="7"/>
  <c r="I8" i="6"/>
  <c r="I11" i="6"/>
  <c r="I9" i="6"/>
  <c r="I10" i="6"/>
  <c r="I12" i="6"/>
  <c r="I16" i="6"/>
  <c r="I23" i="6"/>
  <c r="I18" i="6"/>
  <c r="I24" i="6"/>
  <c r="I27" i="6"/>
  <c r="I30" i="6"/>
  <c r="I33" i="6"/>
  <c r="I36" i="6"/>
  <c r="I39" i="6"/>
  <c r="I42" i="6"/>
  <c r="I45" i="6"/>
  <c r="I13" i="6"/>
  <c r="I19" i="6"/>
  <c r="I21" i="6"/>
  <c r="I15" i="6"/>
  <c r="I17" i="6"/>
  <c r="I25" i="6"/>
  <c r="I28" i="6"/>
  <c r="I31" i="6"/>
  <c r="I34" i="6"/>
  <c r="I37" i="6"/>
  <c r="I40" i="6"/>
  <c r="I43" i="6"/>
  <c r="I46" i="6"/>
  <c r="I49" i="6"/>
  <c r="I52" i="6"/>
  <c r="I55" i="6"/>
  <c r="I58" i="6"/>
  <c r="I61" i="6"/>
  <c r="I22" i="6"/>
  <c r="I14" i="6"/>
  <c r="I20" i="6"/>
  <c r="I26" i="6"/>
  <c r="I29" i="6"/>
  <c r="I32" i="6"/>
  <c r="I35" i="6"/>
  <c r="I38" i="6"/>
  <c r="I41" i="6"/>
  <c r="I44" i="6"/>
  <c r="I47" i="6"/>
  <c r="I50" i="6"/>
  <c r="I53" i="6"/>
  <c r="I56" i="6"/>
  <c r="I59" i="6"/>
  <c r="I62" i="6"/>
  <c r="I65" i="6"/>
  <c r="I68" i="6"/>
  <c r="I57" i="6"/>
  <c r="I67" i="6"/>
  <c r="I69" i="6"/>
  <c r="I73" i="6"/>
  <c r="I76" i="6"/>
  <c r="I79" i="6"/>
  <c r="I82" i="6"/>
  <c r="I85" i="6"/>
  <c r="I88" i="6"/>
  <c r="I91" i="6"/>
  <c r="I94" i="6"/>
  <c r="I97" i="6"/>
  <c r="I100" i="6"/>
  <c r="I51" i="6"/>
  <c r="I60" i="6"/>
  <c r="I63" i="6"/>
  <c r="I64" i="6"/>
  <c r="I71" i="6"/>
  <c r="I74" i="6"/>
  <c r="I77" i="6"/>
  <c r="I80" i="6"/>
  <c r="I83" i="6"/>
  <c r="I86" i="6"/>
  <c r="I89" i="6"/>
  <c r="I92" i="6"/>
  <c r="I95" i="6"/>
  <c r="I98" i="6"/>
  <c r="I101" i="6"/>
  <c r="I54" i="6"/>
  <c r="I70" i="6"/>
  <c r="I48" i="6"/>
  <c r="I66" i="6"/>
  <c r="I72" i="6"/>
  <c r="I75" i="6"/>
  <c r="I78" i="6"/>
  <c r="I81" i="6"/>
  <c r="I84" i="6"/>
  <c r="I87" i="6"/>
  <c r="I90" i="6"/>
  <c r="I93" i="6"/>
  <c r="I96" i="6"/>
  <c r="I99" i="6"/>
  <c r="I102" i="6"/>
  <c r="I105" i="6"/>
  <c r="I108" i="6"/>
  <c r="I111" i="6"/>
  <c r="I114" i="6"/>
  <c r="I117" i="6"/>
  <c r="I120" i="6"/>
  <c r="I123" i="6"/>
  <c r="I126" i="6"/>
  <c r="I129" i="6"/>
  <c r="I132" i="6"/>
  <c r="I135" i="6"/>
  <c r="I138" i="6"/>
  <c r="I141" i="6"/>
  <c r="I144" i="6"/>
  <c r="I147" i="6"/>
  <c r="I150" i="6"/>
  <c r="I153" i="6"/>
  <c r="I156" i="6"/>
  <c r="I159" i="6"/>
  <c r="I162" i="6"/>
  <c r="I165" i="6"/>
  <c r="I168" i="6"/>
  <c r="I171" i="6"/>
  <c r="I174" i="6"/>
  <c r="I177" i="6"/>
  <c r="I103" i="6"/>
  <c r="I106" i="6"/>
  <c r="I109" i="6"/>
  <c r="I112" i="6"/>
  <c r="I115" i="6"/>
  <c r="I118" i="6"/>
  <c r="I121" i="6"/>
  <c r="I124" i="6"/>
  <c r="I127" i="6"/>
  <c r="I130" i="6"/>
  <c r="I133" i="6"/>
  <c r="I136" i="6"/>
  <c r="I139" i="6"/>
  <c r="I142" i="6"/>
  <c r="I145" i="6"/>
  <c r="I148" i="6"/>
  <c r="I151" i="6"/>
  <c r="I154" i="6"/>
  <c r="I157" i="6"/>
  <c r="I160" i="6"/>
  <c r="I163" i="6"/>
  <c r="I166" i="6"/>
  <c r="I169" i="6"/>
  <c r="I172" i="6"/>
  <c r="I175" i="6"/>
  <c r="I104" i="6"/>
  <c r="I107" i="6"/>
  <c r="I110" i="6"/>
  <c r="I113" i="6"/>
  <c r="I116" i="6"/>
  <c r="I119" i="6"/>
  <c r="I122" i="6"/>
  <c r="I125" i="6"/>
  <c r="I128" i="6"/>
  <c r="I131" i="6"/>
  <c r="I134" i="6"/>
  <c r="I137" i="6"/>
  <c r="I140" i="6"/>
  <c r="I143" i="6"/>
  <c r="I146" i="6"/>
  <c r="I149" i="6"/>
  <c r="I152" i="6"/>
  <c r="I155" i="6"/>
  <c r="I158" i="6"/>
  <c r="I161" i="6"/>
  <c r="I164" i="6"/>
  <c r="I167" i="6"/>
  <c r="I170" i="6"/>
  <c r="I173" i="6"/>
  <c r="I180" i="6"/>
  <c r="I183" i="6"/>
  <c r="I186" i="6"/>
  <c r="I189" i="6"/>
  <c r="I192" i="6"/>
  <c r="I195" i="6"/>
  <c r="I198" i="6"/>
  <c r="I201" i="6"/>
  <c r="I178" i="6"/>
  <c r="I181" i="6"/>
  <c r="I184" i="6"/>
  <c r="I187" i="6"/>
  <c r="I190" i="6"/>
  <c r="I193" i="6"/>
  <c r="I196" i="6"/>
  <c r="I199" i="6"/>
  <c r="I176" i="6"/>
  <c r="I179" i="6"/>
  <c r="I182" i="6"/>
  <c r="I185" i="6"/>
  <c r="I188" i="6"/>
  <c r="I191" i="6"/>
  <c r="I194" i="6"/>
  <c r="I197" i="6"/>
  <c r="I200" i="6"/>
  <c r="M16" i="7"/>
  <c r="S16" i="7"/>
  <c r="Y16" i="7"/>
  <c r="AE16" i="7"/>
  <c r="AK16" i="7"/>
  <c r="AQ16" i="7"/>
  <c r="AW16" i="7"/>
  <c r="BC16" i="7"/>
  <c r="BI16" i="7"/>
  <c r="BO16" i="7"/>
  <c r="BU16" i="7"/>
  <c r="CA16" i="7"/>
  <c r="CG16" i="7"/>
  <c r="CM16" i="7"/>
  <c r="CS16" i="7"/>
  <c r="CY16" i="7"/>
  <c r="DE16" i="7"/>
  <c r="DK16" i="7"/>
  <c r="DQ16" i="7"/>
  <c r="DW16" i="7"/>
  <c r="EC16" i="7"/>
  <c r="EI16" i="7"/>
  <c r="EO16" i="7"/>
  <c r="EU16" i="7"/>
  <c r="FA16" i="7"/>
  <c r="FG16" i="7"/>
  <c r="FM16" i="7"/>
  <c r="FS16" i="7"/>
  <c r="FY16" i="7"/>
  <c r="GE16" i="7"/>
  <c r="GK16" i="7"/>
  <c r="GQ16" i="7"/>
  <c r="P16" i="7"/>
  <c r="V16" i="7"/>
  <c r="AB16" i="7"/>
  <c r="AH16" i="7"/>
  <c r="AN16" i="7"/>
  <c r="AT16" i="7"/>
  <c r="AZ16" i="7"/>
  <c r="BF16" i="7"/>
  <c r="BL16" i="7"/>
  <c r="BR16" i="7"/>
  <c r="BX16" i="7"/>
  <c r="CD16" i="7"/>
  <c r="CJ16" i="7"/>
  <c r="CP16" i="7"/>
  <c r="CV16" i="7"/>
  <c r="DB16" i="7"/>
  <c r="DH16" i="7"/>
  <c r="DN16" i="7"/>
  <c r="DT16" i="7"/>
  <c r="DZ16" i="7"/>
  <c r="EF16" i="7"/>
  <c r="EL16" i="7"/>
  <c r="ER16" i="7"/>
  <c r="EX16" i="7"/>
  <c r="FD16" i="7"/>
  <c r="FJ16" i="7"/>
  <c r="FP16" i="7"/>
  <c r="O16" i="7"/>
  <c r="X16" i="7"/>
  <c r="AG16" i="7"/>
  <c r="AP16" i="7"/>
  <c r="AY16" i="7"/>
  <c r="BH16" i="7"/>
  <c r="BQ16" i="7"/>
  <c r="BZ16" i="7"/>
  <c r="CI16" i="7"/>
  <c r="CR16" i="7"/>
  <c r="DA16" i="7"/>
  <c r="DJ16" i="7"/>
  <c r="DS16" i="7"/>
  <c r="EB16" i="7"/>
  <c r="EK16" i="7"/>
  <c r="ET16" i="7"/>
  <c r="FC16" i="7"/>
  <c r="FL16" i="7"/>
  <c r="FU16" i="7"/>
  <c r="GB16" i="7"/>
  <c r="GI16" i="7"/>
  <c r="GP16" i="7"/>
  <c r="Q16" i="7"/>
  <c r="Z16" i="7"/>
  <c r="AI16" i="7"/>
  <c r="AR16" i="7"/>
  <c r="BA16" i="7"/>
  <c r="BJ16" i="7"/>
  <c r="BS16" i="7"/>
  <c r="CB16" i="7"/>
  <c r="CK16" i="7"/>
  <c r="CT16" i="7"/>
  <c r="DC16" i="7"/>
  <c r="DL16" i="7"/>
  <c r="DU16" i="7"/>
  <c r="ED16" i="7"/>
  <c r="EM16" i="7"/>
  <c r="EV16" i="7"/>
  <c r="FE16" i="7"/>
  <c r="FN16" i="7"/>
  <c r="FV16" i="7"/>
  <c r="GC16" i="7"/>
  <c r="GJ16" i="7"/>
  <c r="GR16" i="7"/>
  <c r="R16" i="7"/>
  <c r="AA16" i="7"/>
  <c r="AJ16" i="7"/>
  <c r="AS16" i="7"/>
  <c r="BB16" i="7"/>
  <c r="BK16" i="7"/>
  <c r="BT16" i="7"/>
  <c r="CC16" i="7"/>
  <c r="CL16" i="7"/>
  <c r="CU16" i="7"/>
  <c r="DD16" i="7"/>
  <c r="DM16" i="7"/>
  <c r="DV16" i="7"/>
  <c r="EE16" i="7"/>
  <c r="EN16" i="7"/>
  <c r="EW16" i="7"/>
  <c r="FF16" i="7"/>
  <c r="FO16" i="7"/>
  <c r="FW16" i="7"/>
  <c r="GD16" i="7"/>
  <c r="GL16" i="7"/>
  <c r="GS16" i="7"/>
  <c r="K16" i="7"/>
  <c r="T16" i="7"/>
  <c r="AC16" i="7"/>
  <c r="AL16" i="7"/>
  <c r="AU16" i="7"/>
  <c r="BD16" i="7"/>
  <c r="BM16" i="7"/>
  <c r="BV16" i="7"/>
  <c r="CE16" i="7"/>
  <c r="CN16" i="7"/>
  <c r="CW16" i="7"/>
  <c r="DF16" i="7"/>
  <c r="DO16" i="7"/>
  <c r="DX16" i="7"/>
  <c r="EG16" i="7"/>
  <c r="EP16" i="7"/>
  <c r="EY16" i="7"/>
  <c r="FH16" i="7"/>
  <c r="FQ16" i="7"/>
  <c r="FX16" i="7"/>
  <c r="GF16" i="7"/>
  <c r="GM16" i="7"/>
  <c r="GT16" i="7"/>
  <c r="N16" i="7"/>
  <c r="W16" i="7"/>
  <c r="AF16" i="7"/>
  <c r="AO16" i="7"/>
  <c r="AX16" i="7"/>
  <c r="BG16" i="7"/>
  <c r="BP16" i="7"/>
  <c r="BY16" i="7"/>
  <c r="CH16" i="7"/>
  <c r="CQ16" i="7"/>
  <c r="CZ16" i="7"/>
  <c r="DI16" i="7"/>
  <c r="DR16" i="7"/>
  <c r="EA16" i="7"/>
  <c r="EJ16" i="7"/>
  <c r="ES16" i="7"/>
  <c r="FB16" i="7"/>
  <c r="FK16" i="7"/>
  <c r="FT16" i="7"/>
  <c r="GA16" i="7"/>
  <c r="GH16" i="7"/>
  <c r="GO16" i="7"/>
  <c r="BE16" i="7"/>
  <c r="DG16" i="7"/>
  <c r="FI16" i="7"/>
  <c r="L16" i="7"/>
  <c r="BN16" i="7"/>
  <c r="DP16" i="7"/>
  <c r="FR16" i="7"/>
  <c r="U16" i="7"/>
  <c r="BW16" i="7"/>
  <c r="DY16" i="7"/>
  <c r="FZ16" i="7"/>
  <c r="AD16" i="7"/>
  <c r="CF16" i="7"/>
  <c r="EH16" i="7"/>
  <c r="GG16" i="7"/>
  <c r="AM16" i="7"/>
  <c r="CO16" i="7"/>
  <c r="EQ16" i="7"/>
  <c r="GN16" i="7"/>
  <c r="AV16" i="7"/>
  <c r="CX16" i="7"/>
  <c r="EZ16" i="7"/>
  <c r="GU16" i="7"/>
  <c r="W10" i="6"/>
  <c r="W9" i="6"/>
  <c r="W15" i="6"/>
  <c r="W22" i="6"/>
  <c r="W17" i="6"/>
  <c r="W25" i="6"/>
  <c r="W28" i="6"/>
  <c r="W31" i="6"/>
  <c r="W34" i="6"/>
  <c r="W37" i="6"/>
  <c r="W40" i="6"/>
  <c r="W43" i="6"/>
  <c r="W46" i="6"/>
  <c r="W12" i="6"/>
  <c r="W19" i="6"/>
  <c r="W23" i="6"/>
  <c r="W11" i="6"/>
  <c r="W14" i="6"/>
  <c r="W16" i="6"/>
  <c r="W26" i="6"/>
  <c r="W29" i="6"/>
  <c r="W32" i="6"/>
  <c r="W35" i="6"/>
  <c r="W38" i="6"/>
  <c r="W41" i="6"/>
  <c r="W44" i="6"/>
  <c r="W47" i="6"/>
  <c r="W50" i="6"/>
  <c r="W53" i="6"/>
  <c r="W56" i="6"/>
  <c r="W59" i="6"/>
  <c r="W21" i="6"/>
  <c r="W13" i="6"/>
  <c r="W18" i="6"/>
  <c r="W20" i="6"/>
  <c r="W24" i="6"/>
  <c r="W27" i="6"/>
  <c r="W30" i="6"/>
  <c r="W33" i="6"/>
  <c r="W36" i="6"/>
  <c r="W39" i="6"/>
  <c r="W42" i="6"/>
  <c r="W45" i="6"/>
  <c r="W48" i="6"/>
  <c r="W51" i="6"/>
  <c r="W54" i="6"/>
  <c r="W57" i="6"/>
  <c r="W60" i="6"/>
  <c r="W63" i="6"/>
  <c r="W66" i="6"/>
  <c r="W69" i="6"/>
  <c r="W58" i="6"/>
  <c r="W62" i="6"/>
  <c r="W68" i="6"/>
  <c r="W70" i="6"/>
  <c r="W67" i="6"/>
  <c r="W71" i="6"/>
  <c r="W74" i="6"/>
  <c r="W77" i="6"/>
  <c r="W80" i="6"/>
  <c r="W83" i="6"/>
  <c r="W86" i="6"/>
  <c r="W89" i="6"/>
  <c r="W92" i="6"/>
  <c r="W95" i="6"/>
  <c r="W98" i="6"/>
  <c r="W52" i="6"/>
  <c r="W61" i="6"/>
  <c r="W64" i="6"/>
  <c r="W65" i="6"/>
  <c r="W72" i="6"/>
  <c r="W75" i="6"/>
  <c r="W78" i="6"/>
  <c r="W81" i="6"/>
  <c r="W84" i="6"/>
  <c r="W87" i="6"/>
  <c r="W90" i="6"/>
  <c r="W93" i="6"/>
  <c r="W96" i="6"/>
  <c r="W99" i="6"/>
  <c r="W102" i="6"/>
  <c r="W55" i="6"/>
  <c r="W49" i="6"/>
  <c r="W73" i="6"/>
  <c r="W76" i="6"/>
  <c r="W79" i="6"/>
  <c r="W82" i="6"/>
  <c r="W85" i="6"/>
  <c r="W88" i="6"/>
  <c r="W91" i="6"/>
  <c r="W94" i="6"/>
  <c r="W97" i="6"/>
  <c r="W100" i="6"/>
  <c r="W101" i="6"/>
  <c r="W103" i="6"/>
  <c r="W106" i="6"/>
  <c r="W109" i="6"/>
  <c r="W112" i="6"/>
  <c r="W115" i="6"/>
  <c r="W118" i="6"/>
  <c r="W121" i="6"/>
  <c r="W124" i="6"/>
  <c r="W127" i="6"/>
  <c r="W130" i="6"/>
  <c r="W133" i="6"/>
  <c r="W136" i="6"/>
  <c r="W139" i="6"/>
  <c r="W142" i="6"/>
  <c r="W145" i="6"/>
  <c r="W148" i="6"/>
  <c r="W151" i="6"/>
  <c r="W154" i="6"/>
  <c r="W157" i="6"/>
  <c r="W160" i="6"/>
  <c r="W163" i="6"/>
  <c r="W166" i="6"/>
  <c r="W169" i="6"/>
  <c r="W172" i="6"/>
  <c r="W175" i="6"/>
  <c r="W104" i="6"/>
  <c r="W107" i="6"/>
  <c r="W110" i="6"/>
  <c r="W113" i="6"/>
  <c r="W116" i="6"/>
  <c r="W119" i="6"/>
  <c r="W122" i="6"/>
  <c r="W125" i="6"/>
  <c r="W128" i="6"/>
  <c r="W131" i="6"/>
  <c r="W134" i="6"/>
  <c r="W137" i="6"/>
  <c r="W140" i="6"/>
  <c r="W143" i="6"/>
  <c r="W146" i="6"/>
  <c r="W149" i="6"/>
  <c r="W152" i="6"/>
  <c r="W155" i="6"/>
  <c r="W158" i="6"/>
  <c r="W161" i="6"/>
  <c r="W164" i="6"/>
  <c r="W167" i="6"/>
  <c r="W170" i="6"/>
  <c r="W173" i="6"/>
  <c r="W176" i="6"/>
  <c r="W105" i="6"/>
  <c r="W108" i="6"/>
  <c r="W111" i="6"/>
  <c r="W114" i="6"/>
  <c r="W117" i="6"/>
  <c r="W120" i="6"/>
  <c r="W123" i="6"/>
  <c r="W126" i="6"/>
  <c r="W129" i="6"/>
  <c r="W132" i="6"/>
  <c r="W135" i="6"/>
  <c r="W138" i="6"/>
  <c r="W141" i="6"/>
  <c r="W144" i="6"/>
  <c r="W147" i="6"/>
  <c r="W150" i="6"/>
  <c r="W153" i="6"/>
  <c r="W156" i="6"/>
  <c r="W159" i="6"/>
  <c r="W162" i="6"/>
  <c r="W165" i="6"/>
  <c r="W168" i="6"/>
  <c r="W171" i="6"/>
  <c r="W178" i="6"/>
  <c r="W181" i="6"/>
  <c r="W184" i="6"/>
  <c r="W187" i="6"/>
  <c r="W190" i="6"/>
  <c r="W193" i="6"/>
  <c r="W196" i="6"/>
  <c r="W199" i="6"/>
  <c r="W179" i="6"/>
  <c r="W182" i="6"/>
  <c r="W185" i="6"/>
  <c r="W188" i="6"/>
  <c r="W191" i="6"/>
  <c r="W194" i="6"/>
  <c r="W197" i="6"/>
  <c r="W200" i="6"/>
  <c r="W177" i="6"/>
  <c r="W180" i="6"/>
  <c r="W183" i="6"/>
  <c r="W186" i="6"/>
  <c r="W189" i="6"/>
  <c r="W192" i="6"/>
  <c r="W195" i="6"/>
  <c r="W198" i="6"/>
  <c r="W201" i="6"/>
  <c r="W174" i="6"/>
  <c r="W11" i="7"/>
  <c r="AC11" i="7"/>
  <c r="AI11" i="7"/>
  <c r="AO11" i="7"/>
  <c r="AU11" i="7"/>
  <c r="BA11" i="7"/>
  <c r="BG11" i="7"/>
  <c r="BM11" i="7"/>
  <c r="BS11" i="7"/>
  <c r="BY11" i="7"/>
  <c r="CE11" i="7"/>
  <c r="CK11" i="7"/>
  <c r="CQ11" i="7"/>
  <c r="CW11" i="7"/>
  <c r="DC11" i="7"/>
  <c r="DI11" i="7"/>
  <c r="DO11" i="7"/>
  <c r="DU11" i="7"/>
  <c r="EA11" i="7"/>
  <c r="EG11" i="7"/>
  <c r="EM11" i="7"/>
  <c r="ES11" i="7"/>
  <c r="EY11" i="7"/>
  <c r="FE11" i="7"/>
  <c r="FK11" i="7"/>
  <c r="FQ11" i="7"/>
  <c r="FW11" i="7"/>
  <c r="GC11" i="7"/>
  <c r="GI11" i="7"/>
  <c r="GO11" i="7"/>
  <c r="GU11" i="7"/>
  <c r="X11" i="7"/>
  <c r="AD11" i="7"/>
  <c r="AJ11" i="7"/>
  <c r="AP11" i="7"/>
  <c r="AV11" i="7"/>
  <c r="BB11" i="7"/>
  <c r="BH11" i="7"/>
  <c r="BN11" i="7"/>
  <c r="BT11" i="7"/>
  <c r="BZ11" i="7"/>
  <c r="CF11" i="7"/>
  <c r="CL11" i="7"/>
  <c r="CR11" i="7"/>
  <c r="CX11" i="7"/>
  <c r="DD11" i="7"/>
  <c r="DJ11" i="7"/>
  <c r="DP11" i="7"/>
  <c r="DV11" i="7"/>
  <c r="EB11" i="7"/>
  <c r="EH11" i="7"/>
  <c r="EN11" i="7"/>
  <c r="ET11" i="7"/>
  <c r="EZ11" i="7"/>
  <c r="FF11" i="7"/>
  <c r="FL11" i="7"/>
  <c r="FR11" i="7"/>
  <c r="FX11" i="7"/>
  <c r="GD11" i="7"/>
  <c r="GJ11" i="7"/>
  <c r="GP11" i="7"/>
  <c r="Y11" i="7"/>
  <c r="AE11" i="7"/>
  <c r="AK11" i="7"/>
  <c r="AQ11" i="7"/>
  <c r="AW11" i="7"/>
  <c r="BC11" i="7"/>
  <c r="BI11" i="7"/>
  <c r="BO11" i="7"/>
  <c r="BU11" i="7"/>
  <c r="CA11" i="7"/>
  <c r="CG11" i="7"/>
  <c r="CM11" i="7"/>
  <c r="CS11" i="7"/>
  <c r="CY11" i="7"/>
  <c r="DE11" i="7"/>
  <c r="DK11" i="7"/>
  <c r="DQ11" i="7"/>
  <c r="DW11" i="7"/>
  <c r="EC11" i="7"/>
  <c r="EI11" i="7"/>
  <c r="EO11" i="7"/>
  <c r="EU11" i="7"/>
  <c r="FA11" i="7"/>
  <c r="FG11" i="7"/>
  <c r="FM11" i="7"/>
  <c r="FS11" i="7"/>
  <c r="FY11" i="7"/>
  <c r="GE11" i="7"/>
  <c r="GK11" i="7"/>
  <c r="GQ11" i="7"/>
  <c r="T11" i="7"/>
  <c r="Z11" i="7"/>
  <c r="AF11" i="7"/>
  <c r="AL11" i="7"/>
  <c r="AR11" i="7"/>
  <c r="AX11" i="7"/>
  <c r="BD11" i="7"/>
  <c r="BJ11" i="7"/>
  <c r="BP11" i="7"/>
  <c r="BV11" i="7"/>
  <c r="CB11" i="7"/>
  <c r="CH11" i="7"/>
  <c r="CN11" i="7"/>
  <c r="CT11" i="7"/>
  <c r="CZ11" i="7"/>
  <c r="DF11" i="7"/>
  <c r="DL11" i="7"/>
  <c r="DR11" i="7"/>
  <c r="DX11" i="7"/>
  <c r="ED11" i="7"/>
  <c r="EJ11" i="7"/>
  <c r="EP11" i="7"/>
  <c r="EV11" i="7"/>
  <c r="FB11" i="7"/>
  <c r="FH11" i="7"/>
  <c r="FN11" i="7"/>
  <c r="FT11" i="7"/>
  <c r="FZ11" i="7"/>
  <c r="GF11" i="7"/>
  <c r="GL11" i="7"/>
  <c r="GR11" i="7"/>
  <c r="U11" i="7"/>
  <c r="AA11" i="7"/>
  <c r="AG11" i="7"/>
  <c r="AM11" i="7"/>
  <c r="AS11" i="7"/>
  <c r="AY11" i="7"/>
  <c r="BE11" i="7"/>
  <c r="BK11" i="7"/>
  <c r="BQ11" i="7"/>
  <c r="BW11" i="7"/>
  <c r="CC11" i="7"/>
  <c r="CI11" i="7"/>
  <c r="CO11" i="7"/>
  <c r="CU11" i="7"/>
  <c r="DA11" i="7"/>
  <c r="DG11" i="7"/>
  <c r="DM11" i="7"/>
  <c r="DS11" i="7"/>
  <c r="DY11" i="7"/>
  <c r="EE11" i="7"/>
  <c r="EK11" i="7"/>
  <c r="EQ11" i="7"/>
  <c r="EW11" i="7"/>
  <c r="FC11" i="7"/>
  <c r="FI11" i="7"/>
  <c r="FO11" i="7"/>
  <c r="FU11" i="7"/>
  <c r="GA11" i="7"/>
  <c r="GG11" i="7"/>
  <c r="GM11" i="7"/>
  <c r="GS11" i="7"/>
  <c r="V11" i="7"/>
  <c r="AB11" i="7"/>
  <c r="AH11" i="7"/>
  <c r="AN11" i="7"/>
  <c r="AT11" i="7"/>
  <c r="AZ11" i="7"/>
  <c r="BF11" i="7"/>
  <c r="BL11" i="7"/>
  <c r="BR11" i="7"/>
  <c r="BX11" i="7"/>
  <c r="CD11" i="7"/>
  <c r="CJ11" i="7"/>
  <c r="CP11" i="7"/>
  <c r="CV11" i="7"/>
  <c r="DB11" i="7"/>
  <c r="DH11" i="7"/>
  <c r="DN11" i="7"/>
  <c r="DT11" i="7"/>
  <c r="DZ11" i="7"/>
  <c r="EF11" i="7"/>
  <c r="EL11" i="7"/>
  <c r="ER11" i="7"/>
  <c r="EX11" i="7"/>
  <c r="FD11" i="7"/>
  <c r="FJ11" i="7"/>
  <c r="FP11" i="7"/>
  <c r="FV11" i="7"/>
  <c r="GB11" i="7"/>
  <c r="GH11" i="7"/>
  <c r="GN11" i="7"/>
  <c r="GT11" i="7"/>
  <c r="AG23" i="6"/>
  <c r="AG26" i="6"/>
  <c r="AG29" i="6"/>
  <c r="AG32" i="6"/>
  <c r="AG35" i="6"/>
  <c r="AG38" i="6"/>
  <c r="AG41" i="6"/>
  <c r="AG44" i="6"/>
  <c r="AG47" i="6"/>
  <c r="AG50" i="6"/>
  <c r="AG53" i="6"/>
  <c r="AG56" i="6"/>
  <c r="AG59" i="6"/>
  <c r="AG62" i="6"/>
  <c r="AG65" i="6"/>
  <c r="AG20" i="6"/>
  <c r="AG18" i="6"/>
  <c r="AG21" i="6"/>
  <c r="AG24" i="6"/>
  <c r="AG27" i="6"/>
  <c r="AG30" i="6"/>
  <c r="AG33" i="6"/>
  <c r="AG36" i="6"/>
  <c r="AG39" i="6"/>
  <c r="AG42" i="6"/>
  <c r="AG45" i="6"/>
  <c r="AG48" i="6"/>
  <c r="AG51" i="6"/>
  <c r="AG54" i="6"/>
  <c r="AG57" i="6"/>
  <c r="AG60" i="6"/>
  <c r="AG63" i="6"/>
  <c r="AG66" i="6"/>
  <c r="AG19" i="6"/>
  <c r="AG22" i="6"/>
  <c r="AG25" i="6"/>
  <c r="AG28" i="6"/>
  <c r="AG31" i="6"/>
  <c r="AG34" i="6"/>
  <c r="AG37" i="6"/>
  <c r="AG40" i="6"/>
  <c r="AG43" i="6"/>
  <c r="AG46" i="6"/>
  <c r="AG49" i="6"/>
  <c r="AG68" i="6"/>
  <c r="AG72" i="6"/>
  <c r="AG75" i="6"/>
  <c r="AG78" i="6"/>
  <c r="AG81" i="6"/>
  <c r="AG84" i="6"/>
  <c r="AG87" i="6"/>
  <c r="AG90" i="6"/>
  <c r="AG93" i="6"/>
  <c r="AG96" i="6"/>
  <c r="AG55" i="6"/>
  <c r="AG64" i="6"/>
  <c r="AG67" i="6"/>
  <c r="AG70" i="6"/>
  <c r="AG73" i="6"/>
  <c r="AG76" i="6"/>
  <c r="AG79" i="6"/>
  <c r="AG82" i="6"/>
  <c r="AG85" i="6"/>
  <c r="AG88" i="6"/>
  <c r="AG91" i="6"/>
  <c r="AG94" i="6"/>
  <c r="AG58" i="6"/>
  <c r="AG69" i="6"/>
  <c r="AG71" i="6"/>
  <c r="AG74" i="6"/>
  <c r="AG77" i="6"/>
  <c r="AG80" i="6"/>
  <c r="AG83" i="6"/>
  <c r="AG86" i="6"/>
  <c r="AG89" i="6"/>
  <c r="AG92" i="6"/>
  <c r="AG52" i="6"/>
  <c r="AG61" i="6"/>
  <c r="AG101" i="6"/>
  <c r="AG100" i="6"/>
  <c r="AG102" i="6"/>
  <c r="AG105" i="6"/>
  <c r="AG108" i="6"/>
  <c r="AG111" i="6"/>
  <c r="AG114" i="6"/>
  <c r="AG117" i="6"/>
  <c r="AG120" i="6"/>
  <c r="AG123" i="6"/>
  <c r="AG126" i="6"/>
  <c r="AG129" i="6"/>
  <c r="AG132" i="6"/>
  <c r="AG135" i="6"/>
  <c r="AG138" i="6"/>
  <c r="AG141" i="6"/>
  <c r="AG144" i="6"/>
  <c r="AG147" i="6"/>
  <c r="AG150" i="6"/>
  <c r="AG153" i="6"/>
  <c r="AG156" i="6"/>
  <c r="AG159" i="6"/>
  <c r="AG162" i="6"/>
  <c r="AG98" i="6"/>
  <c r="AG97" i="6"/>
  <c r="AG99" i="6"/>
  <c r="AG103" i="6"/>
  <c r="AG106" i="6"/>
  <c r="AG109" i="6"/>
  <c r="AG112" i="6"/>
  <c r="AG115" i="6"/>
  <c r="AG118" i="6"/>
  <c r="AG121" i="6"/>
  <c r="AG124" i="6"/>
  <c r="AG127" i="6"/>
  <c r="AG130" i="6"/>
  <c r="AG133" i="6"/>
  <c r="AG136" i="6"/>
  <c r="AG139" i="6"/>
  <c r="AG142" i="6"/>
  <c r="AG145" i="6"/>
  <c r="AG148" i="6"/>
  <c r="AG151" i="6"/>
  <c r="AG154" i="6"/>
  <c r="AG157" i="6"/>
  <c r="AG160" i="6"/>
  <c r="AG163" i="6"/>
  <c r="AG166" i="6"/>
  <c r="AG95" i="6"/>
  <c r="AG104" i="6"/>
  <c r="AG107" i="6"/>
  <c r="AG110" i="6"/>
  <c r="AG113" i="6"/>
  <c r="AG116" i="6"/>
  <c r="AG119" i="6"/>
  <c r="AG122" i="6"/>
  <c r="AG125" i="6"/>
  <c r="AG128" i="6"/>
  <c r="AG131" i="6"/>
  <c r="AG134" i="6"/>
  <c r="AG137" i="6"/>
  <c r="AG140" i="6"/>
  <c r="AG143" i="6"/>
  <c r="AG146" i="6"/>
  <c r="AG149" i="6"/>
  <c r="AG152" i="6"/>
  <c r="AG155" i="6"/>
  <c r="AG158" i="6"/>
  <c r="AG161" i="6"/>
  <c r="AG164" i="6"/>
  <c r="AG167" i="6"/>
  <c r="AG169" i="6"/>
  <c r="AG173" i="6"/>
  <c r="AG170" i="6"/>
  <c r="AG177" i="6"/>
  <c r="AG180" i="6"/>
  <c r="AG183" i="6"/>
  <c r="AG186" i="6"/>
  <c r="AG189" i="6"/>
  <c r="AG192" i="6"/>
  <c r="AG195" i="6"/>
  <c r="AG198" i="6"/>
  <c r="AG201" i="6"/>
  <c r="AG171" i="6"/>
  <c r="AG172" i="6"/>
  <c r="AG178" i="6"/>
  <c r="AG181" i="6"/>
  <c r="AG184" i="6"/>
  <c r="AG187" i="6"/>
  <c r="AG190" i="6"/>
  <c r="AG193" i="6"/>
  <c r="AG196" i="6"/>
  <c r="AG199" i="6"/>
  <c r="AG165" i="6"/>
  <c r="AG175" i="6"/>
  <c r="AG176" i="6"/>
  <c r="AG168" i="6"/>
  <c r="AG174" i="6"/>
  <c r="AG179" i="6"/>
  <c r="AG182" i="6"/>
  <c r="AG185" i="6"/>
  <c r="AG188" i="6"/>
  <c r="AG191" i="6"/>
  <c r="AG194" i="6"/>
  <c r="AG197" i="6"/>
  <c r="AG200" i="6"/>
  <c r="O26" i="7"/>
  <c r="L12" i="6"/>
  <c r="O29" i="7"/>
  <c r="Q29" i="7"/>
  <c r="R31" i="7"/>
  <c r="X31" i="7"/>
  <c r="AD31" i="7"/>
  <c r="AJ31" i="7"/>
  <c r="AP31" i="7"/>
  <c r="AV31" i="7"/>
  <c r="BB31" i="7"/>
  <c r="BH31" i="7"/>
  <c r="BN31" i="7"/>
  <c r="BT31" i="7"/>
  <c r="BZ31" i="7"/>
  <c r="CF31" i="7"/>
  <c r="CL31" i="7"/>
  <c r="CR31" i="7"/>
  <c r="CX31" i="7"/>
  <c r="DD31" i="7"/>
  <c r="DJ31" i="7"/>
  <c r="DP31" i="7"/>
  <c r="DV31" i="7"/>
  <c r="EB31" i="7"/>
  <c r="EH31" i="7"/>
  <c r="EN31" i="7"/>
  <c r="ET31" i="7"/>
  <c r="EZ31" i="7"/>
  <c r="FF31" i="7"/>
  <c r="FL31" i="7"/>
  <c r="FR31" i="7"/>
  <c r="FX31" i="7"/>
  <c r="GD31" i="7"/>
  <c r="GJ31" i="7"/>
  <c r="GP31" i="7"/>
  <c r="M31" i="7"/>
  <c r="S31" i="7"/>
  <c r="Y31" i="7"/>
  <c r="AE31" i="7"/>
  <c r="AK31" i="7"/>
  <c r="AQ31" i="7"/>
  <c r="AW31" i="7"/>
  <c r="BC31" i="7"/>
  <c r="BI31" i="7"/>
  <c r="BO31" i="7"/>
  <c r="BU31" i="7"/>
  <c r="CA31" i="7"/>
  <c r="CG31" i="7"/>
  <c r="CM31" i="7"/>
  <c r="CS31" i="7"/>
  <c r="CY31" i="7"/>
  <c r="DE31" i="7"/>
  <c r="DK31" i="7"/>
  <c r="DQ31" i="7"/>
  <c r="DW31" i="7"/>
  <c r="EC31" i="7"/>
  <c r="EI31" i="7"/>
  <c r="EO31" i="7"/>
  <c r="EU31" i="7"/>
  <c r="FA31" i="7"/>
  <c r="FG31" i="7"/>
  <c r="FM31" i="7"/>
  <c r="FS31" i="7"/>
  <c r="FY31" i="7"/>
  <c r="GE31" i="7"/>
  <c r="GK31" i="7"/>
  <c r="GQ31" i="7"/>
  <c r="N31" i="7"/>
  <c r="T31" i="7"/>
  <c r="Z31" i="7"/>
  <c r="AF31" i="7"/>
  <c r="AL31" i="7"/>
  <c r="AR31" i="7"/>
  <c r="AX31" i="7"/>
  <c r="BD31" i="7"/>
  <c r="BJ31" i="7"/>
  <c r="BP31" i="7"/>
  <c r="BV31" i="7"/>
  <c r="CB31" i="7"/>
  <c r="CH31" i="7"/>
  <c r="CN31" i="7"/>
  <c r="CT31" i="7"/>
  <c r="CZ31" i="7"/>
  <c r="DF31" i="7"/>
  <c r="DL31" i="7"/>
  <c r="DR31" i="7"/>
  <c r="DX31" i="7"/>
  <c r="ED31" i="7"/>
  <c r="EJ31" i="7"/>
  <c r="EP31" i="7"/>
  <c r="EV31" i="7"/>
  <c r="FB31" i="7"/>
  <c r="FH31" i="7"/>
  <c r="FN31" i="7"/>
  <c r="FT31" i="7"/>
  <c r="FZ31" i="7"/>
  <c r="GF31" i="7"/>
  <c r="GL31" i="7"/>
  <c r="GR31" i="7"/>
  <c r="O31" i="7"/>
  <c r="U31" i="7"/>
  <c r="AA31" i="7"/>
  <c r="AG31" i="7"/>
  <c r="AM31" i="7"/>
  <c r="AS31" i="7"/>
  <c r="AY31" i="7"/>
  <c r="BE31" i="7"/>
  <c r="BK31" i="7"/>
  <c r="BQ31" i="7"/>
  <c r="BW31" i="7"/>
  <c r="CC31" i="7"/>
  <c r="CI31" i="7"/>
  <c r="CO31" i="7"/>
  <c r="CU31" i="7"/>
  <c r="DA31" i="7"/>
  <c r="DG31" i="7"/>
  <c r="DM31" i="7"/>
  <c r="DS31" i="7"/>
  <c r="DY31" i="7"/>
  <c r="EE31" i="7"/>
  <c r="EK31" i="7"/>
  <c r="EQ31" i="7"/>
  <c r="EW31" i="7"/>
  <c r="FC31" i="7"/>
  <c r="FI31" i="7"/>
  <c r="FO31" i="7"/>
  <c r="FU31" i="7"/>
  <c r="GA31" i="7"/>
  <c r="GG31" i="7"/>
  <c r="GM31" i="7"/>
  <c r="GS31" i="7"/>
  <c r="Q31" i="7"/>
  <c r="W31" i="7"/>
  <c r="AC31" i="7"/>
  <c r="AI31" i="7"/>
  <c r="AO31" i="7"/>
  <c r="AU31" i="7"/>
  <c r="BA31" i="7"/>
  <c r="BG31" i="7"/>
  <c r="BM31" i="7"/>
  <c r="BS31" i="7"/>
  <c r="BY31" i="7"/>
  <c r="CE31" i="7"/>
  <c r="CK31" i="7"/>
  <c r="CQ31" i="7"/>
  <c r="CW31" i="7"/>
  <c r="DC31" i="7"/>
  <c r="DI31" i="7"/>
  <c r="DO31" i="7"/>
  <c r="DU31" i="7"/>
  <c r="EA31" i="7"/>
  <c r="EG31" i="7"/>
  <c r="EM31" i="7"/>
  <c r="ES31" i="7"/>
  <c r="EY31" i="7"/>
  <c r="FE31" i="7"/>
  <c r="FK31" i="7"/>
  <c r="FQ31" i="7"/>
  <c r="FW31" i="7"/>
  <c r="GC31" i="7"/>
  <c r="GI31" i="7"/>
  <c r="GO31" i="7"/>
  <c r="GU31" i="7"/>
  <c r="P31" i="7"/>
  <c r="AZ31" i="7"/>
  <c r="CJ31" i="7"/>
  <c r="DT31" i="7"/>
  <c r="FD31" i="7"/>
  <c r="GN31" i="7"/>
  <c r="V31" i="7"/>
  <c r="BF31" i="7"/>
  <c r="CP31" i="7"/>
  <c r="DZ31" i="7"/>
  <c r="FJ31" i="7"/>
  <c r="GT31" i="7"/>
  <c r="AB31" i="7"/>
  <c r="BL31" i="7"/>
  <c r="CV31" i="7"/>
  <c r="EF31" i="7"/>
  <c r="FP31" i="7"/>
  <c r="AH31" i="7"/>
  <c r="BR31" i="7"/>
  <c r="DB31" i="7"/>
  <c r="EL31" i="7"/>
  <c r="FV31" i="7"/>
  <c r="AN31" i="7"/>
  <c r="BX31" i="7"/>
  <c r="DH31" i="7"/>
  <c r="ER31" i="7"/>
  <c r="GB31" i="7"/>
  <c r="AT31" i="7"/>
  <c r="CD31" i="7"/>
  <c r="DN31" i="7"/>
  <c r="EX31" i="7"/>
  <c r="GH31" i="7"/>
  <c r="X11" i="6"/>
  <c r="X14" i="6"/>
  <c r="X17" i="6"/>
  <c r="X20" i="6"/>
  <c r="X12" i="6"/>
  <c r="X15" i="6"/>
  <c r="X13" i="6"/>
  <c r="X18" i="6"/>
  <c r="X24" i="6"/>
  <c r="X27" i="6"/>
  <c r="X30" i="6"/>
  <c r="X33" i="6"/>
  <c r="X36" i="6"/>
  <c r="X39" i="6"/>
  <c r="X42" i="6"/>
  <c r="X45" i="6"/>
  <c r="X48" i="6"/>
  <c r="X51" i="6"/>
  <c r="X54" i="6"/>
  <c r="X57" i="6"/>
  <c r="X60" i="6"/>
  <c r="X63" i="6"/>
  <c r="X66" i="6"/>
  <c r="X22" i="6"/>
  <c r="X25" i="6"/>
  <c r="X28" i="6"/>
  <c r="X31" i="6"/>
  <c r="X34" i="6"/>
  <c r="X37" i="6"/>
  <c r="X40" i="6"/>
  <c r="X43" i="6"/>
  <c r="X46" i="6"/>
  <c r="X49" i="6"/>
  <c r="X52" i="6"/>
  <c r="X55" i="6"/>
  <c r="X58" i="6"/>
  <c r="X61" i="6"/>
  <c r="X64" i="6"/>
  <c r="X67" i="6"/>
  <c r="X19" i="6"/>
  <c r="X23" i="6"/>
  <c r="X16" i="6"/>
  <c r="X26" i="6"/>
  <c r="X29" i="6"/>
  <c r="X32" i="6"/>
  <c r="X35" i="6"/>
  <c r="X38" i="6"/>
  <c r="X41" i="6"/>
  <c r="X44" i="6"/>
  <c r="X47" i="6"/>
  <c r="X50" i="6"/>
  <c r="X21" i="6"/>
  <c r="X73" i="6"/>
  <c r="X76" i="6"/>
  <c r="X79" i="6"/>
  <c r="X82" i="6"/>
  <c r="X85" i="6"/>
  <c r="X88" i="6"/>
  <c r="X91" i="6"/>
  <c r="X94" i="6"/>
  <c r="X97" i="6"/>
  <c r="X56" i="6"/>
  <c r="X62" i="6"/>
  <c r="X68" i="6"/>
  <c r="X70" i="6"/>
  <c r="X71" i="6"/>
  <c r="X74" i="6"/>
  <c r="X77" i="6"/>
  <c r="X80" i="6"/>
  <c r="X83" i="6"/>
  <c r="X86" i="6"/>
  <c r="X89" i="6"/>
  <c r="X92" i="6"/>
  <c r="X95" i="6"/>
  <c r="X59" i="6"/>
  <c r="X69" i="6"/>
  <c r="X65" i="6"/>
  <c r="X72" i="6"/>
  <c r="X75" i="6"/>
  <c r="X78" i="6"/>
  <c r="X81" i="6"/>
  <c r="X84" i="6"/>
  <c r="X87" i="6"/>
  <c r="X90" i="6"/>
  <c r="X53" i="6"/>
  <c r="X102" i="6"/>
  <c r="X93" i="6"/>
  <c r="X100" i="6"/>
  <c r="X101" i="6"/>
  <c r="X103" i="6"/>
  <c r="X106" i="6"/>
  <c r="X109" i="6"/>
  <c r="X112" i="6"/>
  <c r="X115" i="6"/>
  <c r="X118" i="6"/>
  <c r="X121" i="6"/>
  <c r="X124" i="6"/>
  <c r="X127" i="6"/>
  <c r="X130" i="6"/>
  <c r="X133" i="6"/>
  <c r="X136" i="6"/>
  <c r="X139" i="6"/>
  <c r="X142" i="6"/>
  <c r="X145" i="6"/>
  <c r="X148" i="6"/>
  <c r="X151" i="6"/>
  <c r="X154" i="6"/>
  <c r="X157" i="6"/>
  <c r="X160" i="6"/>
  <c r="X163" i="6"/>
  <c r="X104" i="6"/>
  <c r="X107" i="6"/>
  <c r="X110" i="6"/>
  <c r="X113" i="6"/>
  <c r="X116" i="6"/>
  <c r="X119" i="6"/>
  <c r="X122" i="6"/>
  <c r="X125" i="6"/>
  <c r="X128" i="6"/>
  <c r="X131" i="6"/>
  <c r="X134" i="6"/>
  <c r="X137" i="6"/>
  <c r="X140" i="6"/>
  <c r="X143" i="6"/>
  <c r="X146" i="6"/>
  <c r="X149" i="6"/>
  <c r="X152" i="6"/>
  <c r="X155" i="6"/>
  <c r="X158" i="6"/>
  <c r="X161" i="6"/>
  <c r="X164" i="6"/>
  <c r="X167" i="6"/>
  <c r="X96" i="6"/>
  <c r="X98" i="6"/>
  <c r="X99" i="6"/>
  <c r="X105" i="6"/>
  <c r="X108" i="6"/>
  <c r="X111" i="6"/>
  <c r="X114" i="6"/>
  <c r="X117" i="6"/>
  <c r="X120" i="6"/>
  <c r="X123" i="6"/>
  <c r="X126" i="6"/>
  <c r="X129" i="6"/>
  <c r="X132" i="6"/>
  <c r="X135" i="6"/>
  <c r="X138" i="6"/>
  <c r="X141" i="6"/>
  <c r="X144" i="6"/>
  <c r="X147" i="6"/>
  <c r="X150" i="6"/>
  <c r="X153" i="6"/>
  <c r="X156" i="6"/>
  <c r="X159" i="6"/>
  <c r="X162" i="6"/>
  <c r="X165" i="6"/>
  <c r="X173" i="6"/>
  <c r="X174" i="6"/>
  <c r="X166" i="6"/>
  <c r="X168" i="6"/>
  <c r="X178" i="6"/>
  <c r="X181" i="6"/>
  <c r="X184" i="6"/>
  <c r="X187" i="6"/>
  <c r="X190" i="6"/>
  <c r="X193" i="6"/>
  <c r="X196" i="6"/>
  <c r="X199" i="6"/>
  <c r="X169" i="6"/>
  <c r="X170" i="6"/>
  <c r="X179" i="6"/>
  <c r="X182" i="6"/>
  <c r="X185" i="6"/>
  <c r="X188" i="6"/>
  <c r="X191" i="6"/>
  <c r="X194" i="6"/>
  <c r="X197" i="6"/>
  <c r="X200" i="6"/>
  <c r="X171" i="6"/>
  <c r="X176" i="6"/>
  <c r="X172" i="6"/>
  <c r="X175" i="6"/>
  <c r="X177" i="6"/>
  <c r="X180" i="6"/>
  <c r="X183" i="6"/>
  <c r="X186" i="6"/>
  <c r="X189" i="6"/>
  <c r="X192" i="6"/>
  <c r="X195" i="6"/>
  <c r="X198" i="6"/>
  <c r="X201" i="6"/>
  <c r="L4" i="7"/>
  <c r="R4" i="7"/>
  <c r="X4" i="7"/>
  <c r="AD4" i="7"/>
  <c r="AJ4" i="7"/>
  <c r="AP4" i="7"/>
  <c r="AV4" i="7"/>
  <c r="BB4" i="7"/>
  <c r="BH4" i="7"/>
  <c r="BN4" i="7"/>
  <c r="BT4" i="7"/>
  <c r="BZ4" i="7"/>
  <c r="CF4" i="7"/>
  <c r="CL4" i="7"/>
  <c r="CR4" i="7"/>
  <c r="CX4" i="7"/>
  <c r="DD4" i="7"/>
  <c r="DJ4" i="7"/>
  <c r="DP4" i="7"/>
  <c r="DV4" i="7"/>
  <c r="EB4" i="7"/>
  <c r="EH4" i="7"/>
  <c r="EN4" i="7"/>
  <c r="ET4" i="7"/>
  <c r="EZ4" i="7"/>
  <c r="N4" i="7"/>
  <c r="U4" i="7"/>
  <c r="AB4" i="7"/>
  <c r="AI4" i="7"/>
  <c r="AQ4" i="7"/>
  <c r="AX4" i="7"/>
  <c r="BE4" i="7"/>
  <c r="BL4" i="7"/>
  <c r="BS4" i="7"/>
  <c r="CA4" i="7"/>
  <c r="CH4" i="7"/>
  <c r="CO4" i="7"/>
  <c r="CV4" i="7"/>
  <c r="DC4" i="7"/>
  <c r="DK4" i="7"/>
  <c r="DR4" i="7"/>
  <c r="DY4" i="7"/>
  <c r="EF4" i="7"/>
  <c r="EM4" i="7"/>
  <c r="EU4" i="7"/>
  <c r="FB4" i="7"/>
  <c r="FH4" i="7"/>
  <c r="FN4" i="7"/>
  <c r="FT4" i="7"/>
  <c r="FZ4" i="7"/>
  <c r="GF4" i="7"/>
  <c r="GL4" i="7"/>
  <c r="GR4" i="7"/>
  <c r="O4" i="7"/>
  <c r="V4" i="7"/>
  <c r="AC4" i="7"/>
  <c r="AK4" i="7"/>
  <c r="AR4" i="7"/>
  <c r="AY4" i="7"/>
  <c r="BF4" i="7"/>
  <c r="BM4" i="7"/>
  <c r="BU4" i="7"/>
  <c r="CB4" i="7"/>
  <c r="CI4" i="7"/>
  <c r="CP4" i="7"/>
  <c r="CW4" i="7"/>
  <c r="DE4" i="7"/>
  <c r="DL4" i="7"/>
  <c r="DS4" i="7"/>
  <c r="DZ4" i="7"/>
  <c r="EG4" i="7"/>
  <c r="EO4" i="7"/>
  <c r="EV4" i="7"/>
  <c r="FC4" i="7"/>
  <c r="FI4" i="7"/>
  <c r="FO4" i="7"/>
  <c r="FU4" i="7"/>
  <c r="GA4" i="7"/>
  <c r="GG4" i="7"/>
  <c r="GM4" i="7"/>
  <c r="GS4" i="7"/>
  <c r="P4" i="7"/>
  <c r="W4" i="7"/>
  <c r="AE4" i="7"/>
  <c r="AL4" i="7"/>
  <c r="AS4" i="7"/>
  <c r="AZ4" i="7"/>
  <c r="BG4" i="7"/>
  <c r="BO4" i="7"/>
  <c r="BV4" i="7"/>
  <c r="CC4" i="7"/>
  <c r="CJ4" i="7"/>
  <c r="CQ4" i="7"/>
  <c r="CY4" i="7"/>
  <c r="DF4" i="7"/>
  <c r="DM4" i="7"/>
  <c r="DT4" i="7"/>
  <c r="EA4" i="7"/>
  <c r="EI4" i="7"/>
  <c r="EP4" i="7"/>
  <c r="EW4" i="7"/>
  <c r="FD4" i="7"/>
  <c r="FJ4" i="7"/>
  <c r="FP4" i="7"/>
  <c r="FV4" i="7"/>
  <c r="GB4" i="7"/>
  <c r="GH4" i="7"/>
  <c r="GN4" i="7"/>
  <c r="GT4" i="7"/>
  <c r="Q4" i="7"/>
  <c r="Y4" i="7"/>
  <c r="AF4" i="7"/>
  <c r="AM4" i="7"/>
  <c r="AT4" i="7"/>
  <c r="BA4" i="7"/>
  <c r="BI4" i="7"/>
  <c r="BP4" i="7"/>
  <c r="BW4" i="7"/>
  <c r="CD4" i="7"/>
  <c r="CK4" i="7"/>
  <c r="CS4" i="7"/>
  <c r="CZ4" i="7"/>
  <c r="DG4" i="7"/>
  <c r="DN4" i="7"/>
  <c r="DU4" i="7"/>
  <c r="EC4" i="7"/>
  <c r="EJ4" i="7"/>
  <c r="EQ4" i="7"/>
  <c r="EX4" i="7"/>
  <c r="FE4" i="7"/>
  <c r="FK4" i="7"/>
  <c r="FQ4" i="7"/>
  <c r="FW4" i="7"/>
  <c r="GC4" i="7"/>
  <c r="GI4" i="7"/>
  <c r="GO4" i="7"/>
  <c r="GU4" i="7"/>
  <c r="S4" i="7"/>
  <c r="Z4" i="7"/>
  <c r="AG4" i="7"/>
  <c r="AN4" i="7"/>
  <c r="AU4" i="7"/>
  <c r="BC4" i="7"/>
  <c r="BJ4" i="7"/>
  <c r="BQ4" i="7"/>
  <c r="BX4" i="7"/>
  <c r="CE4" i="7"/>
  <c r="CM4" i="7"/>
  <c r="CT4" i="7"/>
  <c r="DA4" i="7"/>
  <c r="DH4" i="7"/>
  <c r="DO4" i="7"/>
  <c r="DW4" i="7"/>
  <c r="ED4" i="7"/>
  <c r="EK4" i="7"/>
  <c r="ER4" i="7"/>
  <c r="EY4" i="7"/>
  <c r="FF4" i="7"/>
  <c r="FL4" i="7"/>
  <c r="FR4" i="7"/>
  <c r="FX4" i="7"/>
  <c r="GD4" i="7"/>
  <c r="GJ4" i="7"/>
  <c r="GP4" i="7"/>
  <c r="M4" i="7"/>
  <c r="T4" i="7"/>
  <c r="AA4" i="7"/>
  <c r="AH4" i="7"/>
  <c r="AO4" i="7"/>
  <c r="AW4" i="7"/>
  <c r="BD4" i="7"/>
  <c r="BK4" i="7"/>
  <c r="BR4" i="7"/>
  <c r="BY4" i="7"/>
  <c r="CG4" i="7"/>
  <c r="CN4" i="7"/>
  <c r="CU4" i="7"/>
  <c r="DB4" i="7"/>
  <c r="DI4" i="7"/>
  <c r="DQ4" i="7"/>
  <c r="DX4" i="7"/>
  <c r="EE4" i="7"/>
  <c r="EL4" i="7"/>
  <c r="ES4" i="7"/>
  <c r="FA4" i="7"/>
  <c r="FG4" i="7"/>
  <c r="FM4" i="7"/>
  <c r="FS4" i="7"/>
  <c r="FY4" i="7"/>
  <c r="GE4" i="7"/>
  <c r="GK4" i="7"/>
  <c r="GQ4" i="7"/>
  <c r="AA10" i="6"/>
  <c r="AA16" i="6"/>
  <c r="AA23" i="6"/>
  <c r="AA26" i="6"/>
  <c r="AA29" i="6"/>
  <c r="AA32" i="6"/>
  <c r="AA35" i="6"/>
  <c r="AA38" i="6"/>
  <c r="AA41" i="6"/>
  <c r="AA44" i="6"/>
  <c r="AA13" i="6"/>
  <c r="AA20" i="6"/>
  <c r="AA21" i="6"/>
  <c r="AA15" i="6"/>
  <c r="AA17" i="6"/>
  <c r="AA18" i="6"/>
  <c r="AA24" i="6"/>
  <c r="AA27" i="6"/>
  <c r="AA30" i="6"/>
  <c r="AA33" i="6"/>
  <c r="AA36" i="6"/>
  <c r="AA39" i="6"/>
  <c r="AA42" i="6"/>
  <c r="AA45" i="6"/>
  <c r="AA48" i="6"/>
  <c r="AA51" i="6"/>
  <c r="AA54" i="6"/>
  <c r="AA57" i="6"/>
  <c r="AA60" i="6"/>
  <c r="AA11" i="6"/>
  <c r="AA22" i="6"/>
  <c r="AA12" i="6"/>
  <c r="AA14" i="6"/>
  <c r="AA19" i="6"/>
  <c r="AA25" i="6"/>
  <c r="AA28" i="6"/>
  <c r="AA31" i="6"/>
  <c r="AA34" i="6"/>
  <c r="AA37" i="6"/>
  <c r="AA40" i="6"/>
  <c r="AA43" i="6"/>
  <c r="AA46" i="6"/>
  <c r="AA49" i="6"/>
  <c r="AA52" i="6"/>
  <c r="AA55" i="6"/>
  <c r="AA58" i="6"/>
  <c r="AA61" i="6"/>
  <c r="AA64" i="6"/>
  <c r="AA67" i="6"/>
  <c r="AA70" i="6"/>
  <c r="AA53" i="6"/>
  <c r="AA66" i="6"/>
  <c r="AA69" i="6"/>
  <c r="AA72" i="6"/>
  <c r="AA75" i="6"/>
  <c r="AA78" i="6"/>
  <c r="AA81" i="6"/>
  <c r="AA84" i="6"/>
  <c r="AA87" i="6"/>
  <c r="AA90" i="6"/>
  <c r="AA93" i="6"/>
  <c r="AA96" i="6"/>
  <c r="AA99" i="6"/>
  <c r="AA56" i="6"/>
  <c r="AA62" i="6"/>
  <c r="AA47" i="6"/>
  <c r="AA63" i="6"/>
  <c r="AA68" i="6"/>
  <c r="AA73" i="6"/>
  <c r="AA76" i="6"/>
  <c r="AA79" i="6"/>
  <c r="AA82" i="6"/>
  <c r="AA85" i="6"/>
  <c r="AA88" i="6"/>
  <c r="AA91" i="6"/>
  <c r="AA94" i="6"/>
  <c r="AA97" i="6"/>
  <c r="AA100" i="6"/>
  <c r="AA50" i="6"/>
  <c r="AA59" i="6"/>
  <c r="AA65" i="6"/>
  <c r="AA71" i="6"/>
  <c r="AA74" i="6"/>
  <c r="AA77" i="6"/>
  <c r="AA80" i="6"/>
  <c r="AA83" i="6"/>
  <c r="AA86" i="6"/>
  <c r="AA89" i="6"/>
  <c r="AA92" i="6"/>
  <c r="AA95" i="6"/>
  <c r="AA98" i="6"/>
  <c r="AA101" i="6"/>
  <c r="AA104" i="6"/>
  <c r="AA107" i="6"/>
  <c r="AA110" i="6"/>
  <c r="AA113" i="6"/>
  <c r="AA116" i="6"/>
  <c r="AA119" i="6"/>
  <c r="AA122" i="6"/>
  <c r="AA125" i="6"/>
  <c r="AA128" i="6"/>
  <c r="AA131" i="6"/>
  <c r="AA134" i="6"/>
  <c r="AA137" i="6"/>
  <c r="AA140" i="6"/>
  <c r="AA143" i="6"/>
  <c r="AA146" i="6"/>
  <c r="AA149" i="6"/>
  <c r="AA152" i="6"/>
  <c r="AA155" i="6"/>
  <c r="AA158" i="6"/>
  <c r="AA161" i="6"/>
  <c r="AA164" i="6"/>
  <c r="AA167" i="6"/>
  <c r="AA170" i="6"/>
  <c r="AA173" i="6"/>
  <c r="AA176" i="6"/>
  <c r="AA105" i="6"/>
  <c r="AA108" i="6"/>
  <c r="AA111" i="6"/>
  <c r="AA114" i="6"/>
  <c r="AA117" i="6"/>
  <c r="AA120" i="6"/>
  <c r="AA123" i="6"/>
  <c r="AA126" i="6"/>
  <c r="AA129" i="6"/>
  <c r="AA132" i="6"/>
  <c r="AA135" i="6"/>
  <c r="AA138" i="6"/>
  <c r="AA141" i="6"/>
  <c r="AA144" i="6"/>
  <c r="AA147" i="6"/>
  <c r="AA150" i="6"/>
  <c r="AA153" i="6"/>
  <c r="AA156" i="6"/>
  <c r="AA159" i="6"/>
  <c r="AA162" i="6"/>
  <c r="AA165" i="6"/>
  <c r="AA168" i="6"/>
  <c r="AA171" i="6"/>
  <c r="AA174" i="6"/>
  <c r="AA102" i="6"/>
  <c r="AA103" i="6"/>
  <c r="AA106" i="6"/>
  <c r="AA109" i="6"/>
  <c r="AA112" i="6"/>
  <c r="AA115" i="6"/>
  <c r="AA118" i="6"/>
  <c r="AA121" i="6"/>
  <c r="AA124" i="6"/>
  <c r="AA127" i="6"/>
  <c r="AA130" i="6"/>
  <c r="AA133" i="6"/>
  <c r="AA136" i="6"/>
  <c r="AA139" i="6"/>
  <c r="AA142" i="6"/>
  <c r="AA145" i="6"/>
  <c r="AA148" i="6"/>
  <c r="AA151" i="6"/>
  <c r="AA154" i="6"/>
  <c r="AA157" i="6"/>
  <c r="AA160" i="6"/>
  <c r="AA163" i="6"/>
  <c r="AA166" i="6"/>
  <c r="AA169" i="6"/>
  <c r="AA172" i="6"/>
  <c r="AA179" i="6"/>
  <c r="AA182" i="6"/>
  <c r="AA185" i="6"/>
  <c r="AA188" i="6"/>
  <c r="AA191" i="6"/>
  <c r="AA194" i="6"/>
  <c r="AA197" i="6"/>
  <c r="AA200" i="6"/>
  <c r="AA175" i="6"/>
  <c r="AA177" i="6"/>
  <c r="AA180" i="6"/>
  <c r="AA183" i="6"/>
  <c r="AA186" i="6"/>
  <c r="AA189" i="6"/>
  <c r="AA192" i="6"/>
  <c r="AA195" i="6"/>
  <c r="AA198" i="6"/>
  <c r="AA201" i="6"/>
  <c r="AA178" i="6"/>
  <c r="AA181" i="6"/>
  <c r="AA184" i="6"/>
  <c r="AA187" i="6"/>
  <c r="AA190" i="6"/>
  <c r="AA193" i="6"/>
  <c r="AA196" i="6"/>
  <c r="AA199" i="6"/>
  <c r="AE13" i="6"/>
  <c r="N26" i="7"/>
  <c r="P29" i="7"/>
  <c r="Q11" i="7"/>
  <c r="R11" i="7"/>
  <c r="M11" i="7"/>
  <c r="S11" i="7"/>
  <c r="N11" i="7"/>
  <c r="O11" i="7"/>
  <c r="P11" i="7"/>
  <c r="AG13" i="6"/>
  <c r="AG11" i="6"/>
  <c r="AG15" i="6"/>
  <c r="AG17" i="6"/>
  <c r="AG12" i="6"/>
  <c r="AG14" i="6"/>
  <c r="AG16" i="6"/>
  <c r="Q26" i="7"/>
  <c r="W26" i="7"/>
  <c r="R26" i="7"/>
  <c r="Y26" i="7"/>
  <c r="S26" i="7"/>
  <c r="T26" i="7"/>
  <c r="U26" i="7"/>
  <c r="V26" i="7"/>
  <c r="P26" i="7"/>
  <c r="X26" i="7"/>
  <c r="AE17" i="6"/>
  <c r="AE18" i="6"/>
  <c r="AE21" i="6"/>
  <c r="AE14" i="6"/>
  <c r="AE22" i="6"/>
  <c r="AE16" i="6"/>
  <c r="AE19" i="6"/>
  <c r="AE23" i="6"/>
  <c r="AE15" i="6"/>
  <c r="AE20" i="6"/>
  <c r="N23" i="7"/>
  <c r="T23" i="7"/>
  <c r="Z23" i="7"/>
  <c r="AF23" i="7"/>
  <c r="AL23" i="7"/>
  <c r="AR23" i="7"/>
  <c r="AX23" i="7"/>
  <c r="BD23" i="7"/>
  <c r="BJ23" i="7"/>
  <c r="BP23" i="7"/>
  <c r="BV23" i="7"/>
  <c r="CB23" i="7"/>
  <c r="CH23" i="7"/>
  <c r="CN23" i="7"/>
  <c r="CT23" i="7"/>
  <c r="CZ23" i="7"/>
  <c r="DF23" i="7"/>
  <c r="DL23" i="7"/>
  <c r="DR23" i="7"/>
  <c r="DX23" i="7"/>
  <c r="ED23" i="7"/>
  <c r="EJ23" i="7"/>
  <c r="EP23" i="7"/>
  <c r="EV23" i="7"/>
  <c r="FB23" i="7"/>
  <c r="FH23" i="7"/>
  <c r="FN23" i="7"/>
  <c r="FT23" i="7"/>
  <c r="FZ23" i="7"/>
  <c r="GF23" i="7"/>
  <c r="GL23" i="7"/>
  <c r="GR23" i="7"/>
  <c r="I23" i="7"/>
  <c r="O23" i="7"/>
  <c r="U23" i="7"/>
  <c r="AA23" i="7"/>
  <c r="AG23" i="7"/>
  <c r="AM23" i="7"/>
  <c r="AS23" i="7"/>
  <c r="AY23" i="7"/>
  <c r="BE23" i="7"/>
  <c r="BK23" i="7"/>
  <c r="BQ23" i="7"/>
  <c r="BW23" i="7"/>
  <c r="CC23" i="7"/>
  <c r="CI23" i="7"/>
  <c r="CO23" i="7"/>
  <c r="CU23" i="7"/>
  <c r="DA23" i="7"/>
  <c r="DG23" i="7"/>
  <c r="DM23" i="7"/>
  <c r="DS23" i="7"/>
  <c r="DY23" i="7"/>
  <c r="EE23" i="7"/>
  <c r="EK23" i="7"/>
  <c r="EQ23" i="7"/>
  <c r="EW23" i="7"/>
  <c r="FC23" i="7"/>
  <c r="FI23" i="7"/>
  <c r="FO23" i="7"/>
  <c r="FU23" i="7"/>
  <c r="GA23" i="7"/>
  <c r="GG23" i="7"/>
  <c r="GM23" i="7"/>
  <c r="GS23" i="7"/>
  <c r="J23" i="7"/>
  <c r="P23" i="7"/>
  <c r="V23" i="7"/>
  <c r="AB23" i="7"/>
  <c r="AH23" i="7"/>
  <c r="AN23" i="7"/>
  <c r="AT23" i="7"/>
  <c r="AZ23" i="7"/>
  <c r="BF23" i="7"/>
  <c r="BL23" i="7"/>
  <c r="BR23" i="7"/>
  <c r="BX23" i="7"/>
  <c r="CD23" i="7"/>
  <c r="CJ23" i="7"/>
  <c r="CP23" i="7"/>
  <c r="CV23" i="7"/>
  <c r="DB23" i="7"/>
  <c r="DH23" i="7"/>
  <c r="DN23" i="7"/>
  <c r="DT23" i="7"/>
  <c r="DZ23" i="7"/>
  <c r="EF23" i="7"/>
  <c r="EL23" i="7"/>
  <c r="ER23" i="7"/>
  <c r="EX23" i="7"/>
  <c r="FD23" i="7"/>
  <c r="FJ23" i="7"/>
  <c r="FP23" i="7"/>
  <c r="FV23" i="7"/>
  <c r="GB23" i="7"/>
  <c r="GH23" i="7"/>
  <c r="GN23" i="7"/>
  <c r="GT23" i="7"/>
  <c r="K23" i="7"/>
  <c r="Q23" i="7"/>
  <c r="W23" i="7"/>
  <c r="AC23" i="7"/>
  <c r="AI23" i="7"/>
  <c r="AO23" i="7"/>
  <c r="AU23" i="7"/>
  <c r="BA23" i="7"/>
  <c r="BG23" i="7"/>
  <c r="BM23" i="7"/>
  <c r="BS23" i="7"/>
  <c r="BY23" i="7"/>
  <c r="CE23" i="7"/>
  <c r="CK23" i="7"/>
  <c r="CQ23" i="7"/>
  <c r="CW23" i="7"/>
  <c r="DC23" i="7"/>
  <c r="DI23" i="7"/>
  <c r="DO23" i="7"/>
  <c r="DU23" i="7"/>
  <c r="EA23" i="7"/>
  <c r="EG23" i="7"/>
  <c r="EM23" i="7"/>
  <c r="ES23" i="7"/>
  <c r="EY23" i="7"/>
  <c r="FE23" i="7"/>
  <c r="FK23" i="7"/>
  <c r="FQ23" i="7"/>
  <c r="FW23" i="7"/>
  <c r="GC23" i="7"/>
  <c r="GI23" i="7"/>
  <c r="GO23" i="7"/>
  <c r="GU23" i="7"/>
  <c r="M23" i="7"/>
  <c r="AE23" i="7"/>
  <c r="AW23" i="7"/>
  <c r="BO23" i="7"/>
  <c r="CG23" i="7"/>
  <c r="CY23" i="7"/>
  <c r="DQ23" i="7"/>
  <c r="EI23" i="7"/>
  <c r="FA23" i="7"/>
  <c r="FS23" i="7"/>
  <c r="GK23" i="7"/>
  <c r="R23" i="7"/>
  <c r="AJ23" i="7"/>
  <c r="BB23" i="7"/>
  <c r="BT23" i="7"/>
  <c r="CL23" i="7"/>
  <c r="DD23" i="7"/>
  <c r="DV23" i="7"/>
  <c r="EN23" i="7"/>
  <c r="FF23" i="7"/>
  <c r="FX23" i="7"/>
  <c r="GP23" i="7"/>
  <c r="S23" i="7"/>
  <c r="AK23" i="7"/>
  <c r="BC23" i="7"/>
  <c r="BU23" i="7"/>
  <c r="CM23" i="7"/>
  <c r="DE23" i="7"/>
  <c r="DW23" i="7"/>
  <c r="EO23" i="7"/>
  <c r="FG23" i="7"/>
  <c r="FY23" i="7"/>
  <c r="GQ23" i="7"/>
  <c r="X23" i="7"/>
  <c r="AP23" i="7"/>
  <c r="BH23" i="7"/>
  <c r="BZ23" i="7"/>
  <c r="CR23" i="7"/>
  <c r="DJ23" i="7"/>
  <c r="EB23" i="7"/>
  <c r="ET23" i="7"/>
  <c r="FL23" i="7"/>
  <c r="GD23" i="7"/>
  <c r="Y23" i="7"/>
  <c r="AQ23" i="7"/>
  <c r="BI23" i="7"/>
  <c r="CA23" i="7"/>
  <c r="CS23" i="7"/>
  <c r="DK23" i="7"/>
  <c r="EC23" i="7"/>
  <c r="EU23" i="7"/>
  <c r="FM23" i="7"/>
  <c r="GE23" i="7"/>
  <c r="L23" i="7"/>
  <c r="AD23" i="7"/>
  <c r="AV23" i="7"/>
  <c r="BN23" i="7"/>
  <c r="CF23" i="7"/>
  <c r="CX23" i="7"/>
  <c r="DP23" i="7"/>
  <c r="EH23" i="7"/>
  <c r="EZ23" i="7"/>
  <c r="FR23" i="7"/>
  <c r="GJ23" i="7"/>
  <c r="Z9" i="6"/>
  <c r="Z7" i="6"/>
  <c r="Z10" i="6"/>
  <c r="Z13" i="6"/>
  <c r="Z16" i="6"/>
  <c r="Z19" i="6"/>
  <c r="Z8" i="6"/>
  <c r="Z11" i="6"/>
  <c r="Z14" i="6"/>
  <c r="Z17" i="6"/>
  <c r="Z26" i="6"/>
  <c r="Z29" i="6"/>
  <c r="Z32" i="6"/>
  <c r="Z35" i="6"/>
  <c r="Z38" i="6"/>
  <c r="Z41" i="6"/>
  <c r="Z44" i="6"/>
  <c r="Z47" i="6"/>
  <c r="Z50" i="6"/>
  <c r="Z53" i="6"/>
  <c r="Z56" i="6"/>
  <c r="Z59" i="6"/>
  <c r="Z62" i="6"/>
  <c r="Z65" i="6"/>
  <c r="Z20" i="6"/>
  <c r="Z21" i="6"/>
  <c r="Z15" i="6"/>
  <c r="Z18" i="6"/>
  <c r="Z24" i="6"/>
  <c r="Z27" i="6"/>
  <c r="Z30" i="6"/>
  <c r="Z33" i="6"/>
  <c r="Z36" i="6"/>
  <c r="Z39" i="6"/>
  <c r="Z42" i="6"/>
  <c r="Z45" i="6"/>
  <c r="Z48" i="6"/>
  <c r="Z51" i="6"/>
  <c r="Z54" i="6"/>
  <c r="Z57" i="6"/>
  <c r="Z60" i="6"/>
  <c r="Z63" i="6"/>
  <c r="Z66" i="6"/>
  <c r="Z22" i="6"/>
  <c r="Z12" i="6"/>
  <c r="Z25" i="6"/>
  <c r="Z28" i="6"/>
  <c r="Z31" i="6"/>
  <c r="Z34" i="6"/>
  <c r="Z37" i="6"/>
  <c r="Z40" i="6"/>
  <c r="Z43" i="6"/>
  <c r="Z46" i="6"/>
  <c r="Z49" i="6"/>
  <c r="Z23" i="6"/>
  <c r="Z72" i="6"/>
  <c r="Z75" i="6"/>
  <c r="Z78" i="6"/>
  <c r="Z81" i="6"/>
  <c r="Z84" i="6"/>
  <c r="Z87" i="6"/>
  <c r="Z90" i="6"/>
  <c r="Z93" i="6"/>
  <c r="Z96" i="6"/>
  <c r="Z58" i="6"/>
  <c r="Z68" i="6"/>
  <c r="Z73" i="6"/>
  <c r="Z76" i="6"/>
  <c r="Z79" i="6"/>
  <c r="Z82" i="6"/>
  <c r="Z85" i="6"/>
  <c r="Z88" i="6"/>
  <c r="Z91" i="6"/>
  <c r="Z94" i="6"/>
  <c r="Z52" i="6"/>
  <c r="Z61" i="6"/>
  <c r="Z67" i="6"/>
  <c r="Z70" i="6"/>
  <c r="Z64" i="6"/>
  <c r="Z71" i="6"/>
  <c r="Z74" i="6"/>
  <c r="Z77" i="6"/>
  <c r="Z80" i="6"/>
  <c r="Z83" i="6"/>
  <c r="Z86" i="6"/>
  <c r="Z89" i="6"/>
  <c r="Z92" i="6"/>
  <c r="Z55" i="6"/>
  <c r="Z69" i="6"/>
  <c r="Z99" i="6"/>
  <c r="Z97" i="6"/>
  <c r="Z105" i="6"/>
  <c r="Z108" i="6"/>
  <c r="Z111" i="6"/>
  <c r="Z114" i="6"/>
  <c r="Z117" i="6"/>
  <c r="Z120" i="6"/>
  <c r="Z123" i="6"/>
  <c r="Z126" i="6"/>
  <c r="Z129" i="6"/>
  <c r="Z132" i="6"/>
  <c r="Z135" i="6"/>
  <c r="Z138" i="6"/>
  <c r="Z141" i="6"/>
  <c r="Z144" i="6"/>
  <c r="Z147" i="6"/>
  <c r="Z150" i="6"/>
  <c r="Z153" i="6"/>
  <c r="Z156" i="6"/>
  <c r="Z159" i="6"/>
  <c r="Z162" i="6"/>
  <c r="Z101" i="6"/>
  <c r="Z102" i="6"/>
  <c r="Z100" i="6"/>
  <c r="Z103" i="6"/>
  <c r="Z106" i="6"/>
  <c r="Z109" i="6"/>
  <c r="Z112" i="6"/>
  <c r="Z115" i="6"/>
  <c r="Z118" i="6"/>
  <c r="Z121" i="6"/>
  <c r="Z124" i="6"/>
  <c r="Z127" i="6"/>
  <c r="Z130" i="6"/>
  <c r="Z133" i="6"/>
  <c r="Z136" i="6"/>
  <c r="Z139" i="6"/>
  <c r="Z142" i="6"/>
  <c r="Z145" i="6"/>
  <c r="Z148" i="6"/>
  <c r="Z151" i="6"/>
  <c r="Z154" i="6"/>
  <c r="Z157" i="6"/>
  <c r="Z160" i="6"/>
  <c r="Z163" i="6"/>
  <c r="Z166" i="6"/>
  <c r="Z95" i="6"/>
  <c r="Z98" i="6"/>
  <c r="Z104" i="6"/>
  <c r="Z107" i="6"/>
  <c r="Z110" i="6"/>
  <c r="Z113" i="6"/>
  <c r="Z116" i="6"/>
  <c r="Z119" i="6"/>
  <c r="Z122" i="6"/>
  <c r="Z125" i="6"/>
  <c r="Z128" i="6"/>
  <c r="Z131" i="6"/>
  <c r="Z134" i="6"/>
  <c r="Z137" i="6"/>
  <c r="Z140" i="6"/>
  <c r="Z143" i="6"/>
  <c r="Z146" i="6"/>
  <c r="Z149" i="6"/>
  <c r="Z152" i="6"/>
  <c r="Z155" i="6"/>
  <c r="Z158" i="6"/>
  <c r="Z161" i="6"/>
  <c r="Z164" i="6"/>
  <c r="Z167" i="6"/>
  <c r="Z172" i="6"/>
  <c r="Z175" i="6"/>
  <c r="Z176" i="6"/>
  <c r="Z174" i="6"/>
  <c r="Z177" i="6"/>
  <c r="Z180" i="6"/>
  <c r="Z183" i="6"/>
  <c r="Z186" i="6"/>
  <c r="Z189" i="6"/>
  <c r="Z192" i="6"/>
  <c r="Z195" i="6"/>
  <c r="Z198" i="6"/>
  <c r="Z201" i="6"/>
  <c r="Z168" i="6"/>
  <c r="Z173" i="6"/>
  <c r="Z165" i="6"/>
  <c r="Z169" i="6"/>
  <c r="Z178" i="6"/>
  <c r="Z181" i="6"/>
  <c r="Z184" i="6"/>
  <c r="Z187" i="6"/>
  <c r="Z190" i="6"/>
  <c r="Z193" i="6"/>
  <c r="Z196" i="6"/>
  <c r="Z199" i="6"/>
  <c r="Z170" i="6"/>
  <c r="Z171" i="6"/>
  <c r="Z179" i="6"/>
  <c r="Z182" i="6"/>
  <c r="Z185" i="6"/>
  <c r="Z188" i="6"/>
  <c r="Z191" i="6"/>
  <c r="Z194" i="6"/>
  <c r="Z197" i="6"/>
  <c r="Z200" i="6"/>
  <c r="W29" i="7"/>
  <c r="AC29" i="7"/>
  <c r="AI29" i="7"/>
  <c r="AO29" i="7"/>
  <c r="AU29" i="7"/>
  <c r="BA29" i="7"/>
  <c r="BG29" i="7"/>
  <c r="BM29" i="7"/>
  <c r="BS29" i="7"/>
  <c r="BY29" i="7"/>
  <c r="CE29" i="7"/>
  <c r="CK29" i="7"/>
  <c r="CQ29" i="7"/>
  <c r="CW29" i="7"/>
  <c r="DC29" i="7"/>
  <c r="DI29" i="7"/>
  <c r="DO29" i="7"/>
  <c r="DU29" i="7"/>
  <c r="EA29" i="7"/>
  <c r="EG29" i="7"/>
  <c r="EM29" i="7"/>
  <c r="ES29" i="7"/>
  <c r="EY29" i="7"/>
  <c r="FE29" i="7"/>
  <c r="FK29" i="7"/>
  <c r="FQ29" i="7"/>
  <c r="FW29" i="7"/>
  <c r="GC29" i="7"/>
  <c r="GI29" i="7"/>
  <c r="GO29" i="7"/>
  <c r="GU29" i="7"/>
  <c r="R29" i="7"/>
  <c r="X29" i="7"/>
  <c r="AD29" i="7"/>
  <c r="AJ29" i="7"/>
  <c r="AP29" i="7"/>
  <c r="AV29" i="7"/>
  <c r="BB29" i="7"/>
  <c r="BH29" i="7"/>
  <c r="BN29" i="7"/>
  <c r="BT29" i="7"/>
  <c r="BZ29" i="7"/>
  <c r="CF29" i="7"/>
  <c r="CL29" i="7"/>
  <c r="CR29" i="7"/>
  <c r="CX29" i="7"/>
  <c r="DD29" i="7"/>
  <c r="DJ29" i="7"/>
  <c r="DP29" i="7"/>
  <c r="DV29" i="7"/>
  <c r="EB29" i="7"/>
  <c r="EH29" i="7"/>
  <c r="EN29" i="7"/>
  <c r="ET29" i="7"/>
  <c r="EZ29" i="7"/>
  <c r="FF29" i="7"/>
  <c r="FL29" i="7"/>
  <c r="FR29" i="7"/>
  <c r="FX29" i="7"/>
  <c r="GD29" i="7"/>
  <c r="GJ29" i="7"/>
  <c r="GP29" i="7"/>
  <c r="S29" i="7"/>
  <c r="Y29" i="7"/>
  <c r="AE29" i="7"/>
  <c r="AK29" i="7"/>
  <c r="AQ29" i="7"/>
  <c r="AW29" i="7"/>
  <c r="BC29" i="7"/>
  <c r="BI29" i="7"/>
  <c r="BO29" i="7"/>
  <c r="BU29" i="7"/>
  <c r="CA29" i="7"/>
  <c r="CG29" i="7"/>
  <c r="CM29" i="7"/>
  <c r="CS29" i="7"/>
  <c r="CY29" i="7"/>
  <c r="DE29" i="7"/>
  <c r="DK29" i="7"/>
  <c r="DQ29" i="7"/>
  <c r="DW29" i="7"/>
  <c r="EC29" i="7"/>
  <c r="EI29" i="7"/>
  <c r="EO29" i="7"/>
  <c r="EU29" i="7"/>
  <c r="FA29" i="7"/>
  <c r="FG29" i="7"/>
  <c r="FM29" i="7"/>
  <c r="FS29" i="7"/>
  <c r="FY29" i="7"/>
  <c r="GE29" i="7"/>
  <c r="GK29" i="7"/>
  <c r="GQ29" i="7"/>
  <c r="T29" i="7"/>
  <c r="Z29" i="7"/>
  <c r="AF29" i="7"/>
  <c r="AL29" i="7"/>
  <c r="AR29" i="7"/>
  <c r="AX29" i="7"/>
  <c r="BD29" i="7"/>
  <c r="BJ29" i="7"/>
  <c r="BP29" i="7"/>
  <c r="BV29" i="7"/>
  <c r="CB29" i="7"/>
  <c r="CH29" i="7"/>
  <c r="CN29" i="7"/>
  <c r="CT29" i="7"/>
  <c r="CZ29" i="7"/>
  <c r="DF29" i="7"/>
  <c r="DL29" i="7"/>
  <c r="DR29" i="7"/>
  <c r="DX29" i="7"/>
  <c r="ED29" i="7"/>
  <c r="EJ29" i="7"/>
  <c r="EP29" i="7"/>
  <c r="EV29" i="7"/>
  <c r="FB29" i="7"/>
  <c r="FH29" i="7"/>
  <c r="FN29" i="7"/>
  <c r="FT29" i="7"/>
  <c r="FZ29" i="7"/>
  <c r="GF29" i="7"/>
  <c r="GL29" i="7"/>
  <c r="GR29" i="7"/>
  <c r="V29" i="7"/>
  <c r="AB29" i="7"/>
  <c r="AH29" i="7"/>
  <c r="AN29" i="7"/>
  <c r="AT29" i="7"/>
  <c r="AZ29" i="7"/>
  <c r="BF29" i="7"/>
  <c r="BL29" i="7"/>
  <c r="BR29" i="7"/>
  <c r="BX29" i="7"/>
  <c r="CD29" i="7"/>
  <c r="CJ29" i="7"/>
  <c r="CP29" i="7"/>
  <c r="CV29" i="7"/>
  <c r="DB29" i="7"/>
  <c r="DH29" i="7"/>
  <c r="DN29" i="7"/>
  <c r="DT29" i="7"/>
  <c r="DZ29" i="7"/>
  <c r="EF29" i="7"/>
  <c r="EL29" i="7"/>
  <c r="ER29" i="7"/>
  <c r="EX29" i="7"/>
  <c r="FD29" i="7"/>
  <c r="FJ29" i="7"/>
  <c r="FP29" i="7"/>
  <c r="FV29" i="7"/>
  <c r="GB29" i="7"/>
  <c r="GH29" i="7"/>
  <c r="GN29" i="7"/>
  <c r="GT29" i="7"/>
  <c r="AS29" i="7"/>
  <c r="CC29" i="7"/>
  <c r="DM29" i="7"/>
  <c r="EW29" i="7"/>
  <c r="GG29" i="7"/>
  <c r="AY29" i="7"/>
  <c r="CI29" i="7"/>
  <c r="DS29" i="7"/>
  <c r="FC29" i="7"/>
  <c r="GM29" i="7"/>
  <c r="U29" i="7"/>
  <c r="BE29" i="7"/>
  <c r="CO29" i="7"/>
  <c r="DY29" i="7"/>
  <c r="FI29" i="7"/>
  <c r="GS29" i="7"/>
  <c r="AA29" i="7"/>
  <c r="BK29" i="7"/>
  <c r="CU29" i="7"/>
  <c r="EE29" i="7"/>
  <c r="FO29" i="7"/>
  <c r="AG29" i="7"/>
  <c r="BQ29" i="7"/>
  <c r="DA29" i="7"/>
  <c r="EK29" i="7"/>
  <c r="FU29" i="7"/>
  <c r="AM29" i="7"/>
  <c r="BW29" i="7"/>
  <c r="DG29" i="7"/>
  <c r="EQ29" i="7"/>
  <c r="GA29" i="7"/>
  <c r="L17" i="6"/>
  <c r="L20" i="6"/>
  <c r="L18" i="6"/>
  <c r="L25" i="6"/>
  <c r="L28" i="6"/>
  <c r="L31" i="6"/>
  <c r="L34" i="6"/>
  <c r="L37" i="6"/>
  <c r="L40" i="6"/>
  <c r="L43" i="6"/>
  <c r="L46" i="6"/>
  <c r="L49" i="6"/>
  <c r="L52" i="6"/>
  <c r="L55" i="6"/>
  <c r="L58" i="6"/>
  <c r="L61" i="6"/>
  <c r="L64" i="6"/>
  <c r="L22" i="6"/>
  <c r="L16" i="6"/>
  <c r="L26" i="6"/>
  <c r="L29" i="6"/>
  <c r="L32" i="6"/>
  <c r="L35" i="6"/>
  <c r="L38" i="6"/>
  <c r="L41" i="6"/>
  <c r="L44" i="6"/>
  <c r="L47" i="6"/>
  <c r="L50" i="6"/>
  <c r="L53" i="6"/>
  <c r="L56" i="6"/>
  <c r="L59" i="6"/>
  <c r="L62" i="6"/>
  <c r="L65" i="6"/>
  <c r="L68" i="6"/>
  <c r="L23" i="6"/>
  <c r="L24" i="6"/>
  <c r="L27" i="6"/>
  <c r="L30" i="6"/>
  <c r="L33" i="6"/>
  <c r="L36" i="6"/>
  <c r="L39" i="6"/>
  <c r="L42" i="6"/>
  <c r="L45" i="6"/>
  <c r="L48" i="6"/>
  <c r="L19" i="6"/>
  <c r="L21" i="6"/>
  <c r="L70" i="6"/>
  <c r="L71" i="6"/>
  <c r="L74" i="6"/>
  <c r="L77" i="6"/>
  <c r="L80" i="6"/>
  <c r="L83" i="6"/>
  <c r="L86" i="6"/>
  <c r="L89" i="6"/>
  <c r="L92" i="6"/>
  <c r="L95" i="6"/>
  <c r="L98" i="6"/>
  <c r="L57" i="6"/>
  <c r="L66" i="6"/>
  <c r="L67" i="6"/>
  <c r="L72" i="6"/>
  <c r="L75" i="6"/>
  <c r="L78" i="6"/>
  <c r="L81" i="6"/>
  <c r="L84" i="6"/>
  <c r="L87" i="6"/>
  <c r="L90" i="6"/>
  <c r="L93" i="6"/>
  <c r="L51" i="6"/>
  <c r="L60" i="6"/>
  <c r="L69" i="6"/>
  <c r="L63" i="6"/>
  <c r="L73" i="6"/>
  <c r="L76" i="6"/>
  <c r="L79" i="6"/>
  <c r="L82" i="6"/>
  <c r="L85" i="6"/>
  <c r="L88" i="6"/>
  <c r="L91" i="6"/>
  <c r="L54" i="6"/>
  <c r="L96" i="6"/>
  <c r="L99" i="6"/>
  <c r="L101" i="6"/>
  <c r="L102" i="6"/>
  <c r="L104" i="6"/>
  <c r="L107" i="6"/>
  <c r="L110" i="6"/>
  <c r="L113" i="6"/>
  <c r="L116" i="6"/>
  <c r="L119" i="6"/>
  <c r="L122" i="6"/>
  <c r="L125" i="6"/>
  <c r="L128" i="6"/>
  <c r="L131" i="6"/>
  <c r="L134" i="6"/>
  <c r="L137" i="6"/>
  <c r="L140" i="6"/>
  <c r="L143" i="6"/>
  <c r="L146" i="6"/>
  <c r="L149" i="6"/>
  <c r="L152" i="6"/>
  <c r="L155" i="6"/>
  <c r="L158" i="6"/>
  <c r="L161" i="6"/>
  <c r="L164" i="6"/>
  <c r="L100" i="6"/>
  <c r="L105" i="6"/>
  <c r="L108" i="6"/>
  <c r="L111" i="6"/>
  <c r="L114" i="6"/>
  <c r="L117" i="6"/>
  <c r="L120" i="6"/>
  <c r="L123" i="6"/>
  <c r="L126" i="6"/>
  <c r="L129" i="6"/>
  <c r="L132" i="6"/>
  <c r="L135" i="6"/>
  <c r="L138" i="6"/>
  <c r="L141" i="6"/>
  <c r="L144" i="6"/>
  <c r="L147" i="6"/>
  <c r="L150" i="6"/>
  <c r="L153" i="6"/>
  <c r="L156" i="6"/>
  <c r="L159" i="6"/>
  <c r="L162" i="6"/>
  <c r="L165" i="6"/>
  <c r="L94" i="6"/>
  <c r="L97" i="6"/>
  <c r="L103" i="6"/>
  <c r="L106" i="6"/>
  <c r="L109" i="6"/>
  <c r="L112" i="6"/>
  <c r="L115" i="6"/>
  <c r="L118" i="6"/>
  <c r="L121" i="6"/>
  <c r="L124" i="6"/>
  <c r="L127" i="6"/>
  <c r="L130" i="6"/>
  <c r="L133" i="6"/>
  <c r="L136" i="6"/>
  <c r="L139" i="6"/>
  <c r="L142" i="6"/>
  <c r="L145" i="6"/>
  <c r="L148" i="6"/>
  <c r="L151" i="6"/>
  <c r="L154" i="6"/>
  <c r="L157" i="6"/>
  <c r="L160" i="6"/>
  <c r="L163" i="6"/>
  <c r="L166" i="6"/>
  <c r="L171" i="6"/>
  <c r="L174" i="6"/>
  <c r="L175" i="6"/>
  <c r="L172" i="6"/>
  <c r="L179" i="6"/>
  <c r="L182" i="6"/>
  <c r="L185" i="6"/>
  <c r="L188" i="6"/>
  <c r="L191" i="6"/>
  <c r="L194" i="6"/>
  <c r="L197" i="6"/>
  <c r="L200" i="6"/>
  <c r="L173" i="6"/>
  <c r="L180" i="6"/>
  <c r="L183" i="6"/>
  <c r="L186" i="6"/>
  <c r="L189" i="6"/>
  <c r="L192" i="6"/>
  <c r="L195" i="6"/>
  <c r="L198" i="6"/>
  <c r="L201" i="6"/>
  <c r="L167" i="6"/>
  <c r="L168" i="6"/>
  <c r="L169" i="6"/>
  <c r="L177" i="6"/>
  <c r="L170" i="6"/>
  <c r="L176" i="6"/>
  <c r="L178" i="6"/>
  <c r="L181" i="6"/>
  <c r="L184" i="6"/>
  <c r="L187" i="6"/>
  <c r="L190" i="6"/>
  <c r="L193" i="6"/>
  <c r="L196" i="6"/>
  <c r="L199" i="6"/>
  <c r="L2" i="7"/>
  <c r="R2" i="7"/>
  <c r="X2" i="7"/>
  <c r="AD2" i="7"/>
  <c r="AJ2" i="7"/>
  <c r="AP2" i="7"/>
  <c r="AV2" i="7"/>
  <c r="BB2" i="7"/>
  <c r="BH2" i="7"/>
  <c r="BN2" i="7"/>
  <c r="BT2" i="7"/>
  <c r="BZ2" i="7"/>
  <c r="CF2" i="7"/>
  <c r="CL2" i="7"/>
  <c r="CR2" i="7"/>
  <c r="CX2" i="7"/>
  <c r="DD2" i="7"/>
  <c r="DJ2" i="7"/>
  <c r="DP2" i="7"/>
  <c r="DV2" i="7"/>
  <c r="EB2" i="7"/>
  <c r="EH2" i="7"/>
  <c r="EN2" i="7"/>
  <c r="ET2" i="7"/>
  <c r="EZ2" i="7"/>
  <c r="FF2" i="7"/>
  <c r="FL2" i="7"/>
  <c r="FR2" i="7"/>
  <c r="FX2" i="7"/>
  <c r="GD2" i="7"/>
  <c r="GJ2" i="7"/>
  <c r="GP2" i="7"/>
  <c r="M2" i="7"/>
  <c r="S2" i="7"/>
  <c r="Y2" i="7"/>
  <c r="AE2" i="7"/>
  <c r="AK2" i="7"/>
  <c r="AQ2" i="7"/>
  <c r="AW2" i="7"/>
  <c r="BC2" i="7"/>
  <c r="BI2" i="7"/>
  <c r="BO2" i="7"/>
  <c r="BU2" i="7"/>
  <c r="CA2" i="7"/>
  <c r="CG2" i="7"/>
  <c r="CM2" i="7"/>
  <c r="CS2" i="7"/>
  <c r="CY2" i="7"/>
  <c r="DE2" i="7"/>
  <c r="DK2" i="7"/>
  <c r="DQ2" i="7"/>
  <c r="DW2" i="7"/>
  <c r="EC2" i="7"/>
  <c r="EI2" i="7"/>
  <c r="EO2" i="7"/>
  <c r="EU2" i="7"/>
  <c r="FA2" i="7"/>
  <c r="FG2" i="7"/>
  <c r="FM2" i="7"/>
  <c r="FS2" i="7"/>
  <c r="FY2" i="7"/>
  <c r="GE2" i="7"/>
  <c r="GK2" i="7"/>
  <c r="GQ2" i="7"/>
  <c r="N2" i="7"/>
  <c r="T2" i="7"/>
  <c r="Z2" i="7"/>
  <c r="AF2" i="7"/>
  <c r="AL2" i="7"/>
  <c r="AR2" i="7"/>
  <c r="AX2" i="7"/>
  <c r="BD2" i="7"/>
  <c r="BJ2" i="7"/>
  <c r="BP2" i="7"/>
  <c r="BV2" i="7"/>
  <c r="CB2" i="7"/>
  <c r="CH2" i="7"/>
  <c r="CN2" i="7"/>
  <c r="CT2" i="7"/>
  <c r="CZ2" i="7"/>
  <c r="DF2" i="7"/>
  <c r="DL2" i="7"/>
  <c r="DR2" i="7"/>
  <c r="DX2" i="7"/>
  <c r="ED2" i="7"/>
  <c r="EJ2" i="7"/>
  <c r="EP2" i="7"/>
  <c r="EV2" i="7"/>
  <c r="FB2" i="7"/>
  <c r="FH2" i="7"/>
  <c r="FN2" i="7"/>
  <c r="FT2" i="7"/>
  <c r="FZ2" i="7"/>
  <c r="GF2" i="7"/>
  <c r="GL2" i="7"/>
  <c r="GR2" i="7"/>
  <c r="O2" i="7"/>
  <c r="U2" i="7"/>
  <c r="AA2" i="7"/>
  <c r="AG2" i="7"/>
  <c r="AM2" i="7"/>
  <c r="AS2" i="7"/>
  <c r="AY2" i="7"/>
  <c r="BE2" i="7"/>
  <c r="BK2" i="7"/>
  <c r="BQ2" i="7"/>
  <c r="BW2" i="7"/>
  <c r="CC2" i="7"/>
  <c r="CI2" i="7"/>
  <c r="CO2" i="7"/>
  <c r="CU2" i="7"/>
  <c r="DA2" i="7"/>
  <c r="DG2" i="7"/>
  <c r="DM2" i="7"/>
  <c r="DS2" i="7"/>
  <c r="DY2" i="7"/>
  <c r="EE2" i="7"/>
  <c r="EK2" i="7"/>
  <c r="EQ2" i="7"/>
  <c r="EW2" i="7"/>
  <c r="FC2" i="7"/>
  <c r="FI2" i="7"/>
  <c r="FO2" i="7"/>
  <c r="FU2" i="7"/>
  <c r="GA2" i="7"/>
  <c r="GG2" i="7"/>
  <c r="GM2" i="7"/>
  <c r="GS2" i="7"/>
  <c r="J2" i="7"/>
  <c r="P2" i="7"/>
  <c r="V2" i="7"/>
  <c r="AB2" i="7"/>
  <c r="AH2" i="7"/>
  <c r="AN2" i="7"/>
  <c r="AT2" i="7"/>
  <c r="AZ2" i="7"/>
  <c r="BF2" i="7"/>
  <c r="BL2" i="7"/>
  <c r="BR2" i="7"/>
  <c r="BX2" i="7"/>
  <c r="CD2" i="7"/>
  <c r="CJ2" i="7"/>
  <c r="CP2" i="7"/>
  <c r="CV2" i="7"/>
  <c r="DB2" i="7"/>
  <c r="DH2" i="7"/>
  <c r="DN2" i="7"/>
  <c r="DT2" i="7"/>
  <c r="DZ2" i="7"/>
  <c r="EF2" i="7"/>
  <c r="EL2" i="7"/>
  <c r="ER2" i="7"/>
  <c r="EX2" i="7"/>
  <c r="FD2" i="7"/>
  <c r="FJ2" i="7"/>
  <c r="FP2" i="7"/>
  <c r="FV2" i="7"/>
  <c r="GB2" i="7"/>
  <c r="GH2" i="7"/>
  <c r="GN2" i="7"/>
  <c r="GT2" i="7"/>
  <c r="K2" i="7"/>
  <c r="Q2" i="7"/>
  <c r="W2" i="7"/>
  <c r="AC2" i="7"/>
  <c r="AI2" i="7"/>
  <c r="AO2" i="7"/>
  <c r="AU2" i="7"/>
  <c r="BA2" i="7"/>
  <c r="BG2" i="7"/>
  <c r="BM2" i="7"/>
  <c r="BS2" i="7"/>
  <c r="BY2" i="7"/>
  <c r="CE2" i="7"/>
  <c r="CK2" i="7"/>
  <c r="CQ2" i="7"/>
  <c r="CW2" i="7"/>
  <c r="DC2" i="7"/>
  <c r="DI2" i="7"/>
  <c r="DO2" i="7"/>
  <c r="DU2" i="7"/>
  <c r="EA2" i="7"/>
  <c r="EG2" i="7"/>
  <c r="EM2" i="7"/>
  <c r="ES2" i="7"/>
  <c r="EY2" i="7"/>
  <c r="FE2" i="7"/>
  <c r="FK2" i="7"/>
  <c r="FQ2" i="7"/>
  <c r="FW2" i="7"/>
  <c r="GC2" i="7"/>
  <c r="GI2" i="7"/>
  <c r="GO2" i="7"/>
  <c r="GU2" i="7"/>
  <c r="AB8" i="6"/>
  <c r="AB9" i="6"/>
  <c r="AB12" i="6"/>
  <c r="AB15" i="6"/>
  <c r="AB18" i="6"/>
  <c r="AB10" i="6"/>
  <c r="AB13" i="6"/>
  <c r="AB16" i="6"/>
  <c r="AB14" i="6"/>
  <c r="AB19" i="6"/>
  <c r="AB25" i="6"/>
  <c r="AB28" i="6"/>
  <c r="AB31" i="6"/>
  <c r="AB34" i="6"/>
  <c r="AB37" i="6"/>
  <c r="AB40" i="6"/>
  <c r="AB43" i="6"/>
  <c r="AB46" i="6"/>
  <c r="AB49" i="6"/>
  <c r="AB52" i="6"/>
  <c r="AB55" i="6"/>
  <c r="AB58" i="6"/>
  <c r="AB61" i="6"/>
  <c r="AB64" i="6"/>
  <c r="AB23" i="6"/>
  <c r="AB26" i="6"/>
  <c r="AB29" i="6"/>
  <c r="AB32" i="6"/>
  <c r="AB35" i="6"/>
  <c r="AB38" i="6"/>
  <c r="AB41" i="6"/>
  <c r="AB44" i="6"/>
  <c r="AB47" i="6"/>
  <c r="AB50" i="6"/>
  <c r="AB53" i="6"/>
  <c r="AB56" i="6"/>
  <c r="AB59" i="6"/>
  <c r="AB62" i="6"/>
  <c r="AB65" i="6"/>
  <c r="AB68" i="6"/>
  <c r="AB20" i="6"/>
  <c r="AB21" i="6"/>
  <c r="AB17" i="6"/>
  <c r="AB24" i="6"/>
  <c r="AB27" i="6"/>
  <c r="AB30" i="6"/>
  <c r="AB33" i="6"/>
  <c r="AB36" i="6"/>
  <c r="AB39" i="6"/>
  <c r="AB42" i="6"/>
  <c r="AB45" i="6"/>
  <c r="AB48" i="6"/>
  <c r="AB11" i="6"/>
  <c r="AB22" i="6"/>
  <c r="AB71" i="6"/>
  <c r="AB74" i="6"/>
  <c r="AB77" i="6"/>
  <c r="AB80" i="6"/>
  <c r="AB83" i="6"/>
  <c r="AB86" i="6"/>
  <c r="AB89" i="6"/>
  <c r="AB92" i="6"/>
  <c r="AB95" i="6"/>
  <c r="AB51" i="6"/>
  <c r="AB60" i="6"/>
  <c r="AB66" i="6"/>
  <c r="AB69" i="6"/>
  <c r="AB72" i="6"/>
  <c r="AB75" i="6"/>
  <c r="AB78" i="6"/>
  <c r="AB81" i="6"/>
  <c r="AB84" i="6"/>
  <c r="AB87" i="6"/>
  <c r="AB90" i="6"/>
  <c r="AB93" i="6"/>
  <c r="AB54" i="6"/>
  <c r="AB63" i="6"/>
  <c r="AB67" i="6"/>
  <c r="AB70" i="6"/>
  <c r="AB73" i="6"/>
  <c r="AB76" i="6"/>
  <c r="AB79" i="6"/>
  <c r="AB82" i="6"/>
  <c r="AB85" i="6"/>
  <c r="AB88" i="6"/>
  <c r="AB91" i="6"/>
  <c r="AB57" i="6"/>
  <c r="AB94" i="6"/>
  <c r="AB98" i="6"/>
  <c r="AB99" i="6"/>
  <c r="AB104" i="6"/>
  <c r="AB107" i="6"/>
  <c r="AB110" i="6"/>
  <c r="AB113" i="6"/>
  <c r="AB116" i="6"/>
  <c r="AB119" i="6"/>
  <c r="AB122" i="6"/>
  <c r="AB125" i="6"/>
  <c r="AB128" i="6"/>
  <c r="AB131" i="6"/>
  <c r="AB134" i="6"/>
  <c r="AB137" i="6"/>
  <c r="AB140" i="6"/>
  <c r="AB143" i="6"/>
  <c r="AB146" i="6"/>
  <c r="AB149" i="6"/>
  <c r="AB152" i="6"/>
  <c r="AB155" i="6"/>
  <c r="AB158" i="6"/>
  <c r="AB161" i="6"/>
  <c r="AB97" i="6"/>
  <c r="AB101" i="6"/>
  <c r="AB105" i="6"/>
  <c r="AB108" i="6"/>
  <c r="AB111" i="6"/>
  <c r="AB114" i="6"/>
  <c r="AB117" i="6"/>
  <c r="AB120" i="6"/>
  <c r="AB123" i="6"/>
  <c r="AB126" i="6"/>
  <c r="AB129" i="6"/>
  <c r="AB132" i="6"/>
  <c r="AB135" i="6"/>
  <c r="AB138" i="6"/>
  <c r="AB141" i="6"/>
  <c r="AB144" i="6"/>
  <c r="AB147" i="6"/>
  <c r="AB150" i="6"/>
  <c r="AB153" i="6"/>
  <c r="AB156" i="6"/>
  <c r="AB159" i="6"/>
  <c r="AB162" i="6"/>
  <c r="AB165" i="6"/>
  <c r="AB100" i="6"/>
  <c r="AB102" i="6"/>
  <c r="AB96" i="6"/>
  <c r="AB103" i="6"/>
  <c r="AB106" i="6"/>
  <c r="AB109" i="6"/>
  <c r="AB112" i="6"/>
  <c r="AB115" i="6"/>
  <c r="AB118" i="6"/>
  <c r="AB121" i="6"/>
  <c r="AB124" i="6"/>
  <c r="AB127" i="6"/>
  <c r="AB130" i="6"/>
  <c r="AB133" i="6"/>
  <c r="AB136" i="6"/>
  <c r="AB139" i="6"/>
  <c r="AB142" i="6"/>
  <c r="AB145" i="6"/>
  <c r="AB148" i="6"/>
  <c r="AB151" i="6"/>
  <c r="AB154" i="6"/>
  <c r="AB157" i="6"/>
  <c r="AB160" i="6"/>
  <c r="AB163" i="6"/>
  <c r="AB166" i="6"/>
  <c r="AB167" i="6"/>
  <c r="AB171" i="6"/>
  <c r="AB172" i="6"/>
  <c r="AB176" i="6"/>
  <c r="AB179" i="6"/>
  <c r="AB182" i="6"/>
  <c r="AB185" i="6"/>
  <c r="AB188" i="6"/>
  <c r="AB191" i="6"/>
  <c r="AB194" i="6"/>
  <c r="AB197" i="6"/>
  <c r="AB200" i="6"/>
  <c r="AB174" i="6"/>
  <c r="AB175" i="6"/>
  <c r="AB168" i="6"/>
  <c r="AB173" i="6"/>
  <c r="AB177" i="6"/>
  <c r="AB180" i="6"/>
  <c r="AB183" i="6"/>
  <c r="AB186" i="6"/>
  <c r="AB189" i="6"/>
  <c r="AB192" i="6"/>
  <c r="AB195" i="6"/>
  <c r="AB198" i="6"/>
  <c r="AB201" i="6"/>
  <c r="AB169" i="6"/>
  <c r="AB164" i="6"/>
  <c r="AB170" i="6"/>
  <c r="AB178" i="6"/>
  <c r="AB181" i="6"/>
  <c r="AB184" i="6"/>
  <c r="AB187" i="6"/>
  <c r="AB190" i="6"/>
  <c r="AB193" i="6"/>
  <c r="AB196" i="6"/>
  <c r="AB199" i="6"/>
  <c r="O28" i="7"/>
  <c r="U28" i="7"/>
  <c r="AA28" i="7"/>
  <c r="AG28" i="7"/>
  <c r="J28" i="7"/>
  <c r="Q28" i="7"/>
  <c r="X28" i="7"/>
  <c r="AE28" i="7"/>
  <c r="AL28" i="7"/>
  <c r="AR28" i="7"/>
  <c r="AX28" i="7"/>
  <c r="BD28" i="7"/>
  <c r="BJ28" i="7"/>
  <c r="BP28" i="7"/>
  <c r="BV28" i="7"/>
  <c r="CB28" i="7"/>
  <c r="CH28" i="7"/>
  <c r="CN28" i="7"/>
  <c r="CT28" i="7"/>
  <c r="CZ28" i="7"/>
  <c r="DF28" i="7"/>
  <c r="DL28" i="7"/>
  <c r="DR28" i="7"/>
  <c r="DX28" i="7"/>
  <c r="ED28" i="7"/>
  <c r="EJ28" i="7"/>
  <c r="EP28" i="7"/>
  <c r="EV28" i="7"/>
  <c r="FB28" i="7"/>
  <c r="FH28" i="7"/>
  <c r="FN28" i="7"/>
  <c r="FT28" i="7"/>
  <c r="FZ28" i="7"/>
  <c r="GF28" i="7"/>
  <c r="GL28" i="7"/>
  <c r="GR28" i="7"/>
  <c r="K28" i="7"/>
  <c r="R28" i="7"/>
  <c r="Y28" i="7"/>
  <c r="AF28" i="7"/>
  <c r="AM28" i="7"/>
  <c r="AS28" i="7"/>
  <c r="AY28" i="7"/>
  <c r="BE28" i="7"/>
  <c r="BK28" i="7"/>
  <c r="BQ28" i="7"/>
  <c r="BW28" i="7"/>
  <c r="CC28" i="7"/>
  <c r="CI28" i="7"/>
  <c r="CO28" i="7"/>
  <c r="CU28" i="7"/>
  <c r="DA28" i="7"/>
  <c r="DG28" i="7"/>
  <c r="DM28" i="7"/>
  <c r="DS28" i="7"/>
  <c r="DY28" i="7"/>
  <c r="EE28" i="7"/>
  <c r="EK28" i="7"/>
  <c r="EQ28" i="7"/>
  <c r="EW28" i="7"/>
  <c r="FC28" i="7"/>
  <c r="FI28" i="7"/>
  <c r="FO28" i="7"/>
  <c r="FU28" i="7"/>
  <c r="GA28" i="7"/>
  <c r="GG28" i="7"/>
  <c r="GM28" i="7"/>
  <c r="GS28" i="7"/>
  <c r="L28" i="7"/>
  <c r="S28" i="7"/>
  <c r="Z28" i="7"/>
  <c r="AH28" i="7"/>
  <c r="AN28" i="7"/>
  <c r="AT28" i="7"/>
  <c r="AZ28" i="7"/>
  <c r="BF28" i="7"/>
  <c r="BL28" i="7"/>
  <c r="BR28" i="7"/>
  <c r="BX28" i="7"/>
  <c r="CD28" i="7"/>
  <c r="CJ28" i="7"/>
  <c r="CP28" i="7"/>
  <c r="CV28" i="7"/>
  <c r="DB28" i="7"/>
  <c r="DH28" i="7"/>
  <c r="DN28" i="7"/>
  <c r="DT28" i="7"/>
  <c r="DZ28" i="7"/>
  <c r="EF28" i="7"/>
  <c r="EL28" i="7"/>
  <c r="ER28" i="7"/>
  <c r="EX28" i="7"/>
  <c r="FD28" i="7"/>
  <c r="FJ28" i="7"/>
  <c r="FP28" i="7"/>
  <c r="FV28" i="7"/>
  <c r="GB28" i="7"/>
  <c r="GH28" i="7"/>
  <c r="GN28" i="7"/>
  <c r="GT28" i="7"/>
  <c r="M28" i="7"/>
  <c r="T28" i="7"/>
  <c r="AB28" i="7"/>
  <c r="AI28" i="7"/>
  <c r="AO28" i="7"/>
  <c r="AU28" i="7"/>
  <c r="BA28" i="7"/>
  <c r="BG28" i="7"/>
  <c r="BM28" i="7"/>
  <c r="BS28" i="7"/>
  <c r="BY28" i="7"/>
  <c r="CE28" i="7"/>
  <c r="CK28" i="7"/>
  <c r="CQ28" i="7"/>
  <c r="CW28" i="7"/>
  <c r="DC28" i="7"/>
  <c r="DI28" i="7"/>
  <c r="DO28" i="7"/>
  <c r="DU28" i="7"/>
  <c r="EA28" i="7"/>
  <c r="EG28" i="7"/>
  <c r="EM28" i="7"/>
  <c r="ES28" i="7"/>
  <c r="EY28" i="7"/>
  <c r="FE28" i="7"/>
  <c r="FK28" i="7"/>
  <c r="FQ28" i="7"/>
  <c r="FW28" i="7"/>
  <c r="GC28" i="7"/>
  <c r="GI28" i="7"/>
  <c r="GO28" i="7"/>
  <c r="GU28" i="7"/>
  <c r="N28" i="7"/>
  <c r="V28" i="7"/>
  <c r="AC28" i="7"/>
  <c r="AJ28" i="7"/>
  <c r="AP28" i="7"/>
  <c r="AV28" i="7"/>
  <c r="BB28" i="7"/>
  <c r="BH28" i="7"/>
  <c r="BN28" i="7"/>
  <c r="BT28" i="7"/>
  <c r="BZ28" i="7"/>
  <c r="CF28" i="7"/>
  <c r="CL28" i="7"/>
  <c r="CR28" i="7"/>
  <c r="CX28" i="7"/>
  <c r="DD28" i="7"/>
  <c r="DJ28" i="7"/>
  <c r="DP28" i="7"/>
  <c r="DV28" i="7"/>
  <c r="EB28" i="7"/>
  <c r="EH28" i="7"/>
  <c r="EN28" i="7"/>
  <c r="ET28" i="7"/>
  <c r="EZ28" i="7"/>
  <c r="FF28" i="7"/>
  <c r="FL28" i="7"/>
  <c r="FR28" i="7"/>
  <c r="FX28" i="7"/>
  <c r="GD28" i="7"/>
  <c r="GJ28" i="7"/>
  <c r="GP28" i="7"/>
  <c r="AD28" i="7"/>
  <c r="BO28" i="7"/>
  <c r="CY28" i="7"/>
  <c r="EI28" i="7"/>
  <c r="FS28" i="7"/>
  <c r="AK28" i="7"/>
  <c r="BU28" i="7"/>
  <c r="DE28" i="7"/>
  <c r="EO28" i="7"/>
  <c r="FY28" i="7"/>
  <c r="AQ28" i="7"/>
  <c r="CA28" i="7"/>
  <c r="DK28" i="7"/>
  <c r="EU28" i="7"/>
  <c r="GE28" i="7"/>
  <c r="AW28" i="7"/>
  <c r="CG28" i="7"/>
  <c r="DQ28" i="7"/>
  <c r="FA28" i="7"/>
  <c r="GK28" i="7"/>
  <c r="P28" i="7"/>
  <c r="BC28" i="7"/>
  <c r="CM28" i="7"/>
  <c r="DW28" i="7"/>
  <c r="FG28" i="7"/>
  <c r="GQ28" i="7"/>
  <c r="EC28" i="7"/>
  <c r="FM28" i="7"/>
  <c r="W28" i="7"/>
  <c r="CS28" i="7"/>
  <c r="BI28" i="7"/>
  <c r="G9" i="6"/>
  <c r="G8" i="6"/>
  <c r="G11" i="6"/>
  <c r="G21" i="6"/>
  <c r="G24" i="6"/>
  <c r="G27" i="6"/>
  <c r="G30" i="6"/>
  <c r="G33" i="6"/>
  <c r="G36" i="6"/>
  <c r="G39" i="6"/>
  <c r="G42" i="6"/>
  <c r="G45" i="6"/>
  <c r="G48" i="6"/>
  <c r="G51" i="6"/>
  <c r="G54" i="6"/>
  <c r="G57" i="6"/>
  <c r="G60" i="6"/>
  <c r="G63" i="6"/>
  <c r="G66" i="6"/>
  <c r="G13" i="6"/>
  <c r="G15" i="6"/>
  <c r="G19" i="6"/>
  <c r="G17" i="6"/>
  <c r="G22" i="6"/>
  <c r="G25" i="6"/>
  <c r="G28" i="6"/>
  <c r="G31" i="6"/>
  <c r="G34" i="6"/>
  <c r="G37" i="6"/>
  <c r="G40" i="6"/>
  <c r="G43" i="6"/>
  <c r="G46" i="6"/>
  <c r="G49" i="6"/>
  <c r="G52" i="6"/>
  <c r="G55" i="6"/>
  <c r="G58" i="6"/>
  <c r="G61" i="6"/>
  <c r="G64" i="6"/>
  <c r="G67" i="6"/>
  <c r="G20" i="6"/>
  <c r="G10" i="6"/>
  <c r="G12" i="6"/>
  <c r="G14" i="6"/>
  <c r="G23" i="6"/>
  <c r="G26" i="6"/>
  <c r="G29" i="6"/>
  <c r="G32" i="6"/>
  <c r="G35" i="6"/>
  <c r="G38" i="6"/>
  <c r="G41" i="6"/>
  <c r="G44" i="6"/>
  <c r="G47" i="6"/>
  <c r="G50" i="6"/>
  <c r="G16" i="6"/>
  <c r="G18" i="6"/>
  <c r="G73" i="6"/>
  <c r="G76" i="6"/>
  <c r="G79" i="6"/>
  <c r="G82" i="6"/>
  <c r="G85" i="6"/>
  <c r="G88" i="6"/>
  <c r="G91" i="6"/>
  <c r="G94" i="6"/>
  <c r="G97" i="6"/>
  <c r="G53" i="6"/>
  <c r="G62" i="6"/>
  <c r="G71" i="6"/>
  <c r="G74" i="6"/>
  <c r="G77" i="6"/>
  <c r="G80" i="6"/>
  <c r="G83" i="6"/>
  <c r="G86" i="6"/>
  <c r="G89" i="6"/>
  <c r="G92" i="6"/>
  <c r="G95" i="6"/>
  <c r="G56" i="6"/>
  <c r="G70" i="6"/>
  <c r="G65" i="6"/>
  <c r="G72" i="6"/>
  <c r="G75" i="6"/>
  <c r="G78" i="6"/>
  <c r="G81" i="6"/>
  <c r="G84" i="6"/>
  <c r="G87" i="6"/>
  <c r="G90" i="6"/>
  <c r="G59" i="6"/>
  <c r="G68" i="6"/>
  <c r="G69" i="6"/>
  <c r="G96" i="6"/>
  <c r="G100" i="6"/>
  <c r="G103" i="6"/>
  <c r="G106" i="6"/>
  <c r="G109" i="6"/>
  <c r="G112" i="6"/>
  <c r="G115" i="6"/>
  <c r="G118" i="6"/>
  <c r="G121" i="6"/>
  <c r="G124" i="6"/>
  <c r="G127" i="6"/>
  <c r="G130" i="6"/>
  <c r="G133" i="6"/>
  <c r="G136" i="6"/>
  <c r="G139" i="6"/>
  <c r="G142" i="6"/>
  <c r="G145" i="6"/>
  <c r="G148" i="6"/>
  <c r="G151" i="6"/>
  <c r="G154" i="6"/>
  <c r="G157" i="6"/>
  <c r="G160" i="6"/>
  <c r="G163" i="6"/>
  <c r="G104" i="6"/>
  <c r="G107" i="6"/>
  <c r="G110" i="6"/>
  <c r="G113" i="6"/>
  <c r="G116" i="6"/>
  <c r="G119" i="6"/>
  <c r="G122" i="6"/>
  <c r="G125" i="6"/>
  <c r="G128" i="6"/>
  <c r="G131" i="6"/>
  <c r="G134" i="6"/>
  <c r="G137" i="6"/>
  <c r="G140" i="6"/>
  <c r="G143" i="6"/>
  <c r="G146" i="6"/>
  <c r="G149" i="6"/>
  <c r="G152" i="6"/>
  <c r="G155" i="6"/>
  <c r="G158" i="6"/>
  <c r="G161" i="6"/>
  <c r="G164" i="6"/>
  <c r="G167" i="6"/>
  <c r="G102" i="6"/>
  <c r="G93" i="6"/>
  <c r="G98" i="6"/>
  <c r="G99" i="6"/>
  <c r="G101" i="6"/>
  <c r="G105" i="6"/>
  <c r="G108" i="6"/>
  <c r="G111" i="6"/>
  <c r="G114" i="6"/>
  <c r="G117" i="6"/>
  <c r="G120" i="6"/>
  <c r="G123" i="6"/>
  <c r="G126" i="6"/>
  <c r="G129" i="6"/>
  <c r="G132" i="6"/>
  <c r="G135" i="6"/>
  <c r="G138" i="6"/>
  <c r="G141" i="6"/>
  <c r="G144" i="6"/>
  <c r="G147" i="6"/>
  <c r="G150" i="6"/>
  <c r="G153" i="6"/>
  <c r="G156" i="6"/>
  <c r="G159" i="6"/>
  <c r="G162" i="6"/>
  <c r="G165" i="6"/>
  <c r="G168" i="6"/>
  <c r="G173" i="6"/>
  <c r="G178" i="6"/>
  <c r="G181" i="6"/>
  <c r="G184" i="6"/>
  <c r="G187" i="6"/>
  <c r="G190" i="6"/>
  <c r="G193" i="6"/>
  <c r="G196" i="6"/>
  <c r="G199" i="6"/>
  <c r="G169" i="6"/>
  <c r="G176" i="6"/>
  <c r="G177" i="6"/>
  <c r="G170" i="6"/>
  <c r="G175" i="6"/>
  <c r="G179" i="6"/>
  <c r="G182" i="6"/>
  <c r="G185" i="6"/>
  <c r="G188" i="6"/>
  <c r="G191" i="6"/>
  <c r="G194" i="6"/>
  <c r="G197" i="6"/>
  <c r="G200" i="6"/>
  <c r="G171" i="6"/>
  <c r="G174" i="6"/>
  <c r="G166" i="6"/>
  <c r="G172" i="6"/>
  <c r="G180" i="6"/>
  <c r="G183" i="6"/>
  <c r="G186" i="6"/>
  <c r="G189" i="6"/>
  <c r="G192" i="6"/>
  <c r="G195" i="6"/>
  <c r="G198" i="6"/>
  <c r="G201" i="6"/>
  <c r="O3" i="7"/>
  <c r="U3" i="7"/>
  <c r="AA3" i="7"/>
  <c r="AG3" i="7"/>
  <c r="AM3" i="7"/>
  <c r="AS3" i="7"/>
  <c r="AY3" i="7"/>
  <c r="BE3" i="7"/>
  <c r="BK3" i="7"/>
  <c r="BQ3" i="7"/>
  <c r="BW3" i="7"/>
  <c r="CC3" i="7"/>
  <c r="CI3" i="7"/>
  <c r="CO3" i="7"/>
  <c r="CU3" i="7"/>
  <c r="DA3" i="7"/>
  <c r="DG3" i="7"/>
  <c r="DM3" i="7"/>
  <c r="DS3" i="7"/>
  <c r="DY3" i="7"/>
  <c r="EE3" i="7"/>
  <c r="EK3" i="7"/>
  <c r="EQ3" i="7"/>
  <c r="EW3" i="7"/>
  <c r="FC3" i="7"/>
  <c r="FI3" i="7"/>
  <c r="P3" i="7"/>
  <c r="V3" i="7"/>
  <c r="AB3" i="7"/>
  <c r="AH3" i="7"/>
  <c r="AN3" i="7"/>
  <c r="AT3" i="7"/>
  <c r="AZ3" i="7"/>
  <c r="BF3" i="7"/>
  <c r="BL3" i="7"/>
  <c r="BR3" i="7"/>
  <c r="BX3" i="7"/>
  <c r="CD3" i="7"/>
  <c r="CJ3" i="7"/>
  <c r="CP3" i="7"/>
  <c r="L3" i="7"/>
  <c r="R3" i="7"/>
  <c r="X3" i="7"/>
  <c r="AD3" i="7"/>
  <c r="AJ3" i="7"/>
  <c r="AP3" i="7"/>
  <c r="AV3" i="7"/>
  <c r="BB3" i="7"/>
  <c r="BH3" i="7"/>
  <c r="BN3" i="7"/>
  <c r="BT3" i="7"/>
  <c r="BZ3" i="7"/>
  <c r="CF3" i="7"/>
  <c r="CL3" i="7"/>
  <c r="CR3" i="7"/>
  <c r="CX3" i="7"/>
  <c r="DD3" i="7"/>
  <c r="DJ3" i="7"/>
  <c r="DP3" i="7"/>
  <c r="DV3" i="7"/>
  <c r="EB3" i="7"/>
  <c r="EH3" i="7"/>
  <c r="EN3" i="7"/>
  <c r="ET3" i="7"/>
  <c r="EZ3" i="7"/>
  <c r="FF3" i="7"/>
  <c r="FL3" i="7"/>
  <c r="FR3" i="7"/>
  <c r="FX3" i="7"/>
  <c r="GD3" i="7"/>
  <c r="GJ3" i="7"/>
  <c r="GP3" i="7"/>
  <c r="N3" i="7"/>
  <c r="T3" i="7"/>
  <c r="Z3" i="7"/>
  <c r="AF3" i="7"/>
  <c r="AL3" i="7"/>
  <c r="AR3" i="7"/>
  <c r="AX3" i="7"/>
  <c r="BD3" i="7"/>
  <c r="BJ3" i="7"/>
  <c r="BP3" i="7"/>
  <c r="BV3" i="7"/>
  <c r="CB3" i="7"/>
  <c r="CH3" i="7"/>
  <c r="CN3" i="7"/>
  <c r="CT3" i="7"/>
  <c r="CZ3" i="7"/>
  <c r="DF3" i="7"/>
  <c r="DL3" i="7"/>
  <c r="DR3" i="7"/>
  <c r="DX3" i="7"/>
  <c r="ED3" i="7"/>
  <c r="EJ3" i="7"/>
  <c r="W3" i="7"/>
  <c r="AO3" i="7"/>
  <c r="BG3" i="7"/>
  <c r="BY3" i="7"/>
  <c r="CQ3" i="7"/>
  <c r="DC3" i="7"/>
  <c r="DO3" i="7"/>
  <c r="EA3" i="7"/>
  <c r="EM3" i="7"/>
  <c r="EV3" i="7"/>
  <c r="FE3" i="7"/>
  <c r="FN3" i="7"/>
  <c r="FU3" i="7"/>
  <c r="GB3" i="7"/>
  <c r="GI3" i="7"/>
  <c r="GQ3" i="7"/>
  <c r="Y3" i="7"/>
  <c r="AQ3" i="7"/>
  <c r="BI3" i="7"/>
  <c r="CA3" i="7"/>
  <c r="CS3" i="7"/>
  <c r="DE3" i="7"/>
  <c r="DQ3" i="7"/>
  <c r="EC3" i="7"/>
  <c r="EO3" i="7"/>
  <c r="EX3" i="7"/>
  <c r="FG3" i="7"/>
  <c r="FO3" i="7"/>
  <c r="FV3" i="7"/>
  <c r="GC3" i="7"/>
  <c r="GK3" i="7"/>
  <c r="GR3" i="7"/>
  <c r="K3" i="7"/>
  <c r="AC3" i="7"/>
  <c r="AU3" i="7"/>
  <c r="BM3" i="7"/>
  <c r="CE3" i="7"/>
  <c r="CV3" i="7"/>
  <c r="DH3" i="7"/>
  <c r="DT3" i="7"/>
  <c r="EF3" i="7"/>
  <c r="EP3" i="7"/>
  <c r="EY3" i="7"/>
  <c r="FH3" i="7"/>
  <c r="FP3" i="7"/>
  <c r="FW3" i="7"/>
  <c r="GE3" i="7"/>
  <c r="GL3" i="7"/>
  <c r="GS3" i="7"/>
  <c r="M3" i="7"/>
  <c r="AE3" i="7"/>
  <c r="AW3" i="7"/>
  <c r="BO3" i="7"/>
  <c r="CG3" i="7"/>
  <c r="CW3" i="7"/>
  <c r="DI3" i="7"/>
  <c r="DU3" i="7"/>
  <c r="EG3" i="7"/>
  <c r="ER3" i="7"/>
  <c r="FA3" i="7"/>
  <c r="FJ3" i="7"/>
  <c r="FQ3" i="7"/>
  <c r="FY3" i="7"/>
  <c r="GF3" i="7"/>
  <c r="GM3" i="7"/>
  <c r="GT3" i="7"/>
  <c r="Q3" i="7"/>
  <c r="AI3" i="7"/>
  <c r="BA3" i="7"/>
  <c r="BS3" i="7"/>
  <c r="CK3" i="7"/>
  <c r="CY3" i="7"/>
  <c r="DK3" i="7"/>
  <c r="DW3" i="7"/>
  <c r="EI3" i="7"/>
  <c r="ES3" i="7"/>
  <c r="FB3" i="7"/>
  <c r="FK3" i="7"/>
  <c r="FS3" i="7"/>
  <c r="FZ3" i="7"/>
  <c r="GG3" i="7"/>
  <c r="GN3" i="7"/>
  <c r="GU3" i="7"/>
  <c r="BC3" i="7"/>
  <c r="EL3" i="7"/>
  <c r="GH3" i="7"/>
  <c r="BU3" i="7"/>
  <c r="EU3" i="7"/>
  <c r="GO3" i="7"/>
  <c r="CM3" i="7"/>
  <c r="FD3" i="7"/>
  <c r="DB3" i="7"/>
  <c r="FM3" i="7"/>
  <c r="S3" i="7"/>
  <c r="DN3" i="7"/>
  <c r="FT3" i="7"/>
  <c r="AK3" i="7"/>
  <c r="DZ3" i="7"/>
  <c r="GA3" i="7"/>
  <c r="M9" i="6"/>
  <c r="M11" i="6"/>
  <c r="M17" i="6"/>
  <c r="M19" i="6"/>
  <c r="M21" i="6"/>
  <c r="M12" i="6"/>
  <c r="M25" i="6"/>
  <c r="M28" i="6"/>
  <c r="M31" i="6"/>
  <c r="M34" i="6"/>
  <c r="M37" i="6"/>
  <c r="M40" i="6"/>
  <c r="M43" i="6"/>
  <c r="M46" i="6"/>
  <c r="M14" i="6"/>
  <c r="M20" i="6"/>
  <c r="M22" i="6"/>
  <c r="M16" i="6"/>
  <c r="M18" i="6"/>
  <c r="M26" i="6"/>
  <c r="M29" i="6"/>
  <c r="M32" i="6"/>
  <c r="M35" i="6"/>
  <c r="M38" i="6"/>
  <c r="M41" i="6"/>
  <c r="M44" i="6"/>
  <c r="M47" i="6"/>
  <c r="M50" i="6"/>
  <c r="M53" i="6"/>
  <c r="M56" i="6"/>
  <c r="M59" i="6"/>
  <c r="M23" i="6"/>
  <c r="M10" i="6"/>
  <c r="M13" i="6"/>
  <c r="M15" i="6"/>
  <c r="M24" i="6"/>
  <c r="M27" i="6"/>
  <c r="M30" i="6"/>
  <c r="M33" i="6"/>
  <c r="M36" i="6"/>
  <c r="M39" i="6"/>
  <c r="M42" i="6"/>
  <c r="M45" i="6"/>
  <c r="M48" i="6"/>
  <c r="M51" i="6"/>
  <c r="M54" i="6"/>
  <c r="M57" i="6"/>
  <c r="M60" i="6"/>
  <c r="M63" i="6"/>
  <c r="M66" i="6"/>
  <c r="M69" i="6"/>
  <c r="M52" i="6"/>
  <c r="M61" i="6"/>
  <c r="M65" i="6"/>
  <c r="M70" i="6"/>
  <c r="M71" i="6"/>
  <c r="M74" i="6"/>
  <c r="M77" i="6"/>
  <c r="M80" i="6"/>
  <c r="M83" i="6"/>
  <c r="M86" i="6"/>
  <c r="M89" i="6"/>
  <c r="M92" i="6"/>
  <c r="M95" i="6"/>
  <c r="M98" i="6"/>
  <c r="M55" i="6"/>
  <c r="M68" i="6"/>
  <c r="M62" i="6"/>
  <c r="M67" i="6"/>
  <c r="M72" i="6"/>
  <c r="M75" i="6"/>
  <c r="M78" i="6"/>
  <c r="M81" i="6"/>
  <c r="M84" i="6"/>
  <c r="M87" i="6"/>
  <c r="M90" i="6"/>
  <c r="M93" i="6"/>
  <c r="M96" i="6"/>
  <c r="M99" i="6"/>
  <c r="M102" i="6"/>
  <c r="M49" i="6"/>
  <c r="M58" i="6"/>
  <c r="M64" i="6"/>
  <c r="M73" i="6"/>
  <c r="M76" i="6"/>
  <c r="M79" i="6"/>
  <c r="M82" i="6"/>
  <c r="M85" i="6"/>
  <c r="M88" i="6"/>
  <c r="M91" i="6"/>
  <c r="M94" i="6"/>
  <c r="M97" i="6"/>
  <c r="M100" i="6"/>
  <c r="M103" i="6"/>
  <c r="M106" i="6"/>
  <c r="M109" i="6"/>
  <c r="M112" i="6"/>
  <c r="M115" i="6"/>
  <c r="M118" i="6"/>
  <c r="M121" i="6"/>
  <c r="M124" i="6"/>
  <c r="M127" i="6"/>
  <c r="M130" i="6"/>
  <c r="M133" i="6"/>
  <c r="M136" i="6"/>
  <c r="M139" i="6"/>
  <c r="M142" i="6"/>
  <c r="M145" i="6"/>
  <c r="M148" i="6"/>
  <c r="M151" i="6"/>
  <c r="M154" i="6"/>
  <c r="M157" i="6"/>
  <c r="M160" i="6"/>
  <c r="M163" i="6"/>
  <c r="M166" i="6"/>
  <c r="M169" i="6"/>
  <c r="M172" i="6"/>
  <c r="M175" i="6"/>
  <c r="M101" i="6"/>
  <c r="M104" i="6"/>
  <c r="M107" i="6"/>
  <c r="M110" i="6"/>
  <c r="M113" i="6"/>
  <c r="M116" i="6"/>
  <c r="M119" i="6"/>
  <c r="M122" i="6"/>
  <c r="M125" i="6"/>
  <c r="M128" i="6"/>
  <c r="M131" i="6"/>
  <c r="M134" i="6"/>
  <c r="M137" i="6"/>
  <c r="M140" i="6"/>
  <c r="M143" i="6"/>
  <c r="M146" i="6"/>
  <c r="M149" i="6"/>
  <c r="M152" i="6"/>
  <c r="M155" i="6"/>
  <c r="M158" i="6"/>
  <c r="M161" i="6"/>
  <c r="M164" i="6"/>
  <c r="M167" i="6"/>
  <c r="M170" i="6"/>
  <c r="M173" i="6"/>
  <c r="M176" i="6"/>
  <c r="M105" i="6"/>
  <c r="M108" i="6"/>
  <c r="M111" i="6"/>
  <c r="M114" i="6"/>
  <c r="M117" i="6"/>
  <c r="M120" i="6"/>
  <c r="M123" i="6"/>
  <c r="M126" i="6"/>
  <c r="M129" i="6"/>
  <c r="M132" i="6"/>
  <c r="M135" i="6"/>
  <c r="M138" i="6"/>
  <c r="M141" i="6"/>
  <c r="M144" i="6"/>
  <c r="M147" i="6"/>
  <c r="M150" i="6"/>
  <c r="M153" i="6"/>
  <c r="M156" i="6"/>
  <c r="M159" i="6"/>
  <c r="M162" i="6"/>
  <c r="M165" i="6"/>
  <c r="M168" i="6"/>
  <c r="M171" i="6"/>
  <c r="M178" i="6"/>
  <c r="M181" i="6"/>
  <c r="M184" i="6"/>
  <c r="M187" i="6"/>
  <c r="M190" i="6"/>
  <c r="M193" i="6"/>
  <c r="M196" i="6"/>
  <c r="M199" i="6"/>
  <c r="M174" i="6"/>
  <c r="M179" i="6"/>
  <c r="M182" i="6"/>
  <c r="M185" i="6"/>
  <c r="M188" i="6"/>
  <c r="M191" i="6"/>
  <c r="M194" i="6"/>
  <c r="M197" i="6"/>
  <c r="M200" i="6"/>
  <c r="M180" i="6"/>
  <c r="M183" i="6"/>
  <c r="M186" i="6"/>
  <c r="M189" i="6"/>
  <c r="M192" i="6"/>
  <c r="M195" i="6"/>
  <c r="M198" i="6"/>
  <c r="M201" i="6"/>
  <c r="M177" i="6"/>
  <c r="P22" i="7"/>
  <c r="V22" i="7"/>
  <c r="AB22" i="7"/>
  <c r="AH22" i="7"/>
  <c r="AN22" i="7"/>
  <c r="AT22" i="7"/>
  <c r="AZ22" i="7"/>
  <c r="BF22" i="7"/>
  <c r="BL22" i="7"/>
  <c r="BR22" i="7"/>
  <c r="BX22" i="7"/>
  <c r="CD22" i="7"/>
  <c r="CJ22" i="7"/>
  <c r="CP22" i="7"/>
  <c r="CV22" i="7"/>
  <c r="DB22" i="7"/>
  <c r="DH22" i="7"/>
  <c r="DN22" i="7"/>
  <c r="DT22" i="7"/>
  <c r="DZ22" i="7"/>
  <c r="EF22" i="7"/>
  <c r="EL22" i="7"/>
  <c r="ER22" i="7"/>
  <c r="EX22" i="7"/>
  <c r="FD22" i="7"/>
  <c r="FJ22" i="7"/>
  <c r="FP22" i="7"/>
  <c r="FV22" i="7"/>
  <c r="GB22" i="7"/>
  <c r="GH22" i="7"/>
  <c r="GN22" i="7"/>
  <c r="GT22" i="7"/>
  <c r="K22" i="7"/>
  <c r="Q22" i="7"/>
  <c r="W22" i="7"/>
  <c r="AC22" i="7"/>
  <c r="AI22" i="7"/>
  <c r="AO22" i="7"/>
  <c r="AU22" i="7"/>
  <c r="BA22" i="7"/>
  <c r="BG22" i="7"/>
  <c r="BM22" i="7"/>
  <c r="BS22" i="7"/>
  <c r="BY22" i="7"/>
  <c r="CE22" i="7"/>
  <c r="CK22" i="7"/>
  <c r="CQ22" i="7"/>
  <c r="CW22" i="7"/>
  <c r="DC22" i="7"/>
  <c r="DI22" i="7"/>
  <c r="DO22" i="7"/>
  <c r="DU22" i="7"/>
  <c r="EA22" i="7"/>
  <c r="EG22" i="7"/>
  <c r="EM22" i="7"/>
  <c r="ES22" i="7"/>
  <c r="EY22" i="7"/>
  <c r="FE22" i="7"/>
  <c r="FK22" i="7"/>
  <c r="FQ22" i="7"/>
  <c r="FW22" i="7"/>
  <c r="GC22" i="7"/>
  <c r="GI22" i="7"/>
  <c r="GO22" i="7"/>
  <c r="GU22" i="7"/>
  <c r="L22" i="7"/>
  <c r="R22" i="7"/>
  <c r="X22" i="7"/>
  <c r="AD22" i="7"/>
  <c r="AJ22" i="7"/>
  <c r="AP22" i="7"/>
  <c r="AV22" i="7"/>
  <c r="BB22" i="7"/>
  <c r="BH22" i="7"/>
  <c r="BN22" i="7"/>
  <c r="BT22" i="7"/>
  <c r="BZ22" i="7"/>
  <c r="CF22" i="7"/>
  <c r="CL22" i="7"/>
  <c r="CR22" i="7"/>
  <c r="CX22" i="7"/>
  <c r="DD22" i="7"/>
  <c r="DJ22" i="7"/>
  <c r="DP22" i="7"/>
  <c r="DV22" i="7"/>
  <c r="EB22" i="7"/>
  <c r="EH22" i="7"/>
  <c r="EN22" i="7"/>
  <c r="ET22" i="7"/>
  <c r="EZ22" i="7"/>
  <c r="FF22" i="7"/>
  <c r="FL22" i="7"/>
  <c r="FR22" i="7"/>
  <c r="FX22" i="7"/>
  <c r="GD22" i="7"/>
  <c r="GJ22" i="7"/>
  <c r="GP22" i="7"/>
  <c r="M22" i="7"/>
  <c r="S22" i="7"/>
  <c r="Y22" i="7"/>
  <c r="AE22" i="7"/>
  <c r="AK22" i="7"/>
  <c r="AQ22" i="7"/>
  <c r="AW22" i="7"/>
  <c r="BC22" i="7"/>
  <c r="BI22" i="7"/>
  <c r="BO22" i="7"/>
  <c r="BU22" i="7"/>
  <c r="CA22" i="7"/>
  <c r="CG22" i="7"/>
  <c r="CM22" i="7"/>
  <c r="CS22" i="7"/>
  <c r="CY22" i="7"/>
  <c r="DE22" i="7"/>
  <c r="DK22" i="7"/>
  <c r="DQ22" i="7"/>
  <c r="DW22" i="7"/>
  <c r="EC22" i="7"/>
  <c r="EI22" i="7"/>
  <c r="EO22" i="7"/>
  <c r="EU22" i="7"/>
  <c r="FA22" i="7"/>
  <c r="FG22" i="7"/>
  <c r="FM22" i="7"/>
  <c r="FS22" i="7"/>
  <c r="FY22" i="7"/>
  <c r="GE22" i="7"/>
  <c r="GK22" i="7"/>
  <c r="GQ22" i="7"/>
  <c r="N22" i="7"/>
  <c r="T22" i="7"/>
  <c r="Z22" i="7"/>
  <c r="AF22" i="7"/>
  <c r="AL22" i="7"/>
  <c r="AR22" i="7"/>
  <c r="AX22" i="7"/>
  <c r="BD22" i="7"/>
  <c r="BJ22" i="7"/>
  <c r="BP22" i="7"/>
  <c r="BV22" i="7"/>
  <c r="CB22" i="7"/>
  <c r="CH22" i="7"/>
  <c r="CN22" i="7"/>
  <c r="CT22" i="7"/>
  <c r="CZ22" i="7"/>
  <c r="DF22" i="7"/>
  <c r="DL22" i="7"/>
  <c r="DR22" i="7"/>
  <c r="DX22" i="7"/>
  <c r="ED22" i="7"/>
  <c r="EJ22" i="7"/>
  <c r="EP22" i="7"/>
  <c r="EV22" i="7"/>
  <c r="FB22" i="7"/>
  <c r="FH22" i="7"/>
  <c r="FN22" i="7"/>
  <c r="FT22" i="7"/>
  <c r="FZ22" i="7"/>
  <c r="GF22" i="7"/>
  <c r="GL22" i="7"/>
  <c r="GR22" i="7"/>
  <c r="O22" i="7"/>
  <c r="U22" i="7"/>
  <c r="AA22" i="7"/>
  <c r="AG22" i="7"/>
  <c r="AM22" i="7"/>
  <c r="AS22" i="7"/>
  <c r="AY22" i="7"/>
  <c r="BE22" i="7"/>
  <c r="BK22" i="7"/>
  <c r="BQ22" i="7"/>
  <c r="BW22" i="7"/>
  <c r="CC22" i="7"/>
  <c r="CI22" i="7"/>
  <c r="CO22" i="7"/>
  <c r="CU22" i="7"/>
  <c r="DA22" i="7"/>
  <c r="DG22" i="7"/>
  <c r="DM22" i="7"/>
  <c r="DS22" i="7"/>
  <c r="DY22" i="7"/>
  <c r="EE22" i="7"/>
  <c r="EK22" i="7"/>
  <c r="EQ22" i="7"/>
  <c r="EW22" i="7"/>
  <c r="FC22" i="7"/>
  <c r="FI22" i="7"/>
  <c r="FO22" i="7"/>
  <c r="FU22" i="7"/>
  <c r="GA22" i="7"/>
  <c r="GG22" i="7"/>
  <c r="GM22" i="7"/>
  <c r="GS22" i="7"/>
  <c r="AC10" i="6"/>
  <c r="AC9" i="6"/>
  <c r="AC11" i="6"/>
  <c r="AC12" i="6"/>
  <c r="AC22" i="6"/>
  <c r="AC14" i="6"/>
  <c r="AC16" i="6"/>
  <c r="AC19" i="6"/>
  <c r="AC25" i="6"/>
  <c r="AC28" i="6"/>
  <c r="AC31" i="6"/>
  <c r="AC34" i="6"/>
  <c r="AC37" i="6"/>
  <c r="AC40" i="6"/>
  <c r="AC43" i="6"/>
  <c r="AC23" i="6"/>
  <c r="AC13" i="6"/>
  <c r="AC26" i="6"/>
  <c r="AC29" i="6"/>
  <c r="AC32" i="6"/>
  <c r="AC35" i="6"/>
  <c r="AC38" i="6"/>
  <c r="AC41" i="6"/>
  <c r="AC44" i="6"/>
  <c r="AC47" i="6"/>
  <c r="AC50" i="6"/>
  <c r="AC53" i="6"/>
  <c r="AC56" i="6"/>
  <c r="AC59" i="6"/>
  <c r="AC15" i="6"/>
  <c r="AC18" i="6"/>
  <c r="AC20" i="6"/>
  <c r="AC21" i="6"/>
  <c r="AC17" i="6"/>
  <c r="AC24" i="6"/>
  <c r="AC27" i="6"/>
  <c r="AC30" i="6"/>
  <c r="AC33" i="6"/>
  <c r="AC36" i="6"/>
  <c r="AC39" i="6"/>
  <c r="AC42" i="6"/>
  <c r="AC45" i="6"/>
  <c r="AC48" i="6"/>
  <c r="AC51" i="6"/>
  <c r="AC54" i="6"/>
  <c r="AC57" i="6"/>
  <c r="AC60" i="6"/>
  <c r="AC63" i="6"/>
  <c r="AC66" i="6"/>
  <c r="AC69" i="6"/>
  <c r="AC49" i="6"/>
  <c r="AC55" i="6"/>
  <c r="AC65" i="6"/>
  <c r="AC71" i="6"/>
  <c r="AC74" i="6"/>
  <c r="AC77" i="6"/>
  <c r="AC80" i="6"/>
  <c r="AC83" i="6"/>
  <c r="AC86" i="6"/>
  <c r="AC89" i="6"/>
  <c r="AC92" i="6"/>
  <c r="AC95" i="6"/>
  <c r="AC98" i="6"/>
  <c r="AC58" i="6"/>
  <c r="AC62" i="6"/>
  <c r="AC72" i="6"/>
  <c r="AC75" i="6"/>
  <c r="AC78" i="6"/>
  <c r="AC81" i="6"/>
  <c r="AC84" i="6"/>
  <c r="AC87" i="6"/>
  <c r="AC90" i="6"/>
  <c r="AC93" i="6"/>
  <c r="AC96" i="6"/>
  <c r="AC99" i="6"/>
  <c r="AC102" i="6"/>
  <c r="AC52" i="6"/>
  <c r="AC61" i="6"/>
  <c r="AC68" i="6"/>
  <c r="AC46" i="6"/>
  <c r="AC64" i="6"/>
  <c r="AC67" i="6"/>
  <c r="AC70" i="6"/>
  <c r="AC73" i="6"/>
  <c r="AC76" i="6"/>
  <c r="AC79" i="6"/>
  <c r="AC82" i="6"/>
  <c r="AC85" i="6"/>
  <c r="AC88" i="6"/>
  <c r="AC91" i="6"/>
  <c r="AC94" i="6"/>
  <c r="AC97" i="6"/>
  <c r="AC100" i="6"/>
  <c r="AC103" i="6"/>
  <c r="AC106" i="6"/>
  <c r="AC109" i="6"/>
  <c r="AC112" i="6"/>
  <c r="AC115" i="6"/>
  <c r="AC118" i="6"/>
  <c r="AC121" i="6"/>
  <c r="AC124" i="6"/>
  <c r="AC127" i="6"/>
  <c r="AC130" i="6"/>
  <c r="AC133" i="6"/>
  <c r="AC136" i="6"/>
  <c r="AC139" i="6"/>
  <c r="AC142" i="6"/>
  <c r="AC145" i="6"/>
  <c r="AC148" i="6"/>
  <c r="AC151" i="6"/>
  <c r="AC154" i="6"/>
  <c r="AC157" i="6"/>
  <c r="AC160" i="6"/>
  <c r="AC163" i="6"/>
  <c r="AC166" i="6"/>
  <c r="AC169" i="6"/>
  <c r="AC172" i="6"/>
  <c r="AC175" i="6"/>
  <c r="AC104" i="6"/>
  <c r="AC107" i="6"/>
  <c r="AC110" i="6"/>
  <c r="AC113" i="6"/>
  <c r="AC116" i="6"/>
  <c r="AC119" i="6"/>
  <c r="AC122" i="6"/>
  <c r="AC125" i="6"/>
  <c r="AC128" i="6"/>
  <c r="AC131" i="6"/>
  <c r="AC134" i="6"/>
  <c r="AC137" i="6"/>
  <c r="AC140" i="6"/>
  <c r="AC143" i="6"/>
  <c r="AC146" i="6"/>
  <c r="AC149" i="6"/>
  <c r="AC152" i="6"/>
  <c r="AC155" i="6"/>
  <c r="AC158" i="6"/>
  <c r="AC161" i="6"/>
  <c r="AC164" i="6"/>
  <c r="AC167" i="6"/>
  <c r="AC170" i="6"/>
  <c r="AC173" i="6"/>
  <c r="AC176" i="6"/>
  <c r="AC101" i="6"/>
  <c r="AC105" i="6"/>
  <c r="AC108" i="6"/>
  <c r="AC111" i="6"/>
  <c r="AC114" i="6"/>
  <c r="AC117" i="6"/>
  <c r="AC120" i="6"/>
  <c r="AC123" i="6"/>
  <c r="AC126" i="6"/>
  <c r="AC129" i="6"/>
  <c r="AC132" i="6"/>
  <c r="AC135" i="6"/>
  <c r="AC138" i="6"/>
  <c r="AC141" i="6"/>
  <c r="AC144" i="6"/>
  <c r="AC147" i="6"/>
  <c r="AC150" i="6"/>
  <c r="AC153" i="6"/>
  <c r="AC156" i="6"/>
  <c r="AC159" i="6"/>
  <c r="AC162" i="6"/>
  <c r="AC165" i="6"/>
  <c r="AC168" i="6"/>
  <c r="AC171" i="6"/>
  <c r="AC178" i="6"/>
  <c r="AC181" i="6"/>
  <c r="AC184" i="6"/>
  <c r="AC187" i="6"/>
  <c r="AC190" i="6"/>
  <c r="AC193" i="6"/>
  <c r="AC196" i="6"/>
  <c r="AC199" i="6"/>
  <c r="AC179" i="6"/>
  <c r="AC182" i="6"/>
  <c r="AC185" i="6"/>
  <c r="AC188" i="6"/>
  <c r="AC191" i="6"/>
  <c r="AC194" i="6"/>
  <c r="AC197" i="6"/>
  <c r="AC200" i="6"/>
  <c r="AC174" i="6"/>
  <c r="AC177" i="6"/>
  <c r="AC180" i="6"/>
  <c r="AC183" i="6"/>
  <c r="AC186" i="6"/>
  <c r="AC189" i="6"/>
  <c r="AC192" i="6"/>
  <c r="AC195" i="6"/>
  <c r="AC198" i="6"/>
  <c r="AC201" i="6"/>
  <c r="L14" i="6"/>
  <c r="K33" i="7"/>
  <c r="L33" i="7"/>
  <c r="M33" i="7"/>
  <c r="O33" i="7"/>
  <c r="N33" i="7"/>
  <c r="Y9" i="6"/>
  <c r="Y11" i="6"/>
  <c r="Y13" i="6"/>
  <c r="Y10" i="6"/>
  <c r="Y12" i="6"/>
  <c r="N15" i="7"/>
  <c r="T15" i="7"/>
  <c r="Z15" i="7"/>
  <c r="AF15" i="7"/>
  <c r="AL15" i="7"/>
  <c r="AR15" i="7"/>
  <c r="AX15" i="7"/>
  <c r="BD15" i="7"/>
  <c r="BJ15" i="7"/>
  <c r="BP15" i="7"/>
  <c r="BV15" i="7"/>
  <c r="CB15" i="7"/>
  <c r="CH15" i="7"/>
  <c r="CN15" i="7"/>
  <c r="CT15" i="7"/>
  <c r="CZ15" i="7"/>
  <c r="DF15" i="7"/>
  <c r="DL15" i="7"/>
  <c r="DR15" i="7"/>
  <c r="DX15" i="7"/>
  <c r="ED15" i="7"/>
  <c r="EJ15" i="7"/>
  <c r="EP15" i="7"/>
  <c r="EV15" i="7"/>
  <c r="FB15" i="7"/>
  <c r="FH15" i="7"/>
  <c r="FN15" i="7"/>
  <c r="FT15" i="7"/>
  <c r="FZ15" i="7"/>
  <c r="GF15" i="7"/>
  <c r="GL15" i="7"/>
  <c r="GR15" i="7"/>
  <c r="O15" i="7"/>
  <c r="U15" i="7"/>
  <c r="AA15" i="7"/>
  <c r="AG15" i="7"/>
  <c r="AM15" i="7"/>
  <c r="AS15" i="7"/>
  <c r="AY15" i="7"/>
  <c r="BE15" i="7"/>
  <c r="BK15" i="7"/>
  <c r="BQ15" i="7"/>
  <c r="BW15" i="7"/>
  <c r="CC15" i="7"/>
  <c r="CI15" i="7"/>
  <c r="CO15" i="7"/>
  <c r="CU15" i="7"/>
  <c r="DA15" i="7"/>
  <c r="DG15" i="7"/>
  <c r="DM15" i="7"/>
  <c r="DS15" i="7"/>
  <c r="DY15" i="7"/>
  <c r="EE15" i="7"/>
  <c r="EK15" i="7"/>
  <c r="EQ15" i="7"/>
  <c r="EW15" i="7"/>
  <c r="FC15" i="7"/>
  <c r="FI15" i="7"/>
  <c r="FO15" i="7"/>
  <c r="FU15" i="7"/>
  <c r="GA15" i="7"/>
  <c r="GG15" i="7"/>
  <c r="GM15" i="7"/>
  <c r="GS15" i="7"/>
  <c r="P15" i="7"/>
  <c r="V15" i="7"/>
  <c r="AB15" i="7"/>
  <c r="L15" i="7"/>
  <c r="R15" i="7"/>
  <c r="X15" i="7"/>
  <c r="AD15" i="7"/>
  <c r="AJ15" i="7"/>
  <c r="AP15" i="7"/>
  <c r="AV15" i="7"/>
  <c r="BB15" i="7"/>
  <c r="BH15" i="7"/>
  <c r="BN15" i="7"/>
  <c r="BT15" i="7"/>
  <c r="BZ15" i="7"/>
  <c r="CF15" i="7"/>
  <c r="CL15" i="7"/>
  <c r="CR15" i="7"/>
  <c r="CX15" i="7"/>
  <c r="DD15" i="7"/>
  <c r="DJ15" i="7"/>
  <c r="DP15" i="7"/>
  <c r="DV15" i="7"/>
  <c r="EB15" i="7"/>
  <c r="EH15" i="7"/>
  <c r="EN15" i="7"/>
  <c r="ET15" i="7"/>
  <c r="EZ15" i="7"/>
  <c r="FF15" i="7"/>
  <c r="FL15" i="7"/>
  <c r="FR15" i="7"/>
  <c r="FX15" i="7"/>
  <c r="GD15" i="7"/>
  <c r="GJ15" i="7"/>
  <c r="GP15" i="7"/>
  <c r="M15" i="7"/>
  <c r="AE15" i="7"/>
  <c r="AQ15" i="7"/>
  <c r="BC15" i="7"/>
  <c r="BO15" i="7"/>
  <c r="CA15" i="7"/>
  <c r="CM15" i="7"/>
  <c r="CY15" i="7"/>
  <c r="DK15" i="7"/>
  <c r="DW15" i="7"/>
  <c r="EI15" i="7"/>
  <c r="EU15" i="7"/>
  <c r="FG15" i="7"/>
  <c r="FS15" i="7"/>
  <c r="GE15" i="7"/>
  <c r="GQ15" i="7"/>
  <c r="Q15" i="7"/>
  <c r="AH15" i="7"/>
  <c r="AT15" i="7"/>
  <c r="BF15" i="7"/>
  <c r="BR15" i="7"/>
  <c r="CD15" i="7"/>
  <c r="CP15" i="7"/>
  <c r="DB15" i="7"/>
  <c r="DN15" i="7"/>
  <c r="DZ15" i="7"/>
  <c r="EL15" i="7"/>
  <c r="EX15" i="7"/>
  <c r="FJ15" i="7"/>
  <c r="FV15" i="7"/>
  <c r="GH15" i="7"/>
  <c r="GT15" i="7"/>
  <c r="S15" i="7"/>
  <c r="AI15" i="7"/>
  <c r="AU15" i="7"/>
  <c r="BG15" i="7"/>
  <c r="BS15" i="7"/>
  <c r="CE15" i="7"/>
  <c r="CQ15" i="7"/>
  <c r="DC15" i="7"/>
  <c r="DO15" i="7"/>
  <c r="EA15" i="7"/>
  <c r="EM15" i="7"/>
  <c r="EY15" i="7"/>
  <c r="FK15" i="7"/>
  <c r="FW15" i="7"/>
  <c r="GI15" i="7"/>
  <c r="GU15" i="7"/>
  <c r="W15" i="7"/>
  <c r="AK15" i="7"/>
  <c r="AW15" i="7"/>
  <c r="BI15" i="7"/>
  <c r="BU15" i="7"/>
  <c r="CG15" i="7"/>
  <c r="CS15" i="7"/>
  <c r="DE15" i="7"/>
  <c r="DQ15" i="7"/>
  <c r="EC15" i="7"/>
  <c r="EO15" i="7"/>
  <c r="FA15" i="7"/>
  <c r="FM15" i="7"/>
  <c r="FY15" i="7"/>
  <c r="GK15" i="7"/>
  <c r="AC15" i="7"/>
  <c r="AO15" i="7"/>
  <c r="BA15" i="7"/>
  <c r="BM15" i="7"/>
  <c r="BY15" i="7"/>
  <c r="CK15" i="7"/>
  <c r="CW15" i="7"/>
  <c r="DI15" i="7"/>
  <c r="DU15" i="7"/>
  <c r="EG15" i="7"/>
  <c r="ES15" i="7"/>
  <c r="FE15" i="7"/>
  <c r="FQ15" i="7"/>
  <c r="GC15" i="7"/>
  <c r="GO15" i="7"/>
  <c r="AZ15" i="7"/>
  <c r="DT15" i="7"/>
  <c r="GN15" i="7"/>
  <c r="BL15" i="7"/>
  <c r="EF15" i="7"/>
  <c r="BX15" i="7"/>
  <c r="ER15" i="7"/>
  <c r="CJ15" i="7"/>
  <c r="FD15" i="7"/>
  <c r="Y15" i="7"/>
  <c r="CV15" i="7"/>
  <c r="FP15" i="7"/>
  <c r="AN15" i="7"/>
  <c r="DH15" i="7"/>
  <c r="GB15" i="7"/>
  <c r="V12" i="6"/>
  <c r="V15" i="6"/>
  <c r="V18" i="6"/>
  <c r="V10" i="6"/>
  <c r="V13" i="6"/>
  <c r="V16" i="6"/>
  <c r="V17" i="6"/>
  <c r="V25" i="6"/>
  <c r="V28" i="6"/>
  <c r="V31" i="6"/>
  <c r="V34" i="6"/>
  <c r="V37" i="6"/>
  <c r="V40" i="6"/>
  <c r="V43" i="6"/>
  <c r="V46" i="6"/>
  <c r="V49" i="6"/>
  <c r="V52" i="6"/>
  <c r="V55" i="6"/>
  <c r="V58" i="6"/>
  <c r="V61" i="6"/>
  <c r="V64" i="6"/>
  <c r="V19" i="6"/>
  <c r="V23" i="6"/>
  <c r="V11" i="6"/>
  <c r="V14" i="6"/>
  <c r="V26" i="6"/>
  <c r="V29" i="6"/>
  <c r="V32" i="6"/>
  <c r="V35" i="6"/>
  <c r="V38" i="6"/>
  <c r="V41" i="6"/>
  <c r="V44" i="6"/>
  <c r="V47" i="6"/>
  <c r="V50" i="6"/>
  <c r="V53" i="6"/>
  <c r="V56" i="6"/>
  <c r="V59" i="6"/>
  <c r="V62" i="6"/>
  <c r="V65" i="6"/>
  <c r="V68" i="6"/>
  <c r="V21" i="6"/>
  <c r="V20" i="6"/>
  <c r="V24" i="6"/>
  <c r="V27" i="6"/>
  <c r="V30" i="6"/>
  <c r="V33" i="6"/>
  <c r="V36" i="6"/>
  <c r="V39" i="6"/>
  <c r="V42" i="6"/>
  <c r="V45" i="6"/>
  <c r="V48" i="6"/>
  <c r="V22" i="6"/>
  <c r="V67" i="6"/>
  <c r="V71" i="6"/>
  <c r="V74" i="6"/>
  <c r="V77" i="6"/>
  <c r="V80" i="6"/>
  <c r="V83" i="6"/>
  <c r="V86" i="6"/>
  <c r="V89" i="6"/>
  <c r="V92" i="6"/>
  <c r="V95" i="6"/>
  <c r="V54" i="6"/>
  <c r="V63" i="6"/>
  <c r="V69" i="6"/>
  <c r="V72" i="6"/>
  <c r="V75" i="6"/>
  <c r="V78" i="6"/>
  <c r="V81" i="6"/>
  <c r="V84" i="6"/>
  <c r="V87" i="6"/>
  <c r="V90" i="6"/>
  <c r="V93" i="6"/>
  <c r="V57" i="6"/>
  <c r="V66" i="6"/>
  <c r="V73" i="6"/>
  <c r="V76" i="6"/>
  <c r="V79" i="6"/>
  <c r="V82" i="6"/>
  <c r="V85" i="6"/>
  <c r="V88" i="6"/>
  <c r="V91" i="6"/>
  <c r="V51" i="6"/>
  <c r="V60" i="6"/>
  <c r="V70" i="6"/>
  <c r="V97" i="6"/>
  <c r="V100" i="6"/>
  <c r="V104" i="6"/>
  <c r="V107" i="6"/>
  <c r="V110" i="6"/>
  <c r="V113" i="6"/>
  <c r="V116" i="6"/>
  <c r="V119" i="6"/>
  <c r="V122" i="6"/>
  <c r="V125" i="6"/>
  <c r="V128" i="6"/>
  <c r="V131" i="6"/>
  <c r="V134" i="6"/>
  <c r="V137" i="6"/>
  <c r="V140" i="6"/>
  <c r="V143" i="6"/>
  <c r="V146" i="6"/>
  <c r="V149" i="6"/>
  <c r="V152" i="6"/>
  <c r="V155" i="6"/>
  <c r="V158" i="6"/>
  <c r="V161" i="6"/>
  <c r="V164" i="6"/>
  <c r="V96" i="6"/>
  <c r="V98" i="6"/>
  <c r="V105" i="6"/>
  <c r="V108" i="6"/>
  <c r="V111" i="6"/>
  <c r="V114" i="6"/>
  <c r="V117" i="6"/>
  <c r="V120" i="6"/>
  <c r="V123" i="6"/>
  <c r="V126" i="6"/>
  <c r="V129" i="6"/>
  <c r="V132" i="6"/>
  <c r="V135" i="6"/>
  <c r="V138" i="6"/>
  <c r="V141" i="6"/>
  <c r="V144" i="6"/>
  <c r="V147" i="6"/>
  <c r="V150" i="6"/>
  <c r="V153" i="6"/>
  <c r="V156" i="6"/>
  <c r="V159" i="6"/>
  <c r="V162" i="6"/>
  <c r="V165" i="6"/>
  <c r="V99" i="6"/>
  <c r="V94" i="6"/>
  <c r="V101" i="6"/>
  <c r="V102" i="6"/>
  <c r="V103" i="6"/>
  <c r="V106" i="6"/>
  <c r="V109" i="6"/>
  <c r="V112" i="6"/>
  <c r="V115" i="6"/>
  <c r="V118" i="6"/>
  <c r="V121" i="6"/>
  <c r="V124" i="6"/>
  <c r="V127" i="6"/>
  <c r="V130" i="6"/>
  <c r="V133" i="6"/>
  <c r="V136" i="6"/>
  <c r="V139" i="6"/>
  <c r="V142" i="6"/>
  <c r="V145" i="6"/>
  <c r="V148" i="6"/>
  <c r="V151" i="6"/>
  <c r="V154" i="6"/>
  <c r="V157" i="6"/>
  <c r="V160" i="6"/>
  <c r="V163" i="6"/>
  <c r="V166" i="6"/>
  <c r="V168" i="6"/>
  <c r="V169" i="6"/>
  <c r="V179" i="6"/>
  <c r="V182" i="6"/>
  <c r="V185" i="6"/>
  <c r="V188" i="6"/>
  <c r="V191" i="6"/>
  <c r="V194" i="6"/>
  <c r="V197" i="6"/>
  <c r="V200" i="6"/>
  <c r="V170" i="6"/>
  <c r="V171" i="6"/>
  <c r="V176" i="6"/>
  <c r="V177" i="6"/>
  <c r="V180" i="6"/>
  <c r="V183" i="6"/>
  <c r="V186" i="6"/>
  <c r="V189" i="6"/>
  <c r="V192" i="6"/>
  <c r="V195" i="6"/>
  <c r="V198" i="6"/>
  <c r="V201" i="6"/>
  <c r="V172" i="6"/>
  <c r="V174" i="6"/>
  <c r="V175" i="6"/>
  <c r="V167" i="6"/>
  <c r="V173" i="6"/>
  <c r="V178" i="6"/>
  <c r="V181" i="6"/>
  <c r="V184" i="6"/>
  <c r="V187" i="6"/>
  <c r="V190" i="6"/>
  <c r="V193" i="6"/>
  <c r="V196" i="6"/>
  <c r="V199" i="6"/>
  <c r="K27" i="7"/>
  <c r="Q27" i="7"/>
  <c r="W27" i="7"/>
  <c r="AC27" i="7"/>
  <c r="AI27" i="7"/>
  <c r="AO27" i="7"/>
  <c r="AU27" i="7"/>
  <c r="BA27" i="7"/>
  <c r="BG27" i="7"/>
  <c r="BM27" i="7"/>
  <c r="BS27" i="7"/>
  <c r="BY27" i="7"/>
  <c r="CE27" i="7"/>
  <c r="CK27" i="7"/>
  <c r="CQ27" i="7"/>
  <c r="CW27" i="7"/>
  <c r="DC27" i="7"/>
  <c r="DI27" i="7"/>
  <c r="DO27" i="7"/>
  <c r="DU27" i="7"/>
  <c r="EA27" i="7"/>
  <c r="EG27" i="7"/>
  <c r="EM27" i="7"/>
  <c r="ES27" i="7"/>
  <c r="EY27" i="7"/>
  <c r="FE27" i="7"/>
  <c r="FK27" i="7"/>
  <c r="FQ27" i="7"/>
  <c r="FW27" i="7"/>
  <c r="GC27" i="7"/>
  <c r="GI27" i="7"/>
  <c r="GO27" i="7"/>
  <c r="GU27" i="7"/>
  <c r="L27" i="7"/>
  <c r="R27" i="7"/>
  <c r="X27" i="7"/>
  <c r="AD27" i="7"/>
  <c r="AJ27" i="7"/>
  <c r="AP27" i="7"/>
  <c r="AV27" i="7"/>
  <c r="BB27" i="7"/>
  <c r="BH27" i="7"/>
  <c r="BN27" i="7"/>
  <c r="BT27" i="7"/>
  <c r="BZ27" i="7"/>
  <c r="CF27" i="7"/>
  <c r="CL27" i="7"/>
  <c r="CR27" i="7"/>
  <c r="CX27" i="7"/>
  <c r="DD27" i="7"/>
  <c r="DJ27" i="7"/>
  <c r="DP27" i="7"/>
  <c r="DV27" i="7"/>
  <c r="EB27" i="7"/>
  <c r="EH27" i="7"/>
  <c r="EN27" i="7"/>
  <c r="ET27" i="7"/>
  <c r="EZ27" i="7"/>
  <c r="FF27" i="7"/>
  <c r="FL27" i="7"/>
  <c r="FR27" i="7"/>
  <c r="FX27" i="7"/>
  <c r="GD27" i="7"/>
  <c r="GJ27" i="7"/>
  <c r="GP27" i="7"/>
  <c r="M27" i="7"/>
  <c r="S27" i="7"/>
  <c r="Y27" i="7"/>
  <c r="AE27" i="7"/>
  <c r="AK27" i="7"/>
  <c r="AQ27" i="7"/>
  <c r="AW27" i="7"/>
  <c r="BC27" i="7"/>
  <c r="BI27" i="7"/>
  <c r="BO27" i="7"/>
  <c r="BU27" i="7"/>
  <c r="CA27" i="7"/>
  <c r="CG27" i="7"/>
  <c r="CM27" i="7"/>
  <c r="CS27" i="7"/>
  <c r="CY27" i="7"/>
  <c r="DE27" i="7"/>
  <c r="DK27" i="7"/>
  <c r="DQ27" i="7"/>
  <c r="DW27" i="7"/>
  <c r="EC27" i="7"/>
  <c r="EI27" i="7"/>
  <c r="EO27" i="7"/>
  <c r="EU27" i="7"/>
  <c r="FA27" i="7"/>
  <c r="FG27" i="7"/>
  <c r="FM27" i="7"/>
  <c r="FS27" i="7"/>
  <c r="FY27" i="7"/>
  <c r="GE27" i="7"/>
  <c r="GK27" i="7"/>
  <c r="GQ27" i="7"/>
  <c r="N27" i="7"/>
  <c r="T27" i="7"/>
  <c r="Z27" i="7"/>
  <c r="AF27" i="7"/>
  <c r="AL27" i="7"/>
  <c r="AR27" i="7"/>
  <c r="AX27" i="7"/>
  <c r="BD27" i="7"/>
  <c r="BJ27" i="7"/>
  <c r="BP27" i="7"/>
  <c r="BV27" i="7"/>
  <c r="CB27" i="7"/>
  <c r="CH27" i="7"/>
  <c r="CN27" i="7"/>
  <c r="CT27" i="7"/>
  <c r="CZ27" i="7"/>
  <c r="DF27" i="7"/>
  <c r="DL27" i="7"/>
  <c r="DR27" i="7"/>
  <c r="DX27" i="7"/>
  <c r="ED27" i="7"/>
  <c r="EJ27" i="7"/>
  <c r="EP27" i="7"/>
  <c r="EV27" i="7"/>
  <c r="FB27" i="7"/>
  <c r="FH27" i="7"/>
  <c r="FN27" i="7"/>
  <c r="FT27" i="7"/>
  <c r="FZ27" i="7"/>
  <c r="GF27" i="7"/>
  <c r="GL27" i="7"/>
  <c r="GR27" i="7"/>
  <c r="O27" i="7"/>
  <c r="U27" i="7"/>
  <c r="AA27" i="7"/>
  <c r="AG27" i="7"/>
  <c r="AM27" i="7"/>
  <c r="AS27" i="7"/>
  <c r="AY27" i="7"/>
  <c r="BE27" i="7"/>
  <c r="BK27" i="7"/>
  <c r="BQ27" i="7"/>
  <c r="BW27" i="7"/>
  <c r="CC27" i="7"/>
  <c r="CI27" i="7"/>
  <c r="CO27" i="7"/>
  <c r="CU27" i="7"/>
  <c r="DA27" i="7"/>
  <c r="DG27" i="7"/>
  <c r="DM27" i="7"/>
  <c r="DS27" i="7"/>
  <c r="DY27" i="7"/>
  <c r="EE27" i="7"/>
  <c r="EK27" i="7"/>
  <c r="EQ27" i="7"/>
  <c r="EW27" i="7"/>
  <c r="FC27" i="7"/>
  <c r="FI27" i="7"/>
  <c r="FO27" i="7"/>
  <c r="FU27" i="7"/>
  <c r="GA27" i="7"/>
  <c r="GG27" i="7"/>
  <c r="GM27" i="7"/>
  <c r="GS27" i="7"/>
  <c r="AH27" i="7"/>
  <c r="BR27" i="7"/>
  <c r="DB27" i="7"/>
  <c r="EL27" i="7"/>
  <c r="FV27" i="7"/>
  <c r="AN27" i="7"/>
  <c r="BX27" i="7"/>
  <c r="DH27" i="7"/>
  <c r="ER27" i="7"/>
  <c r="GB27" i="7"/>
  <c r="AT27" i="7"/>
  <c r="CD27" i="7"/>
  <c r="DN27" i="7"/>
  <c r="EX27" i="7"/>
  <c r="GH27" i="7"/>
  <c r="P27" i="7"/>
  <c r="AZ27" i="7"/>
  <c r="CJ27" i="7"/>
  <c r="DT27" i="7"/>
  <c r="FD27" i="7"/>
  <c r="GN27" i="7"/>
  <c r="V27" i="7"/>
  <c r="BF27" i="7"/>
  <c r="CP27" i="7"/>
  <c r="DZ27" i="7"/>
  <c r="FJ27" i="7"/>
  <c r="GT27" i="7"/>
  <c r="AB27" i="7"/>
  <c r="BL27" i="7"/>
  <c r="CV27" i="7"/>
  <c r="EF27" i="7"/>
  <c r="FP27" i="7"/>
  <c r="N9" i="6"/>
  <c r="N10" i="6"/>
  <c r="N13" i="6"/>
  <c r="N16" i="6"/>
  <c r="N19" i="6"/>
  <c r="N11" i="6"/>
  <c r="N14" i="6"/>
  <c r="N17" i="6"/>
  <c r="N15" i="6"/>
  <c r="N24" i="6"/>
  <c r="N27" i="6"/>
  <c r="N30" i="6"/>
  <c r="N33" i="6"/>
  <c r="N36" i="6"/>
  <c r="N39" i="6"/>
  <c r="N42" i="6"/>
  <c r="N45" i="6"/>
  <c r="N48" i="6"/>
  <c r="N51" i="6"/>
  <c r="N54" i="6"/>
  <c r="N57" i="6"/>
  <c r="N60" i="6"/>
  <c r="N63" i="6"/>
  <c r="N66" i="6"/>
  <c r="N21" i="6"/>
  <c r="N12" i="6"/>
  <c r="N25" i="6"/>
  <c r="N28" i="6"/>
  <c r="N31" i="6"/>
  <c r="N34" i="6"/>
  <c r="N37" i="6"/>
  <c r="N40" i="6"/>
  <c r="N43" i="6"/>
  <c r="N46" i="6"/>
  <c r="N49" i="6"/>
  <c r="N52" i="6"/>
  <c r="N55" i="6"/>
  <c r="N58" i="6"/>
  <c r="N61" i="6"/>
  <c r="N64" i="6"/>
  <c r="N67" i="6"/>
  <c r="N20" i="6"/>
  <c r="N22" i="6"/>
  <c r="N18" i="6"/>
  <c r="N26" i="6"/>
  <c r="N29" i="6"/>
  <c r="N32" i="6"/>
  <c r="N35" i="6"/>
  <c r="N38" i="6"/>
  <c r="N41" i="6"/>
  <c r="N44" i="6"/>
  <c r="N47" i="6"/>
  <c r="N50" i="6"/>
  <c r="N23" i="6"/>
  <c r="N73" i="6"/>
  <c r="N76" i="6"/>
  <c r="N79" i="6"/>
  <c r="N82" i="6"/>
  <c r="N85" i="6"/>
  <c r="N88" i="6"/>
  <c r="N91" i="6"/>
  <c r="N94" i="6"/>
  <c r="N97" i="6"/>
  <c r="N59" i="6"/>
  <c r="N65" i="6"/>
  <c r="N70" i="6"/>
  <c r="N71" i="6"/>
  <c r="N74" i="6"/>
  <c r="N77" i="6"/>
  <c r="N80" i="6"/>
  <c r="N83" i="6"/>
  <c r="N86" i="6"/>
  <c r="N89" i="6"/>
  <c r="N92" i="6"/>
  <c r="N95" i="6"/>
  <c r="N53" i="6"/>
  <c r="N68" i="6"/>
  <c r="N62" i="6"/>
  <c r="N69" i="6"/>
  <c r="N72" i="6"/>
  <c r="N75" i="6"/>
  <c r="N78" i="6"/>
  <c r="N81" i="6"/>
  <c r="N84" i="6"/>
  <c r="N87" i="6"/>
  <c r="N90" i="6"/>
  <c r="N56" i="6"/>
  <c r="N93" i="6"/>
  <c r="N98" i="6"/>
  <c r="N103" i="6"/>
  <c r="N106" i="6"/>
  <c r="N109" i="6"/>
  <c r="N112" i="6"/>
  <c r="N115" i="6"/>
  <c r="N118" i="6"/>
  <c r="N121" i="6"/>
  <c r="N124" i="6"/>
  <c r="N127" i="6"/>
  <c r="N130" i="6"/>
  <c r="N133" i="6"/>
  <c r="N136" i="6"/>
  <c r="N139" i="6"/>
  <c r="N142" i="6"/>
  <c r="N145" i="6"/>
  <c r="N148" i="6"/>
  <c r="N151" i="6"/>
  <c r="N154" i="6"/>
  <c r="N157" i="6"/>
  <c r="N160" i="6"/>
  <c r="N163" i="6"/>
  <c r="N96" i="6"/>
  <c r="N99" i="6"/>
  <c r="N102" i="6"/>
  <c r="N100" i="6"/>
  <c r="N101" i="6"/>
  <c r="N104" i="6"/>
  <c r="N107" i="6"/>
  <c r="N110" i="6"/>
  <c r="N113" i="6"/>
  <c r="N116" i="6"/>
  <c r="N119" i="6"/>
  <c r="N122" i="6"/>
  <c r="N125" i="6"/>
  <c r="N128" i="6"/>
  <c r="N131" i="6"/>
  <c r="N134" i="6"/>
  <c r="N137" i="6"/>
  <c r="N140" i="6"/>
  <c r="N143" i="6"/>
  <c r="N146" i="6"/>
  <c r="N149" i="6"/>
  <c r="N152" i="6"/>
  <c r="N155" i="6"/>
  <c r="N158" i="6"/>
  <c r="N161" i="6"/>
  <c r="N164" i="6"/>
  <c r="N167" i="6"/>
  <c r="N105" i="6"/>
  <c r="N108" i="6"/>
  <c r="N111" i="6"/>
  <c r="N114" i="6"/>
  <c r="N117" i="6"/>
  <c r="N120" i="6"/>
  <c r="N123" i="6"/>
  <c r="N126" i="6"/>
  <c r="N129" i="6"/>
  <c r="N132" i="6"/>
  <c r="N135" i="6"/>
  <c r="N138" i="6"/>
  <c r="N141" i="6"/>
  <c r="N144" i="6"/>
  <c r="N147" i="6"/>
  <c r="N150" i="6"/>
  <c r="N153" i="6"/>
  <c r="N156" i="6"/>
  <c r="N159" i="6"/>
  <c r="N162" i="6"/>
  <c r="N165" i="6"/>
  <c r="N168" i="6"/>
  <c r="N166" i="6"/>
  <c r="N170" i="6"/>
  <c r="N176" i="6"/>
  <c r="N177" i="6"/>
  <c r="N171" i="6"/>
  <c r="N175" i="6"/>
  <c r="N178" i="6"/>
  <c r="N181" i="6"/>
  <c r="N184" i="6"/>
  <c r="N187" i="6"/>
  <c r="N190" i="6"/>
  <c r="N193" i="6"/>
  <c r="N196" i="6"/>
  <c r="N199" i="6"/>
  <c r="N172" i="6"/>
  <c r="N174" i="6"/>
  <c r="N173" i="6"/>
  <c r="N179" i="6"/>
  <c r="N182" i="6"/>
  <c r="N185" i="6"/>
  <c r="N188" i="6"/>
  <c r="N191" i="6"/>
  <c r="N194" i="6"/>
  <c r="N197" i="6"/>
  <c r="N200" i="6"/>
  <c r="N169" i="6"/>
  <c r="N180" i="6"/>
  <c r="N183" i="6"/>
  <c r="N186" i="6"/>
  <c r="N189" i="6"/>
  <c r="N192" i="6"/>
  <c r="N195" i="6"/>
  <c r="N198" i="6"/>
  <c r="N201" i="6"/>
  <c r="Q10" i="7"/>
  <c r="W10" i="7"/>
  <c r="AC10" i="7"/>
  <c r="AI10" i="7"/>
  <c r="AO10" i="7"/>
  <c r="AU10" i="7"/>
  <c r="BA10" i="7"/>
  <c r="BG10" i="7"/>
  <c r="BM10" i="7"/>
  <c r="BS10" i="7"/>
  <c r="BY10" i="7"/>
  <c r="CE10" i="7"/>
  <c r="CK10" i="7"/>
  <c r="CQ10" i="7"/>
  <c r="CW10" i="7"/>
  <c r="DC10" i="7"/>
  <c r="DI10" i="7"/>
  <c r="DO10" i="7"/>
  <c r="DU10" i="7"/>
  <c r="M10" i="7"/>
  <c r="S10" i="7"/>
  <c r="Y10" i="7"/>
  <c r="AE10" i="7"/>
  <c r="AK10" i="7"/>
  <c r="AQ10" i="7"/>
  <c r="AW10" i="7"/>
  <c r="BC10" i="7"/>
  <c r="BI10" i="7"/>
  <c r="BO10" i="7"/>
  <c r="BU10" i="7"/>
  <c r="CA10" i="7"/>
  <c r="CG10" i="7"/>
  <c r="R10" i="7"/>
  <c r="AA10" i="7"/>
  <c r="AJ10" i="7"/>
  <c r="AS10" i="7"/>
  <c r="BB10" i="7"/>
  <c r="BK10" i="7"/>
  <c r="BT10" i="7"/>
  <c r="CC10" i="7"/>
  <c r="CL10" i="7"/>
  <c r="CS10" i="7"/>
  <c r="CZ10" i="7"/>
  <c r="DG10" i="7"/>
  <c r="DN10" i="7"/>
  <c r="DV10" i="7"/>
  <c r="EB10" i="7"/>
  <c r="EH10" i="7"/>
  <c r="EN10" i="7"/>
  <c r="ET10" i="7"/>
  <c r="EZ10" i="7"/>
  <c r="FF10" i="7"/>
  <c r="FL10" i="7"/>
  <c r="FR10" i="7"/>
  <c r="FX10" i="7"/>
  <c r="GD10" i="7"/>
  <c r="GJ10" i="7"/>
  <c r="GP10" i="7"/>
  <c r="T10" i="7"/>
  <c r="AB10" i="7"/>
  <c r="AL10" i="7"/>
  <c r="AT10" i="7"/>
  <c r="BD10" i="7"/>
  <c r="BL10" i="7"/>
  <c r="BV10" i="7"/>
  <c r="CD10" i="7"/>
  <c r="CM10" i="7"/>
  <c r="CT10" i="7"/>
  <c r="DA10" i="7"/>
  <c r="DH10" i="7"/>
  <c r="DP10" i="7"/>
  <c r="DW10" i="7"/>
  <c r="EC10" i="7"/>
  <c r="EI10" i="7"/>
  <c r="EO10" i="7"/>
  <c r="EU10" i="7"/>
  <c r="FA10" i="7"/>
  <c r="FG10" i="7"/>
  <c r="FM10" i="7"/>
  <c r="FS10" i="7"/>
  <c r="FY10" i="7"/>
  <c r="GE10" i="7"/>
  <c r="GK10" i="7"/>
  <c r="GQ10" i="7"/>
  <c r="U10" i="7"/>
  <c r="AD10" i="7"/>
  <c r="AM10" i="7"/>
  <c r="AV10" i="7"/>
  <c r="BE10" i="7"/>
  <c r="BN10" i="7"/>
  <c r="BW10" i="7"/>
  <c r="CF10" i="7"/>
  <c r="CN10" i="7"/>
  <c r="CU10" i="7"/>
  <c r="DB10" i="7"/>
  <c r="DJ10" i="7"/>
  <c r="DQ10" i="7"/>
  <c r="DX10" i="7"/>
  <c r="ED10" i="7"/>
  <c r="EJ10" i="7"/>
  <c r="EP10" i="7"/>
  <c r="EV10" i="7"/>
  <c r="FB10" i="7"/>
  <c r="FH10" i="7"/>
  <c r="FN10" i="7"/>
  <c r="FT10" i="7"/>
  <c r="FZ10" i="7"/>
  <c r="GF10" i="7"/>
  <c r="GL10" i="7"/>
  <c r="GR10" i="7"/>
  <c r="N10" i="7"/>
  <c r="V10" i="7"/>
  <c r="AF10" i="7"/>
  <c r="AN10" i="7"/>
  <c r="AX10" i="7"/>
  <c r="BF10" i="7"/>
  <c r="BP10" i="7"/>
  <c r="BX10" i="7"/>
  <c r="CH10" i="7"/>
  <c r="CO10" i="7"/>
  <c r="CV10" i="7"/>
  <c r="DD10" i="7"/>
  <c r="DK10" i="7"/>
  <c r="DR10" i="7"/>
  <c r="DY10" i="7"/>
  <c r="EE10" i="7"/>
  <c r="EK10" i="7"/>
  <c r="EQ10" i="7"/>
  <c r="EW10" i="7"/>
  <c r="FC10" i="7"/>
  <c r="FI10" i="7"/>
  <c r="FO10" i="7"/>
  <c r="FU10" i="7"/>
  <c r="GA10" i="7"/>
  <c r="GG10" i="7"/>
  <c r="GM10" i="7"/>
  <c r="GS10" i="7"/>
  <c r="X10" i="7"/>
  <c r="AY10" i="7"/>
  <c r="BZ10" i="7"/>
  <c r="CX10" i="7"/>
  <c r="DS10" i="7"/>
  <c r="EL10" i="7"/>
  <c r="FD10" i="7"/>
  <c r="FV10" i="7"/>
  <c r="GN10" i="7"/>
  <c r="Z10" i="7"/>
  <c r="AZ10" i="7"/>
  <c r="CB10" i="7"/>
  <c r="CY10" i="7"/>
  <c r="DT10" i="7"/>
  <c r="EM10" i="7"/>
  <c r="FE10" i="7"/>
  <c r="FW10" i="7"/>
  <c r="GO10" i="7"/>
  <c r="AG10" i="7"/>
  <c r="BH10" i="7"/>
  <c r="CI10" i="7"/>
  <c r="DE10" i="7"/>
  <c r="DZ10" i="7"/>
  <c r="ER10" i="7"/>
  <c r="FJ10" i="7"/>
  <c r="GB10" i="7"/>
  <c r="GT10" i="7"/>
  <c r="AH10" i="7"/>
  <c r="BJ10" i="7"/>
  <c r="CJ10" i="7"/>
  <c r="DF10" i="7"/>
  <c r="EA10" i="7"/>
  <c r="ES10" i="7"/>
  <c r="FK10" i="7"/>
  <c r="GC10" i="7"/>
  <c r="GU10" i="7"/>
  <c r="O10" i="7"/>
  <c r="AP10" i="7"/>
  <c r="BQ10" i="7"/>
  <c r="CP10" i="7"/>
  <c r="DL10" i="7"/>
  <c r="EF10" i="7"/>
  <c r="EX10" i="7"/>
  <c r="FP10" i="7"/>
  <c r="GH10" i="7"/>
  <c r="BR10" i="7"/>
  <c r="GI10" i="7"/>
  <c r="CR10" i="7"/>
  <c r="DM10" i="7"/>
  <c r="EG10" i="7"/>
  <c r="P10" i="7"/>
  <c r="EY10" i="7"/>
  <c r="FQ10" i="7"/>
  <c r="AR10" i="7"/>
  <c r="E12" i="6"/>
  <c r="E15" i="6"/>
  <c r="E22" i="6"/>
  <c r="E25" i="6"/>
  <c r="E28" i="6"/>
  <c r="E31" i="6"/>
  <c r="E34" i="6"/>
  <c r="E37" i="6"/>
  <c r="E40" i="6"/>
  <c r="E43" i="6"/>
  <c r="E46" i="6"/>
  <c r="E49" i="6"/>
  <c r="E52" i="6"/>
  <c r="E55" i="6"/>
  <c r="E58" i="6"/>
  <c r="E61" i="6"/>
  <c r="E64" i="6"/>
  <c r="E67" i="6"/>
  <c r="E17" i="6"/>
  <c r="E11" i="6"/>
  <c r="E20" i="6"/>
  <c r="E23" i="6"/>
  <c r="E26" i="6"/>
  <c r="E29" i="6"/>
  <c r="E32" i="6"/>
  <c r="E35" i="6"/>
  <c r="E38" i="6"/>
  <c r="E41" i="6"/>
  <c r="E44" i="6"/>
  <c r="E47" i="6"/>
  <c r="E50" i="6"/>
  <c r="E53" i="6"/>
  <c r="E56" i="6"/>
  <c r="E59" i="6"/>
  <c r="E62" i="6"/>
  <c r="E65" i="6"/>
  <c r="E68" i="6"/>
  <c r="E14" i="6"/>
  <c r="E16" i="6"/>
  <c r="E18" i="6"/>
  <c r="E21" i="6"/>
  <c r="E24" i="6"/>
  <c r="E27" i="6"/>
  <c r="E30" i="6"/>
  <c r="E33" i="6"/>
  <c r="E36" i="6"/>
  <c r="E39" i="6"/>
  <c r="E42" i="6"/>
  <c r="E45" i="6"/>
  <c r="E48" i="6"/>
  <c r="E13" i="6"/>
  <c r="E19" i="6"/>
  <c r="E71" i="6"/>
  <c r="E74" i="6"/>
  <c r="E77" i="6"/>
  <c r="E80" i="6"/>
  <c r="E83" i="6"/>
  <c r="E86" i="6"/>
  <c r="E89" i="6"/>
  <c r="E92" i="6"/>
  <c r="E95" i="6"/>
  <c r="E98" i="6"/>
  <c r="E51" i="6"/>
  <c r="E60" i="6"/>
  <c r="E63" i="6"/>
  <c r="E70" i="6"/>
  <c r="E72" i="6"/>
  <c r="E75" i="6"/>
  <c r="E78" i="6"/>
  <c r="E81" i="6"/>
  <c r="E84" i="6"/>
  <c r="E87" i="6"/>
  <c r="E90" i="6"/>
  <c r="E93" i="6"/>
  <c r="E96" i="6"/>
  <c r="E54" i="6"/>
  <c r="E66" i="6"/>
  <c r="E69" i="6"/>
  <c r="E73" i="6"/>
  <c r="E76" i="6"/>
  <c r="E79" i="6"/>
  <c r="E82" i="6"/>
  <c r="E85" i="6"/>
  <c r="E88" i="6"/>
  <c r="E91" i="6"/>
  <c r="E57" i="6"/>
  <c r="E104" i="6"/>
  <c r="E107" i="6"/>
  <c r="E110" i="6"/>
  <c r="E113" i="6"/>
  <c r="E116" i="6"/>
  <c r="E119" i="6"/>
  <c r="E122" i="6"/>
  <c r="E125" i="6"/>
  <c r="E128" i="6"/>
  <c r="E131" i="6"/>
  <c r="E134" i="6"/>
  <c r="E137" i="6"/>
  <c r="E140" i="6"/>
  <c r="E143" i="6"/>
  <c r="E146" i="6"/>
  <c r="E149" i="6"/>
  <c r="E152" i="6"/>
  <c r="E155" i="6"/>
  <c r="E158" i="6"/>
  <c r="E161" i="6"/>
  <c r="E164" i="6"/>
  <c r="E97" i="6"/>
  <c r="E94" i="6"/>
  <c r="E101" i="6"/>
  <c r="E102" i="6"/>
  <c r="E105" i="6"/>
  <c r="E108" i="6"/>
  <c r="E111" i="6"/>
  <c r="E114" i="6"/>
  <c r="E117" i="6"/>
  <c r="E120" i="6"/>
  <c r="E123" i="6"/>
  <c r="E126" i="6"/>
  <c r="E129" i="6"/>
  <c r="E132" i="6"/>
  <c r="E135" i="6"/>
  <c r="E138" i="6"/>
  <c r="E141" i="6"/>
  <c r="E144" i="6"/>
  <c r="E147" i="6"/>
  <c r="E150" i="6"/>
  <c r="E153" i="6"/>
  <c r="E156" i="6"/>
  <c r="E159" i="6"/>
  <c r="E162" i="6"/>
  <c r="E165" i="6"/>
  <c r="E99" i="6"/>
  <c r="E100" i="6"/>
  <c r="E103" i="6"/>
  <c r="E106" i="6"/>
  <c r="E109" i="6"/>
  <c r="E112" i="6"/>
  <c r="E115" i="6"/>
  <c r="E118" i="6"/>
  <c r="E121" i="6"/>
  <c r="E124" i="6"/>
  <c r="E127" i="6"/>
  <c r="E130" i="6"/>
  <c r="E133" i="6"/>
  <c r="E136" i="6"/>
  <c r="E139" i="6"/>
  <c r="E142" i="6"/>
  <c r="E145" i="6"/>
  <c r="E148" i="6"/>
  <c r="E151" i="6"/>
  <c r="E154" i="6"/>
  <c r="E157" i="6"/>
  <c r="E160" i="6"/>
  <c r="E163" i="6"/>
  <c r="E166" i="6"/>
  <c r="E177" i="6"/>
  <c r="E169" i="6"/>
  <c r="E176" i="6"/>
  <c r="E179" i="6"/>
  <c r="E182" i="6"/>
  <c r="E185" i="6"/>
  <c r="E188" i="6"/>
  <c r="E191" i="6"/>
  <c r="E194" i="6"/>
  <c r="E197" i="6"/>
  <c r="E200" i="6"/>
  <c r="E168" i="6"/>
  <c r="E170" i="6"/>
  <c r="E174" i="6"/>
  <c r="E175" i="6"/>
  <c r="E167" i="6"/>
  <c r="E171" i="6"/>
  <c r="E180" i="6"/>
  <c r="E183" i="6"/>
  <c r="E186" i="6"/>
  <c r="E189" i="6"/>
  <c r="E192" i="6"/>
  <c r="E195" i="6"/>
  <c r="E198" i="6"/>
  <c r="E201" i="6"/>
  <c r="E172" i="6"/>
  <c r="E173" i="6"/>
  <c r="E178" i="6"/>
  <c r="E181" i="6"/>
  <c r="E184" i="6"/>
  <c r="E187" i="6"/>
  <c r="E190" i="6"/>
  <c r="E193" i="6"/>
  <c r="E196" i="6"/>
  <c r="E199" i="6"/>
  <c r="Q14" i="7"/>
  <c r="W14" i="7"/>
  <c r="R14" i="7"/>
  <c r="X14" i="7"/>
  <c r="M14" i="7"/>
  <c r="S14" i="7"/>
  <c r="Y14" i="7"/>
  <c r="N14" i="7"/>
  <c r="T14" i="7"/>
  <c r="O14" i="7"/>
  <c r="U14" i="7"/>
  <c r="P14" i="7"/>
  <c r="V14" i="7"/>
  <c r="S11" i="6"/>
  <c r="S14" i="6"/>
  <c r="S21" i="6"/>
  <c r="S16" i="6"/>
  <c r="S20" i="6"/>
  <c r="S18" i="6"/>
  <c r="S22" i="6"/>
  <c r="S13" i="6"/>
  <c r="S15" i="6"/>
  <c r="S17" i="6"/>
  <c r="S23" i="6"/>
  <c r="S12" i="6"/>
  <c r="S19" i="6"/>
  <c r="L11" i="6"/>
  <c r="N29" i="7"/>
  <c r="G7" i="7"/>
  <c r="M7" i="7"/>
  <c r="S7" i="7"/>
  <c r="Y7" i="7"/>
  <c r="AE7" i="7"/>
  <c r="AK7" i="7"/>
  <c r="AQ7" i="7"/>
  <c r="AW7" i="7"/>
  <c r="BC7" i="7"/>
  <c r="BI7" i="7"/>
  <c r="BO7" i="7"/>
  <c r="BU7" i="7"/>
  <c r="CA7" i="7"/>
  <c r="CG7" i="7"/>
  <c r="CM7" i="7"/>
  <c r="CS7" i="7"/>
  <c r="CY7" i="7"/>
  <c r="DE7" i="7"/>
  <c r="DK7" i="7"/>
  <c r="DQ7" i="7"/>
  <c r="DW7" i="7"/>
  <c r="EC7" i="7"/>
  <c r="EI7" i="7"/>
  <c r="EO7" i="7"/>
  <c r="EU7" i="7"/>
  <c r="FA7" i="7"/>
  <c r="FG7" i="7"/>
  <c r="FM7" i="7"/>
  <c r="FS7" i="7"/>
  <c r="FY7" i="7"/>
  <c r="GE7" i="7"/>
  <c r="GK7" i="7"/>
  <c r="GQ7" i="7"/>
  <c r="H7" i="7"/>
  <c r="N7" i="7"/>
  <c r="T7" i="7"/>
  <c r="Z7" i="7"/>
  <c r="AF7" i="7"/>
  <c r="AL7" i="7"/>
  <c r="AR7" i="7"/>
  <c r="AX7" i="7"/>
  <c r="BD7" i="7"/>
  <c r="BJ7" i="7"/>
  <c r="BP7" i="7"/>
  <c r="BV7" i="7"/>
  <c r="CB7" i="7"/>
  <c r="CH7" i="7"/>
  <c r="CN7" i="7"/>
  <c r="CT7" i="7"/>
  <c r="CZ7" i="7"/>
  <c r="DF7" i="7"/>
  <c r="DL7" i="7"/>
  <c r="DR7" i="7"/>
  <c r="DX7" i="7"/>
  <c r="ED7" i="7"/>
  <c r="EJ7" i="7"/>
  <c r="EP7" i="7"/>
  <c r="EV7" i="7"/>
  <c r="FB7" i="7"/>
  <c r="FH7" i="7"/>
  <c r="FN7" i="7"/>
  <c r="FT7" i="7"/>
  <c r="FZ7" i="7"/>
  <c r="GF7" i="7"/>
  <c r="GL7" i="7"/>
  <c r="GR7" i="7"/>
  <c r="I7" i="7"/>
  <c r="O7" i="7"/>
  <c r="U7" i="7"/>
  <c r="AA7" i="7"/>
  <c r="AG7" i="7"/>
  <c r="AM7" i="7"/>
  <c r="AS7" i="7"/>
  <c r="AY7" i="7"/>
  <c r="BE7" i="7"/>
  <c r="BK7" i="7"/>
  <c r="BQ7" i="7"/>
  <c r="BW7" i="7"/>
  <c r="CC7" i="7"/>
  <c r="CI7" i="7"/>
  <c r="CO7" i="7"/>
  <c r="CU7" i="7"/>
  <c r="DA7" i="7"/>
  <c r="DG7" i="7"/>
  <c r="DM7" i="7"/>
  <c r="DS7" i="7"/>
  <c r="DY7" i="7"/>
  <c r="EE7" i="7"/>
  <c r="EK7" i="7"/>
  <c r="EQ7" i="7"/>
  <c r="EW7" i="7"/>
  <c r="FC7" i="7"/>
  <c r="FI7" i="7"/>
  <c r="FO7" i="7"/>
  <c r="FU7" i="7"/>
  <c r="GA7" i="7"/>
  <c r="GG7" i="7"/>
  <c r="GM7" i="7"/>
  <c r="GS7" i="7"/>
  <c r="F7" i="7"/>
  <c r="L7" i="7"/>
  <c r="R7" i="7"/>
  <c r="X7" i="7"/>
  <c r="AD7" i="7"/>
  <c r="AJ7" i="7"/>
  <c r="AP7" i="7"/>
  <c r="AV7" i="7"/>
  <c r="BB7" i="7"/>
  <c r="BH7" i="7"/>
  <c r="BN7" i="7"/>
  <c r="BT7" i="7"/>
  <c r="BZ7" i="7"/>
  <c r="CF7" i="7"/>
  <c r="CL7" i="7"/>
  <c r="CR7" i="7"/>
  <c r="CX7" i="7"/>
  <c r="DD7" i="7"/>
  <c r="DJ7" i="7"/>
  <c r="DP7" i="7"/>
  <c r="DV7" i="7"/>
  <c r="EB7" i="7"/>
  <c r="EH7" i="7"/>
  <c r="EN7" i="7"/>
  <c r="ET7" i="7"/>
  <c r="EZ7" i="7"/>
  <c r="FF7" i="7"/>
  <c r="FL7" i="7"/>
  <c r="FR7" i="7"/>
  <c r="FX7" i="7"/>
  <c r="GD7" i="7"/>
  <c r="GJ7" i="7"/>
  <c r="GP7" i="7"/>
  <c r="J7" i="7"/>
  <c r="AB7" i="7"/>
  <c r="AT7" i="7"/>
  <c r="BL7" i="7"/>
  <c r="CD7" i="7"/>
  <c r="CV7" i="7"/>
  <c r="DN7" i="7"/>
  <c r="EF7" i="7"/>
  <c r="EX7" i="7"/>
  <c r="FP7" i="7"/>
  <c r="GH7" i="7"/>
  <c r="K7" i="7"/>
  <c r="AC7" i="7"/>
  <c r="AU7" i="7"/>
  <c r="BM7" i="7"/>
  <c r="CE7" i="7"/>
  <c r="CW7" i="7"/>
  <c r="DO7" i="7"/>
  <c r="EG7" i="7"/>
  <c r="EY7" i="7"/>
  <c r="FQ7" i="7"/>
  <c r="GI7" i="7"/>
  <c r="P7" i="7"/>
  <c r="AH7" i="7"/>
  <c r="AZ7" i="7"/>
  <c r="BR7" i="7"/>
  <c r="CJ7" i="7"/>
  <c r="DB7" i="7"/>
  <c r="DT7" i="7"/>
  <c r="EL7" i="7"/>
  <c r="FD7" i="7"/>
  <c r="FV7" i="7"/>
  <c r="GN7" i="7"/>
  <c r="Q7" i="7"/>
  <c r="AI7" i="7"/>
  <c r="BA7" i="7"/>
  <c r="BS7" i="7"/>
  <c r="CK7" i="7"/>
  <c r="DC7" i="7"/>
  <c r="DU7" i="7"/>
  <c r="EM7" i="7"/>
  <c r="FE7" i="7"/>
  <c r="FW7" i="7"/>
  <c r="GO7" i="7"/>
  <c r="AN7" i="7"/>
  <c r="CP7" i="7"/>
  <c r="ER7" i="7"/>
  <c r="GT7" i="7"/>
  <c r="AO7" i="7"/>
  <c r="CQ7" i="7"/>
  <c r="ES7" i="7"/>
  <c r="GU7" i="7"/>
  <c r="BF7" i="7"/>
  <c r="DH7" i="7"/>
  <c r="FJ7" i="7"/>
  <c r="BG7" i="7"/>
  <c r="DI7" i="7"/>
  <c r="FK7" i="7"/>
  <c r="V7" i="7"/>
  <c r="BX7" i="7"/>
  <c r="DZ7" i="7"/>
  <c r="GB7" i="7"/>
  <c r="EA7" i="7"/>
  <c r="GC7" i="7"/>
  <c r="W7" i="7"/>
  <c r="BY7" i="7"/>
  <c r="D5" i="6"/>
  <c r="D8" i="6"/>
  <c r="D6" i="6"/>
  <c r="D9" i="6"/>
  <c r="D12" i="6"/>
  <c r="D15" i="6"/>
  <c r="D18" i="6"/>
  <c r="D21" i="6"/>
  <c r="D7" i="6"/>
  <c r="D10" i="6"/>
  <c r="D13" i="6"/>
  <c r="D16" i="6"/>
  <c r="D17" i="6"/>
  <c r="D11" i="6"/>
  <c r="D20" i="6"/>
  <c r="D23" i="6"/>
  <c r="D26" i="6"/>
  <c r="D29" i="6"/>
  <c r="D32" i="6"/>
  <c r="D35" i="6"/>
  <c r="D38" i="6"/>
  <c r="D41" i="6"/>
  <c r="D44" i="6"/>
  <c r="D14" i="6"/>
  <c r="D24" i="6"/>
  <c r="D27" i="6"/>
  <c r="D30" i="6"/>
  <c r="D33" i="6"/>
  <c r="D36" i="6"/>
  <c r="D39" i="6"/>
  <c r="D42" i="6"/>
  <c r="D45" i="6"/>
  <c r="D48" i="6"/>
  <c r="D51" i="6"/>
  <c r="D54" i="6"/>
  <c r="D57" i="6"/>
  <c r="D60" i="6"/>
  <c r="D19" i="6"/>
  <c r="D22" i="6"/>
  <c r="D25" i="6"/>
  <c r="D28" i="6"/>
  <c r="D31" i="6"/>
  <c r="D34" i="6"/>
  <c r="D37" i="6"/>
  <c r="D40" i="6"/>
  <c r="D43" i="6"/>
  <c r="D46" i="6"/>
  <c r="D49" i="6"/>
  <c r="D52" i="6"/>
  <c r="D55" i="6"/>
  <c r="D58" i="6"/>
  <c r="D61" i="6"/>
  <c r="D64" i="6"/>
  <c r="D67" i="6"/>
  <c r="D70" i="6"/>
  <c r="D47" i="6"/>
  <c r="D53" i="6"/>
  <c r="D62" i="6"/>
  <c r="D63" i="6"/>
  <c r="D50" i="6"/>
  <c r="D72" i="6"/>
  <c r="D75" i="6"/>
  <c r="D78" i="6"/>
  <c r="D81" i="6"/>
  <c r="D84" i="6"/>
  <c r="D87" i="6"/>
  <c r="D90" i="6"/>
  <c r="D93" i="6"/>
  <c r="D96" i="6"/>
  <c r="D99" i="6"/>
  <c r="D56" i="6"/>
  <c r="D65" i="6"/>
  <c r="D66" i="6"/>
  <c r="D68" i="6"/>
  <c r="D69" i="6"/>
  <c r="D73" i="6"/>
  <c r="D76" i="6"/>
  <c r="D79" i="6"/>
  <c r="D82" i="6"/>
  <c r="D85" i="6"/>
  <c r="D88" i="6"/>
  <c r="D91" i="6"/>
  <c r="D94" i="6"/>
  <c r="D97" i="6"/>
  <c r="D100" i="6"/>
  <c r="D59" i="6"/>
  <c r="D71" i="6"/>
  <c r="D74" i="6"/>
  <c r="D77" i="6"/>
  <c r="D80" i="6"/>
  <c r="D83" i="6"/>
  <c r="D86" i="6"/>
  <c r="D89" i="6"/>
  <c r="D92" i="6"/>
  <c r="D95" i="6"/>
  <c r="D98" i="6"/>
  <c r="D101" i="6"/>
  <c r="D104" i="6"/>
  <c r="D107" i="6"/>
  <c r="D110" i="6"/>
  <c r="D113" i="6"/>
  <c r="D116" i="6"/>
  <c r="D119" i="6"/>
  <c r="D122" i="6"/>
  <c r="D125" i="6"/>
  <c r="D128" i="6"/>
  <c r="D131" i="6"/>
  <c r="D134" i="6"/>
  <c r="D137" i="6"/>
  <c r="D140" i="6"/>
  <c r="D143" i="6"/>
  <c r="D146" i="6"/>
  <c r="D149" i="6"/>
  <c r="D152" i="6"/>
  <c r="D155" i="6"/>
  <c r="D158" i="6"/>
  <c r="D161" i="6"/>
  <c r="D164" i="6"/>
  <c r="D167" i="6"/>
  <c r="D170" i="6"/>
  <c r="D173" i="6"/>
  <c r="D176" i="6"/>
  <c r="D102" i="6"/>
  <c r="D105" i="6"/>
  <c r="D108" i="6"/>
  <c r="D111" i="6"/>
  <c r="D114" i="6"/>
  <c r="D117" i="6"/>
  <c r="D120" i="6"/>
  <c r="D123" i="6"/>
  <c r="D126" i="6"/>
  <c r="D129" i="6"/>
  <c r="D132" i="6"/>
  <c r="D135" i="6"/>
  <c r="D138" i="6"/>
  <c r="D141" i="6"/>
  <c r="D144" i="6"/>
  <c r="D147" i="6"/>
  <c r="D150" i="6"/>
  <c r="D153" i="6"/>
  <c r="D156" i="6"/>
  <c r="D159" i="6"/>
  <c r="D162" i="6"/>
  <c r="D165" i="6"/>
  <c r="D168" i="6"/>
  <c r="D171" i="6"/>
  <c r="D174" i="6"/>
  <c r="D177" i="6"/>
  <c r="D103" i="6"/>
  <c r="D106" i="6"/>
  <c r="D109" i="6"/>
  <c r="D112" i="6"/>
  <c r="D115" i="6"/>
  <c r="D118" i="6"/>
  <c r="D121" i="6"/>
  <c r="D124" i="6"/>
  <c r="D127" i="6"/>
  <c r="D130" i="6"/>
  <c r="D133" i="6"/>
  <c r="D136" i="6"/>
  <c r="D139" i="6"/>
  <c r="D142" i="6"/>
  <c r="D145" i="6"/>
  <c r="D148" i="6"/>
  <c r="D151" i="6"/>
  <c r="D154" i="6"/>
  <c r="D157" i="6"/>
  <c r="D160" i="6"/>
  <c r="D163" i="6"/>
  <c r="D166" i="6"/>
  <c r="D169" i="6"/>
  <c r="D172" i="6"/>
  <c r="D179" i="6"/>
  <c r="D182" i="6"/>
  <c r="D185" i="6"/>
  <c r="D188" i="6"/>
  <c r="D191" i="6"/>
  <c r="D194" i="6"/>
  <c r="D197" i="6"/>
  <c r="D200" i="6"/>
  <c r="D4" i="6"/>
  <c r="D175" i="6"/>
  <c r="D180" i="6"/>
  <c r="D183" i="6"/>
  <c r="D186" i="6"/>
  <c r="D189" i="6"/>
  <c r="D192" i="6"/>
  <c r="D195" i="6"/>
  <c r="D198" i="6"/>
  <c r="D201" i="6"/>
  <c r="D178" i="6"/>
  <c r="D181" i="6"/>
  <c r="D184" i="6"/>
  <c r="D187" i="6"/>
  <c r="D190" i="6"/>
  <c r="D193" i="6"/>
  <c r="D196" i="6"/>
  <c r="D199" i="6"/>
  <c r="L25" i="7"/>
  <c r="R25" i="7"/>
  <c r="X25" i="7"/>
  <c r="M25" i="7"/>
  <c r="S25" i="7"/>
  <c r="Y25" i="7"/>
  <c r="N25" i="7"/>
  <c r="T25" i="7"/>
  <c r="I25" i="7"/>
  <c r="O25" i="7"/>
  <c r="U25" i="7"/>
  <c r="J25" i="7"/>
  <c r="P25" i="7"/>
  <c r="V25" i="7"/>
  <c r="W25" i="7"/>
  <c r="K25" i="7"/>
  <c r="Q25" i="7"/>
  <c r="H9" i="6"/>
  <c r="H7" i="6"/>
  <c r="H10" i="6"/>
  <c r="H13" i="6"/>
  <c r="H16" i="6"/>
  <c r="H19" i="6"/>
  <c r="H8" i="6"/>
  <c r="H11" i="6"/>
  <c r="H14" i="6"/>
  <c r="H17" i="6"/>
  <c r="H18" i="6"/>
  <c r="H21" i="6"/>
  <c r="H15" i="6"/>
  <c r="H22" i="6"/>
  <c r="H20" i="6"/>
  <c r="H12" i="6"/>
  <c r="H23" i="6"/>
  <c r="P19" i="7"/>
  <c r="V19" i="7"/>
  <c r="AB19" i="7"/>
  <c r="AH19" i="7"/>
  <c r="AN19" i="7"/>
  <c r="AT19" i="7"/>
  <c r="AZ19" i="7"/>
  <c r="BF19" i="7"/>
  <c r="BL19" i="7"/>
  <c r="BR19" i="7"/>
  <c r="Q19" i="7"/>
  <c r="W19" i="7"/>
  <c r="AC19" i="7"/>
  <c r="AI19" i="7"/>
  <c r="AO19" i="7"/>
  <c r="AU19" i="7"/>
  <c r="BA19" i="7"/>
  <c r="BG19" i="7"/>
  <c r="BM19" i="7"/>
  <c r="BS19" i="7"/>
  <c r="BY19" i="7"/>
  <c r="CE19" i="7"/>
  <c r="CK19" i="7"/>
  <c r="CQ19" i="7"/>
  <c r="CW19" i="7"/>
  <c r="DC19" i="7"/>
  <c r="DI19" i="7"/>
  <c r="DO19" i="7"/>
  <c r="DU19" i="7"/>
  <c r="EA19" i="7"/>
  <c r="EG19" i="7"/>
  <c r="EM19" i="7"/>
  <c r="ES19" i="7"/>
  <c r="EY19" i="7"/>
  <c r="FE19" i="7"/>
  <c r="FK19" i="7"/>
  <c r="FQ19" i="7"/>
  <c r="FW19" i="7"/>
  <c r="GC19" i="7"/>
  <c r="GI19" i="7"/>
  <c r="R19" i="7"/>
  <c r="X19" i="7"/>
  <c r="AD19" i="7"/>
  <c r="AJ19" i="7"/>
  <c r="AP19" i="7"/>
  <c r="AV19" i="7"/>
  <c r="BB19" i="7"/>
  <c r="BH19" i="7"/>
  <c r="BN19" i="7"/>
  <c r="S19" i="7"/>
  <c r="Y19" i="7"/>
  <c r="AE19" i="7"/>
  <c r="AK19" i="7"/>
  <c r="AQ19" i="7"/>
  <c r="AW19" i="7"/>
  <c r="BC19" i="7"/>
  <c r="BI19" i="7"/>
  <c r="BO19" i="7"/>
  <c r="BU19" i="7"/>
  <c r="CA19" i="7"/>
  <c r="CG19" i="7"/>
  <c r="CM19" i="7"/>
  <c r="CS19" i="7"/>
  <c r="CY19" i="7"/>
  <c r="DE19" i="7"/>
  <c r="DK19" i="7"/>
  <c r="DQ19" i="7"/>
  <c r="DW19" i="7"/>
  <c r="EC19" i="7"/>
  <c r="EI19" i="7"/>
  <c r="EO19" i="7"/>
  <c r="EU19" i="7"/>
  <c r="FA19" i="7"/>
  <c r="FG19" i="7"/>
  <c r="FM19" i="7"/>
  <c r="N19" i="7"/>
  <c r="AF19" i="7"/>
  <c r="AX19" i="7"/>
  <c r="BP19" i="7"/>
  <c r="BZ19" i="7"/>
  <c r="CI19" i="7"/>
  <c r="CR19" i="7"/>
  <c r="DA19" i="7"/>
  <c r="DJ19" i="7"/>
  <c r="DS19" i="7"/>
  <c r="EB19" i="7"/>
  <c r="EK19" i="7"/>
  <c r="ET19" i="7"/>
  <c r="FC19" i="7"/>
  <c r="FL19" i="7"/>
  <c r="FT19" i="7"/>
  <c r="GA19" i="7"/>
  <c r="GH19" i="7"/>
  <c r="GO19" i="7"/>
  <c r="GU19" i="7"/>
  <c r="O19" i="7"/>
  <c r="AG19" i="7"/>
  <c r="AY19" i="7"/>
  <c r="BQ19" i="7"/>
  <c r="CB19" i="7"/>
  <c r="CJ19" i="7"/>
  <c r="CT19" i="7"/>
  <c r="DB19" i="7"/>
  <c r="DL19" i="7"/>
  <c r="DT19" i="7"/>
  <c r="ED19" i="7"/>
  <c r="EL19" i="7"/>
  <c r="EV19" i="7"/>
  <c r="FD19" i="7"/>
  <c r="FN19" i="7"/>
  <c r="FU19" i="7"/>
  <c r="GB19" i="7"/>
  <c r="GJ19" i="7"/>
  <c r="GP19" i="7"/>
  <c r="T19" i="7"/>
  <c r="AL19" i="7"/>
  <c r="BD19" i="7"/>
  <c r="BT19" i="7"/>
  <c r="CC19" i="7"/>
  <c r="CL19" i="7"/>
  <c r="CU19" i="7"/>
  <c r="DD19" i="7"/>
  <c r="DM19" i="7"/>
  <c r="DV19" i="7"/>
  <c r="EE19" i="7"/>
  <c r="EN19" i="7"/>
  <c r="EW19" i="7"/>
  <c r="FF19" i="7"/>
  <c r="FO19" i="7"/>
  <c r="FV19" i="7"/>
  <c r="GD19" i="7"/>
  <c r="GK19" i="7"/>
  <c r="GQ19" i="7"/>
  <c r="U19" i="7"/>
  <c r="AM19" i="7"/>
  <c r="BE19" i="7"/>
  <c r="BV19" i="7"/>
  <c r="CD19" i="7"/>
  <c r="CN19" i="7"/>
  <c r="CV19" i="7"/>
  <c r="DF19" i="7"/>
  <c r="DN19" i="7"/>
  <c r="DX19" i="7"/>
  <c r="EF19" i="7"/>
  <c r="EP19" i="7"/>
  <c r="EX19" i="7"/>
  <c r="FH19" i="7"/>
  <c r="FP19" i="7"/>
  <c r="FX19" i="7"/>
  <c r="GE19" i="7"/>
  <c r="GL19" i="7"/>
  <c r="GR19" i="7"/>
  <c r="Z19" i="7"/>
  <c r="AR19" i="7"/>
  <c r="BJ19" i="7"/>
  <c r="BW19" i="7"/>
  <c r="CF19" i="7"/>
  <c r="CO19" i="7"/>
  <c r="CX19" i="7"/>
  <c r="DG19" i="7"/>
  <c r="DP19" i="7"/>
  <c r="DY19" i="7"/>
  <c r="EH19" i="7"/>
  <c r="EQ19" i="7"/>
  <c r="EZ19" i="7"/>
  <c r="FI19" i="7"/>
  <c r="FR19" i="7"/>
  <c r="FY19" i="7"/>
  <c r="GF19" i="7"/>
  <c r="GM19" i="7"/>
  <c r="GS19" i="7"/>
  <c r="AA19" i="7"/>
  <c r="AS19" i="7"/>
  <c r="BK19" i="7"/>
  <c r="BX19" i="7"/>
  <c r="CH19" i="7"/>
  <c r="CP19" i="7"/>
  <c r="CZ19" i="7"/>
  <c r="DH19" i="7"/>
  <c r="DR19" i="7"/>
  <c r="DZ19" i="7"/>
  <c r="EJ19" i="7"/>
  <c r="ER19" i="7"/>
  <c r="FB19" i="7"/>
  <c r="FJ19" i="7"/>
  <c r="FS19" i="7"/>
  <c r="FZ19" i="7"/>
  <c r="GG19" i="7"/>
  <c r="GN19" i="7"/>
  <c r="GT19" i="7"/>
  <c r="O13" i="6"/>
  <c r="O23" i="6"/>
  <c r="O15" i="6"/>
  <c r="O17" i="6"/>
  <c r="O19" i="6"/>
  <c r="O24" i="6"/>
  <c r="O27" i="6"/>
  <c r="O30" i="6"/>
  <c r="O33" i="6"/>
  <c r="O36" i="6"/>
  <c r="O39" i="6"/>
  <c r="O42" i="6"/>
  <c r="O45" i="6"/>
  <c r="O21" i="6"/>
  <c r="O12" i="6"/>
  <c r="O14" i="6"/>
  <c r="O25" i="6"/>
  <c r="O28" i="6"/>
  <c r="O31" i="6"/>
  <c r="O34" i="6"/>
  <c r="O37" i="6"/>
  <c r="O40" i="6"/>
  <c r="O43" i="6"/>
  <c r="O46" i="6"/>
  <c r="O49" i="6"/>
  <c r="O52" i="6"/>
  <c r="O55" i="6"/>
  <c r="O58" i="6"/>
  <c r="O61" i="6"/>
  <c r="O16" i="6"/>
  <c r="O20" i="6"/>
  <c r="O22" i="6"/>
  <c r="O18" i="6"/>
  <c r="O26" i="6"/>
  <c r="O29" i="6"/>
  <c r="O32" i="6"/>
  <c r="O35" i="6"/>
  <c r="O38" i="6"/>
  <c r="O41" i="6"/>
  <c r="O44" i="6"/>
  <c r="O47" i="6"/>
  <c r="O50" i="6"/>
  <c r="O53" i="6"/>
  <c r="O56" i="6"/>
  <c r="O59" i="6"/>
  <c r="O62" i="6"/>
  <c r="O65" i="6"/>
  <c r="O68" i="6"/>
  <c r="O48" i="6"/>
  <c r="O54" i="6"/>
  <c r="O64" i="6"/>
  <c r="O73" i="6"/>
  <c r="O76" i="6"/>
  <c r="O79" i="6"/>
  <c r="O82" i="6"/>
  <c r="O85" i="6"/>
  <c r="O88" i="6"/>
  <c r="O91" i="6"/>
  <c r="O94" i="6"/>
  <c r="O97" i="6"/>
  <c r="O57" i="6"/>
  <c r="O66" i="6"/>
  <c r="O70" i="6"/>
  <c r="O71" i="6"/>
  <c r="O74" i="6"/>
  <c r="O77" i="6"/>
  <c r="O80" i="6"/>
  <c r="O83" i="6"/>
  <c r="O86" i="6"/>
  <c r="O89" i="6"/>
  <c r="O92" i="6"/>
  <c r="O95" i="6"/>
  <c r="O98" i="6"/>
  <c r="O101" i="6"/>
  <c r="O51" i="6"/>
  <c r="O60" i="6"/>
  <c r="O67" i="6"/>
  <c r="O63" i="6"/>
  <c r="O69" i="6"/>
  <c r="O72" i="6"/>
  <c r="O75" i="6"/>
  <c r="O78" i="6"/>
  <c r="O81" i="6"/>
  <c r="O84" i="6"/>
  <c r="O87" i="6"/>
  <c r="O90" i="6"/>
  <c r="O93" i="6"/>
  <c r="O96" i="6"/>
  <c r="O99" i="6"/>
  <c r="O102" i="6"/>
  <c r="O105" i="6"/>
  <c r="O108" i="6"/>
  <c r="O111" i="6"/>
  <c r="O114" i="6"/>
  <c r="O117" i="6"/>
  <c r="O120" i="6"/>
  <c r="O123" i="6"/>
  <c r="O126" i="6"/>
  <c r="O129" i="6"/>
  <c r="O132" i="6"/>
  <c r="O135" i="6"/>
  <c r="O138" i="6"/>
  <c r="O141" i="6"/>
  <c r="O144" i="6"/>
  <c r="O147" i="6"/>
  <c r="O150" i="6"/>
  <c r="O153" i="6"/>
  <c r="O156" i="6"/>
  <c r="O159" i="6"/>
  <c r="O162" i="6"/>
  <c r="O165" i="6"/>
  <c r="O168" i="6"/>
  <c r="O171" i="6"/>
  <c r="O174" i="6"/>
  <c r="O177" i="6"/>
  <c r="O103" i="6"/>
  <c r="O106" i="6"/>
  <c r="O109" i="6"/>
  <c r="O112" i="6"/>
  <c r="O115" i="6"/>
  <c r="O118" i="6"/>
  <c r="O121" i="6"/>
  <c r="O124" i="6"/>
  <c r="O127" i="6"/>
  <c r="O130" i="6"/>
  <c r="O133" i="6"/>
  <c r="O136" i="6"/>
  <c r="O139" i="6"/>
  <c r="O142" i="6"/>
  <c r="O145" i="6"/>
  <c r="O148" i="6"/>
  <c r="O151" i="6"/>
  <c r="O154" i="6"/>
  <c r="O157" i="6"/>
  <c r="O160" i="6"/>
  <c r="O163" i="6"/>
  <c r="O166" i="6"/>
  <c r="O169" i="6"/>
  <c r="O172" i="6"/>
  <c r="O175" i="6"/>
  <c r="O100" i="6"/>
  <c r="O104" i="6"/>
  <c r="O107" i="6"/>
  <c r="O110" i="6"/>
  <c r="O113" i="6"/>
  <c r="O116" i="6"/>
  <c r="O119" i="6"/>
  <c r="O122" i="6"/>
  <c r="O125" i="6"/>
  <c r="O128" i="6"/>
  <c r="O131" i="6"/>
  <c r="O134" i="6"/>
  <c r="O137" i="6"/>
  <c r="O140" i="6"/>
  <c r="O143" i="6"/>
  <c r="O146" i="6"/>
  <c r="O149" i="6"/>
  <c r="O152" i="6"/>
  <c r="O155" i="6"/>
  <c r="O158" i="6"/>
  <c r="O161" i="6"/>
  <c r="O164" i="6"/>
  <c r="O167" i="6"/>
  <c r="O170" i="6"/>
  <c r="O173" i="6"/>
  <c r="O180" i="6"/>
  <c r="O183" i="6"/>
  <c r="O186" i="6"/>
  <c r="O189" i="6"/>
  <c r="O192" i="6"/>
  <c r="O195" i="6"/>
  <c r="O198" i="6"/>
  <c r="O201" i="6"/>
  <c r="O176" i="6"/>
  <c r="O178" i="6"/>
  <c r="O181" i="6"/>
  <c r="O184" i="6"/>
  <c r="O187" i="6"/>
  <c r="O190" i="6"/>
  <c r="O193" i="6"/>
  <c r="O196" i="6"/>
  <c r="O199" i="6"/>
  <c r="O179" i="6"/>
  <c r="O182" i="6"/>
  <c r="O185" i="6"/>
  <c r="O188" i="6"/>
  <c r="O191" i="6"/>
  <c r="O194" i="6"/>
  <c r="O197" i="6"/>
  <c r="O200" i="6"/>
  <c r="M18" i="7"/>
  <c r="S18" i="7"/>
  <c r="Y18" i="7"/>
  <c r="AE18" i="7"/>
  <c r="P18" i="7"/>
  <c r="W18" i="7"/>
  <c r="AD18" i="7"/>
  <c r="AK18" i="7"/>
  <c r="AQ18" i="7"/>
  <c r="AW18" i="7"/>
  <c r="BC18" i="7"/>
  <c r="BI18" i="7"/>
  <c r="BO18" i="7"/>
  <c r="BU18" i="7"/>
  <c r="CA18" i="7"/>
  <c r="CG18" i="7"/>
  <c r="CM18" i="7"/>
  <c r="CS18" i="7"/>
  <c r="CY18" i="7"/>
  <c r="DE18" i="7"/>
  <c r="DK18" i="7"/>
  <c r="DQ18" i="7"/>
  <c r="DW18" i="7"/>
  <c r="EC18" i="7"/>
  <c r="EI18" i="7"/>
  <c r="EO18" i="7"/>
  <c r="EU18" i="7"/>
  <c r="FA18" i="7"/>
  <c r="FG18" i="7"/>
  <c r="FM18" i="7"/>
  <c r="FS18" i="7"/>
  <c r="FY18" i="7"/>
  <c r="GE18" i="7"/>
  <c r="GK18" i="7"/>
  <c r="GQ18" i="7"/>
  <c r="J18" i="7"/>
  <c r="Q18" i="7"/>
  <c r="X18" i="7"/>
  <c r="AF18" i="7"/>
  <c r="AL18" i="7"/>
  <c r="AR18" i="7"/>
  <c r="AX18" i="7"/>
  <c r="BD18" i="7"/>
  <c r="BJ18" i="7"/>
  <c r="BP18" i="7"/>
  <c r="BV18" i="7"/>
  <c r="CB18" i="7"/>
  <c r="CH18" i="7"/>
  <c r="CN18" i="7"/>
  <c r="CT18" i="7"/>
  <c r="CZ18" i="7"/>
  <c r="DF18" i="7"/>
  <c r="DL18" i="7"/>
  <c r="DR18" i="7"/>
  <c r="DX18" i="7"/>
  <c r="ED18" i="7"/>
  <c r="EJ18" i="7"/>
  <c r="EP18" i="7"/>
  <c r="EV18" i="7"/>
  <c r="FB18" i="7"/>
  <c r="FH18" i="7"/>
  <c r="FN18" i="7"/>
  <c r="FT18" i="7"/>
  <c r="FZ18" i="7"/>
  <c r="GF18" i="7"/>
  <c r="GL18" i="7"/>
  <c r="GR18" i="7"/>
  <c r="AF9" i="6"/>
  <c r="K18" i="7"/>
  <c r="R18" i="7"/>
  <c r="Z18" i="7"/>
  <c r="AG18" i="7"/>
  <c r="AM18" i="7"/>
  <c r="AS18" i="7"/>
  <c r="AY18" i="7"/>
  <c r="BE18" i="7"/>
  <c r="BK18" i="7"/>
  <c r="BQ18" i="7"/>
  <c r="BW18" i="7"/>
  <c r="CC18" i="7"/>
  <c r="CI18" i="7"/>
  <c r="CO18" i="7"/>
  <c r="CU18" i="7"/>
  <c r="DA18" i="7"/>
  <c r="DG18" i="7"/>
  <c r="DM18" i="7"/>
  <c r="DS18" i="7"/>
  <c r="DY18" i="7"/>
  <c r="EE18" i="7"/>
  <c r="EK18" i="7"/>
  <c r="EQ18" i="7"/>
  <c r="EW18" i="7"/>
  <c r="FC18" i="7"/>
  <c r="FI18" i="7"/>
  <c r="FO18" i="7"/>
  <c r="FU18" i="7"/>
  <c r="GA18" i="7"/>
  <c r="GG18" i="7"/>
  <c r="GM18" i="7"/>
  <c r="GS18" i="7"/>
  <c r="L18" i="7"/>
  <c r="T18" i="7"/>
  <c r="AA18" i="7"/>
  <c r="AH18" i="7"/>
  <c r="AN18" i="7"/>
  <c r="AT18" i="7"/>
  <c r="AZ18" i="7"/>
  <c r="BF18" i="7"/>
  <c r="BL18" i="7"/>
  <c r="BR18" i="7"/>
  <c r="BX18" i="7"/>
  <c r="CD18" i="7"/>
  <c r="CJ18" i="7"/>
  <c r="CP18" i="7"/>
  <c r="CV18" i="7"/>
  <c r="DB18" i="7"/>
  <c r="DH18" i="7"/>
  <c r="DN18" i="7"/>
  <c r="DT18" i="7"/>
  <c r="DZ18" i="7"/>
  <c r="EF18" i="7"/>
  <c r="EL18" i="7"/>
  <c r="ER18" i="7"/>
  <c r="EX18" i="7"/>
  <c r="FD18" i="7"/>
  <c r="FJ18" i="7"/>
  <c r="FP18" i="7"/>
  <c r="FV18" i="7"/>
  <c r="GB18" i="7"/>
  <c r="GH18" i="7"/>
  <c r="GN18" i="7"/>
  <c r="GT18" i="7"/>
  <c r="AF10" i="6"/>
  <c r="AF13" i="6"/>
  <c r="AF16" i="6"/>
  <c r="AF19" i="6"/>
  <c r="N18" i="7"/>
  <c r="U18" i="7"/>
  <c r="AB18" i="7"/>
  <c r="AI18" i="7"/>
  <c r="AO18" i="7"/>
  <c r="AU18" i="7"/>
  <c r="BA18" i="7"/>
  <c r="BG18" i="7"/>
  <c r="BM18" i="7"/>
  <c r="BS18" i="7"/>
  <c r="BY18" i="7"/>
  <c r="CE18" i="7"/>
  <c r="CK18" i="7"/>
  <c r="CQ18" i="7"/>
  <c r="CW18" i="7"/>
  <c r="DC18" i="7"/>
  <c r="DI18" i="7"/>
  <c r="DO18" i="7"/>
  <c r="DU18" i="7"/>
  <c r="EA18" i="7"/>
  <c r="EG18" i="7"/>
  <c r="EM18" i="7"/>
  <c r="ES18" i="7"/>
  <c r="EY18" i="7"/>
  <c r="FE18" i="7"/>
  <c r="FK18" i="7"/>
  <c r="FQ18" i="7"/>
  <c r="FW18" i="7"/>
  <c r="GC18" i="7"/>
  <c r="GI18" i="7"/>
  <c r="GO18" i="7"/>
  <c r="GU18" i="7"/>
  <c r="O18" i="7"/>
  <c r="V18" i="7"/>
  <c r="AC18" i="7"/>
  <c r="AJ18" i="7"/>
  <c r="AP18" i="7"/>
  <c r="AV18" i="7"/>
  <c r="BB18" i="7"/>
  <c r="BH18" i="7"/>
  <c r="BN18" i="7"/>
  <c r="BT18" i="7"/>
  <c r="BZ18" i="7"/>
  <c r="CF18" i="7"/>
  <c r="CL18" i="7"/>
  <c r="CR18" i="7"/>
  <c r="CX18" i="7"/>
  <c r="DD18" i="7"/>
  <c r="DJ18" i="7"/>
  <c r="DP18" i="7"/>
  <c r="DV18" i="7"/>
  <c r="EB18" i="7"/>
  <c r="EH18" i="7"/>
  <c r="EN18" i="7"/>
  <c r="ET18" i="7"/>
  <c r="EZ18" i="7"/>
  <c r="FF18" i="7"/>
  <c r="FL18" i="7"/>
  <c r="FR18" i="7"/>
  <c r="FX18" i="7"/>
  <c r="GD18" i="7"/>
  <c r="GJ18" i="7"/>
  <c r="GP18" i="7"/>
  <c r="AF8" i="6"/>
  <c r="AF11" i="6"/>
  <c r="AF14" i="6"/>
  <c r="AF17" i="6"/>
  <c r="AF15" i="6"/>
  <c r="AF20" i="6"/>
  <c r="AF18" i="6"/>
  <c r="AF21" i="6"/>
  <c r="AF24" i="6"/>
  <c r="AF27" i="6"/>
  <c r="AF30" i="6"/>
  <c r="AF33" i="6"/>
  <c r="AF36" i="6"/>
  <c r="AF39" i="6"/>
  <c r="AF42" i="6"/>
  <c r="AF45" i="6"/>
  <c r="AF12" i="6"/>
  <c r="AF22" i="6"/>
  <c r="AF25" i="6"/>
  <c r="AF28" i="6"/>
  <c r="AF31" i="6"/>
  <c r="AF34" i="6"/>
  <c r="AF37" i="6"/>
  <c r="AF40" i="6"/>
  <c r="AF43" i="6"/>
  <c r="AF46" i="6"/>
  <c r="AF49" i="6"/>
  <c r="AF52" i="6"/>
  <c r="AF55" i="6"/>
  <c r="AF58" i="6"/>
  <c r="AF61" i="6"/>
  <c r="AF23" i="6"/>
  <c r="AF26" i="6"/>
  <c r="AF29" i="6"/>
  <c r="AF32" i="6"/>
  <c r="AF35" i="6"/>
  <c r="AF38" i="6"/>
  <c r="AF41" i="6"/>
  <c r="AF44" i="6"/>
  <c r="AF47" i="6"/>
  <c r="AF50" i="6"/>
  <c r="AF53" i="6"/>
  <c r="AF56" i="6"/>
  <c r="AF59" i="6"/>
  <c r="AF62" i="6"/>
  <c r="AF65" i="6"/>
  <c r="AF68" i="6"/>
  <c r="AF57" i="6"/>
  <c r="AF64" i="6"/>
  <c r="AF67" i="6"/>
  <c r="AF70" i="6"/>
  <c r="AF73" i="6"/>
  <c r="AF76" i="6"/>
  <c r="AF79" i="6"/>
  <c r="AF82" i="6"/>
  <c r="AF85" i="6"/>
  <c r="AF88" i="6"/>
  <c r="AF91" i="6"/>
  <c r="AF94" i="6"/>
  <c r="AF97" i="6"/>
  <c r="AF48" i="6"/>
  <c r="AF51" i="6"/>
  <c r="AF60" i="6"/>
  <c r="AF66" i="6"/>
  <c r="AF69" i="6"/>
  <c r="AF71" i="6"/>
  <c r="AF74" i="6"/>
  <c r="AF77" i="6"/>
  <c r="AF80" i="6"/>
  <c r="AF83" i="6"/>
  <c r="AF86" i="6"/>
  <c r="AF89" i="6"/>
  <c r="AF92" i="6"/>
  <c r="AF95" i="6"/>
  <c r="AF98" i="6"/>
  <c r="AF101" i="6"/>
  <c r="AF54" i="6"/>
  <c r="AF63" i="6"/>
  <c r="AF72" i="6"/>
  <c r="AF75" i="6"/>
  <c r="AF78" i="6"/>
  <c r="AF81" i="6"/>
  <c r="AF84" i="6"/>
  <c r="AF87" i="6"/>
  <c r="AF90" i="6"/>
  <c r="AF93" i="6"/>
  <c r="AF96" i="6"/>
  <c r="AF99" i="6"/>
  <c r="AF100" i="6"/>
  <c r="AF102" i="6"/>
  <c r="AF105" i="6"/>
  <c r="AF108" i="6"/>
  <c r="AF111" i="6"/>
  <c r="AF114" i="6"/>
  <c r="AF117" i="6"/>
  <c r="AF120" i="6"/>
  <c r="AF123" i="6"/>
  <c r="AF126" i="6"/>
  <c r="AF129" i="6"/>
  <c r="AF132" i="6"/>
  <c r="AF135" i="6"/>
  <c r="AF138" i="6"/>
  <c r="AF141" i="6"/>
  <c r="AF144" i="6"/>
  <c r="AF147" i="6"/>
  <c r="AF150" i="6"/>
  <c r="AF153" i="6"/>
  <c r="AF156" i="6"/>
  <c r="AF159" i="6"/>
  <c r="AF162" i="6"/>
  <c r="AF165" i="6"/>
  <c r="AF168" i="6"/>
  <c r="AF171" i="6"/>
  <c r="AF174" i="6"/>
  <c r="AF103" i="6"/>
  <c r="AF106" i="6"/>
  <c r="AF109" i="6"/>
  <c r="AF112" i="6"/>
  <c r="AF115" i="6"/>
  <c r="AF118" i="6"/>
  <c r="AF121" i="6"/>
  <c r="AF124" i="6"/>
  <c r="AF127" i="6"/>
  <c r="AF130" i="6"/>
  <c r="AF133" i="6"/>
  <c r="AF136" i="6"/>
  <c r="AF139" i="6"/>
  <c r="AF142" i="6"/>
  <c r="AF145" i="6"/>
  <c r="AF148" i="6"/>
  <c r="AF151" i="6"/>
  <c r="AF154" i="6"/>
  <c r="AF157" i="6"/>
  <c r="AF160" i="6"/>
  <c r="AF163" i="6"/>
  <c r="AF166" i="6"/>
  <c r="AF169" i="6"/>
  <c r="AF172" i="6"/>
  <c r="AF175" i="6"/>
  <c r="AF104" i="6"/>
  <c r="AF107" i="6"/>
  <c r="AF110" i="6"/>
  <c r="AF113" i="6"/>
  <c r="AF116" i="6"/>
  <c r="AF119" i="6"/>
  <c r="AF122" i="6"/>
  <c r="AF125" i="6"/>
  <c r="AF128" i="6"/>
  <c r="AF131" i="6"/>
  <c r="AF134" i="6"/>
  <c r="AF137" i="6"/>
  <c r="AF140" i="6"/>
  <c r="AF143" i="6"/>
  <c r="AF146" i="6"/>
  <c r="AF149" i="6"/>
  <c r="AF152" i="6"/>
  <c r="AF155" i="6"/>
  <c r="AF158" i="6"/>
  <c r="AF161" i="6"/>
  <c r="AF164" i="6"/>
  <c r="AF167" i="6"/>
  <c r="AF170" i="6"/>
  <c r="AF177" i="6"/>
  <c r="AF180" i="6"/>
  <c r="AF183" i="6"/>
  <c r="AF186" i="6"/>
  <c r="AF189" i="6"/>
  <c r="AF192" i="6"/>
  <c r="AF195" i="6"/>
  <c r="AF198" i="6"/>
  <c r="AF201" i="6"/>
  <c r="AF178" i="6"/>
  <c r="AF181" i="6"/>
  <c r="AF184" i="6"/>
  <c r="AF187" i="6"/>
  <c r="AF190" i="6"/>
  <c r="AF193" i="6"/>
  <c r="AF196" i="6"/>
  <c r="AF199" i="6"/>
  <c r="AF176" i="6"/>
  <c r="AF179" i="6"/>
  <c r="AF182" i="6"/>
  <c r="AF185" i="6"/>
  <c r="AF188" i="6"/>
  <c r="AF191" i="6"/>
  <c r="AF194" i="6"/>
  <c r="AF197" i="6"/>
  <c r="AF200" i="6"/>
  <c r="AF173" i="6"/>
  <c r="O8" i="7"/>
  <c r="U8" i="7"/>
  <c r="AA8" i="7"/>
  <c r="AG8" i="7"/>
  <c r="AM8" i="7"/>
  <c r="AS8" i="7"/>
  <c r="AY8" i="7"/>
  <c r="BE8" i="7"/>
  <c r="BK8" i="7"/>
  <c r="BQ8" i="7"/>
  <c r="BW8" i="7"/>
  <c r="CC8" i="7"/>
  <c r="CI8" i="7"/>
  <c r="CO8" i="7"/>
  <c r="CU8" i="7"/>
  <c r="DA8" i="7"/>
  <c r="DG8" i="7"/>
  <c r="DM8" i="7"/>
  <c r="DS8" i="7"/>
  <c r="DY8" i="7"/>
  <c r="EE8" i="7"/>
  <c r="EK8" i="7"/>
  <c r="EQ8" i="7"/>
  <c r="EW8" i="7"/>
  <c r="FC8" i="7"/>
  <c r="FI8" i="7"/>
  <c r="FO8" i="7"/>
  <c r="FU8" i="7"/>
  <c r="GA8" i="7"/>
  <c r="GG8" i="7"/>
  <c r="GM8" i="7"/>
  <c r="GS8" i="7"/>
  <c r="P8" i="7"/>
  <c r="V8" i="7"/>
  <c r="AB8" i="7"/>
  <c r="AH8" i="7"/>
  <c r="AN8" i="7"/>
  <c r="AT8" i="7"/>
  <c r="AZ8" i="7"/>
  <c r="BF8" i="7"/>
  <c r="BL8" i="7"/>
  <c r="BR8" i="7"/>
  <c r="BX8" i="7"/>
  <c r="CD8" i="7"/>
  <c r="CJ8" i="7"/>
  <c r="CP8" i="7"/>
  <c r="CV8" i="7"/>
  <c r="DB8" i="7"/>
  <c r="DH8" i="7"/>
  <c r="DN8" i="7"/>
  <c r="DT8" i="7"/>
  <c r="DZ8" i="7"/>
  <c r="EF8" i="7"/>
  <c r="EL8" i="7"/>
  <c r="ER8" i="7"/>
  <c r="EX8" i="7"/>
  <c r="FD8" i="7"/>
  <c r="FJ8" i="7"/>
  <c r="FP8" i="7"/>
  <c r="FV8" i="7"/>
  <c r="GB8" i="7"/>
  <c r="GH8" i="7"/>
  <c r="GN8" i="7"/>
  <c r="GT8" i="7"/>
  <c r="K8" i="7"/>
  <c r="Q8" i="7"/>
  <c r="W8" i="7"/>
  <c r="AC8" i="7"/>
  <c r="AI8" i="7"/>
  <c r="AO8" i="7"/>
  <c r="AU8" i="7"/>
  <c r="BA8" i="7"/>
  <c r="BG8" i="7"/>
  <c r="BM8" i="7"/>
  <c r="BS8" i="7"/>
  <c r="BY8" i="7"/>
  <c r="CE8" i="7"/>
  <c r="CK8" i="7"/>
  <c r="CQ8" i="7"/>
  <c r="CW8" i="7"/>
  <c r="DC8" i="7"/>
  <c r="DI8" i="7"/>
  <c r="DO8" i="7"/>
  <c r="DU8" i="7"/>
  <c r="EA8" i="7"/>
  <c r="EG8" i="7"/>
  <c r="EM8" i="7"/>
  <c r="ES8" i="7"/>
  <c r="EY8" i="7"/>
  <c r="FE8" i="7"/>
  <c r="FK8" i="7"/>
  <c r="FQ8" i="7"/>
  <c r="FW8" i="7"/>
  <c r="GC8" i="7"/>
  <c r="GI8" i="7"/>
  <c r="GO8" i="7"/>
  <c r="GU8" i="7"/>
  <c r="L8" i="7"/>
  <c r="R8" i="7"/>
  <c r="X8" i="7"/>
  <c r="AD8" i="7"/>
  <c r="AJ8" i="7"/>
  <c r="AP8" i="7"/>
  <c r="AV8" i="7"/>
  <c r="BB8" i="7"/>
  <c r="BH8" i="7"/>
  <c r="BN8" i="7"/>
  <c r="BT8" i="7"/>
  <c r="BZ8" i="7"/>
  <c r="CF8" i="7"/>
  <c r="CL8" i="7"/>
  <c r="CR8" i="7"/>
  <c r="CX8" i="7"/>
  <c r="DD8" i="7"/>
  <c r="DJ8" i="7"/>
  <c r="DP8" i="7"/>
  <c r="DV8" i="7"/>
  <c r="EB8" i="7"/>
  <c r="EH8" i="7"/>
  <c r="EN8" i="7"/>
  <c r="ET8" i="7"/>
  <c r="EZ8" i="7"/>
  <c r="FF8" i="7"/>
  <c r="FL8" i="7"/>
  <c r="FR8" i="7"/>
  <c r="FX8" i="7"/>
  <c r="GD8" i="7"/>
  <c r="GJ8" i="7"/>
  <c r="GP8" i="7"/>
  <c r="M8" i="7"/>
  <c r="S8" i="7"/>
  <c r="Y8" i="7"/>
  <c r="AE8" i="7"/>
  <c r="AK8" i="7"/>
  <c r="AQ8" i="7"/>
  <c r="AW8" i="7"/>
  <c r="BC8" i="7"/>
  <c r="BI8" i="7"/>
  <c r="BO8" i="7"/>
  <c r="BU8" i="7"/>
  <c r="CA8" i="7"/>
  <c r="CG8" i="7"/>
  <c r="CM8" i="7"/>
  <c r="CS8" i="7"/>
  <c r="CY8" i="7"/>
  <c r="DE8" i="7"/>
  <c r="DK8" i="7"/>
  <c r="DQ8" i="7"/>
  <c r="DW8" i="7"/>
  <c r="EC8" i="7"/>
  <c r="EI8" i="7"/>
  <c r="EO8" i="7"/>
  <c r="EU8" i="7"/>
  <c r="FA8" i="7"/>
  <c r="FG8" i="7"/>
  <c r="FM8" i="7"/>
  <c r="FS8" i="7"/>
  <c r="FY8" i="7"/>
  <c r="GE8" i="7"/>
  <c r="GK8" i="7"/>
  <c r="GQ8" i="7"/>
  <c r="N8" i="7"/>
  <c r="T8" i="7"/>
  <c r="Z8" i="7"/>
  <c r="AF8" i="7"/>
  <c r="AL8" i="7"/>
  <c r="AR8" i="7"/>
  <c r="AX8" i="7"/>
  <c r="BD8" i="7"/>
  <c r="BJ8" i="7"/>
  <c r="BP8" i="7"/>
  <c r="BV8" i="7"/>
  <c r="CB8" i="7"/>
  <c r="CH8" i="7"/>
  <c r="CN8" i="7"/>
  <c r="CT8" i="7"/>
  <c r="CZ8" i="7"/>
  <c r="DF8" i="7"/>
  <c r="DL8" i="7"/>
  <c r="DR8" i="7"/>
  <c r="DX8" i="7"/>
  <c r="ED8" i="7"/>
  <c r="EJ8" i="7"/>
  <c r="EP8" i="7"/>
  <c r="EV8" i="7"/>
  <c r="FB8" i="7"/>
  <c r="FH8" i="7"/>
  <c r="FN8" i="7"/>
  <c r="FT8" i="7"/>
  <c r="FZ8" i="7"/>
  <c r="GF8" i="7"/>
  <c r="GL8" i="7"/>
  <c r="GR8" i="7"/>
  <c r="P9" i="6"/>
  <c r="P12" i="6"/>
  <c r="P15" i="6"/>
  <c r="P18" i="6"/>
  <c r="P10" i="6"/>
  <c r="P13" i="6"/>
  <c r="P16" i="6"/>
  <c r="P26" i="6"/>
  <c r="P29" i="6"/>
  <c r="P32" i="6"/>
  <c r="P35" i="6"/>
  <c r="P38" i="6"/>
  <c r="P41" i="6"/>
  <c r="P44" i="6"/>
  <c r="P47" i="6"/>
  <c r="P50" i="6"/>
  <c r="P53" i="6"/>
  <c r="P56" i="6"/>
  <c r="P59" i="6"/>
  <c r="P62" i="6"/>
  <c r="P65" i="6"/>
  <c r="P23" i="6"/>
  <c r="P17" i="6"/>
  <c r="P19" i="6"/>
  <c r="P24" i="6"/>
  <c r="P27" i="6"/>
  <c r="P30" i="6"/>
  <c r="P33" i="6"/>
  <c r="P36" i="6"/>
  <c r="P39" i="6"/>
  <c r="P42" i="6"/>
  <c r="P45" i="6"/>
  <c r="P48" i="6"/>
  <c r="P51" i="6"/>
  <c r="P54" i="6"/>
  <c r="P57" i="6"/>
  <c r="P60" i="6"/>
  <c r="P63" i="6"/>
  <c r="P66" i="6"/>
  <c r="P21" i="6"/>
  <c r="P14" i="6"/>
  <c r="P25" i="6"/>
  <c r="P28" i="6"/>
  <c r="P31" i="6"/>
  <c r="P34" i="6"/>
  <c r="P37" i="6"/>
  <c r="P40" i="6"/>
  <c r="P43" i="6"/>
  <c r="P46" i="6"/>
  <c r="P49" i="6"/>
  <c r="P11" i="6"/>
  <c r="P20" i="6"/>
  <c r="P22" i="6"/>
  <c r="P69" i="6"/>
  <c r="P72" i="6"/>
  <c r="P75" i="6"/>
  <c r="P78" i="6"/>
  <c r="P81" i="6"/>
  <c r="P84" i="6"/>
  <c r="P87" i="6"/>
  <c r="P90" i="6"/>
  <c r="P93" i="6"/>
  <c r="P96" i="6"/>
  <c r="P52" i="6"/>
  <c r="P61" i="6"/>
  <c r="P64" i="6"/>
  <c r="P73" i="6"/>
  <c r="P76" i="6"/>
  <c r="P79" i="6"/>
  <c r="P82" i="6"/>
  <c r="P85" i="6"/>
  <c r="P88" i="6"/>
  <c r="P91" i="6"/>
  <c r="P94" i="6"/>
  <c r="P55" i="6"/>
  <c r="P68" i="6"/>
  <c r="P70" i="6"/>
  <c r="P71" i="6"/>
  <c r="P74" i="6"/>
  <c r="P77" i="6"/>
  <c r="P80" i="6"/>
  <c r="P83" i="6"/>
  <c r="P86" i="6"/>
  <c r="P89" i="6"/>
  <c r="P92" i="6"/>
  <c r="P58" i="6"/>
  <c r="P67" i="6"/>
  <c r="P105" i="6"/>
  <c r="P108" i="6"/>
  <c r="P111" i="6"/>
  <c r="P114" i="6"/>
  <c r="P117" i="6"/>
  <c r="P120" i="6"/>
  <c r="P123" i="6"/>
  <c r="P126" i="6"/>
  <c r="P129" i="6"/>
  <c r="P132" i="6"/>
  <c r="P135" i="6"/>
  <c r="P138" i="6"/>
  <c r="P141" i="6"/>
  <c r="P144" i="6"/>
  <c r="P147" i="6"/>
  <c r="P150" i="6"/>
  <c r="P153" i="6"/>
  <c r="P156" i="6"/>
  <c r="P159" i="6"/>
  <c r="P162" i="6"/>
  <c r="P98" i="6"/>
  <c r="P95" i="6"/>
  <c r="P99" i="6"/>
  <c r="P102" i="6"/>
  <c r="P103" i="6"/>
  <c r="P106" i="6"/>
  <c r="P109" i="6"/>
  <c r="P112" i="6"/>
  <c r="P115" i="6"/>
  <c r="P118" i="6"/>
  <c r="P121" i="6"/>
  <c r="P124" i="6"/>
  <c r="P127" i="6"/>
  <c r="P130" i="6"/>
  <c r="P133" i="6"/>
  <c r="P136" i="6"/>
  <c r="P139" i="6"/>
  <c r="P142" i="6"/>
  <c r="P145" i="6"/>
  <c r="P148" i="6"/>
  <c r="P151" i="6"/>
  <c r="P154" i="6"/>
  <c r="P157" i="6"/>
  <c r="P160" i="6"/>
  <c r="P163" i="6"/>
  <c r="P166" i="6"/>
  <c r="P101" i="6"/>
  <c r="P97" i="6"/>
  <c r="P100" i="6"/>
  <c r="P104" i="6"/>
  <c r="P107" i="6"/>
  <c r="P110" i="6"/>
  <c r="P113" i="6"/>
  <c r="P116" i="6"/>
  <c r="P119" i="6"/>
  <c r="P122" i="6"/>
  <c r="P125" i="6"/>
  <c r="P128" i="6"/>
  <c r="P131" i="6"/>
  <c r="P134" i="6"/>
  <c r="P137" i="6"/>
  <c r="P140" i="6"/>
  <c r="P143" i="6"/>
  <c r="P146" i="6"/>
  <c r="P149" i="6"/>
  <c r="P152" i="6"/>
  <c r="P155" i="6"/>
  <c r="P158" i="6"/>
  <c r="P161" i="6"/>
  <c r="P164" i="6"/>
  <c r="P167" i="6"/>
  <c r="P169" i="6"/>
  <c r="P170" i="6"/>
  <c r="P177" i="6"/>
  <c r="P180" i="6"/>
  <c r="P183" i="6"/>
  <c r="P186" i="6"/>
  <c r="P189" i="6"/>
  <c r="P192" i="6"/>
  <c r="P195" i="6"/>
  <c r="P198" i="6"/>
  <c r="P201" i="6"/>
  <c r="P165" i="6"/>
  <c r="P171" i="6"/>
  <c r="P175" i="6"/>
  <c r="P176" i="6"/>
  <c r="P172" i="6"/>
  <c r="P174" i="6"/>
  <c r="P178" i="6"/>
  <c r="P181" i="6"/>
  <c r="P184" i="6"/>
  <c r="P187" i="6"/>
  <c r="P190" i="6"/>
  <c r="P193" i="6"/>
  <c r="P196" i="6"/>
  <c r="P199" i="6"/>
  <c r="P173" i="6"/>
  <c r="P168" i="6"/>
  <c r="P179" i="6"/>
  <c r="P182" i="6"/>
  <c r="P185" i="6"/>
  <c r="P188" i="6"/>
  <c r="P191" i="6"/>
  <c r="P194" i="6"/>
  <c r="P197" i="6"/>
  <c r="P200" i="6"/>
  <c r="O24" i="7"/>
  <c r="U24" i="7"/>
  <c r="P24" i="7"/>
  <c r="V24" i="7"/>
  <c r="Q24" i="7"/>
  <c r="W24" i="7"/>
  <c r="R24" i="7"/>
  <c r="X24" i="7"/>
  <c r="M24" i="7"/>
  <c r="S24" i="7"/>
  <c r="Y24" i="7"/>
  <c r="N24" i="7"/>
  <c r="T24" i="7"/>
  <c r="R11" i="6"/>
  <c r="R14" i="6"/>
  <c r="R17" i="6"/>
  <c r="R20" i="6"/>
  <c r="R12" i="6"/>
  <c r="R15" i="6"/>
  <c r="R16" i="6"/>
  <c r="R18" i="6"/>
  <c r="R22" i="6"/>
  <c r="R13" i="6"/>
  <c r="R23" i="6"/>
  <c r="R19" i="6"/>
  <c r="R21" i="6"/>
  <c r="P9" i="7"/>
  <c r="V9" i="7"/>
  <c r="AB9" i="7"/>
  <c r="AH9" i="7"/>
  <c r="AN9" i="7"/>
  <c r="AT9" i="7"/>
  <c r="AZ9" i="7"/>
  <c r="BF9" i="7"/>
  <c r="BL9" i="7"/>
  <c r="BR9" i="7"/>
  <c r="BX9" i="7"/>
  <c r="CD9" i="7"/>
  <c r="Q9" i="7"/>
  <c r="W9" i="7"/>
  <c r="AC9" i="7"/>
  <c r="AI9" i="7"/>
  <c r="AO9" i="7"/>
  <c r="AU9" i="7"/>
  <c r="BA9" i="7"/>
  <c r="BG9" i="7"/>
  <c r="BM9" i="7"/>
  <c r="BS9" i="7"/>
  <c r="BY9" i="7"/>
  <c r="CE9" i="7"/>
  <c r="CK9" i="7"/>
  <c r="CQ9" i="7"/>
  <c r="CW9" i="7"/>
  <c r="DC9" i="7"/>
  <c r="DI9" i="7"/>
  <c r="R9" i="7"/>
  <c r="X9" i="7"/>
  <c r="AD9" i="7"/>
  <c r="AJ9" i="7"/>
  <c r="AP9" i="7"/>
  <c r="AV9" i="7"/>
  <c r="BB9" i="7"/>
  <c r="BH9" i="7"/>
  <c r="BN9" i="7"/>
  <c r="BT9" i="7"/>
  <c r="BZ9" i="7"/>
  <c r="CF9" i="7"/>
  <c r="CL9" i="7"/>
  <c r="CR9" i="7"/>
  <c r="CX9" i="7"/>
  <c r="DD9" i="7"/>
  <c r="DJ9" i="7"/>
  <c r="DP9" i="7"/>
  <c r="S9" i="7"/>
  <c r="Y9" i="7"/>
  <c r="AE9" i="7"/>
  <c r="AK9" i="7"/>
  <c r="AQ9" i="7"/>
  <c r="AW9" i="7"/>
  <c r="BC9" i="7"/>
  <c r="BI9" i="7"/>
  <c r="BO9" i="7"/>
  <c r="BU9" i="7"/>
  <c r="CA9" i="7"/>
  <c r="CG9" i="7"/>
  <c r="CM9" i="7"/>
  <c r="CS9" i="7"/>
  <c r="CY9" i="7"/>
  <c r="DE9" i="7"/>
  <c r="DK9" i="7"/>
  <c r="DQ9" i="7"/>
  <c r="DW9" i="7"/>
  <c r="EC9" i="7"/>
  <c r="EI9" i="7"/>
  <c r="EO9" i="7"/>
  <c r="EU9" i="7"/>
  <c r="FA9" i="7"/>
  <c r="AF9" i="7"/>
  <c r="AX9" i="7"/>
  <c r="BP9" i="7"/>
  <c r="CH9" i="7"/>
  <c r="CT9" i="7"/>
  <c r="DF9" i="7"/>
  <c r="DO9" i="7"/>
  <c r="DX9" i="7"/>
  <c r="EE9" i="7"/>
  <c r="EL9" i="7"/>
  <c r="ES9" i="7"/>
  <c r="EZ9" i="7"/>
  <c r="FG9" i="7"/>
  <c r="FM9" i="7"/>
  <c r="FS9" i="7"/>
  <c r="FY9" i="7"/>
  <c r="GE9" i="7"/>
  <c r="GK9" i="7"/>
  <c r="GQ9" i="7"/>
  <c r="O9" i="7"/>
  <c r="AG9" i="7"/>
  <c r="AY9" i="7"/>
  <c r="BQ9" i="7"/>
  <c r="CI9" i="7"/>
  <c r="CU9" i="7"/>
  <c r="DG9" i="7"/>
  <c r="DR9" i="7"/>
  <c r="DY9" i="7"/>
  <c r="EF9" i="7"/>
  <c r="EM9" i="7"/>
  <c r="ET9" i="7"/>
  <c r="FB9" i="7"/>
  <c r="FH9" i="7"/>
  <c r="FN9" i="7"/>
  <c r="FT9" i="7"/>
  <c r="FZ9" i="7"/>
  <c r="GF9" i="7"/>
  <c r="GL9" i="7"/>
  <c r="GR9" i="7"/>
  <c r="T9" i="7"/>
  <c r="AL9" i="7"/>
  <c r="BD9" i="7"/>
  <c r="BV9" i="7"/>
  <c r="CJ9" i="7"/>
  <c r="CV9" i="7"/>
  <c r="DH9" i="7"/>
  <c r="DS9" i="7"/>
  <c r="DZ9" i="7"/>
  <c r="EG9" i="7"/>
  <c r="EN9" i="7"/>
  <c r="EV9" i="7"/>
  <c r="FC9" i="7"/>
  <c r="FI9" i="7"/>
  <c r="FO9" i="7"/>
  <c r="FU9" i="7"/>
  <c r="GA9" i="7"/>
  <c r="GG9" i="7"/>
  <c r="GM9" i="7"/>
  <c r="GS9" i="7"/>
  <c r="U9" i="7"/>
  <c r="AM9" i="7"/>
  <c r="BE9" i="7"/>
  <c r="BW9" i="7"/>
  <c r="CN9" i="7"/>
  <c r="CZ9" i="7"/>
  <c r="DL9" i="7"/>
  <c r="DT9" i="7"/>
  <c r="EA9" i="7"/>
  <c r="EH9" i="7"/>
  <c r="EP9" i="7"/>
  <c r="EW9" i="7"/>
  <c r="FD9" i="7"/>
  <c r="FJ9" i="7"/>
  <c r="FP9" i="7"/>
  <c r="FV9" i="7"/>
  <c r="GB9" i="7"/>
  <c r="GH9" i="7"/>
  <c r="GN9" i="7"/>
  <c r="GT9" i="7"/>
  <c r="AA9" i="7"/>
  <c r="AS9" i="7"/>
  <c r="BK9" i="7"/>
  <c r="CC9" i="7"/>
  <c r="CP9" i="7"/>
  <c r="DB9" i="7"/>
  <c r="DN9" i="7"/>
  <c r="DV9" i="7"/>
  <c r="ED9" i="7"/>
  <c r="EK9" i="7"/>
  <c r="ER9" i="7"/>
  <c r="EY9" i="7"/>
  <c r="FF9" i="7"/>
  <c r="FL9" i="7"/>
  <c r="FR9" i="7"/>
  <c r="FX9" i="7"/>
  <c r="GD9" i="7"/>
  <c r="GJ9" i="7"/>
  <c r="GP9" i="7"/>
  <c r="AR9" i="7"/>
  <c r="DU9" i="7"/>
  <c r="FK9" i="7"/>
  <c r="GU9" i="7"/>
  <c r="BJ9" i="7"/>
  <c r="EB9" i="7"/>
  <c r="FQ9" i="7"/>
  <c r="CB9" i="7"/>
  <c r="EJ9" i="7"/>
  <c r="FW9" i="7"/>
  <c r="CO9" i="7"/>
  <c r="EQ9" i="7"/>
  <c r="GC9" i="7"/>
  <c r="DA9" i="7"/>
  <c r="EX9" i="7"/>
  <c r="GI9" i="7"/>
  <c r="Z9" i="7"/>
  <c r="DM9" i="7"/>
  <c r="FE9" i="7"/>
  <c r="GO9" i="7"/>
  <c r="K22" i="6"/>
  <c r="K14" i="6"/>
  <c r="K16" i="6"/>
  <c r="K20" i="6"/>
  <c r="K26" i="6"/>
  <c r="K29" i="6"/>
  <c r="K32" i="6"/>
  <c r="K35" i="6"/>
  <c r="K38" i="6"/>
  <c r="K41" i="6"/>
  <c r="K44" i="6"/>
  <c r="K18" i="6"/>
  <c r="K23" i="6"/>
  <c r="K13" i="6"/>
  <c r="K24" i="6"/>
  <c r="K27" i="6"/>
  <c r="K30" i="6"/>
  <c r="K33" i="6"/>
  <c r="K36" i="6"/>
  <c r="K39" i="6"/>
  <c r="K42" i="6"/>
  <c r="K45" i="6"/>
  <c r="K48" i="6"/>
  <c r="K51" i="6"/>
  <c r="K54" i="6"/>
  <c r="K57" i="6"/>
  <c r="K60" i="6"/>
  <c r="K15" i="6"/>
  <c r="K19" i="6"/>
  <c r="K21" i="6"/>
  <c r="K17" i="6"/>
  <c r="K25" i="6"/>
  <c r="K28" i="6"/>
  <c r="K31" i="6"/>
  <c r="K34" i="6"/>
  <c r="K37" i="6"/>
  <c r="K40" i="6"/>
  <c r="K43" i="6"/>
  <c r="K46" i="6"/>
  <c r="K49" i="6"/>
  <c r="K52" i="6"/>
  <c r="K55" i="6"/>
  <c r="K58" i="6"/>
  <c r="K61" i="6"/>
  <c r="K64" i="6"/>
  <c r="K67" i="6"/>
  <c r="K70" i="6"/>
  <c r="K59" i="6"/>
  <c r="K66" i="6"/>
  <c r="K47" i="6"/>
  <c r="K68" i="6"/>
  <c r="K72" i="6"/>
  <c r="K75" i="6"/>
  <c r="K78" i="6"/>
  <c r="K81" i="6"/>
  <c r="K84" i="6"/>
  <c r="K87" i="6"/>
  <c r="K90" i="6"/>
  <c r="K93" i="6"/>
  <c r="K96" i="6"/>
  <c r="K99" i="6"/>
  <c r="K50" i="6"/>
  <c r="K53" i="6"/>
  <c r="K62" i="6"/>
  <c r="K69" i="6"/>
  <c r="K63" i="6"/>
  <c r="K73" i="6"/>
  <c r="K76" i="6"/>
  <c r="K79" i="6"/>
  <c r="K82" i="6"/>
  <c r="K85" i="6"/>
  <c r="K88" i="6"/>
  <c r="K91" i="6"/>
  <c r="K94" i="6"/>
  <c r="K97" i="6"/>
  <c r="K100" i="6"/>
  <c r="K56" i="6"/>
  <c r="K65" i="6"/>
  <c r="K71" i="6"/>
  <c r="K74" i="6"/>
  <c r="K77" i="6"/>
  <c r="K80" i="6"/>
  <c r="K83" i="6"/>
  <c r="K86" i="6"/>
  <c r="K89" i="6"/>
  <c r="K92" i="6"/>
  <c r="K95" i="6"/>
  <c r="K98" i="6"/>
  <c r="K101" i="6"/>
  <c r="K102" i="6"/>
  <c r="K104" i="6"/>
  <c r="K107" i="6"/>
  <c r="K110" i="6"/>
  <c r="K113" i="6"/>
  <c r="K116" i="6"/>
  <c r="K119" i="6"/>
  <c r="K122" i="6"/>
  <c r="K125" i="6"/>
  <c r="K128" i="6"/>
  <c r="K131" i="6"/>
  <c r="K134" i="6"/>
  <c r="K137" i="6"/>
  <c r="K140" i="6"/>
  <c r="K143" i="6"/>
  <c r="K146" i="6"/>
  <c r="K149" i="6"/>
  <c r="K152" i="6"/>
  <c r="K155" i="6"/>
  <c r="K158" i="6"/>
  <c r="K161" i="6"/>
  <c r="K164" i="6"/>
  <c r="K167" i="6"/>
  <c r="K170" i="6"/>
  <c r="K173" i="6"/>
  <c r="K176" i="6"/>
  <c r="K105" i="6"/>
  <c r="K108" i="6"/>
  <c r="K111" i="6"/>
  <c r="K114" i="6"/>
  <c r="K117" i="6"/>
  <c r="K120" i="6"/>
  <c r="K123" i="6"/>
  <c r="K126" i="6"/>
  <c r="K129" i="6"/>
  <c r="K132" i="6"/>
  <c r="K135" i="6"/>
  <c r="K138" i="6"/>
  <c r="K141" i="6"/>
  <c r="K144" i="6"/>
  <c r="K147" i="6"/>
  <c r="K150" i="6"/>
  <c r="K153" i="6"/>
  <c r="K156" i="6"/>
  <c r="K159" i="6"/>
  <c r="K162" i="6"/>
  <c r="K165" i="6"/>
  <c r="K168" i="6"/>
  <c r="K171" i="6"/>
  <c r="K174" i="6"/>
  <c r="K177" i="6"/>
  <c r="K103" i="6"/>
  <c r="K106" i="6"/>
  <c r="K109" i="6"/>
  <c r="K112" i="6"/>
  <c r="K115" i="6"/>
  <c r="K118" i="6"/>
  <c r="K121" i="6"/>
  <c r="K124" i="6"/>
  <c r="K127" i="6"/>
  <c r="K130" i="6"/>
  <c r="K133" i="6"/>
  <c r="K136" i="6"/>
  <c r="K139" i="6"/>
  <c r="K142" i="6"/>
  <c r="K145" i="6"/>
  <c r="K148" i="6"/>
  <c r="K151" i="6"/>
  <c r="K154" i="6"/>
  <c r="K157" i="6"/>
  <c r="K160" i="6"/>
  <c r="K163" i="6"/>
  <c r="K166" i="6"/>
  <c r="K169" i="6"/>
  <c r="K172" i="6"/>
  <c r="K179" i="6"/>
  <c r="K182" i="6"/>
  <c r="K185" i="6"/>
  <c r="K188" i="6"/>
  <c r="K191" i="6"/>
  <c r="K194" i="6"/>
  <c r="K197" i="6"/>
  <c r="K200" i="6"/>
  <c r="K180" i="6"/>
  <c r="K183" i="6"/>
  <c r="K186" i="6"/>
  <c r="K189" i="6"/>
  <c r="K192" i="6"/>
  <c r="K195" i="6"/>
  <c r="K198" i="6"/>
  <c r="K201" i="6"/>
  <c r="K178" i="6"/>
  <c r="K181" i="6"/>
  <c r="K184" i="6"/>
  <c r="K187" i="6"/>
  <c r="K190" i="6"/>
  <c r="K193" i="6"/>
  <c r="K196" i="6"/>
  <c r="K199" i="6"/>
  <c r="K175" i="6"/>
  <c r="T30" i="7"/>
  <c r="Z30" i="7"/>
  <c r="AF30" i="7"/>
  <c r="AL30" i="7"/>
  <c r="AR30" i="7"/>
  <c r="AX30" i="7"/>
  <c r="BD30" i="7"/>
  <c r="BJ30" i="7"/>
  <c r="BP30" i="7"/>
  <c r="BV30" i="7"/>
  <c r="CB30" i="7"/>
  <c r="CH30" i="7"/>
  <c r="CN30" i="7"/>
  <c r="CT30" i="7"/>
  <c r="CZ30" i="7"/>
  <c r="DF30" i="7"/>
  <c r="DL30" i="7"/>
  <c r="DR30" i="7"/>
  <c r="DX30" i="7"/>
  <c r="ED30" i="7"/>
  <c r="EJ30" i="7"/>
  <c r="EP30" i="7"/>
  <c r="EV30" i="7"/>
  <c r="FB30" i="7"/>
  <c r="FH30" i="7"/>
  <c r="FN30" i="7"/>
  <c r="FT30" i="7"/>
  <c r="FZ30" i="7"/>
  <c r="GF30" i="7"/>
  <c r="GL30" i="7"/>
  <c r="GR30" i="7"/>
  <c r="U30" i="7"/>
  <c r="AA30" i="7"/>
  <c r="AG30" i="7"/>
  <c r="AM30" i="7"/>
  <c r="AS30" i="7"/>
  <c r="AY30" i="7"/>
  <c r="BE30" i="7"/>
  <c r="BK30" i="7"/>
  <c r="BQ30" i="7"/>
  <c r="BW30" i="7"/>
  <c r="CC30" i="7"/>
  <c r="CI30" i="7"/>
  <c r="CO30" i="7"/>
  <c r="CU30" i="7"/>
  <c r="DA30" i="7"/>
  <c r="DG30" i="7"/>
  <c r="DM30" i="7"/>
  <c r="DS30" i="7"/>
  <c r="DY30" i="7"/>
  <c r="EE30" i="7"/>
  <c r="EK30" i="7"/>
  <c r="EQ30" i="7"/>
  <c r="EW30" i="7"/>
  <c r="FC30" i="7"/>
  <c r="FI30" i="7"/>
  <c r="FO30" i="7"/>
  <c r="FU30" i="7"/>
  <c r="GA30" i="7"/>
  <c r="GG30" i="7"/>
  <c r="GM30" i="7"/>
  <c r="GS30" i="7"/>
  <c r="P30" i="7"/>
  <c r="V30" i="7"/>
  <c r="AB30" i="7"/>
  <c r="AH30" i="7"/>
  <c r="AN30" i="7"/>
  <c r="AT30" i="7"/>
  <c r="AZ30" i="7"/>
  <c r="BF30" i="7"/>
  <c r="BL30" i="7"/>
  <c r="BR30" i="7"/>
  <c r="BX30" i="7"/>
  <c r="CD30" i="7"/>
  <c r="CJ30" i="7"/>
  <c r="CP30" i="7"/>
  <c r="CV30" i="7"/>
  <c r="DB30" i="7"/>
  <c r="DH30" i="7"/>
  <c r="DN30" i="7"/>
  <c r="DT30" i="7"/>
  <c r="DZ30" i="7"/>
  <c r="EF30" i="7"/>
  <c r="EL30" i="7"/>
  <c r="ER30" i="7"/>
  <c r="EX30" i="7"/>
  <c r="FD30" i="7"/>
  <c r="FJ30" i="7"/>
  <c r="FP30" i="7"/>
  <c r="FV30" i="7"/>
  <c r="GB30" i="7"/>
  <c r="GH30" i="7"/>
  <c r="GN30" i="7"/>
  <c r="GT30" i="7"/>
  <c r="Q30" i="7"/>
  <c r="W30" i="7"/>
  <c r="AC30" i="7"/>
  <c r="AI30" i="7"/>
  <c r="AO30" i="7"/>
  <c r="AU30" i="7"/>
  <c r="BA30" i="7"/>
  <c r="BG30" i="7"/>
  <c r="BM30" i="7"/>
  <c r="BS30" i="7"/>
  <c r="BY30" i="7"/>
  <c r="CE30" i="7"/>
  <c r="R30" i="7"/>
  <c r="X30" i="7"/>
  <c r="AD30" i="7"/>
  <c r="AJ30" i="7"/>
  <c r="AP30" i="7"/>
  <c r="AV30" i="7"/>
  <c r="BB30" i="7"/>
  <c r="BH30" i="7"/>
  <c r="BN30" i="7"/>
  <c r="BT30" i="7"/>
  <c r="BZ30" i="7"/>
  <c r="CF30" i="7"/>
  <c r="CL30" i="7"/>
  <c r="CR30" i="7"/>
  <c r="CX30" i="7"/>
  <c r="DD30" i="7"/>
  <c r="DJ30" i="7"/>
  <c r="DP30" i="7"/>
  <c r="DV30" i="7"/>
  <c r="EB30" i="7"/>
  <c r="EH30" i="7"/>
  <c r="EN30" i="7"/>
  <c r="ET30" i="7"/>
  <c r="EZ30" i="7"/>
  <c r="FF30" i="7"/>
  <c r="FL30" i="7"/>
  <c r="FR30" i="7"/>
  <c r="FX30" i="7"/>
  <c r="GD30" i="7"/>
  <c r="GJ30" i="7"/>
  <c r="GP30" i="7"/>
  <c r="S30" i="7"/>
  <c r="Y30" i="7"/>
  <c r="AE30" i="7"/>
  <c r="AK30" i="7"/>
  <c r="AQ30" i="7"/>
  <c r="AW30" i="7"/>
  <c r="BC30" i="7"/>
  <c r="BI30" i="7"/>
  <c r="BO30" i="7"/>
  <c r="BU30" i="7"/>
  <c r="CA30" i="7"/>
  <c r="CG30" i="7"/>
  <c r="CM30" i="7"/>
  <c r="CS30" i="7"/>
  <c r="CY30" i="7"/>
  <c r="DE30" i="7"/>
  <c r="DK30" i="7"/>
  <c r="DQ30" i="7"/>
  <c r="DW30" i="7"/>
  <c r="EC30" i="7"/>
  <c r="EI30" i="7"/>
  <c r="EO30" i="7"/>
  <c r="EU30" i="7"/>
  <c r="FA30" i="7"/>
  <c r="FG30" i="7"/>
  <c r="FM30" i="7"/>
  <c r="FS30" i="7"/>
  <c r="FY30" i="7"/>
  <c r="GE30" i="7"/>
  <c r="GK30" i="7"/>
  <c r="GQ30" i="7"/>
  <c r="CK30" i="7"/>
  <c r="DU30" i="7"/>
  <c r="FE30" i="7"/>
  <c r="GO30" i="7"/>
  <c r="CQ30" i="7"/>
  <c r="EA30" i="7"/>
  <c r="FK30" i="7"/>
  <c r="GU30" i="7"/>
  <c r="CW30" i="7"/>
  <c r="EG30" i="7"/>
  <c r="FQ30" i="7"/>
  <c r="DC30" i="7"/>
  <c r="EM30" i="7"/>
  <c r="FW30" i="7"/>
  <c r="AD14" i="6"/>
  <c r="AD17" i="6"/>
  <c r="AD20" i="6"/>
  <c r="DI30" i="7"/>
  <c r="ES30" i="7"/>
  <c r="GC30" i="7"/>
  <c r="DO30" i="7"/>
  <c r="EY30" i="7"/>
  <c r="GI30" i="7"/>
  <c r="AD15" i="6"/>
  <c r="AD24" i="6"/>
  <c r="AD27" i="6"/>
  <c r="AD30" i="6"/>
  <c r="AD33" i="6"/>
  <c r="AD36" i="6"/>
  <c r="AD39" i="6"/>
  <c r="AD42" i="6"/>
  <c r="AD45" i="6"/>
  <c r="AD48" i="6"/>
  <c r="AD51" i="6"/>
  <c r="AD54" i="6"/>
  <c r="AD57" i="6"/>
  <c r="AD60" i="6"/>
  <c r="AD63" i="6"/>
  <c r="AD66" i="6"/>
  <c r="AD22" i="6"/>
  <c r="AD16" i="6"/>
  <c r="AD19" i="6"/>
  <c r="AD25" i="6"/>
  <c r="AD28" i="6"/>
  <c r="AD31" i="6"/>
  <c r="AD34" i="6"/>
  <c r="AD37" i="6"/>
  <c r="AD40" i="6"/>
  <c r="AD43" i="6"/>
  <c r="AD46" i="6"/>
  <c r="AD49" i="6"/>
  <c r="AD52" i="6"/>
  <c r="AD55" i="6"/>
  <c r="AD58" i="6"/>
  <c r="AD61" i="6"/>
  <c r="AD64" i="6"/>
  <c r="AD67" i="6"/>
  <c r="AD23" i="6"/>
  <c r="AD26" i="6"/>
  <c r="AD29" i="6"/>
  <c r="AD32" i="6"/>
  <c r="AD35" i="6"/>
  <c r="AD38" i="6"/>
  <c r="AD41" i="6"/>
  <c r="AD44" i="6"/>
  <c r="AD47" i="6"/>
  <c r="AD18" i="6"/>
  <c r="AD21" i="6"/>
  <c r="AD70" i="6"/>
  <c r="AD73" i="6"/>
  <c r="AD76" i="6"/>
  <c r="AD79" i="6"/>
  <c r="AD82" i="6"/>
  <c r="AD85" i="6"/>
  <c r="AD88" i="6"/>
  <c r="AD91" i="6"/>
  <c r="AD94" i="6"/>
  <c r="AD97" i="6"/>
  <c r="AD53" i="6"/>
  <c r="AD65" i="6"/>
  <c r="AD69" i="6"/>
  <c r="AD71" i="6"/>
  <c r="AD74" i="6"/>
  <c r="AD77" i="6"/>
  <c r="AD80" i="6"/>
  <c r="AD83" i="6"/>
  <c r="AD86" i="6"/>
  <c r="AD89" i="6"/>
  <c r="AD92" i="6"/>
  <c r="AD95" i="6"/>
  <c r="AD56" i="6"/>
  <c r="AD62" i="6"/>
  <c r="AD72" i="6"/>
  <c r="AD75" i="6"/>
  <c r="AD78" i="6"/>
  <c r="AD81" i="6"/>
  <c r="AD84" i="6"/>
  <c r="AD87" i="6"/>
  <c r="AD90" i="6"/>
  <c r="AD50" i="6"/>
  <c r="AD59" i="6"/>
  <c r="AD68" i="6"/>
  <c r="AD96" i="6"/>
  <c r="AD98" i="6"/>
  <c r="AD103" i="6"/>
  <c r="AD106" i="6"/>
  <c r="AD109" i="6"/>
  <c r="AD112" i="6"/>
  <c r="AD115" i="6"/>
  <c r="AD118" i="6"/>
  <c r="AD121" i="6"/>
  <c r="AD124" i="6"/>
  <c r="AD127" i="6"/>
  <c r="AD130" i="6"/>
  <c r="AD133" i="6"/>
  <c r="AD136" i="6"/>
  <c r="AD139" i="6"/>
  <c r="AD142" i="6"/>
  <c r="AD145" i="6"/>
  <c r="AD148" i="6"/>
  <c r="AD151" i="6"/>
  <c r="AD154" i="6"/>
  <c r="AD157" i="6"/>
  <c r="AD160" i="6"/>
  <c r="AD163" i="6"/>
  <c r="AD93" i="6"/>
  <c r="AD99" i="6"/>
  <c r="AD104" i="6"/>
  <c r="AD107" i="6"/>
  <c r="AD110" i="6"/>
  <c r="AD113" i="6"/>
  <c r="AD116" i="6"/>
  <c r="AD119" i="6"/>
  <c r="AD122" i="6"/>
  <c r="AD125" i="6"/>
  <c r="AD128" i="6"/>
  <c r="AD131" i="6"/>
  <c r="AD134" i="6"/>
  <c r="AD137" i="6"/>
  <c r="AD140" i="6"/>
  <c r="AD143" i="6"/>
  <c r="AD146" i="6"/>
  <c r="AD149" i="6"/>
  <c r="AD152" i="6"/>
  <c r="AD155" i="6"/>
  <c r="AD158" i="6"/>
  <c r="AD161" i="6"/>
  <c r="AD164" i="6"/>
  <c r="AD167" i="6"/>
  <c r="AD100" i="6"/>
  <c r="AD101" i="6"/>
  <c r="AD102" i="6"/>
  <c r="AD105" i="6"/>
  <c r="AD108" i="6"/>
  <c r="AD111" i="6"/>
  <c r="AD114" i="6"/>
  <c r="AD117" i="6"/>
  <c r="AD120" i="6"/>
  <c r="AD123" i="6"/>
  <c r="AD126" i="6"/>
  <c r="AD129" i="6"/>
  <c r="AD132" i="6"/>
  <c r="AD135" i="6"/>
  <c r="AD138" i="6"/>
  <c r="AD141" i="6"/>
  <c r="AD144" i="6"/>
  <c r="AD147" i="6"/>
  <c r="AD150" i="6"/>
  <c r="AD153" i="6"/>
  <c r="AD156" i="6"/>
  <c r="AD159" i="6"/>
  <c r="AD162" i="6"/>
  <c r="AD165" i="6"/>
  <c r="AD170" i="6"/>
  <c r="AD171" i="6"/>
  <c r="AD178" i="6"/>
  <c r="AD181" i="6"/>
  <c r="AD184" i="6"/>
  <c r="AD187" i="6"/>
  <c r="AD190" i="6"/>
  <c r="AD193" i="6"/>
  <c r="AD196" i="6"/>
  <c r="AD199" i="6"/>
  <c r="AD166" i="6"/>
  <c r="AD172" i="6"/>
  <c r="AD176" i="6"/>
  <c r="AD175" i="6"/>
  <c r="AD179" i="6"/>
  <c r="AD182" i="6"/>
  <c r="AD185" i="6"/>
  <c r="AD188" i="6"/>
  <c r="AD191" i="6"/>
  <c r="AD194" i="6"/>
  <c r="AD197" i="6"/>
  <c r="AD200" i="6"/>
  <c r="AD168" i="6"/>
  <c r="AD173" i="6"/>
  <c r="AD174" i="6"/>
  <c r="AD169" i="6"/>
  <c r="AD177" i="6"/>
  <c r="AD180" i="6"/>
  <c r="AD183" i="6"/>
  <c r="AD186" i="6"/>
  <c r="AD189" i="6"/>
  <c r="AD192" i="6"/>
  <c r="AD195" i="6"/>
  <c r="AD198" i="6"/>
  <c r="AD201" i="6"/>
  <c r="L13" i="6"/>
  <c r="M29" i="7"/>
  <c r="G12" i="7"/>
  <c r="M12" i="7"/>
  <c r="S12" i="7"/>
  <c r="Y12" i="7"/>
  <c r="H12" i="7"/>
  <c r="N12" i="7"/>
  <c r="T12" i="7"/>
  <c r="I12" i="7"/>
  <c r="O12" i="7"/>
  <c r="U12" i="7"/>
  <c r="J12" i="7"/>
  <c r="P12" i="7"/>
  <c r="V12" i="7"/>
  <c r="E12" i="7"/>
  <c r="E34" i="7" s="1"/>
  <c r="K12" i="7"/>
  <c r="Q12" i="7"/>
  <c r="W12" i="7"/>
  <c r="F12" i="7"/>
  <c r="L12" i="7"/>
  <c r="R12" i="7"/>
  <c r="X12" i="7"/>
  <c r="Q7" i="6"/>
  <c r="Q10" i="6"/>
  <c r="Q5" i="6"/>
  <c r="Q8" i="6"/>
  <c r="Q6" i="6"/>
  <c r="Q9" i="6"/>
  <c r="Q11" i="6"/>
  <c r="Q18" i="6"/>
  <c r="Q20" i="6"/>
  <c r="Q22" i="6"/>
  <c r="Q13" i="6"/>
  <c r="Q15" i="6"/>
  <c r="Q23" i="6"/>
  <c r="Q17" i="6"/>
  <c r="Q19" i="6"/>
  <c r="Q12" i="6"/>
  <c r="Q21" i="6"/>
  <c r="Q14" i="6"/>
  <c r="Q16" i="6"/>
  <c r="Q4" i="6"/>
  <c r="Q3" i="6"/>
  <c r="P17" i="7"/>
  <c r="V17" i="7"/>
  <c r="AB17" i="7"/>
  <c r="AH17" i="7"/>
  <c r="AN17" i="7"/>
  <c r="AT17" i="7"/>
  <c r="AZ17" i="7"/>
  <c r="BF17" i="7"/>
  <c r="BL17" i="7"/>
  <c r="BR17" i="7"/>
  <c r="BX17" i="7"/>
  <c r="CD17" i="7"/>
  <c r="CJ17" i="7"/>
  <c r="CP17" i="7"/>
  <c r="CV17" i="7"/>
  <c r="DB17" i="7"/>
  <c r="DH17" i="7"/>
  <c r="DN17" i="7"/>
  <c r="DT17" i="7"/>
  <c r="DZ17" i="7"/>
  <c r="EF17" i="7"/>
  <c r="EL17" i="7"/>
  <c r="ER17" i="7"/>
  <c r="K17" i="7"/>
  <c r="Q17" i="7"/>
  <c r="W17" i="7"/>
  <c r="AC17" i="7"/>
  <c r="AI17" i="7"/>
  <c r="AO17" i="7"/>
  <c r="AU17" i="7"/>
  <c r="BA17" i="7"/>
  <c r="BG17" i="7"/>
  <c r="BM17" i="7"/>
  <c r="BS17" i="7"/>
  <c r="BY17" i="7"/>
  <c r="CE17" i="7"/>
  <c r="CK17" i="7"/>
  <c r="CQ17" i="7"/>
  <c r="CW17" i="7"/>
  <c r="DC17" i="7"/>
  <c r="DI17" i="7"/>
  <c r="DO17" i="7"/>
  <c r="DU17" i="7"/>
  <c r="EA17" i="7"/>
  <c r="EG17" i="7"/>
  <c r="EM17" i="7"/>
  <c r="ES17" i="7"/>
  <c r="EY17" i="7"/>
  <c r="FE17" i="7"/>
  <c r="FK17" i="7"/>
  <c r="FQ17" i="7"/>
  <c r="FW17" i="7"/>
  <c r="GC17" i="7"/>
  <c r="GI17" i="7"/>
  <c r="GO17" i="7"/>
  <c r="GU17" i="7"/>
  <c r="L17" i="7"/>
  <c r="R17" i="7"/>
  <c r="X17" i="7"/>
  <c r="AD17" i="7"/>
  <c r="AJ17" i="7"/>
  <c r="AP17" i="7"/>
  <c r="AV17" i="7"/>
  <c r="BB17" i="7"/>
  <c r="BH17" i="7"/>
  <c r="BN17" i="7"/>
  <c r="BT17" i="7"/>
  <c r="BZ17" i="7"/>
  <c r="CF17" i="7"/>
  <c r="CL17" i="7"/>
  <c r="CR17" i="7"/>
  <c r="CX17" i="7"/>
  <c r="DD17" i="7"/>
  <c r="DJ17" i="7"/>
  <c r="DP17" i="7"/>
  <c r="DV17" i="7"/>
  <c r="EB17" i="7"/>
  <c r="EH17" i="7"/>
  <c r="EN17" i="7"/>
  <c r="ET17" i="7"/>
  <c r="EZ17" i="7"/>
  <c r="FF17" i="7"/>
  <c r="FL17" i="7"/>
  <c r="FR17" i="7"/>
  <c r="FX17" i="7"/>
  <c r="GD17" i="7"/>
  <c r="GJ17" i="7"/>
  <c r="GP17" i="7"/>
  <c r="M17" i="7"/>
  <c r="S17" i="7"/>
  <c r="Y17" i="7"/>
  <c r="AE17" i="7"/>
  <c r="AK17" i="7"/>
  <c r="AQ17" i="7"/>
  <c r="AW17" i="7"/>
  <c r="BC17" i="7"/>
  <c r="BI17" i="7"/>
  <c r="BO17" i="7"/>
  <c r="BU17" i="7"/>
  <c r="CA17" i="7"/>
  <c r="CG17" i="7"/>
  <c r="CM17" i="7"/>
  <c r="CS17" i="7"/>
  <c r="CY17" i="7"/>
  <c r="DE17" i="7"/>
  <c r="DK17" i="7"/>
  <c r="DQ17" i="7"/>
  <c r="DW17" i="7"/>
  <c r="EC17" i="7"/>
  <c r="EI17" i="7"/>
  <c r="EO17" i="7"/>
  <c r="EU17" i="7"/>
  <c r="FA17" i="7"/>
  <c r="FG17" i="7"/>
  <c r="O17" i="7"/>
  <c r="AG17" i="7"/>
  <c r="AY17" i="7"/>
  <c r="BQ17" i="7"/>
  <c r="CI17" i="7"/>
  <c r="DA17" i="7"/>
  <c r="DS17" i="7"/>
  <c r="EK17" i="7"/>
  <c r="FB17" i="7"/>
  <c r="FM17" i="7"/>
  <c r="FU17" i="7"/>
  <c r="GE17" i="7"/>
  <c r="GM17" i="7"/>
  <c r="T17" i="7"/>
  <c r="AL17" i="7"/>
  <c r="BD17" i="7"/>
  <c r="BV17" i="7"/>
  <c r="CN17" i="7"/>
  <c r="DF17" i="7"/>
  <c r="DX17" i="7"/>
  <c r="EP17" i="7"/>
  <c r="FC17" i="7"/>
  <c r="FN17" i="7"/>
  <c r="FV17" i="7"/>
  <c r="GF17" i="7"/>
  <c r="GN17" i="7"/>
  <c r="U17" i="7"/>
  <c r="AM17" i="7"/>
  <c r="BE17" i="7"/>
  <c r="BW17" i="7"/>
  <c r="CO17" i="7"/>
  <c r="DG17" i="7"/>
  <c r="DY17" i="7"/>
  <c r="EQ17" i="7"/>
  <c r="FD17" i="7"/>
  <c r="FO17" i="7"/>
  <c r="FY17" i="7"/>
  <c r="GG17" i="7"/>
  <c r="GQ17" i="7"/>
  <c r="Z17" i="7"/>
  <c r="AR17" i="7"/>
  <c r="BJ17" i="7"/>
  <c r="CB17" i="7"/>
  <c r="CT17" i="7"/>
  <c r="DL17" i="7"/>
  <c r="ED17" i="7"/>
  <c r="EV17" i="7"/>
  <c r="FH17" i="7"/>
  <c r="FP17" i="7"/>
  <c r="FZ17" i="7"/>
  <c r="GH17" i="7"/>
  <c r="GR17" i="7"/>
  <c r="AA17" i="7"/>
  <c r="AS17" i="7"/>
  <c r="BK17" i="7"/>
  <c r="CC17" i="7"/>
  <c r="CU17" i="7"/>
  <c r="DM17" i="7"/>
  <c r="EE17" i="7"/>
  <c r="EW17" i="7"/>
  <c r="FI17" i="7"/>
  <c r="FS17" i="7"/>
  <c r="GA17" i="7"/>
  <c r="GK17" i="7"/>
  <c r="GS17" i="7"/>
  <c r="CH17" i="7"/>
  <c r="FT17" i="7"/>
  <c r="CZ17" i="7"/>
  <c r="GB17" i="7"/>
  <c r="N17" i="7"/>
  <c r="DR17" i="7"/>
  <c r="GL17" i="7"/>
  <c r="AF17" i="7"/>
  <c r="EJ17" i="7"/>
  <c r="GT17" i="7"/>
  <c r="AX17" i="7"/>
  <c r="EX17" i="7"/>
  <c r="BP17" i="7"/>
  <c r="FJ17" i="7"/>
  <c r="F10" i="6"/>
  <c r="F11" i="6"/>
  <c r="F14" i="6"/>
  <c r="F17" i="6"/>
  <c r="F20" i="6"/>
  <c r="F9" i="6"/>
  <c r="F12" i="6"/>
  <c r="F15" i="6"/>
  <c r="F18" i="6"/>
  <c r="F13" i="6"/>
  <c r="F19" i="6"/>
  <c r="F22" i="6"/>
  <c r="F25" i="6"/>
  <c r="F28" i="6"/>
  <c r="F31" i="6"/>
  <c r="F34" i="6"/>
  <c r="F37" i="6"/>
  <c r="F40" i="6"/>
  <c r="F43" i="6"/>
  <c r="F46" i="6"/>
  <c r="F23" i="6"/>
  <c r="F26" i="6"/>
  <c r="F29" i="6"/>
  <c r="F32" i="6"/>
  <c r="F35" i="6"/>
  <c r="F38" i="6"/>
  <c r="F41" i="6"/>
  <c r="F44" i="6"/>
  <c r="F47" i="6"/>
  <c r="F50" i="6"/>
  <c r="F53" i="6"/>
  <c r="F56" i="6"/>
  <c r="F59" i="6"/>
  <c r="F62" i="6"/>
  <c r="F16" i="6"/>
  <c r="F21" i="6"/>
  <c r="F24" i="6"/>
  <c r="F27" i="6"/>
  <c r="F30" i="6"/>
  <c r="F33" i="6"/>
  <c r="F36" i="6"/>
  <c r="F39" i="6"/>
  <c r="F42" i="6"/>
  <c r="F45" i="6"/>
  <c r="F48" i="6"/>
  <c r="F51" i="6"/>
  <c r="F54" i="6"/>
  <c r="F57" i="6"/>
  <c r="F60" i="6"/>
  <c r="F63" i="6"/>
  <c r="F66" i="6"/>
  <c r="F69" i="6"/>
  <c r="F55" i="6"/>
  <c r="F71" i="6"/>
  <c r="F74" i="6"/>
  <c r="F77" i="6"/>
  <c r="F80" i="6"/>
  <c r="F83" i="6"/>
  <c r="F86" i="6"/>
  <c r="F89" i="6"/>
  <c r="F92" i="6"/>
  <c r="F95" i="6"/>
  <c r="F98" i="6"/>
  <c r="F58" i="6"/>
  <c r="F64" i="6"/>
  <c r="F70" i="6"/>
  <c r="F49" i="6"/>
  <c r="F65" i="6"/>
  <c r="F72" i="6"/>
  <c r="F75" i="6"/>
  <c r="F78" i="6"/>
  <c r="F81" i="6"/>
  <c r="F84" i="6"/>
  <c r="F87" i="6"/>
  <c r="F90" i="6"/>
  <c r="F93" i="6"/>
  <c r="F96" i="6"/>
  <c r="F99" i="6"/>
  <c r="F102" i="6"/>
  <c r="F52" i="6"/>
  <c r="F61" i="6"/>
  <c r="F68" i="6"/>
  <c r="F67" i="6"/>
  <c r="F73" i="6"/>
  <c r="F76" i="6"/>
  <c r="F79" i="6"/>
  <c r="F82" i="6"/>
  <c r="F85" i="6"/>
  <c r="F88" i="6"/>
  <c r="F91" i="6"/>
  <c r="F94" i="6"/>
  <c r="F97" i="6"/>
  <c r="F100" i="6"/>
  <c r="F103" i="6"/>
  <c r="F106" i="6"/>
  <c r="F109" i="6"/>
  <c r="F112" i="6"/>
  <c r="F115" i="6"/>
  <c r="F118" i="6"/>
  <c r="F121" i="6"/>
  <c r="F124" i="6"/>
  <c r="F127" i="6"/>
  <c r="F130" i="6"/>
  <c r="F133" i="6"/>
  <c r="F136" i="6"/>
  <c r="F139" i="6"/>
  <c r="F142" i="6"/>
  <c r="F145" i="6"/>
  <c r="F148" i="6"/>
  <c r="F151" i="6"/>
  <c r="F154" i="6"/>
  <c r="F157" i="6"/>
  <c r="F160" i="6"/>
  <c r="F163" i="6"/>
  <c r="F166" i="6"/>
  <c r="F169" i="6"/>
  <c r="F172" i="6"/>
  <c r="F175" i="6"/>
  <c r="F104" i="6"/>
  <c r="F107" i="6"/>
  <c r="F110" i="6"/>
  <c r="F113" i="6"/>
  <c r="F116" i="6"/>
  <c r="F119" i="6"/>
  <c r="F122" i="6"/>
  <c r="F125" i="6"/>
  <c r="F128" i="6"/>
  <c r="F131" i="6"/>
  <c r="F134" i="6"/>
  <c r="F137" i="6"/>
  <c r="F140" i="6"/>
  <c r="F143" i="6"/>
  <c r="F146" i="6"/>
  <c r="F149" i="6"/>
  <c r="F152" i="6"/>
  <c r="F155" i="6"/>
  <c r="F158" i="6"/>
  <c r="F161" i="6"/>
  <c r="F164" i="6"/>
  <c r="F167" i="6"/>
  <c r="F170" i="6"/>
  <c r="F173" i="6"/>
  <c r="F176" i="6"/>
  <c r="F101" i="6"/>
  <c r="F105" i="6"/>
  <c r="F108" i="6"/>
  <c r="F111" i="6"/>
  <c r="F114" i="6"/>
  <c r="F117" i="6"/>
  <c r="F120" i="6"/>
  <c r="F123" i="6"/>
  <c r="F126" i="6"/>
  <c r="F129" i="6"/>
  <c r="F132" i="6"/>
  <c r="F135" i="6"/>
  <c r="F138" i="6"/>
  <c r="F141" i="6"/>
  <c r="F144" i="6"/>
  <c r="F147" i="6"/>
  <c r="F150" i="6"/>
  <c r="F153" i="6"/>
  <c r="F156" i="6"/>
  <c r="F159" i="6"/>
  <c r="F162" i="6"/>
  <c r="F165" i="6"/>
  <c r="F168" i="6"/>
  <c r="F171" i="6"/>
  <c r="F178" i="6"/>
  <c r="F181" i="6"/>
  <c r="F184" i="6"/>
  <c r="F187" i="6"/>
  <c r="F190" i="6"/>
  <c r="F193" i="6"/>
  <c r="F196" i="6"/>
  <c r="F199" i="6"/>
  <c r="F177" i="6"/>
  <c r="F179" i="6"/>
  <c r="F182" i="6"/>
  <c r="F185" i="6"/>
  <c r="F188" i="6"/>
  <c r="F191" i="6"/>
  <c r="F194" i="6"/>
  <c r="F197" i="6"/>
  <c r="F200" i="6"/>
  <c r="F174" i="6"/>
  <c r="F180" i="6"/>
  <c r="F183" i="6"/>
  <c r="F186" i="6"/>
  <c r="F189" i="6"/>
  <c r="F192" i="6"/>
  <c r="F195" i="6"/>
  <c r="F198" i="6"/>
  <c r="F201" i="6"/>
  <c r="P33" i="7"/>
  <c r="V33" i="7"/>
  <c r="AB33" i="7"/>
  <c r="AH33" i="7"/>
  <c r="AN33" i="7"/>
  <c r="AT33" i="7"/>
  <c r="AZ33" i="7"/>
  <c r="BF33" i="7"/>
  <c r="BL33" i="7"/>
  <c r="BR33" i="7"/>
  <c r="BX33" i="7"/>
  <c r="CD33" i="7"/>
  <c r="CJ33" i="7"/>
  <c r="CP33" i="7"/>
  <c r="CV33" i="7"/>
  <c r="DB33" i="7"/>
  <c r="DH33" i="7"/>
  <c r="DN33" i="7"/>
  <c r="DT33" i="7"/>
  <c r="DZ33" i="7"/>
  <c r="EF33" i="7"/>
  <c r="EL33" i="7"/>
  <c r="ER33" i="7"/>
  <c r="EX33" i="7"/>
  <c r="FD33" i="7"/>
  <c r="FJ33" i="7"/>
  <c r="FP33" i="7"/>
  <c r="FV33" i="7"/>
  <c r="GB33" i="7"/>
  <c r="GH33" i="7"/>
  <c r="GN33" i="7"/>
  <c r="GT33" i="7"/>
  <c r="Q33" i="7"/>
  <c r="W33" i="7"/>
  <c r="AC33" i="7"/>
  <c r="AI33" i="7"/>
  <c r="AO33" i="7"/>
  <c r="AU33" i="7"/>
  <c r="BA33" i="7"/>
  <c r="BG33" i="7"/>
  <c r="BM33" i="7"/>
  <c r="BS33" i="7"/>
  <c r="BY33" i="7"/>
  <c r="CE33" i="7"/>
  <c r="CK33" i="7"/>
  <c r="CQ33" i="7"/>
  <c r="CW33" i="7"/>
  <c r="DC33" i="7"/>
  <c r="DI33" i="7"/>
  <c r="DO33" i="7"/>
  <c r="DU33" i="7"/>
  <c r="EA33" i="7"/>
  <c r="EG33" i="7"/>
  <c r="EM33" i="7"/>
  <c r="ES33" i="7"/>
  <c r="EY33" i="7"/>
  <c r="FE33" i="7"/>
  <c r="FK33" i="7"/>
  <c r="FQ33" i="7"/>
  <c r="FW33" i="7"/>
  <c r="GC33" i="7"/>
  <c r="GI33" i="7"/>
  <c r="GO33" i="7"/>
  <c r="GU33" i="7"/>
  <c r="R33" i="7"/>
  <c r="X33" i="7"/>
  <c r="AD33" i="7"/>
  <c r="AJ33" i="7"/>
  <c r="AP33" i="7"/>
  <c r="AV33" i="7"/>
  <c r="BB33" i="7"/>
  <c r="BH33" i="7"/>
  <c r="BN33" i="7"/>
  <c r="BT33" i="7"/>
  <c r="BZ33" i="7"/>
  <c r="CF33" i="7"/>
  <c r="CL33" i="7"/>
  <c r="CR33" i="7"/>
  <c r="CX33" i="7"/>
  <c r="DD33" i="7"/>
  <c r="DJ33" i="7"/>
  <c r="DP33" i="7"/>
  <c r="DV33" i="7"/>
  <c r="EB33" i="7"/>
  <c r="EH33" i="7"/>
  <c r="EN33" i="7"/>
  <c r="ET33" i="7"/>
  <c r="EZ33" i="7"/>
  <c r="FF33" i="7"/>
  <c r="FL33" i="7"/>
  <c r="FR33" i="7"/>
  <c r="FX33" i="7"/>
  <c r="GD33" i="7"/>
  <c r="GJ33" i="7"/>
  <c r="GP33" i="7"/>
  <c r="S33" i="7"/>
  <c r="Y33" i="7"/>
  <c r="AE33" i="7"/>
  <c r="AK33" i="7"/>
  <c r="AQ33" i="7"/>
  <c r="AW33" i="7"/>
  <c r="BC33" i="7"/>
  <c r="BI33" i="7"/>
  <c r="BO33" i="7"/>
  <c r="BU33" i="7"/>
  <c r="CA33" i="7"/>
  <c r="CG33" i="7"/>
  <c r="CM33" i="7"/>
  <c r="CS33" i="7"/>
  <c r="CY33" i="7"/>
  <c r="DE33" i="7"/>
  <c r="DK33" i="7"/>
  <c r="DQ33" i="7"/>
  <c r="DW33" i="7"/>
  <c r="EC33" i="7"/>
  <c r="EI33" i="7"/>
  <c r="EO33" i="7"/>
  <c r="EU33" i="7"/>
  <c r="FA33" i="7"/>
  <c r="FG33" i="7"/>
  <c r="FM33" i="7"/>
  <c r="FS33" i="7"/>
  <c r="FY33" i="7"/>
  <c r="GE33" i="7"/>
  <c r="GK33" i="7"/>
  <c r="GQ33" i="7"/>
  <c r="Z33" i="7"/>
  <c r="AR33" i="7"/>
  <c r="BJ33" i="7"/>
  <c r="CB33" i="7"/>
  <c r="CT33" i="7"/>
  <c r="DL33" i="7"/>
  <c r="ED33" i="7"/>
  <c r="EV33" i="7"/>
  <c r="FN33" i="7"/>
  <c r="GF33" i="7"/>
  <c r="AA33" i="7"/>
  <c r="AS33" i="7"/>
  <c r="BK33" i="7"/>
  <c r="CC33" i="7"/>
  <c r="CU33" i="7"/>
  <c r="DM33" i="7"/>
  <c r="EE33" i="7"/>
  <c r="EW33" i="7"/>
  <c r="FO33" i="7"/>
  <c r="GG33" i="7"/>
  <c r="AF33" i="7"/>
  <c r="AX33" i="7"/>
  <c r="BP33" i="7"/>
  <c r="CH33" i="7"/>
  <c r="CZ33" i="7"/>
  <c r="DR33" i="7"/>
  <c r="EJ33" i="7"/>
  <c r="FB33" i="7"/>
  <c r="FT33" i="7"/>
  <c r="GL33" i="7"/>
  <c r="AG33" i="7"/>
  <c r="AY33" i="7"/>
  <c r="BQ33" i="7"/>
  <c r="CI33" i="7"/>
  <c r="DA33" i="7"/>
  <c r="DS33" i="7"/>
  <c r="EK33" i="7"/>
  <c r="FC33" i="7"/>
  <c r="FU33" i="7"/>
  <c r="GM33" i="7"/>
  <c r="T33" i="7"/>
  <c r="AL33" i="7"/>
  <c r="BD33" i="7"/>
  <c r="BV33" i="7"/>
  <c r="CN33" i="7"/>
  <c r="DF33" i="7"/>
  <c r="DX33" i="7"/>
  <c r="EP33" i="7"/>
  <c r="FH33" i="7"/>
  <c r="FZ33" i="7"/>
  <c r="GR33" i="7"/>
  <c r="U33" i="7"/>
  <c r="AM33" i="7"/>
  <c r="BE33" i="7"/>
  <c r="BW33" i="7"/>
  <c r="CO33" i="7"/>
  <c r="DG33" i="7"/>
  <c r="DY33" i="7"/>
  <c r="EQ33" i="7"/>
  <c r="FI33" i="7"/>
  <c r="GA33" i="7"/>
  <c r="GS33" i="7"/>
  <c r="Y20" i="6"/>
  <c r="Y21" i="6"/>
  <c r="Y15" i="6"/>
  <c r="Y18" i="6"/>
  <c r="Y24" i="6"/>
  <c r="Y27" i="6"/>
  <c r="Y30" i="6"/>
  <c r="Y33" i="6"/>
  <c r="Y36" i="6"/>
  <c r="Y39" i="6"/>
  <c r="Y42" i="6"/>
  <c r="Y45" i="6"/>
  <c r="Y17" i="6"/>
  <c r="Y22" i="6"/>
  <c r="Y25" i="6"/>
  <c r="Y28" i="6"/>
  <c r="Y31" i="6"/>
  <c r="Y34" i="6"/>
  <c r="Y37" i="6"/>
  <c r="Y40" i="6"/>
  <c r="Y43" i="6"/>
  <c r="Y46" i="6"/>
  <c r="Y49" i="6"/>
  <c r="Y52" i="6"/>
  <c r="Y55" i="6"/>
  <c r="Y58" i="6"/>
  <c r="Y61" i="6"/>
  <c r="Y14" i="6"/>
  <c r="Y19" i="6"/>
  <c r="Y23" i="6"/>
  <c r="Y16" i="6"/>
  <c r="Y26" i="6"/>
  <c r="Y29" i="6"/>
  <c r="Y32" i="6"/>
  <c r="Y35" i="6"/>
  <c r="Y38" i="6"/>
  <c r="Y41" i="6"/>
  <c r="Y44" i="6"/>
  <c r="Y47" i="6"/>
  <c r="Y50" i="6"/>
  <c r="Y53" i="6"/>
  <c r="Y56" i="6"/>
  <c r="Y59" i="6"/>
  <c r="Y62" i="6"/>
  <c r="Y65" i="6"/>
  <c r="Y68" i="6"/>
  <c r="Y51" i="6"/>
  <c r="Y60" i="6"/>
  <c r="Y48" i="6"/>
  <c r="Y73" i="6"/>
  <c r="Y76" i="6"/>
  <c r="Y79" i="6"/>
  <c r="Y82" i="6"/>
  <c r="Y85" i="6"/>
  <c r="Y88" i="6"/>
  <c r="Y91" i="6"/>
  <c r="Y94" i="6"/>
  <c r="Y97" i="6"/>
  <c r="Y54" i="6"/>
  <c r="Y63" i="6"/>
  <c r="Y67" i="6"/>
  <c r="Y70" i="6"/>
  <c r="Y64" i="6"/>
  <c r="Y71" i="6"/>
  <c r="Y74" i="6"/>
  <c r="Y77" i="6"/>
  <c r="Y80" i="6"/>
  <c r="Y83" i="6"/>
  <c r="Y86" i="6"/>
  <c r="Y89" i="6"/>
  <c r="Y92" i="6"/>
  <c r="Y95" i="6"/>
  <c r="Y98" i="6"/>
  <c r="Y101" i="6"/>
  <c r="Y57" i="6"/>
  <c r="Y69" i="6"/>
  <c r="Y66" i="6"/>
  <c r="Y72" i="6"/>
  <c r="Y75" i="6"/>
  <c r="Y78" i="6"/>
  <c r="Y81" i="6"/>
  <c r="Y84" i="6"/>
  <c r="Y87" i="6"/>
  <c r="Y90" i="6"/>
  <c r="Y93" i="6"/>
  <c r="Y96" i="6"/>
  <c r="Y99" i="6"/>
  <c r="Y105" i="6"/>
  <c r="Y108" i="6"/>
  <c r="Y111" i="6"/>
  <c r="Y114" i="6"/>
  <c r="Y117" i="6"/>
  <c r="Y120" i="6"/>
  <c r="Y123" i="6"/>
  <c r="Y126" i="6"/>
  <c r="Y129" i="6"/>
  <c r="Y132" i="6"/>
  <c r="Y135" i="6"/>
  <c r="Y138" i="6"/>
  <c r="Y141" i="6"/>
  <c r="Y144" i="6"/>
  <c r="Y147" i="6"/>
  <c r="Y150" i="6"/>
  <c r="Y153" i="6"/>
  <c r="Y156" i="6"/>
  <c r="Y159" i="6"/>
  <c r="Y162" i="6"/>
  <c r="Y165" i="6"/>
  <c r="Y168" i="6"/>
  <c r="Y171" i="6"/>
  <c r="Y174" i="6"/>
  <c r="Y102" i="6"/>
  <c r="Y100" i="6"/>
  <c r="Y103" i="6"/>
  <c r="Y106" i="6"/>
  <c r="Y109" i="6"/>
  <c r="Y112" i="6"/>
  <c r="Y115" i="6"/>
  <c r="Y118" i="6"/>
  <c r="Y121" i="6"/>
  <c r="Y124" i="6"/>
  <c r="Y127" i="6"/>
  <c r="Y130" i="6"/>
  <c r="Y133" i="6"/>
  <c r="Y136" i="6"/>
  <c r="Y139" i="6"/>
  <c r="Y142" i="6"/>
  <c r="Y145" i="6"/>
  <c r="Y148" i="6"/>
  <c r="Y151" i="6"/>
  <c r="Y154" i="6"/>
  <c r="Y157" i="6"/>
  <c r="Y160" i="6"/>
  <c r="Y163" i="6"/>
  <c r="Y166" i="6"/>
  <c r="Y169" i="6"/>
  <c r="Y172" i="6"/>
  <c r="Y175" i="6"/>
  <c r="Y104" i="6"/>
  <c r="Y107" i="6"/>
  <c r="Y110" i="6"/>
  <c r="Y113" i="6"/>
  <c r="Y116" i="6"/>
  <c r="Y119" i="6"/>
  <c r="Y122" i="6"/>
  <c r="Y125" i="6"/>
  <c r="Y128" i="6"/>
  <c r="Y131" i="6"/>
  <c r="Y134" i="6"/>
  <c r="Y137" i="6"/>
  <c r="Y140" i="6"/>
  <c r="Y143" i="6"/>
  <c r="Y146" i="6"/>
  <c r="Y149" i="6"/>
  <c r="Y152" i="6"/>
  <c r="Y155" i="6"/>
  <c r="Y158" i="6"/>
  <c r="Y161" i="6"/>
  <c r="Y164" i="6"/>
  <c r="Y167" i="6"/>
  <c r="Y170" i="6"/>
  <c r="Y177" i="6"/>
  <c r="Y180" i="6"/>
  <c r="Y183" i="6"/>
  <c r="Y186" i="6"/>
  <c r="Y189" i="6"/>
  <c r="Y192" i="6"/>
  <c r="Y195" i="6"/>
  <c r="Y198" i="6"/>
  <c r="Y201" i="6"/>
  <c r="Y173" i="6"/>
  <c r="Y178" i="6"/>
  <c r="Y181" i="6"/>
  <c r="Y184" i="6"/>
  <c r="Y187" i="6"/>
  <c r="Y190" i="6"/>
  <c r="Y193" i="6"/>
  <c r="Y196" i="6"/>
  <c r="Y199" i="6"/>
  <c r="Y179" i="6"/>
  <c r="Y182" i="6"/>
  <c r="Y185" i="6"/>
  <c r="Y188" i="6"/>
  <c r="Y191" i="6"/>
  <c r="Y194" i="6"/>
  <c r="Y197" i="6"/>
  <c r="Y200" i="6"/>
  <c r="Y176" i="6"/>
  <c r="R6" i="7"/>
  <c r="X6" i="7"/>
  <c r="M6" i="7"/>
  <c r="S6" i="7"/>
  <c r="Y6" i="7"/>
  <c r="N6" i="7"/>
  <c r="T6" i="7"/>
  <c r="P6" i="7"/>
  <c r="V6" i="7"/>
  <c r="O6" i="7"/>
  <c r="Q6" i="7"/>
  <c r="U6" i="7"/>
  <c r="W6" i="7"/>
  <c r="U19" i="6"/>
  <c r="U23" i="6"/>
  <c r="U11" i="6"/>
  <c r="U12" i="6"/>
  <c r="U14" i="6"/>
  <c r="U16" i="6"/>
  <c r="U21" i="6"/>
  <c r="U20" i="6"/>
  <c r="U13" i="6"/>
  <c r="U18" i="6"/>
  <c r="U22" i="6"/>
  <c r="U15" i="6"/>
  <c r="U17" i="6"/>
  <c r="AC25" i="7"/>
  <c r="AI25" i="7"/>
  <c r="AO25" i="7"/>
  <c r="AU25" i="7"/>
  <c r="BA25" i="7"/>
  <c r="BG25" i="7"/>
  <c r="BM25" i="7"/>
  <c r="BS25" i="7"/>
  <c r="BY25" i="7"/>
  <c r="CE25" i="7"/>
  <c r="CK25" i="7"/>
  <c r="CQ25" i="7"/>
  <c r="CW25" i="7"/>
  <c r="DC25" i="7"/>
  <c r="DI25" i="7"/>
  <c r="DO25" i="7"/>
  <c r="DU25" i="7"/>
  <c r="EA25" i="7"/>
  <c r="EG25" i="7"/>
  <c r="EM25" i="7"/>
  <c r="ES25" i="7"/>
  <c r="EY25" i="7"/>
  <c r="FE25" i="7"/>
  <c r="FK25" i="7"/>
  <c r="FQ25" i="7"/>
  <c r="FW25" i="7"/>
  <c r="GC25" i="7"/>
  <c r="GI25" i="7"/>
  <c r="GO25" i="7"/>
  <c r="GU25" i="7"/>
  <c r="AD25" i="7"/>
  <c r="AJ25" i="7"/>
  <c r="AP25" i="7"/>
  <c r="AV25" i="7"/>
  <c r="BB25" i="7"/>
  <c r="BH25" i="7"/>
  <c r="BN25" i="7"/>
  <c r="BT25" i="7"/>
  <c r="BZ25" i="7"/>
  <c r="CF25" i="7"/>
  <c r="CL25" i="7"/>
  <c r="CR25" i="7"/>
  <c r="CX25" i="7"/>
  <c r="DD25" i="7"/>
  <c r="DJ25" i="7"/>
  <c r="DP25" i="7"/>
  <c r="DV25" i="7"/>
  <c r="EB25" i="7"/>
  <c r="EH25" i="7"/>
  <c r="EN25" i="7"/>
  <c r="ET25" i="7"/>
  <c r="EZ25" i="7"/>
  <c r="FF25" i="7"/>
  <c r="FL25" i="7"/>
  <c r="FR25" i="7"/>
  <c r="FX25" i="7"/>
  <c r="GD25" i="7"/>
  <c r="GJ25" i="7"/>
  <c r="GP25" i="7"/>
  <c r="H26" i="6"/>
  <c r="H29" i="6"/>
  <c r="H32" i="6"/>
  <c r="H35" i="6"/>
  <c r="H38" i="6"/>
  <c r="H41" i="6"/>
  <c r="H44" i="6"/>
  <c r="H47" i="6"/>
  <c r="H50" i="6"/>
  <c r="H53" i="6"/>
  <c r="H56" i="6"/>
  <c r="H59" i="6"/>
  <c r="H62" i="6"/>
  <c r="H65" i="6"/>
  <c r="H68" i="6"/>
  <c r="H71" i="6"/>
  <c r="H74" i="6"/>
  <c r="H77" i="6"/>
  <c r="H80" i="6"/>
  <c r="H83" i="6"/>
  <c r="H86" i="6"/>
  <c r="H89" i="6"/>
  <c r="AE25" i="7"/>
  <c r="AK25" i="7"/>
  <c r="AQ25" i="7"/>
  <c r="AW25" i="7"/>
  <c r="BC25" i="7"/>
  <c r="BI25" i="7"/>
  <c r="BO25" i="7"/>
  <c r="BU25" i="7"/>
  <c r="CA25" i="7"/>
  <c r="CG25" i="7"/>
  <c r="CM25" i="7"/>
  <c r="CS25" i="7"/>
  <c r="CY25" i="7"/>
  <c r="DE25" i="7"/>
  <c r="DK25" i="7"/>
  <c r="DQ25" i="7"/>
  <c r="DW25" i="7"/>
  <c r="EC25" i="7"/>
  <c r="EI25" i="7"/>
  <c r="EO25" i="7"/>
  <c r="EU25" i="7"/>
  <c r="FA25" i="7"/>
  <c r="FG25" i="7"/>
  <c r="FM25" i="7"/>
  <c r="FS25" i="7"/>
  <c r="FY25" i="7"/>
  <c r="GE25" i="7"/>
  <c r="GK25" i="7"/>
  <c r="GQ25" i="7"/>
  <c r="Z25" i="7"/>
  <c r="AF25" i="7"/>
  <c r="AL25" i="7"/>
  <c r="AR25" i="7"/>
  <c r="AX25" i="7"/>
  <c r="BD25" i="7"/>
  <c r="BJ25" i="7"/>
  <c r="BP25" i="7"/>
  <c r="BV25" i="7"/>
  <c r="CB25" i="7"/>
  <c r="CH25" i="7"/>
  <c r="CN25" i="7"/>
  <c r="CT25" i="7"/>
  <c r="CZ25" i="7"/>
  <c r="DF25" i="7"/>
  <c r="DL25" i="7"/>
  <c r="DR25" i="7"/>
  <c r="DX25" i="7"/>
  <c r="ED25" i="7"/>
  <c r="EJ25" i="7"/>
  <c r="EP25" i="7"/>
  <c r="EV25" i="7"/>
  <c r="FB25" i="7"/>
  <c r="FH25" i="7"/>
  <c r="FN25" i="7"/>
  <c r="FT25" i="7"/>
  <c r="FZ25" i="7"/>
  <c r="GF25" i="7"/>
  <c r="GL25" i="7"/>
  <c r="GR25" i="7"/>
  <c r="H25" i="6"/>
  <c r="H28" i="6"/>
  <c r="H31" i="6"/>
  <c r="H34" i="6"/>
  <c r="H37" i="6"/>
  <c r="H40" i="6"/>
  <c r="H43" i="6"/>
  <c r="H46" i="6"/>
  <c r="H49" i="6"/>
  <c r="H52" i="6"/>
  <c r="H55" i="6"/>
  <c r="H58" i="6"/>
  <c r="H61" i="6"/>
  <c r="H64" i="6"/>
  <c r="H67" i="6"/>
  <c r="H70" i="6"/>
  <c r="H73" i="6"/>
  <c r="H76" i="6"/>
  <c r="H79" i="6"/>
  <c r="H82" i="6"/>
  <c r="H85" i="6"/>
  <c r="H88" i="6"/>
  <c r="H91" i="6"/>
  <c r="AA25" i="7"/>
  <c r="AG25" i="7"/>
  <c r="AM25" i="7"/>
  <c r="AS25" i="7"/>
  <c r="AY25" i="7"/>
  <c r="BE25" i="7"/>
  <c r="BK25" i="7"/>
  <c r="BQ25" i="7"/>
  <c r="BW25" i="7"/>
  <c r="CC25" i="7"/>
  <c r="CI25" i="7"/>
  <c r="CO25" i="7"/>
  <c r="CU25" i="7"/>
  <c r="DA25" i="7"/>
  <c r="DG25" i="7"/>
  <c r="DM25" i="7"/>
  <c r="DS25" i="7"/>
  <c r="DY25" i="7"/>
  <c r="EE25" i="7"/>
  <c r="EK25" i="7"/>
  <c r="EQ25" i="7"/>
  <c r="EW25" i="7"/>
  <c r="FC25" i="7"/>
  <c r="FI25" i="7"/>
  <c r="FO25" i="7"/>
  <c r="FU25" i="7"/>
  <c r="GA25" i="7"/>
  <c r="GG25" i="7"/>
  <c r="GM25" i="7"/>
  <c r="GS25" i="7"/>
  <c r="AB25" i="7"/>
  <c r="AH25" i="7"/>
  <c r="AN25" i="7"/>
  <c r="AT25" i="7"/>
  <c r="AZ25" i="7"/>
  <c r="BF25" i="7"/>
  <c r="BL25" i="7"/>
  <c r="BR25" i="7"/>
  <c r="BX25" i="7"/>
  <c r="CD25" i="7"/>
  <c r="CJ25" i="7"/>
  <c r="CP25" i="7"/>
  <c r="CV25" i="7"/>
  <c r="DB25" i="7"/>
  <c r="DH25" i="7"/>
  <c r="DN25" i="7"/>
  <c r="DT25" i="7"/>
  <c r="DZ25" i="7"/>
  <c r="EF25" i="7"/>
  <c r="EL25" i="7"/>
  <c r="ER25" i="7"/>
  <c r="EX25" i="7"/>
  <c r="FD25" i="7"/>
  <c r="FJ25" i="7"/>
  <c r="FP25" i="7"/>
  <c r="FV25" i="7"/>
  <c r="GB25" i="7"/>
  <c r="GH25" i="7"/>
  <c r="GN25" i="7"/>
  <c r="GT25" i="7"/>
  <c r="H24" i="6"/>
  <c r="H27" i="6"/>
  <c r="H30" i="6"/>
  <c r="H33" i="6"/>
  <c r="H36" i="6"/>
  <c r="H39" i="6"/>
  <c r="H42" i="6"/>
  <c r="H45" i="6"/>
  <c r="H48" i="6"/>
  <c r="H51" i="6"/>
  <c r="H54" i="6"/>
  <c r="H57" i="6"/>
  <c r="H60" i="6"/>
  <c r="H63" i="6"/>
  <c r="H66" i="6"/>
  <c r="H69" i="6"/>
  <c r="H72" i="6"/>
  <c r="H75" i="6"/>
  <c r="H78" i="6"/>
  <c r="H81" i="6"/>
  <c r="H84" i="6"/>
  <c r="H87" i="6"/>
  <c r="H90" i="6"/>
  <c r="H93" i="6"/>
  <c r="H100" i="6"/>
  <c r="H92" i="6"/>
  <c r="H97" i="6"/>
  <c r="H102" i="6"/>
  <c r="H105" i="6"/>
  <c r="H108" i="6"/>
  <c r="H111" i="6"/>
  <c r="H114" i="6"/>
  <c r="H117" i="6"/>
  <c r="H120" i="6"/>
  <c r="H123" i="6"/>
  <c r="H126" i="6"/>
  <c r="H129" i="6"/>
  <c r="H132" i="6"/>
  <c r="H135" i="6"/>
  <c r="H138" i="6"/>
  <c r="H141" i="6"/>
  <c r="H144" i="6"/>
  <c r="H147" i="6"/>
  <c r="H150" i="6"/>
  <c r="H153" i="6"/>
  <c r="H156" i="6"/>
  <c r="H159" i="6"/>
  <c r="H162" i="6"/>
  <c r="H165" i="6"/>
  <c r="H168" i="6"/>
  <c r="H171" i="6"/>
  <c r="H174" i="6"/>
  <c r="H177" i="6"/>
  <c r="H180" i="6"/>
  <c r="H183" i="6"/>
  <c r="H186" i="6"/>
  <c r="H189" i="6"/>
  <c r="H192" i="6"/>
  <c r="H195" i="6"/>
  <c r="H198" i="6"/>
  <c r="H201" i="6"/>
  <c r="H94" i="6"/>
  <c r="H99" i="6"/>
  <c r="H96" i="6"/>
  <c r="H101" i="6"/>
  <c r="H104" i="6"/>
  <c r="H107" i="6"/>
  <c r="H110" i="6"/>
  <c r="H113" i="6"/>
  <c r="H116" i="6"/>
  <c r="H119" i="6"/>
  <c r="H122" i="6"/>
  <c r="H125" i="6"/>
  <c r="H128" i="6"/>
  <c r="H131" i="6"/>
  <c r="H134" i="6"/>
  <c r="H137" i="6"/>
  <c r="H140" i="6"/>
  <c r="H143" i="6"/>
  <c r="H146" i="6"/>
  <c r="H149" i="6"/>
  <c r="H152" i="6"/>
  <c r="H155" i="6"/>
  <c r="H158" i="6"/>
  <c r="H161" i="6"/>
  <c r="H164" i="6"/>
  <c r="H167" i="6"/>
  <c r="H170" i="6"/>
  <c r="H173" i="6"/>
  <c r="H176" i="6"/>
  <c r="H179" i="6"/>
  <c r="H182" i="6"/>
  <c r="H185" i="6"/>
  <c r="H188" i="6"/>
  <c r="H191" i="6"/>
  <c r="H194" i="6"/>
  <c r="H197" i="6"/>
  <c r="H200" i="6"/>
  <c r="H98" i="6"/>
  <c r="H199" i="6"/>
  <c r="H95" i="6"/>
  <c r="H103" i="6"/>
  <c r="H106" i="6"/>
  <c r="H109" i="6"/>
  <c r="H112" i="6"/>
  <c r="H115" i="6"/>
  <c r="H118" i="6"/>
  <c r="H121" i="6"/>
  <c r="H124" i="6"/>
  <c r="H127" i="6"/>
  <c r="H130" i="6"/>
  <c r="H133" i="6"/>
  <c r="H136" i="6"/>
  <c r="H139" i="6"/>
  <c r="H142" i="6"/>
  <c r="H145" i="6"/>
  <c r="H148" i="6"/>
  <c r="H151" i="6"/>
  <c r="H154" i="6"/>
  <c r="H157" i="6"/>
  <c r="H160" i="6"/>
  <c r="H163" i="6"/>
  <c r="H166" i="6"/>
  <c r="H169" i="6"/>
  <c r="H172" i="6"/>
  <c r="H175" i="6"/>
  <c r="H178" i="6"/>
  <c r="H181" i="6"/>
  <c r="H184" i="6"/>
  <c r="H187" i="6"/>
  <c r="H190" i="6"/>
  <c r="H193" i="6"/>
  <c r="H196" i="6"/>
  <c r="AE24" i="7"/>
  <c r="AK24" i="7"/>
  <c r="AQ24" i="7"/>
  <c r="AW24" i="7"/>
  <c r="BC24" i="7"/>
  <c r="BI24" i="7"/>
  <c r="BO24" i="7"/>
  <c r="BU24" i="7"/>
  <c r="CA24" i="7"/>
  <c r="CG24" i="7"/>
  <c r="CM24" i="7"/>
  <c r="CS24" i="7"/>
  <c r="CY24" i="7"/>
  <c r="DE24" i="7"/>
  <c r="DK24" i="7"/>
  <c r="DQ24" i="7"/>
  <c r="DW24" i="7"/>
  <c r="EC24" i="7"/>
  <c r="EI24" i="7"/>
  <c r="EO24" i="7"/>
  <c r="EU24" i="7"/>
  <c r="FA24" i="7"/>
  <c r="FG24" i="7"/>
  <c r="FM24" i="7"/>
  <c r="FS24" i="7"/>
  <c r="FY24" i="7"/>
  <c r="GE24" i="7"/>
  <c r="GK24" i="7"/>
  <c r="GQ24" i="7"/>
  <c r="R25" i="6"/>
  <c r="R28" i="6"/>
  <c r="R31" i="6"/>
  <c r="R34" i="6"/>
  <c r="R37" i="6"/>
  <c r="R40" i="6"/>
  <c r="R43" i="6"/>
  <c r="R46" i="6"/>
  <c r="R49" i="6"/>
  <c r="R52" i="6"/>
  <c r="R55" i="6"/>
  <c r="R58" i="6"/>
  <c r="R61" i="6"/>
  <c r="R64" i="6"/>
  <c r="R67" i="6"/>
  <c r="R70" i="6"/>
  <c r="R73" i="6"/>
  <c r="R76" i="6"/>
  <c r="R79" i="6"/>
  <c r="R82" i="6"/>
  <c r="R85" i="6"/>
  <c r="R88" i="6"/>
  <c r="R91" i="6"/>
  <c r="R94" i="6"/>
  <c r="R97" i="6"/>
  <c r="R100" i="6"/>
  <c r="Z24" i="7"/>
  <c r="AF24" i="7"/>
  <c r="AL24" i="7"/>
  <c r="AR24" i="7"/>
  <c r="AX24" i="7"/>
  <c r="BD24" i="7"/>
  <c r="BJ24" i="7"/>
  <c r="BP24" i="7"/>
  <c r="BV24" i="7"/>
  <c r="CB24" i="7"/>
  <c r="CH24" i="7"/>
  <c r="CN24" i="7"/>
  <c r="CT24" i="7"/>
  <c r="CZ24" i="7"/>
  <c r="DF24" i="7"/>
  <c r="DL24" i="7"/>
  <c r="DR24" i="7"/>
  <c r="DX24" i="7"/>
  <c r="ED24" i="7"/>
  <c r="EJ24" i="7"/>
  <c r="EP24" i="7"/>
  <c r="EV24" i="7"/>
  <c r="FB24" i="7"/>
  <c r="FH24" i="7"/>
  <c r="FN24" i="7"/>
  <c r="FT24" i="7"/>
  <c r="FZ24" i="7"/>
  <c r="GF24" i="7"/>
  <c r="GL24" i="7"/>
  <c r="GR24" i="7"/>
  <c r="AA24" i="7"/>
  <c r="AG24" i="7"/>
  <c r="AM24" i="7"/>
  <c r="AS24" i="7"/>
  <c r="AY24" i="7"/>
  <c r="BE24" i="7"/>
  <c r="BK24" i="7"/>
  <c r="BQ24" i="7"/>
  <c r="BW24" i="7"/>
  <c r="CC24" i="7"/>
  <c r="CI24" i="7"/>
  <c r="CO24" i="7"/>
  <c r="CU24" i="7"/>
  <c r="DA24" i="7"/>
  <c r="DG24" i="7"/>
  <c r="DM24" i="7"/>
  <c r="DS24" i="7"/>
  <c r="DY24" i="7"/>
  <c r="EE24" i="7"/>
  <c r="EK24" i="7"/>
  <c r="EQ24" i="7"/>
  <c r="EW24" i="7"/>
  <c r="FC24" i="7"/>
  <c r="FI24" i="7"/>
  <c r="FO24" i="7"/>
  <c r="FU24" i="7"/>
  <c r="GA24" i="7"/>
  <c r="GG24" i="7"/>
  <c r="GM24" i="7"/>
  <c r="GS24" i="7"/>
  <c r="R24" i="6"/>
  <c r="R27" i="6"/>
  <c r="R30" i="6"/>
  <c r="R33" i="6"/>
  <c r="R36" i="6"/>
  <c r="R39" i="6"/>
  <c r="R42" i="6"/>
  <c r="R45" i="6"/>
  <c r="R48" i="6"/>
  <c r="R51" i="6"/>
  <c r="R54" i="6"/>
  <c r="R57" i="6"/>
  <c r="R60" i="6"/>
  <c r="R63" i="6"/>
  <c r="R66" i="6"/>
  <c r="R69" i="6"/>
  <c r="R72" i="6"/>
  <c r="R75" i="6"/>
  <c r="R78" i="6"/>
  <c r="R81" i="6"/>
  <c r="R84" i="6"/>
  <c r="R87" i="6"/>
  <c r="AB24" i="7"/>
  <c r="AH24" i="7"/>
  <c r="AN24" i="7"/>
  <c r="AT24" i="7"/>
  <c r="AZ24" i="7"/>
  <c r="BF24" i="7"/>
  <c r="BL24" i="7"/>
  <c r="BR24" i="7"/>
  <c r="BX24" i="7"/>
  <c r="CD24" i="7"/>
  <c r="CJ24" i="7"/>
  <c r="CP24" i="7"/>
  <c r="CV24" i="7"/>
  <c r="DB24" i="7"/>
  <c r="DH24" i="7"/>
  <c r="DN24" i="7"/>
  <c r="DT24" i="7"/>
  <c r="DZ24" i="7"/>
  <c r="EF24" i="7"/>
  <c r="EL24" i="7"/>
  <c r="ER24" i="7"/>
  <c r="EX24" i="7"/>
  <c r="FD24" i="7"/>
  <c r="FJ24" i="7"/>
  <c r="FP24" i="7"/>
  <c r="FV24" i="7"/>
  <c r="GB24" i="7"/>
  <c r="GH24" i="7"/>
  <c r="GN24" i="7"/>
  <c r="GT24" i="7"/>
  <c r="AC24" i="7"/>
  <c r="AI24" i="7"/>
  <c r="AO24" i="7"/>
  <c r="AU24" i="7"/>
  <c r="BA24" i="7"/>
  <c r="BG24" i="7"/>
  <c r="BM24" i="7"/>
  <c r="BS24" i="7"/>
  <c r="BY24" i="7"/>
  <c r="CE24" i="7"/>
  <c r="CK24" i="7"/>
  <c r="CQ24" i="7"/>
  <c r="CW24" i="7"/>
  <c r="DC24" i="7"/>
  <c r="DI24" i="7"/>
  <c r="DO24" i="7"/>
  <c r="DU24" i="7"/>
  <c r="EA24" i="7"/>
  <c r="EG24" i="7"/>
  <c r="EM24" i="7"/>
  <c r="ES24" i="7"/>
  <c r="EY24" i="7"/>
  <c r="FE24" i="7"/>
  <c r="FK24" i="7"/>
  <c r="FQ24" i="7"/>
  <c r="FW24" i="7"/>
  <c r="GC24" i="7"/>
  <c r="GI24" i="7"/>
  <c r="GO24" i="7"/>
  <c r="GU24" i="7"/>
  <c r="R26" i="6"/>
  <c r="R29" i="6"/>
  <c r="R32" i="6"/>
  <c r="R35" i="6"/>
  <c r="R38" i="6"/>
  <c r="R41" i="6"/>
  <c r="R44" i="6"/>
  <c r="R47" i="6"/>
  <c r="R50" i="6"/>
  <c r="R53" i="6"/>
  <c r="R56" i="6"/>
  <c r="R59" i="6"/>
  <c r="R62" i="6"/>
  <c r="R65" i="6"/>
  <c r="R68" i="6"/>
  <c r="R71" i="6"/>
  <c r="R74" i="6"/>
  <c r="AD24" i="7"/>
  <c r="AJ24" i="7"/>
  <c r="AP24" i="7"/>
  <c r="AV24" i="7"/>
  <c r="BB24" i="7"/>
  <c r="BH24" i="7"/>
  <c r="BN24" i="7"/>
  <c r="BT24" i="7"/>
  <c r="BZ24" i="7"/>
  <c r="CF24" i="7"/>
  <c r="CL24" i="7"/>
  <c r="CR24" i="7"/>
  <c r="CX24" i="7"/>
  <c r="DD24" i="7"/>
  <c r="DJ24" i="7"/>
  <c r="DP24" i="7"/>
  <c r="DV24" i="7"/>
  <c r="EB24" i="7"/>
  <c r="EH24" i="7"/>
  <c r="EN24" i="7"/>
  <c r="ET24" i="7"/>
  <c r="EZ24" i="7"/>
  <c r="FF24" i="7"/>
  <c r="FL24" i="7"/>
  <c r="FR24" i="7"/>
  <c r="FX24" i="7"/>
  <c r="GD24" i="7"/>
  <c r="GJ24" i="7"/>
  <c r="GP24" i="7"/>
  <c r="R86" i="6"/>
  <c r="R96" i="6"/>
  <c r="R101" i="6"/>
  <c r="R104" i="6"/>
  <c r="R107" i="6"/>
  <c r="R110" i="6"/>
  <c r="R113" i="6"/>
  <c r="R116" i="6"/>
  <c r="R119" i="6"/>
  <c r="R122" i="6"/>
  <c r="R125" i="6"/>
  <c r="R128" i="6"/>
  <c r="R131" i="6"/>
  <c r="R134" i="6"/>
  <c r="R137" i="6"/>
  <c r="R140" i="6"/>
  <c r="R143" i="6"/>
  <c r="R146" i="6"/>
  <c r="R149" i="6"/>
  <c r="R152" i="6"/>
  <c r="R155" i="6"/>
  <c r="R158" i="6"/>
  <c r="R161" i="6"/>
  <c r="R164" i="6"/>
  <c r="R167" i="6"/>
  <c r="R170" i="6"/>
  <c r="R173" i="6"/>
  <c r="R176" i="6"/>
  <c r="R179" i="6"/>
  <c r="R182" i="6"/>
  <c r="R185" i="6"/>
  <c r="R188" i="6"/>
  <c r="R191" i="6"/>
  <c r="R194" i="6"/>
  <c r="R197" i="6"/>
  <c r="R200" i="6"/>
  <c r="R89" i="6"/>
  <c r="R93" i="6"/>
  <c r="R98" i="6"/>
  <c r="R95" i="6"/>
  <c r="R103" i="6"/>
  <c r="R106" i="6"/>
  <c r="R109" i="6"/>
  <c r="R112" i="6"/>
  <c r="R115" i="6"/>
  <c r="R118" i="6"/>
  <c r="R121" i="6"/>
  <c r="R124" i="6"/>
  <c r="R127" i="6"/>
  <c r="R130" i="6"/>
  <c r="R133" i="6"/>
  <c r="R136" i="6"/>
  <c r="R139" i="6"/>
  <c r="R142" i="6"/>
  <c r="R145" i="6"/>
  <c r="R148" i="6"/>
  <c r="R151" i="6"/>
  <c r="R154" i="6"/>
  <c r="R157" i="6"/>
  <c r="R160" i="6"/>
  <c r="R163" i="6"/>
  <c r="R166" i="6"/>
  <c r="R169" i="6"/>
  <c r="R172" i="6"/>
  <c r="R175" i="6"/>
  <c r="R178" i="6"/>
  <c r="R181" i="6"/>
  <c r="R184" i="6"/>
  <c r="R187" i="6"/>
  <c r="R190" i="6"/>
  <c r="R193" i="6"/>
  <c r="R196" i="6"/>
  <c r="R199" i="6"/>
  <c r="R77" i="6"/>
  <c r="R80" i="6"/>
  <c r="R90" i="6"/>
  <c r="R92" i="6"/>
  <c r="R102" i="6"/>
  <c r="R105" i="6"/>
  <c r="R108" i="6"/>
  <c r="R111" i="6"/>
  <c r="R114" i="6"/>
  <c r="R117" i="6"/>
  <c r="R120" i="6"/>
  <c r="R123" i="6"/>
  <c r="R126" i="6"/>
  <c r="R129" i="6"/>
  <c r="R132" i="6"/>
  <c r="R135" i="6"/>
  <c r="R138" i="6"/>
  <c r="R141" i="6"/>
  <c r="R144" i="6"/>
  <c r="R147" i="6"/>
  <c r="R150" i="6"/>
  <c r="R153" i="6"/>
  <c r="R156" i="6"/>
  <c r="R159" i="6"/>
  <c r="R162" i="6"/>
  <c r="R165" i="6"/>
  <c r="R168" i="6"/>
  <c r="R171" i="6"/>
  <c r="R174" i="6"/>
  <c r="R177" i="6"/>
  <c r="R180" i="6"/>
  <c r="R183" i="6"/>
  <c r="R186" i="6"/>
  <c r="R189" i="6"/>
  <c r="R192" i="6"/>
  <c r="R195" i="6"/>
  <c r="R198" i="6"/>
  <c r="R201" i="6"/>
  <c r="R83" i="6"/>
  <c r="R99" i="6"/>
  <c r="AI12" i="7"/>
  <c r="AY12" i="7"/>
  <c r="BO12" i="7"/>
  <c r="CE12" i="7"/>
  <c r="CU12" i="7"/>
  <c r="DK12" i="7"/>
  <c r="EA12" i="7"/>
  <c r="EQ12" i="7"/>
  <c r="FG12" i="7"/>
  <c r="FW12" i="7"/>
  <c r="GM12" i="7"/>
  <c r="Q30" i="6"/>
  <c r="Q38" i="6"/>
  <c r="Q46" i="6"/>
  <c r="Q54" i="6"/>
  <c r="Q62" i="6"/>
  <c r="Q70" i="6"/>
  <c r="Q78" i="6"/>
  <c r="Q86" i="6"/>
  <c r="Q94" i="6"/>
  <c r="Q102" i="6"/>
  <c r="Q110" i="6"/>
  <c r="Q118" i="6"/>
  <c r="Q126" i="6"/>
  <c r="Q134" i="6"/>
  <c r="Q142" i="6"/>
  <c r="Q150" i="6"/>
  <c r="Q158" i="6"/>
  <c r="Q166" i="6"/>
  <c r="Q174" i="6"/>
  <c r="Q182" i="6"/>
  <c r="Q190" i="6"/>
  <c r="Q198" i="6"/>
  <c r="Q157" i="6"/>
  <c r="Q181" i="6"/>
  <c r="Q189" i="6"/>
  <c r="Q197" i="6"/>
  <c r="AJ12" i="7"/>
  <c r="AZ12" i="7"/>
  <c r="BP12" i="7"/>
  <c r="CF12" i="7"/>
  <c r="CV12" i="7"/>
  <c r="DL12" i="7"/>
  <c r="EB12" i="7"/>
  <c r="ER12" i="7"/>
  <c r="FH12" i="7"/>
  <c r="FX12" i="7"/>
  <c r="GN12" i="7"/>
  <c r="Q165" i="6"/>
  <c r="Q173" i="6"/>
  <c r="AK12" i="7"/>
  <c r="BA12" i="7"/>
  <c r="BQ12" i="7"/>
  <c r="CG12" i="7"/>
  <c r="CW12" i="7"/>
  <c r="DM12" i="7"/>
  <c r="EC12" i="7"/>
  <c r="ES12" i="7"/>
  <c r="FI12" i="7"/>
  <c r="FY12" i="7"/>
  <c r="GO12" i="7"/>
  <c r="Q29" i="6"/>
  <c r="Q37" i="6"/>
  <c r="Q45" i="6"/>
  <c r="Q53" i="6"/>
  <c r="Q61" i="6"/>
  <c r="Q69" i="6"/>
  <c r="Q77" i="6"/>
  <c r="Q85" i="6"/>
  <c r="Q93" i="6"/>
  <c r="Q101" i="6"/>
  <c r="Q109" i="6"/>
  <c r="Q117" i="6"/>
  <c r="Q125" i="6"/>
  <c r="Q133" i="6"/>
  <c r="Q141" i="6"/>
  <c r="Q149" i="6"/>
  <c r="AL12" i="7"/>
  <c r="BB12" i="7"/>
  <c r="BR12" i="7"/>
  <c r="CH12" i="7"/>
  <c r="CX12" i="7"/>
  <c r="DN12" i="7"/>
  <c r="ED12" i="7"/>
  <c r="ET12" i="7"/>
  <c r="FJ12" i="7"/>
  <c r="FZ12" i="7"/>
  <c r="GP12" i="7"/>
  <c r="AM12" i="7"/>
  <c r="BC12" i="7"/>
  <c r="BS12" i="7"/>
  <c r="CI12" i="7"/>
  <c r="CY12" i="7"/>
  <c r="DO12" i="7"/>
  <c r="EE12" i="7"/>
  <c r="EU12" i="7"/>
  <c r="FK12" i="7"/>
  <c r="GA12" i="7"/>
  <c r="GQ12" i="7"/>
  <c r="Q28" i="6"/>
  <c r="Q36" i="6"/>
  <c r="Q44" i="6"/>
  <c r="Q52" i="6"/>
  <c r="Q60" i="6"/>
  <c r="Q68" i="6"/>
  <c r="Q76" i="6"/>
  <c r="Q84" i="6"/>
  <c r="Q92" i="6"/>
  <c r="Q100" i="6"/>
  <c r="Q108" i="6"/>
  <c r="Q116" i="6"/>
  <c r="Q124" i="6"/>
  <c r="Q132" i="6"/>
  <c r="Q140" i="6"/>
  <c r="Q148" i="6"/>
  <c r="Q156" i="6"/>
  <c r="Q164" i="6"/>
  <c r="Q172" i="6"/>
  <c r="Q180" i="6"/>
  <c r="Q188" i="6"/>
  <c r="Q196" i="6"/>
  <c r="AN12" i="7"/>
  <c r="BD12" i="7"/>
  <c r="BT12" i="7"/>
  <c r="CJ12" i="7"/>
  <c r="CZ12" i="7"/>
  <c r="DP12" i="7"/>
  <c r="EF12" i="7"/>
  <c r="EV12" i="7"/>
  <c r="FL12" i="7"/>
  <c r="GB12" i="7"/>
  <c r="GR12" i="7"/>
  <c r="AO12" i="7"/>
  <c r="BE12" i="7"/>
  <c r="BU12" i="7"/>
  <c r="CK12" i="7"/>
  <c r="DA12" i="7"/>
  <c r="DQ12" i="7"/>
  <c r="EG12" i="7"/>
  <c r="EW12" i="7"/>
  <c r="FM12" i="7"/>
  <c r="GC12" i="7"/>
  <c r="GS12" i="7"/>
  <c r="Q27" i="6"/>
  <c r="Q35" i="6"/>
  <c r="Q43" i="6"/>
  <c r="Q51" i="6"/>
  <c r="Q59" i="6"/>
  <c r="Q67" i="6"/>
  <c r="Q75" i="6"/>
  <c r="Q83" i="6"/>
  <c r="Q91" i="6"/>
  <c r="Q99" i="6"/>
  <c r="Q107" i="6"/>
  <c r="Q115" i="6"/>
  <c r="Q123" i="6"/>
  <c r="Q131" i="6"/>
  <c r="Q139" i="6"/>
  <c r="Q147" i="6"/>
  <c r="Q155" i="6"/>
  <c r="Q163" i="6"/>
  <c r="Q171" i="6"/>
  <c r="Q179" i="6"/>
  <c r="Q187" i="6"/>
  <c r="Q195" i="6"/>
  <c r="Z12" i="7"/>
  <c r="AP12" i="7"/>
  <c r="BF12" i="7"/>
  <c r="BV12" i="7"/>
  <c r="CL12" i="7"/>
  <c r="DB12" i="7"/>
  <c r="DR12" i="7"/>
  <c r="EH12" i="7"/>
  <c r="EX12" i="7"/>
  <c r="FN12" i="7"/>
  <c r="GD12" i="7"/>
  <c r="GT12" i="7"/>
  <c r="Q186" i="6"/>
  <c r="Q194" i="6"/>
  <c r="Q199" i="6"/>
  <c r="AA12" i="7"/>
  <c r="AQ12" i="7"/>
  <c r="BG12" i="7"/>
  <c r="BW12" i="7"/>
  <c r="CM12" i="7"/>
  <c r="DC12" i="7"/>
  <c r="DS12" i="7"/>
  <c r="EI12" i="7"/>
  <c r="EY12" i="7"/>
  <c r="FO12" i="7"/>
  <c r="GE12" i="7"/>
  <c r="GU12" i="7"/>
  <c r="Q26" i="6"/>
  <c r="Q34" i="6"/>
  <c r="Q42" i="6"/>
  <c r="Q50" i="6"/>
  <c r="Q58" i="6"/>
  <c r="Q66" i="6"/>
  <c r="Q74" i="6"/>
  <c r="Q82" i="6"/>
  <c r="Q90" i="6"/>
  <c r="Q98" i="6"/>
  <c r="Q106" i="6"/>
  <c r="Q114" i="6"/>
  <c r="Q122" i="6"/>
  <c r="Q130" i="6"/>
  <c r="Q138" i="6"/>
  <c r="Q146" i="6"/>
  <c r="Q154" i="6"/>
  <c r="Q162" i="6"/>
  <c r="Q170" i="6"/>
  <c r="Q178" i="6"/>
  <c r="Q127" i="6"/>
  <c r="Q175" i="6"/>
  <c r="Q183" i="6"/>
  <c r="AB12" i="7"/>
  <c r="AR12" i="7"/>
  <c r="BH12" i="7"/>
  <c r="BX12" i="7"/>
  <c r="CN12" i="7"/>
  <c r="DD12" i="7"/>
  <c r="DT12" i="7"/>
  <c r="EJ12" i="7"/>
  <c r="EZ12" i="7"/>
  <c r="FP12" i="7"/>
  <c r="GF12" i="7"/>
  <c r="Q167" i="6"/>
  <c r="AC12" i="7"/>
  <c r="AS12" i="7"/>
  <c r="BI12" i="7"/>
  <c r="BY12" i="7"/>
  <c r="CO12" i="7"/>
  <c r="DE12" i="7"/>
  <c r="DU12" i="7"/>
  <c r="EK12" i="7"/>
  <c r="FA12" i="7"/>
  <c r="FQ12" i="7"/>
  <c r="GG12" i="7"/>
  <c r="Q25" i="6"/>
  <c r="Q33" i="6"/>
  <c r="Q41" i="6"/>
  <c r="Q49" i="6"/>
  <c r="Q57" i="6"/>
  <c r="Q65" i="6"/>
  <c r="Q73" i="6"/>
  <c r="Q81" i="6"/>
  <c r="Q89" i="6"/>
  <c r="Q97" i="6"/>
  <c r="Q105" i="6"/>
  <c r="Q113" i="6"/>
  <c r="Q121" i="6"/>
  <c r="Q129" i="6"/>
  <c r="Q137" i="6"/>
  <c r="Q145" i="6"/>
  <c r="Q153" i="6"/>
  <c r="Q161" i="6"/>
  <c r="Q169" i="6"/>
  <c r="Q177" i="6"/>
  <c r="Q185" i="6"/>
  <c r="Q193" i="6"/>
  <c r="Q201" i="6"/>
  <c r="Q79" i="6"/>
  <c r="Q111" i="6"/>
  <c r="Q135" i="6"/>
  <c r="AD12" i="7"/>
  <c r="AT12" i="7"/>
  <c r="BJ12" i="7"/>
  <c r="BZ12" i="7"/>
  <c r="CP12" i="7"/>
  <c r="DF12" i="7"/>
  <c r="DV12" i="7"/>
  <c r="EL12" i="7"/>
  <c r="FB12" i="7"/>
  <c r="FR12" i="7"/>
  <c r="GH12" i="7"/>
  <c r="Q47" i="6"/>
  <c r="Q55" i="6"/>
  <c r="Q63" i="6"/>
  <c r="Q71" i="6"/>
  <c r="Q191" i="6"/>
  <c r="AE12" i="7"/>
  <c r="AU12" i="7"/>
  <c r="BK12" i="7"/>
  <c r="CA12" i="7"/>
  <c r="CQ12" i="7"/>
  <c r="DG12" i="7"/>
  <c r="DW12" i="7"/>
  <c r="EM12" i="7"/>
  <c r="FC12" i="7"/>
  <c r="FS12" i="7"/>
  <c r="GI12" i="7"/>
  <c r="Q24" i="6"/>
  <c r="Q32" i="6"/>
  <c r="Q40" i="6"/>
  <c r="Q48" i="6"/>
  <c r="Q56" i="6"/>
  <c r="Q64" i="6"/>
  <c r="Q72" i="6"/>
  <c r="Q80" i="6"/>
  <c r="Q88" i="6"/>
  <c r="Q96" i="6"/>
  <c r="Q104" i="6"/>
  <c r="Q112" i="6"/>
  <c r="Q120" i="6"/>
  <c r="Q128" i="6"/>
  <c r="Q136" i="6"/>
  <c r="Q144" i="6"/>
  <c r="Q152" i="6"/>
  <c r="Q160" i="6"/>
  <c r="Q168" i="6"/>
  <c r="Q176" i="6"/>
  <c r="Q184" i="6"/>
  <c r="Q192" i="6"/>
  <c r="Q200" i="6"/>
  <c r="Q87" i="6"/>
  <c r="Q103" i="6"/>
  <c r="Q119" i="6"/>
  <c r="AF12" i="7"/>
  <c r="AV12" i="7"/>
  <c r="BL12" i="7"/>
  <c r="CB12" i="7"/>
  <c r="CR12" i="7"/>
  <c r="DH12" i="7"/>
  <c r="DX12" i="7"/>
  <c r="EN12" i="7"/>
  <c r="FD12" i="7"/>
  <c r="FT12" i="7"/>
  <c r="GJ12" i="7"/>
  <c r="Q143" i="6"/>
  <c r="Q151" i="6"/>
  <c r="Q159" i="6"/>
  <c r="AG12" i="7"/>
  <c r="AW12" i="7"/>
  <c r="BM12" i="7"/>
  <c r="CC12" i="7"/>
  <c r="CS12" i="7"/>
  <c r="DI12" i="7"/>
  <c r="DY12" i="7"/>
  <c r="EO12" i="7"/>
  <c r="FE12" i="7"/>
  <c r="FU12" i="7"/>
  <c r="GK12" i="7"/>
  <c r="Q31" i="6"/>
  <c r="Q39" i="6"/>
  <c r="Q95" i="6"/>
  <c r="AH12" i="7"/>
  <c r="AX12" i="7"/>
  <c r="BN12" i="7"/>
  <c r="CD12" i="7"/>
  <c r="CT12" i="7"/>
  <c r="DJ12" i="7"/>
  <c r="DZ12" i="7"/>
  <c r="EP12" i="7"/>
  <c r="FF12" i="7"/>
  <c r="FV12" i="7"/>
  <c r="GL12" i="7"/>
  <c r="AI14" i="7"/>
  <c r="AY14" i="7"/>
  <c r="BO14" i="7"/>
  <c r="CE14" i="7"/>
  <c r="CU14" i="7"/>
  <c r="DK14" i="7"/>
  <c r="EA14" i="7"/>
  <c r="EQ14" i="7"/>
  <c r="FG14" i="7"/>
  <c r="FW14" i="7"/>
  <c r="GM14" i="7"/>
  <c r="S31" i="6"/>
  <c r="S39" i="6"/>
  <c r="S47" i="6"/>
  <c r="S55" i="6"/>
  <c r="S63" i="6"/>
  <c r="S71" i="6"/>
  <c r="S79" i="6"/>
  <c r="S87" i="6"/>
  <c r="S95" i="6"/>
  <c r="S103" i="6"/>
  <c r="S111" i="6"/>
  <c r="S119" i="6"/>
  <c r="S127" i="6"/>
  <c r="S135" i="6"/>
  <c r="S143" i="6"/>
  <c r="S151" i="6"/>
  <c r="S159" i="6"/>
  <c r="S167" i="6"/>
  <c r="S175" i="6"/>
  <c r="S183" i="6"/>
  <c r="S191" i="6"/>
  <c r="S199" i="6"/>
  <c r="S166" i="6"/>
  <c r="AJ14" i="7"/>
  <c r="AZ14" i="7"/>
  <c r="BP14" i="7"/>
  <c r="CF14" i="7"/>
  <c r="CV14" i="7"/>
  <c r="DL14" i="7"/>
  <c r="EB14" i="7"/>
  <c r="ER14" i="7"/>
  <c r="FH14" i="7"/>
  <c r="FX14" i="7"/>
  <c r="GN14" i="7"/>
  <c r="S158" i="6"/>
  <c r="S174" i="6"/>
  <c r="AK14" i="7"/>
  <c r="BA14" i="7"/>
  <c r="BQ14" i="7"/>
  <c r="CG14" i="7"/>
  <c r="CW14" i="7"/>
  <c r="DM14" i="7"/>
  <c r="EC14" i="7"/>
  <c r="ES14" i="7"/>
  <c r="FI14" i="7"/>
  <c r="FY14" i="7"/>
  <c r="GO14" i="7"/>
  <c r="S30" i="6"/>
  <c r="S38" i="6"/>
  <c r="S46" i="6"/>
  <c r="S54" i="6"/>
  <c r="S62" i="6"/>
  <c r="S70" i="6"/>
  <c r="S78" i="6"/>
  <c r="S86" i="6"/>
  <c r="S94" i="6"/>
  <c r="S102" i="6"/>
  <c r="S110" i="6"/>
  <c r="S118" i="6"/>
  <c r="S126" i="6"/>
  <c r="S134" i="6"/>
  <c r="S142" i="6"/>
  <c r="S150" i="6"/>
  <c r="S182" i="6"/>
  <c r="S190" i="6"/>
  <c r="S198" i="6"/>
  <c r="AL14" i="7"/>
  <c r="BB14" i="7"/>
  <c r="BR14" i="7"/>
  <c r="CH14" i="7"/>
  <c r="CX14" i="7"/>
  <c r="DN14" i="7"/>
  <c r="ED14" i="7"/>
  <c r="ET14" i="7"/>
  <c r="FJ14" i="7"/>
  <c r="FZ14" i="7"/>
  <c r="GP14" i="7"/>
  <c r="AM14" i="7"/>
  <c r="BC14" i="7"/>
  <c r="BS14" i="7"/>
  <c r="CI14" i="7"/>
  <c r="CY14" i="7"/>
  <c r="DO14" i="7"/>
  <c r="EE14" i="7"/>
  <c r="EU14" i="7"/>
  <c r="FK14" i="7"/>
  <c r="GA14" i="7"/>
  <c r="GQ14" i="7"/>
  <c r="S29" i="6"/>
  <c r="S37" i="6"/>
  <c r="S45" i="6"/>
  <c r="S53" i="6"/>
  <c r="S61" i="6"/>
  <c r="S69" i="6"/>
  <c r="S77" i="6"/>
  <c r="S85" i="6"/>
  <c r="S93" i="6"/>
  <c r="S101" i="6"/>
  <c r="S109" i="6"/>
  <c r="S117" i="6"/>
  <c r="S125" i="6"/>
  <c r="S133" i="6"/>
  <c r="S141" i="6"/>
  <c r="S149" i="6"/>
  <c r="S157" i="6"/>
  <c r="S165" i="6"/>
  <c r="S173" i="6"/>
  <c r="S181" i="6"/>
  <c r="S189" i="6"/>
  <c r="S197" i="6"/>
  <c r="AN14" i="7"/>
  <c r="BD14" i="7"/>
  <c r="BT14" i="7"/>
  <c r="CJ14" i="7"/>
  <c r="CZ14" i="7"/>
  <c r="DP14" i="7"/>
  <c r="EF14" i="7"/>
  <c r="EV14" i="7"/>
  <c r="FL14" i="7"/>
  <c r="GB14" i="7"/>
  <c r="GR14" i="7"/>
  <c r="AO14" i="7"/>
  <c r="BE14" i="7"/>
  <c r="BU14" i="7"/>
  <c r="CK14" i="7"/>
  <c r="DA14" i="7"/>
  <c r="DQ14" i="7"/>
  <c r="EG14" i="7"/>
  <c r="EW14" i="7"/>
  <c r="FM14" i="7"/>
  <c r="GC14" i="7"/>
  <c r="GS14" i="7"/>
  <c r="S28" i="6"/>
  <c r="S36" i="6"/>
  <c r="S44" i="6"/>
  <c r="S52" i="6"/>
  <c r="S60" i="6"/>
  <c r="S68" i="6"/>
  <c r="S76" i="6"/>
  <c r="S84" i="6"/>
  <c r="S92" i="6"/>
  <c r="S100" i="6"/>
  <c r="S108" i="6"/>
  <c r="S116" i="6"/>
  <c r="S124" i="6"/>
  <c r="S132" i="6"/>
  <c r="S140" i="6"/>
  <c r="S148" i="6"/>
  <c r="S156" i="6"/>
  <c r="S164" i="6"/>
  <c r="S172" i="6"/>
  <c r="S180" i="6"/>
  <c r="S188" i="6"/>
  <c r="S196" i="6"/>
  <c r="Z14" i="7"/>
  <c r="AP14" i="7"/>
  <c r="BF14" i="7"/>
  <c r="BV14" i="7"/>
  <c r="CL14" i="7"/>
  <c r="DB14" i="7"/>
  <c r="DR14" i="7"/>
  <c r="EH14" i="7"/>
  <c r="EX14" i="7"/>
  <c r="FN14" i="7"/>
  <c r="GD14" i="7"/>
  <c r="GT14" i="7"/>
  <c r="S187" i="6"/>
  <c r="S195" i="6"/>
  <c r="S144" i="6"/>
  <c r="S192" i="6"/>
  <c r="AA14" i="7"/>
  <c r="AQ14" i="7"/>
  <c r="BG14" i="7"/>
  <c r="BW14" i="7"/>
  <c r="CM14" i="7"/>
  <c r="DC14" i="7"/>
  <c r="DS14" i="7"/>
  <c r="EI14" i="7"/>
  <c r="EY14" i="7"/>
  <c r="FO14" i="7"/>
  <c r="GE14" i="7"/>
  <c r="GU14" i="7"/>
  <c r="S27" i="6"/>
  <c r="S35" i="6"/>
  <c r="S43" i="6"/>
  <c r="S51" i="6"/>
  <c r="S59" i="6"/>
  <c r="S67" i="6"/>
  <c r="S75" i="6"/>
  <c r="S83" i="6"/>
  <c r="S91" i="6"/>
  <c r="S99" i="6"/>
  <c r="S107" i="6"/>
  <c r="S115" i="6"/>
  <c r="S123" i="6"/>
  <c r="S131" i="6"/>
  <c r="S139" i="6"/>
  <c r="S147" i="6"/>
  <c r="S155" i="6"/>
  <c r="S163" i="6"/>
  <c r="S171" i="6"/>
  <c r="S179" i="6"/>
  <c r="AB14" i="7"/>
  <c r="AR14" i="7"/>
  <c r="BH14" i="7"/>
  <c r="BX14" i="7"/>
  <c r="CN14" i="7"/>
  <c r="DD14" i="7"/>
  <c r="DT14" i="7"/>
  <c r="EJ14" i="7"/>
  <c r="EZ14" i="7"/>
  <c r="FP14" i="7"/>
  <c r="GF14" i="7"/>
  <c r="S136" i="6"/>
  <c r="S160" i="6"/>
  <c r="AC14" i="7"/>
  <c r="AS14" i="7"/>
  <c r="BI14" i="7"/>
  <c r="BY14" i="7"/>
  <c r="CO14" i="7"/>
  <c r="DE14" i="7"/>
  <c r="DU14" i="7"/>
  <c r="EK14" i="7"/>
  <c r="FA14" i="7"/>
  <c r="FQ14" i="7"/>
  <c r="GG14" i="7"/>
  <c r="S26" i="6"/>
  <c r="S34" i="6"/>
  <c r="S42" i="6"/>
  <c r="S50" i="6"/>
  <c r="S58" i="6"/>
  <c r="S66" i="6"/>
  <c r="S74" i="6"/>
  <c r="S82" i="6"/>
  <c r="S90" i="6"/>
  <c r="S98" i="6"/>
  <c r="S106" i="6"/>
  <c r="S114" i="6"/>
  <c r="S122" i="6"/>
  <c r="S130" i="6"/>
  <c r="S138" i="6"/>
  <c r="S146" i="6"/>
  <c r="S154" i="6"/>
  <c r="S162" i="6"/>
  <c r="S170" i="6"/>
  <c r="S178" i="6"/>
  <c r="S186" i="6"/>
  <c r="S194" i="6"/>
  <c r="S56" i="6"/>
  <c r="S104" i="6"/>
  <c r="S128" i="6"/>
  <c r="S168" i="6"/>
  <c r="AD14" i="7"/>
  <c r="AT14" i="7"/>
  <c r="BJ14" i="7"/>
  <c r="BZ14" i="7"/>
  <c r="CP14" i="7"/>
  <c r="DF14" i="7"/>
  <c r="DV14" i="7"/>
  <c r="EL14" i="7"/>
  <c r="FB14" i="7"/>
  <c r="FR14" i="7"/>
  <c r="GH14" i="7"/>
  <c r="S184" i="6"/>
  <c r="AE14" i="7"/>
  <c r="AU14" i="7"/>
  <c r="BK14" i="7"/>
  <c r="CA14" i="7"/>
  <c r="CQ14" i="7"/>
  <c r="DG14" i="7"/>
  <c r="DW14" i="7"/>
  <c r="EM14" i="7"/>
  <c r="FC14" i="7"/>
  <c r="FS14" i="7"/>
  <c r="GI14" i="7"/>
  <c r="S25" i="6"/>
  <c r="S33" i="6"/>
  <c r="S41" i="6"/>
  <c r="S49" i="6"/>
  <c r="S57" i="6"/>
  <c r="S65" i="6"/>
  <c r="S73" i="6"/>
  <c r="S81" i="6"/>
  <c r="S89" i="6"/>
  <c r="S97" i="6"/>
  <c r="S105" i="6"/>
  <c r="S113" i="6"/>
  <c r="S121" i="6"/>
  <c r="S129" i="6"/>
  <c r="S137" i="6"/>
  <c r="S145" i="6"/>
  <c r="S153" i="6"/>
  <c r="S161" i="6"/>
  <c r="S169" i="6"/>
  <c r="S177" i="6"/>
  <c r="S185" i="6"/>
  <c r="S193" i="6"/>
  <c r="S201" i="6"/>
  <c r="S152" i="6"/>
  <c r="S176" i="6"/>
  <c r="S200" i="6"/>
  <c r="AF14" i="7"/>
  <c r="AV14" i="7"/>
  <c r="BL14" i="7"/>
  <c r="CB14" i="7"/>
  <c r="CR14" i="7"/>
  <c r="DH14" i="7"/>
  <c r="DX14" i="7"/>
  <c r="EN14" i="7"/>
  <c r="FD14" i="7"/>
  <c r="FT14" i="7"/>
  <c r="GJ14" i="7"/>
  <c r="S48" i="6"/>
  <c r="S64" i="6"/>
  <c r="S72" i="6"/>
  <c r="S88" i="6"/>
  <c r="S96" i="6"/>
  <c r="S112" i="6"/>
  <c r="S120" i="6"/>
  <c r="AG14" i="7"/>
  <c r="AW14" i="7"/>
  <c r="BM14" i="7"/>
  <c r="CC14" i="7"/>
  <c r="CS14" i="7"/>
  <c r="DI14" i="7"/>
  <c r="DY14" i="7"/>
  <c r="EO14" i="7"/>
  <c r="FE14" i="7"/>
  <c r="FU14" i="7"/>
  <c r="GK14" i="7"/>
  <c r="S24" i="6"/>
  <c r="S32" i="6"/>
  <c r="S40" i="6"/>
  <c r="S80" i="6"/>
  <c r="AH14" i="7"/>
  <c r="AX14" i="7"/>
  <c r="BN14" i="7"/>
  <c r="CD14" i="7"/>
  <c r="CT14" i="7"/>
  <c r="DJ14" i="7"/>
  <c r="DZ14" i="7"/>
  <c r="EP14" i="7"/>
  <c r="FF14" i="7"/>
  <c r="FV14" i="7"/>
  <c r="GL14" i="7"/>
  <c r="AA6" i="7"/>
  <c r="AQ6" i="7"/>
  <c r="BG6" i="7"/>
  <c r="BW6" i="7"/>
  <c r="CM6" i="7"/>
  <c r="DC6" i="7"/>
  <c r="DS6" i="7"/>
  <c r="EI6" i="7"/>
  <c r="EY6" i="7"/>
  <c r="FO6" i="7"/>
  <c r="GE6" i="7"/>
  <c r="GU6" i="7"/>
  <c r="AB6" i="7"/>
  <c r="AR6" i="7"/>
  <c r="BH6" i="7"/>
  <c r="BX6" i="7"/>
  <c r="CN6" i="7"/>
  <c r="DD6" i="7"/>
  <c r="DT6" i="7"/>
  <c r="EJ6" i="7"/>
  <c r="EZ6" i="7"/>
  <c r="FP6" i="7"/>
  <c r="GF6" i="7"/>
  <c r="AC6" i="7"/>
  <c r="BI6" i="7"/>
  <c r="BY6" i="7"/>
  <c r="CO6" i="7"/>
  <c r="DE6" i="7"/>
  <c r="DU6" i="7"/>
  <c r="EK6" i="7"/>
  <c r="FA6" i="7"/>
  <c r="FQ6" i="7"/>
  <c r="GG6" i="7"/>
  <c r="AD6" i="7"/>
  <c r="AT6" i="7"/>
  <c r="BJ6" i="7"/>
  <c r="BZ6" i="7"/>
  <c r="CP6" i="7"/>
  <c r="DF6" i="7"/>
  <c r="DV6" i="7"/>
  <c r="EL6" i="7"/>
  <c r="FB6" i="7"/>
  <c r="FR6" i="7"/>
  <c r="GH6" i="7"/>
  <c r="AE6" i="7"/>
  <c r="AU6" i="7"/>
  <c r="BK6" i="7"/>
  <c r="CA6" i="7"/>
  <c r="CQ6" i="7"/>
  <c r="DG6" i="7"/>
  <c r="DW6" i="7"/>
  <c r="EM6" i="7"/>
  <c r="FC6" i="7"/>
  <c r="FS6" i="7"/>
  <c r="GI6" i="7"/>
  <c r="AF6" i="7"/>
  <c r="AV6" i="7"/>
  <c r="BL6" i="7"/>
  <c r="CB6" i="7"/>
  <c r="CR6" i="7"/>
  <c r="DH6" i="7"/>
  <c r="DX6" i="7"/>
  <c r="EN6" i="7"/>
  <c r="FD6" i="7"/>
  <c r="FT6" i="7"/>
  <c r="GJ6" i="7"/>
  <c r="AG6" i="7"/>
  <c r="AW6" i="7"/>
  <c r="BM6" i="7"/>
  <c r="CC6" i="7"/>
  <c r="CS6" i="7"/>
  <c r="DI6" i="7"/>
  <c r="DY6" i="7"/>
  <c r="EO6" i="7"/>
  <c r="FE6" i="7"/>
  <c r="FU6" i="7"/>
  <c r="GK6" i="7"/>
  <c r="AH6" i="7"/>
  <c r="AX6" i="7"/>
  <c r="BN6" i="7"/>
  <c r="CD6" i="7"/>
  <c r="CT6" i="7"/>
  <c r="DJ6" i="7"/>
  <c r="DZ6" i="7"/>
  <c r="EP6" i="7"/>
  <c r="FF6" i="7"/>
  <c r="FV6" i="7"/>
  <c r="GL6" i="7"/>
  <c r="AI6" i="7"/>
  <c r="AY6" i="7"/>
  <c r="BO6" i="7"/>
  <c r="CE6" i="7"/>
  <c r="CU6" i="7"/>
  <c r="DK6" i="7"/>
  <c r="EA6" i="7"/>
  <c r="EQ6" i="7"/>
  <c r="FG6" i="7"/>
  <c r="FW6" i="7"/>
  <c r="GM6" i="7"/>
  <c r="AJ6" i="7"/>
  <c r="AZ6" i="7"/>
  <c r="BP6" i="7"/>
  <c r="CF6" i="7"/>
  <c r="CV6" i="7"/>
  <c r="DL6" i="7"/>
  <c r="EB6" i="7"/>
  <c r="ER6" i="7"/>
  <c r="FH6" i="7"/>
  <c r="FX6" i="7"/>
  <c r="GN6" i="7"/>
  <c r="AK6" i="7"/>
  <c r="BA6" i="7"/>
  <c r="BQ6" i="7"/>
  <c r="CG6" i="7"/>
  <c r="CW6" i="7"/>
  <c r="DM6" i="7"/>
  <c r="EC6" i="7"/>
  <c r="ES6" i="7"/>
  <c r="FI6" i="7"/>
  <c r="FY6" i="7"/>
  <c r="GO6" i="7"/>
  <c r="AL6" i="7"/>
  <c r="BB6" i="7"/>
  <c r="BR6" i="7"/>
  <c r="CH6" i="7"/>
  <c r="CX6" i="7"/>
  <c r="DN6" i="7"/>
  <c r="ED6" i="7"/>
  <c r="ET6" i="7"/>
  <c r="FJ6" i="7"/>
  <c r="FZ6" i="7"/>
  <c r="GP6" i="7"/>
  <c r="AM6" i="7"/>
  <c r="BC6" i="7"/>
  <c r="BS6" i="7"/>
  <c r="CI6" i="7"/>
  <c r="CY6" i="7"/>
  <c r="DO6" i="7"/>
  <c r="EE6" i="7"/>
  <c r="EU6" i="7"/>
  <c r="FK6" i="7"/>
  <c r="GA6" i="7"/>
  <c r="GQ6" i="7"/>
  <c r="U24" i="6"/>
  <c r="U25" i="6"/>
  <c r="U26" i="6"/>
  <c r="U27" i="6"/>
  <c r="U28" i="6"/>
  <c r="U29" i="6"/>
  <c r="U30" i="6"/>
  <c r="U31" i="6"/>
  <c r="U32" i="6"/>
  <c r="U33" i="6"/>
  <c r="U34" i="6"/>
  <c r="U35" i="6"/>
  <c r="U36" i="6"/>
  <c r="U37" i="6"/>
  <c r="U38" i="6"/>
  <c r="U39" i="6"/>
  <c r="U40" i="6"/>
  <c r="U41" i="6"/>
  <c r="U42" i="6"/>
  <c r="U43" i="6"/>
  <c r="U44" i="6"/>
  <c r="U45" i="6"/>
  <c r="U46" i="6"/>
  <c r="U47" i="6"/>
  <c r="U48" i="6"/>
  <c r="U49" i="6"/>
  <c r="U50" i="6"/>
  <c r="U51" i="6"/>
  <c r="U52" i="6"/>
  <c r="U53" i="6"/>
  <c r="U54" i="6"/>
  <c r="AN6" i="7"/>
  <c r="BD6" i="7"/>
  <c r="BT6" i="7"/>
  <c r="CJ6" i="7"/>
  <c r="CZ6" i="7"/>
  <c r="DP6" i="7"/>
  <c r="EF6" i="7"/>
  <c r="EV6" i="7"/>
  <c r="FL6" i="7"/>
  <c r="GB6" i="7"/>
  <c r="GR6" i="7"/>
  <c r="AO6" i="7"/>
  <c r="BE6" i="7"/>
  <c r="BU6" i="7"/>
  <c r="CK6" i="7"/>
  <c r="DA6" i="7"/>
  <c r="DQ6" i="7"/>
  <c r="EG6" i="7"/>
  <c r="EW6" i="7"/>
  <c r="FM6" i="7"/>
  <c r="GC6" i="7"/>
  <c r="GS6" i="7"/>
  <c r="Z6" i="7"/>
  <c r="AP6" i="7"/>
  <c r="BF6" i="7"/>
  <c r="BV6" i="7"/>
  <c r="CL6" i="7"/>
  <c r="DB6" i="7"/>
  <c r="DR6" i="7"/>
  <c r="EH6" i="7"/>
  <c r="EX6" i="7"/>
  <c r="FN6" i="7"/>
  <c r="GD6" i="7"/>
  <c r="GT6" i="7"/>
  <c r="U57" i="6"/>
  <c r="U73" i="6"/>
  <c r="U56" i="6"/>
  <c r="U72" i="6"/>
  <c r="U55" i="6"/>
  <c r="U71" i="6"/>
  <c r="U70" i="6"/>
  <c r="U69" i="6"/>
  <c r="U68" i="6"/>
  <c r="U67" i="6"/>
  <c r="U66" i="6"/>
  <c r="U65" i="6"/>
  <c r="U64" i="6"/>
  <c r="U63" i="6"/>
  <c r="U62" i="6"/>
  <c r="U61" i="6"/>
  <c r="U60" i="6"/>
  <c r="U58" i="6"/>
  <c r="U74" i="6"/>
  <c r="U75" i="6"/>
  <c r="U76" i="6"/>
  <c r="U77" i="6"/>
  <c r="U78" i="6"/>
  <c r="U79" i="6"/>
  <c r="U80" i="6"/>
  <c r="U81" i="6"/>
  <c r="U82" i="6"/>
  <c r="U83" i="6"/>
  <c r="U84" i="6"/>
  <c r="U85" i="6"/>
  <c r="U86" i="6"/>
  <c r="U87" i="6"/>
  <c r="U88" i="6"/>
  <c r="U89" i="6"/>
  <c r="U90" i="6"/>
  <c r="U91" i="6"/>
  <c r="U92" i="6"/>
  <c r="U93" i="6"/>
  <c r="U94" i="6"/>
  <c r="U95" i="6"/>
  <c r="U96" i="6"/>
  <c r="U97" i="6"/>
  <c r="U98" i="6"/>
  <c r="U99" i="6"/>
  <c r="U100" i="6"/>
  <c r="U101" i="6"/>
  <c r="U102" i="6"/>
  <c r="U103" i="6"/>
  <c r="U104" i="6"/>
  <c r="U105" i="6"/>
  <c r="U106" i="6"/>
  <c r="U107" i="6"/>
  <c r="U108" i="6"/>
  <c r="U109" i="6"/>
  <c r="U110" i="6"/>
  <c r="U111" i="6"/>
  <c r="U112" i="6"/>
  <c r="U113" i="6"/>
  <c r="U114" i="6"/>
  <c r="U115" i="6"/>
  <c r="U116" i="6"/>
  <c r="U117" i="6"/>
  <c r="U118" i="6"/>
  <c r="U119" i="6"/>
  <c r="U120" i="6"/>
  <c r="U121" i="6"/>
  <c r="U122" i="6"/>
  <c r="U123" i="6"/>
  <c r="U124" i="6"/>
  <c r="U125" i="6"/>
  <c r="U126" i="6"/>
  <c r="U127" i="6"/>
  <c r="U128" i="6"/>
  <c r="U129" i="6"/>
  <c r="U130" i="6"/>
  <c r="U131" i="6"/>
  <c r="U132" i="6"/>
  <c r="U133" i="6"/>
  <c r="U134" i="6"/>
  <c r="U135" i="6"/>
  <c r="U136" i="6"/>
  <c r="U137" i="6"/>
  <c r="U138" i="6"/>
  <c r="U139" i="6"/>
  <c r="U140" i="6"/>
  <c r="U141" i="6"/>
  <c r="U142" i="6"/>
  <c r="U143" i="6"/>
  <c r="U144" i="6"/>
  <c r="U145" i="6"/>
  <c r="U146" i="6"/>
  <c r="U59" i="6"/>
  <c r="U147" i="6"/>
  <c r="U148" i="6"/>
  <c r="U149" i="6"/>
  <c r="U150" i="6"/>
  <c r="U151" i="6"/>
  <c r="U152" i="6"/>
  <c r="U153" i="6"/>
  <c r="U154" i="6"/>
  <c r="U155" i="6"/>
  <c r="U156" i="6"/>
  <c r="U157" i="6"/>
  <c r="U158" i="6"/>
  <c r="U159" i="6"/>
  <c r="U160" i="6"/>
  <c r="U161" i="6"/>
  <c r="U162" i="6"/>
  <c r="U163" i="6"/>
  <c r="U164" i="6"/>
  <c r="U165" i="6"/>
  <c r="U166" i="6"/>
  <c r="U167" i="6"/>
  <c r="U168" i="6"/>
  <c r="U169" i="6"/>
  <c r="U170" i="6"/>
  <c r="U171" i="6"/>
  <c r="U172" i="6"/>
  <c r="U173" i="6"/>
  <c r="U174" i="6"/>
  <c r="U175" i="6"/>
  <c r="U176" i="6"/>
  <c r="U177" i="6"/>
  <c r="U178" i="6"/>
  <c r="U179" i="6"/>
  <c r="U180" i="6"/>
  <c r="U181" i="6"/>
  <c r="U182" i="6"/>
  <c r="U183" i="6"/>
  <c r="U184" i="6"/>
  <c r="U185" i="6"/>
  <c r="U186" i="6"/>
  <c r="U187" i="6"/>
  <c r="U188" i="6"/>
  <c r="U189" i="6"/>
  <c r="U190" i="6"/>
  <c r="U191" i="6"/>
  <c r="U192" i="6"/>
  <c r="U193" i="6"/>
  <c r="U194" i="6"/>
  <c r="U195" i="6"/>
  <c r="U196" i="6"/>
  <c r="U197" i="6"/>
  <c r="U198" i="6"/>
  <c r="U199" i="6"/>
  <c r="U200" i="6"/>
  <c r="U201" i="6"/>
  <c r="AA26" i="7"/>
  <c r="AQ26" i="7"/>
  <c r="BG26" i="7"/>
  <c r="BW26" i="7"/>
  <c r="CM26" i="7"/>
  <c r="DC26" i="7"/>
  <c r="DS26" i="7"/>
  <c r="EI26" i="7"/>
  <c r="EY26" i="7"/>
  <c r="FO26" i="7"/>
  <c r="GE26" i="7"/>
  <c r="GU26" i="7"/>
  <c r="AB26" i="7"/>
  <c r="AR26" i="7"/>
  <c r="BH26" i="7"/>
  <c r="BX26" i="7"/>
  <c r="CN26" i="7"/>
  <c r="DD26" i="7"/>
  <c r="DT26" i="7"/>
  <c r="EJ26" i="7"/>
  <c r="EZ26" i="7"/>
  <c r="FP26" i="7"/>
  <c r="GF26" i="7"/>
  <c r="AC26" i="7"/>
  <c r="AS26" i="7"/>
  <c r="BI26" i="7"/>
  <c r="BY26" i="7"/>
  <c r="CO26" i="7"/>
  <c r="DE26" i="7"/>
  <c r="DU26" i="7"/>
  <c r="EK26" i="7"/>
  <c r="FA26" i="7"/>
  <c r="FQ26" i="7"/>
  <c r="GG26" i="7"/>
  <c r="AD26" i="7"/>
  <c r="AT26" i="7"/>
  <c r="BJ26" i="7"/>
  <c r="BZ26" i="7"/>
  <c r="CP26" i="7"/>
  <c r="DF26" i="7"/>
  <c r="DV26" i="7"/>
  <c r="EL26" i="7"/>
  <c r="FB26" i="7"/>
  <c r="FR26" i="7"/>
  <c r="GH26" i="7"/>
  <c r="AE26" i="7"/>
  <c r="AU26" i="7"/>
  <c r="BK26" i="7"/>
  <c r="CA26" i="7"/>
  <c r="CQ26" i="7"/>
  <c r="DG26" i="7"/>
  <c r="DW26" i="7"/>
  <c r="EM26" i="7"/>
  <c r="FC26" i="7"/>
  <c r="FS26" i="7"/>
  <c r="GI26" i="7"/>
  <c r="AF26" i="7"/>
  <c r="AV26" i="7"/>
  <c r="BL26" i="7"/>
  <c r="CB26" i="7"/>
  <c r="CR26" i="7"/>
  <c r="DH26" i="7"/>
  <c r="DX26" i="7"/>
  <c r="EN26" i="7"/>
  <c r="FD26" i="7"/>
  <c r="FT26" i="7"/>
  <c r="GJ26" i="7"/>
  <c r="AG26" i="7"/>
  <c r="AW26" i="7"/>
  <c r="BM26" i="7"/>
  <c r="CC26" i="7"/>
  <c r="CS26" i="7"/>
  <c r="DI26" i="7"/>
  <c r="DY26" i="7"/>
  <c r="EO26" i="7"/>
  <c r="FE26" i="7"/>
  <c r="FU26" i="7"/>
  <c r="GK26" i="7"/>
  <c r="AE24" i="6"/>
  <c r="AE25" i="6"/>
  <c r="AE26" i="6"/>
  <c r="AE27" i="6"/>
  <c r="AE28" i="6"/>
  <c r="AE29" i="6"/>
  <c r="AE30" i="6"/>
  <c r="AE31" i="6"/>
  <c r="AE32" i="6"/>
  <c r="AE33" i="6"/>
  <c r="AE34" i="6"/>
  <c r="AE35" i="6"/>
  <c r="AE36" i="6"/>
  <c r="AE37" i="6"/>
  <c r="AE38" i="6"/>
  <c r="AE39" i="6"/>
  <c r="AE40" i="6"/>
  <c r="AE41" i="6"/>
  <c r="AE42" i="6"/>
  <c r="AE43" i="6"/>
  <c r="AE44" i="6"/>
  <c r="AE45" i="6"/>
  <c r="AE46" i="6"/>
  <c r="AE47" i="6"/>
  <c r="AE48" i="6"/>
  <c r="AE49" i="6"/>
  <c r="AE50" i="6"/>
  <c r="AE51" i="6"/>
  <c r="AE52" i="6"/>
  <c r="AE53" i="6"/>
  <c r="AE54" i="6"/>
  <c r="AE55" i="6"/>
  <c r="AE56" i="6"/>
  <c r="AE57" i="6"/>
  <c r="AE58" i="6"/>
  <c r="AE59" i="6"/>
  <c r="AE60" i="6"/>
  <c r="AE61" i="6"/>
  <c r="AE62" i="6"/>
  <c r="AE63" i="6"/>
  <c r="AE64" i="6"/>
  <c r="AE65" i="6"/>
  <c r="AE66" i="6"/>
  <c r="AE67" i="6"/>
  <c r="AE68" i="6"/>
  <c r="AE69" i="6"/>
  <c r="AE70" i="6"/>
  <c r="AE71" i="6"/>
  <c r="AE72" i="6"/>
  <c r="AE73" i="6"/>
  <c r="AH26" i="7"/>
  <c r="AX26" i="7"/>
  <c r="BN26" i="7"/>
  <c r="CD26" i="7"/>
  <c r="CT26" i="7"/>
  <c r="DJ26" i="7"/>
  <c r="DZ26" i="7"/>
  <c r="EP26" i="7"/>
  <c r="FF26" i="7"/>
  <c r="FV26" i="7"/>
  <c r="GL26" i="7"/>
  <c r="AI26" i="7"/>
  <c r="AY26" i="7"/>
  <c r="BO26" i="7"/>
  <c r="CE26" i="7"/>
  <c r="CU26" i="7"/>
  <c r="DK26" i="7"/>
  <c r="EA26" i="7"/>
  <c r="EQ26" i="7"/>
  <c r="FG26" i="7"/>
  <c r="FW26" i="7"/>
  <c r="GM26" i="7"/>
  <c r="AJ26" i="7"/>
  <c r="AZ26" i="7"/>
  <c r="BP26" i="7"/>
  <c r="CF26" i="7"/>
  <c r="CV26" i="7"/>
  <c r="DL26" i="7"/>
  <c r="EB26" i="7"/>
  <c r="ER26" i="7"/>
  <c r="FH26" i="7"/>
  <c r="FX26" i="7"/>
  <c r="GN26" i="7"/>
  <c r="AK26" i="7"/>
  <c r="BA26" i="7"/>
  <c r="BQ26" i="7"/>
  <c r="CG26" i="7"/>
  <c r="CW26" i="7"/>
  <c r="DM26" i="7"/>
  <c r="EC26" i="7"/>
  <c r="ES26" i="7"/>
  <c r="FI26" i="7"/>
  <c r="FY26" i="7"/>
  <c r="GO26" i="7"/>
  <c r="AL26" i="7"/>
  <c r="BB26" i="7"/>
  <c r="BR26" i="7"/>
  <c r="CH26" i="7"/>
  <c r="CX26" i="7"/>
  <c r="DN26" i="7"/>
  <c r="ED26" i="7"/>
  <c r="ET26" i="7"/>
  <c r="FJ26" i="7"/>
  <c r="FZ26" i="7"/>
  <c r="GP26" i="7"/>
  <c r="AM26" i="7"/>
  <c r="BC26" i="7"/>
  <c r="BS26" i="7"/>
  <c r="CI26" i="7"/>
  <c r="CY26" i="7"/>
  <c r="DO26" i="7"/>
  <c r="EE26" i="7"/>
  <c r="EU26" i="7"/>
  <c r="FK26" i="7"/>
  <c r="GA26" i="7"/>
  <c r="GQ26" i="7"/>
  <c r="AN26" i="7"/>
  <c r="BD26" i="7"/>
  <c r="BT26" i="7"/>
  <c r="CJ26" i="7"/>
  <c r="CZ26" i="7"/>
  <c r="DP26" i="7"/>
  <c r="EF26" i="7"/>
  <c r="EV26" i="7"/>
  <c r="FL26" i="7"/>
  <c r="GB26" i="7"/>
  <c r="GR26" i="7"/>
  <c r="AO26" i="7"/>
  <c r="BE26" i="7"/>
  <c r="BU26" i="7"/>
  <c r="CK26" i="7"/>
  <c r="DA26" i="7"/>
  <c r="DQ26" i="7"/>
  <c r="EG26" i="7"/>
  <c r="EW26" i="7"/>
  <c r="FM26" i="7"/>
  <c r="GC26" i="7"/>
  <c r="GS26" i="7"/>
  <c r="Z26" i="7"/>
  <c r="AP26" i="7"/>
  <c r="BF26" i="7"/>
  <c r="BV26" i="7"/>
  <c r="CL26" i="7"/>
  <c r="DB26" i="7"/>
  <c r="DR26" i="7"/>
  <c r="EH26" i="7"/>
  <c r="EX26" i="7"/>
  <c r="FN26" i="7"/>
  <c r="GD26" i="7"/>
  <c r="GT26" i="7"/>
  <c r="AE74" i="6"/>
  <c r="AE75" i="6"/>
  <c r="AE76" i="6"/>
  <c r="AE77" i="6"/>
  <c r="AE78" i="6"/>
  <c r="AE79" i="6"/>
  <c r="AE80" i="6"/>
  <c r="AE81" i="6"/>
  <c r="AE82" i="6"/>
  <c r="AE83" i="6"/>
  <c r="AE84" i="6"/>
  <c r="AE85" i="6"/>
  <c r="AE86" i="6"/>
  <c r="AE87" i="6"/>
  <c r="AE88" i="6"/>
  <c r="AE89" i="6"/>
  <c r="AE90" i="6"/>
  <c r="AE91" i="6"/>
  <c r="AE92" i="6"/>
  <c r="AE93" i="6"/>
  <c r="AE94" i="6"/>
  <c r="AE95" i="6"/>
  <c r="AE96" i="6"/>
  <c r="AE97" i="6"/>
  <c r="AE98" i="6"/>
  <c r="AE99" i="6"/>
  <c r="AE100" i="6"/>
  <c r="AE101" i="6"/>
  <c r="AE102" i="6"/>
  <c r="AE103" i="6"/>
  <c r="AE104" i="6"/>
  <c r="AE105" i="6"/>
  <c r="AE106" i="6"/>
  <c r="AE107" i="6"/>
  <c r="AE108" i="6"/>
  <c r="AE109" i="6"/>
  <c r="AE110" i="6"/>
  <c r="AE111" i="6"/>
  <c r="AE112" i="6"/>
  <c r="AE113" i="6"/>
  <c r="AE114" i="6"/>
  <c r="AE115" i="6"/>
  <c r="AE116" i="6"/>
  <c r="AE117" i="6"/>
  <c r="AE118" i="6"/>
  <c r="AE119" i="6"/>
  <c r="AE120" i="6"/>
  <c r="AE121" i="6"/>
  <c r="AE122" i="6"/>
  <c r="AE123" i="6"/>
  <c r="AE124" i="6"/>
  <c r="AE125" i="6"/>
  <c r="AE126" i="6"/>
  <c r="AE127" i="6"/>
  <c r="AE128" i="6"/>
  <c r="AE129" i="6"/>
  <c r="AE136" i="6"/>
  <c r="AE135" i="6"/>
  <c r="AE134" i="6"/>
  <c r="AE133" i="6"/>
  <c r="AE132" i="6"/>
  <c r="AE131" i="6"/>
  <c r="AE130" i="6"/>
  <c r="AE146" i="6"/>
  <c r="AE147" i="6"/>
  <c r="AE148" i="6"/>
  <c r="AE149" i="6"/>
  <c r="AE150" i="6"/>
  <c r="AE151" i="6"/>
  <c r="AE152" i="6"/>
  <c r="AE153" i="6"/>
  <c r="AE154" i="6"/>
  <c r="AE155" i="6"/>
  <c r="AE156" i="6"/>
  <c r="AE157" i="6"/>
  <c r="AE158" i="6"/>
  <c r="AE159" i="6"/>
  <c r="AE160" i="6"/>
  <c r="AE161" i="6"/>
  <c r="AE162" i="6"/>
  <c r="AE163" i="6"/>
  <c r="AE164" i="6"/>
  <c r="AE165" i="6"/>
  <c r="AE166" i="6"/>
  <c r="AE167" i="6"/>
  <c r="AE168" i="6"/>
  <c r="AE169" i="6"/>
  <c r="AE170" i="6"/>
  <c r="AE171" i="6"/>
  <c r="AE172" i="6"/>
  <c r="AE173" i="6"/>
  <c r="AE174" i="6"/>
  <c r="AE175" i="6"/>
  <c r="AE176" i="6"/>
  <c r="AE177" i="6"/>
  <c r="AE178" i="6"/>
  <c r="AE179" i="6"/>
  <c r="AE180" i="6"/>
  <c r="AE181" i="6"/>
  <c r="AE182" i="6"/>
  <c r="AE183" i="6"/>
  <c r="AE184" i="6"/>
  <c r="AE185" i="6"/>
  <c r="AE186" i="6"/>
  <c r="AE187" i="6"/>
  <c r="AE188" i="6"/>
  <c r="AE189" i="6"/>
  <c r="AE190" i="6"/>
  <c r="AE191" i="6"/>
  <c r="AE192" i="6"/>
  <c r="AE193" i="6"/>
  <c r="AE194" i="6"/>
  <c r="AE195" i="6"/>
  <c r="AE196" i="6"/>
  <c r="AE197" i="6"/>
  <c r="AE198" i="6"/>
  <c r="AE199" i="6"/>
  <c r="AE200" i="6"/>
  <c r="AE201" i="6"/>
  <c r="AE145" i="6"/>
  <c r="AE144" i="6"/>
  <c r="AE143" i="6"/>
  <c r="AE142" i="6"/>
  <c r="AE141" i="6"/>
  <c r="AE140" i="6"/>
  <c r="AE139" i="6"/>
  <c r="AE138" i="6"/>
  <c r="AE137" i="6"/>
  <c r="Q3" i="2"/>
  <c r="R12" i="2"/>
  <c r="AG12" i="2" s="1"/>
  <c r="Z28" i="2"/>
  <c r="S12" i="2"/>
  <c r="AI12" i="2" s="1"/>
  <c r="Z16" i="2"/>
  <c r="Q27" i="2"/>
  <c r="S15" i="2"/>
  <c r="R3" i="2"/>
  <c r="Y28" i="2"/>
  <c r="Q6" i="2"/>
  <c r="S27" i="2"/>
  <c r="AA28" i="2"/>
  <c r="AI28" i="2" s="1"/>
  <c r="S18" i="2"/>
  <c r="Q18" i="2"/>
  <c r="R16" i="2"/>
  <c r="Y30" i="2"/>
  <c r="S16" i="2"/>
  <c r="S33" i="2"/>
  <c r="AI33" i="2" s="1"/>
  <c r="R33" i="2"/>
  <c r="AG33" i="2" s="1"/>
  <c r="R8" i="2"/>
  <c r="AG8" i="2" s="1"/>
  <c r="R6" i="2"/>
  <c r="R7" i="2"/>
  <c r="S32" i="2"/>
  <c r="AI32" i="2" s="1"/>
  <c r="Q32" i="2"/>
  <c r="AA13" i="2"/>
  <c r="S8" i="2"/>
  <c r="AI8" i="2" s="1"/>
  <c r="AA27" i="2"/>
  <c r="R28" i="2"/>
  <c r="Z21" i="2"/>
  <c r="AA3" i="2"/>
  <c r="AI3" i="2" s="1"/>
  <c r="Y3" i="2"/>
  <c r="R13" i="2"/>
  <c r="S13" i="2"/>
  <c r="Z3" i="2"/>
  <c r="Y25" i="2"/>
  <c r="AF20" i="2"/>
  <c r="S31" i="2"/>
  <c r="S4" i="2"/>
  <c r="Y9" i="2"/>
  <c r="R31" i="2"/>
  <c r="Q31" i="2"/>
  <c r="BO53" i="5"/>
  <c r="R4" i="2"/>
  <c r="BZ6" i="2"/>
  <c r="BZ5" i="2"/>
  <c r="AD21" i="2"/>
  <c r="AH12" i="2"/>
  <c r="AH9" i="2"/>
  <c r="Y27" i="2"/>
  <c r="Z13" i="2"/>
  <c r="BO46" i="5"/>
  <c r="AH19" i="2"/>
  <c r="Y22" i="2"/>
  <c r="Z25" i="2"/>
  <c r="AG25" i="2" s="1"/>
  <c r="S21" i="2"/>
  <c r="AI21" i="2" s="1"/>
  <c r="Q28" i="2"/>
  <c r="Z27" i="2"/>
  <c r="Z30" i="2"/>
  <c r="AA30" i="2"/>
  <c r="S30" i="2"/>
  <c r="Q23" i="2"/>
  <c r="AA9" i="2"/>
  <c r="R30" i="2"/>
  <c r="AA25" i="2"/>
  <c r="Q15" i="2"/>
  <c r="S23" i="2"/>
  <c r="R21" i="2"/>
  <c r="Q7" i="2"/>
  <c r="AA22" i="2"/>
  <c r="Q30" i="2"/>
  <c r="AD15" i="2"/>
  <c r="Y13" i="2"/>
  <c r="AE13" i="2" s="1"/>
  <c r="Y21" i="2"/>
  <c r="AE21" i="2" s="1"/>
  <c r="Z9" i="2"/>
  <c r="S5" i="2"/>
  <c r="Z22" i="2"/>
  <c r="BO14" i="5"/>
  <c r="Q5" i="2"/>
  <c r="S7" i="2"/>
  <c r="BO11" i="5"/>
  <c r="AA4" i="2"/>
  <c r="BO8" i="5"/>
  <c r="BT3" i="2"/>
  <c r="BT12" i="2" s="1"/>
  <c r="BO60" i="5"/>
  <c r="BO17" i="5"/>
  <c r="BO3" i="5"/>
  <c r="BO50" i="5"/>
  <c r="BO19" i="5"/>
  <c r="BO33" i="5"/>
  <c r="BO24" i="5"/>
  <c r="AF3" i="2"/>
  <c r="BO10" i="5"/>
  <c r="Z11" i="2"/>
  <c r="Q17" i="2"/>
  <c r="AE17" i="2" s="1"/>
  <c r="Y6" i="2"/>
  <c r="BO25" i="5"/>
  <c r="BO43" i="5"/>
  <c r="BO61" i="5"/>
  <c r="BO20" i="5"/>
  <c r="BO40" i="5"/>
  <c r="BO23" i="5"/>
  <c r="BO49" i="5"/>
  <c r="BO45" i="5"/>
  <c r="BO41" i="5"/>
  <c r="BO66" i="5"/>
  <c r="BO48" i="5"/>
  <c r="BO29" i="5"/>
  <c r="BO55" i="5"/>
  <c r="BO37" i="5"/>
  <c r="BO31" i="5"/>
  <c r="BO35" i="5"/>
  <c r="BO36" i="5"/>
  <c r="BO13" i="5"/>
  <c r="BO9" i="5"/>
  <c r="BO5" i="5"/>
  <c r="BO27" i="5"/>
  <c r="BO15" i="5"/>
  <c r="BO44" i="5"/>
  <c r="BO30" i="5"/>
  <c r="BO54" i="5"/>
  <c r="BO59" i="5"/>
  <c r="BO65" i="5"/>
  <c r="BO16" i="5"/>
  <c r="AH26" i="2"/>
  <c r="R17" i="2"/>
  <c r="AG17" i="2" s="1"/>
  <c r="BO26" i="5"/>
  <c r="BO22" i="5"/>
  <c r="BO62" i="5"/>
  <c r="BO38" i="5"/>
  <c r="BO47" i="5"/>
  <c r="BO32" i="5"/>
  <c r="BO57" i="5"/>
  <c r="BO51" i="5"/>
  <c r="BO52" i="5"/>
  <c r="BO18" i="5"/>
  <c r="BO34" i="5"/>
  <c r="BO28" i="5"/>
  <c r="BO39" i="5"/>
  <c r="BO12" i="5"/>
  <c r="BO7" i="5"/>
  <c r="BO6" i="5"/>
  <c r="BO4" i="5"/>
  <c r="BO56" i="5"/>
  <c r="BO58" i="5"/>
  <c r="BO64" i="5"/>
  <c r="BO63" i="5"/>
  <c r="Z20" i="2"/>
  <c r="AG20" i="2" s="1"/>
  <c r="Z23" i="2"/>
  <c r="AG23" i="2" s="1"/>
  <c r="Y20" i="2"/>
  <c r="Y23" i="2"/>
  <c r="Y4" i="2"/>
  <c r="AE4" i="2" s="1"/>
  <c r="AA2" i="2"/>
  <c r="AA23" i="2"/>
  <c r="Y2" i="2"/>
  <c r="Q11" i="2"/>
  <c r="Q25" i="2"/>
  <c r="R5" i="2"/>
  <c r="AA20" i="2"/>
  <c r="S10" i="2"/>
  <c r="BO42" i="5"/>
  <c r="S25" i="2"/>
  <c r="Q10" i="2"/>
  <c r="Z4" i="2"/>
  <c r="R11" i="2"/>
  <c r="BO21" i="5"/>
  <c r="S29" i="2"/>
  <c r="AI29" i="2" s="1"/>
  <c r="AH14" i="2"/>
  <c r="AF26" i="2"/>
  <c r="AH6" i="2"/>
  <c r="AD7" i="2"/>
  <c r="AH27" i="2"/>
  <c r="AH5" i="2"/>
  <c r="AF14" i="2"/>
  <c r="AB22" i="2"/>
  <c r="AB11" i="2"/>
  <c r="AB33" i="2"/>
  <c r="AF12" i="2"/>
  <c r="AH22" i="2"/>
  <c r="AH11" i="2"/>
  <c r="AF22" i="2"/>
  <c r="AB6" i="2"/>
  <c r="AD25" i="2"/>
  <c r="AD13" i="2"/>
  <c r="AH17" i="2"/>
  <c r="AH24" i="2"/>
  <c r="AD31" i="2"/>
  <c r="AB7" i="2"/>
  <c r="AB20" i="2"/>
  <c r="AB10" i="2"/>
  <c r="AD33" i="2"/>
  <c r="AD17" i="2"/>
  <c r="AH30" i="2"/>
  <c r="AE8" i="2"/>
  <c r="AD2" i="2"/>
  <c r="AH15" i="2"/>
  <c r="AD28" i="2"/>
  <c r="AF29" i="2"/>
  <c r="AF5" i="2"/>
  <c r="AD23" i="2"/>
  <c r="AH3" i="2"/>
  <c r="AB19" i="2"/>
  <c r="AD6" i="2"/>
  <c r="AB14" i="2"/>
  <c r="AH2" i="2"/>
  <c r="AF31" i="2"/>
  <c r="AD9" i="2"/>
  <c r="AD26" i="2"/>
  <c r="AD30" i="2"/>
  <c r="AH28" i="2"/>
  <c r="AE12" i="2"/>
  <c r="AD27" i="2"/>
  <c r="AH18" i="2"/>
  <c r="AD24" i="2"/>
  <c r="AB21" i="2"/>
  <c r="AB25" i="2"/>
  <c r="AD22" i="2"/>
  <c r="AD8" i="2"/>
  <c r="AH20" i="2"/>
  <c r="AH23" i="2"/>
  <c r="AD12" i="2"/>
  <c r="AD20" i="2"/>
  <c r="AE33" i="2"/>
  <c r="AB30" i="2"/>
  <c r="AF13" i="2"/>
  <c r="AH29" i="2"/>
  <c r="AH10" i="2"/>
  <c r="AF33" i="2"/>
  <c r="AB26" i="2"/>
  <c r="AH13" i="2"/>
  <c r="AD10" i="2"/>
  <c r="AD5" i="2"/>
  <c r="AF30" i="2"/>
  <c r="AH32" i="2"/>
  <c r="AD29" i="2"/>
  <c r="AD18" i="2"/>
  <c r="AB23" i="2"/>
  <c r="AH31" i="2"/>
  <c r="AH7" i="2"/>
  <c r="AB9" i="2"/>
  <c r="AH25" i="2"/>
  <c r="AD11" i="2"/>
  <c r="AF25" i="2"/>
  <c r="AH21" i="2"/>
  <c r="AB2" i="2"/>
  <c r="AB17" i="2"/>
  <c r="AB28" i="2"/>
  <c r="AB15" i="2"/>
  <c r="AF17" i="2"/>
  <c r="AH33" i="2"/>
  <c r="AH4" i="2"/>
  <c r="AB32" i="2"/>
  <c r="AB16" i="2"/>
  <c r="AB4" i="2"/>
  <c r="AF32" i="2"/>
  <c r="AF27" i="2"/>
  <c r="AH8" i="2"/>
  <c r="AB5" i="2"/>
  <c r="AD19" i="2"/>
  <c r="AF28" i="2"/>
  <c r="AF7" i="2"/>
  <c r="AF23" i="2"/>
  <c r="AB18" i="2"/>
  <c r="AB31" i="2"/>
  <c r="AF19" i="2"/>
  <c r="AD14" i="2"/>
  <c r="AF18" i="2"/>
  <c r="AD32" i="2"/>
  <c r="AF6" i="2"/>
  <c r="AF16" i="2"/>
  <c r="AF24" i="2"/>
  <c r="AB3" i="2"/>
  <c r="AB8" i="2"/>
  <c r="AB13" i="2"/>
  <c r="AB29" i="2"/>
  <c r="AD3" i="2"/>
  <c r="AF10" i="2"/>
  <c r="AF8" i="2"/>
  <c r="AF15" i="2"/>
  <c r="AD16" i="2"/>
  <c r="AG2" i="2"/>
  <c r="AF21" i="2"/>
  <c r="AB12" i="2"/>
  <c r="AB27" i="2"/>
  <c r="AB24" i="2"/>
  <c r="AI17" i="2"/>
  <c r="AF2" i="2"/>
  <c r="AF11" i="2"/>
  <c r="AF9" i="2"/>
  <c r="AH16" i="2"/>
  <c r="AF4" i="2"/>
  <c r="AD4" i="2"/>
  <c r="Z5" i="2"/>
  <c r="R24" i="2"/>
  <c r="AG24" i="2" s="1"/>
  <c r="BM13" i="2"/>
  <c r="J7" i="2"/>
  <c r="BF7" i="2" s="1"/>
  <c r="G7" i="2"/>
  <c r="J27" i="2"/>
  <c r="BF27" i="2" s="1"/>
  <c r="G27" i="2"/>
  <c r="J21" i="2"/>
  <c r="BF21" i="2" s="1"/>
  <c r="BM26" i="2"/>
  <c r="J26" i="2"/>
  <c r="E26" i="2" s="1"/>
  <c r="BK23" i="2"/>
  <c r="X26" i="2"/>
  <c r="BM23" i="2"/>
  <c r="BM12" i="2"/>
  <c r="J8" i="2"/>
  <c r="BF8" i="2" s="1"/>
  <c r="X8" i="2"/>
  <c r="X27" i="2"/>
  <c r="X5" i="2"/>
  <c r="BK12" i="2"/>
  <c r="J17" i="2"/>
  <c r="E17" i="2" s="1"/>
  <c r="BK5" i="2"/>
  <c r="BM5" i="2"/>
  <c r="X10" i="2"/>
  <c r="BK31" i="2"/>
  <c r="AA7" i="2"/>
  <c r="Z7" i="2"/>
  <c r="X28" i="2"/>
  <c r="X32" i="2"/>
  <c r="S9" i="2"/>
  <c r="AA31" i="2"/>
  <c r="BM9" i="2"/>
  <c r="BL13" i="2"/>
  <c r="Z18" i="2"/>
  <c r="AG18" i="2" s="1"/>
  <c r="AA18" i="2"/>
  <c r="AA11" i="2"/>
  <c r="BM15" i="2"/>
  <c r="X15" i="2"/>
  <c r="BL16" i="2"/>
  <c r="X24" i="2"/>
  <c r="BK16" i="2"/>
  <c r="BM24" i="2"/>
  <c r="BM32" i="2"/>
  <c r="BM31" i="2"/>
  <c r="X7" i="2"/>
  <c r="X4" i="2"/>
  <c r="S20" i="2"/>
  <c r="X29" i="2"/>
  <c r="BM33" i="2"/>
  <c r="BM20" i="2"/>
  <c r="BM16" i="2"/>
  <c r="X22" i="2"/>
  <c r="BM6" i="2"/>
  <c r="BM22" i="2"/>
  <c r="BM7" i="2"/>
  <c r="X20" i="2"/>
  <c r="J12" i="2"/>
  <c r="E12" i="2" s="1"/>
  <c r="X13" i="2"/>
  <c r="X31" i="2"/>
  <c r="BK4" i="2"/>
  <c r="BM4" i="2"/>
  <c r="BL5" i="2"/>
  <c r="BK28" i="2"/>
  <c r="BK33" i="2"/>
  <c r="BL33" i="2"/>
  <c r="BK15" i="2"/>
  <c r="BK6" i="2"/>
  <c r="BK32" i="2"/>
  <c r="X3" i="2"/>
  <c r="BM28" i="2"/>
  <c r="BK7" i="2"/>
  <c r="X33" i="2"/>
  <c r="X23" i="2"/>
  <c r="BL20" i="2"/>
  <c r="BM29" i="2"/>
  <c r="BM18" i="2"/>
  <c r="BM8" i="2"/>
  <c r="BK8" i="2"/>
  <c r="BK17" i="2"/>
  <c r="X6" i="2"/>
  <c r="BM21" i="2"/>
  <c r="X21" i="2"/>
  <c r="BM27" i="2"/>
  <c r="BM25" i="2"/>
  <c r="J18" i="2"/>
  <c r="E18" i="2" s="1"/>
  <c r="X14" i="2"/>
  <c r="BK20" i="2"/>
  <c r="Q20" i="2"/>
  <c r="S24" i="2"/>
  <c r="Y5" i="2"/>
  <c r="Q24" i="2"/>
  <c r="AE24" i="2" s="1"/>
  <c r="Y16" i="2"/>
  <c r="AE16" i="2" s="1"/>
  <c r="R22" i="2"/>
  <c r="Y7" i="2"/>
  <c r="Q22" i="2"/>
  <c r="Y11" i="2"/>
  <c r="S26" i="2"/>
  <c r="AI26" i="2" s="1"/>
  <c r="Q26" i="2"/>
  <c r="AE26" i="2" s="1"/>
  <c r="AA14" i="2"/>
  <c r="Y14" i="2"/>
  <c r="Z14" i="2"/>
  <c r="R29" i="2"/>
  <c r="Y18" i="2"/>
  <c r="Q29" i="2"/>
  <c r="AE29" i="2" s="1"/>
  <c r="AA16" i="2"/>
  <c r="Q14" i="2"/>
  <c r="Y15" i="2"/>
  <c r="S14" i="2"/>
  <c r="Z32" i="2"/>
  <c r="Q19" i="2"/>
  <c r="AE19" i="2" s="1"/>
  <c r="AA10" i="2"/>
  <c r="Y10" i="2"/>
  <c r="Z10" i="2"/>
  <c r="AG10" i="2" s="1"/>
  <c r="BK13" i="2"/>
  <c r="P29" i="2"/>
  <c r="BK22" i="2"/>
  <c r="Z31" i="2"/>
  <c r="Q9" i="2"/>
  <c r="R9" i="2"/>
  <c r="Y31" i="2"/>
  <c r="BK25" i="2"/>
  <c r="X30" i="2"/>
  <c r="Y32" i="2"/>
  <c r="BM30" i="2"/>
  <c r="S22" i="2"/>
  <c r="J16" i="2"/>
  <c r="X16" i="2"/>
  <c r="J2" i="2"/>
  <c r="E2" i="2" s="1"/>
  <c r="X11" i="2"/>
  <c r="BM11" i="2"/>
  <c r="X2" i="2"/>
  <c r="P16" i="2"/>
  <c r="BL26" i="2"/>
  <c r="BM2" i="2"/>
  <c r="P27" i="2"/>
  <c r="X18" i="2"/>
  <c r="P4" i="2"/>
  <c r="X12" i="2"/>
  <c r="P15" i="2"/>
  <c r="P22" i="2"/>
  <c r="P28" i="2"/>
  <c r="X17" i="2"/>
  <c r="P10" i="2"/>
  <c r="P25" i="2"/>
  <c r="X25" i="2"/>
  <c r="P30" i="2"/>
  <c r="P32" i="2"/>
  <c r="BK18" i="2"/>
  <c r="BK26" i="2"/>
  <c r="BK11" i="2"/>
  <c r="BK29" i="2"/>
  <c r="BK2" i="2"/>
  <c r="BK14" i="2"/>
  <c r="BM17" i="2"/>
  <c r="BL27" i="2"/>
  <c r="BK10" i="2"/>
  <c r="BK21" i="2"/>
  <c r="BK24" i="2"/>
  <c r="BL6" i="2"/>
  <c r="BL23" i="2"/>
  <c r="BK27" i="2"/>
  <c r="BL3" i="2"/>
  <c r="BK3" i="2"/>
  <c r="BK30" i="2"/>
  <c r="BL31" i="2"/>
  <c r="BL24" i="2"/>
  <c r="BL9" i="2"/>
  <c r="BK9" i="2"/>
  <c r="BM3" i="2"/>
  <c r="Z15" i="2"/>
  <c r="AG15" i="2" s="1"/>
  <c r="AA15" i="2"/>
  <c r="R14" i="2"/>
  <c r="X9" i="2"/>
  <c r="R26" i="2"/>
  <c r="AG26" i="2" s="1"/>
  <c r="P11" i="2"/>
  <c r="BM10" i="2"/>
  <c r="J28" i="2"/>
  <c r="E28" i="2" s="1"/>
  <c r="AA5" i="2"/>
  <c r="BL29" i="2"/>
  <c r="J5" i="2"/>
  <c r="E5" i="2" s="1"/>
  <c r="P24" i="2"/>
  <c r="BM14" i="2"/>
  <c r="BL8" i="2"/>
  <c r="P8" i="2"/>
  <c r="J30" i="2"/>
  <c r="E30" i="2" s="1"/>
  <c r="BL30" i="2"/>
  <c r="BL4" i="2"/>
  <c r="J3" i="2"/>
  <c r="E3" i="2" s="1"/>
  <c r="P3" i="2"/>
  <c r="BL21" i="2"/>
  <c r="P21" i="2"/>
  <c r="J24" i="2"/>
  <c r="E24" i="2" s="1"/>
  <c r="J13" i="2"/>
  <c r="E13" i="2" s="1"/>
  <c r="J22" i="2"/>
  <c r="E22" i="2" s="1"/>
  <c r="BL12" i="2"/>
  <c r="J31" i="2"/>
  <c r="E31" i="2" s="1"/>
  <c r="P31" i="2"/>
  <c r="P26" i="2"/>
  <c r="BL25" i="2"/>
  <c r="BL22" i="2"/>
  <c r="J20" i="2"/>
  <c r="E20" i="2" s="1"/>
  <c r="J10" i="2"/>
  <c r="E10" i="2" s="1"/>
  <c r="J4" i="2"/>
  <c r="E4" i="2" s="1"/>
  <c r="P13" i="2"/>
  <c r="P12" i="2"/>
  <c r="BL28" i="2"/>
  <c r="J14" i="2"/>
  <c r="BL11" i="2"/>
  <c r="J15" i="2"/>
  <c r="E15" i="2" s="1"/>
  <c r="P20" i="2"/>
  <c r="BL7" i="2"/>
  <c r="P18" i="2"/>
  <c r="J9" i="2"/>
  <c r="E9" i="2" s="1"/>
  <c r="J11" i="2"/>
  <c r="E11" i="2" s="1"/>
  <c r="J25" i="2"/>
  <c r="E25" i="2" s="1"/>
  <c r="P9" i="2"/>
  <c r="J32" i="2"/>
  <c r="E32" i="2" s="1"/>
  <c r="J33" i="2"/>
  <c r="E33" i="2" s="1"/>
  <c r="J6" i="2"/>
  <c r="E6" i="2" s="1"/>
  <c r="BL18" i="2"/>
  <c r="P5" i="2"/>
  <c r="BL32" i="2"/>
  <c r="P7" i="2"/>
  <c r="J29" i="2"/>
  <c r="E29" i="2" s="1"/>
  <c r="P23" i="2"/>
  <c r="P6" i="2"/>
  <c r="P2" i="2"/>
  <c r="P17" i="2"/>
  <c r="BL17" i="2"/>
  <c r="J23" i="2"/>
  <c r="E23" i="2" s="1"/>
  <c r="BL10" i="2"/>
  <c r="BL2" i="2"/>
  <c r="P14" i="2"/>
  <c r="BL15" i="2"/>
  <c r="BL14" i="2"/>
  <c r="P33" i="2"/>
  <c r="BC7" i="2"/>
  <c r="BC10" i="2"/>
  <c r="BC11" i="2"/>
  <c r="BC16" i="2"/>
  <c r="BC30" i="2"/>
  <c r="BC18" i="2"/>
  <c r="BC9" i="2"/>
  <c r="BC22" i="2"/>
  <c r="BC13" i="2"/>
  <c r="BC21" i="2"/>
  <c r="BC29" i="2"/>
  <c r="BC20" i="2"/>
  <c r="BC3" i="2"/>
  <c r="BC24" i="2"/>
  <c r="BC8" i="2"/>
  <c r="BC17" i="2"/>
  <c r="BC28" i="2"/>
  <c r="BC23" i="2"/>
  <c r="BC6" i="2"/>
  <c r="BC26" i="2"/>
  <c r="BC5" i="2"/>
  <c r="BC32" i="2"/>
  <c r="BC12" i="2"/>
  <c r="BC2" i="2"/>
  <c r="BC27" i="2"/>
  <c r="BC25" i="2"/>
  <c r="BC31" i="2"/>
  <c r="BC15" i="2"/>
  <c r="BC14" i="2"/>
  <c r="BC33" i="2"/>
  <c r="BC4" i="2"/>
  <c r="S19" i="2"/>
  <c r="AI19" i="2" s="1"/>
  <c r="R19" i="2"/>
  <c r="AG19" i="2" s="1"/>
  <c r="AP5" i="1"/>
  <c r="AP11" i="1" s="1"/>
  <c r="BO48" i="4"/>
  <c r="BO38" i="4"/>
  <c r="BO8" i="4"/>
  <c r="BO65" i="4"/>
  <c r="BO59" i="4"/>
  <c r="BO18" i="4"/>
  <c r="BO44" i="4"/>
  <c r="BO61" i="4"/>
  <c r="BO62" i="4"/>
  <c r="BO46" i="4"/>
  <c r="BO27" i="4"/>
  <c r="BO43" i="4"/>
  <c r="BO54" i="4"/>
  <c r="BO6" i="4"/>
  <c r="BO33" i="4"/>
  <c r="BO4" i="4"/>
  <c r="BO34" i="4"/>
  <c r="BO56" i="4"/>
  <c r="BO60" i="4"/>
  <c r="BO17" i="4"/>
  <c r="BO16" i="4"/>
  <c r="BO47" i="4"/>
  <c r="BO11" i="4"/>
  <c r="BO9" i="4"/>
  <c r="BO21" i="4"/>
  <c r="BO12" i="4"/>
  <c r="BO30" i="4"/>
  <c r="BO23" i="4"/>
  <c r="BO51" i="4"/>
  <c r="BO63" i="4"/>
  <c r="BO5" i="4"/>
  <c r="BO31" i="4"/>
  <c r="BO42" i="4"/>
  <c r="BO32" i="4"/>
  <c r="BO55" i="4"/>
  <c r="BO57" i="4"/>
  <c r="BO28" i="4"/>
  <c r="BO49" i="4"/>
  <c r="BO52" i="4"/>
  <c r="BO14" i="4"/>
  <c r="BO20" i="4"/>
  <c r="BO50" i="4"/>
  <c r="BO25" i="4"/>
  <c r="BO15" i="4"/>
  <c r="BO22" i="4"/>
  <c r="BO36" i="4"/>
  <c r="BO35" i="4"/>
  <c r="BO7" i="4"/>
  <c r="BO45" i="4"/>
  <c r="BO24" i="4"/>
  <c r="BO41" i="4"/>
  <c r="BO3" i="4"/>
  <c r="BO53" i="4"/>
  <c r="BO13" i="4"/>
  <c r="BO58" i="4"/>
  <c r="BO66" i="4"/>
  <c r="BO37" i="4"/>
  <c r="BO29" i="4"/>
  <c r="BO40" i="4"/>
  <c r="BO19" i="4"/>
  <c r="BO39" i="4"/>
  <c r="BO26" i="4"/>
  <c r="BO64" i="4"/>
  <c r="BO10" i="4"/>
  <c r="BP37" i="3"/>
  <c r="BP31" i="3"/>
  <c r="BP29" i="3"/>
  <c r="BP45" i="3"/>
  <c r="BP61" i="3"/>
  <c r="BP7" i="3"/>
  <c r="BP53" i="3"/>
  <c r="BP5" i="3"/>
  <c r="BP13" i="3"/>
  <c r="BP19" i="3"/>
  <c r="BP9" i="3"/>
  <c r="BP41" i="3"/>
  <c r="BP47" i="3"/>
  <c r="BP57" i="3"/>
  <c r="BP3" i="3"/>
  <c r="BP11" i="3"/>
  <c r="BP55" i="3"/>
  <c r="BP63" i="3"/>
  <c r="BP21" i="3"/>
  <c r="BP23" i="3"/>
  <c r="BP35" i="3"/>
  <c r="BP17" i="3"/>
  <c r="BP43" i="3"/>
  <c r="BP33" i="3"/>
  <c r="BP25" i="3"/>
  <c r="BP49" i="3"/>
  <c r="BP15" i="3"/>
  <c r="BP59" i="3"/>
  <c r="BP65" i="3"/>
  <c r="BP39" i="3"/>
  <c r="BP27" i="3"/>
  <c r="BP51" i="3"/>
  <c r="AE2" i="2" l="1"/>
  <c r="BH2" i="2"/>
  <c r="AK6" i="2"/>
  <c r="BG6" i="2"/>
  <c r="BH21" i="2"/>
  <c r="BG11" i="2"/>
  <c r="BG18" i="2"/>
  <c r="BH6" i="2"/>
  <c r="BH15" i="2"/>
  <c r="BH11" i="2"/>
  <c r="BG20" i="2"/>
  <c r="BG22" i="2"/>
  <c r="BH31" i="2"/>
  <c r="BG32" i="2"/>
  <c r="BH10" i="2"/>
  <c r="BH25" i="2"/>
  <c r="BG23" i="2"/>
  <c r="BH5" i="2"/>
  <c r="BH32" i="2"/>
  <c r="BH27" i="2"/>
  <c r="BG9" i="2"/>
  <c r="BH20" i="2"/>
  <c r="BH4" i="2"/>
  <c r="BH3" i="2"/>
  <c r="BG31" i="2"/>
  <c r="BH16" i="2"/>
  <c r="BG25" i="2"/>
  <c r="BG30" i="2"/>
  <c r="BG15" i="2"/>
  <c r="BH22" i="2"/>
  <c r="BH7" i="2"/>
  <c r="BH28" i="2"/>
  <c r="BH13" i="2"/>
  <c r="BH18" i="2"/>
  <c r="BG5" i="2"/>
  <c r="BG28" i="2"/>
  <c r="BH9" i="2"/>
  <c r="BG10" i="2"/>
  <c r="BH14" i="2"/>
  <c r="BG14" i="2"/>
  <c r="BG7" i="2"/>
  <c r="BH23" i="2"/>
  <c r="BG27" i="2"/>
  <c r="BG3" i="2"/>
  <c r="BH30" i="2"/>
  <c r="BH29" i="2"/>
  <c r="BH24" i="2"/>
  <c r="BG2" i="2"/>
  <c r="BG16" i="2"/>
  <c r="BH26" i="2"/>
  <c r="BG4" i="2"/>
  <c r="BH12" i="2"/>
  <c r="BH19" i="2"/>
  <c r="BH17" i="2"/>
  <c r="BH8" i="2"/>
  <c r="BG21" i="2"/>
  <c r="BG13" i="2"/>
  <c r="BH33" i="2"/>
  <c r="AP9" i="1"/>
  <c r="AP10" i="1" s="1"/>
  <c r="AK2" i="2"/>
  <c r="AP17" i="1"/>
  <c r="AP18" i="1" s="1"/>
  <c r="AP7" i="1"/>
  <c r="DX34" i="7"/>
  <c r="AF34" i="7"/>
  <c r="EZ34" i="7"/>
  <c r="BH34" i="7"/>
  <c r="FX34" i="7"/>
  <c r="CF34" i="7"/>
  <c r="GD34" i="7"/>
  <c r="GC34" i="7"/>
  <c r="FL34" i="7"/>
  <c r="FN34" i="7"/>
  <c r="BV34" i="7"/>
  <c r="FM34" i="7"/>
  <c r="BU34" i="7"/>
  <c r="EV34" i="7"/>
  <c r="BD34" i="7"/>
  <c r="EE34" i="7"/>
  <c r="AM34" i="7"/>
  <c r="DN34" i="7"/>
  <c r="GO34" i="7"/>
  <c r="CW34" i="7"/>
  <c r="FG34" i="7"/>
  <c r="BO34" i="7"/>
  <c r="EP34" i="7"/>
  <c r="AX34" i="7"/>
  <c r="FE34" i="7"/>
  <c r="BM34" i="7"/>
  <c r="EN34" i="7"/>
  <c r="AV34" i="7"/>
  <c r="DW34" i="7"/>
  <c r="AE34" i="7"/>
  <c r="DF34" i="7"/>
  <c r="GG34" i="7"/>
  <c r="CO34" i="7"/>
  <c r="FP34" i="7"/>
  <c r="BX34" i="7"/>
  <c r="FO34" i="7"/>
  <c r="BW34" i="7"/>
  <c r="DK34" i="7"/>
  <c r="FK34" i="7"/>
  <c r="BS34" i="7"/>
  <c r="ET34" i="7"/>
  <c r="BB34" i="7"/>
  <c r="EC34" i="7"/>
  <c r="AK34" i="7"/>
  <c r="DL34" i="7"/>
  <c r="GM34" i="7"/>
  <c r="CU34" i="7"/>
  <c r="FV34" i="7"/>
  <c r="CD34" i="7"/>
  <c r="FT34" i="7"/>
  <c r="CB34" i="7"/>
  <c r="FC34" i="7"/>
  <c r="BK34" i="7"/>
  <c r="EL34" i="7"/>
  <c r="AT34" i="7"/>
  <c r="DD34" i="7"/>
  <c r="GU34" i="7"/>
  <c r="DC34" i="7"/>
  <c r="EB34" i="7"/>
  <c r="CL34" i="7"/>
  <c r="CK34" i="7"/>
  <c r="BT34" i="7"/>
  <c r="DG34" i="7"/>
  <c r="GH34" i="7"/>
  <c r="CP34" i="7"/>
  <c r="FQ34" i="7"/>
  <c r="BY34" i="7"/>
  <c r="EY34" i="7"/>
  <c r="BG34" i="7"/>
  <c r="GA34" i="7"/>
  <c r="CI34" i="7"/>
  <c r="FJ34" i="7"/>
  <c r="BR34" i="7"/>
  <c r="ES34" i="7"/>
  <c r="BA34" i="7"/>
  <c r="AJ34" i="7"/>
  <c r="EO34" i="7"/>
  <c r="AW34" i="7"/>
  <c r="FU34" i="7"/>
  <c r="CC34" i="7"/>
  <c r="FD34" i="7"/>
  <c r="BL34" i="7"/>
  <c r="EM34" i="7"/>
  <c r="AU34" i="7"/>
  <c r="DV34" i="7"/>
  <c r="AD34" i="7"/>
  <c r="DE34" i="7"/>
  <c r="GF34" i="7"/>
  <c r="CN34" i="7"/>
  <c r="GE34" i="7"/>
  <c r="CM34" i="7"/>
  <c r="GQ34" i="7"/>
  <c r="CY34" i="7"/>
  <c r="FZ34" i="7"/>
  <c r="CH34" i="7"/>
  <c r="FI34" i="7"/>
  <c r="BQ34" i="7"/>
  <c r="ER34" i="7"/>
  <c r="AZ34" i="7"/>
  <c r="EA34" i="7"/>
  <c r="AI34" i="7"/>
  <c r="DJ34" i="7"/>
  <c r="GL34" i="7"/>
  <c r="CT34" i="7"/>
  <c r="DR34" i="7"/>
  <c r="Z34" i="7"/>
  <c r="DQ34" i="7"/>
  <c r="GR34" i="7"/>
  <c r="CZ34" i="7"/>
  <c r="EX34" i="7"/>
  <c r="BF34" i="7"/>
  <c r="EW34" i="7"/>
  <c r="BE34" i="7"/>
  <c r="EF34" i="7"/>
  <c r="AN34" i="7"/>
  <c r="DO34" i="7"/>
  <c r="GP34" i="7"/>
  <c r="CX34" i="7"/>
  <c r="FY34" i="7"/>
  <c r="CG34" i="7"/>
  <c r="FH34" i="7"/>
  <c r="BP34" i="7"/>
  <c r="EQ34" i="7"/>
  <c r="AY34" i="7"/>
  <c r="DZ34" i="7"/>
  <c r="AH34" i="7"/>
  <c r="DY34" i="7"/>
  <c r="AG34" i="7"/>
  <c r="DH34" i="7"/>
  <c r="GI34" i="7"/>
  <c r="CQ34" i="7"/>
  <c r="FR34" i="7"/>
  <c r="BZ34" i="7"/>
  <c r="FA34" i="7"/>
  <c r="BI34" i="7"/>
  <c r="EJ34" i="7"/>
  <c r="AR34" i="7"/>
  <c r="EI34" i="7"/>
  <c r="AQ34" i="7"/>
  <c r="EH34" i="7"/>
  <c r="AP34" i="7"/>
  <c r="EG34" i="7"/>
  <c r="AO34" i="7"/>
  <c r="DP34" i="7"/>
  <c r="DI34" i="7"/>
  <c r="GJ34" i="7"/>
  <c r="CR34" i="7"/>
  <c r="FS34" i="7"/>
  <c r="CA34" i="7"/>
  <c r="FB34" i="7"/>
  <c r="BJ34" i="7"/>
  <c r="EK34" i="7"/>
  <c r="AS34" i="7"/>
  <c r="DT34" i="7"/>
  <c r="AB34" i="7"/>
  <c r="DS34" i="7"/>
  <c r="AA34" i="7"/>
  <c r="GT34" i="7"/>
  <c r="DB34" i="7"/>
  <c r="GS34" i="7"/>
  <c r="DA34" i="7"/>
  <c r="GB34" i="7"/>
  <c r="CJ34" i="7"/>
  <c r="GK34" i="7"/>
  <c r="CS34" i="7"/>
  <c r="DU34" i="7"/>
  <c r="AC34" i="7"/>
  <c r="EU34" i="7"/>
  <c r="BC34" i="7"/>
  <c r="ED34" i="7"/>
  <c r="AL34" i="7"/>
  <c r="DM34" i="7"/>
  <c r="GN34" i="7"/>
  <c r="CV34" i="7"/>
  <c r="FW34" i="7"/>
  <c r="CE34" i="7"/>
  <c r="FF34" i="7"/>
  <c r="BN34" i="7"/>
  <c r="K34" i="7"/>
  <c r="N34" i="7"/>
  <c r="X34" i="7"/>
  <c r="O34" i="7"/>
  <c r="J34" i="7"/>
  <c r="M34" i="7"/>
  <c r="R34" i="7"/>
  <c r="F34" i="7"/>
  <c r="H34" i="7"/>
  <c r="Q34" i="7"/>
  <c r="W34" i="7"/>
  <c r="L34" i="7"/>
  <c r="V34" i="7"/>
  <c r="I34" i="7"/>
  <c r="Y34" i="7"/>
  <c r="P34" i="7"/>
  <c r="G34" i="7"/>
  <c r="S34" i="7"/>
  <c r="T34" i="7"/>
  <c r="U34" i="7"/>
  <c r="AJ12" i="2"/>
  <c r="AE3" i="2"/>
  <c r="AG16" i="2"/>
  <c r="AK12" i="2"/>
  <c r="AE28" i="2"/>
  <c r="AJ6" i="2"/>
  <c r="AE27" i="2"/>
  <c r="AG28" i="2"/>
  <c r="AE30" i="2"/>
  <c r="AK8" i="2"/>
  <c r="AG3" i="2"/>
  <c r="AE18" i="2"/>
  <c r="AJ8" i="2"/>
  <c r="AI15" i="2"/>
  <c r="AI18" i="2"/>
  <c r="AK33" i="2"/>
  <c r="AE6" i="2"/>
  <c r="AJ16" i="2"/>
  <c r="AK32" i="2"/>
  <c r="AJ27" i="2"/>
  <c r="AI27" i="2"/>
  <c r="AJ33" i="2"/>
  <c r="AG6" i="2"/>
  <c r="AG7" i="2"/>
  <c r="AE32" i="2"/>
  <c r="AJ28" i="2"/>
  <c r="AJ3" i="2"/>
  <c r="AK3" i="2"/>
  <c r="AK28" i="2"/>
  <c r="AI13" i="2"/>
  <c r="BP47" i="5"/>
  <c r="BQ47" i="5" s="1"/>
  <c r="BP13" i="5"/>
  <c r="BQ13" i="5" s="1"/>
  <c r="AJ13" i="2"/>
  <c r="BP45" i="5"/>
  <c r="BQ45" i="5" s="1"/>
  <c r="BP53" i="5"/>
  <c r="BQ53" i="5" s="1"/>
  <c r="AE31" i="2"/>
  <c r="AE9" i="2"/>
  <c r="AI4" i="2"/>
  <c r="AI31" i="2"/>
  <c r="AR8" i="2"/>
  <c r="AR33" i="2"/>
  <c r="AR12" i="2"/>
  <c r="AR17" i="2"/>
  <c r="AR26" i="2"/>
  <c r="AR19" i="2"/>
  <c r="AG31" i="2"/>
  <c r="AE25" i="2"/>
  <c r="AK21" i="2"/>
  <c r="BP61" i="5"/>
  <c r="BQ61" i="5" s="1"/>
  <c r="BP7" i="5"/>
  <c r="BQ7" i="5" s="1"/>
  <c r="BP19" i="5"/>
  <c r="BQ19" i="5" s="1"/>
  <c r="BP35" i="5"/>
  <c r="BQ35" i="5" s="1"/>
  <c r="BP33" i="5"/>
  <c r="BQ33" i="5" s="1"/>
  <c r="BP29" i="5"/>
  <c r="BQ29" i="5" s="1"/>
  <c r="AJ17" i="2"/>
  <c r="BP15" i="5"/>
  <c r="BQ15" i="5" s="1"/>
  <c r="BP59" i="5"/>
  <c r="BQ59" i="5" s="1"/>
  <c r="AK13" i="2"/>
  <c r="BP57" i="5"/>
  <c r="BQ57" i="5" s="1"/>
  <c r="AG9" i="2"/>
  <c r="AE7" i="2"/>
  <c r="AI2" i="2"/>
  <c r="BP21" i="5"/>
  <c r="BQ21" i="5" s="1"/>
  <c r="E14" i="2"/>
  <c r="BZ2" i="2"/>
  <c r="CA5" i="2" s="1"/>
  <c r="AJ2" i="2"/>
  <c r="AG13" i="2"/>
  <c r="AC10" i="2"/>
  <c r="AI22" i="2"/>
  <c r="AG27" i="2"/>
  <c r="AK27" i="2"/>
  <c r="AG11" i="2"/>
  <c r="AK4" i="2"/>
  <c r="AI10" i="2"/>
  <c r="CB5" i="2"/>
  <c r="CB6" i="2"/>
  <c r="AE15" i="2"/>
  <c r="AE22" i="2"/>
  <c r="BZ3" i="2"/>
  <c r="CB3" i="2" s="1"/>
  <c r="AK17" i="2"/>
  <c r="AI30" i="2"/>
  <c r="AE5" i="2"/>
  <c r="AI23" i="2"/>
  <c r="AE10" i="2"/>
  <c r="AJ25" i="2"/>
  <c r="AJ30" i="2"/>
  <c r="AG30" i="2"/>
  <c r="AK30" i="2"/>
  <c r="AJ23" i="2"/>
  <c r="AG22" i="2"/>
  <c r="AK23" i="2"/>
  <c r="AI25" i="2"/>
  <c r="BP27" i="5"/>
  <c r="BQ27" i="5" s="1"/>
  <c r="BP3" i="5"/>
  <c r="BQ3" i="5" s="1"/>
  <c r="BP11" i="5"/>
  <c r="BQ11" i="5" s="1"/>
  <c r="BP25" i="5"/>
  <c r="BQ25" i="5" s="1"/>
  <c r="AC30" i="2"/>
  <c r="AE20" i="2"/>
  <c r="AE11" i="2"/>
  <c r="AJ4" i="2"/>
  <c r="AJ21" i="2"/>
  <c r="AG21" i="2"/>
  <c r="AR21" i="2" s="1"/>
  <c r="BT8" i="2"/>
  <c r="BT7" i="2"/>
  <c r="AE23" i="2"/>
  <c r="AI7" i="2"/>
  <c r="AI9" i="2"/>
  <c r="BP5" i="5"/>
  <c r="BQ5" i="5" s="1"/>
  <c r="BP17" i="5"/>
  <c r="BQ17" i="5" s="1"/>
  <c r="BP37" i="5"/>
  <c r="BQ37" i="5" s="1"/>
  <c r="BP9" i="5"/>
  <c r="BQ9" i="5" s="1"/>
  <c r="AG5" i="2"/>
  <c r="BP55" i="5"/>
  <c r="BQ55" i="5" s="1"/>
  <c r="BP23" i="5"/>
  <c r="BQ23" i="5" s="1"/>
  <c r="BP63" i="5"/>
  <c r="BQ63" i="5" s="1"/>
  <c r="BP51" i="5"/>
  <c r="BQ51" i="5" s="1"/>
  <c r="BP65" i="5"/>
  <c r="BQ65" i="5" s="1"/>
  <c r="BP31" i="5"/>
  <c r="BQ31" i="5" s="1"/>
  <c r="BP41" i="5"/>
  <c r="BQ41" i="5" s="1"/>
  <c r="AJ11" i="2"/>
  <c r="BP43" i="5"/>
  <c r="BQ43" i="5" s="1"/>
  <c r="BP49" i="5"/>
  <c r="BQ49" i="5" s="1"/>
  <c r="AG4" i="2"/>
  <c r="BP39" i="5"/>
  <c r="BQ39" i="5" s="1"/>
  <c r="AK25" i="2"/>
  <c r="E16" i="2"/>
  <c r="BF3" i="2"/>
  <c r="BF16" i="2"/>
  <c r="BF24" i="2"/>
  <c r="BF28" i="2"/>
  <c r="BF11" i="2"/>
  <c r="BF26" i="2"/>
  <c r="BF25" i="2"/>
  <c r="BF9" i="2"/>
  <c r="BF10" i="2"/>
  <c r="BF32" i="2"/>
  <c r="BF15" i="2"/>
  <c r="BF13" i="2"/>
  <c r="BF14" i="2"/>
  <c r="BF4" i="2"/>
  <c r="BF20" i="2"/>
  <c r="BF17" i="2"/>
  <c r="BF29" i="2"/>
  <c r="BF5" i="2"/>
  <c r="BF6" i="2"/>
  <c r="BF22" i="2"/>
  <c r="BF33" i="2"/>
  <c r="BF2" i="2"/>
  <c r="BF30" i="2"/>
  <c r="BF23" i="2"/>
  <c r="BF18" i="2"/>
  <c r="BF31" i="2"/>
  <c r="BF12" i="2"/>
  <c r="K7" i="2"/>
  <c r="E7" i="2"/>
  <c r="BD8" i="2"/>
  <c r="E8" i="2"/>
  <c r="K21" i="2"/>
  <c r="E21" i="2"/>
  <c r="K27" i="2"/>
  <c r="E27" i="2"/>
  <c r="BE27" i="2"/>
  <c r="AC21" i="2"/>
  <c r="BD7" i="2"/>
  <c r="BE7" i="2"/>
  <c r="AC14" i="2"/>
  <c r="AC23" i="2"/>
  <c r="AE14" i="2"/>
  <c r="AC33" i="2"/>
  <c r="AC31" i="2"/>
  <c r="AC6" i="2"/>
  <c r="AJ5" i="2"/>
  <c r="AC27" i="2"/>
  <c r="AC16" i="2"/>
  <c r="AC15" i="2"/>
  <c r="AG14" i="2"/>
  <c r="AC28" i="2"/>
  <c r="AC8" i="2"/>
  <c r="AC18" i="2"/>
  <c r="AC3" i="2"/>
  <c r="AC4" i="2"/>
  <c r="AC7" i="2"/>
  <c r="AC12" i="2"/>
  <c r="AC17" i="2"/>
  <c r="AC9" i="2"/>
  <c r="AC13" i="2"/>
  <c r="AC24" i="2"/>
  <c r="AC32" i="2"/>
  <c r="AC22" i="2"/>
  <c r="AC20" i="2"/>
  <c r="AC26" i="2"/>
  <c r="AC5" i="2"/>
  <c r="AC29" i="2"/>
  <c r="AI14" i="2"/>
  <c r="AK29" i="2"/>
  <c r="AG29" i="2"/>
  <c r="AR29" i="2" s="1"/>
  <c r="AI16" i="2"/>
  <c r="AJ24" i="2"/>
  <c r="AI24" i="2"/>
  <c r="AR24" i="2" s="1"/>
  <c r="AC25" i="2"/>
  <c r="AJ20" i="2"/>
  <c r="AI20" i="2"/>
  <c r="AI11" i="2"/>
  <c r="AC11" i="2"/>
  <c r="AI5" i="2"/>
  <c r="AC2" i="2"/>
  <c r="AG32" i="2"/>
  <c r="BD27" i="2"/>
  <c r="BN26" i="2"/>
  <c r="BN13" i="2"/>
  <c r="BE21" i="2"/>
  <c r="BD21" i="2"/>
  <c r="BD22" i="2"/>
  <c r="K22" i="2"/>
  <c r="BD3" i="2"/>
  <c r="K3" i="2"/>
  <c r="BE25" i="2"/>
  <c r="K25" i="2"/>
  <c r="BE15" i="2"/>
  <c r="K15" i="2"/>
  <c r="BE13" i="2"/>
  <c r="K13" i="2"/>
  <c r="BD2" i="2"/>
  <c r="K2" i="2"/>
  <c r="BD32" i="2"/>
  <c r="K32" i="2"/>
  <c r="BD28" i="2"/>
  <c r="K28" i="2"/>
  <c r="BD26" i="2"/>
  <c r="K26" i="2"/>
  <c r="BE26" i="2"/>
  <c r="BD23" i="2"/>
  <c r="K23" i="2"/>
  <c r="BE6" i="2"/>
  <c r="K6" i="2"/>
  <c r="BD9" i="2"/>
  <c r="K9" i="2"/>
  <c r="BE10" i="2"/>
  <c r="K10" i="2"/>
  <c r="BD31" i="2"/>
  <c r="K31" i="2"/>
  <c r="BE30" i="2"/>
  <c r="K30" i="2"/>
  <c r="BE16" i="2"/>
  <c r="K16" i="2"/>
  <c r="BE12" i="2"/>
  <c r="K12" i="2"/>
  <c r="BE8" i="2"/>
  <c r="K8" i="2"/>
  <c r="BE11" i="2"/>
  <c r="K11" i="2"/>
  <c r="BD4" i="2"/>
  <c r="K4" i="2"/>
  <c r="BE24" i="2"/>
  <c r="K24" i="2"/>
  <c r="BE5" i="2"/>
  <c r="K5" i="2"/>
  <c r="BE29" i="2"/>
  <c r="K29" i="2"/>
  <c r="BD33" i="2"/>
  <c r="K33" i="2"/>
  <c r="BE14" i="2"/>
  <c r="K14" i="2"/>
  <c r="BE20" i="2"/>
  <c r="K20" i="2"/>
  <c r="BD18" i="2"/>
  <c r="K18" i="2"/>
  <c r="BE17" i="2"/>
  <c r="K17" i="2"/>
  <c r="BD17" i="2"/>
  <c r="BN23" i="2"/>
  <c r="BN12" i="2"/>
  <c r="BN5" i="2"/>
  <c r="BD12" i="2"/>
  <c r="BN24" i="2"/>
  <c r="AK9" i="2"/>
  <c r="BN33" i="2"/>
  <c r="BN32" i="2"/>
  <c r="BN9" i="2"/>
  <c r="AK18" i="2"/>
  <c r="AJ18" i="2"/>
  <c r="BN6" i="2"/>
  <c r="AK11" i="2"/>
  <c r="BN15" i="2"/>
  <c r="BE18" i="2"/>
  <c r="AK7" i="2"/>
  <c r="BN25" i="2"/>
  <c r="AJ31" i="2"/>
  <c r="AJ7" i="2"/>
  <c r="BN22" i="2"/>
  <c r="AK24" i="2"/>
  <c r="BN7" i="2"/>
  <c r="BN31" i="2"/>
  <c r="BN16" i="2"/>
  <c r="AK20" i="2"/>
  <c r="BN20" i="2"/>
  <c r="BN4" i="2"/>
  <c r="BN21" i="2"/>
  <c r="BN8" i="2"/>
  <c r="BN28" i="2"/>
  <c r="BN18" i="2"/>
  <c r="BN27" i="2"/>
  <c r="BN29" i="2"/>
  <c r="BD16" i="2"/>
  <c r="BN30" i="2"/>
  <c r="AJ22" i="2"/>
  <c r="AK16" i="2"/>
  <c r="AJ14" i="2"/>
  <c r="AK10" i="2"/>
  <c r="AJ10" i="2"/>
  <c r="AJ26" i="2"/>
  <c r="BN11" i="2"/>
  <c r="AK22" i="2"/>
  <c r="BN2" i="2"/>
  <c r="AK31" i="2"/>
  <c r="AJ32" i="2"/>
  <c r="AJ9" i="2"/>
  <c r="AJ29" i="2"/>
  <c r="AK15" i="2"/>
  <c r="AK19" i="2"/>
  <c r="AK5" i="2"/>
  <c r="AK26" i="2"/>
  <c r="AK14" i="2"/>
  <c r="BE28" i="2"/>
  <c r="BE2" i="2"/>
  <c r="BN17" i="2"/>
  <c r="BE4" i="2"/>
  <c r="AJ15" i="2"/>
  <c r="BN3" i="2"/>
  <c r="BN10" i="2"/>
  <c r="BD5" i="2"/>
  <c r="BD30" i="2"/>
  <c r="BD14" i="2"/>
  <c r="BD10" i="2"/>
  <c r="BE3" i="2"/>
  <c r="BE22" i="2"/>
  <c r="BN14" i="2"/>
  <c r="BD24" i="2"/>
  <c r="AJ19" i="2"/>
  <c r="BD13" i="2"/>
  <c r="BE31" i="2"/>
  <c r="BE32" i="2"/>
  <c r="BD20" i="2"/>
  <c r="BD6" i="2"/>
  <c r="BD15" i="2"/>
  <c r="BE23" i="2"/>
  <c r="BE33" i="2"/>
  <c r="BE9" i="2"/>
  <c r="BD11" i="2"/>
  <c r="BD25" i="2"/>
  <c r="BD29" i="2"/>
  <c r="BP61" i="4"/>
  <c r="BQ61" i="4" s="1"/>
  <c r="AP6" i="1"/>
  <c r="BP7" i="4"/>
  <c r="BQ7" i="4" s="1"/>
  <c r="BP37" i="4"/>
  <c r="BQ37" i="4" s="1"/>
  <c r="BP43" i="4"/>
  <c r="BQ43" i="4" s="1"/>
  <c r="BP65" i="4"/>
  <c r="BQ65" i="4" s="1"/>
  <c r="BP15" i="4"/>
  <c r="BQ15" i="4" s="1"/>
  <c r="BP39" i="4"/>
  <c r="BQ39" i="4" s="1"/>
  <c r="BP53" i="4"/>
  <c r="BQ53" i="4" s="1"/>
  <c r="BP47" i="4"/>
  <c r="BQ47" i="4" s="1"/>
  <c r="BP19" i="4"/>
  <c r="BQ19" i="4" s="1"/>
  <c r="BP35" i="4"/>
  <c r="BQ35" i="4" s="1"/>
  <c r="BP45" i="4"/>
  <c r="BQ45" i="4" s="1"/>
  <c r="BP57" i="4"/>
  <c r="BQ57" i="4" s="1"/>
  <c r="BP33" i="4"/>
  <c r="BQ33" i="4" s="1"/>
  <c r="BP17" i="4"/>
  <c r="BQ17" i="4" s="1"/>
  <c r="BP27" i="4"/>
  <c r="BQ27" i="4" s="1"/>
  <c r="BP59" i="4"/>
  <c r="BQ59" i="4" s="1"/>
  <c r="BP29" i="4"/>
  <c r="BQ29" i="4" s="1"/>
  <c r="BP41" i="4"/>
  <c r="BQ41" i="4" s="1"/>
  <c r="BP23" i="4"/>
  <c r="BQ23" i="4" s="1"/>
  <c r="BP5" i="4"/>
  <c r="BQ5" i="4" s="1"/>
  <c r="BP21" i="4"/>
  <c r="BQ21" i="4" s="1"/>
  <c r="BP25" i="4"/>
  <c r="BQ25" i="4" s="1"/>
  <c r="BP13" i="4"/>
  <c r="BQ13" i="4" s="1"/>
  <c r="BP31" i="4"/>
  <c r="BQ31" i="4" s="1"/>
  <c r="BP11" i="4"/>
  <c r="BQ11" i="4" s="1"/>
  <c r="BP49" i="4"/>
  <c r="BQ49" i="4" s="1"/>
  <c r="BP63" i="4"/>
  <c r="BQ63" i="4" s="1"/>
  <c r="BP55" i="4"/>
  <c r="BQ55" i="4" s="1"/>
  <c r="BP51" i="4"/>
  <c r="BQ51" i="4" s="1"/>
  <c r="BP9" i="4"/>
  <c r="BQ9" i="4" s="1"/>
  <c r="BP3" i="4"/>
  <c r="BQ3" i="4" s="1"/>
  <c r="BA19" i="2"/>
  <c r="BT5" i="2" s="1"/>
  <c r="AV19" i="2"/>
  <c r="AZ19" i="2"/>
  <c r="P19" i="2"/>
  <c r="J19" i="2"/>
  <c r="BT2" i="2" s="1"/>
  <c r="BB19" i="2"/>
  <c r="X19" i="2"/>
  <c r="BL19" i="2"/>
  <c r="BO19" i="2" s="1"/>
  <c r="BK19" i="2"/>
  <c r="BM19" i="2"/>
  <c r="BT14" i="2" l="1"/>
  <c r="BT15" i="2" s="1"/>
  <c r="AM11" i="2"/>
  <c r="AQ11" i="2" s="1"/>
  <c r="AM23" i="2"/>
  <c r="AQ23" i="2" s="1"/>
  <c r="AL3" i="2"/>
  <c r="AP3" i="2" s="1"/>
  <c r="AL32" i="2"/>
  <c r="AP32" i="2" s="1"/>
  <c r="AM13" i="2"/>
  <c r="AQ13" i="2" s="1"/>
  <c r="AL28" i="2"/>
  <c r="AP28" i="2" s="1"/>
  <c r="AM8" i="2"/>
  <c r="AQ8" i="2" s="1"/>
  <c r="AM22" i="2"/>
  <c r="AQ22" i="2" s="1"/>
  <c r="AL18" i="2"/>
  <c r="AP18" i="2" s="1"/>
  <c r="AL20" i="2"/>
  <c r="AP20" i="2" s="1"/>
  <c r="AL23" i="2"/>
  <c r="AP23" i="2" s="1"/>
  <c r="AM4" i="2"/>
  <c r="AQ4" i="2" s="1"/>
  <c r="AL5" i="2"/>
  <c r="AP5" i="2" s="1"/>
  <c r="AM3" i="2"/>
  <c r="AQ3" i="2" s="1"/>
  <c r="AM31" i="2"/>
  <c r="AQ31" i="2" s="1"/>
  <c r="AM18" i="2"/>
  <c r="AQ18" i="2" s="1"/>
  <c r="AL11" i="2"/>
  <c r="AP11" i="2" s="1"/>
  <c r="AM30" i="2"/>
  <c r="AQ30" i="2" s="1"/>
  <c r="AM2" i="2"/>
  <c r="AQ2" i="2" s="1"/>
  <c r="AL15" i="2"/>
  <c r="AP15" i="2" s="1"/>
  <c r="AL26" i="2"/>
  <c r="AP26" i="2" s="1"/>
  <c r="AM20" i="2"/>
  <c r="AQ20" i="2" s="1"/>
  <c r="AM27" i="2"/>
  <c r="AQ27" i="2" s="1"/>
  <c r="AL17" i="2"/>
  <c r="AP17" i="2" s="1"/>
  <c r="AL30" i="2"/>
  <c r="AP30" i="2" s="1"/>
  <c r="AL33" i="2"/>
  <c r="AP33" i="2" s="1"/>
  <c r="AL6" i="2"/>
  <c r="AP6" i="2" s="1"/>
  <c r="AL21" i="2"/>
  <c r="AP21" i="2" s="1"/>
  <c r="AL25" i="2"/>
  <c r="AP25" i="2" s="1"/>
  <c r="AL24" i="2"/>
  <c r="AP24" i="2" s="1"/>
  <c r="AL4" i="2"/>
  <c r="AP4" i="2" s="1"/>
  <c r="AL27" i="2"/>
  <c r="AP27" i="2" s="1"/>
  <c r="AM12" i="2"/>
  <c r="AQ12" i="2" s="1"/>
  <c r="AM14" i="2"/>
  <c r="AQ14" i="2" s="1"/>
  <c r="AM16" i="2"/>
  <c r="AQ16" i="2" s="1"/>
  <c r="AM24" i="2"/>
  <c r="AQ24" i="2" s="1"/>
  <c r="AM29" i="2"/>
  <c r="AQ29" i="2" s="1"/>
  <c r="AM32" i="2"/>
  <c r="AQ32" i="2" s="1"/>
  <c r="AL14" i="2"/>
  <c r="AP14" i="2" s="1"/>
  <c r="AL22" i="2"/>
  <c r="AP22" i="2" s="1"/>
  <c r="AL16" i="2"/>
  <c r="AP16" i="2" s="1"/>
  <c r="AM5" i="2"/>
  <c r="AQ5" i="2" s="1"/>
  <c r="AL13" i="2"/>
  <c r="AP13" i="2" s="1"/>
  <c r="AL12" i="2"/>
  <c r="AP12" i="2" s="1"/>
  <c r="AM17" i="2"/>
  <c r="AQ17" i="2" s="1"/>
  <c r="AM21" i="2"/>
  <c r="AQ21" i="2" s="1"/>
  <c r="AM33" i="2"/>
  <c r="AQ33" i="2" s="1"/>
  <c r="AL10" i="2"/>
  <c r="AP10" i="2" s="1"/>
  <c r="AM10" i="2"/>
  <c r="AQ10" i="2" s="1"/>
  <c r="AM9" i="2"/>
  <c r="AQ9" i="2" s="1"/>
  <c r="AM26" i="2"/>
  <c r="AQ26" i="2" s="1"/>
  <c r="AL2" i="2"/>
  <c r="AP2" i="2" s="1"/>
  <c r="AL7" i="2"/>
  <c r="AP7" i="2" s="1"/>
  <c r="AL31" i="2"/>
  <c r="AP31" i="2" s="1"/>
  <c r="AM15" i="2"/>
  <c r="AQ15" i="2" s="1"/>
  <c r="AM6" i="2"/>
  <c r="AQ6" i="2" s="1"/>
  <c r="AL29" i="2"/>
  <c r="AP29" i="2" s="1"/>
  <c r="AM7" i="2"/>
  <c r="AQ7" i="2" s="1"/>
  <c r="AL9" i="2"/>
  <c r="AP9" i="2" s="1"/>
  <c r="AM25" i="2"/>
  <c r="AQ25" i="2" s="1"/>
  <c r="AM28" i="2"/>
  <c r="AQ28" i="2" s="1"/>
  <c r="AL8" i="2"/>
  <c r="AP8" i="2" s="1"/>
  <c r="AR2" i="2"/>
  <c r="AM19" i="2"/>
  <c r="AR15" i="2"/>
  <c r="AR28" i="2"/>
  <c r="AR3" i="2"/>
  <c r="AR16" i="2"/>
  <c r="AR6" i="2"/>
  <c r="AR27" i="2"/>
  <c r="AR18" i="2"/>
  <c r="AO32" i="2"/>
  <c r="AN27" i="2"/>
  <c r="AR32" i="2"/>
  <c r="AR13" i="2"/>
  <c r="BT13" i="2"/>
  <c r="AR4" i="2"/>
  <c r="AR30" i="2"/>
  <c r="AR31" i="2"/>
  <c r="AR9" i="2"/>
  <c r="AR14" i="2"/>
  <c r="AR7" i="2"/>
  <c r="AR25" i="2"/>
  <c r="AR5" i="2"/>
  <c r="AR23" i="2"/>
  <c r="AR11" i="2"/>
  <c r="AR20" i="2"/>
  <c r="AR10" i="2"/>
  <c r="AR22" i="2"/>
  <c r="BS18" i="2"/>
  <c r="CA6" i="2"/>
  <c r="BZ4" i="2"/>
  <c r="CB4" i="2" s="1"/>
  <c r="BT4" i="2"/>
  <c r="BT11" i="2"/>
  <c r="AN21" i="2"/>
  <c r="BQ67" i="5"/>
  <c r="BP67" i="5"/>
  <c r="AO7" i="2"/>
  <c r="AO27" i="2"/>
  <c r="BF19" i="2"/>
  <c r="AO21" i="2"/>
  <c r="K19" i="2"/>
  <c r="AO19" i="2" s="1"/>
  <c r="E19" i="2"/>
  <c r="AO29" i="2"/>
  <c r="AC19" i="2"/>
  <c r="AN7" i="2"/>
  <c r="AL19" i="2"/>
  <c r="AO10" i="2"/>
  <c r="AO15" i="2"/>
  <c r="AO22" i="2"/>
  <c r="AN13" i="2"/>
  <c r="AO13" i="2"/>
  <c r="AN17" i="2"/>
  <c r="AO17" i="2"/>
  <c r="AN5" i="2"/>
  <c r="AO5" i="2"/>
  <c r="AN16" i="2"/>
  <c r="AO16" i="2"/>
  <c r="AN23" i="2"/>
  <c r="AO23" i="2"/>
  <c r="AN33" i="2"/>
  <c r="AO33" i="2"/>
  <c r="AN8" i="2"/>
  <c r="AO8" i="2"/>
  <c r="AO9" i="2"/>
  <c r="AO26" i="2"/>
  <c r="AN2" i="2"/>
  <c r="AO2" i="2"/>
  <c r="AN25" i="2"/>
  <c r="AO25" i="2"/>
  <c r="AN28" i="2"/>
  <c r="AO28" i="2"/>
  <c r="AN3" i="2"/>
  <c r="AO3" i="2"/>
  <c r="AO14" i="2"/>
  <c r="AN11" i="2"/>
  <c r="AO11" i="2"/>
  <c r="AO18" i="2"/>
  <c r="AN24" i="2"/>
  <c r="AO24" i="2"/>
  <c r="AN30" i="2"/>
  <c r="AO30" i="2"/>
  <c r="AN20" i="2"/>
  <c r="AO20" i="2"/>
  <c r="AN4" i="2"/>
  <c r="AO4" i="2"/>
  <c r="AN12" i="2"/>
  <c r="AO12" i="2"/>
  <c r="AO31" i="2"/>
  <c r="AN6" i="2"/>
  <c r="AO6" i="2"/>
  <c r="AN15" i="2"/>
  <c r="AN22" i="2"/>
  <c r="AN18" i="2"/>
  <c r="AN9" i="2"/>
  <c r="AN26" i="2"/>
  <c r="AN32" i="2"/>
  <c r="AN29" i="2"/>
  <c r="AN31" i="2"/>
  <c r="AN14" i="2"/>
  <c r="AN10" i="2"/>
  <c r="BD19" i="2"/>
  <c r="BE19" i="2"/>
  <c r="BQ67" i="4"/>
  <c r="BP67" i="4"/>
  <c r="BN19" i="2"/>
  <c r="BC19" i="2"/>
  <c r="CA7" i="2" l="1"/>
  <c r="CA8" i="2" s="1"/>
  <c r="AQ19" i="2"/>
  <c r="AP19" i="2"/>
  <c r="CB7" i="2"/>
  <c r="CC4" i="2" s="1"/>
  <c r="AN19" i="2"/>
  <c r="CB8" i="2" l="1"/>
  <c r="CC3" i="2"/>
  <c r="CC6" i="2"/>
  <c r="CC5" i="2"/>
</calcChain>
</file>

<file path=xl/sharedStrings.xml><?xml version="1.0" encoding="utf-8"?>
<sst xmlns="http://schemas.openxmlformats.org/spreadsheetml/2006/main" count="5855" uniqueCount="1804">
  <si>
    <t>DatePickMade</t>
  </si>
  <si>
    <t>GameDate</t>
  </si>
  <si>
    <t>HomeTeam</t>
  </si>
  <si>
    <t>AwayTeam</t>
  </si>
  <si>
    <t>PredictedWinner</t>
  </si>
  <si>
    <t>ActualWinner</t>
  </si>
  <si>
    <t>ActualHomeScore</t>
  </si>
  <si>
    <t>ActualAwayScore</t>
  </si>
  <si>
    <t>PredictedHomeScore</t>
  </si>
  <si>
    <t>PredictedAwayScore</t>
  </si>
  <si>
    <t>PredictedResult</t>
  </si>
  <si>
    <t>ActualResult</t>
  </si>
  <si>
    <t>SEA</t>
  </si>
  <si>
    <t>STL</t>
  </si>
  <si>
    <t>FLA</t>
  </si>
  <si>
    <t>UTA</t>
  </si>
  <si>
    <t>BOS</t>
  </si>
  <si>
    <t>CHI</t>
  </si>
  <si>
    <t>TOR</t>
  </si>
  <si>
    <t>MTL</t>
  </si>
  <si>
    <t>NYR</t>
  </si>
  <si>
    <t>PIT</t>
  </si>
  <si>
    <t>WPG</t>
  </si>
  <si>
    <t>EDM</t>
  </si>
  <si>
    <t>CGY</t>
  </si>
  <si>
    <t>VAN</t>
  </si>
  <si>
    <t>COL</t>
  </si>
  <si>
    <t>VGK</t>
  </si>
  <si>
    <t>LAK</t>
  </si>
  <si>
    <t>BUF</t>
  </si>
  <si>
    <t>OTT</t>
  </si>
  <si>
    <t>DET</t>
  </si>
  <si>
    <t>NJD</t>
  </si>
  <si>
    <t>NYI</t>
  </si>
  <si>
    <t>DAL</t>
  </si>
  <si>
    <t>NSH</t>
  </si>
  <si>
    <t>CBJ</t>
  </si>
  <si>
    <t>MIN</t>
  </si>
  <si>
    <t>SJS</t>
  </si>
  <si>
    <t>SO</t>
  </si>
  <si>
    <t>REG</t>
  </si>
  <si>
    <t>GameID</t>
  </si>
  <si>
    <t>Teams</t>
  </si>
  <si>
    <t>TBL</t>
  </si>
  <si>
    <t>CAR</t>
  </si>
  <si>
    <t>PHI</t>
  </si>
  <si>
    <t>WSH</t>
  </si>
  <si>
    <t>ANA</t>
  </si>
  <si>
    <t>TimesPredictedWinner</t>
  </si>
  <si>
    <t>TimesPredictedLoserAway</t>
  </si>
  <si>
    <t>TimesPredictedLoserHome</t>
  </si>
  <si>
    <t>TimesPredictedLoser</t>
  </si>
  <si>
    <t>TimesPredictionAwayCorrect</t>
  </si>
  <si>
    <t>TimesPredictionHomeCorrect</t>
  </si>
  <si>
    <t>TimesPredictedWinnerAway</t>
  </si>
  <si>
    <t>TimesPredictedWinnerHome</t>
  </si>
  <si>
    <t>2024020001</t>
  </si>
  <si>
    <t>2024020002</t>
  </si>
  <si>
    <t>CorrectAwayScorePrediction</t>
  </si>
  <si>
    <t>CorrectHomeScorePrediction</t>
  </si>
  <si>
    <t>CorrectWinnerPrediction</t>
  </si>
  <si>
    <t>GP_A</t>
  </si>
  <si>
    <t>GP_H</t>
  </si>
  <si>
    <t>GP</t>
  </si>
  <si>
    <t>W_A</t>
  </si>
  <si>
    <t>L_A</t>
  </si>
  <si>
    <t>W_H</t>
  </si>
  <si>
    <t>L_H</t>
  </si>
  <si>
    <t>GF_A</t>
  </si>
  <si>
    <t>GA_A</t>
  </si>
  <si>
    <t>GD_A</t>
  </si>
  <si>
    <t>GF_H</t>
  </si>
  <si>
    <t>GD_H</t>
  </si>
  <si>
    <t>GF</t>
  </si>
  <si>
    <t>GA</t>
  </si>
  <si>
    <t>GD</t>
  </si>
  <si>
    <t>GA_H</t>
  </si>
  <si>
    <t>OT</t>
  </si>
  <si>
    <t>PREDICTIONS</t>
  </si>
  <si>
    <t>ACTUAL</t>
  </si>
  <si>
    <t>H</t>
  </si>
  <si>
    <t>A</t>
  </si>
  <si>
    <t>HOME &gt;</t>
  </si>
  <si>
    <t>AWAY V</t>
  </si>
  <si>
    <t>GameIsOver</t>
  </si>
  <si>
    <t>GR</t>
  </si>
  <si>
    <t>Games Correct</t>
  </si>
  <si>
    <t>Games Played</t>
  </si>
  <si>
    <t>Games Incorrect</t>
  </si>
  <si>
    <t>Success Rate</t>
  </si>
  <si>
    <t>WatchedGame</t>
  </si>
  <si>
    <t>OTL_A</t>
  </si>
  <si>
    <t>SOL_A</t>
  </si>
  <si>
    <t>LosingTeam</t>
  </si>
  <si>
    <t>Watched</t>
  </si>
  <si>
    <t>C</t>
  </si>
  <si>
    <t>D</t>
  </si>
  <si>
    <t>W</t>
  </si>
  <si>
    <t>E</t>
  </si>
  <si>
    <t>M</t>
  </si>
  <si>
    <t>P</t>
  </si>
  <si>
    <t>GFPG</t>
  </si>
  <si>
    <t>GAPG</t>
  </si>
  <si>
    <t>GDPG</t>
  </si>
  <si>
    <t>2024020024</t>
  </si>
  <si>
    <t>2024020025</t>
  </si>
  <si>
    <t>2024020026</t>
  </si>
  <si>
    <t>2024020027</t>
  </si>
  <si>
    <t>OTL_H</t>
  </si>
  <si>
    <t>SOL_H</t>
  </si>
  <si>
    <t>PTS</t>
  </si>
  <si>
    <t>PTS2</t>
  </si>
  <si>
    <t>RW_A</t>
  </si>
  <si>
    <t>OTW_A</t>
  </si>
  <si>
    <t>SOW_A</t>
  </si>
  <si>
    <t>RW_H</t>
  </si>
  <si>
    <t>OTW_H</t>
  </si>
  <si>
    <t>SOW_H</t>
  </si>
  <si>
    <t>RL_A</t>
  </si>
  <si>
    <t>RL_H</t>
  </si>
  <si>
    <t>2024020004</t>
  </si>
  <si>
    <t>2024020005</t>
  </si>
  <si>
    <t>2024020006</t>
  </si>
  <si>
    <t>2024020007</t>
  </si>
  <si>
    <t>2024020008</t>
  </si>
  <si>
    <t>2024020009</t>
  </si>
  <si>
    <t>2024020010</t>
  </si>
  <si>
    <t>2024020011</t>
  </si>
  <si>
    <t>2024020012</t>
  </si>
  <si>
    <t>2024020013</t>
  </si>
  <si>
    <t>2024020015</t>
  </si>
  <si>
    <t>2024020016</t>
  </si>
  <si>
    <t>2024020014</t>
  </si>
  <si>
    <t>2024020017</t>
  </si>
  <si>
    <t>2024020018</t>
  </si>
  <si>
    <t>2024020019</t>
  </si>
  <si>
    <t>2024020020</t>
  </si>
  <si>
    <t>2024020021</t>
  </si>
  <si>
    <t>2024020022</t>
  </si>
  <si>
    <t>2024020023</t>
  </si>
  <si>
    <t>2024020028</t>
  </si>
  <si>
    <t>2024020029</t>
  </si>
  <si>
    <t>2024020030</t>
  </si>
  <si>
    <t>2024020031</t>
  </si>
  <si>
    <t>2024020032</t>
  </si>
  <si>
    <t>2024020033</t>
  </si>
  <si>
    <t>2024020034</t>
  </si>
  <si>
    <t>2024020035</t>
  </si>
  <si>
    <t>2024020036</t>
  </si>
  <si>
    <t>2024020037</t>
  </si>
  <si>
    <t>2024020038</t>
  </si>
  <si>
    <t>2024020039</t>
  </si>
  <si>
    <t>2024020040</t>
  </si>
  <si>
    <t>2024020041</t>
  </si>
  <si>
    <t>2024020042</t>
  </si>
  <si>
    <t>2024020043</t>
  </si>
  <si>
    <t>2024020044</t>
  </si>
  <si>
    <t>2024020045</t>
  </si>
  <si>
    <t>2024020046</t>
  </si>
  <si>
    <t>2024020047</t>
  </si>
  <si>
    <t>2024020048</t>
  </si>
  <si>
    <t>2024020049</t>
  </si>
  <si>
    <t>2024020050</t>
  </si>
  <si>
    <t>2024020051</t>
  </si>
  <si>
    <t>2024020052</t>
  </si>
  <si>
    <t>2024020053</t>
  </si>
  <si>
    <t>2024020054</t>
  </si>
  <si>
    <t>2024020055</t>
  </si>
  <si>
    <t>2024020056</t>
  </si>
  <si>
    <t>2024020057</t>
  </si>
  <si>
    <t>2024020058</t>
  </si>
  <si>
    <t>2024020059</t>
  </si>
  <si>
    <t>2024020060</t>
  </si>
  <si>
    <t>2024020061</t>
  </si>
  <si>
    <t>2024020062</t>
  </si>
  <si>
    <t>2024020064</t>
  </si>
  <si>
    <t>2024020065</t>
  </si>
  <si>
    <t>2024020066</t>
  </si>
  <si>
    <t>2024020067</t>
  </si>
  <si>
    <t>2024020063</t>
  </si>
  <si>
    <t>2024020068</t>
  </si>
  <si>
    <t>2024020069</t>
  </si>
  <si>
    <t>2024020070</t>
  </si>
  <si>
    <t>2024020071</t>
  </si>
  <si>
    <t>2024020072</t>
  </si>
  <si>
    <t>2024020073</t>
  </si>
  <si>
    <t>2024020074</t>
  </si>
  <si>
    <t>2024020075</t>
  </si>
  <si>
    <t>2024020076</t>
  </si>
  <si>
    <t>2024020077</t>
  </si>
  <si>
    <t>2024020078</t>
  </si>
  <si>
    <t>2024020079</t>
  </si>
  <si>
    <t>2024020080</t>
  </si>
  <si>
    <t>2024020081</t>
  </si>
  <si>
    <t>2024020082</t>
  </si>
  <si>
    <t>2024020083</t>
  </si>
  <si>
    <t>2024020084</t>
  </si>
  <si>
    <t>2024020085</t>
  </si>
  <si>
    <t>2024020086</t>
  </si>
  <si>
    <t>2024020087</t>
  </si>
  <si>
    <t>2024020088</t>
  </si>
  <si>
    <t>2024020089</t>
  </si>
  <si>
    <t>2024020090</t>
  </si>
  <si>
    <t>2024020091</t>
  </si>
  <si>
    <t>2024020092</t>
  </si>
  <si>
    <t>2024020093</t>
  </si>
  <si>
    <t>2024020094</t>
  </si>
  <si>
    <t>2024020095</t>
  </si>
  <si>
    <t>2024020096</t>
  </si>
  <si>
    <t>2024020097</t>
  </si>
  <si>
    <t>2024020098</t>
  </si>
  <si>
    <t>2024020099</t>
  </si>
  <si>
    <t>2024020100</t>
  </si>
  <si>
    <t>2024020106</t>
  </si>
  <si>
    <t>2024020101</t>
  </si>
  <si>
    <t>2024020103</t>
  </si>
  <si>
    <t>2024020104</t>
  </si>
  <si>
    <t>2024020102</t>
  </si>
  <si>
    <t>2024020105</t>
  </si>
  <si>
    <t>2024020107</t>
  </si>
  <si>
    <t>2024020108</t>
  </si>
  <si>
    <t>2024020109</t>
  </si>
  <si>
    <t>2024020110</t>
  </si>
  <si>
    <t>2024020111</t>
  </si>
  <si>
    <t>2024020112</t>
  </si>
  <si>
    <t>2024020113</t>
  </si>
  <si>
    <t>2024020114</t>
  </si>
  <si>
    <t>2024020115</t>
  </si>
  <si>
    <t>2024020116</t>
  </si>
  <si>
    <t>2024020117</t>
  </si>
  <si>
    <t>2024020118</t>
  </si>
  <si>
    <t>2024020119</t>
  </si>
  <si>
    <t>2024020120</t>
  </si>
  <si>
    <t>2024020121</t>
  </si>
  <si>
    <t>2024020122</t>
  </si>
  <si>
    <t>2024020123</t>
  </si>
  <si>
    <t>2024020124</t>
  </si>
  <si>
    <t>2024020125</t>
  </si>
  <si>
    <t>2024020126</t>
  </si>
  <si>
    <t>2024020127</t>
  </si>
  <si>
    <t>2024020128</t>
  </si>
  <si>
    <t>2024020129</t>
  </si>
  <si>
    <t>2024020130</t>
  </si>
  <si>
    <t>2024020131</t>
  </si>
  <si>
    <t>2024020132</t>
  </si>
  <si>
    <t>2024020133</t>
  </si>
  <si>
    <t>2024020134</t>
  </si>
  <si>
    <t>2024020135</t>
  </si>
  <si>
    <t>2024020136</t>
  </si>
  <si>
    <t>2024020137</t>
  </si>
  <si>
    <t>2024020138</t>
  </si>
  <si>
    <t>2024020139</t>
  </si>
  <si>
    <t>2024020140</t>
  </si>
  <si>
    <t>2024020142</t>
  </si>
  <si>
    <t>2024020141</t>
  </si>
  <si>
    <t>2024020143</t>
  </si>
  <si>
    <t>2024020144</t>
  </si>
  <si>
    <t>2024020145</t>
  </si>
  <si>
    <t>2024020146</t>
  </si>
  <si>
    <t>2024020147</t>
  </si>
  <si>
    <t>2024020148</t>
  </si>
  <si>
    <t>2024020149</t>
  </si>
  <si>
    <t>2024020150</t>
  </si>
  <si>
    <t>2024020152</t>
  </si>
  <si>
    <t>2024020153</t>
  </si>
  <si>
    <t>2024020151</t>
  </si>
  <si>
    <t>2024020154</t>
  </si>
  <si>
    <t>2024020155</t>
  </si>
  <si>
    <t>2024020156</t>
  </si>
  <si>
    <t>2024020157</t>
  </si>
  <si>
    <t>2024020158</t>
  </si>
  <si>
    <t>2024020160</t>
  </si>
  <si>
    <t>2024020159</t>
  </si>
  <si>
    <t>2024020161</t>
  </si>
  <si>
    <t>2024020162</t>
  </si>
  <si>
    <t>2024020163</t>
  </si>
  <si>
    <t>2024020164</t>
  </si>
  <si>
    <t>2024020165</t>
  </si>
  <si>
    <t>2024020166</t>
  </si>
  <si>
    <t>2024020167</t>
  </si>
  <si>
    <t>2024020168</t>
  </si>
  <si>
    <t>2024020169</t>
  </si>
  <si>
    <t>2024020170</t>
  </si>
  <si>
    <t>2024020171</t>
  </si>
  <si>
    <t>2024020172</t>
  </si>
  <si>
    <t>2024020173</t>
  </si>
  <si>
    <t>2024020174</t>
  </si>
  <si>
    <t>2024020175</t>
  </si>
  <si>
    <t>2024020176</t>
  </si>
  <si>
    <t>2024020177</t>
  </si>
  <si>
    <t>2024020178</t>
  </si>
  <si>
    <t>2024020179</t>
  </si>
  <si>
    <t>2024020180</t>
  </si>
  <si>
    <t>2024020181</t>
  </si>
  <si>
    <t>2024020182</t>
  </si>
  <si>
    <t>2024020183</t>
  </si>
  <si>
    <t>2024020184</t>
  </si>
  <si>
    <t>2024020185</t>
  </si>
  <si>
    <t>2024020186</t>
  </si>
  <si>
    <t>2024020187</t>
  </si>
  <si>
    <t>2024020188</t>
  </si>
  <si>
    <t>2024020189</t>
  </si>
  <si>
    <t>2024020190</t>
  </si>
  <si>
    <t>2024020191</t>
  </si>
  <si>
    <t>2024020192</t>
  </si>
  <si>
    <t>2024020193</t>
  </si>
  <si>
    <t>2024020194</t>
  </si>
  <si>
    <t>2024020195</t>
  </si>
  <si>
    <t>2024020196</t>
  </si>
  <si>
    <t>2024020197</t>
  </si>
  <si>
    <t>2024020198</t>
  </si>
  <si>
    <t>2024020199</t>
  </si>
  <si>
    <t>2024020200</t>
  </si>
  <si>
    <t>2024020201</t>
  </si>
  <si>
    <t>2024020202</t>
  </si>
  <si>
    <t>2024020203</t>
  </si>
  <si>
    <t>2024020204</t>
  </si>
  <si>
    <t>2024020205</t>
  </si>
  <si>
    <t>2024020206</t>
  </si>
  <si>
    <t>2024020207</t>
  </si>
  <si>
    <t>2024020208</t>
  </si>
  <si>
    <t>2024020209</t>
  </si>
  <si>
    <t>2024020211</t>
  </si>
  <si>
    <t>2024020212</t>
  </si>
  <si>
    <t>2024020213</t>
  </si>
  <si>
    <t>2024020214</t>
  </si>
  <si>
    <t>2024020210</t>
  </si>
  <si>
    <t>2024020215</t>
  </si>
  <si>
    <t>2024020216</t>
  </si>
  <si>
    <t>2024020217</t>
  </si>
  <si>
    <t>2024020218</t>
  </si>
  <si>
    <t>2024020219</t>
  </si>
  <si>
    <t>2024020220</t>
  </si>
  <si>
    <t>2024020221</t>
  </si>
  <si>
    <t>2024020222</t>
  </si>
  <si>
    <t>2024020223</t>
  </si>
  <si>
    <t>2024020224</t>
  </si>
  <si>
    <t>2024020225</t>
  </si>
  <si>
    <t>2024020226</t>
  </si>
  <si>
    <t>2024020227</t>
  </si>
  <si>
    <t>2024020228</t>
  </si>
  <si>
    <t>2024020229</t>
  </si>
  <si>
    <t>2024020230</t>
  </si>
  <si>
    <t>2024020231</t>
  </si>
  <si>
    <t>2024020232</t>
  </si>
  <si>
    <t>2024020233</t>
  </si>
  <si>
    <t>2024020234</t>
  </si>
  <si>
    <t>2024020235</t>
  </si>
  <si>
    <t>2024020236</t>
  </si>
  <si>
    <t>2024020237</t>
  </si>
  <si>
    <t>2024020238</t>
  </si>
  <si>
    <t>2024020239</t>
  </si>
  <si>
    <t>2024020240</t>
  </si>
  <si>
    <t>2024020241</t>
  </si>
  <si>
    <t>2024020242</t>
  </si>
  <si>
    <t>2024020243</t>
  </si>
  <si>
    <t>2024020244</t>
  </si>
  <si>
    <t>2024020245</t>
  </si>
  <si>
    <t>2024020247</t>
  </si>
  <si>
    <t>2024020246</t>
  </si>
  <si>
    <t>2024020248</t>
  </si>
  <si>
    <t>2024020249</t>
  </si>
  <si>
    <t>2024020250</t>
  </si>
  <si>
    <t>2024020251</t>
  </si>
  <si>
    <t>2024020252</t>
  </si>
  <si>
    <t>2024020253</t>
  </si>
  <si>
    <t>2024020254</t>
  </si>
  <si>
    <t>2024020255</t>
  </si>
  <si>
    <t>2024020256</t>
  </si>
  <si>
    <t>2024020258</t>
  </si>
  <si>
    <t>2024020259</t>
  </si>
  <si>
    <t>2024020260</t>
  </si>
  <si>
    <t>2024020261</t>
  </si>
  <si>
    <t>2024020257</t>
  </si>
  <si>
    <t>2024020262</t>
  </si>
  <si>
    <t>2024020263</t>
  </si>
  <si>
    <t>2024020264</t>
  </si>
  <si>
    <t>2024020265</t>
  </si>
  <si>
    <t>2024020266</t>
  </si>
  <si>
    <t>2024020267</t>
  </si>
  <si>
    <t>2024020268</t>
  </si>
  <si>
    <t>2024020269</t>
  </si>
  <si>
    <t>2024020270</t>
  </si>
  <si>
    <t>2024020271</t>
  </si>
  <si>
    <t>2024020272</t>
  </si>
  <si>
    <t>2024020273</t>
  </si>
  <si>
    <t>2024020274</t>
  </si>
  <si>
    <t>2024020275</t>
  </si>
  <si>
    <t>2024020276</t>
  </si>
  <si>
    <t>2024020277</t>
  </si>
  <si>
    <t>2024020278</t>
  </si>
  <si>
    <t>2024020279</t>
  </si>
  <si>
    <t>2024020280</t>
  </si>
  <si>
    <t>2024020281</t>
  </si>
  <si>
    <t>2024020282</t>
  </si>
  <si>
    <t>2024020283</t>
  </si>
  <si>
    <t>2024020284</t>
  </si>
  <si>
    <t>2024020286</t>
  </si>
  <si>
    <t>2024020287</t>
  </si>
  <si>
    <t>2024020285</t>
  </si>
  <si>
    <t>2024020288</t>
  </si>
  <si>
    <t>2024020289</t>
  </si>
  <si>
    <t>2024020290</t>
  </si>
  <si>
    <t>2024020291</t>
  </si>
  <si>
    <t>2024020292</t>
  </si>
  <si>
    <t>2024020293</t>
  </si>
  <si>
    <t>2024020294</t>
  </si>
  <si>
    <t>2024020295</t>
  </si>
  <si>
    <t>2024020296</t>
  </si>
  <si>
    <t>2024020297</t>
  </si>
  <si>
    <t>2024020298</t>
  </si>
  <si>
    <t>2024020299</t>
  </si>
  <si>
    <t>2024020300</t>
  </si>
  <si>
    <t>2024020301</t>
  </si>
  <si>
    <t>2024020302</t>
  </si>
  <si>
    <t>2024020303</t>
  </si>
  <si>
    <t>2024020304</t>
  </si>
  <si>
    <t>2024020305</t>
  </si>
  <si>
    <t>2024020306</t>
  </si>
  <si>
    <t>2024020307</t>
  </si>
  <si>
    <t>2024020308</t>
  </si>
  <si>
    <t>2024020309</t>
  </si>
  <si>
    <t>2024020310</t>
  </si>
  <si>
    <t>2024020311</t>
  </si>
  <si>
    <t>2024020312</t>
  </si>
  <si>
    <t>2024020313</t>
  </si>
  <si>
    <t>2024020314</t>
  </si>
  <si>
    <t>2024020315</t>
  </si>
  <si>
    <t>2024020316</t>
  </si>
  <si>
    <t>2024020317</t>
  </si>
  <si>
    <t>2024020318</t>
  </si>
  <si>
    <t>2024020319</t>
  </si>
  <si>
    <t>2024020320</t>
  </si>
  <si>
    <t>2024020321</t>
  </si>
  <si>
    <t>2024020322</t>
  </si>
  <si>
    <t>2024020323</t>
  </si>
  <si>
    <t>2024020324</t>
  </si>
  <si>
    <t>2024020325</t>
  </si>
  <si>
    <t>2024020326</t>
  </si>
  <si>
    <t>2024020327</t>
  </si>
  <si>
    <t>2024020328</t>
  </si>
  <si>
    <t>2024020329</t>
  </si>
  <si>
    <t>2024020330</t>
  </si>
  <si>
    <t>2024020331</t>
  </si>
  <si>
    <t>2024020332</t>
  </si>
  <si>
    <t>2024020333</t>
  </si>
  <si>
    <t>2024020334</t>
  </si>
  <si>
    <t>2024020335</t>
  </si>
  <si>
    <t>2024020336</t>
  </si>
  <si>
    <t>2024020337</t>
  </si>
  <si>
    <t>2024020338</t>
  </si>
  <si>
    <t>2024020339</t>
  </si>
  <si>
    <t>2024020340</t>
  </si>
  <si>
    <t>2024020341</t>
  </si>
  <si>
    <t>2024020342</t>
  </si>
  <si>
    <t>2024020343</t>
  </si>
  <si>
    <t>2024020344</t>
  </si>
  <si>
    <t>2024020345</t>
  </si>
  <si>
    <t>2024020346</t>
  </si>
  <si>
    <t>2024020347</t>
  </si>
  <si>
    <t>2024020348</t>
  </si>
  <si>
    <t>2024020349</t>
  </si>
  <si>
    <t>2024020350</t>
  </si>
  <si>
    <t>2024020351</t>
  </si>
  <si>
    <t>2024020352</t>
  </si>
  <si>
    <t>2024020353</t>
  </si>
  <si>
    <t>2024020354</t>
  </si>
  <si>
    <t>2024020355</t>
  </si>
  <si>
    <t>2024020356</t>
  </si>
  <si>
    <t>2024020357</t>
  </si>
  <si>
    <t>2024020358</t>
  </si>
  <si>
    <t>2024020359</t>
  </si>
  <si>
    <t>2024020360</t>
  </si>
  <si>
    <t>2024020361</t>
  </si>
  <si>
    <t>2024020362</t>
  </si>
  <si>
    <t>2024020363</t>
  </si>
  <si>
    <t>2024020364</t>
  </si>
  <si>
    <t>2024020365</t>
  </si>
  <si>
    <t>2024020366</t>
  </si>
  <si>
    <t>2024020367</t>
  </si>
  <si>
    <t>2024020368</t>
  </si>
  <si>
    <t>2024020369</t>
  </si>
  <si>
    <t>2024020370</t>
  </si>
  <si>
    <t>2024020371</t>
  </si>
  <si>
    <t>2024020372</t>
  </si>
  <si>
    <t>2024020374</t>
  </si>
  <si>
    <t>2024020373</t>
  </si>
  <si>
    <t>2024020375</t>
  </si>
  <si>
    <t>2024020376</t>
  </si>
  <si>
    <t>2024020377</t>
  </si>
  <si>
    <t>2024020378</t>
  </si>
  <si>
    <t>2024020379</t>
  </si>
  <si>
    <t>2024020380</t>
  </si>
  <si>
    <t>2024020381</t>
  </si>
  <si>
    <t>2024020382</t>
  </si>
  <si>
    <t>2024020383</t>
  </si>
  <si>
    <t>2024020384</t>
  </si>
  <si>
    <t>2024020385</t>
  </si>
  <si>
    <t>2024020386</t>
  </si>
  <si>
    <t>2024020387</t>
  </si>
  <si>
    <t>2024020388</t>
  </si>
  <si>
    <t>2024020389</t>
  </si>
  <si>
    <t>2024020390</t>
  </si>
  <si>
    <t>2024020391</t>
  </si>
  <si>
    <t>2024020392</t>
  </si>
  <si>
    <t>2024020393</t>
  </si>
  <si>
    <t>2024020394</t>
  </si>
  <si>
    <t>2024020395</t>
  </si>
  <si>
    <t>2024020396</t>
  </si>
  <si>
    <t>2024020397</t>
  </si>
  <si>
    <t>2024020398</t>
  </si>
  <si>
    <t>2024020399</t>
  </si>
  <si>
    <t>2024020400</t>
  </si>
  <si>
    <t>2024020401</t>
  </si>
  <si>
    <t>2024020402</t>
  </si>
  <si>
    <t>2024020403</t>
  </si>
  <si>
    <t>2024020404</t>
  </si>
  <si>
    <t>2024020405</t>
  </si>
  <si>
    <t>2024020406</t>
  </si>
  <si>
    <t>2024020407</t>
  </si>
  <si>
    <t>2024020408</t>
  </si>
  <si>
    <t>2024020409</t>
  </si>
  <si>
    <t>2024020410</t>
  </si>
  <si>
    <t>2024020411</t>
  </si>
  <si>
    <t>2024020412</t>
  </si>
  <si>
    <t>2024020413</t>
  </si>
  <si>
    <t>2024020414</t>
  </si>
  <si>
    <t>2024020415</t>
  </si>
  <si>
    <t>2024020416</t>
  </si>
  <si>
    <t>2024020417</t>
  </si>
  <si>
    <t>2024020418</t>
  </si>
  <si>
    <t>2024020419</t>
  </si>
  <si>
    <t>2024020420</t>
  </si>
  <si>
    <t>2024020421</t>
  </si>
  <si>
    <t>2024020422</t>
  </si>
  <si>
    <t>2024020423</t>
  </si>
  <si>
    <t>2024020424</t>
  </si>
  <si>
    <t>2024020425</t>
  </si>
  <si>
    <t>2024020426</t>
  </si>
  <si>
    <t>2024020427</t>
  </si>
  <si>
    <t>2024020428</t>
  </si>
  <si>
    <t>2024020429</t>
  </si>
  <si>
    <t>2024020430</t>
  </si>
  <si>
    <t>2024020431</t>
  </si>
  <si>
    <t>2024020432</t>
  </si>
  <si>
    <t>2024020433</t>
  </si>
  <si>
    <t>2024020434</t>
  </si>
  <si>
    <t>2024020435</t>
  </si>
  <si>
    <t>2024020436</t>
  </si>
  <si>
    <t>2024020437</t>
  </si>
  <si>
    <t>2024020438</t>
  </si>
  <si>
    <t>2024020439</t>
  </si>
  <si>
    <t>2024020440</t>
  </si>
  <si>
    <t>2024020441</t>
  </si>
  <si>
    <t>2024020442</t>
  </si>
  <si>
    <t>2024020443</t>
  </si>
  <si>
    <t>2024020444</t>
  </si>
  <si>
    <t>2024020445</t>
  </si>
  <si>
    <t>2024020446</t>
  </si>
  <si>
    <t>2024020447</t>
  </si>
  <si>
    <t>2024020448</t>
  </si>
  <si>
    <t>2024020449</t>
  </si>
  <si>
    <t>2024020450</t>
  </si>
  <si>
    <t>2024020451</t>
  </si>
  <si>
    <t>2024020452</t>
  </si>
  <si>
    <t>2024020453</t>
  </si>
  <si>
    <t>2024020454</t>
  </si>
  <si>
    <t>2024020455</t>
  </si>
  <si>
    <t>2024020456</t>
  </si>
  <si>
    <t>2024020457</t>
  </si>
  <si>
    <t>2024020458</t>
  </si>
  <si>
    <t>2024020459</t>
  </si>
  <si>
    <t>2024020460</t>
  </si>
  <si>
    <t>2024020461</t>
  </si>
  <si>
    <t>2024020462</t>
  </si>
  <si>
    <t>2024020463</t>
  </si>
  <si>
    <t>2024020464</t>
  </si>
  <si>
    <t>2024020465</t>
  </si>
  <si>
    <t>2024020466</t>
  </si>
  <si>
    <t>2024020468</t>
  </si>
  <si>
    <t>2024020467</t>
  </si>
  <si>
    <t>2024020469</t>
  </si>
  <si>
    <t>2024020470</t>
  </si>
  <si>
    <t>2024020471</t>
  </si>
  <si>
    <t>2024020472</t>
  </si>
  <si>
    <t>2024020473</t>
  </si>
  <si>
    <t>2024020474</t>
  </si>
  <si>
    <t>2024020475</t>
  </si>
  <si>
    <t>2024020476</t>
  </si>
  <si>
    <t>2024020477</t>
  </si>
  <si>
    <t>2024020478</t>
  </si>
  <si>
    <t>2024020479</t>
  </si>
  <si>
    <t>2024020480</t>
  </si>
  <si>
    <t>2024020481</t>
  </si>
  <si>
    <t>2024020482</t>
  </si>
  <si>
    <t>2024020483</t>
  </si>
  <si>
    <t>2024020484</t>
  </si>
  <si>
    <t>2024020485</t>
  </si>
  <si>
    <t>2024020486</t>
  </si>
  <si>
    <t>2024020487</t>
  </si>
  <si>
    <t>2024020488</t>
  </si>
  <si>
    <t>2024020489</t>
  </si>
  <si>
    <t>2024020490</t>
  </si>
  <si>
    <t>2024020491</t>
  </si>
  <si>
    <t>2024020492</t>
  </si>
  <si>
    <t>2024020493</t>
  </si>
  <si>
    <t>2024020494</t>
  </si>
  <si>
    <t>2024020495</t>
  </si>
  <si>
    <t>2024020496</t>
  </si>
  <si>
    <t>2024020497</t>
  </si>
  <si>
    <t>2024020498</t>
  </si>
  <si>
    <t>2024020499</t>
  </si>
  <si>
    <t>2024020500</t>
  </si>
  <si>
    <t>2024020501</t>
  </si>
  <si>
    <t>2024020502</t>
  </si>
  <si>
    <t>2024020503</t>
  </si>
  <si>
    <t>2024020504</t>
  </si>
  <si>
    <t>2024020505</t>
  </si>
  <si>
    <t>2024020506</t>
  </si>
  <si>
    <t>2024020507</t>
  </si>
  <si>
    <t>2024020508</t>
  </si>
  <si>
    <t>2024020509</t>
  </si>
  <si>
    <t>2024020510</t>
  </si>
  <si>
    <t>2024020511</t>
  </si>
  <si>
    <t>2024020512</t>
  </si>
  <si>
    <t>2024020514</t>
  </si>
  <si>
    <t>2024020513</t>
  </si>
  <si>
    <t>2024020515</t>
  </si>
  <si>
    <t>2024020516</t>
  </si>
  <si>
    <t>2024020517</t>
  </si>
  <si>
    <t>2024020518</t>
  </si>
  <si>
    <t>2024020519</t>
  </si>
  <si>
    <t>2024020520</t>
  </si>
  <si>
    <t>2024020521</t>
  </si>
  <si>
    <t>2024020522</t>
  </si>
  <si>
    <t>2024020523</t>
  </si>
  <si>
    <t>2024020524</t>
  </si>
  <si>
    <t>2024020525</t>
  </si>
  <si>
    <t>2024020526</t>
  </si>
  <si>
    <t>2024020527</t>
  </si>
  <si>
    <t>2024020528</t>
  </si>
  <si>
    <t>2024020529</t>
  </si>
  <si>
    <t>2024020530</t>
  </si>
  <si>
    <t>2024020531</t>
  </si>
  <si>
    <t>2024020532</t>
  </si>
  <si>
    <t>2024020533</t>
  </si>
  <si>
    <t>2024020534</t>
  </si>
  <si>
    <t>2024020535</t>
  </si>
  <si>
    <t>2024020536</t>
  </si>
  <si>
    <t>2024020537</t>
  </si>
  <si>
    <t>2024020538</t>
  </si>
  <si>
    <t>2024020539</t>
  </si>
  <si>
    <t>2024020540</t>
  </si>
  <si>
    <t>2024020541</t>
  </si>
  <si>
    <t>2024020542</t>
  </si>
  <si>
    <t>2024020543</t>
  </si>
  <si>
    <t>2024020544</t>
  </si>
  <si>
    <t>2024020545</t>
  </si>
  <si>
    <t>2024020546</t>
  </si>
  <si>
    <t>2024020547</t>
  </si>
  <si>
    <t>2024020548</t>
  </si>
  <si>
    <t>2024020549</t>
  </si>
  <si>
    <t>2024020550</t>
  </si>
  <si>
    <t>2024020551</t>
  </si>
  <si>
    <t>2024020552</t>
  </si>
  <si>
    <t>2024020553</t>
  </si>
  <si>
    <t>2024020554</t>
  </si>
  <si>
    <t>2024020555</t>
  </si>
  <si>
    <t>2024020556</t>
  </si>
  <si>
    <t>2024020557</t>
  </si>
  <si>
    <t>2024020558</t>
  </si>
  <si>
    <t>2024020559</t>
  </si>
  <si>
    <t>2024020560</t>
  </si>
  <si>
    <t>2024020561</t>
  </si>
  <si>
    <t>2024020562</t>
  </si>
  <si>
    <t>2024020563</t>
  </si>
  <si>
    <t>2024020564</t>
  </si>
  <si>
    <t>2024020565</t>
  </si>
  <si>
    <t>2024020566</t>
  </si>
  <si>
    <t>2024020567</t>
  </si>
  <si>
    <t>2024020568</t>
  </si>
  <si>
    <t>2024020569</t>
  </si>
  <si>
    <t>2024020570</t>
  </si>
  <si>
    <t>2024020571</t>
  </si>
  <si>
    <t>2024020572</t>
  </si>
  <si>
    <t>2024020573</t>
  </si>
  <si>
    <t>2024020574</t>
  </si>
  <si>
    <t>2024020575</t>
  </si>
  <si>
    <t>2024020576</t>
  </si>
  <si>
    <t>2024020582</t>
  </si>
  <si>
    <t>2024020578</t>
  </si>
  <si>
    <t>2024020579</t>
  </si>
  <si>
    <t>2024020580</t>
  </si>
  <si>
    <t>2024020581</t>
  </si>
  <si>
    <t>2024020583</t>
  </si>
  <si>
    <t>2024020584</t>
  </si>
  <si>
    <t>2024020577</t>
  </si>
  <si>
    <t>2024020585</t>
  </si>
  <si>
    <t>2024020586</t>
  </si>
  <si>
    <t>2024020587</t>
  </si>
  <si>
    <t>2024020588</t>
  </si>
  <si>
    <t>2024020589</t>
  </si>
  <si>
    <t>2024020590</t>
  </si>
  <si>
    <t>2024020591</t>
  </si>
  <si>
    <t>2024020592</t>
  </si>
  <si>
    <t>2024020593</t>
  </si>
  <si>
    <t>2024020594</t>
  </si>
  <si>
    <t>2024020595</t>
  </si>
  <si>
    <t>2024020596</t>
  </si>
  <si>
    <t>2024020597</t>
  </si>
  <si>
    <t>2024020598</t>
  </si>
  <si>
    <t>2024020599</t>
  </si>
  <si>
    <t>2024020600</t>
  </si>
  <si>
    <t>2024020601</t>
  </si>
  <si>
    <t>2024020602</t>
  </si>
  <si>
    <t>2024020603</t>
  </si>
  <si>
    <t>2024020604</t>
  </si>
  <si>
    <t>2024020605</t>
  </si>
  <si>
    <t>2024020606</t>
  </si>
  <si>
    <t>2024020607</t>
  </si>
  <si>
    <t>2024020608</t>
  </si>
  <si>
    <t>2024020609</t>
  </si>
  <si>
    <t>2024020610</t>
  </si>
  <si>
    <t>2024020611</t>
  </si>
  <si>
    <t>2024020612</t>
  </si>
  <si>
    <t>2024020613</t>
  </si>
  <si>
    <t>2024020614</t>
  </si>
  <si>
    <t>2024020615</t>
  </si>
  <si>
    <t>2024020616</t>
  </si>
  <si>
    <t>2024020618</t>
  </si>
  <si>
    <t>2024020619</t>
  </si>
  <si>
    <t>2024020620</t>
  </si>
  <si>
    <t>2024020621</t>
  </si>
  <si>
    <t>2024020622</t>
  </si>
  <si>
    <t>2024020623</t>
  </si>
  <si>
    <t>2024020624</t>
  </si>
  <si>
    <t>2024020625</t>
  </si>
  <si>
    <t>2024020626</t>
  </si>
  <si>
    <t>2024020627</t>
  </si>
  <si>
    <t>2024020628</t>
  </si>
  <si>
    <t>2024020629</t>
  </si>
  <si>
    <t>2024020630</t>
  </si>
  <si>
    <t>2024020631</t>
  </si>
  <si>
    <t>2024020632</t>
  </si>
  <si>
    <t>2024020633</t>
  </si>
  <si>
    <t>2024020634</t>
  </si>
  <si>
    <t>2024020635</t>
  </si>
  <si>
    <t>2024020636</t>
  </si>
  <si>
    <t>2024020637</t>
  </si>
  <si>
    <t>2024020638</t>
  </si>
  <si>
    <t>2024020639</t>
  </si>
  <si>
    <t>2024020640</t>
  </si>
  <si>
    <t>2024020641</t>
  </si>
  <si>
    <t>2024020642</t>
  </si>
  <si>
    <t>2024020643</t>
  </si>
  <si>
    <t>2024020645</t>
  </si>
  <si>
    <t>2024020644</t>
  </si>
  <si>
    <t>2024020646</t>
  </si>
  <si>
    <t>2024020647</t>
  </si>
  <si>
    <t>2024020648</t>
  </si>
  <si>
    <t>2024020649</t>
  </si>
  <si>
    <t>2024020650</t>
  </si>
  <si>
    <t>2024020651</t>
  </si>
  <si>
    <t>2024020652</t>
  </si>
  <si>
    <t>2024020653</t>
  </si>
  <si>
    <t>2024020654</t>
  </si>
  <si>
    <t>2024020655</t>
  </si>
  <si>
    <t>2024020656</t>
  </si>
  <si>
    <t>2024020657</t>
  </si>
  <si>
    <t>2024020658</t>
  </si>
  <si>
    <t>2024020660</t>
  </si>
  <si>
    <t>2024020659</t>
  </si>
  <si>
    <t>2024020661</t>
  </si>
  <si>
    <t>2024020662</t>
  </si>
  <si>
    <t>2024020663</t>
  </si>
  <si>
    <t>2024020664</t>
  </si>
  <si>
    <t>2024020665</t>
  </si>
  <si>
    <t>2024020666</t>
  </si>
  <si>
    <t>2024020667</t>
  </si>
  <si>
    <t>2024020668</t>
  </si>
  <si>
    <t>2024020669</t>
  </si>
  <si>
    <t>2024020670</t>
  </si>
  <si>
    <t>2024020671</t>
  </si>
  <si>
    <t>2024020672</t>
  </si>
  <si>
    <t>2024020673</t>
  </si>
  <si>
    <t>2024020674</t>
  </si>
  <si>
    <t>2024020675</t>
  </si>
  <si>
    <t>2024020676</t>
  </si>
  <si>
    <t>2024020677</t>
  </si>
  <si>
    <t>2024020678</t>
  </si>
  <si>
    <t>2024020679</t>
  </si>
  <si>
    <t>2024020680</t>
  </si>
  <si>
    <t>2024020681</t>
  </si>
  <si>
    <t>2024020682</t>
  </si>
  <si>
    <t>2024020683</t>
  </si>
  <si>
    <t>2024020684</t>
  </si>
  <si>
    <t>2024020685</t>
  </si>
  <si>
    <t>2024020686</t>
  </si>
  <si>
    <t>2024020687</t>
  </si>
  <si>
    <t>2024020688</t>
  </si>
  <si>
    <t>2024020689</t>
  </si>
  <si>
    <t>2024020690</t>
  </si>
  <si>
    <t>2024020691</t>
  </si>
  <si>
    <t>2024020692</t>
  </si>
  <si>
    <t>2024020693</t>
  </si>
  <si>
    <t>2024020694</t>
  </si>
  <si>
    <t>2024020696</t>
  </si>
  <si>
    <t>2024020697</t>
  </si>
  <si>
    <t>2024020698</t>
  </si>
  <si>
    <t>2024020695</t>
  </si>
  <si>
    <t>2024020699</t>
  </si>
  <si>
    <t>2024020700</t>
  </si>
  <si>
    <t>2024020701</t>
  </si>
  <si>
    <t>2024020702</t>
  </si>
  <si>
    <t>2024020703</t>
  </si>
  <si>
    <t>2024020704</t>
  </si>
  <si>
    <t>2024020705</t>
  </si>
  <si>
    <t>2024020706</t>
  </si>
  <si>
    <t>2024020707</t>
  </si>
  <si>
    <t>2024020708</t>
  </si>
  <si>
    <t>2024020709</t>
  </si>
  <si>
    <t>2024020710</t>
  </si>
  <si>
    <t>2024020711</t>
  </si>
  <si>
    <t>2024020712</t>
  </si>
  <si>
    <t>2024020713</t>
  </si>
  <si>
    <t>2024020714</t>
  </si>
  <si>
    <t>2024020715</t>
  </si>
  <si>
    <t>2024020716</t>
  </si>
  <si>
    <t>2024020717</t>
  </si>
  <si>
    <t>2024020718</t>
  </si>
  <si>
    <t>2024020719</t>
  </si>
  <si>
    <t>2024020720</t>
  </si>
  <si>
    <t>2024020721</t>
  </si>
  <si>
    <t>2024020722</t>
  </si>
  <si>
    <t>2024020723</t>
  </si>
  <si>
    <t>2024020724</t>
  </si>
  <si>
    <t>2024020725</t>
  </si>
  <si>
    <t>2024020726</t>
  </si>
  <si>
    <t>2024020727</t>
  </si>
  <si>
    <t>2024020728</t>
  </si>
  <si>
    <t>2024020729</t>
  </si>
  <si>
    <t>2024020730</t>
  </si>
  <si>
    <t>2024020731</t>
  </si>
  <si>
    <t>2024020732</t>
  </si>
  <si>
    <t>2024020733</t>
  </si>
  <si>
    <t>2024020734</t>
  </si>
  <si>
    <t>2024020735</t>
  </si>
  <si>
    <t>2024020736</t>
  </si>
  <si>
    <t>2024020737</t>
  </si>
  <si>
    <t>2024020738</t>
  </si>
  <si>
    <t>2024020739</t>
  </si>
  <si>
    <t>2024020740</t>
  </si>
  <si>
    <t>2024020741</t>
  </si>
  <si>
    <t>2024020742</t>
  </si>
  <si>
    <t>2024020743</t>
  </si>
  <si>
    <t>2024020744</t>
  </si>
  <si>
    <t>2024020745</t>
  </si>
  <si>
    <t>2024020746</t>
  </si>
  <si>
    <t>2024020747</t>
  </si>
  <si>
    <t>2024020748</t>
  </si>
  <si>
    <t>2024020749</t>
  </si>
  <si>
    <t>2024020750</t>
  </si>
  <si>
    <t>2024020751</t>
  </si>
  <si>
    <t>2024020752</t>
  </si>
  <si>
    <t>2024020753</t>
  </si>
  <si>
    <t>2024020754</t>
  </si>
  <si>
    <t>2024020755</t>
  </si>
  <si>
    <t>2024020756</t>
  </si>
  <si>
    <t>2024020758</t>
  </si>
  <si>
    <t>2024020757</t>
  </si>
  <si>
    <t>2024020759</t>
  </si>
  <si>
    <t>2024020760</t>
  </si>
  <si>
    <t>2024020761</t>
  </si>
  <si>
    <t>2024020762</t>
  </si>
  <si>
    <t>2024020763</t>
  </si>
  <si>
    <t>2024020764</t>
  </si>
  <si>
    <t>2024020765</t>
  </si>
  <si>
    <t>2024020766</t>
  </si>
  <si>
    <t>2024020767</t>
  </si>
  <si>
    <t>2024020768</t>
  </si>
  <si>
    <t>2024020769</t>
  </si>
  <si>
    <t>2024020770</t>
  </si>
  <si>
    <t>2024020771</t>
  </si>
  <si>
    <t>2024020772</t>
  </si>
  <si>
    <t>2024020774</t>
  </si>
  <si>
    <t>2024020773</t>
  </si>
  <si>
    <t>2024020775</t>
  </si>
  <si>
    <t>2024020776</t>
  </si>
  <si>
    <t>2024020777</t>
  </si>
  <si>
    <t>2024020778</t>
  </si>
  <si>
    <t>2024020779</t>
  </si>
  <si>
    <t>2024020780</t>
  </si>
  <si>
    <t>2024020781</t>
  </si>
  <si>
    <t>2024020782</t>
  </si>
  <si>
    <t>2024020783</t>
  </si>
  <si>
    <t>2024020784</t>
  </si>
  <si>
    <t>2024020785</t>
  </si>
  <si>
    <t>2024020786</t>
  </si>
  <si>
    <t>2024020787</t>
  </si>
  <si>
    <t>2024020788</t>
  </si>
  <si>
    <t>2024020789</t>
  </si>
  <si>
    <t>2024020790</t>
  </si>
  <si>
    <t>2024020791</t>
  </si>
  <si>
    <t>2024020792</t>
  </si>
  <si>
    <t>2024020793</t>
  </si>
  <si>
    <t>2024020794</t>
  </si>
  <si>
    <t>2024020795</t>
  </si>
  <si>
    <t>2024020796</t>
  </si>
  <si>
    <t>2024020797</t>
  </si>
  <si>
    <t>2024020798</t>
  </si>
  <si>
    <t>2024020799</t>
  </si>
  <si>
    <t>2024020800</t>
  </si>
  <si>
    <t>2024020801</t>
  </si>
  <si>
    <t>2024020802</t>
  </si>
  <si>
    <t>2024020803</t>
  </si>
  <si>
    <t>2024020804</t>
  </si>
  <si>
    <t>2024020805</t>
  </si>
  <si>
    <t>2024020806</t>
  </si>
  <si>
    <t>2024020807</t>
  </si>
  <si>
    <t>2024020808</t>
  </si>
  <si>
    <t>2024020809</t>
  </si>
  <si>
    <t>2024020810</t>
  </si>
  <si>
    <t>2024020811</t>
  </si>
  <si>
    <t>2024020812</t>
  </si>
  <si>
    <t>2024020813</t>
  </si>
  <si>
    <t>2024020814</t>
  </si>
  <si>
    <t>2024020815</t>
  </si>
  <si>
    <t>2024020817</t>
  </si>
  <si>
    <t>2024020816</t>
  </si>
  <si>
    <t>2024020818</t>
  </si>
  <si>
    <t>2024020819</t>
  </si>
  <si>
    <t>2024020820</t>
  </si>
  <si>
    <t>2024020821</t>
  </si>
  <si>
    <t>2024020822</t>
  </si>
  <si>
    <t>2024020823</t>
  </si>
  <si>
    <t>2024020824</t>
  </si>
  <si>
    <t>2024020825</t>
  </si>
  <si>
    <t>2024020826</t>
  </si>
  <si>
    <t>2024020827</t>
  </si>
  <si>
    <t>2024020828</t>
  </si>
  <si>
    <t>2024020829</t>
  </si>
  <si>
    <t>2024020830</t>
  </si>
  <si>
    <t>2024020831</t>
  </si>
  <si>
    <t>2024020832</t>
  </si>
  <si>
    <t>2024020833</t>
  </si>
  <si>
    <t>2024020834</t>
  </si>
  <si>
    <t>2024020835</t>
  </si>
  <si>
    <t>2024020836</t>
  </si>
  <si>
    <t>2024020837</t>
  </si>
  <si>
    <t>2024020838</t>
  </si>
  <si>
    <t>2024020839</t>
  </si>
  <si>
    <t>2024020840</t>
  </si>
  <si>
    <t>2024020841</t>
  </si>
  <si>
    <t>2024020842</t>
  </si>
  <si>
    <t>2024020843</t>
  </si>
  <si>
    <t>2024020844</t>
  </si>
  <si>
    <t>2024020845</t>
  </si>
  <si>
    <t>2024020846</t>
  </si>
  <si>
    <t>2024020847</t>
  </si>
  <si>
    <t>2024020848</t>
  </si>
  <si>
    <t>2024020849</t>
  </si>
  <si>
    <t>2024020850</t>
  </si>
  <si>
    <t>2024020851</t>
  </si>
  <si>
    <t>2024020852</t>
  </si>
  <si>
    <t>2024020853</t>
  </si>
  <si>
    <t>2024020854</t>
  </si>
  <si>
    <t>2024020855</t>
  </si>
  <si>
    <t>2024020857</t>
  </si>
  <si>
    <t>2024020856</t>
  </si>
  <si>
    <t>2024020858</t>
  </si>
  <si>
    <t>2024020859</t>
  </si>
  <si>
    <t>2024020860</t>
  </si>
  <si>
    <t>2024020861</t>
  </si>
  <si>
    <t>2024020862</t>
  </si>
  <si>
    <t>2024020863</t>
  </si>
  <si>
    <t>2024020864</t>
  </si>
  <si>
    <t>2024020865</t>
  </si>
  <si>
    <t>2024020867</t>
  </si>
  <si>
    <t>2024020866</t>
  </si>
  <si>
    <t>2024020868</t>
  </si>
  <si>
    <t>2024020869</t>
  </si>
  <si>
    <t>2024020870</t>
  </si>
  <si>
    <t>2024020871</t>
  </si>
  <si>
    <t>2024020872</t>
  </si>
  <si>
    <t>2024020873</t>
  </si>
  <si>
    <t>2024020874</t>
  </si>
  <si>
    <t>2024020875</t>
  </si>
  <si>
    <t>2024020876</t>
  </si>
  <si>
    <t>2024020877</t>
  </si>
  <si>
    <t>2024020878</t>
  </si>
  <si>
    <t>2024020879</t>
  </si>
  <si>
    <t>2024020880</t>
  </si>
  <si>
    <t>2024020881</t>
  </si>
  <si>
    <t>2024020882</t>
  </si>
  <si>
    <t>2024020883</t>
  </si>
  <si>
    <t>2024020884</t>
  </si>
  <si>
    <t>2024020885</t>
  </si>
  <si>
    <t>2024020886</t>
  </si>
  <si>
    <t>2024020887</t>
  </si>
  <si>
    <t>2024020889</t>
  </si>
  <si>
    <t>2024020888</t>
  </si>
  <si>
    <t>2024020890</t>
  </si>
  <si>
    <t>2024020891</t>
  </si>
  <si>
    <t>2024020894</t>
  </si>
  <si>
    <t>2024020892</t>
  </si>
  <si>
    <t>2024020893</t>
  </si>
  <si>
    <t>2024020895</t>
  </si>
  <si>
    <t>2024020896</t>
  </si>
  <si>
    <t>2024020897</t>
  </si>
  <si>
    <t>2024020898</t>
  </si>
  <si>
    <t>2024020899</t>
  </si>
  <si>
    <t>2024020900</t>
  </si>
  <si>
    <t>2024020901</t>
  </si>
  <si>
    <t>2024020902</t>
  </si>
  <si>
    <t>2024020903</t>
  </si>
  <si>
    <t>2024020904</t>
  </si>
  <si>
    <t>2024020905</t>
  </si>
  <si>
    <t>2024020906</t>
  </si>
  <si>
    <t>2024020907</t>
  </si>
  <si>
    <t>2024020908</t>
  </si>
  <si>
    <t>2024020909</t>
  </si>
  <si>
    <t>2024020910</t>
  </si>
  <si>
    <t>2024020911</t>
  </si>
  <si>
    <t>2024020912</t>
  </si>
  <si>
    <t>2024020913</t>
  </si>
  <si>
    <t>2024020914</t>
  </si>
  <si>
    <t>2024020915</t>
  </si>
  <si>
    <t>2024020916</t>
  </si>
  <si>
    <t>2024020917</t>
  </si>
  <si>
    <t>2024020918</t>
  </si>
  <si>
    <t>2024020919</t>
  </si>
  <si>
    <t>2024020920</t>
  </si>
  <si>
    <t>2024020922</t>
  </si>
  <si>
    <t>2024020923</t>
  </si>
  <si>
    <t>2024020924</t>
  </si>
  <si>
    <t>2024020921</t>
  </si>
  <si>
    <t>2024020925</t>
  </si>
  <si>
    <t>2024020926</t>
  </si>
  <si>
    <t>2024020927</t>
  </si>
  <si>
    <t>2024020928</t>
  </si>
  <si>
    <t>2024020929</t>
  </si>
  <si>
    <t>2024020930</t>
  </si>
  <si>
    <t>2024020931</t>
  </si>
  <si>
    <t>2024020932</t>
  </si>
  <si>
    <t>2024020933</t>
  </si>
  <si>
    <t>2024020934</t>
  </si>
  <si>
    <t>2024020935</t>
  </si>
  <si>
    <t>2024020936</t>
  </si>
  <si>
    <t>2024020938</t>
  </si>
  <si>
    <t>2024020939</t>
  </si>
  <si>
    <t>2024020940</t>
  </si>
  <si>
    <t>2024020937</t>
  </si>
  <si>
    <t>2024020941</t>
  </si>
  <si>
    <t>2024020942</t>
  </si>
  <si>
    <t>2024020943</t>
  </si>
  <si>
    <t>2024020944</t>
  </si>
  <si>
    <t>2024020945</t>
  </si>
  <si>
    <t>2024020946</t>
  </si>
  <si>
    <t>2024020947</t>
  </si>
  <si>
    <t>2024020949</t>
  </si>
  <si>
    <t>InterConf</t>
  </si>
  <si>
    <t>InterDiv</t>
  </si>
  <si>
    <t>CrossConf</t>
  </si>
  <si>
    <t>2024020950</t>
  </si>
  <si>
    <t>2024020951</t>
  </si>
  <si>
    <t>2024020952</t>
  </si>
  <si>
    <t>2024020948</t>
  </si>
  <si>
    <t>2024020953</t>
  </si>
  <si>
    <t>2024020954</t>
  </si>
  <si>
    <t>2024020955</t>
  </si>
  <si>
    <t>2024020956</t>
  </si>
  <si>
    <t>2024020957</t>
  </si>
  <si>
    <t>2024020958</t>
  </si>
  <si>
    <t>2024020959</t>
  </si>
  <si>
    <t>2024020960</t>
  </si>
  <si>
    <t>2024020961</t>
  </si>
  <si>
    <t>2024020962</t>
  </si>
  <si>
    <t>2024020963</t>
  </si>
  <si>
    <t>2024020964</t>
  </si>
  <si>
    <t>2024020965</t>
  </si>
  <si>
    <t>2024020966</t>
  </si>
  <si>
    <t>2024020967</t>
  </si>
  <si>
    <t>2024020968</t>
  </si>
  <si>
    <t>2024020969</t>
  </si>
  <si>
    <t>2024020970</t>
  </si>
  <si>
    <t>2024020971</t>
  </si>
  <si>
    <t>2024020972</t>
  </si>
  <si>
    <t>2024020973</t>
  </si>
  <si>
    <t>2024020974</t>
  </si>
  <si>
    <t>2024020975</t>
  </si>
  <si>
    <t>2024020976</t>
  </si>
  <si>
    <t>2024020977</t>
  </si>
  <si>
    <t>2024020978</t>
  </si>
  <si>
    <t>2024020979</t>
  </si>
  <si>
    <t>2024020980</t>
  </si>
  <si>
    <t>2024020981</t>
  </si>
  <si>
    <t>2024020982</t>
  </si>
  <si>
    <t>2024020983</t>
  </si>
  <si>
    <t>2024020984</t>
  </si>
  <si>
    <t>2024020985</t>
  </si>
  <si>
    <t>2024020986</t>
  </si>
  <si>
    <t>2024020987</t>
  </si>
  <si>
    <t>2024020988</t>
  </si>
  <si>
    <t>2024020989</t>
  </si>
  <si>
    <t>2024020990</t>
  </si>
  <si>
    <t>2024020991</t>
  </si>
  <si>
    <t>2024020992</t>
  </si>
  <si>
    <t>2024020994</t>
  </si>
  <si>
    <t>2024020995</t>
  </si>
  <si>
    <t>2024020996</t>
  </si>
  <si>
    <t>2024020993</t>
  </si>
  <si>
    <t>2024020997</t>
  </si>
  <si>
    <t>2024020998</t>
  </si>
  <si>
    <t>2024020999</t>
  </si>
  <si>
    <t>2024021000</t>
  </si>
  <si>
    <t>2024021001</t>
  </si>
  <si>
    <t>2024021002</t>
  </si>
  <si>
    <t>2024021003</t>
  </si>
  <si>
    <t>2024021004</t>
  </si>
  <si>
    <t>2024021005</t>
  </si>
  <si>
    <t>2024021006</t>
  </si>
  <si>
    <t>2024021007</t>
  </si>
  <si>
    <t>2024021008</t>
  </si>
  <si>
    <t>2024021009</t>
  </si>
  <si>
    <t>2024021010</t>
  </si>
  <si>
    <t>2024021011</t>
  </si>
  <si>
    <t>2024021012</t>
  </si>
  <si>
    <t>2024021013</t>
  </si>
  <si>
    <t>2024021014</t>
  </si>
  <si>
    <t>2024021015</t>
  </si>
  <si>
    <t>2024021016</t>
  </si>
  <si>
    <t>2024021017</t>
  </si>
  <si>
    <t>2024021018</t>
  </si>
  <si>
    <t>2024021019</t>
  </si>
  <si>
    <t>2024021020</t>
  </si>
  <si>
    <t>2024021021</t>
  </si>
  <si>
    <t>2024021022</t>
  </si>
  <si>
    <t>2024021023</t>
  </si>
  <si>
    <t>2024021024</t>
  </si>
  <si>
    <t>2024021025</t>
  </si>
  <si>
    <t>2024021026</t>
  </si>
  <si>
    <t>2024021027</t>
  </si>
  <si>
    <t>2024021028</t>
  </si>
  <si>
    <t>2024021029</t>
  </si>
  <si>
    <t>2024021030</t>
  </si>
  <si>
    <t>2024021031</t>
  </si>
  <si>
    <t>2024021032</t>
  </si>
  <si>
    <t>2024021033</t>
  </si>
  <si>
    <t>2024021034</t>
  </si>
  <si>
    <t>2024021035</t>
  </si>
  <si>
    <t>2024021036</t>
  </si>
  <si>
    <t>2024021037</t>
  </si>
  <si>
    <t>2024021038</t>
  </si>
  <si>
    <t>2024021039</t>
  </si>
  <si>
    <t>2024021040</t>
  </si>
  <si>
    <t>2024021041</t>
  </si>
  <si>
    <t>2024021043</t>
  </si>
  <si>
    <t>2024021044</t>
  </si>
  <si>
    <t>2024021045</t>
  </si>
  <si>
    <t>2024021042</t>
  </si>
  <si>
    <t>2024021046</t>
  </si>
  <si>
    <t>2024021047</t>
  </si>
  <si>
    <t>2024021048</t>
  </si>
  <si>
    <t>2024021049</t>
  </si>
  <si>
    <t>2024021050</t>
  </si>
  <si>
    <t>2024021051</t>
  </si>
  <si>
    <t>2024021052</t>
  </si>
  <si>
    <t>2024021053</t>
  </si>
  <si>
    <t>2024021054</t>
  </si>
  <si>
    <t>2024021055</t>
  </si>
  <si>
    <t>2024021056</t>
  </si>
  <si>
    <t>2024021057</t>
  </si>
  <si>
    <t>2024021058</t>
  </si>
  <si>
    <t>2024021059</t>
  </si>
  <si>
    <t>2024021060</t>
  </si>
  <si>
    <t>2024021061</t>
  </si>
  <si>
    <t>2024021062</t>
  </si>
  <si>
    <t>2024021063</t>
  </si>
  <si>
    <t>2024021064</t>
  </si>
  <si>
    <t>2024021065</t>
  </si>
  <si>
    <t>2024021066</t>
  </si>
  <si>
    <t>2024021067</t>
  </si>
  <si>
    <t>2024021068</t>
  </si>
  <si>
    <t>2024021069</t>
  </si>
  <si>
    <t>2024021070</t>
  </si>
  <si>
    <t>2024021071</t>
  </si>
  <si>
    <t>2024021072</t>
  </si>
  <si>
    <t>2024021073</t>
  </si>
  <si>
    <t>2024021074</t>
  </si>
  <si>
    <t>2024021075</t>
  </si>
  <si>
    <t>2024021076</t>
  </si>
  <si>
    <t>2024021077</t>
  </si>
  <si>
    <t>2024021078</t>
  </si>
  <si>
    <t>2024021079</t>
  </si>
  <si>
    <t>2024021080</t>
  </si>
  <si>
    <t>2024021081</t>
  </si>
  <si>
    <t>2024021083</t>
  </si>
  <si>
    <t>2024021084</t>
  </si>
  <si>
    <t>2024021082</t>
  </si>
  <si>
    <t>2024021085</t>
  </si>
  <si>
    <t>2024021086</t>
  </si>
  <si>
    <t>2024021087</t>
  </si>
  <si>
    <t>2024021088</t>
  </si>
  <si>
    <t>2024021089</t>
  </si>
  <si>
    <t>2024021090</t>
  </si>
  <si>
    <t>2024021091</t>
  </si>
  <si>
    <t>2024021092</t>
  </si>
  <si>
    <t>2024021093</t>
  </si>
  <si>
    <t>2024021094</t>
  </si>
  <si>
    <t>2024021095</t>
  </si>
  <si>
    <t>2024021096</t>
  </si>
  <si>
    <t>2024021097</t>
  </si>
  <si>
    <t>2024021098</t>
  </si>
  <si>
    <t>2024021099</t>
  </si>
  <si>
    <t>2024021100</t>
  </si>
  <si>
    <t>2024021101</t>
  </si>
  <si>
    <t>2024021102</t>
  </si>
  <si>
    <t>2024021103</t>
  </si>
  <si>
    <t>2024021104</t>
  </si>
  <si>
    <t>2024021105</t>
  </si>
  <si>
    <t>2024021106</t>
  </si>
  <si>
    <t>2024021107</t>
  </si>
  <si>
    <t>2024021108</t>
  </si>
  <si>
    <t>2024021109</t>
  </si>
  <si>
    <t>2024021110</t>
  </si>
  <si>
    <t>2024021111</t>
  </si>
  <si>
    <t>2024021112</t>
  </si>
  <si>
    <t>2024021113</t>
  </si>
  <si>
    <t>2024021114</t>
  </si>
  <si>
    <t>2024021115</t>
  </si>
  <si>
    <t>2024021116</t>
  </si>
  <si>
    <t>2024021117</t>
  </si>
  <si>
    <t>2024021118</t>
  </si>
  <si>
    <t>2024021119</t>
  </si>
  <si>
    <t>2024021120</t>
  </si>
  <si>
    <t>2024021121</t>
  </si>
  <si>
    <t>2024021122</t>
  </si>
  <si>
    <t>2024021123</t>
  </si>
  <si>
    <t>2024021124</t>
  </si>
  <si>
    <t>2024021125</t>
  </si>
  <si>
    <t>2024021126</t>
  </si>
  <si>
    <t>2024021127</t>
  </si>
  <si>
    <t>2024021128</t>
  </si>
  <si>
    <t>2024021129</t>
  </si>
  <si>
    <t>2024021130</t>
  </si>
  <si>
    <t>2024021131</t>
  </si>
  <si>
    <t>2024021132</t>
  </si>
  <si>
    <t>2024021133</t>
  </si>
  <si>
    <t>2024021134</t>
  </si>
  <si>
    <t>2024021135</t>
  </si>
  <si>
    <t>2024021136</t>
  </si>
  <si>
    <t>2024021137</t>
  </si>
  <si>
    <t>2024021138</t>
  </si>
  <si>
    <t>2024021139</t>
  </si>
  <si>
    <t>2024021140</t>
  </si>
  <si>
    <t>2024021141</t>
  </si>
  <si>
    <t>2024021142</t>
  </si>
  <si>
    <t>2024021143</t>
  </si>
  <si>
    <t>2024021144</t>
  </si>
  <si>
    <t>2024021145</t>
  </si>
  <si>
    <t>2024021146</t>
  </si>
  <si>
    <t>2024021147</t>
  </si>
  <si>
    <t>2024021148</t>
  </si>
  <si>
    <t>2024021150</t>
  </si>
  <si>
    <t>2024021149</t>
  </si>
  <si>
    <t>2024021151</t>
  </si>
  <si>
    <t>2024021152</t>
  </si>
  <si>
    <t>2024021153</t>
  </si>
  <si>
    <t>2024021154</t>
  </si>
  <si>
    <t>2024021155</t>
  </si>
  <si>
    <t>2024021156</t>
  </si>
  <si>
    <t>2024021157</t>
  </si>
  <si>
    <t>2024021158</t>
  </si>
  <si>
    <t>2024021159</t>
  </si>
  <si>
    <t>2024021160</t>
  </si>
  <si>
    <t>2024021161</t>
  </si>
  <si>
    <t>2024021162</t>
  </si>
  <si>
    <t>2024021163</t>
  </si>
  <si>
    <t>2024021164</t>
  </si>
  <si>
    <t>2024021165</t>
  </si>
  <si>
    <t>2024021166</t>
  </si>
  <si>
    <t>2024021167</t>
  </si>
  <si>
    <t>2024021168</t>
  </si>
  <si>
    <t>2024021169</t>
  </si>
  <si>
    <t>2024021170</t>
  </si>
  <si>
    <t>2024021171</t>
  </si>
  <si>
    <t>2024021172</t>
  </si>
  <si>
    <t>2024021173</t>
  </si>
  <si>
    <t>2024021174</t>
  </si>
  <si>
    <t>2024021175</t>
  </si>
  <si>
    <t>2024021176</t>
  </si>
  <si>
    <t>2024021177</t>
  </si>
  <si>
    <t>2024021178</t>
  </si>
  <si>
    <t>2024021179</t>
  </si>
  <si>
    <t>2024021180</t>
  </si>
  <si>
    <t>2024021181</t>
  </si>
  <si>
    <t>2024021182</t>
  </si>
  <si>
    <t>2024021183</t>
  </si>
  <si>
    <t>2024021184</t>
  </si>
  <si>
    <t>2024021185</t>
  </si>
  <si>
    <t>2024021186</t>
  </si>
  <si>
    <t>2024021187</t>
  </si>
  <si>
    <t>2024021188</t>
  </si>
  <si>
    <t>2024021189</t>
  </si>
  <si>
    <t>2024021190</t>
  </si>
  <si>
    <t>2024021191</t>
  </si>
  <si>
    <t>2024021192</t>
  </si>
  <si>
    <t>2024021193</t>
  </si>
  <si>
    <t>2024021194</t>
  </si>
  <si>
    <t>2024021195</t>
  </si>
  <si>
    <t>2024021196</t>
  </si>
  <si>
    <t>2024021197</t>
  </si>
  <si>
    <t>2024021198</t>
  </si>
  <si>
    <t>2024021199</t>
  </si>
  <si>
    <t>2024021200</t>
  </si>
  <si>
    <t>2024021201</t>
  </si>
  <si>
    <t>2024021202</t>
  </si>
  <si>
    <t>2024021203</t>
  </si>
  <si>
    <t>2024021204</t>
  </si>
  <si>
    <t>2024021205</t>
  </si>
  <si>
    <t>2024021206</t>
  </si>
  <si>
    <t>2024021207</t>
  </si>
  <si>
    <t>2024021208</t>
  </si>
  <si>
    <t>2024021209</t>
  </si>
  <si>
    <t>2024021210</t>
  </si>
  <si>
    <t>2024021211</t>
  </si>
  <si>
    <t>2024021212</t>
  </si>
  <si>
    <t>2024021213</t>
  </si>
  <si>
    <t>2024021214</t>
  </si>
  <si>
    <t>2024021215</t>
  </si>
  <si>
    <t>2024021216</t>
  </si>
  <si>
    <t>2024021217</t>
  </si>
  <si>
    <t>2024021218</t>
  </si>
  <si>
    <t>2024021219</t>
  </si>
  <si>
    <t>2024021220</t>
  </si>
  <si>
    <t>2024021221</t>
  </si>
  <si>
    <t>2024021222</t>
  </si>
  <si>
    <t>2024021223</t>
  </si>
  <si>
    <t>2024021224</t>
  </si>
  <si>
    <t>2024021225</t>
  </si>
  <si>
    <t>2024021226</t>
  </si>
  <si>
    <t>2024021227</t>
  </si>
  <si>
    <t>2024021228</t>
  </si>
  <si>
    <t>2024021229</t>
  </si>
  <si>
    <t>2024021230</t>
  </si>
  <si>
    <t>2024021231</t>
  </si>
  <si>
    <t>2024021232</t>
  </si>
  <si>
    <t>2024021233</t>
  </si>
  <si>
    <t>2024021234</t>
  </si>
  <si>
    <t>2024021235</t>
  </si>
  <si>
    <t>2024021236</t>
  </si>
  <si>
    <t>2024021237</t>
  </si>
  <si>
    <t>2024021238</t>
  </si>
  <si>
    <t>2024021239</t>
  </si>
  <si>
    <t>2024021240</t>
  </si>
  <si>
    <t>2024021241</t>
  </si>
  <si>
    <t>2024021242</t>
  </si>
  <si>
    <t>2024021243</t>
  </si>
  <si>
    <t>2024021244</t>
  </si>
  <si>
    <t>2024021245</t>
  </si>
  <si>
    <t>2024021246</t>
  </si>
  <si>
    <t>2024021247</t>
  </si>
  <si>
    <t>2024021248</t>
  </si>
  <si>
    <t>2024021249</t>
  </si>
  <si>
    <t>2024021250</t>
  </si>
  <si>
    <t>2024021251</t>
  </si>
  <si>
    <t>2024021253</t>
  </si>
  <si>
    <t>2024021252</t>
  </si>
  <si>
    <t>2024021254</t>
  </si>
  <si>
    <t>2024021255</t>
  </si>
  <si>
    <t>2024021256</t>
  </si>
  <si>
    <t>2024021257</t>
  </si>
  <si>
    <t>2024021258</t>
  </si>
  <si>
    <t>2024021259</t>
  </si>
  <si>
    <t>2024021260</t>
  </si>
  <si>
    <t>2024021261</t>
  </si>
  <si>
    <t>2024021262</t>
  </si>
  <si>
    <t>2024021263</t>
  </si>
  <si>
    <t>2024021264</t>
  </si>
  <si>
    <t>2024021265</t>
  </si>
  <si>
    <t>2024021266</t>
  </si>
  <si>
    <t>2024021267</t>
  </si>
  <si>
    <t>2024021268</t>
  </si>
  <si>
    <t>2024021269</t>
  </si>
  <si>
    <t>2024021270</t>
  </si>
  <si>
    <t>2024021271</t>
  </si>
  <si>
    <t>2024021272</t>
  </si>
  <si>
    <t>2024021273</t>
  </si>
  <si>
    <t>2024021274</t>
  </si>
  <si>
    <t>2024021275</t>
  </si>
  <si>
    <t>2024021276</t>
  </si>
  <si>
    <t>2024021277</t>
  </si>
  <si>
    <t>2024021278</t>
  </si>
  <si>
    <t>2024021279</t>
  </si>
  <si>
    <t>2024021280</t>
  </si>
  <si>
    <t>2024021281</t>
  </si>
  <si>
    <t>2024021282</t>
  </si>
  <si>
    <t>2024021283</t>
  </si>
  <si>
    <t>2024021284</t>
  </si>
  <si>
    <t>2024021285</t>
  </si>
  <si>
    <t>2024021286</t>
  </si>
  <si>
    <t>2024021287</t>
  </si>
  <si>
    <t>2024021288</t>
  </si>
  <si>
    <t>2024021289</t>
  </si>
  <si>
    <t>2024021290</t>
  </si>
  <si>
    <t>2024021291</t>
  </si>
  <si>
    <t>2024021292</t>
  </si>
  <si>
    <t>2024021293</t>
  </si>
  <si>
    <t>2024021294</t>
  </si>
  <si>
    <t>2024021295</t>
  </si>
  <si>
    <t>2024021296</t>
  </si>
  <si>
    <t>2024021297</t>
  </si>
  <si>
    <t>2024021298</t>
  </si>
  <si>
    <t>2024021299</t>
  </si>
  <si>
    <t>2024021300</t>
  </si>
  <si>
    <t>2024021301</t>
  </si>
  <si>
    <t>2024021302</t>
  </si>
  <si>
    <t>2024021303</t>
  </si>
  <si>
    <t>2024021304</t>
  </si>
  <si>
    <t>2024021305</t>
  </si>
  <si>
    <t>2024021306</t>
  </si>
  <si>
    <t>2024021307</t>
  </si>
  <si>
    <t>2024021308</t>
  </si>
  <si>
    <t>2024021309</t>
  </si>
  <si>
    <t>2024021310</t>
  </si>
  <si>
    <t>2024021311</t>
  </si>
  <si>
    <t>2024021312</t>
  </si>
  <si>
    <t>GR_A</t>
  </si>
  <si>
    <t>GR_H</t>
  </si>
  <si>
    <t>MAX_PTS</t>
  </si>
  <si>
    <t>MAX_PTS2</t>
  </si>
  <si>
    <t>PTS%</t>
  </si>
  <si>
    <t>SameConfDiffDiv</t>
  </si>
  <si>
    <t>RW</t>
  </si>
  <si>
    <t>L</t>
  </si>
  <si>
    <t>RL</t>
  </si>
  <si>
    <t>OTW</t>
  </si>
  <si>
    <t>OTL</t>
  </si>
  <si>
    <t>SOW</t>
  </si>
  <si>
    <t>SOL</t>
  </si>
  <si>
    <t>RECORD</t>
  </si>
  <si>
    <t>CorrectWinner</t>
  </si>
  <si>
    <t>CorrectHomeScore</t>
  </si>
  <si>
    <t>CorrectAwayScore</t>
  </si>
  <si>
    <t>CorrectSOHome</t>
  </si>
  <si>
    <t>Watched%</t>
  </si>
  <si>
    <t>PreGameNotes</t>
  </si>
  <si>
    <t>PostGameNotes</t>
  </si>
  <si>
    <t>Global Series Prague, czechia</t>
  </si>
  <si>
    <t>First game in franchise history for Utah</t>
  </si>
  <si>
    <t>Kopitar natural hatty in 3rd period</t>
  </si>
  <si>
    <t>First home game for CBJ since Gaudreau passing, very nice ceremony and opening puck-drop tribute. Both teams let 13 seconds pass from the clock, during which Monahan won the faceoff, then passed to Bennet of FLA, who then left it in the open LW position for CBJ.</t>
  </si>
  <si>
    <t>Barkov hurt</t>
  </si>
  <si>
    <t>Postponed due to hurricane Milton</t>
  </si>
  <si>
    <t>Utah's first franchise loss</t>
  </si>
  <si>
    <t>Luke Schenn game 1000</t>
  </si>
  <si>
    <t>CorrectSOAway</t>
  </si>
  <si>
    <t>CorrectGoalTotal</t>
  </si>
  <si>
    <t>CorrectSOResult</t>
  </si>
  <si>
    <t>CorrectOTResult</t>
  </si>
  <si>
    <t>Total Games Watched</t>
  </si>
  <si>
    <t>Total Games Missed</t>
  </si>
  <si>
    <t>Total Games Played</t>
  </si>
  <si>
    <t>Total Goals</t>
  </si>
  <si>
    <t>Total Shut-outs</t>
  </si>
  <si>
    <t>Total OverTimes</t>
  </si>
  <si>
    <t>Total Shoot-outs</t>
  </si>
  <si>
    <t>SHTO_H</t>
  </si>
  <si>
    <t>SHTO_A</t>
  </si>
  <si>
    <t>First Day</t>
  </si>
  <si>
    <t>Last Day</t>
  </si>
  <si>
    <t>Games per Day</t>
  </si>
  <si>
    <t>Games Watched per Day</t>
  </si>
  <si>
    <t>-</t>
  </si>
  <si>
    <t>TTL</t>
  </si>
  <si>
    <t>PerGame</t>
  </si>
  <si>
    <t>x82</t>
  </si>
  <si>
    <t>1000 games for Tyles Meyers</t>
  </si>
  <si>
    <t>Goalie goal for MIN</t>
  </si>
  <si>
    <t>NHL Frozen Frenzy</t>
  </si>
  <si>
    <t>Goals per Team per Game</t>
  </si>
  <si>
    <t>GameHasShutOut</t>
  </si>
  <si>
    <t>CorrectResult</t>
  </si>
  <si>
    <t>MAXSCORE</t>
  </si>
  <si>
    <t>NewPointsHome</t>
  </si>
  <si>
    <t>NewPointsAway</t>
  </si>
  <si>
    <t>Date</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</si>
  <si>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</si>
  <si>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</si>
  <si>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</si>
  <si>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</si>
  <si>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</si>
  <si>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</si>
  <si>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</si>
  <si>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</si>
  <si>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</si>
  <si>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</si>
  <si>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</si>
  <si>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</si>
  <si>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</si>
  <si>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</si>
  <si>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</si>
  <si>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</si>
  <si>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</si>
  <si>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</si>
  <si>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</si>
  <si>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</si>
  <si>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</si>
  <si>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</si>
  <si>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</si>
  <si>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</si>
  <si>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</si>
  <si>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</si>
  <si>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</si>
  <si>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</si>
  <si>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</si>
  <si>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</si>
  <si>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</si>
  <si>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</si>
  <si>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</si>
  <si>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</si>
  <si>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</si>
  <si>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</si>
  <si>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</si>
  <si>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</si>
  <si>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</si>
  <si>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</si>
  <si>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</si>
  <si>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</si>
  <si>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</si>
  <si>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</si>
  <si>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</si>
  <si>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</si>
  <si>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</si>
  <si>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</si>
  <si>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</si>
  <si>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</si>
  <si>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</si>
  <si>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</si>
  <si>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</si>
  <si>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</si>
  <si>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</si>
  <si>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</si>
  <si>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</si>
  <si>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</si>
  <si>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</si>
  <si>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</si>
  <si>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</si>
  <si>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</si>
  <si>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</si>
  <si>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</si>
  <si>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</si>
  <si>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</si>
  <si>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</si>
  <si>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</si>
  <si>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</si>
  <si>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</si>
  <si>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</si>
  <si>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</si>
  <si>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</si>
  <si>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</si>
  <si>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</si>
  <si>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</si>
  <si>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</si>
  <si>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</si>
  <si>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</si>
  <si>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</si>
  <si>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</si>
  <si>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</si>
  <si>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</si>
  <si>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</si>
  <si>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</si>
  <si>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</si>
  <si>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</si>
  <si>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</si>
  <si>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</si>
  <si>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</si>
  <si>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</si>
  <si>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</si>
  <si>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</si>
  <si>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</si>
  <si>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</si>
  <si>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</si>
  <si>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</si>
  <si>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</si>
  <si>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</si>
  <si>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</si>
  <si>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</si>
  <si>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</si>
  <si>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</si>
  <si>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</si>
  <si>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</si>
  <si>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</si>
  <si>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</si>
  <si>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</si>
  <si>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</si>
  <si>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</si>
  <si>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</si>
  <si>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</si>
  <si>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</si>
  <si>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</si>
  <si>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</si>
  <si>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</si>
  <si>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</si>
  <si>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</si>
  <si>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</si>
  <si>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</si>
  <si>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</si>
  <si>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</si>
  <si>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</si>
  <si>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</si>
  <si>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</si>
  <si>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</si>
  <si>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</si>
  <si>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</si>
  <si>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</si>
  <si>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</si>
  <si>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</si>
  <si>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</si>
  <si>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</si>
  <si>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</si>
  <si>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</si>
  <si>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</si>
  <si>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</si>
  <si>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</si>
  <si>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</si>
  <si>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</si>
  <si>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</si>
  <si>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</si>
  <si>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</si>
  <si>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</si>
  <si>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</si>
  <si>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</si>
  <si>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</si>
  <si>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</si>
  <si>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</si>
  <si>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</si>
  <si>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</si>
  <si>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</si>
  <si>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</si>
  <si>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</si>
  <si>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</si>
  <si>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</si>
  <si>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</si>
  <si>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</si>
  <si>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</si>
  <si>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</si>
  <si>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</si>
  <si>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</si>
  <si>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</si>
  <si>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</si>
  <si>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</si>
  <si>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</si>
  <si>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</si>
  <si>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</si>
  <si>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</si>
  <si>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</si>
  <si>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</si>
  <si>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</si>
  <si>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</si>
  <si>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</si>
  <si>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</si>
  <si>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</si>
  <si>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</si>
  <si>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</si>
  <si>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</si>
  <si>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</si>
  <si>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</si>
  <si>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</si>
  <si>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</si>
  <si>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</si>
  <si>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</si>
  <si>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</si>
  <si>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</si>
  <si>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</si>
  <si>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</si>
  <si>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</si>
  <si>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</si>
  <si>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</si>
  <si>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</si>
  <si>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</si>
  <si>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</si>
  <si>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</si>
  <si>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</si>
  <si>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</si>
  <si>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</si>
  <si>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</si>
  <si>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</si>
  <si>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</si>
  <si>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</si>
  <si>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</si>
  <si>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</si>
  <si>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</si>
  <si>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</si>
  <si>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</si>
  <si>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</si>
  <si>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</si>
  <si>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</si>
  <si>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</si>
  <si>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</si>
  <si>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</si>
  <si>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</si>
  <si>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</si>
  <si>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</si>
  <si>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</si>
  <si>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</si>
  <si>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</si>
  <si>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</si>
  <si>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</si>
  <si>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</si>
  <si>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</si>
  <si>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</si>
  <si>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</si>
  <si>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</si>
  <si>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</si>
  <si>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</si>
  <si>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</si>
  <si>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</si>
  <si>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</si>
  <si>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</si>
  <si>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</si>
  <si>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</si>
  <si>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</si>
  <si>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</si>
  <si>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</si>
  <si>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</si>
  <si>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</si>
  <si>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</si>
  <si>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</si>
  <si>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</si>
  <si>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</si>
  <si>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</si>
  <si>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</si>
  <si>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</si>
  <si>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</si>
  <si>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</si>
  <si>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</si>
  <si>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</si>
  <si>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</si>
  <si>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</si>
  <si>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</si>
  <si>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</si>
  <si>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</si>
  <si>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</si>
  <si>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</si>
  <si>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</si>
  <si>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</si>
  <si>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</si>
  <si>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</si>
  <si>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</si>
  <si>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</si>
  <si>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</si>
  <si>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</si>
  <si>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</si>
  <si>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</si>
  <si>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</si>
  <si>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</si>
  <si>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</si>
  <si>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</si>
  <si>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Team</t>
  </si>
  <si>
    <t>Conf</t>
  </si>
  <si>
    <t>Div</t>
  </si>
  <si>
    <t>Total</t>
  </si>
  <si>
    <t>GamePredictionScore</t>
  </si>
  <si>
    <t>Total Game Score</t>
  </si>
  <si>
    <t>Pts / Game</t>
  </si>
  <si>
    <t>Pts from Winner</t>
  </si>
  <si>
    <t>Pts from Home Score</t>
  </si>
  <si>
    <t>Pts from Away Score</t>
  </si>
  <si>
    <t>PTS%2</t>
  </si>
  <si>
    <t>Stamkos' first game back in Tamba Bay</t>
  </si>
  <si>
    <t>Fleury;s last time in Pittsburgh</t>
  </si>
  <si>
    <t>Michael Backlund's 1000 Game</t>
  </si>
  <si>
    <t>McDavid Hurt</t>
  </si>
  <si>
    <t>Times Away Score +/- 1</t>
  </si>
  <si>
    <t>Hughes Brothers Bowl</t>
  </si>
  <si>
    <t>Tkachuk Brothers Bowl</t>
  </si>
  <si>
    <t>Global Series Tampere Finland</t>
  </si>
  <si>
    <t>Weekday</t>
  </si>
  <si>
    <t>Sens Blackout</t>
  </si>
  <si>
    <t>Habs Blackout</t>
  </si>
  <si>
    <t>Showtime (Kane) back in Chicago</t>
  </si>
  <si>
    <t>GamePredictionScore2</t>
  </si>
  <si>
    <t>Score1</t>
  </si>
  <si>
    <t>Score2</t>
  </si>
  <si>
    <t>Times Wrong OT Result</t>
  </si>
  <si>
    <t>Times Wrong SO Result</t>
  </si>
  <si>
    <t>Times OT but SO</t>
  </si>
  <si>
    <t>Times SO but OT</t>
  </si>
  <si>
    <t>Crosby's 1600th point and Malkin's 500th goal</t>
  </si>
  <si>
    <t>Foligno Brothers bowl</t>
  </si>
  <si>
    <t>HOME_RECORD</t>
  </si>
  <si>
    <t>AWAY_RECORD</t>
  </si>
  <si>
    <t>PredictedAwayScorePlusMinus</t>
  </si>
  <si>
    <t>PredictedHomeScorePlusMinus</t>
  </si>
  <si>
    <t>PredictedAwayScorePlusMinusByDate</t>
  </si>
  <si>
    <t>PredictedHomeScorePlusMinusByDate</t>
  </si>
  <si>
    <t>Hughes Brothers are sore losers</t>
  </si>
  <si>
    <t>Ovechkin Hattrick</t>
  </si>
  <si>
    <t>PrimeTV Exclusive</t>
  </si>
  <si>
    <t>PROJ_PTS</t>
  </si>
  <si>
    <t>PROJ_PTS2</t>
  </si>
  <si>
    <t>Loser Points (OTL + SOL)</t>
  </si>
  <si>
    <t>Loser Points per game (% games extra time is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</si>
</sst>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quot;$&quot;#,##0.00"/>
    <numFmt numFmtId="166" formatCode="0.0000"/>
  </numFmts>
  <fonts count="5" x14ac:knownFonts="1">
    <font>
      <sz val="11"/>
      <color theme="1"/>
      <name val="Aptos Narrow"/>
      <family val="2"/>
      <scheme val="minor"/>
    </font>
    <font>
      <sz val="8"/>
      <name val="Aptos Narrow"/>
      <family val="2"/>
      <scheme val="minor"/>
    </font>
    <font>
      <b/>
      <sz val="11"/>
      <color rgb="FF3F3F3F"/>
      <name val="Aptos Narrow"/>
      <family val="2"/>
      <scheme val="minor"/>
    </font>
    <font>
      <sz val="9"/>
      <color theme="1"/>
      <name val="Aptos Narrow"/>
      <family val="2"/>
      <scheme val="minor"/>
    </font>
    <font>
      <sz val="8"/>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F2F2F2"/>
      </patternFill>
    </fill>
  </fills>
  <borders count="14">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style="thin">
        <color indexed="64"/>
      </right>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2" fillId="4" borderId="12" applyNumberFormat="0" applyAlignment="0" applyProtection="0"/>
  </cellStyleXfs>
  <cellXfs count="60">
    <xf numFmtId="0" fontId="0" fillId="0" borderId="0" xfId="0"/>
    <xf numFmtId="14" fontId="0" fillId="0" borderId="0" xfId="0" applyNumberFormat="1"/>
    <xf numFmtId="0" fontId="0" fillId="0" borderId="0" xfId="0" applyAlignment="1">
      <alignment horizontal="center"/>
    </xf>
    <xf numFmtId="0" fontId="0" fillId="0" borderId="1" xfId="0" applyBorder="1" applyAlignment="1">
      <alignment horizontal="center"/>
    </xf>
    <xf numFmtId="14" fontId="0" fillId="0" borderId="0" xfId="0" applyNumberFormat="1" applyAlignment="1">
      <alignment horizontal="center"/>
    </xf>
    <xf numFmtId="14" fontId="0" fillId="0" borderId="1" xfId="0" applyNumberFormat="1" applyBorder="1" applyAlignment="1">
      <alignment horizontal="center"/>
    </xf>
    <xf numFmtId="0" fontId="0" fillId="2" borderId="0" xfId="0" applyFill="1"/>
    <xf numFmtId="49" fontId="0" fillId="0" borderId="0" xfId="0" applyNumberFormat="1" applyAlignment="1">
      <alignment horizontal="center"/>
    </xf>
    <xf numFmtId="49" fontId="0" fillId="0" borderId="1" xfId="0" applyNumberFormat="1" applyBorder="1" applyAlignment="1">
      <alignment horizontal="center"/>
    </xf>
    <xf numFmtId="0" fontId="0" fillId="0" borderId="1" xfId="0" applyBorder="1" applyAlignment="1">
      <alignment textRotation="70"/>
    </xf>
    <xf numFmtId="0" fontId="0" fillId="0" borderId="0" xfId="0" applyAlignment="1">
      <alignment textRotation="70"/>
    </xf>
    <xf numFmtId="49" fontId="0" fillId="0" borderId="2" xfId="0" applyNumberFormat="1"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xf numFmtId="10" fontId="0" fillId="0" borderId="0" xfId="0" applyNumberFormat="1"/>
    <xf numFmtId="0" fontId="0" fillId="0" borderId="0" xfId="0" applyAlignment="1">
      <alignment vertical="top" textRotation="90"/>
    </xf>
    <xf numFmtId="164" fontId="0" fillId="0" borderId="0" xfId="0" applyNumberFormat="1"/>
    <xf numFmtId="10" fontId="0" fillId="0" borderId="0" xfId="0" applyNumberFormat="1" applyAlignment="1">
      <alignment vertical="top" textRotation="90"/>
    </xf>
    <xf numFmtId="0" fontId="0" fillId="0" borderId="0" xfId="0" applyAlignment="1">
      <alignment horizontal="center" vertical="center"/>
    </xf>
    <xf numFmtId="0" fontId="2" fillId="4" borderId="12" xfId="1" applyAlignment="1">
      <alignment horizontal="center"/>
    </xf>
    <xf numFmtId="165" fontId="0" fillId="0" borderId="0" xfId="0" applyNumberFormat="1"/>
    <xf numFmtId="165" fontId="0" fillId="0" borderId="13" xfId="0" applyNumberFormat="1" applyBorder="1"/>
    <xf numFmtId="4" fontId="0" fillId="0" borderId="0" xfId="0" applyNumberFormat="1"/>
    <xf numFmtId="0" fontId="0" fillId="0" borderId="1" xfId="0" applyBorder="1" applyAlignment="1">
      <alignment horizontal="center" textRotation="70"/>
    </xf>
    <xf numFmtId="14" fontId="0" fillId="0" borderId="2" xfId="0" applyNumberFormat="1" applyBorder="1" applyAlignment="1">
      <alignment horizontal="center"/>
    </xf>
    <xf numFmtId="14" fontId="0" fillId="0" borderId="3" xfId="0" applyNumberFormat="1" applyBorder="1" applyAlignment="1">
      <alignment horizontal="center"/>
    </xf>
    <xf numFmtId="49" fontId="0" fillId="0" borderId="1" xfId="0" applyNumberFormat="1" applyBorder="1" applyAlignment="1">
      <alignment horizontal="center" textRotation="70"/>
    </xf>
    <xf numFmtId="0" fontId="0" fillId="0" borderId="0" xfId="0" applyAlignment="1">
      <alignment vertical="center" textRotation="90"/>
    </xf>
    <xf numFmtId="14" fontId="0" fillId="0" borderId="0" xfId="0" applyNumberFormat="1" applyAlignment="1">
      <alignment vertical="center" textRotation="90"/>
    </xf>
    <xf numFmtId="166" fontId="0" fillId="0" borderId="0" xfId="0" applyNumberFormat="1"/>
    <xf numFmtId="2" fontId="0" fillId="0" borderId="0" xfId="0" applyNumberFormat="1"/>
    <xf numFmtId="2" fontId="0" fillId="0" borderId="1" xfId="0" applyNumberFormat="1" applyBorder="1" applyAlignment="1">
      <alignment textRotation="70"/>
    </xf>
    <xf numFmtId="2" fontId="0" fillId="0" borderId="0" xfId="0" applyNumberFormat="1" applyAlignment="1">
      <alignment horizontal="center"/>
    </xf>
    <xf numFmtId="0" fontId="3" fillId="0" borderId="0" xfId="0" applyFont="1"/>
    <xf numFmtId="0" fontId="4" fillId="0" borderId="0" xfId="0" applyFont="1"/>
    <xf numFmtId="0" fontId="4" fillId="0" borderId="4" xfId="0" applyFont="1" applyBorder="1"/>
    <xf numFmtId="0" fontId="4" fillId="0" borderId="0" xfId="0" applyFont="1" applyAlignment="1">
      <alignment horizontal="center"/>
    </xf>
    <xf numFmtId="0" fontId="4" fillId="0" borderId="11" xfId="0" applyFont="1" applyBorder="1"/>
    <xf numFmtId="0" fontId="4" fillId="0" borderId="1" xfId="0" applyFont="1" applyBorder="1"/>
    <xf numFmtId="0" fontId="4" fillId="0" borderId="5" xfId="0" applyFont="1" applyBorder="1"/>
    <xf numFmtId="0" fontId="4" fillId="0" borderId="9" xfId="0" applyFont="1" applyBorder="1"/>
    <xf numFmtId="0" fontId="4" fillId="0" borderId="6" xfId="0" applyFont="1" applyBorder="1"/>
    <xf numFmtId="0" fontId="4" fillId="3" borderId="0" xfId="0" applyFont="1" applyFill="1"/>
    <xf numFmtId="0" fontId="4" fillId="3" borderId="4" xfId="0" applyFont="1" applyFill="1" applyBorder="1"/>
    <xf numFmtId="14" fontId="4" fillId="0" borderId="0" xfId="0" applyNumberFormat="1" applyFont="1"/>
    <xf numFmtId="0" fontId="4" fillId="3" borderId="1" xfId="0" applyFont="1" applyFill="1" applyBorder="1"/>
    <xf numFmtId="0" fontId="4" fillId="3" borderId="5" xfId="0" applyFont="1" applyFill="1" applyBorder="1"/>
    <xf numFmtId="0" fontId="4" fillId="3" borderId="10" xfId="0" applyFont="1" applyFill="1" applyBorder="1"/>
    <xf numFmtId="0" fontId="4" fillId="3" borderId="9" xfId="0" applyFont="1" applyFill="1" applyBorder="1"/>
    <xf numFmtId="164" fontId="2" fillId="4" borderId="12" xfId="1" applyNumberFormat="1" applyAlignment="1">
      <alignment horizontal="center"/>
    </xf>
    <xf numFmtId="0" fontId="0" fillId="0" borderId="0" xfId="0"/>
    <xf numFmtId="0" fontId="4" fillId="0" borderId="10" xfId="0" applyFont="1" applyBorder="1" applyAlignment="1">
      <alignment horizontal="center" vertical="center"/>
    </xf>
    <xf numFmtId="0" fontId="4" fillId="0" borderId="0" xfId="0" applyFont="1" applyAlignment="1">
      <alignment horizontal="center" vertical="center"/>
    </xf>
    <xf numFmtId="0" fontId="4" fillId="0" borderId="1" xfId="0" applyFont="1" applyBorder="1" applyAlignment="1">
      <alignment horizontal="center" vertical="center"/>
    </xf>
    <xf numFmtId="0" fontId="4" fillId="0" borderId="0" xfId="0" applyFont="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4" fillId="0" borderId="8" xfId="0" applyFont="1" applyBorder="1" applyAlignment="1">
      <alignment horizontal="center"/>
    </xf>
    <xf numFmtId="0" fontId="4" fillId="0" borderId="3" xfId="0" applyFont="1" applyBorder="1" applyAlignment="1">
      <alignment horizontal="center" vertical="center"/>
    </xf>
  </cellXfs>
  <cellStyles count="2">
    <cellStyle name="Normal" xfId="0" builtinId="0"/>
    <cellStyle name="Output" xfId="1" builtinId="21"/>
  </cellStyles>
  <dxfs count="457">
    <dxf>
      <font>
        <b/>
        <i val="0"/>
        <color theme="1"/>
      </font>
      <fill>
        <patternFill>
          <bgColor rgb="FFDAA100"/>
        </patternFill>
      </fill>
      <border>
        <left/>
        <right/>
        <top/>
        <bottom/>
      </border>
    </dxf>
    <dxf>
      <font>
        <b/>
        <i val="0"/>
        <color rgb="FFF7E609"/>
      </font>
      <fill>
        <patternFill>
          <bgColor rgb="FF0054BA"/>
        </patternFill>
      </fill>
      <border>
        <left/>
        <right/>
        <top/>
        <bottom/>
      </border>
    </dxf>
    <dxf>
      <font>
        <b/>
        <i val="0"/>
        <color auto="1"/>
      </font>
      <fill>
        <patternFill>
          <bgColor rgb="FFC00000"/>
        </patternFill>
      </fill>
      <border>
        <left/>
        <right/>
        <top/>
        <bottom/>
      </border>
    </dxf>
    <dxf>
      <font>
        <b/>
        <i val="0"/>
        <color auto="1"/>
      </font>
      <fill>
        <patternFill>
          <bgColor rgb="FFFF3300"/>
        </patternFill>
      </fill>
      <border>
        <left/>
        <right/>
        <top/>
        <bottom/>
      </border>
    </dxf>
    <dxf>
      <font>
        <b/>
        <i val="0"/>
        <color theme="3" tint="0.24994659260841701"/>
      </font>
      <fill>
        <patternFill>
          <bgColor rgb="FF861818"/>
        </patternFill>
      </fill>
      <border>
        <left/>
        <right/>
        <top/>
        <bottom/>
      </border>
    </dxf>
    <dxf>
      <font>
        <b/>
        <i val="0"/>
        <color rgb="FFF7E609"/>
      </font>
      <fill>
        <patternFill>
          <bgColor rgb="FFC00000"/>
        </patternFill>
      </fill>
      <border>
        <left/>
        <right/>
        <top/>
        <bottom/>
      </border>
    </dxf>
    <dxf>
      <font>
        <b/>
        <i val="0"/>
        <color rgb="FFC00000"/>
      </font>
      <fill>
        <patternFill>
          <bgColor theme="3" tint="9.9948118533890809E-2"/>
        </patternFill>
      </fill>
      <border>
        <left/>
        <right/>
        <top/>
        <bottom/>
      </border>
    </dxf>
    <dxf>
      <font>
        <b/>
        <i val="0"/>
        <color theme="0"/>
      </font>
      <fill>
        <patternFill>
          <bgColor rgb="FFFF0000"/>
        </patternFill>
      </fill>
      <border>
        <left/>
        <right/>
        <top/>
        <bottom/>
      </border>
    </dxf>
    <dxf>
      <font>
        <b/>
        <i val="0"/>
        <color theme="0" tint="-4.9989318521683403E-2"/>
      </font>
      <fill>
        <patternFill>
          <bgColor rgb="FF00B050"/>
        </patternFill>
      </fill>
      <border>
        <left/>
        <right/>
        <top/>
        <bottom/>
      </border>
    </dxf>
    <dxf>
      <font>
        <b/>
        <i val="0"/>
        <color theme="5"/>
      </font>
      <fill>
        <patternFill>
          <bgColor rgb="FF1530A5"/>
        </patternFill>
      </fill>
      <border>
        <left/>
        <right/>
        <top/>
        <bottom/>
      </border>
    </dxf>
    <dxf>
      <font>
        <b/>
        <i val="0"/>
        <color rgb="FFFFCC66"/>
      </font>
      <fill>
        <patternFill>
          <bgColor rgb="FFFF0000"/>
        </patternFill>
      </fill>
      <border>
        <left/>
        <right/>
        <top/>
        <bottom/>
      </border>
    </dxf>
    <dxf>
      <font>
        <b/>
        <i val="0"/>
        <color rgb="FFF7E609"/>
      </font>
      <fill>
        <patternFill>
          <bgColor theme="1"/>
        </patternFill>
      </fill>
      <border>
        <left/>
        <right/>
        <top/>
        <bottom/>
      </border>
    </dxf>
    <dxf>
      <font>
        <b/>
        <i val="0"/>
        <color rgb="FFFF6709"/>
      </font>
      <fill>
        <patternFill>
          <bgColor theme="3" tint="0.24994659260841701"/>
        </patternFill>
      </fill>
      <border>
        <left/>
        <right/>
        <top/>
        <bottom/>
      </border>
    </dxf>
    <dxf>
      <font>
        <b/>
        <i val="0"/>
        <color auto="1"/>
      </font>
      <fill>
        <patternFill>
          <bgColor rgb="FFFF0000"/>
        </patternFill>
      </fill>
      <border>
        <left/>
        <right/>
        <top/>
        <bottom/>
      </border>
    </dxf>
    <dxf>
      <font>
        <b/>
        <i val="0"/>
        <color rgb="FFFF0000"/>
      </font>
      <fill>
        <patternFill>
          <bgColor rgb="FF0000FF"/>
        </patternFill>
      </fill>
      <border>
        <left/>
        <right/>
        <top/>
        <bottom/>
      </border>
    </dxf>
    <dxf>
      <font>
        <b/>
        <i val="0"/>
        <color rgb="FF0033CC"/>
      </font>
      <fill>
        <patternFill>
          <bgColor rgb="FFFF0000"/>
        </patternFill>
      </fill>
      <border>
        <left/>
        <right/>
        <top/>
        <bottom/>
      </border>
    </dxf>
    <dxf>
      <font>
        <b/>
        <i val="0"/>
        <color rgb="FFC00000"/>
      </font>
      <fill>
        <patternFill>
          <bgColor rgb="FF126000"/>
        </patternFill>
      </fill>
      <border>
        <left/>
        <right/>
        <top/>
        <bottom/>
      </border>
    </dxf>
    <dxf>
      <font>
        <b/>
        <i val="0"/>
        <color rgb="FF1530A5"/>
      </font>
      <fill>
        <patternFill>
          <bgColor rgb="FFF2E600"/>
        </patternFill>
      </fill>
      <border>
        <left/>
        <right/>
        <top/>
        <bottom/>
      </border>
    </dxf>
    <dxf>
      <font>
        <b/>
        <i val="0"/>
        <color rgb="FFC00000"/>
      </font>
      <fill>
        <patternFill>
          <bgColor theme="1"/>
        </patternFill>
      </fill>
      <border>
        <left/>
        <right/>
        <top/>
        <bottom/>
      </border>
    </dxf>
    <dxf>
      <font>
        <b/>
        <i val="0"/>
        <color rgb="FFFDF55F"/>
      </font>
      <fill>
        <patternFill>
          <bgColor theme="1"/>
        </patternFill>
      </fill>
      <border>
        <left/>
        <right/>
        <top/>
        <bottom/>
      </border>
    </dxf>
    <dxf>
      <font>
        <b/>
        <i val="0"/>
        <color theme="2" tint="-9.9917600024414813E-2"/>
      </font>
      <fill>
        <patternFill>
          <bgColor theme="1"/>
        </patternFill>
      </fill>
      <border>
        <left/>
        <right/>
        <top/>
        <bottom/>
      </border>
    </dxf>
    <dxf>
      <font>
        <b/>
        <i val="0"/>
      </font>
      <fill>
        <patternFill>
          <bgColor rgb="FFFA8F00"/>
        </patternFill>
      </fill>
      <border>
        <left/>
        <right/>
        <top/>
        <bottom/>
      </border>
    </dxf>
    <dxf>
      <font>
        <b/>
        <i val="0"/>
        <color rgb="FFFA8F00"/>
      </font>
      <fill>
        <patternFill>
          <bgColor rgb="FF009999"/>
        </patternFill>
      </fill>
      <border>
        <left/>
        <right/>
        <top/>
        <bottom/>
      </border>
    </dxf>
    <dxf>
      <font>
        <b/>
        <i val="0"/>
        <color rgb="FFFFFF00"/>
      </font>
      <fill>
        <patternFill>
          <bgColor rgb="FF1B6BCB"/>
        </patternFill>
      </fill>
      <border>
        <left/>
        <right/>
        <top/>
        <bottom/>
      </border>
    </dxf>
    <dxf>
      <font>
        <b/>
        <i val="0"/>
        <color rgb="FF73FDD9"/>
      </font>
      <fill>
        <patternFill>
          <bgColor theme="3" tint="9.9948118533890809E-2"/>
        </patternFill>
      </fill>
      <border>
        <left/>
        <right/>
        <top/>
        <bottom/>
      </border>
    </dxf>
    <dxf>
      <font>
        <b/>
        <i val="0"/>
        <color rgb="FFF9ED05"/>
      </font>
      <fill>
        <patternFill>
          <bgColor rgb="FF777777"/>
        </patternFill>
      </fill>
      <border>
        <left/>
        <right/>
        <top/>
        <bottom/>
      </border>
    </dxf>
    <dxf>
      <font>
        <b/>
        <i val="0"/>
        <color rgb="FF00B050"/>
      </font>
      <fill>
        <patternFill>
          <bgColor theme="3" tint="0.24994659260841701"/>
        </patternFill>
      </fill>
      <border>
        <left/>
        <right/>
        <top/>
        <bottom/>
      </border>
    </dxf>
    <dxf>
      <font>
        <b/>
        <i val="0"/>
        <color theme="4" tint="0.59996337778862885"/>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0"/>
      </font>
      <fill>
        <patternFill>
          <bgColor theme="3" tint="9.9948118533890809E-2"/>
        </patternFill>
      </fill>
      <border>
        <left/>
        <right/>
        <top/>
        <bottom/>
      </border>
    </dxf>
    <dxf>
      <font>
        <b/>
        <i val="0"/>
        <color theme="7" tint="0.79998168889431442"/>
      </font>
      <fill>
        <patternFill>
          <bgColor theme="4" tint="-0.499984740745262"/>
        </patternFill>
      </fill>
      <border>
        <left/>
        <right/>
        <top/>
        <bottom/>
      </border>
    </dxf>
    <dxf>
      <font>
        <b/>
        <i val="0"/>
        <color theme="3" tint="9.9948118533890809E-2"/>
      </font>
      <fill>
        <patternFill>
          <bgColor rgb="FFFF0000"/>
        </patternFill>
      </fill>
      <border>
        <left/>
        <right/>
        <top/>
        <bottom/>
      </border>
    </dxf>
    <dxf>
      <numFmt numFmtId="164" formatCode="0.000"/>
      <alignment horizontal="center" vertical="bottom" textRotation="0" wrapText="0" indent="0" justifyLastLine="0" shrinkToFit="0" readingOrder="0"/>
    </dxf>
    <dxf>
      <numFmt numFmtId="164" formatCode="0.000"/>
      <alignment horizontal="center" vertical="bottom" textRotation="0" wrapText="0" indent="0" justifyLastLine="0" shrinkToFit="0" readingOrder="0"/>
    </dxf>
    <dxf>
      <numFmt numFmtId="164" formatCode="0.000"/>
    </dxf>
    <dxf>
      <numFmt numFmtId="164" formatCode="0.000"/>
    </dxf>
    <dxf>
      <numFmt numFmtId="164" formatCode="0.000"/>
    </dxf>
    <dxf>
      <numFmt numFmtId="0" formatCode="General"/>
    </dxf>
    <dxf>
      <numFmt numFmtId="0" formatCode="General"/>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numFmt numFmtId="0" formatCode="General"/>
    </dxf>
    <dxf>
      <numFmt numFmtId="0" formatCode="General"/>
    </dxf>
    <dxf>
      <numFmt numFmtId="0" formatCode="General"/>
    </dxf>
    <dxf>
      <numFmt numFmtId="0" formatCode="General"/>
    </dxf>
    <dxf>
      <numFmt numFmtId="14" formatCode="0.00%"/>
    </dxf>
    <dxf>
      <numFmt numFmtId="14" formatCode="0.0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0" formatCode="General"/>
    </dxf>
    <dxf>
      <alignment horizontal="general" vertical="top" textRotation="9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fill>
        <patternFill patternType="none">
          <fgColor indexed="64"/>
          <bgColor indexed="65"/>
        </patternFill>
      </fill>
    </dxf>
    <dxf>
      <numFmt numFmtId="19" formatCode="yyyy/mm/dd"/>
      <fill>
        <patternFill patternType="none">
          <fgColor indexed="64"/>
          <bgColor indexed="65"/>
        </patternFill>
      </fill>
      <alignment horizontal="general" vertical="center" textRotation="9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fill>
        <patternFill patternType="none">
          <fgColor indexed="64"/>
          <bgColor indexed="65"/>
        </patternFill>
      </fill>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yyyy/mm/dd"/>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2" formatCode="0.00"/>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alignment horizontal="center" vertical="bottom" wrapText="0" indent="0" justifyLastLine="0" shrinkToFit="0" readingOrder="0"/>
    </dxf>
    <dxf>
      <alignment horizontal="center" vertical="bottom" textRotation="0" wrapText="0" indent="0" justifyLastLine="0" shrinkToFit="0" readingOrder="0"/>
    </dxf>
    <dxf>
      <border outline="0">
        <bottom style="thin">
          <color indexed="64"/>
        </bottom>
      </border>
    </dxf>
    <dxf>
      <alignment horizontal="general" vertical="bottom" textRotation="70" wrapText="0" indent="0" justifyLastLine="0" shrinkToFit="0" readingOrder="0"/>
    </dxf>
  </dxfs>
  <tableStyles count="0" defaultTableStyle="TableStyleMedium2" defaultPivotStyle="PivotStyleLight16"/>
  <colors>
    <mruColors>
      <color rgb="FFFF5050"/>
      <color rgb="FFFFFF00"/>
      <color rgb="FFFF0000"/>
      <color rgb="FF777777"/>
      <color rgb="FFF9ED05"/>
      <color rgb="FF73FDD9"/>
      <color rgb="FF1B6BCB"/>
      <color rgb="FFFA8F00"/>
      <color rgb="FF009999"/>
      <color rgb="FFFDF55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DataRegularSeason20242025!$AF$1</c:f>
              <c:strCache>
                <c:ptCount val="1"/>
              </c:strCache>
            </c:strRef>
          </c:tx>
          <c:spPr>
            <a:ln w="28575" cap="rnd">
              <a:solidFill>
                <a:schemeClr val="accent1"/>
              </a:solidFill>
              <a:round/>
            </a:ln>
            <a:effectLst/>
          </c:spPr>
          <c:marker>
            <c:symbol val="none"/>
          </c:marker>
          <c:trendline>
            <c:spPr>
              <a:ln w="19050" cap="rnd">
                <a:solidFill>
                  <a:schemeClr val="accent1"/>
                </a:solidFill>
                <a:prstDash val="sysDot"/>
              </a:ln>
              <a:effectLst/>
            </c:spPr>
            <c:trendlineType val="linear"/>
            <c:dispRSqr val="0"/>
            <c:dispEq val="0"/>
          </c:trendline>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DataRegularSeason20242025!$AF$2:$AF$1316</c:f>
              <c:numCache>
                <c:formatCode>General</c:formatCode>
                <c:ptCount val="1315"/>
                <c:pt idx="0">
                  <c:v>0</c:v>
                </c:pt>
                <c:pt idx="1">
                  <c:v>2</c:v>
                </c:pt>
                <c:pt idx="2">
                  <c:v>1</c:v>
                </c:pt>
                <c:pt idx="3">
                  <c:v>0</c:v>
                </c:pt>
                <c:pt idx="4">
                  <c:v>3</c:v>
                </c:pt>
                <c:pt idx="5">
                  <c:v>0</c:v>
                </c:pt>
                <c:pt idx="6">
                  <c:v>-4</c:v>
                </c:pt>
                <c:pt idx="7">
                  <c:v>4</c:v>
                </c:pt>
                <c:pt idx="8">
                  <c:v>3</c:v>
                </c:pt>
                <c:pt idx="9">
                  <c:v>5</c:v>
                </c:pt>
                <c:pt idx="10">
                  <c:v>2</c:v>
                </c:pt>
                <c:pt idx="11">
                  <c:v>1</c:v>
                </c:pt>
                <c:pt idx="12">
                  <c:v>1</c:v>
                </c:pt>
                <c:pt idx="13">
                  <c:v>-4</c:v>
                </c:pt>
                <c:pt idx="14">
                  <c:v>4</c:v>
                </c:pt>
                <c:pt idx="15">
                  <c:v>-1</c:v>
                </c:pt>
                <c:pt idx="16">
                  <c:v>3</c:v>
                </c:pt>
                <c:pt idx="17">
                  <c:v>-1</c:v>
                </c:pt>
                <c:pt idx="18">
                  <c:v>1</c:v>
                </c:pt>
                <c:pt idx="19">
                  <c:v>1</c:v>
                </c:pt>
                <c:pt idx="20">
                  <c:v>1</c:v>
                </c:pt>
                <c:pt idx="21">
                  <c:v>1</c:v>
                </c:pt>
                <c:pt idx="22">
                  <c:v>2</c:v>
                </c:pt>
                <c:pt idx="23">
                  <c:v>-2</c:v>
                </c:pt>
                <c:pt idx="24">
                  <c:v>-3</c:v>
                </c:pt>
                <c:pt idx="25">
                  <c:v>-2</c:v>
                </c:pt>
                <c:pt idx="26">
                  <c:v>-1</c:v>
                </c:pt>
                <c:pt idx="27">
                  <c:v>-5</c:v>
                </c:pt>
                <c:pt idx="28">
                  <c:v>-4</c:v>
                </c:pt>
                <c:pt idx="29">
                  <c:v>-4</c:v>
                </c:pt>
                <c:pt idx="30">
                  <c:v>5</c:v>
                </c:pt>
                <c:pt idx="31">
                  <c:v>2</c:v>
                </c:pt>
                <c:pt idx="32">
                  <c:v>-2</c:v>
                </c:pt>
                <c:pt idx="33">
                  <c:v>4</c:v>
                </c:pt>
                <c:pt idx="34">
                  <c:v>6</c:v>
                </c:pt>
                <c:pt idx="35">
                  <c:v>1</c:v>
                </c:pt>
                <c:pt idx="36">
                  <c:v>4</c:v>
                </c:pt>
                <c:pt idx="37">
                  <c:v>-2</c:v>
                </c:pt>
                <c:pt idx="38">
                  <c:v>-2</c:v>
                </c:pt>
                <c:pt idx="39">
                  <c:v>0</c:v>
                </c:pt>
                <c:pt idx="40">
                  <c:v>-2</c:v>
                </c:pt>
                <c:pt idx="41">
                  <c:v>1</c:v>
                </c:pt>
                <c:pt idx="42">
                  <c:v>2</c:v>
                </c:pt>
                <c:pt idx="43">
                  <c:v>2</c:v>
                </c:pt>
                <c:pt idx="44">
                  <c:v>-3</c:v>
                </c:pt>
                <c:pt idx="45">
                  <c:v>-1</c:v>
                </c:pt>
                <c:pt idx="46">
                  <c:v>1</c:v>
                </c:pt>
                <c:pt idx="47">
                  <c:v>4</c:v>
                </c:pt>
                <c:pt idx="48">
                  <c:v>-1</c:v>
                </c:pt>
                <c:pt idx="49">
                  <c:v>-2</c:v>
                </c:pt>
                <c:pt idx="50">
                  <c:v>-3</c:v>
                </c:pt>
                <c:pt idx="51">
                  <c:v>-2</c:v>
                </c:pt>
                <c:pt idx="52">
                  <c:v>3</c:v>
                </c:pt>
                <c:pt idx="53">
                  <c:v>3</c:v>
                </c:pt>
                <c:pt idx="54">
                  <c:v>1</c:v>
                </c:pt>
                <c:pt idx="55">
                  <c:v>0</c:v>
                </c:pt>
                <c:pt idx="56">
                  <c:v>0</c:v>
                </c:pt>
                <c:pt idx="57">
                  <c:v>2</c:v>
                </c:pt>
                <c:pt idx="58">
                  <c:v>1</c:v>
                </c:pt>
                <c:pt idx="59">
                  <c:v>1</c:v>
                </c:pt>
                <c:pt idx="60">
                  <c:v>1</c:v>
                </c:pt>
                <c:pt idx="61">
                  <c:v>2</c:v>
                </c:pt>
                <c:pt idx="62">
                  <c:v>-1</c:v>
                </c:pt>
                <c:pt idx="63">
                  <c:v>1</c:v>
                </c:pt>
                <c:pt idx="64">
                  <c:v>2</c:v>
                </c:pt>
                <c:pt idx="65">
                  <c:v>-3</c:v>
                </c:pt>
                <c:pt idx="66">
                  <c:v>-1</c:v>
                </c:pt>
                <c:pt idx="67">
                  <c:v>-2</c:v>
                </c:pt>
                <c:pt idx="68">
                  <c:v>-4</c:v>
                </c:pt>
                <c:pt idx="69">
                  <c:v>0</c:v>
                </c:pt>
                <c:pt idx="70">
                  <c:v>0</c:v>
                </c:pt>
                <c:pt idx="71">
                  <c:v>0</c:v>
                </c:pt>
                <c:pt idx="72">
                  <c:v>0</c:v>
                </c:pt>
                <c:pt idx="73">
                  <c:v>2</c:v>
                </c:pt>
                <c:pt idx="74">
                  <c:v>1</c:v>
                </c:pt>
                <c:pt idx="75">
                  <c:v>2</c:v>
                </c:pt>
                <c:pt idx="76">
                  <c:v>0</c:v>
                </c:pt>
                <c:pt idx="77">
                  <c:v>-1</c:v>
                </c:pt>
                <c:pt idx="78">
                  <c:v>-1</c:v>
                </c:pt>
                <c:pt idx="79">
                  <c:v>0</c:v>
                </c:pt>
                <c:pt idx="80">
                  <c:v>6</c:v>
                </c:pt>
                <c:pt idx="81">
                  <c:v>2</c:v>
                </c:pt>
                <c:pt idx="82">
                  <c:v>-1</c:v>
                </c:pt>
                <c:pt idx="83">
                  <c:v>1</c:v>
                </c:pt>
                <c:pt idx="84">
                  <c:v>-2</c:v>
                </c:pt>
                <c:pt idx="85">
                  <c:v>3</c:v>
                </c:pt>
                <c:pt idx="86">
                  <c:v>-2</c:v>
                </c:pt>
                <c:pt idx="87">
                  <c:v>-3</c:v>
                </c:pt>
                <c:pt idx="88">
                  <c:v>2</c:v>
                </c:pt>
                <c:pt idx="89">
                  <c:v>-1</c:v>
                </c:pt>
                <c:pt idx="90">
                  <c:v>-1</c:v>
                </c:pt>
                <c:pt idx="91">
                  <c:v>-3</c:v>
                </c:pt>
                <c:pt idx="92">
                  <c:v>-2</c:v>
                </c:pt>
                <c:pt idx="93">
                  <c:v>2</c:v>
                </c:pt>
                <c:pt idx="94">
                  <c:v>4</c:v>
                </c:pt>
                <c:pt idx="95">
                  <c:v>-1</c:v>
                </c:pt>
                <c:pt idx="96">
                  <c:v>3</c:v>
                </c:pt>
                <c:pt idx="97">
                  <c:v>-1</c:v>
                </c:pt>
                <c:pt idx="98">
                  <c:v>0</c:v>
                </c:pt>
                <c:pt idx="99">
                  <c:v>1</c:v>
                </c:pt>
                <c:pt idx="100">
                  <c:v>2</c:v>
                </c:pt>
                <c:pt idx="101">
                  <c:v>-3</c:v>
                </c:pt>
                <c:pt idx="102">
                  <c:v>0</c:v>
                </c:pt>
                <c:pt idx="103">
                  <c:v>1</c:v>
                </c:pt>
                <c:pt idx="104">
                  <c:v>1</c:v>
                </c:pt>
                <c:pt idx="105">
                  <c:v>0</c:v>
                </c:pt>
                <c:pt idx="106">
                  <c:v>-1</c:v>
                </c:pt>
                <c:pt idx="107">
                  <c:v>-1</c:v>
                </c:pt>
                <c:pt idx="108">
                  <c:v>-1</c:v>
                </c:pt>
                <c:pt idx="109">
                  <c:v>3</c:v>
                </c:pt>
                <c:pt idx="110">
                  <c:v>0</c:v>
                </c:pt>
                <c:pt idx="111">
                  <c:v>0</c:v>
                </c:pt>
                <c:pt idx="112">
                  <c:v>0</c:v>
                </c:pt>
                <c:pt idx="113">
                  <c:v>1</c:v>
                </c:pt>
                <c:pt idx="114">
                  <c:v>1</c:v>
                </c:pt>
                <c:pt idx="115">
                  <c:v>0</c:v>
                </c:pt>
                <c:pt idx="116">
                  <c:v>-2</c:v>
                </c:pt>
                <c:pt idx="117">
                  <c:v>0</c:v>
                </c:pt>
                <c:pt idx="118">
                  <c:v>1</c:v>
                </c:pt>
                <c:pt idx="119">
                  <c:v>0</c:v>
                </c:pt>
                <c:pt idx="120">
                  <c:v>-2</c:v>
                </c:pt>
                <c:pt idx="121">
                  <c:v>-3</c:v>
                </c:pt>
                <c:pt idx="122">
                  <c:v>1</c:v>
                </c:pt>
                <c:pt idx="123">
                  <c:v>1</c:v>
                </c:pt>
                <c:pt idx="124">
                  <c:v>-3</c:v>
                </c:pt>
                <c:pt idx="125">
                  <c:v>-1</c:v>
                </c:pt>
                <c:pt idx="126">
                  <c:v>-2</c:v>
                </c:pt>
                <c:pt idx="127">
                  <c:v>-3</c:v>
                </c:pt>
                <c:pt idx="128">
                  <c:v>-1</c:v>
                </c:pt>
                <c:pt idx="129">
                  <c:v>4</c:v>
                </c:pt>
                <c:pt idx="130">
                  <c:v>1</c:v>
                </c:pt>
                <c:pt idx="131">
                  <c:v>-2</c:v>
                </c:pt>
                <c:pt idx="132">
                  <c:v>0</c:v>
                </c:pt>
                <c:pt idx="133">
                  <c:v>-3</c:v>
                </c:pt>
                <c:pt idx="134">
                  <c:v>2</c:v>
                </c:pt>
                <c:pt idx="135">
                  <c:v>0</c:v>
                </c:pt>
                <c:pt idx="136">
                  <c:v>-2</c:v>
                </c:pt>
                <c:pt idx="137">
                  <c:v>1</c:v>
                </c:pt>
                <c:pt idx="138">
                  <c:v>0</c:v>
                </c:pt>
                <c:pt idx="139">
                  <c:v>2</c:v>
                </c:pt>
                <c:pt idx="140">
                  <c:v>0</c:v>
                </c:pt>
                <c:pt idx="141">
                  <c:v>-4</c:v>
                </c:pt>
                <c:pt idx="142">
                  <c:v>-5</c:v>
                </c:pt>
                <c:pt idx="143">
                  <c:v>4</c:v>
                </c:pt>
                <c:pt idx="144">
                  <c:v>3</c:v>
                </c:pt>
                <c:pt idx="145">
                  <c:v>3</c:v>
                </c:pt>
                <c:pt idx="146">
                  <c:v>2</c:v>
                </c:pt>
                <c:pt idx="147">
                  <c:v>-4</c:v>
                </c:pt>
                <c:pt idx="148">
                  <c:v>-1</c:v>
                </c:pt>
                <c:pt idx="149">
                  <c:v>5</c:v>
                </c:pt>
                <c:pt idx="150">
                  <c:v>-1</c:v>
                </c:pt>
                <c:pt idx="151">
                  <c:v>2</c:v>
                </c:pt>
                <c:pt idx="152">
                  <c:v>-1</c:v>
                </c:pt>
                <c:pt idx="153">
                  <c:v>2</c:v>
                </c:pt>
                <c:pt idx="154">
                  <c:v>-3</c:v>
                </c:pt>
                <c:pt idx="155">
                  <c:v>-2</c:v>
                </c:pt>
                <c:pt idx="156">
                  <c:v>3</c:v>
                </c:pt>
                <c:pt idx="157">
                  <c:v>0</c:v>
                </c:pt>
                <c:pt idx="158">
                  <c:v>-3</c:v>
                </c:pt>
                <c:pt idx="159">
                  <c:v>2</c:v>
                </c:pt>
                <c:pt idx="160">
                  <c:v>-2</c:v>
                </c:pt>
                <c:pt idx="161">
                  <c:v>-1</c:v>
                </c:pt>
                <c:pt idx="162">
                  <c:v>-4</c:v>
                </c:pt>
                <c:pt idx="163">
                  <c:v>-3</c:v>
                </c:pt>
                <c:pt idx="164">
                  <c:v>1</c:v>
                </c:pt>
                <c:pt idx="165">
                  <c:v>-3</c:v>
                </c:pt>
                <c:pt idx="166">
                  <c:v>3</c:v>
                </c:pt>
                <c:pt idx="167">
                  <c:v>-2</c:v>
                </c:pt>
                <c:pt idx="168">
                  <c:v>4</c:v>
                </c:pt>
                <c:pt idx="169">
                  <c:v>2</c:v>
                </c:pt>
                <c:pt idx="170">
                  <c:v>-2</c:v>
                </c:pt>
                <c:pt idx="171">
                  <c:v>-1</c:v>
                </c:pt>
                <c:pt idx="172">
                  <c:v>-2</c:v>
                </c:pt>
                <c:pt idx="173">
                  <c:v>-4</c:v>
                </c:pt>
                <c:pt idx="174">
                  <c:v>-1</c:v>
                </c:pt>
                <c:pt idx="175">
                  <c:v>1</c:v>
                </c:pt>
                <c:pt idx="176">
                  <c:v>1</c:v>
                </c:pt>
                <c:pt idx="177">
                  <c:v>0</c:v>
                </c:pt>
                <c:pt idx="178">
                  <c:v>-2</c:v>
                </c:pt>
                <c:pt idx="179">
                  <c:v>-3</c:v>
                </c:pt>
                <c:pt idx="180">
                  <c:v>-1</c:v>
                </c:pt>
                <c:pt idx="181">
                  <c:v>-1</c:v>
                </c:pt>
                <c:pt idx="182">
                  <c:v>-2</c:v>
                </c:pt>
                <c:pt idx="183">
                  <c:v>2</c:v>
                </c:pt>
                <c:pt idx="184">
                  <c:v>0</c:v>
                </c:pt>
                <c:pt idx="185">
                  <c:v>1</c:v>
                </c:pt>
                <c:pt idx="186">
                  <c:v>1</c:v>
                </c:pt>
                <c:pt idx="187">
                  <c:v>-4</c:v>
                </c:pt>
                <c:pt idx="188">
                  <c:v>-4</c:v>
                </c:pt>
                <c:pt idx="189">
                  <c:v>-1</c:v>
                </c:pt>
                <c:pt idx="190">
                  <c:v>1</c:v>
                </c:pt>
                <c:pt idx="191">
                  <c:v>1</c:v>
                </c:pt>
                <c:pt idx="192">
                  <c:v>0</c:v>
                </c:pt>
                <c:pt idx="193">
                  <c:v>-1</c:v>
                </c:pt>
                <c:pt idx="194">
                  <c:v>-4</c:v>
                </c:pt>
                <c:pt idx="195">
                  <c:v>-2</c:v>
                </c:pt>
                <c:pt idx="196">
                  <c:v>-2</c:v>
                </c:pt>
                <c:pt idx="197">
                  <c:v>3</c:v>
                </c:pt>
                <c:pt idx="198">
                  <c:v>0</c:v>
                </c:pt>
                <c:pt idx="199">
                  <c:v>-3</c:v>
                </c:pt>
                <c:pt idx="200">
                  <c:v>3</c:v>
                </c:pt>
                <c:pt idx="201">
                  <c:v>-1</c:v>
                </c:pt>
                <c:pt idx="202">
                  <c:v>0</c:v>
                </c:pt>
                <c:pt idx="203">
                  <c:v>2</c:v>
                </c:pt>
                <c:pt idx="204">
                  <c:v>-3</c:v>
                </c:pt>
                <c:pt idx="205">
                  <c:v>0</c:v>
                </c:pt>
                <c:pt idx="206">
                  <c:v>1</c:v>
                </c:pt>
                <c:pt idx="207">
                  <c:v>1</c:v>
                </c:pt>
                <c:pt idx="208">
                  <c:v>-1</c:v>
                </c:pt>
                <c:pt idx="209">
                  <c:v>3</c:v>
                </c:pt>
                <c:pt idx="210">
                  <c:v>2</c:v>
                </c:pt>
                <c:pt idx="211">
                  <c:v>2</c:v>
                </c:pt>
                <c:pt idx="212">
                  <c:v>2</c:v>
                </c:pt>
                <c:pt idx="213">
                  <c:v>4</c:v>
                </c:pt>
                <c:pt idx="214">
                  <c:v>0</c:v>
                </c:pt>
                <c:pt idx="215">
                  <c:v>2</c:v>
                </c:pt>
                <c:pt idx="216">
                  <c:v>0</c:v>
                </c:pt>
                <c:pt idx="217">
                  <c:v>-3</c:v>
                </c:pt>
                <c:pt idx="218">
                  <c:v>1</c:v>
                </c:pt>
                <c:pt idx="219">
                  <c:v>1</c:v>
                </c:pt>
                <c:pt idx="220">
                  <c:v>-2</c:v>
                </c:pt>
                <c:pt idx="221">
                  <c:v>2</c:v>
                </c:pt>
                <c:pt idx="222">
                  <c:v>0</c:v>
                </c:pt>
                <c:pt idx="223">
                  <c:v>-2</c:v>
                </c:pt>
                <c:pt idx="224">
                  <c:v>-2</c:v>
                </c:pt>
                <c:pt idx="225">
                  <c:v>2</c:v>
                </c:pt>
                <c:pt idx="226">
                  <c:v>-1</c:v>
                </c:pt>
                <c:pt idx="227">
                  <c:v>-1</c:v>
                </c:pt>
                <c:pt idx="228">
                  <c:v>0</c:v>
                </c:pt>
                <c:pt idx="229">
                  <c:v>5</c:v>
                </c:pt>
                <c:pt idx="230">
                  <c:v>0</c:v>
                </c:pt>
                <c:pt idx="231">
                  <c:v>1</c:v>
                </c:pt>
                <c:pt idx="232">
                  <c:v>-2</c:v>
                </c:pt>
                <c:pt idx="233">
                  <c:v>0</c:v>
                </c:pt>
                <c:pt idx="234">
                  <c:v>-4</c:v>
                </c:pt>
                <c:pt idx="235">
                  <c:v>2</c:v>
                </c:pt>
                <c:pt idx="236">
                  <c:v>-1</c:v>
                </c:pt>
                <c:pt idx="237">
                  <c:v>-2</c:v>
                </c:pt>
                <c:pt idx="238">
                  <c:v>0</c:v>
                </c:pt>
                <c:pt idx="239">
                  <c:v>4</c:v>
                </c:pt>
                <c:pt idx="240">
                  <c:v>1</c:v>
                </c:pt>
                <c:pt idx="241">
                  <c:v>2</c:v>
                </c:pt>
                <c:pt idx="242">
                  <c:v>-1</c:v>
                </c:pt>
                <c:pt idx="243">
                  <c:v>1</c:v>
                </c:pt>
                <c:pt idx="244">
                  <c:v>1</c:v>
                </c:pt>
                <c:pt idx="245">
                  <c:v>1</c:v>
                </c:pt>
                <c:pt idx="246">
                  <c:v>2</c:v>
                </c:pt>
                <c:pt idx="247">
                  <c:v>1</c:v>
                </c:pt>
                <c:pt idx="248">
                  <c:v>-1</c:v>
                </c:pt>
                <c:pt idx="249">
                  <c:v>0</c:v>
                </c:pt>
                <c:pt idx="250">
                  <c:v>-3</c:v>
                </c:pt>
                <c:pt idx="251">
                  <c:v>-1</c:v>
                </c:pt>
                <c:pt idx="252">
                  <c:v>-1</c:v>
                </c:pt>
                <c:pt idx="253">
                  <c:v>-1</c:v>
                </c:pt>
                <c:pt idx="254">
                  <c:v>-3</c:v>
                </c:pt>
                <c:pt idx="255">
                  <c:v>-1</c:v>
                </c:pt>
                <c:pt idx="256">
                  <c:v>0</c:v>
                </c:pt>
                <c:pt idx="257">
                  <c:v>1</c:v>
                </c:pt>
                <c:pt idx="258">
                  <c:v>2</c:v>
                </c:pt>
                <c:pt idx="259">
                  <c:v>-3</c:v>
                </c:pt>
                <c:pt idx="260">
                  <c:v>5</c:v>
                </c:pt>
                <c:pt idx="261">
                  <c:v>2</c:v>
                </c:pt>
                <c:pt idx="262">
                  <c:v>1</c:v>
                </c:pt>
                <c:pt idx="263">
                  <c:v>-2</c:v>
                </c:pt>
                <c:pt idx="264">
                  <c:v>-1</c:v>
                </c:pt>
                <c:pt idx="265">
                  <c:v>3</c:v>
                </c:pt>
                <c:pt idx="266">
                  <c:v>-1</c:v>
                </c:pt>
                <c:pt idx="267">
                  <c:v>-1</c:v>
                </c:pt>
                <c:pt idx="268">
                  <c:v>2</c:v>
                </c:pt>
                <c:pt idx="269">
                  <c:v>-2</c:v>
                </c:pt>
                <c:pt idx="270">
                  <c:v>-1</c:v>
                </c:pt>
                <c:pt idx="271">
                  <c:v>1</c:v>
                </c:pt>
                <c:pt idx="272">
                  <c:v>1</c:v>
                </c:pt>
                <c:pt idx="273">
                  <c:v>-1</c:v>
                </c:pt>
                <c:pt idx="274">
                  <c:v>-2</c:v>
                </c:pt>
                <c:pt idx="275">
                  <c:v>-2</c:v>
                </c:pt>
                <c:pt idx="276">
                  <c:v>-3</c:v>
                </c:pt>
                <c:pt idx="277">
                  <c:v>-3</c:v>
                </c:pt>
                <c:pt idx="278">
                  <c:v>-3</c:v>
                </c:pt>
                <c:pt idx="279">
                  <c:v>0</c:v>
                </c:pt>
                <c:pt idx="280">
                  <c:v>-2</c:v>
                </c:pt>
                <c:pt idx="281">
                  <c:v>-3</c:v>
                </c:pt>
                <c:pt idx="282">
                  <c:v>-1</c:v>
                </c:pt>
                <c:pt idx="283">
                  <c:v>-1</c:v>
                </c:pt>
                <c:pt idx="284">
                  <c:v>0</c:v>
                </c:pt>
                <c:pt idx="285">
                  <c:v>5</c:v>
                </c:pt>
                <c:pt idx="286">
                  <c:v>0</c:v>
                </c:pt>
                <c:pt idx="287">
                  <c:v>-2</c:v>
                </c:pt>
                <c:pt idx="288">
                  <c:v>3</c:v>
                </c:pt>
                <c:pt idx="289">
                  <c:v>-1</c:v>
                </c:pt>
                <c:pt idx="290">
                  <c:v>-5</c:v>
                </c:pt>
                <c:pt idx="291">
                  <c:v>4</c:v>
                </c:pt>
                <c:pt idx="292">
                  <c:v>4</c:v>
                </c:pt>
                <c:pt idx="293">
                  <c:v>2</c:v>
                </c:pt>
                <c:pt idx="294">
                  <c:v>2</c:v>
                </c:pt>
                <c:pt idx="295">
                  <c:v>0</c:v>
                </c:pt>
                <c:pt idx="296">
                  <c:v>0</c:v>
                </c:pt>
                <c:pt idx="297">
                  <c:v>0</c:v>
                </c:pt>
                <c:pt idx="298">
                  <c:v>-1</c:v>
                </c:pt>
                <c:pt idx="299">
                  <c:v>-1</c:v>
                </c:pt>
                <c:pt idx="300">
                  <c:v>1</c:v>
                </c:pt>
                <c:pt idx="301">
                  <c:v>-2</c:v>
                </c:pt>
                <c:pt idx="302">
                  <c:v>-1</c:v>
                </c:pt>
                <c:pt idx="303">
                  <c:v>0</c:v>
                </c:pt>
                <c:pt idx="304">
                  <c:v>-4</c:v>
                </c:pt>
                <c:pt idx="305">
                  <c:v>-3</c:v>
                </c:pt>
                <c:pt idx="306">
                  <c:v>-2</c:v>
                </c:pt>
                <c:pt idx="307">
                  <c:v>-2</c:v>
                </c:pt>
                <c:pt idx="308">
                  <c:v>-2</c:v>
                </c:pt>
                <c:pt idx="309">
                  <c:v>-2</c:v>
                </c:pt>
                <c:pt idx="310">
                  <c:v>-3</c:v>
                </c:pt>
                <c:pt idx="311">
                  <c:v>-4</c:v>
                </c:pt>
                <c:pt idx="312">
                  <c:v>-2</c:v>
                </c:pt>
                <c:pt idx="313">
                  <c:v>-5</c:v>
                </c:pt>
                <c:pt idx="314">
                  <c:v>-3</c:v>
                </c:pt>
                <c:pt idx="315">
                  <c:v>-4</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3F3-49CA-A273-BC58C8FEB4BF}"/>
            </c:ext>
          </c:extLst>
        </c:ser>
        <c:ser>
          <c:idx val="1"/>
          <c:order val="1"/>
          <c:tx>
            <c:strRef>
              <c:f>DataRegularSeason20242025!$AG$1</c:f>
              <c:strCache>
                <c:ptCount val="1"/>
              </c:strCache>
            </c:strRef>
          </c:tx>
          <c:spPr>
            <a:ln w="28575" cap="rnd">
              <a:solidFill>
                <a:schemeClr val="accent2"/>
              </a:solidFill>
              <a:round/>
            </a:ln>
            <a:effectLst/>
          </c:spPr>
          <c:marker>
            <c:symbol val="none"/>
          </c:marker>
          <c:cat>
            <c:strRef>
              <c:f>DataRegularSeason20242025!$C$2:$C$1316</c:f>
              <c:strCache>
                <c:ptCount val="1313"/>
                <c:pt idx="0">
                  <c:v>GameID</c:v>
                </c:pt>
                <c:pt idx="1">
                  <c:v>2024020001</c:v>
                </c:pt>
                <c:pt idx="2">
                  <c:v>2024020002</c:v>
                </c:pt>
                <c:pt idx="3">
                  <c:v>2024020003</c:v>
                </c:pt>
                <c:pt idx="4">
                  <c:v>2024020004</c:v>
                </c:pt>
                <c:pt idx="5">
                  <c:v>2024020005</c:v>
                </c:pt>
                <c:pt idx="6">
                  <c:v>2024020006</c:v>
                </c:pt>
                <c:pt idx="7">
                  <c:v>2024020007</c:v>
                </c:pt>
                <c:pt idx="8">
                  <c:v>2024020008</c:v>
                </c:pt>
                <c:pt idx="9">
                  <c:v>2024020009</c:v>
                </c:pt>
                <c:pt idx="10">
                  <c:v>2024020010</c:v>
                </c:pt>
                <c:pt idx="11">
                  <c:v>2024020011</c:v>
                </c:pt>
                <c:pt idx="12">
                  <c:v>2024020012</c:v>
                </c:pt>
                <c:pt idx="13">
                  <c:v>2024020013</c:v>
                </c:pt>
                <c:pt idx="14">
                  <c:v>2024020014</c:v>
                </c:pt>
                <c:pt idx="15">
                  <c:v>2024020015</c:v>
                </c:pt>
                <c:pt idx="16">
                  <c:v>2024020016</c:v>
                </c:pt>
                <c:pt idx="17">
                  <c:v>2024020017</c:v>
                </c:pt>
                <c:pt idx="18">
                  <c:v>2024020018</c:v>
                </c:pt>
                <c:pt idx="19">
                  <c:v>2024020019</c:v>
                </c:pt>
                <c:pt idx="20">
                  <c:v>2024020020</c:v>
                </c:pt>
                <c:pt idx="21">
                  <c:v>2024020021</c:v>
                </c:pt>
                <c:pt idx="22">
                  <c:v>2024020022</c:v>
                </c:pt>
                <c:pt idx="23">
                  <c:v>2024020023</c:v>
                </c:pt>
                <c:pt idx="24">
                  <c:v>2024020024</c:v>
                </c:pt>
                <c:pt idx="25">
                  <c:v>2024020025</c:v>
                </c:pt>
                <c:pt idx="26">
                  <c:v>2024020026</c:v>
                </c:pt>
                <c:pt idx="27">
                  <c:v>2024020027</c:v>
                </c:pt>
                <c:pt idx="28">
                  <c:v>2024020028</c:v>
                </c:pt>
                <c:pt idx="29">
                  <c:v>2024020029</c:v>
                </c:pt>
                <c:pt idx="30">
                  <c:v>2024020030</c:v>
                </c:pt>
                <c:pt idx="31">
                  <c:v>2024020031</c:v>
                </c:pt>
                <c:pt idx="32">
                  <c:v>2024020032</c:v>
                </c:pt>
                <c:pt idx="33">
                  <c:v>2024020033</c:v>
                </c:pt>
                <c:pt idx="34">
                  <c:v>2024020034</c:v>
                </c:pt>
                <c:pt idx="35">
                  <c:v>2024020035</c:v>
                </c:pt>
                <c:pt idx="36">
                  <c:v>2024020036</c:v>
                </c:pt>
                <c:pt idx="37">
                  <c:v>2024020037</c:v>
                </c:pt>
                <c:pt idx="38">
                  <c:v>2024020038</c:v>
                </c:pt>
                <c:pt idx="39">
                  <c:v>2024020039</c:v>
                </c:pt>
                <c:pt idx="40">
                  <c:v>2024020040</c:v>
                </c:pt>
                <c:pt idx="41">
                  <c:v>2024020041</c:v>
                </c:pt>
                <c:pt idx="42">
                  <c:v>2024020042</c:v>
                </c:pt>
                <c:pt idx="43">
                  <c:v>2024020043</c:v>
                </c:pt>
                <c:pt idx="44">
                  <c:v>2024020044</c:v>
                </c:pt>
                <c:pt idx="45">
                  <c:v>2024020045</c:v>
                </c:pt>
                <c:pt idx="46">
                  <c:v>2024020046</c:v>
                </c:pt>
                <c:pt idx="47">
                  <c:v>2024020047</c:v>
                </c:pt>
                <c:pt idx="48">
                  <c:v>2024020048</c:v>
                </c:pt>
                <c:pt idx="49">
                  <c:v>2024020049</c:v>
                </c:pt>
                <c:pt idx="50">
                  <c:v>2024020050</c:v>
                </c:pt>
                <c:pt idx="51">
                  <c:v>2024020051</c:v>
                </c:pt>
                <c:pt idx="52">
                  <c:v>2024020052</c:v>
                </c:pt>
                <c:pt idx="53">
                  <c:v>2024020053</c:v>
                </c:pt>
                <c:pt idx="54">
                  <c:v>2024020054</c:v>
                </c:pt>
                <c:pt idx="55">
                  <c:v>2024020055</c:v>
                </c:pt>
                <c:pt idx="56">
                  <c:v>2024020056</c:v>
                </c:pt>
                <c:pt idx="57">
                  <c:v>2024020057</c:v>
                </c:pt>
                <c:pt idx="58">
                  <c:v>2024020058</c:v>
                </c:pt>
                <c:pt idx="59">
                  <c:v>2024020059</c:v>
                </c:pt>
                <c:pt idx="60">
                  <c:v>2024020060</c:v>
                </c:pt>
                <c:pt idx="61">
                  <c:v>2024020061</c:v>
                </c:pt>
                <c:pt idx="62">
                  <c:v>2024020062</c:v>
                </c:pt>
                <c:pt idx="63">
                  <c:v>2024020063</c:v>
                </c:pt>
                <c:pt idx="64">
                  <c:v>2024020064</c:v>
                </c:pt>
                <c:pt idx="65">
                  <c:v>2024020065</c:v>
                </c:pt>
                <c:pt idx="66">
                  <c:v>2024020066</c:v>
                </c:pt>
                <c:pt idx="67">
                  <c:v>2024020067</c:v>
                </c:pt>
                <c:pt idx="68">
                  <c:v>2024020068</c:v>
                </c:pt>
                <c:pt idx="69">
                  <c:v>2024020069</c:v>
                </c:pt>
                <c:pt idx="70">
                  <c:v>2024020070</c:v>
                </c:pt>
                <c:pt idx="71">
                  <c:v>2024020071</c:v>
                </c:pt>
                <c:pt idx="72">
                  <c:v>2024020072</c:v>
                </c:pt>
                <c:pt idx="73">
                  <c:v>2024020073</c:v>
                </c:pt>
                <c:pt idx="74">
                  <c:v>2024020074</c:v>
                </c:pt>
                <c:pt idx="75">
                  <c:v>2024020075</c:v>
                </c:pt>
                <c:pt idx="76">
                  <c:v>2024020076</c:v>
                </c:pt>
                <c:pt idx="77">
                  <c:v>2024020077</c:v>
                </c:pt>
                <c:pt idx="78">
                  <c:v>2024020078</c:v>
                </c:pt>
                <c:pt idx="79">
                  <c:v>2024020079</c:v>
                </c:pt>
                <c:pt idx="80">
                  <c:v>2024020080</c:v>
                </c:pt>
                <c:pt idx="81">
                  <c:v>2024020081</c:v>
                </c:pt>
                <c:pt idx="82">
                  <c:v>2024020082</c:v>
                </c:pt>
                <c:pt idx="83">
                  <c:v>2024020083</c:v>
                </c:pt>
                <c:pt idx="84">
                  <c:v>2024020084</c:v>
                </c:pt>
                <c:pt idx="85">
                  <c:v>2024020085</c:v>
                </c:pt>
                <c:pt idx="86">
                  <c:v>2024020086</c:v>
                </c:pt>
                <c:pt idx="87">
                  <c:v>2024020087</c:v>
                </c:pt>
                <c:pt idx="88">
                  <c:v>2024020088</c:v>
                </c:pt>
                <c:pt idx="89">
                  <c:v>2024020089</c:v>
                </c:pt>
                <c:pt idx="90">
                  <c:v>2024020090</c:v>
                </c:pt>
                <c:pt idx="91">
                  <c:v>2024020091</c:v>
                </c:pt>
                <c:pt idx="92">
                  <c:v>2024020092</c:v>
                </c:pt>
                <c:pt idx="93">
                  <c:v>2024020093</c:v>
                </c:pt>
                <c:pt idx="94">
                  <c:v>2024020094</c:v>
                </c:pt>
                <c:pt idx="95">
                  <c:v>2024020095</c:v>
                </c:pt>
                <c:pt idx="96">
                  <c:v>2024020096</c:v>
                </c:pt>
                <c:pt idx="97">
                  <c:v>2024020097</c:v>
                </c:pt>
                <c:pt idx="98">
                  <c:v>2024020098</c:v>
                </c:pt>
                <c:pt idx="99">
                  <c:v>2024020099</c:v>
                </c:pt>
                <c:pt idx="100">
                  <c:v>2024020100</c:v>
                </c:pt>
                <c:pt idx="101">
                  <c:v>2024020101</c:v>
                </c:pt>
                <c:pt idx="102">
                  <c:v>2024020102</c:v>
                </c:pt>
                <c:pt idx="103">
                  <c:v>2024020103</c:v>
                </c:pt>
                <c:pt idx="104">
                  <c:v>2024020104</c:v>
                </c:pt>
                <c:pt idx="105">
                  <c:v>2024020105</c:v>
                </c:pt>
                <c:pt idx="106">
                  <c:v>2024020106</c:v>
                </c:pt>
                <c:pt idx="107">
                  <c:v>2024020107</c:v>
                </c:pt>
                <c:pt idx="108">
                  <c:v>2024020108</c:v>
                </c:pt>
                <c:pt idx="109">
                  <c:v>2024020109</c:v>
                </c:pt>
                <c:pt idx="110">
                  <c:v>2024020110</c:v>
                </c:pt>
                <c:pt idx="111">
                  <c:v>2024020111</c:v>
                </c:pt>
                <c:pt idx="112">
                  <c:v>2024020112</c:v>
                </c:pt>
                <c:pt idx="113">
                  <c:v>2024020113</c:v>
                </c:pt>
                <c:pt idx="114">
                  <c:v>2024020114</c:v>
                </c:pt>
                <c:pt idx="115">
                  <c:v>2024020115</c:v>
                </c:pt>
                <c:pt idx="116">
                  <c:v>2024020116</c:v>
                </c:pt>
                <c:pt idx="117">
                  <c:v>2024020117</c:v>
                </c:pt>
                <c:pt idx="118">
                  <c:v>2024020118</c:v>
                </c:pt>
                <c:pt idx="119">
                  <c:v>2024020119</c:v>
                </c:pt>
                <c:pt idx="120">
                  <c:v>2024020120</c:v>
                </c:pt>
                <c:pt idx="121">
                  <c:v>2024020121</c:v>
                </c:pt>
                <c:pt idx="122">
                  <c:v>2024020122</c:v>
                </c:pt>
                <c:pt idx="123">
                  <c:v>2024020123</c:v>
                </c:pt>
                <c:pt idx="124">
                  <c:v>2024020124</c:v>
                </c:pt>
                <c:pt idx="125">
                  <c:v>2024020125</c:v>
                </c:pt>
                <c:pt idx="126">
                  <c:v>2024020126</c:v>
                </c:pt>
                <c:pt idx="127">
                  <c:v>2024020127</c:v>
                </c:pt>
                <c:pt idx="128">
                  <c:v>2024020128</c:v>
                </c:pt>
                <c:pt idx="129">
                  <c:v>2024020129</c:v>
                </c:pt>
                <c:pt idx="130">
                  <c:v>2024020130</c:v>
                </c:pt>
                <c:pt idx="131">
                  <c:v>2024020131</c:v>
                </c:pt>
                <c:pt idx="132">
                  <c:v>2024020132</c:v>
                </c:pt>
                <c:pt idx="133">
                  <c:v>2024020133</c:v>
                </c:pt>
                <c:pt idx="134">
                  <c:v>2024020134</c:v>
                </c:pt>
                <c:pt idx="135">
                  <c:v>2024020135</c:v>
                </c:pt>
                <c:pt idx="136">
                  <c:v>2024020136</c:v>
                </c:pt>
                <c:pt idx="137">
                  <c:v>2024020137</c:v>
                </c:pt>
                <c:pt idx="138">
                  <c:v>2024020138</c:v>
                </c:pt>
                <c:pt idx="139">
                  <c:v>2024020139</c:v>
                </c:pt>
                <c:pt idx="140">
                  <c:v>2024020140</c:v>
                </c:pt>
                <c:pt idx="141">
                  <c:v>2024020141</c:v>
                </c:pt>
                <c:pt idx="142">
                  <c:v>2024020142</c:v>
                </c:pt>
                <c:pt idx="143">
                  <c:v>2024020143</c:v>
                </c:pt>
                <c:pt idx="144">
                  <c:v>2024020144</c:v>
                </c:pt>
                <c:pt idx="145">
                  <c:v>2024020145</c:v>
                </c:pt>
                <c:pt idx="146">
                  <c:v>2024020146</c:v>
                </c:pt>
                <c:pt idx="147">
                  <c:v>2024020147</c:v>
                </c:pt>
                <c:pt idx="148">
                  <c:v>2024020148</c:v>
                </c:pt>
                <c:pt idx="149">
                  <c:v>2024020149</c:v>
                </c:pt>
                <c:pt idx="150">
                  <c:v>2024020150</c:v>
                </c:pt>
                <c:pt idx="151">
                  <c:v>2024020151</c:v>
                </c:pt>
                <c:pt idx="152">
                  <c:v>2024020152</c:v>
                </c:pt>
                <c:pt idx="153">
                  <c:v>2024020153</c:v>
                </c:pt>
                <c:pt idx="154">
                  <c:v>2024020154</c:v>
                </c:pt>
                <c:pt idx="155">
                  <c:v>2024020155</c:v>
                </c:pt>
                <c:pt idx="156">
                  <c:v>2024020156</c:v>
                </c:pt>
                <c:pt idx="157">
                  <c:v>2024020157</c:v>
                </c:pt>
                <c:pt idx="158">
                  <c:v>2024020158</c:v>
                </c:pt>
                <c:pt idx="159">
                  <c:v>2024020159</c:v>
                </c:pt>
                <c:pt idx="160">
                  <c:v>2024020160</c:v>
                </c:pt>
                <c:pt idx="161">
                  <c:v>2024020161</c:v>
                </c:pt>
                <c:pt idx="162">
                  <c:v>2024020162</c:v>
                </c:pt>
                <c:pt idx="163">
                  <c:v>2024020163</c:v>
                </c:pt>
                <c:pt idx="164">
                  <c:v>2024020164</c:v>
                </c:pt>
                <c:pt idx="165">
                  <c:v>2024020165</c:v>
                </c:pt>
                <c:pt idx="166">
                  <c:v>2024020166</c:v>
                </c:pt>
                <c:pt idx="167">
                  <c:v>2024020167</c:v>
                </c:pt>
                <c:pt idx="168">
                  <c:v>2024020168</c:v>
                </c:pt>
                <c:pt idx="169">
                  <c:v>2024020169</c:v>
                </c:pt>
                <c:pt idx="170">
                  <c:v>2024020170</c:v>
                </c:pt>
                <c:pt idx="171">
                  <c:v>2024020171</c:v>
                </c:pt>
                <c:pt idx="172">
                  <c:v>2024020172</c:v>
                </c:pt>
                <c:pt idx="173">
                  <c:v>2024020173</c:v>
                </c:pt>
                <c:pt idx="174">
                  <c:v>2024020174</c:v>
                </c:pt>
                <c:pt idx="175">
                  <c:v>2024020175</c:v>
                </c:pt>
                <c:pt idx="176">
                  <c:v>2024020176</c:v>
                </c:pt>
                <c:pt idx="177">
                  <c:v>2024020177</c:v>
                </c:pt>
                <c:pt idx="178">
                  <c:v>2024020178</c:v>
                </c:pt>
                <c:pt idx="179">
                  <c:v>2024020179</c:v>
                </c:pt>
                <c:pt idx="180">
                  <c:v>2024020180</c:v>
                </c:pt>
                <c:pt idx="181">
                  <c:v>2024020181</c:v>
                </c:pt>
                <c:pt idx="182">
                  <c:v>2024020182</c:v>
                </c:pt>
                <c:pt idx="183">
                  <c:v>2024020183</c:v>
                </c:pt>
                <c:pt idx="184">
                  <c:v>2024020184</c:v>
                </c:pt>
                <c:pt idx="185">
                  <c:v>2024020185</c:v>
                </c:pt>
                <c:pt idx="186">
                  <c:v>2024020186</c:v>
                </c:pt>
                <c:pt idx="187">
                  <c:v>2024020187</c:v>
                </c:pt>
                <c:pt idx="188">
                  <c:v>2024020188</c:v>
                </c:pt>
                <c:pt idx="189">
                  <c:v>2024020189</c:v>
                </c:pt>
                <c:pt idx="190">
                  <c:v>2024020190</c:v>
                </c:pt>
                <c:pt idx="191">
                  <c:v>2024020191</c:v>
                </c:pt>
                <c:pt idx="192">
                  <c:v>2024020192</c:v>
                </c:pt>
                <c:pt idx="193">
                  <c:v>2024020193</c:v>
                </c:pt>
                <c:pt idx="194">
                  <c:v>2024020194</c:v>
                </c:pt>
                <c:pt idx="195">
                  <c:v>2024020195</c:v>
                </c:pt>
                <c:pt idx="196">
                  <c:v>2024020196</c:v>
                </c:pt>
                <c:pt idx="197">
                  <c:v>2024020197</c:v>
                </c:pt>
                <c:pt idx="198">
                  <c:v>2024020198</c:v>
                </c:pt>
                <c:pt idx="199">
                  <c:v>2024020199</c:v>
                </c:pt>
                <c:pt idx="200">
                  <c:v>2024020200</c:v>
                </c:pt>
                <c:pt idx="201">
                  <c:v>2024020201</c:v>
                </c:pt>
                <c:pt idx="202">
                  <c:v>2024020202</c:v>
                </c:pt>
                <c:pt idx="203">
                  <c:v>2024020203</c:v>
                </c:pt>
                <c:pt idx="204">
                  <c:v>2024020204</c:v>
                </c:pt>
                <c:pt idx="205">
                  <c:v>2024020205</c:v>
                </c:pt>
                <c:pt idx="206">
                  <c:v>2024020206</c:v>
                </c:pt>
                <c:pt idx="207">
                  <c:v>2024020207</c:v>
                </c:pt>
                <c:pt idx="208">
                  <c:v>2024020208</c:v>
                </c:pt>
                <c:pt idx="209">
                  <c:v>2024020209</c:v>
                </c:pt>
                <c:pt idx="210">
                  <c:v>2024020210</c:v>
                </c:pt>
                <c:pt idx="211">
                  <c:v>2024020211</c:v>
                </c:pt>
                <c:pt idx="212">
                  <c:v>2024020212</c:v>
                </c:pt>
                <c:pt idx="213">
                  <c:v>2024020213</c:v>
                </c:pt>
                <c:pt idx="214">
                  <c:v>2024020214</c:v>
                </c:pt>
                <c:pt idx="215">
                  <c:v>2024020215</c:v>
                </c:pt>
                <c:pt idx="216">
                  <c:v>2024020216</c:v>
                </c:pt>
                <c:pt idx="217">
                  <c:v>2024020217</c:v>
                </c:pt>
                <c:pt idx="218">
                  <c:v>2024020218</c:v>
                </c:pt>
                <c:pt idx="219">
                  <c:v>2024020219</c:v>
                </c:pt>
                <c:pt idx="220">
                  <c:v>2024020220</c:v>
                </c:pt>
                <c:pt idx="221">
                  <c:v>2024020221</c:v>
                </c:pt>
                <c:pt idx="222">
                  <c:v>2024020222</c:v>
                </c:pt>
                <c:pt idx="223">
                  <c:v>2024020223</c:v>
                </c:pt>
                <c:pt idx="224">
                  <c:v>2024020224</c:v>
                </c:pt>
                <c:pt idx="225">
                  <c:v>2024020225</c:v>
                </c:pt>
                <c:pt idx="226">
                  <c:v>2024020226</c:v>
                </c:pt>
                <c:pt idx="227">
                  <c:v>2024020227</c:v>
                </c:pt>
                <c:pt idx="228">
                  <c:v>2024020228</c:v>
                </c:pt>
                <c:pt idx="229">
                  <c:v>2024020229</c:v>
                </c:pt>
                <c:pt idx="230">
                  <c:v>2024020230</c:v>
                </c:pt>
                <c:pt idx="231">
                  <c:v>2024020231</c:v>
                </c:pt>
                <c:pt idx="232">
                  <c:v>2024020232</c:v>
                </c:pt>
                <c:pt idx="233">
                  <c:v>2024020233</c:v>
                </c:pt>
                <c:pt idx="234">
                  <c:v>2024020234</c:v>
                </c:pt>
                <c:pt idx="235">
                  <c:v>2024020235</c:v>
                </c:pt>
                <c:pt idx="236">
                  <c:v>2024020236</c:v>
                </c:pt>
                <c:pt idx="237">
                  <c:v>2024020237</c:v>
                </c:pt>
                <c:pt idx="238">
                  <c:v>2024020238</c:v>
                </c:pt>
                <c:pt idx="239">
                  <c:v>2024020239</c:v>
                </c:pt>
                <c:pt idx="240">
                  <c:v>2024020240</c:v>
                </c:pt>
                <c:pt idx="241">
                  <c:v>2024020241</c:v>
                </c:pt>
                <c:pt idx="242">
                  <c:v>2024020242</c:v>
                </c:pt>
                <c:pt idx="243">
                  <c:v>2024020243</c:v>
                </c:pt>
                <c:pt idx="244">
                  <c:v>2024020244</c:v>
                </c:pt>
                <c:pt idx="245">
                  <c:v>2024020245</c:v>
                </c:pt>
                <c:pt idx="246">
                  <c:v>2024020246</c:v>
                </c:pt>
                <c:pt idx="247">
                  <c:v>2024020247</c:v>
                </c:pt>
                <c:pt idx="248">
                  <c:v>2024020248</c:v>
                </c:pt>
                <c:pt idx="249">
                  <c:v>2024020249</c:v>
                </c:pt>
                <c:pt idx="250">
                  <c:v>2024020250</c:v>
                </c:pt>
                <c:pt idx="251">
                  <c:v>2024020251</c:v>
                </c:pt>
                <c:pt idx="252">
                  <c:v>2024020252</c:v>
                </c:pt>
                <c:pt idx="253">
                  <c:v>2024020253</c:v>
                </c:pt>
                <c:pt idx="254">
                  <c:v>2024020254</c:v>
                </c:pt>
                <c:pt idx="255">
                  <c:v>2024020255</c:v>
                </c:pt>
                <c:pt idx="256">
                  <c:v>2024020256</c:v>
                </c:pt>
                <c:pt idx="257">
                  <c:v>2024020257</c:v>
                </c:pt>
                <c:pt idx="258">
                  <c:v>2024020258</c:v>
                </c:pt>
                <c:pt idx="259">
                  <c:v>2024020259</c:v>
                </c:pt>
                <c:pt idx="260">
                  <c:v>2024020260</c:v>
                </c:pt>
                <c:pt idx="261">
                  <c:v>2024020261</c:v>
                </c:pt>
                <c:pt idx="262">
                  <c:v>2024020262</c:v>
                </c:pt>
                <c:pt idx="263">
                  <c:v>2024020263</c:v>
                </c:pt>
                <c:pt idx="264">
                  <c:v>2024020264</c:v>
                </c:pt>
                <c:pt idx="265">
                  <c:v>2024020265</c:v>
                </c:pt>
                <c:pt idx="266">
                  <c:v>2024020266</c:v>
                </c:pt>
                <c:pt idx="267">
                  <c:v>2024020267</c:v>
                </c:pt>
                <c:pt idx="268">
                  <c:v>2024020268</c:v>
                </c:pt>
                <c:pt idx="269">
                  <c:v>2024020269</c:v>
                </c:pt>
                <c:pt idx="270">
                  <c:v>2024020270</c:v>
                </c:pt>
                <c:pt idx="271">
                  <c:v>2024020271</c:v>
                </c:pt>
                <c:pt idx="272">
                  <c:v>2024020272</c:v>
                </c:pt>
                <c:pt idx="273">
                  <c:v>2024020273</c:v>
                </c:pt>
                <c:pt idx="274">
                  <c:v>2024020274</c:v>
                </c:pt>
                <c:pt idx="275">
                  <c:v>2024020275</c:v>
                </c:pt>
                <c:pt idx="276">
                  <c:v>2024020276</c:v>
                </c:pt>
                <c:pt idx="277">
                  <c:v>2024020277</c:v>
                </c:pt>
                <c:pt idx="278">
                  <c:v>2024020278</c:v>
                </c:pt>
                <c:pt idx="279">
                  <c:v>2024020279</c:v>
                </c:pt>
                <c:pt idx="280">
                  <c:v>2024020280</c:v>
                </c:pt>
                <c:pt idx="281">
                  <c:v>2024020281</c:v>
                </c:pt>
                <c:pt idx="282">
                  <c:v>2024020282</c:v>
                </c:pt>
                <c:pt idx="283">
                  <c:v>2024020283</c:v>
                </c:pt>
                <c:pt idx="284">
                  <c:v>2024020284</c:v>
                </c:pt>
                <c:pt idx="285">
                  <c:v>2024020285</c:v>
                </c:pt>
                <c:pt idx="286">
                  <c:v>2024020286</c:v>
                </c:pt>
                <c:pt idx="287">
                  <c:v>2024020287</c:v>
                </c:pt>
                <c:pt idx="288">
                  <c:v>2024020288</c:v>
                </c:pt>
                <c:pt idx="289">
                  <c:v>2024020289</c:v>
                </c:pt>
                <c:pt idx="290">
                  <c:v>2024020290</c:v>
                </c:pt>
                <c:pt idx="291">
                  <c:v>2024020291</c:v>
                </c:pt>
                <c:pt idx="292">
                  <c:v>2024020292</c:v>
                </c:pt>
                <c:pt idx="293">
                  <c:v>2024020293</c:v>
                </c:pt>
                <c:pt idx="294">
                  <c:v>2024020294</c:v>
                </c:pt>
                <c:pt idx="295">
                  <c:v>2024020295</c:v>
                </c:pt>
                <c:pt idx="296">
                  <c:v>2024020296</c:v>
                </c:pt>
                <c:pt idx="297">
                  <c:v>2024020297</c:v>
                </c:pt>
                <c:pt idx="298">
                  <c:v>2024020298</c:v>
                </c:pt>
                <c:pt idx="299">
                  <c:v>2024020299</c:v>
                </c:pt>
                <c:pt idx="300">
                  <c:v>2024020300</c:v>
                </c:pt>
                <c:pt idx="301">
                  <c:v>2024020301</c:v>
                </c:pt>
                <c:pt idx="302">
                  <c:v>2024020302</c:v>
                </c:pt>
                <c:pt idx="303">
                  <c:v>2024020303</c:v>
                </c:pt>
                <c:pt idx="304">
                  <c:v>2024020304</c:v>
                </c:pt>
                <c:pt idx="305">
                  <c:v>2024020305</c:v>
                </c:pt>
                <c:pt idx="306">
                  <c:v>2024020306</c:v>
                </c:pt>
                <c:pt idx="307">
                  <c:v>2024020307</c:v>
                </c:pt>
                <c:pt idx="308">
                  <c:v>2024020308</c:v>
                </c:pt>
                <c:pt idx="309">
                  <c:v>2024020309</c:v>
                </c:pt>
                <c:pt idx="310">
                  <c:v>2024020310</c:v>
                </c:pt>
                <c:pt idx="311">
                  <c:v>2024020311</c:v>
                </c:pt>
                <c:pt idx="312">
                  <c:v>2024020312</c:v>
                </c:pt>
                <c:pt idx="313">
                  <c:v>2024020313</c:v>
                </c:pt>
                <c:pt idx="314">
                  <c:v>2024020314</c:v>
                </c:pt>
                <c:pt idx="315">
                  <c:v>2024020315</c:v>
                </c:pt>
                <c:pt idx="316">
                  <c:v>2024020316</c:v>
                </c:pt>
                <c:pt idx="317">
                  <c:v>2024020317</c:v>
                </c:pt>
                <c:pt idx="318">
                  <c:v>2024020318</c:v>
                </c:pt>
                <c:pt idx="319">
                  <c:v>2024020319</c:v>
                </c:pt>
                <c:pt idx="320">
                  <c:v>2024020320</c:v>
                </c:pt>
                <c:pt idx="321">
                  <c:v>2024020321</c:v>
                </c:pt>
                <c:pt idx="322">
                  <c:v>2024020322</c:v>
                </c:pt>
                <c:pt idx="323">
                  <c:v>2024020323</c:v>
                </c:pt>
                <c:pt idx="324">
                  <c:v>2024020324</c:v>
                </c:pt>
                <c:pt idx="325">
                  <c:v>2024020325</c:v>
                </c:pt>
                <c:pt idx="326">
                  <c:v>2024020326</c:v>
                </c:pt>
                <c:pt idx="327">
                  <c:v>2024020327</c:v>
                </c:pt>
                <c:pt idx="328">
                  <c:v>2024020328</c:v>
                </c:pt>
                <c:pt idx="329">
                  <c:v>2024020329</c:v>
                </c:pt>
                <c:pt idx="330">
                  <c:v>2024020330</c:v>
                </c:pt>
                <c:pt idx="331">
                  <c:v>2024020331</c:v>
                </c:pt>
                <c:pt idx="332">
                  <c:v>2024020332</c:v>
                </c:pt>
                <c:pt idx="333">
                  <c:v>2024020333</c:v>
                </c:pt>
                <c:pt idx="334">
                  <c:v>2024020334</c:v>
                </c:pt>
                <c:pt idx="335">
                  <c:v>2024020335</c:v>
                </c:pt>
                <c:pt idx="336">
                  <c:v>2024020336</c:v>
                </c:pt>
                <c:pt idx="337">
                  <c:v>2024020337</c:v>
                </c:pt>
                <c:pt idx="338">
                  <c:v>2024020338</c:v>
                </c:pt>
                <c:pt idx="339">
                  <c:v>2024020339</c:v>
                </c:pt>
                <c:pt idx="340">
                  <c:v>2024020340</c:v>
                </c:pt>
                <c:pt idx="341">
                  <c:v>2024020341</c:v>
                </c:pt>
                <c:pt idx="342">
                  <c:v>2024020342</c:v>
                </c:pt>
                <c:pt idx="343">
                  <c:v>2024020343</c:v>
                </c:pt>
                <c:pt idx="344">
                  <c:v>2024020344</c:v>
                </c:pt>
                <c:pt idx="345">
                  <c:v>2024020345</c:v>
                </c:pt>
                <c:pt idx="346">
                  <c:v>2024020346</c:v>
                </c:pt>
                <c:pt idx="347">
                  <c:v>2024020347</c:v>
                </c:pt>
                <c:pt idx="348">
                  <c:v>2024020348</c:v>
                </c:pt>
                <c:pt idx="349">
                  <c:v>2024020349</c:v>
                </c:pt>
                <c:pt idx="350">
                  <c:v>2024020350</c:v>
                </c:pt>
                <c:pt idx="351">
                  <c:v>2024020351</c:v>
                </c:pt>
                <c:pt idx="352">
                  <c:v>2024020352</c:v>
                </c:pt>
                <c:pt idx="353">
                  <c:v>2024020353</c:v>
                </c:pt>
                <c:pt idx="354">
                  <c:v>2024020354</c:v>
                </c:pt>
                <c:pt idx="355">
                  <c:v>2024020355</c:v>
                </c:pt>
                <c:pt idx="356">
                  <c:v>2024020356</c:v>
                </c:pt>
                <c:pt idx="357">
                  <c:v>2024020357</c:v>
                </c:pt>
                <c:pt idx="358">
                  <c:v>2024020358</c:v>
                </c:pt>
                <c:pt idx="359">
                  <c:v>2024020359</c:v>
                </c:pt>
                <c:pt idx="360">
                  <c:v>2024020360</c:v>
                </c:pt>
                <c:pt idx="361">
                  <c:v>2024020361</c:v>
                </c:pt>
                <c:pt idx="362">
                  <c:v>2024020362</c:v>
                </c:pt>
                <c:pt idx="363">
                  <c:v>2024020363</c:v>
                </c:pt>
                <c:pt idx="364">
                  <c:v>2024020364</c:v>
                </c:pt>
                <c:pt idx="365">
                  <c:v>2024020365</c:v>
                </c:pt>
                <c:pt idx="366">
                  <c:v>2024020366</c:v>
                </c:pt>
                <c:pt idx="367">
                  <c:v>2024020367</c:v>
                </c:pt>
                <c:pt idx="368">
                  <c:v>2024020368</c:v>
                </c:pt>
                <c:pt idx="369">
                  <c:v>2024020369</c:v>
                </c:pt>
                <c:pt idx="370">
                  <c:v>2024020370</c:v>
                </c:pt>
                <c:pt idx="371">
                  <c:v>2024020371</c:v>
                </c:pt>
                <c:pt idx="372">
                  <c:v>2024020372</c:v>
                </c:pt>
                <c:pt idx="373">
                  <c:v>2024020373</c:v>
                </c:pt>
                <c:pt idx="374">
                  <c:v>2024020374</c:v>
                </c:pt>
                <c:pt idx="375">
                  <c:v>2024020375</c:v>
                </c:pt>
                <c:pt idx="376">
                  <c:v>2024020376</c:v>
                </c:pt>
                <c:pt idx="377">
                  <c:v>2024020377</c:v>
                </c:pt>
                <c:pt idx="378">
                  <c:v>2024020378</c:v>
                </c:pt>
                <c:pt idx="379">
                  <c:v>2024020379</c:v>
                </c:pt>
                <c:pt idx="380">
                  <c:v>2024020380</c:v>
                </c:pt>
                <c:pt idx="381">
                  <c:v>2024020381</c:v>
                </c:pt>
                <c:pt idx="382">
                  <c:v>2024020382</c:v>
                </c:pt>
                <c:pt idx="383">
                  <c:v>2024020383</c:v>
                </c:pt>
                <c:pt idx="384">
                  <c:v>2024020384</c:v>
                </c:pt>
                <c:pt idx="385">
                  <c:v>2024020385</c:v>
                </c:pt>
                <c:pt idx="386">
                  <c:v>2024020386</c:v>
                </c:pt>
                <c:pt idx="387">
                  <c:v>2024020387</c:v>
                </c:pt>
                <c:pt idx="388">
                  <c:v>2024020388</c:v>
                </c:pt>
                <c:pt idx="389">
                  <c:v>2024020389</c:v>
                </c:pt>
                <c:pt idx="390">
                  <c:v>2024020390</c:v>
                </c:pt>
                <c:pt idx="391">
                  <c:v>2024020391</c:v>
                </c:pt>
                <c:pt idx="392">
                  <c:v>2024020392</c:v>
                </c:pt>
                <c:pt idx="393">
                  <c:v>2024020393</c:v>
                </c:pt>
                <c:pt idx="394">
                  <c:v>2024020394</c:v>
                </c:pt>
                <c:pt idx="395">
                  <c:v>2024020395</c:v>
                </c:pt>
                <c:pt idx="396">
                  <c:v>2024020396</c:v>
                </c:pt>
                <c:pt idx="397">
                  <c:v>2024020397</c:v>
                </c:pt>
                <c:pt idx="398">
                  <c:v>2024020398</c:v>
                </c:pt>
                <c:pt idx="399">
                  <c:v>2024020399</c:v>
                </c:pt>
                <c:pt idx="400">
                  <c:v>2024020400</c:v>
                </c:pt>
                <c:pt idx="401">
                  <c:v>2024020401</c:v>
                </c:pt>
                <c:pt idx="402">
                  <c:v>2024020402</c:v>
                </c:pt>
                <c:pt idx="403">
                  <c:v>2024020403</c:v>
                </c:pt>
                <c:pt idx="404">
                  <c:v>2024020404</c:v>
                </c:pt>
                <c:pt idx="405">
                  <c:v>2024020405</c:v>
                </c:pt>
                <c:pt idx="406">
                  <c:v>2024020406</c:v>
                </c:pt>
                <c:pt idx="407">
                  <c:v>2024020407</c:v>
                </c:pt>
                <c:pt idx="408">
                  <c:v>2024020408</c:v>
                </c:pt>
                <c:pt idx="409">
                  <c:v>2024020409</c:v>
                </c:pt>
                <c:pt idx="410">
                  <c:v>2024020410</c:v>
                </c:pt>
                <c:pt idx="411">
                  <c:v>2024020411</c:v>
                </c:pt>
                <c:pt idx="412">
                  <c:v>2024020412</c:v>
                </c:pt>
                <c:pt idx="413">
                  <c:v>2024020413</c:v>
                </c:pt>
                <c:pt idx="414">
                  <c:v>2024020414</c:v>
                </c:pt>
                <c:pt idx="415">
                  <c:v>2024020415</c:v>
                </c:pt>
                <c:pt idx="416">
                  <c:v>2024020416</c:v>
                </c:pt>
                <c:pt idx="417">
                  <c:v>2024020417</c:v>
                </c:pt>
                <c:pt idx="418">
                  <c:v>2024020418</c:v>
                </c:pt>
                <c:pt idx="419">
                  <c:v>2024020419</c:v>
                </c:pt>
                <c:pt idx="420">
                  <c:v>2024020420</c:v>
                </c:pt>
                <c:pt idx="421">
                  <c:v>2024020421</c:v>
                </c:pt>
                <c:pt idx="422">
                  <c:v>2024020422</c:v>
                </c:pt>
                <c:pt idx="423">
                  <c:v>2024020423</c:v>
                </c:pt>
                <c:pt idx="424">
                  <c:v>2024020424</c:v>
                </c:pt>
                <c:pt idx="425">
                  <c:v>2024020425</c:v>
                </c:pt>
                <c:pt idx="426">
                  <c:v>2024020426</c:v>
                </c:pt>
                <c:pt idx="427">
                  <c:v>2024020427</c:v>
                </c:pt>
                <c:pt idx="428">
                  <c:v>2024020428</c:v>
                </c:pt>
                <c:pt idx="429">
                  <c:v>2024020429</c:v>
                </c:pt>
                <c:pt idx="430">
                  <c:v>2024020430</c:v>
                </c:pt>
                <c:pt idx="431">
                  <c:v>2024020431</c:v>
                </c:pt>
                <c:pt idx="432">
                  <c:v>2024020432</c:v>
                </c:pt>
                <c:pt idx="433">
                  <c:v>2024020433</c:v>
                </c:pt>
                <c:pt idx="434">
                  <c:v>2024020434</c:v>
                </c:pt>
                <c:pt idx="435">
                  <c:v>2024020435</c:v>
                </c:pt>
                <c:pt idx="436">
                  <c:v>2024020436</c:v>
                </c:pt>
                <c:pt idx="437">
                  <c:v>2024020437</c:v>
                </c:pt>
                <c:pt idx="438">
                  <c:v>2024020438</c:v>
                </c:pt>
                <c:pt idx="439">
                  <c:v>2024020439</c:v>
                </c:pt>
                <c:pt idx="440">
                  <c:v>2024020440</c:v>
                </c:pt>
                <c:pt idx="441">
                  <c:v>2024020441</c:v>
                </c:pt>
                <c:pt idx="442">
                  <c:v>2024020442</c:v>
                </c:pt>
                <c:pt idx="443">
                  <c:v>2024020443</c:v>
                </c:pt>
                <c:pt idx="444">
                  <c:v>2024020444</c:v>
                </c:pt>
                <c:pt idx="445">
                  <c:v>2024020445</c:v>
                </c:pt>
                <c:pt idx="446">
                  <c:v>2024020446</c:v>
                </c:pt>
                <c:pt idx="447">
                  <c:v>2024020447</c:v>
                </c:pt>
                <c:pt idx="448">
                  <c:v>2024020448</c:v>
                </c:pt>
                <c:pt idx="449">
                  <c:v>2024020449</c:v>
                </c:pt>
                <c:pt idx="450">
                  <c:v>2024020450</c:v>
                </c:pt>
                <c:pt idx="451">
                  <c:v>2024020451</c:v>
                </c:pt>
                <c:pt idx="452">
                  <c:v>2024020452</c:v>
                </c:pt>
                <c:pt idx="453">
                  <c:v>2024020453</c:v>
                </c:pt>
                <c:pt idx="454">
                  <c:v>2024020454</c:v>
                </c:pt>
                <c:pt idx="455">
                  <c:v>2024020455</c:v>
                </c:pt>
                <c:pt idx="456">
                  <c:v>2024020456</c:v>
                </c:pt>
                <c:pt idx="457">
                  <c:v>2024020457</c:v>
                </c:pt>
                <c:pt idx="458">
                  <c:v>2024020458</c:v>
                </c:pt>
                <c:pt idx="459">
                  <c:v>2024020459</c:v>
                </c:pt>
                <c:pt idx="460">
                  <c:v>2024020460</c:v>
                </c:pt>
                <c:pt idx="461">
                  <c:v>2024020461</c:v>
                </c:pt>
                <c:pt idx="462">
                  <c:v>2024020462</c:v>
                </c:pt>
                <c:pt idx="463">
                  <c:v>2024020463</c:v>
                </c:pt>
                <c:pt idx="464">
                  <c:v>2024020464</c:v>
                </c:pt>
                <c:pt idx="465">
                  <c:v>2024020465</c:v>
                </c:pt>
                <c:pt idx="466">
                  <c:v>2024020466</c:v>
                </c:pt>
                <c:pt idx="467">
                  <c:v>2024020467</c:v>
                </c:pt>
                <c:pt idx="468">
                  <c:v>2024020468</c:v>
                </c:pt>
                <c:pt idx="469">
                  <c:v>2024020469</c:v>
                </c:pt>
                <c:pt idx="470">
                  <c:v>2024020470</c:v>
                </c:pt>
                <c:pt idx="471">
                  <c:v>2024020471</c:v>
                </c:pt>
                <c:pt idx="472">
                  <c:v>2024020472</c:v>
                </c:pt>
                <c:pt idx="473">
                  <c:v>2024020473</c:v>
                </c:pt>
                <c:pt idx="474">
                  <c:v>2024020474</c:v>
                </c:pt>
                <c:pt idx="475">
                  <c:v>2024020475</c:v>
                </c:pt>
                <c:pt idx="476">
                  <c:v>2024020476</c:v>
                </c:pt>
                <c:pt idx="477">
                  <c:v>2024020477</c:v>
                </c:pt>
                <c:pt idx="478">
                  <c:v>2024020478</c:v>
                </c:pt>
                <c:pt idx="479">
                  <c:v>2024020479</c:v>
                </c:pt>
                <c:pt idx="480">
                  <c:v>2024020480</c:v>
                </c:pt>
                <c:pt idx="481">
                  <c:v>2024020481</c:v>
                </c:pt>
                <c:pt idx="482">
                  <c:v>2024020482</c:v>
                </c:pt>
                <c:pt idx="483">
                  <c:v>2024020483</c:v>
                </c:pt>
                <c:pt idx="484">
                  <c:v>2024020484</c:v>
                </c:pt>
                <c:pt idx="485">
                  <c:v>2024020485</c:v>
                </c:pt>
                <c:pt idx="486">
                  <c:v>2024020486</c:v>
                </c:pt>
                <c:pt idx="487">
                  <c:v>2024020487</c:v>
                </c:pt>
                <c:pt idx="488">
                  <c:v>2024020488</c:v>
                </c:pt>
                <c:pt idx="489">
                  <c:v>2024020489</c:v>
                </c:pt>
                <c:pt idx="490">
                  <c:v>2024020490</c:v>
                </c:pt>
                <c:pt idx="491">
                  <c:v>2024020491</c:v>
                </c:pt>
                <c:pt idx="492">
                  <c:v>2024020492</c:v>
                </c:pt>
                <c:pt idx="493">
                  <c:v>2024020493</c:v>
                </c:pt>
                <c:pt idx="494">
                  <c:v>2024020494</c:v>
                </c:pt>
                <c:pt idx="495">
                  <c:v>2024020495</c:v>
                </c:pt>
                <c:pt idx="496">
                  <c:v>2024020496</c:v>
                </c:pt>
                <c:pt idx="497">
                  <c:v>2024020497</c:v>
                </c:pt>
                <c:pt idx="498">
                  <c:v>2024020498</c:v>
                </c:pt>
                <c:pt idx="499">
                  <c:v>2024020499</c:v>
                </c:pt>
                <c:pt idx="500">
                  <c:v>2024020500</c:v>
                </c:pt>
                <c:pt idx="501">
                  <c:v>2024020501</c:v>
                </c:pt>
                <c:pt idx="502">
                  <c:v>2024020502</c:v>
                </c:pt>
                <c:pt idx="503">
                  <c:v>2024020503</c:v>
                </c:pt>
                <c:pt idx="504">
                  <c:v>2024020504</c:v>
                </c:pt>
                <c:pt idx="505">
                  <c:v>2024020505</c:v>
                </c:pt>
                <c:pt idx="506">
                  <c:v>2024020506</c:v>
                </c:pt>
                <c:pt idx="507">
                  <c:v>2024020507</c:v>
                </c:pt>
                <c:pt idx="508">
                  <c:v>2024020508</c:v>
                </c:pt>
                <c:pt idx="509">
                  <c:v>2024020509</c:v>
                </c:pt>
                <c:pt idx="510">
                  <c:v>2024020510</c:v>
                </c:pt>
                <c:pt idx="511">
                  <c:v>2024020511</c:v>
                </c:pt>
                <c:pt idx="512">
                  <c:v>2024020512</c:v>
                </c:pt>
                <c:pt idx="513">
                  <c:v>2024020513</c:v>
                </c:pt>
                <c:pt idx="514">
                  <c:v>2024020514</c:v>
                </c:pt>
                <c:pt idx="515">
                  <c:v>2024020515</c:v>
                </c:pt>
                <c:pt idx="516">
                  <c:v>2024020516</c:v>
                </c:pt>
                <c:pt idx="517">
                  <c:v>2024020517</c:v>
                </c:pt>
                <c:pt idx="518">
                  <c:v>2024020518</c:v>
                </c:pt>
                <c:pt idx="519">
                  <c:v>2024020519</c:v>
                </c:pt>
                <c:pt idx="520">
                  <c:v>2024020520</c:v>
                </c:pt>
                <c:pt idx="521">
                  <c:v>2024020521</c:v>
                </c:pt>
                <c:pt idx="522">
                  <c:v>2024020522</c:v>
                </c:pt>
                <c:pt idx="523">
                  <c:v>2024020523</c:v>
                </c:pt>
                <c:pt idx="524">
                  <c:v>2024020524</c:v>
                </c:pt>
                <c:pt idx="525">
                  <c:v>2024020525</c:v>
                </c:pt>
                <c:pt idx="526">
                  <c:v>2024020526</c:v>
                </c:pt>
                <c:pt idx="527">
                  <c:v>2024020527</c:v>
                </c:pt>
                <c:pt idx="528">
                  <c:v>2024020528</c:v>
                </c:pt>
                <c:pt idx="529">
                  <c:v>2024020529</c:v>
                </c:pt>
                <c:pt idx="530">
                  <c:v>2024020530</c:v>
                </c:pt>
                <c:pt idx="531">
                  <c:v>2024020531</c:v>
                </c:pt>
                <c:pt idx="532">
                  <c:v>2024020532</c:v>
                </c:pt>
                <c:pt idx="533">
                  <c:v>2024020533</c:v>
                </c:pt>
                <c:pt idx="534">
                  <c:v>2024020534</c:v>
                </c:pt>
                <c:pt idx="535">
                  <c:v>2024020535</c:v>
                </c:pt>
                <c:pt idx="536">
                  <c:v>2024020536</c:v>
                </c:pt>
                <c:pt idx="537">
                  <c:v>2024020537</c:v>
                </c:pt>
                <c:pt idx="538">
                  <c:v>2024020538</c:v>
                </c:pt>
                <c:pt idx="539">
                  <c:v>2024020539</c:v>
                </c:pt>
                <c:pt idx="540">
                  <c:v>2024020540</c:v>
                </c:pt>
                <c:pt idx="541">
                  <c:v>2024020541</c:v>
                </c:pt>
                <c:pt idx="542">
                  <c:v>2024020542</c:v>
                </c:pt>
                <c:pt idx="543">
                  <c:v>2024020543</c:v>
                </c:pt>
                <c:pt idx="544">
                  <c:v>2024020544</c:v>
                </c:pt>
                <c:pt idx="545">
                  <c:v>2024020545</c:v>
                </c:pt>
                <c:pt idx="546">
                  <c:v>2024020546</c:v>
                </c:pt>
                <c:pt idx="547">
                  <c:v>2024020547</c:v>
                </c:pt>
                <c:pt idx="548">
                  <c:v>2024020548</c:v>
                </c:pt>
                <c:pt idx="549">
                  <c:v>2024020549</c:v>
                </c:pt>
                <c:pt idx="550">
                  <c:v>2024020550</c:v>
                </c:pt>
                <c:pt idx="551">
                  <c:v>2024020551</c:v>
                </c:pt>
                <c:pt idx="552">
                  <c:v>2024020552</c:v>
                </c:pt>
                <c:pt idx="553">
                  <c:v>2024020553</c:v>
                </c:pt>
                <c:pt idx="554">
                  <c:v>2024020554</c:v>
                </c:pt>
                <c:pt idx="555">
                  <c:v>2024020555</c:v>
                </c:pt>
                <c:pt idx="556">
                  <c:v>2024020556</c:v>
                </c:pt>
                <c:pt idx="557">
                  <c:v>2024020557</c:v>
                </c:pt>
                <c:pt idx="558">
                  <c:v>2024020558</c:v>
                </c:pt>
                <c:pt idx="559">
                  <c:v>2024020559</c:v>
                </c:pt>
                <c:pt idx="560">
                  <c:v>2024020560</c:v>
                </c:pt>
                <c:pt idx="561">
                  <c:v>2024020561</c:v>
                </c:pt>
                <c:pt idx="562">
                  <c:v>2024020562</c:v>
                </c:pt>
                <c:pt idx="563">
                  <c:v>2024020563</c:v>
                </c:pt>
                <c:pt idx="564">
                  <c:v>2024020564</c:v>
                </c:pt>
                <c:pt idx="565">
                  <c:v>2024020565</c:v>
                </c:pt>
                <c:pt idx="566">
                  <c:v>2024020566</c:v>
                </c:pt>
                <c:pt idx="567">
                  <c:v>2024020567</c:v>
                </c:pt>
                <c:pt idx="568">
                  <c:v>2024020568</c:v>
                </c:pt>
                <c:pt idx="569">
                  <c:v>2024020569</c:v>
                </c:pt>
                <c:pt idx="570">
                  <c:v>2024020570</c:v>
                </c:pt>
                <c:pt idx="571">
                  <c:v>2024020571</c:v>
                </c:pt>
                <c:pt idx="572">
                  <c:v>2024020572</c:v>
                </c:pt>
                <c:pt idx="573">
                  <c:v>2024020573</c:v>
                </c:pt>
                <c:pt idx="574">
                  <c:v>2024020574</c:v>
                </c:pt>
                <c:pt idx="575">
                  <c:v>2024020575</c:v>
                </c:pt>
                <c:pt idx="576">
                  <c:v>2024020576</c:v>
                </c:pt>
                <c:pt idx="577">
                  <c:v>2024020577</c:v>
                </c:pt>
                <c:pt idx="578">
                  <c:v>2024020578</c:v>
                </c:pt>
                <c:pt idx="579">
                  <c:v>2024020579</c:v>
                </c:pt>
                <c:pt idx="580">
                  <c:v>2024020580</c:v>
                </c:pt>
                <c:pt idx="581">
                  <c:v>2024020581</c:v>
                </c:pt>
                <c:pt idx="582">
                  <c:v>2024020582</c:v>
                </c:pt>
                <c:pt idx="583">
                  <c:v>2024020583</c:v>
                </c:pt>
                <c:pt idx="584">
                  <c:v>2024020584</c:v>
                </c:pt>
                <c:pt idx="585">
                  <c:v>2024020585</c:v>
                </c:pt>
                <c:pt idx="586">
                  <c:v>2024020586</c:v>
                </c:pt>
                <c:pt idx="587">
                  <c:v>2024020587</c:v>
                </c:pt>
                <c:pt idx="588">
                  <c:v>2024020588</c:v>
                </c:pt>
                <c:pt idx="589">
                  <c:v>2024020589</c:v>
                </c:pt>
                <c:pt idx="590">
                  <c:v>2024020590</c:v>
                </c:pt>
                <c:pt idx="591">
                  <c:v>2024020591</c:v>
                </c:pt>
                <c:pt idx="592">
                  <c:v>2024020592</c:v>
                </c:pt>
                <c:pt idx="593">
                  <c:v>2024020593</c:v>
                </c:pt>
                <c:pt idx="594">
                  <c:v>2024020594</c:v>
                </c:pt>
                <c:pt idx="595">
                  <c:v>2024020595</c:v>
                </c:pt>
                <c:pt idx="596">
                  <c:v>2024020596</c:v>
                </c:pt>
                <c:pt idx="597">
                  <c:v>2024020597</c:v>
                </c:pt>
                <c:pt idx="598">
                  <c:v>2024020598</c:v>
                </c:pt>
                <c:pt idx="599">
                  <c:v>2024020599</c:v>
                </c:pt>
                <c:pt idx="600">
                  <c:v>2024020600</c:v>
                </c:pt>
                <c:pt idx="601">
                  <c:v>2024020601</c:v>
                </c:pt>
                <c:pt idx="602">
                  <c:v>2024020602</c:v>
                </c:pt>
                <c:pt idx="603">
                  <c:v>2024020603</c:v>
                </c:pt>
                <c:pt idx="604">
                  <c:v>2024020604</c:v>
                </c:pt>
                <c:pt idx="605">
                  <c:v>2024020605</c:v>
                </c:pt>
                <c:pt idx="606">
                  <c:v>2024020606</c:v>
                </c:pt>
                <c:pt idx="607">
                  <c:v>2024020607</c:v>
                </c:pt>
                <c:pt idx="608">
                  <c:v>2024020608</c:v>
                </c:pt>
                <c:pt idx="609">
                  <c:v>2024020609</c:v>
                </c:pt>
                <c:pt idx="610">
                  <c:v>2024020610</c:v>
                </c:pt>
                <c:pt idx="611">
                  <c:v>2024020611</c:v>
                </c:pt>
                <c:pt idx="612">
                  <c:v>2024020612</c:v>
                </c:pt>
                <c:pt idx="613">
                  <c:v>2024020613</c:v>
                </c:pt>
                <c:pt idx="614">
                  <c:v>2024020614</c:v>
                </c:pt>
                <c:pt idx="615">
                  <c:v>2024020615</c:v>
                </c:pt>
                <c:pt idx="616">
                  <c:v>2024020616</c:v>
                </c:pt>
                <c:pt idx="617">
                  <c:v>2024020616</c:v>
                </c:pt>
                <c:pt idx="618">
                  <c:v>2024020618</c:v>
                </c:pt>
                <c:pt idx="619">
                  <c:v>2024020619</c:v>
                </c:pt>
                <c:pt idx="620">
                  <c:v>2024020620</c:v>
                </c:pt>
                <c:pt idx="621">
                  <c:v>2024020621</c:v>
                </c:pt>
                <c:pt idx="622">
                  <c:v>2024020622</c:v>
                </c:pt>
                <c:pt idx="623">
                  <c:v>2024020623</c:v>
                </c:pt>
                <c:pt idx="624">
                  <c:v>2024020624</c:v>
                </c:pt>
                <c:pt idx="625">
                  <c:v>2024020625</c:v>
                </c:pt>
                <c:pt idx="626">
                  <c:v>2024020626</c:v>
                </c:pt>
                <c:pt idx="627">
                  <c:v>2024020627</c:v>
                </c:pt>
                <c:pt idx="628">
                  <c:v>2024020628</c:v>
                </c:pt>
                <c:pt idx="629">
                  <c:v>2024020629</c:v>
                </c:pt>
                <c:pt idx="630">
                  <c:v>2024020630</c:v>
                </c:pt>
                <c:pt idx="631">
                  <c:v>2024020631</c:v>
                </c:pt>
                <c:pt idx="632">
                  <c:v>2024020632</c:v>
                </c:pt>
                <c:pt idx="633">
                  <c:v>2024020633</c:v>
                </c:pt>
                <c:pt idx="634">
                  <c:v>2024020634</c:v>
                </c:pt>
                <c:pt idx="635">
                  <c:v>2024020635</c:v>
                </c:pt>
                <c:pt idx="636">
                  <c:v>2024020636</c:v>
                </c:pt>
                <c:pt idx="637">
                  <c:v>2024020637</c:v>
                </c:pt>
                <c:pt idx="638">
                  <c:v>2024020638</c:v>
                </c:pt>
                <c:pt idx="639">
                  <c:v>2024020639</c:v>
                </c:pt>
                <c:pt idx="640">
                  <c:v>2024020640</c:v>
                </c:pt>
                <c:pt idx="641">
                  <c:v>2024020641</c:v>
                </c:pt>
                <c:pt idx="642">
                  <c:v>2024020642</c:v>
                </c:pt>
                <c:pt idx="643">
                  <c:v>2024020643</c:v>
                </c:pt>
                <c:pt idx="644">
                  <c:v>2024020644</c:v>
                </c:pt>
                <c:pt idx="645">
                  <c:v>2024020645</c:v>
                </c:pt>
                <c:pt idx="646">
                  <c:v>2024020646</c:v>
                </c:pt>
                <c:pt idx="647">
                  <c:v>2024020647</c:v>
                </c:pt>
                <c:pt idx="648">
                  <c:v>2024020648</c:v>
                </c:pt>
                <c:pt idx="649">
                  <c:v>2024020649</c:v>
                </c:pt>
                <c:pt idx="650">
                  <c:v>2024020650</c:v>
                </c:pt>
                <c:pt idx="651">
                  <c:v>2024020651</c:v>
                </c:pt>
                <c:pt idx="652">
                  <c:v>2024020652</c:v>
                </c:pt>
                <c:pt idx="653">
                  <c:v>2024020653</c:v>
                </c:pt>
                <c:pt idx="654">
                  <c:v>2024020654</c:v>
                </c:pt>
                <c:pt idx="655">
                  <c:v>2024020655</c:v>
                </c:pt>
                <c:pt idx="656">
                  <c:v>2024020656</c:v>
                </c:pt>
                <c:pt idx="657">
                  <c:v>2024020657</c:v>
                </c:pt>
                <c:pt idx="658">
                  <c:v>2024020658</c:v>
                </c:pt>
                <c:pt idx="659">
                  <c:v>2024020659</c:v>
                </c:pt>
                <c:pt idx="660">
                  <c:v>2024020660</c:v>
                </c:pt>
                <c:pt idx="661">
                  <c:v>2024020661</c:v>
                </c:pt>
                <c:pt idx="662">
                  <c:v>2024020662</c:v>
                </c:pt>
                <c:pt idx="663">
                  <c:v>2024020663</c:v>
                </c:pt>
                <c:pt idx="664">
                  <c:v>2024020664</c:v>
                </c:pt>
                <c:pt idx="665">
                  <c:v>2024020665</c:v>
                </c:pt>
                <c:pt idx="666">
                  <c:v>2024020666</c:v>
                </c:pt>
                <c:pt idx="667">
                  <c:v>2024020667</c:v>
                </c:pt>
                <c:pt idx="668">
                  <c:v>2024020668</c:v>
                </c:pt>
                <c:pt idx="669">
                  <c:v>2024020669</c:v>
                </c:pt>
                <c:pt idx="670">
                  <c:v>2024020670</c:v>
                </c:pt>
                <c:pt idx="671">
                  <c:v>2024020671</c:v>
                </c:pt>
                <c:pt idx="672">
                  <c:v>2024020672</c:v>
                </c:pt>
                <c:pt idx="673">
                  <c:v>2024020673</c:v>
                </c:pt>
                <c:pt idx="674">
                  <c:v>2024020674</c:v>
                </c:pt>
                <c:pt idx="675">
                  <c:v>2024020675</c:v>
                </c:pt>
                <c:pt idx="676">
                  <c:v>2024020676</c:v>
                </c:pt>
                <c:pt idx="677">
                  <c:v>2024020677</c:v>
                </c:pt>
                <c:pt idx="678">
                  <c:v>2024020678</c:v>
                </c:pt>
                <c:pt idx="679">
                  <c:v>2024020679</c:v>
                </c:pt>
                <c:pt idx="680">
                  <c:v>2024020680</c:v>
                </c:pt>
                <c:pt idx="681">
                  <c:v>2024020681</c:v>
                </c:pt>
                <c:pt idx="682">
                  <c:v>2024020682</c:v>
                </c:pt>
                <c:pt idx="683">
                  <c:v>2024020683</c:v>
                </c:pt>
                <c:pt idx="684">
                  <c:v>2024020684</c:v>
                </c:pt>
                <c:pt idx="685">
                  <c:v>2024020685</c:v>
                </c:pt>
                <c:pt idx="686">
                  <c:v>2024020686</c:v>
                </c:pt>
                <c:pt idx="687">
                  <c:v>2024020687</c:v>
                </c:pt>
                <c:pt idx="688">
                  <c:v>2024020688</c:v>
                </c:pt>
                <c:pt idx="689">
                  <c:v>2024020689</c:v>
                </c:pt>
                <c:pt idx="690">
                  <c:v>2024020690</c:v>
                </c:pt>
                <c:pt idx="691">
                  <c:v>2024020691</c:v>
                </c:pt>
                <c:pt idx="692">
                  <c:v>2024020692</c:v>
                </c:pt>
                <c:pt idx="693">
                  <c:v>2024020693</c:v>
                </c:pt>
                <c:pt idx="694">
                  <c:v>2024020694</c:v>
                </c:pt>
                <c:pt idx="695">
                  <c:v>2024020695</c:v>
                </c:pt>
                <c:pt idx="696">
                  <c:v>2024020696</c:v>
                </c:pt>
                <c:pt idx="697">
                  <c:v>2024020697</c:v>
                </c:pt>
                <c:pt idx="698">
                  <c:v>2024020698</c:v>
                </c:pt>
                <c:pt idx="699">
                  <c:v>2024020699</c:v>
                </c:pt>
                <c:pt idx="700">
                  <c:v>2024020700</c:v>
                </c:pt>
                <c:pt idx="701">
                  <c:v>2024020701</c:v>
                </c:pt>
                <c:pt idx="702">
                  <c:v>2024020702</c:v>
                </c:pt>
                <c:pt idx="703">
                  <c:v>2024020703</c:v>
                </c:pt>
                <c:pt idx="704">
                  <c:v>2024020704</c:v>
                </c:pt>
                <c:pt idx="705">
                  <c:v>2024020705</c:v>
                </c:pt>
                <c:pt idx="706">
                  <c:v>2024020706</c:v>
                </c:pt>
                <c:pt idx="707">
                  <c:v>2024020707</c:v>
                </c:pt>
                <c:pt idx="708">
                  <c:v>2024020708</c:v>
                </c:pt>
                <c:pt idx="709">
                  <c:v>2024020709</c:v>
                </c:pt>
                <c:pt idx="710">
                  <c:v>2024020710</c:v>
                </c:pt>
                <c:pt idx="711">
                  <c:v>2024020711</c:v>
                </c:pt>
                <c:pt idx="712">
                  <c:v>2024020712</c:v>
                </c:pt>
                <c:pt idx="713">
                  <c:v>2024020713</c:v>
                </c:pt>
                <c:pt idx="714">
                  <c:v>2024020714</c:v>
                </c:pt>
                <c:pt idx="715">
                  <c:v>2024020715</c:v>
                </c:pt>
                <c:pt idx="716">
                  <c:v>2024020716</c:v>
                </c:pt>
                <c:pt idx="717">
                  <c:v>2024020717</c:v>
                </c:pt>
                <c:pt idx="718">
                  <c:v>2024020718</c:v>
                </c:pt>
                <c:pt idx="719">
                  <c:v>2024020719</c:v>
                </c:pt>
                <c:pt idx="720">
                  <c:v>2024020720</c:v>
                </c:pt>
                <c:pt idx="721">
                  <c:v>2024020721</c:v>
                </c:pt>
                <c:pt idx="722">
                  <c:v>2024020722</c:v>
                </c:pt>
                <c:pt idx="723">
                  <c:v>2024020723</c:v>
                </c:pt>
                <c:pt idx="724">
                  <c:v>2024020724</c:v>
                </c:pt>
                <c:pt idx="725">
                  <c:v>2024020725</c:v>
                </c:pt>
                <c:pt idx="726">
                  <c:v>2024020726</c:v>
                </c:pt>
                <c:pt idx="727">
                  <c:v>2024020727</c:v>
                </c:pt>
                <c:pt idx="728">
                  <c:v>2024020728</c:v>
                </c:pt>
                <c:pt idx="729">
                  <c:v>2024020729</c:v>
                </c:pt>
                <c:pt idx="730">
                  <c:v>2024020730</c:v>
                </c:pt>
                <c:pt idx="731">
                  <c:v>2024020731</c:v>
                </c:pt>
                <c:pt idx="732">
                  <c:v>2024020732</c:v>
                </c:pt>
                <c:pt idx="733">
                  <c:v>2024020733</c:v>
                </c:pt>
                <c:pt idx="734">
                  <c:v>2024020734</c:v>
                </c:pt>
                <c:pt idx="735">
                  <c:v>2024020735</c:v>
                </c:pt>
                <c:pt idx="736">
                  <c:v>2024020736</c:v>
                </c:pt>
                <c:pt idx="737">
                  <c:v>2024020737</c:v>
                </c:pt>
                <c:pt idx="738">
                  <c:v>2024020738</c:v>
                </c:pt>
                <c:pt idx="739">
                  <c:v>2024020739</c:v>
                </c:pt>
                <c:pt idx="740">
                  <c:v>2024020740</c:v>
                </c:pt>
                <c:pt idx="741">
                  <c:v>2024020741</c:v>
                </c:pt>
                <c:pt idx="742">
                  <c:v>2024020742</c:v>
                </c:pt>
                <c:pt idx="743">
                  <c:v>2024020743</c:v>
                </c:pt>
                <c:pt idx="744">
                  <c:v>2024020744</c:v>
                </c:pt>
                <c:pt idx="745">
                  <c:v>2024020745</c:v>
                </c:pt>
                <c:pt idx="746">
                  <c:v>2024020746</c:v>
                </c:pt>
                <c:pt idx="747">
                  <c:v>2024020747</c:v>
                </c:pt>
                <c:pt idx="748">
                  <c:v>2024020748</c:v>
                </c:pt>
                <c:pt idx="749">
                  <c:v>2024020749</c:v>
                </c:pt>
                <c:pt idx="750">
                  <c:v>2024020750</c:v>
                </c:pt>
                <c:pt idx="751">
                  <c:v>2024020751</c:v>
                </c:pt>
                <c:pt idx="752">
                  <c:v>2024020752</c:v>
                </c:pt>
                <c:pt idx="753">
                  <c:v>2024020753</c:v>
                </c:pt>
                <c:pt idx="754">
                  <c:v>2024020754</c:v>
                </c:pt>
                <c:pt idx="755">
                  <c:v>2024020755</c:v>
                </c:pt>
                <c:pt idx="756">
                  <c:v>2024020756</c:v>
                </c:pt>
                <c:pt idx="757">
                  <c:v>2024020757</c:v>
                </c:pt>
                <c:pt idx="758">
                  <c:v>2024020758</c:v>
                </c:pt>
                <c:pt idx="759">
                  <c:v>2024020759</c:v>
                </c:pt>
                <c:pt idx="760">
                  <c:v>2024020760</c:v>
                </c:pt>
                <c:pt idx="761">
                  <c:v>2024020761</c:v>
                </c:pt>
                <c:pt idx="762">
                  <c:v>2024020762</c:v>
                </c:pt>
                <c:pt idx="763">
                  <c:v>2024020763</c:v>
                </c:pt>
                <c:pt idx="764">
                  <c:v>2024020764</c:v>
                </c:pt>
                <c:pt idx="765">
                  <c:v>2024020765</c:v>
                </c:pt>
                <c:pt idx="766">
                  <c:v>2024020766</c:v>
                </c:pt>
                <c:pt idx="767">
                  <c:v>2024020767</c:v>
                </c:pt>
                <c:pt idx="768">
                  <c:v>2024020768</c:v>
                </c:pt>
                <c:pt idx="769">
                  <c:v>2024020769</c:v>
                </c:pt>
                <c:pt idx="770">
                  <c:v>2024020770</c:v>
                </c:pt>
                <c:pt idx="771">
                  <c:v>2024020771</c:v>
                </c:pt>
                <c:pt idx="772">
                  <c:v>2024020772</c:v>
                </c:pt>
                <c:pt idx="773">
                  <c:v>2024020773</c:v>
                </c:pt>
                <c:pt idx="774">
                  <c:v>2024020774</c:v>
                </c:pt>
                <c:pt idx="775">
                  <c:v>2024020775</c:v>
                </c:pt>
                <c:pt idx="776">
                  <c:v>2024020776</c:v>
                </c:pt>
                <c:pt idx="777">
                  <c:v>2024020777</c:v>
                </c:pt>
                <c:pt idx="778">
                  <c:v>2024020778</c:v>
                </c:pt>
                <c:pt idx="779">
                  <c:v>2024020779</c:v>
                </c:pt>
                <c:pt idx="780">
                  <c:v>2024020780</c:v>
                </c:pt>
                <c:pt idx="781">
                  <c:v>2024020781</c:v>
                </c:pt>
                <c:pt idx="782">
                  <c:v>2024020782</c:v>
                </c:pt>
                <c:pt idx="783">
                  <c:v>2024020783</c:v>
                </c:pt>
                <c:pt idx="784">
                  <c:v>2024020784</c:v>
                </c:pt>
                <c:pt idx="785">
                  <c:v>2024020785</c:v>
                </c:pt>
                <c:pt idx="786">
                  <c:v>2024020786</c:v>
                </c:pt>
                <c:pt idx="787">
                  <c:v>2024020787</c:v>
                </c:pt>
                <c:pt idx="788">
                  <c:v>2024020788</c:v>
                </c:pt>
                <c:pt idx="789">
                  <c:v>2024020789</c:v>
                </c:pt>
                <c:pt idx="790">
                  <c:v>2024020790</c:v>
                </c:pt>
                <c:pt idx="791">
                  <c:v>2024020791</c:v>
                </c:pt>
                <c:pt idx="792">
                  <c:v>2024020792</c:v>
                </c:pt>
                <c:pt idx="793">
                  <c:v>2024020793</c:v>
                </c:pt>
                <c:pt idx="794">
                  <c:v>2024020794</c:v>
                </c:pt>
                <c:pt idx="795">
                  <c:v>2024020795</c:v>
                </c:pt>
                <c:pt idx="796">
                  <c:v>2024020796</c:v>
                </c:pt>
                <c:pt idx="797">
                  <c:v>2024020797</c:v>
                </c:pt>
                <c:pt idx="798">
                  <c:v>2024020798</c:v>
                </c:pt>
                <c:pt idx="799">
                  <c:v>2024020799</c:v>
                </c:pt>
                <c:pt idx="800">
                  <c:v>2024020800</c:v>
                </c:pt>
                <c:pt idx="801">
                  <c:v>2024020801</c:v>
                </c:pt>
                <c:pt idx="802">
                  <c:v>2024020802</c:v>
                </c:pt>
                <c:pt idx="803">
                  <c:v>2024020803</c:v>
                </c:pt>
                <c:pt idx="804">
                  <c:v>2024020804</c:v>
                </c:pt>
                <c:pt idx="805">
                  <c:v>2024020805</c:v>
                </c:pt>
                <c:pt idx="806">
                  <c:v>2024020806</c:v>
                </c:pt>
                <c:pt idx="807">
                  <c:v>2024020807</c:v>
                </c:pt>
                <c:pt idx="808">
                  <c:v>2024020808</c:v>
                </c:pt>
                <c:pt idx="809">
                  <c:v>2024020809</c:v>
                </c:pt>
                <c:pt idx="810">
                  <c:v>2024020810</c:v>
                </c:pt>
                <c:pt idx="811">
                  <c:v>2024020811</c:v>
                </c:pt>
                <c:pt idx="812">
                  <c:v>2024020812</c:v>
                </c:pt>
                <c:pt idx="813">
                  <c:v>2024020813</c:v>
                </c:pt>
                <c:pt idx="814">
                  <c:v>2024020814</c:v>
                </c:pt>
                <c:pt idx="815">
                  <c:v>2024020815</c:v>
                </c:pt>
                <c:pt idx="816">
                  <c:v>2024020816</c:v>
                </c:pt>
                <c:pt idx="817">
                  <c:v>2024020817</c:v>
                </c:pt>
                <c:pt idx="818">
                  <c:v>2024020818</c:v>
                </c:pt>
                <c:pt idx="819">
                  <c:v>2024020819</c:v>
                </c:pt>
                <c:pt idx="820">
                  <c:v>2024020820</c:v>
                </c:pt>
                <c:pt idx="821">
                  <c:v>2024020821</c:v>
                </c:pt>
                <c:pt idx="822">
                  <c:v>2024020822</c:v>
                </c:pt>
                <c:pt idx="823">
                  <c:v>2024020823</c:v>
                </c:pt>
                <c:pt idx="824">
                  <c:v>2024020824</c:v>
                </c:pt>
                <c:pt idx="825">
                  <c:v>2024020825</c:v>
                </c:pt>
                <c:pt idx="826">
                  <c:v>2024020826</c:v>
                </c:pt>
                <c:pt idx="827">
                  <c:v>2024020827</c:v>
                </c:pt>
                <c:pt idx="828">
                  <c:v>2024020828</c:v>
                </c:pt>
                <c:pt idx="829">
                  <c:v>2024020829</c:v>
                </c:pt>
                <c:pt idx="830">
                  <c:v>2024020830</c:v>
                </c:pt>
                <c:pt idx="831">
                  <c:v>2024020831</c:v>
                </c:pt>
                <c:pt idx="832">
                  <c:v>2024020832</c:v>
                </c:pt>
                <c:pt idx="833">
                  <c:v>2024020833</c:v>
                </c:pt>
                <c:pt idx="834">
                  <c:v>2024020834</c:v>
                </c:pt>
                <c:pt idx="835">
                  <c:v>2024020835</c:v>
                </c:pt>
                <c:pt idx="836">
                  <c:v>2024020836</c:v>
                </c:pt>
                <c:pt idx="837">
                  <c:v>2024020837</c:v>
                </c:pt>
                <c:pt idx="838">
                  <c:v>2024020838</c:v>
                </c:pt>
                <c:pt idx="839">
                  <c:v>2024020839</c:v>
                </c:pt>
                <c:pt idx="840">
                  <c:v>2024020840</c:v>
                </c:pt>
                <c:pt idx="841">
                  <c:v>2024020841</c:v>
                </c:pt>
                <c:pt idx="842">
                  <c:v>2024020842</c:v>
                </c:pt>
                <c:pt idx="843">
                  <c:v>2024020843</c:v>
                </c:pt>
                <c:pt idx="844">
                  <c:v>2024020844</c:v>
                </c:pt>
                <c:pt idx="845">
                  <c:v>2024020845</c:v>
                </c:pt>
                <c:pt idx="846">
                  <c:v>2024020846</c:v>
                </c:pt>
                <c:pt idx="847">
                  <c:v>2024020847</c:v>
                </c:pt>
                <c:pt idx="848">
                  <c:v>2024020848</c:v>
                </c:pt>
                <c:pt idx="849">
                  <c:v>2024020849</c:v>
                </c:pt>
                <c:pt idx="850">
                  <c:v>2024020850</c:v>
                </c:pt>
                <c:pt idx="851">
                  <c:v>2024020851</c:v>
                </c:pt>
                <c:pt idx="852">
                  <c:v>2024020852</c:v>
                </c:pt>
                <c:pt idx="853">
                  <c:v>2024020853</c:v>
                </c:pt>
                <c:pt idx="854">
                  <c:v>2024020854</c:v>
                </c:pt>
                <c:pt idx="855">
                  <c:v>2024020855</c:v>
                </c:pt>
                <c:pt idx="856">
                  <c:v>2024020856</c:v>
                </c:pt>
                <c:pt idx="857">
                  <c:v>2024020857</c:v>
                </c:pt>
                <c:pt idx="858">
                  <c:v>2024020858</c:v>
                </c:pt>
                <c:pt idx="859">
                  <c:v>2024020859</c:v>
                </c:pt>
                <c:pt idx="860">
                  <c:v>2024020860</c:v>
                </c:pt>
                <c:pt idx="861">
                  <c:v>2024020861</c:v>
                </c:pt>
                <c:pt idx="862">
                  <c:v>2024020862</c:v>
                </c:pt>
                <c:pt idx="863">
                  <c:v>2024020863</c:v>
                </c:pt>
                <c:pt idx="864">
                  <c:v>2024020864</c:v>
                </c:pt>
                <c:pt idx="865">
                  <c:v>2024020865</c:v>
                </c:pt>
                <c:pt idx="866">
                  <c:v>2024020866</c:v>
                </c:pt>
                <c:pt idx="867">
                  <c:v>2024020867</c:v>
                </c:pt>
                <c:pt idx="868">
                  <c:v>2024020868</c:v>
                </c:pt>
                <c:pt idx="869">
                  <c:v>2024020869</c:v>
                </c:pt>
                <c:pt idx="870">
                  <c:v>2024020870</c:v>
                </c:pt>
                <c:pt idx="871">
                  <c:v>2024020871</c:v>
                </c:pt>
                <c:pt idx="872">
                  <c:v>2024020872</c:v>
                </c:pt>
                <c:pt idx="873">
                  <c:v>2024020873</c:v>
                </c:pt>
                <c:pt idx="874">
                  <c:v>2024020874</c:v>
                </c:pt>
                <c:pt idx="875">
                  <c:v>2024020875</c:v>
                </c:pt>
                <c:pt idx="876">
                  <c:v>2024020876</c:v>
                </c:pt>
                <c:pt idx="877">
                  <c:v>2024020877</c:v>
                </c:pt>
                <c:pt idx="878">
                  <c:v>2024020878</c:v>
                </c:pt>
                <c:pt idx="879">
                  <c:v>2024020879</c:v>
                </c:pt>
                <c:pt idx="880">
                  <c:v>2024020880</c:v>
                </c:pt>
                <c:pt idx="881">
                  <c:v>2024020881</c:v>
                </c:pt>
                <c:pt idx="882">
                  <c:v>2024020882</c:v>
                </c:pt>
                <c:pt idx="883">
                  <c:v>2024020883</c:v>
                </c:pt>
                <c:pt idx="884">
                  <c:v>2024020884</c:v>
                </c:pt>
                <c:pt idx="885">
                  <c:v>2024020885</c:v>
                </c:pt>
                <c:pt idx="886">
                  <c:v>2024020886</c:v>
                </c:pt>
                <c:pt idx="887">
                  <c:v>2024020887</c:v>
                </c:pt>
                <c:pt idx="888">
                  <c:v>2024020888</c:v>
                </c:pt>
                <c:pt idx="889">
                  <c:v>2024020889</c:v>
                </c:pt>
                <c:pt idx="890">
                  <c:v>2024020890</c:v>
                </c:pt>
                <c:pt idx="891">
                  <c:v>2024020891</c:v>
                </c:pt>
                <c:pt idx="892">
                  <c:v>2024020892</c:v>
                </c:pt>
                <c:pt idx="893">
                  <c:v>2024020893</c:v>
                </c:pt>
                <c:pt idx="894">
                  <c:v>2024020894</c:v>
                </c:pt>
                <c:pt idx="895">
                  <c:v>2024020895</c:v>
                </c:pt>
                <c:pt idx="896">
                  <c:v>2024020896</c:v>
                </c:pt>
                <c:pt idx="897">
                  <c:v>2024020897</c:v>
                </c:pt>
                <c:pt idx="898">
                  <c:v>2024020898</c:v>
                </c:pt>
                <c:pt idx="899">
                  <c:v>2024020899</c:v>
                </c:pt>
                <c:pt idx="900">
                  <c:v>2024020900</c:v>
                </c:pt>
                <c:pt idx="901">
                  <c:v>2024020901</c:v>
                </c:pt>
                <c:pt idx="902">
                  <c:v>2024020902</c:v>
                </c:pt>
                <c:pt idx="903">
                  <c:v>2024020903</c:v>
                </c:pt>
                <c:pt idx="904">
                  <c:v>2024020904</c:v>
                </c:pt>
                <c:pt idx="905">
                  <c:v>2024020905</c:v>
                </c:pt>
                <c:pt idx="906">
                  <c:v>2024020906</c:v>
                </c:pt>
                <c:pt idx="907">
                  <c:v>2024020907</c:v>
                </c:pt>
                <c:pt idx="908">
                  <c:v>2024020908</c:v>
                </c:pt>
                <c:pt idx="909">
                  <c:v>2024020909</c:v>
                </c:pt>
                <c:pt idx="910">
                  <c:v>2024020910</c:v>
                </c:pt>
                <c:pt idx="911">
                  <c:v>2024020911</c:v>
                </c:pt>
                <c:pt idx="912">
                  <c:v>2024020912</c:v>
                </c:pt>
                <c:pt idx="913">
                  <c:v>2024020913</c:v>
                </c:pt>
                <c:pt idx="914">
                  <c:v>2024020914</c:v>
                </c:pt>
                <c:pt idx="915">
                  <c:v>2024020915</c:v>
                </c:pt>
                <c:pt idx="916">
                  <c:v>2024020916</c:v>
                </c:pt>
                <c:pt idx="917">
                  <c:v>2024020917</c:v>
                </c:pt>
                <c:pt idx="918">
                  <c:v>2024020918</c:v>
                </c:pt>
                <c:pt idx="919">
                  <c:v>2024020919</c:v>
                </c:pt>
                <c:pt idx="920">
                  <c:v>2024020920</c:v>
                </c:pt>
                <c:pt idx="921">
                  <c:v>2024020921</c:v>
                </c:pt>
                <c:pt idx="922">
                  <c:v>2024020922</c:v>
                </c:pt>
                <c:pt idx="923">
                  <c:v>2024020923</c:v>
                </c:pt>
                <c:pt idx="924">
                  <c:v>2024020924</c:v>
                </c:pt>
                <c:pt idx="925">
                  <c:v>2024020925</c:v>
                </c:pt>
                <c:pt idx="926">
                  <c:v>2024020926</c:v>
                </c:pt>
                <c:pt idx="927">
                  <c:v>2024020927</c:v>
                </c:pt>
                <c:pt idx="928">
                  <c:v>2024020928</c:v>
                </c:pt>
                <c:pt idx="929">
                  <c:v>2024020929</c:v>
                </c:pt>
                <c:pt idx="930">
                  <c:v>2024020930</c:v>
                </c:pt>
                <c:pt idx="931">
                  <c:v>2024020931</c:v>
                </c:pt>
                <c:pt idx="932">
                  <c:v>2024020932</c:v>
                </c:pt>
                <c:pt idx="933">
                  <c:v>2024020933</c:v>
                </c:pt>
                <c:pt idx="934">
                  <c:v>2024020934</c:v>
                </c:pt>
                <c:pt idx="935">
                  <c:v>2024020935</c:v>
                </c:pt>
                <c:pt idx="936">
                  <c:v>2024020936</c:v>
                </c:pt>
                <c:pt idx="937">
                  <c:v>2024020937</c:v>
                </c:pt>
                <c:pt idx="938">
                  <c:v>2024020938</c:v>
                </c:pt>
                <c:pt idx="939">
                  <c:v>2024020939</c:v>
                </c:pt>
                <c:pt idx="940">
                  <c:v>2024020940</c:v>
                </c:pt>
                <c:pt idx="941">
                  <c:v>2024020941</c:v>
                </c:pt>
                <c:pt idx="942">
                  <c:v>2024020942</c:v>
                </c:pt>
                <c:pt idx="943">
                  <c:v>2024020943</c:v>
                </c:pt>
                <c:pt idx="944">
                  <c:v>2024020944</c:v>
                </c:pt>
                <c:pt idx="945">
                  <c:v>2024020945</c:v>
                </c:pt>
                <c:pt idx="946">
                  <c:v>2024020946</c:v>
                </c:pt>
                <c:pt idx="947">
                  <c:v>2024020947</c:v>
                </c:pt>
                <c:pt idx="948">
                  <c:v>2024020948</c:v>
                </c:pt>
                <c:pt idx="949">
                  <c:v>2024020949</c:v>
                </c:pt>
                <c:pt idx="950">
                  <c:v>2024020950</c:v>
                </c:pt>
                <c:pt idx="951">
                  <c:v>2024020951</c:v>
                </c:pt>
                <c:pt idx="952">
                  <c:v>2024020952</c:v>
                </c:pt>
                <c:pt idx="953">
                  <c:v>2024020953</c:v>
                </c:pt>
                <c:pt idx="954">
                  <c:v>2024020954</c:v>
                </c:pt>
                <c:pt idx="955">
                  <c:v>2024020955</c:v>
                </c:pt>
                <c:pt idx="956">
                  <c:v>2024020956</c:v>
                </c:pt>
                <c:pt idx="957">
                  <c:v>2024020957</c:v>
                </c:pt>
                <c:pt idx="958">
                  <c:v>2024020958</c:v>
                </c:pt>
                <c:pt idx="959">
                  <c:v>2024020959</c:v>
                </c:pt>
                <c:pt idx="960">
                  <c:v>2024020960</c:v>
                </c:pt>
                <c:pt idx="961">
                  <c:v>2024020961</c:v>
                </c:pt>
                <c:pt idx="962">
                  <c:v>2024020962</c:v>
                </c:pt>
                <c:pt idx="963">
                  <c:v>2024020963</c:v>
                </c:pt>
                <c:pt idx="964">
                  <c:v>2024020964</c:v>
                </c:pt>
                <c:pt idx="965">
                  <c:v>2024020965</c:v>
                </c:pt>
                <c:pt idx="966">
                  <c:v>2024020966</c:v>
                </c:pt>
                <c:pt idx="967">
                  <c:v>2024020967</c:v>
                </c:pt>
                <c:pt idx="968">
                  <c:v>2024020968</c:v>
                </c:pt>
                <c:pt idx="969">
                  <c:v>2024020969</c:v>
                </c:pt>
                <c:pt idx="970">
                  <c:v>2024020970</c:v>
                </c:pt>
                <c:pt idx="971">
                  <c:v>2024020971</c:v>
                </c:pt>
                <c:pt idx="972">
                  <c:v>2024020972</c:v>
                </c:pt>
                <c:pt idx="973">
                  <c:v>2024020973</c:v>
                </c:pt>
                <c:pt idx="974">
                  <c:v>2024020974</c:v>
                </c:pt>
                <c:pt idx="975">
                  <c:v>2024020975</c:v>
                </c:pt>
                <c:pt idx="976">
                  <c:v>2024020976</c:v>
                </c:pt>
                <c:pt idx="977">
                  <c:v>2024020977</c:v>
                </c:pt>
                <c:pt idx="978">
                  <c:v>2024020978</c:v>
                </c:pt>
                <c:pt idx="979">
                  <c:v>2024020979</c:v>
                </c:pt>
                <c:pt idx="980">
                  <c:v>2024020980</c:v>
                </c:pt>
                <c:pt idx="981">
                  <c:v>2024020981</c:v>
                </c:pt>
                <c:pt idx="982">
                  <c:v>2024020982</c:v>
                </c:pt>
                <c:pt idx="983">
                  <c:v>2024020983</c:v>
                </c:pt>
                <c:pt idx="984">
                  <c:v>2024020984</c:v>
                </c:pt>
                <c:pt idx="985">
                  <c:v>2024020985</c:v>
                </c:pt>
                <c:pt idx="986">
                  <c:v>2024020986</c:v>
                </c:pt>
                <c:pt idx="987">
                  <c:v>2024020987</c:v>
                </c:pt>
                <c:pt idx="988">
                  <c:v>2024020988</c:v>
                </c:pt>
                <c:pt idx="989">
                  <c:v>2024020989</c:v>
                </c:pt>
                <c:pt idx="990">
                  <c:v>2024020990</c:v>
                </c:pt>
                <c:pt idx="991">
                  <c:v>2024020991</c:v>
                </c:pt>
                <c:pt idx="992">
                  <c:v>2024020992</c:v>
                </c:pt>
                <c:pt idx="993">
                  <c:v>2024020993</c:v>
                </c:pt>
                <c:pt idx="994">
                  <c:v>2024020994</c:v>
                </c:pt>
                <c:pt idx="995">
                  <c:v>2024020995</c:v>
                </c:pt>
                <c:pt idx="996">
                  <c:v>2024020996</c:v>
                </c:pt>
                <c:pt idx="997">
                  <c:v>2024020997</c:v>
                </c:pt>
                <c:pt idx="998">
                  <c:v>2024020998</c:v>
                </c:pt>
                <c:pt idx="999">
                  <c:v>2024020999</c:v>
                </c:pt>
                <c:pt idx="1000">
                  <c:v>2024021000</c:v>
                </c:pt>
                <c:pt idx="1001">
                  <c:v>2024021001</c:v>
                </c:pt>
                <c:pt idx="1002">
                  <c:v>2024021002</c:v>
                </c:pt>
                <c:pt idx="1003">
                  <c:v>2024021003</c:v>
                </c:pt>
                <c:pt idx="1004">
                  <c:v>2024021004</c:v>
                </c:pt>
                <c:pt idx="1005">
                  <c:v>2024021005</c:v>
                </c:pt>
                <c:pt idx="1006">
                  <c:v>2024021006</c:v>
                </c:pt>
                <c:pt idx="1007">
                  <c:v>2024021007</c:v>
                </c:pt>
                <c:pt idx="1008">
                  <c:v>2024021008</c:v>
                </c:pt>
                <c:pt idx="1009">
                  <c:v>2024021009</c:v>
                </c:pt>
                <c:pt idx="1010">
                  <c:v>2024021010</c:v>
                </c:pt>
                <c:pt idx="1011">
                  <c:v>2024021011</c:v>
                </c:pt>
                <c:pt idx="1012">
                  <c:v>2024021012</c:v>
                </c:pt>
                <c:pt idx="1013">
                  <c:v>2024021013</c:v>
                </c:pt>
                <c:pt idx="1014">
                  <c:v>2024021014</c:v>
                </c:pt>
                <c:pt idx="1015">
                  <c:v>2024021015</c:v>
                </c:pt>
                <c:pt idx="1016">
                  <c:v>2024021016</c:v>
                </c:pt>
                <c:pt idx="1017">
                  <c:v>2024021017</c:v>
                </c:pt>
                <c:pt idx="1018">
                  <c:v>2024021018</c:v>
                </c:pt>
                <c:pt idx="1019">
                  <c:v>2024021019</c:v>
                </c:pt>
                <c:pt idx="1020">
                  <c:v>2024021020</c:v>
                </c:pt>
                <c:pt idx="1021">
                  <c:v>2024021021</c:v>
                </c:pt>
                <c:pt idx="1022">
                  <c:v>2024021022</c:v>
                </c:pt>
                <c:pt idx="1023">
                  <c:v>2024021023</c:v>
                </c:pt>
                <c:pt idx="1024">
                  <c:v>2024021024</c:v>
                </c:pt>
                <c:pt idx="1025">
                  <c:v>2024021025</c:v>
                </c:pt>
                <c:pt idx="1026">
                  <c:v>2024021026</c:v>
                </c:pt>
                <c:pt idx="1027">
                  <c:v>2024021027</c:v>
                </c:pt>
                <c:pt idx="1028">
                  <c:v>2024021028</c:v>
                </c:pt>
                <c:pt idx="1029">
                  <c:v>2024021029</c:v>
                </c:pt>
                <c:pt idx="1030">
                  <c:v>2024021030</c:v>
                </c:pt>
                <c:pt idx="1031">
                  <c:v>2024021031</c:v>
                </c:pt>
                <c:pt idx="1032">
                  <c:v>2024021032</c:v>
                </c:pt>
                <c:pt idx="1033">
                  <c:v>2024021033</c:v>
                </c:pt>
                <c:pt idx="1034">
                  <c:v>2024021034</c:v>
                </c:pt>
                <c:pt idx="1035">
                  <c:v>2024021035</c:v>
                </c:pt>
                <c:pt idx="1036">
                  <c:v>2024021036</c:v>
                </c:pt>
                <c:pt idx="1037">
                  <c:v>2024021037</c:v>
                </c:pt>
                <c:pt idx="1038">
                  <c:v>2024021038</c:v>
                </c:pt>
                <c:pt idx="1039">
                  <c:v>2024021039</c:v>
                </c:pt>
                <c:pt idx="1040">
                  <c:v>2024021040</c:v>
                </c:pt>
                <c:pt idx="1041">
                  <c:v>2024021041</c:v>
                </c:pt>
                <c:pt idx="1042">
                  <c:v>2024021042</c:v>
                </c:pt>
                <c:pt idx="1043">
                  <c:v>2024021043</c:v>
                </c:pt>
                <c:pt idx="1044">
                  <c:v>2024021044</c:v>
                </c:pt>
                <c:pt idx="1045">
                  <c:v>2024021045</c:v>
                </c:pt>
                <c:pt idx="1046">
                  <c:v>2024021046</c:v>
                </c:pt>
                <c:pt idx="1047">
                  <c:v>2024021047</c:v>
                </c:pt>
                <c:pt idx="1048">
                  <c:v>2024021048</c:v>
                </c:pt>
                <c:pt idx="1049">
                  <c:v>2024021049</c:v>
                </c:pt>
                <c:pt idx="1050">
                  <c:v>2024021050</c:v>
                </c:pt>
                <c:pt idx="1051">
                  <c:v>2024021051</c:v>
                </c:pt>
                <c:pt idx="1052">
                  <c:v>2024021052</c:v>
                </c:pt>
                <c:pt idx="1053">
                  <c:v>2024021053</c:v>
                </c:pt>
                <c:pt idx="1054">
                  <c:v>2024021054</c:v>
                </c:pt>
                <c:pt idx="1055">
                  <c:v>2024021055</c:v>
                </c:pt>
                <c:pt idx="1056">
                  <c:v>2024021056</c:v>
                </c:pt>
                <c:pt idx="1057">
                  <c:v>2024021057</c:v>
                </c:pt>
                <c:pt idx="1058">
                  <c:v>2024021058</c:v>
                </c:pt>
                <c:pt idx="1059">
                  <c:v>2024021059</c:v>
                </c:pt>
                <c:pt idx="1060">
                  <c:v>2024021060</c:v>
                </c:pt>
                <c:pt idx="1061">
                  <c:v>2024021061</c:v>
                </c:pt>
                <c:pt idx="1062">
                  <c:v>2024021062</c:v>
                </c:pt>
                <c:pt idx="1063">
                  <c:v>2024021063</c:v>
                </c:pt>
                <c:pt idx="1064">
                  <c:v>2024021064</c:v>
                </c:pt>
                <c:pt idx="1065">
                  <c:v>2024021065</c:v>
                </c:pt>
                <c:pt idx="1066">
                  <c:v>2024021066</c:v>
                </c:pt>
                <c:pt idx="1067">
                  <c:v>2024021067</c:v>
                </c:pt>
                <c:pt idx="1068">
                  <c:v>2024021068</c:v>
                </c:pt>
                <c:pt idx="1069">
                  <c:v>2024021069</c:v>
                </c:pt>
                <c:pt idx="1070">
                  <c:v>2024021070</c:v>
                </c:pt>
                <c:pt idx="1071">
                  <c:v>2024021071</c:v>
                </c:pt>
                <c:pt idx="1072">
                  <c:v>2024021072</c:v>
                </c:pt>
                <c:pt idx="1073">
                  <c:v>2024021073</c:v>
                </c:pt>
                <c:pt idx="1074">
                  <c:v>2024021074</c:v>
                </c:pt>
                <c:pt idx="1075">
                  <c:v>2024021075</c:v>
                </c:pt>
                <c:pt idx="1076">
                  <c:v>2024021076</c:v>
                </c:pt>
                <c:pt idx="1077">
                  <c:v>2024021077</c:v>
                </c:pt>
                <c:pt idx="1078">
                  <c:v>2024021078</c:v>
                </c:pt>
                <c:pt idx="1079">
                  <c:v>2024021079</c:v>
                </c:pt>
                <c:pt idx="1080">
                  <c:v>2024021080</c:v>
                </c:pt>
                <c:pt idx="1081">
                  <c:v>2024021081</c:v>
                </c:pt>
                <c:pt idx="1082">
                  <c:v>2024021082</c:v>
                </c:pt>
                <c:pt idx="1083">
                  <c:v>2024021083</c:v>
                </c:pt>
                <c:pt idx="1084">
                  <c:v>2024021084</c:v>
                </c:pt>
                <c:pt idx="1085">
                  <c:v>2024021085</c:v>
                </c:pt>
                <c:pt idx="1086">
                  <c:v>2024021086</c:v>
                </c:pt>
                <c:pt idx="1087">
                  <c:v>2024021087</c:v>
                </c:pt>
                <c:pt idx="1088">
                  <c:v>2024021088</c:v>
                </c:pt>
                <c:pt idx="1089">
                  <c:v>2024021089</c:v>
                </c:pt>
                <c:pt idx="1090">
                  <c:v>2024021090</c:v>
                </c:pt>
                <c:pt idx="1091">
                  <c:v>2024021091</c:v>
                </c:pt>
                <c:pt idx="1092">
                  <c:v>2024021092</c:v>
                </c:pt>
                <c:pt idx="1093">
                  <c:v>2024021093</c:v>
                </c:pt>
                <c:pt idx="1094">
                  <c:v>2024021094</c:v>
                </c:pt>
                <c:pt idx="1095">
                  <c:v>2024021095</c:v>
                </c:pt>
                <c:pt idx="1096">
                  <c:v>2024021096</c:v>
                </c:pt>
                <c:pt idx="1097">
                  <c:v>2024021097</c:v>
                </c:pt>
                <c:pt idx="1098">
                  <c:v>2024021098</c:v>
                </c:pt>
                <c:pt idx="1099">
                  <c:v>2024021099</c:v>
                </c:pt>
                <c:pt idx="1100">
                  <c:v>2024021100</c:v>
                </c:pt>
                <c:pt idx="1101">
                  <c:v>2024021101</c:v>
                </c:pt>
                <c:pt idx="1102">
                  <c:v>2024021102</c:v>
                </c:pt>
                <c:pt idx="1103">
                  <c:v>2024021103</c:v>
                </c:pt>
                <c:pt idx="1104">
                  <c:v>2024021104</c:v>
                </c:pt>
                <c:pt idx="1105">
                  <c:v>2024021105</c:v>
                </c:pt>
                <c:pt idx="1106">
                  <c:v>2024021106</c:v>
                </c:pt>
                <c:pt idx="1107">
                  <c:v>2024021107</c:v>
                </c:pt>
                <c:pt idx="1108">
                  <c:v>2024021108</c:v>
                </c:pt>
                <c:pt idx="1109">
                  <c:v>2024021109</c:v>
                </c:pt>
                <c:pt idx="1110">
                  <c:v>2024021110</c:v>
                </c:pt>
                <c:pt idx="1111">
                  <c:v>2024021111</c:v>
                </c:pt>
                <c:pt idx="1112">
                  <c:v>2024021112</c:v>
                </c:pt>
                <c:pt idx="1113">
                  <c:v>2024021113</c:v>
                </c:pt>
                <c:pt idx="1114">
                  <c:v>2024021114</c:v>
                </c:pt>
                <c:pt idx="1115">
                  <c:v>2024021115</c:v>
                </c:pt>
                <c:pt idx="1116">
                  <c:v>2024021116</c:v>
                </c:pt>
                <c:pt idx="1117">
                  <c:v>2024021117</c:v>
                </c:pt>
                <c:pt idx="1118">
                  <c:v>2024021118</c:v>
                </c:pt>
                <c:pt idx="1119">
                  <c:v>2024021119</c:v>
                </c:pt>
                <c:pt idx="1120">
                  <c:v>2024021120</c:v>
                </c:pt>
                <c:pt idx="1121">
                  <c:v>2024021121</c:v>
                </c:pt>
                <c:pt idx="1122">
                  <c:v>2024021122</c:v>
                </c:pt>
                <c:pt idx="1123">
                  <c:v>2024021123</c:v>
                </c:pt>
                <c:pt idx="1124">
                  <c:v>2024021124</c:v>
                </c:pt>
                <c:pt idx="1125">
                  <c:v>2024021125</c:v>
                </c:pt>
                <c:pt idx="1126">
                  <c:v>2024021126</c:v>
                </c:pt>
                <c:pt idx="1127">
                  <c:v>2024021127</c:v>
                </c:pt>
                <c:pt idx="1128">
                  <c:v>2024021128</c:v>
                </c:pt>
                <c:pt idx="1129">
                  <c:v>2024021129</c:v>
                </c:pt>
                <c:pt idx="1130">
                  <c:v>2024021130</c:v>
                </c:pt>
                <c:pt idx="1131">
                  <c:v>2024021131</c:v>
                </c:pt>
                <c:pt idx="1132">
                  <c:v>2024021132</c:v>
                </c:pt>
                <c:pt idx="1133">
                  <c:v>2024021133</c:v>
                </c:pt>
                <c:pt idx="1134">
                  <c:v>2024021134</c:v>
                </c:pt>
                <c:pt idx="1135">
                  <c:v>2024021135</c:v>
                </c:pt>
                <c:pt idx="1136">
                  <c:v>2024021136</c:v>
                </c:pt>
                <c:pt idx="1137">
                  <c:v>2024021137</c:v>
                </c:pt>
                <c:pt idx="1138">
                  <c:v>2024021138</c:v>
                </c:pt>
                <c:pt idx="1139">
                  <c:v>2024021139</c:v>
                </c:pt>
                <c:pt idx="1140">
                  <c:v>2024021140</c:v>
                </c:pt>
                <c:pt idx="1141">
                  <c:v>2024021141</c:v>
                </c:pt>
                <c:pt idx="1142">
                  <c:v>2024021142</c:v>
                </c:pt>
                <c:pt idx="1143">
                  <c:v>2024021143</c:v>
                </c:pt>
                <c:pt idx="1144">
                  <c:v>2024021144</c:v>
                </c:pt>
                <c:pt idx="1145">
                  <c:v>2024021145</c:v>
                </c:pt>
                <c:pt idx="1146">
                  <c:v>2024021146</c:v>
                </c:pt>
                <c:pt idx="1147">
                  <c:v>2024021147</c:v>
                </c:pt>
                <c:pt idx="1148">
                  <c:v>2024021148</c:v>
                </c:pt>
                <c:pt idx="1149">
                  <c:v>2024021149</c:v>
                </c:pt>
                <c:pt idx="1150">
                  <c:v>2024021150</c:v>
                </c:pt>
                <c:pt idx="1151">
                  <c:v>2024021151</c:v>
                </c:pt>
                <c:pt idx="1152">
                  <c:v>2024021152</c:v>
                </c:pt>
                <c:pt idx="1153">
                  <c:v>2024021153</c:v>
                </c:pt>
                <c:pt idx="1154">
                  <c:v>2024021154</c:v>
                </c:pt>
                <c:pt idx="1155">
                  <c:v>2024021155</c:v>
                </c:pt>
                <c:pt idx="1156">
                  <c:v>2024021156</c:v>
                </c:pt>
                <c:pt idx="1157">
                  <c:v>2024021157</c:v>
                </c:pt>
                <c:pt idx="1158">
                  <c:v>2024021158</c:v>
                </c:pt>
                <c:pt idx="1159">
                  <c:v>2024021159</c:v>
                </c:pt>
                <c:pt idx="1160">
                  <c:v>2024021160</c:v>
                </c:pt>
                <c:pt idx="1161">
                  <c:v>2024021161</c:v>
                </c:pt>
                <c:pt idx="1162">
                  <c:v>2024021162</c:v>
                </c:pt>
                <c:pt idx="1163">
                  <c:v>2024021163</c:v>
                </c:pt>
                <c:pt idx="1164">
                  <c:v>2024021164</c:v>
                </c:pt>
                <c:pt idx="1165">
                  <c:v>2024021165</c:v>
                </c:pt>
                <c:pt idx="1166">
                  <c:v>2024021166</c:v>
                </c:pt>
                <c:pt idx="1167">
                  <c:v>2024021167</c:v>
                </c:pt>
                <c:pt idx="1168">
                  <c:v>2024021168</c:v>
                </c:pt>
                <c:pt idx="1169">
                  <c:v>2024021169</c:v>
                </c:pt>
                <c:pt idx="1170">
                  <c:v>2024021170</c:v>
                </c:pt>
                <c:pt idx="1171">
                  <c:v>2024021171</c:v>
                </c:pt>
                <c:pt idx="1172">
                  <c:v>2024021172</c:v>
                </c:pt>
                <c:pt idx="1173">
                  <c:v>2024021173</c:v>
                </c:pt>
                <c:pt idx="1174">
                  <c:v>2024021174</c:v>
                </c:pt>
                <c:pt idx="1175">
                  <c:v>2024021175</c:v>
                </c:pt>
                <c:pt idx="1176">
                  <c:v>2024021176</c:v>
                </c:pt>
                <c:pt idx="1177">
                  <c:v>2024021177</c:v>
                </c:pt>
                <c:pt idx="1178">
                  <c:v>2024021178</c:v>
                </c:pt>
                <c:pt idx="1179">
                  <c:v>2024021179</c:v>
                </c:pt>
                <c:pt idx="1180">
                  <c:v>2024021180</c:v>
                </c:pt>
                <c:pt idx="1181">
                  <c:v>2024021181</c:v>
                </c:pt>
                <c:pt idx="1182">
                  <c:v>2024021182</c:v>
                </c:pt>
                <c:pt idx="1183">
                  <c:v>2024021183</c:v>
                </c:pt>
                <c:pt idx="1184">
                  <c:v>2024021184</c:v>
                </c:pt>
                <c:pt idx="1185">
                  <c:v>2024021185</c:v>
                </c:pt>
                <c:pt idx="1186">
                  <c:v>2024021186</c:v>
                </c:pt>
                <c:pt idx="1187">
                  <c:v>2024021187</c:v>
                </c:pt>
                <c:pt idx="1188">
                  <c:v>2024021188</c:v>
                </c:pt>
                <c:pt idx="1189">
                  <c:v>2024021189</c:v>
                </c:pt>
                <c:pt idx="1190">
                  <c:v>2024021190</c:v>
                </c:pt>
                <c:pt idx="1191">
                  <c:v>2024021191</c:v>
                </c:pt>
                <c:pt idx="1192">
                  <c:v>2024021192</c:v>
                </c:pt>
                <c:pt idx="1193">
                  <c:v>2024021193</c:v>
                </c:pt>
                <c:pt idx="1194">
                  <c:v>2024021194</c:v>
                </c:pt>
                <c:pt idx="1195">
                  <c:v>2024021195</c:v>
                </c:pt>
                <c:pt idx="1196">
                  <c:v>2024021196</c:v>
                </c:pt>
                <c:pt idx="1197">
                  <c:v>2024021197</c:v>
                </c:pt>
                <c:pt idx="1198">
                  <c:v>2024021198</c:v>
                </c:pt>
                <c:pt idx="1199">
                  <c:v>2024021199</c:v>
                </c:pt>
                <c:pt idx="1200">
                  <c:v>2024021200</c:v>
                </c:pt>
                <c:pt idx="1201">
                  <c:v>2024021201</c:v>
                </c:pt>
                <c:pt idx="1202">
                  <c:v>2024021202</c:v>
                </c:pt>
                <c:pt idx="1203">
                  <c:v>2024021203</c:v>
                </c:pt>
                <c:pt idx="1204">
                  <c:v>2024021204</c:v>
                </c:pt>
                <c:pt idx="1205">
                  <c:v>2024021205</c:v>
                </c:pt>
                <c:pt idx="1206">
                  <c:v>2024021206</c:v>
                </c:pt>
                <c:pt idx="1207">
                  <c:v>2024021207</c:v>
                </c:pt>
                <c:pt idx="1208">
                  <c:v>2024021208</c:v>
                </c:pt>
                <c:pt idx="1209">
                  <c:v>2024021209</c:v>
                </c:pt>
                <c:pt idx="1210">
                  <c:v>2024021210</c:v>
                </c:pt>
                <c:pt idx="1211">
                  <c:v>2024021211</c:v>
                </c:pt>
                <c:pt idx="1212">
                  <c:v>2024021212</c:v>
                </c:pt>
                <c:pt idx="1213">
                  <c:v>2024021213</c:v>
                </c:pt>
                <c:pt idx="1214">
                  <c:v>2024021214</c:v>
                </c:pt>
                <c:pt idx="1215">
                  <c:v>2024021215</c:v>
                </c:pt>
                <c:pt idx="1216">
                  <c:v>2024021216</c:v>
                </c:pt>
                <c:pt idx="1217">
                  <c:v>2024021217</c:v>
                </c:pt>
                <c:pt idx="1218">
                  <c:v>2024021218</c:v>
                </c:pt>
                <c:pt idx="1219">
                  <c:v>2024021219</c:v>
                </c:pt>
                <c:pt idx="1220">
                  <c:v>2024021220</c:v>
                </c:pt>
                <c:pt idx="1221">
                  <c:v>2024021221</c:v>
                </c:pt>
                <c:pt idx="1222">
                  <c:v>2024021222</c:v>
                </c:pt>
                <c:pt idx="1223">
                  <c:v>2024021223</c:v>
                </c:pt>
                <c:pt idx="1224">
                  <c:v>2024021224</c:v>
                </c:pt>
                <c:pt idx="1225">
                  <c:v>2024021225</c:v>
                </c:pt>
                <c:pt idx="1226">
                  <c:v>2024021226</c:v>
                </c:pt>
                <c:pt idx="1227">
                  <c:v>2024021227</c:v>
                </c:pt>
                <c:pt idx="1228">
                  <c:v>2024021228</c:v>
                </c:pt>
                <c:pt idx="1229">
                  <c:v>2024021229</c:v>
                </c:pt>
                <c:pt idx="1230">
                  <c:v>2024021230</c:v>
                </c:pt>
                <c:pt idx="1231">
                  <c:v>2024021231</c:v>
                </c:pt>
                <c:pt idx="1232">
                  <c:v>2024021232</c:v>
                </c:pt>
                <c:pt idx="1233">
                  <c:v>2024021233</c:v>
                </c:pt>
                <c:pt idx="1234">
                  <c:v>2024021234</c:v>
                </c:pt>
                <c:pt idx="1235">
                  <c:v>2024021235</c:v>
                </c:pt>
                <c:pt idx="1236">
                  <c:v>2024021236</c:v>
                </c:pt>
                <c:pt idx="1237">
                  <c:v>2024021237</c:v>
                </c:pt>
                <c:pt idx="1238">
                  <c:v>2024021238</c:v>
                </c:pt>
                <c:pt idx="1239">
                  <c:v>2024021239</c:v>
                </c:pt>
                <c:pt idx="1240">
                  <c:v>2024021240</c:v>
                </c:pt>
                <c:pt idx="1241">
                  <c:v>2024021241</c:v>
                </c:pt>
                <c:pt idx="1242">
                  <c:v>2024021242</c:v>
                </c:pt>
                <c:pt idx="1243">
                  <c:v>2024021243</c:v>
                </c:pt>
                <c:pt idx="1244">
                  <c:v>2024021244</c:v>
                </c:pt>
                <c:pt idx="1245">
                  <c:v>2024021245</c:v>
                </c:pt>
                <c:pt idx="1246">
                  <c:v>2024021246</c:v>
                </c:pt>
                <c:pt idx="1247">
                  <c:v>2024021247</c:v>
                </c:pt>
                <c:pt idx="1248">
                  <c:v>2024021248</c:v>
                </c:pt>
                <c:pt idx="1249">
                  <c:v>2024021249</c:v>
                </c:pt>
                <c:pt idx="1250">
                  <c:v>2024021250</c:v>
                </c:pt>
                <c:pt idx="1251">
                  <c:v>2024021251</c:v>
                </c:pt>
                <c:pt idx="1252">
                  <c:v>2024021252</c:v>
                </c:pt>
                <c:pt idx="1253">
                  <c:v>2024021253</c:v>
                </c:pt>
                <c:pt idx="1254">
                  <c:v>2024021254</c:v>
                </c:pt>
                <c:pt idx="1255">
                  <c:v>2024021255</c:v>
                </c:pt>
                <c:pt idx="1256">
                  <c:v>2024021256</c:v>
                </c:pt>
                <c:pt idx="1257">
                  <c:v>2024021257</c:v>
                </c:pt>
                <c:pt idx="1258">
                  <c:v>2024021258</c:v>
                </c:pt>
                <c:pt idx="1259">
                  <c:v>2024021259</c:v>
                </c:pt>
                <c:pt idx="1260">
                  <c:v>2024021260</c:v>
                </c:pt>
                <c:pt idx="1261">
                  <c:v>2024021261</c:v>
                </c:pt>
                <c:pt idx="1262">
                  <c:v>2024021262</c:v>
                </c:pt>
                <c:pt idx="1263">
                  <c:v>2024021263</c:v>
                </c:pt>
                <c:pt idx="1264">
                  <c:v>2024021264</c:v>
                </c:pt>
                <c:pt idx="1265">
                  <c:v>2024021265</c:v>
                </c:pt>
                <c:pt idx="1266">
                  <c:v>2024021266</c:v>
                </c:pt>
                <c:pt idx="1267">
                  <c:v>2024021267</c:v>
                </c:pt>
                <c:pt idx="1268">
                  <c:v>2024021268</c:v>
                </c:pt>
                <c:pt idx="1269">
                  <c:v>2024021269</c:v>
                </c:pt>
                <c:pt idx="1270">
                  <c:v>2024021270</c:v>
                </c:pt>
                <c:pt idx="1271">
                  <c:v>2024021271</c:v>
                </c:pt>
                <c:pt idx="1272">
                  <c:v>2024021272</c:v>
                </c:pt>
                <c:pt idx="1273">
                  <c:v>2024021273</c:v>
                </c:pt>
                <c:pt idx="1274">
                  <c:v>2024021274</c:v>
                </c:pt>
                <c:pt idx="1275">
                  <c:v>2024021275</c:v>
                </c:pt>
                <c:pt idx="1276">
                  <c:v>2024021276</c:v>
                </c:pt>
                <c:pt idx="1277">
                  <c:v>2024021277</c:v>
                </c:pt>
                <c:pt idx="1278">
                  <c:v>2024021278</c:v>
                </c:pt>
                <c:pt idx="1279">
                  <c:v>2024021279</c:v>
                </c:pt>
                <c:pt idx="1280">
                  <c:v>2024021280</c:v>
                </c:pt>
                <c:pt idx="1281">
                  <c:v>2024021281</c:v>
                </c:pt>
                <c:pt idx="1282">
                  <c:v>2024021282</c:v>
                </c:pt>
                <c:pt idx="1283">
                  <c:v>2024021283</c:v>
                </c:pt>
                <c:pt idx="1284">
                  <c:v>2024021284</c:v>
                </c:pt>
                <c:pt idx="1285">
                  <c:v>2024021285</c:v>
                </c:pt>
                <c:pt idx="1286">
                  <c:v>2024021286</c:v>
                </c:pt>
                <c:pt idx="1287">
                  <c:v>2024021287</c:v>
                </c:pt>
                <c:pt idx="1288">
                  <c:v>2024021288</c:v>
                </c:pt>
                <c:pt idx="1289">
                  <c:v>2024021289</c:v>
                </c:pt>
                <c:pt idx="1290">
                  <c:v>2024021290</c:v>
                </c:pt>
                <c:pt idx="1291">
                  <c:v>2024021291</c:v>
                </c:pt>
                <c:pt idx="1292">
                  <c:v>2024021292</c:v>
                </c:pt>
                <c:pt idx="1293">
                  <c:v>2024021293</c:v>
                </c:pt>
                <c:pt idx="1294">
                  <c:v>2024021294</c:v>
                </c:pt>
                <c:pt idx="1295">
                  <c:v>2024021295</c:v>
                </c:pt>
                <c:pt idx="1296">
                  <c:v>2024021296</c:v>
                </c:pt>
                <c:pt idx="1297">
                  <c:v>2024021297</c:v>
                </c:pt>
                <c:pt idx="1298">
                  <c:v>2024021298</c:v>
                </c:pt>
                <c:pt idx="1299">
                  <c:v>2024021299</c:v>
                </c:pt>
                <c:pt idx="1300">
                  <c:v>2024021300</c:v>
                </c:pt>
                <c:pt idx="1301">
                  <c:v>2024021301</c:v>
                </c:pt>
                <c:pt idx="1302">
                  <c:v>2024021302</c:v>
                </c:pt>
                <c:pt idx="1303">
                  <c:v>2024021303</c:v>
                </c:pt>
                <c:pt idx="1304">
                  <c:v>2024021304</c:v>
                </c:pt>
                <c:pt idx="1305">
                  <c:v>2024021305</c:v>
                </c:pt>
                <c:pt idx="1306">
                  <c:v>2024021306</c:v>
                </c:pt>
                <c:pt idx="1307">
                  <c:v>2024021307</c:v>
                </c:pt>
                <c:pt idx="1308">
                  <c:v>2024021308</c:v>
                </c:pt>
                <c:pt idx="1309">
                  <c:v>2024021309</c:v>
                </c:pt>
                <c:pt idx="1310">
                  <c:v>2024021310</c:v>
                </c:pt>
                <c:pt idx="1311">
                  <c:v>2024021311</c:v>
                </c:pt>
                <c:pt idx="1312">
                  <c:v>2024021312</c:v>
                </c:pt>
              </c:strCache>
            </c:strRef>
          </c:cat>
          <c:val>
            <c:numRef>
              <c:f>DataRegularSeason20242025!$AG$2:$AG$1316</c:f>
              <c:numCache>
                <c:formatCode>General</c:formatCode>
                <c:ptCount val="1315"/>
                <c:pt idx="0">
                  <c:v>0</c:v>
                </c:pt>
                <c:pt idx="1">
                  <c:v>-3</c:v>
                </c:pt>
                <c:pt idx="2">
                  <c:v>0</c:v>
                </c:pt>
                <c:pt idx="3">
                  <c:v>1</c:v>
                </c:pt>
                <c:pt idx="4">
                  <c:v>2</c:v>
                </c:pt>
                <c:pt idx="5">
                  <c:v>2</c:v>
                </c:pt>
                <c:pt idx="6">
                  <c:v>-1</c:v>
                </c:pt>
                <c:pt idx="7">
                  <c:v>-1</c:v>
                </c:pt>
                <c:pt idx="8">
                  <c:v>-1</c:v>
                </c:pt>
                <c:pt idx="9">
                  <c:v>1</c:v>
                </c:pt>
                <c:pt idx="10">
                  <c:v>5</c:v>
                </c:pt>
                <c:pt idx="11">
                  <c:v>2</c:v>
                </c:pt>
                <c:pt idx="12">
                  <c:v>-4</c:v>
                </c:pt>
                <c:pt idx="13">
                  <c:v>0</c:v>
                </c:pt>
                <c:pt idx="14">
                  <c:v>0</c:v>
                </c:pt>
                <c:pt idx="15">
                  <c:v>-1</c:v>
                </c:pt>
                <c:pt idx="16">
                  <c:v>0</c:v>
                </c:pt>
                <c:pt idx="17">
                  <c:v>-3</c:v>
                </c:pt>
                <c:pt idx="18">
                  <c:v>-2</c:v>
                </c:pt>
                <c:pt idx="19">
                  <c:v>3</c:v>
                </c:pt>
                <c:pt idx="20">
                  <c:v>-5</c:v>
                </c:pt>
                <c:pt idx="21">
                  <c:v>-2</c:v>
                </c:pt>
                <c:pt idx="22">
                  <c:v>-1</c:v>
                </c:pt>
                <c:pt idx="23">
                  <c:v>0</c:v>
                </c:pt>
                <c:pt idx="24">
                  <c:v>-1</c:v>
                </c:pt>
                <c:pt idx="25">
                  <c:v>3</c:v>
                </c:pt>
                <c:pt idx="26">
                  <c:v>0</c:v>
                </c:pt>
                <c:pt idx="27">
                  <c:v>2</c:v>
                </c:pt>
                <c:pt idx="28">
                  <c:v>2</c:v>
                </c:pt>
                <c:pt idx="29">
                  <c:v>-6</c:v>
                </c:pt>
                <c:pt idx="30">
                  <c:v>2</c:v>
                </c:pt>
                <c:pt idx="31">
                  <c:v>1</c:v>
                </c:pt>
                <c:pt idx="32">
                  <c:v>2</c:v>
                </c:pt>
                <c:pt idx="33">
                  <c:v>0</c:v>
                </c:pt>
                <c:pt idx="34">
                  <c:v>-1</c:v>
                </c:pt>
                <c:pt idx="35">
                  <c:v>0</c:v>
                </c:pt>
                <c:pt idx="36">
                  <c:v>-2</c:v>
                </c:pt>
                <c:pt idx="37">
                  <c:v>-2</c:v>
                </c:pt>
                <c:pt idx="38">
                  <c:v>-2</c:v>
                </c:pt>
                <c:pt idx="39">
                  <c:v>0</c:v>
                </c:pt>
                <c:pt idx="40">
                  <c:v>-4</c:v>
                </c:pt>
                <c:pt idx="41">
                  <c:v>-1</c:v>
                </c:pt>
                <c:pt idx="42">
                  <c:v>-2</c:v>
                </c:pt>
                <c:pt idx="43">
                  <c:v>4</c:v>
                </c:pt>
                <c:pt idx="44">
                  <c:v>-1</c:v>
                </c:pt>
                <c:pt idx="45">
                  <c:v>-1</c:v>
                </c:pt>
                <c:pt idx="46">
                  <c:v>2</c:v>
                </c:pt>
                <c:pt idx="47">
                  <c:v>-2</c:v>
                </c:pt>
                <c:pt idx="48">
                  <c:v>1</c:v>
                </c:pt>
                <c:pt idx="49">
                  <c:v>3</c:v>
                </c:pt>
                <c:pt idx="50">
                  <c:v>2</c:v>
                </c:pt>
                <c:pt idx="51">
                  <c:v>1</c:v>
                </c:pt>
                <c:pt idx="52">
                  <c:v>-1</c:v>
                </c:pt>
                <c:pt idx="53">
                  <c:v>-3</c:v>
                </c:pt>
                <c:pt idx="54">
                  <c:v>-2</c:v>
                </c:pt>
                <c:pt idx="55">
                  <c:v>-2</c:v>
                </c:pt>
                <c:pt idx="56">
                  <c:v>2</c:v>
                </c:pt>
                <c:pt idx="57">
                  <c:v>1</c:v>
                </c:pt>
                <c:pt idx="58">
                  <c:v>2</c:v>
                </c:pt>
                <c:pt idx="59">
                  <c:v>3</c:v>
                </c:pt>
                <c:pt idx="60">
                  <c:v>4</c:v>
                </c:pt>
                <c:pt idx="61">
                  <c:v>-4</c:v>
                </c:pt>
                <c:pt idx="62">
                  <c:v>0</c:v>
                </c:pt>
                <c:pt idx="63">
                  <c:v>1</c:v>
                </c:pt>
                <c:pt idx="64">
                  <c:v>2</c:v>
                </c:pt>
                <c:pt idx="65">
                  <c:v>0</c:v>
                </c:pt>
                <c:pt idx="66">
                  <c:v>-1</c:v>
                </c:pt>
                <c:pt idx="67">
                  <c:v>2</c:v>
                </c:pt>
                <c:pt idx="68">
                  <c:v>-4</c:v>
                </c:pt>
                <c:pt idx="69">
                  <c:v>2</c:v>
                </c:pt>
                <c:pt idx="70">
                  <c:v>-2</c:v>
                </c:pt>
                <c:pt idx="71">
                  <c:v>4</c:v>
                </c:pt>
                <c:pt idx="72">
                  <c:v>0</c:v>
                </c:pt>
                <c:pt idx="73">
                  <c:v>3</c:v>
                </c:pt>
                <c:pt idx="74">
                  <c:v>0</c:v>
                </c:pt>
                <c:pt idx="75">
                  <c:v>1</c:v>
                </c:pt>
                <c:pt idx="76">
                  <c:v>-4</c:v>
                </c:pt>
                <c:pt idx="77">
                  <c:v>0</c:v>
                </c:pt>
                <c:pt idx="78">
                  <c:v>3</c:v>
                </c:pt>
                <c:pt idx="79">
                  <c:v>-4</c:v>
                </c:pt>
                <c:pt idx="80">
                  <c:v>2</c:v>
                </c:pt>
                <c:pt idx="81">
                  <c:v>-1</c:v>
                </c:pt>
                <c:pt idx="82">
                  <c:v>-3</c:v>
                </c:pt>
                <c:pt idx="83">
                  <c:v>-3</c:v>
                </c:pt>
                <c:pt idx="84">
                  <c:v>2</c:v>
                </c:pt>
                <c:pt idx="85">
                  <c:v>-1</c:v>
                </c:pt>
                <c:pt idx="86">
                  <c:v>-2</c:v>
                </c:pt>
                <c:pt idx="87">
                  <c:v>1</c:v>
                </c:pt>
                <c:pt idx="88">
                  <c:v>3</c:v>
                </c:pt>
                <c:pt idx="89">
                  <c:v>-2</c:v>
                </c:pt>
                <c:pt idx="90">
                  <c:v>-3</c:v>
                </c:pt>
                <c:pt idx="91">
                  <c:v>2</c:v>
                </c:pt>
                <c:pt idx="92">
                  <c:v>-1</c:v>
                </c:pt>
                <c:pt idx="93">
                  <c:v>-1</c:v>
                </c:pt>
                <c:pt idx="94">
                  <c:v>2</c:v>
                </c:pt>
                <c:pt idx="95">
                  <c:v>4</c:v>
                </c:pt>
                <c:pt idx="96">
                  <c:v>1</c:v>
                </c:pt>
                <c:pt idx="97">
                  <c:v>4</c:v>
                </c:pt>
                <c:pt idx="98">
                  <c:v>-2</c:v>
                </c:pt>
                <c:pt idx="99">
                  <c:v>-2</c:v>
                </c:pt>
                <c:pt idx="100">
                  <c:v>2</c:v>
                </c:pt>
                <c:pt idx="101">
                  <c:v>3</c:v>
                </c:pt>
                <c:pt idx="102">
                  <c:v>-1</c:v>
                </c:pt>
                <c:pt idx="103">
                  <c:v>-4</c:v>
                </c:pt>
                <c:pt idx="104">
                  <c:v>-4</c:v>
                </c:pt>
                <c:pt idx="105">
                  <c:v>-2</c:v>
                </c:pt>
                <c:pt idx="106">
                  <c:v>-3</c:v>
                </c:pt>
                <c:pt idx="107">
                  <c:v>2</c:v>
                </c:pt>
                <c:pt idx="108">
                  <c:v>3</c:v>
                </c:pt>
                <c:pt idx="109">
                  <c:v>-2</c:v>
                </c:pt>
                <c:pt idx="110">
                  <c:v>-2</c:v>
                </c:pt>
                <c:pt idx="111">
                  <c:v>3</c:v>
                </c:pt>
                <c:pt idx="112">
                  <c:v>1</c:v>
                </c:pt>
                <c:pt idx="113">
                  <c:v>-3</c:v>
                </c:pt>
                <c:pt idx="114">
                  <c:v>-2</c:v>
                </c:pt>
                <c:pt idx="115">
                  <c:v>-1</c:v>
                </c:pt>
                <c:pt idx="116">
                  <c:v>2</c:v>
                </c:pt>
                <c:pt idx="117">
                  <c:v>-2</c:v>
                </c:pt>
                <c:pt idx="118">
                  <c:v>0</c:v>
                </c:pt>
                <c:pt idx="119">
                  <c:v>0</c:v>
                </c:pt>
                <c:pt idx="120">
                  <c:v>0</c:v>
                </c:pt>
                <c:pt idx="121">
                  <c:v>-1</c:v>
                </c:pt>
                <c:pt idx="122">
                  <c:v>2</c:v>
                </c:pt>
                <c:pt idx="123">
                  <c:v>5</c:v>
                </c:pt>
                <c:pt idx="124">
                  <c:v>0</c:v>
                </c:pt>
                <c:pt idx="125">
                  <c:v>2</c:v>
                </c:pt>
                <c:pt idx="126">
                  <c:v>4</c:v>
                </c:pt>
                <c:pt idx="127">
                  <c:v>-2</c:v>
                </c:pt>
                <c:pt idx="128">
                  <c:v>-3</c:v>
                </c:pt>
                <c:pt idx="129">
                  <c:v>1</c:v>
                </c:pt>
                <c:pt idx="130">
                  <c:v>3</c:v>
                </c:pt>
                <c:pt idx="131">
                  <c:v>2</c:v>
                </c:pt>
                <c:pt idx="132">
                  <c:v>0</c:v>
                </c:pt>
                <c:pt idx="133">
                  <c:v>0</c:v>
                </c:pt>
                <c:pt idx="134">
                  <c:v>1</c:v>
                </c:pt>
                <c:pt idx="135">
                  <c:v>0</c:v>
                </c:pt>
                <c:pt idx="136">
                  <c:v>0</c:v>
                </c:pt>
                <c:pt idx="137">
                  <c:v>3</c:v>
                </c:pt>
                <c:pt idx="138">
                  <c:v>0</c:v>
                </c:pt>
                <c:pt idx="139">
                  <c:v>0</c:v>
                </c:pt>
                <c:pt idx="140">
                  <c:v>-2</c:v>
                </c:pt>
                <c:pt idx="141">
                  <c:v>-2</c:v>
                </c:pt>
                <c:pt idx="142">
                  <c:v>2</c:v>
                </c:pt>
                <c:pt idx="143">
                  <c:v>0</c:v>
                </c:pt>
                <c:pt idx="144">
                  <c:v>-4</c:v>
                </c:pt>
                <c:pt idx="145">
                  <c:v>-1</c:v>
                </c:pt>
                <c:pt idx="146">
                  <c:v>0</c:v>
                </c:pt>
                <c:pt idx="147">
                  <c:v>2</c:v>
                </c:pt>
                <c:pt idx="148">
                  <c:v>-4</c:v>
                </c:pt>
                <c:pt idx="149">
                  <c:v>1</c:v>
                </c:pt>
                <c:pt idx="150">
                  <c:v>4</c:v>
                </c:pt>
                <c:pt idx="151">
                  <c:v>3</c:v>
                </c:pt>
                <c:pt idx="152">
                  <c:v>-2</c:v>
                </c:pt>
                <c:pt idx="153">
                  <c:v>1</c:v>
                </c:pt>
                <c:pt idx="154">
                  <c:v>1</c:v>
                </c:pt>
                <c:pt idx="155">
                  <c:v>-2</c:v>
                </c:pt>
                <c:pt idx="156">
                  <c:v>1</c:v>
                </c:pt>
                <c:pt idx="157">
                  <c:v>-4</c:v>
                </c:pt>
                <c:pt idx="158">
                  <c:v>2</c:v>
                </c:pt>
                <c:pt idx="159">
                  <c:v>-3</c:v>
                </c:pt>
                <c:pt idx="160">
                  <c:v>4</c:v>
                </c:pt>
                <c:pt idx="161">
                  <c:v>-2</c:v>
                </c:pt>
                <c:pt idx="162">
                  <c:v>1</c:v>
                </c:pt>
                <c:pt idx="163">
                  <c:v>-1</c:v>
                </c:pt>
                <c:pt idx="164">
                  <c:v>1</c:v>
                </c:pt>
                <c:pt idx="165">
                  <c:v>5</c:v>
                </c:pt>
                <c:pt idx="166">
                  <c:v>-5</c:v>
                </c:pt>
                <c:pt idx="167">
                  <c:v>1</c:v>
                </c:pt>
                <c:pt idx="168">
                  <c:v>1</c:v>
                </c:pt>
                <c:pt idx="169">
                  <c:v>-2</c:v>
                </c:pt>
                <c:pt idx="170">
                  <c:v>-3</c:v>
                </c:pt>
                <c:pt idx="171">
                  <c:v>0</c:v>
                </c:pt>
                <c:pt idx="172">
                  <c:v>3</c:v>
                </c:pt>
                <c:pt idx="173">
                  <c:v>-2</c:v>
                </c:pt>
                <c:pt idx="174">
                  <c:v>-1</c:v>
                </c:pt>
                <c:pt idx="175">
                  <c:v>-3</c:v>
                </c:pt>
                <c:pt idx="176">
                  <c:v>-2</c:v>
                </c:pt>
                <c:pt idx="177">
                  <c:v>3</c:v>
                </c:pt>
                <c:pt idx="178">
                  <c:v>-2</c:v>
                </c:pt>
                <c:pt idx="179">
                  <c:v>0</c:v>
                </c:pt>
                <c:pt idx="180">
                  <c:v>-1</c:v>
                </c:pt>
                <c:pt idx="181">
                  <c:v>-1</c:v>
                </c:pt>
                <c:pt idx="182">
                  <c:v>-1</c:v>
                </c:pt>
                <c:pt idx="183">
                  <c:v>0</c:v>
                </c:pt>
                <c:pt idx="184">
                  <c:v>1</c:v>
                </c:pt>
                <c:pt idx="185">
                  <c:v>0</c:v>
                </c:pt>
                <c:pt idx="186">
                  <c:v>3</c:v>
                </c:pt>
                <c:pt idx="187">
                  <c:v>1</c:v>
                </c:pt>
                <c:pt idx="188">
                  <c:v>-1</c:v>
                </c:pt>
                <c:pt idx="189">
                  <c:v>-2</c:v>
                </c:pt>
                <c:pt idx="190">
                  <c:v>-3</c:v>
                </c:pt>
                <c:pt idx="191">
                  <c:v>-2</c:v>
                </c:pt>
                <c:pt idx="192">
                  <c:v>-4</c:v>
                </c:pt>
                <c:pt idx="193">
                  <c:v>-2</c:v>
                </c:pt>
                <c:pt idx="194">
                  <c:v>3</c:v>
                </c:pt>
                <c:pt idx="195">
                  <c:v>0</c:v>
                </c:pt>
                <c:pt idx="196">
                  <c:v>0</c:v>
                </c:pt>
                <c:pt idx="197">
                  <c:v>2</c:v>
                </c:pt>
                <c:pt idx="198">
                  <c:v>2</c:v>
                </c:pt>
                <c:pt idx="199">
                  <c:v>0</c:v>
                </c:pt>
                <c:pt idx="200">
                  <c:v>-3</c:v>
                </c:pt>
                <c:pt idx="201">
                  <c:v>-2</c:v>
                </c:pt>
                <c:pt idx="202">
                  <c:v>0</c:v>
                </c:pt>
                <c:pt idx="203">
                  <c:v>-3</c:v>
                </c:pt>
                <c:pt idx="204">
                  <c:v>0</c:v>
                </c:pt>
                <c:pt idx="205">
                  <c:v>-1</c:v>
                </c:pt>
                <c:pt idx="206">
                  <c:v>-1</c:v>
                </c:pt>
                <c:pt idx="207">
                  <c:v>-3</c:v>
                </c:pt>
                <c:pt idx="208">
                  <c:v>1</c:v>
                </c:pt>
                <c:pt idx="209">
                  <c:v>-1</c:v>
                </c:pt>
                <c:pt idx="210">
                  <c:v>-1</c:v>
                </c:pt>
                <c:pt idx="211">
                  <c:v>2</c:v>
                </c:pt>
                <c:pt idx="212">
                  <c:v>1</c:v>
                </c:pt>
                <c:pt idx="213">
                  <c:v>-4</c:v>
                </c:pt>
                <c:pt idx="214">
                  <c:v>2</c:v>
                </c:pt>
                <c:pt idx="215">
                  <c:v>1</c:v>
                </c:pt>
                <c:pt idx="216">
                  <c:v>-1</c:v>
                </c:pt>
                <c:pt idx="217">
                  <c:v>-4</c:v>
                </c:pt>
                <c:pt idx="218">
                  <c:v>-2</c:v>
                </c:pt>
                <c:pt idx="219">
                  <c:v>0</c:v>
                </c:pt>
                <c:pt idx="220">
                  <c:v>-1</c:v>
                </c:pt>
                <c:pt idx="221">
                  <c:v>-2</c:v>
                </c:pt>
                <c:pt idx="222">
                  <c:v>0</c:v>
                </c:pt>
                <c:pt idx="223">
                  <c:v>2</c:v>
                </c:pt>
                <c:pt idx="224">
                  <c:v>1</c:v>
                </c:pt>
                <c:pt idx="225">
                  <c:v>-1</c:v>
                </c:pt>
                <c:pt idx="226">
                  <c:v>-1</c:v>
                </c:pt>
                <c:pt idx="227">
                  <c:v>-1</c:v>
                </c:pt>
                <c:pt idx="228">
                  <c:v>-2</c:v>
                </c:pt>
                <c:pt idx="229">
                  <c:v>-1</c:v>
                </c:pt>
                <c:pt idx="230">
                  <c:v>0</c:v>
                </c:pt>
                <c:pt idx="231">
                  <c:v>2</c:v>
                </c:pt>
                <c:pt idx="232">
                  <c:v>0</c:v>
                </c:pt>
                <c:pt idx="233">
                  <c:v>4</c:v>
                </c:pt>
                <c:pt idx="234">
                  <c:v>1</c:v>
                </c:pt>
                <c:pt idx="235">
                  <c:v>0</c:v>
                </c:pt>
                <c:pt idx="236">
                  <c:v>-5</c:v>
                </c:pt>
                <c:pt idx="237">
                  <c:v>0</c:v>
                </c:pt>
                <c:pt idx="238">
                  <c:v>0</c:v>
                </c:pt>
                <c:pt idx="239">
                  <c:v>1</c:v>
                </c:pt>
                <c:pt idx="240">
                  <c:v>0</c:v>
                </c:pt>
                <c:pt idx="241">
                  <c:v>-2</c:v>
                </c:pt>
                <c:pt idx="242">
                  <c:v>-2</c:v>
                </c:pt>
                <c:pt idx="243">
                  <c:v>-1</c:v>
                </c:pt>
                <c:pt idx="244">
                  <c:v>-1</c:v>
                </c:pt>
                <c:pt idx="245">
                  <c:v>-4</c:v>
                </c:pt>
                <c:pt idx="246">
                  <c:v>-4</c:v>
                </c:pt>
                <c:pt idx="247">
                  <c:v>1</c:v>
                </c:pt>
                <c:pt idx="248">
                  <c:v>-1</c:v>
                </c:pt>
                <c:pt idx="249">
                  <c:v>-2</c:v>
                </c:pt>
                <c:pt idx="250">
                  <c:v>0</c:v>
                </c:pt>
                <c:pt idx="251">
                  <c:v>1</c:v>
                </c:pt>
                <c:pt idx="252">
                  <c:v>0</c:v>
                </c:pt>
                <c:pt idx="253">
                  <c:v>0</c:v>
                </c:pt>
                <c:pt idx="254">
                  <c:v>3</c:v>
                </c:pt>
                <c:pt idx="255">
                  <c:v>-1</c:v>
                </c:pt>
                <c:pt idx="256">
                  <c:v>0</c:v>
                </c:pt>
                <c:pt idx="257">
                  <c:v>0</c:v>
                </c:pt>
                <c:pt idx="258">
                  <c:v>2</c:v>
                </c:pt>
                <c:pt idx="259">
                  <c:v>2</c:v>
                </c:pt>
                <c:pt idx="260">
                  <c:v>-1</c:v>
                </c:pt>
                <c:pt idx="261">
                  <c:v>-1</c:v>
                </c:pt>
                <c:pt idx="262">
                  <c:v>3</c:v>
                </c:pt>
                <c:pt idx="263">
                  <c:v>-2</c:v>
                </c:pt>
                <c:pt idx="264">
                  <c:v>-1</c:v>
                </c:pt>
                <c:pt idx="265">
                  <c:v>-2</c:v>
                </c:pt>
                <c:pt idx="266">
                  <c:v>-1</c:v>
                </c:pt>
                <c:pt idx="267">
                  <c:v>4</c:v>
                </c:pt>
                <c:pt idx="268">
                  <c:v>-4</c:v>
                </c:pt>
                <c:pt idx="269">
                  <c:v>-2</c:v>
                </c:pt>
                <c:pt idx="270">
                  <c:v>-2</c:v>
                </c:pt>
                <c:pt idx="271">
                  <c:v>5</c:v>
                </c:pt>
                <c:pt idx="272">
                  <c:v>-3</c:v>
                </c:pt>
                <c:pt idx="273">
                  <c:v>1</c:v>
                </c:pt>
                <c:pt idx="274">
                  <c:v>1</c:v>
                </c:pt>
                <c:pt idx="275">
                  <c:v>1</c:v>
                </c:pt>
                <c:pt idx="276">
                  <c:v>0</c:v>
                </c:pt>
                <c:pt idx="277">
                  <c:v>1</c:v>
                </c:pt>
                <c:pt idx="278">
                  <c:v>3</c:v>
                </c:pt>
                <c:pt idx="279">
                  <c:v>2</c:v>
                </c:pt>
                <c:pt idx="280">
                  <c:v>-1</c:v>
                </c:pt>
                <c:pt idx="281">
                  <c:v>-2</c:v>
                </c:pt>
                <c:pt idx="282">
                  <c:v>0</c:v>
                </c:pt>
                <c:pt idx="283">
                  <c:v>0</c:v>
                </c:pt>
                <c:pt idx="284">
                  <c:v>0</c:v>
                </c:pt>
                <c:pt idx="285">
                  <c:v>0</c:v>
                </c:pt>
                <c:pt idx="286">
                  <c:v>-2</c:v>
                </c:pt>
                <c:pt idx="287">
                  <c:v>0</c:v>
                </c:pt>
                <c:pt idx="288">
                  <c:v>-2</c:v>
                </c:pt>
                <c:pt idx="289">
                  <c:v>0</c:v>
                </c:pt>
                <c:pt idx="290">
                  <c:v>2</c:v>
                </c:pt>
                <c:pt idx="291">
                  <c:v>-2</c:v>
                </c:pt>
                <c:pt idx="292">
                  <c:v>-2</c:v>
                </c:pt>
                <c:pt idx="293">
                  <c:v>2</c:v>
                </c:pt>
                <c:pt idx="294">
                  <c:v>0</c:v>
                </c:pt>
                <c:pt idx="295">
                  <c:v>-2</c:v>
                </c:pt>
                <c:pt idx="296">
                  <c:v>0</c:v>
                </c:pt>
                <c:pt idx="297">
                  <c:v>5</c:v>
                </c:pt>
                <c:pt idx="298">
                  <c:v>1</c:v>
                </c:pt>
                <c:pt idx="299">
                  <c:v>-1</c:v>
                </c:pt>
                <c:pt idx="300">
                  <c:v>-2</c:v>
                </c:pt>
                <c:pt idx="301">
                  <c:v>0</c:v>
                </c:pt>
                <c:pt idx="302">
                  <c:v>0</c:v>
                </c:pt>
                <c:pt idx="303">
                  <c:v>0</c:v>
                </c:pt>
                <c:pt idx="304">
                  <c:v>1</c:v>
                </c:pt>
                <c:pt idx="305">
                  <c:v>-3</c:v>
                </c:pt>
                <c:pt idx="306">
                  <c:v>-4</c:v>
                </c:pt>
                <c:pt idx="307">
                  <c:v>-3</c:v>
                </c:pt>
                <c:pt idx="308">
                  <c:v>-1</c:v>
                </c:pt>
                <c:pt idx="309">
                  <c:v>-5</c:v>
                </c:pt>
                <c:pt idx="310">
                  <c:v>-4</c:v>
                </c:pt>
                <c:pt idx="311">
                  <c:v>-2</c:v>
                </c:pt>
                <c:pt idx="312">
                  <c:v>-3</c:v>
                </c:pt>
                <c:pt idx="313">
                  <c:v>-2</c:v>
                </c:pt>
                <c:pt idx="314">
                  <c:v>-4</c:v>
                </c:pt>
                <c:pt idx="315">
                  <c:v>-3</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3F3-49CA-A273-BC58C8FEB4BF}"/>
            </c:ext>
          </c:extLst>
        </c:ser>
        <c:dLbls>
          <c:showLegendKey val="0"/>
          <c:showVal val="0"/>
          <c:showCatName val="0"/>
          <c:showSerName val="0"/>
          <c:showPercent val="0"/>
          <c:showBubbleSize val="0"/>
        </c:dLbls>
        <c:smooth val="0"/>
        <c:axId val="1240760367"/>
        <c:axId val="1240761807"/>
      </c:lineChart>
      <c:catAx>
        <c:axId val="12407603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1807"/>
        <c:crosses val="autoZero"/>
        <c:auto val="1"/>
        <c:lblAlgn val="ctr"/>
        <c:lblOffset val="100"/>
        <c:noMultiLvlLbl val="0"/>
      </c:catAx>
      <c:valAx>
        <c:axId val="12407618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07603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DataRegularSeason20242025!$AH$1</c:f>
              <c:strCache>
                <c:ptCount val="1"/>
              </c:strCache>
            </c:strRef>
          </c:tx>
          <c:spPr>
            <a:ln w="28575" cap="rnd">
              <a:solidFill>
                <a:schemeClr val="accent1"/>
              </a:solidFill>
              <a:round/>
            </a:ln>
            <a:effectLst/>
          </c:spPr>
          <c:marker>
            <c:symbol val="none"/>
          </c:marker>
          <c:cat>
            <c:strRef>
              <c:f>DataRegularSeason20242025!$A$2:$A$1316</c:f>
              <c:strCache>
                <c:ptCount val="31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strCache>
            </c:strRef>
          </c:cat>
          <c:val>
            <c:numRef>
              <c:f>DataRegularSeason20242025!$AH$2:$AH$1316</c:f>
              <c:numCache>
                <c:formatCode>General</c:formatCode>
                <c:ptCount val="1315"/>
                <c:pt idx="0">
                  <c:v>0</c:v>
                </c:pt>
                <c:pt idx="1">
                  <c:v>2</c:v>
                </c:pt>
                <c:pt idx="2">
                  <c:v>1</c:v>
                </c:pt>
                <c:pt idx="3">
                  <c:v>3</c:v>
                </c:pt>
                <c:pt idx="4">
                  <c:v>3</c:v>
                </c:pt>
                <c:pt idx="5">
                  <c:v>3</c:v>
                </c:pt>
                <c:pt idx="6">
                  <c:v>10</c:v>
                </c:pt>
                <c:pt idx="7">
                  <c:v>10</c:v>
                </c:pt>
                <c:pt idx="8">
                  <c:v>10</c:v>
                </c:pt>
                <c:pt idx="9">
                  <c:v>10</c:v>
                </c:pt>
                <c:pt idx="10">
                  <c:v>10</c:v>
                </c:pt>
                <c:pt idx="11">
                  <c:v>5</c:v>
                </c:pt>
                <c:pt idx="12">
                  <c:v>5</c:v>
                </c:pt>
                <c:pt idx="13">
                  <c:v>5</c:v>
                </c:pt>
                <c:pt idx="14">
                  <c:v>5</c:v>
                </c:pt>
                <c:pt idx="15">
                  <c:v>5</c:v>
                </c:pt>
                <c:pt idx="16">
                  <c:v>5</c:v>
                </c:pt>
                <c:pt idx="17">
                  <c:v>5</c:v>
                </c:pt>
                <c:pt idx="18">
                  <c:v>5</c:v>
                </c:pt>
                <c:pt idx="19">
                  <c:v>5</c:v>
                </c:pt>
                <c:pt idx="20">
                  <c:v>2</c:v>
                </c:pt>
                <c:pt idx="21">
                  <c:v>2</c:v>
                </c:pt>
                <c:pt idx="22">
                  <c:v>2</c:v>
                </c:pt>
                <c:pt idx="23">
                  <c:v>2</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-3</c:v>
                </c:pt>
                <c:pt idx="39">
                  <c:v>-3</c:v>
                </c:pt>
                <c:pt idx="40">
                  <c:v>-3</c:v>
                </c:pt>
                <c:pt idx="41">
                  <c:v>-3</c:v>
                </c:pt>
                <c:pt idx="42">
                  <c:v>5</c:v>
                </c:pt>
                <c:pt idx="43">
                  <c:v>5</c:v>
                </c:pt>
                <c:pt idx="44">
                  <c:v>5</c:v>
                </c:pt>
                <c:pt idx="45">
                  <c:v>5</c:v>
                </c:pt>
                <c:pt idx="46">
                  <c:v>5</c:v>
                </c:pt>
                <c:pt idx="47">
                  <c:v>5</c:v>
                </c:pt>
                <c:pt idx="48">
                  <c:v>-1</c:v>
                </c:pt>
                <c:pt idx="49">
                  <c:v>-1</c:v>
                </c:pt>
                <c:pt idx="50">
                  <c:v>-1</c:v>
                </c:pt>
                <c:pt idx="51">
                  <c:v>-1</c:v>
                </c:pt>
                <c:pt idx="52">
                  <c:v>-1</c:v>
                </c:pt>
                <c:pt idx="53">
                  <c:v>-1</c:v>
                </c:pt>
                <c:pt idx="54">
                  <c:v>-1</c:v>
                </c:pt>
                <c:pt idx="55">
                  <c:v>-1</c:v>
                </c:pt>
                <c:pt idx="56">
                  <c:v>-1</c:v>
                </c:pt>
                <c:pt idx="57">
                  <c:v>5</c:v>
                </c:pt>
                <c:pt idx="58">
                  <c:v>5</c:v>
                </c:pt>
                <c:pt idx="59">
                  <c:v>5</c:v>
                </c:pt>
                <c:pt idx="60">
                  <c:v>5</c:v>
                </c:pt>
                <c:pt idx="61">
                  <c:v>-6</c:v>
                </c:pt>
                <c:pt idx="62">
                  <c:v>-6</c:v>
                </c:pt>
                <c:pt idx="63">
                  <c:v>-6</c:v>
                </c:pt>
                <c:pt idx="64">
                  <c:v>-6</c:v>
                </c:pt>
                <c:pt idx="65">
                  <c:v>-6</c:v>
                </c:pt>
                <c:pt idx="66">
                  <c:v>-6</c:v>
                </c:pt>
                <c:pt idx="67">
                  <c:v>-6</c:v>
                </c:pt>
                <c:pt idx="68">
                  <c:v>-6</c:v>
                </c:pt>
                <c:pt idx="69">
                  <c:v>-6</c:v>
                </c:pt>
                <c:pt idx="70">
                  <c:v>-6</c:v>
                </c:pt>
                <c:pt idx="71">
                  <c:v>-6</c:v>
                </c:pt>
                <c:pt idx="72">
                  <c:v>3</c:v>
                </c:pt>
                <c:pt idx="73">
                  <c:v>3</c:v>
                </c:pt>
                <c:pt idx="74">
                  <c:v>3</c:v>
                </c:pt>
                <c:pt idx="75">
                  <c:v>4</c:v>
                </c:pt>
                <c:pt idx="76">
                  <c:v>4</c:v>
                </c:pt>
                <c:pt idx="77">
                  <c:v>4</c:v>
                </c:pt>
                <c:pt idx="78">
                  <c:v>4</c:v>
                </c:pt>
                <c:pt idx="79">
                  <c:v>4</c:v>
                </c:pt>
                <c:pt idx="80">
                  <c:v>4</c:v>
                </c:pt>
                <c:pt idx="81">
                  <c:v>4</c:v>
                </c:pt>
                <c:pt idx="82">
                  <c:v>4</c:v>
                </c:pt>
                <c:pt idx="83">
                  <c:v>4</c:v>
                </c:pt>
                <c:pt idx="84">
                  <c:v>4</c:v>
                </c:pt>
                <c:pt idx="85">
                  <c:v>4</c:v>
                </c:pt>
                <c:pt idx="86">
                  <c:v>4</c:v>
                </c:pt>
                <c:pt idx="87">
                  <c:v>4</c:v>
                </c:pt>
                <c:pt idx="88">
                  <c:v>0</c:v>
                </c:pt>
                <c:pt idx="89">
                  <c:v>0</c:v>
                </c:pt>
                <c:pt idx="90">
                  <c:v>0</c:v>
                </c:pt>
                <c:pt idx="91">
                  <c:v>-3</c:v>
                </c:pt>
                <c:pt idx="92">
                  <c:v>5</c:v>
                </c:pt>
                <c:pt idx="93">
                  <c:v>5</c:v>
                </c:pt>
                <c:pt idx="94">
                  <c:v>5</c:v>
                </c:pt>
                <c:pt idx="95">
                  <c:v>5</c:v>
                </c:pt>
                <c:pt idx="96">
                  <c:v>5</c:v>
                </c:pt>
                <c:pt idx="97">
                  <c:v>5</c:v>
                </c:pt>
                <c:pt idx="98">
                  <c:v>5</c:v>
                </c:pt>
                <c:pt idx="99">
                  <c:v>5</c:v>
                </c:pt>
                <c:pt idx="100">
                  <c:v>5</c:v>
                </c:pt>
                <c:pt idx="101">
                  <c:v>5</c:v>
                </c:pt>
                <c:pt idx="102">
                  <c:v>5</c:v>
                </c:pt>
                <c:pt idx="103">
                  <c:v>5</c:v>
                </c:pt>
                <c:pt idx="104">
                  <c:v>5</c:v>
                </c:pt>
                <c:pt idx="105">
                  <c:v>5</c:v>
                </c:pt>
                <c:pt idx="106">
                  <c:v>5</c:v>
                </c:pt>
                <c:pt idx="107">
                  <c:v>5</c:v>
                </c:pt>
                <c:pt idx="108">
                  <c:v>-1</c:v>
                </c:pt>
                <c:pt idx="109">
                  <c:v>3</c:v>
                </c:pt>
                <c:pt idx="110">
                  <c:v>3</c:v>
                </c:pt>
                <c:pt idx="111">
                  <c:v>3</c:v>
                </c:pt>
                <c:pt idx="112">
                  <c:v>3</c:v>
                </c:pt>
                <c:pt idx="113">
                  <c:v>3</c:v>
                </c:pt>
                <c:pt idx="114">
                  <c:v>3</c:v>
                </c:pt>
                <c:pt idx="115">
                  <c:v>3</c:v>
                </c:pt>
                <c:pt idx="116">
                  <c:v>3</c:v>
                </c:pt>
                <c:pt idx="117">
                  <c:v>3</c:v>
                </c:pt>
                <c:pt idx="118">
                  <c:v>-4</c:v>
                </c:pt>
                <c:pt idx="119">
                  <c:v>-4</c:v>
                </c:pt>
                <c:pt idx="120">
                  <c:v>-4</c:v>
                </c:pt>
                <c:pt idx="121">
                  <c:v>-4</c:v>
                </c:pt>
                <c:pt idx="122">
                  <c:v>-6</c:v>
                </c:pt>
                <c:pt idx="123">
                  <c:v>-6</c:v>
                </c:pt>
                <c:pt idx="124">
                  <c:v>-6</c:v>
                </c:pt>
                <c:pt idx="125">
                  <c:v>-6</c:v>
                </c:pt>
                <c:pt idx="126">
                  <c:v>-6</c:v>
                </c:pt>
                <c:pt idx="127">
                  <c:v>-6</c:v>
                </c:pt>
                <c:pt idx="128">
                  <c:v>-6</c:v>
                </c:pt>
                <c:pt idx="129">
                  <c:v>-6</c:v>
                </c:pt>
                <c:pt idx="130">
                  <c:v>-6</c:v>
                </c:pt>
                <c:pt idx="131">
                  <c:v>-6</c:v>
                </c:pt>
                <c:pt idx="132">
                  <c:v>-6</c:v>
                </c:pt>
                <c:pt idx="133">
                  <c:v>-6</c:v>
                </c:pt>
                <c:pt idx="134">
                  <c:v>-6</c:v>
                </c:pt>
                <c:pt idx="135">
                  <c:v>-6</c:v>
                </c:pt>
                <c:pt idx="136">
                  <c:v>1</c:v>
                </c:pt>
                <c:pt idx="137">
                  <c:v>1</c:v>
                </c:pt>
                <c:pt idx="138">
                  <c:v>1</c:v>
                </c:pt>
                <c:pt idx="139">
                  <c:v>1</c:v>
                </c:pt>
                <c:pt idx="140">
                  <c:v>-1</c:v>
                </c:pt>
                <c:pt idx="141">
                  <c:v>-1</c:v>
                </c:pt>
                <c:pt idx="142">
                  <c:v>-1</c:v>
                </c:pt>
                <c:pt idx="143">
                  <c:v>-1</c:v>
                </c:pt>
                <c:pt idx="144">
                  <c:v>-1</c:v>
                </c:pt>
                <c:pt idx="145">
                  <c:v>-1</c:v>
                </c:pt>
                <c:pt idx="146">
                  <c:v>-1</c:v>
                </c:pt>
                <c:pt idx="147">
                  <c:v>-1</c:v>
                </c:pt>
                <c:pt idx="148">
                  <c:v>3</c:v>
                </c:pt>
                <c:pt idx="149">
                  <c:v>3</c:v>
                </c:pt>
                <c:pt idx="150">
                  <c:v>3</c:v>
                </c:pt>
                <c:pt idx="151">
                  <c:v>3</c:v>
                </c:pt>
                <c:pt idx="152">
                  <c:v>3</c:v>
                </c:pt>
                <c:pt idx="153">
                  <c:v>3</c:v>
                </c:pt>
                <c:pt idx="154">
                  <c:v>3</c:v>
                </c:pt>
                <c:pt idx="155">
                  <c:v>-2</c:v>
                </c:pt>
                <c:pt idx="156">
                  <c:v>-2</c:v>
                </c:pt>
                <c:pt idx="157">
                  <c:v>-2</c:v>
                </c:pt>
                <c:pt idx="158">
                  <c:v>-2</c:v>
                </c:pt>
                <c:pt idx="159">
                  <c:v>-2</c:v>
                </c:pt>
                <c:pt idx="160">
                  <c:v>-2</c:v>
                </c:pt>
                <c:pt idx="161">
                  <c:v>-9</c:v>
                </c:pt>
                <c:pt idx="162">
                  <c:v>-9</c:v>
                </c:pt>
                <c:pt idx="163">
                  <c:v>-9</c:v>
                </c:pt>
                <c:pt idx="164">
                  <c:v>-9</c:v>
                </c:pt>
                <c:pt idx="165">
                  <c:v>-9</c:v>
                </c:pt>
                <c:pt idx="166">
                  <c:v>-9</c:v>
                </c:pt>
                <c:pt idx="167">
                  <c:v>-9</c:v>
                </c:pt>
                <c:pt idx="168">
                  <c:v>-3</c:v>
                </c:pt>
                <c:pt idx="169">
                  <c:v>-3</c:v>
                </c:pt>
                <c:pt idx="170">
                  <c:v>-3</c:v>
                </c:pt>
                <c:pt idx="171">
                  <c:v>-3</c:v>
                </c:pt>
                <c:pt idx="172">
                  <c:v>-3</c:v>
                </c:pt>
                <c:pt idx="173">
                  <c:v>-3</c:v>
                </c:pt>
                <c:pt idx="174">
                  <c:v>-6</c:v>
                </c:pt>
                <c:pt idx="175">
                  <c:v>-6</c:v>
                </c:pt>
                <c:pt idx="176">
                  <c:v>-6</c:v>
                </c:pt>
                <c:pt idx="177">
                  <c:v>-6</c:v>
                </c:pt>
                <c:pt idx="178">
                  <c:v>-6</c:v>
                </c:pt>
                <c:pt idx="179">
                  <c:v>-6</c:v>
                </c:pt>
                <c:pt idx="180">
                  <c:v>-6</c:v>
                </c:pt>
                <c:pt idx="181">
                  <c:v>-6</c:v>
                </c:pt>
                <c:pt idx="182">
                  <c:v>-6</c:v>
                </c:pt>
                <c:pt idx="183">
                  <c:v>-6</c:v>
                </c:pt>
                <c:pt idx="184">
                  <c:v>-6</c:v>
                </c:pt>
                <c:pt idx="185">
                  <c:v>-5</c:v>
                </c:pt>
                <c:pt idx="186">
                  <c:v>-5</c:v>
                </c:pt>
                <c:pt idx="187">
                  <c:v>-5</c:v>
                </c:pt>
                <c:pt idx="188">
                  <c:v>-5</c:v>
                </c:pt>
                <c:pt idx="189">
                  <c:v>-5</c:v>
                </c:pt>
                <c:pt idx="190">
                  <c:v>-5</c:v>
                </c:pt>
                <c:pt idx="191">
                  <c:v>-5</c:v>
                </c:pt>
                <c:pt idx="192">
                  <c:v>-1</c:v>
                </c:pt>
                <c:pt idx="193">
                  <c:v>-1</c:v>
                </c:pt>
                <c:pt idx="194">
                  <c:v>-7</c:v>
                </c:pt>
                <c:pt idx="195">
                  <c:v>-7</c:v>
                </c:pt>
                <c:pt idx="196">
                  <c:v>-7</c:v>
                </c:pt>
                <c:pt idx="197">
                  <c:v>-7</c:v>
                </c:pt>
                <c:pt idx="198">
                  <c:v>-7</c:v>
                </c:pt>
                <c:pt idx="199">
                  <c:v>-7</c:v>
                </c:pt>
                <c:pt idx="200">
                  <c:v>-7</c:v>
                </c:pt>
                <c:pt idx="201">
                  <c:v>-7</c:v>
                </c:pt>
                <c:pt idx="202">
                  <c:v>-7</c:v>
                </c:pt>
                <c:pt idx="203">
                  <c:v>-7</c:v>
                </c:pt>
                <c:pt idx="204">
                  <c:v>-7</c:v>
                </c:pt>
                <c:pt idx="205">
                  <c:v>2</c:v>
                </c:pt>
                <c:pt idx="206">
                  <c:v>2</c:v>
                </c:pt>
                <c:pt idx="207">
                  <c:v>2</c:v>
                </c:pt>
                <c:pt idx="208">
                  <c:v>13</c:v>
                </c:pt>
                <c:pt idx="209">
                  <c:v>13</c:v>
                </c:pt>
                <c:pt idx="210">
                  <c:v>13</c:v>
                </c:pt>
                <c:pt idx="211">
                  <c:v>13</c:v>
                </c:pt>
                <c:pt idx="212">
                  <c:v>13</c:v>
                </c:pt>
                <c:pt idx="213">
                  <c:v>13</c:v>
                </c:pt>
                <c:pt idx="214">
                  <c:v>13</c:v>
                </c:pt>
                <c:pt idx="215">
                  <c:v>13</c:v>
                </c:pt>
                <c:pt idx="216">
                  <c:v>13</c:v>
                </c:pt>
                <c:pt idx="217">
                  <c:v>13</c:v>
                </c:pt>
                <c:pt idx="218">
                  <c:v>13</c:v>
                </c:pt>
                <c:pt idx="219">
                  <c:v>13</c:v>
                </c:pt>
                <c:pt idx="220">
                  <c:v>-2</c:v>
                </c:pt>
                <c:pt idx="221">
                  <c:v>-2</c:v>
                </c:pt>
                <c:pt idx="222">
                  <c:v>-2</c:v>
                </c:pt>
                <c:pt idx="223">
                  <c:v>-2</c:v>
                </c:pt>
                <c:pt idx="224">
                  <c:v>0</c:v>
                </c:pt>
                <c:pt idx="225">
                  <c:v>0</c:v>
                </c:pt>
                <c:pt idx="226">
                  <c:v>0</c:v>
                </c:pt>
                <c:pt idx="227">
                  <c:v>0</c:v>
                </c:pt>
                <c:pt idx="228">
                  <c:v>0</c:v>
                </c:pt>
                <c:pt idx="229">
                  <c:v>0</c:v>
                </c:pt>
                <c:pt idx="230">
                  <c:v>0</c:v>
                </c:pt>
                <c:pt idx="231">
                  <c:v>0</c:v>
                </c:pt>
                <c:pt idx="232">
                  <c:v>0</c:v>
                </c:pt>
                <c:pt idx="233">
                  <c:v>0</c:v>
                </c:pt>
                <c:pt idx="234">
                  <c:v>0</c:v>
                </c:pt>
                <c:pt idx="235">
                  <c:v>0</c:v>
                </c:pt>
                <c:pt idx="236">
                  <c:v>-3</c:v>
                </c:pt>
                <c:pt idx="237">
                  <c:v>-3</c:v>
                </c:pt>
                <c:pt idx="238">
                  <c:v>-3</c:v>
                </c:pt>
                <c:pt idx="239">
                  <c:v>8</c:v>
                </c:pt>
                <c:pt idx="240">
                  <c:v>8</c:v>
                </c:pt>
                <c:pt idx="241">
                  <c:v>8</c:v>
                </c:pt>
                <c:pt idx="242">
                  <c:v>8</c:v>
                </c:pt>
                <c:pt idx="243">
                  <c:v>8</c:v>
                </c:pt>
                <c:pt idx="244">
                  <c:v>8</c:v>
                </c:pt>
                <c:pt idx="245">
                  <c:v>-1</c:v>
                </c:pt>
                <c:pt idx="246">
                  <c:v>-1</c:v>
                </c:pt>
                <c:pt idx="247">
                  <c:v>-1</c:v>
                </c:pt>
                <c:pt idx="248">
                  <c:v>-1</c:v>
                </c:pt>
                <c:pt idx="249">
                  <c:v>-1</c:v>
                </c:pt>
                <c:pt idx="250">
                  <c:v>-1</c:v>
                </c:pt>
                <c:pt idx="251">
                  <c:v>-1</c:v>
                </c:pt>
                <c:pt idx="252">
                  <c:v>-6</c:v>
                </c:pt>
                <c:pt idx="253">
                  <c:v>-6</c:v>
                </c:pt>
                <c:pt idx="254">
                  <c:v>-6</c:v>
                </c:pt>
                <c:pt idx="255">
                  <c:v>-6</c:v>
                </c:pt>
                <c:pt idx="256">
                  <c:v>-6</c:v>
                </c:pt>
                <c:pt idx="257">
                  <c:v>7</c:v>
                </c:pt>
                <c:pt idx="258">
                  <c:v>7</c:v>
                </c:pt>
                <c:pt idx="259">
                  <c:v>7</c:v>
                </c:pt>
                <c:pt idx="260">
                  <c:v>7</c:v>
                </c:pt>
                <c:pt idx="261">
                  <c:v>7</c:v>
                </c:pt>
                <c:pt idx="262">
                  <c:v>7</c:v>
                </c:pt>
                <c:pt idx="263">
                  <c:v>7</c:v>
                </c:pt>
                <c:pt idx="264">
                  <c:v>7</c:v>
                </c:pt>
                <c:pt idx="265">
                  <c:v>7</c:v>
                </c:pt>
                <c:pt idx="266">
                  <c:v>7</c:v>
                </c:pt>
                <c:pt idx="267">
                  <c:v>-1</c:v>
                </c:pt>
                <c:pt idx="268">
                  <c:v>-1</c:v>
                </c:pt>
                <c:pt idx="269">
                  <c:v>-1</c:v>
                </c:pt>
                <c:pt idx="270">
                  <c:v>-1</c:v>
                </c:pt>
                <c:pt idx="271">
                  <c:v>-1</c:v>
                </c:pt>
                <c:pt idx="272">
                  <c:v>-20</c:v>
                </c:pt>
                <c:pt idx="273">
                  <c:v>-20</c:v>
                </c:pt>
                <c:pt idx="274">
                  <c:v>-20</c:v>
                </c:pt>
                <c:pt idx="275">
                  <c:v>-20</c:v>
                </c:pt>
                <c:pt idx="276">
                  <c:v>-20</c:v>
                </c:pt>
                <c:pt idx="277">
                  <c:v>-20</c:v>
                </c:pt>
                <c:pt idx="278">
                  <c:v>-20</c:v>
                </c:pt>
                <c:pt idx="279">
                  <c:v>-20</c:v>
                </c:pt>
                <c:pt idx="280">
                  <c:v>-20</c:v>
                </c:pt>
                <c:pt idx="281">
                  <c:v>-20</c:v>
                </c:pt>
                <c:pt idx="282">
                  <c:v>-20</c:v>
                </c:pt>
                <c:pt idx="283">
                  <c:v>-20</c:v>
                </c:pt>
                <c:pt idx="284">
                  <c:v>3</c:v>
                </c:pt>
                <c:pt idx="285">
                  <c:v>3</c:v>
                </c:pt>
                <c:pt idx="286">
                  <c:v>3</c:v>
                </c:pt>
                <c:pt idx="287">
                  <c:v>3</c:v>
                </c:pt>
                <c:pt idx="288">
                  <c:v>7</c:v>
                </c:pt>
                <c:pt idx="289">
                  <c:v>7</c:v>
                </c:pt>
                <c:pt idx="290">
                  <c:v>7</c:v>
                </c:pt>
                <c:pt idx="291">
                  <c:v>7</c:v>
                </c:pt>
                <c:pt idx="292">
                  <c:v>7</c:v>
                </c:pt>
                <c:pt idx="293">
                  <c:v>7</c:v>
                </c:pt>
                <c:pt idx="294">
                  <c:v>1</c:v>
                </c:pt>
                <c:pt idx="295">
                  <c:v>1</c:v>
                </c:pt>
                <c:pt idx="296">
                  <c:v>1</c:v>
                </c:pt>
                <c:pt idx="297">
                  <c:v>1</c:v>
                </c:pt>
                <c:pt idx="298">
                  <c:v>1</c:v>
                </c:pt>
                <c:pt idx="299">
                  <c:v>1</c:v>
                </c:pt>
                <c:pt idx="300">
                  <c:v>1</c:v>
                </c:pt>
                <c:pt idx="301">
                  <c:v>-10</c:v>
                </c:pt>
                <c:pt idx="302">
                  <c:v>-10</c:v>
                </c:pt>
                <c:pt idx="303">
                  <c:v>-10</c:v>
                </c:pt>
                <c:pt idx="304">
                  <c:v>-10</c:v>
                </c:pt>
                <c:pt idx="305">
                  <c:v>-10</c:v>
                </c:pt>
                <c:pt idx="306">
                  <c:v>-29</c:v>
                </c:pt>
                <c:pt idx="307">
                  <c:v>-29</c:v>
                </c:pt>
                <c:pt idx="308">
                  <c:v>-29</c:v>
                </c:pt>
                <c:pt idx="309">
                  <c:v>-29</c:v>
                </c:pt>
                <c:pt idx="310">
                  <c:v>-29</c:v>
                </c:pt>
                <c:pt idx="311">
                  <c:v>-29</c:v>
                </c:pt>
                <c:pt idx="312">
                  <c:v>-29</c:v>
                </c:pt>
                <c:pt idx="313">
                  <c:v>-29</c:v>
                </c:pt>
                <c:pt idx="314">
                  <c:v>-29</c:v>
                </c:pt>
                <c:pt idx="315">
                  <c:v>-29</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0-9573-4841-86D5-524BC354049D}"/>
            </c:ext>
          </c:extLst>
        </c:ser>
        <c:ser>
          <c:idx val="1"/>
          <c:order val="1"/>
          <c:tx>
            <c:strRef>
              <c:f>DataRegularSeason20242025!$AI$1</c:f>
              <c:strCache>
                <c:ptCount val="1"/>
              </c:strCache>
            </c:strRef>
          </c:tx>
          <c:spPr>
            <a:ln w="28575" cap="rnd">
              <a:solidFill>
                <a:schemeClr val="accent2"/>
              </a:solidFill>
              <a:round/>
            </a:ln>
            <a:effectLst/>
          </c:spPr>
          <c:marker>
            <c:symbol val="none"/>
          </c:marker>
          <c:cat>
            <c:strRef>
              <c:f>DataRegularSeason20242025!$A$2:$A$1316</c:f>
              <c:strCache>
                <c:ptCount val="316"/>
                <c:pt idx="0">
                  <c:v>DatePickMade</c:v>
                </c:pt>
                <c:pt idx="1">
                  <c:v>2024-10-04</c:v>
                </c:pt>
                <c:pt idx="2">
                  <c:v>2024-10-04</c:v>
                </c:pt>
                <c:pt idx="3">
                  <c:v>2024-10-08</c:v>
                </c:pt>
                <c:pt idx="4">
                  <c:v>2024-10-08</c:v>
                </c:pt>
                <c:pt idx="5">
                  <c:v>2024-10-08</c:v>
                </c:pt>
                <c:pt idx="6">
                  <c:v>2024-10-08</c:v>
                </c:pt>
                <c:pt idx="7">
                  <c:v>2024-10-08</c:v>
                </c:pt>
                <c:pt idx="8">
                  <c:v>2024-10-08</c:v>
                </c:pt>
                <c:pt idx="9">
                  <c:v>2024-10-08</c:v>
                </c:pt>
                <c:pt idx="10">
                  <c:v>2024-10-08</c:v>
                </c:pt>
                <c:pt idx="11">
                  <c:v>2024-10-08</c:v>
                </c:pt>
                <c:pt idx="12">
                  <c:v>2024-10-08</c:v>
                </c:pt>
                <c:pt idx="13">
                  <c:v>2024-10-08</c:v>
                </c:pt>
                <c:pt idx="14">
                  <c:v>2024-10-08</c:v>
                </c:pt>
                <c:pt idx="15">
                  <c:v>2024-10-08</c:v>
                </c:pt>
                <c:pt idx="16">
                  <c:v>2024-10-08</c:v>
                </c:pt>
                <c:pt idx="17">
                  <c:v>2024-10-08</c:v>
                </c:pt>
                <c:pt idx="18">
                  <c:v>2024-10-08</c:v>
                </c:pt>
                <c:pt idx="19">
                  <c:v>2024-10-08</c:v>
                </c:pt>
                <c:pt idx="20">
                  <c:v>2024-10-09</c:v>
                </c:pt>
                <c:pt idx="21">
                  <c:v>2024-10-09</c:v>
                </c:pt>
                <c:pt idx="22">
                  <c:v>2024-10-09</c:v>
                </c:pt>
                <c:pt idx="23">
                  <c:v>2024-10-09</c:v>
                </c:pt>
                <c:pt idx="24">
                  <c:v>2024-10-11</c:v>
                </c:pt>
                <c:pt idx="25">
                  <c:v>2024-10-11</c:v>
                </c:pt>
                <c:pt idx="26">
                  <c:v>2024-10-11</c:v>
                </c:pt>
                <c:pt idx="27">
                  <c:v>2024-10-11</c:v>
                </c:pt>
                <c:pt idx="28">
                  <c:v>2024-10-11</c:v>
                </c:pt>
                <c:pt idx="29">
                  <c:v>2024-10-11</c:v>
                </c:pt>
                <c:pt idx="30">
                  <c:v>2024-10-11</c:v>
                </c:pt>
                <c:pt idx="31">
                  <c:v>2024-10-11</c:v>
                </c:pt>
                <c:pt idx="32">
                  <c:v>2024-10-11</c:v>
                </c:pt>
                <c:pt idx="33">
                  <c:v>2024-10-11</c:v>
                </c:pt>
                <c:pt idx="34">
                  <c:v>2024-10-11</c:v>
                </c:pt>
                <c:pt idx="35">
                  <c:v>2024-10-11</c:v>
                </c:pt>
                <c:pt idx="36">
                  <c:v>2024-10-11</c:v>
                </c:pt>
                <c:pt idx="37">
                  <c:v>2024-10-11</c:v>
                </c:pt>
                <c:pt idx="38">
                  <c:v>2024-10-11</c:v>
                </c:pt>
                <c:pt idx="39">
                  <c:v>2024-10-11</c:v>
                </c:pt>
                <c:pt idx="40">
                  <c:v>2024-10-11</c:v>
                </c:pt>
                <c:pt idx="41">
                  <c:v>2024-10-11</c:v>
                </c:pt>
                <c:pt idx="42">
                  <c:v>2024-10-13</c:v>
                </c:pt>
                <c:pt idx="43">
                  <c:v>2024-10-13</c:v>
                </c:pt>
                <c:pt idx="44">
                  <c:v>2024-10-13</c:v>
                </c:pt>
                <c:pt idx="45">
                  <c:v>2024-10-13</c:v>
                </c:pt>
                <c:pt idx="46">
                  <c:v>2024-10-13</c:v>
                </c:pt>
                <c:pt idx="47">
                  <c:v>2024-10-13</c:v>
                </c:pt>
                <c:pt idx="48">
                  <c:v>2024-10-15</c:v>
                </c:pt>
                <c:pt idx="49">
                  <c:v>2024-10-15</c:v>
                </c:pt>
                <c:pt idx="50">
                  <c:v>2024-10-15</c:v>
                </c:pt>
                <c:pt idx="51">
                  <c:v>2024-10-15</c:v>
                </c:pt>
                <c:pt idx="52">
                  <c:v>2024-10-15</c:v>
                </c:pt>
                <c:pt idx="53">
                  <c:v>2024-10-15</c:v>
                </c:pt>
                <c:pt idx="54">
                  <c:v>2024-10-15</c:v>
                </c:pt>
                <c:pt idx="55">
                  <c:v>2024-10-15</c:v>
                </c:pt>
                <c:pt idx="56">
                  <c:v>2024-10-15</c:v>
                </c:pt>
                <c:pt idx="57">
                  <c:v>2024-10-15</c:v>
                </c:pt>
                <c:pt idx="58">
                  <c:v>2024-10-15</c:v>
                </c:pt>
                <c:pt idx="59">
                  <c:v>2024-10-15</c:v>
                </c:pt>
                <c:pt idx="60">
                  <c:v>2024-10-15</c:v>
                </c:pt>
                <c:pt idx="61">
                  <c:v>2024-10-16</c:v>
                </c:pt>
                <c:pt idx="62">
                  <c:v>2024-10-16</c:v>
                </c:pt>
                <c:pt idx="63">
                  <c:v>2024-10-16</c:v>
                </c:pt>
                <c:pt idx="64">
                  <c:v>2024-10-16</c:v>
                </c:pt>
                <c:pt idx="65">
                  <c:v>2024-10-16</c:v>
                </c:pt>
                <c:pt idx="66">
                  <c:v>2024-10-16</c:v>
                </c:pt>
                <c:pt idx="67">
                  <c:v>2024-10-16</c:v>
                </c:pt>
                <c:pt idx="68">
                  <c:v>2024-10-16</c:v>
                </c:pt>
                <c:pt idx="69">
                  <c:v>2024-10-16</c:v>
                </c:pt>
                <c:pt idx="70">
                  <c:v>2024-10-16</c:v>
                </c:pt>
                <c:pt idx="71">
                  <c:v>2024-10-16</c:v>
                </c:pt>
                <c:pt idx="72">
                  <c:v>2024-10-17</c:v>
                </c:pt>
                <c:pt idx="73">
                  <c:v>2024-10-17</c:v>
                </c:pt>
                <c:pt idx="74">
                  <c:v>2024-10-17</c:v>
                </c:pt>
                <c:pt idx="75">
                  <c:v>2024-10-17</c:v>
                </c:pt>
                <c:pt idx="76">
                  <c:v>2024-10-17</c:v>
                </c:pt>
                <c:pt idx="77">
                  <c:v>2024-10-17</c:v>
                </c:pt>
                <c:pt idx="78">
                  <c:v>2024-10-17</c:v>
                </c:pt>
                <c:pt idx="79">
                  <c:v>2024-10-17</c:v>
                </c:pt>
                <c:pt idx="80">
                  <c:v>2024-10-17</c:v>
                </c:pt>
                <c:pt idx="81">
                  <c:v>2024-10-17</c:v>
                </c:pt>
                <c:pt idx="82">
                  <c:v>2024-10-17</c:v>
                </c:pt>
                <c:pt idx="83">
                  <c:v>2024-10-17</c:v>
                </c:pt>
                <c:pt idx="84">
                  <c:v>2024-10-17</c:v>
                </c:pt>
                <c:pt idx="85">
                  <c:v>2024-10-17</c:v>
                </c:pt>
                <c:pt idx="86">
                  <c:v>2024-10-17</c:v>
                </c:pt>
                <c:pt idx="87">
                  <c:v>2024-10-17</c:v>
                </c:pt>
                <c:pt idx="88">
                  <c:v>2024-10-20</c:v>
                </c:pt>
                <c:pt idx="89">
                  <c:v>2024-10-20</c:v>
                </c:pt>
                <c:pt idx="90">
                  <c:v>2024-10-20</c:v>
                </c:pt>
                <c:pt idx="91">
                  <c:v>2024-10-21</c:v>
                </c:pt>
                <c:pt idx="92">
                  <c:v>2024-10-22</c:v>
                </c:pt>
                <c:pt idx="93">
                  <c:v>2024-10-22</c:v>
                </c:pt>
                <c:pt idx="94">
                  <c:v>2024-10-22</c:v>
                </c:pt>
                <c:pt idx="95">
                  <c:v>2024-10-22</c:v>
                </c:pt>
                <c:pt idx="96">
                  <c:v>2024-10-22</c:v>
                </c:pt>
                <c:pt idx="97">
                  <c:v>2024-10-22</c:v>
                </c:pt>
                <c:pt idx="98">
                  <c:v>2024-10-22</c:v>
                </c:pt>
                <c:pt idx="99">
                  <c:v>2024-10-22</c:v>
                </c:pt>
                <c:pt idx="100">
                  <c:v>2024-10-22</c:v>
                </c:pt>
                <c:pt idx="101">
                  <c:v>2024-10-22</c:v>
                </c:pt>
                <c:pt idx="102">
                  <c:v>2024-10-22</c:v>
                </c:pt>
                <c:pt idx="103">
                  <c:v>2024-10-22</c:v>
                </c:pt>
                <c:pt idx="104">
                  <c:v>2024-10-22</c:v>
                </c:pt>
                <c:pt idx="105">
                  <c:v>2024-10-22</c:v>
                </c:pt>
                <c:pt idx="106">
                  <c:v>2024-10-22</c:v>
                </c:pt>
                <c:pt idx="107">
                  <c:v>2024-10-22</c:v>
                </c:pt>
                <c:pt idx="108">
                  <c:v>2024-10-22</c:v>
                </c:pt>
                <c:pt idx="109">
                  <c:v>2024-10-24</c:v>
                </c:pt>
                <c:pt idx="110">
                  <c:v>2024-10-24</c:v>
                </c:pt>
                <c:pt idx="111">
                  <c:v>2024-10-24</c:v>
                </c:pt>
                <c:pt idx="112">
                  <c:v>2024-10-24</c:v>
                </c:pt>
                <c:pt idx="113">
                  <c:v>2024-10-24</c:v>
                </c:pt>
                <c:pt idx="114">
                  <c:v>2024-10-24</c:v>
                </c:pt>
                <c:pt idx="115">
                  <c:v>2024-10-24</c:v>
                </c:pt>
                <c:pt idx="116">
                  <c:v>2024-10-24</c:v>
                </c:pt>
                <c:pt idx="117">
                  <c:v>2024-10-24</c:v>
                </c:pt>
                <c:pt idx="118">
                  <c:v>2024-10-25</c:v>
                </c:pt>
                <c:pt idx="119">
                  <c:v>2024-10-25</c:v>
                </c:pt>
                <c:pt idx="120">
                  <c:v>2024-10-25</c:v>
                </c:pt>
                <c:pt idx="121">
                  <c:v>2024-10-25</c:v>
                </c:pt>
                <c:pt idx="122">
                  <c:v>2024-10-25</c:v>
                </c:pt>
                <c:pt idx="123">
                  <c:v>2024-10-25</c:v>
                </c:pt>
                <c:pt idx="124">
                  <c:v>2024-10-25</c:v>
                </c:pt>
                <c:pt idx="125">
                  <c:v>2024-10-25</c:v>
                </c:pt>
                <c:pt idx="126">
                  <c:v>2024-10-25</c:v>
                </c:pt>
                <c:pt idx="127">
                  <c:v>2024-10-25</c:v>
                </c:pt>
                <c:pt idx="128">
                  <c:v>2024-10-25</c:v>
                </c:pt>
                <c:pt idx="129">
                  <c:v>2024-10-25</c:v>
                </c:pt>
                <c:pt idx="130">
                  <c:v>2024-10-25</c:v>
                </c:pt>
                <c:pt idx="131">
                  <c:v>2024-10-25</c:v>
                </c:pt>
                <c:pt idx="132">
                  <c:v>2024-10-25</c:v>
                </c:pt>
                <c:pt idx="133">
                  <c:v>2024-10-25</c:v>
                </c:pt>
                <c:pt idx="134">
                  <c:v>2024-10-25</c:v>
                </c:pt>
                <c:pt idx="135">
                  <c:v>2024-10-25</c:v>
                </c:pt>
                <c:pt idx="136">
                  <c:v>2024-10-25</c:v>
                </c:pt>
                <c:pt idx="137">
                  <c:v>2024-10-25</c:v>
                </c:pt>
                <c:pt idx="138">
                  <c:v>2024-10-25</c:v>
                </c:pt>
                <c:pt idx="139">
                  <c:v>2024-10-25</c:v>
                </c:pt>
                <c:pt idx="140">
                  <c:v>2024-10-28</c:v>
                </c:pt>
                <c:pt idx="141">
                  <c:v>2024-10-28</c:v>
                </c:pt>
                <c:pt idx="142">
                  <c:v>2024-10-28</c:v>
                </c:pt>
                <c:pt idx="143">
                  <c:v>2024-10-28</c:v>
                </c:pt>
                <c:pt idx="144">
                  <c:v>2024-10-28</c:v>
                </c:pt>
                <c:pt idx="145">
                  <c:v>2024-10-28</c:v>
                </c:pt>
                <c:pt idx="146">
                  <c:v>2024-10-28</c:v>
                </c:pt>
                <c:pt idx="147">
                  <c:v>2024-10-28</c:v>
                </c:pt>
                <c:pt idx="148">
                  <c:v>2024-10-28</c:v>
                </c:pt>
                <c:pt idx="149">
                  <c:v>2024-10-28</c:v>
                </c:pt>
                <c:pt idx="150">
                  <c:v>2024-10-28</c:v>
                </c:pt>
                <c:pt idx="151">
                  <c:v>2024-10-28</c:v>
                </c:pt>
                <c:pt idx="152">
                  <c:v>2024-10-28</c:v>
                </c:pt>
                <c:pt idx="153">
                  <c:v>2024-10-28</c:v>
                </c:pt>
                <c:pt idx="154">
                  <c:v>2024-10-28</c:v>
                </c:pt>
                <c:pt idx="155">
                  <c:v>2024-10-30</c:v>
                </c:pt>
                <c:pt idx="156">
                  <c:v>2024-10-30</c:v>
                </c:pt>
                <c:pt idx="157">
                  <c:v>2024-10-30</c:v>
                </c:pt>
                <c:pt idx="158">
                  <c:v>2024-10-30</c:v>
                </c:pt>
                <c:pt idx="159">
                  <c:v>2024-10-30</c:v>
                </c:pt>
                <c:pt idx="160">
                  <c:v>2024-10-30</c:v>
                </c:pt>
                <c:pt idx="161">
                  <c:v>2024-10-31</c:v>
                </c:pt>
                <c:pt idx="162">
                  <c:v>2024-10-31</c:v>
                </c:pt>
                <c:pt idx="163">
                  <c:v>2024-10-31</c:v>
                </c:pt>
                <c:pt idx="164">
                  <c:v>2024-10-31</c:v>
                </c:pt>
                <c:pt idx="165">
                  <c:v>2024-10-31</c:v>
                </c:pt>
                <c:pt idx="166">
                  <c:v>2024-10-31</c:v>
                </c:pt>
                <c:pt idx="167">
                  <c:v>2024-10-31</c:v>
                </c:pt>
                <c:pt idx="168">
                  <c:v>2024-10-31</c:v>
                </c:pt>
                <c:pt idx="169">
                  <c:v>2024-10-31</c:v>
                </c:pt>
                <c:pt idx="170">
                  <c:v>2024-10-31</c:v>
                </c:pt>
                <c:pt idx="171">
                  <c:v>2024-10-31</c:v>
                </c:pt>
                <c:pt idx="172">
                  <c:v>2024-10-31</c:v>
                </c:pt>
                <c:pt idx="173">
                  <c:v>2024-10-31</c:v>
                </c:pt>
                <c:pt idx="174">
                  <c:v>2024-11-01</c:v>
                </c:pt>
                <c:pt idx="175">
                  <c:v>2024-11-01</c:v>
                </c:pt>
                <c:pt idx="176">
                  <c:v>2024-11-01</c:v>
                </c:pt>
                <c:pt idx="177">
                  <c:v>2024-11-01</c:v>
                </c:pt>
                <c:pt idx="178">
                  <c:v>2024-11-01</c:v>
                </c:pt>
                <c:pt idx="179">
                  <c:v>2024-11-01</c:v>
                </c:pt>
                <c:pt idx="180">
                  <c:v>2024-11-01</c:v>
                </c:pt>
                <c:pt idx="181">
                  <c:v>2024-11-01</c:v>
                </c:pt>
                <c:pt idx="182">
                  <c:v>2024-11-01</c:v>
                </c:pt>
                <c:pt idx="183">
                  <c:v>2024-11-01</c:v>
                </c:pt>
                <c:pt idx="184">
                  <c:v>2024-11-01</c:v>
                </c:pt>
                <c:pt idx="185">
                  <c:v>2024-11-01</c:v>
                </c:pt>
                <c:pt idx="186">
                  <c:v>2024-11-01</c:v>
                </c:pt>
                <c:pt idx="187">
                  <c:v>2024-11-01</c:v>
                </c:pt>
                <c:pt idx="188">
                  <c:v>2024-11-01</c:v>
                </c:pt>
                <c:pt idx="189">
                  <c:v>2024-11-01</c:v>
                </c:pt>
                <c:pt idx="190">
                  <c:v>2024-11-01</c:v>
                </c:pt>
                <c:pt idx="191">
                  <c:v>2024-11-01</c:v>
                </c:pt>
                <c:pt idx="192">
                  <c:v>2024-11-04</c:v>
                </c:pt>
                <c:pt idx="193">
                  <c:v>2024-11-04</c:v>
                </c:pt>
                <c:pt idx="194">
                  <c:v>2024-11-05</c:v>
                </c:pt>
                <c:pt idx="195">
                  <c:v>2024-11-05</c:v>
                </c:pt>
                <c:pt idx="196">
                  <c:v>2024-11-05</c:v>
                </c:pt>
                <c:pt idx="197">
                  <c:v>2024-11-05</c:v>
                </c:pt>
                <c:pt idx="198">
                  <c:v>2024-11-05</c:v>
                </c:pt>
                <c:pt idx="199">
                  <c:v>2024-11-05</c:v>
                </c:pt>
                <c:pt idx="200">
                  <c:v>2024-11-05</c:v>
                </c:pt>
                <c:pt idx="201">
                  <c:v>2024-11-05</c:v>
                </c:pt>
                <c:pt idx="202">
                  <c:v>2024-11-05</c:v>
                </c:pt>
                <c:pt idx="203">
                  <c:v>2024-11-05</c:v>
                </c:pt>
                <c:pt idx="204">
                  <c:v>2024-11-05</c:v>
                </c:pt>
                <c:pt idx="205">
                  <c:v>2024-11-06</c:v>
                </c:pt>
                <c:pt idx="206">
                  <c:v>2024-11-06</c:v>
                </c:pt>
                <c:pt idx="207">
                  <c:v>2024-11-06</c:v>
                </c:pt>
                <c:pt idx="208">
                  <c:v>2024-11-07</c:v>
                </c:pt>
                <c:pt idx="209">
                  <c:v>2024-11-07</c:v>
                </c:pt>
                <c:pt idx="210">
                  <c:v>2024-11-07</c:v>
                </c:pt>
                <c:pt idx="211">
                  <c:v>2024-11-07</c:v>
                </c:pt>
                <c:pt idx="212">
                  <c:v>2024-11-07</c:v>
                </c:pt>
                <c:pt idx="213">
                  <c:v>2024-11-07</c:v>
                </c:pt>
                <c:pt idx="214">
                  <c:v>2024-11-07</c:v>
                </c:pt>
                <c:pt idx="215">
                  <c:v>2024-11-07</c:v>
                </c:pt>
                <c:pt idx="216">
                  <c:v>2024-11-07</c:v>
                </c:pt>
                <c:pt idx="217">
                  <c:v>2024-11-07</c:v>
                </c:pt>
                <c:pt idx="218">
                  <c:v>2024-11-07</c:v>
                </c:pt>
                <c:pt idx="219">
                  <c:v>2024-11-07</c:v>
                </c:pt>
                <c:pt idx="220">
                  <c:v>2024-11-08</c:v>
                </c:pt>
                <c:pt idx="221">
                  <c:v>2024-11-08</c:v>
                </c:pt>
                <c:pt idx="222">
                  <c:v>2024-11-08</c:v>
                </c:pt>
                <c:pt idx="223">
                  <c:v>2024-11-08</c:v>
                </c:pt>
                <c:pt idx="224">
                  <c:v>2024-11-08</c:v>
                </c:pt>
                <c:pt idx="225">
                  <c:v>2024-11-08</c:v>
                </c:pt>
                <c:pt idx="226">
                  <c:v>2024-11-08</c:v>
                </c:pt>
                <c:pt idx="227">
                  <c:v>2024-11-08</c:v>
                </c:pt>
                <c:pt idx="228">
                  <c:v>2024-11-08</c:v>
                </c:pt>
                <c:pt idx="229">
                  <c:v>2024-11-08</c:v>
                </c:pt>
                <c:pt idx="230">
                  <c:v>2024-11-08</c:v>
                </c:pt>
                <c:pt idx="231">
                  <c:v>2024-11-08</c:v>
                </c:pt>
                <c:pt idx="232">
                  <c:v>2024-11-08</c:v>
                </c:pt>
                <c:pt idx="233">
                  <c:v>2024-11-08</c:v>
                </c:pt>
                <c:pt idx="234">
                  <c:v>2024-11-08</c:v>
                </c:pt>
                <c:pt idx="235">
                  <c:v>2024-11-08</c:v>
                </c:pt>
                <c:pt idx="236">
                  <c:v>2024-11-08</c:v>
                </c:pt>
                <c:pt idx="237">
                  <c:v>2024-11-08</c:v>
                </c:pt>
                <c:pt idx="238">
                  <c:v>2024-11-08</c:v>
                </c:pt>
                <c:pt idx="239">
                  <c:v>2024-11-08</c:v>
                </c:pt>
                <c:pt idx="240">
                  <c:v>2024-11-08</c:v>
                </c:pt>
                <c:pt idx="241">
                  <c:v>2024-11-08</c:v>
                </c:pt>
                <c:pt idx="242">
                  <c:v>2024-11-08</c:v>
                </c:pt>
                <c:pt idx="243">
                  <c:v>2024-11-08</c:v>
                </c:pt>
                <c:pt idx="244">
                  <c:v>2024-11-08</c:v>
                </c:pt>
                <c:pt idx="245">
                  <c:v>2024-11-12</c:v>
                </c:pt>
                <c:pt idx="246">
                  <c:v>2024-11-12</c:v>
                </c:pt>
                <c:pt idx="247">
                  <c:v>2024-11-12</c:v>
                </c:pt>
                <c:pt idx="248">
                  <c:v>2024-11-12</c:v>
                </c:pt>
                <c:pt idx="249">
                  <c:v>2024-11-12</c:v>
                </c:pt>
                <c:pt idx="250">
                  <c:v>2024-11-12</c:v>
                </c:pt>
                <c:pt idx="251">
                  <c:v>2024-11-12</c:v>
                </c:pt>
                <c:pt idx="252">
                  <c:v>2024-11-13</c:v>
                </c:pt>
                <c:pt idx="253">
                  <c:v>2024-11-13</c:v>
                </c:pt>
                <c:pt idx="254">
                  <c:v>2024-11-13</c:v>
                </c:pt>
                <c:pt idx="255">
                  <c:v>2024-11-13</c:v>
                </c:pt>
                <c:pt idx="256">
                  <c:v>2024-11-13</c:v>
                </c:pt>
                <c:pt idx="257">
                  <c:v>2024-11-14</c:v>
                </c:pt>
                <c:pt idx="258">
                  <c:v>2024-11-14</c:v>
                </c:pt>
                <c:pt idx="259">
                  <c:v>2024-11-14</c:v>
                </c:pt>
                <c:pt idx="260">
                  <c:v>2024-11-14</c:v>
                </c:pt>
                <c:pt idx="261">
                  <c:v>2024-11-14</c:v>
                </c:pt>
                <c:pt idx="262">
                  <c:v>2024-11-14</c:v>
                </c:pt>
                <c:pt idx="263">
                  <c:v>2024-11-14</c:v>
                </c:pt>
                <c:pt idx="264">
                  <c:v>2024-11-14</c:v>
                </c:pt>
                <c:pt idx="265">
                  <c:v>2024-11-14</c:v>
                </c:pt>
                <c:pt idx="266">
                  <c:v>2024-11-14</c:v>
                </c:pt>
                <c:pt idx="267">
                  <c:v>2024-11-15</c:v>
                </c:pt>
                <c:pt idx="268">
                  <c:v>2024-11-15</c:v>
                </c:pt>
                <c:pt idx="269">
                  <c:v>2024-11-15</c:v>
                </c:pt>
                <c:pt idx="270">
                  <c:v>2024-11-15</c:v>
                </c:pt>
                <c:pt idx="271">
                  <c:v>2024-11-15</c:v>
                </c:pt>
                <c:pt idx="272">
                  <c:v>2024-11-15</c:v>
                </c:pt>
                <c:pt idx="273">
                  <c:v>2024-11-15</c:v>
                </c:pt>
                <c:pt idx="274">
                  <c:v>2024-11-15</c:v>
                </c:pt>
                <c:pt idx="275">
                  <c:v>2024-11-15</c:v>
                </c:pt>
                <c:pt idx="276">
                  <c:v>2024-11-15</c:v>
                </c:pt>
                <c:pt idx="277">
                  <c:v>2024-11-15</c:v>
                </c:pt>
                <c:pt idx="278">
                  <c:v>2024-11-15</c:v>
                </c:pt>
                <c:pt idx="279">
                  <c:v>2024-11-15</c:v>
                </c:pt>
                <c:pt idx="280">
                  <c:v>2024-11-15</c:v>
                </c:pt>
                <c:pt idx="281">
                  <c:v>2024-11-15</c:v>
                </c:pt>
                <c:pt idx="282">
                  <c:v>2024-11-15</c:v>
                </c:pt>
                <c:pt idx="283">
                  <c:v>2024-11-15</c:v>
                </c:pt>
                <c:pt idx="284">
                  <c:v>2024-11-15</c:v>
                </c:pt>
                <c:pt idx="285">
                  <c:v>2024-11-15</c:v>
                </c:pt>
                <c:pt idx="286">
                  <c:v>2024-11-15</c:v>
                </c:pt>
                <c:pt idx="287">
                  <c:v>2024-11-15</c:v>
                </c:pt>
                <c:pt idx="288">
                  <c:v>2024-11-18</c:v>
                </c:pt>
                <c:pt idx="289">
                  <c:v>2024-11-18</c:v>
                </c:pt>
                <c:pt idx="290">
                  <c:v>2024-11-18</c:v>
                </c:pt>
                <c:pt idx="291">
                  <c:v>2024-11-18</c:v>
                </c:pt>
                <c:pt idx="292">
                  <c:v>2024-11-18</c:v>
                </c:pt>
                <c:pt idx="293">
                  <c:v>2024-11-18</c:v>
                </c:pt>
                <c:pt idx="294">
                  <c:v>2024-11-19</c:v>
                </c:pt>
                <c:pt idx="295">
                  <c:v>2024-11-19</c:v>
                </c:pt>
                <c:pt idx="296">
                  <c:v>2024-11-19</c:v>
                </c:pt>
                <c:pt idx="297">
                  <c:v>2024-11-19</c:v>
                </c:pt>
                <c:pt idx="298">
                  <c:v>2024-11-19</c:v>
                </c:pt>
                <c:pt idx="299">
                  <c:v>2024-11-19</c:v>
                </c:pt>
                <c:pt idx="300">
                  <c:v>2024-11-19</c:v>
                </c:pt>
                <c:pt idx="301">
                  <c:v>2024-11-20</c:v>
                </c:pt>
                <c:pt idx="302">
                  <c:v>2024-11-20</c:v>
                </c:pt>
                <c:pt idx="303">
                  <c:v>2024-11-20</c:v>
                </c:pt>
                <c:pt idx="304">
                  <c:v>2024-11-20</c:v>
                </c:pt>
                <c:pt idx="305">
                  <c:v>2024-11-20</c:v>
                </c:pt>
                <c:pt idx="306">
                  <c:v>2024-11-21</c:v>
                </c:pt>
                <c:pt idx="307">
                  <c:v>2024-11-21</c:v>
                </c:pt>
                <c:pt idx="308">
                  <c:v>2024-11-21</c:v>
                </c:pt>
                <c:pt idx="309">
                  <c:v>2024-11-21</c:v>
                </c:pt>
                <c:pt idx="310">
                  <c:v>2024-11-21</c:v>
                </c:pt>
                <c:pt idx="311">
                  <c:v>2024-11-21</c:v>
                </c:pt>
                <c:pt idx="312">
                  <c:v>2024-11-21</c:v>
                </c:pt>
                <c:pt idx="313">
                  <c:v>2024-11-21</c:v>
                </c:pt>
                <c:pt idx="314">
                  <c:v>2024-11-21</c:v>
                </c:pt>
                <c:pt idx="315">
                  <c:v>2024-11-21</c:v>
                </c:pt>
              </c:strCache>
            </c:strRef>
          </c:cat>
          <c:val>
            <c:numRef>
              <c:f>DataRegularSeason20242025!$AI$2:$AI$1316</c:f>
              <c:numCache>
                <c:formatCode>General</c:formatCode>
                <c:ptCount val="1315"/>
                <c:pt idx="0">
                  <c:v>0</c:v>
                </c:pt>
                <c:pt idx="1">
                  <c:v>-3</c:v>
                </c:pt>
                <c:pt idx="2">
                  <c:v>0</c:v>
                </c:pt>
                <c:pt idx="3">
                  <c:v>5</c:v>
                </c:pt>
                <c:pt idx="4">
                  <c:v>5</c:v>
                </c:pt>
                <c:pt idx="5">
                  <c:v>5</c:v>
                </c:pt>
                <c:pt idx="6">
                  <c:v>3</c:v>
                </c:pt>
                <c:pt idx="7">
                  <c:v>3</c:v>
                </c:pt>
                <c:pt idx="8">
                  <c:v>3</c:v>
                </c:pt>
                <c:pt idx="9">
                  <c:v>3</c:v>
                </c:pt>
                <c:pt idx="10">
                  <c:v>3</c:v>
                </c:pt>
                <c:pt idx="11">
                  <c:v>-5</c:v>
                </c:pt>
                <c:pt idx="12">
                  <c:v>-5</c:v>
                </c:pt>
                <c:pt idx="13">
                  <c:v>-5</c:v>
                </c:pt>
                <c:pt idx="14">
                  <c:v>-5</c:v>
                </c:pt>
                <c:pt idx="15">
                  <c:v>-5</c:v>
                </c:pt>
                <c:pt idx="16">
                  <c:v>-5</c:v>
                </c:pt>
                <c:pt idx="17">
                  <c:v>-5</c:v>
                </c:pt>
                <c:pt idx="18">
                  <c:v>-5</c:v>
                </c:pt>
                <c:pt idx="19">
                  <c:v>-5</c:v>
                </c:pt>
                <c:pt idx="20">
                  <c:v>-8</c:v>
                </c:pt>
                <c:pt idx="21">
                  <c:v>-8</c:v>
                </c:pt>
                <c:pt idx="22">
                  <c:v>-8</c:v>
                </c:pt>
                <c:pt idx="23">
                  <c:v>-8</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-7</c:v>
                </c:pt>
                <c:pt idx="39">
                  <c:v>-7</c:v>
                </c:pt>
                <c:pt idx="40">
                  <c:v>-7</c:v>
                </c:pt>
                <c:pt idx="41">
                  <c:v>-7</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10</c:v>
                </c:pt>
                <c:pt idx="58">
                  <c:v>10</c:v>
                </c:pt>
                <c:pt idx="59">
                  <c:v>10</c:v>
                </c:pt>
                <c:pt idx="60">
                  <c:v>10</c:v>
                </c:pt>
                <c:pt idx="61">
                  <c:v>0</c:v>
                </c:pt>
                <c:pt idx="62">
                  <c:v>0</c:v>
                </c:pt>
                <c:pt idx="63">
                  <c:v>0</c:v>
                </c:pt>
                <c:pt idx="64">
                  <c:v>0</c:v>
                </c:pt>
                <c:pt idx="65">
                  <c:v>0</c:v>
                </c:pt>
                <c:pt idx="66">
                  <c:v>0</c:v>
                </c:pt>
                <c:pt idx="67">
                  <c:v>0</c:v>
                </c:pt>
                <c:pt idx="68">
                  <c:v>0</c:v>
                </c:pt>
                <c:pt idx="69">
                  <c:v>0</c:v>
                </c:pt>
                <c:pt idx="70">
                  <c:v>0</c:v>
                </c:pt>
                <c:pt idx="71">
                  <c:v>0</c:v>
                </c:pt>
                <c:pt idx="72">
                  <c:v>3</c:v>
                </c:pt>
                <c:pt idx="73">
                  <c:v>3</c:v>
                </c:pt>
                <c:pt idx="74">
                  <c:v>3</c:v>
                </c:pt>
                <c:pt idx="75">
                  <c:v>-9</c:v>
                </c:pt>
                <c:pt idx="76">
                  <c:v>-9</c:v>
                </c:pt>
                <c:pt idx="77">
                  <c:v>-9</c:v>
                </c:pt>
                <c:pt idx="78">
                  <c:v>-9</c:v>
                </c:pt>
                <c:pt idx="79">
                  <c:v>-9</c:v>
                </c:pt>
                <c:pt idx="80">
                  <c:v>-9</c:v>
                </c:pt>
                <c:pt idx="81">
                  <c:v>-9</c:v>
                </c:pt>
                <c:pt idx="82">
                  <c:v>-9</c:v>
                </c:pt>
                <c:pt idx="83">
                  <c:v>-9</c:v>
                </c:pt>
                <c:pt idx="84">
                  <c:v>-9</c:v>
                </c:pt>
                <c:pt idx="85">
                  <c:v>-9</c:v>
                </c:pt>
                <c:pt idx="86">
                  <c:v>-9</c:v>
                </c:pt>
                <c:pt idx="87">
                  <c:v>-9</c:v>
                </c:pt>
                <c:pt idx="88">
                  <c:v>-2</c:v>
                </c:pt>
                <c:pt idx="89">
                  <c:v>-2</c:v>
                </c:pt>
                <c:pt idx="90">
                  <c:v>-2</c:v>
                </c:pt>
                <c:pt idx="91">
                  <c:v>2</c:v>
                </c:pt>
                <c:pt idx="92">
                  <c:v>-2</c:v>
                </c:pt>
                <c:pt idx="93">
                  <c:v>-2</c:v>
                </c:pt>
                <c:pt idx="94">
                  <c:v>-2</c:v>
                </c:pt>
                <c:pt idx="95">
                  <c:v>-2</c:v>
                </c:pt>
                <c:pt idx="96">
                  <c:v>-2</c:v>
                </c:pt>
                <c:pt idx="97">
                  <c:v>-2</c:v>
                </c:pt>
                <c:pt idx="98">
                  <c:v>-2</c:v>
                </c:pt>
                <c:pt idx="99">
                  <c:v>-2</c:v>
                </c:pt>
                <c:pt idx="100">
                  <c:v>-2</c:v>
                </c:pt>
                <c:pt idx="101">
                  <c:v>-2</c:v>
                </c:pt>
                <c:pt idx="102">
                  <c:v>-2</c:v>
                </c:pt>
                <c:pt idx="103">
                  <c:v>-2</c:v>
                </c:pt>
                <c:pt idx="104">
                  <c:v>-2</c:v>
                </c:pt>
                <c:pt idx="105">
                  <c:v>-2</c:v>
                </c:pt>
                <c:pt idx="106">
                  <c:v>-2</c:v>
                </c:pt>
                <c:pt idx="107">
                  <c:v>-2</c:v>
                </c:pt>
                <c:pt idx="108">
                  <c:v>3</c:v>
                </c:pt>
                <c:pt idx="109">
                  <c:v>-6</c:v>
                </c:pt>
                <c:pt idx="110">
                  <c:v>-6</c:v>
                </c:pt>
                <c:pt idx="111">
                  <c:v>-6</c:v>
                </c:pt>
                <c:pt idx="112">
                  <c:v>-6</c:v>
                </c:pt>
                <c:pt idx="113">
                  <c:v>-6</c:v>
                </c:pt>
                <c:pt idx="114">
                  <c:v>-6</c:v>
                </c:pt>
                <c:pt idx="115">
                  <c:v>-6</c:v>
                </c:pt>
                <c:pt idx="116">
                  <c:v>-6</c:v>
                </c:pt>
                <c:pt idx="117">
                  <c:v>-6</c:v>
                </c:pt>
                <c:pt idx="118">
                  <c:v>-1</c:v>
                </c:pt>
                <c:pt idx="119">
                  <c:v>-1</c:v>
                </c:pt>
                <c:pt idx="120">
                  <c:v>-1</c:v>
                </c:pt>
                <c:pt idx="121">
                  <c:v>-1</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3</c:v>
                </c:pt>
                <c:pt idx="137">
                  <c:v>3</c:v>
                </c:pt>
                <c:pt idx="138">
                  <c:v>3</c:v>
                </c:pt>
                <c:pt idx="139">
                  <c:v>3</c:v>
                </c:pt>
                <c:pt idx="140">
                  <c:v>-5</c:v>
                </c:pt>
                <c:pt idx="141">
                  <c:v>-5</c:v>
                </c:pt>
                <c:pt idx="142">
                  <c:v>-5</c:v>
                </c:pt>
                <c:pt idx="143">
                  <c:v>-5</c:v>
                </c:pt>
                <c:pt idx="144">
                  <c:v>-5</c:v>
                </c:pt>
                <c:pt idx="145">
                  <c:v>-5</c:v>
                </c:pt>
                <c:pt idx="146">
                  <c:v>-5</c:v>
                </c:pt>
                <c:pt idx="147">
                  <c:v>-5</c:v>
                </c:pt>
                <c:pt idx="148">
                  <c:v>4</c:v>
                </c:pt>
                <c:pt idx="149">
                  <c:v>4</c:v>
                </c:pt>
                <c:pt idx="150">
                  <c:v>4</c:v>
                </c:pt>
                <c:pt idx="151">
                  <c:v>4</c:v>
                </c:pt>
                <c:pt idx="152">
                  <c:v>4</c:v>
                </c:pt>
                <c:pt idx="153">
                  <c:v>4</c:v>
                </c:pt>
                <c:pt idx="154">
                  <c:v>4</c:v>
                </c:pt>
                <c:pt idx="155">
                  <c:v>-2</c:v>
                </c:pt>
                <c:pt idx="156">
                  <c:v>-2</c:v>
                </c:pt>
                <c:pt idx="157">
                  <c:v>-2</c:v>
                </c:pt>
                <c:pt idx="158">
                  <c:v>-2</c:v>
                </c:pt>
                <c:pt idx="159">
                  <c:v>-2</c:v>
                </c:pt>
                <c:pt idx="160">
                  <c:v>-2</c:v>
                </c:pt>
                <c:pt idx="161">
                  <c:v>0</c:v>
                </c:pt>
                <c:pt idx="162">
                  <c:v>0</c:v>
                </c:pt>
                <c:pt idx="163">
                  <c:v>0</c:v>
                </c:pt>
                <c:pt idx="164">
                  <c:v>0</c:v>
                </c:pt>
                <c:pt idx="165">
                  <c:v>0</c:v>
                </c:pt>
                <c:pt idx="166">
                  <c:v>0</c:v>
                </c:pt>
                <c:pt idx="167">
                  <c:v>0</c:v>
                </c:pt>
                <c:pt idx="168">
                  <c:v>-3</c:v>
                </c:pt>
                <c:pt idx="169">
                  <c:v>-3</c:v>
                </c:pt>
                <c:pt idx="170">
                  <c:v>-3</c:v>
                </c:pt>
                <c:pt idx="171">
                  <c:v>-3</c:v>
                </c:pt>
                <c:pt idx="172">
                  <c:v>-3</c:v>
                </c:pt>
                <c:pt idx="173">
                  <c:v>-3</c:v>
                </c:pt>
                <c:pt idx="174">
                  <c:v>-7</c:v>
                </c:pt>
                <c:pt idx="175">
                  <c:v>-7</c:v>
                </c:pt>
                <c:pt idx="176">
                  <c:v>-7</c:v>
                </c:pt>
                <c:pt idx="177">
                  <c:v>-7</c:v>
                </c:pt>
                <c:pt idx="178">
                  <c:v>-7</c:v>
                </c:pt>
                <c:pt idx="179">
                  <c:v>-7</c:v>
                </c:pt>
                <c:pt idx="180">
                  <c:v>-7</c:v>
                </c:pt>
                <c:pt idx="181">
                  <c:v>-7</c:v>
                </c:pt>
                <c:pt idx="182">
                  <c:v>-7</c:v>
                </c:pt>
                <c:pt idx="183">
                  <c:v>-7</c:v>
                </c:pt>
                <c:pt idx="184">
                  <c:v>-7</c:v>
                </c:pt>
                <c:pt idx="185">
                  <c:v>-4</c:v>
                </c:pt>
                <c:pt idx="186">
                  <c:v>-4</c:v>
                </c:pt>
                <c:pt idx="187">
                  <c:v>-4</c:v>
                </c:pt>
                <c:pt idx="188">
                  <c:v>-4</c:v>
                </c:pt>
                <c:pt idx="189">
                  <c:v>-4</c:v>
                </c:pt>
                <c:pt idx="190">
                  <c:v>-4</c:v>
                </c:pt>
                <c:pt idx="191">
                  <c:v>-4</c:v>
                </c:pt>
                <c:pt idx="192">
                  <c:v>-6</c:v>
                </c:pt>
                <c:pt idx="193">
                  <c:v>-6</c:v>
                </c:pt>
                <c:pt idx="194">
                  <c:v>-1</c:v>
                </c:pt>
                <c:pt idx="195">
                  <c:v>-1</c:v>
                </c:pt>
                <c:pt idx="196">
                  <c:v>-1</c:v>
                </c:pt>
                <c:pt idx="197">
                  <c:v>-1</c:v>
                </c:pt>
                <c:pt idx="198">
                  <c:v>-1</c:v>
                </c:pt>
                <c:pt idx="199">
                  <c:v>-1</c:v>
                </c:pt>
                <c:pt idx="200">
                  <c:v>-1</c:v>
                </c:pt>
                <c:pt idx="201">
                  <c:v>-1</c:v>
                </c:pt>
                <c:pt idx="202">
                  <c:v>-1</c:v>
                </c:pt>
                <c:pt idx="203">
                  <c:v>-1</c:v>
                </c:pt>
                <c:pt idx="204">
                  <c:v>-1</c:v>
                </c:pt>
                <c:pt idx="205">
                  <c:v>-5</c:v>
                </c:pt>
                <c:pt idx="206">
                  <c:v>-5</c:v>
                </c:pt>
                <c:pt idx="207">
                  <c:v>-5</c:v>
                </c:pt>
                <c:pt idx="208">
                  <c:v>-6</c:v>
                </c:pt>
                <c:pt idx="209">
                  <c:v>-6</c:v>
                </c:pt>
                <c:pt idx="210">
                  <c:v>-6</c:v>
                </c:pt>
                <c:pt idx="211">
                  <c:v>-6</c:v>
                </c:pt>
                <c:pt idx="212">
                  <c:v>-6</c:v>
                </c:pt>
                <c:pt idx="213">
                  <c:v>-6</c:v>
                </c:pt>
                <c:pt idx="214">
                  <c:v>-6</c:v>
                </c:pt>
                <c:pt idx="215">
                  <c:v>-6</c:v>
                </c:pt>
                <c:pt idx="216">
                  <c:v>-6</c:v>
                </c:pt>
                <c:pt idx="217">
                  <c:v>-6</c:v>
                </c:pt>
                <c:pt idx="218">
                  <c:v>-6</c:v>
                </c:pt>
                <c:pt idx="219">
                  <c:v>-6</c:v>
                </c:pt>
                <c:pt idx="220">
                  <c:v>-1</c:v>
                </c:pt>
                <c:pt idx="221">
                  <c:v>-1</c:v>
                </c:pt>
                <c:pt idx="222">
                  <c:v>-1</c:v>
                </c:pt>
                <c:pt idx="223">
                  <c:v>-1</c:v>
                </c:pt>
                <c:pt idx="224">
                  <c:v>2</c:v>
                </c:pt>
                <c:pt idx="225">
                  <c:v>2</c:v>
                </c:pt>
                <c:pt idx="226">
                  <c:v>2</c:v>
                </c:pt>
                <c:pt idx="227">
                  <c:v>2</c:v>
                </c:pt>
                <c:pt idx="228">
                  <c:v>2</c:v>
                </c:pt>
                <c:pt idx="229">
                  <c:v>2</c:v>
                </c:pt>
                <c:pt idx="230">
                  <c:v>2</c:v>
                </c:pt>
                <c:pt idx="231">
                  <c:v>2</c:v>
                </c:pt>
                <c:pt idx="232">
                  <c:v>2</c:v>
                </c:pt>
                <c:pt idx="233">
                  <c:v>2</c:v>
                </c:pt>
                <c:pt idx="234">
                  <c:v>2</c:v>
                </c:pt>
                <c:pt idx="235">
                  <c:v>2</c:v>
                </c:pt>
                <c:pt idx="236">
                  <c:v>-5</c:v>
                </c:pt>
                <c:pt idx="237">
                  <c:v>-5</c:v>
                </c:pt>
                <c:pt idx="238">
                  <c:v>-5</c:v>
                </c:pt>
                <c:pt idx="239">
                  <c:v>-5</c:v>
                </c:pt>
                <c:pt idx="240">
                  <c:v>-5</c:v>
                </c:pt>
                <c:pt idx="241">
                  <c:v>-5</c:v>
                </c:pt>
                <c:pt idx="242">
                  <c:v>-5</c:v>
                </c:pt>
                <c:pt idx="243">
                  <c:v>-5</c:v>
                </c:pt>
                <c:pt idx="244">
                  <c:v>-5</c:v>
                </c:pt>
                <c:pt idx="245">
                  <c:v>-9</c:v>
                </c:pt>
                <c:pt idx="246">
                  <c:v>-9</c:v>
                </c:pt>
                <c:pt idx="247">
                  <c:v>-9</c:v>
                </c:pt>
                <c:pt idx="248">
                  <c:v>-9</c:v>
                </c:pt>
                <c:pt idx="249">
                  <c:v>-9</c:v>
                </c:pt>
                <c:pt idx="250">
                  <c:v>-9</c:v>
                </c:pt>
                <c:pt idx="251">
                  <c:v>-9</c:v>
                </c:pt>
                <c:pt idx="252">
                  <c:v>2</c:v>
                </c:pt>
                <c:pt idx="253">
                  <c:v>2</c:v>
                </c:pt>
                <c:pt idx="254">
                  <c:v>2</c:v>
                </c:pt>
                <c:pt idx="255">
                  <c:v>2</c:v>
                </c:pt>
                <c:pt idx="256">
                  <c:v>2</c:v>
                </c:pt>
                <c:pt idx="257">
                  <c:v>-1</c:v>
                </c:pt>
                <c:pt idx="258">
                  <c:v>-1</c:v>
                </c:pt>
                <c:pt idx="259">
                  <c:v>-1</c:v>
                </c:pt>
                <c:pt idx="260">
                  <c:v>-1</c:v>
                </c:pt>
                <c:pt idx="261">
                  <c:v>-1</c:v>
                </c:pt>
                <c:pt idx="262">
                  <c:v>-1</c:v>
                </c:pt>
                <c:pt idx="263">
                  <c:v>-1</c:v>
                </c:pt>
                <c:pt idx="264">
                  <c:v>-1</c:v>
                </c:pt>
                <c:pt idx="265">
                  <c:v>-1</c:v>
                </c:pt>
                <c:pt idx="266">
                  <c:v>-1</c:v>
                </c:pt>
                <c:pt idx="267">
                  <c:v>1</c:v>
                </c:pt>
                <c:pt idx="268">
                  <c:v>1</c:v>
                </c:pt>
                <c:pt idx="269">
                  <c:v>1</c:v>
                </c:pt>
                <c:pt idx="270">
                  <c:v>1</c:v>
                </c:pt>
                <c:pt idx="271">
                  <c:v>1</c:v>
                </c:pt>
                <c:pt idx="272">
                  <c:v>3</c:v>
                </c:pt>
                <c:pt idx="273">
                  <c:v>3</c:v>
                </c:pt>
                <c:pt idx="274">
                  <c:v>3</c:v>
                </c:pt>
                <c:pt idx="275">
                  <c:v>3</c:v>
                </c:pt>
                <c:pt idx="276">
                  <c:v>3</c:v>
                </c:pt>
                <c:pt idx="277">
                  <c:v>3</c:v>
                </c:pt>
                <c:pt idx="278">
                  <c:v>3</c:v>
                </c:pt>
                <c:pt idx="279">
                  <c:v>3</c:v>
                </c:pt>
                <c:pt idx="280">
                  <c:v>3</c:v>
                </c:pt>
                <c:pt idx="281">
                  <c:v>3</c:v>
                </c:pt>
                <c:pt idx="282">
                  <c:v>3</c:v>
                </c:pt>
                <c:pt idx="283">
                  <c:v>3</c:v>
                </c:pt>
                <c:pt idx="284">
                  <c:v>-2</c:v>
                </c:pt>
                <c:pt idx="285">
                  <c:v>-2</c:v>
                </c:pt>
                <c:pt idx="286">
                  <c:v>-2</c:v>
                </c:pt>
                <c:pt idx="287">
                  <c:v>-2</c:v>
                </c:pt>
                <c:pt idx="288">
                  <c:v>-2</c:v>
                </c:pt>
                <c:pt idx="289">
                  <c:v>-2</c:v>
                </c:pt>
                <c:pt idx="290">
                  <c:v>-2</c:v>
                </c:pt>
                <c:pt idx="291">
                  <c:v>-2</c:v>
                </c:pt>
                <c:pt idx="292">
                  <c:v>-2</c:v>
                </c:pt>
                <c:pt idx="293">
                  <c:v>-2</c:v>
                </c:pt>
                <c:pt idx="294">
                  <c:v>1</c:v>
                </c:pt>
                <c:pt idx="295">
                  <c:v>1</c:v>
                </c:pt>
                <c:pt idx="296">
                  <c:v>1</c:v>
                </c:pt>
                <c:pt idx="297">
                  <c:v>1</c:v>
                </c:pt>
                <c:pt idx="298">
                  <c:v>1</c:v>
                </c:pt>
                <c:pt idx="299">
                  <c:v>1</c:v>
                </c:pt>
                <c:pt idx="300">
                  <c:v>1</c:v>
                </c:pt>
                <c:pt idx="301">
                  <c:v>-2</c:v>
                </c:pt>
                <c:pt idx="302">
                  <c:v>-2</c:v>
                </c:pt>
                <c:pt idx="303">
                  <c:v>-2</c:v>
                </c:pt>
                <c:pt idx="304">
                  <c:v>-2</c:v>
                </c:pt>
                <c:pt idx="305">
                  <c:v>-2</c:v>
                </c:pt>
                <c:pt idx="306">
                  <c:v>-31</c:v>
                </c:pt>
                <c:pt idx="307">
                  <c:v>-31</c:v>
                </c:pt>
                <c:pt idx="308">
                  <c:v>-31</c:v>
                </c:pt>
                <c:pt idx="309">
                  <c:v>-31</c:v>
                </c:pt>
                <c:pt idx="310">
                  <c:v>-31</c:v>
                </c:pt>
                <c:pt idx="311">
                  <c:v>-31</c:v>
                </c:pt>
                <c:pt idx="312">
                  <c:v>-31</c:v>
                </c:pt>
                <c:pt idx="313">
                  <c:v>-31</c:v>
                </c:pt>
                <c:pt idx="314">
                  <c:v>-31</c:v>
                </c:pt>
                <c:pt idx="315">
                  <c:v>-31</c:v>
                </c:pt>
                <c:pt idx="316">
                  <c:v>0</c:v>
                </c:pt>
                <c:pt idx="317">
                  <c:v>0</c:v>
                </c:pt>
                <c:pt idx="318">
                  <c:v>0</c:v>
                </c:pt>
                <c:pt idx="319">
                  <c:v>0</c:v>
                </c:pt>
                <c:pt idx="320">
                  <c:v>0</c:v>
                </c:pt>
                <c:pt idx="321">
                  <c:v>0</c:v>
                </c:pt>
                <c:pt idx="322">
                  <c:v>0</c:v>
                </c:pt>
                <c:pt idx="323">
                  <c:v>0</c:v>
                </c:pt>
                <c:pt idx="324">
                  <c:v>0</c:v>
                </c:pt>
                <c:pt idx="325">
                  <c:v>0</c:v>
                </c:pt>
                <c:pt idx="326">
                  <c:v>0</c:v>
                </c:pt>
                <c:pt idx="327">
                  <c:v>0</c:v>
                </c:pt>
                <c:pt idx="328">
                  <c:v>0</c:v>
                </c:pt>
                <c:pt idx="329">
                  <c:v>0</c:v>
                </c:pt>
                <c:pt idx="330">
                  <c:v>0</c:v>
                </c:pt>
                <c:pt idx="331">
                  <c:v>0</c:v>
                </c:pt>
                <c:pt idx="332">
                  <c:v>0</c:v>
                </c:pt>
                <c:pt idx="333">
                  <c:v>0</c:v>
                </c:pt>
                <c:pt idx="334">
                  <c:v>0</c:v>
                </c:pt>
                <c:pt idx="335">
                  <c:v>0</c:v>
                </c:pt>
                <c:pt idx="336">
                  <c:v>0</c:v>
                </c:pt>
                <c:pt idx="337">
                  <c:v>0</c:v>
                </c:pt>
                <c:pt idx="338">
                  <c:v>0</c:v>
                </c:pt>
                <c:pt idx="339">
                  <c:v>0</c:v>
                </c:pt>
                <c:pt idx="340">
                  <c:v>0</c:v>
                </c:pt>
                <c:pt idx="341">
                  <c:v>0</c:v>
                </c:pt>
                <c:pt idx="342">
                  <c:v>0</c:v>
                </c:pt>
                <c:pt idx="343">
                  <c:v>0</c:v>
                </c:pt>
                <c:pt idx="344">
                  <c:v>0</c:v>
                </c:pt>
                <c:pt idx="345">
                  <c:v>0</c:v>
                </c:pt>
                <c:pt idx="346">
                  <c:v>0</c:v>
                </c:pt>
                <c:pt idx="347">
                  <c:v>0</c:v>
                </c:pt>
                <c:pt idx="348">
                  <c:v>0</c:v>
                </c:pt>
                <c:pt idx="349">
                  <c:v>0</c:v>
                </c:pt>
                <c:pt idx="350">
                  <c:v>0</c:v>
                </c:pt>
                <c:pt idx="351">
                  <c:v>0</c:v>
                </c:pt>
                <c:pt idx="352">
                  <c:v>0</c:v>
                </c:pt>
                <c:pt idx="353">
                  <c:v>0</c:v>
                </c:pt>
                <c:pt idx="354">
                  <c:v>0</c:v>
                </c:pt>
                <c:pt idx="355">
                  <c:v>0</c:v>
                </c:pt>
                <c:pt idx="356">
                  <c:v>0</c:v>
                </c:pt>
                <c:pt idx="357">
                  <c:v>0</c:v>
                </c:pt>
                <c:pt idx="358">
                  <c:v>0</c:v>
                </c:pt>
                <c:pt idx="359">
                  <c:v>0</c:v>
                </c:pt>
                <c:pt idx="360">
                  <c:v>0</c:v>
                </c:pt>
                <c:pt idx="361">
                  <c:v>0</c:v>
                </c:pt>
                <c:pt idx="362">
                  <c:v>0</c:v>
                </c:pt>
                <c:pt idx="363">
                  <c:v>0</c:v>
                </c:pt>
                <c:pt idx="364">
                  <c:v>0</c:v>
                </c:pt>
                <c:pt idx="365">
                  <c:v>0</c:v>
                </c:pt>
                <c:pt idx="366">
                  <c:v>0</c:v>
                </c:pt>
                <c:pt idx="367">
                  <c:v>0</c:v>
                </c:pt>
                <c:pt idx="368">
                  <c:v>0</c:v>
                </c:pt>
                <c:pt idx="369">
                  <c:v>0</c:v>
                </c:pt>
                <c:pt idx="370">
                  <c:v>0</c:v>
                </c:pt>
                <c:pt idx="371">
                  <c:v>0</c:v>
                </c:pt>
                <c:pt idx="372">
                  <c:v>0</c:v>
                </c:pt>
                <c:pt idx="373">
                  <c:v>0</c:v>
                </c:pt>
                <c:pt idx="374">
                  <c:v>0</c:v>
                </c:pt>
                <c:pt idx="375">
                  <c:v>0</c:v>
                </c:pt>
                <c:pt idx="376">
                  <c:v>0</c:v>
                </c:pt>
                <c:pt idx="377">
                  <c:v>0</c:v>
                </c:pt>
                <c:pt idx="378">
                  <c:v>0</c:v>
                </c:pt>
                <c:pt idx="379">
                  <c:v>0</c:v>
                </c:pt>
                <c:pt idx="380">
                  <c:v>0</c:v>
                </c:pt>
                <c:pt idx="381">
                  <c:v>0</c:v>
                </c:pt>
                <c:pt idx="382">
                  <c:v>0</c:v>
                </c:pt>
                <c:pt idx="383">
                  <c:v>0</c:v>
                </c:pt>
                <c:pt idx="384">
                  <c:v>0</c:v>
                </c:pt>
                <c:pt idx="385">
                  <c:v>0</c:v>
                </c:pt>
                <c:pt idx="386">
                  <c:v>0</c:v>
                </c:pt>
                <c:pt idx="387">
                  <c:v>0</c:v>
                </c:pt>
                <c:pt idx="388">
                  <c:v>0</c:v>
                </c:pt>
                <c:pt idx="389">
                  <c:v>0</c:v>
                </c:pt>
                <c:pt idx="390">
                  <c:v>0</c:v>
                </c:pt>
                <c:pt idx="391">
                  <c:v>0</c:v>
                </c:pt>
                <c:pt idx="392">
                  <c:v>0</c:v>
                </c:pt>
                <c:pt idx="393">
                  <c:v>0</c:v>
                </c:pt>
                <c:pt idx="394">
                  <c:v>0</c:v>
                </c:pt>
                <c:pt idx="395">
                  <c:v>0</c:v>
                </c:pt>
                <c:pt idx="396">
                  <c:v>0</c:v>
                </c:pt>
                <c:pt idx="397">
                  <c:v>0</c:v>
                </c:pt>
                <c:pt idx="398">
                  <c:v>0</c:v>
                </c:pt>
                <c:pt idx="399">
                  <c:v>0</c:v>
                </c:pt>
                <c:pt idx="400">
                  <c:v>0</c:v>
                </c:pt>
                <c:pt idx="401">
                  <c:v>0</c:v>
                </c:pt>
                <c:pt idx="402">
                  <c:v>0</c:v>
                </c:pt>
                <c:pt idx="403">
                  <c:v>0</c:v>
                </c:pt>
                <c:pt idx="404">
                  <c:v>0</c:v>
                </c:pt>
                <c:pt idx="405">
                  <c:v>0</c:v>
                </c:pt>
                <c:pt idx="406">
                  <c:v>0</c:v>
                </c:pt>
                <c:pt idx="407">
                  <c:v>0</c:v>
                </c:pt>
                <c:pt idx="408">
                  <c:v>0</c:v>
                </c:pt>
                <c:pt idx="409">
                  <c:v>0</c:v>
                </c:pt>
                <c:pt idx="410">
                  <c:v>0</c:v>
                </c:pt>
                <c:pt idx="411">
                  <c:v>0</c:v>
                </c:pt>
                <c:pt idx="412">
                  <c:v>0</c:v>
                </c:pt>
                <c:pt idx="413">
                  <c:v>0</c:v>
                </c:pt>
                <c:pt idx="414">
                  <c:v>0</c:v>
                </c:pt>
                <c:pt idx="415">
                  <c:v>0</c:v>
                </c:pt>
                <c:pt idx="416">
                  <c:v>0</c:v>
                </c:pt>
                <c:pt idx="417">
                  <c:v>0</c:v>
                </c:pt>
                <c:pt idx="418">
                  <c:v>0</c:v>
                </c:pt>
                <c:pt idx="419">
                  <c:v>0</c:v>
                </c:pt>
                <c:pt idx="420">
                  <c:v>0</c:v>
                </c:pt>
                <c:pt idx="421">
                  <c:v>0</c:v>
                </c:pt>
                <c:pt idx="422">
                  <c:v>0</c:v>
                </c:pt>
                <c:pt idx="423">
                  <c:v>0</c:v>
                </c:pt>
                <c:pt idx="424">
                  <c:v>0</c:v>
                </c:pt>
                <c:pt idx="425">
                  <c:v>0</c:v>
                </c:pt>
                <c:pt idx="426">
                  <c:v>0</c:v>
                </c:pt>
                <c:pt idx="427">
                  <c:v>0</c:v>
                </c:pt>
                <c:pt idx="428">
                  <c:v>0</c:v>
                </c:pt>
                <c:pt idx="429">
                  <c:v>0</c:v>
                </c:pt>
                <c:pt idx="430">
                  <c:v>0</c:v>
                </c:pt>
                <c:pt idx="431">
                  <c:v>0</c:v>
                </c:pt>
                <c:pt idx="432">
                  <c:v>0</c:v>
                </c:pt>
                <c:pt idx="433">
                  <c:v>0</c:v>
                </c:pt>
                <c:pt idx="434">
                  <c:v>0</c:v>
                </c:pt>
                <c:pt idx="435">
                  <c:v>0</c:v>
                </c:pt>
                <c:pt idx="436">
                  <c:v>0</c:v>
                </c:pt>
                <c:pt idx="437">
                  <c:v>0</c:v>
                </c:pt>
                <c:pt idx="438">
                  <c:v>0</c:v>
                </c:pt>
                <c:pt idx="439">
                  <c:v>0</c:v>
                </c:pt>
                <c:pt idx="440">
                  <c:v>0</c:v>
                </c:pt>
                <c:pt idx="441">
                  <c:v>0</c:v>
                </c:pt>
                <c:pt idx="442">
                  <c:v>0</c:v>
                </c:pt>
                <c:pt idx="443">
                  <c:v>0</c:v>
                </c:pt>
                <c:pt idx="444">
                  <c:v>0</c:v>
                </c:pt>
                <c:pt idx="445">
                  <c:v>0</c:v>
                </c:pt>
                <c:pt idx="446">
                  <c:v>0</c:v>
                </c:pt>
                <c:pt idx="447">
                  <c:v>0</c:v>
                </c:pt>
                <c:pt idx="448">
                  <c:v>0</c:v>
                </c:pt>
                <c:pt idx="449">
                  <c:v>0</c:v>
                </c:pt>
                <c:pt idx="450">
                  <c:v>0</c:v>
                </c:pt>
                <c:pt idx="451">
                  <c:v>0</c:v>
                </c:pt>
                <c:pt idx="452">
                  <c:v>0</c:v>
                </c:pt>
                <c:pt idx="453">
                  <c:v>0</c:v>
                </c:pt>
                <c:pt idx="454">
                  <c:v>0</c:v>
                </c:pt>
                <c:pt idx="455">
                  <c:v>0</c:v>
                </c:pt>
                <c:pt idx="456">
                  <c:v>0</c:v>
                </c:pt>
                <c:pt idx="457">
                  <c:v>0</c:v>
                </c:pt>
                <c:pt idx="458">
                  <c:v>0</c:v>
                </c:pt>
                <c:pt idx="459">
                  <c:v>0</c:v>
                </c:pt>
                <c:pt idx="460">
                  <c:v>0</c:v>
                </c:pt>
                <c:pt idx="461">
                  <c:v>0</c:v>
                </c:pt>
                <c:pt idx="462">
                  <c:v>0</c:v>
                </c:pt>
                <c:pt idx="463">
                  <c:v>0</c:v>
                </c:pt>
                <c:pt idx="464">
                  <c:v>0</c:v>
                </c:pt>
                <c:pt idx="465">
                  <c:v>0</c:v>
                </c:pt>
                <c:pt idx="466">
                  <c:v>0</c:v>
                </c:pt>
                <c:pt idx="467">
                  <c:v>0</c:v>
                </c:pt>
                <c:pt idx="468">
                  <c:v>0</c:v>
                </c:pt>
                <c:pt idx="469">
                  <c:v>0</c:v>
                </c:pt>
                <c:pt idx="470">
                  <c:v>0</c:v>
                </c:pt>
                <c:pt idx="471">
                  <c:v>0</c:v>
                </c:pt>
                <c:pt idx="472">
                  <c:v>0</c:v>
                </c:pt>
                <c:pt idx="473">
                  <c:v>0</c:v>
                </c:pt>
                <c:pt idx="474">
                  <c:v>0</c:v>
                </c:pt>
                <c:pt idx="475">
                  <c:v>0</c:v>
                </c:pt>
                <c:pt idx="476">
                  <c:v>0</c:v>
                </c:pt>
                <c:pt idx="477">
                  <c:v>0</c:v>
                </c:pt>
                <c:pt idx="478">
                  <c:v>0</c:v>
                </c:pt>
                <c:pt idx="479">
                  <c:v>0</c:v>
                </c:pt>
                <c:pt idx="480">
                  <c:v>0</c:v>
                </c:pt>
                <c:pt idx="481">
                  <c:v>0</c:v>
                </c:pt>
                <c:pt idx="482">
                  <c:v>0</c:v>
                </c:pt>
                <c:pt idx="483">
                  <c:v>0</c:v>
                </c:pt>
                <c:pt idx="484">
                  <c:v>0</c:v>
                </c:pt>
                <c:pt idx="485">
                  <c:v>0</c:v>
                </c:pt>
                <c:pt idx="486">
                  <c:v>0</c:v>
                </c:pt>
                <c:pt idx="487">
                  <c:v>0</c:v>
                </c:pt>
                <c:pt idx="488">
                  <c:v>0</c:v>
                </c:pt>
                <c:pt idx="489">
                  <c:v>0</c:v>
                </c:pt>
                <c:pt idx="490">
                  <c:v>0</c:v>
                </c:pt>
                <c:pt idx="491">
                  <c:v>0</c:v>
                </c:pt>
                <c:pt idx="492">
                  <c:v>0</c:v>
                </c:pt>
                <c:pt idx="493">
                  <c:v>0</c:v>
                </c:pt>
                <c:pt idx="494">
                  <c:v>0</c:v>
                </c:pt>
                <c:pt idx="495">
                  <c:v>0</c:v>
                </c:pt>
                <c:pt idx="496">
                  <c:v>0</c:v>
                </c:pt>
                <c:pt idx="497">
                  <c:v>0</c:v>
                </c:pt>
                <c:pt idx="498">
                  <c:v>0</c:v>
                </c:pt>
                <c:pt idx="499">
                  <c:v>0</c:v>
                </c:pt>
                <c:pt idx="500">
                  <c:v>0</c:v>
                </c:pt>
                <c:pt idx="501">
                  <c:v>0</c:v>
                </c:pt>
                <c:pt idx="502">
                  <c:v>0</c:v>
                </c:pt>
                <c:pt idx="503">
                  <c:v>0</c:v>
                </c:pt>
                <c:pt idx="504">
                  <c:v>0</c:v>
                </c:pt>
                <c:pt idx="505">
                  <c:v>0</c:v>
                </c:pt>
                <c:pt idx="506">
                  <c:v>0</c:v>
                </c:pt>
                <c:pt idx="507">
                  <c:v>0</c:v>
                </c:pt>
                <c:pt idx="508">
                  <c:v>0</c:v>
                </c:pt>
                <c:pt idx="509">
                  <c:v>0</c:v>
                </c:pt>
                <c:pt idx="510">
                  <c:v>0</c:v>
                </c:pt>
                <c:pt idx="511">
                  <c:v>0</c:v>
                </c:pt>
                <c:pt idx="512">
                  <c:v>0</c:v>
                </c:pt>
                <c:pt idx="513">
                  <c:v>0</c:v>
                </c:pt>
                <c:pt idx="514">
                  <c:v>0</c:v>
                </c:pt>
                <c:pt idx="515">
                  <c:v>0</c:v>
                </c:pt>
                <c:pt idx="516">
                  <c:v>0</c:v>
                </c:pt>
                <c:pt idx="517">
                  <c:v>0</c:v>
                </c:pt>
                <c:pt idx="518">
                  <c:v>0</c:v>
                </c:pt>
                <c:pt idx="519">
                  <c:v>0</c:v>
                </c:pt>
                <c:pt idx="520">
                  <c:v>0</c:v>
                </c:pt>
                <c:pt idx="521">
                  <c:v>0</c:v>
                </c:pt>
                <c:pt idx="522">
                  <c:v>0</c:v>
                </c:pt>
                <c:pt idx="523">
                  <c:v>0</c:v>
                </c:pt>
                <c:pt idx="524">
                  <c:v>0</c:v>
                </c:pt>
                <c:pt idx="525">
                  <c:v>0</c:v>
                </c:pt>
                <c:pt idx="526">
                  <c:v>0</c:v>
                </c:pt>
                <c:pt idx="527">
                  <c:v>0</c:v>
                </c:pt>
                <c:pt idx="528">
                  <c:v>0</c:v>
                </c:pt>
                <c:pt idx="529">
                  <c:v>0</c:v>
                </c:pt>
                <c:pt idx="530">
                  <c:v>0</c:v>
                </c:pt>
                <c:pt idx="531">
                  <c:v>0</c:v>
                </c:pt>
                <c:pt idx="532">
                  <c:v>0</c:v>
                </c:pt>
                <c:pt idx="533">
                  <c:v>0</c:v>
                </c:pt>
                <c:pt idx="534">
                  <c:v>0</c:v>
                </c:pt>
                <c:pt idx="535">
                  <c:v>0</c:v>
                </c:pt>
                <c:pt idx="536">
                  <c:v>0</c:v>
                </c:pt>
                <c:pt idx="537">
                  <c:v>0</c:v>
                </c:pt>
                <c:pt idx="538">
                  <c:v>0</c:v>
                </c:pt>
                <c:pt idx="539">
                  <c:v>0</c:v>
                </c:pt>
                <c:pt idx="540">
                  <c:v>0</c:v>
                </c:pt>
                <c:pt idx="541">
                  <c:v>0</c:v>
                </c:pt>
                <c:pt idx="542">
                  <c:v>0</c:v>
                </c:pt>
                <c:pt idx="543">
                  <c:v>0</c:v>
                </c:pt>
                <c:pt idx="544">
                  <c:v>0</c:v>
                </c:pt>
                <c:pt idx="545">
                  <c:v>0</c:v>
                </c:pt>
                <c:pt idx="546">
                  <c:v>0</c:v>
                </c:pt>
                <c:pt idx="547">
                  <c:v>0</c:v>
                </c:pt>
                <c:pt idx="548">
                  <c:v>0</c:v>
                </c:pt>
                <c:pt idx="549">
                  <c:v>0</c:v>
                </c:pt>
                <c:pt idx="550">
                  <c:v>0</c:v>
                </c:pt>
                <c:pt idx="551">
                  <c:v>0</c:v>
                </c:pt>
                <c:pt idx="552">
                  <c:v>0</c:v>
                </c:pt>
                <c:pt idx="553">
                  <c:v>0</c:v>
                </c:pt>
                <c:pt idx="554">
                  <c:v>0</c:v>
                </c:pt>
                <c:pt idx="555">
                  <c:v>0</c:v>
                </c:pt>
                <c:pt idx="556">
                  <c:v>0</c:v>
                </c:pt>
                <c:pt idx="557">
                  <c:v>0</c:v>
                </c:pt>
                <c:pt idx="558">
                  <c:v>0</c:v>
                </c:pt>
                <c:pt idx="559">
                  <c:v>0</c:v>
                </c:pt>
                <c:pt idx="560">
                  <c:v>0</c:v>
                </c:pt>
                <c:pt idx="561">
                  <c:v>0</c:v>
                </c:pt>
                <c:pt idx="562">
                  <c:v>0</c:v>
                </c:pt>
                <c:pt idx="563">
                  <c:v>0</c:v>
                </c:pt>
                <c:pt idx="564">
                  <c:v>0</c:v>
                </c:pt>
                <c:pt idx="565">
                  <c:v>0</c:v>
                </c:pt>
                <c:pt idx="566">
                  <c:v>0</c:v>
                </c:pt>
                <c:pt idx="567">
                  <c:v>0</c:v>
                </c:pt>
                <c:pt idx="568">
                  <c:v>0</c:v>
                </c:pt>
                <c:pt idx="569">
                  <c:v>0</c:v>
                </c:pt>
                <c:pt idx="570">
                  <c:v>0</c:v>
                </c:pt>
                <c:pt idx="571">
                  <c:v>0</c:v>
                </c:pt>
                <c:pt idx="572">
                  <c:v>0</c:v>
                </c:pt>
                <c:pt idx="573">
                  <c:v>0</c:v>
                </c:pt>
                <c:pt idx="574">
                  <c:v>0</c:v>
                </c:pt>
                <c:pt idx="575">
                  <c:v>0</c:v>
                </c:pt>
                <c:pt idx="576">
                  <c:v>0</c:v>
                </c:pt>
                <c:pt idx="577">
                  <c:v>0</c:v>
                </c:pt>
                <c:pt idx="578">
                  <c:v>0</c:v>
                </c:pt>
                <c:pt idx="579">
                  <c:v>0</c:v>
                </c:pt>
                <c:pt idx="580">
                  <c:v>0</c:v>
                </c:pt>
                <c:pt idx="581">
                  <c:v>0</c:v>
                </c:pt>
                <c:pt idx="582">
                  <c:v>0</c:v>
                </c:pt>
                <c:pt idx="583">
                  <c:v>0</c:v>
                </c:pt>
                <c:pt idx="584">
                  <c:v>0</c:v>
                </c:pt>
                <c:pt idx="585">
                  <c:v>0</c:v>
                </c:pt>
                <c:pt idx="586">
                  <c:v>0</c:v>
                </c:pt>
                <c:pt idx="587">
                  <c:v>0</c:v>
                </c:pt>
                <c:pt idx="588">
                  <c:v>0</c:v>
                </c:pt>
                <c:pt idx="589">
                  <c:v>0</c:v>
                </c:pt>
                <c:pt idx="590">
                  <c:v>0</c:v>
                </c:pt>
                <c:pt idx="591">
                  <c:v>0</c:v>
                </c:pt>
                <c:pt idx="592">
                  <c:v>0</c:v>
                </c:pt>
                <c:pt idx="593">
                  <c:v>0</c:v>
                </c:pt>
                <c:pt idx="594">
                  <c:v>0</c:v>
                </c:pt>
                <c:pt idx="595">
                  <c:v>0</c:v>
                </c:pt>
                <c:pt idx="596">
                  <c:v>0</c:v>
                </c:pt>
                <c:pt idx="597">
                  <c:v>0</c:v>
                </c:pt>
                <c:pt idx="598">
                  <c:v>0</c:v>
                </c:pt>
                <c:pt idx="599">
                  <c:v>0</c:v>
                </c:pt>
                <c:pt idx="600">
                  <c:v>0</c:v>
                </c:pt>
                <c:pt idx="601">
                  <c:v>0</c:v>
                </c:pt>
                <c:pt idx="602">
                  <c:v>0</c:v>
                </c:pt>
                <c:pt idx="603">
                  <c:v>0</c:v>
                </c:pt>
                <c:pt idx="604">
                  <c:v>0</c:v>
                </c:pt>
                <c:pt idx="605">
                  <c:v>0</c:v>
                </c:pt>
                <c:pt idx="606">
                  <c:v>0</c:v>
                </c:pt>
                <c:pt idx="607">
                  <c:v>0</c:v>
                </c:pt>
                <c:pt idx="608">
                  <c:v>0</c:v>
                </c:pt>
                <c:pt idx="609">
                  <c:v>0</c:v>
                </c:pt>
                <c:pt idx="610">
                  <c:v>0</c:v>
                </c:pt>
                <c:pt idx="611">
                  <c:v>0</c:v>
                </c:pt>
                <c:pt idx="612">
                  <c:v>0</c:v>
                </c:pt>
                <c:pt idx="613">
                  <c:v>0</c:v>
                </c:pt>
                <c:pt idx="614">
                  <c:v>0</c:v>
                </c:pt>
                <c:pt idx="615">
                  <c:v>0</c:v>
                </c:pt>
                <c:pt idx="616">
                  <c:v>0</c:v>
                </c:pt>
                <c:pt idx="617">
                  <c:v>0</c:v>
                </c:pt>
                <c:pt idx="618">
                  <c:v>0</c:v>
                </c:pt>
                <c:pt idx="619">
                  <c:v>0</c:v>
                </c:pt>
                <c:pt idx="620">
                  <c:v>0</c:v>
                </c:pt>
                <c:pt idx="621">
                  <c:v>0</c:v>
                </c:pt>
                <c:pt idx="622">
                  <c:v>0</c:v>
                </c:pt>
                <c:pt idx="623">
                  <c:v>0</c:v>
                </c:pt>
                <c:pt idx="624">
                  <c:v>0</c:v>
                </c:pt>
                <c:pt idx="625">
                  <c:v>0</c:v>
                </c:pt>
                <c:pt idx="626">
                  <c:v>0</c:v>
                </c:pt>
                <c:pt idx="627">
                  <c:v>0</c:v>
                </c:pt>
                <c:pt idx="628">
                  <c:v>0</c:v>
                </c:pt>
                <c:pt idx="629">
                  <c:v>0</c:v>
                </c:pt>
                <c:pt idx="630">
                  <c:v>0</c:v>
                </c:pt>
                <c:pt idx="631">
                  <c:v>0</c:v>
                </c:pt>
                <c:pt idx="632">
                  <c:v>0</c:v>
                </c:pt>
                <c:pt idx="633">
                  <c:v>0</c:v>
                </c:pt>
                <c:pt idx="634">
                  <c:v>0</c:v>
                </c:pt>
                <c:pt idx="635">
                  <c:v>0</c:v>
                </c:pt>
                <c:pt idx="636">
                  <c:v>0</c:v>
                </c:pt>
                <c:pt idx="637">
                  <c:v>0</c:v>
                </c:pt>
                <c:pt idx="638">
                  <c:v>0</c:v>
                </c:pt>
                <c:pt idx="639">
                  <c:v>0</c:v>
                </c:pt>
                <c:pt idx="640">
                  <c:v>0</c:v>
                </c:pt>
                <c:pt idx="641">
                  <c:v>0</c:v>
                </c:pt>
                <c:pt idx="642">
                  <c:v>0</c:v>
                </c:pt>
                <c:pt idx="643">
                  <c:v>0</c:v>
                </c:pt>
                <c:pt idx="644">
                  <c:v>0</c:v>
                </c:pt>
                <c:pt idx="645">
                  <c:v>0</c:v>
                </c:pt>
                <c:pt idx="646">
                  <c:v>0</c:v>
                </c:pt>
                <c:pt idx="647">
                  <c:v>0</c:v>
                </c:pt>
                <c:pt idx="648">
                  <c:v>0</c:v>
                </c:pt>
                <c:pt idx="649">
                  <c:v>0</c:v>
                </c:pt>
                <c:pt idx="650">
                  <c:v>0</c:v>
                </c:pt>
                <c:pt idx="651">
                  <c:v>0</c:v>
                </c:pt>
                <c:pt idx="652">
                  <c:v>0</c:v>
                </c:pt>
                <c:pt idx="653">
                  <c:v>0</c:v>
                </c:pt>
                <c:pt idx="654">
                  <c:v>0</c:v>
                </c:pt>
                <c:pt idx="655">
                  <c:v>0</c:v>
                </c:pt>
                <c:pt idx="656">
                  <c:v>0</c:v>
                </c:pt>
                <c:pt idx="657">
                  <c:v>0</c:v>
                </c:pt>
                <c:pt idx="658">
                  <c:v>0</c:v>
                </c:pt>
                <c:pt idx="659">
                  <c:v>0</c:v>
                </c:pt>
                <c:pt idx="660">
                  <c:v>0</c:v>
                </c:pt>
                <c:pt idx="661">
                  <c:v>0</c:v>
                </c:pt>
                <c:pt idx="662">
                  <c:v>0</c:v>
                </c:pt>
                <c:pt idx="663">
                  <c:v>0</c:v>
                </c:pt>
                <c:pt idx="664">
                  <c:v>0</c:v>
                </c:pt>
                <c:pt idx="665">
                  <c:v>0</c:v>
                </c:pt>
                <c:pt idx="666">
                  <c:v>0</c:v>
                </c:pt>
                <c:pt idx="667">
                  <c:v>0</c:v>
                </c:pt>
                <c:pt idx="668">
                  <c:v>0</c:v>
                </c:pt>
                <c:pt idx="669">
                  <c:v>0</c:v>
                </c:pt>
                <c:pt idx="670">
                  <c:v>0</c:v>
                </c:pt>
                <c:pt idx="671">
                  <c:v>0</c:v>
                </c:pt>
                <c:pt idx="672">
                  <c:v>0</c:v>
                </c:pt>
                <c:pt idx="673">
                  <c:v>0</c:v>
                </c:pt>
                <c:pt idx="674">
                  <c:v>0</c:v>
                </c:pt>
                <c:pt idx="675">
                  <c:v>0</c:v>
                </c:pt>
                <c:pt idx="676">
                  <c:v>0</c:v>
                </c:pt>
                <c:pt idx="677">
                  <c:v>0</c:v>
                </c:pt>
                <c:pt idx="678">
                  <c:v>0</c:v>
                </c:pt>
                <c:pt idx="679">
                  <c:v>0</c:v>
                </c:pt>
                <c:pt idx="680">
                  <c:v>0</c:v>
                </c:pt>
                <c:pt idx="681">
                  <c:v>0</c:v>
                </c:pt>
                <c:pt idx="682">
                  <c:v>0</c:v>
                </c:pt>
                <c:pt idx="683">
                  <c:v>0</c:v>
                </c:pt>
                <c:pt idx="684">
                  <c:v>0</c:v>
                </c:pt>
                <c:pt idx="685">
                  <c:v>0</c:v>
                </c:pt>
                <c:pt idx="686">
                  <c:v>0</c:v>
                </c:pt>
                <c:pt idx="687">
                  <c:v>0</c:v>
                </c:pt>
                <c:pt idx="688">
                  <c:v>0</c:v>
                </c:pt>
                <c:pt idx="689">
                  <c:v>0</c:v>
                </c:pt>
                <c:pt idx="690">
                  <c:v>0</c:v>
                </c:pt>
                <c:pt idx="691">
                  <c:v>0</c:v>
                </c:pt>
                <c:pt idx="692">
                  <c:v>0</c:v>
                </c:pt>
                <c:pt idx="693">
                  <c:v>0</c:v>
                </c:pt>
                <c:pt idx="694">
                  <c:v>0</c:v>
                </c:pt>
                <c:pt idx="695">
                  <c:v>0</c:v>
                </c:pt>
                <c:pt idx="696">
                  <c:v>0</c:v>
                </c:pt>
                <c:pt idx="697">
                  <c:v>0</c:v>
                </c:pt>
                <c:pt idx="698">
                  <c:v>0</c:v>
                </c:pt>
                <c:pt idx="699">
                  <c:v>0</c:v>
                </c:pt>
                <c:pt idx="700">
                  <c:v>0</c:v>
                </c:pt>
                <c:pt idx="701">
                  <c:v>0</c:v>
                </c:pt>
                <c:pt idx="702">
                  <c:v>0</c:v>
                </c:pt>
                <c:pt idx="703">
                  <c:v>0</c:v>
                </c:pt>
                <c:pt idx="704">
                  <c:v>0</c:v>
                </c:pt>
                <c:pt idx="705">
                  <c:v>0</c:v>
                </c:pt>
                <c:pt idx="706">
                  <c:v>0</c:v>
                </c:pt>
                <c:pt idx="707">
                  <c:v>0</c:v>
                </c:pt>
                <c:pt idx="708">
                  <c:v>0</c:v>
                </c:pt>
                <c:pt idx="709">
                  <c:v>0</c:v>
                </c:pt>
                <c:pt idx="710">
                  <c:v>0</c:v>
                </c:pt>
                <c:pt idx="711">
                  <c:v>0</c:v>
                </c:pt>
                <c:pt idx="712">
                  <c:v>0</c:v>
                </c:pt>
                <c:pt idx="713">
                  <c:v>0</c:v>
                </c:pt>
                <c:pt idx="714">
                  <c:v>0</c:v>
                </c:pt>
                <c:pt idx="715">
                  <c:v>0</c:v>
                </c:pt>
                <c:pt idx="716">
                  <c:v>0</c:v>
                </c:pt>
                <c:pt idx="717">
                  <c:v>0</c:v>
                </c:pt>
                <c:pt idx="718">
                  <c:v>0</c:v>
                </c:pt>
                <c:pt idx="719">
                  <c:v>0</c:v>
                </c:pt>
                <c:pt idx="720">
                  <c:v>0</c:v>
                </c:pt>
                <c:pt idx="721">
                  <c:v>0</c:v>
                </c:pt>
                <c:pt idx="722">
                  <c:v>0</c:v>
                </c:pt>
                <c:pt idx="723">
                  <c:v>0</c:v>
                </c:pt>
                <c:pt idx="724">
                  <c:v>0</c:v>
                </c:pt>
                <c:pt idx="725">
                  <c:v>0</c:v>
                </c:pt>
                <c:pt idx="726">
                  <c:v>0</c:v>
                </c:pt>
                <c:pt idx="727">
                  <c:v>0</c:v>
                </c:pt>
                <c:pt idx="728">
                  <c:v>0</c:v>
                </c:pt>
                <c:pt idx="729">
                  <c:v>0</c:v>
                </c:pt>
                <c:pt idx="730">
                  <c:v>0</c:v>
                </c:pt>
                <c:pt idx="731">
                  <c:v>0</c:v>
                </c:pt>
                <c:pt idx="732">
                  <c:v>0</c:v>
                </c:pt>
                <c:pt idx="733">
                  <c:v>0</c:v>
                </c:pt>
                <c:pt idx="734">
                  <c:v>0</c:v>
                </c:pt>
                <c:pt idx="735">
                  <c:v>0</c:v>
                </c:pt>
                <c:pt idx="736">
                  <c:v>0</c:v>
                </c:pt>
                <c:pt idx="737">
                  <c:v>0</c:v>
                </c:pt>
                <c:pt idx="738">
                  <c:v>0</c:v>
                </c:pt>
                <c:pt idx="739">
                  <c:v>0</c:v>
                </c:pt>
                <c:pt idx="740">
                  <c:v>0</c:v>
                </c:pt>
                <c:pt idx="741">
                  <c:v>0</c:v>
                </c:pt>
                <c:pt idx="742">
                  <c:v>0</c:v>
                </c:pt>
                <c:pt idx="743">
                  <c:v>0</c:v>
                </c:pt>
                <c:pt idx="744">
                  <c:v>0</c:v>
                </c:pt>
                <c:pt idx="745">
                  <c:v>0</c:v>
                </c:pt>
                <c:pt idx="746">
                  <c:v>0</c:v>
                </c:pt>
                <c:pt idx="747">
                  <c:v>0</c:v>
                </c:pt>
                <c:pt idx="748">
                  <c:v>0</c:v>
                </c:pt>
                <c:pt idx="749">
                  <c:v>0</c:v>
                </c:pt>
                <c:pt idx="750">
                  <c:v>0</c:v>
                </c:pt>
                <c:pt idx="751">
                  <c:v>0</c:v>
                </c:pt>
                <c:pt idx="752">
                  <c:v>0</c:v>
                </c:pt>
                <c:pt idx="753">
                  <c:v>0</c:v>
                </c:pt>
                <c:pt idx="754">
                  <c:v>0</c:v>
                </c:pt>
                <c:pt idx="755">
                  <c:v>0</c:v>
                </c:pt>
                <c:pt idx="756">
                  <c:v>0</c:v>
                </c:pt>
                <c:pt idx="757">
                  <c:v>0</c:v>
                </c:pt>
                <c:pt idx="758">
                  <c:v>0</c:v>
                </c:pt>
                <c:pt idx="759">
                  <c:v>0</c:v>
                </c:pt>
                <c:pt idx="760">
                  <c:v>0</c:v>
                </c:pt>
                <c:pt idx="761">
                  <c:v>0</c:v>
                </c:pt>
                <c:pt idx="762">
                  <c:v>0</c:v>
                </c:pt>
                <c:pt idx="763">
                  <c:v>0</c:v>
                </c:pt>
                <c:pt idx="764">
                  <c:v>0</c:v>
                </c:pt>
                <c:pt idx="765">
                  <c:v>0</c:v>
                </c:pt>
                <c:pt idx="766">
                  <c:v>0</c:v>
                </c:pt>
                <c:pt idx="767">
                  <c:v>0</c:v>
                </c:pt>
                <c:pt idx="768">
                  <c:v>0</c:v>
                </c:pt>
                <c:pt idx="769">
                  <c:v>0</c:v>
                </c:pt>
                <c:pt idx="770">
                  <c:v>0</c:v>
                </c:pt>
                <c:pt idx="771">
                  <c:v>0</c:v>
                </c:pt>
                <c:pt idx="772">
                  <c:v>0</c:v>
                </c:pt>
                <c:pt idx="773">
                  <c:v>0</c:v>
                </c:pt>
                <c:pt idx="774">
                  <c:v>0</c:v>
                </c:pt>
                <c:pt idx="775">
                  <c:v>0</c:v>
                </c:pt>
                <c:pt idx="776">
                  <c:v>0</c:v>
                </c:pt>
                <c:pt idx="777">
                  <c:v>0</c:v>
                </c:pt>
                <c:pt idx="778">
                  <c:v>0</c:v>
                </c:pt>
                <c:pt idx="779">
                  <c:v>0</c:v>
                </c:pt>
                <c:pt idx="780">
                  <c:v>0</c:v>
                </c:pt>
                <c:pt idx="781">
                  <c:v>0</c:v>
                </c:pt>
                <c:pt idx="782">
                  <c:v>0</c:v>
                </c:pt>
                <c:pt idx="783">
                  <c:v>0</c:v>
                </c:pt>
                <c:pt idx="784">
                  <c:v>0</c:v>
                </c:pt>
                <c:pt idx="785">
                  <c:v>0</c:v>
                </c:pt>
                <c:pt idx="786">
                  <c:v>0</c:v>
                </c:pt>
                <c:pt idx="787">
                  <c:v>0</c:v>
                </c:pt>
                <c:pt idx="788">
                  <c:v>0</c:v>
                </c:pt>
                <c:pt idx="789">
                  <c:v>0</c:v>
                </c:pt>
                <c:pt idx="790">
                  <c:v>0</c:v>
                </c:pt>
                <c:pt idx="791">
                  <c:v>0</c:v>
                </c:pt>
                <c:pt idx="792">
                  <c:v>0</c:v>
                </c:pt>
                <c:pt idx="793">
                  <c:v>0</c:v>
                </c:pt>
                <c:pt idx="794">
                  <c:v>0</c:v>
                </c:pt>
                <c:pt idx="795">
                  <c:v>0</c:v>
                </c:pt>
                <c:pt idx="796">
                  <c:v>0</c:v>
                </c:pt>
                <c:pt idx="797">
                  <c:v>0</c:v>
                </c:pt>
                <c:pt idx="798">
                  <c:v>0</c:v>
                </c:pt>
                <c:pt idx="799">
                  <c:v>0</c:v>
                </c:pt>
                <c:pt idx="800">
                  <c:v>0</c:v>
                </c:pt>
                <c:pt idx="801">
                  <c:v>0</c:v>
                </c:pt>
                <c:pt idx="802">
                  <c:v>0</c:v>
                </c:pt>
                <c:pt idx="803">
                  <c:v>0</c:v>
                </c:pt>
                <c:pt idx="804">
                  <c:v>0</c:v>
                </c:pt>
                <c:pt idx="805">
                  <c:v>0</c:v>
                </c:pt>
                <c:pt idx="806">
                  <c:v>0</c:v>
                </c:pt>
                <c:pt idx="807">
                  <c:v>0</c:v>
                </c:pt>
                <c:pt idx="808">
                  <c:v>0</c:v>
                </c:pt>
                <c:pt idx="809">
                  <c:v>0</c:v>
                </c:pt>
                <c:pt idx="810">
                  <c:v>0</c:v>
                </c:pt>
                <c:pt idx="811">
                  <c:v>0</c:v>
                </c:pt>
                <c:pt idx="812">
                  <c:v>0</c:v>
                </c:pt>
                <c:pt idx="813">
                  <c:v>0</c:v>
                </c:pt>
                <c:pt idx="814">
                  <c:v>0</c:v>
                </c:pt>
                <c:pt idx="815">
                  <c:v>0</c:v>
                </c:pt>
                <c:pt idx="816">
                  <c:v>0</c:v>
                </c:pt>
                <c:pt idx="817">
                  <c:v>0</c:v>
                </c:pt>
                <c:pt idx="818">
                  <c:v>0</c:v>
                </c:pt>
                <c:pt idx="819">
                  <c:v>0</c:v>
                </c:pt>
                <c:pt idx="820">
                  <c:v>0</c:v>
                </c:pt>
                <c:pt idx="821">
                  <c:v>0</c:v>
                </c:pt>
                <c:pt idx="822">
                  <c:v>0</c:v>
                </c:pt>
                <c:pt idx="823">
                  <c:v>0</c:v>
                </c:pt>
                <c:pt idx="824">
                  <c:v>0</c:v>
                </c:pt>
                <c:pt idx="825">
                  <c:v>0</c:v>
                </c:pt>
                <c:pt idx="826">
                  <c:v>0</c:v>
                </c:pt>
                <c:pt idx="827">
                  <c:v>0</c:v>
                </c:pt>
                <c:pt idx="828">
                  <c:v>0</c:v>
                </c:pt>
                <c:pt idx="829">
                  <c:v>0</c:v>
                </c:pt>
                <c:pt idx="830">
                  <c:v>0</c:v>
                </c:pt>
                <c:pt idx="831">
                  <c:v>0</c:v>
                </c:pt>
                <c:pt idx="832">
                  <c:v>0</c:v>
                </c:pt>
                <c:pt idx="833">
                  <c:v>0</c:v>
                </c:pt>
                <c:pt idx="834">
                  <c:v>0</c:v>
                </c:pt>
                <c:pt idx="835">
                  <c:v>0</c:v>
                </c:pt>
                <c:pt idx="836">
                  <c:v>0</c:v>
                </c:pt>
                <c:pt idx="837">
                  <c:v>0</c:v>
                </c:pt>
                <c:pt idx="838">
                  <c:v>0</c:v>
                </c:pt>
                <c:pt idx="839">
                  <c:v>0</c:v>
                </c:pt>
                <c:pt idx="840">
                  <c:v>0</c:v>
                </c:pt>
                <c:pt idx="841">
                  <c:v>0</c:v>
                </c:pt>
                <c:pt idx="842">
                  <c:v>0</c:v>
                </c:pt>
                <c:pt idx="843">
                  <c:v>0</c:v>
                </c:pt>
                <c:pt idx="844">
                  <c:v>0</c:v>
                </c:pt>
                <c:pt idx="845">
                  <c:v>0</c:v>
                </c:pt>
                <c:pt idx="846">
                  <c:v>0</c:v>
                </c:pt>
                <c:pt idx="847">
                  <c:v>0</c:v>
                </c:pt>
                <c:pt idx="848">
                  <c:v>0</c:v>
                </c:pt>
                <c:pt idx="849">
                  <c:v>0</c:v>
                </c:pt>
                <c:pt idx="850">
                  <c:v>0</c:v>
                </c:pt>
                <c:pt idx="851">
                  <c:v>0</c:v>
                </c:pt>
                <c:pt idx="852">
                  <c:v>0</c:v>
                </c:pt>
                <c:pt idx="853">
                  <c:v>0</c:v>
                </c:pt>
                <c:pt idx="854">
                  <c:v>0</c:v>
                </c:pt>
                <c:pt idx="855">
                  <c:v>0</c:v>
                </c:pt>
                <c:pt idx="856">
                  <c:v>0</c:v>
                </c:pt>
                <c:pt idx="857">
                  <c:v>0</c:v>
                </c:pt>
                <c:pt idx="858">
                  <c:v>0</c:v>
                </c:pt>
                <c:pt idx="859">
                  <c:v>0</c:v>
                </c:pt>
                <c:pt idx="860">
                  <c:v>0</c:v>
                </c:pt>
                <c:pt idx="861">
                  <c:v>0</c:v>
                </c:pt>
                <c:pt idx="862">
                  <c:v>0</c:v>
                </c:pt>
                <c:pt idx="863">
                  <c:v>0</c:v>
                </c:pt>
                <c:pt idx="864">
                  <c:v>0</c:v>
                </c:pt>
                <c:pt idx="865">
                  <c:v>0</c:v>
                </c:pt>
                <c:pt idx="866">
                  <c:v>0</c:v>
                </c:pt>
                <c:pt idx="867">
                  <c:v>0</c:v>
                </c:pt>
                <c:pt idx="868">
                  <c:v>0</c:v>
                </c:pt>
                <c:pt idx="869">
                  <c:v>0</c:v>
                </c:pt>
                <c:pt idx="870">
                  <c:v>0</c:v>
                </c:pt>
                <c:pt idx="871">
                  <c:v>0</c:v>
                </c:pt>
                <c:pt idx="872">
                  <c:v>0</c:v>
                </c:pt>
                <c:pt idx="873">
                  <c:v>0</c:v>
                </c:pt>
                <c:pt idx="874">
                  <c:v>0</c:v>
                </c:pt>
                <c:pt idx="875">
                  <c:v>0</c:v>
                </c:pt>
                <c:pt idx="876">
                  <c:v>0</c:v>
                </c:pt>
                <c:pt idx="877">
                  <c:v>0</c:v>
                </c:pt>
                <c:pt idx="878">
                  <c:v>0</c:v>
                </c:pt>
                <c:pt idx="879">
                  <c:v>0</c:v>
                </c:pt>
                <c:pt idx="880">
                  <c:v>0</c:v>
                </c:pt>
                <c:pt idx="881">
                  <c:v>0</c:v>
                </c:pt>
                <c:pt idx="882">
                  <c:v>0</c:v>
                </c:pt>
                <c:pt idx="883">
                  <c:v>0</c:v>
                </c:pt>
                <c:pt idx="884">
                  <c:v>0</c:v>
                </c:pt>
                <c:pt idx="885">
                  <c:v>0</c:v>
                </c:pt>
                <c:pt idx="886">
                  <c:v>0</c:v>
                </c:pt>
                <c:pt idx="887">
                  <c:v>0</c:v>
                </c:pt>
                <c:pt idx="888">
                  <c:v>0</c:v>
                </c:pt>
                <c:pt idx="889">
                  <c:v>0</c:v>
                </c:pt>
                <c:pt idx="890">
                  <c:v>0</c:v>
                </c:pt>
                <c:pt idx="891">
                  <c:v>0</c:v>
                </c:pt>
                <c:pt idx="892">
                  <c:v>0</c:v>
                </c:pt>
                <c:pt idx="893">
                  <c:v>0</c:v>
                </c:pt>
                <c:pt idx="894">
                  <c:v>0</c:v>
                </c:pt>
                <c:pt idx="895">
                  <c:v>0</c:v>
                </c:pt>
                <c:pt idx="896">
                  <c:v>0</c:v>
                </c:pt>
                <c:pt idx="897">
                  <c:v>0</c:v>
                </c:pt>
                <c:pt idx="898">
                  <c:v>0</c:v>
                </c:pt>
                <c:pt idx="899">
                  <c:v>0</c:v>
                </c:pt>
                <c:pt idx="900">
                  <c:v>0</c:v>
                </c:pt>
                <c:pt idx="901">
                  <c:v>0</c:v>
                </c:pt>
                <c:pt idx="902">
                  <c:v>0</c:v>
                </c:pt>
                <c:pt idx="903">
                  <c:v>0</c:v>
                </c:pt>
                <c:pt idx="904">
                  <c:v>0</c:v>
                </c:pt>
                <c:pt idx="905">
                  <c:v>0</c:v>
                </c:pt>
                <c:pt idx="906">
                  <c:v>0</c:v>
                </c:pt>
                <c:pt idx="907">
                  <c:v>0</c:v>
                </c:pt>
                <c:pt idx="908">
                  <c:v>0</c:v>
                </c:pt>
                <c:pt idx="909">
                  <c:v>0</c:v>
                </c:pt>
                <c:pt idx="910">
                  <c:v>0</c:v>
                </c:pt>
                <c:pt idx="911">
                  <c:v>0</c:v>
                </c:pt>
                <c:pt idx="912">
                  <c:v>0</c:v>
                </c:pt>
                <c:pt idx="913">
                  <c:v>0</c:v>
                </c:pt>
                <c:pt idx="914">
                  <c:v>0</c:v>
                </c:pt>
                <c:pt idx="915">
                  <c:v>0</c:v>
                </c:pt>
                <c:pt idx="916">
                  <c:v>0</c:v>
                </c:pt>
                <c:pt idx="917">
                  <c:v>0</c:v>
                </c:pt>
                <c:pt idx="918">
                  <c:v>0</c:v>
                </c:pt>
                <c:pt idx="919">
                  <c:v>0</c:v>
                </c:pt>
                <c:pt idx="920">
                  <c:v>0</c:v>
                </c:pt>
                <c:pt idx="921">
                  <c:v>0</c:v>
                </c:pt>
                <c:pt idx="922">
                  <c:v>0</c:v>
                </c:pt>
                <c:pt idx="923">
                  <c:v>0</c:v>
                </c:pt>
                <c:pt idx="924">
                  <c:v>0</c:v>
                </c:pt>
                <c:pt idx="925">
                  <c:v>0</c:v>
                </c:pt>
                <c:pt idx="926">
                  <c:v>0</c:v>
                </c:pt>
                <c:pt idx="927">
                  <c:v>0</c:v>
                </c:pt>
                <c:pt idx="928">
                  <c:v>0</c:v>
                </c:pt>
                <c:pt idx="929">
                  <c:v>0</c:v>
                </c:pt>
                <c:pt idx="930">
                  <c:v>0</c:v>
                </c:pt>
                <c:pt idx="931">
                  <c:v>0</c:v>
                </c:pt>
                <c:pt idx="932">
                  <c:v>0</c:v>
                </c:pt>
                <c:pt idx="933">
                  <c:v>0</c:v>
                </c:pt>
                <c:pt idx="934">
                  <c:v>0</c:v>
                </c:pt>
                <c:pt idx="935">
                  <c:v>0</c:v>
                </c:pt>
                <c:pt idx="936">
                  <c:v>0</c:v>
                </c:pt>
                <c:pt idx="937">
                  <c:v>0</c:v>
                </c:pt>
                <c:pt idx="938">
                  <c:v>0</c:v>
                </c:pt>
                <c:pt idx="939">
                  <c:v>0</c:v>
                </c:pt>
                <c:pt idx="940">
                  <c:v>0</c:v>
                </c:pt>
                <c:pt idx="941">
                  <c:v>0</c:v>
                </c:pt>
                <c:pt idx="942">
                  <c:v>0</c:v>
                </c:pt>
                <c:pt idx="943">
                  <c:v>0</c:v>
                </c:pt>
                <c:pt idx="944">
                  <c:v>0</c:v>
                </c:pt>
                <c:pt idx="945">
                  <c:v>0</c:v>
                </c:pt>
                <c:pt idx="946">
                  <c:v>0</c:v>
                </c:pt>
                <c:pt idx="947">
                  <c:v>0</c:v>
                </c:pt>
                <c:pt idx="948">
                  <c:v>0</c:v>
                </c:pt>
                <c:pt idx="949">
                  <c:v>0</c:v>
                </c:pt>
                <c:pt idx="950">
                  <c:v>0</c:v>
                </c:pt>
                <c:pt idx="951">
                  <c:v>0</c:v>
                </c:pt>
                <c:pt idx="952">
                  <c:v>0</c:v>
                </c:pt>
                <c:pt idx="953">
                  <c:v>0</c:v>
                </c:pt>
                <c:pt idx="954">
                  <c:v>0</c:v>
                </c:pt>
                <c:pt idx="955">
                  <c:v>0</c:v>
                </c:pt>
                <c:pt idx="956">
                  <c:v>0</c:v>
                </c:pt>
                <c:pt idx="957">
                  <c:v>0</c:v>
                </c:pt>
                <c:pt idx="958">
                  <c:v>0</c:v>
                </c:pt>
                <c:pt idx="959">
                  <c:v>0</c:v>
                </c:pt>
                <c:pt idx="960">
                  <c:v>0</c:v>
                </c:pt>
                <c:pt idx="961">
                  <c:v>0</c:v>
                </c:pt>
                <c:pt idx="962">
                  <c:v>0</c:v>
                </c:pt>
                <c:pt idx="963">
                  <c:v>0</c:v>
                </c:pt>
                <c:pt idx="964">
                  <c:v>0</c:v>
                </c:pt>
                <c:pt idx="965">
                  <c:v>0</c:v>
                </c:pt>
                <c:pt idx="966">
                  <c:v>0</c:v>
                </c:pt>
                <c:pt idx="967">
                  <c:v>0</c:v>
                </c:pt>
                <c:pt idx="968">
                  <c:v>0</c:v>
                </c:pt>
                <c:pt idx="969">
                  <c:v>0</c:v>
                </c:pt>
                <c:pt idx="970">
                  <c:v>0</c:v>
                </c:pt>
                <c:pt idx="971">
                  <c:v>0</c:v>
                </c:pt>
                <c:pt idx="972">
                  <c:v>0</c:v>
                </c:pt>
                <c:pt idx="973">
                  <c:v>0</c:v>
                </c:pt>
                <c:pt idx="974">
                  <c:v>0</c:v>
                </c:pt>
                <c:pt idx="975">
                  <c:v>0</c:v>
                </c:pt>
                <c:pt idx="976">
                  <c:v>0</c:v>
                </c:pt>
                <c:pt idx="977">
                  <c:v>0</c:v>
                </c:pt>
                <c:pt idx="978">
                  <c:v>0</c:v>
                </c:pt>
                <c:pt idx="979">
                  <c:v>0</c:v>
                </c:pt>
                <c:pt idx="980">
                  <c:v>0</c:v>
                </c:pt>
                <c:pt idx="981">
                  <c:v>0</c:v>
                </c:pt>
                <c:pt idx="982">
                  <c:v>0</c:v>
                </c:pt>
                <c:pt idx="983">
                  <c:v>0</c:v>
                </c:pt>
                <c:pt idx="984">
                  <c:v>0</c:v>
                </c:pt>
                <c:pt idx="985">
                  <c:v>0</c:v>
                </c:pt>
                <c:pt idx="986">
                  <c:v>0</c:v>
                </c:pt>
                <c:pt idx="987">
                  <c:v>0</c:v>
                </c:pt>
                <c:pt idx="988">
                  <c:v>0</c:v>
                </c:pt>
                <c:pt idx="989">
                  <c:v>0</c:v>
                </c:pt>
                <c:pt idx="990">
                  <c:v>0</c:v>
                </c:pt>
                <c:pt idx="991">
                  <c:v>0</c:v>
                </c:pt>
                <c:pt idx="992">
                  <c:v>0</c:v>
                </c:pt>
                <c:pt idx="993">
                  <c:v>0</c:v>
                </c:pt>
                <c:pt idx="994">
                  <c:v>0</c:v>
                </c:pt>
                <c:pt idx="995">
                  <c:v>0</c:v>
                </c:pt>
                <c:pt idx="996">
                  <c:v>0</c:v>
                </c:pt>
                <c:pt idx="997">
                  <c:v>0</c:v>
                </c:pt>
                <c:pt idx="998">
                  <c:v>0</c:v>
                </c:pt>
                <c:pt idx="999">
                  <c:v>0</c:v>
                </c:pt>
                <c:pt idx="1000">
                  <c:v>0</c:v>
                </c:pt>
                <c:pt idx="1001">
                  <c:v>0</c:v>
                </c:pt>
                <c:pt idx="1002">
                  <c:v>0</c:v>
                </c:pt>
                <c:pt idx="1003">
                  <c:v>0</c:v>
                </c:pt>
                <c:pt idx="1004">
                  <c:v>0</c:v>
                </c:pt>
                <c:pt idx="1005">
                  <c:v>0</c:v>
                </c:pt>
                <c:pt idx="1006">
                  <c:v>0</c:v>
                </c:pt>
                <c:pt idx="1007">
                  <c:v>0</c:v>
                </c:pt>
                <c:pt idx="1008">
                  <c:v>0</c:v>
                </c:pt>
                <c:pt idx="1009">
                  <c:v>0</c:v>
                </c:pt>
                <c:pt idx="1010">
                  <c:v>0</c:v>
                </c:pt>
                <c:pt idx="1011">
                  <c:v>0</c:v>
                </c:pt>
                <c:pt idx="1012">
                  <c:v>0</c:v>
                </c:pt>
                <c:pt idx="1013">
                  <c:v>0</c:v>
                </c:pt>
                <c:pt idx="1014">
                  <c:v>0</c:v>
                </c:pt>
                <c:pt idx="1015">
                  <c:v>0</c:v>
                </c:pt>
                <c:pt idx="1016">
                  <c:v>0</c:v>
                </c:pt>
                <c:pt idx="1017">
                  <c:v>0</c:v>
                </c:pt>
                <c:pt idx="1018">
                  <c:v>0</c:v>
                </c:pt>
                <c:pt idx="1019">
                  <c:v>0</c:v>
                </c:pt>
                <c:pt idx="1020">
                  <c:v>0</c:v>
                </c:pt>
                <c:pt idx="1021">
                  <c:v>0</c:v>
                </c:pt>
                <c:pt idx="1022">
                  <c:v>0</c:v>
                </c:pt>
                <c:pt idx="1023">
                  <c:v>0</c:v>
                </c:pt>
                <c:pt idx="1024">
                  <c:v>0</c:v>
                </c:pt>
                <c:pt idx="1025">
                  <c:v>0</c:v>
                </c:pt>
                <c:pt idx="1026">
                  <c:v>0</c:v>
                </c:pt>
                <c:pt idx="1027">
                  <c:v>0</c:v>
                </c:pt>
                <c:pt idx="1028">
                  <c:v>0</c:v>
                </c:pt>
                <c:pt idx="1029">
                  <c:v>0</c:v>
                </c:pt>
                <c:pt idx="1030">
                  <c:v>0</c:v>
                </c:pt>
                <c:pt idx="1031">
                  <c:v>0</c:v>
                </c:pt>
                <c:pt idx="1032">
                  <c:v>0</c:v>
                </c:pt>
                <c:pt idx="1033">
                  <c:v>0</c:v>
                </c:pt>
                <c:pt idx="1034">
                  <c:v>0</c:v>
                </c:pt>
                <c:pt idx="1035">
                  <c:v>0</c:v>
                </c:pt>
                <c:pt idx="1036">
                  <c:v>0</c:v>
                </c:pt>
                <c:pt idx="1037">
                  <c:v>0</c:v>
                </c:pt>
                <c:pt idx="1038">
                  <c:v>0</c:v>
                </c:pt>
                <c:pt idx="1039">
                  <c:v>0</c:v>
                </c:pt>
                <c:pt idx="1040">
                  <c:v>0</c:v>
                </c:pt>
                <c:pt idx="1041">
                  <c:v>0</c:v>
                </c:pt>
                <c:pt idx="1042">
                  <c:v>0</c:v>
                </c:pt>
                <c:pt idx="1043">
                  <c:v>0</c:v>
                </c:pt>
                <c:pt idx="1044">
                  <c:v>0</c:v>
                </c:pt>
                <c:pt idx="1045">
                  <c:v>0</c:v>
                </c:pt>
                <c:pt idx="1046">
                  <c:v>0</c:v>
                </c:pt>
                <c:pt idx="1047">
                  <c:v>0</c:v>
                </c:pt>
                <c:pt idx="1048">
                  <c:v>0</c:v>
                </c:pt>
                <c:pt idx="1049">
                  <c:v>0</c:v>
                </c:pt>
                <c:pt idx="1050">
                  <c:v>0</c:v>
                </c:pt>
                <c:pt idx="1051">
                  <c:v>0</c:v>
                </c:pt>
                <c:pt idx="1052">
                  <c:v>0</c:v>
                </c:pt>
                <c:pt idx="1053">
                  <c:v>0</c:v>
                </c:pt>
                <c:pt idx="1054">
                  <c:v>0</c:v>
                </c:pt>
                <c:pt idx="1055">
                  <c:v>0</c:v>
                </c:pt>
                <c:pt idx="1056">
                  <c:v>0</c:v>
                </c:pt>
                <c:pt idx="1057">
                  <c:v>0</c:v>
                </c:pt>
                <c:pt idx="1058">
                  <c:v>0</c:v>
                </c:pt>
                <c:pt idx="1059">
                  <c:v>0</c:v>
                </c:pt>
                <c:pt idx="1060">
                  <c:v>0</c:v>
                </c:pt>
                <c:pt idx="1061">
                  <c:v>0</c:v>
                </c:pt>
                <c:pt idx="1062">
                  <c:v>0</c:v>
                </c:pt>
                <c:pt idx="1063">
                  <c:v>0</c:v>
                </c:pt>
                <c:pt idx="1064">
                  <c:v>0</c:v>
                </c:pt>
                <c:pt idx="1065">
                  <c:v>0</c:v>
                </c:pt>
                <c:pt idx="1066">
                  <c:v>0</c:v>
                </c:pt>
                <c:pt idx="1067">
                  <c:v>0</c:v>
                </c:pt>
                <c:pt idx="1068">
                  <c:v>0</c:v>
                </c:pt>
                <c:pt idx="1069">
                  <c:v>0</c:v>
                </c:pt>
                <c:pt idx="1070">
                  <c:v>0</c:v>
                </c:pt>
                <c:pt idx="1071">
                  <c:v>0</c:v>
                </c:pt>
                <c:pt idx="1072">
                  <c:v>0</c:v>
                </c:pt>
                <c:pt idx="1073">
                  <c:v>0</c:v>
                </c:pt>
                <c:pt idx="1074">
                  <c:v>0</c:v>
                </c:pt>
                <c:pt idx="1075">
                  <c:v>0</c:v>
                </c:pt>
                <c:pt idx="1076">
                  <c:v>0</c:v>
                </c:pt>
                <c:pt idx="1077">
                  <c:v>0</c:v>
                </c:pt>
                <c:pt idx="1078">
                  <c:v>0</c:v>
                </c:pt>
                <c:pt idx="1079">
                  <c:v>0</c:v>
                </c:pt>
                <c:pt idx="1080">
                  <c:v>0</c:v>
                </c:pt>
                <c:pt idx="1081">
                  <c:v>0</c:v>
                </c:pt>
                <c:pt idx="1082">
                  <c:v>0</c:v>
                </c:pt>
                <c:pt idx="1083">
                  <c:v>0</c:v>
                </c:pt>
                <c:pt idx="1084">
                  <c:v>0</c:v>
                </c:pt>
                <c:pt idx="1085">
                  <c:v>0</c:v>
                </c:pt>
                <c:pt idx="1086">
                  <c:v>0</c:v>
                </c:pt>
                <c:pt idx="1087">
                  <c:v>0</c:v>
                </c:pt>
                <c:pt idx="1088">
                  <c:v>0</c:v>
                </c:pt>
                <c:pt idx="1089">
                  <c:v>0</c:v>
                </c:pt>
                <c:pt idx="1090">
                  <c:v>0</c:v>
                </c:pt>
                <c:pt idx="1091">
                  <c:v>0</c:v>
                </c:pt>
                <c:pt idx="1092">
                  <c:v>0</c:v>
                </c:pt>
                <c:pt idx="1093">
                  <c:v>0</c:v>
                </c:pt>
                <c:pt idx="1094">
                  <c:v>0</c:v>
                </c:pt>
                <c:pt idx="1095">
                  <c:v>0</c:v>
                </c:pt>
                <c:pt idx="1096">
                  <c:v>0</c:v>
                </c:pt>
                <c:pt idx="1097">
                  <c:v>0</c:v>
                </c:pt>
                <c:pt idx="1098">
                  <c:v>0</c:v>
                </c:pt>
                <c:pt idx="1099">
                  <c:v>0</c:v>
                </c:pt>
                <c:pt idx="1100">
                  <c:v>0</c:v>
                </c:pt>
                <c:pt idx="1101">
                  <c:v>0</c:v>
                </c:pt>
                <c:pt idx="1102">
                  <c:v>0</c:v>
                </c:pt>
                <c:pt idx="1103">
                  <c:v>0</c:v>
                </c:pt>
                <c:pt idx="1104">
                  <c:v>0</c:v>
                </c:pt>
                <c:pt idx="1105">
                  <c:v>0</c:v>
                </c:pt>
                <c:pt idx="1106">
                  <c:v>0</c:v>
                </c:pt>
                <c:pt idx="1107">
                  <c:v>0</c:v>
                </c:pt>
                <c:pt idx="1108">
                  <c:v>0</c:v>
                </c:pt>
                <c:pt idx="1109">
                  <c:v>0</c:v>
                </c:pt>
                <c:pt idx="1110">
                  <c:v>0</c:v>
                </c:pt>
                <c:pt idx="1111">
                  <c:v>0</c:v>
                </c:pt>
                <c:pt idx="1112">
                  <c:v>0</c:v>
                </c:pt>
                <c:pt idx="1113">
                  <c:v>0</c:v>
                </c:pt>
                <c:pt idx="1114">
                  <c:v>0</c:v>
                </c:pt>
                <c:pt idx="1115">
                  <c:v>0</c:v>
                </c:pt>
                <c:pt idx="1116">
                  <c:v>0</c:v>
                </c:pt>
                <c:pt idx="1117">
                  <c:v>0</c:v>
                </c:pt>
                <c:pt idx="1118">
                  <c:v>0</c:v>
                </c:pt>
                <c:pt idx="1119">
                  <c:v>0</c:v>
                </c:pt>
                <c:pt idx="1120">
                  <c:v>0</c:v>
                </c:pt>
                <c:pt idx="1121">
                  <c:v>0</c:v>
                </c:pt>
                <c:pt idx="1122">
                  <c:v>0</c:v>
                </c:pt>
                <c:pt idx="1123">
                  <c:v>0</c:v>
                </c:pt>
                <c:pt idx="1124">
                  <c:v>0</c:v>
                </c:pt>
                <c:pt idx="1125">
                  <c:v>0</c:v>
                </c:pt>
                <c:pt idx="1126">
                  <c:v>0</c:v>
                </c:pt>
                <c:pt idx="1127">
                  <c:v>0</c:v>
                </c:pt>
                <c:pt idx="1128">
                  <c:v>0</c:v>
                </c:pt>
                <c:pt idx="1129">
                  <c:v>0</c:v>
                </c:pt>
                <c:pt idx="1130">
                  <c:v>0</c:v>
                </c:pt>
                <c:pt idx="1131">
                  <c:v>0</c:v>
                </c:pt>
                <c:pt idx="1132">
                  <c:v>0</c:v>
                </c:pt>
                <c:pt idx="1133">
                  <c:v>0</c:v>
                </c:pt>
                <c:pt idx="1134">
                  <c:v>0</c:v>
                </c:pt>
                <c:pt idx="1135">
                  <c:v>0</c:v>
                </c:pt>
                <c:pt idx="1136">
                  <c:v>0</c:v>
                </c:pt>
                <c:pt idx="1137">
                  <c:v>0</c:v>
                </c:pt>
                <c:pt idx="1138">
                  <c:v>0</c:v>
                </c:pt>
                <c:pt idx="1139">
                  <c:v>0</c:v>
                </c:pt>
                <c:pt idx="1140">
                  <c:v>0</c:v>
                </c:pt>
                <c:pt idx="1141">
                  <c:v>0</c:v>
                </c:pt>
                <c:pt idx="1142">
                  <c:v>0</c:v>
                </c:pt>
                <c:pt idx="1143">
                  <c:v>0</c:v>
                </c:pt>
                <c:pt idx="1144">
                  <c:v>0</c:v>
                </c:pt>
                <c:pt idx="1145">
                  <c:v>0</c:v>
                </c:pt>
                <c:pt idx="1146">
                  <c:v>0</c:v>
                </c:pt>
                <c:pt idx="1147">
                  <c:v>0</c:v>
                </c:pt>
                <c:pt idx="1148">
                  <c:v>0</c:v>
                </c:pt>
                <c:pt idx="1149">
                  <c:v>0</c:v>
                </c:pt>
                <c:pt idx="1150">
                  <c:v>0</c:v>
                </c:pt>
                <c:pt idx="1151">
                  <c:v>0</c:v>
                </c:pt>
                <c:pt idx="1152">
                  <c:v>0</c:v>
                </c:pt>
                <c:pt idx="1153">
                  <c:v>0</c:v>
                </c:pt>
                <c:pt idx="1154">
                  <c:v>0</c:v>
                </c:pt>
                <c:pt idx="1155">
                  <c:v>0</c:v>
                </c:pt>
                <c:pt idx="1156">
                  <c:v>0</c:v>
                </c:pt>
                <c:pt idx="1157">
                  <c:v>0</c:v>
                </c:pt>
                <c:pt idx="1158">
                  <c:v>0</c:v>
                </c:pt>
                <c:pt idx="1159">
                  <c:v>0</c:v>
                </c:pt>
                <c:pt idx="1160">
                  <c:v>0</c:v>
                </c:pt>
                <c:pt idx="1161">
                  <c:v>0</c:v>
                </c:pt>
                <c:pt idx="1162">
                  <c:v>0</c:v>
                </c:pt>
                <c:pt idx="1163">
                  <c:v>0</c:v>
                </c:pt>
                <c:pt idx="1164">
                  <c:v>0</c:v>
                </c:pt>
                <c:pt idx="1165">
                  <c:v>0</c:v>
                </c:pt>
                <c:pt idx="1166">
                  <c:v>0</c:v>
                </c:pt>
                <c:pt idx="1167">
                  <c:v>0</c:v>
                </c:pt>
                <c:pt idx="1168">
                  <c:v>0</c:v>
                </c:pt>
                <c:pt idx="1169">
                  <c:v>0</c:v>
                </c:pt>
                <c:pt idx="1170">
                  <c:v>0</c:v>
                </c:pt>
                <c:pt idx="1171">
                  <c:v>0</c:v>
                </c:pt>
                <c:pt idx="1172">
                  <c:v>0</c:v>
                </c:pt>
                <c:pt idx="1173">
                  <c:v>0</c:v>
                </c:pt>
                <c:pt idx="1174">
                  <c:v>0</c:v>
                </c:pt>
                <c:pt idx="1175">
                  <c:v>0</c:v>
                </c:pt>
                <c:pt idx="1176">
                  <c:v>0</c:v>
                </c:pt>
                <c:pt idx="1177">
                  <c:v>0</c:v>
                </c:pt>
                <c:pt idx="1178">
                  <c:v>0</c:v>
                </c:pt>
                <c:pt idx="1179">
                  <c:v>0</c:v>
                </c:pt>
                <c:pt idx="1180">
                  <c:v>0</c:v>
                </c:pt>
                <c:pt idx="1181">
                  <c:v>0</c:v>
                </c:pt>
                <c:pt idx="1182">
                  <c:v>0</c:v>
                </c:pt>
                <c:pt idx="1183">
                  <c:v>0</c:v>
                </c:pt>
                <c:pt idx="1184">
                  <c:v>0</c:v>
                </c:pt>
                <c:pt idx="1185">
                  <c:v>0</c:v>
                </c:pt>
                <c:pt idx="1186">
                  <c:v>0</c:v>
                </c:pt>
                <c:pt idx="1187">
                  <c:v>0</c:v>
                </c:pt>
                <c:pt idx="1188">
                  <c:v>0</c:v>
                </c:pt>
                <c:pt idx="1189">
                  <c:v>0</c:v>
                </c:pt>
                <c:pt idx="1190">
                  <c:v>0</c:v>
                </c:pt>
                <c:pt idx="1191">
                  <c:v>0</c:v>
                </c:pt>
                <c:pt idx="1192">
                  <c:v>0</c:v>
                </c:pt>
                <c:pt idx="1193">
                  <c:v>0</c:v>
                </c:pt>
                <c:pt idx="1194">
                  <c:v>0</c:v>
                </c:pt>
                <c:pt idx="1195">
                  <c:v>0</c:v>
                </c:pt>
                <c:pt idx="1196">
                  <c:v>0</c:v>
                </c:pt>
                <c:pt idx="1197">
                  <c:v>0</c:v>
                </c:pt>
                <c:pt idx="1198">
                  <c:v>0</c:v>
                </c:pt>
                <c:pt idx="1199">
                  <c:v>0</c:v>
                </c:pt>
                <c:pt idx="1200">
                  <c:v>0</c:v>
                </c:pt>
                <c:pt idx="1201">
                  <c:v>0</c:v>
                </c:pt>
                <c:pt idx="1202">
                  <c:v>0</c:v>
                </c:pt>
                <c:pt idx="1203">
                  <c:v>0</c:v>
                </c:pt>
                <c:pt idx="1204">
                  <c:v>0</c:v>
                </c:pt>
                <c:pt idx="1205">
                  <c:v>0</c:v>
                </c:pt>
                <c:pt idx="1206">
                  <c:v>0</c:v>
                </c:pt>
                <c:pt idx="1207">
                  <c:v>0</c:v>
                </c:pt>
                <c:pt idx="1208">
                  <c:v>0</c:v>
                </c:pt>
                <c:pt idx="1209">
                  <c:v>0</c:v>
                </c:pt>
                <c:pt idx="1210">
                  <c:v>0</c:v>
                </c:pt>
                <c:pt idx="1211">
                  <c:v>0</c:v>
                </c:pt>
                <c:pt idx="1212">
                  <c:v>0</c:v>
                </c:pt>
                <c:pt idx="1213">
                  <c:v>0</c:v>
                </c:pt>
                <c:pt idx="1214">
                  <c:v>0</c:v>
                </c:pt>
                <c:pt idx="1215">
                  <c:v>0</c:v>
                </c:pt>
                <c:pt idx="1216">
                  <c:v>0</c:v>
                </c:pt>
                <c:pt idx="1217">
                  <c:v>0</c:v>
                </c:pt>
                <c:pt idx="1218">
                  <c:v>0</c:v>
                </c:pt>
                <c:pt idx="1219">
                  <c:v>0</c:v>
                </c:pt>
                <c:pt idx="1220">
                  <c:v>0</c:v>
                </c:pt>
                <c:pt idx="1221">
                  <c:v>0</c:v>
                </c:pt>
                <c:pt idx="1222">
                  <c:v>0</c:v>
                </c:pt>
                <c:pt idx="1223">
                  <c:v>0</c:v>
                </c:pt>
                <c:pt idx="1224">
                  <c:v>0</c:v>
                </c:pt>
                <c:pt idx="1225">
                  <c:v>0</c:v>
                </c:pt>
                <c:pt idx="1226">
                  <c:v>0</c:v>
                </c:pt>
                <c:pt idx="1227">
                  <c:v>0</c:v>
                </c:pt>
                <c:pt idx="1228">
                  <c:v>0</c:v>
                </c:pt>
                <c:pt idx="1229">
                  <c:v>0</c:v>
                </c:pt>
                <c:pt idx="1230">
                  <c:v>0</c:v>
                </c:pt>
                <c:pt idx="1231">
                  <c:v>0</c:v>
                </c:pt>
                <c:pt idx="1232">
                  <c:v>0</c:v>
                </c:pt>
                <c:pt idx="1233">
                  <c:v>0</c:v>
                </c:pt>
                <c:pt idx="1234">
                  <c:v>0</c:v>
                </c:pt>
                <c:pt idx="1235">
                  <c:v>0</c:v>
                </c:pt>
                <c:pt idx="1236">
                  <c:v>0</c:v>
                </c:pt>
                <c:pt idx="1237">
                  <c:v>0</c:v>
                </c:pt>
                <c:pt idx="1238">
                  <c:v>0</c:v>
                </c:pt>
                <c:pt idx="1239">
                  <c:v>0</c:v>
                </c:pt>
                <c:pt idx="1240">
                  <c:v>0</c:v>
                </c:pt>
                <c:pt idx="1241">
                  <c:v>0</c:v>
                </c:pt>
                <c:pt idx="1242">
                  <c:v>0</c:v>
                </c:pt>
                <c:pt idx="1243">
                  <c:v>0</c:v>
                </c:pt>
                <c:pt idx="1244">
                  <c:v>0</c:v>
                </c:pt>
                <c:pt idx="1245">
                  <c:v>0</c:v>
                </c:pt>
                <c:pt idx="1246">
                  <c:v>0</c:v>
                </c:pt>
                <c:pt idx="1247">
                  <c:v>0</c:v>
                </c:pt>
                <c:pt idx="1248">
                  <c:v>0</c:v>
                </c:pt>
                <c:pt idx="1249">
                  <c:v>0</c:v>
                </c:pt>
                <c:pt idx="1250">
                  <c:v>0</c:v>
                </c:pt>
                <c:pt idx="1251">
                  <c:v>0</c:v>
                </c:pt>
                <c:pt idx="1252">
                  <c:v>0</c:v>
                </c:pt>
                <c:pt idx="1253">
                  <c:v>0</c:v>
                </c:pt>
                <c:pt idx="1254">
                  <c:v>0</c:v>
                </c:pt>
                <c:pt idx="1255">
                  <c:v>0</c:v>
                </c:pt>
                <c:pt idx="1256">
                  <c:v>0</c:v>
                </c:pt>
                <c:pt idx="1257">
                  <c:v>0</c:v>
                </c:pt>
                <c:pt idx="1258">
                  <c:v>0</c:v>
                </c:pt>
                <c:pt idx="1259">
                  <c:v>0</c:v>
                </c:pt>
                <c:pt idx="1260">
                  <c:v>0</c:v>
                </c:pt>
                <c:pt idx="1261">
                  <c:v>0</c:v>
                </c:pt>
                <c:pt idx="1262">
                  <c:v>0</c:v>
                </c:pt>
                <c:pt idx="1263">
                  <c:v>0</c:v>
                </c:pt>
                <c:pt idx="1264">
                  <c:v>0</c:v>
                </c:pt>
                <c:pt idx="1265">
                  <c:v>0</c:v>
                </c:pt>
                <c:pt idx="1266">
                  <c:v>0</c:v>
                </c:pt>
                <c:pt idx="1267">
                  <c:v>0</c:v>
                </c:pt>
                <c:pt idx="1268">
                  <c:v>0</c:v>
                </c:pt>
                <c:pt idx="1269">
                  <c:v>0</c:v>
                </c:pt>
                <c:pt idx="1270">
                  <c:v>0</c:v>
                </c:pt>
                <c:pt idx="1271">
                  <c:v>0</c:v>
                </c:pt>
                <c:pt idx="1272">
                  <c:v>0</c:v>
                </c:pt>
                <c:pt idx="1273">
                  <c:v>0</c:v>
                </c:pt>
                <c:pt idx="1274">
                  <c:v>0</c:v>
                </c:pt>
                <c:pt idx="1275">
                  <c:v>0</c:v>
                </c:pt>
                <c:pt idx="1276">
                  <c:v>0</c:v>
                </c:pt>
                <c:pt idx="1277">
                  <c:v>0</c:v>
                </c:pt>
                <c:pt idx="1278">
                  <c:v>0</c:v>
                </c:pt>
                <c:pt idx="1279">
                  <c:v>0</c:v>
                </c:pt>
                <c:pt idx="1280">
                  <c:v>0</c:v>
                </c:pt>
                <c:pt idx="1281">
                  <c:v>0</c:v>
                </c:pt>
                <c:pt idx="1282">
                  <c:v>0</c:v>
                </c:pt>
                <c:pt idx="1283">
                  <c:v>0</c:v>
                </c:pt>
                <c:pt idx="1284">
                  <c:v>0</c:v>
                </c:pt>
                <c:pt idx="1285">
                  <c:v>0</c:v>
                </c:pt>
                <c:pt idx="1286">
                  <c:v>0</c:v>
                </c:pt>
                <c:pt idx="1287">
                  <c:v>0</c:v>
                </c:pt>
                <c:pt idx="1288">
                  <c:v>0</c:v>
                </c:pt>
                <c:pt idx="1289">
                  <c:v>0</c:v>
                </c:pt>
                <c:pt idx="1290">
                  <c:v>0</c:v>
                </c:pt>
                <c:pt idx="1291">
                  <c:v>0</c:v>
                </c:pt>
                <c:pt idx="1292">
                  <c:v>0</c:v>
                </c:pt>
                <c:pt idx="1293">
                  <c:v>0</c:v>
                </c:pt>
                <c:pt idx="1294">
                  <c:v>0</c:v>
                </c:pt>
                <c:pt idx="1295">
                  <c:v>0</c:v>
                </c:pt>
                <c:pt idx="1296">
                  <c:v>0</c:v>
                </c:pt>
                <c:pt idx="1297">
                  <c:v>0</c:v>
                </c:pt>
                <c:pt idx="1298">
                  <c:v>0</c:v>
                </c:pt>
                <c:pt idx="1299">
                  <c:v>0</c:v>
                </c:pt>
                <c:pt idx="1300">
                  <c:v>0</c:v>
                </c:pt>
                <c:pt idx="1301">
                  <c:v>0</c:v>
                </c:pt>
                <c:pt idx="1302">
                  <c:v>0</c:v>
                </c:pt>
                <c:pt idx="1303">
                  <c:v>0</c:v>
                </c:pt>
                <c:pt idx="1304">
                  <c:v>0</c:v>
                </c:pt>
                <c:pt idx="1305">
                  <c:v>0</c:v>
                </c:pt>
                <c:pt idx="1306">
                  <c:v>0</c:v>
                </c:pt>
                <c:pt idx="1307">
                  <c:v>0</c:v>
                </c:pt>
                <c:pt idx="1308">
                  <c:v>0</c:v>
                </c:pt>
                <c:pt idx="1309">
                  <c:v>0</c:v>
                </c:pt>
                <c:pt idx="1310">
                  <c:v>0</c:v>
                </c:pt>
                <c:pt idx="1311">
                  <c:v>0</c:v>
                </c:pt>
                <c:pt idx="1312">
                  <c:v>0</c:v>
                </c:pt>
              </c:numCache>
            </c:numRef>
          </c:val>
          <c:smooth val="0"/>
          <c:extLst>
            <c:ext xmlns:c16="http://schemas.microsoft.com/office/drawing/2014/chart" uri="{C3380CC4-5D6E-409C-BE32-E72D297353CC}">
              <c16:uniqueId val="{00000001-9573-4841-86D5-524BC354049D}"/>
            </c:ext>
          </c:extLst>
        </c:ser>
        <c:dLbls>
          <c:showLegendKey val="0"/>
          <c:showVal val="0"/>
          <c:showCatName val="0"/>
          <c:showSerName val="0"/>
          <c:showPercent val="0"/>
          <c:showBubbleSize val="0"/>
        </c:dLbls>
        <c:smooth val="0"/>
        <c:axId val="1349213087"/>
        <c:axId val="1349219327"/>
      </c:lineChart>
      <c:catAx>
        <c:axId val="134921308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9327"/>
        <c:crosses val="autoZero"/>
        <c:auto val="1"/>
        <c:lblAlgn val="ctr"/>
        <c:lblOffset val="100"/>
        <c:noMultiLvlLbl val="0"/>
      </c:catAx>
      <c:valAx>
        <c:axId val="1349219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4921308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CA"/>
              <a:t>Running PTS Totals</a:t>
            </a:r>
            <a:r>
              <a:rPr lang="en-CA" baseline="0"/>
              <a:t> by Team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Sheet1!$B$1</c:f>
              <c:strCache>
                <c:ptCount val="1"/>
                <c:pt idx="0">
                  <c:v>ANA</c:v>
                </c:pt>
              </c:strCache>
            </c:strRef>
          </c:tx>
          <c:spPr>
            <a:ln w="28575" cap="rnd">
              <a:solidFill>
                <a:schemeClr val="accent1"/>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Sheet1!$B$3:$B$201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4</c:v>
                </c:pt>
                <c:pt idx="13">
                  <c:v>4</c:v>
                </c:pt>
                <c:pt idx="14">
                  <c:v>5</c:v>
                </c:pt>
                <c:pt idx="15">
                  <c:v>5</c:v>
                </c:pt>
                <c:pt idx="16">
                  <c:v>5</c:v>
                </c:pt>
                <c:pt idx="17">
                  <c:v>5</c:v>
                </c:pt>
                <c:pt idx="18">
                  <c:v>7</c:v>
                </c:pt>
                <c:pt idx="19">
                  <c:v>7</c:v>
                </c:pt>
                <c:pt idx="20">
                  <c:v>7</c:v>
                </c:pt>
                <c:pt idx="21">
                  <c:v>7</c:v>
                </c:pt>
                <c:pt idx="22">
                  <c:v>7</c:v>
                </c:pt>
                <c:pt idx="23">
                  <c:v>7</c:v>
                </c:pt>
                <c:pt idx="24">
                  <c:v>7</c:v>
                </c:pt>
                <c:pt idx="25">
                  <c:v>9</c:v>
                </c:pt>
                <c:pt idx="26">
                  <c:v>9</c:v>
                </c:pt>
                <c:pt idx="27">
                  <c:v>10</c:v>
                </c:pt>
                <c:pt idx="28">
                  <c:v>10</c:v>
                </c:pt>
                <c:pt idx="29">
                  <c:v>10</c:v>
                </c:pt>
                <c:pt idx="30">
                  <c:v>10</c:v>
                </c:pt>
                <c:pt idx="31">
                  <c:v>10</c:v>
                </c:pt>
                <c:pt idx="32">
                  <c:v>10</c:v>
                </c:pt>
                <c:pt idx="33">
                  <c:v>10</c:v>
                </c:pt>
                <c:pt idx="34">
                  <c:v>10</c:v>
                </c:pt>
                <c:pt idx="35">
                  <c:v>10</c:v>
                </c:pt>
                <c:pt idx="36">
                  <c:v>10</c:v>
                </c:pt>
                <c:pt idx="37">
                  <c:v>12</c:v>
                </c:pt>
                <c:pt idx="38">
                  <c:v>12</c:v>
                </c:pt>
                <c:pt idx="39">
                  <c:v>12</c:v>
                </c:pt>
                <c:pt idx="40">
                  <c:v>12</c:v>
                </c:pt>
                <c:pt idx="41">
                  <c:v>12</c:v>
                </c:pt>
                <c:pt idx="42">
                  <c:v>14</c:v>
                </c:pt>
                <c:pt idx="43">
                  <c:v>14</c:v>
                </c:pt>
                <c:pt idx="44">
                  <c:v>14</c:v>
                </c:pt>
                <c:pt idx="45">
                  <c:v>16</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00-3548-4C4E-A536-4D61BBF839D4}"/>
            </c:ext>
          </c:extLst>
        </c:ser>
        <c:ser>
          <c:idx val="1"/>
          <c:order val="1"/>
          <c:tx>
            <c:strRef>
              <c:f>Sheet1!$C$1</c:f>
              <c:strCache>
                <c:ptCount val="1"/>
                <c:pt idx="0">
                  <c:v>BOS</c:v>
                </c:pt>
              </c:strCache>
            </c:strRef>
          </c:tx>
          <c:spPr>
            <a:ln w="28575" cap="rnd">
              <a:solidFill>
                <a:schemeClr val="accent2"/>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Sheet1!$C$3:$C$201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7</c:v>
                </c:pt>
                <c:pt idx="16">
                  <c:v>7</c:v>
                </c:pt>
                <c:pt idx="17">
                  <c:v>7</c:v>
                </c:pt>
                <c:pt idx="18">
                  <c:v>7</c:v>
                </c:pt>
                <c:pt idx="19">
                  <c:v>7</c:v>
                </c:pt>
                <c:pt idx="20">
                  <c:v>7</c:v>
                </c:pt>
                <c:pt idx="21">
                  <c:v>7</c:v>
                </c:pt>
                <c:pt idx="22">
                  <c:v>9</c:v>
                </c:pt>
                <c:pt idx="23">
                  <c:v>9</c:v>
                </c:pt>
                <c:pt idx="24">
                  <c:v>9</c:v>
                </c:pt>
                <c:pt idx="25">
                  <c:v>9</c:v>
                </c:pt>
                <c:pt idx="26">
                  <c:v>9</c:v>
                </c:pt>
                <c:pt idx="27">
                  <c:v>9</c:v>
                </c:pt>
                <c:pt idx="28">
                  <c:v>9</c:v>
                </c:pt>
                <c:pt idx="29">
                  <c:v>11</c:v>
                </c:pt>
                <c:pt idx="30">
                  <c:v>13</c:v>
                </c:pt>
                <c:pt idx="31">
                  <c:v>13</c:v>
                </c:pt>
                <c:pt idx="32">
                  <c:v>13</c:v>
                </c:pt>
                <c:pt idx="33">
                  <c:v>13</c:v>
                </c:pt>
                <c:pt idx="34">
                  <c:v>15</c:v>
                </c:pt>
                <c:pt idx="35">
                  <c:v>15</c:v>
                </c:pt>
                <c:pt idx="36">
                  <c:v>16</c:v>
                </c:pt>
                <c:pt idx="37">
                  <c:v>16</c:v>
                </c:pt>
                <c:pt idx="38">
                  <c:v>16</c:v>
                </c:pt>
                <c:pt idx="39">
                  <c:v>18</c:v>
                </c:pt>
                <c:pt idx="40">
                  <c:v>18</c:v>
                </c:pt>
                <c:pt idx="41">
                  <c:v>18</c:v>
                </c:pt>
                <c:pt idx="42">
                  <c:v>18</c:v>
                </c:pt>
                <c:pt idx="43">
                  <c:v>19</c:v>
                </c:pt>
                <c:pt idx="44">
                  <c:v>19</c:v>
                </c:pt>
                <c:pt idx="45">
                  <c:v>19</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1-3548-4C4E-A536-4D61BBF839D4}"/>
            </c:ext>
          </c:extLst>
        </c:ser>
        <c:ser>
          <c:idx val="2"/>
          <c:order val="2"/>
          <c:tx>
            <c:strRef>
              <c:f>Sheet1!$D$1</c:f>
              <c:strCache>
                <c:ptCount val="1"/>
                <c:pt idx="0">
                  <c:v>BUF</c:v>
                </c:pt>
              </c:strCache>
            </c:strRef>
          </c:tx>
          <c:spPr>
            <a:ln w="28575" cap="rnd">
              <a:solidFill>
                <a:schemeClr val="accent3"/>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Sheet1!$D$3:$D$201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3</c:v>
                </c:pt>
                <c:pt idx="13">
                  <c:v>3</c:v>
                </c:pt>
                <c:pt idx="14">
                  <c:v>3</c:v>
                </c:pt>
                <c:pt idx="15">
                  <c:v>5</c:v>
                </c:pt>
                <c:pt idx="16">
                  <c:v>5</c:v>
                </c:pt>
                <c:pt idx="17">
                  <c:v>5</c:v>
                </c:pt>
                <c:pt idx="18">
                  <c:v>7</c:v>
                </c:pt>
                <c:pt idx="19">
                  <c:v>7</c:v>
                </c:pt>
                <c:pt idx="20">
                  <c:v>7</c:v>
                </c:pt>
                <c:pt idx="21">
                  <c:v>7</c:v>
                </c:pt>
                <c:pt idx="22">
                  <c:v>9</c:v>
                </c:pt>
                <c:pt idx="23">
                  <c:v>9</c:v>
                </c:pt>
                <c:pt idx="24">
                  <c:v>9</c:v>
                </c:pt>
                <c:pt idx="25">
                  <c:v>9</c:v>
                </c:pt>
                <c:pt idx="26">
                  <c:v>9</c:v>
                </c:pt>
                <c:pt idx="27">
                  <c:v>9</c:v>
                </c:pt>
                <c:pt idx="28">
                  <c:v>9</c:v>
                </c:pt>
                <c:pt idx="29">
                  <c:v>9</c:v>
                </c:pt>
                <c:pt idx="30">
                  <c:v>9</c:v>
                </c:pt>
                <c:pt idx="31">
                  <c:v>9</c:v>
                </c:pt>
                <c:pt idx="32">
                  <c:v>11</c:v>
                </c:pt>
                <c:pt idx="33">
                  <c:v>11</c:v>
                </c:pt>
                <c:pt idx="34">
                  <c:v>13</c:v>
                </c:pt>
                <c:pt idx="35">
                  <c:v>13</c:v>
                </c:pt>
                <c:pt idx="36">
                  <c:v>15</c:v>
                </c:pt>
                <c:pt idx="37">
                  <c:v>15</c:v>
                </c:pt>
                <c:pt idx="38">
                  <c:v>15</c:v>
                </c:pt>
                <c:pt idx="39">
                  <c:v>15</c:v>
                </c:pt>
                <c:pt idx="40">
                  <c:v>15</c:v>
                </c:pt>
                <c:pt idx="41">
                  <c:v>17</c:v>
                </c:pt>
                <c:pt idx="42">
                  <c:v>17</c:v>
                </c:pt>
                <c:pt idx="43">
                  <c:v>17</c:v>
                </c:pt>
                <c:pt idx="44">
                  <c:v>17</c:v>
                </c:pt>
                <c:pt idx="45">
                  <c:v>17</c:v>
                </c:pt>
                <c:pt idx="46">
                  <c:v>17</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02-3548-4C4E-A536-4D61BBF839D4}"/>
            </c:ext>
          </c:extLst>
        </c:ser>
        <c:ser>
          <c:idx val="3"/>
          <c:order val="3"/>
          <c:tx>
            <c:strRef>
              <c:f>Sheet1!$E$1</c:f>
              <c:strCache>
                <c:ptCount val="1"/>
                <c:pt idx="0">
                  <c:v>CAR</c:v>
                </c:pt>
              </c:strCache>
            </c:strRef>
          </c:tx>
          <c:spPr>
            <a:ln w="28575" cap="rnd">
              <a:solidFill>
                <a:schemeClr val="accent4"/>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Sheet1!$E$3:$E$201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2</c:v>
                </c:pt>
                <c:pt idx="14">
                  <c:v>4</c:v>
                </c:pt>
                <c:pt idx="15">
                  <c:v>4</c:v>
                </c:pt>
                <c:pt idx="16">
                  <c:v>4</c:v>
                </c:pt>
                <c:pt idx="17">
                  <c:v>4</c:v>
                </c:pt>
                <c:pt idx="18">
                  <c:v>6</c:v>
                </c:pt>
                <c:pt idx="19">
                  <c:v>6</c:v>
                </c:pt>
                <c:pt idx="20">
                  <c:v>8</c:v>
                </c:pt>
                <c:pt idx="21">
                  <c:v>8</c:v>
                </c:pt>
                <c:pt idx="22">
                  <c:v>10</c:v>
                </c:pt>
                <c:pt idx="23">
                  <c:v>10</c:v>
                </c:pt>
                <c:pt idx="24">
                  <c:v>12</c:v>
                </c:pt>
                <c:pt idx="25">
                  <c:v>12</c:v>
                </c:pt>
                <c:pt idx="26">
                  <c:v>12</c:v>
                </c:pt>
                <c:pt idx="27">
                  <c:v>14</c:v>
                </c:pt>
                <c:pt idx="28">
                  <c:v>14</c:v>
                </c:pt>
                <c:pt idx="29">
                  <c:v>14</c:v>
                </c:pt>
                <c:pt idx="30">
                  <c:v>16</c:v>
                </c:pt>
                <c:pt idx="31">
                  <c:v>16</c:v>
                </c:pt>
                <c:pt idx="32">
                  <c:v>18</c:v>
                </c:pt>
                <c:pt idx="33">
                  <c:v>18</c:v>
                </c:pt>
                <c:pt idx="34">
                  <c:v>20</c:v>
                </c:pt>
                <c:pt idx="35">
                  <c:v>20</c:v>
                </c:pt>
                <c:pt idx="36">
                  <c:v>20</c:v>
                </c:pt>
                <c:pt idx="37">
                  <c:v>20</c:v>
                </c:pt>
                <c:pt idx="38">
                  <c:v>22</c:v>
                </c:pt>
                <c:pt idx="39">
                  <c:v>22</c:v>
                </c:pt>
                <c:pt idx="40">
                  <c:v>22</c:v>
                </c:pt>
                <c:pt idx="41">
                  <c:v>22</c:v>
                </c:pt>
                <c:pt idx="42">
                  <c:v>22</c:v>
                </c:pt>
                <c:pt idx="43">
                  <c:v>24</c:v>
                </c:pt>
                <c:pt idx="44">
                  <c:v>26</c:v>
                </c:pt>
                <c:pt idx="45">
                  <c:v>26</c:v>
                </c:pt>
                <c:pt idx="46">
                  <c:v>26</c:v>
                </c:pt>
                <c:pt idx="47">
                  <c:v>28</c:v>
                </c:pt>
                <c:pt idx="48">
                  <c:v>28</c:v>
                </c:pt>
                <c:pt idx="49">
                  <c:v>28</c:v>
                </c:pt>
                <c:pt idx="50">
                  <c:v>28</c:v>
                </c:pt>
                <c:pt idx="51">
                  <c:v>28</c:v>
                </c:pt>
                <c:pt idx="52">
                  <c:v>28</c:v>
                </c:pt>
                <c:pt idx="53">
                  <c:v>28</c:v>
                </c:pt>
                <c:pt idx="54">
                  <c:v>28</c:v>
                </c:pt>
                <c:pt idx="55">
                  <c:v>28</c:v>
                </c:pt>
                <c:pt idx="56">
                  <c:v>28</c:v>
                </c:pt>
                <c:pt idx="57">
                  <c:v>28</c:v>
                </c:pt>
                <c:pt idx="58">
                  <c:v>28</c:v>
                </c:pt>
                <c:pt idx="59">
                  <c:v>28</c:v>
                </c:pt>
                <c:pt idx="60">
                  <c:v>28</c:v>
                </c:pt>
                <c:pt idx="61">
                  <c:v>28</c:v>
                </c:pt>
                <c:pt idx="62">
                  <c:v>28</c:v>
                </c:pt>
                <c:pt idx="63">
                  <c:v>28</c:v>
                </c:pt>
                <c:pt idx="64">
                  <c:v>28</c:v>
                </c:pt>
                <c:pt idx="65">
                  <c:v>28</c:v>
                </c:pt>
                <c:pt idx="66">
                  <c:v>28</c:v>
                </c:pt>
                <c:pt idx="67">
                  <c:v>28</c:v>
                </c:pt>
                <c:pt idx="68">
                  <c:v>28</c:v>
                </c:pt>
                <c:pt idx="69">
                  <c:v>28</c:v>
                </c:pt>
                <c:pt idx="70">
                  <c:v>28</c:v>
                </c:pt>
                <c:pt idx="71">
                  <c:v>28</c:v>
                </c:pt>
                <c:pt idx="72">
                  <c:v>28</c:v>
                </c:pt>
                <c:pt idx="73">
                  <c:v>28</c:v>
                </c:pt>
                <c:pt idx="74">
                  <c:v>28</c:v>
                </c:pt>
                <c:pt idx="75">
                  <c:v>28</c:v>
                </c:pt>
                <c:pt idx="76">
                  <c:v>28</c:v>
                </c:pt>
                <c:pt idx="77">
                  <c:v>28</c:v>
                </c:pt>
                <c:pt idx="78">
                  <c:v>28</c:v>
                </c:pt>
                <c:pt idx="79">
                  <c:v>28</c:v>
                </c:pt>
                <c:pt idx="80">
                  <c:v>28</c:v>
                </c:pt>
                <c:pt idx="81">
                  <c:v>28</c:v>
                </c:pt>
                <c:pt idx="82">
                  <c:v>28</c:v>
                </c:pt>
                <c:pt idx="83">
                  <c:v>28</c:v>
                </c:pt>
                <c:pt idx="84">
                  <c:v>28</c:v>
                </c:pt>
                <c:pt idx="85">
                  <c:v>28</c:v>
                </c:pt>
                <c:pt idx="86">
                  <c:v>28</c:v>
                </c:pt>
                <c:pt idx="87">
                  <c:v>28</c:v>
                </c:pt>
                <c:pt idx="88">
                  <c:v>28</c:v>
                </c:pt>
                <c:pt idx="89">
                  <c:v>28</c:v>
                </c:pt>
                <c:pt idx="90">
                  <c:v>28</c:v>
                </c:pt>
                <c:pt idx="91">
                  <c:v>28</c:v>
                </c:pt>
                <c:pt idx="92">
                  <c:v>28</c:v>
                </c:pt>
                <c:pt idx="93">
                  <c:v>28</c:v>
                </c:pt>
                <c:pt idx="94">
                  <c:v>28</c:v>
                </c:pt>
                <c:pt idx="95">
                  <c:v>28</c:v>
                </c:pt>
                <c:pt idx="96">
                  <c:v>28</c:v>
                </c:pt>
                <c:pt idx="97">
                  <c:v>28</c:v>
                </c:pt>
                <c:pt idx="98">
                  <c:v>28</c:v>
                </c:pt>
                <c:pt idx="99">
                  <c:v>28</c:v>
                </c:pt>
                <c:pt idx="100">
                  <c:v>28</c:v>
                </c:pt>
                <c:pt idx="101">
                  <c:v>28</c:v>
                </c:pt>
                <c:pt idx="102">
                  <c:v>28</c:v>
                </c:pt>
                <c:pt idx="103">
                  <c:v>28</c:v>
                </c:pt>
                <c:pt idx="104">
                  <c:v>28</c:v>
                </c:pt>
                <c:pt idx="105">
                  <c:v>28</c:v>
                </c:pt>
                <c:pt idx="106">
                  <c:v>28</c:v>
                </c:pt>
                <c:pt idx="107">
                  <c:v>28</c:v>
                </c:pt>
                <c:pt idx="108">
                  <c:v>28</c:v>
                </c:pt>
                <c:pt idx="109">
                  <c:v>28</c:v>
                </c:pt>
                <c:pt idx="110">
                  <c:v>28</c:v>
                </c:pt>
                <c:pt idx="111">
                  <c:v>28</c:v>
                </c:pt>
                <c:pt idx="112">
                  <c:v>28</c:v>
                </c:pt>
                <c:pt idx="113">
                  <c:v>28</c:v>
                </c:pt>
                <c:pt idx="114">
                  <c:v>28</c:v>
                </c:pt>
                <c:pt idx="115">
                  <c:v>28</c:v>
                </c:pt>
                <c:pt idx="116">
                  <c:v>28</c:v>
                </c:pt>
                <c:pt idx="117">
                  <c:v>28</c:v>
                </c:pt>
                <c:pt idx="118">
                  <c:v>28</c:v>
                </c:pt>
                <c:pt idx="119">
                  <c:v>28</c:v>
                </c:pt>
                <c:pt idx="120">
                  <c:v>28</c:v>
                </c:pt>
                <c:pt idx="121">
                  <c:v>28</c:v>
                </c:pt>
                <c:pt idx="122">
                  <c:v>28</c:v>
                </c:pt>
                <c:pt idx="123">
                  <c:v>28</c:v>
                </c:pt>
                <c:pt idx="124">
                  <c:v>28</c:v>
                </c:pt>
                <c:pt idx="125">
                  <c:v>28</c:v>
                </c:pt>
                <c:pt idx="126">
                  <c:v>28</c:v>
                </c:pt>
                <c:pt idx="127">
                  <c:v>28</c:v>
                </c:pt>
                <c:pt idx="128">
                  <c:v>28</c:v>
                </c:pt>
                <c:pt idx="129">
                  <c:v>28</c:v>
                </c:pt>
                <c:pt idx="130">
                  <c:v>28</c:v>
                </c:pt>
                <c:pt idx="131">
                  <c:v>28</c:v>
                </c:pt>
                <c:pt idx="132">
                  <c:v>28</c:v>
                </c:pt>
                <c:pt idx="133">
                  <c:v>28</c:v>
                </c:pt>
                <c:pt idx="134">
                  <c:v>28</c:v>
                </c:pt>
                <c:pt idx="135">
                  <c:v>28</c:v>
                </c:pt>
                <c:pt idx="136">
                  <c:v>28</c:v>
                </c:pt>
                <c:pt idx="137">
                  <c:v>28</c:v>
                </c:pt>
                <c:pt idx="138">
                  <c:v>28</c:v>
                </c:pt>
                <c:pt idx="139">
                  <c:v>28</c:v>
                </c:pt>
                <c:pt idx="140">
                  <c:v>28</c:v>
                </c:pt>
                <c:pt idx="141">
                  <c:v>28</c:v>
                </c:pt>
                <c:pt idx="142">
                  <c:v>28</c:v>
                </c:pt>
                <c:pt idx="143">
                  <c:v>28</c:v>
                </c:pt>
                <c:pt idx="144">
                  <c:v>28</c:v>
                </c:pt>
                <c:pt idx="145">
                  <c:v>28</c:v>
                </c:pt>
                <c:pt idx="146">
                  <c:v>28</c:v>
                </c:pt>
                <c:pt idx="147">
                  <c:v>28</c:v>
                </c:pt>
                <c:pt idx="148">
                  <c:v>28</c:v>
                </c:pt>
                <c:pt idx="149">
                  <c:v>28</c:v>
                </c:pt>
                <c:pt idx="150">
                  <c:v>28</c:v>
                </c:pt>
                <c:pt idx="151">
                  <c:v>28</c:v>
                </c:pt>
                <c:pt idx="152">
                  <c:v>28</c:v>
                </c:pt>
                <c:pt idx="153">
                  <c:v>28</c:v>
                </c:pt>
                <c:pt idx="154">
                  <c:v>28</c:v>
                </c:pt>
                <c:pt idx="155">
                  <c:v>28</c:v>
                </c:pt>
                <c:pt idx="156">
                  <c:v>28</c:v>
                </c:pt>
                <c:pt idx="157">
                  <c:v>28</c:v>
                </c:pt>
                <c:pt idx="158">
                  <c:v>28</c:v>
                </c:pt>
                <c:pt idx="159">
                  <c:v>28</c:v>
                </c:pt>
                <c:pt idx="160">
                  <c:v>28</c:v>
                </c:pt>
                <c:pt idx="161">
                  <c:v>28</c:v>
                </c:pt>
                <c:pt idx="162">
                  <c:v>28</c:v>
                </c:pt>
                <c:pt idx="163">
                  <c:v>28</c:v>
                </c:pt>
                <c:pt idx="164">
                  <c:v>28</c:v>
                </c:pt>
                <c:pt idx="165">
                  <c:v>28</c:v>
                </c:pt>
                <c:pt idx="166">
                  <c:v>28</c:v>
                </c:pt>
                <c:pt idx="167">
                  <c:v>28</c:v>
                </c:pt>
                <c:pt idx="168">
                  <c:v>28</c:v>
                </c:pt>
                <c:pt idx="169">
                  <c:v>28</c:v>
                </c:pt>
                <c:pt idx="170">
                  <c:v>28</c:v>
                </c:pt>
                <c:pt idx="171">
                  <c:v>28</c:v>
                </c:pt>
                <c:pt idx="172">
                  <c:v>28</c:v>
                </c:pt>
                <c:pt idx="173">
                  <c:v>28</c:v>
                </c:pt>
                <c:pt idx="174">
                  <c:v>28</c:v>
                </c:pt>
                <c:pt idx="175">
                  <c:v>28</c:v>
                </c:pt>
                <c:pt idx="176">
                  <c:v>28</c:v>
                </c:pt>
                <c:pt idx="177">
                  <c:v>28</c:v>
                </c:pt>
                <c:pt idx="178">
                  <c:v>28</c:v>
                </c:pt>
                <c:pt idx="179">
                  <c:v>28</c:v>
                </c:pt>
                <c:pt idx="180">
                  <c:v>28</c:v>
                </c:pt>
                <c:pt idx="181">
                  <c:v>28</c:v>
                </c:pt>
                <c:pt idx="182">
                  <c:v>28</c:v>
                </c:pt>
                <c:pt idx="183">
                  <c:v>28</c:v>
                </c:pt>
                <c:pt idx="184">
                  <c:v>28</c:v>
                </c:pt>
                <c:pt idx="185">
                  <c:v>28</c:v>
                </c:pt>
                <c:pt idx="186">
                  <c:v>28</c:v>
                </c:pt>
                <c:pt idx="187">
                  <c:v>28</c:v>
                </c:pt>
                <c:pt idx="188">
                  <c:v>28</c:v>
                </c:pt>
                <c:pt idx="189">
                  <c:v>28</c:v>
                </c:pt>
                <c:pt idx="190">
                  <c:v>28</c:v>
                </c:pt>
                <c:pt idx="191">
                  <c:v>28</c:v>
                </c:pt>
                <c:pt idx="192">
                  <c:v>28</c:v>
                </c:pt>
                <c:pt idx="193">
                  <c:v>28</c:v>
                </c:pt>
                <c:pt idx="194">
                  <c:v>28</c:v>
                </c:pt>
                <c:pt idx="195">
                  <c:v>28</c:v>
                </c:pt>
                <c:pt idx="196">
                  <c:v>28</c:v>
                </c:pt>
                <c:pt idx="197">
                  <c:v>28</c:v>
                </c:pt>
                <c:pt idx="198">
                  <c:v>28</c:v>
                </c:pt>
              </c:numCache>
            </c:numRef>
          </c:val>
          <c:smooth val="0"/>
          <c:extLst>
            <c:ext xmlns:c16="http://schemas.microsoft.com/office/drawing/2014/chart" uri="{C3380CC4-5D6E-409C-BE32-E72D297353CC}">
              <c16:uniqueId val="{00000003-3548-4C4E-A536-4D61BBF839D4}"/>
            </c:ext>
          </c:extLst>
        </c:ser>
        <c:ser>
          <c:idx val="4"/>
          <c:order val="4"/>
          <c:tx>
            <c:strRef>
              <c:f>Sheet1!$F$1</c:f>
              <c:strCache>
                <c:ptCount val="1"/>
                <c:pt idx="0">
                  <c:v>CBJ</c:v>
                </c:pt>
              </c:strCache>
            </c:strRef>
          </c:tx>
          <c:spPr>
            <a:ln w="28575" cap="rnd">
              <a:solidFill>
                <a:schemeClr val="accent5"/>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Sheet1!$F$3:$F$201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4</c:v>
                </c:pt>
                <c:pt idx="14">
                  <c:v>4</c:v>
                </c:pt>
                <c:pt idx="15">
                  <c:v>4</c:v>
                </c:pt>
                <c:pt idx="16">
                  <c:v>4</c:v>
                </c:pt>
                <c:pt idx="17">
                  <c:v>4</c:v>
                </c:pt>
                <c:pt idx="18">
                  <c:v>6</c:v>
                </c:pt>
                <c:pt idx="19">
                  <c:v>6</c:v>
                </c:pt>
                <c:pt idx="20">
                  <c:v>6</c:v>
                </c:pt>
                <c:pt idx="21">
                  <c:v>6</c:v>
                </c:pt>
                <c:pt idx="22">
                  <c:v>7</c:v>
                </c:pt>
                <c:pt idx="23">
                  <c:v>7</c:v>
                </c:pt>
                <c:pt idx="24">
                  <c:v>9</c:v>
                </c:pt>
                <c:pt idx="25">
                  <c:v>9</c:v>
                </c:pt>
                <c:pt idx="26">
                  <c:v>11</c:v>
                </c:pt>
                <c:pt idx="27">
                  <c:v>11</c:v>
                </c:pt>
                <c:pt idx="28">
                  <c:v>11</c:v>
                </c:pt>
                <c:pt idx="29">
                  <c:v>11</c:v>
                </c:pt>
                <c:pt idx="30">
                  <c:v>11</c:v>
                </c:pt>
                <c:pt idx="31">
                  <c:v>11</c:v>
                </c:pt>
                <c:pt idx="32">
                  <c:v>12</c:v>
                </c:pt>
                <c:pt idx="33">
                  <c:v>12</c:v>
                </c:pt>
                <c:pt idx="34">
                  <c:v>12</c:v>
                </c:pt>
                <c:pt idx="35">
                  <c:v>12</c:v>
                </c:pt>
                <c:pt idx="36">
                  <c:v>12</c:v>
                </c:pt>
                <c:pt idx="37">
                  <c:v>12</c:v>
                </c:pt>
                <c:pt idx="38">
                  <c:v>12</c:v>
                </c:pt>
                <c:pt idx="39">
                  <c:v>12</c:v>
                </c:pt>
                <c:pt idx="40">
                  <c:v>12</c:v>
                </c:pt>
                <c:pt idx="41">
                  <c:v>12</c:v>
                </c:pt>
                <c:pt idx="42">
                  <c:v>14</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4-3548-4C4E-A536-4D61BBF839D4}"/>
            </c:ext>
          </c:extLst>
        </c:ser>
        <c:ser>
          <c:idx val="5"/>
          <c:order val="5"/>
          <c:tx>
            <c:strRef>
              <c:f>Sheet1!$G$1</c:f>
              <c:strCache>
                <c:ptCount val="1"/>
                <c:pt idx="0">
                  <c:v>CGY</c:v>
                </c:pt>
              </c:strCache>
            </c:strRef>
          </c:tx>
          <c:spPr>
            <a:ln w="28575" cap="rnd">
              <a:solidFill>
                <a:schemeClr val="accent6"/>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Sheet1!$G$3:$G$201</c:f>
              <c:numCache>
                <c:formatCode>General</c:formatCode>
                <c:ptCount val="199"/>
                <c:pt idx="0">
                  <c:v>0</c:v>
                </c:pt>
                <c:pt idx="1">
                  <c:v>0</c:v>
                </c:pt>
                <c:pt idx="2">
                  <c:v>0</c:v>
                </c:pt>
                <c:pt idx="3">
                  <c:v>0</c:v>
                </c:pt>
                <c:pt idx="4">
                  <c:v>0</c:v>
                </c:pt>
                <c:pt idx="5">
                  <c:v>2</c:v>
                </c:pt>
                <c:pt idx="6">
                  <c:v>2</c:v>
                </c:pt>
                <c:pt idx="7">
                  <c:v>2</c:v>
                </c:pt>
                <c:pt idx="8">
                  <c:v>4</c:v>
                </c:pt>
                <c:pt idx="9">
                  <c:v>6</c:v>
                </c:pt>
                <c:pt idx="10">
                  <c:v>6</c:v>
                </c:pt>
                <c:pt idx="11">
                  <c:v>8</c:v>
                </c:pt>
                <c:pt idx="12">
                  <c:v>8</c:v>
                </c:pt>
                <c:pt idx="13">
                  <c:v>8</c:v>
                </c:pt>
                <c:pt idx="14">
                  <c:v>8</c:v>
                </c:pt>
                <c:pt idx="15">
                  <c:v>9</c:v>
                </c:pt>
                <c:pt idx="16">
                  <c:v>9</c:v>
                </c:pt>
                <c:pt idx="17">
                  <c:v>9</c:v>
                </c:pt>
                <c:pt idx="18">
                  <c:v>11</c:v>
                </c:pt>
                <c:pt idx="19">
                  <c:v>11</c:v>
                </c:pt>
                <c:pt idx="20">
                  <c:v>11</c:v>
                </c:pt>
                <c:pt idx="21">
                  <c:v>11</c:v>
                </c:pt>
                <c:pt idx="22">
                  <c:v>11</c:v>
                </c:pt>
                <c:pt idx="23">
                  <c:v>11</c:v>
                </c:pt>
                <c:pt idx="24">
                  <c:v>11</c:v>
                </c:pt>
                <c:pt idx="25">
                  <c:v>11</c:v>
                </c:pt>
                <c:pt idx="26">
                  <c:v>11</c:v>
                </c:pt>
                <c:pt idx="27">
                  <c:v>11</c:v>
                </c:pt>
                <c:pt idx="28">
                  <c:v>13</c:v>
                </c:pt>
                <c:pt idx="29">
                  <c:v>13</c:v>
                </c:pt>
                <c:pt idx="30">
                  <c:v>13</c:v>
                </c:pt>
                <c:pt idx="31">
                  <c:v>13</c:v>
                </c:pt>
                <c:pt idx="32">
                  <c:v>15</c:v>
                </c:pt>
                <c:pt idx="33">
                  <c:v>15</c:v>
                </c:pt>
                <c:pt idx="34">
                  <c:v>16</c:v>
                </c:pt>
                <c:pt idx="35">
                  <c:v>16</c:v>
                </c:pt>
                <c:pt idx="36">
                  <c:v>17</c:v>
                </c:pt>
                <c:pt idx="37">
                  <c:v>17</c:v>
                </c:pt>
                <c:pt idx="38">
                  <c:v>19</c:v>
                </c:pt>
                <c:pt idx="39">
                  <c:v>19</c:v>
                </c:pt>
                <c:pt idx="40">
                  <c:v>19</c:v>
                </c:pt>
                <c:pt idx="41">
                  <c:v>19</c:v>
                </c:pt>
                <c:pt idx="42">
                  <c:v>21</c:v>
                </c:pt>
                <c:pt idx="43">
                  <c:v>21</c:v>
                </c:pt>
                <c:pt idx="44">
                  <c:v>21</c:v>
                </c:pt>
                <c:pt idx="45">
                  <c:v>21</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5-3548-4C4E-A536-4D61BBF839D4}"/>
            </c:ext>
          </c:extLst>
        </c:ser>
        <c:ser>
          <c:idx val="6"/>
          <c:order val="6"/>
          <c:tx>
            <c:strRef>
              <c:f>Sheet1!$H$1</c:f>
              <c:strCache>
                <c:ptCount val="1"/>
                <c:pt idx="0">
                  <c:v>CHI</c:v>
                </c:pt>
              </c:strCache>
            </c:strRef>
          </c:tx>
          <c:spPr>
            <a:ln w="28575" cap="rnd">
              <a:solidFill>
                <a:schemeClr val="accent1">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Sheet1!$H$3:$H$201</c:f>
              <c:numCache>
                <c:formatCode>General</c:formatCode>
                <c:ptCount val="199"/>
                <c:pt idx="0">
                  <c:v>0</c:v>
                </c:pt>
                <c:pt idx="1">
                  <c:v>0</c:v>
                </c:pt>
                <c:pt idx="2">
                  <c:v>0</c:v>
                </c:pt>
                <c:pt idx="3">
                  <c:v>0</c:v>
                </c:pt>
                <c:pt idx="4">
                  <c:v>0</c:v>
                </c:pt>
                <c:pt idx="5">
                  <c:v>0</c:v>
                </c:pt>
                <c:pt idx="6">
                  <c:v>0</c:v>
                </c:pt>
                <c:pt idx="7">
                  <c:v>1</c:v>
                </c:pt>
                <c:pt idx="8">
                  <c:v>3</c:v>
                </c:pt>
                <c:pt idx="9">
                  <c:v>3</c:v>
                </c:pt>
                <c:pt idx="10">
                  <c:v>3</c:v>
                </c:pt>
                <c:pt idx="11">
                  <c:v>3</c:v>
                </c:pt>
                <c:pt idx="12">
                  <c:v>3</c:v>
                </c:pt>
                <c:pt idx="13">
                  <c:v>5</c:v>
                </c:pt>
                <c:pt idx="14">
                  <c:v>5</c:v>
                </c:pt>
                <c:pt idx="15">
                  <c:v>5</c:v>
                </c:pt>
                <c:pt idx="16">
                  <c:v>5</c:v>
                </c:pt>
                <c:pt idx="17">
                  <c:v>5</c:v>
                </c:pt>
                <c:pt idx="18">
                  <c:v>5</c:v>
                </c:pt>
                <c:pt idx="19">
                  <c:v>5</c:v>
                </c:pt>
                <c:pt idx="20">
                  <c:v>5</c:v>
                </c:pt>
                <c:pt idx="21">
                  <c:v>5</c:v>
                </c:pt>
                <c:pt idx="22">
                  <c:v>5</c:v>
                </c:pt>
                <c:pt idx="23">
                  <c:v>5</c:v>
                </c:pt>
                <c:pt idx="24">
                  <c:v>7</c:v>
                </c:pt>
                <c:pt idx="25">
                  <c:v>7</c:v>
                </c:pt>
                <c:pt idx="26">
                  <c:v>7</c:v>
                </c:pt>
                <c:pt idx="27">
                  <c:v>7</c:v>
                </c:pt>
                <c:pt idx="28">
                  <c:v>7</c:v>
                </c:pt>
                <c:pt idx="29">
                  <c:v>9</c:v>
                </c:pt>
                <c:pt idx="30">
                  <c:v>11</c:v>
                </c:pt>
                <c:pt idx="31">
                  <c:v>11</c:v>
                </c:pt>
                <c:pt idx="32">
                  <c:v>11</c:v>
                </c:pt>
                <c:pt idx="33">
                  <c:v>11</c:v>
                </c:pt>
                <c:pt idx="34">
                  <c:v>11</c:v>
                </c:pt>
                <c:pt idx="35">
                  <c:v>11</c:v>
                </c:pt>
                <c:pt idx="36">
                  <c:v>11</c:v>
                </c:pt>
                <c:pt idx="37">
                  <c:v>13</c:v>
                </c:pt>
                <c:pt idx="38">
                  <c:v>13</c:v>
                </c:pt>
                <c:pt idx="39">
                  <c:v>13</c:v>
                </c:pt>
                <c:pt idx="40">
                  <c:v>13</c:v>
                </c:pt>
                <c:pt idx="41">
                  <c:v>13</c:v>
                </c:pt>
                <c:pt idx="42">
                  <c:v>13</c:v>
                </c:pt>
                <c:pt idx="43">
                  <c:v>13</c:v>
                </c:pt>
                <c:pt idx="44">
                  <c:v>13</c:v>
                </c:pt>
                <c:pt idx="45">
                  <c:v>13</c:v>
                </c:pt>
                <c:pt idx="46">
                  <c:v>13</c:v>
                </c:pt>
                <c:pt idx="47">
                  <c:v>13</c:v>
                </c:pt>
                <c:pt idx="48">
                  <c:v>13</c:v>
                </c:pt>
                <c:pt idx="49">
                  <c:v>13</c:v>
                </c:pt>
                <c:pt idx="50">
                  <c:v>13</c:v>
                </c:pt>
                <c:pt idx="51">
                  <c:v>13</c:v>
                </c:pt>
                <c:pt idx="52">
                  <c:v>13</c:v>
                </c:pt>
                <c:pt idx="53">
                  <c:v>13</c:v>
                </c:pt>
                <c:pt idx="54">
                  <c:v>13</c:v>
                </c:pt>
                <c:pt idx="55">
                  <c:v>13</c:v>
                </c:pt>
                <c:pt idx="56">
                  <c:v>13</c:v>
                </c:pt>
                <c:pt idx="57">
                  <c:v>13</c:v>
                </c:pt>
                <c:pt idx="58">
                  <c:v>13</c:v>
                </c:pt>
                <c:pt idx="59">
                  <c:v>13</c:v>
                </c:pt>
                <c:pt idx="60">
                  <c:v>13</c:v>
                </c:pt>
                <c:pt idx="61">
                  <c:v>13</c:v>
                </c:pt>
                <c:pt idx="62">
                  <c:v>13</c:v>
                </c:pt>
                <c:pt idx="63">
                  <c:v>13</c:v>
                </c:pt>
                <c:pt idx="64">
                  <c:v>13</c:v>
                </c:pt>
                <c:pt idx="65">
                  <c:v>13</c:v>
                </c:pt>
                <c:pt idx="66">
                  <c:v>13</c:v>
                </c:pt>
                <c:pt idx="67">
                  <c:v>13</c:v>
                </c:pt>
                <c:pt idx="68">
                  <c:v>13</c:v>
                </c:pt>
                <c:pt idx="69">
                  <c:v>13</c:v>
                </c:pt>
                <c:pt idx="70">
                  <c:v>13</c:v>
                </c:pt>
                <c:pt idx="71">
                  <c:v>13</c:v>
                </c:pt>
                <c:pt idx="72">
                  <c:v>13</c:v>
                </c:pt>
                <c:pt idx="73">
                  <c:v>13</c:v>
                </c:pt>
                <c:pt idx="74">
                  <c:v>13</c:v>
                </c:pt>
                <c:pt idx="75">
                  <c:v>13</c:v>
                </c:pt>
                <c:pt idx="76">
                  <c:v>13</c:v>
                </c:pt>
                <c:pt idx="77">
                  <c:v>13</c:v>
                </c:pt>
                <c:pt idx="78">
                  <c:v>13</c:v>
                </c:pt>
                <c:pt idx="79">
                  <c:v>13</c:v>
                </c:pt>
                <c:pt idx="80">
                  <c:v>13</c:v>
                </c:pt>
                <c:pt idx="81">
                  <c:v>13</c:v>
                </c:pt>
                <c:pt idx="82">
                  <c:v>13</c:v>
                </c:pt>
                <c:pt idx="83">
                  <c:v>13</c:v>
                </c:pt>
                <c:pt idx="84">
                  <c:v>13</c:v>
                </c:pt>
                <c:pt idx="85">
                  <c:v>13</c:v>
                </c:pt>
                <c:pt idx="86">
                  <c:v>13</c:v>
                </c:pt>
                <c:pt idx="87">
                  <c:v>13</c:v>
                </c:pt>
                <c:pt idx="88">
                  <c:v>13</c:v>
                </c:pt>
                <c:pt idx="89">
                  <c:v>13</c:v>
                </c:pt>
                <c:pt idx="90">
                  <c:v>13</c:v>
                </c:pt>
                <c:pt idx="91">
                  <c:v>13</c:v>
                </c:pt>
                <c:pt idx="92">
                  <c:v>13</c:v>
                </c:pt>
                <c:pt idx="93">
                  <c:v>13</c:v>
                </c:pt>
                <c:pt idx="94">
                  <c:v>13</c:v>
                </c:pt>
                <c:pt idx="95">
                  <c:v>13</c:v>
                </c:pt>
                <c:pt idx="96">
                  <c:v>13</c:v>
                </c:pt>
                <c:pt idx="97">
                  <c:v>13</c:v>
                </c:pt>
                <c:pt idx="98">
                  <c:v>13</c:v>
                </c:pt>
                <c:pt idx="99">
                  <c:v>13</c:v>
                </c:pt>
                <c:pt idx="100">
                  <c:v>13</c:v>
                </c:pt>
                <c:pt idx="101">
                  <c:v>13</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13</c:v>
                </c:pt>
                <c:pt idx="116">
                  <c:v>13</c:v>
                </c:pt>
                <c:pt idx="117">
                  <c:v>13</c:v>
                </c:pt>
                <c:pt idx="118">
                  <c:v>13</c:v>
                </c:pt>
                <c:pt idx="119">
                  <c:v>13</c:v>
                </c:pt>
                <c:pt idx="120">
                  <c:v>13</c:v>
                </c:pt>
                <c:pt idx="121">
                  <c:v>13</c:v>
                </c:pt>
                <c:pt idx="122">
                  <c:v>13</c:v>
                </c:pt>
                <c:pt idx="123">
                  <c:v>13</c:v>
                </c:pt>
                <c:pt idx="124">
                  <c:v>13</c:v>
                </c:pt>
                <c:pt idx="125">
                  <c:v>13</c:v>
                </c:pt>
                <c:pt idx="126">
                  <c:v>13</c:v>
                </c:pt>
                <c:pt idx="127">
                  <c:v>13</c:v>
                </c:pt>
                <c:pt idx="128">
                  <c:v>13</c:v>
                </c:pt>
                <c:pt idx="129">
                  <c:v>13</c:v>
                </c:pt>
                <c:pt idx="130">
                  <c:v>13</c:v>
                </c:pt>
                <c:pt idx="131">
                  <c:v>13</c:v>
                </c:pt>
                <c:pt idx="132">
                  <c:v>13</c:v>
                </c:pt>
                <c:pt idx="133">
                  <c:v>13</c:v>
                </c:pt>
                <c:pt idx="134">
                  <c:v>13</c:v>
                </c:pt>
                <c:pt idx="135">
                  <c:v>13</c:v>
                </c:pt>
                <c:pt idx="136">
                  <c:v>13</c:v>
                </c:pt>
                <c:pt idx="137">
                  <c:v>13</c:v>
                </c:pt>
                <c:pt idx="138">
                  <c:v>13</c:v>
                </c:pt>
                <c:pt idx="139">
                  <c:v>13</c:v>
                </c:pt>
                <c:pt idx="140">
                  <c:v>13</c:v>
                </c:pt>
                <c:pt idx="141">
                  <c:v>13</c:v>
                </c:pt>
                <c:pt idx="142">
                  <c:v>13</c:v>
                </c:pt>
                <c:pt idx="143">
                  <c:v>13</c:v>
                </c:pt>
                <c:pt idx="144">
                  <c:v>13</c:v>
                </c:pt>
                <c:pt idx="145">
                  <c:v>13</c:v>
                </c:pt>
                <c:pt idx="146">
                  <c:v>13</c:v>
                </c:pt>
                <c:pt idx="147">
                  <c:v>13</c:v>
                </c:pt>
                <c:pt idx="148">
                  <c:v>13</c:v>
                </c:pt>
                <c:pt idx="149">
                  <c:v>13</c:v>
                </c:pt>
                <c:pt idx="150">
                  <c:v>13</c:v>
                </c:pt>
                <c:pt idx="151">
                  <c:v>13</c:v>
                </c:pt>
                <c:pt idx="152">
                  <c:v>13</c:v>
                </c:pt>
                <c:pt idx="153">
                  <c:v>13</c:v>
                </c:pt>
                <c:pt idx="154">
                  <c:v>13</c:v>
                </c:pt>
                <c:pt idx="155">
                  <c:v>13</c:v>
                </c:pt>
                <c:pt idx="156">
                  <c:v>13</c:v>
                </c:pt>
                <c:pt idx="157">
                  <c:v>13</c:v>
                </c:pt>
                <c:pt idx="158">
                  <c:v>13</c:v>
                </c:pt>
                <c:pt idx="159">
                  <c:v>13</c:v>
                </c:pt>
                <c:pt idx="160">
                  <c:v>13</c:v>
                </c:pt>
                <c:pt idx="161">
                  <c:v>13</c:v>
                </c:pt>
                <c:pt idx="162">
                  <c:v>13</c:v>
                </c:pt>
                <c:pt idx="163">
                  <c:v>13</c:v>
                </c:pt>
                <c:pt idx="164">
                  <c:v>13</c:v>
                </c:pt>
                <c:pt idx="165">
                  <c:v>13</c:v>
                </c:pt>
                <c:pt idx="166">
                  <c:v>13</c:v>
                </c:pt>
                <c:pt idx="167">
                  <c:v>13</c:v>
                </c:pt>
                <c:pt idx="168">
                  <c:v>13</c:v>
                </c:pt>
                <c:pt idx="169">
                  <c:v>13</c:v>
                </c:pt>
                <c:pt idx="170">
                  <c:v>13</c:v>
                </c:pt>
                <c:pt idx="171">
                  <c:v>13</c:v>
                </c:pt>
                <c:pt idx="172">
                  <c:v>13</c:v>
                </c:pt>
                <c:pt idx="173">
                  <c:v>13</c:v>
                </c:pt>
                <c:pt idx="174">
                  <c:v>13</c:v>
                </c:pt>
                <c:pt idx="175">
                  <c:v>13</c:v>
                </c:pt>
                <c:pt idx="176">
                  <c:v>13</c:v>
                </c:pt>
                <c:pt idx="177">
                  <c:v>13</c:v>
                </c:pt>
                <c:pt idx="178">
                  <c:v>13</c:v>
                </c:pt>
                <c:pt idx="179">
                  <c:v>13</c:v>
                </c:pt>
                <c:pt idx="180">
                  <c:v>13</c:v>
                </c:pt>
                <c:pt idx="181">
                  <c:v>13</c:v>
                </c:pt>
                <c:pt idx="182">
                  <c:v>13</c:v>
                </c:pt>
                <c:pt idx="183">
                  <c:v>13</c:v>
                </c:pt>
                <c:pt idx="184">
                  <c:v>13</c:v>
                </c:pt>
                <c:pt idx="185">
                  <c:v>13</c:v>
                </c:pt>
                <c:pt idx="186">
                  <c:v>13</c:v>
                </c:pt>
                <c:pt idx="187">
                  <c:v>13</c:v>
                </c:pt>
                <c:pt idx="188">
                  <c:v>13</c:v>
                </c:pt>
                <c:pt idx="189">
                  <c:v>13</c:v>
                </c:pt>
                <c:pt idx="190">
                  <c:v>13</c:v>
                </c:pt>
                <c:pt idx="191">
                  <c:v>13</c:v>
                </c:pt>
                <c:pt idx="192">
                  <c:v>13</c:v>
                </c:pt>
                <c:pt idx="193">
                  <c:v>13</c:v>
                </c:pt>
                <c:pt idx="194">
                  <c:v>13</c:v>
                </c:pt>
                <c:pt idx="195">
                  <c:v>13</c:v>
                </c:pt>
                <c:pt idx="196">
                  <c:v>13</c:v>
                </c:pt>
                <c:pt idx="197">
                  <c:v>13</c:v>
                </c:pt>
                <c:pt idx="198">
                  <c:v>13</c:v>
                </c:pt>
              </c:numCache>
            </c:numRef>
          </c:val>
          <c:smooth val="0"/>
          <c:extLst>
            <c:ext xmlns:c16="http://schemas.microsoft.com/office/drawing/2014/chart" uri="{C3380CC4-5D6E-409C-BE32-E72D297353CC}">
              <c16:uniqueId val="{00000006-3548-4C4E-A536-4D61BBF839D4}"/>
            </c:ext>
          </c:extLst>
        </c:ser>
        <c:ser>
          <c:idx val="7"/>
          <c:order val="7"/>
          <c:tx>
            <c:strRef>
              <c:f>Sheet1!$I$1</c:f>
              <c:strCache>
                <c:ptCount val="1"/>
                <c:pt idx="0">
                  <c:v>COL</c:v>
                </c:pt>
              </c:strCache>
            </c:strRef>
          </c:tx>
          <c:spPr>
            <a:ln w="28575" cap="rnd">
              <a:solidFill>
                <a:schemeClr val="accent2">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Sheet1!$I$3:$I$201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2</c:v>
                </c:pt>
                <c:pt idx="15">
                  <c:v>2</c:v>
                </c:pt>
                <c:pt idx="16">
                  <c:v>4</c:v>
                </c:pt>
                <c:pt idx="17">
                  <c:v>4</c:v>
                </c:pt>
                <c:pt idx="18">
                  <c:v>6</c:v>
                </c:pt>
                <c:pt idx="19">
                  <c:v>6</c:v>
                </c:pt>
                <c:pt idx="20">
                  <c:v>8</c:v>
                </c:pt>
                <c:pt idx="21">
                  <c:v>8</c:v>
                </c:pt>
                <c:pt idx="22">
                  <c:v>8</c:v>
                </c:pt>
                <c:pt idx="23">
                  <c:v>10</c:v>
                </c:pt>
                <c:pt idx="24">
                  <c:v>10</c:v>
                </c:pt>
                <c:pt idx="25">
                  <c:v>10</c:v>
                </c:pt>
                <c:pt idx="26">
                  <c:v>10</c:v>
                </c:pt>
                <c:pt idx="27">
                  <c:v>10</c:v>
                </c:pt>
                <c:pt idx="28">
                  <c:v>10</c:v>
                </c:pt>
                <c:pt idx="29">
                  <c:v>10</c:v>
                </c:pt>
                <c:pt idx="30">
                  <c:v>10</c:v>
                </c:pt>
                <c:pt idx="31">
                  <c:v>10</c:v>
                </c:pt>
                <c:pt idx="32">
                  <c:v>12</c:v>
                </c:pt>
                <c:pt idx="33">
                  <c:v>12</c:v>
                </c:pt>
                <c:pt idx="34">
                  <c:v>12</c:v>
                </c:pt>
                <c:pt idx="35">
                  <c:v>12</c:v>
                </c:pt>
                <c:pt idx="36">
                  <c:v>14</c:v>
                </c:pt>
                <c:pt idx="37">
                  <c:v>14</c:v>
                </c:pt>
                <c:pt idx="38">
                  <c:v>16</c:v>
                </c:pt>
                <c:pt idx="39">
                  <c:v>16</c:v>
                </c:pt>
                <c:pt idx="40">
                  <c:v>18</c:v>
                </c:pt>
                <c:pt idx="41">
                  <c:v>18</c:v>
                </c:pt>
                <c:pt idx="42">
                  <c:v>18</c:v>
                </c:pt>
                <c:pt idx="43">
                  <c:v>18</c:v>
                </c:pt>
                <c:pt idx="44">
                  <c:v>18</c:v>
                </c:pt>
                <c:pt idx="45">
                  <c:v>20</c:v>
                </c:pt>
                <c:pt idx="46">
                  <c:v>20</c:v>
                </c:pt>
                <c:pt idx="47">
                  <c:v>20</c:v>
                </c:pt>
                <c:pt idx="48">
                  <c:v>20</c:v>
                </c:pt>
                <c:pt idx="49">
                  <c:v>20</c:v>
                </c:pt>
                <c:pt idx="50">
                  <c:v>20</c:v>
                </c:pt>
                <c:pt idx="51">
                  <c:v>20</c:v>
                </c:pt>
                <c:pt idx="52">
                  <c:v>20</c:v>
                </c:pt>
                <c:pt idx="53">
                  <c:v>20</c:v>
                </c:pt>
                <c:pt idx="54">
                  <c:v>20</c:v>
                </c:pt>
                <c:pt idx="55">
                  <c:v>20</c:v>
                </c:pt>
                <c:pt idx="56">
                  <c:v>20</c:v>
                </c:pt>
                <c:pt idx="57">
                  <c:v>20</c:v>
                </c:pt>
                <c:pt idx="58">
                  <c:v>20</c:v>
                </c:pt>
                <c:pt idx="59">
                  <c:v>20</c:v>
                </c:pt>
                <c:pt idx="60">
                  <c:v>20</c:v>
                </c:pt>
                <c:pt idx="61">
                  <c:v>20</c:v>
                </c:pt>
                <c:pt idx="62">
                  <c:v>20</c:v>
                </c:pt>
                <c:pt idx="63">
                  <c:v>20</c:v>
                </c:pt>
                <c:pt idx="64">
                  <c:v>20</c:v>
                </c:pt>
                <c:pt idx="65">
                  <c:v>20</c:v>
                </c:pt>
                <c:pt idx="66">
                  <c:v>20</c:v>
                </c:pt>
                <c:pt idx="67">
                  <c:v>20</c:v>
                </c:pt>
                <c:pt idx="68">
                  <c:v>20</c:v>
                </c:pt>
                <c:pt idx="69">
                  <c:v>20</c:v>
                </c:pt>
                <c:pt idx="70">
                  <c:v>20</c:v>
                </c:pt>
                <c:pt idx="71">
                  <c:v>20</c:v>
                </c:pt>
                <c:pt idx="72">
                  <c:v>20</c:v>
                </c:pt>
                <c:pt idx="73">
                  <c:v>20</c:v>
                </c:pt>
                <c:pt idx="74">
                  <c:v>20</c:v>
                </c:pt>
                <c:pt idx="75">
                  <c:v>20</c:v>
                </c:pt>
                <c:pt idx="76">
                  <c:v>20</c:v>
                </c:pt>
                <c:pt idx="77">
                  <c:v>20</c:v>
                </c:pt>
                <c:pt idx="78">
                  <c:v>20</c:v>
                </c:pt>
                <c:pt idx="79">
                  <c:v>20</c:v>
                </c:pt>
                <c:pt idx="80">
                  <c:v>20</c:v>
                </c:pt>
                <c:pt idx="81">
                  <c:v>20</c:v>
                </c:pt>
                <c:pt idx="82">
                  <c:v>20</c:v>
                </c:pt>
                <c:pt idx="83">
                  <c:v>20</c:v>
                </c:pt>
                <c:pt idx="84">
                  <c:v>20</c:v>
                </c:pt>
                <c:pt idx="85">
                  <c:v>20</c:v>
                </c:pt>
                <c:pt idx="86">
                  <c:v>20</c:v>
                </c:pt>
                <c:pt idx="87">
                  <c:v>20</c:v>
                </c:pt>
                <c:pt idx="88">
                  <c:v>20</c:v>
                </c:pt>
                <c:pt idx="89">
                  <c:v>20</c:v>
                </c:pt>
                <c:pt idx="90">
                  <c:v>20</c:v>
                </c:pt>
                <c:pt idx="91">
                  <c:v>20</c:v>
                </c:pt>
                <c:pt idx="92">
                  <c:v>20</c:v>
                </c:pt>
                <c:pt idx="93">
                  <c:v>20</c:v>
                </c:pt>
                <c:pt idx="94">
                  <c:v>20</c:v>
                </c:pt>
                <c:pt idx="95">
                  <c:v>20</c:v>
                </c:pt>
                <c:pt idx="96">
                  <c:v>20</c:v>
                </c:pt>
                <c:pt idx="97">
                  <c:v>20</c:v>
                </c:pt>
                <c:pt idx="98">
                  <c:v>20</c:v>
                </c:pt>
                <c:pt idx="99">
                  <c:v>20</c:v>
                </c:pt>
                <c:pt idx="100">
                  <c:v>20</c:v>
                </c:pt>
                <c:pt idx="101">
                  <c:v>20</c:v>
                </c:pt>
                <c:pt idx="102">
                  <c:v>20</c:v>
                </c:pt>
                <c:pt idx="103">
                  <c:v>20</c:v>
                </c:pt>
                <c:pt idx="104">
                  <c:v>20</c:v>
                </c:pt>
                <c:pt idx="105">
                  <c:v>20</c:v>
                </c:pt>
                <c:pt idx="106">
                  <c:v>20</c:v>
                </c:pt>
                <c:pt idx="107">
                  <c:v>20</c:v>
                </c:pt>
                <c:pt idx="108">
                  <c:v>20</c:v>
                </c:pt>
                <c:pt idx="109">
                  <c:v>20</c:v>
                </c:pt>
                <c:pt idx="110">
                  <c:v>20</c:v>
                </c:pt>
                <c:pt idx="111">
                  <c:v>20</c:v>
                </c:pt>
                <c:pt idx="112">
                  <c:v>20</c:v>
                </c:pt>
                <c:pt idx="113">
                  <c:v>20</c:v>
                </c:pt>
                <c:pt idx="114">
                  <c:v>20</c:v>
                </c:pt>
                <c:pt idx="115">
                  <c:v>20</c:v>
                </c:pt>
                <c:pt idx="116">
                  <c:v>20</c:v>
                </c:pt>
                <c:pt idx="117">
                  <c:v>20</c:v>
                </c:pt>
                <c:pt idx="118">
                  <c:v>20</c:v>
                </c:pt>
                <c:pt idx="119">
                  <c:v>20</c:v>
                </c:pt>
                <c:pt idx="120">
                  <c:v>20</c:v>
                </c:pt>
                <c:pt idx="121">
                  <c:v>20</c:v>
                </c:pt>
                <c:pt idx="122">
                  <c:v>20</c:v>
                </c:pt>
                <c:pt idx="123">
                  <c:v>20</c:v>
                </c:pt>
                <c:pt idx="124">
                  <c:v>20</c:v>
                </c:pt>
                <c:pt idx="125">
                  <c:v>20</c:v>
                </c:pt>
                <c:pt idx="126">
                  <c:v>20</c:v>
                </c:pt>
                <c:pt idx="127">
                  <c:v>20</c:v>
                </c:pt>
                <c:pt idx="128">
                  <c:v>20</c:v>
                </c:pt>
                <c:pt idx="129">
                  <c:v>20</c:v>
                </c:pt>
                <c:pt idx="130">
                  <c:v>20</c:v>
                </c:pt>
                <c:pt idx="131">
                  <c:v>20</c:v>
                </c:pt>
                <c:pt idx="132">
                  <c:v>20</c:v>
                </c:pt>
                <c:pt idx="133">
                  <c:v>20</c:v>
                </c:pt>
                <c:pt idx="134">
                  <c:v>20</c:v>
                </c:pt>
                <c:pt idx="135">
                  <c:v>20</c:v>
                </c:pt>
                <c:pt idx="136">
                  <c:v>20</c:v>
                </c:pt>
                <c:pt idx="137">
                  <c:v>20</c:v>
                </c:pt>
                <c:pt idx="138">
                  <c:v>20</c:v>
                </c:pt>
                <c:pt idx="139">
                  <c:v>20</c:v>
                </c:pt>
                <c:pt idx="140">
                  <c:v>20</c:v>
                </c:pt>
                <c:pt idx="141">
                  <c:v>20</c:v>
                </c:pt>
                <c:pt idx="142">
                  <c:v>20</c:v>
                </c:pt>
                <c:pt idx="143">
                  <c:v>20</c:v>
                </c:pt>
                <c:pt idx="144">
                  <c:v>20</c:v>
                </c:pt>
                <c:pt idx="145">
                  <c:v>20</c:v>
                </c:pt>
                <c:pt idx="146">
                  <c:v>20</c:v>
                </c:pt>
                <c:pt idx="147">
                  <c:v>20</c:v>
                </c:pt>
                <c:pt idx="148">
                  <c:v>20</c:v>
                </c:pt>
                <c:pt idx="149">
                  <c:v>20</c:v>
                </c:pt>
                <c:pt idx="150">
                  <c:v>20</c:v>
                </c:pt>
                <c:pt idx="151">
                  <c:v>20</c:v>
                </c:pt>
                <c:pt idx="152">
                  <c:v>20</c:v>
                </c:pt>
                <c:pt idx="153">
                  <c:v>20</c:v>
                </c:pt>
                <c:pt idx="154">
                  <c:v>20</c:v>
                </c:pt>
                <c:pt idx="155">
                  <c:v>20</c:v>
                </c:pt>
                <c:pt idx="156">
                  <c:v>20</c:v>
                </c:pt>
                <c:pt idx="157">
                  <c:v>20</c:v>
                </c:pt>
                <c:pt idx="158">
                  <c:v>20</c:v>
                </c:pt>
                <c:pt idx="159">
                  <c:v>20</c:v>
                </c:pt>
                <c:pt idx="160">
                  <c:v>20</c:v>
                </c:pt>
                <c:pt idx="161">
                  <c:v>20</c:v>
                </c:pt>
                <c:pt idx="162">
                  <c:v>20</c:v>
                </c:pt>
                <c:pt idx="163">
                  <c:v>20</c:v>
                </c:pt>
                <c:pt idx="164">
                  <c:v>20</c:v>
                </c:pt>
                <c:pt idx="165">
                  <c:v>20</c:v>
                </c:pt>
                <c:pt idx="166">
                  <c:v>20</c:v>
                </c:pt>
                <c:pt idx="167">
                  <c:v>20</c:v>
                </c:pt>
                <c:pt idx="168">
                  <c:v>20</c:v>
                </c:pt>
                <c:pt idx="169">
                  <c:v>20</c:v>
                </c:pt>
                <c:pt idx="170">
                  <c:v>20</c:v>
                </c:pt>
                <c:pt idx="171">
                  <c:v>20</c:v>
                </c:pt>
                <c:pt idx="172">
                  <c:v>20</c:v>
                </c:pt>
                <c:pt idx="173">
                  <c:v>20</c:v>
                </c:pt>
                <c:pt idx="174">
                  <c:v>20</c:v>
                </c:pt>
                <c:pt idx="175">
                  <c:v>20</c:v>
                </c:pt>
                <c:pt idx="176">
                  <c:v>20</c:v>
                </c:pt>
                <c:pt idx="177">
                  <c:v>20</c:v>
                </c:pt>
                <c:pt idx="178">
                  <c:v>20</c:v>
                </c:pt>
                <c:pt idx="179">
                  <c:v>20</c:v>
                </c:pt>
                <c:pt idx="180">
                  <c:v>20</c:v>
                </c:pt>
                <c:pt idx="181">
                  <c:v>20</c:v>
                </c:pt>
                <c:pt idx="182">
                  <c:v>20</c:v>
                </c:pt>
                <c:pt idx="183">
                  <c:v>20</c:v>
                </c:pt>
                <c:pt idx="184">
                  <c:v>20</c:v>
                </c:pt>
                <c:pt idx="185">
                  <c:v>20</c:v>
                </c:pt>
                <c:pt idx="186">
                  <c:v>20</c:v>
                </c:pt>
                <c:pt idx="187">
                  <c:v>20</c:v>
                </c:pt>
                <c:pt idx="188">
                  <c:v>20</c:v>
                </c:pt>
                <c:pt idx="189">
                  <c:v>20</c:v>
                </c:pt>
                <c:pt idx="190">
                  <c:v>20</c:v>
                </c:pt>
                <c:pt idx="191">
                  <c:v>20</c:v>
                </c:pt>
                <c:pt idx="192">
                  <c:v>20</c:v>
                </c:pt>
                <c:pt idx="193">
                  <c:v>20</c:v>
                </c:pt>
                <c:pt idx="194">
                  <c:v>20</c:v>
                </c:pt>
                <c:pt idx="195">
                  <c:v>20</c:v>
                </c:pt>
                <c:pt idx="196">
                  <c:v>20</c:v>
                </c:pt>
                <c:pt idx="197">
                  <c:v>20</c:v>
                </c:pt>
                <c:pt idx="198">
                  <c:v>20</c:v>
                </c:pt>
              </c:numCache>
            </c:numRef>
          </c:val>
          <c:smooth val="0"/>
          <c:extLst>
            <c:ext xmlns:c16="http://schemas.microsoft.com/office/drawing/2014/chart" uri="{C3380CC4-5D6E-409C-BE32-E72D297353CC}">
              <c16:uniqueId val="{00000007-3548-4C4E-A536-4D61BBF839D4}"/>
            </c:ext>
          </c:extLst>
        </c:ser>
        <c:ser>
          <c:idx val="8"/>
          <c:order val="8"/>
          <c:tx>
            <c:strRef>
              <c:f>Sheet1!$J$1</c:f>
              <c:strCache>
                <c:ptCount val="1"/>
                <c:pt idx="0">
                  <c:v>DAL</c:v>
                </c:pt>
              </c:strCache>
            </c:strRef>
          </c:tx>
          <c:spPr>
            <a:ln w="28575" cap="rnd">
              <a:solidFill>
                <a:schemeClr val="accent3">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Sheet1!$J$3:$J$201</c:f>
              <c:numCache>
                <c:formatCode>General</c:formatCode>
                <c:ptCount val="199"/>
                <c:pt idx="0">
                  <c:v>0</c:v>
                </c:pt>
                <c:pt idx="1">
                  <c:v>0</c:v>
                </c:pt>
                <c:pt idx="2">
                  <c:v>0</c:v>
                </c:pt>
                <c:pt idx="3">
                  <c:v>0</c:v>
                </c:pt>
                <c:pt idx="4">
                  <c:v>0</c:v>
                </c:pt>
                <c:pt idx="5">
                  <c:v>0</c:v>
                </c:pt>
                <c:pt idx="6">
                  <c:v>2</c:v>
                </c:pt>
                <c:pt idx="7">
                  <c:v>2</c:v>
                </c:pt>
                <c:pt idx="8">
                  <c:v>4</c:v>
                </c:pt>
                <c:pt idx="9">
                  <c:v>6</c:v>
                </c:pt>
                <c:pt idx="10">
                  <c:v>6</c:v>
                </c:pt>
                <c:pt idx="11">
                  <c:v>8</c:v>
                </c:pt>
                <c:pt idx="12">
                  <c:v>8</c:v>
                </c:pt>
                <c:pt idx="13">
                  <c:v>8</c:v>
                </c:pt>
                <c:pt idx="14">
                  <c:v>8</c:v>
                </c:pt>
                <c:pt idx="15">
                  <c:v>10</c:v>
                </c:pt>
                <c:pt idx="16">
                  <c:v>10</c:v>
                </c:pt>
                <c:pt idx="17">
                  <c:v>10</c:v>
                </c:pt>
                <c:pt idx="18">
                  <c:v>10</c:v>
                </c:pt>
                <c:pt idx="19">
                  <c:v>10</c:v>
                </c:pt>
                <c:pt idx="20">
                  <c:v>12</c:v>
                </c:pt>
                <c:pt idx="21">
                  <c:v>12</c:v>
                </c:pt>
                <c:pt idx="22">
                  <c:v>14</c:v>
                </c:pt>
                <c:pt idx="23">
                  <c:v>14</c:v>
                </c:pt>
                <c:pt idx="24">
                  <c:v>14</c:v>
                </c:pt>
                <c:pt idx="25">
                  <c:v>14</c:v>
                </c:pt>
                <c:pt idx="26">
                  <c:v>14</c:v>
                </c:pt>
                <c:pt idx="27">
                  <c:v>14</c:v>
                </c:pt>
                <c:pt idx="28">
                  <c:v>14</c:v>
                </c:pt>
                <c:pt idx="29">
                  <c:v>14</c:v>
                </c:pt>
                <c:pt idx="30">
                  <c:v>14</c:v>
                </c:pt>
                <c:pt idx="31">
                  <c:v>14</c:v>
                </c:pt>
                <c:pt idx="32">
                  <c:v>14</c:v>
                </c:pt>
                <c:pt idx="33">
                  <c:v>14</c:v>
                </c:pt>
                <c:pt idx="34">
                  <c:v>16</c:v>
                </c:pt>
                <c:pt idx="35">
                  <c:v>16</c:v>
                </c:pt>
                <c:pt idx="36">
                  <c:v>16</c:v>
                </c:pt>
                <c:pt idx="37">
                  <c:v>16</c:v>
                </c:pt>
                <c:pt idx="38">
                  <c:v>18</c:v>
                </c:pt>
                <c:pt idx="39">
                  <c:v>18</c:v>
                </c:pt>
                <c:pt idx="40">
                  <c:v>18</c:v>
                </c:pt>
                <c:pt idx="41">
                  <c:v>20</c:v>
                </c:pt>
                <c:pt idx="42">
                  <c:v>20</c:v>
                </c:pt>
                <c:pt idx="43">
                  <c:v>22</c:v>
                </c:pt>
                <c:pt idx="44">
                  <c:v>22</c:v>
                </c:pt>
                <c:pt idx="45">
                  <c:v>22</c:v>
                </c:pt>
                <c:pt idx="46">
                  <c:v>22</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08-3548-4C4E-A536-4D61BBF839D4}"/>
            </c:ext>
          </c:extLst>
        </c:ser>
        <c:ser>
          <c:idx val="9"/>
          <c:order val="9"/>
          <c:tx>
            <c:strRef>
              <c:f>Sheet1!$K$1</c:f>
              <c:strCache>
                <c:ptCount val="1"/>
                <c:pt idx="0">
                  <c:v>DET</c:v>
                </c:pt>
              </c:strCache>
            </c:strRef>
          </c:tx>
          <c:spPr>
            <a:ln w="28575" cap="rnd">
              <a:solidFill>
                <a:schemeClr val="accent4">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Sheet1!$K$3:$K$201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2</c:v>
                </c:pt>
                <c:pt idx="12">
                  <c:v>2</c:v>
                </c:pt>
                <c:pt idx="13">
                  <c:v>2</c:v>
                </c:pt>
                <c:pt idx="14">
                  <c:v>2</c:v>
                </c:pt>
                <c:pt idx="15">
                  <c:v>4</c:v>
                </c:pt>
                <c:pt idx="16">
                  <c:v>4</c:v>
                </c:pt>
                <c:pt idx="17">
                  <c:v>4</c:v>
                </c:pt>
                <c:pt idx="18">
                  <c:v>6</c:v>
                </c:pt>
                <c:pt idx="19">
                  <c:v>6</c:v>
                </c:pt>
                <c:pt idx="20">
                  <c:v>8</c:v>
                </c:pt>
                <c:pt idx="21">
                  <c:v>8</c:v>
                </c:pt>
                <c:pt idx="22">
                  <c:v>8</c:v>
                </c:pt>
                <c:pt idx="23">
                  <c:v>9</c:v>
                </c:pt>
                <c:pt idx="24">
                  <c:v>9</c:v>
                </c:pt>
                <c:pt idx="25">
                  <c:v>9</c:v>
                </c:pt>
                <c:pt idx="26">
                  <c:v>9</c:v>
                </c:pt>
                <c:pt idx="27">
                  <c:v>9</c:v>
                </c:pt>
                <c:pt idx="28">
                  <c:v>9</c:v>
                </c:pt>
                <c:pt idx="29">
                  <c:v>11</c:v>
                </c:pt>
                <c:pt idx="30">
                  <c:v>11</c:v>
                </c:pt>
                <c:pt idx="31">
                  <c:v>11</c:v>
                </c:pt>
                <c:pt idx="32">
                  <c:v>11</c:v>
                </c:pt>
                <c:pt idx="33">
                  <c:v>13</c:v>
                </c:pt>
                <c:pt idx="34">
                  <c:v>13</c:v>
                </c:pt>
                <c:pt idx="35">
                  <c:v>13</c:v>
                </c:pt>
                <c:pt idx="36">
                  <c:v>13</c:v>
                </c:pt>
                <c:pt idx="37">
                  <c:v>13</c:v>
                </c:pt>
                <c:pt idx="38">
                  <c:v>13</c:v>
                </c:pt>
                <c:pt idx="39">
                  <c:v>13</c:v>
                </c:pt>
                <c:pt idx="40">
                  <c:v>15</c:v>
                </c:pt>
                <c:pt idx="41">
                  <c:v>15</c:v>
                </c:pt>
                <c:pt idx="42">
                  <c:v>15</c:v>
                </c:pt>
                <c:pt idx="43">
                  <c:v>15</c:v>
                </c:pt>
                <c:pt idx="44">
                  <c:v>15</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9-3548-4C4E-A536-4D61BBF839D4}"/>
            </c:ext>
          </c:extLst>
        </c:ser>
        <c:ser>
          <c:idx val="10"/>
          <c:order val="10"/>
          <c:tx>
            <c:strRef>
              <c:f>Sheet1!$L$1</c:f>
              <c:strCache>
                <c:ptCount val="1"/>
                <c:pt idx="0">
                  <c:v>EDM</c:v>
                </c:pt>
              </c:strCache>
            </c:strRef>
          </c:tx>
          <c:spPr>
            <a:ln w="28575" cap="rnd">
              <a:solidFill>
                <a:schemeClr val="accent5">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Sheet1!$L$3:$L$201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4</c:v>
                </c:pt>
                <c:pt idx="16">
                  <c:v>4</c:v>
                </c:pt>
                <c:pt idx="17">
                  <c:v>4</c:v>
                </c:pt>
                <c:pt idx="18">
                  <c:v>5</c:v>
                </c:pt>
                <c:pt idx="19">
                  <c:v>5</c:v>
                </c:pt>
                <c:pt idx="20">
                  <c:v>5</c:v>
                </c:pt>
                <c:pt idx="21">
                  <c:v>7</c:v>
                </c:pt>
                <c:pt idx="22">
                  <c:v>7</c:v>
                </c:pt>
                <c:pt idx="23">
                  <c:v>9</c:v>
                </c:pt>
                <c:pt idx="24">
                  <c:v>9</c:v>
                </c:pt>
                <c:pt idx="25">
                  <c:v>9</c:v>
                </c:pt>
                <c:pt idx="26">
                  <c:v>9</c:v>
                </c:pt>
                <c:pt idx="27">
                  <c:v>11</c:v>
                </c:pt>
                <c:pt idx="28">
                  <c:v>11</c:v>
                </c:pt>
                <c:pt idx="29">
                  <c:v>11</c:v>
                </c:pt>
                <c:pt idx="30">
                  <c:v>13</c:v>
                </c:pt>
                <c:pt idx="31">
                  <c:v>13</c:v>
                </c:pt>
                <c:pt idx="32">
                  <c:v>13</c:v>
                </c:pt>
                <c:pt idx="33">
                  <c:v>13</c:v>
                </c:pt>
                <c:pt idx="34">
                  <c:v>13</c:v>
                </c:pt>
                <c:pt idx="35">
                  <c:v>13</c:v>
                </c:pt>
                <c:pt idx="36">
                  <c:v>15</c:v>
                </c:pt>
                <c:pt idx="37">
                  <c:v>15</c:v>
                </c:pt>
                <c:pt idx="38">
                  <c:v>15</c:v>
                </c:pt>
                <c:pt idx="39">
                  <c:v>17</c:v>
                </c:pt>
                <c:pt idx="40">
                  <c:v>17</c:v>
                </c:pt>
                <c:pt idx="41">
                  <c:v>19</c:v>
                </c:pt>
                <c:pt idx="42">
                  <c:v>19</c:v>
                </c:pt>
                <c:pt idx="43">
                  <c:v>20</c:v>
                </c:pt>
                <c:pt idx="44">
                  <c:v>20</c:v>
                </c:pt>
                <c:pt idx="45">
                  <c:v>20</c:v>
                </c:pt>
                <c:pt idx="46">
                  <c:v>22</c:v>
                </c:pt>
                <c:pt idx="47">
                  <c:v>22</c:v>
                </c:pt>
                <c:pt idx="48">
                  <c:v>22</c:v>
                </c:pt>
                <c:pt idx="49">
                  <c:v>22</c:v>
                </c:pt>
                <c:pt idx="50">
                  <c:v>22</c:v>
                </c:pt>
                <c:pt idx="51">
                  <c:v>22</c:v>
                </c:pt>
                <c:pt idx="52">
                  <c:v>22</c:v>
                </c:pt>
                <c:pt idx="53">
                  <c:v>22</c:v>
                </c:pt>
                <c:pt idx="54">
                  <c:v>22</c:v>
                </c:pt>
                <c:pt idx="55">
                  <c:v>22</c:v>
                </c:pt>
                <c:pt idx="56">
                  <c:v>22</c:v>
                </c:pt>
                <c:pt idx="57">
                  <c:v>22</c:v>
                </c:pt>
                <c:pt idx="58">
                  <c:v>22</c:v>
                </c:pt>
                <c:pt idx="59">
                  <c:v>22</c:v>
                </c:pt>
                <c:pt idx="60">
                  <c:v>22</c:v>
                </c:pt>
                <c:pt idx="61">
                  <c:v>22</c:v>
                </c:pt>
                <c:pt idx="62">
                  <c:v>22</c:v>
                </c:pt>
                <c:pt idx="63">
                  <c:v>22</c:v>
                </c:pt>
                <c:pt idx="64">
                  <c:v>22</c:v>
                </c:pt>
                <c:pt idx="65">
                  <c:v>22</c:v>
                </c:pt>
                <c:pt idx="66">
                  <c:v>22</c:v>
                </c:pt>
                <c:pt idx="67">
                  <c:v>22</c:v>
                </c:pt>
                <c:pt idx="68">
                  <c:v>22</c:v>
                </c:pt>
                <c:pt idx="69">
                  <c:v>22</c:v>
                </c:pt>
                <c:pt idx="70">
                  <c:v>22</c:v>
                </c:pt>
                <c:pt idx="71">
                  <c:v>22</c:v>
                </c:pt>
                <c:pt idx="72">
                  <c:v>22</c:v>
                </c:pt>
                <c:pt idx="73">
                  <c:v>22</c:v>
                </c:pt>
                <c:pt idx="74">
                  <c:v>22</c:v>
                </c:pt>
                <c:pt idx="75">
                  <c:v>22</c:v>
                </c:pt>
                <c:pt idx="76">
                  <c:v>22</c:v>
                </c:pt>
                <c:pt idx="77">
                  <c:v>22</c:v>
                </c:pt>
                <c:pt idx="78">
                  <c:v>22</c:v>
                </c:pt>
                <c:pt idx="79">
                  <c:v>22</c:v>
                </c:pt>
                <c:pt idx="80">
                  <c:v>22</c:v>
                </c:pt>
                <c:pt idx="81">
                  <c:v>22</c:v>
                </c:pt>
                <c:pt idx="82">
                  <c:v>22</c:v>
                </c:pt>
                <c:pt idx="83">
                  <c:v>22</c:v>
                </c:pt>
                <c:pt idx="84">
                  <c:v>22</c:v>
                </c:pt>
                <c:pt idx="85">
                  <c:v>22</c:v>
                </c:pt>
                <c:pt idx="86">
                  <c:v>22</c:v>
                </c:pt>
                <c:pt idx="87">
                  <c:v>22</c:v>
                </c:pt>
                <c:pt idx="88">
                  <c:v>22</c:v>
                </c:pt>
                <c:pt idx="89">
                  <c:v>22</c:v>
                </c:pt>
                <c:pt idx="90">
                  <c:v>22</c:v>
                </c:pt>
                <c:pt idx="91">
                  <c:v>22</c:v>
                </c:pt>
                <c:pt idx="92">
                  <c:v>22</c:v>
                </c:pt>
                <c:pt idx="93">
                  <c:v>22</c:v>
                </c:pt>
                <c:pt idx="94">
                  <c:v>22</c:v>
                </c:pt>
                <c:pt idx="95">
                  <c:v>22</c:v>
                </c:pt>
                <c:pt idx="96">
                  <c:v>22</c:v>
                </c:pt>
                <c:pt idx="97">
                  <c:v>22</c:v>
                </c:pt>
                <c:pt idx="98">
                  <c:v>22</c:v>
                </c:pt>
                <c:pt idx="99">
                  <c:v>22</c:v>
                </c:pt>
                <c:pt idx="100">
                  <c:v>22</c:v>
                </c:pt>
                <c:pt idx="101">
                  <c:v>22</c:v>
                </c:pt>
                <c:pt idx="102">
                  <c:v>22</c:v>
                </c:pt>
                <c:pt idx="103">
                  <c:v>22</c:v>
                </c:pt>
                <c:pt idx="104">
                  <c:v>22</c:v>
                </c:pt>
                <c:pt idx="105">
                  <c:v>22</c:v>
                </c:pt>
                <c:pt idx="106">
                  <c:v>22</c:v>
                </c:pt>
                <c:pt idx="107">
                  <c:v>22</c:v>
                </c:pt>
                <c:pt idx="108">
                  <c:v>22</c:v>
                </c:pt>
                <c:pt idx="109">
                  <c:v>22</c:v>
                </c:pt>
                <c:pt idx="110">
                  <c:v>22</c:v>
                </c:pt>
                <c:pt idx="111">
                  <c:v>22</c:v>
                </c:pt>
                <c:pt idx="112">
                  <c:v>22</c:v>
                </c:pt>
                <c:pt idx="113">
                  <c:v>22</c:v>
                </c:pt>
                <c:pt idx="114">
                  <c:v>22</c:v>
                </c:pt>
                <c:pt idx="115">
                  <c:v>22</c:v>
                </c:pt>
                <c:pt idx="116">
                  <c:v>22</c:v>
                </c:pt>
                <c:pt idx="117">
                  <c:v>22</c:v>
                </c:pt>
                <c:pt idx="118">
                  <c:v>22</c:v>
                </c:pt>
                <c:pt idx="119">
                  <c:v>22</c:v>
                </c:pt>
                <c:pt idx="120">
                  <c:v>22</c:v>
                </c:pt>
                <c:pt idx="121">
                  <c:v>22</c:v>
                </c:pt>
                <c:pt idx="122">
                  <c:v>22</c:v>
                </c:pt>
                <c:pt idx="123">
                  <c:v>22</c:v>
                </c:pt>
                <c:pt idx="124">
                  <c:v>22</c:v>
                </c:pt>
                <c:pt idx="125">
                  <c:v>22</c:v>
                </c:pt>
                <c:pt idx="126">
                  <c:v>22</c:v>
                </c:pt>
                <c:pt idx="127">
                  <c:v>22</c:v>
                </c:pt>
                <c:pt idx="128">
                  <c:v>22</c:v>
                </c:pt>
                <c:pt idx="129">
                  <c:v>22</c:v>
                </c:pt>
                <c:pt idx="130">
                  <c:v>22</c:v>
                </c:pt>
                <c:pt idx="131">
                  <c:v>22</c:v>
                </c:pt>
                <c:pt idx="132">
                  <c:v>22</c:v>
                </c:pt>
                <c:pt idx="133">
                  <c:v>22</c:v>
                </c:pt>
                <c:pt idx="134">
                  <c:v>22</c:v>
                </c:pt>
                <c:pt idx="135">
                  <c:v>22</c:v>
                </c:pt>
                <c:pt idx="136">
                  <c:v>22</c:v>
                </c:pt>
                <c:pt idx="137">
                  <c:v>22</c:v>
                </c:pt>
                <c:pt idx="138">
                  <c:v>22</c:v>
                </c:pt>
                <c:pt idx="139">
                  <c:v>22</c:v>
                </c:pt>
                <c:pt idx="140">
                  <c:v>22</c:v>
                </c:pt>
                <c:pt idx="141">
                  <c:v>22</c:v>
                </c:pt>
                <c:pt idx="142">
                  <c:v>22</c:v>
                </c:pt>
                <c:pt idx="143">
                  <c:v>22</c:v>
                </c:pt>
                <c:pt idx="144">
                  <c:v>22</c:v>
                </c:pt>
                <c:pt idx="145">
                  <c:v>22</c:v>
                </c:pt>
                <c:pt idx="146">
                  <c:v>22</c:v>
                </c:pt>
                <c:pt idx="147">
                  <c:v>22</c:v>
                </c:pt>
                <c:pt idx="148">
                  <c:v>22</c:v>
                </c:pt>
                <c:pt idx="149">
                  <c:v>22</c:v>
                </c:pt>
                <c:pt idx="150">
                  <c:v>22</c:v>
                </c:pt>
                <c:pt idx="151">
                  <c:v>22</c:v>
                </c:pt>
                <c:pt idx="152">
                  <c:v>22</c:v>
                </c:pt>
                <c:pt idx="153">
                  <c:v>22</c:v>
                </c:pt>
                <c:pt idx="154">
                  <c:v>22</c:v>
                </c:pt>
                <c:pt idx="155">
                  <c:v>22</c:v>
                </c:pt>
                <c:pt idx="156">
                  <c:v>22</c:v>
                </c:pt>
                <c:pt idx="157">
                  <c:v>22</c:v>
                </c:pt>
                <c:pt idx="158">
                  <c:v>22</c:v>
                </c:pt>
                <c:pt idx="159">
                  <c:v>22</c:v>
                </c:pt>
                <c:pt idx="160">
                  <c:v>22</c:v>
                </c:pt>
                <c:pt idx="161">
                  <c:v>22</c:v>
                </c:pt>
                <c:pt idx="162">
                  <c:v>22</c:v>
                </c:pt>
                <c:pt idx="163">
                  <c:v>22</c:v>
                </c:pt>
                <c:pt idx="164">
                  <c:v>22</c:v>
                </c:pt>
                <c:pt idx="165">
                  <c:v>22</c:v>
                </c:pt>
                <c:pt idx="166">
                  <c:v>22</c:v>
                </c:pt>
                <c:pt idx="167">
                  <c:v>22</c:v>
                </c:pt>
                <c:pt idx="168">
                  <c:v>22</c:v>
                </c:pt>
                <c:pt idx="169">
                  <c:v>22</c:v>
                </c:pt>
                <c:pt idx="170">
                  <c:v>22</c:v>
                </c:pt>
                <c:pt idx="171">
                  <c:v>22</c:v>
                </c:pt>
                <c:pt idx="172">
                  <c:v>22</c:v>
                </c:pt>
                <c:pt idx="173">
                  <c:v>22</c:v>
                </c:pt>
                <c:pt idx="174">
                  <c:v>22</c:v>
                </c:pt>
                <c:pt idx="175">
                  <c:v>22</c:v>
                </c:pt>
                <c:pt idx="176">
                  <c:v>22</c:v>
                </c:pt>
                <c:pt idx="177">
                  <c:v>22</c:v>
                </c:pt>
                <c:pt idx="178">
                  <c:v>22</c:v>
                </c:pt>
                <c:pt idx="179">
                  <c:v>22</c:v>
                </c:pt>
                <c:pt idx="180">
                  <c:v>22</c:v>
                </c:pt>
                <c:pt idx="181">
                  <c:v>22</c:v>
                </c:pt>
                <c:pt idx="182">
                  <c:v>22</c:v>
                </c:pt>
                <c:pt idx="183">
                  <c:v>22</c:v>
                </c:pt>
                <c:pt idx="184">
                  <c:v>22</c:v>
                </c:pt>
                <c:pt idx="185">
                  <c:v>22</c:v>
                </c:pt>
                <c:pt idx="186">
                  <c:v>22</c:v>
                </c:pt>
                <c:pt idx="187">
                  <c:v>22</c:v>
                </c:pt>
                <c:pt idx="188">
                  <c:v>22</c:v>
                </c:pt>
                <c:pt idx="189">
                  <c:v>22</c:v>
                </c:pt>
                <c:pt idx="190">
                  <c:v>22</c:v>
                </c:pt>
                <c:pt idx="191">
                  <c:v>22</c:v>
                </c:pt>
                <c:pt idx="192">
                  <c:v>22</c:v>
                </c:pt>
                <c:pt idx="193">
                  <c:v>22</c:v>
                </c:pt>
                <c:pt idx="194">
                  <c:v>22</c:v>
                </c:pt>
                <c:pt idx="195">
                  <c:v>22</c:v>
                </c:pt>
                <c:pt idx="196">
                  <c:v>22</c:v>
                </c:pt>
                <c:pt idx="197">
                  <c:v>22</c:v>
                </c:pt>
                <c:pt idx="198">
                  <c:v>22</c:v>
                </c:pt>
              </c:numCache>
            </c:numRef>
          </c:val>
          <c:smooth val="0"/>
          <c:extLst>
            <c:ext xmlns:c16="http://schemas.microsoft.com/office/drawing/2014/chart" uri="{C3380CC4-5D6E-409C-BE32-E72D297353CC}">
              <c16:uniqueId val="{0000000A-3548-4C4E-A536-4D61BBF839D4}"/>
            </c:ext>
          </c:extLst>
        </c:ser>
        <c:ser>
          <c:idx val="11"/>
          <c:order val="11"/>
          <c:tx>
            <c:strRef>
              <c:f>Sheet1!$M$1</c:f>
              <c:strCache>
                <c:ptCount val="1"/>
                <c:pt idx="0">
                  <c:v>FLA</c:v>
                </c:pt>
              </c:strCache>
            </c:strRef>
          </c:tx>
          <c:spPr>
            <a:ln w="28575" cap="rnd">
              <a:solidFill>
                <a:schemeClr val="accent6">
                  <a:lumMod val="6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Sheet1!$M$3:$M$201</c:f>
              <c:numCache>
                <c:formatCode>General</c:formatCode>
                <c:ptCount val="199"/>
                <c:pt idx="0">
                  <c:v>0</c:v>
                </c:pt>
                <c:pt idx="1">
                  <c:v>0</c:v>
                </c:pt>
                <c:pt idx="2">
                  <c:v>0</c:v>
                </c:pt>
                <c:pt idx="3">
                  <c:v>0</c:v>
                </c:pt>
                <c:pt idx="4">
                  <c:v>2</c:v>
                </c:pt>
                <c:pt idx="5">
                  <c:v>2</c:v>
                </c:pt>
                <c:pt idx="6">
                  <c:v>2</c:v>
                </c:pt>
                <c:pt idx="7">
                  <c:v>2</c:v>
                </c:pt>
                <c:pt idx="8">
                  <c:v>2</c:v>
                </c:pt>
                <c:pt idx="9">
                  <c:v>2</c:v>
                </c:pt>
                <c:pt idx="10">
                  <c:v>4</c:v>
                </c:pt>
                <c:pt idx="11">
                  <c:v>6</c:v>
                </c:pt>
                <c:pt idx="12">
                  <c:v>6</c:v>
                </c:pt>
                <c:pt idx="13">
                  <c:v>7</c:v>
                </c:pt>
                <c:pt idx="14">
                  <c:v>7</c:v>
                </c:pt>
                <c:pt idx="15">
                  <c:v>9</c:v>
                </c:pt>
                <c:pt idx="16">
                  <c:v>9</c:v>
                </c:pt>
                <c:pt idx="17">
                  <c:v>9</c:v>
                </c:pt>
                <c:pt idx="18">
                  <c:v>9</c:v>
                </c:pt>
                <c:pt idx="19">
                  <c:v>9</c:v>
                </c:pt>
                <c:pt idx="20">
                  <c:v>11</c:v>
                </c:pt>
                <c:pt idx="21">
                  <c:v>11</c:v>
                </c:pt>
                <c:pt idx="22">
                  <c:v>13</c:v>
                </c:pt>
                <c:pt idx="23">
                  <c:v>13</c:v>
                </c:pt>
                <c:pt idx="24">
                  <c:v>15</c:v>
                </c:pt>
                <c:pt idx="25">
                  <c:v>15</c:v>
                </c:pt>
                <c:pt idx="26">
                  <c:v>15</c:v>
                </c:pt>
                <c:pt idx="27">
                  <c:v>15</c:v>
                </c:pt>
                <c:pt idx="28">
                  <c:v>17</c:v>
                </c:pt>
                <c:pt idx="29">
                  <c:v>19</c:v>
                </c:pt>
                <c:pt idx="30">
                  <c:v>19</c:v>
                </c:pt>
                <c:pt idx="31">
                  <c:v>19</c:v>
                </c:pt>
                <c:pt idx="32">
                  <c:v>19</c:v>
                </c:pt>
                <c:pt idx="33">
                  <c:v>19</c:v>
                </c:pt>
                <c:pt idx="34">
                  <c:v>21</c:v>
                </c:pt>
                <c:pt idx="35">
                  <c:v>21</c:v>
                </c:pt>
                <c:pt idx="36">
                  <c:v>23</c:v>
                </c:pt>
                <c:pt idx="37">
                  <c:v>23</c:v>
                </c:pt>
                <c:pt idx="38">
                  <c:v>23</c:v>
                </c:pt>
                <c:pt idx="39">
                  <c:v>23</c:v>
                </c:pt>
                <c:pt idx="40">
                  <c:v>23</c:v>
                </c:pt>
                <c:pt idx="41">
                  <c:v>23</c:v>
                </c:pt>
                <c:pt idx="42">
                  <c:v>23</c:v>
                </c:pt>
                <c:pt idx="43">
                  <c:v>25</c:v>
                </c:pt>
                <c:pt idx="44">
                  <c:v>25</c:v>
                </c:pt>
                <c:pt idx="45">
                  <c:v>25</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0B-3548-4C4E-A536-4D61BBF839D4}"/>
            </c:ext>
          </c:extLst>
        </c:ser>
        <c:ser>
          <c:idx val="12"/>
          <c:order val="12"/>
          <c:tx>
            <c:strRef>
              <c:f>Sheet1!$N$1</c:f>
              <c:strCache>
                <c:ptCount val="1"/>
                <c:pt idx="0">
                  <c:v>LAK</c:v>
                </c:pt>
              </c:strCache>
            </c:strRef>
          </c:tx>
          <c:spPr>
            <a:ln w="28575" cap="rnd">
              <a:solidFill>
                <a:schemeClr val="accent1">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Sheet1!$N$3:$N$201</c:f>
              <c:numCache>
                <c:formatCode>General</c:formatCode>
                <c:ptCount val="199"/>
                <c:pt idx="0">
                  <c:v>0</c:v>
                </c:pt>
                <c:pt idx="1">
                  <c:v>0</c:v>
                </c:pt>
                <c:pt idx="2">
                  <c:v>0</c:v>
                </c:pt>
                <c:pt idx="3">
                  <c:v>0</c:v>
                </c:pt>
                <c:pt idx="4">
                  <c:v>0</c:v>
                </c:pt>
                <c:pt idx="5">
                  <c:v>0</c:v>
                </c:pt>
                <c:pt idx="6">
                  <c:v>2</c:v>
                </c:pt>
                <c:pt idx="7">
                  <c:v>2</c:v>
                </c:pt>
                <c:pt idx="8">
                  <c:v>3</c:v>
                </c:pt>
                <c:pt idx="9">
                  <c:v>3</c:v>
                </c:pt>
                <c:pt idx="10">
                  <c:v>4</c:v>
                </c:pt>
                <c:pt idx="11">
                  <c:v>4</c:v>
                </c:pt>
                <c:pt idx="12">
                  <c:v>4</c:v>
                </c:pt>
                <c:pt idx="13">
                  <c:v>6</c:v>
                </c:pt>
                <c:pt idx="14">
                  <c:v>6</c:v>
                </c:pt>
                <c:pt idx="15">
                  <c:v>6</c:v>
                </c:pt>
                <c:pt idx="16">
                  <c:v>8</c:v>
                </c:pt>
                <c:pt idx="17">
                  <c:v>8</c:v>
                </c:pt>
                <c:pt idx="18">
                  <c:v>8</c:v>
                </c:pt>
                <c:pt idx="19">
                  <c:v>8</c:v>
                </c:pt>
                <c:pt idx="20">
                  <c:v>10</c:v>
                </c:pt>
                <c:pt idx="21">
                  <c:v>10</c:v>
                </c:pt>
                <c:pt idx="22">
                  <c:v>12</c:v>
                </c:pt>
                <c:pt idx="23">
                  <c:v>12</c:v>
                </c:pt>
                <c:pt idx="24">
                  <c:v>12</c:v>
                </c:pt>
                <c:pt idx="25">
                  <c:v>12</c:v>
                </c:pt>
                <c:pt idx="26">
                  <c:v>14</c:v>
                </c:pt>
                <c:pt idx="27">
                  <c:v>14</c:v>
                </c:pt>
                <c:pt idx="28">
                  <c:v>14</c:v>
                </c:pt>
                <c:pt idx="29">
                  <c:v>15</c:v>
                </c:pt>
                <c:pt idx="30">
                  <c:v>15</c:v>
                </c:pt>
                <c:pt idx="31">
                  <c:v>17</c:v>
                </c:pt>
                <c:pt idx="32">
                  <c:v>19</c:v>
                </c:pt>
                <c:pt idx="33">
                  <c:v>19</c:v>
                </c:pt>
                <c:pt idx="34">
                  <c:v>19</c:v>
                </c:pt>
                <c:pt idx="35">
                  <c:v>19</c:v>
                </c:pt>
                <c:pt idx="36">
                  <c:v>21</c:v>
                </c:pt>
                <c:pt idx="37">
                  <c:v>21</c:v>
                </c:pt>
                <c:pt idx="38">
                  <c:v>21</c:v>
                </c:pt>
                <c:pt idx="39">
                  <c:v>21</c:v>
                </c:pt>
                <c:pt idx="40">
                  <c:v>21</c:v>
                </c:pt>
                <c:pt idx="41">
                  <c:v>21</c:v>
                </c:pt>
                <c:pt idx="42">
                  <c:v>21</c:v>
                </c:pt>
                <c:pt idx="43">
                  <c:v>23</c:v>
                </c:pt>
                <c:pt idx="44">
                  <c:v>23</c:v>
                </c:pt>
                <c:pt idx="45">
                  <c:v>23</c:v>
                </c:pt>
                <c:pt idx="46">
                  <c:v>23</c:v>
                </c:pt>
                <c:pt idx="47">
                  <c:v>23</c:v>
                </c:pt>
                <c:pt idx="48">
                  <c:v>23</c:v>
                </c:pt>
                <c:pt idx="49">
                  <c:v>23</c:v>
                </c:pt>
                <c:pt idx="50">
                  <c:v>23</c:v>
                </c:pt>
                <c:pt idx="51">
                  <c:v>23</c:v>
                </c:pt>
                <c:pt idx="52">
                  <c:v>23</c:v>
                </c:pt>
                <c:pt idx="53">
                  <c:v>23</c:v>
                </c:pt>
                <c:pt idx="54">
                  <c:v>23</c:v>
                </c:pt>
                <c:pt idx="55">
                  <c:v>23</c:v>
                </c:pt>
                <c:pt idx="56">
                  <c:v>23</c:v>
                </c:pt>
                <c:pt idx="57">
                  <c:v>23</c:v>
                </c:pt>
                <c:pt idx="58">
                  <c:v>23</c:v>
                </c:pt>
                <c:pt idx="59">
                  <c:v>23</c:v>
                </c:pt>
                <c:pt idx="60">
                  <c:v>23</c:v>
                </c:pt>
                <c:pt idx="61">
                  <c:v>23</c:v>
                </c:pt>
                <c:pt idx="62">
                  <c:v>23</c:v>
                </c:pt>
                <c:pt idx="63">
                  <c:v>23</c:v>
                </c:pt>
                <c:pt idx="64">
                  <c:v>23</c:v>
                </c:pt>
                <c:pt idx="65">
                  <c:v>23</c:v>
                </c:pt>
                <c:pt idx="66">
                  <c:v>23</c:v>
                </c:pt>
                <c:pt idx="67">
                  <c:v>23</c:v>
                </c:pt>
                <c:pt idx="68">
                  <c:v>23</c:v>
                </c:pt>
                <c:pt idx="69">
                  <c:v>23</c:v>
                </c:pt>
                <c:pt idx="70">
                  <c:v>23</c:v>
                </c:pt>
                <c:pt idx="71">
                  <c:v>23</c:v>
                </c:pt>
                <c:pt idx="72">
                  <c:v>23</c:v>
                </c:pt>
                <c:pt idx="73">
                  <c:v>23</c:v>
                </c:pt>
                <c:pt idx="74">
                  <c:v>23</c:v>
                </c:pt>
                <c:pt idx="75">
                  <c:v>23</c:v>
                </c:pt>
                <c:pt idx="76">
                  <c:v>23</c:v>
                </c:pt>
                <c:pt idx="77">
                  <c:v>23</c:v>
                </c:pt>
                <c:pt idx="78">
                  <c:v>23</c:v>
                </c:pt>
                <c:pt idx="79">
                  <c:v>23</c:v>
                </c:pt>
                <c:pt idx="80">
                  <c:v>23</c:v>
                </c:pt>
                <c:pt idx="81">
                  <c:v>23</c:v>
                </c:pt>
                <c:pt idx="82">
                  <c:v>23</c:v>
                </c:pt>
                <c:pt idx="83">
                  <c:v>23</c:v>
                </c:pt>
                <c:pt idx="84">
                  <c:v>23</c:v>
                </c:pt>
                <c:pt idx="85">
                  <c:v>23</c:v>
                </c:pt>
                <c:pt idx="86">
                  <c:v>23</c:v>
                </c:pt>
                <c:pt idx="87">
                  <c:v>23</c:v>
                </c:pt>
                <c:pt idx="88">
                  <c:v>23</c:v>
                </c:pt>
                <c:pt idx="89">
                  <c:v>23</c:v>
                </c:pt>
                <c:pt idx="90">
                  <c:v>23</c:v>
                </c:pt>
                <c:pt idx="91">
                  <c:v>23</c:v>
                </c:pt>
                <c:pt idx="92">
                  <c:v>23</c:v>
                </c:pt>
                <c:pt idx="93">
                  <c:v>23</c:v>
                </c:pt>
                <c:pt idx="94">
                  <c:v>23</c:v>
                </c:pt>
                <c:pt idx="95">
                  <c:v>23</c:v>
                </c:pt>
                <c:pt idx="96">
                  <c:v>23</c:v>
                </c:pt>
                <c:pt idx="97">
                  <c:v>23</c:v>
                </c:pt>
                <c:pt idx="98">
                  <c:v>23</c:v>
                </c:pt>
                <c:pt idx="99">
                  <c:v>23</c:v>
                </c:pt>
                <c:pt idx="100">
                  <c:v>23</c:v>
                </c:pt>
                <c:pt idx="101">
                  <c:v>23</c:v>
                </c:pt>
                <c:pt idx="102">
                  <c:v>23</c:v>
                </c:pt>
                <c:pt idx="103">
                  <c:v>23</c:v>
                </c:pt>
                <c:pt idx="104">
                  <c:v>23</c:v>
                </c:pt>
                <c:pt idx="105">
                  <c:v>23</c:v>
                </c:pt>
                <c:pt idx="106">
                  <c:v>23</c:v>
                </c:pt>
                <c:pt idx="107">
                  <c:v>23</c:v>
                </c:pt>
                <c:pt idx="108">
                  <c:v>23</c:v>
                </c:pt>
                <c:pt idx="109">
                  <c:v>23</c:v>
                </c:pt>
                <c:pt idx="110">
                  <c:v>23</c:v>
                </c:pt>
                <c:pt idx="111">
                  <c:v>23</c:v>
                </c:pt>
                <c:pt idx="112">
                  <c:v>23</c:v>
                </c:pt>
                <c:pt idx="113">
                  <c:v>23</c:v>
                </c:pt>
                <c:pt idx="114">
                  <c:v>23</c:v>
                </c:pt>
                <c:pt idx="115">
                  <c:v>23</c:v>
                </c:pt>
                <c:pt idx="116">
                  <c:v>23</c:v>
                </c:pt>
                <c:pt idx="117">
                  <c:v>23</c:v>
                </c:pt>
                <c:pt idx="118">
                  <c:v>23</c:v>
                </c:pt>
                <c:pt idx="119">
                  <c:v>23</c:v>
                </c:pt>
                <c:pt idx="120">
                  <c:v>23</c:v>
                </c:pt>
                <c:pt idx="121">
                  <c:v>23</c:v>
                </c:pt>
                <c:pt idx="122">
                  <c:v>23</c:v>
                </c:pt>
                <c:pt idx="123">
                  <c:v>23</c:v>
                </c:pt>
                <c:pt idx="124">
                  <c:v>23</c:v>
                </c:pt>
                <c:pt idx="125">
                  <c:v>23</c:v>
                </c:pt>
                <c:pt idx="126">
                  <c:v>23</c:v>
                </c:pt>
                <c:pt idx="127">
                  <c:v>23</c:v>
                </c:pt>
                <c:pt idx="128">
                  <c:v>23</c:v>
                </c:pt>
                <c:pt idx="129">
                  <c:v>23</c:v>
                </c:pt>
                <c:pt idx="130">
                  <c:v>23</c:v>
                </c:pt>
                <c:pt idx="131">
                  <c:v>23</c:v>
                </c:pt>
                <c:pt idx="132">
                  <c:v>23</c:v>
                </c:pt>
                <c:pt idx="133">
                  <c:v>23</c:v>
                </c:pt>
                <c:pt idx="134">
                  <c:v>23</c:v>
                </c:pt>
                <c:pt idx="135">
                  <c:v>23</c:v>
                </c:pt>
                <c:pt idx="136">
                  <c:v>23</c:v>
                </c:pt>
                <c:pt idx="137">
                  <c:v>23</c:v>
                </c:pt>
                <c:pt idx="138">
                  <c:v>23</c:v>
                </c:pt>
                <c:pt idx="139">
                  <c:v>23</c:v>
                </c:pt>
                <c:pt idx="140">
                  <c:v>23</c:v>
                </c:pt>
                <c:pt idx="141">
                  <c:v>23</c:v>
                </c:pt>
                <c:pt idx="142">
                  <c:v>23</c:v>
                </c:pt>
                <c:pt idx="143">
                  <c:v>23</c:v>
                </c:pt>
                <c:pt idx="144">
                  <c:v>23</c:v>
                </c:pt>
                <c:pt idx="145">
                  <c:v>23</c:v>
                </c:pt>
                <c:pt idx="146">
                  <c:v>23</c:v>
                </c:pt>
                <c:pt idx="147">
                  <c:v>23</c:v>
                </c:pt>
                <c:pt idx="148">
                  <c:v>23</c:v>
                </c:pt>
                <c:pt idx="149">
                  <c:v>23</c:v>
                </c:pt>
                <c:pt idx="150">
                  <c:v>23</c:v>
                </c:pt>
                <c:pt idx="151">
                  <c:v>23</c:v>
                </c:pt>
                <c:pt idx="152">
                  <c:v>23</c:v>
                </c:pt>
                <c:pt idx="153">
                  <c:v>23</c:v>
                </c:pt>
                <c:pt idx="154">
                  <c:v>23</c:v>
                </c:pt>
                <c:pt idx="155">
                  <c:v>23</c:v>
                </c:pt>
                <c:pt idx="156">
                  <c:v>23</c:v>
                </c:pt>
                <c:pt idx="157">
                  <c:v>23</c:v>
                </c:pt>
                <c:pt idx="158">
                  <c:v>23</c:v>
                </c:pt>
                <c:pt idx="159">
                  <c:v>23</c:v>
                </c:pt>
                <c:pt idx="160">
                  <c:v>23</c:v>
                </c:pt>
                <c:pt idx="161">
                  <c:v>23</c:v>
                </c:pt>
                <c:pt idx="162">
                  <c:v>23</c:v>
                </c:pt>
                <c:pt idx="163">
                  <c:v>23</c:v>
                </c:pt>
                <c:pt idx="164">
                  <c:v>23</c:v>
                </c:pt>
                <c:pt idx="165">
                  <c:v>23</c:v>
                </c:pt>
                <c:pt idx="166">
                  <c:v>23</c:v>
                </c:pt>
                <c:pt idx="167">
                  <c:v>23</c:v>
                </c:pt>
                <c:pt idx="168">
                  <c:v>23</c:v>
                </c:pt>
                <c:pt idx="169">
                  <c:v>23</c:v>
                </c:pt>
                <c:pt idx="170">
                  <c:v>23</c:v>
                </c:pt>
                <c:pt idx="171">
                  <c:v>23</c:v>
                </c:pt>
                <c:pt idx="172">
                  <c:v>23</c:v>
                </c:pt>
                <c:pt idx="173">
                  <c:v>23</c:v>
                </c:pt>
                <c:pt idx="174">
                  <c:v>23</c:v>
                </c:pt>
                <c:pt idx="175">
                  <c:v>23</c:v>
                </c:pt>
                <c:pt idx="176">
                  <c:v>23</c:v>
                </c:pt>
                <c:pt idx="177">
                  <c:v>23</c:v>
                </c:pt>
                <c:pt idx="178">
                  <c:v>23</c:v>
                </c:pt>
                <c:pt idx="179">
                  <c:v>23</c:v>
                </c:pt>
                <c:pt idx="180">
                  <c:v>23</c:v>
                </c:pt>
                <c:pt idx="181">
                  <c:v>23</c:v>
                </c:pt>
                <c:pt idx="182">
                  <c:v>23</c:v>
                </c:pt>
                <c:pt idx="183">
                  <c:v>23</c:v>
                </c:pt>
                <c:pt idx="184">
                  <c:v>23</c:v>
                </c:pt>
                <c:pt idx="185">
                  <c:v>23</c:v>
                </c:pt>
                <c:pt idx="186">
                  <c:v>23</c:v>
                </c:pt>
                <c:pt idx="187">
                  <c:v>23</c:v>
                </c:pt>
                <c:pt idx="188">
                  <c:v>23</c:v>
                </c:pt>
                <c:pt idx="189">
                  <c:v>23</c:v>
                </c:pt>
                <c:pt idx="190">
                  <c:v>23</c:v>
                </c:pt>
                <c:pt idx="191">
                  <c:v>23</c:v>
                </c:pt>
                <c:pt idx="192">
                  <c:v>23</c:v>
                </c:pt>
                <c:pt idx="193">
                  <c:v>23</c:v>
                </c:pt>
                <c:pt idx="194">
                  <c:v>23</c:v>
                </c:pt>
                <c:pt idx="195">
                  <c:v>23</c:v>
                </c:pt>
                <c:pt idx="196">
                  <c:v>23</c:v>
                </c:pt>
                <c:pt idx="197">
                  <c:v>23</c:v>
                </c:pt>
                <c:pt idx="198">
                  <c:v>23</c:v>
                </c:pt>
              </c:numCache>
            </c:numRef>
          </c:val>
          <c:smooth val="0"/>
          <c:extLst>
            <c:ext xmlns:c16="http://schemas.microsoft.com/office/drawing/2014/chart" uri="{C3380CC4-5D6E-409C-BE32-E72D297353CC}">
              <c16:uniqueId val="{0000000C-3548-4C4E-A536-4D61BBF839D4}"/>
            </c:ext>
          </c:extLst>
        </c:ser>
        <c:ser>
          <c:idx val="13"/>
          <c:order val="13"/>
          <c:tx>
            <c:strRef>
              <c:f>Sheet1!$O$1</c:f>
              <c:strCache>
                <c:ptCount val="1"/>
                <c:pt idx="0">
                  <c:v>MIN</c:v>
                </c:pt>
              </c:strCache>
            </c:strRef>
          </c:tx>
          <c:spPr>
            <a:ln w="28575" cap="rnd">
              <a:solidFill>
                <a:schemeClr val="accent2">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Sheet1!$O$3:$O$201</c:f>
              <c:numCache>
                <c:formatCode>General</c:formatCode>
                <c:ptCount val="199"/>
                <c:pt idx="0">
                  <c:v>0</c:v>
                </c:pt>
                <c:pt idx="1">
                  <c:v>0</c:v>
                </c:pt>
                <c:pt idx="2">
                  <c:v>0</c:v>
                </c:pt>
                <c:pt idx="3">
                  <c:v>0</c:v>
                </c:pt>
                <c:pt idx="4">
                  <c:v>0</c:v>
                </c:pt>
                <c:pt idx="5">
                  <c:v>0</c:v>
                </c:pt>
                <c:pt idx="6">
                  <c:v>2</c:v>
                </c:pt>
                <c:pt idx="7">
                  <c:v>2</c:v>
                </c:pt>
                <c:pt idx="8">
                  <c:v>3</c:v>
                </c:pt>
                <c:pt idx="9">
                  <c:v>4</c:v>
                </c:pt>
                <c:pt idx="10">
                  <c:v>4</c:v>
                </c:pt>
                <c:pt idx="11">
                  <c:v>6</c:v>
                </c:pt>
                <c:pt idx="12">
                  <c:v>6</c:v>
                </c:pt>
                <c:pt idx="13">
                  <c:v>6</c:v>
                </c:pt>
                <c:pt idx="14">
                  <c:v>6</c:v>
                </c:pt>
                <c:pt idx="15">
                  <c:v>8</c:v>
                </c:pt>
                <c:pt idx="16">
                  <c:v>8</c:v>
                </c:pt>
                <c:pt idx="17">
                  <c:v>8</c:v>
                </c:pt>
                <c:pt idx="18">
                  <c:v>10</c:v>
                </c:pt>
                <c:pt idx="19">
                  <c:v>10</c:v>
                </c:pt>
                <c:pt idx="20">
                  <c:v>12</c:v>
                </c:pt>
                <c:pt idx="21">
                  <c:v>12</c:v>
                </c:pt>
                <c:pt idx="22">
                  <c:v>12</c:v>
                </c:pt>
                <c:pt idx="23">
                  <c:v>12</c:v>
                </c:pt>
                <c:pt idx="24">
                  <c:v>12</c:v>
                </c:pt>
                <c:pt idx="25">
                  <c:v>14</c:v>
                </c:pt>
                <c:pt idx="26">
                  <c:v>14</c:v>
                </c:pt>
                <c:pt idx="27">
                  <c:v>14</c:v>
                </c:pt>
                <c:pt idx="28">
                  <c:v>16</c:v>
                </c:pt>
                <c:pt idx="29">
                  <c:v>16</c:v>
                </c:pt>
                <c:pt idx="30">
                  <c:v>18</c:v>
                </c:pt>
                <c:pt idx="31">
                  <c:v>18</c:v>
                </c:pt>
                <c:pt idx="32">
                  <c:v>18</c:v>
                </c:pt>
                <c:pt idx="33">
                  <c:v>18</c:v>
                </c:pt>
                <c:pt idx="34">
                  <c:v>20</c:v>
                </c:pt>
                <c:pt idx="35">
                  <c:v>22</c:v>
                </c:pt>
                <c:pt idx="36">
                  <c:v>22</c:v>
                </c:pt>
                <c:pt idx="37">
                  <c:v>23</c:v>
                </c:pt>
                <c:pt idx="38">
                  <c:v>23</c:v>
                </c:pt>
                <c:pt idx="39">
                  <c:v>23</c:v>
                </c:pt>
                <c:pt idx="40">
                  <c:v>23</c:v>
                </c:pt>
                <c:pt idx="41">
                  <c:v>25</c:v>
                </c:pt>
                <c:pt idx="42">
                  <c:v>25</c:v>
                </c:pt>
                <c:pt idx="43">
                  <c:v>25</c:v>
                </c:pt>
                <c:pt idx="44">
                  <c:v>25</c:v>
                </c:pt>
                <c:pt idx="45">
                  <c:v>25</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0D-3548-4C4E-A536-4D61BBF839D4}"/>
            </c:ext>
          </c:extLst>
        </c:ser>
        <c:ser>
          <c:idx val="14"/>
          <c:order val="14"/>
          <c:tx>
            <c:strRef>
              <c:f>Sheet1!$P$1</c:f>
              <c:strCache>
                <c:ptCount val="1"/>
                <c:pt idx="0">
                  <c:v>MTL</c:v>
                </c:pt>
              </c:strCache>
            </c:strRef>
          </c:tx>
          <c:spPr>
            <a:ln w="28575" cap="rnd">
              <a:solidFill>
                <a:schemeClr val="accent3">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Sheet1!$P$3:$P$201</c:f>
              <c:numCache>
                <c:formatCode>General</c:formatCode>
                <c:ptCount val="199"/>
                <c:pt idx="0">
                  <c:v>0</c:v>
                </c:pt>
                <c:pt idx="1">
                  <c:v>0</c:v>
                </c:pt>
                <c:pt idx="2">
                  <c:v>0</c:v>
                </c:pt>
                <c:pt idx="3">
                  <c:v>0</c:v>
                </c:pt>
                <c:pt idx="4">
                  <c:v>0</c:v>
                </c:pt>
                <c:pt idx="5">
                  <c:v>2</c:v>
                </c:pt>
                <c:pt idx="6">
                  <c:v>2</c:v>
                </c:pt>
                <c:pt idx="7">
                  <c:v>2</c:v>
                </c:pt>
                <c:pt idx="8">
                  <c:v>4</c:v>
                </c:pt>
                <c:pt idx="9">
                  <c:v>4</c:v>
                </c:pt>
                <c:pt idx="10">
                  <c:v>4</c:v>
                </c:pt>
                <c:pt idx="11">
                  <c:v>4</c:v>
                </c:pt>
                <c:pt idx="12">
                  <c:v>4</c:v>
                </c:pt>
                <c:pt idx="13">
                  <c:v>4</c:v>
                </c:pt>
                <c:pt idx="14">
                  <c:v>4</c:v>
                </c:pt>
                <c:pt idx="15">
                  <c:v>5</c:v>
                </c:pt>
                <c:pt idx="16">
                  <c:v>5</c:v>
                </c:pt>
                <c:pt idx="17">
                  <c:v>5</c:v>
                </c:pt>
                <c:pt idx="18">
                  <c:v>5</c:v>
                </c:pt>
                <c:pt idx="19">
                  <c:v>5</c:v>
                </c:pt>
                <c:pt idx="20">
                  <c:v>5</c:v>
                </c:pt>
                <c:pt idx="21">
                  <c:v>5</c:v>
                </c:pt>
                <c:pt idx="22">
                  <c:v>7</c:v>
                </c:pt>
                <c:pt idx="23">
                  <c:v>9</c:v>
                </c:pt>
                <c:pt idx="24">
                  <c:v>9</c:v>
                </c:pt>
                <c:pt idx="25">
                  <c:v>9</c:v>
                </c:pt>
                <c:pt idx="26">
                  <c:v>9</c:v>
                </c:pt>
                <c:pt idx="27">
                  <c:v>9</c:v>
                </c:pt>
                <c:pt idx="28">
                  <c:v>9</c:v>
                </c:pt>
                <c:pt idx="29">
                  <c:v>9</c:v>
                </c:pt>
                <c:pt idx="30">
                  <c:v>9</c:v>
                </c:pt>
                <c:pt idx="31">
                  <c:v>9</c:v>
                </c:pt>
                <c:pt idx="32">
                  <c:v>10</c:v>
                </c:pt>
                <c:pt idx="33">
                  <c:v>10</c:v>
                </c:pt>
                <c:pt idx="34">
                  <c:v>10</c:v>
                </c:pt>
                <c:pt idx="35">
                  <c:v>10</c:v>
                </c:pt>
                <c:pt idx="36">
                  <c:v>10</c:v>
                </c:pt>
                <c:pt idx="37">
                  <c:v>10</c:v>
                </c:pt>
                <c:pt idx="38">
                  <c:v>12</c:v>
                </c:pt>
                <c:pt idx="39">
                  <c:v>12</c:v>
                </c:pt>
                <c:pt idx="40">
                  <c:v>12</c:v>
                </c:pt>
                <c:pt idx="41">
                  <c:v>12</c:v>
                </c:pt>
                <c:pt idx="42">
                  <c:v>12</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0E-3548-4C4E-A536-4D61BBF839D4}"/>
            </c:ext>
          </c:extLst>
        </c:ser>
        <c:ser>
          <c:idx val="15"/>
          <c:order val="15"/>
          <c:tx>
            <c:strRef>
              <c:f>Sheet1!$Q$1</c:f>
              <c:strCache>
                <c:ptCount val="1"/>
                <c:pt idx="0">
                  <c:v>NJD</c:v>
                </c:pt>
              </c:strCache>
            </c:strRef>
          </c:tx>
          <c:spPr>
            <a:ln w="28575" cap="rnd">
              <a:solidFill>
                <a:schemeClr val="accent4">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Sheet1!$Q$3:$Q$201</c:f>
              <c:numCache>
                <c:formatCode>General</c:formatCode>
                <c:ptCount val="199"/>
                <c:pt idx="0">
                  <c:v>2</c:v>
                </c:pt>
                <c:pt idx="1">
                  <c:v>4</c:v>
                </c:pt>
                <c:pt idx="2">
                  <c:v>4</c:v>
                </c:pt>
                <c:pt idx="3">
                  <c:v>4</c:v>
                </c:pt>
                <c:pt idx="4">
                  <c:v>4</c:v>
                </c:pt>
                <c:pt idx="5">
                  <c:v>4</c:v>
                </c:pt>
                <c:pt idx="6">
                  <c:v>4</c:v>
                </c:pt>
                <c:pt idx="7">
                  <c:v>4</c:v>
                </c:pt>
                <c:pt idx="8">
                  <c:v>6</c:v>
                </c:pt>
                <c:pt idx="9">
                  <c:v>6</c:v>
                </c:pt>
                <c:pt idx="10">
                  <c:v>8</c:v>
                </c:pt>
                <c:pt idx="11">
                  <c:v>8</c:v>
                </c:pt>
                <c:pt idx="12">
                  <c:v>8</c:v>
                </c:pt>
                <c:pt idx="13">
                  <c:v>10</c:v>
                </c:pt>
                <c:pt idx="14">
                  <c:v>10</c:v>
                </c:pt>
                <c:pt idx="15">
                  <c:v>11</c:v>
                </c:pt>
                <c:pt idx="16">
                  <c:v>11</c:v>
                </c:pt>
                <c:pt idx="17">
                  <c:v>11</c:v>
                </c:pt>
                <c:pt idx="18">
                  <c:v>11</c:v>
                </c:pt>
                <c:pt idx="19">
                  <c:v>11</c:v>
                </c:pt>
                <c:pt idx="20">
                  <c:v>11</c:v>
                </c:pt>
                <c:pt idx="21">
                  <c:v>12</c:v>
                </c:pt>
                <c:pt idx="22">
                  <c:v>12</c:v>
                </c:pt>
                <c:pt idx="23">
                  <c:v>14</c:v>
                </c:pt>
                <c:pt idx="24">
                  <c:v>14</c:v>
                </c:pt>
                <c:pt idx="25">
                  <c:v>14</c:v>
                </c:pt>
                <c:pt idx="26">
                  <c:v>16</c:v>
                </c:pt>
                <c:pt idx="27">
                  <c:v>16</c:v>
                </c:pt>
                <c:pt idx="28">
                  <c:v>16</c:v>
                </c:pt>
                <c:pt idx="29">
                  <c:v>16</c:v>
                </c:pt>
                <c:pt idx="30">
                  <c:v>16</c:v>
                </c:pt>
                <c:pt idx="31">
                  <c:v>18</c:v>
                </c:pt>
                <c:pt idx="32">
                  <c:v>18</c:v>
                </c:pt>
                <c:pt idx="33">
                  <c:v>18</c:v>
                </c:pt>
                <c:pt idx="34">
                  <c:v>20</c:v>
                </c:pt>
                <c:pt idx="35">
                  <c:v>20</c:v>
                </c:pt>
                <c:pt idx="36">
                  <c:v>22</c:v>
                </c:pt>
                <c:pt idx="37">
                  <c:v>22</c:v>
                </c:pt>
                <c:pt idx="38">
                  <c:v>22</c:v>
                </c:pt>
                <c:pt idx="39">
                  <c:v>24</c:v>
                </c:pt>
                <c:pt idx="40">
                  <c:v>24</c:v>
                </c:pt>
                <c:pt idx="41">
                  <c:v>26</c:v>
                </c:pt>
                <c:pt idx="42">
                  <c:v>26</c:v>
                </c:pt>
                <c:pt idx="43">
                  <c:v>26</c:v>
                </c:pt>
                <c:pt idx="44">
                  <c:v>26</c:v>
                </c:pt>
                <c:pt idx="45">
                  <c:v>26</c:v>
                </c:pt>
                <c:pt idx="46">
                  <c:v>26</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0F-3548-4C4E-A536-4D61BBF839D4}"/>
            </c:ext>
          </c:extLst>
        </c:ser>
        <c:ser>
          <c:idx val="16"/>
          <c:order val="16"/>
          <c:tx>
            <c:strRef>
              <c:f>Sheet1!$R$1</c:f>
              <c:strCache>
                <c:ptCount val="1"/>
                <c:pt idx="0">
                  <c:v>NSH</c:v>
                </c:pt>
              </c:strCache>
            </c:strRef>
          </c:tx>
          <c:spPr>
            <a:ln w="28575" cap="rnd">
              <a:solidFill>
                <a:schemeClr val="accent5">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Sheet1!$R$3:$R$201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2</c:v>
                </c:pt>
                <c:pt idx="19">
                  <c:v>2</c:v>
                </c:pt>
                <c:pt idx="20">
                  <c:v>2</c:v>
                </c:pt>
                <c:pt idx="21">
                  <c:v>4</c:v>
                </c:pt>
                <c:pt idx="22">
                  <c:v>6</c:v>
                </c:pt>
                <c:pt idx="23">
                  <c:v>6</c:v>
                </c:pt>
                <c:pt idx="24">
                  <c:v>7</c:v>
                </c:pt>
                <c:pt idx="25">
                  <c:v>7</c:v>
                </c:pt>
                <c:pt idx="26">
                  <c:v>7</c:v>
                </c:pt>
                <c:pt idx="27">
                  <c:v>7</c:v>
                </c:pt>
                <c:pt idx="28">
                  <c:v>7</c:v>
                </c:pt>
                <c:pt idx="29">
                  <c:v>9</c:v>
                </c:pt>
                <c:pt idx="30">
                  <c:v>9</c:v>
                </c:pt>
                <c:pt idx="31">
                  <c:v>9</c:v>
                </c:pt>
                <c:pt idx="32">
                  <c:v>9</c:v>
                </c:pt>
                <c:pt idx="33">
                  <c:v>9</c:v>
                </c:pt>
                <c:pt idx="34">
                  <c:v>9</c:v>
                </c:pt>
                <c:pt idx="35">
                  <c:v>9</c:v>
                </c:pt>
                <c:pt idx="36">
                  <c:v>11</c:v>
                </c:pt>
                <c:pt idx="37">
                  <c:v>11</c:v>
                </c:pt>
                <c:pt idx="38">
                  <c:v>12</c:v>
                </c:pt>
                <c:pt idx="39">
                  <c:v>12</c:v>
                </c:pt>
                <c:pt idx="40">
                  <c:v>12</c:v>
                </c:pt>
                <c:pt idx="41">
                  <c:v>13</c:v>
                </c:pt>
                <c:pt idx="42">
                  <c:v>13</c:v>
                </c:pt>
                <c:pt idx="43">
                  <c:v>13</c:v>
                </c:pt>
                <c:pt idx="44">
                  <c:v>15</c:v>
                </c:pt>
                <c:pt idx="45">
                  <c:v>15</c:v>
                </c:pt>
                <c:pt idx="46">
                  <c:v>15</c:v>
                </c:pt>
                <c:pt idx="47">
                  <c:v>15</c:v>
                </c:pt>
                <c:pt idx="48">
                  <c:v>15</c:v>
                </c:pt>
                <c:pt idx="49">
                  <c:v>15</c:v>
                </c:pt>
                <c:pt idx="50">
                  <c:v>15</c:v>
                </c:pt>
                <c:pt idx="51">
                  <c:v>15</c:v>
                </c:pt>
                <c:pt idx="52">
                  <c:v>15</c:v>
                </c:pt>
                <c:pt idx="53">
                  <c:v>15</c:v>
                </c:pt>
                <c:pt idx="54">
                  <c:v>15</c:v>
                </c:pt>
                <c:pt idx="55">
                  <c:v>15</c:v>
                </c:pt>
                <c:pt idx="56">
                  <c:v>15</c:v>
                </c:pt>
                <c:pt idx="57">
                  <c:v>15</c:v>
                </c:pt>
                <c:pt idx="58">
                  <c:v>15</c:v>
                </c:pt>
                <c:pt idx="59">
                  <c:v>15</c:v>
                </c:pt>
                <c:pt idx="60">
                  <c:v>15</c:v>
                </c:pt>
                <c:pt idx="61">
                  <c:v>15</c:v>
                </c:pt>
                <c:pt idx="62">
                  <c:v>15</c:v>
                </c:pt>
                <c:pt idx="63">
                  <c:v>15</c:v>
                </c:pt>
                <c:pt idx="64">
                  <c:v>15</c:v>
                </c:pt>
                <c:pt idx="65">
                  <c:v>15</c:v>
                </c:pt>
                <c:pt idx="66">
                  <c:v>15</c:v>
                </c:pt>
                <c:pt idx="67">
                  <c:v>15</c:v>
                </c:pt>
                <c:pt idx="68">
                  <c:v>15</c:v>
                </c:pt>
                <c:pt idx="69">
                  <c:v>15</c:v>
                </c:pt>
                <c:pt idx="70">
                  <c:v>15</c:v>
                </c:pt>
                <c:pt idx="71">
                  <c:v>15</c:v>
                </c:pt>
                <c:pt idx="72">
                  <c:v>15</c:v>
                </c:pt>
                <c:pt idx="73">
                  <c:v>15</c:v>
                </c:pt>
                <c:pt idx="74">
                  <c:v>15</c:v>
                </c:pt>
                <c:pt idx="75">
                  <c:v>15</c:v>
                </c:pt>
                <c:pt idx="76">
                  <c:v>15</c:v>
                </c:pt>
                <c:pt idx="77">
                  <c:v>15</c:v>
                </c:pt>
                <c:pt idx="78">
                  <c:v>15</c:v>
                </c:pt>
                <c:pt idx="79">
                  <c:v>15</c:v>
                </c:pt>
                <c:pt idx="80">
                  <c:v>15</c:v>
                </c:pt>
                <c:pt idx="81">
                  <c:v>15</c:v>
                </c:pt>
                <c:pt idx="82">
                  <c:v>15</c:v>
                </c:pt>
                <c:pt idx="83">
                  <c:v>15</c:v>
                </c:pt>
                <c:pt idx="84">
                  <c:v>15</c:v>
                </c:pt>
                <c:pt idx="85">
                  <c:v>15</c:v>
                </c:pt>
                <c:pt idx="86">
                  <c:v>15</c:v>
                </c:pt>
                <c:pt idx="87">
                  <c:v>15</c:v>
                </c:pt>
                <c:pt idx="88">
                  <c:v>15</c:v>
                </c:pt>
                <c:pt idx="89">
                  <c:v>15</c:v>
                </c:pt>
                <c:pt idx="90">
                  <c:v>15</c:v>
                </c:pt>
                <c:pt idx="91">
                  <c:v>15</c:v>
                </c:pt>
                <c:pt idx="92">
                  <c:v>15</c:v>
                </c:pt>
                <c:pt idx="93">
                  <c:v>15</c:v>
                </c:pt>
                <c:pt idx="94">
                  <c:v>15</c:v>
                </c:pt>
                <c:pt idx="95">
                  <c:v>15</c:v>
                </c:pt>
                <c:pt idx="96">
                  <c:v>15</c:v>
                </c:pt>
                <c:pt idx="97">
                  <c:v>15</c:v>
                </c:pt>
                <c:pt idx="98">
                  <c:v>15</c:v>
                </c:pt>
                <c:pt idx="99">
                  <c:v>15</c:v>
                </c:pt>
                <c:pt idx="100">
                  <c:v>15</c:v>
                </c:pt>
                <c:pt idx="101">
                  <c:v>15</c:v>
                </c:pt>
                <c:pt idx="102">
                  <c:v>15</c:v>
                </c:pt>
                <c:pt idx="103">
                  <c:v>15</c:v>
                </c:pt>
                <c:pt idx="104">
                  <c:v>15</c:v>
                </c:pt>
                <c:pt idx="105">
                  <c:v>15</c:v>
                </c:pt>
                <c:pt idx="106">
                  <c:v>15</c:v>
                </c:pt>
                <c:pt idx="107">
                  <c:v>15</c:v>
                </c:pt>
                <c:pt idx="108">
                  <c:v>15</c:v>
                </c:pt>
                <c:pt idx="109">
                  <c:v>15</c:v>
                </c:pt>
                <c:pt idx="110">
                  <c:v>15</c:v>
                </c:pt>
                <c:pt idx="111">
                  <c:v>15</c:v>
                </c:pt>
                <c:pt idx="112">
                  <c:v>15</c:v>
                </c:pt>
                <c:pt idx="113">
                  <c:v>15</c:v>
                </c:pt>
                <c:pt idx="114">
                  <c:v>15</c:v>
                </c:pt>
                <c:pt idx="115">
                  <c:v>15</c:v>
                </c:pt>
                <c:pt idx="116">
                  <c:v>15</c:v>
                </c:pt>
                <c:pt idx="117">
                  <c:v>15</c:v>
                </c:pt>
                <c:pt idx="118">
                  <c:v>15</c:v>
                </c:pt>
                <c:pt idx="119">
                  <c:v>15</c:v>
                </c:pt>
                <c:pt idx="120">
                  <c:v>15</c:v>
                </c:pt>
                <c:pt idx="121">
                  <c:v>15</c:v>
                </c:pt>
                <c:pt idx="122">
                  <c:v>15</c:v>
                </c:pt>
                <c:pt idx="123">
                  <c:v>15</c:v>
                </c:pt>
                <c:pt idx="124">
                  <c:v>15</c:v>
                </c:pt>
                <c:pt idx="125">
                  <c:v>15</c:v>
                </c:pt>
                <c:pt idx="126">
                  <c:v>15</c:v>
                </c:pt>
                <c:pt idx="127">
                  <c:v>15</c:v>
                </c:pt>
                <c:pt idx="128">
                  <c:v>15</c:v>
                </c:pt>
                <c:pt idx="129">
                  <c:v>15</c:v>
                </c:pt>
                <c:pt idx="130">
                  <c:v>15</c:v>
                </c:pt>
                <c:pt idx="131">
                  <c:v>15</c:v>
                </c:pt>
                <c:pt idx="132">
                  <c:v>15</c:v>
                </c:pt>
                <c:pt idx="133">
                  <c:v>15</c:v>
                </c:pt>
                <c:pt idx="134">
                  <c:v>15</c:v>
                </c:pt>
                <c:pt idx="135">
                  <c:v>15</c:v>
                </c:pt>
                <c:pt idx="136">
                  <c:v>15</c:v>
                </c:pt>
                <c:pt idx="137">
                  <c:v>15</c:v>
                </c:pt>
                <c:pt idx="138">
                  <c:v>15</c:v>
                </c:pt>
                <c:pt idx="139">
                  <c:v>15</c:v>
                </c:pt>
                <c:pt idx="140">
                  <c:v>15</c:v>
                </c:pt>
                <c:pt idx="141">
                  <c:v>15</c:v>
                </c:pt>
                <c:pt idx="142">
                  <c:v>15</c:v>
                </c:pt>
                <c:pt idx="143">
                  <c:v>15</c:v>
                </c:pt>
                <c:pt idx="144">
                  <c:v>15</c:v>
                </c:pt>
                <c:pt idx="145">
                  <c:v>15</c:v>
                </c:pt>
                <c:pt idx="146">
                  <c:v>15</c:v>
                </c:pt>
                <c:pt idx="147">
                  <c:v>15</c:v>
                </c:pt>
                <c:pt idx="148">
                  <c:v>15</c:v>
                </c:pt>
                <c:pt idx="149">
                  <c:v>15</c:v>
                </c:pt>
                <c:pt idx="150">
                  <c:v>15</c:v>
                </c:pt>
                <c:pt idx="151">
                  <c:v>15</c:v>
                </c:pt>
                <c:pt idx="152">
                  <c:v>15</c:v>
                </c:pt>
                <c:pt idx="153">
                  <c:v>15</c:v>
                </c:pt>
                <c:pt idx="154">
                  <c:v>15</c:v>
                </c:pt>
                <c:pt idx="155">
                  <c:v>15</c:v>
                </c:pt>
                <c:pt idx="156">
                  <c:v>15</c:v>
                </c:pt>
                <c:pt idx="157">
                  <c:v>15</c:v>
                </c:pt>
                <c:pt idx="158">
                  <c:v>15</c:v>
                </c:pt>
                <c:pt idx="159">
                  <c:v>15</c:v>
                </c:pt>
                <c:pt idx="160">
                  <c:v>15</c:v>
                </c:pt>
                <c:pt idx="161">
                  <c:v>15</c:v>
                </c:pt>
                <c:pt idx="162">
                  <c:v>15</c:v>
                </c:pt>
                <c:pt idx="163">
                  <c:v>15</c:v>
                </c:pt>
                <c:pt idx="164">
                  <c:v>15</c:v>
                </c:pt>
                <c:pt idx="165">
                  <c:v>15</c:v>
                </c:pt>
                <c:pt idx="166">
                  <c:v>15</c:v>
                </c:pt>
                <c:pt idx="167">
                  <c:v>15</c:v>
                </c:pt>
                <c:pt idx="168">
                  <c:v>15</c:v>
                </c:pt>
                <c:pt idx="169">
                  <c:v>15</c:v>
                </c:pt>
                <c:pt idx="170">
                  <c:v>15</c:v>
                </c:pt>
                <c:pt idx="171">
                  <c:v>15</c:v>
                </c:pt>
                <c:pt idx="172">
                  <c:v>15</c:v>
                </c:pt>
                <c:pt idx="173">
                  <c:v>15</c:v>
                </c:pt>
                <c:pt idx="174">
                  <c:v>15</c:v>
                </c:pt>
                <c:pt idx="175">
                  <c:v>15</c:v>
                </c:pt>
                <c:pt idx="176">
                  <c:v>15</c:v>
                </c:pt>
                <c:pt idx="177">
                  <c:v>15</c:v>
                </c:pt>
                <c:pt idx="178">
                  <c:v>15</c:v>
                </c:pt>
                <c:pt idx="179">
                  <c:v>15</c:v>
                </c:pt>
                <c:pt idx="180">
                  <c:v>15</c:v>
                </c:pt>
                <c:pt idx="181">
                  <c:v>15</c:v>
                </c:pt>
                <c:pt idx="182">
                  <c:v>15</c:v>
                </c:pt>
                <c:pt idx="183">
                  <c:v>15</c:v>
                </c:pt>
                <c:pt idx="184">
                  <c:v>15</c:v>
                </c:pt>
                <c:pt idx="185">
                  <c:v>15</c:v>
                </c:pt>
                <c:pt idx="186">
                  <c:v>15</c:v>
                </c:pt>
                <c:pt idx="187">
                  <c:v>15</c:v>
                </c:pt>
                <c:pt idx="188">
                  <c:v>15</c:v>
                </c:pt>
                <c:pt idx="189">
                  <c:v>15</c:v>
                </c:pt>
                <c:pt idx="190">
                  <c:v>15</c:v>
                </c:pt>
                <c:pt idx="191">
                  <c:v>15</c:v>
                </c:pt>
                <c:pt idx="192">
                  <c:v>15</c:v>
                </c:pt>
                <c:pt idx="193">
                  <c:v>15</c:v>
                </c:pt>
                <c:pt idx="194">
                  <c:v>15</c:v>
                </c:pt>
                <c:pt idx="195">
                  <c:v>15</c:v>
                </c:pt>
                <c:pt idx="196">
                  <c:v>15</c:v>
                </c:pt>
                <c:pt idx="197">
                  <c:v>15</c:v>
                </c:pt>
                <c:pt idx="198">
                  <c:v>15</c:v>
                </c:pt>
              </c:numCache>
            </c:numRef>
          </c:val>
          <c:smooth val="0"/>
          <c:extLst>
            <c:ext xmlns:c16="http://schemas.microsoft.com/office/drawing/2014/chart" uri="{C3380CC4-5D6E-409C-BE32-E72D297353CC}">
              <c16:uniqueId val="{00000010-3548-4C4E-A536-4D61BBF839D4}"/>
            </c:ext>
          </c:extLst>
        </c:ser>
        <c:ser>
          <c:idx val="17"/>
          <c:order val="17"/>
          <c:tx>
            <c:strRef>
              <c:f>Sheet1!$S$1</c:f>
              <c:strCache>
                <c:ptCount val="1"/>
                <c:pt idx="0">
                  <c:v>NYI</c:v>
                </c:pt>
              </c:strCache>
            </c:strRef>
          </c:tx>
          <c:spPr>
            <a:ln w="28575" cap="rnd">
              <a:solidFill>
                <a:schemeClr val="accent6">
                  <a:lumMod val="80000"/>
                  <a:lumOff val="2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Sheet1!$S$3:$S$201</c:f>
              <c:numCache>
                <c:formatCode>General</c:formatCode>
                <c:ptCount val="199"/>
                <c:pt idx="0">
                  <c:v>0</c:v>
                </c:pt>
                <c:pt idx="1">
                  <c:v>0</c:v>
                </c:pt>
                <c:pt idx="2">
                  <c:v>0</c:v>
                </c:pt>
                <c:pt idx="3">
                  <c:v>0</c:v>
                </c:pt>
                <c:pt idx="4">
                  <c:v>0</c:v>
                </c:pt>
                <c:pt idx="5">
                  <c:v>0</c:v>
                </c:pt>
                <c:pt idx="6">
                  <c:v>1</c:v>
                </c:pt>
                <c:pt idx="7">
                  <c:v>1</c:v>
                </c:pt>
                <c:pt idx="8">
                  <c:v>1</c:v>
                </c:pt>
                <c:pt idx="9">
                  <c:v>1</c:v>
                </c:pt>
                <c:pt idx="10">
                  <c:v>3</c:v>
                </c:pt>
                <c:pt idx="11">
                  <c:v>3</c:v>
                </c:pt>
                <c:pt idx="12">
                  <c:v>3</c:v>
                </c:pt>
                <c:pt idx="13">
                  <c:v>4</c:v>
                </c:pt>
                <c:pt idx="14">
                  <c:v>4</c:v>
                </c:pt>
                <c:pt idx="15">
                  <c:v>6</c:v>
                </c:pt>
                <c:pt idx="16">
                  <c:v>6</c:v>
                </c:pt>
                <c:pt idx="17">
                  <c:v>6</c:v>
                </c:pt>
                <c:pt idx="18">
                  <c:v>6</c:v>
                </c:pt>
                <c:pt idx="19">
                  <c:v>6</c:v>
                </c:pt>
                <c:pt idx="20">
                  <c:v>6</c:v>
                </c:pt>
                <c:pt idx="21">
                  <c:v>8</c:v>
                </c:pt>
                <c:pt idx="22">
                  <c:v>8</c:v>
                </c:pt>
                <c:pt idx="23">
                  <c:v>8</c:v>
                </c:pt>
                <c:pt idx="24">
                  <c:v>8</c:v>
                </c:pt>
                <c:pt idx="25">
                  <c:v>8</c:v>
                </c:pt>
                <c:pt idx="26">
                  <c:v>8</c:v>
                </c:pt>
                <c:pt idx="27">
                  <c:v>8</c:v>
                </c:pt>
                <c:pt idx="28">
                  <c:v>10</c:v>
                </c:pt>
                <c:pt idx="29">
                  <c:v>10</c:v>
                </c:pt>
                <c:pt idx="30">
                  <c:v>10</c:v>
                </c:pt>
                <c:pt idx="31">
                  <c:v>10</c:v>
                </c:pt>
                <c:pt idx="32">
                  <c:v>12</c:v>
                </c:pt>
                <c:pt idx="33">
                  <c:v>12</c:v>
                </c:pt>
                <c:pt idx="34">
                  <c:v>14</c:v>
                </c:pt>
                <c:pt idx="35">
                  <c:v>14</c:v>
                </c:pt>
                <c:pt idx="36">
                  <c:v>15</c:v>
                </c:pt>
                <c:pt idx="37">
                  <c:v>15</c:v>
                </c:pt>
                <c:pt idx="38">
                  <c:v>15</c:v>
                </c:pt>
                <c:pt idx="39">
                  <c:v>16</c:v>
                </c:pt>
                <c:pt idx="40">
                  <c:v>16</c:v>
                </c:pt>
                <c:pt idx="41">
                  <c:v>18</c:v>
                </c:pt>
                <c:pt idx="42">
                  <c:v>18</c:v>
                </c:pt>
                <c:pt idx="43">
                  <c:v>18</c:v>
                </c:pt>
                <c:pt idx="44">
                  <c:v>18</c:v>
                </c:pt>
                <c:pt idx="45">
                  <c:v>18</c:v>
                </c:pt>
                <c:pt idx="46">
                  <c:v>19</c:v>
                </c:pt>
                <c:pt idx="47">
                  <c:v>19</c:v>
                </c:pt>
                <c:pt idx="48">
                  <c:v>19</c:v>
                </c:pt>
                <c:pt idx="49">
                  <c:v>19</c:v>
                </c:pt>
                <c:pt idx="50">
                  <c:v>19</c:v>
                </c:pt>
                <c:pt idx="51">
                  <c:v>19</c:v>
                </c:pt>
                <c:pt idx="52">
                  <c:v>19</c:v>
                </c:pt>
                <c:pt idx="53">
                  <c:v>19</c:v>
                </c:pt>
                <c:pt idx="54">
                  <c:v>19</c:v>
                </c:pt>
                <c:pt idx="55">
                  <c:v>19</c:v>
                </c:pt>
                <c:pt idx="56">
                  <c:v>19</c:v>
                </c:pt>
                <c:pt idx="57">
                  <c:v>19</c:v>
                </c:pt>
                <c:pt idx="58">
                  <c:v>19</c:v>
                </c:pt>
                <c:pt idx="59">
                  <c:v>19</c:v>
                </c:pt>
                <c:pt idx="60">
                  <c:v>19</c:v>
                </c:pt>
                <c:pt idx="61">
                  <c:v>19</c:v>
                </c:pt>
                <c:pt idx="62">
                  <c:v>19</c:v>
                </c:pt>
                <c:pt idx="63">
                  <c:v>19</c:v>
                </c:pt>
                <c:pt idx="64">
                  <c:v>19</c:v>
                </c:pt>
                <c:pt idx="65">
                  <c:v>19</c:v>
                </c:pt>
                <c:pt idx="66">
                  <c:v>19</c:v>
                </c:pt>
                <c:pt idx="67">
                  <c:v>19</c:v>
                </c:pt>
                <c:pt idx="68">
                  <c:v>19</c:v>
                </c:pt>
                <c:pt idx="69">
                  <c:v>19</c:v>
                </c:pt>
                <c:pt idx="70">
                  <c:v>19</c:v>
                </c:pt>
                <c:pt idx="71">
                  <c:v>19</c:v>
                </c:pt>
                <c:pt idx="72">
                  <c:v>19</c:v>
                </c:pt>
                <c:pt idx="73">
                  <c:v>19</c:v>
                </c:pt>
                <c:pt idx="74">
                  <c:v>19</c:v>
                </c:pt>
                <c:pt idx="75">
                  <c:v>19</c:v>
                </c:pt>
                <c:pt idx="76">
                  <c:v>19</c:v>
                </c:pt>
                <c:pt idx="77">
                  <c:v>19</c:v>
                </c:pt>
                <c:pt idx="78">
                  <c:v>19</c:v>
                </c:pt>
                <c:pt idx="79">
                  <c:v>19</c:v>
                </c:pt>
                <c:pt idx="80">
                  <c:v>19</c:v>
                </c:pt>
                <c:pt idx="81">
                  <c:v>19</c:v>
                </c:pt>
                <c:pt idx="82">
                  <c:v>19</c:v>
                </c:pt>
                <c:pt idx="83">
                  <c:v>19</c:v>
                </c:pt>
                <c:pt idx="84">
                  <c:v>19</c:v>
                </c:pt>
                <c:pt idx="85">
                  <c:v>19</c:v>
                </c:pt>
                <c:pt idx="86">
                  <c:v>19</c:v>
                </c:pt>
                <c:pt idx="87">
                  <c:v>19</c:v>
                </c:pt>
                <c:pt idx="88">
                  <c:v>19</c:v>
                </c:pt>
                <c:pt idx="89">
                  <c:v>19</c:v>
                </c:pt>
                <c:pt idx="90">
                  <c:v>19</c:v>
                </c:pt>
                <c:pt idx="91">
                  <c:v>19</c:v>
                </c:pt>
                <c:pt idx="92">
                  <c:v>19</c:v>
                </c:pt>
                <c:pt idx="93">
                  <c:v>19</c:v>
                </c:pt>
                <c:pt idx="94">
                  <c:v>19</c:v>
                </c:pt>
                <c:pt idx="95">
                  <c:v>19</c:v>
                </c:pt>
                <c:pt idx="96">
                  <c:v>19</c:v>
                </c:pt>
                <c:pt idx="97">
                  <c:v>19</c:v>
                </c:pt>
                <c:pt idx="98">
                  <c:v>19</c:v>
                </c:pt>
                <c:pt idx="99">
                  <c:v>19</c:v>
                </c:pt>
                <c:pt idx="100">
                  <c:v>19</c:v>
                </c:pt>
                <c:pt idx="101">
                  <c:v>19</c:v>
                </c:pt>
                <c:pt idx="102">
                  <c:v>19</c:v>
                </c:pt>
                <c:pt idx="103">
                  <c:v>19</c:v>
                </c:pt>
                <c:pt idx="104">
                  <c:v>19</c:v>
                </c:pt>
                <c:pt idx="105">
                  <c:v>19</c:v>
                </c:pt>
                <c:pt idx="106">
                  <c:v>19</c:v>
                </c:pt>
                <c:pt idx="107">
                  <c:v>19</c:v>
                </c:pt>
                <c:pt idx="108">
                  <c:v>19</c:v>
                </c:pt>
                <c:pt idx="109">
                  <c:v>19</c:v>
                </c:pt>
                <c:pt idx="110">
                  <c:v>19</c:v>
                </c:pt>
                <c:pt idx="111">
                  <c:v>19</c:v>
                </c:pt>
                <c:pt idx="112">
                  <c:v>19</c:v>
                </c:pt>
                <c:pt idx="113">
                  <c:v>19</c:v>
                </c:pt>
                <c:pt idx="114">
                  <c:v>19</c:v>
                </c:pt>
                <c:pt idx="115">
                  <c:v>19</c:v>
                </c:pt>
                <c:pt idx="116">
                  <c:v>19</c:v>
                </c:pt>
                <c:pt idx="117">
                  <c:v>19</c:v>
                </c:pt>
                <c:pt idx="118">
                  <c:v>19</c:v>
                </c:pt>
                <c:pt idx="119">
                  <c:v>19</c:v>
                </c:pt>
                <c:pt idx="120">
                  <c:v>19</c:v>
                </c:pt>
                <c:pt idx="121">
                  <c:v>19</c:v>
                </c:pt>
                <c:pt idx="122">
                  <c:v>19</c:v>
                </c:pt>
                <c:pt idx="123">
                  <c:v>19</c:v>
                </c:pt>
                <c:pt idx="124">
                  <c:v>19</c:v>
                </c:pt>
                <c:pt idx="125">
                  <c:v>19</c:v>
                </c:pt>
                <c:pt idx="126">
                  <c:v>19</c:v>
                </c:pt>
                <c:pt idx="127">
                  <c:v>19</c:v>
                </c:pt>
                <c:pt idx="128">
                  <c:v>19</c:v>
                </c:pt>
                <c:pt idx="129">
                  <c:v>19</c:v>
                </c:pt>
                <c:pt idx="130">
                  <c:v>19</c:v>
                </c:pt>
                <c:pt idx="131">
                  <c:v>19</c:v>
                </c:pt>
                <c:pt idx="132">
                  <c:v>19</c:v>
                </c:pt>
                <c:pt idx="133">
                  <c:v>19</c:v>
                </c:pt>
                <c:pt idx="134">
                  <c:v>19</c:v>
                </c:pt>
                <c:pt idx="135">
                  <c:v>19</c:v>
                </c:pt>
                <c:pt idx="136">
                  <c:v>19</c:v>
                </c:pt>
                <c:pt idx="137">
                  <c:v>19</c:v>
                </c:pt>
                <c:pt idx="138">
                  <c:v>19</c:v>
                </c:pt>
                <c:pt idx="139">
                  <c:v>19</c:v>
                </c:pt>
                <c:pt idx="140">
                  <c:v>19</c:v>
                </c:pt>
                <c:pt idx="141">
                  <c:v>19</c:v>
                </c:pt>
                <c:pt idx="142">
                  <c:v>19</c:v>
                </c:pt>
                <c:pt idx="143">
                  <c:v>19</c:v>
                </c:pt>
                <c:pt idx="144">
                  <c:v>19</c:v>
                </c:pt>
                <c:pt idx="145">
                  <c:v>19</c:v>
                </c:pt>
                <c:pt idx="146">
                  <c:v>19</c:v>
                </c:pt>
                <c:pt idx="147">
                  <c:v>19</c:v>
                </c:pt>
                <c:pt idx="148">
                  <c:v>19</c:v>
                </c:pt>
                <c:pt idx="149">
                  <c:v>19</c:v>
                </c:pt>
                <c:pt idx="150">
                  <c:v>19</c:v>
                </c:pt>
                <c:pt idx="151">
                  <c:v>19</c:v>
                </c:pt>
                <c:pt idx="152">
                  <c:v>19</c:v>
                </c:pt>
                <c:pt idx="153">
                  <c:v>19</c:v>
                </c:pt>
                <c:pt idx="154">
                  <c:v>19</c:v>
                </c:pt>
                <c:pt idx="155">
                  <c:v>19</c:v>
                </c:pt>
                <c:pt idx="156">
                  <c:v>19</c:v>
                </c:pt>
                <c:pt idx="157">
                  <c:v>19</c:v>
                </c:pt>
                <c:pt idx="158">
                  <c:v>19</c:v>
                </c:pt>
                <c:pt idx="159">
                  <c:v>19</c:v>
                </c:pt>
                <c:pt idx="160">
                  <c:v>19</c:v>
                </c:pt>
                <c:pt idx="161">
                  <c:v>19</c:v>
                </c:pt>
                <c:pt idx="162">
                  <c:v>19</c:v>
                </c:pt>
                <c:pt idx="163">
                  <c:v>19</c:v>
                </c:pt>
                <c:pt idx="164">
                  <c:v>19</c:v>
                </c:pt>
                <c:pt idx="165">
                  <c:v>19</c:v>
                </c:pt>
                <c:pt idx="166">
                  <c:v>19</c:v>
                </c:pt>
                <c:pt idx="167">
                  <c:v>19</c:v>
                </c:pt>
                <c:pt idx="168">
                  <c:v>19</c:v>
                </c:pt>
                <c:pt idx="169">
                  <c:v>19</c:v>
                </c:pt>
                <c:pt idx="170">
                  <c:v>19</c:v>
                </c:pt>
                <c:pt idx="171">
                  <c:v>19</c:v>
                </c:pt>
                <c:pt idx="172">
                  <c:v>19</c:v>
                </c:pt>
                <c:pt idx="173">
                  <c:v>19</c:v>
                </c:pt>
                <c:pt idx="174">
                  <c:v>19</c:v>
                </c:pt>
                <c:pt idx="175">
                  <c:v>19</c:v>
                </c:pt>
                <c:pt idx="176">
                  <c:v>19</c:v>
                </c:pt>
                <c:pt idx="177">
                  <c:v>19</c:v>
                </c:pt>
                <c:pt idx="178">
                  <c:v>19</c:v>
                </c:pt>
                <c:pt idx="179">
                  <c:v>19</c:v>
                </c:pt>
                <c:pt idx="180">
                  <c:v>19</c:v>
                </c:pt>
                <c:pt idx="181">
                  <c:v>19</c:v>
                </c:pt>
                <c:pt idx="182">
                  <c:v>19</c:v>
                </c:pt>
                <c:pt idx="183">
                  <c:v>19</c:v>
                </c:pt>
                <c:pt idx="184">
                  <c:v>19</c:v>
                </c:pt>
                <c:pt idx="185">
                  <c:v>19</c:v>
                </c:pt>
                <c:pt idx="186">
                  <c:v>19</c:v>
                </c:pt>
                <c:pt idx="187">
                  <c:v>19</c:v>
                </c:pt>
                <c:pt idx="188">
                  <c:v>19</c:v>
                </c:pt>
                <c:pt idx="189">
                  <c:v>19</c:v>
                </c:pt>
                <c:pt idx="190">
                  <c:v>19</c:v>
                </c:pt>
                <c:pt idx="191">
                  <c:v>19</c:v>
                </c:pt>
                <c:pt idx="192">
                  <c:v>19</c:v>
                </c:pt>
                <c:pt idx="193">
                  <c:v>19</c:v>
                </c:pt>
                <c:pt idx="194">
                  <c:v>19</c:v>
                </c:pt>
                <c:pt idx="195">
                  <c:v>19</c:v>
                </c:pt>
                <c:pt idx="196">
                  <c:v>19</c:v>
                </c:pt>
                <c:pt idx="197">
                  <c:v>19</c:v>
                </c:pt>
                <c:pt idx="198">
                  <c:v>19</c:v>
                </c:pt>
              </c:numCache>
            </c:numRef>
          </c:val>
          <c:smooth val="0"/>
          <c:extLst>
            <c:ext xmlns:c16="http://schemas.microsoft.com/office/drawing/2014/chart" uri="{C3380CC4-5D6E-409C-BE32-E72D297353CC}">
              <c16:uniqueId val="{00000011-3548-4C4E-A536-4D61BBF839D4}"/>
            </c:ext>
          </c:extLst>
        </c:ser>
        <c:ser>
          <c:idx val="18"/>
          <c:order val="18"/>
          <c:tx>
            <c:strRef>
              <c:f>Sheet1!$T$1</c:f>
              <c:strCache>
                <c:ptCount val="1"/>
                <c:pt idx="0">
                  <c:v>NYR</c:v>
                </c:pt>
              </c:strCache>
            </c:strRef>
          </c:tx>
          <c:spPr>
            <a:ln w="28575" cap="rnd">
              <a:solidFill>
                <a:schemeClr val="accent1">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Sheet1!$T$3:$T$201</c:f>
              <c:numCache>
                <c:formatCode>General</c:formatCode>
                <c:ptCount val="199"/>
                <c:pt idx="0">
                  <c:v>0</c:v>
                </c:pt>
                <c:pt idx="1">
                  <c:v>0</c:v>
                </c:pt>
                <c:pt idx="2">
                  <c:v>0</c:v>
                </c:pt>
                <c:pt idx="3">
                  <c:v>0</c:v>
                </c:pt>
                <c:pt idx="4">
                  <c:v>0</c:v>
                </c:pt>
                <c:pt idx="5">
                  <c:v>2</c:v>
                </c:pt>
                <c:pt idx="6">
                  <c:v>2</c:v>
                </c:pt>
                <c:pt idx="7">
                  <c:v>2</c:v>
                </c:pt>
                <c:pt idx="8">
                  <c:v>3</c:v>
                </c:pt>
                <c:pt idx="9">
                  <c:v>3</c:v>
                </c:pt>
                <c:pt idx="10">
                  <c:v>5</c:v>
                </c:pt>
                <c:pt idx="11">
                  <c:v>5</c:v>
                </c:pt>
                <c:pt idx="12">
                  <c:v>5</c:v>
                </c:pt>
                <c:pt idx="13">
                  <c:v>7</c:v>
                </c:pt>
                <c:pt idx="14">
                  <c:v>7</c:v>
                </c:pt>
                <c:pt idx="15">
                  <c:v>9</c:v>
                </c:pt>
                <c:pt idx="16">
                  <c:v>9</c:v>
                </c:pt>
                <c:pt idx="17">
                  <c:v>9</c:v>
                </c:pt>
                <c:pt idx="18">
                  <c:v>11</c:v>
                </c:pt>
                <c:pt idx="19">
                  <c:v>11</c:v>
                </c:pt>
                <c:pt idx="20">
                  <c:v>11</c:v>
                </c:pt>
                <c:pt idx="21">
                  <c:v>11</c:v>
                </c:pt>
                <c:pt idx="22">
                  <c:v>13</c:v>
                </c:pt>
                <c:pt idx="23">
                  <c:v>13</c:v>
                </c:pt>
                <c:pt idx="24">
                  <c:v>13</c:v>
                </c:pt>
                <c:pt idx="25">
                  <c:v>13</c:v>
                </c:pt>
                <c:pt idx="26">
                  <c:v>13</c:v>
                </c:pt>
                <c:pt idx="27">
                  <c:v>13</c:v>
                </c:pt>
                <c:pt idx="28">
                  <c:v>15</c:v>
                </c:pt>
                <c:pt idx="29">
                  <c:v>15</c:v>
                </c:pt>
                <c:pt idx="30">
                  <c:v>17</c:v>
                </c:pt>
                <c:pt idx="31">
                  <c:v>17</c:v>
                </c:pt>
                <c:pt idx="32">
                  <c:v>17</c:v>
                </c:pt>
                <c:pt idx="33">
                  <c:v>17</c:v>
                </c:pt>
                <c:pt idx="34">
                  <c:v>17</c:v>
                </c:pt>
                <c:pt idx="35">
                  <c:v>17</c:v>
                </c:pt>
                <c:pt idx="36">
                  <c:v>19</c:v>
                </c:pt>
                <c:pt idx="37">
                  <c:v>19</c:v>
                </c:pt>
                <c:pt idx="38">
                  <c:v>19</c:v>
                </c:pt>
                <c:pt idx="39">
                  <c:v>19</c:v>
                </c:pt>
                <c:pt idx="40">
                  <c:v>19</c:v>
                </c:pt>
                <c:pt idx="41">
                  <c:v>21</c:v>
                </c:pt>
                <c:pt idx="42">
                  <c:v>21</c:v>
                </c:pt>
                <c:pt idx="43">
                  <c:v>21</c:v>
                </c:pt>
                <c:pt idx="44">
                  <c:v>23</c:v>
                </c:pt>
                <c:pt idx="45">
                  <c:v>23</c:v>
                </c:pt>
                <c:pt idx="46">
                  <c:v>25</c:v>
                </c:pt>
                <c:pt idx="47">
                  <c:v>25</c:v>
                </c:pt>
                <c:pt idx="48">
                  <c:v>25</c:v>
                </c:pt>
                <c:pt idx="49">
                  <c:v>25</c:v>
                </c:pt>
                <c:pt idx="50">
                  <c:v>25</c:v>
                </c:pt>
                <c:pt idx="51">
                  <c:v>25</c:v>
                </c:pt>
                <c:pt idx="52">
                  <c:v>25</c:v>
                </c:pt>
                <c:pt idx="53">
                  <c:v>25</c:v>
                </c:pt>
                <c:pt idx="54">
                  <c:v>25</c:v>
                </c:pt>
                <c:pt idx="55">
                  <c:v>25</c:v>
                </c:pt>
                <c:pt idx="56">
                  <c:v>25</c:v>
                </c:pt>
                <c:pt idx="57">
                  <c:v>25</c:v>
                </c:pt>
                <c:pt idx="58">
                  <c:v>25</c:v>
                </c:pt>
                <c:pt idx="59">
                  <c:v>25</c:v>
                </c:pt>
                <c:pt idx="60">
                  <c:v>25</c:v>
                </c:pt>
                <c:pt idx="61">
                  <c:v>25</c:v>
                </c:pt>
                <c:pt idx="62">
                  <c:v>25</c:v>
                </c:pt>
                <c:pt idx="63">
                  <c:v>25</c:v>
                </c:pt>
                <c:pt idx="64">
                  <c:v>25</c:v>
                </c:pt>
                <c:pt idx="65">
                  <c:v>25</c:v>
                </c:pt>
                <c:pt idx="66">
                  <c:v>25</c:v>
                </c:pt>
                <c:pt idx="67">
                  <c:v>25</c:v>
                </c:pt>
                <c:pt idx="68">
                  <c:v>25</c:v>
                </c:pt>
                <c:pt idx="69">
                  <c:v>25</c:v>
                </c:pt>
                <c:pt idx="70">
                  <c:v>25</c:v>
                </c:pt>
                <c:pt idx="71">
                  <c:v>25</c:v>
                </c:pt>
                <c:pt idx="72">
                  <c:v>25</c:v>
                </c:pt>
                <c:pt idx="73">
                  <c:v>25</c:v>
                </c:pt>
                <c:pt idx="74">
                  <c:v>25</c:v>
                </c:pt>
                <c:pt idx="75">
                  <c:v>25</c:v>
                </c:pt>
                <c:pt idx="76">
                  <c:v>25</c:v>
                </c:pt>
                <c:pt idx="77">
                  <c:v>25</c:v>
                </c:pt>
                <c:pt idx="78">
                  <c:v>25</c:v>
                </c:pt>
                <c:pt idx="79">
                  <c:v>25</c:v>
                </c:pt>
                <c:pt idx="80">
                  <c:v>25</c:v>
                </c:pt>
                <c:pt idx="81">
                  <c:v>25</c:v>
                </c:pt>
                <c:pt idx="82">
                  <c:v>25</c:v>
                </c:pt>
                <c:pt idx="83">
                  <c:v>25</c:v>
                </c:pt>
                <c:pt idx="84">
                  <c:v>25</c:v>
                </c:pt>
                <c:pt idx="85">
                  <c:v>25</c:v>
                </c:pt>
                <c:pt idx="86">
                  <c:v>25</c:v>
                </c:pt>
                <c:pt idx="87">
                  <c:v>25</c:v>
                </c:pt>
                <c:pt idx="88">
                  <c:v>25</c:v>
                </c:pt>
                <c:pt idx="89">
                  <c:v>25</c:v>
                </c:pt>
                <c:pt idx="90">
                  <c:v>25</c:v>
                </c:pt>
                <c:pt idx="91">
                  <c:v>25</c:v>
                </c:pt>
                <c:pt idx="92">
                  <c:v>25</c:v>
                </c:pt>
                <c:pt idx="93">
                  <c:v>25</c:v>
                </c:pt>
                <c:pt idx="94">
                  <c:v>25</c:v>
                </c:pt>
                <c:pt idx="95">
                  <c:v>25</c:v>
                </c:pt>
                <c:pt idx="96">
                  <c:v>25</c:v>
                </c:pt>
                <c:pt idx="97">
                  <c:v>25</c:v>
                </c:pt>
                <c:pt idx="98">
                  <c:v>25</c:v>
                </c:pt>
                <c:pt idx="99">
                  <c:v>25</c:v>
                </c:pt>
                <c:pt idx="100">
                  <c:v>25</c:v>
                </c:pt>
                <c:pt idx="101">
                  <c:v>25</c:v>
                </c:pt>
                <c:pt idx="102">
                  <c:v>25</c:v>
                </c:pt>
                <c:pt idx="103">
                  <c:v>25</c:v>
                </c:pt>
                <c:pt idx="104">
                  <c:v>25</c:v>
                </c:pt>
                <c:pt idx="105">
                  <c:v>25</c:v>
                </c:pt>
                <c:pt idx="106">
                  <c:v>25</c:v>
                </c:pt>
                <c:pt idx="107">
                  <c:v>25</c:v>
                </c:pt>
                <c:pt idx="108">
                  <c:v>25</c:v>
                </c:pt>
                <c:pt idx="109">
                  <c:v>25</c:v>
                </c:pt>
                <c:pt idx="110">
                  <c:v>25</c:v>
                </c:pt>
                <c:pt idx="111">
                  <c:v>25</c:v>
                </c:pt>
                <c:pt idx="112">
                  <c:v>25</c:v>
                </c:pt>
                <c:pt idx="113">
                  <c:v>25</c:v>
                </c:pt>
                <c:pt idx="114">
                  <c:v>25</c:v>
                </c:pt>
                <c:pt idx="115">
                  <c:v>25</c:v>
                </c:pt>
                <c:pt idx="116">
                  <c:v>25</c:v>
                </c:pt>
                <c:pt idx="117">
                  <c:v>25</c:v>
                </c:pt>
                <c:pt idx="118">
                  <c:v>25</c:v>
                </c:pt>
                <c:pt idx="119">
                  <c:v>25</c:v>
                </c:pt>
                <c:pt idx="120">
                  <c:v>25</c:v>
                </c:pt>
                <c:pt idx="121">
                  <c:v>25</c:v>
                </c:pt>
                <c:pt idx="122">
                  <c:v>25</c:v>
                </c:pt>
                <c:pt idx="123">
                  <c:v>25</c:v>
                </c:pt>
                <c:pt idx="124">
                  <c:v>25</c:v>
                </c:pt>
                <c:pt idx="125">
                  <c:v>25</c:v>
                </c:pt>
                <c:pt idx="126">
                  <c:v>25</c:v>
                </c:pt>
                <c:pt idx="127">
                  <c:v>25</c:v>
                </c:pt>
                <c:pt idx="128">
                  <c:v>25</c:v>
                </c:pt>
                <c:pt idx="129">
                  <c:v>25</c:v>
                </c:pt>
                <c:pt idx="130">
                  <c:v>25</c:v>
                </c:pt>
                <c:pt idx="131">
                  <c:v>25</c:v>
                </c:pt>
                <c:pt idx="132">
                  <c:v>25</c:v>
                </c:pt>
                <c:pt idx="133">
                  <c:v>25</c:v>
                </c:pt>
                <c:pt idx="134">
                  <c:v>25</c:v>
                </c:pt>
                <c:pt idx="135">
                  <c:v>25</c:v>
                </c:pt>
                <c:pt idx="136">
                  <c:v>25</c:v>
                </c:pt>
                <c:pt idx="137">
                  <c:v>25</c:v>
                </c:pt>
                <c:pt idx="138">
                  <c:v>25</c:v>
                </c:pt>
                <c:pt idx="139">
                  <c:v>25</c:v>
                </c:pt>
                <c:pt idx="140">
                  <c:v>25</c:v>
                </c:pt>
                <c:pt idx="141">
                  <c:v>25</c:v>
                </c:pt>
                <c:pt idx="142">
                  <c:v>25</c:v>
                </c:pt>
                <c:pt idx="143">
                  <c:v>25</c:v>
                </c:pt>
                <c:pt idx="144">
                  <c:v>25</c:v>
                </c:pt>
                <c:pt idx="145">
                  <c:v>25</c:v>
                </c:pt>
                <c:pt idx="146">
                  <c:v>25</c:v>
                </c:pt>
                <c:pt idx="147">
                  <c:v>25</c:v>
                </c:pt>
                <c:pt idx="148">
                  <c:v>25</c:v>
                </c:pt>
                <c:pt idx="149">
                  <c:v>25</c:v>
                </c:pt>
                <c:pt idx="150">
                  <c:v>25</c:v>
                </c:pt>
                <c:pt idx="151">
                  <c:v>25</c:v>
                </c:pt>
                <c:pt idx="152">
                  <c:v>25</c:v>
                </c:pt>
                <c:pt idx="153">
                  <c:v>25</c:v>
                </c:pt>
                <c:pt idx="154">
                  <c:v>25</c:v>
                </c:pt>
                <c:pt idx="155">
                  <c:v>25</c:v>
                </c:pt>
                <c:pt idx="156">
                  <c:v>25</c:v>
                </c:pt>
                <c:pt idx="157">
                  <c:v>25</c:v>
                </c:pt>
                <c:pt idx="158">
                  <c:v>25</c:v>
                </c:pt>
                <c:pt idx="159">
                  <c:v>25</c:v>
                </c:pt>
                <c:pt idx="160">
                  <c:v>25</c:v>
                </c:pt>
                <c:pt idx="161">
                  <c:v>25</c:v>
                </c:pt>
                <c:pt idx="162">
                  <c:v>25</c:v>
                </c:pt>
                <c:pt idx="163">
                  <c:v>25</c:v>
                </c:pt>
                <c:pt idx="164">
                  <c:v>25</c:v>
                </c:pt>
                <c:pt idx="165">
                  <c:v>25</c:v>
                </c:pt>
                <c:pt idx="166">
                  <c:v>25</c:v>
                </c:pt>
                <c:pt idx="167">
                  <c:v>25</c:v>
                </c:pt>
                <c:pt idx="168">
                  <c:v>25</c:v>
                </c:pt>
                <c:pt idx="169">
                  <c:v>25</c:v>
                </c:pt>
                <c:pt idx="170">
                  <c:v>25</c:v>
                </c:pt>
                <c:pt idx="171">
                  <c:v>25</c:v>
                </c:pt>
                <c:pt idx="172">
                  <c:v>25</c:v>
                </c:pt>
                <c:pt idx="173">
                  <c:v>25</c:v>
                </c:pt>
                <c:pt idx="174">
                  <c:v>25</c:v>
                </c:pt>
                <c:pt idx="175">
                  <c:v>25</c:v>
                </c:pt>
                <c:pt idx="176">
                  <c:v>25</c:v>
                </c:pt>
                <c:pt idx="177">
                  <c:v>25</c:v>
                </c:pt>
                <c:pt idx="178">
                  <c:v>25</c:v>
                </c:pt>
                <c:pt idx="179">
                  <c:v>25</c:v>
                </c:pt>
                <c:pt idx="180">
                  <c:v>25</c:v>
                </c:pt>
                <c:pt idx="181">
                  <c:v>25</c:v>
                </c:pt>
                <c:pt idx="182">
                  <c:v>25</c:v>
                </c:pt>
                <c:pt idx="183">
                  <c:v>25</c:v>
                </c:pt>
                <c:pt idx="184">
                  <c:v>25</c:v>
                </c:pt>
                <c:pt idx="185">
                  <c:v>25</c:v>
                </c:pt>
                <c:pt idx="186">
                  <c:v>25</c:v>
                </c:pt>
                <c:pt idx="187">
                  <c:v>25</c:v>
                </c:pt>
                <c:pt idx="188">
                  <c:v>25</c:v>
                </c:pt>
                <c:pt idx="189">
                  <c:v>25</c:v>
                </c:pt>
                <c:pt idx="190">
                  <c:v>25</c:v>
                </c:pt>
                <c:pt idx="191">
                  <c:v>25</c:v>
                </c:pt>
                <c:pt idx="192">
                  <c:v>25</c:v>
                </c:pt>
                <c:pt idx="193">
                  <c:v>25</c:v>
                </c:pt>
                <c:pt idx="194">
                  <c:v>25</c:v>
                </c:pt>
                <c:pt idx="195">
                  <c:v>25</c:v>
                </c:pt>
                <c:pt idx="196">
                  <c:v>25</c:v>
                </c:pt>
                <c:pt idx="197">
                  <c:v>25</c:v>
                </c:pt>
                <c:pt idx="198">
                  <c:v>25</c:v>
                </c:pt>
              </c:numCache>
            </c:numRef>
          </c:val>
          <c:smooth val="0"/>
          <c:extLst>
            <c:ext xmlns:c16="http://schemas.microsoft.com/office/drawing/2014/chart" uri="{C3380CC4-5D6E-409C-BE32-E72D297353CC}">
              <c16:uniqueId val="{00000012-3548-4C4E-A536-4D61BBF839D4}"/>
            </c:ext>
          </c:extLst>
        </c:ser>
        <c:ser>
          <c:idx val="19"/>
          <c:order val="19"/>
          <c:tx>
            <c:strRef>
              <c:f>Sheet1!$U$1</c:f>
              <c:strCache>
                <c:ptCount val="1"/>
                <c:pt idx="0">
                  <c:v>OTT</c:v>
                </c:pt>
              </c:strCache>
            </c:strRef>
          </c:tx>
          <c:spPr>
            <a:ln w="28575" cap="rnd">
              <a:solidFill>
                <a:schemeClr val="accent2">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Sheet1!$U$3:$U$201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4</c:v>
                </c:pt>
                <c:pt idx="13">
                  <c:v>4</c:v>
                </c:pt>
                <c:pt idx="14">
                  <c:v>4</c:v>
                </c:pt>
                <c:pt idx="15">
                  <c:v>6</c:v>
                </c:pt>
                <c:pt idx="16">
                  <c:v>6</c:v>
                </c:pt>
                <c:pt idx="17">
                  <c:v>6</c:v>
                </c:pt>
                <c:pt idx="18">
                  <c:v>8</c:v>
                </c:pt>
                <c:pt idx="19">
                  <c:v>8</c:v>
                </c:pt>
                <c:pt idx="20">
                  <c:v>8</c:v>
                </c:pt>
                <c:pt idx="21">
                  <c:v>8</c:v>
                </c:pt>
                <c:pt idx="22">
                  <c:v>8</c:v>
                </c:pt>
                <c:pt idx="23">
                  <c:v>8</c:v>
                </c:pt>
                <c:pt idx="24">
                  <c:v>8</c:v>
                </c:pt>
                <c:pt idx="25">
                  <c:v>10</c:v>
                </c:pt>
                <c:pt idx="26">
                  <c:v>10</c:v>
                </c:pt>
                <c:pt idx="27">
                  <c:v>10</c:v>
                </c:pt>
                <c:pt idx="28">
                  <c:v>10</c:v>
                </c:pt>
                <c:pt idx="29">
                  <c:v>12</c:v>
                </c:pt>
                <c:pt idx="30">
                  <c:v>12</c:v>
                </c:pt>
                <c:pt idx="31">
                  <c:v>12</c:v>
                </c:pt>
                <c:pt idx="32">
                  <c:v>12</c:v>
                </c:pt>
                <c:pt idx="33">
                  <c:v>12</c:v>
                </c:pt>
                <c:pt idx="34">
                  <c:v>12</c:v>
                </c:pt>
                <c:pt idx="35">
                  <c:v>12</c:v>
                </c:pt>
                <c:pt idx="36">
                  <c:v>14</c:v>
                </c:pt>
                <c:pt idx="37">
                  <c:v>14</c:v>
                </c:pt>
                <c:pt idx="38">
                  <c:v>14</c:v>
                </c:pt>
                <c:pt idx="39">
                  <c:v>16</c:v>
                </c:pt>
                <c:pt idx="40">
                  <c:v>16</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3-3548-4C4E-A536-4D61BBF839D4}"/>
            </c:ext>
          </c:extLst>
        </c:ser>
        <c:ser>
          <c:idx val="20"/>
          <c:order val="20"/>
          <c:tx>
            <c:strRef>
              <c:f>Sheet1!$V$1</c:f>
              <c:strCache>
                <c:ptCount val="1"/>
                <c:pt idx="0">
                  <c:v>PHI</c:v>
                </c:pt>
              </c:strCache>
            </c:strRef>
          </c:tx>
          <c:spPr>
            <a:ln w="28575" cap="rnd">
              <a:solidFill>
                <a:schemeClr val="accent3">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Sheet1!$V$3:$V$201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3</c:v>
                </c:pt>
                <c:pt idx="12">
                  <c:v>3</c:v>
                </c:pt>
                <c:pt idx="13">
                  <c:v>3</c:v>
                </c:pt>
                <c:pt idx="14">
                  <c:v>3</c:v>
                </c:pt>
                <c:pt idx="15">
                  <c:v>3</c:v>
                </c:pt>
                <c:pt idx="16">
                  <c:v>3</c:v>
                </c:pt>
                <c:pt idx="17">
                  <c:v>3</c:v>
                </c:pt>
                <c:pt idx="18">
                  <c:v>3</c:v>
                </c:pt>
                <c:pt idx="19">
                  <c:v>3</c:v>
                </c:pt>
                <c:pt idx="20">
                  <c:v>3</c:v>
                </c:pt>
                <c:pt idx="21">
                  <c:v>3</c:v>
                </c:pt>
                <c:pt idx="22">
                  <c:v>5</c:v>
                </c:pt>
                <c:pt idx="23">
                  <c:v>5</c:v>
                </c:pt>
                <c:pt idx="24">
                  <c:v>5</c:v>
                </c:pt>
                <c:pt idx="25">
                  <c:v>7</c:v>
                </c:pt>
                <c:pt idx="26">
                  <c:v>7</c:v>
                </c:pt>
                <c:pt idx="27">
                  <c:v>9</c:v>
                </c:pt>
                <c:pt idx="28">
                  <c:v>9</c:v>
                </c:pt>
                <c:pt idx="29">
                  <c:v>9</c:v>
                </c:pt>
                <c:pt idx="30">
                  <c:v>9</c:v>
                </c:pt>
                <c:pt idx="31">
                  <c:v>9</c:v>
                </c:pt>
                <c:pt idx="32">
                  <c:v>9</c:v>
                </c:pt>
                <c:pt idx="33">
                  <c:v>9</c:v>
                </c:pt>
                <c:pt idx="34">
                  <c:v>11</c:v>
                </c:pt>
                <c:pt idx="35">
                  <c:v>11</c:v>
                </c:pt>
                <c:pt idx="36">
                  <c:v>12</c:v>
                </c:pt>
                <c:pt idx="37">
                  <c:v>12</c:v>
                </c:pt>
                <c:pt idx="38">
                  <c:v>14</c:v>
                </c:pt>
                <c:pt idx="39">
                  <c:v>14</c:v>
                </c:pt>
                <c:pt idx="40">
                  <c:v>14</c:v>
                </c:pt>
                <c:pt idx="41">
                  <c:v>16</c:v>
                </c:pt>
                <c:pt idx="42">
                  <c:v>16</c:v>
                </c:pt>
                <c:pt idx="43">
                  <c:v>18</c:v>
                </c:pt>
                <c:pt idx="44">
                  <c:v>18</c:v>
                </c:pt>
                <c:pt idx="45">
                  <c:v>18</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4-3548-4C4E-A536-4D61BBF839D4}"/>
            </c:ext>
          </c:extLst>
        </c:ser>
        <c:ser>
          <c:idx val="21"/>
          <c:order val="21"/>
          <c:tx>
            <c:strRef>
              <c:f>Sheet1!$W$1</c:f>
              <c:strCache>
                <c:ptCount val="1"/>
                <c:pt idx="0">
                  <c:v>PIT</c:v>
                </c:pt>
              </c:strCache>
            </c:strRef>
          </c:tx>
          <c:spPr>
            <a:ln w="28575" cap="rnd">
              <a:solidFill>
                <a:schemeClr val="accent4">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Sheet1!$W$3:$W$201</c:f>
              <c:numCache>
                <c:formatCode>General</c:formatCode>
                <c:ptCount val="199"/>
                <c:pt idx="0">
                  <c:v>0</c:v>
                </c:pt>
                <c:pt idx="1">
                  <c:v>0</c:v>
                </c:pt>
                <c:pt idx="2">
                  <c:v>0</c:v>
                </c:pt>
                <c:pt idx="3">
                  <c:v>0</c:v>
                </c:pt>
                <c:pt idx="4">
                  <c:v>0</c:v>
                </c:pt>
                <c:pt idx="5">
                  <c:v>0</c:v>
                </c:pt>
                <c:pt idx="6">
                  <c:v>2</c:v>
                </c:pt>
                <c:pt idx="7">
                  <c:v>2</c:v>
                </c:pt>
                <c:pt idx="8">
                  <c:v>2</c:v>
                </c:pt>
                <c:pt idx="9">
                  <c:v>2</c:v>
                </c:pt>
                <c:pt idx="10">
                  <c:v>4</c:v>
                </c:pt>
                <c:pt idx="11">
                  <c:v>4</c:v>
                </c:pt>
                <c:pt idx="12">
                  <c:v>6</c:v>
                </c:pt>
                <c:pt idx="13">
                  <c:v>6</c:v>
                </c:pt>
                <c:pt idx="14">
                  <c:v>6</c:v>
                </c:pt>
                <c:pt idx="15">
                  <c:v>6</c:v>
                </c:pt>
                <c:pt idx="16">
                  <c:v>6</c:v>
                </c:pt>
                <c:pt idx="17">
                  <c:v>6</c:v>
                </c:pt>
                <c:pt idx="18">
                  <c:v>7</c:v>
                </c:pt>
                <c:pt idx="19">
                  <c:v>7</c:v>
                </c:pt>
                <c:pt idx="20">
                  <c:v>7</c:v>
                </c:pt>
                <c:pt idx="21">
                  <c:v>7</c:v>
                </c:pt>
                <c:pt idx="22">
                  <c:v>7</c:v>
                </c:pt>
                <c:pt idx="23">
                  <c:v>7</c:v>
                </c:pt>
                <c:pt idx="24">
                  <c:v>7</c:v>
                </c:pt>
                <c:pt idx="25">
                  <c:v>7</c:v>
                </c:pt>
                <c:pt idx="26">
                  <c:v>7</c:v>
                </c:pt>
                <c:pt idx="27">
                  <c:v>9</c:v>
                </c:pt>
                <c:pt idx="28">
                  <c:v>9</c:v>
                </c:pt>
                <c:pt idx="29">
                  <c:v>11</c:v>
                </c:pt>
                <c:pt idx="30">
                  <c:v>11</c:v>
                </c:pt>
                <c:pt idx="31">
                  <c:v>11</c:v>
                </c:pt>
                <c:pt idx="32">
                  <c:v>12</c:v>
                </c:pt>
                <c:pt idx="33">
                  <c:v>12</c:v>
                </c:pt>
                <c:pt idx="34">
                  <c:v>12</c:v>
                </c:pt>
                <c:pt idx="35">
                  <c:v>14</c:v>
                </c:pt>
                <c:pt idx="36">
                  <c:v>14</c:v>
                </c:pt>
                <c:pt idx="37">
                  <c:v>14</c:v>
                </c:pt>
                <c:pt idx="38">
                  <c:v>14</c:v>
                </c:pt>
                <c:pt idx="39">
                  <c:v>14</c:v>
                </c:pt>
                <c:pt idx="40">
                  <c:v>15</c:v>
                </c:pt>
                <c:pt idx="41">
                  <c:v>15</c:v>
                </c:pt>
                <c:pt idx="42">
                  <c:v>15</c:v>
                </c:pt>
                <c:pt idx="43">
                  <c:v>17</c:v>
                </c:pt>
                <c:pt idx="44">
                  <c:v>17</c:v>
                </c:pt>
                <c:pt idx="45">
                  <c:v>17</c:v>
                </c:pt>
                <c:pt idx="46">
                  <c:v>18</c:v>
                </c:pt>
                <c:pt idx="47">
                  <c:v>18</c:v>
                </c:pt>
                <c:pt idx="48">
                  <c:v>18</c:v>
                </c:pt>
                <c:pt idx="49">
                  <c:v>18</c:v>
                </c:pt>
                <c:pt idx="50">
                  <c:v>18</c:v>
                </c:pt>
                <c:pt idx="51">
                  <c:v>18</c:v>
                </c:pt>
                <c:pt idx="52">
                  <c:v>18</c:v>
                </c:pt>
                <c:pt idx="53">
                  <c:v>18</c:v>
                </c:pt>
                <c:pt idx="54">
                  <c:v>18</c:v>
                </c:pt>
                <c:pt idx="55">
                  <c:v>18</c:v>
                </c:pt>
                <c:pt idx="56">
                  <c:v>18</c:v>
                </c:pt>
                <c:pt idx="57">
                  <c:v>18</c:v>
                </c:pt>
                <c:pt idx="58">
                  <c:v>18</c:v>
                </c:pt>
                <c:pt idx="59">
                  <c:v>18</c:v>
                </c:pt>
                <c:pt idx="60">
                  <c:v>18</c:v>
                </c:pt>
                <c:pt idx="61">
                  <c:v>18</c:v>
                </c:pt>
                <c:pt idx="62">
                  <c:v>18</c:v>
                </c:pt>
                <c:pt idx="63">
                  <c:v>18</c:v>
                </c:pt>
                <c:pt idx="64">
                  <c:v>18</c:v>
                </c:pt>
                <c:pt idx="65">
                  <c:v>18</c:v>
                </c:pt>
                <c:pt idx="66">
                  <c:v>18</c:v>
                </c:pt>
                <c:pt idx="67">
                  <c:v>18</c:v>
                </c:pt>
                <c:pt idx="68">
                  <c:v>18</c:v>
                </c:pt>
                <c:pt idx="69">
                  <c:v>18</c:v>
                </c:pt>
                <c:pt idx="70">
                  <c:v>18</c:v>
                </c:pt>
                <c:pt idx="71">
                  <c:v>18</c:v>
                </c:pt>
                <c:pt idx="72">
                  <c:v>18</c:v>
                </c:pt>
                <c:pt idx="73">
                  <c:v>18</c:v>
                </c:pt>
                <c:pt idx="74">
                  <c:v>18</c:v>
                </c:pt>
                <c:pt idx="75">
                  <c:v>18</c:v>
                </c:pt>
                <c:pt idx="76">
                  <c:v>18</c:v>
                </c:pt>
                <c:pt idx="77">
                  <c:v>18</c:v>
                </c:pt>
                <c:pt idx="78">
                  <c:v>18</c:v>
                </c:pt>
                <c:pt idx="79">
                  <c:v>18</c:v>
                </c:pt>
                <c:pt idx="80">
                  <c:v>18</c:v>
                </c:pt>
                <c:pt idx="81">
                  <c:v>18</c:v>
                </c:pt>
                <c:pt idx="82">
                  <c:v>18</c:v>
                </c:pt>
                <c:pt idx="83">
                  <c:v>18</c:v>
                </c:pt>
                <c:pt idx="84">
                  <c:v>18</c:v>
                </c:pt>
                <c:pt idx="85">
                  <c:v>18</c:v>
                </c:pt>
                <c:pt idx="86">
                  <c:v>18</c:v>
                </c:pt>
                <c:pt idx="87">
                  <c:v>18</c:v>
                </c:pt>
                <c:pt idx="88">
                  <c:v>18</c:v>
                </c:pt>
                <c:pt idx="89">
                  <c:v>18</c:v>
                </c:pt>
                <c:pt idx="90">
                  <c:v>18</c:v>
                </c:pt>
                <c:pt idx="91">
                  <c:v>18</c:v>
                </c:pt>
                <c:pt idx="92">
                  <c:v>18</c:v>
                </c:pt>
                <c:pt idx="93">
                  <c:v>18</c:v>
                </c:pt>
                <c:pt idx="94">
                  <c:v>18</c:v>
                </c:pt>
                <c:pt idx="95">
                  <c:v>18</c:v>
                </c:pt>
                <c:pt idx="96">
                  <c:v>18</c:v>
                </c:pt>
                <c:pt idx="97">
                  <c:v>18</c:v>
                </c:pt>
                <c:pt idx="98">
                  <c:v>18</c:v>
                </c:pt>
                <c:pt idx="99">
                  <c:v>18</c:v>
                </c:pt>
                <c:pt idx="100">
                  <c:v>18</c:v>
                </c:pt>
                <c:pt idx="101">
                  <c:v>18</c:v>
                </c:pt>
                <c:pt idx="102">
                  <c:v>18</c:v>
                </c:pt>
                <c:pt idx="103">
                  <c:v>18</c:v>
                </c:pt>
                <c:pt idx="104">
                  <c:v>18</c:v>
                </c:pt>
                <c:pt idx="105">
                  <c:v>18</c:v>
                </c:pt>
                <c:pt idx="106">
                  <c:v>18</c:v>
                </c:pt>
                <c:pt idx="107">
                  <c:v>18</c:v>
                </c:pt>
                <c:pt idx="108">
                  <c:v>18</c:v>
                </c:pt>
                <c:pt idx="109">
                  <c:v>18</c:v>
                </c:pt>
                <c:pt idx="110">
                  <c:v>18</c:v>
                </c:pt>
                <c:pt idx="111">
                  <c:v>18</c:v>
                </c:pt>
                <c:pt idx="112">
                  <c:v>18</c:v>
                </c:pt>
                <c:pt idx="113">
                  <c:v>18</c:v>
                </c:pt>
                <c:pt idx="114">
                  <c:v>18</c:v>
                </c:pt>
                <c:pt idx="115">
                  <c:v>18</c:v>
                </c:pt>
                <c:pt idx="116">
                  <c:v>18</c:v>
                </c:pt>
                <c:pt idx="117">
                  <c:v>18</c:v>
                </c:pt>
                <c:pt idx="118">
                  <c:v>18</c:v>
                </c:pt>
                <c:pt idx="119">
                  <c:v>18</c:v>
                </c:pt>
                <c:pt idx="120">
                  <c:v>18</c:v>
                </c:pt>
                <c:pt idx="121">
                  <c:v>18</c:v>
                </c:pt>
                <c:pt idx="122">
                  <c:v>18</c:v>
                </c:pt>
                <c:pt idx="123">
                  <c:v>18</c:v>
                </c:pt>
                <c:pt idx="124">
                  <c:v>18</c:v>
                </c:pt>
                <c:pt idx="125">
                  <c:v>18</c:v>
                </c:pt>
                <c:pt idx="126">
                  <c:v>18</c:v>
                </c:pt>
                <c:pt idx="127">
                  <c:v>18</c:v>
                </c:pt>
                <c:pt idx="128">
                  <c:v>18</c:v>
                </c:pt>
                <c:pt idx="129">
                  <c:v>18</c:v>
                </c:pt>
                <c:pt idx="130">
                  <c:v>18</c:v>
                </c:pt>
                <c:pt idx="131">
                  <c:v>18</c:v>
                </c:pt>
                <c:pt idx="132">
                  <c:v>18</c:v>
                </c:pt>
                <c:pt idx="133">
                  <c:v>18</c:v>
                </c:pt>
                <c:pt idx="134">
                  <c:v>18</c:v>
                </c:pt>
                <c:pt idx="135">
                  <c:v>18</c:v>
                </c:pt>
                <c:pt idx="136">
                  <c:v>18</c:v>
                </c:pt>
                <c:pt idx="137">
                  <c:v>18</c:v>
                </c:pt>
                <c:pt idx="138">
                  <c:v>18</c:v>
                </c:pt>
                <c:pt idx="139">
                  <c:v>18</c:v>
                </c:pt>
                <c:pt idx="140">
                  <c:v>18</c:v>
                </c:pt>
                <c:pt idx="141">
                  <c:v>18</c:v>
                </c:pt>
                <c:pt idx="142">
                  <c:v>18</c:v>
                </c:pt>
                <c:pt idx="143">
                  <c:v>18</c:v>
                </c:pt>
                <c:pt idx="144">
                  <c:v>18</c:v>
                </c:pt>
                <c:pt idx="145">
                  <c:v>18</c:v>
                </c:pt>
                <c:pt idx="146">
                  <c:v>18</c:v>
                </c:pt>
                <c:pt idx="147">
                  <c:v>18</c:v>
                </c:pt>
                <c:pt idx="148">
                  <c:v>18</c:v>
                </c:pt>
                <c:pt idx="149">
                  <c:v>18</c:v>
                </c:pt>
                <c:pt idx="150">
                  <c:v>18</c:v>
                </c:pt>
                <c:pt idx="151">
                  <c:v>18</c:v>
                </c:pt>
                <c:pt idx="152">
                  <c:v>18</c:v>
                </c:pt>
                <c:pt idx="153">
                  <c:v>18</c:v>
                </c:pt>
                <c:pt idx="154">
                  <c:v>18</c:v>
                </c:pt>
                <c:pt idx="155">
                  <c:v>18</c:v>
                </c:pt>
                <c:pt idx="156">
                  <c:v>18</c:v>
                </c:pt>
                <c:pt idx="157">
                  <c:v>18</c:v>
                </c:pt>
                <c:pt idx="158">
                  <c:v>18</c:v>
                </c:pt>
                <c:pt idx="159">
                  <c:v>18</c:v>
                </c:pt>
                <c:pt idx="160">
                  <c:v>18</c:v>
                </c:pt>
                <c:pt idx="161">
                  <c:v>18</c:v>
                </c:pt>
                <c:pt idx="162">
                  <c:v>18</c:v>
                </c:pt>
                <c:pt idx="163">
                  <c:v>18</c:v>
                </c:pt>
                <c:pt idx="164">
                  <c:v>18</c:v>
                </c:pt>
                <c:pt idx="165">
                  <c:v>18</c:v>
                </c:pt>
                <c:pt idx="166">
                  <c:v>18</c:v>
                </c:pt>
                <c:pt idx="167">
                  <c:v>18</c:v>
                </c:pt>
                <c:pt idx="168">
                  <c:v>18</c:v>
                </c:pt>
                <c:pt idx="169">
                  <c:v>18</c:v>
                </c:pt>
                <c:pt idx="170">
                  <c:v>18</c:v>
                </c:pt>
                <c:pt idx="171">
                  <c:v>18</c:v>
                </c:pt>
                <c:pt idx="172">
                  <c:v>18</c:v>
                </c:pt>
                <c:pt idx="173">
                  <c:v>18</c:v>
                </c:pt>
                <c:pt idx="174">
                  <c:v>18</c:v>
                </c:pt>
                <c:pt idx="175">
                  <c:v>18</c:v>
                </c:pt>
                <c:pt idx="176">
                  <c:v>18</c:v>
                </c:pt>
                <c:pt idx="177">
                  <c:v>18</c:v>
                </c:pt>
                <c:pt idx="178">
                  <c:v>18</c:v>
                </c:pt>
                <c:pt idx="179">
                  <c:v>18</c:v>
                </c:pt>
                <c:pt idx="180">
                  <c:v>18</c:v>
                </c:pt>
                <c:pt idx="181">
                  <c:v>18</c:v>
                </c:pt>
                <c:pt idx="182">
                  <c:v>18</c:v>
                </c:pt>
                <c:pt idx="183">
                  <c:v>18</c:v>
                </c:pt>
                <c:pt idx="184">
                  <c:v>18</c:v>
                </c:pt>
                <c:pt idx="185">
                  <c:v>18</c:v>
                </c:pt>
                <c:pt idx="186">
                  <c:v>18</c:v>
                </c:pt>
                <c:pt idx="187">
                  <c:v>18</c:v>
                </c:pt>
                <c:pt idx="188">
                  <c:v>18</c:v>
                </c:pt>
                <c:pt idx="189">
                  <c:v>18</c:v>
                </c:pt>
                <c:pt idx="190">
                  <c:v>18</c:v>
                </c:pt>
                <c:pt idx="191">
                  <c:v>18</c:v>
                </c:pt>
                <c:pt idx="192">
                  <c:v>18</c:v>
                </c:pt>
                <c:pt idx="193">
                  <c:v>18</c:v>
                </c:pt>
                <c:pt idx="194">
                  <c:v>18</c:v>
                </c:pt>
                <c:pt idx="195">
                  <c:v>18</c:v>
                </c:pt>
                <c:pt idx="196">
                  <c:v>18</c:v>
                </c:pt>
                <c:pt idx="197">
                  <c:v>18</c:v>
                </c:pt>
                <c:pt idx="198">
                  <c:v>18</c:v>
                </c:pt>
              </c:numCache>
            </c:numRef>
          </c:val>
          <c:smooth val="0"/>
          <c:extLst>
            <c:ext xmlns:c16="http://schemas.microsoft.com/office/drawing/2014/chart" uri="{C3380CC4-5D6E-409C-BE32-E72D297353CC}">
              <c16:uniqueId val="{00000015-3548-4C4E-A536-4D61BBF839D4}"/>
            </c:ext>
          </c:extLst>
        </c:ser>
        <c:ser>
          <c:idx val="22"/>
          <c:order val="22"/>
          <c:tx>
            <c:strRef>
              <c:f>Sheet1!$X$1</c:f>
              <c:strCache>
                <c:ptCount val="1"/>
                <c:pt idx="0">
                  <c:v>SEA</c:v>
                </c:pt>
              </c:strCache>
            </c:strRef>
          </c:tx>
          <c:spPr>
            <a:ln w="28575" cap="rnd">
              <a:solidFill>
                <a:schemeClr val="accent5">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Sheet1!$X$3:$X$201</c:f>
              <c:numCache>
                <c:formatCode>General</c:formatCode>
                <c:ptCount val="199"/>
                <c:pt idx="0">
                  <c:v>0</c:v>
                </c:pt>
                <c:pt idx="1">
                  <c:v>0</c:v>
                </c:pt>
                <c:pt idx="2">
                  <c:v>0</c:v>
                </c:pt>
                <c:pt idx="3">
                  <c:v>0</c:v>
                </c:pt>
                <c:pt idx="4">
                  <c:v>0</c:v>
                </c:pt>
                <c:pt idx="5">
                  <c:v>0</c:v>
                </c:pt>
                <c:pt idx="6">
                  <c:v>0</c:v>
                </c:pt>
                <c:pt idx="7">
                  <c:v>0</c:v>
                </c:pt>
                <c:pt idx="8">
                  <c:v>2</c:v>
                </c:pt>
                <c:pt idx="9">
                  <c:v>2</c:v>
                </c:pt>
                <c:pt idx="10">
                  <c:v>2</c:v>
                </c:pt>
                <c:pt idx="11">
                  <c:v>4</c:v>
                </c:pt>
                <c:pt idx="12">
                  <c:v>4</c:v>
                </c:pt>
                <c:pt idx="13">
                  <c:v>6</c:v>
                </c:pt>
                <c:pt idx="14">
                  <c:v>6</c:v>
                </c:pt>
                <c:pt idx="15">
                  <c:v>8</c:v>
                </c:pt>
                <c:pt idx="16">
                  <c:v>8</c:v>
                </c:pt>
                <c:pt idx="17">
                  <c:v>8</c:v>
                </c:pt>
                <c:pt idx="18">
                  <c:v>8</c:v>
                </c:pt>
                <c:pt idx="19">
                  <c:v>8</c:v>
                </c:pt>
                <c:pt idx="20">
                  <c:v>9</c:v>
                </c:pt>
                <c:pt idx="21">
                  <c:v>9</c:v>
                </c:pt>
                <c:pt idx="22">
                  <c:v>9</c:v>
                </c:pt>
                <c:pt idx="23">
                  <c:v>9</c:v>
                </c:pt>
                <c:pt idx="24">
                  <c:v>9</c:v>
                </c:pt>
                <c:pt idx="25">
                  <c:v>11</c:v>
                </c:pt>
                <c:pt idx="26">
                  <c:v>11</c:v>
                </c:pt>
                <c:pt idx="27">
                  <c:v>11</c:v>
                </c:pt>
                <c:pt idx="28">
                  <c:v>11</c:v>
                </c:pt>
                <c:pt idx="29">
                  <c:v>11</c:v>
                </c:pt>
                <c:pt idx="30">
                  <c:v>11</c:v>
                </c:pt>
                <c:pt idx="31">
                  <c:v>11</c:v>
                </c:pt>
                <c:pt idx="32">
                  <c:v>11</c:v>
                </c:pt>
                <c:pt idx="33">
                  <c:v>11</c:v>
                </c:pt>
                <c:pt idx="34">
                  <c:v>11</c:v>
                </c:pt>
                <c:pt idx="35">
                  <c:v>13</c:v>
                </c:pt>
                <c:pt idx="36">
                  <c:v>13</c:v>
                </c:pt>
                <c:pt idx="37">
                  <c:v>13</c:v>
                </c:pt>
                <c:pt idx="38">
                  <c:v>13</c:v>
                </c:pt>
                <c:pt idx="39">
                  <c:v>15</c:v>
                </c:pt>
                <c:pt idx="40">
                  <c:v>15</c:v>
                </c:pt>
                <c:pt idx="41">
                  <c:v>17</c:v>
                </c:pt>
                <c:pt idx="42">
                  <c:v>17</c:v>
                </c:pt>
                <c:pt idx="43">
                  <c:v>19</c:v>
                </c:pt>
                <c:pt idx="44">
                  <c:v>19</c:v>
                </c:pt>
                <c:pt idx="45">
                  <c:v>19</c:v>
                </c:pt>
                <c:pt idx="46">
                  <c:v>19</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6-3548-4C4E-A536-4D61BBF839D4}"/>
            </c:ext>
          </c:extLst>
        </c:ser>
        <c:ser>
          <c:idx val="23"/>
          <c:order val="23"/>
          <c:tx>
            <c:strRef>
              <c:f>Sheet1!$Y$1</c:f>
              <c:strCache>
                <c:ptCount val="1"/>
                <c:pt idx="0">
                  <c:v>SJS</c:v>
                </c:pt>
              </c:strCache>
            </c:strRef>
          </c:tx>
          <c:spPr>
            <a:ln w="28575" cap="rnd">
              <a:solidFill>
                <a:schemeClr val="accent6">
                  <a:lumMod val="8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Sheet1!$Y$3:$Y$201</c:f>
              <c:numCache>
                <c:formatCode>General</c:formatCode>
                <c:ptCount val="199"/>
                <c:pt idx="0">
                  <c:v>0</c:v>
                </c:pt>
                <c:pt idx="1">
                  <c:v>0</c:v>
                </c:pt>
                <c:pt idx="2">
                  <c:v>0</c:v>
                </c:pt>
                <c:pt idx="3">
                  <c:v>0</c:v>
                </c:pt>
                <c:pt idx="4">
                  <c:v>0</c:v>
                </c:pt>
                <c:pt idx="5">
                  <c:v>0</c:v>
                </c:pt>
                <c:pt idx="6">
                  <c:v>1</c:v>
                </c:pt>
                <c:pt idx="7">
                  <c:v>1</c:v>
                </c:pt>
                <c:pt idx="8">
                  <c:v>1</c:v>
                </c:pt>
                <c:pt idx="9">
                  <c:v>1</c:v>
                </c:pt>
                <c:pt idx="10">
                  <c:v>1</c:v>
                </c:pt>
                <c:pt idx="11">
                  <c:v>2</c:v>
                </c:pt>
                <c:pt idx="12">
                  <c:v>2</c:v>
                </c:pt>
                <c:pt idx="13">
                  <c:v>2</c:v>
                </c:pt>
                <c:pt idx="14">
                  <c:v>2</c:v>
                </c:pt>
                <c:pt idx="15">
                  <c:v>2</c:v>
                </c:pt>
                <c:pt idx="16">
                  <c:v>2</c:v>
                </c:pt>
                <c:pt idx="17">
                  <c:v>2</c:v>
                </c:pt>
                <c:pt idx="18">
                  <c:v>2</c:v>
                </c:pt>
                <c:pt idx="19">
                  <c:v>2</c:v>
                </c:pt>
                <c:pt idx="20">
                  <c:v>2</c:v>
                </c:pt>
                <c:pt idx="21">
                  <c:v>2</c:v>
                </c:pt>
                <c:pt idx="22">
                  <c:v>2</c:v>
                </c:pt>
                <c:pt idx="23">
                  <c:v>2</c:v>
                </c:pt>
                <c:pt idx="24">
                  <c:v>4</c:v>
                </c:pt>
                <c:pt idx="25">
                  <c:v>6</c:v>
                </c:pt>
                <c:pt idx="26">
                  <c:v>6</c:v>
                </c:pt>
                <c:pt idx="27">
                  <c:v>8</c:v>
                </c:pt>
                <c:pt idx="28">
                  <c:v>8</c:v>
                </c:pt>
                <c:pt idx="29">
                  <c:v>8</c:v>
                </c:pt>
                <c:pt idx="30">
                  <c:v>8</c:v>
                </c:pt>
                <c:pt idx="31">
                  <c:v>8</c:v>
                </c:pt>
                <c:pt idx="32">
                  <c:v>10</c:v>
                </c:pt>
                <c:pt idx="33">
                  <c:v>10</c:v>
                </c:pt>
                <c:pt idx="34">
                  <c:v>10</c:v>
                </c:pt>
                <c:pt idx="35">
                  <c:v>10</c:v>
                </c:pt>
                <c:pt idx="36">
                  <c:v>10</c:v>
                </c:pt>
                <c:pt idx="37">
                  <c:v>12</c:v>
                </c:pt>
                <c:pt idx="38">
                  <c:v>13</c:v>
                </c:pt>
                <c:pt idx="39">
                  <c:v>13</c:v>
                </c:pt>
                <c:pt idx="40">
                  <c:v>13</c:v>
                </c:pt>
                <c:pt idx="41">
                  <c:v>13</c:v>
                </c:pt>
                <c:pt idx="42">
                  <c:v>13</c:v>
                </c:pt>
                <c:pt idx="43">
                  <c:v>14</c:v>
                </c:pt>
                <c:pt idx="44">
                  <c:v>14</c:v>
                </c:pt>
                <c:pt idx="45">
                  <c:v>16</c:v>
                </c:pt>
                <c:pt idx="46">
                  <c:v>16</c:v>
                </c:pt>
                <c:pt idx="47">
                  <c:v>16</c:v>
                </c:pt>
                <c:pt idx="48">
                  <c:v>16</c:v>
                </c:pt>
                <c:pt idx="49">
                  <c:v>16</c:v>
                </c:pt>
                <c:pt idx="50">
                  <c:v>16</c:v>
                </c:pt>
                <c:pt idx="51">
                  <c:v>16</c:v>
                </c:pt>
                <c:pt idx="52">
                  <c:v>16</c:v>
                </c:pt>
                <c:pt idx="53">
                  <c:v>16</c:v>
                </c:pt>
                <c:pt idx="54">
                  <c:v>16</c:v>
                </c:pt>
                <c:pt idx="55">
                  <c:v>16</c:v>
                </c:pt>
                <c:pt idx="56">
                  <c:v>16</c:v>
                </c:pt>
                <c:pt idx="57">
                  <c:v>16</c:v>
                </c:pt>
                <c:pt idx="58">
                  <c:v>16</c:v>
                </c:pt>
                <c:pt idx="59">
                  <c:v>16</c:v>
                </c:pt>
                <c:pt idx="60">
                  <c:v>16</c:v>
                </c:pt>
                <c:pt idx="61">
                  <c:v>16</c:v>
                </c:pt>
                <c:pt idx="62">
                  <c:v>16</c:v>
                </c:pt>
                <c:pt idx="63">
                  <c:v>16</c:v>
                </c:pt>
                <c:pt idx="64">
                  <c:v>16</c:v>
                </c:pt>
                <c:pt idx="65">
                  <c:v>16</c:v>
                </c:pt>
                <c:pt idx="66">
                  <c:v>16</c:v>
                </c:pt>
                <c:pt idx="67">
                  <c:v>16</c:v>
                </c:pt>
                <c:pt idx="68">
                  <c:v>16</c:v>
                </c:pt>
                <c:pt idx="69">
                  <c:v>16</c:v>
                </c:pt>
                <c:pt idx="70">
                  <c:v>16</c:v>
                </c:pt>
                <c:pt idx="71">
                  <c:v>16</c:v>
                </c:pt>
                <c:pt idx="72">
                  <c:v>16</c:v>
                </c:pt>
                <c:pt idx="73">
                  <c:v>16</c:v>
                </c:pt>
                <c:pt idx="74">
                  <c:v>16</c:v>
                </c:pt>
                <c:pt idx="75">
                  <c:v>16</c:v>
                </c:pt>
                <c:pt idx="76">
                  <c:v>16</c:v>
                </c:pt>
                <c:pt idx="77">
                  <c:v>16</c:v>
                </c:pt>
                <c:pt idx="78">
                  <c:v>16</c:v>
                </c:pt>
                <c:pt idx="79">
                  <c:v>16</c:v>
                </c:pt>
                <c:pt idx="80">
                  <c:v>16</c:v>
                </c:pt>
                <c:pt idx="81">
                  <c:v>16</c:v>
                </c:pt>
                <c:pt idx="82">
                  <c:v>16</c:v>
                </c:pt>
                <c:pt idx="83">
                  <c:v>16</c:v>
                </c:pt>
                <c:pt idx="84">
                  <c:v>16</c:v>
                </c:pt>
                <c:pt idx="85">
                  <c:v>16</c:v>
                </c:pt>
                <c:pt idx="86">
                  <c:v>16</c:v>
                </c:pt>
                <c:pt idx="87">
                  <c:v>16</c:v>
                </c:pt>
                <c:pt idx="88">
                  <c:v>16</c:v>
                </c:pt>
                <c:pt idx="89">
                  <c:v>16</c:v>
                </c:pt>
                <c:pt idx="90">
                  <c:v>16</c:v>
                </c:pt>
                <c:pt idx="91">
                  <c:v>16</c:v>
                </c:pt>
                <c:pt idx="92">
                  <c:v>16</c:v>
                </c:pt>
                <c:pt idx="93">
                  <c:v>16</c:v>
                </c:pt>
                <c:pt idx="94">
                  <c:v>16</c:v>
                </c:pt>
                <c:pt idx="95">
                  <c:v>16</c:v>
                </c:pt>
                <c:pt idx="96">
                  <c:v>16</c:v>
                </c:pt>
                <c:pt idx="97">
                  <c:v>16</c:v>
                </c:pt>
                <c:pt idx="98">
                  <c:v>16</c:v>
                </c:pt>
                <c:pt idx="99">
                  <c:v>16</c:v>
                </c:pt>
                <c:pt idx="100">
                  <c:v>16</c:v>
                </c:pt>
                <c:pt idx="101">
                  <c:v>16</c:v>
                </c:pt>
                <c:pt idx="102">
                  <c:v>16</c:v>
                </c:pt>
                <c:pt idx="103">
                  <c:v>16</c:v>
                </c:pt>
                <c:pt idx="104">
                  <c:v>16</c:v>
                </c:pt>
                <c:pt idx="105">
                  <c:v>16</c:v>
                </c:pt>
                <c:pt idx="106">
                  <c:v>16</c:v>
                </c:pt>
                <c:pt idx="107">
                  <c:v>16</c:v>
                </c:pt>
                <c:pt idx="108">
                  <c:v>16</c:v>
                </c:pt>
                <c:pt idx="109">
                  <c:v>16</c:v>
                </c:pt>
                <c:pt idx="110">
                  <c:v>16</c:v>
                </c:pt>
                <c:pt idx="111">
                  <c:v>16</c:v>
                </c:pt>
                <c:pt idx="112">
                  <c:v>16</c:v>
                </c:pt>
                <c:pt idx="113">
                  <c:v>16</c:v>
                </c:pt>
                <c:pt idx="114">
                  <c:v>16</c:v>
                </c:pt>
                <c:pt idx="115">
                  <c:v>16</c:v>
                </c:pt>
                <c:pt idx="116">
                  <c:v>16</c:v>
                </c:pt>
                <c:pt idx="117">
                  <c:v>16</c:v>
                </c:pt>
                <c:pt idx="118">
                  <c:v>16</c:v>
                </c:pt>
                <c:pt idx="119">
                  <c:v>16</c:v>
                </c:pt>
                <c:pt idx="120">
                  <c:v>16</c:v>
                </c:pt>
                <c:pt idx="121">
                  <c:v>16</c:v>
                </c:pt>
                <c:pt idx="122">
                  <c:v>16</c:v>
                </c:pt>
                <c:pt idx="123">
                  <c:v>16</c:v>
                </c:pt>
                <c:pt idx="124">
                  <c:v>16</c:v>
                </c:pt>
                <c:pt idx="125">
                  <c:v>16</c:v>
                </c:pt>
                <c:pt idx="126">
                  <c:v>16</c:v>
                </c:pt>
                <c:pt idx="127">
                  <c:v>16</c:v>
                </c:pt>
                <c:pt idx="128">
                  <c:v>16</c:v>
                </c:pt>
                <c:pt idx="129">
                  <c:v>16</c:v>
                </c:pt>
                <c:pt idx="130">
                  <c:v>16</c:v>
                </c:pt>
                <c:pt idx="131">
                  <c:v>16</c:v>
                </c:pt>
                <c:pt idx="132">
                  <c:v>16</c:v>
                </c:pt>
                <c:pt idx="133">
                  <c:v>16</c:v>
                </c:pt>
                <c:pt idx="134">
                  <c:v>16</c:v>
                </c:pt>
                <c:pt idx="135">
                  <c:v>16</c:v>
                </c:pt>
                <c:pt idx="136">
                  <c:v>16</c:v>
                </c:pt>
                <c:pt idx="137">
                  <c:v>16</c:v>
                </c:pt>
                <c:pt idx="138">
                  <c:v>16</c:v>
                </c:pt>
                <c:pt idx="139">
                  <c:v>16</c:v>
                </c:pt>
                <c:pt idx="140">
                  <c:v>16</c:v>
                </c:pt>
                <c:pt idx="141">
                  <c:v>16</c:v>
                </c:pt>
                <c:pt idx="142">
                  <c:v>16</c:v>
                </c:pt>
                <c:pt idx="143">
                  <c:v>16</c:v>
                </c:pt>
                <c:pt idx="144">
                  <c:v>16</c:v>
                </c:pt>
                <c:pt idx="145">
                  <c:v>16</c:v>
                </c:pt>
                <c:pt idx="146">
                  <c:v>16</c:v>
                </c:pt>
                <c:pt idx="147">
                  <c:v>16</c:v>
                </c:pt>
                <c:pt idx="148">
                  <c:v>16</c:v>
                </c:pt>
                <c:pt idx="149">
                  <c:v>16</c:v>
                </c:pt>
                <c:pt idx="150">
                  <c:v>16</c:v>
                </c:pt>
                <c:pt idx="151">
                  <c:v>16</c:v>
                </c:pt>
                <c:pt idx="152">
                  <c:v>16</c:v>
                </c:pt>
                <c:pt idx="153">
                  <c:v>16</c:v>
                </c:pt>
                <c:pt idx="154">
                  <c:v>16</c:v>
                </c:pt>
                <c:pt idx="155">
                  <c:v>16</c:v>
                </c:pt>
                <c:pt idx="156">
                  <c:v>16</c:v>
                </c:pt>
                <c:pt idx="157">
                  <c:v>16</c:v>
                </c:pt>
                <c:pt idx="158">
                  <c:v>16</c:v>
                </c:pt>
                <c:pt idx="159">
                  <c:v>16</c:v>
                </c:pt>
                <c:pt idx="160">
                  <c:v>16</c:v>
                </c:pt>
                <c:pt idx="161">
                  <c:v>16</c:v>
                </c:pt>
                <c:pt idx="162">
                  <c:v>16</c:v>
                </c:pt>
                <c:pt idx="163">
                  <c:v>16</c:v>
                </c:pt>
                <c:pt idx="164">
                  <c:v>16</c:v>
                </c:pt>
                <c:pt idx="165">
                  <c:v>16</c:v>
                </c:pt>
                <c:pt idx="166">
                  <c:v>16</c:v>
                </c:pt>
                <c:pt idx="167">
                  <c:v>16</c:v>
                </c:pt>
                <c:pt idx="168">
                  <c:v>16</c:v>
                </c:pt>
                <c:pt idx="169">
                  <c:v>16</c:v>
                </c:pt>
                <c:pt idx="170">
                  <c:v>16</c:v>
                </c:pt>
                <c:pt idx="171">
                  <c:v>16</c:v>
                </c:pt>
                <c:pt idx="172">
                  <c:v>16</c:v>
                </c:pt>
                <c:pt idx="173">
                  <c:v>16</c:v>
                </c:pt>
                <c:pt idx="174">
                  <c:v>16</c:v>
                </c:pt>
                <c:pt idx="175">
                  <c:v>16</c:v>
                </c:pt>
                <c:pt idx="176">
                  <c:v>16</c:v>
                </c:pt>
                <c:pt idx="177">
                  <c:v>16</c:v>
                </c:pt>
                <c:pt idx="178">
                  <c:v>16</c:v>
                </c:pt>
                <c:pt idx="179">
                  <c:v>16</c:v>
                </c:pt>
                <c:pt idx="180">
                  <c:v>16</c:v>
                </c:pt>
                <c:pt idx="181">
                  <c:v>16</c:v>
                </c:pt>
                <c:pt idx="182">
                  <c:v>16</c:v>
                </c:pt>
                <c:pt idx="183">
                  <c:v>16</c:v>
                </c:pt>
                <c:pt idx="184">
                  <c:v>16</c:v>
                </c:pt>
                <c:pt idx="185">
                  <c:v>16</c:v>
                </c:pt>
                <c:pt idx="186">
                  <c:v>16</c:v>
                </c:pt>
                <c:pt idx="187">
                  <c:v>16</c:v>
                </c:pt>
                <c:pt idx="188">
                  <c:v>16</c:v>
                </c:pt>
                <c:pt idx="189">
                  <c:v>16</c:v>
                </c:pt>
                <c:pt idx="190">
                  <c:v>16</c:v>
                </c:pt>
                <c:pt idx="191">
                  <c:v>16</c:v>
                </c:pt>
                <c:pt idx="192">
                  <c:v>16</c:v>
                </c:pt>
                <c:pt idx="193">
                  <c:v>16</c:v>
                </c:pt>
                <c:pt idx="194">
                  <c:v>16</c:v>
                </c:pt>
                <c:pt idx="195">
                  <c:v>16</c:v>
                </c:pt>
                <c:pt idx="196">
                  <c:v>16</c:v>
                </c:pt>
                <c:pt idx="197">
                  <c:v>16</c:v>
                </c:pt>
                <c:pt idx="198">
                  <c:v>16</c:v>
                </c:pt>
              </c:numCache>
            </c:numRef>
          </c:val>
          <c:smooth val="0"/>
          <c:extLst>
            <c:ext xmlns:c16="http://schemas.microsoft.com/office/drawing/2014/chart" uri="{C3380CC4-5D6E-409C-BE32-E72D297353CC}">
              <c16:uniqueId val="{00000017-3548-4C4E-A536-4D61BBF839D4}"/>
            </c:ext>
          </c:extLst>
        </c:ser>
        <c:ser>
          <c:idx val="24"/>
          <c:order val="24"/>
          <c:tx>
            <c:strRef>
              <c:f>Sheet1!$Z$1</c:f>
              <c:strCache>
                <c:ptCount val="1"/>
                <c:pt idx="0">
                  <c:v>STL</c:v>
                </c:pt>
              </c:strCache>
            </c:strRef>
          </c:tx>
          <c:spPr>
            <a:ln w="28575" cap="rnd">
              <a:solidFill>
                <a:schemeClr val="accent1">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Sheet1!$Z$3:$Z$201</c:f>
              <c:numCache>
                <c:formatCode>General</c:formatCode>
                <c:ptCount val="199"/>
                <c:pt idx="0">
                  <c:v>0</c:v>
                </c:pt>
                <c:pt idx="1">
                  <c:v>0</c:v>
                </c:pt>
                <c:pt idx="2">
                  <c:v>0</c:v>
                </c:pt>
                <c:pt idx="3">
                  <c:v>0</c:v>
                </c:pt>
                <c:pt idx="4">
                  <c:v>2</c:v>
                </c:pt>
                <c:pt idx="5">
                  <c:v>2</c:v>
                </c:pt>
                <c:pt idx="6">
                  <c:v>4</c:v>
                </c:pt>
                <c:pt idx="7">
                  <c:v>4</c:v>
                </c:pt>
                <c:pt idx="8">
                  <c:v>4</c:v>
                </c:pt>
                <c:pt idx="9">
                  <c:v>4</c:v>
                </c:pt>
                <c:pt idx="10">
                  <c:v>4</c:v>
                </c:pt>
                <c:pt idx="11">
                  <c:v>4</c:v>
                </c:pt>
                <c:pt idx="12">
                  <c:v>4</c:v>
                </c:pt>
                <c:pt idx="13">
                  <c:v>6</c:v>
                </c:pt>
                <c:pt idx="14">
                  <c:v>6</c:v>
                </c:pt>
                <c:pt idx="15">
                  <c:v>8</c:v>
                </c:pt>
                <c:pt idx="16">
                  <c:v>8</c:v>
                </c:pt>
                <c:pt idx="17">
                  <c:v>8</c:v>
                </c:pt>
                <c:pt idx="18">
                  <c:v>8</c:v>
                </c:pt>
                <c:pt idx="19">
                  <c:v>8</c:v>
                </c:pt>
                <c:pt idx="20">
                  <c:v>10</c:v>
                </c:pt>
                <c:pt idx="21">
                  <c:v>10</c:v>
                </c:pt>
                <c:pt idx="22">
                  <c:v>10</c:v>
                </c:pt>
                <c:pt idx="23">
                  <c:v>10</c:v>
                </c:pt>
                <c:pt idx="24">
                  <c:v>10</c:v>
                </c:pt>
                <c:pt idx="25">
                  <c:v>10</c:v>
                </c:pt>
                <c:pt idx="26">
                  <c:v>10</c:v>
                </c:pt>
                <c:pt idx="27">
                  <c:v>10</c:v>
                </c:pt>
                <c:pt idx="28">
                  <c:v>10</c:v>
                </c:pt>
                <c:pt idx="29">
                  <c:v>12</c:v>
                </c:pt>
                <c:pt idx="30">
                  <c:v>12</c:v>
                </c:pt>
                <c:pt idx="31">
                  <c:v>12</c:v>
                </c:pt>
                <c:pt idx="32">
                  <c:v>14</c:v>
                </c:pt>
                <c:pt idx="33">
                  <c:v>14</c:v>
                </c:pt>
                <c:pt idx="34">
                  <c:v>14</c:v>
                </c:pt>
                <c:pt idx="35">
                  <c:v>14</c:v>
                </c:pt>
                <c:pt idx="36">
                  <c:v>14</c:v>
                </c:pt>
                <c:pt idx="37">
                  <c:v>14</c:v>
                </c:pt>
                <c:pt idx="38">
                  <c:v>14</c:v>
                </c:pt>
                <c:pt idx="39">
                  <c:v>14</c:v>
                </c:pt>
                <c:pt idx="40">
                  <c:v>14</c:v>
                </c:pt>
                <c:pt idx="41">
                  <c:v>15</c:v>
                </c:pt>
                <c:pt idx="42">
                  <c:v>15</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8-3548-4C4E-A536-4D61BBF839D4}"/>
            </c:ext>
          </c:extLst>
        </c:ser>
        <c:ser>
          <c:idx val="25"/>
          <c:order val="25"/>
          <c:tx>
            <c:strRef>
              <c:f>Sheet1!$AA$1</c:f>
              <c:strCache>
                <c:ptCount val="1"/>
                <c:pt idx="0">
                  <c:v>TBL</c:v>
                </c:pt>
              </c:strCache>
            </c:strRef>
          </c:tx>
          <c:spPr>
            <a:ln w="28575" cap="rnd">
              <a:solidFill>
                <a:schemeClr val="accent2">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Sheet1!$AA$3:$AA$201</c:f>
              <c:numCache>
                <c:formatCode>General</c:formatCode>
                <c:ptCount val="199"/>
                <c:pt idx="0">
                  <c:v>0</c:v>
                </c:pt>
                <c:pt idx="1">
                  <c:v>0</c:v>
                </c:pt>
                <c:pt idx="2">
                  <c:v>0</c:v>
                </c:pt>
                <c:pt idx="3">
                  <c:v>0</c:v>
                </c:pt>
                <c:pt idx="4">
                  <c:v>0</c:v>
                </c:pt>
                <c:pt idx="5">
                  <c:v>0</c:v>
                </c:pt>
                <c:pt idx="6">
                  <c:v>0</c:v>
                </c:pt>
                <c:pt idx="7">
                  <c:v>2</c:v>
                </c:pt>
                <c:pt idx="8">
                  <c:v>2</c:v>
                </c:pt>
                <c:pt idx="9">
                  <c:v>2</c:v>
                </c:pt>
                <c:pt idx="10">
                  <c:v>2</c:v>
                </c:pt>
                <c:pt idx="11">
                  <c:v>4</c:v>
                </c:pt>
                <c:pt idx="12">
                  <c:v>4</c:v>
                </c:pt>
                <c:pt idx="13">
                  <c:v>6</c:v>
                </c:pt>
                <c:pt idx="14">
                  <c:v>6</c:v>
                </c:pt>
                <c:pt idx="15">
                  <c:v>6</c:v>
                </c:pt>
                <c:pt idx="16">
                  <c:v>6</c:v>
                </c:pt>
                <c:pt idx="17">
                  <c:v>6</c:v>
                </c:pt>
                <c:pt idx="18">
                  <c:v>8</c:v>
                </c:pt>
                <c:pt idx="19">
                  <c:v>8</c:v>
                </c:pt>
                <c:pt idx="20">
                  <c:v>8</c:v>
                </c:pt>
                <c:pt idx="21">
                  <c:v>8</c:v>
                </c:pt>
                <c:pt idx="22">
                  <c:v>10</c:v>
                </c:pt>
                <c:pt idx="23">
                  <c:v>10</c:v>
                </c:pt>
                <c:pt idx="24">
                  <c:v>12</c:v>
                </c:pt>
                <c:pt idx="25">
                  <c:v>12</c:v>
                </c:pt>
                <c:pt idx="26">
                  <c:v>14</c:v>
                </c:pt>
                <c:pt idx="27">
                  <c:v>14</c:v>
                </c:pt>
                <c:pt idx="28">
                  <c:v>14</c:v>
                </c:pt>
                <c:pt idx="29">
                  <c:v>14</c:v>
                </c:pt>
                <c:pt idx="30">
                  <c:v>14</c:v>
                </c:pt>
                <c:pt idx="31">
                  <c:v>14</c:v>
                </c:pt>
                <c:pt idx="32">
                  <c:v>14</c:v>
                </c:pt>
                <c:pt idx="33">
                  <c:v>14</c:v>
                </c:pt>
                <c:pt idx="34">
                  <c:v>15</c:v>
                </c:pt>
                <c:pt idx="35">
                  <c:v>15</c:v>
                </c:pt>
                <c:pt idx="36">
                  <c:v>15</c:v>
                </c:pt>
                <c:pt idx="37">
                  <c:v>15</c:v>
                </c:pt>
                <c:pt idx="38">
                  <c:v>15</c:v>
                </c:pt>
                <c:pt idx="39">
                  <c:v>15</c:v>
                </c:pt>
                <c:pt idx="40">
                  <c:v>15</c:v>
                </c:pt>
                <c:pt idx="41">
                  <c:v>17</c:v>
                </c:pt>
                <c:pt idx="42">
                  <c:v>17</c:v>
                </c:pt>
                <c:pt idx="43">
                  <c:v>19</c:v>
                </c:pt>
                <c:pt idx="44">
                  <c:v>19</c:v>
                </c:pt>
                <c:pt idx="45">
                  <c:v>19</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9-3548-4C4E-A536-4D61BBF839D4}"/>
            </c:ext>
          </c:extLst>
        </c:ser>
        <c:ser>
          <c:idx val="26"/>
          <c:order val="26"/>
          <c:tx>
            <c:strRef>
              <c:f>Sheet1!$AB$1</c:f>
              <c:strCache>
                <c:ptCount val="1"/>
                <c:pt idx="0">
                  <c:v>TOR</c:v>
                </c:pt>
              </c:strCache>
            </c:strRef>
          </c:tx>
          <c:spPr>
            <a:ln w="28575" cap="rnd">
              <a:solidFill>
                <a:schemeClr val="accent3">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Sheet1!$AB$3:$AB$201</c:f>
              <c:numCache>
                <c:formatCode>General</c:formatCode>
                <c:ptCount val="199"/>
                <c:pt idx="0">
                  <c:v>0</c:v>
                </c:pt>
                <c:pt idx="1">
                  <c:v>0</c:v>
                </c:pt>
                <c:pt idx="2">
                  <c:v>0</c:v>
                </c:pt>
                <c:pt idx="3">
                  <c:v>0</c:v>
                </c:pt>
                <c:pt idx="4">
                  <c:v>0</c:v>
                </c:pt>
                <c:pt idx="5">
                  <c:v>0</c:v>
                </c:pt>
                <c:pt idx="6">
                  <c:v>2</c:v>
                </c:pt>
                <c:pt idx="7">
                  <c:v>2</c:v>
                </c:pt>
                <c:pt idx="8">
                  <c:v>4</c:v>
                </c:pt>
                <c:pt idx="9">
                  <c:v>4</c:v>
                </c:pt>
                <c:pt idx="10">
                  <c:v>4</c:v>
                </c:pt>
                <c:pt idx="11">
                  <c:v>4</c:v>
                </c:pt>
                <c:pt idx="12">
                  <c:v>6</c:v>
                </c:pt>
                <c:pt idx="13">
                  <c:v>6</c:v>
                </c:pt>
                <c:pt idx="14">
                  <c:v>6</c:v>
                </c:pt>
                <c:pt idx="15">
                  <c:v>6</c:v>
                </c:pt>
                <c:pt idx="16">
                  <c:v>6</c:v>
                </c:pt>
                <c:pt idx="17">
                  <c:v>8</c:v>
                </c:pt>
                <c:pt idx="18">
                  <c:v>8</c:v>
                </c:pt>
                <c:pt idx="19">
                  <c:v>8</c:v>
                </c:pt>
                <c:pt idx="20">
                  <c:v>8</c:v>
                </c:pt>
                <c:pt idx="21">
                  <c:v>8</c:v>
                </c:pt>
                <c:pt idx="22">
                  <c:v>9</c:v>
                </c:pt>
                <c:pt idx="23">
                  <c:v>9</c:v>
                </c:pt>
                <c:pt idx="24">
                  <c:v>11</c:v>
                </c:pt>
                <c:pt idx="25">
                  <c:v>11</c:v>
                </c:pt>
                <c:pt idx="26">
                  <c:v>11</c:v>
                </c:pt>
                <c:pt idx="27">
                  <c:v>13</c:v>
                </c:pt>
                <c:pt idx="28">
                  <c:v>13</c:v>
                </c:pt>
                <c:pt idx="29">
                  <c:v>13</c:v>
                </c:pt>
                <c:pt idx="30">
                  <c:v>14</c:v>
                </c:pt>
                <c:pt idx="31">
                  <c:v>14</c:v>
                </c:pt>
                <c:pt idx="32">
                  <c:v>16</c:v>
                </c:pt>
                <c:pt idx="33">
                  <c:v>16</c:v>
                </c:pt>
                <c:pt idx="34">
                  <c:v>16</c:v>
                </c:pt>
                <c:pt idx="35">
                  <c:v>18</c:v>
                </c:pt>
                <c:pt idx="36">
                  <c:v>20</c:v>
                </c:pt>
                <c:pt idx="37">
                  <c:v>20</c:v>
                </c:pt>
                <c:pt idx="38">
                  <c:v>20</c:v>
                </c:pt>
                <c:pt idx="39">
                  <c:v>20</c:v>
                </c:pt>
                <c:pt idx="40">
                  <c:v>22</c:v>
                </c:pt>
                <c:pt idx="41">
                  <c:v>22</c:v>
                </c:pt>
                <c:pt idx="42">
                  <c:v>22</c:v>
                </c:pt>
                <c:pt idx="43">
                  <c:v>24</c:v>
                </c:pt>
                <c:pt idx="44">
                  <c:v>24</c:v>
                </c:pt>
                <c:pt idx="45">
                  <c:v>24</c:v>
                </c:pt>
                <c:pt idx="46">
                  <c:v>24</c:v>
                </c:pt>
                <c:pt idx="47">
                  <c:v>26</c:v>
                </c:pt>
                <c:pt idx="48">
                  <c:v>26</c:v>
                </c:pt>
                <c:pt idx="49">
                  <c:v>26</c:v>
                </c:pt>
                <c:pt idx="50">
                  <c:v>26</c:v>
                </c:pt>
                <c:pt idx="51">
                  <c:v>26</c:v>
                </c:pt>
                <c:pt idx="52">
                  <c:v>26</c:v>
                </c:pt>
                <c:pt idx="53">
                  <c:v>26</c:v>
                </c:pt>
                <c:pt idx="54">
                  <c:v>26</c:v>
                </c:pt>
                <c:pt idx="55">
                  <c:v>26</c:v>
                </c:pt>
                <c:pt idx="56">
                  <c:v>26</c:v>
                </c:pt>
                <c:pt idx="57">
                  <c:v>26</c:v>
                </c:pt>
                <c:pt idx="58">
                  <c:v>26</c:v>
                </c:pt>
                <c:pt idx="59">
                  <c:v>26</c:v>
                </c:pt>
                <c:pt idx="60">
                  <c:v>26</c:v>
                </c:pt>
                <c:pt idx="61">
                  <c:v>26</c:v>
                </c:pt>
                <c:pt idx="62">
                  <c:v>26</c:v>
                </c:pt>
                <c:pt idx="63">
                  <c:v>26</c:v>
                </c:pt>
                <c:pt idx="64">
                  <c:v>26</c:v>
                </c:pt>
                <c:pt idx="65">
                  <c:v>26</c:v>
                </c:pt>
                <c:pt idx="66">
                  <c:v>26</c:v>
                </c:pt>
                <c:pt idx="67">
                  <c:v>26</c:v>
                </c:pt>
                <c:pt idx="68">
                  <c:v>26</c:v>
                </c:pt>
                <c:pt idx="69">
                  <c:v>26</c:v>
                </c:pt>
                <c:pt idx="70">
                  <c:v>26</c:v>
                </c:pt>
                <c:pt idx="71">
                  <c:v>26</c:v>
                </c:pt>
                <c:pt idx="72">
                  <c:v>26</c:v>
                </c:pt>
                <c:pt idx="73">
                  <c:v>26</c:v>
                </c:pt>
                <c:pt idx="74">
                  <c:v>26</c:v>
                </c:pt>
                <c:pt idx="75">
                  <c:v>26</c:v>
                </c:pt>
                <c:pt idx="76">
                  <c:v>26</c:v>
                </c:pt>
                <c:pt idx="77">
                  <c:v>26</c:v>
                </c:pt>
                <c:pt idx="78">
                  <c:v>26</c:v>
                </c:pt>
                <c:pt idx="79">
                  <c:v>26</c:v>
                </c:pt>
                <c:pt idx="80">
                  <c:v>26</c:v>
                </c:pt>
                <c:pt idx="81">
                  <c:v>26</c:v>
                </c:pt>
                <c:pt idx="82">
                  <c:v>26</c:v>
                </c:pt>
                <c:pt idx="83">
                  <c:v>26</c:v>
                </c:pt>
                <c:pt idx="84">
                  <c:v>26</c:v>
                </c:pt>
                <c:pt idx="85">
                  <c:v>26</c:v>
                </c:pt>
                <c:pt idx="86">
                  <c:v>26</c:v>
                </c:pt>
                <c:pt idx="87">
                  <c:v>26</c:v>
                </c:pt>
                <c:pt idx="88">
                  <c:v>26</c:v>
                </c:pt>
                <c:pt idx="89">
                  <c:v>26</c:v>
                </c:pt>
                <c:pt idx="90">
                  <c:v>26</c:v>
                </c:pt>
                <c:pt idx="91">
                  <c:v>26</c:v>
                </c:pt>
                <c:pt idx="92">
                  <c:v>26</c:v>
                </c:pt>
                <c:pt idx="93">
                  <c:v>26</c:v>
                </c:pt>
                <c:pt idx="94">
                  <c:v>26</c:v>
                </c:pt>
                <c:pt idx="95">
                  <c:v>26</c:v>
                </c:pt>
                <c:pt idx="96">
                  <c:v>26</c:v>
                </c:pt>
                <c:pt idx="97">
                  <c:v>26</c:v>
                </c:pt>
                <c:pt idx="98">
                  <c:v>26</c:v>
                </c:pt>
                <c:pt idx="99">
                  <c:v>26</c:v>
                </c:pt>
                <c:pt idx="100">
                  <c:v>26</c:v>
                </c:pt>
                <c:pt idx="101">
                  <c:v>26</c:v>
                </c:pt>
                <c:pt idx="102">
                  <c:v>26</c:v>
                </c:pt>
                <c:pt idx="103">
                  <c:v>26</c:v>
                </c:pt>
                <c:pt idx="104">
                  <c:v>26</c:v>
                </c:pt>
                <c:pt idx="105">
                  <c:v>26</c:v>
                </c:pt>
                <c:pt idx="106">
                  <c:v>26</c:v>
                </c:pt>
                <c:pt idx="107">
                  <c:v>26</c:v>
                </c:pt>
                <c:pt idx="108">
                  <c:v>26</c:v>
                </c:pt>
                <c:pt idx="109">
                  <c:v>26</c:v>
                </c:pt>
                <c:pt idx="110">
                  <c:v>26</c:v>
                </c:pt>
                <c:pt idx="111">
                  <c:v>26</c:v>
                </c:pt>
                <c:pt idx="112">
                  <c:v>26</c:v>
                </c:pt>
                <c:pt idx="113">
                  <c:v>26</c:v>
                </c:pt>
                <c:pt idx="114">
                  <c:v>26</c:v>
                </c:pt>
                <c:pt idx="115">
                  <c:v>26</c:v>
                </c:pt>
                <c:pt idx="116">
                  <c:v>26</c:v>
                </c:pt>
                <c:pt idx="117">
                  <c:v>26</c:v>
                </c:pt>
                <c:pt idx="118">
                  <c:v>26</c:v>
                </c:pt>
                <c:pt idx="119">
                  <c:v>26</c:v>
                </c:pt>
                <c:pt idx="120">
                  <c:v>26</c:v>
                </c:pt>
                <c:pt idx="121">
                  <c:v>26</c:v>
                </c:pt>
                <c:pt idx="122">
                  <c:v>26</c:v>
                </c:pt>
                <c:pt idx="123">
                  <c:v>26</c:v>
                </c:pt>
                <c:pt idx="124">
                  <c:v>26</c:v>
                </c:pt>
                <c:pt idx="125">
                  <c:v>26</c:v>
                </c:pt>
                <c:pt idx="126">
                  <c:v>26</c:v>
                </c:pt>
                <c:pt idx="127">
                  <c:v>26</c:v>
                </c:pt>
                <c:pt idx="128">
                  <c:v>26</c:v>
                </c:pt>
                <c:pt idx="129">
                  <c:v>26</c:v>
                </c:pt>
                <c:pt idx="130">
                  <c:v>26</c:v>
                </c:pt>
                <c:pt idx="131">
                  <c:v>26</c:v>
                </c:pt>
                <c:pt idx="132">
                  <c:v>26</c:v>
                </c:pt>
                <c:pt idx="133">
                  <c:v>26</c:v>
                </c:pt>
                <c:pt idx="134">
                  <c:v>26</c:v>
                </c:pt>
                <c:pt idx="135">
                  <c:v>26</c:v>
                </c:pt>
                <c:pt idx="136">
                  <c:v>26</c:v>
                </c:pt>
                <c:pt idx="137">
                  <c:v>26</c:v>
                </c:pt>
                <c:pt idx="138">
                  <c:v>26</c:v>
                </c:pt>
                <c:pt idx="139">
                  <c:v>26</c:v>
                </c:pt>
                <c:pt idx="140">
                  <c:v>26</c:v>
                </c:pt>
                <c:pt idx="141">
                  <c:v>26</c:v>
                </c:pt>
                <c:pt idx="142">
                  <c:v>26</c:v>
                </c:pt>
                <c:pt idx="143">
                  <c:v>26</c:v>
                </c:pt>
                <c:pt idx="144">
                  <c:v>26</c:v>
                </c:pt>
                <c:pt idx="145">
                  <c:v>26</c:v>
                </c:pt>
                <c:pt idx="146">
                  <c:v>26</c:v>
                </c:pt>
                <c:pt idx="147">
                  <c:v>26</c:v>
                </c:pt>
                <c:pt idx="148">
                  <c:v>26</c:v>
                </c:pt>
                <c:pt idx="149">
                  <c:v>26</c:v>
                </c:pt>
                <c:pt idx="150">
                  <c:v>26</c:v>
                </c:pt>
                <c:pt idx="151">
                  <c:v>26</c:v>
                </c:pt>
                <c:pt idx="152">
                  <c:v>26</c:v>
                </c:pt>
                <c:pt idx="153">
                  <c:v>26</c:v>
                </c:pt>
                <c:pt idx="154">
                  <c:v>26</c:v>
                </c:pt>
                <c:pt idx="155">
                  <c:v>26</c:v>
                </c:pt>
                <c:pt idx="156">
                  <c:v>26</c:v>
                </c:pt>
                <c:pt idx="157">
                  <c:v>26</c:v>
                </c:pt>
                <c:pt idx="158">
                  <c:v>26</c:v>
                </c:pt>
                <c:pt idx="159">
                  <c:v>26</c:v>
                </c:pt>
                <c:pt idx="160">
                  <c:v>26</c:v>
                </c:pt>
                <c:pt idx="161">
                  <c:v>26</c:v>
                </c:pt>
                <c:pt idx="162">
                  <c:v>26</c:v>
                </c:pt>
                <c:pt idx="163">
                  <c:v>26</c:v>
                </c:pt>
                <c:pt idx="164">
                  <c:v>26</c:v>
                </c:pt>
                <c:pt idx="165">
                  <c:v>26</c:v>
                </c:pt>
                <c:pt idx="166">
                  <c:v>26</c:v>
                </c:pt>
                <c:pt idx="167">
                  <c:v>26</c:v>
                </c:pt>
                <c:pt idx="168">
                  <c:v>26</c:v>
                </c:pt>
                <c:pt idx="169">
                  <c:v>26</c:v>
                </c:pt>
                <c:pt idx="170">
                  <c:v>26</c:v>
                </c:pt>
                <c:pt idx="171">
                  <c:v>26</c:v>
                </c:pt>
                <c:pt idx="172">
                  <c:v>26</c:v>
                </c:pt>
                <c:pt idx="173">
                  <c:v>26</c:v>
                </c:pt>
                <c:pt idx="174">
                  <c:v>26</c:v>
                </c:pt>
                <c:pt idx="175">
                  <c:v>26</c:v>
                </c:pt>
                <c:pt idx="176">
                  <c:v>26</c:v>
                </c:pt>
                <c:pt idx="177">
                  <c:v>26</c:v>
                </c:pt>
                <c:pt idx="178">
                  <c:v>26</c:v>
                </c:pt>
                <c:pt idx="179">
                  <c:v>26</c:v>
                </c:pt>
                <c:pt idx="180">
                  <c:v>26</c:v>
                </c:pt>
                <c:pt idx="181">
                  <c:v>26</c:v>
                </c:pt>
                <c:pt idx="182">
                  <c:v>26</c:v>
                </c:pt>
                <c:pt idx="183">
                  <c:v>26</c:v>
                </c:pt>
                <c:pt idx="184">
                  <c:v>26</c:v>
                </c:pt>
                <c:pt idx="185">
                  <c:v>26</c:v>
                </c:pt>
                <c:pt idx="186">
                  <c:v>26</c:v>
                </c:pt>
                <c:pt idx="187">
                  <c:v>26</c:v>
                </c:pt>
                <c:pt idx="188">
                  <c:v>26</c:v>
                </c:pt>
                <c:pt idx="189">
                  <c:v>26</c:v>
                </c:pt>
                <c:pt idx="190">
                  <c:v>26</c:v>
                </c:pt>
                <c:pt idx="191">
                  <c:v>26</c:v>
                </c:pt>
                <c:pt idx="192">
                  <c:v>26</c:v>
                </c:pt>
                <c:pt idx="193">
                  <c:v>26</c:v>
                </c:pt>
                <c:pt idx="194">
                  <c:v>26</c:v>
                </c:pt>
                <c:pt idx="195">
                  <c:v>26</c:v>
                </c:pt>
                <c:pt idx="196">
                  <c:v>26</c:v>
                </c:pt>
                <c:pt idx="197">
                  <c:v>26</c:v>
                </c:pt>
                <c:pt idx="198">
                  <c:v>26</c:v>
                </c:pt>
              </c:numCache>
            </c:numRef>
          </c:val>
          <c:smooth val="0"/>
          <c:extLst>
            <c:ext xmlns:c16="http://schemas.microsoft.com/office/drawing/2014/chart" uri="{C3380CC4-5D6E-409C-BE32-E72D297353CC}">
              <c16:uniqueId val="{0000001A-3548-4C4E-A536-4D61BBF839D4}"/>
            </c:ext>
          </c:extLst>
        </c:ser>
        <c:ser>
          <c:idx val="27"/>
          <c:order val="27"/>
          <c:tx>
            <c:strRef>
              <c:f>Sheet1!$AC$1</c:f>
              <c:strCache>
                <c:ptCount val="1"/>
                <c:pt idx="0">
                  <c:v>UTA</c:v>
                </c:pt>
              </c:strCache>
            </c:strRef>
          </c:tx>
          <c:spPr>
            <a:ln w="28575" cap="rnd">
              <a:solidFill>
                <a:schemeClr val="accent4">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Sheet1!$AC$3:$AC$201</c:f>
              <c:numCache>
                <c:formatCode>General</c:formatCode>
                <c:ptCount val="199"/>
                <c:pt idx="0">
                  <c:v>0</c:v>
                </c:pt>
                <c:pt idx="1">
                  <c:v>0</c:v>
                </c:pt>
                <c:pt idx="2">
                  <c:v>0</c:v>
                </c:pt>
                <c:pt idx="3">
                  <c:v>0</c:v>
                </c:pt>
                <c:pt idx="4">
                  <c:v>2</c:v>
                </c:pt>
                <c:pt idx="5">
                  <c:v>2</c:v>
                </c:pt>
                <c:pt idx="6">
                  <c:v>4</c:v>
                </c:pt>
                <c:pt idx="7">
                  <c:v>4</c:v>
                </c:pt>
                <c:pt idx="8">
                  <c:v>6</c:v>
                </c:pt>
                <c:pt idx="9">
                  <c:v>6</c:v>
                </c:pt>
                <c:pt idx="10">
                  <c:v>6</c:v>
                </c:pt>
                <c:pt idx="11">
                  <c:v>6</c:v>
                </c:pt>
                <c:pt idx="12">
                  <c:v>7</c:v>
                </c:pt>
                <c:pt idx="13">
                  <c:v>7</c:v>
                </c:pt>
                <c:pt idx="14">
                  <c:v>7</c:v>
                </c:pt>
                <c:pt idx="15">
                  <c:v>9</c:v>
                </c:pt>
                <c:pt idx="16">
                  <c:v>9</c:v>
                </c:pt>
                <c:pt idx="17">
                  <c:v>9</c:v>
                </c:pt>
                <c:pt idx="18">
                  <c:v>9</c:v>
                </c:pt>
                <c:pt idx="19">
                  <c:v>9</c:v>
                </c:pt>
                <c:pt idx="20">
                  <c:v>9</c:v>
                </c:pt>
                <c:pt idx="21">
                  <c:v>9</c:v>
                </c:pt>
                <c:pt idx="22">
                  <c:v>9</c:v>
                </c:pt>
                <c:pt idx="23">
                  <c:v>9</c:v>
                </c:pt>
                <c:pt idx="24">
                  <c:v>10</c:v>
                </c:pt>
                <c:pt idx="25">
                  <c:v>10</c:v>
                </c:pt>
                <c:pt idx="26">
                  <c:v>12</c:v>
                </c:pt>
                <c:pt idx="27">
                  <c:v>12</c:v>
                </c:pt>
                <c:pt idx="28">
                  <c:v>12</c:v>
                </c:pt>
                <c:pt idx="29">
                  <c:v>13</c:v>
                </c:pt>
                <c:pt idx="30">
                  <c:v>13</c:v>
                </c:pt>
                <c:pt idx="31">
                  <c:v>13</c:v>
                </c:pt>
                <c:pt idx="32">
                  <c:v>13</c:v>
                </c:pt>
                <c:pt idx="33">
                  <c:v>13</c:v>
                </c:pt>
                <c:pt idx="34">
                  <c:v>15</c:v>
                </c:pt>
                <c:pt idx="35">
                  <c:v>15</c:v>
                </c:pt>
                <c:pt idx="36">
                  <c:v>15</c:v>
                </c:pt>
                <c:pt idx="37">
                  <c:v>15</c:v>
                </c:pt>
                <c:pt idx="38">
                  <c:v>15</c:v>
                </c:pt>
                <c:pt idx="39">
                  <c:v>15</c:v>
                </c:pt>
                <c:pt idx="40">
                  <c:v>17</c:v>
                </c:pt>
                <c:pt idx="41">
                  <c:v>17</c:v>
                </c:pt>
                <c:pt idx="42">
                  <c:v>17</c:v>
                </c:pt>
                <c:pt idx="43">
                  <c:v>17</c:v>
                </c:pt>
                <c:pt idx="44">
                  <c:v>17</c:v>
                </c:pt>
                <c:pt idx="45">
                  <c:v>17</c:v>
                </c:pt>
                <c:pt idx="46">
                  <c:v>17</c:v>
                </c:pt>
                <c:pt idx="47">
                  <c:v>17</c:v>
                </c:pt>
                <c:pt idx="48">
                  <c:v>17</c:v>
                </c:pt>
                <c:pt idx="49">
                  <c:v>17</c:v>
                </c:pt>
                <c:pt idx="50">
                  <c:v>17</c:v>
                </c:pt>
                <c:pt idx="51">
                  <c:v>17</c:v>
                </c:pt>
                <c:pt idx="52">
                  <c:v>17</c:v>
                </c:pt>
                <c:pt idx="53">
                  <c:v>17</c:v>
                </c:pt>
                <c:pt idx="54">
                  <c:v>17</c:v>
                </c:pt>
                <c:pt idx="55">
                  <c:v>17</c:v>
                </c:pt>
                <c:pt idx="56">
                  <c:v>17</c:v>
                </c:pt>
                <c:pt idx="57">
                  <c:v>17</c:v>
                </c:pt>
                <c:pt idx="58">
                  <c:v>17</c:v>
                </c:pt>
                <c:pt idx="59">
                  <c:v>17</c:v>
                </c:pt>
                <c:pt idx="60">
                  <c:v>17</c:v>
                </c:pt>
                <c:pt idx="61">
                  <c:v>17</c:v>
                </c:pt>
                <c:pt idx="62">
                  <c:v>17</c:v>
                </c:pt>
                <c:pt idx="63">
                  <c:v>17</c:v>
                </c:pt>
                <c:pt idx="64">
                  <c:v>17</c:v>
                </c:pt>
                <c:pt idx="65">
                  <c:v>17</c:v>
                </c:pt>
                <c:pt idx="66">
                  <c:v>17</c:v>
                </c:pt>
                <c:pt idx="67">
                  <c:v>17</c:v>
                </c:pt>
                <c:pt idx="68">
                  <c:v>17</c:v>
                </c:pt>
                <c:pt idx="69">
                  <c:v>17</c:v>
                </c:pt>
                <c:pt idx="70">
                  <c:v>17</c:v>
                </c:pt>
                <c:pt idx="71">
                  <c:v>17</c:v>
                </c:pt>
                <c:pt idx="72">
                  <c:v>17</c:v>
                </c:pt>
                <c:pt idx="73">
                  <c:v>17</c:v>
                </c:pt>
                <c:pt idx="74">
                  <c:v>17</c:v>
                </c:pt>
                <c:pt idx="75">
                  <c:v>17</c:v>
                </c:pt>
                <c:pt idx="76">
                  <c:v>17</c:v>
                </c:pt>
                <c:pt idx="77">
                  <c:v>17</c:v>
                </c:pt>
                <c:pt idx="78">
                  <c:v>17</c:v>
                </c:pt>
                <c:pt idx="79">
                  <c:v>17</c:v>
                </c:pt>
                <c:pt idx="80">
                  <c:v>17</c:v>
                </c:pt>
                <c:pt idx="81">
                  <c:v>17</c:v>
                </c:pt>
                <c:pt idx="82">
                  <c:v>17</c:v>
                </c:pt>
                <c:pt idx="83">
                  <c:v>17</c:v>
                </c:pt>
                <c:pt idx="84">
                  <c:v>17</c:v>
                </c:pt>
                <c:pt idx="85">
                  <c:v>17</c:v>
                </c:pt>
                <c:pt idx="86">
                  <c:v>17</c:v>
                </c:pt>
                <c:pt idx="87">
                  <c:v>17</c:v>
                </c:pt>
                <c:pt idx="88">
                  <c:v>17</c:v>
                </c:pt>
                <c:pt idx="89">
                  <c:v>17</c:v>
                </c:pt>
                <c:pt idx="90">
                  <c:v>17</c:v>
                </c:pt>
                <c:pt idx="91">
                  <c:v>17</c:v>
                </c:pt>
                <c:pt idx="92">
                  <c:v>17</c:v>
                </c:pt>
                <c:pt idx="93">
                  <c:v>17</c:v>
                </c:pt>
                <c:pt idx="94">
                  <c:v>17</c:v>
                </c:pt>
                <c:pt idx="95">
                  <c:v>17</c:v>
                </c:pt>
                <c:pt idx="96">
                  <c:v>17</c:v>
                </c:pt>
                <c:pt idx="97">
                  <c:v>17</c:v>
                </c:pt>
                <c:pt idx="98">
                  <c:v>17</c:v>
                </c:pt>
                <c:pt idx="99">
                  <c:v>17</c:v>
                </c:pt>
                <c:pt idx="100">
                  <c:v>17</c:v>
                </c:pt>
                <c:pt idx="101">
                  <c:v>17</c:v>
                </c:pt>
                <c:pt idx="102">
                  <c:v>17</c:v>
                </c:pt>
                <c:pt idx="103">
                  <c:v>17</c:v>
                </c:pt>
                <c:pt idx="104">
                  <c:v>17</c:v>
                </c:pt>
                <c:pt idx="105">
                  <c:v>17</c:v>
                </c:pt>
                <c:pt idx="106">
                  <c:v>17</c:v>
                </c:pt>
                <c:pt idx="107">
                  <c:v>17</c:v>
                </c:pt>
                <c:pt idx="108">
                  <c:v>17</c:v>
                </c:pt>
                <c:pt idx="109">
                  <c:v>17</c:v>
                </c:pt>
                <c:pt idx="110">
                  <c:v>17</c:v>
                </c:pt>
                <c:pt idx="111">
                  <c:v>17</c:v>
                </c:pt>
                <c:pt idx="112">
                  <c:v>17</c:v>
                </c:pt>
                <c:pt idx="113">
                  <c:v>17</c:v>
                </c:pt>
                <c:pt idx="114">
                  <c:v>17</c:v>
                </c:pt>
                <c:pt idx="115">
                  <c:v>17</c:v>
                </c:pt>
                <c:pt idx="116">
                  <c:v>17</c:v>
                </c:pt>
                <c:pt idx="117">
                  <c:v>17</c:v>
                </c:pt>
                <c:pt idx="118">
                  <c:v>17</c:v>
                </c:pt>
                <c:pt idx="119">
                  <c:v>17</c:v>
                </c:pt>
                <c:pt idx="120">
                  <c:v>17</c:v>
                </c:pt>
                <c:pt idx="121">
                  <c:v>17</c:v>
                </c:pt>
                <c:pt idx="122">
                  <c:v>17</c:v>
                </c:pt>
                <c:pt idx="123">
                  <c:v>17</c:v>
                </c:pt>
                <c:pt idx="124">
                  <c:v>17</c:v>
                </c:pt>
                <c:pt idx="125">
                  <c:v>17</c:v>
                </c:pt>
                <c:pt idx="126">
                  <c:v>17</c:v>
                </c:pt>
                <c:pt idx="127">
                  <c:v>17</c:v>
                </c:pt>
                <c:pt idx="128">
                  <c:v>17</c:v>
                </c:pt>
                <c:pt idx="129">
                  <c:v>17</c:v>
                </c:pt>
                <c:pt idx="130">
                  <c:v>17</c:v>
                </c:pt>
                <c:pt idx="131">
                  <c:v>17</c:v>
                </c:pt>
                <c:pt idx="132">
                  <c:v>17</c:v>
                </c:pt>
                <c:pt idx="133">
                  <c:v>17</c:v>
                </c:pt>
                <c:pt idx="134">
                  <c:v>17</c:v>
                </c:pt>
                <c:pt idx="135">
                  <c:v>17</c:v>
                </c:pt>
                <c:pt idx="136">
                  <c:v>17</c:v>
                </c:pt>
                <c:pt idx="137">
                  <c:v>17</c:v>
                </c:pt>
                <c:pt idx="138">
                  <c:v>17</c:v>
                </c:pt>
                <c:pt idx="139">
                  <c:v>17</c:v>
                </c:pt>
                <c:pt idx="140">
                  <c:v>17</c:v>
                </c:pt>
                <c:pt idx="141">
                  <c:v>17</c:v>
                </c:pt>
                <c:pt idx="142">
                  <c:v>17</c:v>
                </c:pt>
                <c:pt idx="143">
                  <c:v>17</c:v>
                </c:pt>
                <c:pt idx="144">
                  <c:v>17</c:v>
                </c:pt>
                <c:pt idx="145">
                  <c:v>17</c:v>
                </c:pt>
                <c:pt idx="146">
                  <c:v>17</c:v>
                </c:pt>
                <c:pt idx="147">
                  <c:v>17</c:v>
                </c:pt>
                <c:pt idx="148">
                  <c:v>17</c:v>
                </c:pt>
                <c:pt idx="149">
                  <c:v>17</c:v>
                </c:pt>
                <c:pt idx="150">
                  <c:v>17</c:v>
                </c:pt>
                <c:pt idx="151">
                  <c:v>17</c:v>
                </c:pt>
                <c:pt idx="152">
                  <c:v>17</c:v>
                </c:pt>
                <c:pt idx="153">
                  <c:v>17</c:v>
                </c:pt>
                <c:pt idx="154">
                  <c:v>17</c:v>
                </c:pt>
                <c:pt idx="155">
                  <c:v>17</c:v>
                </c:pt>
                <c:pt idx="156">
                  <c:v>17</c:v>
                </c:pt>
                <c:pt idx="157">
                  <c:v>17</c:v>
                </c:pt>
                <c:pt idx="158">
                  <c:v>17</c:v>
                </c:pt>
                <c:pt idx="159">
                  <c:v>17</c:v>
                </c:pt>
                <c:pt idx="160">
                  <c:v>17</c:v>
                </c:pt>
                <c:pt idx="161">
                  <c:v>17</c:v>
                </c:pt>
                <c:pt idx="162">
                  <c:v>17</c:v>
                </c:pt>
                <c:pt idx="163">
                  <c:v>17</c:v>
                </c:pt>
                <c:pt idx="164">
                  <c:v>17</c:v>
                </c:pt>
                <c:pt idx="165">
                  <c:v>17</c:v>
                </c:pt>
                <c:pt idx="166">
                  <c:v>17</c:v>
                </c:pt>
                <c:pt idx="167">
                  <c:v>17</c:v>
                </c:pt>
                <c:pt idx="168">
                  <c:v>17</c:v>
                </c:pt>
                <c:pt idx="169">
                  <c:v>17</c:v>
                </c:pt>
                <c:pt idx="170">
                  <c:v>17</c:v>
                </c:pt>
                <c:pt idx="171">
                  <c:v>17</c:v>
                </c:pt>
                <c:pt idx="172">
                  <c:v>17</c:v>
                </c:pt>
                <c:pt idx="173">
                  <c:v>17</c:v>
                </c:pt>
                <c:pt idx="174">
                  <c:v>17</c:v>
                </c:pt>
                <c:pt idx="175">
                  <c:v>17</c:v>
                </c:pt>
                <c:pt idx="176">
                  <c:v>17</c:v>
                </c:pt>
                <c:pt idx="177">
                  <c:v>17</c:v>
                </c:pt>
                <c:pt idx="178">
                  <c:v>17</c:v>
                </c:pt>
                <c:pt idx="179">
                  <c:v>17</c:v>
                </c:pt>
                <c:pt idx="180">
                  <c:v>17</c:v>
                </c:pt>
                <c:pt idx="181">
                  <c:v>17</c:v>
                </c:pt>
                <c:pt idx="182">
                  <c:v>17</c:v>
                </c:pt>
                <c:pt idx="183">
                  <c:v>17</c:v>
                </c:pt>
                <c:pt idx="184">
                  <c:v>17</c:v>
                </c:pt>
                <c:pt idx="185">
                  <c:v>17</c:v>
                </c:pt>
                <c:pt idx="186">
                  <c:v>17</c:v>
                </c:pt>
                <c:pt idx="187">
                  <c:v>17</c:v>
                </c:pt>
                <c:pt idx="188">
                  <c:v>17</c:v>
                </c:pt>
                <c:pt idx="189">
                  <c:v>17</c:v>
                </c:pt>
                <c:pt idx="190">
                  <c:v>17</c:v>
                </c:pt>
                <c:pt idx="191">
                  <c:v>17</c:v>
                </c:pt>
                <c:pt idx="192">
                  <c:v>17</c:v>
                </c:pt>
                <c:pt idx="193">
                  <c:v>17</c:v>
                </c:pt>
                <c:pt idx="194">
                  <c:v>17</c:v>
                </c:pt>
                <c:pt idx="195">
                  <c:v>17</c:v>
                </c:pt>
                <c:pt idx="196">
                  <c:v>17</c:v>
                </c:pt>
                <c:pt idx="197">
                  <c:v>17</c:v>
                </c:pt>
                <c:pt idx="198">
                  <c:v>17</c:v>
                </c:pt>
              </c:numCache>
            </c:numRef>
          </c:val>
          <c:smooth val="0"/>
          <c:extLst>
            <c:ext xmlns:c16="http://schemas.microsoft.com/office/drawing/2014/chart" uri="{C3380CC4-5D6E-409C-BE32-E72D297353CC}">
              <c16:uniqueId val="{0000001B-3548-4C4E-A536-4D61BBF839D4}"/>
            </c:ext>
          </c:extLst>
        </c:ser>
        <c:ser>
          <c:idx val="28"/>
          <c:order val="28"/>
          <c:tx>
            <c:strRef>
              <c:f>Sheet1!$AD$1</c:f>
              <c:strCache>
                <c:ptCount val="1"/>
                <c:pt idx="0">
                  <c:v>VAN</c:v>
                </c:pt>
              </c:strCache>
            </c:strRef>
          </c:tx>
          <c:spPr>
            <a:ln w="28575" cap="rnd">
              <a:solidFill>
                <a:schemeClr val="accent5">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Sheet1!$AD$3:$AD$201</c:f>
              <c:numCache>
                <c:formatCode>General</c:formatCode>
                <c:ptCount val="199"/>
                <c:pt idx="0">
                  <c:v>0</c:v>
                </c:pt>
                <c:pt idx="1">
                  <c:v>0</c:v>
                </c:pt>
                <c:pt idx="2">
                  <c:v>0</c:v>
                </c:pt>
                <c:pt idx="3">
                  <c:v>0</c:v>
                </c:pt>
                <c:pt idx="4">
                  <c:v>0</c:v>
                </c:pt>
                <c:pt idx="5">
                  <c:v>1</c:v>
                </c:pt>
                <c:pt idx="6">
                  <c:v>1</c:v>
                </c:pt>
                <c:pt idx="7">
                  <c:v>2</c:v>
                </c:pt>
                <c:pt idx="8">
                  <c:v>2</c:v>
                </c:pt>
                <c:pt idx="9">
                  <c:v>2</c:v>
                </c:pt>
                <c:pt idx="10">
                  <c:v>2</c:v>
                </c:pt>
                <c:pt idx="11">
                  <c:v>2</c:v>
                </c:pt>
                <c:pt idx="12">
                  <c:v>2</c:v>
                </c:pt>
                <c:pt idx="13">
                  <c:v>4</c:v>
                </c:pt>
                <c:pt idx="14">
                  <c:v>4</c:v>
                </c:pt>
                <c:pt idx="15">
                  <c:v>6</c:v>
                </c:pt>
                <c:pt idx="16">
                  <c:v>6</c:v>
                </c:pt>
                <c:pt idx="17">
                  <c:v>6</c:v>
                </c:pt>
                <c:pt idx="18">
                  <c:v>8</c:v>
                </c:pt>
                <c:pt idx="19">
                  <c:v>8</c:v>
                </c:pt>
                <c:pt idx="20">
                  <c:v>8</c:v>
                </c:pt>
                <c:pt idx="21">
                  <c:v>8</c:v>
                </c:pt>
                <c:pt idx="22">
                  <c:v>10</c:v>
                </c:pt>
                <c:pt idx="23">
                  <c:v>10</c:v>
                </c:pt>
                <c:pt idx="24">
                  <c:v>11</c:v>
                </c:pt>
                <c:pt idx="25">
                  <c:v>11</c:v>
                </c:pt>
                <c:pt idx="26">
                  <c:v>11</c:v>
                </c:pt>
                <c:pt idx="27">
                  <c:v>11</c:v>
                </c:pt>
                <c:pt idx="28">
                  <c:v>11</c:v>
                </c:pt>
                <c:pt idx="29">
                  <c:v>13</c:v>
                </c:pt>
                <c:pt idx="30">
                  <c:v>13</c:v>
                </c:pt>
                <c:pt idx="31">
                  <c:v>13</c:v>
                </c:pt>
                <c:pt idx="32">
                  <c:v>15</c:v>
                </c:pt>
                <c:pt idx="33">
                  <c:v>15</c:v>
                </c:pt>
                <c:pt idx="34">
                  <c:v>17</c:v>
                </c:pt>
                <c:pt idx="35">
                  <c:v>17</c:v>
                </c:pt>
                <c:pt idx="36">
                  <c:v>17</c:v>
                </c:pt>
                <c:pt idx="37">
                  <c:v>17</c:v>
                </c:pt>
                <c:pt idx="38">
                  <c:v>17</c:v>
                </c:pt>
                <c:pt idx="39">
                  <c:v>19</c:v>
                </c:pt>
                <c:pt idx="40">
                  <c:v>19</c:v>
                </c:pt>
                <c:pt idx="41">
                  <c:v>19</c:v>
                </c:pt>
                <c:pt idx="42">
                  <c:v>19</c:v>
                </c:pt>
                <c:pt idx="43">
                  <c:v>21</c:v>
                </c:pt>
                <c:pt idx="44">
                  <c:v>21</c:v>
                </c:pt>
                <c:pt idx="45">
                  <c:v>21</c:v>
                </c:pt>
                <c:pt idx="46">
                  <c:v>21</c:v>
                </c:pt>
                <c:pt idx="47">
                  <c:v>21</c:v>
                </c:pt>
                <c:pt idx="48">
                  <c:v>21</c:v>
                </c:pt>
                <c:pt idx="49">
                  <c:v>21</c:v>
                </c:pt>
                <c:pt idx="50">
                  <c:v>21</c:v>
                </c:pt>
                <c:pt idx="51">
                  <c:v>21</c:v>
                </c:pt>
                <c:pt idx="52">
                  <c:v>21</c:v>
                </c:pt>
                <c:pt idx="53">
                  <c:v>21</c:v>
                </c:pt>
                <c:pt idx="54">
                  <c:v>21</c:v>
                </c:pt>
                <c:pt idx="55">
                  <c:v>21</c:v>
                </c:pt>
                <c:pt idx="56">
                  <c:v>21</c:v>
                </c:pt>
                <c:pt idx="57">
                  <c:v>21</c:v>
                </c:pt>
                <c:pt idx="58">
                  <c:v>21</c:v>
                </c:pt>
                <c:pt idx="59">
                  <c:v>21</c:v>
                </c:pt>
                <c:pt idx="60">
                  <c:v>21</c:v>
                </c:pt>
                <c:pt idx="61">
                  <c:v>21</c:v>
                </c:pt>
                <c:pt idx="62">
                  <c:v>21</c:v>
                </c:pt>
                <c:pt idx="63">
                  <c:v>21</c:v>
                </c:pt>
                <c:pt idx="64">
                  <c:v>21</c:v>
                </c:pt>
                <c:pt idx="65">
                  <c:v>21</c:v>
                </c:pt>
                <c:pt idx="66">
                  <c:v>21</c:v>
                </c:pt>
                <c:pt idx="67">
                  <c:v>21</c:v>
                </c:pt>
                <c:pt idx="68">
                  <c:v>21</c:v>
                </c:pt>
                <c:pt idx="69">
                  <c:v>21</c:v>
                </c:pt>
                <c:pt idx="70">
                  <c:v>21</c:v>
                </c:pt>
                <c:pt idx="71">
                  <c:v>21</c:v>
                </c:pt>
                <c:pt idx="72">
                  <c:v>21</c:v>
                </c:pt>
                <c:pt idx="73">
                  <c:v>21</c:v>
                </c:pt>
                <c:pt idx="74">
                  <c:v>21</c:v>
                </c:pt>
                <c:pt idx="75">
                  <c:v>21</c:v>
                </c:pt>
                <c:pt idx="76">
                  <c:v>21</c:v>
                </c:pt>
                <c:pt idx="77">
                  <c:v>21</c:v>
                </c:pt>
                <c:pt idx="78">
                  <c:v>21</c:v>
                </c:pt>
                <c:pt idx="79">
                  <c:v>21</c:v>
                </c:pt>
                <c:pt idx="80">
                  <c:v>21</c:v>
                </c:pt>
                <c:pt idx="81">
                  <c:v>21</c:v>
                </c:pt>
                <c:pt idx="82">
                  <c:v>21</c:v>
                </c:pt>
                <c:pt idx="83">
                  <c:v>21</c:v>
                </c:pt>
                <c:pt idx="84">
                  <c:v>21</c:v>
                </c:pt>
                <c:pt idx="85">
                  <c:v>21</c:v>
                </c:pt>
                <c:pt idx="86">
                  <c:v>21</c:v>
                </c:pt>
                <c:pt idx="87">
                  <c:v>21</c:v>
                </c:pt>
                <c:pt idx="88">
                  <c:v>21</c:v>
                </c:pt>
                <c:pt idx="89">
                  <c:v>21</c:v>
                </c:pt>
                <c:pt idx="90">
                  <c:v>21</c:v>
                </c:pt>
                <c:pt idx="91">
                  <c:v>21</c:v>
                </c:pt>
                <c:pt idx="92">
                  <c:v>21</c:v>
                </c:pt>
                <c:pt idx="93">
                  <c:v>21</c:v>
                </c:pt>
                <c:pt idx="94">
                  <c:v>21</c:v>
                </c:pt>
                <c:pt idx="95">
                  <c:v>21</c:v>
                </c:pt>
                <c:pt idx="96">
                  <c:v>21</c:v>
                </c:pt>
                <c:pt idx="97">
                  <c:v>21</c:v>
                </c:pt>
                <c:pt idx="98">
                  <c:v>21</c:v>
                </c:pt>
                <c:pt idx="99">
                  <c:v>21</c:v>
                </c:pt>
                <c:pt idx="100">
                  <c:v>21</c:v>
                </c:pt>
                <c:pt idx="101">
                  <c:v>21</c:v>
                </c:pt>
                <c:pt idx="102">
                  <c:v>21</c:v>
                </c:pt>
                <c:pt idx="103">
                  <c:v>21</c:v>
                </c:pt>
                <c:pt idx="104">
                  <c:v>21</c:v>
                </c:pt>
                <c:pt idx="105">
                  <c:v>21</c:v>
                </c:pt>
                <c:pt idx="106">
                  <c:v>21</c:v>
                </c:pt>
                <c:pt idx="107">
                  <c:v>21</c:v>
                </c:pt>
                <c:pt idx="108">
                  <c:v>21</c:v>
                </c:pt>
                <c:pt idx="109">
                  <c:v>21</c:v>
                </c:pt>
                <c:pt idx="110">
                  <c:v>21</c:v>
                </c:pt>
                <c:pt idx="111">
                  <c:v>21</c:v>
                </c:pt>
                <c:pt idx="112">
                  <c:v>21</c:v>
                </c:pt>
                <c:pt idx="113">
                  <c:v>21</c:v>
                </c:pt>
                <c:pt idx="114">
                  <c:v>21</c:v>
                </c:pt>
                <c:pt idx="115">
                  <c:v>21</c:v>
                </c:pt>
                <c:pt idx="116">
                  <c:v>21</c:v>
                </c:pt>
                <c:pt idx="117">
                  <c:v>21</c:v>
                </c:pt>
                <c:pt idx="118">
                  <c:v>21</c:v>
                </c:pt>
                <c:pt idx="119">
                  <c:v>21</c:v>
                </c:pt>
                <c:pt idx="120">
                  <c:v>21</c:v>
                </c:pt>
                <c:pt idx="121">
                  <c:v>21</c:v>
                </c:pt>
                <c:pt idx="122">
                  <c:v>21</c:v>
                </c:pt>
                <c:pt idx="123">
                  <c:v>21</c:v>
                </c:pt>
                <c:pt idx="124">
                  <c:v>21</c:v>
                </c:pt>
                <c:pt idx="125">
                  <c:v>21</c:v>
                </c:pt>
                <c:pt idx="126">
                  <c:v>21</c:v>
                </c:pt>
                <c:pt idx="127">
                  <c:v>21</c:v>
                </c:pt>
                <c:pt idx="128">
                  <c:v>21</c:v>
                </c:pt>
                <c:pt idx="129">
                  <c:v>21</c:v>
                </c:pt>
                <c:pt idx="130">
                  <c:v>21</c:v>
                </c:pt>
                <c:pt idx="131">
                  <c:v>21</c:v>
                </c:pt>
                <c:pt idx="132">
                  <c:v>21</c:v>
                </c:pt>
                <c:pt idx="133">
                  <c:v>21</c:v>
                </c:pt>
                <c:pt idx="134">
                  <c:v>21</c:v>
                </c:pt>
                <c:pt idx="135">
                  <c:v>21</c:v>
                </c:pt>
                <c:pt idx="136">
                  <c:v>21</c:v>
                </c:pt>
                <c:pt idx="137">
                  <c:v>21</c:v>
                </c:pt>
                <c:pt idx="138">
                  <c:v>21</c:v>
                </c:pt>
                <c:pt idx="139">
                  <c:v>21</c:v>
                </c:pt>
                <c:pt idx="140">
                  <c:v>21</c:v>
                </c:pt>
                <c:pt idx="141">
                  <c:v>21</c:v>
                </c:pt>
                <c:pt idx="142">
                  <c:v>21</c:v>
                </c:pt>
                <c:pt idx="143">
                  <c:v>21</c:v>
                </c:pt>
                <c:pt idx="144">
                  <c:v>21</c:v>
                </c:pt>
                <c:pt idx="145">
                  <c:v>21</c:v>
                </c:pt>
                <c:pt idx="146">
                  <c:v>21</c:v>
                </c:pt>
                <c:pt idx="147">
                  <c:v>21</c:v>
                </c:pt>
                <c:pt idx="148">
                  <c:v>21</c:v>
                </c:pt>
                <c:pt idx="149">
                  <c:v>21</c:v>
                </c:pt>
                <c:pt idx="150">
                  <c:v>21</c:v>
                </c:pt>
                <c:pt idx="151">
                  <c:v>21</c:v>
                </c:pt>
                <c:pt idx="152">
                  <c:v>21</c:v>
                </c:pt>
                <c:pt idx="153">
                  <c:v>21</c:v>
                </c:pt>
                <c:pt idx="154">
                  <c:v>21</c:v>
                </c:pt>
                <c:pt idx="155">
                  <c:v>21</c:v>
                </c:pt>
                <c:pt idx="156">
                  <c:v>21</c:v>
                </c:pt>
                <c:pt idx="157">
                  <c:v>21</c:v>
                </c:pt>
                <c:pt idx="158">
                  <c:v>21</c:v>
                </c:pt>
                <c:pt idx="159">
                  <c:v>21</c:v>
                </c:pt>
                <c:pt idx="160">
                  <c:v>21</c:v>
                </c:pt>
                <c:pt idx="161">
                  <c:v>21</c:v>
                </c:pt>
                <c:pt idx="162">
                  <c:v>21</c:v>
                </c:pt>
                <c:pt idx="163">
                  <c:v>21</c:v>
                </c:pt>
                <c:pt idx="164">
                  <c:v>21</c:v>
                </c:pt>
                <c:pt idx="165">
                  <c:v>21</c:v>
                </c:pt>
                <c:pt idx="166">
                  <c:v>21</c:v>
                </c:pt>
                <c:pt idx="167">
                  <c:v>21</c:v>
                </c:pt>
                <c:pt idx="168">
                  <c:v>21</c:v>
                </c:pt>
                <c:pt idx="169">
                  <c:v>21</c:v>
                </c:pt>
                <c:pt idx="170">
                  <c:v>21</c:v>
                </c:pt>
                <c:pt idx="171">
                  <c:v>21</c:v>
                </c:pt>
                <c:pt idx="172">
                  <c:v>21</c:v>
                </c:pt>
                <c:pt idx="173">
                  <c:v>21</c:v>
                </c:pt>
                <c:pt idx="174">
                  <c:v>21</c:v>
                </c:pt>
                <c:pt idx="175">
                  <c:v>21</c:v>
                </c:pt>
                <c:pt idx="176">
                  <c:v>21</c:v>
                </c:pt>
                <c:pt idx="177">
                  <c:v>21</c:v>
                </c:pt>
                <c:pt idx="178">
                  <c:v>21</c:v>
                </c:pt>
                <c:pt idx="179">
                  <c:v>21</c:v>
                </c:pt>
                <c:pt idx="180">
                  <c:v>21</c:v>
                </c:pt>
                <c:pt idx="181">
                  <c:v>21</c:v>
                </c:pt>
                <c:pt idx="182">
                  <c:v>21</c:v>
                </c:pt>
                <c:pt idx="183">
                  <c:v>21</c:v>
                </c:pt>
                <c:pt idx="184">
                  <c:v>21</c:v>
                </c:pt>
                <c:pt idx="185">
                  <c:v>21</c:v>
                </c:pt>
                <c:pt idx="186">
                  <c:v>21</c:v>
                </c:pt>
                <c:pt idx="187">
                  <c:v>21</c:v>
                </c:pt>
                <c:pt idx="188">
                  <c:v>21</c:v>
                </c:pt>
                <c:pt idx="189">
                  <c:v>21</c:v>
                </c:pt>
                <c:pt idx="190">
                  <c:v>21</c:v>
                </c:pt>
                <c:pt idx="191">
                  <c:v>21</c:v>
                </c:pt>
                <c:pt idx="192">
                  <c:v>21</c:v>
                </c:pt>
                <c:pt idx="193">
                  <c:v>21</c:v>
                </c:pt>
                <c:pt idx="194">
                  <c:v>21</c:v>
                </c:pt>
                <c:pt idx="195">
                  <c:v>21</c:v>
                </c:pt>
                <c:pt idx="196">
                  <c:v>21</c:v>
                </c:pt>
                <c:pt idx="197">
                  <c:v>21</c:v>
                </c:pt>
                <c:pt idx="198">
                  <c:v>21</c:v>
                </c:pt>
              </c:numCache>
            </c:numRef>
          </c:val>
          <c:smooth val="0"/>
          <c:extLst>
            <c:ext xmlns:c16="http://schemas.microsoft.com/office/drawing/2014/chart" uri="{C3380CC4-5D6E-409C-BE32-E72D297353CC}">
              <c16:uniqueId val="{0000001C-3548-4C4E-A536-4D61BBF839D4}"/>
            </c:ext>
          </c:extLst>
        </c:ser>
        <c:ser>
          <c:idx val="29"/>
          <c:order val="29"/>
          <c:tx>
            <c:strRef>
              <c:f>Sheet1!$AE$1</c:f>
              <c:strCache>
                <c:ptCount val="1"/>
                <c:pt idx="0">
                  <c:v>VGK</c:v>
                </c:pt>
              </c:strCache>
            </c:strRef>
          </c:tx>
          <c:spPr>
            <a:ln w="28575" cap="rnd">
              <a:solidFill>
                <a:schemeClr val="accent6">
                  <a:lumMod val="60000"/>
                  <a:lumOff val="4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Sheet1!$AE$3:$AE$201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6</c:v>
                </c:pt>
                <c:pt idx="15">
                  <c:v>7</c:v>
                </c:pt>
                <c:pt idx="16">
                  <c:v>7</c:v>
                </c:pt>
                <c:pt idx="17">
                  <c:v>7</c:v>
                </c:pt>
                <c:pt idx="18">
                  <c:v>9</c:v>
                </c:pt>
                <c:pt idx="19">
                  <c:v>9</c:v>
                </c:pt>
                <c:pt idx="20">
                  <c:v>9</c:v>
                </c:pt>
                <c:pt idx="21">
                  <c:v>11</c:v>
                </c:pt>
                <c:pt idx="22">
                  <c:v>13</c:v>
                </c:pt>
                <c:pt idx="23">
                  <c:v>13</c:v>
                </c:pt>
                <c:pt idx="24">
                  <c:v>15</c:v>
                </c:pt>
                <c:pt idx="25">
                  <c:v>15</c:v>
                </c:pt>
                <c:pt idx="26">
                  <c:v>15</c:v>
                </c:pt>
                <c:pt idx="27">
                  <c:v>15</c:v>
                </c:pt>
                <c:pt idx="28">
                  <c:v>15</c:v>
                </c:pt>
                <c:pt idx="29">
                  <c:v>17</c:v>
                </c:pt>
                <c:pt idx="30">
                  <c:v>17</c:v>
                </c:pt>
                <c:pt idx="31">
                  <c:v>17</c:v>
                </c:pt>
                <c:pt idx="32">
                  <c:v>17</c:v>
                </c:pt>
                <c:pt idx="33">
                  <c:v>19</c:v>
                </c:pt>
                <c:pt idx="34">
                  <c:v>19</c:v>
                </c:pt>
                <c:pt idx="35">
                  <c:v>20</c:v>
                </c:pt>
                <c:pt idx="36">
                  <c:v>20</c:v>
                </c:pt>
                <c:pt idx="37">
                  <c:v>20</c:v>
                </c:pt>
                <c:pt idx="38">
                  <c:v>20</c:v>
                </c:pt>
                <c:pt idx="39">
                  <c:v>20</c:v>
                </c:pt>
                <c:pt idx="40">
                  <c:v>22</c:v>
                </c:pt>
                <c:pt idx="41">
                  <c:v>22</c:v>
                </c:pt>
                <c:pt idx="42">
                  <c:v>24</c:v>
                </c:pt>
                <c:pt idx="43">
                  <c:v>24</c:v>
                </c:pt>
                <c:pt idx="44">
                  <c:v>24</c:v>
                </c:pt>
                <c:pt idx="45">
                  <c:v>24</c:v>
                </c:pt>
                <c:pt idx="46">
                  <c:v>24</c:v>
                </c:pt>
                <c:pt idx="47">
                  <c:v>24</c:v>
                </c:pt>
                <c:pt idx="48">
                  <c:v>24</c:v>
                </c:pt>
                <c:pt idx="49">
                  <c:v>24</c:v>
                </c:pt>
                <c:pt idx="50">
                  <c:v>24</c:v>
                </c:pt>
                <c:pt idx="51">
                  <c:v>24</c:v>
                </c:pt>
                <c:pt idx="52">
                  <c:v>24</c:v>
                </c:pt>
                <c:pt idx="53">
                  <c:v>24</c:v>
                </c:pt>
                <c:pt idx="54">
                  <c:v>24</c:v>
                </c:pt>
                <c:pt idx="55">
                  <c:v>24</c:v>
                </c:pt>
                <c:pt idx="56">
                  <c:v>24</c:v>
                </c:pt>
                <c:pt idx="57">
                  <c:v>24</c:v>
                </c:pt>
                <c:pt idx="58">
                  <c:v>24</c:v>
                </c:pt>
                <c:pt idx="59">
                  <c:v>24</c:v>
                </c:pt>
                <c:pt idx="60">
                  <c:v>24</c:v>
                </c:pt>
                <c:pt idx="61">
                  <c:v>24</c:v>
                </c:pt>
                <c:pt idx="62">
                  <c:v>24</c:v>
                </c:pt>
                <c:pt idx="63">
                  <c:v>24</c:v>
                </c:pt>
                <c:pt idx="64">
                  <c:v>24</c:v>
                </c:pt>
                <c:pt idx="65">
                  <c:v>24</c:v>
                </c:pt>
                <c:pt idx="66">
                  <c:v>24</c:v>
                </c:pt>
                <c:pt idx="67">
                  <c:v>24</c:v>
                </c:pt>
                <c:pt idx="68">
                  <c:v>24</c:v>
                </c:pt>
                <c:pt idx="69">
                  <c:v>24</c:v>
                </c:pt>
                <c:pt idx="70">
                  <c:v>24</c:v>
                </c:pt>
                <c:pt idx="71">
                  <c:v>24</c:v>
                </c:pt>
                <c:pt idx="72">
                  <c:v>24</c:v>
                </c:pt>
                <c:pt idx="73">
                  <c:v>24</c:v>
                </c:pt>
                <c:pt idx="74">
                  <c:v>24</c:v>
                </c:pt>
                <c:pt idx="75">
                  <c:v>24</c:v>
                </c:pt>
                <c:pt idx="76">
                  <c:v>24</c:v>
                </c:pt>
                <c:pt idx="77">
                  <c:v>24</c:v>
                </c:pt>
                <c:pt idx="78">
                  <c:v>24</c:v>
                </c:pt>
                <c:pt idx="79">
                  <c:v>24</c:v>
                </c:pt>
                <c:pt idx="80">
                  <c:v>24</c:v>
                </c:pt>
                <c:pt idx="81">
                  <c:v>24</c:v>
                </c:pt>
                <c:pt idx="82">
                  <c:v>24</c:v>
                </c:pt>
                <c:pt idx="83">
                  <c:v>24</c:v>
                </c:pt>
                <c:pt idx="84">
                  <c:v>24</c:v>
                </c:pt>
                <c:pt idx="85">
                  <c:v>24</c:v>
                </c:pt>
                <c:pt idx="86">
                  <c:v>24</c:v>
                </c:pt>
                <c:pt idx="87">
                  <c:v>24</c:v>
                </c:pt>
                <c:pt idx="88">
                  <c:v>24</c:v>
                </c:pt>
                <c:pt idx="89">
                  <c:v>24</c:v>
                </c:pt>
                <c:pt idx="90">
                  <c:v>24</c:v>
                </c:pt>
                <c:pt idx="91">
                  <c:v>24</c:v>
                </c:pt>
                <c:pt idx="92">
                  <c:v>24</c:v>
                </c:pt>
                <c:pt idx="93">
                  <c:v>24</c:v>
                </c:pt>
                <c:pt idx="94">
                  <c:v>24</c:v>
                </c:pt>
                <c:pt idx="95">
                  <c:v>24</c:v>
                </c:pt>
                <c:pt idx="96">
                  <c:v>24</c:v>
                </c:pt>
                <c:pt idx="97">
                  <c:v>24</c:v>
                </c:pt>
                <c:pt idx="98">
                  <c:v>24</c:v>
                </c:pt>
                <c:pt idx="99">
                  <c:v>24</c:v>
                </c:pt>
                <c:pt idx="100">
                  <c:v>24</c:v>
                </c:pt>
                <c:pt idx="101">
                  <c:v>24</c:v>
                </c:pt>
                <c:pt idx="102">
                  <c:v>24</c:v>
                </c:pt>
                <c:pt idx="103">
                  <c:v>24</c:v>
                </c:pt>
                <c:pt idx="104">
                  <c:v>24</c:v>
                </c:pt>
                <c:pt idx="105">
                  <c:v>24</c:v>
                </c:pt>
                <c:pt idx="106">
                  <c:v>24</c:v>
                </c:pt>
                <c:pt idx="107">
                  <c:v>24</c:v>
                </c:pt>
                <c:pt idx="108">
                  <c:v>24</c:v>
                </c:pt>
                <c:pt idx="109">
                  <c:v>24</c:v>
                </c:pt>
                <c:pt idx="110">
                  <c:v>24</c:v>
                </c:pt>
                <c:pt idx="111">
                  <c:v>24</c:v>
                </c:pt>
                <c:pt idx="112">
                  <c:v>24</c:v>
                </c:pt>
                <c:pt idx="113">
                  <c:v>24</c:v>
                </c:pt>
                <c:pt idx="114">
                  <c:v>24</c:v>
                </c:pt>
                <c:pt idx="115">
                  <c:v>24</c:v>
                </c:pt>
                <c:pt idx="116">
                  <c:v>24</c:v>
                </c:pt>
                <c:pt idx="117">
                  <c:v>24</c:v>
                </c:pt>
                <c:pt idx="118">
                  <c:v>24</c:v>
                </c:pt>
                <c:pt idx="119">
                  <c:v>24</c:v>
                </c:pt>
                <c:pt idx="120">
                  <c:v>24</c:v>
                </c:pt>
                <c:pt idx="121">
                  <c:v>24</c:v>
                </c:pt>
                <c:pt idx="122">
                  <c:v>24</c:v>
                </c:pt>
                <c:pt idx="123">
                  <c:v>24</c:v>
                </c:pt>
                <c:pt idx="124">
                  <c:v>24</c:v>
                </c:pt>
                <c:pt idx="125">
                  <c:v>24</c:v>
                </c:pt>
                <c:pt idx="126">
                  <c:v>24</c:v>
                </c:pt>
                <c:pt idx="127">
                  <c:v>24</c:v>
                </c:pt>
                <c:pt idx="128">
                  <c:v>24</c:v>
                </c:pt>
                <c:pt idx="129">
                  <c:v>24</c:v>
                </c:pt>
                <c:pt idx="130">
                  <c:v>24</c:v>
                </c:pt>
                <c:pt idx="131">
                  <c:v>24</c:v>
                </c:pt>
                <c:pt idx="132">
                  <c:v>24</c:v>
                </c:pt>
                <c:pt idx="133">
                  <c:v>24</c:v>
                </c:pt>
                <c:pt idx="134">
                  <c:v>24</c:v>
                </c:pt>
                <c:pt idx="135">
                  <c:v>24</c:v>
                </c:pt>
                <c:pt idx="136">
                  <c:v>24</c:v>
                </c:pt>
                <c:pt idx="137">
                  <c:v>24</c:v>
                </c:pt>
                <c:pt idx="138">
                  <c:v>24</c:v>
                </c:pt>
                <c:pt idx="139">
                  <c:v>24</c:v>
                </c:pt>
                <c:pt idx="140">
                  <c:v>24</c:v>
                </c:pt>
                <c:pt idx="141">
                  <c:v>24</c:v>
                </c:pt>
                <c:pt idx="142">
                  <c:v>24</c:v>
                </c:pt>
                <c:pt idx="143">
                  <c:v>24</c:v>
                </c:pt>
                <c:pt idx="144">
                  <c:v>24</c:v>
                </c:pt>
                <c:pt idx="145">
                  <c:v>24</c:v>
                </c:pt>
                <c:pt idx="146">
                  <c:v>24</c:v>
                </c:pt>
                <c:pt idx="147">
                  <c:v>24</c:v>
                </c:pt>
                <c:pt idx="148">
                  <c:v>24</c:v>
                </c:pt>
                <c:pt idx="149">
                  <c:v>24</c:v>
                </c:pt>
                <c:pt idx="150">
                  <c:v>24</c:v>
                </c:pt>
                <c:pt idx="151">
                  <c:v>24</c:v>
                </c:pt>
                <c:pt idx="152">
                  <c:v>24</c:v>
                </c:pt>
                <c:pt idx="153">
                  <c:v>24</c:v>
                </c:pt>
                <c:pt idx="154">
                  <c:v>24</c:v>
                </c:pt>
                <c:pt idx="155">
                  <c:v>24</c:v>
                </c:pt>
                <c:pt idx="156">
                  <c:v>24</c:v>
                </c:pt>
                <c:pt idx="157">
                  <c:v>24</c:v>
                </c:pt>
                <c:pt idx="158">
                  <c:v>24</c:v>
                </c:pt>
                <c:pt idx="159">
                  <c:v>24</c:v>
                </c:pt>
                <c:pt idx="160">
                  <c:v>24</c:v>
                </c:pt>
                <c:pt idx="161">
                  <c:v>24</c:v>
                </c:pt>
                <c:pt idx="162">
                  <c:v>24</c:v>
                </c:pt>
                <c:pt idx="163">
                  <c:v>24</c:v>
                </c:pt>
                <c:pt idx="164">
                  <c:v>24</c:v>
                </c:pt>
                <c:pt idx="165">
                  <c:v>24</c:v>
                </c:pt>
                <c:pt idx="166">
                  <c:v>24</c:v>
                </c:pt>
                <c:pt idx="167">
                  <c:v>24</c:v>
                </c:pt>
                <c:pt idx="168">
                  <c:v>24</c:v>
                </c:pt>
                <c:pt idx="169">
                  <c:v>24</c:v>
                </c:pt>
                <c:pt idx="170">
                  <c:v>24</c:v>
                </c:pt>
                <c:pt idx="171">
                  <c:v>24</c:v>
                </c:pt>
                <c:pt idx="172">
                  <c:v>24</c:v>
                </c:pt>
                <c:pt idx="173">
                  <c:v>24</c:v>
                </c:pt>
                <c:pt idx="174">
                  <c:v>24</c:v>
                </c:pt>
                <c:pt idx="175">
                  <c:v>24</c:v>
                </c:pt>
                <c:pt idx="176">
                  <c:v>24</c:v>
                </c:pt>
                <c:pt idx="177">
                  <c:v>24</c:v>
                </c:pt>
                <c:pt idx="178">
                  <c:v>24</c:v>
                </c:pt>
                <c:pt idx="179">
                  <c:v>24</c:v>
                </c:pt>
                <c:pt idx="180">
                  <c:v>24</c:v>
                </c:pt>
                <c:pt idx="181">
                  <c:v>24</c:v>
                </c:pt>
                <c:pt idx="182">
                  <c:v>24</c:v>
                </c:pt>
                <c:pt idx="183">
                  <c:v>24</c:v>
                </c:pt>
                <c:pt idx="184">
                  <c:v>24</c:v>
                </c:pt>
                <c:pt idx="185">
                  <c:v>24</c:v>
                </c:pt>
                <c:pt idx="186">
                  <c:v>24</c:v>
                </c:pt>
                <c:pt idx="187">
                  <c:v>24</c:v>
                </c:pt>
                <c:pt idx="188">
                  <c:v>24</c:v>
                </c:pt>
                <c:pt idx="189">
                  <c:v>24</c:v>
                </c:pt>
                <c:pt idx="190">
                  <c:v>24</c:v>
                </c:pt>
                <c:pt idx="191">
                  <c:v>24</c:v>
                </c:pt>
                <c:pt idx="192">
                  <c:v>24</c:v>
                </c:pt>
                <c:pt idx="193">
                  <c:v>24</c:v>
                </c:pt>
                <c:pt idx="194">
                  <c:v>24</c:v>
                </c:pt>
                <c:pt idx="195">
                  <c:v>24</c:v>
                </c:pt>
                <c:pt idx="196">
                  <c:v>24</c:v>
                </c:pt>
                <c:pt idx="197">
                  <c:v>24</c:v>
                </c:pt>
                <c:pt idx="198">
                  <c:v>24</c:v>
                </c:pt>
              </c:numCache>
            </c:numRef>
          </c:val>
          <c:smooth val="0"/>
          <c:extLst>
            <c:ext xmlns:c16="http://schemas.microsoft.com/office/drawing/2014/chart" uri="{C3380CC4-5D6E-409C-BE32-E72D297353CC}">
              <c16:uniqueId val="{0000001D-3548-4C4E-A536-4D61BBF839D4}"/>
            </c:ext>
          </c:extLst>
        </c:ser>
        <c:ser>
          <c:idx val="30"/>
          <c:order val="30"/>
          <c:tx>
            <c:strRef>
              <c:f>Sheet1!$AF$1</c:f>
              <c:strCache>
                <c:ptCount val="1"/>
                <c:pt idx="0">
                  <c:v>WPG</c:v>
                </c:pt>
              </c:strCache>
            </c:strRef>
          </c:tx>
          <c:spPr>
            <a:ln w="28575" cap="rnd">
              <a:solidFill>
                <a:schemeClr val="accent1">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Sheet1!$AF$3:$AF$201</c:f>
              <c:numCache>
                <c:formatCode>General</c:formatCode>
                <c:ptCount val="199"/>
                <c:pt idx="0">
                  <c:v>0</c:v>
                </c:pt>
                <c:pt idx="1">
                  <c:v>0</c:v>
                </c:pt>
                <c:pt idx="2">
                  <c:v>0</c:v>
                </c:pt>
                <c:pt idx="3">
                  <c:v>0</c:v>
                </c:pt>
                <c:pt idx="4">
                  <c:v>0</c:v>
                </c:pt>
                <c:pt idx="5">
                  <c:v>2</c:v>
                </c:pt>
                <c:pt idx="6">
                  <c:v>2</c:v>
                </c:pt>
                <c:pt idx="7">
                  <c:v>4</c:v>
                </c:pt>
                <c:pt idx="8">
                  <c:v>4</c:v>
                </c:pt>
                <c:pt idx="9">
                  <c:v>6</c:v>
                </c:pt>
                <c:pt idx="10">
                  <c:v>6</c:v>
                </c:pt>
                <c:pt idx="11">
                  <c:v>6</c:v>
                </c:pt>
                <c:pt idx="12">
                  <c:v>6</c:v>
                </c:pt>
                <c:pt idx="13">
                  <c:v>6</c:v>
                </c:pt>
                <c:pt idx="14">
                  <c:v>8</c:v>
                </c:pt>
                <c:pt idx="15">
                  <c:v>8</c:v>
                </c:pt>
                <c:pt idx="16">
                  <c:v>10</c:v>
                </c:pt>
                <c:pt idx="17">
                  <c:v>10</c:v>
                </c:pt>
                <c:pt idx="18">
                  <c:v>12</c:v>
                </c:pt>
                <c:pt idx="19">
                  <c:v>12</c:v>
                </c:pt>
                <c:pt idx="20">
                  <c:v>14</c:v>
                </c:pt>
                <c:pt idx="21">
                  <c:v>14</c:v>
                </c:pt>
                <c:pt idx="22">
                  <c:v>16</c:v>
                </c:pt>
                <c:pt idx="23">
                  <c:v>16</c:v>
                </c:pt>
                <c:pt idx="24">
                  <c:v>16</c:v>
                </c:pt>
                <c:pt idx="25">
                  <c:v>16</c:v>
                </c:pt>
                <c:pt idx="26">
                  <c:v>18</c:v>
                </c:pt>
                <c:pt idx="27">
                  <c:v>18</c:v>
                </c:pt>
                <c:pt idx="28">
                  <c:v>20</c:v>
                </c:pt>
                <c:pt idx="29">
                  <c:v>20</c:v>
                </c:pt>
                <c:pt idx="30">
                  <c:v>22</c:v>
                </c:pt>
                <c:pt idx="31">
                  <c:v>22</c:v>
                </c:pt>
                <c:pt idx="32">
                  <c:v>24</c:v>
                </c:pt>
                <c:pt idx="33">
                  <c:v>24</c:v>
                </c:pt>
                <c:pt idx="34">
                  <c:v>26</c:v>
                </c:pt>
                <c:pt idx="35">
                  <c:v>26</c:v>
                </c:pt>
                <c:pt idx="36">
                  <c:v>28</c:v>
                </c:pt>
                <c:pt idx="37">
                  <c:v>28</c:v>
                </c:pt>
                <c:pt idx="38">
                  <c:v>28</c:v>
                </c:pt>
                <c:pt idx="39">
                  <c:v>30</c:v>
                </c:pt>
                <c:pt idx="40">
                  <c:v>30</c:v>
                </c:pt>
                <c:pt idx="41">
                  <c:v>30</c:v>
                </c:pt>
                <c:pt idx="42">
                  <c:v>30</c:v>
                </c:pt>
                <c:pt idx="43">
                  <c:v>30</c:v>
                </c:pt>
                <c:pt idx="44">
                  <c:v>30</c:v>
                </c:pt>
                <c:pt idx="45">
                  <c:v>30</c:v>
                </c:pt>
                <c:pt idx="46">
                  <c:v>32</c:v>
                </c:pt>
                <c:pt idx="47">
                  <c:v>32</c:v>
                </c:pt>
                <c:pt idx="48">
                  <c:v>32</c:v>
                </c:pt>
                <c:pt idx="49">
                  <c:v>32</c:v>
                </c:pt>
                <c:pt idx="50">
                  <c:v>32</c:v>
                </c:pt>
                <c:pt idx="51">
                  <c:v>32</c:v>
                </c:pt>
                <c:pt idx="52">
                  <c:v>32</c:v>
                </c:pt>
                <c:pt idx="53">
                  <c:v>32</c:v>
                </c:pt>
                <c:pt idx="54">
                  <c:v>32</c:v>
                </c:pt>
                <c:pt idx="55">
                  <c:v>32</c:v>
                </c:pt>
                <c:pt idx="56">
                  <c:v>32</c:v>
                </c:pt>
                <c:pt idx="57">
                  <c:v>32</c:v>
                </c:pt>
                <c:pt idx="58">
                  <c:v>32</c:v>
                </c:pt>
                <c:pt idx="59">
                  <c:v>32</c:v>
                </c:pt>
                <c:pt idx="60">
                  <c:v>32</c:v>
                </c:pt>
                <c:pt idx="61">
                  <c:v>32</c:v>
                </c:pt>
                <c:pt idx="62">
                  <c:v>32</c:v>
                </c:pt>
                <c:pt idx="63">
                  <c:v>32</c:v>
                </c:pt>
                <c:pt idx="64">
                  <c:v>32</c:v>
                </c:pt>
                <c:pt idx="65">
                  <c:v>32</c:v>
                </c:pt>
                <c:pt idx="66">
                  <c:v>32</c:v>
                </c:pt>
                <c:pt idx="67">
                  <c:v>32</c:v>
                </c:pt>
                <c:pt idx="68">
                  <c:v>32</c:v>
                </c:pt>
                <c:pt idx="69">
                  <c:v>32</c:v>
                </c:pt>
                <c:pt idx="70">
                  <c:v>32</c:v>
                </c:pt>
                <c:pt idx="71">
                  <c:v>32</c:v>
                </c:pt>
                <c:pt idx="72">
                  <c:v>32</c:v>
                </c:pt>
                <c:pt idx="73">
                  <c:v>32</c:v>
                </c:pt>
                <c:pt idx="74">
                  <c:v>32</c:v>
                </c:pt>
                <c:pt idx="75">
                  <c:v>32</c:v>
                </c:pt>
                <c:pt idx="76">
                  <c:v>32</c:v>
                </c:pt>
                <c:pt idx="77">
                  <c:v>32</c:v>
                </c:pt>
                <c:pt idx="78">
                  <c:v>32</c:v>
                </c:pt>
                <c:pt idx="79">
                  <c:v>32</c:v>
                </c:pt>
                <c:pt idx="80">
                  <c:v>32</c:v>
                </c:pt>
                <c:pt idx="81">
                  <c:v>32</c:v>
                </c:pt>
                <c:pt idx="82">
                  <c:v>32</c:v>
                </c:pt>
                <c:pt idx="83">
                  <c:v>32</c:v>
                </c:pt>
                <c:pt idx="84">
                  <c:v>32</c:v>
                </c:pt>
                <c:pt idx="85">
                  <c:v>32</c:v>
                </c:pt>
                <c:pt idx="86">
                  <c:v>32</c:v>
                </c:pt>
                <c:pt idx="87">
                  <c:v>32</c:v>
                </c:pt>
                <c:pt idx="88">
                  <c:v>32</c:v>
                </c:pt>
                <c:pt idx="89">
                  <c:v>32</c:v>
                </c:pt>
                <c:pt idx="90">
                  <c:v>32</c:v>
                </c:pt>
                <c:pt idx="91">
                  <c:v>32</c:v>
                </c:pt>
                <c:pt idx="92">
                  <c:v>32</c:v>
                </c:pt>
                <c:pt idx="93">
                  <c:v>32</c:v>
                </c:pt>
                <c:pt idx="94">
                  <c:v>32</c:v>
                </c:pt>
                <c:pt idx="95">
                  <c:v>32</c:v>
                </c:pt>
                <c:pt idx="96">
                  <c:v>32</c:v>
                </c:pt>
                <c:pt idx="97">
                  <c:v>32</c:v>
                </c:pt>
                <c:pt idx="98">
                  <c:v>32</c:v>
                </c:pt>
                <c:pt idx="99">
                  <c:v>32</c:v>
                </c:pt>
                <c:pt idx="100">
                  <c:v>32</c:v>
                </c:pt>
                <c:pt idx="101">
                  <c:v>32</c:v>
                </c:pt>
                <c:pt idx="102">
                  <c:v>32</c:v>
                </c:pt>
                <c:pt idx="103">
                  <c:v>32</c:v>
                </c:pt>
                <c:pt idx="104">
                  <c:v>32</c:v>
                </c:pt>
                <c:pt idx="105">
                  <c:v>32</c:v>
                </c:pt>
                <c:pt idx="106">
                  <c:v>32</c:v>
                </c:pt>
                <c:pt idx="107">
                  <c:v>32</c:v>
                </c:pt>
                <c:pt idx="108">
                  <c:v>32</c:v>
                </c:pt>
                <c:pt idx="109">
                  <c:v>32</c:v>
                </c:pt>
                <c:pt idx="110">
                  <c:v>32</c:v>
                </c:pt>
                <c:pt idx="111">
                  <c:v>32</c:v>
                </c:pt>
                <c:pt idx="112">
                  <c:v>32</c:v>
                </c:pt>
                <c:pt idx="113">
                  <c:v>32</c:v>
                </c:pt>
                <c:pt idx="114">
                  <c:v>32</c:v>
                </c:pt>
                <c:pt idx="115">
                  <c:v>32</c:v>
                </c:pt>
                <c:pt idx="116">
                  <c:v>32</c:v>
                </c:pt>
                <c:pt idx="117">
                  <c:v>32</c:v>
                </c:pt>
                <c:pt idx="118">
                  <c:v>32</c:v>
                </c:pt>
                <c:pt idx="119">
                  <c:v>32</c:v>
                </c:pt>
                <c:pt idx="120">
                  <c:v>32</c:v>
                </c:pt>
                <c:pt idx="121">
                  <c:v>32</c:v>
                </c:pt>
                <c:pt idx="122">
                  <c:v>32</c:v>
                </c:pt>
                <c:pt idx="123">
                  <c:v>32</c:v>
                </c:pt>
                <c:pt idx="124">
                  <c:v>32</c:v>
                </c:pt>
                <c:pt idx="125">
                  <c:v>32</c:v>
                </c:pt>
                <c:pt idx="126">
                  <c:v>32</c:v>
                </c:pt>
                <c:pt idx="127">
                  <c:v>32</c:v>
                </c:pt>
                <c:pt idx="128">
                  <c:v>32</c:v>
                </c:pt>
                <c:pt idx="129">
                  <c:v>32</c:v>
                </c:pt>
                <c:pt idx="130">
                  <c:v>32</c:v>
                </c:pt>
                <c:pt idx="131">
                  <c:v>32</c:v>
                </c:pt>
                <c:pt idx="132">
                  <c:v>32</c:v>
                </c:pt>
                <c:pt idx="133">
                  <c:v>32</c:v>
                </c:pt>
                <c:pt idx="134">
                  <c:v>32</c:v>
                </c:pt>
                <c:pt idx="135">
                  <c:v>32</c:v>
                </c:pt>
                <c:pt idx="136">
                  <c:v>32</c:v>
                </c:pt>
                <c:pt idx="137">
                  <c:v>32</c:v>
                </c:pt>
                <c:pt idx="138">
                  <c:v>32</c:v>
                </c:pt>
                <c:pt idx="139">
                  <c:v>32</c:v>
                </c:pt>
                <c:pt idx="140">
                  <c:v>32</c:v>
                </c:pt>
                <c:pt idx="141">
                  <c:v>32</c:v>
                </c:pt>
                <c:pt idx="142">
                  <c:v>32</c:v>
                </c:pt>
                <c:pt idx="143">
                  <c:v>32</c:v>
                </c:pt>
                <c:pt idx="144">
                  <c:v>32</c:v>
                </c:pt>
                <c:pt idx="145">
                  <c:v>32</c:v>
                </c:pt>
                <c:pt idx="146">
                  <c:v>32</c:v>
                </c:pt>
                <c:pt idx="147">
                  <c:v>32</c:v>
                </c:pt>
                <c:pt idx="148">
                  <c:v>32</c:v>
                </c:pt>
                <c:pt idx="149">
                  <c:v>32</c:v>
                </c:pt>
                <c:pt idx="150">
                  <c:v>32</c:v>
                </c:pt>
                <c:pt idx="151">
                  <c:v>32</c:v>
                </c:pt>
                <c:pt idx="152">
                  <c:v>32</c:v>
                </c:pt>
                <c:pt idx="153">
                  <c:v>32</c:v>
                </c:pt>
                <c:pt idx="154">
                  <c:v>32</c:v>
                </c:pt>
                <c:pt idx="155">
                  <c:v>32</c:v>
                </c:pt>
                <c:pt idx="156">
                  <c:v>32</c:v>
                </c:pt>
                <c:pt idx="157">
                  <c:v>32</c:v>
                </c:pt>
                <c:pt idx="158">
                  <c:v>32</c:v>
                </c:pt>
                <c:pt idx="159">
                  <c:v>32</c:v>
                </c:pt>
                <c:pt idx="160">
                  <c:v>32</c:v>
                </c:pt>
                <c:pt idx="161">
                  <c:v>32</c:v>
                </c:pt>
                <c:pt idx="162">
                  <c:v>32</c:v>
                </c:pt>
                <c:pt idx="163">
                  <c:v>32</c:v>
                </c:pt>
                <c:pt idx="164">
                  <c:v>32</c:v>
                </c:pt>
                <c:pt idx="165">
                  <c:v>32</c:v>
                </c:pt>
                <c:pt idx="166">
                  <c:v>32</c:v>
                </c:pt>
                <c:pt idx="167">
                  <c:v>32</c:v>
                </c:pt>
                <c:pt idx="168">
                  <c:v>32</c:v>
                </c:pt>
                <c:pt idx="169">
                  <c:v>32</c:v>
                </c:pt>
                <c:pt idx="170">
                  <c:v>32</c:v>
                </c:pt>
                <c:pt idx="171">
                  <c:v>32</c:v>
                </c:pt>
                <c:pt idx="172">
                  <c:v>32</c:v>
                </c:pt>
                <c:pt idx="173">
                  <c:v>32</c:v>
                </c:pt>
                <c:pt idx="174">
                  <c:v>32</c:v>
                </c:pt>
                <c:pt idx="175">
                  <c:v>32</c:v>
                </c:pt>
                <c:pt idx="176">
                  <c:v>32</c:v>
                </c:pt>
                <c:pt idx="177">
                  <c:v>32</c:v>
                </c:pt>
                <c:pt idx="178">
                  <c:v>32</c:v>
                </c:pt>
                <c:pt idx="179">
                  <c:v>32</c:v>
                </c:pt>
                <c:pt idx="180">
                  <c:v>32</c:v>
                </c:pt>
                <c:pt idx="181">
                  <c:v>32</c:v>
                </c:pt>
                <c:pt idx="182">
                  <c:v>32</c:v>
                </c:pt>
                <c:pt idx="183">
                  <c:v>32</c:v>
                </c:pt>
                <c:pt idx="184">
                  <c:v>32</c:v>
                </c:pt>
                <c:pt idx="185">
                  <c:v>32</c:v>
                </c:pt>
                <c:pt idx="186">
                  <c:v>32</c:v>
                </c:pt>
                <c:pt idx="187">
                  <c:v>32</c:v>
                </c:pt>
                <c:pt idx="188">
                  <c:v>32</c:v>
                </c:pt>
                <c:pt idx="189">
                  <c:v>32</c:v>
                </c:pt>
                <c:pt idx="190">
                  <c:v>32</c:v>
                </c:pt>
                <c:pt idx="191">
                  <c:v>32</c:v>
                </c:pt>
                <c:pt idx="192">
                  <c:v>32</c:v>
                </c:pt>
                <c:pt idx="193">
                  <c:v>32</c:v>
                </c:pt>
                <c:pt idx="194">
                  <c:v>32</c:v>
                </c:pt>
                <c:pt idx="195">
                  <c:v>32</c:v>
                </c:pt>
                <c:pt idx="196">
                  <c:v>32</c:v>
                </c:pt>
                <c:pt idx="197">
                  <c:v>32</c:v>
                </c:pt>
                <c:pt idx="198">
                  <c:v>32</c:v>
                </c:pt>
              </c:numCache>
            </c:numRef>
          </c:val>
          <c:smooth val="0"/>
          <c:extLst>
            <c:ext xmlns:c16="http://schemas.microsoft.com/office/drawing/2014/chart" uri="{C3380CC4-5D6E-409C-BE32-E72D297353CC}">
              <c16:uniqueId val="{0000001E-3548-4C4E-A536-4D61BBF839D4}"/>
            </c:ext>
          </c:extLst>
        </c:ser>
        <c:ser>
          <c:idx val="31"/>
          <c:order val="31"/>
          <c:tx>
            <c:strRef>
              <c:f>Sheet1!$AG$1</c:f>
              <c:strCache>
                <c:ptCount val="1"/>
                <c:pt idx="0">
                  <c:v>WSH</c:v>
                </c:pt>
              </c:strCache>
            </c:strRef>
          </c:tx>
          <c:spPr>
            <a:ln w="28575" cap="rnd">
              <a:solidFill>
                <a:schemeClr val="accent2">
                  <a:lumMod val="50000"/>
                </a:schemeClr>
              </a:solidFill>
              <a:round/>
            </a:ln>
            <a:effectLst/>
          </c:spPr>
          <c:marker>
            <c:symbol val="none"/>
          </c:marker>
          <c:cat>
            <c:numRef>
              <c:f>Sheet1!$A$2:$A$201</c:f>
              <c:numCache>
                <c:formatCode>m/d/yyyy</c:formatCode>
                <c:ptCount val="200"/>
                <c:pt idx="0">
                  <c:v>45568</c:v>
                </c:pt>
                <c:pt idx="1">
                  <c:v>45569</c:v>
                </c:pt>
                <c:pt idx="2">
                  <c:v>45570</c:v>
                </c:pt>
                <c:pt idx="3">
                  <c:v>45571</c:v>
                </c:pt>
                <c:pt idx="4">
                  <c:v>45572</c:v>
                </c:pt>
                <c:pt idx="5">
                  <c:v>45573</c:v>
                </c:pt>
                <c:pt idx="6">
                  <c:v>45574</c:v>
                </c:pt>
                <c:pt idx="7">
                  <c:v>45575</c:v>
                </c:pt>
                <c:pt idx="8">
                  <c:v>45576</c:v>
                </c:pt>
                <c:pt idx="9">
                  <c:v>45577</c:v>
                </c:pt>
                <c:pt idx="10">
                  <c:v>45578</c:v>
                </c:pt>
                <c:pt idx="11">
                  <c:v>45579</c:v>
                </c:pt>
                <c:pt idx="12">
                  <c:v>45580</c:v>
                </c:pt>
                <c:pt idx="13">
                  <c:v>45581</c:v>
                </c:pt>
                <c:pt idx="14">
                  <c:v>45582</c:v>
                </c:pt>
                <c:pt idx="15">
                  <c:v>45583</c:v>
                </c:pt>
                <c:pt idx="16">
                  <c:v>45584</c:v>
                </c:pt>
                <c:pt idx="17">
                  <c:v>45585</c:v>
                </c:pt>
                <c:pt idx="18">
                  <c:v>45586</c:v>
                </c:pt>
                <c:pt idx="19">
                  <c:v>45587</c:v>
                </c:pt>
                <c:pt idx="20">
                  <c:v>45588</c:v>
                </c:pt>
                <c:pt idx="21">
                  <c:v>45589</c:v>
                </c:pt>
                <c:pt idx="22">
                  <c:v>45590</c:v>
                </c:pt>
                <c:pt idx="23">
                  <c:v>45591</c:v>
                </c:pt>
                <c:pt idx="24">
                  <c:v>45592</c:v>
                </c:pt>
                <c:pt idx="25">
                  <c:v>45593</c:v>
                </c:pt>
                <c:pt idx="26">
                  <c:v>45594</c:v>
                </c:pt>
                <c:pt idx="27">
                  <c:v>45595</c:v>
                </c:pt>
                <c:pt idx="28">
                  <c:v>45596</c:v>
                </c:pt>
                <c:pt idx="29">
                  <c:v>45597</c:v>
                </c:pt>
                <c:pt idx="30">
                  <c:v>45598</c:v>
                </c:pt>
                <c:pt idx="31">
                  <c:v>45599</c:v>
                </c:pt>
                <c:pt idx="32">
                  <c:v>45600</c:v>
                </c:pt>
                <c:pt idx="33">
                  <c:v>45601</c:v>
                </c:pt>
                <c:pt idx="34">
                  <c:v>45602</c:v>
                </c:pt>
                <c:pt idx="35">
                  <c:v>45603</c:v>
                </c:pt>
                <c:pt idx="36">
                  <c:v>45604</c:v>
                </c:pt>
                <c:pt idx="37">
                  <c:v>45605</c:v>
                </c:pt>
                <c:pt idx="38">
                  <c:v>45606</c:v>
                </c:pt>
                <c:pt idx="39">
                  <c:v>45607</c:v>
                </c:pt>
                <c:pt idx="40">
                  <c:v>45608</c:v>
                </c:pt>
                <c:pt idx="41">
                  <c:v>45609</c:v>
                </c:pt>
                <c:pt idx="42">
                  <c:v>45610</c:v>
                </c:pt>
                <c:pt idx="43">
                  <c:v>45611</c:v>
                </c:pt>
                <c:pt idx="44">
                  <c:v>45612</c:v>
                </c:pt>
                <c:pt idx="45">
                  <c:v>45613</c:v>
                </c:pt>
                <c:pt idx="46">
                  <c:v>45614</c:v>
                </c:pt>
                <c:pt idx="47">
                  <c:v>45615</c:v>
                </c:pt>
                <c:pt idx="48">
                  <c:v>45616</c:v>
                </c:pt>
                <c:pt idx="49">
                  <c:v>45617</c:v>
                </c:pt>
                <c:pt idx="50">
                  <c:v>45618</c:v>
                </c:pt>
                <c:pt idx="51">
                  <c:v>45619</c:v>
                </c:pt>
                <c:pt idx="52">
                  <c:v>45620</c:v>
                </c:pt>
                <c:pt idx="53">
                  <c:v>45621</c:v>
                </c:pt>
                <c:pt idx="54">
                  <c:v>45622</c:v>
                </c:pt>
                <c:pt idx="55">
                  <c:v>45623</c:v>
                </c:pt>
                <c:pt idx="56">
                  <c:v>45624</c:v>
                </c:pt>
                <c:pt idx="57">
                  <c:v>45625</c:v>
                </c:pt>
                <c:pt idx="58">
                  <c:v>45626</c:v>
                </c:pt>
                <c:pt idx="59">
                  <c:v>45627</c:v>
                </c:pt>
                <c:pt idx="60">
                  <c:v>45628</c:v>
                </c:pt>
                <c:pt idx="61">
                  <c:v>45629</c:v>
                </c:pt>
                <c:pt idx="62">
                  <c:v>45630</c:v>
                </c:pt>
                <c:pt idx="63">
                  <c:v>45631</c:v>
                </c:pt>
                <c:pt idx="64">
                  <c:v>45632</c:v>
                </c:pt>
                <c:pt idx="65">
                  <c:v>45633</c:v>
                </c:pt>
                <c:pt idx="66">
                  <c:v>45634</c:v>
                </c:pt>
                <c:pt idx="67">
                  <c:v>45635</c:v>
                </c:pt>
                <c:pt idx="68">
                  <c:v>45636</c:v>
                </c:pt>
                <c:pt idx="69">
                  <c:v>45637</c:v>
                </c:pt>
                <c:pt idx="70">
                  <c:v>45638</c:v>
                </c:pt>
                <c:pt idx="71">
                  <c:v>45639</c:v>
                </c:pt>
                <c:pt idx="72">
                  <c:v>45640</c:v>
                </c:pt>
                <c:pt idx="73">
                  <c:v>45641</c:v>
                </c:pt>
                <c:pt idx="74">
                  <c:v>45642</c:v>
                </c:pt>
                <c:pt idx="75">
                  <c:v>45643</c:v>
                </c:pt>
                <c:pt idx="76">
                  <c:v>45644</c:v>
                </c:pt>
                <c:pt idx="77">
                  <c:v>45645</c:v>
                </c:pt>
                <c:pt idx="78">
                  <c:v>45646</c:v>
                </c:pt>
                <c:pt idx="79">
                  <c:v>45647</c:v>
                </c:pt>
                <c:pt idx="80">
                  <c:v>45648</c:v>
                </c:pt>
                <c:pt idx="81">
                  <c:v>45649</c:v>
                </c:pt>
                <c:pt idx="82">
                  <c:v>45650</c:v>
                </c:pt>
                <c:pt idx="83">
                  <c:v>45651</c:v>
                </c:pt>
                <c:pt idx="84">
                  <c:v>45652</c:v>
                </c:pt>
                <c:pt idx="85">
                  <c:v>45653</c:v>
                </c:pt>
                <c:pt idx="86">
                  <c:v>45654</c:v>
                </c:pt>
                <c:pt idx="87">
                  <c:v>45655</c:v>
                </c:pt>
                <c:pt idx="88">
                  <c:v>45656</c:v>
                </c:pt>
                <c:pt idx="89">
                  <c:v>45657</c:v>
                </c:pt>
                <c:pt idx="90">
                  <c:v>45658</c:v>
                </c:pt>
                <c:pt idx="91">
                  <c:v>45659</c:v>
                </c:pt>
                <c:pt idx="92">
                  <c:v>45660</c:v>
                </c:pt>
                <c:pt idx="93">
                  <c:v>45661</c:v>
                </c:pt>
                <c:pt idx="94">
                  <c:v>45662</c:v>
                </c:pt>
                <c:pt idx="95">
                  <c:v>45663</c:v>
                </c:pt>
                <c:pt idx="96">
                  <c:v>45664</c:v>
                </c:pt>
                <c:pt idx="97">
                  <c:v>45665</c:v>
                </c:pt>
                <c:pt idx="98">
                  <c:v>45666</c:v>
                </c:pt>
                <c:pt idx="99">
                  <c:v>45667</c:v>
                </c:pt>
                <c:pt idx="100">
                  <c:v>45668</c:v>
                </c:pt>
                <c:pt idx="101">
                  <c:v>45669</c:v>
                </c:pt>
                <c:pt idx="102">
                  <c:v>45670</c:v>
                </c:pt>
                <c:pt idx="103">
                  <c:v>45671</c:v>
                </c:pt>
                <c:pt idx="104">
                  <c:v>45672</c:v>
                </c:pt>
                <c:pt idx="105">
                  <c:v>45673</c:v>
                </c:pt>
                <c:pt idx="106">
                  <c:v>45674</c:v>
                </c:pt>
                <c:pt idx="107">
                  <c:v>45675</c:v>
                </c:pt>
                <c:pt idx="108">
                  <c:v>45676</c:v>
                </c:pt>
                <c:pt idx="109">
                  <c:v>45677</c:v>
                </c:pt>
                <c:pt idx="110">
                  <c:v>45678</c:v>
                </c:pt>
                <c:pt idx="111">
                  <c:v>45679</c:v>
                </c:pt>
                <c:pt idx="112">
                  <c:v>45680</c:v>
                </c:pt>
                <c:pt idx="113">
                  <c:v>45681</c:v>
                </c:pt>
                <c:pt idx="114">
                  <c:v>45682</c:v>
                </c:pt>
                <c:pt idx="115">
                  <c:v>45683</c:v>
                </c:pt>
                <c:pt idx="116">
                  <c:v>45684</c:v>
                </c:pt>
                <c:pt idx="117">
                  <c:v>45685</c:v>
                </c:pt>
                <c:pt idx="118">
                  <c:v>45686</c:v>
                </c:pt>
                <c:pt idx="119">
                  <c:v>45687</c:v>
                </c:pt>
                <c:pt idx="120">
                  <c:v>45688</c:v>
                </c:pt>
                <c:pt idx="121">
                  <c:v>45689</c:v>
                </c:pt>
                <c:pt idx="122">
                  <c:v>45690</c:v>
                </c:pt>
                <c:pt idx="123">
                  <c:v>45691</c:v>
                </c:pt>
                <c:pt idx="124">
                  <c:v>45692</c:v>
                </c:pt>
                <c:pt idx="125">
                  <c:v>45693</c:v>
                </c:pt>
                <c:pt idx="126">
                  <c:v>45694</c:v>
                </c:pt>
                <c:pt idx="127">
                  <c:v>45695</c:v>
                </c:pt>
                <c:pt idx="128">
                  <c:v>45696</c:v>
                </c:pt>
                <c:pt idx="129">
                  <c:v>45697</c:v>
                </c:pt>
                <c:pt idx="130">
                  <c:v>45698</c:v>
                </c:pt>
                <c:pt idx="131">
                  <c:v>45699</c:v>
                </c:pt>
                <c:pt idx="132">
                  <c:v>45700</c:v>
                </c:pt>
                <c:pt idx="133">
                  <c:v>45701</c:v>
                </c:pt>
                <c:pt idx="134">
                  <c:v>45702</c:v>
                </c:pt>
                <c:pt idx="135">
                  <c:v>45703</c:v>
                </c:pt>
                <c:pt idx="136">
                  <c:v>45704</c:v>
                </c:pt>
                <c:pt idx="137">
                  <c:v>45705</c:v>
                </c:pt>
                <c:pt idx="138">
                  <c:v>45706</c:v>
                </c:pt>
                <c:pt idx="139">
                  <c:v>45707</c:v>
                </c:pt>
                <c:pt idx="140">
                  <c:v>45708</c:v>
                </c:pt>
                <c:pt idx="141">
                  <c:v>45709</c:v>
                </c:pt>
                <c:pt idx="142">
                  <c:v>45710</c:v>
                </c:pt>
                <c:pt idx="143">
                  <c:v>45711</c:v>
                </c:pt>
                <c:pt idx="144">
                  <c:v>45712</c:v>
                </c:pt>
                <c:pt idx="145">
                  <c:v>45713</c:v>
                </c:pt>
                <c:pt idx="146">
                  <c:v>45714</c:v>
                </c:pt>
                <c:pt idx="147">
                  <c:v>45715</c:v>
                </c:pt>
                <c:pt idx="148">
                  <c:v>45716</c:v>
                </c:pt>
                <c:pt idx="149">
                  <c:v>45717</c:v>
                </c:pt>
                <c:pt idx="150">
                  <c:v>45718</c:v>
                </c:pt>
                <c:pt idx="151">
                  <c:v>45719</c:v>
                </c:pt>
                <c:pt idx="152">
                  <c:v>45720</c:v>
                </c:pt>
                <c:pt idx="153">
                  <c:v>45721</c:v>
                </c:pt>
                <c:pt idx="154">
                  <c:v>45722</c:v>
                </c:pt>
                <c:pt idx="155">
                  <c:v>45723</c:v>
                </c:pt>
                <c:pt idx="156">
                  <c:v>45724</c:v>
                </c:pt>
                <c:pt idx="157">
                  <c:v>45725</c:v>
                </c:pt>
                <c:pt idx="158">
                  <c:v>45726</c:v>
                </c:pt>
                <c:pt idx="159">
                  <c:v>45727</c:v>
                </c:pt>
                <c:pt idx="160">
                  <c:v>45728</c:v>
                </c:pt>
                <c:pt idx="161">
                  <c:v>45729</c:v>
                </c:pt>
                <c:pt idx="162">
                  <c:v>45730</c:v>
                </c:pt>
                <c:pt idx="163">
                  <c:v>45731</c:v>
                </c:pt>
                <c:pt idx="164">
                  <c:v>45732</c:v>
                </c:pt>
                <c:pt idx="165">
                  <c:v>45733</c:v>
                </c:pt>
                <c:pt idx="166">
                  <c:v>45734</c:v>
                </c:pt>
                <c:pt idx="167">
                  <c:v>45735</c:v>
                </c:pt>
                <c:pt idx="168">
                  <c:v>45736</c:v>
                </c:pt>
                <c:pt idx="169">
                  <c:v>45737</c:v>
                </c:pt>
                <c:pt idx="170">
                  <c:v>45738</c:v>
                </c:pt>
                <c:pt idx="171">
                  <c:v>45739</c:v>
                </c:pt>
                <c:pt idx="172">
                  <c:v>45740</c:v>
                </c:pt>
                <c:pt idx="173">
                  <c:v>45741</c:v>
                </c:pt>
                <c:pt idx="174">
                  <c:v>45742</c:v>
                </c:pt>
                <c:pt idx="175">
                  <c:v>45743</c:v>
                </c:pt>
                <c:pt idx="176">
                  <c:v>45744</c:v>
                </c:pt>
                <c:pt idx="177">
                  <c:v>45745</c:v>
                </c:pt>
                <c:pt idx="178">
                  <c:v>45746</c:v>
                </c:pt>
                <c:pt idx="179">
                  <c:v>45747</c:v>
                </c:pt>
                <c:pt idx="180">
                  <c:v>45748</c:v>
                </c:pt>
                <c:pt idx="181">
                  <c:v>45749</c:v>
                </c:pt>
                <c:pt idx="182">
                  <c:v>45750</c:v>
                </c:pt>
                <c:pt idx="183">
                  <c:v>45751</c:v>
                </c:pt>
                <c:pt idx="184">
                  <c:v>45752</c:v>
                </c:pt>
                <c:pt idx="185">
                  <c:v>45753</c:v>
                </c:pt>
                <c:pt idx="186">
                  <c:v>45754</c:v>
                </c:pt>
                <c:pt idx="187">
                  <c:v>45755</c:v>
                </c:pt>
                <c:pt idx="188">
                  <c:v>45756</c:v>
                </c:pt>
                <c:pt idx="189">
                  <c:v>45757</c:v>
                </c:pt>
                <c:pt idx="190">
                  <c:v>45758</c:v>
                </c:pt>
                <c:pt idx="191">
                  <c:v>45759</c:v>
                </c:pt>
                <c:pt idx="192">
                  <c:v>45760</c:v>
                </c:pt>
                <c:pt idx="193">
                  <c:v>45761</c:v>
                </c:pt>
                <c:pt idx="194">
                  <c:v>45762</c:v>
                </c:pt>
                <c:pt idx="195">
                  <c:v>45763</c:v>
                </c:pt>
                <c:pt idx="196">
                  <c:v>45764</c:v>
                </c:pt>
                <c:pt idx="197">
                  <c:v>45765</c:v>
                </c:pt>
                <c:pt idx="198">
                  <c:v>45766</c:v>
                </c:pt>
                <c:pt idx="199">
                  <c:v>45767</c:v>
                </c:pt>
              </c:numCache>
            </c:numRef>
          </c:cat>
          <c:val>
            <c:numRef>
              <c:f>Sheet1!$AG$3:$AG$201</c:f>
              <c:numCache>
                <c:formatCode>General</c:formatCode>
                <c:ptCount val="199"/>
                <c:pt idx="0">
                  <c:v>0</c:v>
                </c:pt>
                <c:pt idx="1">
                  <c:v>0</c:v>
                </c:pt>
                <c:pt idx="2">
                  <c:v>0</c:v>
                </c:pt>
                <c:pt idx="3">
                  <c:v>0</c:v>
                </c:pt>
                <c:pt idx="4">
                  <c:v>0</c:v>
                </c:pt>
                <c:pt idx="5">
                  <c:v>0</c:v>
                </c:pt>
                <c:pt idx="6">
                  <c:v>0</c:v>
                </c:pt>
                <c:pt idx="7">
                  <c:v>0</c:v>
                </c:pt>
                <c:pt idx="8">
                  <c:v>0</c:v>
                </c:pt>
                <c:pt idx="9">
                  <c:v>0</c:v>
                </c:pt>
                <c:pt idx="10">
                  <c:v>0</c:v>
                </c:pt>
                <c:pt idx="11">
                  <c:v>2</c:v>
                </c:pt>
                <c:pt idx="12">
                  <c:v>2</c:v>
                </c:pt>
                <c:pt idx="13">
                  <c:v>4</c:v>
                </c:pt>
                <c:pt idx="14">
                  <c:v>4</c:v>
                </c:pt>
                <c:pt idx="15">
                  <c:v>6</c:v>
                </c:pt>
                <c:pt idx="16">
                  <c:v>6</c:v>
                </c:pt>
                <c:pt idx="17">
                  <c:v>6</c:v>
                </c:pt>
                <c:pt idx="18">
                  <c:v>8</c:v>
                </c:pt>
                <c:pt idx="19">
                  <c:v>10</c:v>
                </c:pt>
                <c:pt idx="20">
                  <c:v>10</c:v>
                </c:pt>
                <c:pt idx="21">
                  <c:v>10</c:v>
                </c:pt>
                <c:pt idx="22">
                  <c:v>10</c:v>
                </c:pt>
                <c:pt idx="23">
                  <c:v>10</c:v>
                </c:pt>
                <c:pt idx="24">
                  <c:v>10</c:v>
                </c:pt>
                <c:pt idx="25">
                  <c:v>12</c:v>
                </c:pt>
                <c:pt idx="26">
                  <c:v>12</c:v>
                </c:pt>
                <c:pt idx="27">
                  <c:v>14</c:v>
                </c:pt>
                <c:pt idx="28">
                  <c:v>14</c:v>
                </c:pt>
                <c:pt idx="29">
                  <c:v>16</c:v>
                </c:pt>
                <c:pt idx="30">
                  <c:v>16</c:v>
                </c:pt>
                <c:pt idx="31">
                  <c:v>16</c:v>
                </c:pt>
                <c:pt idx="32">
                  <c:v>16</c:v>
                </c:pt>
                <c:pt idx="33">
                  <c:v>18</c:v>
                </c:pt>
                <c:pt idx="34">
                  <c:v>18</c:v>
                </c:pt>
                <c:pt idx="35">
                  <c:v>18</c:v>
                </c:pt>
                <c:pt idx="36">
                  <c:v>20</c:v>
                </c:pt>
                <c:pt idx="37">
                  <c:v>20</c:v>
                </c:pt>
                <c:pt idx="38">
                  <c:v>20</c:v>
                </c:pt>
                <c:pt idx="39">
                  <c:v>20</c:v>
                </c:pt>
                <c:pt idx="40">
                  <c:v>21</c:v>
                </c:pt>
                <c:pt idx="41">
                  <c:v>21</c:v>
                </c:pt>
                <c:pt idx="42">
                  <c:v>23</c:v>
                </c:pt>
                <c:pt idx="43">
                  <c:v>23</c:v>
                </c:pt>
                <c:pt idx="44">
                  <c:v>25</c:v>
                </c:pt>
                <c:pt idx="45">
                  <c:v>27</c:v>
                </c:pt>
                <c:pt idx="46">
                  <c:v>27</c:v>
                </c:pt>
                <c:pt idx="47">
                  <c:v>27</c:v>
                </c:pt>
                <c:pt idx="48">
                  <c:v>27</c:v>
                </c:pt>
                <c:pt idx="49">
                  <c:v>27</c:v>
                </c:pt>
                <c:pt idx="50">
                  <c:v>27</c:v>
                </c:pt>
                <c:pt idx="51">
                  <c:v>27</c:v>
                </c:pt>
                <c:pt idx="52">
                  <c:v>27</c:v>
                </c:pt>
                <c:pt idx="53">
                  <c:v>27</c:v>
                </c:pt>
                <c:pt idx="54">
                  <c:v>27</c:v>
                </c:pt>
                <c:pt idx="55">
                  <c:v>27</c:v>
                </c:pt>
                <c:pt idx="56">
                  <c:v>27</c:v>
                </c:pt>
                <c:pt idx="57">
                  <c:v>27</c:v>
                </c:pt>
                <c:pt idx="58">
                  <c:v>27</c:v>
                </c:pt>
                <c:pt idx="59">
                  <c:v>27</c:v>
                </c:pt>
                <c:pt idx="60">
                  <c:v>27</c:v>
                </c:pt>
                <c:pt idx="61">
                  <c:v>27</c:v>
                </c:pt>
                <c:pt idx="62">
                  <c:v>27</c:v>
                </c:pt>
                <c:pt idx="63">
                  <c:v>27</c:v>
                </c:pt>
                <c:pt idx="64">
                  <c:v>27</c:v>
                </c:pt>
                <c:pt idx="65">
                  <c:v>27</c:v>
                </c:pt>
                <c:pt idx="66">
                  <c:v>27</c:v>
                </c:pt>
                <c:pt idx="67">
                  <c:v>27</c:v>
                </c:pt>
                <c:pt idx="68">
                  <c:v>27</c:v>
                </c:pt>
                <c:pt idx="69">
                  <c:v>27</c:v>
                </c:pt>
                <c:pt idx="70">
                  <c:v>27</c:v>
                </c:pt>
                <c:pt idx="71">
                  <c:v>27</c:v>
                </c:pt>
                <c:pt idx="72">
                  <c:v>27</c:v>
                </c:pt>
                <c:pt idx="73">
                  <c:v>27</c:v>
                </c:pt>
                <c:pt idx="74">
                  <c:v>27</c:v>
                </c:pt>
                <c:pt idx="75">
                  <c:v>27</c:v>
                </c:pt>
                <c:pt idx="76">
                  <c:v>27</c:v>
                </c:pt>
                <c:pt idx="77">
                  <c:v>27</c:v>
                </c:pt>
                <c:pt idx="78">
                  <c:v>27</c:v>
                </c:pt>
                <c:pt idx="79">
                  <c:v>27</c:v>
                </c:pt>
                <c:pt idx="80">
                  <c:v>27</c:v>
                </c:pt>
                <c:pt idx="81">
                  <c:v>27</c:v>
                </c:pt>
                <c:pt idx="82">
                  <c:v>27</c:v>
                </c:pt>
                <c:pt idx="83">
                  <c:v>27</c:v>
                </c:pt>
                <c:pt idx="84">
                  <c:v>27</c:v>
                </c:pt>
                <c:pt idx="85">
                  <c:v>27</c:v>
                </c:pt>
                <c:pt idx="86">
                  <c:v>27</c:v>
                </c:pt>
                <c:pt idx="87">
                  <c:v>27</c:v>
                </c:pt>
                <c:pt idx="88">
                  <c:v>27</c:v>
                </c:pt>
                <c:pt idx="89">
                  <c:v>27</c:v>
                </c:pt>
                <c:pt idx="90">
                  <c:v>27</c:v>
                </c:pt>
                <c:pt idx="91">
                  <c:v>27</c:v>
                </c:pt>
                <c:pt idx="92">
                  <c:v>27</c:v>
                </c:pt>
                <c:pt idx="93">
                  <c:v>27</c:v>
                </c:pt>
                <c:pt idx="94">
                  <c:v>27</c:v>
                </c:pt>
                <c:pt idx="95">
                  <c:v>27</c:v>
                </c:pt>
                <c:pt idx="96">
                  <c:v>27</c:v>
                </c:pt>
                <c:pt idx="97">
                  <c:v>27</c:v>
                </c:pt>
                <c:pt idx="98">
                  <c:v>27</c:v>
                </c:pt>
                <c:pt idx="99">
                  <c:v>27</c:v>
                </c:pt>
                <c:pt idx="100">
                  <c:v>27</c:v>
                </c:pt>
                <c:pt idx="101">
                  <c:v>27</c:v>
                </c:pt>
                <c:pt idx="102">
                  <c:v>27</c:v>
                </c:pt>
                <c:pt idx="103">
                  <c:v>27</c:v>
                </c:pt>
                <c:pt idx="104">
                  <c:v>27</c:v>
                </c:pt>
                <c:pt idx="105">
                  <c:v>27</c:v>
                </c:pt>
                <c:pt idx="106">
                  <c:v>27</c:v>
                </c:pt>
                <c:pt idx="107">
                  <c:v>27</c:v>
                </c:pt>
                <c:pt idx="108">
                  <c:v>27</c:v>
                </c:pt>
                <c:pt idx="109">
                  <c:v>27</c:v>
                </c:pt>
                <c:pt idx="110">
                  <c:v>27</c:v>
                </c:pt>
                <c:pt idx="111">
                  <c:v>27</c:v>
                </c:pt>
                <c:pt idx="112">
                  <c:v>27</c:v>
                </c:pt>
                <c:pt idx="113">
                  <c:v>27</c:v>
                </c:pt>
                <c:pt idx="114">
                  <c:v>27</c:v>
                </c:pt>
                <c:pt idx="115">
                  <c:v>27</c:v>
                </c:pt>
                <c:pt idx="116">
                  <c:v>27</c:v>
                </c:pt>
                <c:pt idx="117">
                  <c:v>27</c:v>
                </c:pt>
                <c:pt idx="118">
                  <c:v>27</c:v>
                </c:pt>
                <c:pt idx="119">
                  <c:v>27</c:v>
                </c:pt>
                <c:pt idx="120">
                  <c:v>27</c:v>
                </c:pt>
                <c:pt idx="121">
                  <c:v>27</c:v>
                </c:pt>
                <c:pt idx="122">
                  <c:v>27</c:v>
                </c:pt>
                <c:pt idx="123">
                  <c:v>27</c:v>
                </c:pt>
                <c:pt idx="124">
                  <c:v>27</c:v>
                </c:pt>
                <c:pt idx="125">
                  <c:v>27</c:v>
                </c:pt>
                <c:pt idx="126">
                  <c:v>27</c:v>
                </c:pt>
                <c:pt idx="127">
                  <c:v>27</c:v>
                </c:pt>
                <c:pt idx="128">
                  <c:v>27</c:v>
                </c:pt>
                <c:pt idx="129">
                  <c:v>27</c:v>
                </c:pt>
                <c:pt idx="130">
                  <c:v>27</c:v>
                </c:pt>
                <c:pt idx="131">
                  <c:v>27</c:v>
                </c:pt>
                <c:pt idx="132">
                  <c:v>27</c:v>
                </c:pt>
                <c:pt idx="133">
                  <c:v>27</c:v>
                </c:pt>
                <c:pt idx="134">
                  <c:v>27</c:v>
                </c:pt>
                <c:pt idx="135">
                  <c:v>27</c:v>
                </c:pt>
                <c:pt idx="136">
                  <c:v>27</c:v>
                </c:pt>
                <c:pt idx="137">
                  <c:v>27</c:v>
                </c:pt>
                <c:pt idx="138">
                  <c:v>27</c:v>
                </c:pt>
                <c:pt idx="139">
                  <c:v>27</c:v>
                </c:pt>
                <c:pt idx="140">
                  <c:v>27</c:v>
                </c:pt>
                <c:pt idx="141">
                  <c:v>27</c:v>
                </c:pt>
                <c:pt idx="142">
                  <c:v>27</c:v>
                </c:pt>
                <c:pt idx="143">
                  <c:v>27</c:v>
                </c:pt>
                <c:pt idx="144">
                  <c:v>27</c:v>
                </c:pt>
                <c:pt idx="145">
                  <c:v>27</c:v>
                </c:pt>
                <c:pt idx="146">
                  <c:v>27</c:v>
                </c:pt>
                <c:pt idx="147">
                  <c:v>27</c:v>
                </c:pt>
                <c:pt idx="148">
                  <c:v>27</c:v>
                </c:pt>
                <c:pt idx="149">
                  <c:v>27</c:v>
                </c:pt>
                <c:pt idx="150">
                  <c:v>27</c:v>
                </c:pt>
                <c:pt idx="151">
                  <c:v>27</c:v>
                </c:pt>
                <c:pt idx="152">
                  <c:v>27</c:v>
                </c:pt>
                <c:pt idx="153">
                  <c:v>27</c:v>
                </c:pt>
                <c:pt idx="154">
                  <c:v>27</c:v>
                </c:pt>
                <c:pt idx="155">
                  <c:v>27</c:v>
                </c:pt>
                <c:pt idx="156">
                  <c:v>27</c:v>
                </c:pt>
                <c:pt idx="157">
                  <c:v>27</c:v>
                </c:pt>
                <c:pt idx="158">
                  <c:v>27</c:v>
                </c:pt>
                <c:pt idx="159">
                  <c:v>27</c:v>
                </c:pt>
                <c:pt idx="160">
                  <c:v>27</c:v>
                </c:pt>
                <c:pt idx="161">
                  <c:v>27</c:v>
                </c:pt>
                <c:pt idx="162">
                  <c:v>27</c:v>
                </c:pt>
                <c:pt idx="163">
                  <c:v>27</c:v>
                </c:pt>
                <c:pt idx="164">
                  <c:v>27</c:v>
                </c:pt>
                <c:pt idx="165">
                  <c:v>27</c:v>
                </c:pt>
                <c:pt idx="166">
                  <c:v>27</c:v>
                </c:pt>
                <c:pt idx="167">
                  <c:v>27</c:v>
                </c:pt>
                <c:pt idx="168">
                  <c:v>27</c:v>
                </c:pt>
                <c:pt idx="169">
                  <c:v>27</c:v>
                </c:pt>
                <c:pt idx="170">
                  <c:v>27</c:v>
                </c:pt>
                <c:pt idx="171">
                  <c:v>27</c:v>
                </c:pt>
                <c:pt idx="172">
                  <c:v>27</c:v>
                </c:pt>
                <c:pt idx="173">
                  <c:v>27</c:v>
                </c:pt>
                <c:pt idx="174">
                  <c:v>27</c:v>
                </c:pt>
                <c:pt idx="175">
                  <c:v>27</c:v>
                </c:pt>
                <c:pt idx="176">
                  <c:v>27</c:v>
                </c:pt>
                <c:pt idx="177">
                  <c:v>27</c:v>
                </c:pt>
                <c:pt idx="178">
                  <c:v>27</c:v>
                </c:pt>
                <c:pt idx="179">
                  <c:v>27</c:v>
                </c:pt>
                <c:pt idx="180">
                  <c:v>27</c:v>
                </c:pt>
                <c:pt idx="181">
                  <c:v>27</c:v>
                </c:pt>
                <c:pt idx="182">
                  <c:v>27</c:v>
                </c:pt>
                <c:pt idx="183">
                  <c:v>27</c:v>
                </c:pt>
                <c:pt idx="184">
                  <c:v>27</c:v>
                </c:pt>
                <c:pt idx="185">
                  <c:v>27</c:v>
                </c:pt>
                <c:pt idx="186">
                  <c:v>27</c:v>
                </c:pt>
                <c:pt idx="187">
                  <c:v>27</c:v>
                </c:pt>
                <c:pt idx="188">
                  <c:v>27</c:v>
                </c:pt>
                <c:pt idx="189">
                  <c:v>27</c:v>
                </c:pt>
                <c:pt idx="190">
                  <c:v>27</c:v>
                </c:pt>
                <c:pt idx="191">
                  <c:v>27</c:v>
                </c:pt>
                <c:pt idx="192">
                  <c:v>27</c:v>
                </c:pt>
                <c:pt idx="193">
                  <c:v>27</c:v>
                </c:pt>
                <c:pt idx="194">
                  <c:v>27</c:v>
                </c:pt>
                <c:pt idx="195">
                  <c:v>27</c:v>
                </c:pt>
                <c:pt idx="196">
                  <c:v>27</c:v>
                </c:pt>
                <c:pt idx="197">
                  <c:v>27</c:v>
                </c:pt>
                <c:pt idx="198">
                  <c:v>27</c:v>
                </c:pt>
              </c:numCache>
            </c:numRef>
          </c:val>
          <c:smooth val="0"/>
          <c:extLst>
            <c:ext xmlns:c16="http://schemas.microsoft.com/office/drawing/2014/chart" uri="{C3380CC4-5D6E-409C-BE32-E72D297353CC}">
              <c16:uniqueId val="{0000001F-3548-4C4E-A536-4D61BBF839D4}"/>
            </c:ext>
          </c:extLst>
        </c:ser>
        <c:dLbls>
          <c:showLegendKey val="0"/>
          <c:showVal val="0"/>
          <c:showCatName val="0"/>
          <c:showSerName val="0"/>
          <c:showPercent val="0"/>
          <c:showBubbleSize val="0"/>
        </c:dLbls>
        <c:smooth val="0"/>
        <c:axId val="706251407"/>
        <c:axId val="706245647"/>
      </c:lineChart>
      <c:dateAx>
        <c:axId val="706251407"/>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45647"/>
        <c:crosses val="autoZero"/>
        <c:auto val="1"/>
        <c:lblOffset val="100"/>
        <c:baseTimeUnit val="days"/>
      </c:dateAx>
      <c:valAx>
        <c:axId val="70624564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251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38</xdr:col>
      <xdr:colOff>123452</xdr:colOff>
      <xdr:row>30</xdr:row>
      <xdr:rowOff>184739</xdr:rowOff>
    </xdr:from>
    <xdr:to>
      <xdr:col>145</xdr:col>
      <xdr:colOff>267073</xdr:colOff>
      <xdr:row>56</xdr:row>
      <xdr:rowOff>91485</xdr:rowOff>
    </xdr:to>
    <xdr:graphicFrame macro="">
      <xdr:nvGraphicFramePr>
        <xdr:cNvPr id="3" name="Chart 2">
          <a:extLst>
            <a:ext uri="{FF2B5EF4-FFF2-40B4-BE49-F238E27FC236}">
              <a16:creationId xmlns:a16="http://schemas.microsoft.com/office/drawing/2014/main" id="{72994376-9243-9260-9AAF-F821DA80092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38</xdr:col>
      <xdr:colOff>125713</xdr:colOff>
      <xdr:row>58</xdr:row>
      <xdr:rowOff>104392</xdr:rowOff>
    </xdr:from>
    <xdr:to>
      <xdr:col>145</xdr:col>
      <xdr:colOff>247650</xdr:colOff>
      <xdr:row>102</xdr:row>
      <xdr:rowOff>100395</xdr:rowOff>
    </xdr:to>
    <xdr:graphicFrame macro="">
      <xdr:nvGraphicFramePr>
        <xdr:cNvPr id="4" name="Chart 3">
          <a:extLst>
            <a:ext uri="{FF2B5EF4-FFF2-40B4-BE49-F238E27FC236}">
              <a16:creationId xmlns:a16="http://schemas.microsoft.com/office/drawing/2014/main" id="{1949E4ED-DC5D-74EE-1D7E-291A8B8730B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35</xdr:col>
      <xdr:colOff>4761</xdr:colOff>
      <xdr:row>2</xdr:row>
      <xdr:rowOff>4762</xdr:rowOff>
    </xdr:from>
    <xdr:to>
      <xdr:col>67</xdr:col>
      <xdr:colOff>314324</xdr:colOff>
      <xdr:row>33</xdr:row>
      <xdr:rowOff>114300</xdr:rowOff>
    </xdr:to>
    <xdr:graphicFrame macro="">
      <xdr:nvGraphicFramePr>
        <xdr:cNvPr id="3" name="Chart 2">
          <a:extLst>
            <a:ext uri="{FF2B5EF4-FFF2-40B4-BE49-F238E27FC236}">
              <a16:creationId xmlns:a16="http://schemas.microsoft.com/office/drawing/2014/main" id="{1D51F349-E7FB-7562-10C5-2B1124AF79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B054025-4CD5-437B-A2B1-4953810278F9}" name="Table2" displayName="Table2" ref="A2:AI1314" headerRowDxfId="456" dataDxfId="454" headerRowBorderDxfId="455">
  <autoFilter ref="A2:AI1314" xr:uid="{5B054025-4CD5-437B-A2B1-4953810278F9}"/>
  <tableColumns count="35">
    <tableColumn id="1" xr3:uid="{4F0EF3E3-5ED2-413B-9486-9498BEF02C85}" name="DatePickMade" totalsRowLabel="Total" dataDxfId="453" totalsRowDxfId="452"/>
    <tableColumn id="2" xr3:uid="{39F623AD-0A71-404E-ACB2-FF5C232C4B60}" name="GameDate" dataDxfId="451" totalsRowDxfId="450"/>
    <tableColumn id="3" xr3:uid="{F9CBDD2B-6977-478D-B9B1-48132BC29B8D}" name="GameID" dataDxfId="449" totalsRowDxfId="448"/>
    <tableColumn id="4" xr3:uid="{2B6D103E-CF04-4221-A032-6566D087A240}" name="AwayTeam" totalsRowFunction="count" dataDxfId="447" totalsRowDxfId="446"/>
    <tableColumn id="5" xr3:uid="{E9B83039-5C7E-45B4-A5F1-F54DF85D8DB5}" name="HomeTeam" totalsRowFunction="count" dataDxfId="445" totalsRowDxfId="444"/>
    <tableColumn id="6" xr3:uid="{CA60FB2E-C878-4F57-9486-8FFAB21268D1}" name="PredictedAwayScore" totalsRowFunction="count" dataDxfId="443" totalsRowDxfId="442"/>
    <tableColumn id="7" xr3:uid="{BDE84EDC-079B-4057-84F6-42C28780CF56}" name="PredictedHomeScore" totalsRowFunction="count" dataDxfId="441" totalsRowDxfId="440"/>
    <tableColumn id="8" xr3:uid="{AB1145B6-73D2-4952-891E-2532100229DC}" name="PredictedWinner" totalsRowFunction="count" dataDxfId="439" totalsRowDxfId="438"/>
    <tableColumn id="9" xr3:uid="{0FDA5C85-1339-41A1-AEB6-455F4E077F46}" name="PredictedResult" totalsRowFunction="count" dataDxfId="437" totalsRowDxfId="436"/>
    <tableColumn id="10" xr3:uid="{6C6A6DF0-F9AE-4DAF-8957-8621DF7520A2}" name="ActualAwayScore" totalsRowFunction="count" dataDxfId="435"/>
    <tableColumn id="11" xr3:uid="{B8B678E5-1823-43AE-95CC-BEE79D908CEE}" name="ActualHomeScore" totalsRowFunction="count" dataDxfId="434" totalsRowDxfId="433"/>
    <tableColumn id="12" xr3:uid="{C650F2F7-7978-49EE-8737-DCE1A6311E23}" name="ActualWinner" totalsRowFunction="count" dataDxfId="432" totalsRowDxfId="431">
      <calculatedColumnFormula>IF(OR($J3=$K3,AND(ISBLANK($J3),ISBLANK($K3))),"_",IF($J3&gt;$K3,$D3,$E3))</calculatedColumnFormula>
    </tableColumn>
    <tableColumn id="13" xr3:uid="{C3C777BB-B7C0-4722-9240-DAC37612029E}" name="ActualResult" totalsRowFunction="count" dataDxfId="430" totalsRowDxfId="429"/>
    <tableColumn id="17" xr3:uid="{239B68C2-07A2-4506-9EC8-00E52DD7178A}" name="GameIsOver" totalsRowFunction="count" dataDxfId="428" totalsRowDxfId="427">
      <calculatedColumnFormula>IF(ISBLANK(Table2[[#This Row],[ActualResult]]), 0, 1)</calculatedColumnFormula>
    </tableColumn>
    <tableColumn id="14" xr3:uid="{C40BC093-C7BF-4F78-9D28-E8E87FFCAD46}" name="CorrectWinnerPrediction" totalsRowFunction="count" dataDxfId="426" totalsRowDxfId="425">
      <calculatedColumnFormula>IF(ISBLANK(Table2[[#This Row],[ActualResult]]), "_", IF(Table2[[#This Row],[ActualWinner]]=Table2[[#This Row],[PredictedWinner]], "Y", "N"))</calculatedColumnFormula>
    </tableColumn>
    <tableColumn id="15" xr3:uid="{C618B085-5C74-412F-85AA-D89305FDA75C}" name="CorrectAwayScorePrediction" totalsRowFunction="count" dataDxfId="424" totalsRowDxfId="423">
      <calculatedColumnFormula>IF(Table2[[#This Row],[ActualAwayScore]]&gt;Table2[[#This Row],[PredictedAwayScore]], "N", IF(ISBLANK(Table2[[#This Row],[ActualResult]]), "_", IF(Table2[[#This Row],[ActualAwayScore]]=Table2[[#This Row],[PredictedAwayScore]], "Y", "N")))</calculatedColumnFormula>
    </tableColumn>
    <tableColumn id="16" xr3:uid="{7C4F0E40-7EDA-4325-8813-A3960FBAB575}" name="CorrectHomeScorePrediction" totalsRowFunction="count" dataDxfId="422" totalsRowDxfId="421">
      <calculatedColumnFormula>IF(Table2[[#This Row],[ActualHomeScore]]&gt;Table2[[#This Row],[PredictedHomeScore]],"N", IF(ISBLANK(Table2[[#This Row],[ActualResult]]), "_", IF(Table2[[#This Row],[ActualHomeScore]]=Table2[[#This Row],[PredictedHomeScore]], "Y", "N")))</calculatedColumnFormula>
    </tableColumn>
    <tableColumn id="18" xr3:uid="{2C8487CF-838F-422E-B5A2-3A0CC548E50A}" name="WatchedGame" totalsRowFunction="count" dataDxfId="420" totalsRowDxfId="419"/>
    <tableColumn id="19" xr3:uid="{665B4234-0C9B-451F-996C-0671FAEA8ED7}" name="LosingTeam" totalsRowFunction="count" dataDxfId="418" totalsRowDxfId="417">
      <calculatedColumnFormula>IF($L3="_", "_", IF($L3=$D3,$E3,$D3))</calculatedColumnFormula>
    </tableColumn>
    <tableColumn id="20" xr3:uid="{44E37CA6-669F-47CA-95D2-B831EB8B3628}" name="InterConf" totalsRowFunction="count" dataDxfId="416" totalsRowDxfId="415">
      <calculatedColumnFormula>IF(INDEX(StatsRegularSeason20242025!$A$2:$C$33,MATCH(Table2[[#This Row],[AwayTeam]],StatsRegularSeason20242025!$A$2:$A$33,0),2)=INDEX(StatsRegularSeason20242025!$A$2:$C$33,MATCH(Table2[[#This Row],[HomeTeam]],StatsRegularSeason20242025!$A$2:$A$33,0),2),1,0)</calculatedColumnFormula>
    </tableColumn>
    <tableColumn id="21" xr3:uid="{78DE7D6E-6DD5-491B-9FC5-640D6B0B5A42}" name="InterDiv" totalsRowFunction="count" dataDxfId="414" totalsRowDxfId="413">
      <calculatedColumnFormula>IF(INDEX(StatsRegularSeason20242025!$A$2:$C$33,MATCH(Table2[[#This Row],[AwayTeam]],StatsRegularSeason20242025!$A$2:$A$33,0),3)=INDEX(StatsRegularSeason20242025!$A$2:$C$33,MATCH(Table2[[#This Row],[HomeTeam]],StatsRegularSeason20242025!$A$2:$A$33,0),3),1,0)</calculatedColumnFormula>
    </tableColumn>
    <tableColumn id="23" xr3:uid="{BD421287-62E1-4BBF-B3B9-624256FCD683}" name="SameConfDiffDiv" totalsRowFunction="count" dataDxfId="412" totalsRowDxfId="411">
      <calculatedColumnFormula>IF(Table2[[#This Row],[InterConf]]=1,IF(Table2[[#This Row],[InterDiv]]=0, 1, 0), 0)</calculatedColumnFormula>
    </tableColumn>
    <tableColumn id="22" xr3:uid="{CF57AF56-FFCF-4952-BAB8-36DAD7FDF03B}" name="CrossConf" totalsRowFunction="count" dataDxfId="410" totalsRowDxfId="409">
      <calculatedColumnFormula>IF(INDEX(StatsRegularSeason20242025!$A$2:$C$33,MATCH(Table2[[#This Row],[AwayTeam]],StatsRegularSeason20242025!$A$2:$A$33,0),2)&lt;&gt;INDEX(StatsRegularSeason20242025!$A$2:$C$33,MATCH(Table2[[#This Row],[HomeTeam]],StatsRegularSeason20242025!$A$2:$A$33,0),2),1,0)</calculatedColumnFormula>
    </tableColumn>
    <tableColumn id="24" xr3:uid="{90E837FC-37D9-4B73-A78A-B511142146ED}" name="PreGameNotes" totalsRowFunction="count" dataDxfId="408" totalsRowDxfId="407"/>
    <tableColumn id="25" xr3:uid="{5D6968E6-45CE-4B45-818F-1A4B201A39D4}" name="PostGameNotes" totalsRowFunction="count" dataDxfId="406" totalsRowDxfId="405"/>
    <tableColumn id="26" xr3:uid="{4CC012EB-DB6C-4853-A5B9-75650FDCD78B}" name="GameHasShutOut" dataDxfId="404" totalsRowDxfId="403">
      <calculatedColumnFormula>IF(AND(Table2[[#This Row],[GameIsOver]]=1,Table2[[#This Row],[ActualHomeScore]]*Table2[[#This Row],[ActualAwayScore]]=0), 1,0)</calculatedColumnFormula>
    </tableColumn>
    <tableColumn id="30" xr3:uid="{9F2BC698-979E-418D-A635-D09045DEAC35}" name="NewPointsAway" dataDxfId="402" totalsRowDxfId="401">
      <calculatedColumnFormula>IF(Table2[[#This Row],[GameIsOver]]=0,0, IF(Table2[[#This Row],[ActualWinner]]=Table2[[#This Row],[AwayTeam]], 2, IF(OR(Table2[[#This Row],[ActualResult]]="OT", Table2[[#This Row],[ActualResult]]="SO"), 1, 0)))</calculatedColumnFormula>
    </tableColumn>
    <tableColumn id="28" xr3:uid="{346EA37D-2862-434E-B402-5CEB7245248C}" name="NewPointsHome" dataDxfId="400" totalsRowDxfId="399">
      <calculatedColumnFormula>IF(Table2[[#This Row],[GameIsOver]]= 0, 0, IF(Table2[[#This Row],[ActualWinner]]=Table2[[#This Row],[HomeTeam]], 2, IF(OR(Table2[[#This Row],[ActualResult]]="OT", Table2[[#This Row],[ActualResult]]="SO"), 1, 0)))</calculatedColumnFormula>
    </tableColumn>
    <tableColumn id="27" xr3:uid="{5470A758-79E5-488C-A4C8-1FC293C00258}" name="GamePredictionScore" dataDxfId="398" totalsRowDxfId="397">
      <calculatedColumnFormula>(($AR$11)*IF(Table2[[#This Row],[CorrectWinnerPrediction]]="Y", 1, 0))+(($AR$12)*IF(Table2[[#This Row],[CorrectAwayScorePrediction]]="Y", 1, 0))+(($AR$13)*IF(Table2[[#This Row],[CorrectHomeScorePrediction]]="Y", 1, 0))</calculatedColumnFormula>
    </tableColumn>
    <tableColumn id="31" xr3:uid="{4B765D38-7690-40FC-AA0D-1B437759BB0B}" name="GamePredictionScore2" dataDxfId="396" totalsRowDxfId="395">
      <calculatedColumnFormula>(($AR$11)*IF(Table2[[#This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calculatedColumnFormula>
    </tableColumn>
    <tableColumn id="29" xr3:uid="{39017A55-D265-4D66-A78B-1407944601E7}" name="Weekday" dataDxfId="394" totalsRowDxfId="393">
      <calculatedColumnFormula>IF(WEEKDAY(Table2[[#This Row],[GameDate]])=1,"SUN",IF(WEEKDAY(Table2[[#This Row],[GameDate]])=2,"MON",IF(WEEKDAY(Table2[[#This Row],[GameDate]])=3,"TUE",IF(WEEKDAY(Table2[[#This Row],[GameDate]])=4,"WED",IF(WEEKDAY(Table2[[#This Row],[GameDate]])=5,"THU",IF(WEEKDAY(Table2[[#This Row],[GameDate]])=6,"FRI", "SAT"))))))</calculatedColumnFormula>
    </tableColumn>
    <tableColumn id="32" xr3:uid="{E3D2BADE-4DC6-45DD-8E40-A8CF4A848499}" name="PredictedAwayScorePlusMinus" dataDxfId="392" totalsRowDxfId="391">
      <calculatedColumnFormula>Table2[[#This Row],[ActualAwayScore]]-Table2[[#This Row],[PredictedAwayScore]]</calculatedColumnFormula>
    </tableColumn>
    <tableColumn id="33" xr3:uid="{6DAB8D33-9AC0-4212-9CC7-EE429158576E}" name="PredictedHomeScorePlusMinus" dataDxfId="390" totalsRowDxfId="389">
      <calculatedColumnFormula>Table2[[#This Row],[ActualHomeScore]]-Table2[[#This Row],[PredictedHomeScore]]</calculatedColumnFormula>
    </tableColumn>
    <tableColumn id="34" xr3:uid="{A99B5A7F-1537-4AAF-9568-8B0736364400}" name="PredictedAwayScorePlusMinusByDate" dataDxfId="388" totalsRowDxfId="387">
      <calculatedColumnFormula>SUMIF($B$3:$B$1315, $B3, $AF$3:$AF$1315)</calculatedColumnFormula>
    </tableColumn>
    <tableColumn id="35" xr3:uid="{438B3C73-5C9F-4061-9177-ADA21EB41F1F}" name="PredictedHomeScorePlusMinusByDate" dataDxfId="386" totalsRowDxfId="385">
      <calculatedColumnFormula>SUMIF($B$3:$B$1315, $B3, $AG$3:$AG$1315)</calculatedColumnFormula>
    </tableColumn>
  </tableColumns>
  <tableStyleInfo name="TableStyleMedium2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4EEDFCB-ED7A-4BB1-A2EE-67F4F56372D2}" name="Table1" displayName="Table1" ref="A1:AG273" totalsRowShown="0" headerRowDxfId="384" dataDxfId="383">
  <autoFilter ref="A1:AG273" xr:uid="{74EEDFCB-ED7A-4BB1-A2EE-67F4F56372D2}"/>
  <tableColumns count="33">
    <tableColumn id="1" xr3:uid="{A49AAD1C-7D7D-45B8-A139-0779BA31A77E}" name="Date" dataDxfId="382"/>
    <tableColumn id="2" xr3:uid="{730CD6D2-246F-432B-8EEB-0203EE317A26}" name="ANA" dataDxfId="381">
      <calculatedColumnFormula>SUMIFS(DataRegularSeason20242025!$AA$3:$AA$1315,DataRegularSeason20242025!$B$3:$B$1315, "&lt;=" &amp; $A2, DataRegularSeason20242025!$D$3:$D$1315, B$1)+SUMIFS(DataRegularSeason20242025!$AB$3:$AB$1315,DataRegularSeason20242025!$B$3:$B$1315, "&lt;=" &amp; $A2, DataRegularSeason20242025!$E$3:$E$1315, B$1)</calculatedColumnFormula>
    </tableColumn>
    <tableColumn id="3" xr3:uid="{4F0F3843-D93F-48CE-A6F7-195FBA05CDF6}" name="BOS" dataDxfId="380"/>
    <tableColumn id="4" xr3:uid="{87F00FE4-13FE-4967-9AA3-C167D9305BF9}" name="BUF" dataDxfId="379"/>
    <tableColumn id="5" xr3:uid="{E4871159-5731-4550-8344-84BE83ED01F0}" name="CAR" dataDxfId="378"/>
    <tableColumn id="6" xr3:uid="{5725D175-4124-4B24-993F-7A6EFE1491AC}" name="CBJ" dataDxfId="377"/>
    <tableColumn id="7" xr3:uid="{C13EFE5D-116B-45F1-A9D9-40B119CB0AD5}" name="CGY" dataDxfId="376"/>
    <tableColumn id="8" xr3:uid="{64E13E1C-E642-404F-86A4-5519B5259476}" name="CHI" dataDxfId="375"/>
    <tableColumn id="9" xr3:uid="{36E64709-D15B-46B3-A7DE-B98D6486B271}" name="COL" dataDxfId="374"/>
    <tableColumn id="10" xr3:uid="{1CD1FEAC-B353-4165-A857-F8E64B61D6BA}" name="DAL" dataDxfId="373"/>
    <tableColumn id="11" xr3:uid="{23CC1A05-CF3C-41D9-ADFE-F115BEFC985F}" name="DET" dataDxfId="372"/>
    <tableColumn id="12" xr3:uid="{1C5CEC72-E9F1-43F8-A2AB-965A58C697FF}" name="EDM" dataDxfId="371"/>
    <tableColumn id="13" xr3:uid="{CC6E7C18-A903-499F-B324-61FD69F457D3}" name="FLA" dataDxfId="370"/>
    <tableColumn id="14" xr3:uid="{EA30EDB7-6072-42F9-B2C0-5015D88CD405}" name="LAK" dataDxfId="369"/>
    <tableColumn id="15" xr3:uid="{43F59676-0F92-4F04-B89B-D52DE8300412}" name="MIN" dataDxfId="368"/>
    <tableColumn id="16" xr3:uid="{74052D50-F767-4835-96C3-D812137B6B78}" name="MTL" dataDxfId="367"/>
    <tableColumn id="17" xr3:uid="{090B024D-8AC7-4C1B-9B31-4454C3F37CB3}" name="NJD" dataDxfId="366"/>
    <tableColumn id="18" xr3:uid="{526C0944-F465-462A-8ECA-BF074D7EB1DE}" name="NSH" dataDxfId="365"/>
    <tableColumn id="19" xr3:uid="{7C20E30B-1AA1-48BD-A65C-DE528BA72FE6}" name="NYI" dataDxfId="364"/>
    <tableColumn id="20" xr3:uid="{27A2F177-CC7A-4B19-977F-CEA1C51D6C0E}" name="NYR" dataDxfId="363"/>
    <tableColumn id="21" xr3:uid="{073FE83E-0AF1-44C3-AE3C-5BD26992F7D5}" name="OTT" dataDxfId="362"/>
    <tableColumn id="22" xr3:uid="{6370A811-7903-4DD2-9DE8-8D7B816BE146}" name="PHI" dataDxfId="361"/>
    <tableColumn id="23" xr3:uid="{37BEE05D-28D8-4538-8285-29B64599DD4E}" name="PIT" dataDxfId="360"/>
    <tableColumn id="24" xr3:uid="{132755F5-4605-4136-9380-5C1921B33212}" name="SEA" dataDxfId="359"/>
    <tableColumn id="25" xr3:uid="{0468EE05-8CDF-4319-BE9D-D89F14C8E183}" name="SJS" dataDxfId="358"/>
    <tableColumn id="26" xr3:uid="{C0A1252B-B678-413D-B72A-E409CAA4D568}" name="STL" dataDxfId="357"/>
    <tableColumn id="27" xr3:uid="{2FCCA5C4-ADEA-43B2-980E-C95A408B8B92}" name="TBL" dataDxfId="356"/>
    <tableColumn id="28" xr3:uid="{399BA29B-CDF9-4FB4-9C8F-90EF3231D634}" name="TOR" dataDxfId="355"/>
    <tableColumn id="29" xr3:uid="{3FD60A86-C15C-4F59-96BA-7D808B5C7AF7}" name="UTA" dataDxfId="354"/>
    <tableColumn id="30" xr3:uid="{E95E1BF9-F880-45B8-BABE-2E3FFD2EB59F}" name="VAN" dataDxfId="353"/>
    <tableColumn id="31" xr3:uid="{14971F10-0533-4026-A0C3-1CD757193D21}" name="VGK" dataDxfId="352"/>
    <tableColumn id="32" xr3:uid="{78F9574A-44B1-4063-8869-88AD0333E712}" name="WPG" dataDxfId="351"/>
    <tableColumn id="33" xr3:uid="{E013F70D-43E1-4AE8-99B8-77027202A8A5}" name="WSH" dataDxfId="350"/>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A4A11DC-9405-4D6C-9F97-FDF0CCB41A11}" name="Table4" displayName="Table4" ref="A1:JO34" totalsRowCount="1" headerRowDxfId="349" dataDxfId="348">
  <autoFilter ref="A1:JO33" xr:uid="{2A4A11DC-9405-4D6C-9F97-FDF0CCB41A11}"/>
  <sortState xmlns:xlrd2="http://schemas.microsoft.com/office/spreadsheetml/2017/richdata2" ref="A2:JO33">
    <sortCondition ref="B2:B33"/>
    <sortCondition ref="C2:C33"/>
    <sortCondition descending="1" ref="BA2:BA33"/>
  </sortState>
  <tableColumns count="275">
    <tableColumn id="1" xr3:uid="{6A7086D0-711A-41B7-A4B8-9D377B70EC26}" name="Team" totalsRowLabel="Total" dataDxfId="347"/>
    <tableColumn id="274" xr3:uid="{010ED52E-0419-4863-94F8-9AF3356A2738}" name="Conf" dataDxfId="346"/>
    <tableColumn id="275" xr3:uid="{72531E18-55CF-4588-B22F-9093ECF8BF1A}" name="Div" dataDxfId="345"/>
    <tableColumn id="2" xr3:uid="{BD7886D5-3240-48F9-AD10-972D3E8FE85B}" name="2024-10-03" totalsRowFunction="average" dataDxfId="344">
      <calculatedColumnFormula>SUMIFS(DataRegularSeason20242025!$AA$3:$AA$1315,DataRegularSeason20242025!$B$3:$B$1315, "&lt;=" &amp; D$1, DataRegularSeason20242025!$D$3:$D$1315, $A2)+SUMIFS(DataRegularSeason20242025!$AB$3:$AB$1315,DataRegularSeason20242025!$B$3:$B$1315, "&lt;=" &amp; D$1, DataRegularSeason20242025!$E$3:$E$1315, $A2)</calculatedColumnFormula>
    </tableColumn>
    <tableColumn id="3" xr3:uid="{98872052-16D8-4D05-BDBE-D54E37CF6945}" name="2024-10-04" totalsRowFunction="average" dataDxfId="343">
      <calculatedColumnFormula>SUMIFS(DataRegularSeason20242025!$AA$3:$AA$1315,DataRegularSeason20242025!$B$3:$B$1315, "&lt;=" &amp; E$1, DataRegularSeason20242025!$D$3:$D$1315, $A2)+SUMIFS(DataRegularSeason20242025!$AB$3:$AB$1315,DataRegularSeason20242025!$B$3:$B$1315, "&lt;=" &amp; E$1, DataRegularSeason20242025!$E$3:$E$1315, $A2)</calculatedColumnFormula>
    </tableColumn>
    <tableColumn id="4" xr3:uid="{D5ACFDFE-ED1B-4A91-97E1-53311E3027C1}" name="2024-10-05" totalsRowFunction="average" dataDxfId="342">
      <calculatedColumnFormula>SUMIFS(DataRegularSeason20242025!$AA$3:$AA$1315,DataRegularSeason20242025!$B$3:$B$1315, "&lt;=" &amp; F$1, DataRegularSeason20242025!$D$3:$D$1315, $A2)+SUMIFS(DataRegularSeason20242025!$AB$3:$AB$1315,DataRegularSeason20242025!$B$3:$B$1315, "&lt;=" &amp; F$1, DataRegularSeason20242025!$E$3:$E$1315, $A2)</calculatedColumnFormula>
    </tableColumn>
    <tableColumn id="5" xr3:uid="{A356CF2C-0F71-43B2-A14E-A13CE133DCC5}" name="2024-10-06" totalsRowFunction="average" dataDxfId="341">
      <calculatedColumnFormula>SUMIFS(DataRegularSeason20242025!$AA$3:$AA$1315,DataRegularSeason20242025!$B$3:$B$1315, "&lt;=" &amp; G$1, DataRegularSeason20242025!$D$3:$D$1315, $A2)+SUMIFS(DataRegularSeason20242025!$AB$3:$AB$1315,DataRegularSeason20242025!$B$3:$B$1315, "&lt;=" &amp; G$1, DataRegularSeason20242025!$E$3:$E$1315, $A2)</calculatedColumnFormula>
    </tableColumn>
    <tableColumn id="6" xr3:uid="{B95D3FBD-0F27-4BFA-9F98-A94D29B2C0C8}" name="2024-10-07" totalsRowFunction="average" dataDxfId="340">
      <calculatedColumnFormula>SUMIFS(DataRegularSeason20242025!$AA$3:$AA$1315,DataRegularSeason20242025!$B$3:$B$1315, "&lt;=" &amp; H$1, DataRegularSeason20242025!$D$3:$D$1315, $A2)+SUMIFS(DataRegularSeason20242025!$AB$3:$AB$1315,DataRegularSeason20242025!$B$3:$B$1315, "&lt;=" &amp; H$1, DataRegularSeason20242025!$E$3:$E$1315, $A2)</calculatedColumnFormula>
    </tableColumn>
    <tableColumn id="7" xr3:uid="{615E00D5-C751-4DD4-9D8B-D110FDE454F9}" name="2024-10-08" totalsRowFunction="average" dataDxfId="339">
      <calculatedColumnFormula>SUMIFS(DataRegularSeason20242025!$AA$3:$AA$1315,DataRegularSeason20242025!$B$3:$B$1315, "&lt;=" &amp; I$1, DataRegularSeason20242025!$D$3:$D$1315, $A2)+SUMIFS(DataRegularSeason20242025!$AB$3:$AB$1315,DataRegularSeason20242025!$B$3:$B$1315, "&lt;=" &amp; I$1, DataRegularSeason20242025!$E$3:$E$1315, $A2)</calculatedColumnFormula>
    </tableColumn>
    <tableColumn id="8" xr3:uid="{8C265840-7DD3-482E-A38C-56655BAFED80}" name="2024-10-09" totalsRowFunction="average" dataDxfId="338">
      <calculatedColumnFormula>SUMIFS(DataRegularSeason20242025!$AA$3:$AA$1315,DataRegularSeason20242025!$B$3:$B$1315, "&lt;=" &amp; J$1, DataRegularSeason20242025!$D$3:$D$1315, $A2)+SUMIFS(DataRegularSeason20242025!$AB$3:$AB$1315,DataRegularSeason20242025!$B$3:$B$1315, "&lt;=" &amp; J$1, DataRegularSeason20242025!$E$3:$E$1315, $A2)</calculatedColumnFormula>
    </tableColumn>
    <tableColumn id="9" xr3:uid="{77E16772-BE39-4320-B6D0-1FB729516296}" name="2024-10-10" totalsRowFunction="average" dataDxfId="337">
      <calculatedColumnFormula>SUMIFS(DataRegularSeason20242025!$AA$3:$AA$1315,DataRegularSeason20242025!$B$3:$B$1315, "&lt;=" &amp; K$1, DataRegularSeason20242025!$D$3:$D$1315, $A2)+SUMIFS(DataRegularSeason20242025!$AB$3:$AB$1315,DataRegularSeason20242025!$B$3:$B$1315, "&lt;=" &amp; K$1, DataRegularSeason20242025!$E$3:$E$1315, $A2)</calculatedColumnFormula>
    </tableColumn>
    <tableColumn id="10" xr3:uid="{BF068027-B669-435F-8B89-997826EB1736}" name="2024-10-11" totalsRowFunction="average" dataDxfId="336">
      <calculatedColumnFormula>SUMIFS(DataRegularSeason20242025!$AA$3:$AA$1315,DataRegularSeason20242025!$B$3:$B$1315, "&lt;=" &amp; L$1, DataRegularSeason20242025!$D$3:$D$1315, $A2)+SUMIFS(DataRegularSeason20242025!$AB$3:$AB$1315,DataRegularSeason20242025!$B$3:$B$1315, "&lt;=" &amp; L$1, DataRegularSeason20242025!$E$3:$E$1315, $A2)</calculatedColumnFormula>
    </tableColumn>
    <tableColumn id="11" xr3:uid="{6F95A614-148D-46FA-8D42-515195170DA5}" name="2024-10-12" totalsRowFunction="average" dataDxfId="335">
      <calculatedColumnFormula>SUMIFS(DataRegularSeason20242025!$AA$3:$AA$1315,DataRegularSeason20242025!$B$3:$B$1315, "&lt;=" &amp; M$1, DataRegularSeason20242025!$D$3:$D$1315, $A2)+SUMIFS(DataRegularSeason20242025!$AB$3:$AB$1315,DataRegularSeason20242025!$B$3:$B$1315, "&lt;=" &amp; M$1, DataRegularSeason20242025!$E$3:$E$1315, $A2)</calculatedColumnFormula>
    </tableColumn>
    <tableColumn id="12" xr3:uid="{266683A8-AAFE-41A8-B9F7-80A97D2F1A86}" name="2024-10-13" totalsRowFunction="average" dataDxfId="334">
      <calculatedColumnFormula>SUMIFS(DataRegularSeason20242025!$AA$3:$AA$1315,DataRegularSeason20242025!$B$3:$B$1315, "&lt;=" &amp; N$1, DataRegularSeason20242025!$D$3:$D$1315, $A2)+SUMIFS(DataRegularSeason20242025!$AB$3:$AB$1315,DataRegularSeason20242025!$B$3:$B$1315, "&lt;=" &amp; N$1, DataRegularSeason20242025!$E$3:$E$1315, $A2)</calculatedColumnFormula>
    </tableColumn>
    <tableColumn id="13" xr3:uid="{D323786C-FC1E-4608-8DC5-107EC190FA67}" name="2024-10-14" totalsRowFunction="average" dataDxfId="333">
      <calculatedColumnFormula>SUMIFS(DataRegularSeason20242025!$AA$3:$AA$1315,DataRegularSeason20242025!$B$3:$B$1315, "&lt;=" &amp; O$1, DataRegularSeason20242025!$D$3:$D$1315, $A2)+SUMIFS(DataRegularSeason20242025!$AB$3:$AB$1315,DataRegularSeason20242025!$B$3:$B$1315, "&lt;=" &amp; O$1, DataRegularSeason20242025!$E$3:$E$1315, $A2)</calculatedColumnFormula>
    </tableColumn>
    <tableColumn id="14" xr3:uid="{10EA0AA8-0DB3-4C8E-83A6-6AC8BD43E2A1}" name="2024-10-15" totalsRowFunction="average" dataDxfId="332">
      <calculatedColumnFormula>SUMIFS(DataRegularSeason20242025!$AA$3:$AA$1315,DataRegularSeason20242025!$B$3:$B$1315, "&lt;=" &amp; P$1, DataRegularSeason20242025!$D$3:$D$1315, $A2)+SUMIFS(DataRegularSeason20242025!$AB$3:$AB$1315,DataRegularSeason20242025!$B$3:$B$1315, "&lt;=" &amp; P$1, DataRegularSeason20242025!$E$3:$E$1315, $A2)</calculatedColumnFormula>
    </tableColumn>
    <tableColumn id="15" xr3:uid="{DB007DCA-B1C3-4BC0-AB89-888CC72735DB}" name="2024-10-16" totalsRowFunction="average" dataDxfId="331">
      <calculatedColumnFormula>SUMIFS(DataRegularSeason20242025!$AA$3:$AA$1315,DataRegularSeason20242025!$B$3:$B$1315, "&lt;=" &amp; Q$1, DataRegularSeason20242025!$D$3:$D$1315, $A2)+SUMIFS(DataRegularSeason20242025!$AB$3:$AB$1315,DataRegularSeason20242025!$B$3:$B$1315, "&lt;=" &amp; Q$1, DataRegularSeason20242025!$E$3:$E$1315, $A2)</calculatedColumnFormula>
    </tableColumn>
    <tableColumn id="16" xr3:uid="{C4E3B126-6494-441D-A7C5-C6EDECB68881}" name="2024-10-17" totalsRowFunction="average" dataDxfId="330">
      <calculatedColumnFormula>SUMIFS(DataRegularSeason20242025!$AA$3:$AA$1315,DataRegularSeason20242025!$B$3:$B$1315, "&lt;=" &amp; R$1, DataRegularSeason20242025!$D$3:$D$1315, $A2)+SUMIFS(DataRegularSeason20242025!$AB$3:$AB$1315,DataRegularSeason20242025!$B$3:$B$1315, "&lt;=" &amp; R$1, DataRegularSeason20242025!$E$3:$E$1315, $A2)</calculatedColumnFormula>
    </tableColumn>
    <tableColumn id="17" xr3:uid="{B60C321B-62AB-419A-BAF8-E891FE9B36B9}" name="2024-10-18" totalsRowFunction="average" dataDxfId="329">
      <calculatedColumnFormula>SUMIFS(DataRegularSeason20242025!$AA$3:$AA$1315,DataRegularSeason20242025!$B$3:$B$1315, "&lt;=" &amp; S$1, DataRegularSeason20242025!$D$3:$D$1315, $A2)+SUMIFS(DataRegularSeason20242025!$AB$3:$AB$1315,DataRegularSeason20242025!$B$3:$B$1315, "&lt;=" &amp; S$1, DataRegularSeason20242025!$E$3:$E$1315, $A2)</calculatedColumnFormula>
    </tableColumn>
    <tableColumn id="18" xr3:uid="{1105728A-0673-40EE-811A-C3DAA6D6E777}" name="2024-10-19" totalsRowFunction="average" dataDxfId="328">
      <calculatedColumnFormula>SUMIFS(DataRegularSeason20242025!$AA$3:$AA$1315,DataRegularSeason20242025!$B$3:$B$1315, "&lt;=" &amp; T$1, DataRegularSeason20242025!$D$3:$D$1315, $A2)+SUMIFS(DataRegularSeason20242025!$AB$3:$AB$1315,DataRegularSeason20242025!$B$3:$B$1315, "&lt;=" &amp; T$1, DataRegularSeason20242025!$E$3:$E$1315, $A2)</calculatedColumnFormula>
    </tableColumn>
    <tableColumn id="19" xr3:uid="{F2668510-5B78-4284-AA0A-9CBE65D63E66}" name="2024-10-20" totalsRowFunction="average" dataDxfId="327">
      <calculatedColumnFormula>SUMIFS(DataRegularSeason20242025!$AA$3:$AA$1315,DataRegularSeason20242025!$B$3:$B$1315, "&lt;=" &amp; U$1, DataRegularSeason20242025!$D$3:$D$1315, $A2)+SUMIFS(DataRegularSeason20242025!$AB$3:$AB$1315,DataRegularSeason20242025!$B$3:$B$1315, "&lt;=" &amp; U$1, DataRegularSeason20242025!$E$3:$E$1315, $A2)</calculatedColumnFormula>
    </tableColumn>
    <tableColumn id="20" xr3:uid="{580C97A8-3CD3-4165-B591-83027D120B9A}" name="2024-10-21" totalsRowFunction="average" dataDxfId="326">
      <calculatedColumnFormula>SUMIFS(DataRegularSeason20242025!$AA$3:$AA$1315,DataRegularSeason20242025!$B$3:$B$1315, "&lt;=" &amp; V$1, DataRegularSeason20242025!$D$3:$D$1315, $A2)+SUMIFS(DataRegularSeason20242025!$AB$3:$AB$1315,DataRegularSeason20242025!$B$3:$B$1315, "&lt;=" &amp; V$1, DataRegularSeason20242025!$E$3:$E$1315, $A2)</calculatedColumnFormula>
    </tableColumn>
    <tableColumn id="21" xr3:uid="{8123FFB0-AEAA-4E5D-A769-79C111873BF4}" name="2024-10-22" totalsRowFunction="average" dataDxfId="325">
      <calculatedColumnFormula>SUMIFS(DataRegularSeason20242025!$AA$3:$AA$1315,DataRegularSeason20242025!$B$3:$B$1315, "&lt;=" &amp; W$1, DataRegularSeason20242025!$D$3:$D$1315, $A2)+SUMIFS(DataRegularSeason20242025!$AB$3:$AB$1315,DataRegularSeason20242025!$B$3:$B$1315, "&lt;=" &amp; W$1, DataRegularSeason20242025!$E$3:$E$1315, $A2)</calculatedColumnFormula>
    </tableColumn>
    <tableColumn id="22" xr3:uid="{7C205C36-288E-4FA6-9D90-C4748C1C2609}" name="2024-10-23" totalsRowFunction="average" dataDxfId="324">
      <calculatedColumnFormula>SUMIFS(DataRegularSeason20242025!$AA$3:$AA$1315,DataRegularSeason20242025!$B$3:$B$1315, "&lt;=" &amp; X$1, DataRegularSeason20242025!$D$3:$D$1315, $A2)+SUMIFS(DataRegularSeason20242025!$AB$3:$AB$1315,DataRegularSeason20242025!$B$3:$B$1315, "&lt;=" &amp; X$1, DataRegularSeason20242025!$E$3:$E$1315, $A2)</calculatedColumnFormula>
    </tableColumn>
    <tableColumn id="23" xr3:uid="{AE7E17DD-0AED-40B5-B1E9-D21DFD82C613}" name="2024-10-24" totalsRowFunction="average" dataDxfId="323">
      <calculatedColumnFormula>SUMIFS(DataRegularSeason20242025!$AA$3:$AA$1315,DataRegularSeason20242025!$B$3:$B$1315, "&lt;=" &amp; Y$1, DataRegularSeason20242025!$D$3:$D$1315, $A2)+SUMIFS(DataRegularSeason20242025!$AB$3:$AB$1315,DataRegularSeason20242025!$B$3:$B$1315, "&lt;=" &amp; Y$1, DataRegularSeason20242025!$E$3:$E$1315, $A2)</calculatedColumnFormula>
    </tableColumn>
    <tableColumn id="24" xr3:uid="{A8E04E8B-8CB6-4F89-9DA3-F9F2A9368AAE}" name="2024-10-25" totalsRowFunction="average" dataDxfId="322">
      <calculatedColumnFormula>SUMIFS(DataRegularSeason20242025!$AA$3:$AA$1315,DataRegularSeason20242025!$B$3:$B$1315, "&lt;=" &amp; Z$1, DataRegularSeason20242025!$D$3:$D$1315, $A2)+SUMIFS(DataRegularSeason20242025!$AB$3:$AB$1315,DataRegularSeason20242025!$B$3:$B$1315, "&lt;=" &amp; Z$1, DataRegularSeason20242025!$E$3:$E$1315, $A2)</calculatedColumnFormula>
    </tableColumn>
    <tableColumn id="25" xr3:uid="{654DFB94-6B2E-40D1-AA9B-65A51F25CAD4}" name="2024-10-26" totalsRowFunction="average" dataDxfId="321">
      <calculatedColumnFormula>SUMIFS(DataRegularSeason20242025!$AA$3:$AA$1315,DataRegularSeason20242025!$B$3:$B$1315, "&lt;=" &amp; AA$1, DataRegularSeason20242025!$D$3:$D$1315, $A2)+SUMIFS(DataRegularSeason20242025!$AB$3:$AB$1315,DataRegularSeason20242025!$B$3:$B$1315, "&lt;=" &amp; AA$1, DataRegularSeason20242025!$E$3:$E$1315, $A2)</calculatedColumnFormula>
    </tableColumn>
    <tableColumn id="26" xr3:uid="{8C2555ED-7616-4B53-A26C-3F2A23098B5F}" name="2024-10-27" totalsRowFunction="average" dataDxfId="320">
      <calculatedColumnFormula>SUMIFS(DataRegularSeason20242025!$AA$3:$AA$1315,DataRegularSeason20242025!$B$3:$B$1315, "&lt;=" &amp; AB$1, DataRegularSeason20242025!$D$3:$D$1315, $A2)+SUMIFS(DataRegularSeason20242025!$AB$3:$AB$1315,DataRegularSeason20242025!$B$3:$B$1315, "&lt;=" &amp; AB$1, DataRegularSeason20242025!$E$3:$E$1315, $A2)</calculatedColumnFormula>
    </tableColumn>
    <tableColumn id="27" xr3:uid="{47843C4F-1DC6-40D5-8DD4-7D2A8AED524D}" name="2024-10-28" totalsRowFunction="average" dataDxfId="319">
      <calculatedColumnFormula>SUMIFS(DataRegularSeason20242025!$AA$3:$AA$1315,DataRegularSeason20242025!$B$3:$B$1315, "&lt;=" &amp; AC$1, DataRegularSeason20242025!$D$3:$D$1315, $A2)+SUMIFS(DataRegularSeason20242025!$AB$3:$AB$1315,DataRegularSeason20242025!$B$3:$B$1315, "&lt;=" &amp; AC$1, DataRegularSeason20242025!$E$3:$E$1315, $A2)</calculatedColumnFormula>
    </tableColumn>
    <tableColumn id="28" xr3:uid="{84ADAE9F-4348-4478-B7D7-E62908F64F4A}" name="2024-10-29" totalsRowFunction="average" dataDxfId="318">
      <calculatedColumnFormula>SUMIFS(DataRegularSeason20242025!$AA$3:$AA$1315,DataRegularSeason20242025!$B$3:$B$1315, "&lt;=" &amp; AD$1, DataRegularSeason20242025!$D$3:$D$1315, $A2)+SUMIFS(DataRegularSeason20242025!$AB$3:$AB$1315,DataRegularSeason20242025!$B$3:$B$1315, "&lt;=" &amp; AD$1, DataRegularSeason20242025!$E$3:$E$1315, $A2)</calculatedColumnFormula>
    </tableColumn>
    <tableColumn id="29" xr3:uid="{567DFD2D-DBC8-4AC5-9A82-340A1E4F4F3F}" name="2024-10-30" totalsRowFunction="average" dataDxfId="317">
      <calculatedColumnFormula>SUMIFS(DataRegularSeason20242025!$AA$3:$AA$1315,DataRegularSeason20242025!$B$3:$B$1315, "&lt;=" &amp; AE$1, DataRegularSeason20242025!$D$3:$D$1315, $A2)+SUMIFS(DataRegularSeason20242025!$AB$3:$AB$1315,DataRegularSeason20242025!$B$3:$B$1315, "&lt;=" &amp; AE$1, DataRegularSeason20242025!$E$3:$E$1315, $A2)</calculatedColumnFormula>
    </tableColumn>
    <tableColumn id="30" xr3:uid="{24678FE0-D8A8-48BB-8003-91BAC9CAF45C}" name="2024-10-31" totalsRowFunction="average" dataDxfId="316">
      <calculatedColumnFormula>SUMIFS(DataRegularSeason20242025!$AA$3:$AA$1315,DataRegularSeason20242025!$B$3:$B$1315, "&lt;=" &amp; AF$1, DataRegularSeason20242025!$D$3:$D$1315, $A2)+SUMIFS(DataRegularSeason20242025!$AB$3:$AB$1315,DataRegularSeason20242025!$B$3:$B$1315, "&lt;=" &amp; AF$1, DataRegularSeason20242025!$E$3:$E$1315, $A2)</calculatedColumnFormula>
    </tableColumn>
    <tableColumn id="31" xr3:uid="{2ED49638-4D8B-4061-A51D-A53AC5E086BB}" name="2024-11-01" totalsRowFunction="average" dataDxfId="315">
      <calculatedColumnFormula>SUMIFS(DataRegularSeason20242025!$AA$3:$AA$1315,DataRegularSeason20242025!$B$3:$B$1315, "&lt;=" &amp; AG$1, DataRegularSeason20242025!$D$3:$D$1315, $A2)+SUMIFS(DataRegularSeason20242025!$AB$3:$AB$1315,DataRegularSeason20242025!$B$3:$B$1315, "&lt;=" &amp; AG$1, DataRegularSeason20242025!$E$3:$E$1315, $A2)</calculatedColumnFormula>
    </tableColumn>
    <tableColumn id="32" xr3:uid="{B92E68DF-6D47-4947-8E2C-943FDC61DFBB}" name="2024-11-02" totalsRowFunction="average" dataDxfId="314">
      <calculatedColumnFormula>SUMIFS(DataRegularSeason20242025!$AA$3:$AA$1315,DataRegularSeason20242025!$B$3:$B$1315, "&lt;=" &amp; AH$1, DataRegularSeason20242025!$D$3:$D$1315, $A2)+SUMIFS(DataRegularSeason20242025!$AB$3:$AB$1315,DataRegularSeason20242025!$B$3:$B$1315, "&lt;=" &amp; AH$1, DataRegularSeason20242025!$E$3:$E$1315, $A2)</calculatedColumnFormula>
    </tableColumn>
    <tableColumn id="33" xr3:uid="{E1DF895E-61D7-4B18-B587-7D64FE11C0DA}" name="2024-11-03" totalsRowFunction="average" dataDxfId="313">
      <calculatedColumnFormula>SUMIFS(DataRegularSeason20242025!$AA$3:$AA$1315,DataRegularSeason20242025!$B$3:$B$1315, "&lt;=" &amp; AI$1, DataRegularSeason20242025!$D$3:$D$1315, $A2)+SUMIFS(DataRegularSeason20242025!$AB$3:$AB$1315,DataRegularSeason20242025!$B$3:$B$1315, "&lt;=" &amp; AI$1, DataRegularSeason20242025!$E$3:$E$1315, $A2)</calculatedColumnFormula>
    </tableColumn>
    <tableColumn id="34" xr3:uid="{BC0CDC0E-2823-475D-9D32-E83A07748A3E}" name="2024-11-04" totalsRowFunction="average" dataDxfId="312">
      <calculatedColumnFormula>SUMIFS(DataRegularSeason20242025!$AA$3:$AA$1315,DataRegularSeason20242025!$B$3:$B$1315, "&lt;=" &amp; AJ$1, DataRegularSeason20242025!$D$3:$D$1315, $A2)+SUMIFS(DataRegularSeason20242025!$AB$3:$AB$1315,DataRegularSeason20242025!$B$3:$B$1315, "&lt;=" &amp; AJ$1, DataRegularSeason20242025!$E$3:$E$1315, $A2)</calculatedColumnFormula>
    </tableColumn>
    <tableColumn id="35" xr3:uid="{5FA69CE6-1C9F-4DF5-850D-7F9173B564F2}" name="2024-11-05" totalsRowFunction="average" dataDxfId="311">
      <calculatedColumnFormula>SUMIFS(DataRegularSeason20242025!$AA$3:$AA$1315,DataRegularSeason20242025!$B$3:$B$1315, "&lt;=" &amp; AK$1, DataRegularSeason20242025!$D$3:$D$1315, $A2)+SUMIFS(DataRegularSeason20242025!$AB$3:$AB$1315,DataRegularSeason20242025!$B$3:$B$1315, "&lt;=" &amp; AK$1, DataRegularSeason20242025!$E$3:$E$1315, $A2)</calculatedColumnFormula>
    </tableColumn>
    <tableColumn id="36" xr3:uid="{AF9675FF-F877-41A8-ABB1-0F0284F51706}" name="2024-11-06" totalsRowFunction="average" dataDxfId="310">
      <calculatedColumnFormula>SUMIFS(DataRegularSeason20242025!$AA$3:$AA$1315,DataRegularSeason20242025!$B$3:$B$1315, "&lt;=" &amp; AL$1, DataRegularSeason20242025!$D$3:$D$1315, $A2)+SUMIFS(DataRegularSeason20242025!$AB$3:$AB$1315,DataRegularSeason20242025!$B$3:$B$1315, "&lt;=" &amp; AL$1, DataRegularSeason20242025!$E$3:$E$1315, $A2)</calculatedColumnFormula>
    </tableColumn>
    <tableColumn id="37" xr3:uid="{38505C0A-B69D-4B15-8701-259E07616D3B}" name="2024-11-07" totalsRowFunction="average" dataDxfId="309">
      <calculatedColumnFormula>SUMIFS(DataRegularSeason20242025!$AA$3:$AA$1315,DataRegularSeason20242025!$B$3:$B$1315, "&lt;=" &amp; AM$1, DataRegularSeason20242025!$D$3:$D$1315, $A2)+SUMIFS(DataRegularSeason20242025!$AB$3:$AB$1315,DataRegularSeason20242025!$B$3:$B$1315, "&lt;=" &amp; AM$1, DataRegularSeason20242025!$E$3:$E$1315, $A2)</calculatedColumnFormula>
    </tableColumn>
    <tableColumn id="38" xr3:uid="{E434E468-D74B-4637-BFE5-E9CF7094BEB3}" name="2024-11-08" totalsRowFunction="average" dataDxfId="308">
      <calculatedColumnFormula>SUMIFS(DataRegularSeason20242025!$AA$3:$AA$1315,DataRegularSeason20242025!$B$3:$B$1315, "&lt;=" &amp; AN$1, DataRegularSeason20242025!$D$3:$D$1315, $A2)+SUMIFS(DataRegularSeason20242025!$AB$3:$AB$1315,DataRegularSeason20242025!$B$3:$B$1315, "&lt;=" &amp; AN$1, DataRegularSeason20242025!$E$3:$E$1315, $A2)</calculatedColumnFormula>
    </tableColumn>
    <tableColumn id="39" xr3:uid="{F356F8F7-22A0-43E3-A40B-69F4B94399B3}" name="2024-11-09" totalsRowFunction="average" dataDxfId="307">
      <calculatedColumnFormula>SUMIFS(DataRegularSeason20242025!$AA$3:$AA$1315,DataRegularSeason20242025!$B$3:$B$1315, "&lt;=" &amp; AO$1, DataRegularSeason20242025!$D$3:$D$1315, $A2)+SUMIFS(DataRegularSeason20242025!$AB$3:$AB$1315,DataRegularSeason20242025!$B$3:$B$1315, "&lt;=" &amp; AO$1, DataRegularSeason20242025!$E$3:$E$1315, $A2)</calculatedColumnFormula>
    </tableColumn>
    <tableColumn id="40" xr3:uid="{7C173272-B556-4AA0-8050-A0A15ED20ABB}" name="2024-11-10" totalsRowFunction="average" dataDxfId="306">
      <calculatedColumnFormula>SUMIFS(DataRegularSeason20242025!$AA$3:$AA$1315,DataRegularSeason20242025!$B$3:$B$1315, "&lt;=" &amp; AP$1, DataRegularSeason20242025!$D$3:$D$1315, $A2)+SUMIFS(DataRegularSeason20242025!$AB$3:$AB$1315,DataRegularSeason20242025!$B$3:$B$1315, "&lt;=" &amp; AP$1, DataRegularSeason20242025!$E$3:$E$1315, $A2)</calculatedColumnFormula>
    </tableColumn>
    <tableColumn id="41" xr3:uid="{759B593C-F00D-49CD-AA69-B8A88B37054D}" name="2024-11-11" totalsRowFunction="average" dataDxfId="305">
      <calculatedColumnFormula>SUMIFS(DataRegularSeason20242025!$AA$3:$AA$1315,DataRegularSeason20242025!$B$3:$B$1315, "&lt;=" &amp; AQ$1, DataRegularSeason20242025!$D$3:$D$1315, $A2)+SUMIFS(DataRegularSeason20242025!$AB$3:$AB$1315,DataRegularSeason20242025!$B$3:$B$1315, "&lt;=" &amp; AQ$1, DataRegularSeason20242025!$E$3:$E$1315, $A2)</calculatedColumnFormula>
    </tableColumn>
    <tableColumn id="42" xr3:uid="{24678BB6-74BB-4018-B1DA-FFF88F1000A3}" name="2024-11-12" totalsRowFunction="average" dataDxfId="304">
      <calculatedColumnFormula>SUMIFS(DataRegularSeason20242025!$AA$3:$AA$1315,DataRegularSeason20242025!$B$3:$B$1315, "&lt;=" &amp; AR$1, DataRegularSeason20242025!$D$3:$D$1315, $A2)+SUMIFS(DataRegularSeason20242025!$AB$3:$AB$1315,DataRegularSeason20242025!$B$3:$B$1315, "&lt;=" &amp; AR$1, DataRegularSeason20242025!$E$3:$E$1315, $A2)</calculatedColumnFormula>
    </tableColumn>
    <tableColumn id="43" xr3:uid="{EE285D9A-6BD3-4FCE-B9FD-A092A39B93F6}" name="2024-11-13" totalsRowFunction="average" dataDxfId="303">
      <calculatedColumnFormula>SUMIFS(DataRegularSeason20242025!$AA$3:$AA$1315,DataRegularSeason20242025!$B$3:$B$1315, "&lt;=" &amp; AS$1, DataRegularSeason20242025!$D$3:$D$1315, $A2)+SUMIFS(DataRegularSeason20242025!$AB$3:$AB$1315,DataRegularSeason20242025!$B$3:$B$1315, "&lt;=" &amp; AS$1, DataRegularSeason20242025!$E$3:$E$1315, $A2)</calculatedColumnFormula>
    </tableColumn>
    <tableColumn id="44" xr3:uid="{B694F843-AF45-4D34-8EC5-69CB944019F8}" name="2024-11-14" totalsRowFunction="average" dataDxfId="302">
      <calculatedColumnFormula>SUMIFS(DataRegularSeason20242025!$AA$3:$AA$1315,DataRegularSeason20242025!$B$3:$B$1315, "&lt;=" &amp; AT$1, DataRegularSeason20242025!$D$3:$D$1315, $A2)+SUMIFS(DataRegularSeason20242025!$AB$3:$AB$1315,DataRegularSeason20242025!$B$3:$B$1315, "&lt;=" &amp; AT$1, DataRegularSeason20242025!$E$3:$E$1315, $A2)</calculatedColumnFormula>
    </tableColumn>
    <tableColumn id="45" xr3:uid="{C5584BCF-C922-476A-B7B9-0B329D3BF2D8}" name="2024-11-15" totalsRowFunction="average" dataDxfId="301">
      <calculatedColumnFormula>SUMIFS(DataRegularSeason20242025!$AA$3:$AA$1315,DataRegularSeason20242025!$B$3:$B$1315, "&lt;=" &amp; AU$1, DataRegularSeason20242025!$D$3:$D$1315, $A2)+SUMIFS(DataRegularSeason20242025!$AB$3:$AB$1315,DataRegularSeason20242025!$B$3:$B$1315, "&lt;=" &amp; AU$1, DataRegularSeason20242025!$E$3:$E$1315, $A2)</calculatedColumnFormula>
    </tableColumn>
    <tableColumn id="46" xr3:uid="{B6DB5E6F-3C1F-4B47-957B-A0B97F61D5DD}" name="2024-11-16" totalsRowFunction="average" dataDxfId="300">
      <calculatedColumnFormula>SUMIFS(DataRegularSeason20242025!$AA$3:$AA$1315,DataRegularSeason20242025!$B$3:$B$1315, "&lt;=" &amp; AV$1, DataRegularSeason20242025!$D$3:$D$1315, $A2)+SUMIFS(DataRegularSeason20242025!$AB$3:$AB$1315,DataRegularSeason20242025!$B$3:$B$1315, "&lt;=" &amp; AV$1, DataRegularSeason20242025!$E$3:$E$1315, $A2)</calculatedColumnFormula>
    </tableColumn>
    <tableColumn id="47" xr3:uid="{69E22271-475A-4990-BADA-E71895865FF2}" name="2024-11-17" totalsRowFunction="average" dataDxfId="299">
      <calculatedColumnFormula>SUMIFS(DataRegularSeason20242025!$AA$3:$AA$1315,DataRegularSeason20242025!$B$3:$B$1315, "&lt;=" &amp; AW$1, DataRegularSeason20242025!$D$3:$D$1315, $A2)+SUMIFS(DataRegularSeason20242025!$AB$3:$AB$1315,DataRegularSeason20242025!$B$3:$B$1315, "&lt;=" &amp; AW$1, DataRegularSeason20242025!$E$3:$E$1315, $A2)</calculatedColumnFormula>
    </tableColumn>
    <tableColumn id="48" xr3:uid="{CC2A82C5-924F-456F-9096-5CD18123AFBB}" name="2024-11-18" totalsRowFunction="average" dataDxfId="298">
      <calculatedColumnFormula>SUMIFS(DataRegularSeason20242025!$AA$3:$AA$1315,DataRegularSeason20242025!$B$3:$B$1315, "&lt;=" &amp; AX$1, DataRegularSeason20242025!$D$3:$D$1315, $A2)+SUMIFS(DataRegularSeason20242025!$AB$3:$AB$1315,DataRegularSeason20242025!$B$3:$B$1315, "&lt;=" &amp; AX$1, DataRegularSeason20242025!$E$3:$E$1315, $A2)</calculatedColumnFormula>
    </tableColumn>
    <tableColumn id="49" xr3:uid="{F2BAED3E-3E15-4CED-9FEE-4DF119C73226}" name="2024-11-19" totalsRowFunction="average" dataDxfId="297">
      <calculatedColumnFormula>SUMIFS(DataRegularSeason20242025!$AA$3:$AA$1315,DataRegularSeason20242025!$B$3:$B$1315, "&lt;=" &amp; AY$1, DataRegularSeason20242025!$D$3:$D$1315, $A2)+SUMIFS(DataRegularSeason20242025!$AB$3:$AB$1315,DataRegularSeason20242025!$B$3:$B$1315, "&lt;=" &amp; AY$1, DataRegularSeason20242025!$E$3:$E$1315, $A2)</calculatedColumnFormula>
    </tableColumn>
    <tableColumn id="50" xr3:uid="{BB0F28AB-E508-4687-B375-8E41078ADA7F}" name="2024-11-20" totalsRowFunction="average" dataDxfId="296">
      <calculatedColumnFormula>SUMIFS(DataRegularSeason20242025!$AA$3:$AA$1315,DataRegularSeason20242025!$B$3:$B$1315, "&lt;=" &amp; AZ$1, DataRegularSeason20242025!$D$3:$D$1315, $A2)+SUMIFS(DataRegularSeason20242025!$AB$3:$AB$1315,DataRegularSeason20242025!$B$3:$B$1315, "&lt;=" &amp; AZ$1, DataRegularSeason20242025!$E$3:$E$1315, $A2)</calculatedColumnFormula>
    </tableColumn>
    <tableColumn id="51" xr3:uid="{3FAC5280-4BC5-4551-AEF8-33703681749E}" name="2024-11-21" totalsRowFunction="average" dataDxfId="295">
      <calculatedColumnFormula>SUMIFS(DataRegularSeason20242025!$AA$3:$AA$1315,DataRegularSeason20242025!$B$3:$B$1315, "&lt;=" &amp; BA$1, DataRegularSeason20242025!$D$3:$D$1315, $A2)+SUMIFS(DataRegularSeason20242025!$AB$3:$AB$1315,DataRegularSeason20242025!$B$3:$B$1315, "&lt;=" &amp; BA$1, DataRegularSeason20242025!$E$3:$E$1315, $A2)</calculatedColumnFormula>
    </tableColumn>
    <tableColumn id="52" xr3:uid="{A7227F21-1546-429E-8503-F1DCD292C9E4}" name="2024-11-22" totalsRowFunction="average" dataDxfId="294">
      <calculatedColumnFormula>SUMIFS(DataRegularSeason20242025!$AA$3:$AA$1315,DataRegularSeason20242025!$B$3:$B$1315, "&lt;=" &amp; BB$1, DataRegularSeason20242025!$D$3:$D$1315, $A2)+SUMIFS(DataRegularSeason20242025!$AB$3:$AB$1315,DataRegularSeason20242025!$B$3:$B$1315, "&lt;=" &amp; BB$1, DataRegularSeason20242025!$E$3:$E$1315, $A2)</calculatedColumnFormula>
    </tableColumn>
    <tableColumn id="53" xr3:uid="{BEAD8B65-B5C3-498D-90CA-9C1FB2C8C086}" name="2024-11-23" totalsRowFunction="average" dataDxfId="293">
      <calculatedColumnFormula>SUMIFS(DataRegularSeason20242025!$AA$3:$AA$1315,DataRegularSeason20242025!$B$3:$B$1315, "&lt;=" &amp; BC$1, DataRegularSeason20242025!$D$3:$D$1315, $A2)+SUMIFS(DataRegularSeason20242025!$AB$3:$AB$1315,DataRegularSeason20242025!$B$3:$B$1315, "&lt;=" &amp; BC$1, DataRegularSeason20242025!$E$3:$E$1315, $A2)</calculatedColumnFormula>
    </tableColumn>
    <tableColumn id="54" xr3:uid="{53742A36-0FAF-4662-ABAB-3E6F2FFF8D97}" name="2024-11-24" totalsRowFunction="average" dataDxfId="292">
      <calculatedColumnFormula>SUMIFS(DataRegularSeason20242025!$AA$3:$AA$1315,DataRegularSeason20242025!$B$3:$B$1315, "&lt;=" &amp; BD$1, DataRegularSeason20242025!$D$3:$D$1315, $A2)+SUMIFS(DataRegularSeason20242025!$AB$3:$AB$1315,DataRegularSeason20242025!$B$3:$B$1315, "&lt;=" &amp; BD$1, DataRegularSeason20242025!$E$3:$E$1315, $A2)</calculatedColumnFormula>
    </tableColumn>
    <tableColumn id="55" xr3:uid="{F28F73D7-4563-4BEA-B5C0-052490B7A5CB}" name="2024-11-25" totalsRowFunction="average" dataDxfId="291">
      <calculatedColumnFormula>SUMIFS(DataRegularSeason20242025!$AA$3:$AA$1315,DataRegularSeason20242025!$B$3:$B$1315, "&lt;=" &amp; BE$1, DataRegularSeason20242025!$D$3:$D$1315, $A2)+SUMIFS(DataRegularSeason20242025!$AB$3:$AB$1315,DataRegularSeason20242025!$B$3:$B$1315, "&lt;=" &amp; BE$1, DataRegularSeason20242025!$E$3:$E$1315, $A2)</calculatedColumnFormula>
    </tableColumn>
    <tableColumn id="56" xr3:uid="{ADDEC79F-70CA-47A3-A354-CE508C58D577}" name="2024-11-26" totalsRowFunction="average" dataDxfId="290">
      <calculatedColumnFormula>SUMIFS(DataRegularSeason20242025!$AA$3:$AA$1315,DataRegularSeason20242025!$B$3:$B$1315, "&lt;=" &amp; BF$1, DataRegularSeason20242025!$D$3:$D$1315, $A2)+SUMIFS(DataRegularSeason20242025!$AB$3:$AB$1315,DataRegularSeason20242025!$B$3:$B$1315, "&lt;=" &amp; BF$1, DataRegularSeason20242025!$E$3:$E$1315, $A2)</calculatedColumnFormula>
    </tableColumn>
    <tableColumn id="57" xr3:uid="{CB2CA39B-3184-4D8E-86F7-ACC5A0E6BFC7}" name="2024-11-27" totalsRowFunction="average" dataDxfId="289">
      <calculatedColumnFormula>SUMIFS(DataRegularSeason20242025!$AA$3:$AA$1315,DataRegularSeason20242025!$B$3:$B$1315, "&lt;=" &amp; BG$1, DataRegularSeason20242025!$D$3:$D$1315, $A2)+SUMIFS(DataRegularSeason20242025!$AB$3:$AB$1315,DataRegularSeason20242025!$B$3:$B$1315, "&lt;=" &amp; BG$1, DataRegularSeason20242025!$E$3:$E$1315, $A2)</calculatedColumnFormula>
    </tableColumn>
    <tableColumn id="58" xr3:uid="{864F055F-1F21-4BA8-A425-C414ED0B8519}" name="2024-11-28" totalsRowFunction="average" dataDxfId="288">
      <calculatedColumnFormula>SUMIFS(DataRegularSeason20242025!$AA$3:$AA$1315,DataRegularSeason20242025!$B$3:$B$1315, "&lt;=" &amp; BH$1, DataRegularSeason20242025!$D$3:$D$1315, $A2)+SUMIFS(DataRegularSeason20242025!$AB$3:$AB$1315,DataRegularSeason20242025!$B$3:$B$1315, "&lt;=" &amp; BH$1, DataRegularSeason20242025!$E$3:$E$1315, $A2)</calculatedColumnFormula>
    </tableColumn>
    <tableColumn id="59" xr3:uid="{92BFB5D7-C970-4F1A-9B77-FF9C5585F6F0}" name="2024-11-29" totalsRowFunction="average" dataDxfId="287">
      <calculatedColumnFormula>SUMIFS(DataRegularSeason20242025!$AA$3:$AA$1315,DataRegularSeason20242025!$B$3:$B$1315, "&lt;=" &amp; BI$1, DataRegularSeason20242025!$D$3:$D$1315, $A2)+SUMIFS(DataRegularSeason20242025!$AB$3:$AB$1315,DataRegularSeason20242025!$B$3:$B$1315, "&lt;=" &amp; BI$1, DataRegularSeason20242025!$E$3:$E$1315, $A2)</calculatedColumnFormula>
    </tableColumn>
    <tableColumn id="60" xr3:uid="{8DE9FAA1-2B40-418E-8201-E74E39A755E9}" name="2024-11-30" totalsRowFunction="average" dataDxfId="286">
      <calculatedColumnFormula>SUMIFS(DataRegularSeason20242025!$AA$3:$AA$1315,DataRegularSeason20242025!$B$3:$B$1315, "&lt;=" &amp; BJ$1, DataRegularSeason20242025!$D$3:$D$1315, $A2)+SUMIFS(DataRegularSeason20242025!$AB$3:$AB$1315,DataRegularSeason20242025!$B$3:$B$1315, "&lt;=" &amp; BJ$1, DataRegularSeason20242025!$E$3:$E$1315, $A2)</calculatedColumnFormula>
    </tableColumn>
    <tableColumn id="61" xr3:uid="{B342B5C6-0BD3-4158-9BC7-1F872AA72767}" name="2024-12-01" totalsRowFunction="average" dataDxfId="285">
      <calculatedColumnFormula>SUMIFS(DataRegularSeason20242025!$AA$3:$AA$1315,DataRegularSeason20242025!$B$3:$B$1315, "&lt;=" &amp; BK$1, DataRegularSeason20242025!$D$3:$D$1315, $A2)+SUMIFS(DataRegularSeason20242025!$AB$3:$AB$1315,DataRegularSeason20242025!$B$3:$B$1315, "&lt;=" &amp; BK$1, DataRegularSeason20242025!$E$3:$E$1315, $A2)</calculatedColumnFormula>
    </tableColumn>
    <tableColumn id="62" xr3:uid="{E4627D1E-0EF2-4B0B-894D-0C5E66704490}" name="2024-12-02" totalsRowFunction="average" dataDxfId="284">
      <calculatedColumnFormula>SUMIFS(DataRegularSeason20242025!$AA$3:$AA$1315,DataRegularSeason20242025!$B$3:$B$1315, "&lt;=" &amp; BL$1, DataRegularSeason20242025!$D$3:$D$1315, $A2)+SUMIFS(DataRegularSeason20242025!$AB$3:$AB$1315,DataRegularSeason20242025!$B$3:$B$1315, "&lt;=" &amp; BL$1, DataRegularSeason20242025!$E$3:$E$1315, $A2)</calculatedColumnFormula>
    </tableColumn>
    <tableColumn id="63" xr3:uid="{163D1184-1401-4CBF-8BFE-29E9A3C9226F}" name="2024-12-03" totalsRowFunction="average" dataDxfId="283">
      <calculatedColumnFormula>SUMIFS(DataRegularSeason20242025!$AA$3:$AA$1315,DataRegularSeason20242025!$B$3:$B$1315, "&lt;=" &amp; BM$1, DataRegularSeason20242025!$D$3:$D$1315, $A2)+SUMIFS(DataRegularSeason20242025!$AB$3:$AB$1315,DataRegularSeason20242025!$B$3:$B$1315, "&lt;=" &amp; BM$1, DataRegularSeason20242025!$E$3:$E$1315, $A2)</calculatedColumnFormula>
    </tableColumn>
    <tableColumn id="64" xr3:uid="{D3EA8505-1695-4DBA-86C2-EA9CFCF6067E}" name="2024-12-04" totalsRowFunction="average" dataDxfId="282">
      <calculatedColumnFormula>SUMIFS(DataRegularSeason20242025!$AA$3:$AA$1315,DataRegularSeason20242025!$B$3:$B$1315, "&lt;=" &amp; BN$1, DataRegularSeason20242025!$D$3:$D$1315, $A2)+SUMIFS(DataRegularSeason20242025!$AB$3:$AB$1315,DataRegularSeason20242025!$B$3:$B$1315, "&lt;=" &amp; BN$1, DataRegularSeason20242025!$E$3:$E$1315, $A2)</calculatedColumnFormula>
    </tableColumn>
    <tableColumn id="65" xr3:uid="{6F8ECB29-F619-4A1B-8A07-512E078E5E39}" name="2024-12-05" totalsRowFunction="average" dataDxfId="281">
      <calculatedColumnFormula>SUMIFS(DataRegularSeason20242025!$AA$3:$AA$1315,DataRegularSeason20242025!$B$3:$B$1315, "&lt;=" &amp; BO$1, DataRegularSeason20242025!$D$3:$D$1315, $A2)+SUMIFS(DataRegularSeason20242025!$AB$3:$AB$1315,DataRegularSeason20242025!$B$3:$B$1315, "&lt;=" &amp; BO$1, DataRegularSeason20242025!$E$3:$E$1315, $A2)</calculatedColumnFormula>
    </tableColumn>
    <tableColumn id="66" xr3:uid="{D9E287CC-DC6C-4024-B19E-13A2EA85FF91}" name="2024-12-06" totalsRowFunction="average" dataDxfId="280">
      <calculatedColumnFormula>SUMIFS(DataRegularSeason20242025!$AA$3:$AA$1315,DataRegularSeason20242025!$B$3:$B$1315, "&lt;=" &amp; BP$1, DataRegularSeason20242025!$D$3:$D$1315, $A2)+SUMIFS(DataRegularSeason20242025!$AB$3:$AB$1315,DataRegularSeason20242025!$B$3:$B$1315, "&lt;=" &amp; BP$1, DataRegularSeason20242025!$E$3:$E$1315, $A2)</calculatedColumnFormula>
    </tableColumn>
    <tableColumn id="67" xr3:uid="{C54932F3-E7B5-40E0-BEB7-C1321366A9D8}" name="2024-12-07" totalsRowFunction="average" dataDxfId="279">
      <calculatedColumnFormula>SUMIFS(DataRegularSeason20242025!$AA$3:$AA$1315,DataRegularSeason20242025!$B$3:$B$1315, "&lt;=" &amp; BQ$1, DataRegularSeason20242025!$D$3:$D$1315, $A2)+SUMIFS(DataRegularSeason20242025!$AB$3:$AB$1315,DataRegularSeason20242025!$B$3:$B$1315, "&lt;=" &amp; BQ$1, DataRegularSeason20242025!$E$3:$E$1315, $A2)</calculatedColumnFormula>
    </tableColumn>
    <tableColumn id="68" xr3:uid="{D014A1A7-4BB4-4327-AD63-BE38E4D041F8}" name="2024-12-08" totalsRowFunction="average" dataDxfId="278">
      <calculatedColumnFormula>SUMIFS(DataRegularSeason20242025!$AA$3:$AA$1315,DataRegularSeason20242025!$B$3:$B$1315, "&lt;=" &amp; BR$1, DataRegularSeason20242025!$D$3:$D$1315, $A2)+SUMIFS(DataRegularSeason20242025!$AB$3:$AB$1315,DataRegularSeason20242025!$B$3:$B$1315, "&lt;=" &amp; BR$1, DataRegularSeason20242025!$E$3:$E$1315, $A2)</calculatedColumnFormula>
    </tableColumn>
    <tableColumn id="69" xr3:uid="{AF06BE0F-BF7B-4446-A097-45BE1DD3413C}" name="2024-12-09" totalsRowFunction="average" dataDxfId="277">
      <calculatedColumnFormula>SUMIFS(DataRegularSeason20242025!$AA$3:$AA$1315,DataRegularSeason20242025!$B$3:$B$1315, "&lt;=" &amp; BS$1, DataRegularSeason20242025!$D$3:$D$1315, $A2)+SUMIFS(DataRegularSeason20242025!$AB$3:$AB$1315,DataRegularSeason20242025!$B$3:$B$1315, "&lt;=" &amp; BS$1, DataRegularSeason20242025!$E$3:$E$1315, $A2)</calculatedColumnFormula>
    </tableColumn>
    <tableColumn id="70" xr3:uid="{7F28D057-1608-480A-8D89-6E7DF5CA4166}" name="2024-12-10" totalsRowFunction="average" dataDxfId="276">
      <calculatedColumnFormula>SUMIFS(DataRegularSeason20242025!$AA$3:$AA$1315,DataRegularSeason20242025!$B$3:$B$1315, "&lt;=" &amp; BT$1, DataRegularSeason20242025!$D$3:$D$1315, $A2)+SUMIFS(DataRegularSeason20242025!$AB$3:$AB$1315,DataRegularSeason20242025!$B$3:$B$1315, "&lt;=" &amp; BT$1, DataRegularSeason20242025!$E$3:$E$1315, $A2)</calculatedColumnFormula>
    </tableColumn>
    <tableColumn id="71" xr3:uid="{9092ED2A-8686-4667-B05E-B82B623883CD}" name="2024-12-11" totalsRowFunction="average" dataDxfId="275">
      <calculatedColumnFormula>SUMIFS(DataRegularSeason20242025!$AA$3:$AA$1315,DataRegularSeason20242025!$B$3:$B$1315, "&lt;=" &amp; BU$1, DataRegularSeason20242025!$D$3:$D$1315, $A2)+SUMIFS(DataRegularSeason20242025!$AB$3:$AB$1315,DataRegularSeason20242025!$B$3:$B$1315, "&lt;=" &amp; BU$1, DataRegularSeason20242025!$E$3:$E$1315, $A2)</calculatedColumnFormula>
    </tableColumn>
    <tableColumn id="72" xr3:uid="{237478AF-39DF-4FA4-AF65-15CFCBB9B088}" name="2024-12-12" totalsRowFunction="average" dataDxfId="274">
      <calculatedColumnFormula>SUMIFS(DataRegularSeason20242025!$AA$3:$AA$1315,DataRegularSeason20242025!$B$3:$B$1315, "&lt;=" &amp; BV$1, DataRegularSeason20242025!$D$3:$D$1315, $A2)+SUMIFS(DataRegularSeason20242025!$AB$3:$AB$1315,DataRegularSeason20242025!$B$3:$B$1315, "&lt;=" &amp; BV$1, DataRegularSeason20242025!$E$3:$E$1315, $A2)</calculatedColumnFormula>
    </tableColumn>
    <tableColumn id="73" xr3:uid="{7F99B0C1-C105-4796-B09E-2D2F77E0D99C}" name="2024-12-13" totalsRowFunction="average" dataDxfId="273">
      <calculatedColumnFormula>SUMIFS(DataRegularSeason20242025!$AA$3:$AA$1315,DataRegularSeason20242025!$B$3:$B$1315, "&lt;=" &amp; BW$1, DataRegularSeason20242025!$D$3:$D$1315, $A2)+SUMIFS(DataRegularSeason20242025!$AB$3:$AB$1315,DataRegularSeason20242025!$B$3:$B$1315, "&lt;=" &amp; BW$1, DataRegularSeason20242025!$E$3:$E$1315, $A2)</calculatedColumnFormula>
    </tableColumn>
    <tableColumn id="74" xr3:uid="{279BADF4-F815-4351-A63A-0FC031FD75C9}" name="2024-12-14" totalsRowFunction="average" dataDxfId="272">
      <calculatedColumnFormula>SUMIFS(DataRegularSeason20242025!$AA$3:$AA$1315,DataRegularSeason20242025!$B$3:$B$1315, "&lt;=" &amp; BX$1, DataRegularSeason20242025!$D$3:$D$1315, $A2)+SUMIFS(DataRegularSeason20242025!$AB$3:$AB$1315,DataRegularSeason20242025!$B$3:$B$1315, "&lt;=" &amp; BX$1, DataRegularSeason20242025!$E$3:$E$1315, $A2)</calculatedColumnFormula>
    </tableColumn>
    <tableColumn id="75" xr3:uid="{14296C8D-B070-4A9C-A453-204A0832C2C6}" name="2024-12-15" totalsRowFunction="average" dataDxfId="271">
      <calculatedColumnFormula>SUMIFS(DataRegularSeason20242025!$AA$3:$AA$1315,DataRegularSeason20242025!$B$3:$B$1315, "&lt;=" &amp; BY$1, DataRegularSeason20242025!$D$3:$D$1315, $A2)+SUMIFS(DataRegularSeason20242025!$AB$3:$AB$1315,DataRegularSeason20242025!$B$3:$B$1315, "&lt;=" &amp; BY$1, DataRegularSeason20242025!$E$3:$E$1315, $A2)</calculatedColumnFormula>
    </tableColumn>
    <tableColumn id="76" xr3:uid="{A3A384FF-811B-4E97-A485-4304C1015A1B}" name="2024-12-16" totalsRowFunction="average" dataDxfId="270">
      <calculatedColumnFormula>SUMIFS(DataRegularSeason20242025!$AA$3:$AA$1315,DataRegularSeason20242025!$B$3:$B$1315, "&lt;=" &amp; BZ$1, DataRegularSeason20242025!$D$3:$D$1315, $A2)+SUMIFS(DataRegularSeason20242025!$AB$3:$AB$1315,DataRegularSeason20242025!$B$3:$B$1315, "&lt;=" &amp; BZ$1, DataRegularSeason20242025!$E$3:$E$1315, $A2)</calculatedColumnFormula>
    </tableColumn>
    <tableColumn id="77" xr3:uid="{1B125B53-1055-4C16-8B5C-F237F5E66E30}" name="2024-12-17" totalsRowFunction="average" dataDxfId="269">
      <calculatedColumnFormula>SUMIFS(DataRegularSeason20242025!$AA$3:$AA$1315,DataRegularSeason20242025!$B$3:$B$1315, "&lt;=" &amp; CA$1, DataRegularSeason20242025!$D$3:$D$1315, $A2)+SUMIFS(DataRegularSeason20242025!$AB$3:$AB$1315,DataRegularSeason20242025!$B$3:$B$1315, "&lt;=" &amp; CA$1, DataRegularSeason20242025!$E$3:$E$1315, $A2)</calculatedColumnFormula>
    </tableColumn>
    <tableColumn id="78" xr3:uid="{B6EC563C-E168-4AD3-81D9-3E4124B74538}" name="2024-12-18" totalsRowFunction="average" dataDxfId="268">
      <calculatedColumnFormula>SUMIFS(DataRegularSeason20242025!$AA$3:$AA$1315,DataRegularSeason20242025!$B$3:$B$1315, "&lt;=" &amp; CB$1, DataRegularSeason20242025!$D$3:$D$1315, $A2)+SUMIFS(DataRegularSeason20242025!$AB$3:$AB$1315,DataRegularSeason20242025!$B$3:$B$1315, "&lt;=" &amp; CB$1, DataRegularSeason20242025!$E$3:$E$1315, $A2)</calculatedColumnFormula>
    </tableColumn>
    <tableColumn id="79" xr3:uid="{BB2D6A97-EB9B-4092-944E-4132494D1C54}" name="2024-12-19" totalsRowFunction="average" dataDxfId="267">
      <calculatedColumnFormula>SUMIFS(DataRegularSeason20242025!$AA$3:$AA$1315,DataRegularSeason20242025!$B$3:$B$1315, "&lt;=" &amp; CC$1, DataRegularSeason20242025!$D$3:$D$1315, $A2)+SUMIFS(DataRegularSeason20242025!$AB$3:$AB$1315,DataRegularSeason20242025!$B$3:$B$1315, "&lt;=" &amp; CC$1, DataRegularSeason20242025!$E$3:$E$1315, $A2)</calculatedColumnFormula>
    </tableColumn>
    <tableColumn id="80" xr3:uid="{2C0DDB41-4775-4764-A523-40E7E3DA7360}" name="2024-12-20" totalsRowFunction="average" dataDxfId="266">
      <calculatedColumnFormula>SUMIFS(DataRegularSeason20242025!$AA$3:$AA$1315,DataRegularSeason20242025!$B$3:$B$1315, "&lt;=" &amp; CD$1, DataRegularSeason20242025!$D$3:$D$1315, $A2)+SUMIFS(DataRegularSeason20242025!$AB$3:$AB$1315,DataRegularSeason20242025!$B$3:$B$1315, "&lt;=" &amp; CD$1, DataRegularSeason20242025!$E$3:$E$1315, $A2)</calculatedColumnFormula>
    </tableColumn>
    <tableColumn id="81" xr3:uid="{D5C2C244-BF9B-42BC-9932-9559F4C20A04}" name="2024-12-21" totalsRowFunction="average" dataDxfId="265">
      <calculatedColumnFormula>SUMIFS(DataRegularSeason20242025!$AA$3:$AA$1315,DataRegularSeason20242025!$B$3:$B$1315, "&lt;=" &amp; CE$1, DataRegularSeason20242025!$D$3:$D$1315, $A2)+SUMIFS(DataRegularSeason20242025!$AB$3:$AB$1315,DataRegularSeason20242025!$B$3:$B$1315, "&lt;=" &amp; CE$1, DataRegularSeason20242025!$E$3:$E$1315, $A2)</calculatedColumnFormula>
    </tableColumn>
    <tableColumn id="82" xr3:uid="{0A36F154-77E7-4DED-BCD7-AF0EBB54FDB3}" name="2024-12-22" totalsRowFunction="average" dataDxfId="264">
      <calculatedColumnFormula>SUMIFS(DataRegularSeason20242025!$AA$3:$AA$1315,DataRegularSeason20242025!$B$3:$B$1315, "&lt;=" &amp; CF$1, DataRegularSeason20242025!$D$3:$D$1315, $A2)+SUMIFS(DataRegularSeason20242025!$AB$3:$AB$1315,DataRegularSeason20242025!$B$3:$B$1315, "&lt;=" &amp; CF$1, DataRegularSeason20242025!$E$3:$E$1315, $A2)</calculatedColumnFormula>
    </tableColumn>
    <tableColumn id="83" xr3:uid="{1109C38A-F336-4185-B1DB-A7146AC971B4}" name="2024-12-23" totalsRowFunction="average" dataDxfId="263">
      <calculatedColumnFormula>SUMIFS(DataRegularSeason20242025!$AA$3:$AA$1315,DataRegularSeason20242025!$B$3:$B$1315, "&lt;=" &amp; CG$1, DataRegularSeason20242025!$D$3:$D$1315, $A2)+SUMIFS(DataRegularSeason20242025!$AB$3:$AB$1315,DataRegularSeason20242025!$B$3:$B$1315, "&lt;=" &amp; CG$1, DataRegularSeason20242025!$E$3:$E$1315, $A2)</calculatedColumnFormula>
    </tableColumn>
    <tableColumn id="84" xr3:uid="{CD1F6DF8-BD66-4433-A46F-29A14FE0D641}" name="2024-12-24" totalsRowFunction="average" dataDxfId="262">
      <calculatedColumnFormula>SUMIFS(DataRegularSeason20242025!$AA$3:$AA$1315,DataRegularSeason20242025!$B$3:$B$1315, "&lt;=" &amp; CH$1, DataRegularSeason20242025!$D$3:$D$1315, $A2)+SUMIFS(DataRegularSeason20242025!$AB$3:$AB$1315,DataRegularSeason20242025!$B$3:$B$1315, "&lt;=" &amp; CH$1, DataRegularSeason20242025!$E$3:$E$1315, $A2)</calculatedColumnFormula>
    </tableColumn>
    <tableColumn id="85" xr3:uid="{6CB0513D-4326-4FA6-9DC5-DD9D60752353}" name="2024-12-25" totalsRowFunction="average" dataDxfId="261">
      <calculatedColumnFormula>SUMIFS(DataRegularSeason20242025!$AA$3:$AA$1315,DataRegularSeason20242025!$B$3:$B$1315, "&lt;=" &amp; CI$1, DataRegularSeason20242025!$D$3:$D$1315, $A2)+SUMIFS(DataRegularSeason20242025!$AB$3:$AB$1315,DataRegularSeason20242025!$B$3:$B$1315, "&lt;=" &amp; CI$1, DataRegularSeason20242025!$E$3:$E$1315, $A2)</calculatedColumnFormula>
    </tableColumn>
    <tableColumn id="86" xr3:uid="{6F9A7811-7A8A-427A-8FED-195E1CEAAC84}" name="2024-12-26" totalsRowFunction="average" dataDxfId="260">
      <calculatedColumnFormula>SUMIFS(DataRegularSeason20242025!$AA$3:$AA$1315,DataRegularSeason20242025!$B$3:$B$1315, "&lt;=" &amp; CJ$1, DataRegularSeason20242025!$D$3:$D$1315, $A2)+SUMIFS(DataRegularSeason20242025!$AB$3:$AB$1315,DataRegularSeason20242025!$B$3:$B$1315, "&lt;=" &amp; CJ$1, DataRegularSeason20242025!$E$3:$E$1315, $A2)</calculatedColumnFormula>
    </tableColumn>
    <tableColumn id="87" xr3:uid="{0F3574AC-BE6F-47A7-AF8D-6664117F0FEF}" name="2024-12-27" totalsRowFunction="average" dataDxfId="259">
      <calculatedColumnFormula>SUMIFS(DataRegularSeason20242025!$AA$3:$AA$1315,DataRegularSeason20242025!$B$3:$B$1315, "&lt;=" &amp; CK$1, DataRegularSeason20242025!$D$3:$D$1315, $A2)+SUMIFS(DataRegularSeason20242025!$AB$3:$AB$1315,DataRegularSeason20242025!$B$3:$B$1315, "&lt;=" &amp; CK$1, DataRegularSeason20242025!$E$3:$E$1315, $A2)</calculatedColumnFormula>
    </tableColumn>
    <tableColumn id="88" xr3:uid="{A64448FA-8214-4FB7-A75B-13FE89D6BBBC}" name="2024-12-28" totalsRowFunction="average" dataDxfId="258">
      <calculatedColumnFormula>SUMIFS(DataRegularSeason20242025!$AA$3:$AA$1315,DataRegularSeason20242025!$B$3:$B$1315, "&lt;=" &amp; CL$1, DataRegularSeason20242025!$D$3:$D$1315, $A2)+SUMIFS(DataRegularSeason20242025!$AB$3:$AB$1315,DataRegularSeason20242025!$B$3:$B$1315, "&lt;=" &amp; CL$1, DataRegularSeason20242025!$E$3:$E$1315, $A2)</calculatedColumnFormula>
    </tableColumn>
    <tableColumn id="89" xr3:uid="{CFC94B31-C5F5-4FFA-AAD4-0213B951614D}" name="2024-12-29" totalsRowFunction="average" dataDxfId="257">
      <calculatedColumnFormula>SUMIFS(DataRegularSeason20242025!$AA$3:$AA$1315,DataRegularSeason20242025!$B$3:$B$1315, "&lt;=" &amp; CM$1, DataRegularSeason20242025!$D$3:$D$1315, $A2)+SUMIFS(DataRegularSeason20242025!$AB$3:$AB$1315,DataRegularSeason20242025!$B$3:$B$1315, "&lt;=" &amp; CM$1, DataRegularSeason20242025!$E$3:$E$1315, $A2)</calculatedColumnFormula>
    </tableColumn>
    <tableColumn id="90" xr3:uid="{F2A02A12-D38E-4A3D-B1BE-ECB81F8B75C6}" name="2024-12-30" totalsRowFunction="average" dataDxfId="256">
      <calculatedColumnFormula>SUMIFS(DataRegularSeason20242025!$AA$3:$AA$1315,DataRegularSeason20242025!$B$3:$B$1315, "&lt;=" &amp; CN$1, DataRegularSeason20242025!$D$3:$D$1315, $A2)+SUMIFS(DataRegularSeason20242025!$AB$3:$AB$1315,DataRegularSeason20242025!$B$3:$B$1315, "&lt;=" &amp; CN$1, DataRegularSeason20242025!$E$3:$E$1315, $A2)</calculatedColumnFormula>
    </tableColumn>
    <tableColumn id="91" xr3:uid="{3B131788-6070-4D41-90B0-4BE645A9AE12}" name="2024-12-31" totalsRowFunction="average" dataDxfId="255">
      <calculatedColumnFormula>SUMIFS(DataRegularSeason20242025!$AA$3:$AA$1315,DataRegularSeason20242025!$B$3:$B$1315, "&lt;=" &amp; CO$1, DataRegularSeason20242025!$D$3:$D$1315, $A2)+SUMIFS(DataRegularSeason20242025!$AB$3:$AB$1315,DataRegularSeason20242025!$B$3:$B$1315, "&lt;=" &amp; CO$1, DataRegularSeason20242025!$E$3:$E$1315, $A2)</calculatedColumnFormula>
    </tableColumn>
    <tableColumn id="92" xr3:uid="{9A605C0B-E827-4EF1-9337-6F0E6784CEAD}" name="2025-01-01" totalsRowFunction="average" dataDxfId="254">
      <calculatedColumnFormula>SUMIFS(DataRegularSeason20242025!$AA$3:$AA$1315,DataRegularSeason20242025!$B$3:$B$1315, "&lt;=" &amp; CP$1, DataRegularSeason20242025!$D$3:$D$1315, $A2)+SUMIFS(DataRegularSeason20242025!$AB$3:$AB$1315,DataRegularSeason20242025!$B$3:$B$1315, "&lt;=" &amp; CP$1, DataRegularSeason20242025!$E$3:$E$1315, $A2)</calculatedColumnFormula>
    </tableColumn>
    <tableColumn id="93" xr3:uid="{01BE898D-CB47-488A-92C2-189ABE50A9E0}" name="2025-01-02" totalsRowFunction="average" dataDxfId="253">
      <calculatedColumnFormula>SUMIFS(DataRegularSeason20242025!$AA$3:$AA$1315,DataRegularSeason20242025!$B$3:$B$1315, "&lt;=" &amp; CQ$1, DataRegularSeason20242025!$D$3:$D$1315, $A2)+SUMIFS(DataRegularSeason20242025!$AB$3:$AB$1315,DataRegularSeason20242025!$B$3:$B$1315, "&lt;=" &amp; CQ$1, DataRegularSeason20242025!$E$3:$E$1315, $A2)</calculatedColumnFormula>
    </tableColumn>
    <tableColumn id="94" xr3:uid="{1E7D362A-A8A5-45DE-9DBC-C87FA68DBAA6}" name="2025-01-03" totalsRowFunction="average" dataDxfId="252">
      <calculatedColumnFormula>SUMIFS(DataRegularSeason20242025!$AA$3:$AA$1315,DataRegularSeason20242025!$B$3:$B$1315, "&lt;=" &amp; CR$1, DataRegularSeason20242025!$D$3:$D$1315, $A2)+SUMIFS(DataRegularSeason20242025!$AB$3:$AB$1315,DataRegularSeason20242025!$B$3:$B$1315, "&lt;=" &amp; CR$1, DataRegularSeason20242025!$E$3:$E$1315, $A2)</calculatedColumnFormula>
    </tableColumn>
    <tableColumn id="95" xr3:uid="{118A7828-C916-4327-B9FD-7808EAEBD202}" name="2025-01-04" totalsRowFunction="average" dataDxfId="251">
      <calculatedColumnFormula>SUMIFS(DataRegularSeason20242025!$AA$3:$AA$1315,DataRegularSeason20242025!$B$3:$B$1315, "&lt;=" &amp; CS$1, DataRegularSeason20242025!$D$3:$D$1315, $A2)+SUMIFS(DataRegularSeason20242025!$AB$3:$AB$1315,DataRegularSeason20242025!$B$3:$B$1315, "&lt;=" &amp; CS$1, DataRegularSeason20242025!$E$3:$E$1315, $A2)</calculatedColumnFormula>
    </tableColumn>
    <tableColumn id="96" xr3:uid="{0158C190-B8EA-4DE0-A46F-8DC43ABCEDEE}" name="2025-01-05" totalsRowFunction="average" dataDxfId="250">
      <calculatedColumnFormula>SUMIFS(DataRegularSeason20242025!$AA$3:$AA$1315,DataRegularSeason20242025!$B$3:$B$1315, "&lt;=" &amp; CT$1, DataRegularSeason20242025!$D$3:$D$1315, $A2)+SUMIFS(DataRegularSeason20242025!$AB$3:$AB$1315,DataRegularSeason20242025!$B$3:$B$1315, "&lt;=" &amp; CT$1, DataRegularSeason20242025!$E$3:$E$1315, $A2)</calculatedColumnFormula>
    </tableColumn>
    <tableColumn id="97" xr3:uid="{1EF444B6-8F8F-4ACE-B4BA-4F8B5D824510}" name="2025-01-06" totalsRowFunction="average" dataDxfId="249">
      <calculatedColumnFormula>SUMIFS(DataRegularSeason20242025!$AA$3:$AA$1315,DataRegularSeason20242025!$B$3:$B$1315, "&lt;=" &amp; CU$1, DataRegularSeason20242025!$D$3:$D$1315, $A2)+SUMIFS(DataRegularSeason20242025!$AB$3:$AB$1315,DataRegularSeason20242025!$B$3:$B$1315, "&lt;=" &amp; CU$1, DataRegularSeason20242025!$E$3:$E$1315, $A2)</calculatedColumnFormula>
    </tableColumn>
    <tableColumn id="98" xr3:uid="{6588CBD9-5378-4B85-A2BA-A5F73A4EF31E}" name="2025-01-07" totalsRowFunction="average" dataDxfId="248">
      <calculatedColumnFormula>SUMIFS(DataRegularSeason20242025!$AA$3:$AA$1315,DataRegularSeason20242025!$B$3:$B$1315, "&lt;=" &amp; CV$1, DataRegularSeason20242025!$D$3:$D$1315, $A2)+SUMIFS(DataRegularSeason20242025!$AB$3:$AB$1315,DataRegularSeason20242025!$B$3:$B$1315, "&lt;=" &amp; CV$1, DataRegularSeason20242025!$E$3:$E$1315, $A2)</calculatedColumnFormula>
    </tableColumn>
    <tableColumn id="99" xr3:uid="{345DE185-9086-4E89-83C1-44F40296E09D}" name="2025-01-08" totalsRowFunction="average" dataDxfId="247">
      <calculatedColumnFormula>SUMIFS(DataRegularSeason20242025!$AA$3:$AA$1315,DataRegularSeason20242025!$B$3:$B$1315, "&lt;=" &amp; CW$1, DataRegularSeason20242025!$D$3:$D$1315, $A2)+SUMIFS(DataRegularSeason20242025!$AB$3:$AB$1315,DataRegularSeason20242025!$B$3:$B$1315, "&lt;=" &amp; CW$1, DataRegularSeason20242025!$E$3:$E$1315, $A2)</calculatedColumnFormula>
    </tableColumn>
    <tableColumn id="100" xr3:uid="{F150A9AE-F390-48C1-8B88-7A29D80F63D5}" name="2025-01-09" totalsRowFunction="average" dataDxfId="246">
      <calculatedColumnFormula>SUMIFS(DataRegularSeason20242025!$AA$3:$AA$1315,DataRegularSeason20242025!$B$3:$B$1315, "&lt;=" &amp; CX$1, DataRegularSeason20242025!$D$3:$D$1315, $A2)+SUMIFS(DataRegularSeason20242025!$AB$3:$AB$1315,DataRegularSeason20242025!$B$3:$B$1315, "&lt;=" &amp; CX$1, DataRegularSeason20242025!$E$3:$E$1315, $A2)</calculatedColumnFormula>
    </tableColumn>
    <tableColumn id="101" xr3:uid="{536C8630-3691-4499-9CC3-5235D318FC3B}" name="2025-01-10" totalsRowFunction="average" dataDxfId="245">
      <calculatedColumnFormula>SUMIFS(DataRegularSeason20242025!$AA$3:$AA$1315,DataRegularSeason20242025!$B$3:$B$1315, "&lt;=" &amp; CY$1, DataRegularSeason20242025!$D$3:$D$1315, $A2)+SUMIFS(DataRegularSeason20242025!$AB$3:$AB$1315,DataRegularSeason20242025!$B$3:$B$1315, "&lt;=" &amp; CY$1, DataRegularSeason20242025!$E$3:$E$1315, $A2)</calculatedColumnFormula>
    </tableColumn>
    <tableColumn id="102" xr3:uid="{DEDA5CD2-B022-4C3B-9098-C9AB84325406}" name="2025-01-11" totalsRowFunction="average" dataDxfId="244">
      <calculatedColumnFormula>SUMIFS(DataRegularSeason20242025!$AA$3:$AA$1315,DataRegularSeason20242025!$B$3:$B$1315, "&lt;=" &amp; CZ$1, DataRegularSeason20242025!$D$3:$D$1315, $A2)+SUMIFS(DataRegularSeason20242025!$AB$3:$AB$1315,DataRegularSeason20242025!$B$3:$B$1315, "&lt;=" &amp; CZ$1, DataRegularSeason20242025!$E$3:$E$1315, $A2)</calculatedColumnFormula>
    </tableColumn>
    <tableColumn id="103" xr3:uid="{CE314C21-16A5-44C4-9B1A-7542AE93A77E}" name="2025-01-12" totalsRowFunction="average" dataDxfId="243">
      <calculatedColumnFormula>SUMIFS(DataRegularSeason20242025!$AA$3:$AA$1315,DataRegularSeason20242025!$B$3:$B$1315, "&lt;=" &amp; DA$1, DataRegularSeason20242025!$D$3:$D$1315, $A2)+SUMIFS(DataRegularSeason20242025!$AB$3:$AB$1315,DataRegularSeason20242025!$B$3:$B$1315, "&lt;=" &amp; DA$1, DataRegularSeason20242025!$E$3:$E$1315, $A2)</calculatedColumnFormula>
    </tableColumn>
    <tableColumn id="104" xr3:uid="{237AE0D5-DA7E-40B1-8BC4-38E5290ECFC9}" name="2025-01-13" totalsRowFunction="average" dataDxfId="242">
      <calculatedColumnFormula>SUMIFS(DataRegularSeason20242025!$AA$3:$AA$1315,DataRegularSeason20242025!$B$3:$B$1315, "&lt;=" &amp; DB$1, DataRegularSeason20242025!$D$3:$D$1315, $A2)+SUMIFS(DataRegularSeason20242025!$AB$3:$AB$1315,DataRegularSeason20242025!$B$3:$B$1315, "&lt;=" &amp; DB$1, DataRegularSeason20242025!$E$3:$E$1315, $A2)</calculatedColumnFormula>
    </tableColumn>
    <tableColumn id="105" xr3:uid="{D856EDC5-AD51-48B5-9FA1-0B78F09EB942}" name="2025-01-14" totalsRowFunction="average" dataDxfId="241">
      <calculatedColumnFormula>SUMIFS(DataRegularSeason20242025!$AA$3:$AA$1315,DataRegularSeason20242025!$B$3:$B$1315, "&lt;=" &amp; DC$1, DataRegularSeason20242025!$D$3:$D$1315, $A2)+SUMIFS(DataRegularSeason20242025!$AB$3:$AB$1315,DataRegularSeason20242025!$B$3:$B$1315, "&lt;=" &amp; DC$1, DataRegularSeason20242025!$E$3:$E$1315, $A2)</calculatedColumnFormula>
    </tableColumn>
    <tableColumn id="106" xr3:uid="{EC393D3C-61BC-4BBC-AA1D-43400A564CD0}" name="2025-01-15" totalsRowFunction="average" dataDxfId="240">
      <calculatedColumnFormula>SUMIFS(DataRegularSeason20242025!$AA$3:$AA$1315,DataRegularSeason20242025!$B$3:$B$1315, "&lt;=" &amp; DD$1, DataRegularSeason20242025!$D$3:$D$1315, $A2)+SUMIFS(DataRegularSeason20242025!$AB$3:$AB$1315,DataRegularSeason20242025!$B$3:$B$1315, "&lt;=" &amp; DD$1, DataRegularSeason20242025!$E$3:$E$1315, $A2)</calculatedColumnFormula>
    </tableColumn>
    <tableColumn id="107" xr3:uid="{38818F35-141F-499B-85D9-08CB6D617AF5}" name="2025-01-16" totalsRowFunction="average" dataDxfId="239">
      <calculatedColumnFormula>SUMIFS(DataRegularSeason20242025!$AA$3:$AA$1315,DataRegularSeason20242025!$B$3:$B$1315, "&lt;=" &amp; DE$1, DataRegularSeason20242025!$D$3:$D$1315, $A2)+SUMIFS(DataRegularSeason20242025!$AB$3:$AB$1315,DataRegularSeason20242025!$B$3:$B$1315, "&lt;=" &amp; DE$1, DataRegularSeason20242025!$E$3:$E$1315, $A2)</calculatedColumnFormula>
    </tableColumn>
    <tableColumn id="108" xr3:uid="{707F7A16-8C3C-4C52-BEEB-96B236DE892B}" name="2025-01-17" totalsRowFunction="average" dataDxfId="238">
      <calculatedColumnFormula>SUMIFS(DataRegularSeason20242025!$AA$3:$AA$1315,DataRegularSeason20242025!$B$3:$B$1315, "&lt;=" &amp; DF$1, DataRegularSeason20242025!$D$3:$D$1315, $A2)+SUMIFS(DataRegularSeason20242025!$AB$3:$AB$1315,DataRegularSeason20242025!$B$3:$B$1315, "&lt;=" &amp; DF$1, DataRegularSeason20242025!$E$3:$E$1315, $A2)</calculatedColumnFormula>
    </tableColumn>
    <tableColumn id="109" xr3:uid="{1D2AA819-3C34-4223-860D-3BF194823139}" name="2025-01-18" totalsRowFunction="average" dataDxfId="237">
      <calculatedColumnFormula>SUMIFS(DataRegularSeason20242025!$AA$3:$AA$1315,DataRegularSeason20242025!$B$3:$B$1315, "&lt;=" &amp; DG$1, DataRegularSeason20242025!$D$3:$D$1315, $A2)+SUMIFS(DataRegularSeason20242025!$AB$3:$AB$1315,DataRegularSeason20242025!$B$3:$B$1315, "&lt;=" &amp; DG$1, DataRegularSeason20242025!$E$3:$E$1315, $A2)</calculatedColumnFormula>
    </tableColumn>
    <tableColumn id="110" xr3:uid="{DDBA0D7A-F67B-4B16-9C86-CBB47DBD2A6A}" name="2025-01-19" totalsRowFunction="average" dataDxfId="236">
      <calculatedColumnFormula>SUMIFS(DataRegularSeason20242025!$AA$3:$AA$1315,DataRegularSeason20242025!$B$3:$B$1315, "&lt;=" &amp; DH$1, DataRegularSeason20242025!$D$3:$D$1315, $A2)+SUMIFS(DataRegularSeason20242025!$AB$3:$AB$1315,DataRegularSeason20242025!$B$3:$B$1315, "&lt;=" &amp; DH$1, DataRegularSeason20242025!$E$3:$E$1315, $A2)</calculatedColumnFormula>
    </tableColumn>
    <tableColumn id="111" xr3:uid="{898DA6C2-D1E9-465E-B171-B79430B04FC4}" name="2025-01-20" totalsRowFunction="average" dataDxfId="235">
      <calculatedColumnFormula>SUMIFS(DataRegularSeason20242025!$AA$3:$AA$1315,DataRegularSeason20242025!$B$3:$B$1315, "&lt;=" &amp; DI$1, DataRegularSeason20242025!$D$3:$D$1315, $A2)+SUMIFS(DataRegularSeason20242025!$AB$3:$AB$1315,DataRegularSeason20242025!$B$3:$B$1315, "&lt;=" &amp; DI$1, DataRegularSeason20242025!$E$3:$E$1315, $A2)</calculatedColumnFormula>
    </tableColumn>
    <tableColumn id="112" xr3:uid="{D97860B2-66FF-4B7F-881F-CBC14F8100EF}" name="2025-01-21" totalsRowFunction="average" dataDxfId="234">
      <calculatedColumnFormula>SUMIFS(DataRegularSeason20242025!$AA$3:$AA$1315,DataRegularSeason20242025!$B$3:$B$1315, "&lt;=" &amp; DJ$1, DataRegularSeason20242025!$D$3:$D$1315, $A2)+SUMIFS(DataRegularSeason20242025!$AB$3:$AB$1315,DataRegularSeason20242025!$B$3:$B$1315, "&lt;=" &amp; DJ$1, DataRegularSeason20242025!$E$3:$E$1315, $A2)</calculatedColumnFormula>
    </tableColumn>
    <tableColumn id="113" xr3:uid="{C356C48E-5FCB-4730-A26D-D5B9DDFE1E28}" name="2025-01-22" totalsRowFunction="average" dataDxfId="233">
      <calculatedColumnFormula>SUMIFS(DataRegularSeason20242025!$AA$3:$AA$1315,DataRegularSeason20242025!$B$3:$B$1315, "&lt;=" &amp; DK$1, DataRegularSeason20242025!$D$3:$D$1315, $A2)+SUMIFS(DataRegularSeason20242025!$AB$3:$AB$1315,DataRegularSeason20242025!$B$3:$B$1315, "&lt;=" &amp; DK$1, DataRegularSeason20242025!$E$3:$E$1315, $A2)</calculatedColumnFormula>
    </tableColumn>
    <tableColumn id="114" xr3:uid="{F184175C-C7BD-4C27-A028-CE64CE15C72B}" name="2025-01-23" totalsRowFunction="average" dataDxfId="232">
      <calculatedColumnFormula>SUMIFS(DataRegularSeason20242025!$AA$3:$AA$1315,DataRegularSeason20242025!$B$3:$B$1315, "&lt;=" &amp; DL$1, DataRegularSeason20242025!$D$3:$D$1315, $A2)+SUMIFS(DataRegularSeason20242025!$AB$3:$AB$1315,DataRegularSeason20242025!$B$3:$B$1315, "&lt;=" &amp; DL$1, DataRegularSeason20242025!$E$3:$E$1315, $A2)</calculatedColumnFormula>
    </tableColumn>
    <tableColumn id="115" xr3:uid="{8AD512EC-C765-481B-9AB0-54367C53EA45}" name="2025-01-24" totalsRowFunction="average" dataDxfId="231">
      <calculatedColumnFormula>SUMIFS(DataRegularSeason20242025!$AA$3:$AA$1315,DataRegularSeason20242025!$B$3:$B$1315, "&lt;=" &amp; DM$1, DataRegularSeason20242025!$D$3:$D$1315, $A2)+SUMIFS(DataRegularSeason20242025!$AB$3:$AB$1315,DataRegularSeason20242025!$B$3:$B$1315, "&lt;=" &amp; DM$1, DataRegularSeason20242025!$E$3:$E$1315, $A2)</calculatedColumnFormula>
    </tableColumn>
    <tableColumn id="116" xr3:uid="{E15E0D64-DA19-4EA1-83BC-393263720ED3}" name="2025-01-25" totalsRowFunction="average" dataDxfId="230">
      <calculatedColumnFormula>SUMIFS(DataRegularSeason20242025!$AA$3:$AA$1315,DataRegularSeason20242025!$B$3:$B$1315, "&lt;=" &amp; DN$1, DataRegularSeason20242025!$D$3:$D$1315, $A2)+SUMIFS(DataRegularSeason20242025!$AB$3:$AB$1315,DataRegularSeason20242025!$B$3:$B$1315, "&lt;=" &amp; DN$1, DataRegularSeason20242025!$E$3:$E$1315, $A2)</calculatedColumnFormula>
    </tableColumn>
    <tableColumn id="117" xr3:uid="{8F2F7A21-05A5-4D6E-9B14-AB5333756990}" name="2025-01-26" totalsRowFunction="average" dataDxfId="229">
      <calculatedColumnFormula>SUMIFS(DataRegularSeason20242025!$AA$3:$AA$1315,DataRegularSeason20242025!$B$3:$B$1315, "&lt;=" &amp; DO$1, DataRegularSeason20242025!$D$3:$D$1315, $A2)+SUMIFS(DataRegularSeason20242025!$AB$3:$AB$1315,DataRegularSeason20242025!$B$3:$B$1315, "&lt;=" &amp; DO$1, DataRegularSeason20242025!$E$3:$E$1315, $A2)</calculatedColumnFormula>
    </tableColumn>
    <tableColumn id="118" xr3:uid="{9CB36FB1-3BBA-4D22-88B2-299163C871DE}" name="2025-01-27" totalsRowFunction="average" dataDxfId="228">
      <calculatedColumnFormula>SUMIFS(DataRegularSeason20242025!$AA$3:$AA$1315,DataRegularSeason20242025!$B$3:$B$1315, "&lt;=" &amp; DP$1, DataRegularSeason20242025!$D$3:$D$1315, $A2)+SUMIFS(DataRegularSeason20242025!$AB$3:$AB$1315,DataRegularSeason20242025!$B$3:$B$1315, "&lt;=" &amp; DP$1, DataRegularSeason20242025!$E$3:$E$1315, $A2)</calculatedColumnFormula>
    </tableColumn>
    <tableColumn id="119" xr3:uid="{132340F2-731B-4358-ACC8-975FB40C0C5A}" name="2025-01-28" totalsRowFunction="average" dataDxfId="227">
      <calculatedColumnFormula>SUMIFS(DataRegularSeason20242025!$AA$3:$AA$1315,DataRegularSeason20242025!$B$3:$B$1315, "&lt;=" &amp; DQ$1, DataRegularSeason20242025!$D$3:$D$1315, $A2)+SUMIFS(DataRegularSeason20242025!$AB$3:$AB$1315,DataRegularSeason20242025!$B$3:$B$1315, "&lt;=" &amp; DQ$1, DataRegularSeason20242025!$E$3:$E$1315, $A2)</calculatedColumnFormula>
    </tableColumn>
    <tableColumn id="120" xr3:uid="{4DEBC8A6-E1BF-45A4-AD43-D871B189D9F9}" name="2025-01-29" totalsRowFunction="average" dataDxfId="226">
      <calculatedColumnFormula>SUMIFS(DataRegularSeason20242025!$AA$3:$AA$1315,DataRegularSeason20242025!$B$3:$B$1315, "&lt;=" &amp; DR$1, DataRegularSeason20242025!$D$3:$D$1315, $A2)+SUMIFS(DataRegularSeason20242025!$AB$3:$AB$1315,DataRegularSeason20242025!$B$3:$B$1315, "&lt;=" &amp; DR$1, DataRegularSeason20242025!$E$3:$E$1315, $A2)</calculatedColumnFormula>
    </tableColumn>
    <tableColumn id="121" xr3:uid="{6FB2D732-6FEB-4C13-9C53-D6D218EA1445}" name="2025-01-30" totalsRowFunction="average" dataDxfId="225">
      <calculatedColumnFormula>SUMIFS(DataRegularSeason20242025!$AA$3:$AA$1315,DataRegularSeason20242025!$B$3:$B$1315, "&lt;=" &amp; DS$1, DataRegularSeason20242025!$D$3:$D$1315, $A2)+SUMIFS(DataRegularSeason20242025!$AB$3:$AB$1315,DataRegularSeason20242025!$B$3:$B$1315, "&lt;=" &amp; DS$1, DataRegularSeason20242025!$E$3:$E$1315, $A2)</calculatedColumnFormula>
    </tableColumn>
    <tableColumn id="122" xr3:uid="{2DEFE715-4933-402C-B6DF-3B341CF2F195}" name="2025-01-31" totalsRowFunction="average" dataDxfId="224">
      <calculatedColumnFormula>SUMIFS(DataRegularSeason20242025!$AA$3:$AA$1315,DataRegularSeason20242025!$B$3:$B$1315, "&lt;=" &amp; DT$1, DataRegularSeason20242025!$D$3:$D$1315, $A2)+SUMIFS(DataRegularSeason20242025!$AB$3:$AB$1315,DataRegularSeason20242025!$B$3:$B$1315, "&lt;=" &amp; DT$1, DataRegularSeason20242025!$E$3:$E$1315, $A2)</calculatedColumnFormula>
    </tableColumn>
    <tableColumn id="123" xr3:uid="{FC67EAD3-B465-40FC-A34D-06329DEE914A}" name="2025-02-01" totalsRowFunction="average" dataDxfId="223">
      <calculatedColumnFormula>SUMIFS(DataRegularSeason20242025!$AA$3:$AA$1315,DataRegularSeason20242025!$B$3:$B$1315, "&lt;=" &amp; DU$1, DataRegularSeason20242025!$D$3:$D$1315, $A2)+SUMIFS(DataRegularSeason20242025!$AB$3:$AB$1315,DataRegularSeason20242025!$B$3:$B$1315, "&lt;=" &amp; DU$1, DataRegularSeason20242025!$E$3:$E$1315, $A2)</calculatedColumnFormula>
    </tableColumn>
    <tableColumn id="124" xr3:uid="{50BA9216-4ABA-49CF-9A50-07F843AFDF70}" name="2025-02-02" totalsRowFunction="average" dataDxfId="222">
      <calculatedColumnFormula>SUMIFS(DataRegularSeason20242025!$AA$3:$AA$1315,DataRegularSeason20242025!$B$3:$B$1315, "&lt;=" &amp; DV$1, DataRegularSeason20242025!$D$3:$D$1315, $A2)+SUMIFS(DataRegularSeason20242025!$AB$3:$AB$1315,DataRegularSeason20242025!$B$3:$B$1315, "&lt;=" &amp; DV$1, DataRegularSeason20242025!$E$3:$E$1315, $A2)</calculatedColumnFormula>
    </tableColumn>
    <tableColumn id="125" xr3:uid="{2339E621-520E-432C-9CA1-B327FB3E7D34}" name="2025-02-03" totalsRowFunction="average" dataDxfId="221">
      <calculatedColumnFormula>SUMIFS(DataRegularSeason20242025!$AA$3:$AA$1315,DataRegularSeason20242025!$B$3:$B$1315, "&lt;=" &amp; DW$1, DataRegularSeason20242025!$D$3:$D$1315, $A2)+SUMIFS(DataRegularSeason20242025!$AB$3:$AB$1315,DataRegularSeason20242025!$B$3:$B$1315, "&lt;=" &amp; DW$1, DataRegularSeason20242025!$E$3:$E$1315, $A2)</calculatedColumnFormula>
    </tableColumn>
    <tableColumn id="126" xr3:uid="{19BF718C-48A1-40F7-BB55-61295632CC0D}" name="2025-02-04" totalsRowFunction="average" dataDxfId="220">
      <calculatedColumnFormula>SUMIFS(DataRegularSeason20242025!$AA$3:$AA$1315,DataRegularSeason20242025!$B$3:$B$1315, "&lt;=" &amp; DX$1, DataRegularSeason20242025!$D$3:$D$1315, $A2)+SUMIFS(DataRegularSeason20242025!$AB$3:$AB$1315,DataRegularSeason20242025!$B$3:$B$1315, "&lt;=" &amp; DX$1, DataRegularSeason20242025!$E$3:$E$1315, $A2)</calculatedColumnFormula>
    </tableColumn>
    <tableColumn id="127" xr3:uid="{E293957A-5118-4DEE-A059-D3D828C06ADD}" name="2025-02-05" totalsRowFunction="average" dataDxfId="219">
      <calculatedColumnFormula>SUMIFS(DataRegularSeason20242025!$AA$3:$AA$1315,DataRegularSeason20242025!$B$3:$B$1315, "&lt;=" &amp; DY$1, DataRegularSeason20242025!$D$3:$D$1315, $A2)+SUMIFS(DataRegularSeason20242025!$AB$3:$AB$1315,DataRegularSeason20242025!$B$3:$B$1315, "&lt;=" &amp; DY$1, DataRegularSeason20242025!$E$3:$E$1315, $A2)</calculatedColumnFormula>
    </tableColumn>
    <tableColumn id="128" xr3:uid="{59EBEC59-E825-4C61-AB03-DE5FAD901269}" name="2025-02-06" totalsRowFunction="average" dataDxfId="218">
      <calculatedColumnFormula>SUMIFS(DataRegularSeason20242025!$AA$3:$AA$1315,DataRegularSeason20242025!$B$3:$B$1315, "&lt;=" &amp; DZ$1, DataRegularSeason20242025!$D$3:$D$1315, $A2)+SUMIFS(DataRegularSeason20242025!$AB$3:$AB$1315,DataRegularSeason20242025!$B$3:$B$1315, "&lt;=" &amp; DZ$1, DataRegularSeason20242025!$E$3:$E$1315, $A2)</calculatedColumnFormula>
    </tableColumn>
    <tableColumn id="129" xr3:uid="{98D3E91D-7F45-40E0-B048-2679EC934808}" name="2025-02-07" totalsRowFunction="average" dataDxfId="217">
      <calculatedColumnFormula>SUMIFS(DataRegularSeason20242025!$AA$3:$AA$1315,DataRegularSeason20242025!$B$3:$B$1315, "&lt;=" &amp; EA$1, DataRegularSeason20242025!$D$3:$D$1315, $A2)+SUMIFS(DataRegularSeason20242025!$AB$3:$AB$1315,DataRegularSeason20242025!$B$3:$B$1315, "&lt;=" &amp; EA$1, DataRegularSeason20242025!$E$3:$E$1315, $A2)</calculatedColumnFormula>
    </tableColumn>
    <tableColumn id="130" xr3:uid="{246F136C-32BA-450E-855E-BC6D92AC46E5}" name="2025-02-08" totalsRowFunction="average" dataDxfId="216">
      <calculatedColumnFormula>SUMIFS(DataRegularSeason20242025!$AA$3:$AA$1315,DataRegularSeason20242025!$B$3:$B$1315, "&lt;=" &amp; EB$1, DataRegularSeason20242025!$D$3:$D$1315, $A2)+SUMIFS(DataRegularSeason20242025!$AB$3:$AB$1315,DataRegularSeason20242025!$B$3:$B$1315, "&lt;=" &amp; EB$1, DataRegularSeason20242025!$E$3:$E$1315, $A2)</calculatedColumnFormula>
    </tableColumn>
    <tableColumn id="131" xr3:uid="{CD22998D-BD20-4C7D-9F4D-F87808EF59A2}" name="2025-02-09" totalsRowFunction="average" dataDxfId="215">
      <calculatedColumnFormula>SUMIFS(DataRegularSeason20242025!$AA$3:$AA$1315,DataRegularSeason20242025!$B$3:$B$1315, "&lt;=" &amp; EC$1, DataRegularSeason20242025!$D$3:$D$1315, $A2)+SUMIFS(DataRegularSeason20242025!$AB$3:$AB$1315,DataRegularSeason20242025!$B$3:$B$1315, "&lt;=" &amp; EC$1, DataRegularSeason20242025!$E$3:$E$1315, $A2)</calculatedColumnFormula>
    </tableColumn>
    <tableColumn id="132" xr3:uid="{C0399F34-EAA6-47C0-9A24-44400D27C9E2}" name="2025-02-10" totalsRowFunction="average" dataDxfId="214">
      <calculatedColumnFormula>SUMIFS(DataRegularSeason20242025!$AA$3:$AA$1315,DataRegularSeason20242025!$B$3:$B$1315, "&lt;=" &amp; ED$1, DataRegularSeason20242025!$D$3:$D$1315, $A2)+SUMIFS(DataRegularSeason20242025!$AB$3:$AB$1315,DataRegularSeason20242025!$B$3:$B$1315, "&lt;=" &amp; ED$1, DataRegularSeason20242025!$E$3:$E$1315, $A2)</calculatedColumnFormula>
    </tableColumn>
    <tableColumn id="133" xr3:uid="{5C970A8F-AD95-4DD8-85C8-246496A6E457}" name="2025-02-11" totalsRowFunction="average" dataDxfId="213">
      <calculatedColumnFormula>SUMIFS(DataRegularSeason20242025!$AA$3:$AA$1315,DataRegularSeason20242025!$B$3:$B$1315, "&lt;=" &amp; EE$1, DataRegularSeason20242025!$D$3:$D$1315, $A2)+SUMIFS(DataRegularSeason20242025!$AB$3:$AB$1315,DataRegularSeason20242025!$B$3:$B$1315, "&lt;=" &amp; EE$1, DataRegularSeason20242025!$E$3:$E$1315, $A2)</calculatedColumnFormula>
    </tableColumn>
    <tableColumn id="134" xr3:uid="{629F4C57-F535-45AA-84D3-07CABB5CC35C}" name="2025-02-12" totalsRowFunction="average" dataDxfId="212">
      <calculatedColumnFormula>SUMIFS(DataRegularSeason20242025!$AA$3:$AA$1315,DataRegularSeason20242025!$B$3:$B$1315, "&lt;=" &amp; EF$1, DataRegularSeason20242025!$D$3:$D$1315, $A2)+SUMIFS(DataRegularSeason20242025!$AB$3:$AB$1315,DataRegularSeason20242025!$B$3:$B$1315, "&lt;=" &amp; EF$1, DataRegularSeason20242025!$E$3:$E$1315, $A2)</calculatedColumnFormula>
    </tableColumn>
    <tableColumn id="135" xr3:uid="{DD3712DE-08A4-4D0C-845D-157BF59FE028}" name="2025-02-13" totalsRowFunction="average" dataDxfId="211">
      <calculatedColumnFormula>SUMIFS(DataRegularSeason20242025!$AA$3:$AA$1315,DataRegularSeason20242025!$B$3:$B$1315, "&lt;=" &amp; EG$1, DataRegularSeason20242025!$D$3:$D$1315, $A2)+SUMIFS(DataRegularSeason20242025!$AB$3:$AB$1315,DataRegularSeason20242025!$B$3:$B$1315, "&lt;=" &amp; EG$1, DataRegularSeason20242025!$E$3:$E$1315, $A2)</calculatedColumnFormula>
    </tableColumn>
    <tableColumn id="136" xr3:uid="{47019CA9-F698-4EA1-857E-1C938DED0164}" name="2025-02-14" totalsRowFunction="average" dataDxfId="210">
      <calculatedColumnFormula>SUMIFS(DataRegularSeason20242025!$AA$3:$AA$1315,DataRegularSeason20242025!$B$3:$B$1315, "&lt;=" &amp; EH$1, DataRegularSeason20242025!$D$3:$D$1315, $A2)+SUMIFS(DataRegularSeason20242025!$AB$3:$AB$1315,DataRegularSeason20242025!$B$3:$B$1315, "&lt;=" &amp; EH$1, DataRegularSeason20242025!$E$3:$E$1315, $A2)</calculatedColumnFormula>
    </tableColumn>
    <tableColumn id="137" xr3:uid="{9BDECDE5-AB9A-4941-A5E7-D5D003C335B5}" name="2025-02-15" totalsRowFunction="average" dataDxfId="209">
      <calculatedColumnFormula>SUMIFS(DataRegularSeason20242025!$AA$3:$AA$1315,DataRegularSeason20242025!$B$3:$B$1315, "&lt;=" &amp; EI$1, DataRegularSeason20242025!$D$3:$D$1315, $A2)+SUMIFS(DataRegularSeason20242025!$AB$3:$AB$1315,DataRegularSeason20242025!$B$3:$B$1315, "&lt;=" &amp; EI$1, DataRegularSeason20242025!$E$3:$E$1315, $A2)</calculatedColumnFormula>
    </tableColumn>
    <tableColumn id="138" xr3:uid="{7B71871B-A4BF-4D9B-A15A-3B3C8A0A52B5}" name="2025-02-16" totalsRowFunction="average" dataDxfId="208">
      <calculatedColumnFormula>SUMIFS(DataRegularSeason20242025!$AA$3:$AA$1315,DataRegularSeason20242025!$B$3:$B$1315, "&lt;=" &amp; EJ$1, DataRegularSeason20242025!$D$3:$D$1315, $A2)+SUMIFS(DataRegularSeason20242025!$AB$3:$AB$1315,DataRegularSeason20242025!$B$3:$B$1315, "&lt;=" &amp; EJ$1, DataRegularSeason20242025!$E$3:$E$1315, $A2)</calculatedColumnFormula>
    </tableColumn>
    <tableColumn id="139" xr3:uid="{6BEE0490-9B6F-4D05-8E67-FE02A894D4A5}" name="2025-02-17" totalsRowFunction="average" dataDxfId="207">
      <calculatedColumnFormula>SUMIFS(DataRegularSeason20242025!$AA$3:$AA$1315,DataRegularSeason20242025!$B$3:$B$1315, "&lt;=" &amp; EK$1, DataRegularSeason20242025!$D$3:$D$1315, $A2)+SUMIFS(DataRegularSeason20242025!$AB$3:$AB$1315,DataRegularSeason20242025!$B$3:$B$1315, "&lt;=" &amp; EK$1, DataRegularSeason20242025!$E$3:$E$1315, $A2)</calculatedColumnFormula>
    </tableColumn>
    <tableColumn id="140" xr3:uid="{D35CDB5A-D51A-4C41-94E4-0DB9C462D951}" name="2025-02-18" totalsRowFunction="average" dataDxfId="206">
      <calculatedColumnFormula>SUMIFS(DataRegularSeason20242025!$AA$3:$AA$1315,DataRegularSeason20242025!$B$3:$B$1315, "&lt;=" &amp; EL$1, DataRegularSeason20242025!$D$3:$D$1315, $A2)+SUMIFS(DataRegularSeason20242025!$AB$3:$AB$1315,DataRegularSeason20242025!$B$3:$B$1315, "&lt;=" &amp; EL$1, DataRegularSeason20242025!$E$3:$E$1315, $A2)</calculatedColumnFormula>
    </tableColumn>
    <tableColumn id="141" xr3:uid="{D4F71B0B-2ABD-43AA-9C8C-2AB2AD5BA1E0}" name="2025-02-19" totalsRowFunction="average" dataDxfId="205">
      <calculatedColumnFormula>SUMIFS(DataRegularSeason20242025!$AA$3:$AA$1315,DataRegularSeason20242025!$B$3:$B$1315, "&lt;=" &amp; EM$1, DataRegularSeason20242025!$D$3:$D$1315, $A2)+SUMIFS(DataRegularSeason20242025!$AB$3:$AB$1315,DataRegularSeason20242025!$B$3:$B$1315, "&lt;=" &amp; EM$1, DataRegularSeason20242025!$E$3:$E$1315, $A2)</calculatedColumnFormula>
    </tableColumn>
    <tableColumn id="142" xr3:uid="{A8B28D3F-35A2-491F-B575-BEBEF600D0B9}" name="2025-02-20" totalsRowFunction="average" dataDxfId="204">
      <calculatedColumnFormula>SUMIFS(DataRegularSeason20242025!$AA$3:$AA$1315,DataRegularSeason20242025!$B$3:$B$1315, "&lt;=" &amp; EN$1, DataRegularSeason20242025!$D$3:$D$1315, $A2)+SUMIFS(DataRegularSeason20242025!$AB$3:$AB$1315,DataRegularSeason20242025!$B$3:$B$1315, "&lt;=" &amp; EN$1, DataRegularSeason20242025!$E$3:$E$1315, $A2)</calculatedColumnFormula>
    </tableColumn>
    <tableColumn id="143" xr3:uid="{F0756CFE-C581-419E-8134-1BE4C6A182F2}" name="2025-02-21" totalsRowFunction="average" dataDxfId="203">
      <calculatedColumnFormula>SUMIFS(DataRegularSeason20242025!$AA$3:$AA$1315,DataRegularSeason20242025!$B$3:$B$1315, "&lt;=" &amp; EO$1, DataRegularSeason20242025!$D$3:$D$1315, $A2)+SUMIFS(DataRegularSeason20242025!$AB$3:$AB$1315,DataRegularSeason20242025!$B$3:$B$1315, "&lt;=" &amp; EO$1, DataRegularSeason20242025!$E$3:$E$1315, $A2)</calculatedColumnFormula>
    </tableColumn>
    <tableColumn id="144" xr3:uid="{956FAE37-9B9B-4073-AEBD-FA14E3733BC4}" name="2025-02-22" totalsRowFunction="average" dataDxfId="202">
      <calculatedColumnFormula>SUMIFS(DataRegularSeason20242025!$AA$3:$AA$1315,DataRegularSeason20242025!$B$3:$B$1315, "&lt;=" &amp; EP$1, DataRegularSeason20242025!$D$3:$D$1315, $A2)+SUMIFS(DataRegularSeason20242025!$AB$3:$AB$1315,DataRegularSeason20242025!$B$3:$B$1315, "&lt;=" &amp; EP$1, DataRegularSeason20242025!$E$3:$E$1315, $A2)</calculatedColumnFormula>
    </tableColumn>
    <tableColumn id="145" xr3:uid="{2B17C57F-7B80-4820-86BD-8F1D792BCF07}" name="2025-02-23" totalsRowFunction="average" dataDxfId="201">
      <calculatedColumnFormula>SUMIFS(DataRegularSeason20242025!$AA$3:$AA$1315,DataRegularSeason20242025!$B$3:$B$1315, "&lt;=" &amp; EQ$1, DataRegularSeason20242025!$D$3:$D$1315, $A2)+SUMIFS(DataRegularSeason20242025!$AB$3:$AB$1315,DataRegularSeason20242025!$B$3:$B$1315, "&lt;=" &amp; EQ$1, DataRegularSeason20242025!$E$3:$E$1315, $A2)</calculatedColumnFormula>
    </tableColumn>
    <tableColumn id="146" xr3:uid="{C3F872DF-4109-421D-BDD8-D84C989B5413}" name="2025-02-24" totalsRowFunction="average" dataDxfId="200">
      <calculatedColumnFormula>SUMIFS(DataRegularSeason20242025!$AA$3:$AA$1315,DataRegularSeason20242025!$B$3:$B$1315, "&lt;=" &amp; ER$1, DataRegularSeason20242025!$D$3:$D$1315, $A2)+SUMIFS(DataRegularSeason20242025!$AB$3:$AB$1315,DataRegularSeason20242025!$B$3:$B$1315, "&lt;=" &amp; ER$1, DataRegularSeason20242025!$E$3:$E$1315, $A2)</calculatedColumnFormula>
    </tableColumn>
    <tableColumn id="147" xr3:uid="{5A09E874-8504-43B3-9421-DE0E011BBE4A}" name="2025-02-25" totalsRowFunction="average" dataDxfId="199">
      <calculatedColumnFormula>SUMIFS(DataRegularSeason20242025!$AA$3:$AA$1315,DataRegularSeason20242025!$B$3:$B$1315, "&lt;=" &amp; ES$1, DataRegularSeason20242025!$D$3:$D$1315, $A2)+SUMIFS(DataRegularSeason20242025!$AB$3:$AB$1315,DataRegularSeason20242025!$B$3:$B$1315, "&lt;=" &amp; ES$1, DataRegularSeason20242025!$E$3:$E$1315, $A2)</calculatedColumnFormula>
    </tableColumn>
    <tableColumn id="148" xr3:uid="{2CCEAB0F-CED2-4D10-B8E9-BEC5D813F00C}" name="2025-02-26" totalsRowFunction="average" dataDxfId="198">
      <calculatedColumnFormula>SUMIFS(DataRegularSeason20242025!$AA$3:$AA$1315,DataRegularSeason20242025!$B$3:$B$1315, "&lt;=" &amp; ET$1, DataRegularSeason20242025!$D$3:$D$1315, $A2)+SUMIFS(DataRegularSeason20242025!$AB$3:$AB$1315,DataRegularSeason20242025!$B$3:$B$1315, "&lt;=" &amp; ET$1, DataRegularSeason20242025!$E$3:$E$1315, $A2)</calculatedColumnFormula>
    </tableColumn>
    <tableColumn id="149" xr3:uid="{71287495-9125-41B3-B15C-A368C71F8E7A}" name="2025-02-27" totalsRowFunction="average" dataDxfId="197">
      <calculatedColumnFormula>SUMIFS(DataRegularSeason20242025!$AA$3:$AA$1315,DataRegularSeason20242025!$B$3:$B$1315, "&lt;=" &amp; EU$1, DataRegularSeason20242025!$D$3:$D$1315, $A2)+SUMIFS(DataRegularSeason20242025!$AB$3:$AB$1315,DataRegularSeason20242025!$B$3:$B$1315, "&lt;=" &amp; EU$1, DataRegularSeason20242025!$E$3:$E$1315, $A2)</calculatedColumnFormula>
    </tableColumn>
    <tableColumn id="150" xr3:uid="{2F1D4033-EB21-4F92-BBD1-E95D37480A8E}" name="2025-02-28" totalsRowFunction="average" dataDxfId="196">
      <calculatedColumnFormula>SUMIFS(DataRegularSeason20242025!$AA$3:$AA$1315,DataRegularSeason20242025!$B$3:$B$1315, "&lt;=" &amp; EV$1, DataRegularSeason20242025!$D$3:$D$1315, $A2)+SUMIFS(DataRegularSeason20242025!$AB$3:$AB$1315,DataRegularSeason20242025!$B$3:$B$1315, "&lt;=" &amp; EV$1, DataRegularSeason20242025!$E$3:$E$1315, $A2)</calculatedColumnFormula>
    </tableColumn>
    <tableColumn id="151" xr3:uid="{7C956B89-7371-47D4-91B3-16BD3819A392}" name="2025-03-01" totalsRowFunction="average" dataDxfId="195">
      <calculatedColumnFormula>SUMIFS(DataRegularSeason20242025!$AA$3:$AA$1315,DataRegularSeason20242025!$B$3:$B$1315, "&lt;=" &amp; EW$1, DataRegularSeason20242025!$D$3:$D$1315, $A2)+SUMIFS(DataRegularSeason20242025!$AB$3:$AB$1315,DataRegularSeason20242025!$B$3:$B$1315, "&lt;=" &amp; EW$1, DataRegularSeason20242025!$E$3:$E$1315, $A2)</calculatedColumnFormula>
    </tableColumn>
    <tableColumn id="152" xr3:uid="{AECCCDBD-7206-4278-9B64-9D2A9D6EB076}" name="2025-03-02" totalsRowFunction="average" dataDxfId="194">
      <calculatedColumnFormula>SUMIFS(DataRegularSeason20242025!$AA$3:$AA$1315,DataRegularSeason20242025!$B$3:$B$1315, "&lt;=" &amp; EX$1, DataRegularSeason20242025!$D$3:$D$1315, $A2)+SUMIFS(DataRegularSeason20242025!$AB$3:$AB$1315,DataRegularSeason20242025!$B$3:$B$1315, "&lt;=" &amp; EX$1, DataRegularSeason20242025!$E$3:$E$1315, $A2)</calculatedColumnFormula>
    </tableColumn>
    <tableColumn id="153" xr3:uid="{767DC7DA-2522-453F-B9DC-CF6EB82B0174}" name="2025-03-03" totalsRowFunction="average" dataDxfId="193">
      <calculatedColumnFormula>SUMIFS(DataRegularSeason20242025!$AA$3:$AA$1315,DataRegularSeason20242025!$B$3:$B$1315, "&lt;=" &amp; EY$1, DataRegularSeason20242025!$D$3:$D$1315, $A2)+SUMIFS(DataRegularSeason20242025!$AB$3:$AB$1315,DataRegularSeason20242025!$B$3:$B$1315, "&lt;=" &amp; EY$1, DataRegularSeason20242025!$E$3:$E$1315, $A2)</calculatedColumnFormula>
    </tableColumn>
    <tableColumn id="154" xr3:uid="{5AE47394-F26B-4480-80BA-80A6B066D623}" name="2025-03-04" totalsRowFunction="average" dataDxfId="192">
      <calculatedColumnFormula>SUMIFS(DataRegularSeason20242025!$AA$3:$AA$1315,DataRegularSeason20242025!$B$3:$B$1315, "&lt;=" &amp; EZ$1, DataRegularSeason20242025!$D$3:$D$1315, $A2)+SUMIFS(DataRegularSeason20242025!$AB$3:$AB$1315,DataRegularSeason20242025!$B$3:$B$1315, "&lt;=" &amp; EZ$1, DataRegularSeason20242025!$E$3:$E$1315, $A2)</calculatedColumnFormula>
    </tableColumn>
    <tableColumn id="155" xr3:uid="{3264AC33-1FFC-4A7A-9520-760D616FF4B0}" name="2025-03-05" totalsRowFunction="average" dataDxfId="191">
      <calculatedColumnFormula>SUMIFS(DataRegularSeason20242025!$AA$3:$AA$1315,DataRegularSeason20242025!$B$3:$B$1315, "&lt;=" &amp; FA$1, DataRegularSeason20242025!$D$3:$D$1315, $A2)+SUMIFS(DataRegularSeason20242025!$AB$3:$AB$1315,DataRegularSeason20242025!$B$3:$B$1315, "&lt;=" &amp; FA$1, DataRegularSeason20242025!$E$3:$E$1315, $A2)</calculatedColumnFormula>
    </tableColumn>
    <tableColumn id="156" xr3:uid="{BEBE9600-796E-47E0-9E93-0191566D61E4}" name="2025-03-06" totalsRowFunction="average" dataDxfId="190">
      <calculatedColumnFormula>SUMIFS(DataRegularSeason20242025!$AA$3:$AA$1315,DataRegularSeason20242025!$B$3:$B$1315, "&lt;=" &amp; FB$1, DataRegularSeason20242025!$D$3:$D$1315, $A2)+SUMIFS(DataRegularSeason20242025!$AB$3:$AB$1315,DataRegularSeason20242025!$B$3:$B$1315, "&lt;=" &amp; FB$1, DataRegularSeason20242025!$E$3:$E$1315, $A2)</calculatedColumnFormula>
    </tableColumn>
    <tableColumn id="157" xr3:uid="{C17EC581-C5BB-491F-A240-D6B1E72C3146}" name="2025-03-07" totalsRowFunction="average" dataDxfId="189">
      <calculatedColumnFormula>SUMIFS(DataRegularSeason20242025!$AA$3:$AA$1315,DataRegularSeason20242025!$B$3:$B$1315, "&lt;=" &amp; FC$1, DataRegularSeason20242025!$D$3:$D$1315, $A2)+SUMIFS(DataRegularSeason20242025!$AB$3:$AB$1315,DataRegularSeason20242025!$B$3:$B$1315, "&lt;=" &amp; FC$1, DataRegularSeason20242025!$E$3:$E$1315, $A2)</calculatedColumnFormula>
    </tableColumn>
    <tableColumn id="158" xr3:uid="{7F3E26BE-FF35-41D6-B4E1-651ACD659A64}" name="2025-03-08" totalsRowFunction="average" dataDxfId="188">
      <calculatedColumnFormula>SUMIFS(DataRegularSeason20242025!$AA$3:$AA$1315,DataRegularSeason20242025!$B$3:$B$1315, "&lt;=" &amp; FD$1, DataRegularSeason20242025!$D$3:$D$1315, $A2)+SUMIFS(DataRegularSeason20242025!$AB$3:$AB$1315,DataRegularSeason20242025!$B$3:$B$1315, "&lt;=" &amp; FD$1, DataRegularSeason20242025!$E$3:$E$1315, $A2)</calculatedColumnFormula>
    </tableColumn>
    <tableColumn id="159" xr3:uid="{DE7F5380-9A8C-443C-94A1-34D74E2B212D}" name="2025-03-09" totalsRowFunction="average" dataDxfId="187">
      <calculatedColumnFormula>SUMIFS(DataRegularSeason20242025!$AA$3:$AA$1315,DataRegularSeason20242025!$B$3:$B$1315, "&lt;=" &amp; FE$1, DataRegularSeason20242025!$D$3:$D$1315, $A2)+SUMIFS(DataRegularSeason20242025!$AB$3:$AB$1315,DataRegularSeason20242025!$B$3:$B$1315, "&lt;=" &amp; FE$1, DataRegularSeason20242025!$E$3:$E$1315, $A2)</calculatedColumnFormula>
    </tableColumn>
    <tableColumn id="160" xr3:uid="{F80CA264-8138-4857-8C3C-3D08FC2E6197}" name="2025-03-10" totalsRowFunction="average" dataDxfId="186">
      <calculatedColumnFormula>SUMIFS(DataRegularSeason20242025!$AA$3:$AA$1315,DataRegularSeason20242025!$B$3:$B$1315, "&lt;=" &amp; FF$1, DataRegularSeason20242025!$D$3:$D$1315, $A2)+SUMIFS(DataRegularSeason20242025!$AB$3:$AB$1315,DataRegularSeason20242025!$B$3:$B$1315, "&lt;=" &amp; FF$1, DataRegularSeason20242025!$E$3:$E$1315, $A2)</calculatedColumnFormula>
    </tableColumn>
    <tableColumn id="161" xr3:uid="{2924570F-F1E0-4BCF-877F-73639FB5AFC8}" name="2025-03-11" totalsRowFunction="average" dataDxfId="185">
      <calculatedColumnFormula>SUMIFS(DataRegularSeason20242025!$AA$3:$AA$1315,DataRegularSeason20242025!$B$3:$B$1315, "&lt;=" &amp; FG$1, DataRegularSeason20242025!$D$3:$D$1315, $A2)+SUMIFS(DataRegularSeason20242025!$AB$3:$AB$1315,DataRegularSeason20242025!$B$3:$B$1315, "&lt;=" &amp; FG$1, DataRegularSeason20242025!$E$3:$E$1315, $A2)</calculatedColumnFormula>
    </tableColumn>
    <tableColumn id="162" xr3:uid="{34B469C8-391F-4715-8318-C29EA5B8D3B1}" name="2025-03-12" totalsRowFunction="average" dataDxfId="184">
      <calculatedColumnFormula>SUMIFS(DataRegularSeason20242025!$AA$3:$AA$1315,DataRegularSeason20242025!$B$3:$B$1315, "&lt;=" &amp; FH$1, DataRegularSeason20242025!$D$3:$D$1315, $A2)+SUMIFS(DataRegularSeason20242025!$AB$3:$AB$1315,DataRegularSeason20242025!$B$3:$B$1315, "&lt;=" &amp; FH$1, DataRegularSeason20242025!$E$3:$E$1315, $A2)</calculatedColumnFormula>
    </tableColumn>
    <tableColumn id="163" xr3:uid="{9A7DF99A-6703-4D63-BEBD-11DA3E823326}" name="2025-03-13" totalsRowFunction="average" dataDxfId="183">
      <calculatedColumnFormula>SUMIFS(DataRegularSeason20242025!$AA$3:$AA$1315,DataRegularSeason20242025!$B$3:$B$1315, "&lt;=" &amp; FI$1, DataRegularSeason20242025!$D$3:$D$1315, $A2)+SUMIFS(DataRegularSeason20242025!$AB$3:$AB$1315,DataRegularSeason20242025!$B$3:$B$1315, "&lt;=" &amp; FI$1, DataRegularSeason20242025!$E$3:$E$1315, $A2)</calculatedColumnFormula>
    </tableColumn>
    <tableColumn id="164" xr3:uid="{464186C5-934E-4163-AE2A-318D6543AB20}" name="2025-03-14" totalsRowFunction="average" dataDxfId="182">
      <calculatedColumnFormula>SUMIFS(DataRegularSeason20242025!$AA$3:$AA$1315,DataRegularSeason20242025!$B$3:$B$1315, "&lt;=" &amp; FJ$1, DataRegularSeason20242025!$D$3:$D$1315, $A2)+SUMIFS(DataRegularSeason20242025!$AB$3:$AB$1315,DataRegularSeason20242025!$B$3:$B$1315, "&lt;=" &amp; FJ$1, DataRegularSeason20242025!$E$3:$E$1315, $A2)</calculatedColumnFormula>
    </tableColumn>
    <tableColumn id="165" xr3:uid="{3BEAB947-5E7D-4D3A-A2B6-51AD475F39F3}" name="2025-03-15" totalsRowFunction="average" dataDxfId="181">
      <calculatedColumnFormula>SUMIFS(DataRegularSeason20242025!$AA$3:$AA$1315,DataRegularSeason20242025!$B$3:$B$1315, "&lt;=" &amp; FK$1, DataRegularSeason20242025!$D$3:$D$1315, $A2)+SUMIFS(DataRegularSeason20242025!$AB$3:$AB$1315,DataRegularSeason20242025!$B$3:$B$1315, "&lt;=" &amp; FK$1, DataRegularSeason20242025!$E$3:$E$1315, $A2)</calculatedColumnFormula>
    </tableColumn>
    <tableColumn id="166" xr3:uid="{249560B5-9325-4622-A916-EA00A2DCE4FA}" name="2025-03-16" totalsRowFunction="average" dataDxfId="180">
      <calculatedColumnFormula>SUMIFS(DataRegularSeason20242025!$AA$3:$AA$1315,DataRegularSeason20242025!$B$3:$B$1315, "&lt;=" &amp; FL$1, DataRegularSeason20242025!$D$3:$D$1315, $A2)+SUMIFS(DataRegularSeason20242025!$AB$3:$AB$1315,DataRegularSeason20242025!$B$3:$B$1315, "&lt;=" &amp; FL$1, DataRegularSeason20242025!$E$3:$E$1315, $A2)</calculatedColumnFormula>
    </tableColumn>
    <tableColumn id="167" xr3:uid="{8C03DFD6-F34A-4B57-9A1D-467E1685F0F2}" name="2025-03-17" totalsRowFunction="average" dataDxfId="179">
      <calculatedColumnFormula>SUMIFS(DataRegularSeason20242025!$AA$3:$AA$1315,DataRegularSeason20242025!$B$3:$B$1315, "&lt;=" &amp; FM$1, DataRegularSeason20242025!$D$3:$D$1315, $A2)+SUMIFS(DataRegularSeason20242025!$AB$3:$AB$1315,DataRegularSeason20242025!$B$3:$B$1315, "&lt;=" &amp; FM$1, DataRegularSeason20242025!$E$3:$E$1315, $A2)</calculatedColumnFormula>
    </tableColumn>
    <tableColumn id="168" xr3:uid="{CB31EFC7-F6CA-4CC7-A212-F1378E90CF55}" name="2025-03-18" totalsRowFunction="average" dataDxfId="178">
      <calculatedColumnFormula>SUMIFS(DataRegularSeason20242025!$AA$3:$AA$1315,DataRegularSeason20242025!$B$3:$B$1315, "&lt;=" &amp; FN$1, DataRegularSeason20242025!$D$3:$D$1315, $A2)+SUMIFS(DataRegularSeason20242025!$AB$3:$AB$1315,DataRegularSeason20242025!$B$3:$B$1315, "&lt;=" &amp; FN$1, DataRegularSeason20242025!$E$3:$E$1315, $A2)</calculatedColumnFormula>
    </tableColumn>
    <tableColumn id="169" xr3:uid="{54B7D59D-9314-49E0-8E04-5DBD63FDB134}" name="2025-03-19" totalsRowFunction="average" dataDxfId="177">
      <calculatedColumnFormula>SUMIFS(DataRegularSeason20242025!$AA$3:$AA$1315,DataRegularSeason20242025!$B$3:$B$1315, "&lt;=" &amp; FO$1, DataRegularSeason20242025!$D$3:$D$1315, $A2)+SUMIFS(DataRegularSeason20242025!$AB$3:$AB$1315,DataRegularSeason20242025!$B$3:$B$1315, "&lt;=" &amp; FO$1, DataRegularSeason20242025!$E$3:$E$1315, $A2)</calculatedColumnFormula>
    </tableColumn>
    <tableColumn id="170" xr3:uid="{5A142D2D-F022-4A75-B27F-6332F472682A}" name="2025-03-20" totalsRowFunction="average" dataDxfId="176">
      <calculatedColumnFormula>SUMIFS(DataRegularSeason20242025!$AA$3:$AA$1315,DataRegularSeason20242025!$B$3:$B$1315, "&lt;=" &amp; FP$1, DataRegularSeason20242025!$D$3:$D$1315, $A2)+SUMIFS(DataRegularSeason20242025!$AB$3:$AB$1315,DataRegularSeason20242025!$B$3:$B$1315, "&lt;=" &amp; FP$1, DataRegularSeason20242025!$E$3:$E$1315, $A2)</calculatedColumnFormula>
    </tableColumn>
    <tableColumn id="171" xr3:uid="{8E93A6D5-4E4E-48DB-9DA6-B87A9C5A5045}" name="2025-03-21" totalsRowFunction="average" dataDxfId="175">
      <calculatedColumnFormula>SUMIFS(DataRegularSeason20242025!$AA$3:$AA$1315,DataRegularSeason20242025!$B$3:$B$1315, "&lt;=" &amp; FQ$1, DataRegularSeason20242025!$D$3:$D$1315, $A2)+SUMIFS(DataRegularSeason20242025!$AB$3:$AB$1315,DataRegularSeason20242025!$B$3:$B$1315, "&lt;=" &amp; FQ$1, DataRegularSeason20242025!$E$3:$E$1315, $A2)</calculatedColumnFormula>
    </tableColumn>
    <tableColumn id="172" xr3:uid="{1E412919-AD5E-4843-9A2F-AA0B56D9E025}" name="2025-03-22" totalsRowFunction="average" dataDxfId="174">
      <calculatedColumnFormula>SUMIFS(DataRegularSeason20242025!$AA$3:$AA$1315,DataRegularSeason20242025!$B$3:$B$1315, "&lt;=" &amp; FR$1, DataRegularSeason20242025!$D$3:$D$1315, $A2)+SUMIFS(DataRegularSeason20242025!$AB$3:$AB$1315,DataRegularSeason20242025!$B$3:$B$1315, "&lt;=" &amp; FR$1, DataRegularSeason20242025!$E$3:$E$1315, $A2)</calculatedColumnFormula>
    </tableColumn>
    <tableColumn id="173" xr3:uid="{7C03B5A7-4C10-473A-80B2-7D4D2EC1CC4B}" name="2025-03-23" totalsRowFunction="average" dataDxfId="173">
      <calculatedColumnFormula>SUMIFS(DataRegularSeason20242025!$AA$3:$AA$1315,DataRegularSeason20242025!$B$3:$B$1315, "&lt;=" &amp; FS$1, DataRegularSeason20242025!$D$3:$D$1315, $A2)+SUMIFS(DataRegularSeason20242025!$AB$3:$AB$1315,DataRegularSeason20242025!$B$3:$B$1315, "&lt;=" &amp; FS$1, DataRegularSeason20242025!$E$3:$E$1315, $A2)</calculatedColumnFormula>
    </tableColumn>
    <tableColumn id="174" xr3:uid="{0F732806-954A-4DE8-AAF0-02E636DDD13E}" name="2025-03-24" totalsRowFunction="average" dataDxfId="172">
      <calculatedColumnFormula>SUMIFS(DataRegularSeason20242025!$AA$3:$AA$1315,DataRegularSeason20242025!$B$3:$B$1315, "&lt;=" &amp; FT$1, DataRegularSeason20242025!$D$3:$D$1315, $A2)+SUMIFS(DataRegularSeason20242025!$AB$3:$AB$1315,DataRegularSeason20242025!$B$3:$B$1315, "&lt;=" &amp; FT$1, DataRegularSeason20242025!$E$3:$E$1315, $A2)</calculatedColumnFormula>
    </tableColumn>
    <tableColumn id="175" xr3:uid="{EEEB69C9-4F9D-4122-869D-B003510D7605}" name="2025-03-25" totalsRowFunction="average" dataDxfId="171">
      <calculatedColumnFormula>SUMIFS(DataRegularSeason20242025!$AA$3:$AA$1315,DataRegularSeason20242025!$B$3:$B$1315, "&lt;=" &amp; FU$1, DataRegularSeason20242025!$D$3:$D$1315, $A2)+SUMIFS(DataRegularSeason20242025!$AB$3:$AB$1315,DataRegularSeason20242025!$B$3:$B$1315, "&lt;=" &amp; FU$1, DataRegularSeason20242025!$E$3:$E$1315, $A2)</calculatedColumnFormula>
    </tableColumn>
    <tableColumn id="176" xr3:uid="{36A356B0-B923-4AFD-B208-C110902FA783}" name="2025-03-26" totalsRowFunction="average" dataDxfId="170">
      <calculatedColumnFormula>SUMIFS(DataRegularSeason20242025!$AA$3:$AA$1315,DataRegularSeason20242025!$B$3:$B$1315, "&lt;=" &amp; FV$1, DataRegularSeason20242025!$D$3:$D$1315, $A2)+SUMIFS(DataRegularSeason20242025!$AB$3:$AB$1315,DataRegularSeason20242025!$B$3:$B$1315, "&lt;=" &amp; FV$1, DataRegularSeason20242025!$E$3:$E$1315, $A2)</calculatedColumnFormula>
    </tableColumn>
    <tableColumn id="177" xr3:uid="{D929B8E9-F818-48D4-A7B9-BACB3D596EE4}" name="2025-03-27" totalsRowFunction="average" dataDxfId="169">
      <calculatedColumnFormula>SUMIFS(DataRegularSeason20242025!$AA$3:$AA$1315,DataRegularSeason20242025!$B$3:$B$1315, "&lt;=" &amp; FW$1, DataRegularSeason20242025!$D$3:$D$1315, $A2)+SUMIFS(DataRegularSeason20242025!$AB$3:$AB$1315,DataRegularSeason20242025!$B$3:$B$1315, "&lt;=" &amp; FW$1, DataRegularSeason20242025!$E$3:$E$1315, $A2)</calculatedColumnFormula>
    </tableColumn>
    <tableColumn id="178" xr3:uid="{CF2A35CC-0737-4BFF-B9A4-C37193FBC874}" name="2025-03-28" totalsRowFunction="average" dataDxfId="168">
      <calculatedColumnFormula>SUMIFS(DataRegularSeason20242025!$AA$3:$AA$1315,DataRegularSeason20242025!$B$3:$B$1315, "&lt;=" &amp; FX$1, DataRegularSeason20242025!$D$3:$D$1315, $A2)+SUMIFS(DataRegularSeason20242025!$AB$3:$AB$1315,DataRegularSeason20242025!$B$3:$B$1315, "&lt;=" &amp; FX$1, DataRegularSeason20242025!$E$3:$E$1315, $A2)</calculatedColumnFormula>
    </tableColumn>
    <tableColumn id="179" xr3:uid="{37DD0BE8-1178-427F-BC5A-CA600B970B7E}" name="2025-03-29" totalsRowFunction="average" dataDxfId="167">
      <calculatedColumnFormula>SUMIFS(DataRegularSeason20242025!$AA$3:$AA$1315,DataRegularSeason20242025!$B$3:$B$1315, "&lt;=" &amp; FY$1, DataRegularSeason20242025!$D$3:$D$1315, $A2)+SUMIFS(DataRegularSeason20242025!$AB$3:$AB$1315,DataRegularSeason20242025!$B$3:$B$1315, "&lt;=" &amp; FY$1, DataRegularSeason20242025!$E$3:$E$1315, $A2)</calculatedColumnFormula>
    </tableColumn>
    <tableColumn id="180" xr3:uid="{D52386E3-6282-45C6-B151-1EBB5C2A2DFF}" name="2025-03-30" totalsRowFunction="average" dataDxfId="166">
      <calculatedColumnFormula>SUMIFS(DataRegularSeason20242025!$AA$3:$AA$1315,DataRegularSeason20242025!$B$3:$B$1315, "&lt;=" &amp; FZ$1, DataRegularSeason20242025!$D$3:$D$1315, $A2)+SUMIFS(DataRegularSeason20242025!$AB$3:$AB$1315,DataRegularSeason20242025!$B$3:$B$1315, "&lt;=" &amp; FZ$1, DataRegularSeason20242025!$E$3:$E$1315, $A2)</calculatedColumnFormula>
    </tableColumn>
    <tableColumn id="181" xr3:uid="{F2B3A765-C99E-457B-B012-F6E49509EB54}" name="2025-03-31" totalsRowFunction="average" dataDxfId="165">
      <calculatedColumnFormula>SUMIFS(DataRegularSeason20242025!$AA$3:$AA$1315,DataRegularSeason20242025!$B$3:$B$1315, "&lt;=" &amp; GA$1, DataRegularSeason20242025!$D$3:$D$1315, $A2)+SUMIFS(DataRegularSeason20242025!$AB$3:$AB$1315,DataRegularSeason20242025!$B$3:$B$1315, "&lt;=" &amp; GA$1, DataRegularSeason20242025!$E$3:$E$1315, $A2)</calculatedColumnFormula>
    </tableColumn>
    <tableColumn id="182" xr3:uid="{8466FFFE-EF1C-42CA-BE58-A48355F6F5F2}" name="2025-04-01" totalsRowFunction="average" dataDxfId="164">
      <calculatedColumnFormula>SUMIFS(DataRegularSeason20242025!$AA$3:$AA$1315,DataRegularSeason20242025!$B$3:$B$1315, "&lt;=" &amp; GB$1, DataRegularSeason20242025!$D$3:$D$1315, $A2)+SUMIFS(DataRegularSeason20242025!$AB$3:$AB$1315,DataRegularSeason20242025!$B$3:$B$1315, "&lt;=" &amp; GB$1, DataRegularSeason20242025!$E$3:$E$1315, $A2)</calculatedColumnFormula>
    </tableColumn>
    <tableColumn id="183" xr3:uid="{A1A90A97-F982-4AE0-AF2A-D5EA08469805}" name="2025-04-02" totalsRowFunction="average" dataDxfId="163">
      <calculatedColumnFormula>SUMIFS(DataRegularSeason20242025!$AA$3:$AA$1315,DataRegularSeason20242025!$B$3:$B$1315, "&lt;=" &amp; GC$1, DataRegularSeason20242025!$D$3:$D$1315, $A2)+SUMIFS(DataRegularSeason20242025!$AB$3:$AB$1315,DataRegularSeason20242025!$B$3:$B$1315, "&lt;=" &amp; GC$1, DataRegularSeason20242025!$E$3:$E$1315, $A2)</calculatedColumnFormula>
    </tableColumn>
    <tableColumn id="184" xr3:uid="{434E1BB5-DEFA-4539-82F4-E96931DE225E}" name="2025-04-03" totalsRowFunction="average" dataDxfId="162">
      <calculatedColumnFormula>SUMIFS(DataRegularSeason20242025!$AA$3:$AA$1315,DataRegularSeason20242025!$B$3:$B$1315, "&lt;=" &amp; GD$1, DataRegularSeason20242025!$D$3:$D$1315, $A2)+SUMIFS(DataRegularSeason20242025!$AB$3:$AB$1315,DataRegularSeason20242025!$B$3:$B$1315, "&lt;=" &amp; GD$1, DataRegularSeason20242025!$E$3:$E$1315, $A2)</calculatedColumnFormula>
    </tableColumn>
    <tableColumn id="185" xr3:uid="{43841276-18DC-4C08-9835-71848C70D060}" name="2025-04-04" totalsRowFunction="average" dataDxfId="161">
      <calculatedColumnFormula>SUMIFS(DataRegularSeason20242025!$AA$3:$AA$1315,DataRegularSeason20242025!$B$3:$B$1315, "&lt;=" &amp; GE$1, DataRegularSeason20242025!$D$3:$D$1315, $A2)+SUMIFS(DataRegularSeason20242025!$AB$3:$AB$1315,DataRegularSeason20242025!$B$3:$B$1315, "&lt;=" &amp; GE$1, DataRegularSeason20242025!$E$3:$E$1315, $A2)</calculatedColumnFormula>
    </tableColumn>
    <tableColumn id="186" xr3:uid="{9F87F7EE-6E78-46FB-883B-E8A70698A498}" name="2025-04-05" totalsRowFunction="average" dataDxfId="160">
      <calculatedColumnFormula>SUMIFS(DataRegularSeason20242025!$AA$3:$AA$1315,DataRegularSeason20242025!$B$3:$B$1315, "&lt;=" &amp; GF$1, DataRegularSeason20242025!$D$3:$D$1315, $A2)+SUMIFS(DataRegularSeason20242025!$AB$3:$AB$1315,DataRegularSeason20242025!$B$3:$B$1315, "&lt;=" &amp; GF$1, DataRegularSeason20242025!$E$3:$E$1315, $A2)</calculatedColumnFormula>
    </tableColumn>
    <tableColumn id="187" xr3:uid="{1F41BCF8-9E61-44CC-9588-E8EF53E17E6F}" name="2025-04-06" totalsRowFunction="average" dataDxfId="159">
      <calculatedColumnFormula>SUMIFS(DataRegularSeason20242025!$AA$3:$AA$1315,DataRegularSeason20242025!$B$3:$B$1315, "&lt;=" &amp; GG$1, DataRegularSeason20242025!$D$3:$D$1315, $A2)+SUMIFS(DataRegularSeason20242025!$AB$3:$AB$1315,DataRegularSeason20242025!$B$3:$B$1315, "&lt;=" &amp; GG$1, DataRegularSeason20242025!$E$3:$E$1315, $A2)</calculatedColumnFormula>
    </tableColumn>
    <tableColumn id="188" xr3:uid="{698E8FB0-1831-4233-8007-D8F11E840F2B}" name="2025-04-07" totalsRowFunction="average" dataDxfId="158">
      <calculatedColumnFormula>SUMIFS(DataRegularSeason20242025!$AA$3:$AA$1315,DataRegularSeason20242025!$B$3:$B$1315, "&lt;=" &amp; GH$1, DataRegularSeason20242025!$D$3:$D$1315, $A2)+SUMIFS(DataRegularSeason20242025!$AB$3:$AB$1315,DataRegularSeason20242025!$B$3:$B$1315, "&lt;=" &amp; GH$1, DataRegularSeason20242025!$E$3:$E$1315, $A2)</calculatedColumnFormula>
    </tableColumn>
    <tableColumn id="189" xr3:uid="{1193F214-4F1C-45C2-86E8-E27C01D71C9D}" name="2025-04-08" totalsRowFunction="average" dataDxfId="157">
      <calculatedColumnFormula>SUMIFS(DataRegularSeason20242025!$AA$3:$AA$1315,DataRegularSeason20242025!$B$3:$B$1315, "&lt;=" &amp; GI$1, DataRegularSeason20242025!$D$3:$D$1315, $A2)+SUMIFS(DataRegularSeason20242025!$AB$3:$AB$1315,DataRegularSeason20242025!$B$3:$B$1315, "&lt;=" &amp; GI$1, DataRegularSeason20242025!$E$3:$E$1315, $A2)</calculatedColumnFormula>
    </tableColumn>
    <tableColumn id="190" xr3:uid="{BB97A16B-E99B-49DC-ABBC-6470DC5FC1AB}" name="2025-04-09" totalsRowFunction="average" dataDxfId="156">
      <calculatedColumnFormula>SUMIFS(DataRegularSeason20242025!$AA$3:$AA$1315,DataRegularSeason20242025!$B$3:$B$1315, "&lt;=" &amp; GJ$1, DataRegularSeason20242025!$D$3:$D$1315, $A2)+SUMIFS(DataRegularSeason20242025!$AB$3:$AB$1315,DataRegularSeason20242025!$B$3:$B$1315, "&lt;=" &amp; GJ$1, DataRegularSeason20242025!$E$3:$E$1315, $A2)</calculatedColumnFormula>
    </tableColumn>
    <tableColumn id="191" xr3:uid="{D25E5259-B7F9-4F8E-B369-25F4016E1DA0}" name="2025-04-10" totalsRowFunction="average" dataDxfId="155">
      <calculatedColumnFormula>SUMIFS(DataRegularSeason20242025!$AA$3:$AA$1315,DataRegularSeason20242025!$B$3:$B$1315, "&lt;=" &amp; GK$1, DataRegularSeason20242025!$D$3:$D$1315, $A2)+SUMIFS(DataRegularSeason20242025!$AB$3:$AB$1315,DataRegularSeason20242025!$B$3:$B$1315, "&lt;=" &amp; GK$1, DataRegularSeason20242025!$E$3:$E$1315, $A2)</calculatedColumnFormula>
    </tableColumn>
    <tableColumn id="192" xr3:uid="{5B295BC9-F645-4EDC-8184-E2BDB35368FD}" name="2025-04-11" totalsRowFunction="average" dataDxfId="154">
      <calculatedColumnFormula>SUMIFS(DataRegularSeason20242025!$AA$3:$AA$1315,DataRegularSeason20242025!$B$3:$B$1315, "&lt;=" &amp; GL$1, DataRegularSeason20242025!$D$3:$D$1315, $A2)+SUMIFS(DataRegularSeason20242025!$AB$3:$AB$1315,DataRegularSeason20242025!$B$3:$B$1315, "&lt;=" &amp; GL$1, DataRegularSeason20242025!$E$3:$E$1315, $A2)</calculatedColumnFormula>
    </tableColumn>
    <tableColumn id="193" xr3:uid="{567926CE-9BB1-404F-9C91-58DF99001DA4}" name="2025-04-12" totalsRowFunction="average" dataDxfId="153">
      <calculatedColumnFormula>SUMIFS(DataRegularSeason20242025!$AA$3:$AA$1315,DataRegularSeason20242025!$B$3:$B$1315, "&lt;=" &amp; GM$1, DataRegularSeason20242025!$D$3:$D$1315, $A2)+SUMIFS(DataRegularSeason20242025!$AB$3:$AB$1315,DataRegularSeason20242025!$B$3:$B$1315, "&lt;=" &amp; GM$1, DataRegularSeason20242025!$E$3:$E$1315, $A2)</calculatedColumnFormula>
    </tableColumn>
    <tableColumn id="194" xr3:uid="{2E3ED4BF-40BA-448C-BBC6-81231513D239}" name="2025-04-13" totalsRowFunction="average" dataDxfId="152">
      <calculatedColumnFormula>SUMIFS(DataRegularSeason20242025!$AA$3:$AA$1315,DataRegularSeason20242025!$B$3:$B$1315, "&lt;=" &amp; GN$1, DataRegularSeason20242025!$D$3:$D$1315, $A2)+SUMIFS(DataRegularSeason20242025!$AB$3:$AB$1315,DataRegularSeason20242025!$B$3:$B$1315, "&lt;=" &amp; GN$1, DataRegularSeason20242025!$E$3:$E$1315, $A2)</calculatedColumnFormula>
    </tableColumn>
    <tableColumn id="195" xr3:uid="{5073918A-70CF-4362-8F7D-74CE6013D8C7}" name="2025-04-14" totalsRowFunction="average" dataDxfId="151">
      <calculatedColumnFormula>SUMIFS(DataRegularSeason20242025!$AA$3:$AA$1315,DataRegularSeason20242025!$B$3:$B$1315, "&lt;=" &amp; GO$1, DataRegularSeason20242025!$D$3:$D$1315, $A2)+SUMIFS(DataRegularSeason20242025!$AB$3:$AB$1315,DataRegularSeason20242025!$B$3:$B$1315, "&lt;=" &amp; GO$1, DataRegularSeason20242025!$E$3:$E$1315, $A2)</calculatedColumnFormula>
    </tableColumn>
    <tableColumn id="196" xr3:uid="{3F5C5022-8663-4E7B-9472-EABAD555F540}" name="2025-04-15" totalsRowFunction="average" dataDxfId="150">
      <calculatedColumnFormula>SUMIFS(DataRegularSeason20242025!$AA$3:$AA$1315,DataRegularSeason20242025!$B$3:$B$1315, "&lt;=" &amp; GP$1, DataRegularSeason20242025!$D$3:$D$1315, $A2)+SUMIFS(DataRegularSeason20242025!$AB$3:$AB$1315,DataRegularSeason20242025!$B$3:$B$1315, "&lt;=" &amp; GP$1, DataRegularSeason20242025!$E$3:$E$1315, $A2)</calculatedColumnFormula>
    </tableColumn>
    <tableColumn id="197" xr3:uid="{0B4D77A8-E5A1-4FAF-9926-0E0F56124EF6}" name="2025-04-16" totalsRowFunction="average" dataDxfId="149">
      <calculatedColumnFormula>SUMIFS(DataRegularSeason20242025!$AA$3:$AA$1315,DataRegularSeason20242025!$B$3:$B$1315, "&lt;=" &amp; GQ$1, DataRegularSeason20242025!$D$3:$D$1315, $A2)+SUMIFS(DataRegularSeason20242025!$AB$3:$AB$1315,DataRegularSeason20242025!$B$3:$B$1315, "&lt;=" &amp; GQ$1, DataRegularSeason20242025!$E$3:$E$1315, $A2)</calculatedColumnFormula>
    </tableColumn>
    <tableColumn id="198" xr3:uid="{AD18CDC6-6635-4AB6-AF9F-5164A6B543EB}" name="2025-04-17" totalsRowFunction="average" dataDxfId="148">
      <calculatedColumnFormula>SUMIFS(DataRegularSeason20242025!$AA$3:$AA$1315,DataRegularSeason20242025!$B$3:$B$1315, "&lt;=" &amp; GR$1, DataRegularSeason20242025!$D$3:$D$1315, $A2)+SUMIFS(DataRegularSeason20242025!$AB$3:$AB$1315,DataRegularSeason20242025!$B$3:$B$1315, "&lt;=" &amp; GR$1, DataRegularSeason20242025!$E$3:$E$1315, $A2)</calculatedColumnFormula>
    </tableColumn>
    <tableColumn id="199" xr3:uid="{927367F0-7578-4F8B-8B7E-FFCBA102691E}" name="2025-04-18" totalsRowFunction="average" dataDxfId="147">
      <calculatedColumnFormula>SUMIFS(DataRegularSeason20242025!$AA$3:$AA$1315,DataRegularSeason20242025!$B$3:$B$1315, "&lt;=" &amp; GS$1, DataRegularSeason20242025!$D$3:$D$1315, $A2)+SUMIFS(DataRegularSeason20242025!$AB$3:$AB$1315,DataRegularSeason20242025!$B$3:$B$1315, "&lt;=" &amp; GS$1, DataRegularSeason20242025!$E$3:$E$1315, $A2)</calculatedColumnFormula>
    </tableColumn>
    <tableColumn id="200" xr3:uid="{CD650E3A-5D8A-43D9-B2E9-3126A0A13474}" name="2025-04-19" totalsRowFunction="average" dataDxfId="146">
      <calculatedColumnFormula>SUMIFS(DataRegularSeason20242025!$AA$3:$AA$1315,DataRegularSeason20242025!$B$3:$B$1315, "&lt;=" &amp; GT$1, DataRegularSeason20242025!$D$3:$D$1315, $A2)+SUMIFS(DataRegularSeason20242025!$AB$3:$AB$1315,DataRegularSeason20242025!$B$3:$B$1315, "&lt;=" &amp; GT$1, DataRegularSeason20242025!$E$3:$E$1315, $A2)</calculatedColumnFormula>
    </tableColumn>
    <tableColumn id="201" xr3:uid="{BF7EAF0B-8161-4D9A-8F96-AA2053C3935E}" name="2025-04-20" totalsRowFunction="average" dataDxfId="145">
      <calculatedColumnFormula>SUMIFS(DataRegularSeason20242025!$AA$3:$AA$1315,DataRegularSeason20242025!$B$3:$B$1315, "&lt;=" &amp; GU$1, DataRegularSeason20242025!$D$3:$D$1315, $A2)+SUMIFS(DataRegularSeason20242025!$AB$3:$AB$1315,DataRegularSeason20242025!$B$3:$B$1315, "&lt;=" &amp; GU$1, DataRegularSeason20242025!$E$3:$E$1315, $A2)</calculatedColumnFormula>
    </tableColumn>
    <tableColumn id="202" xr3:uid="{495DB4D4-CC86-44B5-8FC8-3E015263DE6C}" name="2025-04-21" dataDxfId="144"/>
    <tableColumn id="203" xr3:uid="{EF04B5B5-9142-4C44-8A69-7BDEC74C0F2F}" name="2025-04-22" dataDxfId="143"/>
    <tableColumn id="204" xr3:uid="{82B364E6-C40F-4EA4-B27D-9C321844B44D}" name="2025-04-23" dataDxfId="142"/>
    <tableColumn id="205" xr3:uid="{A3EE5B43-B6BC-40EA-85FF-398957E3EC07}" name="2025-04-24" dataDxfId="141"/>
    <tableColumn id="206" xr3:uid="{8772AE8A-933D-46C1-B9C1-60B6C8185E8A}" name="2025-04-25" dataDxfId="140"/>
    <tableColumn id="207" xr3:uid="{484C07C8-EBA2-453D-B583-F930911565C0}" name="2025-04-26" dataDxfId="139"/>
    <tableColumn id="208" xr3:uid="{B52D8603-B5B2-488C-A433-34FD2A683C6B}" name="2025-04-27" dataDxfId="138"/>
    <tableColumn id="209" xr3:uid="{169BF9D8-EE52-429B-B28E-9B5C27822A41}" name="2025-04-28" dataDxfId="137"/>
    <tableColumn id="210" xr3:uid="{84174DF3-C71A-4E90-8847-B6C7B782A654}" name="2025-04-29" dataDxfId="136"/>
    <tableColumn id="211" xr3:uid="{206EDDC5-46BB-4D3A-9BE0-E0197053913D}" name="2025-04-30" dataDxfId="135"/>
    <tableColumn id="212" xr3:uid="{366CA1C4-A2DF-4B3E-A696-C1F3BBAD987A}" name="2025-05-01" dataDxfId="134"/>
    <tableColumn id="213" xr3:uid="{77111EA0-AC60-4806-8C9E-118542B3A239}" name="2025-05-02" dataDxfId="133"/>
    <tableColumn id="214" xr3:uid="{5F31DB5D-F68F-497F-A3C0-14D09C735B50}" name="2025-05-03" dataDxfId="132"/>
    <tableColumn id="215" xr3:uid="{053478A4-6AB5-46FA-AB15-755FCEDA366B}" name="2025-05-04" dataDxfId="131"/>
    <tableColumn id="216" xr3:uid="{E63F8AFE-33C8-44CE-ABD5-87AFA2B2DEE5}" name="2025-05-05" dataDxfId="130"/>
    <tableColumn id="217" xr3:uid="{0F704A9A-705A-4A63-A5CB-2E2030610C2C}" name="2025-05-06" dataDxfId="129"/>
    <tableColumn id="218" xr3:uid="{5C606A6D-1C96-4494-A223-4347F237E33C}" name="2025-05-07" dataDxfId="128"/>
    <tableColumn id="219" xr3:uid="{28C842CB-95E9-41FC-9A54-6285101CA2E4}" name="2025-05-08" dataDxfId="127"/>
    <tableColumn id="220" xr3:uid="{A5ED12A3-494D-4396-97B2-620410EAB47C}" name="2025-05-09" dataDxfId="126"/>
    <tableColumn id="221" xr3:uid="{0A5ABB48-A153-4B93-9AF3-A6C216F7B6FC}" name="2025-05-10" dataDxfId="125"/>
    <tableColumn id="222" xr3:uid="{0405F07C-691E-4156-B1AB-789FB58D118D}" name="2025-05-11" dataDxfId="124"/>
    <tableColumn id="223" xr3:uid="{246E8105-028E-4D2B-A83D-CB77EA9C86B5}" name="2025-05-12" dataDxfId="123"/>
    <tableColumn id="224" xr3:uid="{D81920D6-A5AC-4A82-B2FA-98E67E362CE3}" name="2025-05-13" dataDxfId="122"/>
    <tableColumn id="225" xr3:uid="{CC727698-0496-467C-971F-D75A82A7EBDF}" name="2025-05-14" dataDxfId="121"/>
    <tableColumn id="226" xr3:uid="{339361FD-67CC-4E23-9ACB-B74553C52593}" name="2025-05-15" dataDxfId="120"/>
    <tableColumn id="227" xr3:uid="{4DE55659-72B2-4210-9353-7D9C4CCCE733}" name="2025-05-16" dataDxfId="119"/>
    <tableColumn id="228" xr3:uid="{6215F3BA-5DFF-4976-BC80-78E30D01889D}" name="2025-05-17" dataDxfId="118"/>
    <tableColumn id="229" xr3:uid="{50DA08D7-FC7B-49B0-B3F4-1C4635DE3032}" name="2025-05-18" dataDxfId="117"/>
    <tableColumn id="230" xr3:uid="{30BC1EC6-2069-4300-8391-810C9EC04511}" name="2025-05-19" dataDxfId="116"/>
    <tableColumn id="231" xr3:uid="{3043D2FE-95E0-48AF-ACD8-B5634AE3E9D5}" name="2025-05-20" dataDxfId="115"/>
    <tableColumn id="232" xr3:uid="{A1EAF0F2-FC84-4670-AAF9-B5A7CCF2C92A}" name="2025-05-21" dataDxfId="114"/>
    <tableColumn id="233" xr3:uid="{777586C1-D3DF-470E-B1DC-EF50B354B885}" name="2025-05-22" dataDxfId="113"/>
    <tableColumn id="234" xr3:uid="{F9D2BEE5-0C9C-4591-9625-B5A40D8C6987}" name="2025-05-23" dataDxfId="112"/>
    <tableColumn id="235" xr3:uid="{D5CB1CD3-1B56-4F97-9378-63F4D461B94D}" name="2025-05-24" dataDxfId="111"/>
    <tableColumn id="236" xr3:uid="{4474AF3B-88F1-40B9-B58F-5CC8F0AAE000}" name="2025-05-25" dataDxfId="110"/>
    <tableColumn id="237" xr3:uid="{DD6FFB66-C370-442C-9825-05FDB743FE00}" name="2025-05-26" dataDxfId="109"/>
    <tableColumn id="238" xr3:uid="{9BE32098-E719-426B-8143-7E12C6A3F46A}" name="2025-05-27" dataDxfId="108"/>
    <tableColumn id="239" xr3:uid="{F5D1C276-6464-4D7F-BCBD-5336B596A903}" name="2025-05-28" dataDxfId="107"/>
    <tableColumn id="240" xr3:uid="{31B515AE-008A-4669-8CEE-771E1638A518}" name="2025-05-29" dataDxfId="106"/>
    <tableColumn id="241" xr3:uid="{3200C033-4974-4D1B-A44C-3F837D42D2DC}" name="2025-05-30" dataDxfId="105"/>
    <tableColumn id="242" xr3:uid="{4D4CDA41-067D-4DA0-95F0-4823FC08D4E5}" name="2025-05-31" dataDxfId="104"/>
    <tableColumn id="243" xr3:uid="{3DBF5A2B-0E33-4E1C-9DC2-18CA4F0A1493}" name="2025-06-01" dataDxfId="103"/>
    <tableColumn id="244" xr3:uid="{9D3D72D9-161F-4909-8971-6C5C7D46BAA7}" name="2025-06-02" dataDxfId="102"/>
    <tableColumn id="245" xr3:uid="{232663AE-B137-4CF8-A170-52E93C00C65D}" name="2025-06-03" dataDxfId="101"/>
    <tableColumn id="246" xr3:uid="{BD7A6004-6162-4AC8-9110-BA5E6A9D1049}" name="2025-06-04" dataDxfId="100"/>
    <tableColumn id="247" xr3:uid="{C0AA2183-97B0-473E-8388-F06F8164380F}" name="2025-06-05" dataDxfId="99"/>
    <tableColumn id="248" xr3:uid="{F84BC399-3949-4C18-ABAA-64C17BEA5CE0}" name="2025-06-06" dataDxfId="98"/>
    <tableColumn id="249" xr3:uid="{4A9CC113-874C-4FC8-A1A6-63A95A893D95}" name="2025-06-07" dataDxfId="97"/>
    <tableColumn id="250" xr3:uid="{6A253FC8-C38B-4237-BE92-22BD7FDA4D1D}" name="2025-06-08" dataDxfId="96"/>
    <tableColumn id="251" xr3:uid="{ABD1D9B8-A62F-43C7-8867-D07F901B294B}" name="2025-06-09" dataDxfId="95"/>
    <tableColumn id="252" xr3:uid="{FF84CAE4-B5B3-4E8C-ACD5-281ECE9DA5EB}" name="2025-06-10" dataDxfId="94"/>
    <tableColumn id="253" xr3:uid="{06E2F1E1-34E4-442D-91B3-36F14418A6DD}" name="2025-06-11" dataDxfId="93"/>
    <tableColumn id="254" xr3:uid="{00DD0F40-05DE-4EF1-9263-6F11B02C8F66}" name="2025-06-12" dataDxfId="92"/>
    <tableColumn id="255" xr3:uid="{B3BC126B-C9C6-4541-B7BF-8E0A8AF13283}" name="2025-06-13" dataDxfId="91"/>
    <tableColumn id="256" xr3:uid="{58A93E20-2E09-42D6-83C4-3187C52FC2C9}" name="2025-06-14" dataDxfId="90"/>
    <tableColumn id="257" xr3:uid="{99B8A1B1-1594-47C1-A779-5AE979AC6886}" name="2025-06-15" dataDxfId="89"/>
    <tableColumn id="258" xr3:uid="{DB9B71D0-083F-40C9-99EC-EA2500168DB1}" name="2025-06-16" dataDxfId="88"/>
    <tableColumn id="259" xr3:uid="{F368A8EF-CA23-49A5-84B6-E087A332E315}" name="2025-06-17" dataDxfId="87"/>
    <tableColumn id="260" xr3:uid="{F2B11177-CB50-47EB-87ED-A437D4F32F8E}" name="2025-06-18" dataDxfId="86"/>
    <tableColumn id="261" xr3:uid="{F21EDA7F-2C76-45F1-AB9D-D35BEE4425F3}" name="2025-06-19" dataDxfId="85"/>
    <tableColumn id="262" xr3:uid="{527A99F6-045E-4293-955B-C68E4AD9052A}" name="2025-06-20" dataDxfId="84"/>
    <tableColumn id="263" xr3:uid="{99DC238A-A4C6-4EAE-82AC-FCA02043D4EA}" name="2025-06-21" dataDxfId="83"/>
    <tableColumn id="264" xr3:uid="{43477D6D-E749-4FFF-9062-9F92408792BE}" name="2025-06-22" dataDxfId="82"/>
    <tableColumn id="265" xr3:uid="{13D87D26-AA45-4778-8BD5-BDB665171820}" name="2025-06-23" dataDxfId="81"/>
    <tableColumn id="266" xr3:uid="{3DF15EBF-5CB5-4787-8409-9F983729C815}" name="2025-06-24" dataDxfId="80"/>
    <tableColumn id="267" xr3:uid="{71F1B423-DE3D-4704-B52D-D6660BE9B52F}" name="2025-06-25" dataDxfId="79"/>
    <tableColumn id="268" xr3:uid="{E9D496DF-4D64-42C9-9857-E5FCB3FF66F8}" name="2025-06-26" dataDxfId="78"/>
    <tableColumn id="269" xr3:uid="{21A1EEB8-CF48-4BFB-9EB7-3E5069338279}" name="2025-06-27" dataDxfId="77"/>
    <tableColumn id="270" xr3:uid="{05C6922F-BFAD-40A6-BF87-21B77F0394F1}" name="2025-06-28" dataDxfId="76"/>
    <tableColumn id="271" xr3:uid="{8929460E-C610-4A2C-A152-7ADD44E2FE12}" name="2025-06-29" dataDxfId="75"/>
    <tableColumn id="272" xr3:uid="{4C8830FB-F1D3-4D12-BD25-337AA191C58D}" name="2025-06-30" dataDxfId="74"/>
    <tableColumn id="273" xr3:uid="{AC1A3332-3064-4E0E-BA13-DA3DA202B941}" name="2025-07-01" totalsRowFunction="count" dataDxfId="73"/>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403E24F-C71A-433A-846A-0616DE78145D}" name="Table3" displayName="Table3" ref="A1:BP33" totalsRowShown="0" headerRowDxfId="72">
  <autoFilter ref="A1:BP33" xr:uid="{A403E24F-C71A-433A-846A-0616DE78145D}"/>
  <sortState xmlns:xlrd2="http://schemas.microsoft.com/office/spreadsheetml/2017/richdata2" ref="A2:BP33">
    <sortCondition descending="1" ref="AK1:AK33"/>
  </sortState>
  <tableColumns count="68">
    <tableColumn id="1" xr3:uid="{985AE516-C8BB-498C-ABE1-5BF054EDACAF}" name="Teams"/>
    <tableColumn id="2" xr3:uid="{57EB51AE-5D41-451D-B2B5-FCE487AC5014}" name="C"/>
    <tableColumn id="3" xr3:uid="{F09AC7BA-CE60-4AA6-AFDB-3C9145AFF369}" name="D"/>
    <tableColumn id="4" xr3:uid="{2B211923-BCE3-40CA-84EF-718013E18BDC}" name="Watched" dataDxfId="71">
      <calculatedColumnFormula>COUNTIFS(DataRegularSeason20242025!$D$3:$D$1315,$A2,DataRegularSeason20242025!$R$3:$R$1315,1,DataRegularSeason20242025!$N$3:$N$1315,1) + COUNTIFS(DataRegularSeason20242025!$E$3:$E$1315,$A2,DataRegularSeason20242025!$R$3:$R$1315,1,DataRegularSeason20242025!$N$3:$N$1315,1)</calculatedColumnFormula>
    </tableColumn>
    <tableColumn id="61" xr3:uid="{F1118E7C-5AF8-41F7-8B42-737EB2BFACE0}" name="Watched%" dataDxfId="70">
      <calculatedColumnFormula>Table3[[#This Row],[Watched]]/Table3[[#This Row],[GP]]</calculatedColumnFormula>
    </tableColumn>
    <tableColumn id="5" xr3:uid="{D61104E2-01F3-4294-B90F-3F21D0715FD9}" name="GP_A">
      <calculatedColumnFormula>COUNTIFS(DataRegularSeason20242025!$N$3:$N$1315,1,DataRegularSeason20242025!$D$3:$D$1315,$A2)</calculatedColumnFormula>
    </tableColumn>
    <tableColumn id="47" xr3:uid="{0885BAAD-8A59-4C8E-8680-C471B22C60B3}" name="GR_A" dataDxfId="69">
      <calculatedColumnFormula>41-Table3[[#This Row],[GP_A]]</calculatedColumnFormula>
    </tableColumn>
    <tableColumn id="6" xr3:uid="{4EC76903-34C8-488D-838F-61F22FEDBC3D}" name="GP_H">
      <calculatedColumnFormula>COUNTIFS(DataRegularSeason20242025!$E$3:$E$1315,$A2,DataRegularSeason20242025!$N$3:$N$1315,1)</calculatedColumnFormula>
    </tableColumn>
    <tableColumn id="48" xr3:uid="{2A7E1234-0F64-47C8-9DBD-0E094E21125C}" name="GR_H" dataDxfId="68">
      <calculatedColumnFormula>41-Table3[[#This Row],[GP_H]]</calculatedColumnFormula>
    </tableColumn>
    <tableColumn id="7" xr3:uid="{3A0C0FDF-351B-4E2E-8967-A04CE845123C}" name="GP">
      <calculatedColumnFormula>F2+H2</calculatedColumnFormula>
    </tableColumn>
    <tableColumn id="45" xr3:uid="{D1D5702E-1A9D-40A6-B2AB-C603E28FF624}" name="GR" dataDxfId="67">
      <calculatedColumnFormula>82-Table3[[#This Row],[GP]]</calculatedColumnFormula>
    </tableColumn>
    <tableColumn id="8" xr3:uid="{DC5BCB71-D6F2-4DED-9BF4-BE6AD666D06E}" name="W_A">
      <calculatedColumnFormula>COUNTIFS(DataRegularSeason20242025!$D$3:$D$1315,$A2, DataRegularSeason20242025!$L$3:$L$1315, $A2,DataRegularSeason20242025!$N$3:$N$1315,1)</calculatedColumnFormula>
    </tableColumn>
    <tableColumn id="38" xr3:uid="{9E3972C0-06D4-4F72-9C19-8CB6E2E159FC}" name="RW_A" dataDxfId="66">
      <calculatedColumnFormula>COUNTIFS(DataRegularSeason20242025!$D$3:$D$1315,$A2, DataRegularSeason20242025!$L$3:$L$1315, $A2,DataRegularSeason20242025!$N$3:$N$1315,1,DataRegularSeason20242025!$M$3:$M$1315,"REG")</calculatedColumnFormula>
    </tableColumn>
    <tableColumn id="39" xr3:uid="{9EAF3FA4-4DBB-4D57-AF04-D8577494CB21}" name="OTW_A" dataDxfId="65">
      <calculatedColumnFormula>COUNTIFS(DataRegularSeason20242025!$D$3:$D$1315,$A2, DataRegularSeason20242025!$L$3:$L$1315, $A2,DataRegularSeason20242025!$N$3:$N$1315,1,DataRegularSeason20242025!$M$3:$M$1315,"OT")</calculatedColumnFormula>
    </tableColumn>
    <tableColumn id="40" xr3:uid="{9A2F15FB-04EF-4CAA-811B-4034C9429E97}" name="SOW_A" dataDxfId="64">
      <calculatedColumnFormula>COUNTIFS(DataRegularSeason20242025!$D$3:$D$1315,$A2, DataRegularSeason20242025!$L$3:$L$1315, $A2,DataRegularSeason20242025!$N$3:$N$1315,1,DataRegularSeason20242025!$M$3:$M$1315,"SO")</calculatedColumnFormula>
    </tableColumn>
    <tableColumn id="9" xr3:uid="{BD135116-D397-4417-A108-835660C5FB9F}" name="L_A">
      <calculatedColumnFormula>F2-L2</calculatedColumnFormula>
    </tableColumn>
    <tableColumn id="44" xr3:uid="{60DF4118-11A2-4300-B09D-32FA60018163}" name="RL_A" dataDxfId="63">
      <calculatedColumnFormula>COUNTIFS(DataRegularSeason20242025!$D$3:$D$1315,$A2, DataRegularSeason20242025!$S$3:$S$1315, $A2,DataRegularSeason20242025!$M$3:$M$1315,"REG")</calculatedColumnFormula>
    </tableColumn>
    <tableColumn id="10" xr3:uid="{C115448F-D956-43FF-BCE2-AA4200195163}" name="OTL_A">
      <calculatedColumnFormula>COUNTIFS(DataRegularSeason20242025!$D$3:$D$1315,$A2, DataRegularSeason20242025!$S$3:$S$1315, $A2,DataRegularSeason20242025!$M$3:$M$1315,"OT")</calculatedColumnFormula>
    </tableColumn>
    <tableColumn id="11" xr3:uid="{DB8E4180-A1AD-40B5-828A-68620698FB62}" name="SOL_A">
      <calculatedColumnFormula>COUNTIFS(DataRegularSeason20242025!$D$3:$D$1315,$A2, DataRegularSeason20242025!$S$3:$S$1315, $A2,DataRegularSeason20242025!$M$3:$M$1315,"SO")</calculatedColumnFormula>
    </tableColumn>
    <tableColumn id="12" xr3:uid="{642B9B16-9E11-43A4-B40C-DF2F901FA12E}" name="W_H" dataDxfId="62">
      <calculatedColumnFormula>COUNTIFS(DataRegularSeason20242025!$E$3:$E$1315,$A2, DataRegularSeason20242025!$L$3:$L$1315, $A2, DataRegularSeason20242025!$N$3:$N$1315,1)</calculatedColumnFormula>
    </tableColumn>
    <tableColumn id="43" xr3:uid="{080CA1AA-BE46-4D92-85F9-CB14E09F42A9}" name="RW_H" dataDxfId="61">
      <calculatedColumnFormula>COUNTIFS(DataRegularSeason20242025!$E$3:$E$1315,$A2, DataRegularSeason20242025!$L$3:$L$1315, $A2,DataRegularSeason20242025!$N$3:$N$1315,1,DataRegularSeason20242025!$M$3:$M$1315,"REG")</calculatedColumnFormula>
    </tableColumn>
    <tableColumn id="42" xr3:uid="{FEA1E254-E38B-48EE-A97E-8A3647372BC0}" name="OTW_H" dataDxfId="60">
      <calculatedColumnFormula>COUNTIFS(DataRegularSeason20242025!$E$3:$E$1315,$A2, DataRegularSeason20242025!$L$3:$L$1315, $A2,DataRegularSeason20242025!$N$3:$N$1315,1,DataRegularSeason20242025!$M$3:$M$1315,"OT")</calculatedColumnFormula>
    </tableColumn>
    <tableColumn id="41" xr3:uid="{D17823F3-B47E-487C-B2B1-B02A87ECAD7C}" name="SOW_H" dataDxfId="59">
      <calculatedColumnFormula>COUNTIFS(DataRegularSeason20242025!$E$3:$E$1315,$A2, DataRegularSeason20242025!$L$3:$L$1315, $A2,DataRegularSeason20242025!$N$3:$N$1315,1,DataRegularSeason20242025!$M$3:$M$1315,"SO")</calculatedColumnFormula>
    </tableColumn>
    <tableColumn id="13" xr3:uid="{FD4BC9C2-CAF6-4C28-9765-D99A4F243C1C}" name="L_H">
      <calculatedColumnFormula>H2-T2</calculatedColumnFormula>
    </tableColumn>
    <tableColumn id="46" xr3:uid="{FA168EE9-75C9-4C1C-A08E-9FB5ACD03A4B}" name="RL_H" dataDxfId="58">
      <calculatedColumnFormula>COUNTIFS(DataRegularSeason20242025!$E$3:$E$1315,$A2, DataRegularSeason20242025!$S$3:$S$1315, $A2,DataRegularSeason20242025!$M$3:$M$1315,"REG")</calculatedColumnFormula>
    </tableColumn>
    <tableColumn id="35" xr3:uid="{9E9FAC75-9E40-4447-8D44-C5EA7137197A}" name="OTL_H" dataDxfId="57">
      <calculatedColumnFormula>COUNTIFS(DataRegularSeason20242025!$E$3:$E$1315,$A2, DataRegularSeason20242025!$S$3:$S$1315, $A2,DataRegularSeason20242025!$M$3:$M$1315,"OT")</calculatedColumnFormula>
    </tableColumn>
    <tableColumn id="34" xr3:uid="{0BE27D3D-4AFA-42CE-BE44-914976589EB9}" name="SOL_H" dataDxfId="56">
      <calculatedColumnFormula>COUNTIFS(DataRegularSeason20242025!$E$3:$E$1315,$A2, DataRegularSeason20242025!$S$3:$S$1315, $A2,DataRegularSeason20242025!$M$3:$M$1315,"SO")</calculatedColumnFormula>
    </tableColumn>
    <tableColumn id="52" xr3:uid="{835E8B4B-1B56-4988-ADA0-E6D362F4CA4D}" name="W" dataDxfId="55">
      <calculatedColumnFormula>Table3[[#This Row],[W_A]]+Table3[[#This Row],[W_H]]</calculatedColumnFormula>
    </tableColumn>
    <tableColumn id="53" xr3:uid="{88446FA8-50DC-4FD7-ADED-80F797D341F2}" name="L" dataDxfId="54">
      <calculatedColumnFormula>Table3[[#This Row],[L_A]]+Table3[[#This Row],[L_H]]</calculatedColumnFormula>
    </tableColumn>
    <tableColumn id="54" xr3:uid="{8B16E8B3-A102-413E-9653-CF701CEEB9C9}" name="RW" dataDxfId="53">
      <calculatedColumnFormula>Table3[[#This Row],[RW_A]]+Table3[[#This Row],[RW_H]]</calculatedColumnFormula>
    </tableColumn>
    <tableColumn id="56" xr3:uid="{8CC6F779-2722-4557-A481-A8ECBA4EC611}" name="RL" dataDxfId="52">
      <calculatedColumnFormula>Table3[[#This Row],[RL_A]]+Table3[[#This Row],[RL_H]]</calculatedColumnFormula>
    </tableColumn>
    <tableColumn id="55" xr3:uid="{B5F893C5-62B6-4BD4-A363-58006E427EB4}" name="OTW" dataDxfId="51">
      <calculatedColumnFormula>Table3[[#This Row],[OTW_A]]+Table3[[#This Row],[OTW_H]]</calculatedColumnFormula>
    </tableColumn>
    <tableColumn id="57" xr3:uid="{65CBB9B0-79F9-4697-BF9E-46D8F8199661}" name="OTL" dataDxfId="50">
      <calculatedColumnFormula>Table3[[#This Row],[OTL_A]]+Table3[[#This Row],[OTL_H]]</calculatedColumnFormula>
    </tableColumn>
    <tableColumn id="58" xr3:uid="{935B18B6-6EE9-4AB7-96D2-5CC21B3091F1}" name="SOW" dataDxfId="49">
      <calculatedColumnFormula>Table3[[#This Row],[SOW_A]]+Table3[[#This Row],[SOW_H]]</calculatedColumnFormula>
    </tableColumn>
    <tableColumn id="59" xr3:uid="{72AA5675-42CA-4646-9D56-F903019CA984}" name="SOL" dataDxfId="48">
      <calculatedColumnFormula>Table3[[#This Row],[SOL_A]]+Table3[[#This Row],[SOL_H]]</calculatedColumnFormula>
    </tableColumn>
    <tableColumn id="36" xr3:uid="{963D35F6-3613-4CF0-B60C-81F6AC38687D}" name="PTS" dataDxfId="47">
      <calculatedColumnFormula>(2*(Table3[[#This Row],[W_A]]+Table3[[#This Row],[W_H]]))+Table3[[#This Row],[OTL_A]]+Table3[[#This Row],[SOL_A]]+Table3[[#This Row],[OTL_H]]+Table3[[#This Row],[SOL_H]]</calculatedColumnFormula>
    </tableColumn>
    <tableColumn id="37" xr3:uid="{6F978067-DE25-4A50-B909-B8AE9A09B806}" name="PTS2" dataDxfId="46">
      <calculatedColumnFormula>(3*(Table3[[#This Row],[RW_A]]+Table3[[#This Row],[RW_H]]))+(2*(Table3[[#This Row],[OTW_A]]+Table3[[#This Row],[SOW_A]]+Table3[[#This Row],[OTW_H]]+Table3[[#This Row],[SOW_H]]))+Table3[[#This Row],[OTL_A]]+Table3[[#This Row],[SOL_A]]+Table3[[#This Row],[OTL_H]]+Table3[[#This Row],[SOL_H]]</calculatedColumnFormula>
    </tableColumn>
    <tableColumn id="51" xr3:uid="{884CFA25-FAD8-4CFD-9E6E-5C2AB08FCCCB}" name="PTS%" dataDxfId="45">
      <calculatedColumnFormula>Table3[[#This Row],[PTS]]/(2*Table3[[#This Row],[GP]])</calculatedColumnFormula>
    </tableColumn>
    <tableColumn id="64" xr3:uid="{C4462842-CB72-4A45-8AE0-F1C2F1896F3C}" name="PTS%2" dataDxfId="44">
      <calculatedColumnFormula>Table3[[#This Row],[PTS2]]/(3*Table3[[#This Row],[GP]])</calculatedColumnFormula>
    </tableColumn>
    <tableColumn id="49" xr3:uid="{A615DA94-4BB4-4863-8FB3-13B2512D6354}" name="MAX_PTS" dataDxfId="43">
      <calculatedColumnFormula>(2*Table3[[#This Row],[GR]])+Table3[[#This Row],[PTS]]</calculatedColumnFormula>
    </tableColumn>
    <tableColumn id="50" xr3:uid="{8E72A434-A9EA-4A87-9B77-6458DC51D3DD}" name="MAX_PTS2" dataDxfId="42">
      <calculatedColumnFormula>(3*Table3[[#This Row],[GR]])+Table3[[#This Row],[PTS2]]</calculatedColumnFormula>
    </tableColumn>
    <tableColumn id="67" xr3:uid="{685476C7-AB55-4647-B9F7-7860AABCA2A3}" name="PROJ_PTS" dataDxfId="41">
      <calculatedColumnFormula>Table3[[#This Row],[PTS]]+(2 * Table3[[#This Row],[GR]] * Table3[[#This Row],[PTS%]])</calculatedColumnFormula>
    </tableColumn>
    <tableColumn id="68" xr3:uid="{B82889C2-551D-43DB-AD0C-EA626770F09C}" name="PROJ_PTS2" dataDxfId="40">
      <calculatedColumnFormula>Table3[[#This Row],[PTS2]]+(3 * Table3[[#This Row],[GR]] * Table3[[#This Row],[PTS%2]])</calculatedColumnFormula>
    </tableColumn>
    <tableColumn id="60" xr3:uid="{EE4931FD-ADC7-49F3-98DE-CE48D4109732}" name="RECORD" dataDxfId="39" dataCellStyle="Output">
      <calculatedColumnFormula>_xlfn.CONCAT(TEXT(Table3[[#This Row],[W]], "0"), "-", TEXT(Table3[[#This Row],[RL]],"0"), "-", TEXT(Table3[[#This Row],[OTL]]+Table3[[#This Row],[SOL]], "0"))</calculatedColumnFormula>
    </tableColumn>
    <tableColumn id="62" xr3:uid="{9681B520-186F-4C7F-AC8C-33F85BD04A16}" name="SHTO_A" dataDxfId="38" dataCellStyle="Output">
      <calculatedColumnFormula>COUNTIFS(DataRegularSeason20242025!$D$3:$D$1315,Table3[[#This Row],[Teams]],DataRegularSeason20242025!$K$3:$K$1315,0)</calculatedColumnFormula>
    </tableColumn>
    <tableColumn id="14" xr3:uid="{A0FD1172-07F3-4E8D-84CA-96197C59DBFE}" name="GF_A">
      <calculatedColumnFormula>SUMIF(DataRegularSeason20242025!$D$3:$D$1315,$A2, DataRegularSeason20242025!$J$3:$J$1315)</calculatedColumnFormula>
    </tableColumn>
    <tableColumn id="15" xr3:uid="{A4874107-6578-4769-97E8-D823B7552E16}" name="GA_A">
      <calculatedColumnFormula>SUMIF(DataRegularSeason20242025!$D$3:$D$1315,$A2, DataRegularSeason20242025!$K$3:$K$1315)</calculatedColumnFormula>
    </tableColumn>
    <tableColumn id="16" xr3:uid="{4393F39D-EE10-4E12-9AB3-1648B6F42F22}" name="GD_A">
      <calculatedColumnFormula>AT2-AU2</calculatedColumnFormula>
    </tableColumn>
    <tableColumn id="63" xr3:uid="{307063BB-1957-4DA5-B70C-1C1DBF14A375}" name="SHTO_H" dataDxfId="37">
      <calculatedColumnFormula>COUNTIFS(DataRegularSeason20242025!$E$3:$E$1315,Table3[[#This Row],[Teams]],DataRegularSeason20242025!$J$3:$J$1315,0)</calculatedColumnFormula>
    </tableColumn>
    <tableColumn id="17" xr3:uid="{68C01ABD-69CC-4D18-9ABC-A49FC7A4DB79}" name="GF_H">
      <calculatedColumnFormula>SUMIF(DataRegularSeason20242025!$E$3:$E$1315,$A2,DataRegularSeason20242025!$K$3:$K$1315)</calculatedColumnFormula>
    </tableColumn>
    <tableColumn id="18" xr3:uid="{1EE93F79-3F45-47F4-A23A-70C862E62535}" name="GA_H">
      <calculatedColumnFormula>SUMIF(DataRegularSeason20242025!$E$3:$E$1315,$A2,DataRegularSeason20242025!$J$3:$J$1315)</calculatedColumnFormula>
    </tableColumn>
    <tableColumn id="19" xr3:uid="{9F3B26CC-2E8E-488B-8355-E671CE692185}" name="GD_H">
      <calculatedColumnFormula>AX2-AY2</calculatedColumnFormula>
    </tableColumn>
    <tableColumn id="20" xr3:uid="{0583DA52-2751-40AF-83FB-1C7BF4DF75E3}" name="GF">
      <calculatedColumnFormula>AT2+AX2</calculatedColumnFormula>
    </tableColumn>
    <tableColumn id="21" xr3:uid="{772FF77E-9DE6-451A-A353-C2C0E9F3D2ED}" name="GA">
      <calculatedColumnFormula>AU2+AY2</calculatedColumnFormula>
    </tableColumn>
    <tableColumn id="22" xr3:uid="{68E990BB-5AA8-418C-85D8-CBD88D86254E}" name="GD">
      <calculatedColumnFormula>BA2-BB2</calculatedColumnFormula>
    </tableColumn>
    <tableColumn id="33" xr3:uid="{45FCD1A2-9784-4C0F-AD08-B5982E81719D}" name="GFPG" dataDxfId="36">
      <calculatedColumnFormula>Table3[[#This Row],[GF]]/Table3[[#This Row],[GP]]</calculatedColumnFormula>
    </tableColumn>
    <tableColumn id="32" xr3:uid="{F1CD7542-6690-4276-B0F0-95BFD01CFF0B}" name="GAPG" dataDxfId="35">
      <calculatedColumnFormula>Table3[[#This Row],[GA]]/Table3[[#This Row],[GP]]</calculatedColumnFormula>
    </tableColumn>
    <tableColumn id="31" xr3:uid="{39B39AC6-8EA7-4628-BDD5-D00B1BD609DA}" name="GDPG" dataDxfId="34">
      <calculatedColumnFormula>(Table3[[#This Row],[GF]]-Table3[[#This Row],[GA]])/Table3[[#This Row],[GP]]</calculatedColumnFormula>
    </tableColumn>
    <tableColumn id="66" xr3:uid="{507DA38A-B238-41CE-9C18-7D9B525AE471}" name="HOME_RECORD" dataDxfId="33" dataCellStyle="Output">
      <calculatedColumnFormula>_xlfn.CONCAT(TEXT(Table3[[#This Row],[W_H]], "0"), "-", TEXT(Table3[[#This Row],[RL_H]],"0"), "-", TEXT(Table3[[#This Row],[OTL_H]]+Table3[[#This Row],[SOL_H]], "0"))</calculatedColumnFormula>
    </tableColumn>
    <tableColumn id="65" xr3:uid="{B3131FFF-7021-4EC7-B116-3182EFFBD440}" name="AWAY_RECORD" dataDxfId="32" dataCellStyle="Output">
      <calculatedColumnFormula>_xlfn.CONCAT(TEXT(Table3[[#This Row],[W_A]], "0"), "-", TEXT(Table3[[#This Row],[RL_A]],"0"), "-", TEXT(Table3[[#This Row],[OTL_A]]+Table3[[#This Row],[SOL_A]], "0"))</calculatedColumnFormula>
    </tableColumn>
    <tableColumn id="23" xr3:uid="{96B64A31-865A-4CC8-8BA8-C7027FB896A9}" name="TimesPredictedWinnerAway">
      <calculatedColumnFormula>COUNTIFS(DataRegularSeason20242025!$D$3:$D$1315,$A2,DataRegularSeason20242025!$H$3:$H$1315, $A2)</calculatedColumnFormula>
    </tableColumn>
    <tableColumn id="24" xr3:uid="{CB1087BF-3D73-4BE3-8E3C-823ACA62836E}" name="TimesPredictedWinnerHome">
      <calculatedColumnFormula>COUNTIFS(DataRegularSeason20242025!$E$3:$E$1315,$A2,DataRegularSeason20242025!$H$3:$H$1315, $A2)</calculatedColumnFormula>
    </tableColumn>
    <tableColumn id="25" xr3:uid="{6CFD5FA0-BC76-4F90-A21D-9CFCA81374E7}" name="TimesPredictedWinner">
      <calculatedColumnFormula>BI2+BJ2</calculatedColumnFormula>
    </tableColumn>
    <tableColumn id="26" xr3:uid="{B54702F6-CAE9-4F4A-8853-8111767DBC87}" name="TimesPredictedLoserAway">
      <calculatedColumnFormula>F2-BI2</calculatedColumnFormula>
    </tableColumn>
    <tableColumn id="27" xr3:uid="{90A80F2D-4BC8-4200-ACD0-827C04F53D40}" name="TimesPredictedLoserHome">
      <calculatedColumnFormula>H2-BJ2</calculatedColumnFormula>
    </tableColumn>
    <tableColumn id="28" xr3:uid="{090AC785-E56F-4BB1-8F9A-A65C1E4B89F9}" name="TimesPredictedLoser">
      <calculatedColumnFormula>BL2+BM2</calculatedColumnFormula>
    </tableColumn>
    <tableColumn id="29" xr3:uid="{D00954F3-E6CA-47FA-98A1-23F85E7635A5}" name="TimesPredictionAwayCorrect"/>
    <tableColumn id="30" xr3:uid="{89C9ED68-7685-4A95-986B-DB060828B29D}" name="TimesPredictionHomeCorrect"/>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492753-FCFF-4542-BEA4-B0F720F8CF4C}">
  <dimension ref="A1:AU1316"/>
  <sheetViews>
    <sheetView tabSelected="1" topLeftCell="A287" workbookViewId="0">
      <selection activeCell="J310" sqref="J310"/>
    </sheetView>
  </sheetViews>
  <sheetFormatPr defaultRowHeight="15" x14ac:dyDescent="0.25"/>
  <cols>
    <col min="1" max="1" width="10.7109375" style="2" customWidth="1"/>
    <col min="2" max="2" width="11.42578125" style="2" customWidth="1"/>
    <col min="3" max="3" width="11" bestFit="1" customWidth="1"/>
    <col min="4" max="4" width="5.42578125" style="2" customWidth="1"/>
    <col min="5" max="5" width="5.42578125" style="2" bestFit="1" customWidth="1"/>
    <col min="6" max="7" width="4" bestFit="1" customWidth="1"/>
    <col min="8" max="8" width="5.42578125" bestFit="1" customWidth="1"/>
    <col min="9" max="9" width="4.42578125" bestFit="1" customWidth="1"/>
    <col min="10" max="11" width="4" bestFit="1" customWidth="1"/>
    <col min="12" max="12" width="5.42578125" bestFit="1" customWidth="1"/>
    <col min="13" max="13" width="4.42578125" bestFit="1" customWidth="1"/>
    <col min="14" max="14" width="5" customWidth="1"/>
    <col min="15" max="17" width="5" bestFit="1" customWidth="1"/>
    <col min="18" max="18" width="4" customWidth="1"/>
    <col min="19" max="19" width="5.42578125" customWidth="1"/>
    <col min="20" max="23" width="4" customWidth="1"/>
    <col min="24" max="28" width="4.5703125" customWidth="1"/>
    <col min="29" max="30" width="9.140625" style="31"/>
    <col min="31" max="31" width="6.42578125" customWidth="1"/>
    <col min="32" max="32" width="6.28515625" style="7" bestFit="1" customWidth="1"/>
    <col min="33" max="35" width="6.28515625" bestFit="1" customWidth="1"/>
    <col min="37" max="37" width="21.140625" bestFit="1" customWidth="1"/>
    <col min="41" max="41" width="25.140625" customWidth="1"/>
    <col min="42" max="42" width="17.5703125" bestFit="1" customWidth="1"/>
  </cols>
  <sheetData>
    <row r="1" spans="1:47" ht="60.75" customHeight="1" x14ac:dyDescent="0.25">
      <c r="C1" s="2"/>
      <c r="E1" s="51" t="s">
        <v>78</v>
      </c>
      <c r="F1" s="51"/>
      <c r="G1" s="51"/>
      <c r="H1" s="51"/>
      <c r="I1" s="51" t="s">
        <v>79</v>
      </c>
      <c r="J1" s="51"/>
      <c r="K1" s="51"/>
      <c r="L1" s="51"/>
      <c r="AB1" s="31"/>
      <c r="AC1"/>
      <c r="AD1"/>
      <c r="AE1" s="7"/>
      <c r="AF1"/>
    </row>
    <row r="2" spans="1:47" s="10" customFormat="1" ht="141.75" customHeight="1" x14ac:dyDescent="0.25">
      <c r="A2" s="24" t="s">
        <v>0</v>
      </c>
      <c r="B2" s="24" t="s">
        <v>1</v>
      </c>
      <c r="C2" s="27" t="s">
        <v>41</v>
      </c>
      <c r="D2" s="24" t="s">
        <v>3</v>
      </c>
      <c r="E2" s="24" t="s">
        <v>2</v>
      </c>
      <c r="F2" s="9" t="s">
        <v>9</v>
      </c>
      <c r="G2" s="9" t="s">
        <v>8</v>
      </c>
      <c r="H2" s="9" t="s">
        <v>4</v>
      </c>
      <c r="I2" s="9" t="s">
        <v>10</v>
      </c>
      <c r="J2" s="9" t="s">
        <v>7</v>
      </c>
      <c r="K2" s="9" t="s">
        <v>6</v>
      </c>
      <c r="L2" s="9" t="s">
        <v>5</v>
      </c>
      <c r="M2" s="9" t="s">
        <v>11</v>
      </c>
      <c r="N2" s="9" t="s">
        <v>84</v>
      </c>
      <c r="O2" s="9" t="s">
        <v>60</v>
      </c>
      <c r="P2" s="9" t="s">
        <v>58</v>
      </c>
      <c r="Q2" s="9" t="s">
        <v>59</v>
      </c>
      <c r="R2" s="9" t="s">
        <v>90</v>
      </c>
      <c r="S2" s="9" t="s">
        <v>93</v>
      </c>
      <c r="T2" s="9" t="s">
        <v>1060</v>
      </c>
      <c r="U2" s="9" t="s">
        <v>1061</v>
      </c>
      <c r="V2" s="9" t="s">
        <v>1432</v>
      </c>
      <c r="W2" s="9" t="s">
        <v>1062</v>
      </c>
      <c r="X2" s="9" t="s">
        <v>1446</v>
      </c>
      <c r="Y2" s="9" t="s">
        <v>1447</v>
      </c>
      <c r="Z2" s="9" t="s">
        <v>1481</v>
      </c>
      <c r="AA2" s="9" t="s">
        <v>1485</v>
      </c>
      <c r="AB2" s="9" t="s">
        <v>1484</v>
      </c>
      <c r="AC2" s="32" t="s">
        <v>1763</v>
      </c>
      <c r="AD2" s="32" t="s">
        <v>1782</v>
      </c>
      <c r="AE2" s="24" t="s">
        <v>1778</v>
      </c>
      <c r="AF2" s="9" t="s">
        <v>1793</v>
      </c>
      <c r="AG2" s="9" t="s">
        <v>1794</v>
      </c>
      <c r="AH2" s="9" t="s">
        <v>1795</v>
      </c>
      <c r="AI2" s="9" t="s">
        <v>1796</v>
      </c>
    </row>
    <row r="3" spans="1:47" x14ac:dyDescent="0.25">
      <c r="A3" s="4">
        <v>45569</v>
      </c>
      <c r="B3" s="4">
        <v>45569</v>
      </c>
      <c r="C3" s="7" t="s">
        <v>56</v>
      </c>
      <c r="D3" s="2" t="s">
        <v>32</v>
      </c>
      <c r="E3" s="2" t="s">
        <v>29</v>
      </c>
      <c r="F3" s="2">
        <v>2</v>
      </c>
      <c r="G3" s="2">
        <v>4</v>
      </c>
      <c r="H3" s="2" t="str">
        <f t="shared" ref="H3:H66" si="0">IF(AND(ISBLANK($F3),ISBLANK($G3)),"_",IF($F3&gt;$G3,$D3,$E3))</f>
        <v>BUF</v>
      </c>
      <c r="I3" s="2" t="s">
        <v>40</v>
      </c>
      <c r="J3" s="2">
        <v>4</v>
      </c>
      <c r="K3" s="2">
        <v>1</v>
      </c>
      <c r="L3" s="2" t="str">
        <f t="shared" ref="L3:L66" si="1">IF(OR($J3=$K3,AND(ISBLANK($J3),ISBLANK($K3))),"_",IF($J3&gt;$K3,$D3,$E3))</f>
        <v>NJD</v>
      </c>
      <c r="M3" s="2" t="s">
        <v>40</v>
      </c>
      <c r="N3" s="2">
        <f>IF(ISBLANK(Table2[[#This Row],[ActualResult]]), 0, 1)</f>
        <v>1</v>
      </c>
      <c r="O3" s="2" t="str">
        <f>IF(ISBLANK(Table2[[#This Row],[ActualResult]]), "_", IF(Table2[[#This Row],[ActualWinner]]=Table2[[#This Row],[PredictedWinner]], "Y", "N"))</f>
        <v>N</v>
      </c>
      <c r="P3" s="2" t="str">
        <f>IF(Table2[[#This Row],[ActualAwayScore]]&gt;Table2[[#This Row],[PredictedAwayScore]], "N", IF(ISBLANK(Table2[[#This Row],[ActualResult]]), "_", IF(Table2[[#This Row],[ActualAwayScore]]=Table2[[#This Row],[PredictedAwayScore]], "Y", "N")))</f>
        <v>N</v>
      </c>
      <c r="Q3" s="2" t="str">
        <f>IF(Table2[[#This Row],[ActualHomeScore]]&gt;Table2[[#This Row],[PredictedHomeScore]],"N", IF(ISBLANK(Table2[[#This Row],[ActualResult]]), "_", IF(Table2[[#This Row],[ActualHomeScore]]=Table2[[#This Row],[PredictedHomeScore]], "Y", "N")))</f>
        <v>N</v>
      </c>
      <c r="R3" s="2">
        <v>0</v>
      </c>
      <c r="S3" s="2" t="str">
        <f t="shared" ref="S3:S66" si="2">IF($L3="_", "_", IF($L3=$D3,$E3,$D3))</f>
        <v>BUF</v>
      </c>
      <c r="T3" s="2">
        <f>IF(INDEX(StatsRegularSeason20242025!$A$2:$C$33,MATCH(Table2[[#This Row],[AwayTeam]],StatsRegularSeason20242025!$A$2:$A$33,0),2)=INDEX(StatsRegularSeason20242025!$A$2:$C$33,MATCH(Table2[[#This Row],[HomeTeam]],StatsRegularSeason20242025!$A$2:$A$33,0),2),1,0)</f>
        <v>1</v>
      </c>
      <c r="U3" s="2">
        <f>IF(INDEX(StatsRegularSeason20242025!$A$2:$C$33,MATCH(Table2[[#This Row],[AwayTeam]],StatsRegularSeason20242025!$A$2:$A$33,0),3)=INDEX(StatsRegularSeason20242025!$A$2:$C$33,MATCH(Table2[[#This Row],[HomeTeam]],StatsRegularSeason20242025!$A$2:$A$33,0),3),1,0)</f>
        <v>0</v>
      </c>
      <c r="V3" s="2">
        <f>IF(Table2[[#This Row],[InterConf]]=1,IF(Table2[[#This Row],[InterDiv]]=0, 1, 0), 0)</f>
        <v>1</v>
      </c>
      <c r="W3" s="2">
        <f>IF(INDEX(StatsRegularSeason20242025!$A$2:$C$33,MATCH(Table2[[#This Row],[AwayTeam]],StatsRegularSeason20242025!$A$2:$A$33,0),2)&lt;&gt;INDEX(StatsRegularSeason20242025!$A$2:$C$33,MATCH(Table2[[#This Row],[HomeTeam]],StatsRegularSeason20242025!$A$2:$A$33,0),2),1,0)</f>
        <v>0</v>
      </c>
      <c r="X3" s="2" t="s">
        <v>1448</v>
      </c>
      <c r="Y3" s="2"/>
      <c r="Z3" s="2">
        <f>IF(AND(Table2[[#This Row],[GameIsOver]]=1,Table2[[#This Row],[ActualHomeScore]]*Table2[[#This Row],[ActualAwayScore]]=0), 1,0)</f>
        <v>0</v>
      </c>
      <c r="AA3" s="2">
        <f>IF(Table2[[#This Row],[GameIsOver]]=0,0, IF(Table2[[#This Row],[ActualWinner]]=Table2[[#This Row],[AwayTeam]], 2, IF(OR(Table2[[#This Row],[ActualResult]]="OT", Table2[[#This Row],[ActualResult]]="SO"), 1, 0)))</f>
        <v>2</v>
      </c>
      <c r="AB3" s="2">
        <f>IF(Table2[[#This Row],[GameIsOver]]= 0, 0, IF(Table2[[#This Row],[ActualWinner]]=Table2[[#This Row],[HomeTeam]], 2, IF(OR(Table2[[#This Row],[ActualResult]]="OT", Table2[[#This Row],[ActualResult]]="SO"), 1, 0)))</f>
        <v>0</v>
      </c>
      <c r="AC3" s="33">
        <f>(($AR$11)*IF(Table2[[#This Row],[CorrectWinnerPrediction]]="Y", 1, 0))+(($AR$12)*IF(Table2[[#This Row],[CorrectAwayScorePrediction]]="Y", 1, 0))+(($AR$13)*IF(Table2[[#This Row],[CorrectHomeScorePrediction]]="Y", 1, 0))</f>
        <v>0</v>
      </c>
      <c r="AD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 s="4" t="str">
        <f>IF(WEEKDAY(Table2[[#This Row],[GameDate]])=1,"SUN",IF(WEEKDAY(Table2[[#This Row],[GameDate]])=2,"MON",IF(WEEKDAY(Table2[[#This Row],[GameDate]])=3,"TUE",IF(WEEKDAY(Table2[[#This Row],[GameDate]])=4,"WED",IF(WEEKDAY(Table2[[#This Row],[GameDate]])=5,"THU",IF(WEEKDAY(Table2[[#This Row],[GameDate]])=6,"FRI", "SAT"))))))</f>
        <v>FRI</v>
      </c>
      <c r="AF3" s="2">
        <f>Table2[[#This Row],[ActualAwayScore]]-Table2[[#This Row],[PredictedAwayScore]]</f>
        <v>2</v>
      </c>
      <c r="AG3" s="2">
        <f>Table2[[#This Row],[ActualHomeScore]]-Table2[[#This Row],[PredictedHomeScore]]</f>
        <v>-3</v>
      </c>
      <c r="AH3" s="2">
        <f t="shared" ref="AH3:AH66" si="3">SUMIF($B$3:$B$1315, $B3, $AF$3:$AF$1315)</f>
        <v>2</v>
      </c>
      <c r="AI3" s="2">
        <f t="shared" ref="AI3:AI66" si="4">SUMIF($B$3:$B$1315, $B3, $AG$3:$AG$1315)</f>
        <v>-3</v>
      </c>
      <c r="AT3" t="s">
        <v>1441</v>
      </c>
      <c r="AU3">
        <v>100</v>
      </c>
    </row>
    <row r="4" spans="1:47" x14ac:dyDescent="0.25">
      <c r="A4" s="5">
        <v>45569</v>
      </c>
      <c r="B4" s="5">
        <v>45570</v>
      </c>
      <c r="C4" s="8" t="s">
        <v>57</v>
      </c>
      <c r="D4" s="3" t="s">
        <v>29</v>
      </c>
      <c r="E4" s="3" t="s">
        <v>32</v>
      </c>
      <c r="F4" s="3">
        <v>0</v>
      </c>
      <c r="G4" s="3">
        <v>3</v>
      </c>
      <c r="H4" s="3" t="str">
        <f t="shared" si="0"/>
        <v>NJD</v>
      </c>
      <c r="I4" s="3" t="s">
        <v>40</v>
      </c>
      <c r="J4" s="3">
        <v>1</v>
      </c>
      <c r="K4" s="3">
        <v>3</v>
      </c>
      <c r="L4" s="3" t="str">
        <f t="shared" si="1"/>
        <v>NJD</v>
      </c>
      <c r="M4" s="3" t="s">
        <v>40</v>
      </c>
      <c r="N4" s="3">
        <f>IF(ISBLANK(Table2[[#This Row],[ActualResult]]), 0, 1)</f>
        <v>1</v>
      </c>
      <c r="O4" s="3" t="str">
        <f>IF(ISBLANK(Table2[[#This Row],[ActualResult]]), "_", IF(Table2[[#This Row],[ActualWinner]]=Table2[[#This Row],[PredictedWinner]], "Y", "N"))</f>
        <v>Y</v>
      </c>
      <c r="P4" s="3" t="str">
        <f>IF(Table2[[#This Row],[ActualAwayScore]]&gt;Table2[[#This Row],[PredictedAwayScore]], "N", IF(ISBLANK(Table2[[#This Row],[ActualResult]]), "_", IF(Table2[[#This Row],[ActualAwayScore]]=Table2[[#This Row],[PredictedAwayScore]], "Y", "N")))</f>
        <v>N</v>
      </c>
      <c r="Q4" s="3" t="str">
        <f>IF(Table2[[#This Row],[ActualHomeScore]]&gt;Table2[[#This Row],[PredictedHomeScore]],"N", IF(ISBLANK(Table2[[#This Row],[ActualResult]]), "_", IF(Table2[[#This Row],[ActualHomeScore]]=Table2[[#This Row],[PredictedHomeScore]], "Y", "N")))</f>
        <v>Y</v>
      </c>
      <c r="R4" s="2">
        <v>0</v>
      </c>
      <c r="S4" s="2" t="str">
        <f t="shared" si="2"/>
        <v>BUF</v>
      </c>
      <c r="T4" s="2">
        <f>IF(INDEX(StatsRegularSeason20242025!$A$2:$C$33,MATCH(Table2[[#This Row],[AwayTeam]],StatsRegularSeason20242025!$A$2:$A$33,0),2)=INDEX(StatsRegularSeason20242025!$A$2:$C$33,MATCH(Table2[[#This Row],[HomeTeam]],StatsRegularSeason20242025!$A$2:$A$33,0),2),1,0)</f>
        <v>1</v>
      </c>
      <c r="U4" s="2">
        <f>IF(INDEX(StatsRegularSeason20242025!$A$2:$C$33,MATCH(Table2[[#This Row],[AwayTeam]],StatsRegularSeason20242025!$A$2:$A$33,0),3)=INDEX(StatsRegularSeason20242025!$A$2:$C$33,MATCH(Table2[[#This Row],[HomeTeam]],StatsRegularSeason20242025!$A$2:$A$33,0),3),1,0)</f>
        <v>0</v>
      </c>
      <c r="V4" s="2">
        <f>IF(Table2[[#This Row],[InterConf]]=1,IF(Table2[[#This Row],[InterDiv]]=0, 1, 0), 0)</f>
        <v>1</v>
      </c>
      <c r="W4" s="2">
        <f>IF(INDEX(StatsRegularSeason20242025!$A$2:$C$33,MATCH(Table2[[#This Row],[AwayTeam]],StatsRegularSeason20242025!$A$2:$A$33,0),2)&lt;&gt;INDEX(StatsRegularSeason20242025!$A$2:$C$33,MATCH(Table2[[#This Row],[HomeTeam]],StatsRegularSeason20242025!$A$2:$A$33,0),2),1,0)</f>
        <v>0</v>
      </c>
      <c r="X4" s="2" t="s">
        <v>1448</v>
      </c>
      <c r="Y4" s="2"/>
      <c r="Z4" s="2">
        <f>IF(AND(Table2[[#This Row],[GameIsOver]]=1,Table2[[#This Row],[ActualHomeScore]]*Table2[[#This Row],[ActualAwayScore]]=0), 1,0)</f>
        <v>0</v>
      </c>
      <c r="AA4" s="2">
        <f>IF(Table2[[#This Row],[GameIsOver]]=0,0, IF(Table2[[#This Row],[ActualWinner]]=Table2[[#This Row],[AwayTeam]], 2, IF(OR(Table2[[#This Row],[ActualResult]]="OT", Table2[[#This Row],[ActualResult]]="SO"), 1, 0)))</f>
        <v>0</v>
      </c>
      <c r="AB4" s="2">
        <f>IF(Table2[[#This Row],[GameIsOver]]= 0, 0, IF(Table2[[#This Row],[ActualWinner]]=Table2[[#This Row],[HomeTeam]], 2, IF(OR(Table2[[#This Row],[ActualResult]]="OT", Table2[[#This Row],[ActualResult]]="SO"), 1, 0)))</f>
        <v>2</v>
      </c>
      <c r="AC4" s="33">
        <f>(($AR$11)*IF(Table2[[#This Row],[CorrectWinnerPrediction]]="Y", 1, 0))+(($AR$12)*IF(Table2[[#This Row],[CorrectAwayScorePrediction]]="Y", 1, 0))+(($AR$13)*IF(Table2[[#This Row],[CorrectHomeScorePrediction]]="Y", 1, 0))</f>
        <v>0.9</v>
      </c>
      <c r="AD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4" s="5" t="str">
        <f>IF(WEEKDAY(Table2[[#This Row],[GameDate]])=1,"SUN",IF(WEEKDAY(Table2[[#This Row],[GameDate]])=2,"MON",IF(WEEKDAY(Table2[[#This Row],[GameDate]])=3,"TUE",IF(WEEKDAY(Table2[[#This Row],[GameDate]])=4,"WED",IF(WEEKDAY(Table2[[#This Row],[GameDate]])=5,"THU",IF(WEEKDAY(Table2[[#This Row],[GameDate]])=6,"FRI", "SAT"))))))</f>
        <v>SAT</v>
      </c>
      <c r="AF4" s="2">
        <f>Table2[[#This Row],[ActualAwayScore]]-Table2[[#This Row],[PredictedAwayScore]]</f>
        <v>1</v>
      </c>
      <c r="AG4" s="2">
        <f>Table2[[#This Row],[ActualHomeScore]]-Table2[[#This Row],[PredictedHomeScore]]</f>
        <v>0</v>
      </c>
      <c r="AH4" s="2">
        <f t="shared" si="3"/>
        <v>1</v>
      </c>
      <c r="AI4" s="2">
        <f t="shared" si="4"/>
        <v>0</v>
      </c>
      <c r="AO4" t="s">
        <v>87</v>
      </c>
      <c r="AP4">
        <f>COUNTA($M$3:$M$1315)</f>
        <v>304</v>
      </c>
      <c r="AT4" t="s">
        <v>1442</v>
      </c>
      <c r="AU4">
        <v>50</v>
      </c>
    </row>
    <row r="5" spans="1:47" x14ac:dyDescent="0.25">
      <c r="A5" s="4">
        <v>45573</v>
      </c>
      <c r="B5" s="4">
        <v>45573</v>
      </c>
      <c r="C5" s="7">
        <v>2024020003</v>
      </c>
      <c r="D5" s="2" t="s">
        <v>13</v>
      </c>
      <c r="E5" s="2" t="s">
        <v>12</v>
      </c>
      <c r="F5" s="2">
        <v>3</v>
      </c>
      <c r="G5" s="2">
        <v>1</v>
      </c>
      <c r="H5" s="2" t="str">
        <f t="shared" si="0"/>
        <v>STL</v>
      </c>
      <c r="I5" s="2" t="s">
        <v>40</v>
      </c>
      <c r="J5" s="2">
        <v>3</v>
      </c>
      <c r="K5" s="2">
        <v>2</v>
      </c>
      <c r="L5" s="2" t="str">
        <f t="shared" si="1"/>
        <v>STL</v>
      </c>
      <c r="M5" s="4" t="s">
        <v>40</v>
      </c>
      <c r="N5" s="2">
        <f>IF(ISBLANK(Table2[[#This Row],[ActualResult]]), 0, 1)</f>
        <v>1</v>
      </c>
      <c r="O5" s="2" t="str">
        <f>IF(ISBLANK(Table2[[#This Row],[ActualResult]]), "_", IF(Table2[[#This Row],[ActualWinner]]=Table2[[#This Row],[PredictedWinner]], "Y", "N"))</f>
        <v>Y</v>
      </c>
      <c r="P5" s="2" t="str">
        <f>IF(Table2[[#This Row],[ActualAwayScore]]&gt;Table2[[#This Row],[PredictedAwayScore]], "N", IF(ISBLANK(Table2[[#This Row],[ActualResult]]), "_", IF(Table2[[#This Row],[ActualAwayScore]]=Table2[[#This Row],[PredictedAwayScore]], "Y", "N")))</f>
        <v>Y</v>
      </c>
      <c r="Q5" s="2" t="str">
        <f>IF(Table2[[#This Row],[ActualHomeScore]]&gt;Table2[[#This Row],[PredictedHomeScore]],"N", IF(ISBLANK(Table2[[#This Row],[ActualResult]]), "_", IF(Table2[[#This Row],[ActualHomeScore]]=Table2[[#This Row],[PredictedHomeScore]], "Y", "N")))</f>
        <v>N</v>
      </c>
      <c r="R5" s="2">
        <v>1</v>
      </c>
      <c r="S5" s="2" t="str">
        <f t="shared" si="2"/>
        <v>SEA</v>
      </c>
      <c r="T5" s="2">
        <f>IF(INDEX(StatsRegularSeason20242025!$A$2:$C$33,MATCH(Table2[[#This Row],[AwayTeam]],StatsRegularSeason20242025!$A$2:$A$33,0),2)=INDEX(StatsRegularSeason20242025!$A$2:$C$33,MATCH(Table2[[#This Row],[HomeTeam]],StatsRegularSeason20242025!$A$2:$A$33,0),2),1,0)</f>
        <v>1</v>
      </c>
      <c r="U5" s="2">
        <f>IF(INDEX(StatsRegularSeason20242025!$A$2:$C$33,MATCH(Table2[[#This Row],[AwayTeam]],StatsRegularSeason20242025!$A$2:$A$33,0),3)=INDEX(StatsRegularSeason20242025!$A$2:$C$33,MATCH(Table2[[#This Row],[HomeTeam]],StatsRegularSeason20242025!$A$2:$A$33,0),3),1,0)</f>
        <v>0</v>
      </c>
      <c r="V5" s="2">
        <f>IF(Table2[[#This Row],[InterConf]]=1,IF(Table2[[#This Row],[InterDiv]]=0, 1, 0), 0)</f>
        <v>1</v>
      </c>
      <c r="W5" s="2">
        <f>IF(INDEX(StatsRegularSeason20242025!$A$2:$C$33,MATCH(Table2[[#This Row],[AwayTeam]],StatsRegularSeason20242025!$A$2:$A$33,0),2)&lt;&gt;INDEX(StatsRegularSeason20242025!$A$2:$C$33,MATCH(Table2[[#This Row],[HomeTeam]],StatsRegularSeason20242025!$A$2:$A$33,0),2),1,0)</f>
        <v>0</v>
      </c>
      <c r="X5" s="2"/>
      <c r="Y5" s="2"/>
      <c r="Z5" s="2">
        <f>IF(AND(Table2[[#This Row],[GameIsOver]]=1,Table2[[#This Row],[ActualHomeScore]]*Table2[[#This Row],[ActualAwayScore]]=0), 1,0)</f>
        <v>0</v>
      </c>
      <c r="AA5" s="2">
        <f>IF(Table2[[#This Row],[GameIsOver]]=0,0, IF(Table2[[#This Row],[ActualWinner]]=Table2[[#This Row],[AwayTeam]], 2, IF(OR(Table2[[#This Row],[ActualResult]]="OT", Table2[[#This Row],[ActualResult]]="SO"), 1, 0)))</f>
        <v>2</v>
      </c>
      <c r="AB5" s="2">
        <f>IF(Table2[[#This Row],[GameIsOver]]= 0, 0, IF(Table2[[#This Row],[ActualWinner]]=Table2[[#This Row],[HomeTeam]], 2, IF(OR(Table2[[#This Row],[ActualResult]]="OT", Table2[[#This Row],[ActualResult]]="SO"), 1, 0)))</f>
        <v>0</v>
      </c>
      <c r="AC5" s="33">
        <f>(($AR$11)*IF(Table2[[#This Row],[CorrectWinnerPrediction]]="Y", 1, 0))+(($AR$12)*IF(Table2[[#This Row],[CorrectAwayScorePrediction]]="Y", 1, 0))+(($AR$13)*IF(Table2[[#This Row],[CorrectHomeScorePrediction]]="Y", 1, 0))</f>
        <v>0.9</v>
      </c>
      <c r="AD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 s="4" t="str">
        <f>IF(WEEKDAY(Table2[[#This Row],[GameDate]])=1,"SUN",IF(WEEKDAY(Table2[[#This Row],[GameDate]])=2,"MON",IF(WEEKDAY(Table2[[#This Row],[GameDate]])=3,"TUE",IF(WEEKDAY(Table2[[#This Row],[GameDate]])=4,"WED",IF(WEEKDAY(Table2[[#This Row],[GameDate]])=5,"THU",IF(WEEKDAY(Table2[[#This Row],[GameDate]])=6,"FRI", "SAT"))))))</f>
        <v>TUE</v>
      </c>
      <c r="AF5" s="2">
        <f>Table2[[#This Row],[ActualAwayScore]]-Table2[[#This Row],[PredictedAwayScore]]</f>
        <v>0</v>
      </c>
      <c r="AG5" s="2">
        <f>Table2[[#This Row],[ActualHomeScore]]-Table2[[#This Row],[PredictedHomeScore]]</f>
        <v>1</v>
      </c>
      <c r="AH5" s="2">
        <f t="shared" si="3"/>
        <v>3</v>
      </c>
      <c r="AI5" s="2">
        <f t="shared" si="4"/>
        <v>5</v>
      </c>
      <c r="AO5" t="s">
        <v>86</v>
      </c>
      <c r="AP5">
        <f>COUNTIF($O$3:$O$1315,"Y")</f>
        <v>171</v>
      </c>
      <c r="AT5" t="s">
        <v>1443</v>
      </c>
      <c r="AU5">
        <v>50</v>
      </c>
    </row>
    <row r="6" spans="1:47" x14ac:dyDescent="0.25">
      <c r="A6" s="4">
        <v>45573</v>
      </c>
      <c r="B6" s="4">
        <v>45573</v>
      </c>
      <c r="C6" s="7" t="s">
        <v>120</v>
      </c>
      <c r="D6" s="2" t="s">
        <v>16</v>
      </c>
      <c r="E6" s="2" t="s">
        <v>14</v>
      </c>
      <c r="F6" s="2">
        <v>1</v>
      </c>
      <c r="G6" s="2">
        <v>4</v>
      </c>
      <c r="H6" s="2" t="str">
        <f t="shared" si="0"/>
        <v>FLA</v>
      </c>
      <c r="I6" s="2" t="s">
        <v>40</v>
      </c>
      <c r="J6" s="2">
        <v>4</v>
      </c>
      <c r="K6" s="2">
        <v>6</v>
      </c>
      <c r="L6" s="2" t="str">
        <f t="shared" si="1"/>
        <v>FLA</v>
      </c>
      <c r="M6" s="4" t="s">
        <v>40</v>
      </c>
      <c r="N6" s="2">
        <f>IF(ISBLANK(Table2[[#This Row],[ActualResult]]), 0, 1)</f>
        <v>1</v>
      </c>
      <c r="O6" s="2" t="str">
        <f>IF(ISBLANK(Table2[[#This Row],[ActualResult]]), "_", IF(Table2[[#This Row],[ActualWinner]]=Table2[[#This Row],[PredictedWinner]], "Y", "N"))</f>
        <v>Y</v>
      </c>
      <c r="P6" s="2" t="str">
        <f>IF(Table2[[#This Row],[ActualAwayScore]]&gt;Table2[[#This Row],[PredictedAwayScore]], "N", IF(ISBLANK(Table2[[#This Row],[ActualResult]]), "_", IF(Table2[[#This Row],[ActualAwayScore]]=Table2[[#This Row],[PredictedAwayScore]], "Y", "N")))</f>
        <v>N</v>
      </c>
      <c r="Q6" s="2" t="str">
        <f>IF(Table2[[#This Row],[ActualHomeScore]]&gt;Table2[[#This Row],[PredictedHomeScore]],"N", IF(ISBLANK(Table2[[#This Row],[ActualResult]]), "_", IF(Table2[[#This Row],[ActualHomeScore]]=Table2[[#This Row],[PredictedHomeScore]], "Y", "N")))</f>
        <v>N</v>
      </c>
      <c r="R6" s="2">
        <v>1</v>
      </c>
      <c r="S6" s="2" t="str">
        <f t="shared" si="2"/>
        <v>BOS</v>
      </c>
      <c r="T6" s="2">
        <f>IF(INDEX(StatsRegularSeason20242025!$A$2:$C$33,MATCH(Table2[[#This Row],[AwayTeam]],StatsRegularSeason20242025!$A$2:$A$33,0),2)=INDEX(StatsRegularSeason20242025!$A$2:$C$33,MATCH(Table2[[#This Row],[HomeTeam]],StatsRegularSeason20242025!$A$2:$A$33,0),2),1,0)</f>
        <v>1</v>
      </c>
      <c r="U6" s="2">
        <f>IF(INDEX(StatsRegularSeason20242025!$A$2:$C$33,MATCH(Table2[[#This Row],[AwayTeam]],StatsRegularSeason20242025!$A$2:$A$33,0),3)=INDEX(StatsRegularSeason20242025!$A$2:$C$33,MATCH(Table2[[#This Row],[HomeTeam]],StatsRegularSeason20242025!$A$2:$A$33,0),3),1,0)</f>
        <v>1</v>
      </c>
      <c r="V6" s="2">
        <f>IF(Table2[[#This Row],[InterConf]]=1,IF(Table2[[#This Row],[InterDiv]]=0, 1, 0), 0)</f>
        <v>0</v>
      </c>
      <c r="W6" s="2">
        <f>IF(INDEX(StatsRegularSeason20242025!$A$2:$C$33,MATCH(Table2[[#This Row],[AwayTeam]],StatsRegularSeason20242025!$A$2:$A$33,0),2)&lt;&gt;INDEX(StatsRegularSeason20242025!$A$2:$C$33,MATCH(Table2[[#This Row],[HomeTeam]],StatsRegularSeason20242025!$A$2:$A$33,0),2),1,0)</f>
        <v>0</v>
      </c>
      <c r="X6" s="2"/>
      <c r="Y6" s="2"/>
      <c r="Z6" s="2">
        <f>IF(AND(Table2[[#This Row],[GameIsOver]]=1,Table2[[#This Row],[ActualHomeScore]]*Table2[[#This Row],[ActualAwayScore]]=0), 1,0)</f>
        <v>0</v>
      </c>
      <c r="AA6" s="2">
        <f>IF(Table2[[#This Row],[GameIsOver]]=0,0, IF(Table2[[#This Row],[ActualWinner]]=Table2[[#This Row],[AwayTeam]], 2, IF(OR(Table2[[#This Row],[ActualResult]]="OT", Table2[[#This Row],[ActualResult]]="SO"), 1, 0)))</f>
        <v>0</v>
      </c>
      <c r="AB6" s="2">
        <f>IF(Table2[[#This Row],[GameIsOver]]= 0, 0, IF(Table2[[#This Row],[ActualWinner]]=Table2[[#This Row],[HomeTeam]], 2, IF(OR(Table2[[#This Row],[ActualResult]]="OT", Table2[[#This Row],[ActualResult]]="SO"), 1, 0)))</f>
        <v>2</v>
      </c>
      <c r="AC6" s="33">
        <f>(($AR$11)*IF(Table2[[#This Row],[CorrectWinnerPrediction]]="Y", 1, 0))+(($AR$12)*IF(Table2[[#This Row],[CorrectAwayScorePrediction]]="Y", 1, 0))+(($AR$13)*IF(Table2[[#This Row],[CorrectHomeScorePrediction]]="Y", 1, 0))</f>
        <v>0.8</v>
      </c>
      <c r="AD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 s="4" t="str">
        <f>IF(WEEKDAY(Table2[[#This Row],[GameDate]])=1,"SUN",IF(WEEKDAY(Table2[[#This Row],[GameDate]])=2,"MON",IF(WEEKDAY(Table2[[#This Row],[GameDate]])=3,"TUE",IF(WEEKDAY(Table2[[#This Row],[GameDate]])=4,"WED",IF(WEEKDAY(Table2[[#This Row],[GameDate]])=5,"THU",IF(WEEKDAY(Table2[[#This Row],[GameDate]])=6,"FRI", "SAT"))))))</f>
        <v>TUE</v>
      </c>
      <c r="AF6" s="2">
        <f>Table2[[#This Row],[ActualAwayScore]]-Table2[[#This Row],[PredictedAwayScore]]</f>
        <v>3</v>
      </c>
      <c r="AG6" s="2">
        <f>Table2[[#This Row],[ActualHomeScore]]-Table2[[#This Row],[PredictedHomeScore]]</f>
        <v>2</v>
      </c>
      <c r="AH6" s="2">
        <f t="shared" si="3"/>
        <v>3</v>
      </c>
      <c r="AI6" s="2">
        <f t="shared" si="4"/>
        <v>5</v>
      </c>
      <c r="AO6" t="s">
        <v>88</v>
      </c>
      <c r="AP6">
        <f>AP4-AP5</f>
        <v>133</v>
      </c>
      <c r="AT6" t="s">
        <v>1482</v>
      </c>
      <c r="AU6">
        <v>50</v>
      </c>
    </row>
    <row r="7" spans="1:47" x14ac:dyDescent="0.25">
      <c r="A7" s="5">
        <v>45573</v>
      </c>
      <c r="B7" s="5">
        <v>45573</v>
      </c>
      <c r="C7" s="8" t="s">
        <v>121</v>
      </c>
      <c r="D7" s="3" t="s">
        <v>17</v>
      </c>
      <c r="E7" s="3" t="s">
        <v>15</v>
      </c>
      <c r="F7" s="3">
        <v>2</v>
      </c>
      <c r="G7" s="3">
        <v>3</v>
      </c>
      <c r="H7" s="3" t="str">
        <f t="shared" si="0"/>
        <v>UTA</v>
      </c>
      <c r="I7" s="3" t="s">
        <v>39</v>
      </c>
      <c r="J7" s="3">
        <v>2</v>
      </c>
      <c r="K7" s="3">
        <v>5</v>
      </c>
      <c r="L7" s="2" t="str">
        <f t="shared" si="1"/>
        <v>UTA</v>
      </c>
      <c r="M7" s="5" t="s">
        <v>40</v>
      </c>
      <c r="N7" s="3">
        <f>IF(ISBLANK(Table2[[#This Row],[ActualResult]]), 0, 1)</f>
        <v>1</v>
      </c>
      <c r="O7" s="3" t="str">
        <f>IF(ISBLANK(Table2[[#This Row],[ActualResult]]), "_", IF(Table2[[#This Row],[ActualWinner]]=Table2[[#This Row],[PredictedWinner]], "Y", "N"))</f>
        <v>Y</v>
      </c>
      <c r="P7" s="3" t="str">
        <f>IF(Table2[[#This Row],[ActualAwayScore]]&gt;Table2[[#This Row],[PredictedAwayScore]], "N", IF(ISBLANK(Table2[[#This Row],[ActualResult]]), "_", IF(Table2[[#This Row],[ActualAwayScore]]=Table2[[#This Row],[PredictedAwayScore]], "Y", "N")))</f>
        <v>Y</v>
      </c>
      <c r="Q7" s="3" t="str">
        <f>IF(Table2[[#This Row],[ActualHomeScore]]&gt;Table2[[#This Row],[PredictedHomeScore]],"N", IF(ISBLANK(Table2[[#This Row],[ActualResult]]), "_", IF(Table2[[#This Row],[ActualHomeScore]]=Table2[[#This Row],[PredictedHomeScore]], "Y", "N")))</f>
        <v>N</v>
      </c>
      <c r="R7" s="2">
        <v>1</v>
      </c>
      <c r="S7" s="2" t="str">
        <f t="shared" si="2"/>
        <v>CHI</v>
      </c>
      <c r="T7" s="2">
        <f>IF(INDEX(StatsRegularSeason20242025!$A$2:$C$33,MATCH(Table2[[#This Row],[AwayTeam]],StatsRegularSeason20242025!$A$2:$A$33,0),2)=INDEX(StatsRegularSeason20242025!$A$2:$C$33,MATCH(Table2[[#This Row],[HomeTeam]],StatsRegularSeason20242025!$A$2:$A$33,0),2),1,0)</f>
        <v>1</v>
      </c>
      <c r="U7" s="2">
        <f>IF(INDEX(StatsRegularSeason20242025!$A$2:$C$33,MATCH(Table2[[#This Row],[AwayTeam]],StatsRegularSeason20242025!$A$2:$A$33,0),3)=INDEX(StatsRegularSeason20242025!$A$2:$C$33,MATCH(Table2[[#This Row],[HomeTeam]],StatsRegularSeason20242025!$A$2:$A$33,0),3),1,0)</f>
        <v>1</v>
      </c>
      <c r="V7" s="2">
        <f>IF(Table2[[#This Row],[InterConf]]=1,IF(Table2[[#This Row],[InterDiv]]=0, 1, 0), 0)</f>
        <v>0</v>
      </c>
      <c r="W7" s="2">
        <f>IF(INDEX(StatsRegularSeason20242025!$A$2:$C$33,MATCH(Table2[[#This Row],[AwayTeam]],StatsRegularSeason20242025!$A$2:$A$33,0),2)&lt;&gt;INDEX(StatsRegularSeason20242025!$A$2:$C$33,MATCH(Table2[[#This Row],[HomeTeam]],StatsRegularSeason20242025!$A$2:$A$33,0),2),1,0)</f>
        <v>0</v>
      </c>
      <c r="X7" s="2" t="s">
        <v>1449</v>
      </c>
      <c r="Y7" s="2"/>
      <c r="Z7" s="2">
        <f>IF(AND(Table2[[#This Row],[GameIsOver]]=1,Table2[[#This Row],[ActualHomeScore]]*Table2[[#This Row],[ActualAwayScore]]=0), 1,0)</f>
        <v>0</v>
      </c>
      <c r="AA7" s="2">
        <f>IF(Table2[[#This Row],[GameIsOver]]=0,0, IF(Table2[[#This Row],[ActualWinner]]=Table2[[#This Row],[AwayTeam]], 2, IF(OR(Table2[[#This Row],[ActualResult]]="OT", Table2[[#This Row],[ActualResult]]="SO"), 1, 0)))</f>
        <v>0</v>
      </c>
      <c r="AB7" s="2">
        <f>IF(Table2[[#This Row],[GameIsOver]]= 0, 0, IF(Table2[[#This Row],[ActualWinner]]=Table2[[#This Row],[HomeTeam]], 2, IF(OR(Table2[[#This Row],[ActualResult]]="OT", Table2[[#This Row],[ActualResult]]="SO"), 1, 0)))</f>
        <v>2</v>
      </c>
      <c r="AC7" s="33">
        <f>(($AR$11)*IF(Table2[[#This Row],[CorrectWinnerPrediction]]="Y", 1, 0))+(($AR$12)*IF(Table2[[#This Row],[CorrectAwayScorePrediction]]="Y", 1, 0))+(($AR$13)*IF(Table2[[#This Row],[CorrectHomeScorePrediction]]="Y", 1, 0))</f>
        <v>0.9</v>
      </c>
      <c r="AD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 s="5" t="str">
        <f>IF(WEEKDAY(Table2[[#This Row],[GameDate]])=1,"SUN",IF(WEEKDAY(Table2[[#This Row],[GameDate]])=2,"MON",IF(WEEKDAY(Table2[[#This Row],[GameDate]])=3,"TUE",IF(WEEKDAY(Table2[[#This Row],[GameDate]])=4,"WED",IF(WEEKDAY(Table2[[#This Row],[GameDate]])=5,"THU",IF(WEEKDAY(Table2[[#This Row],[GameDate]])=6,"FRI", "SAT"))))))</f>
        <v>TUE</v>
      </c>
      <c r="AF7" s="2">
        <f>Table2[[#This Row],[ActualAwayScore]]-Table2[[#This Row],[PredictedAwayScore]]</f>
        <v>0</v>
      </c>
      <c r="AG7" s="2">
        <f>Table2[[#This Row],[ActualHomeScore]]-Table2[[#This Row],[PredictedHomeScore]]</f>
        <v>2</v>
      </c>
      <c r="AH7" s="2">
        <f t="shared" si="3"/>
        <v>3</v>
      </c>
      <c r="AI7" s="2">
        <f t="shared" si="4"/>
        <v>5</v>
      </c>
      <c r="AO7" t="s">
        <v>89</v>
      </c>
      <c r="AP7" s="15">
        <f>AP5/AP4</f>
        <v>0.5625</v>
      </c>
      <c r="AT7" t="s">
        <v>1444</v>
      </c>
      <c r="AU7">
        <v>50</v>
      </c>
    </row>
    <row r="8" spans="1:47" x14ac:dyDescent="0.25">
      <c r="A8" s="4">
        <v>45573</v>
      </c>
      <c r="B8" s="4">
        <v>45574</v>
      </c>
      <c r="C8" s="7" t="s">
        <v>122</v>
      </c>
      <c r="D8" s="2" t="s">
        <v>18</v>
      </c>
      <c r="E8" s="2" t="s">
        <v>19</v>
      </c>
      <c r="F8" s="2">
        <v>4</v>
      </c>
      <c r="G8" s="2">
        <v>2</v>
      </c>
      <c r="H8" s="2" t="str">
        <f t="shared" si="0"/>
        <v>TOR</v>
      </c>
      <c r="I8" s="2" t="s">
        <v>40</v>
      </c>
      <c r="J8" s="2">
        <v>0</v>
      </c>
      <c r="K8" s="2">
        <v>1</v>
      </c>
      <c r="L8" s="13" t="str">
        <f t="shared" si="1"/>
        <v>MTL</v>
      </c>
      <c r="M8" s="4" t="s">
        <v>40</v>
      </c>
      <c r="N8" s="2">
        <f>IF(ISBLANK(Table2[[#This Row],[ActualResult]]), 0, 1)</f>
        <v>1</v>
      </c>
      <c r="O8" s="2" t="str">
        <f>IF(ISBLANK(Table2[[#This Row],[ActualResult]]), "_", IF(Table2[[#This Row],[ActualWinner]]=Table2[[#This Row],[PredictedWinner]], "Y", "N"))</f>
        <v>N</v>
      </c>
      <c r="P8" s="2" t="str">
        <f>IF(Table2[[#This Row],[ActualAwayScore]]&gt;Table2[[#This Row],[PredictedAwayScore]], "N", IF(ISBLANK(Table2[[#This Row],[ActualResult]]), "_", IF(Table2[[#This Row],[ActualAwayScore]]=Table2[[#This Row],[PredictedAwayScore]], "Y", "N")))</f>
        <v>N</v>
      </c>
      <c r="Q8" s="2" t="str">
        <f>IF(Table2[[#This Row],[ActualHomeScore]]&gt;Table2[[#This Row],[PredictedHomeScore]],"N", IF(ISBLANK(Table2[[#This Row],[ActualResult]]), "_", IF(Table2[[#This Row],[ActualHomeScore]]=Table2[[#This Row],[PredictedHomeScore]], "Y", "N")))</f>
        <v>N</v>
      </c>
      <c r="R8" s="2">
        <v>0</v>
      </c>
      <c r="S8" s="2" t="str">
        <f t="shared" si="2"/>
        <v>TOR</v>
      </c>
      <c r="T8" s="2">
        <f>IF(INDEX(StatsRegularSeason20242025!$A$2:$C$33,MATCH(Table2[[#This Row],[AwayTeam]],StatsRegularSeason20242025!$A$2:$A$33,0),2)=INDEX(StatsRegularSeason20242025!$A$2:$C$33,MATCH(Table2[[#This Row],[HomeTeam]],StatsRegularSeason20242025!$A$2:$A$33,0),2),1,0)</f>
        <v>1</v>
      </c>
      <c r="U8" s="2">
        <f>IF(INDEX(StatsRegularSeason20242025!$A$2:$C$33,MATCH(Table2[[#This Row],[AwayTeam]],StatsRegularSeason20242025!$A$2:$A$33,0),3)=INDEX(StatsRegularSeason20242025!$A$2:$C$33,MATCH(Table2[[#This Row],[HomeTeam]],StatsRegularSeason20242025!$A$2:$A$33,0),3),1,0)</f>
        <v>1</v>
      </c>
      <c r="V8" s="2">
        <f>IF(Table2[[#This Row],[InterConf]]=1,IF(Table2[[#This Row],[InterDiv]]=0, 1, 0), 0)</f>
        <v>0</v>
      </c>
      <c r="W8" s="2">
        <f>IF(INDEX(StatsRegularSeason20242025!$A$2:$C$33,MATCH(Table2[[#This Row],[AwayTeam]],StatsRegularSeason20242025!$A$2:$A$33,0),2)&lt;&gt;INDEX(StatsRegularSeason20242025!$A$2:$C$33,MATCH(Table2[[#This Row],[HomeTeam]],StatsRegularSeason20242025!$A$2:$A$33,0),2),1,0)</f>
        <v>0</v>
      </c>
      <c r="X8" s="2"/>
      <c r="Y8" s="2"/>
      <c r="Z8" s="2">
        <f>IF(AND(Table2[[#This Row],[GameIsOver]]=1,Table2[[#This Row],[ActualHomeScore]]*Table2[[#This Row],[ActualAwayScore]]=0), 1,0)</f>
        <v>1</v>
      </c>
      <c r="AA8" s="2">
        <f>IF(Table2[[#This Row],[GameIsOver]]=0,0, IF(Table2[[#This Row],[ActualWinner]]=Table2[[#This Row],[AwayTeam]], 2, IF(OR(Table2[[#This Row],[ActualResult]]="OT", Table2[[#This Row],[ActualResult]]="SO"), 1, 0)))</f>
        <v>0</v>
      </c>
      <c r="AB8" s="2">
        <f>IF(Table2[[#This Row],[GameIsOver]]= 0, 0, IF(Table2[[#This Row],[ActualWinner]]=Table2[[#This Row],[HomeTeam]], 2, IF(OR(Table2[[#This Row],[ActualResult]]="OT", Table2[[#This Row],[ActualResult]]="SO"), 1, 0)))</f>
        <v>2</v>
      </c>
      <c r="AC8" s="33">
        <f>(($AR$11)*IF(Table2[[#This Row],[CorrectWinnerPrediction]]="Y", 1, 0))+(($AR$12)*IF(Table2[[#This Row],[CorrectAwayScorePrediction]]="Y", 1, 0))+(($AR$13)*IF(Table2[[#This Row],[CorrectHomeScorePrediction]]="Y", 1, 0))</f>
        <v>0</v>
      </c>
      <c r="AD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 s="4" t="str">
        <f>IF(WEEKDAY(Table2[[#This Row],[GameDate]])=1,"SUN",IF(WEEKDAY(Table2[[#This Row],[GameDate]])=2,"MON",IF(WEEKDAY(Table2[[#This Row],[GameDate]])=3,"TUE",IF(WEEKDAY(Table2[[#This Row],[GameDate]])=4,"WED",IF(WEEKDAY(Table2[[#This Row],[GameDate]])=5,"THU",IF(WEEKDAY(Table2[[#This Row],[GameDate]])=6,"FRI", "SAT"))))))</f>
        <v>WED</v>
      </c>
      <c r="AF8" s="2">
        <f>Table2[[#This Row],[ActualAwayScore]]-Table2[[#This Row],[PredictedAwayScore]]</f>
        <v>-4</v>
      </c>
      <c r="AG8" s="2">
        <f>Table2[[#This Row],[ActualHomeScore]]-Table2[[#This Row],[PredictedHomeScore]]</f>
        <v>-1</v>
      </c>
      <c r="AH8" s="2">
        <f t="shared" si="3"/>
        <v>10</v>
      </c>
      <c r="AI8" s="2">
        <f t="shared" si="4"/>
        <v>3</v>
      </c>
      <c r="AT8" t="s">
        <v>1456</v>
      </c>
      <c r="AU8">
        <v>55</v>
      </c>
    </row>
    <row r="9" spans="1:47" x14ac:dyDescent="0.25">
      <c r="A9" s="4">
        <v>45573</v>
      </c>
      <c r="B9" s="4">
        <v>45574</v>
      </c>
      <c r="C9" s="7" t="s">
        <v>123</v>
      </c>
      <c r="D9" s="2" t="s">
        <v>20</v>
      </c>
      <c r="E9" s="2" t="s">
        <v>21</v>
      </c>
      <c r="F9" s="2">
        <v>2</v>
      </c>
      <c r="G9" s="2">
        <v>1</v>
      </c>
      <c r="H9" s="2" t="str">
        <f t="shared" si="0"/>
        <v>NYR</v>
      </c>
      <c r="I9" s="2" t="s">
        <v>39</v>
      </c>
      <c r="J9" s="2">
        <v>6</v>
      </c>
      <c r="K9" s="2">
        <v>0</v>
      </c>
      <c r="L9" s="2" t="str">
        <f t="shared" si="1"/>
        <v>NYR</v>
      </c>
      <c r="M9" s="4" t="s">
        <v>40</v>
      </c>
      <c r="N9" s="2">
        <f>IF(ISBLANK(Table2[[#This Row],[ActualResult]]), 0, 1)</f>
        <v>1</v>
      </c>
      <c r="O9" s="2" t="str">
        <f>IF(ISBLANK(Table2[[#This Row],[ActualResult]]), "_", IF(Table2[[#This Row],[ActualWinner]]=Table2[[#This Row],[PredictedWinner]], "Y", "N"))</f>
        <v>Y</v>
      </c>
      <c r="P9" s="2" t="str">
        <f>IF(Table2[[#This Row],[ActualAwayScore]]&gt;Table2[[#This Row],[PredictedAwayScore]], "N", IF(ISBLANK(Table2[[#This Row],[ActualResult]]), "_", IF(Table2[[#This Row],[ActualAwayScore]]=Table2[[#This Row],[PredictedAwayScore]], "Y", "N")))</f>
        <v>N</v>
      </c>
      <c r="Q9" s="2" t="str">
        <f>IF(Table2[[#This Row],[ActualHomeScore]]&gt;Table2[[#This Row],[PredictedHomeScore]],"N", IF(ISBLANK(Table2[[#This Row],[ActualResult]]), "_", IF(Table2[[#This Row],[ActualHomeScore]]=Table2[[#This Row],[PredictedHomeScore]], "Y", "N")))</f>
        <v>N</v>
      </c>
      <c r="R9" s="2">
        <v>0</v>
      </c>
      <c r="S9" s="2" t="str">
        <f t="shared" si="2"/>
        <v>PIT</v>
      </c>
      <c r="T9" s="2">
        <f>IF(INDEX(StatsRegularSeason20242025!$A$2:$C$33,MATCH(Table2[[#This Row],[AwayTeam]],StatsRegularSeason20242025!$A$2:$A$33,0),2)=INDEX(StatsRegularSeason20242025!$A$2:$C$33,MATCH(Table2[[#This Row],[HomeTeam]],StatsRegularSeason20242025!$A$2:$A$33,0),2),1,0)</f>
        <v>1</v>
      </c>
      <c r="U9" s="2">
        <f>IF(INDEX(StatsRegularSeason20242025!$A$2:$C$33,MATCH(Table2[[#This Row],[AwayTeam]],StatsRegularSeason20242025!$A$2:$A$33,0),3)=INDEX(StatsRegularSeason20242025!$A$2:$C$33,MATCH(Table2[[#This Row],[HomeTeam]],StatsRegularSeason20242025!$A$2:$A$33,0),3),1,0)</f>
        <v>1</v>
      </c>
      <c r="V9" s="2">
        <f>IF(Table2[[#This Row],[InterConf]]=1,IF(Table2[[#This Row],[InterDiv]]=0, 1, 0), 0)</f>
        <v>0</v>
      </c>
      <c r="W9" s="2">
        <f>IF(INDEX(StatsRegularSeason20242025!$A$2:$C$33,MATCH(Table2[[#This Row],[AwayTeam]],StatsRegularSeason20242025!$A$2:$A$33,0),2)&lt;&gt;INDEX(StatsRegularSeason20242025!$A$2:$C$33,MATCH(Table2[[#This Row],[HomeTeam]],StatsRegularSeason20242025!$A$2:$A$33,0),2),1,0)</f>
        <v>0</v>
      </c>
      <c r="X9" s="2"/>
      <c r="Y9" s="2"/>
      <c r="Z9" s="2">
        <f>IF(AND(Table2[[#This Row],[GameIsOver]]=1,Table2[[#This Row],[ActualHomeScore]]*Table2[[#This Row],[ActualAwayScore]]=0), 1,0)</f>
        <v>1</v>
      </c>
      <c r="AA9" s="2">
        <f>IF(Table2[[#This Row],[GameIsOver]]=0,0, IF(Table2[[#This Row],[ActualWinner]]=Table2[[#This Row],[AwayTeam]], 2, IF(OR(Table2[[#This Row],[ActualResult]]="OT", Table2[[#This Row],[ActualResult]]="SO"), 1, 0)))</f>
        <v>2</v>
      </c>
      <c r="AB9" s="2">
        <f>IF(Table2[[#This Row],[GameIsOver]]= 0, 0, IF(Table2[[#This Row],[ActualWinner]]=Table2[[#This Row],[HomeTeam]], 2, IF(OR(Table2[[#This Row],[ActualResult]]="OT", Table2[[#This Row],[ActualResult]]="SO"), 1, 0)))</f>
        <v>0</v>
      </c>
      <c r="AC9" s="33">
        <f>(($AR$11)*IF(Table2[[#This Row],[CorrectWinnerPrediction]]="Y", 1, 0))+(($AR$12)*IF(Table2[[#This Row],[CorrectAwayScorePrediction]]="Y", 1, 0))+(($AR$13)*IF(Table2[[#This Row],[CorrectHomeScorePrediction]]="Y", 1, 0))</f>
        <v>0.8</v>
      </c>
      <c r="AD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 s="4" t="str">
        <f>IF(WEEKDAY(Table2[[#This Row],[GameDate]])=1,"SUN",IF(WEEKDAY(Table2[[#This Row],[GameDate]])=2,"MON",IF(WEEKDAY(Table2[[#This Row],[GameDate]])=3,"TUE",IF(WEEKDAY(Table2[[#This Row],[GameDate]])=4,"WED",IF(WEEKDAY(Table2[[#This Row],[GameDate]])=5,"THU",IF(WEEKDAY(Table2[[#This Row],[GameDate]])=6,"FRI", "SAT"))))))</f>
        <v>WED</v>
      </c>
      <c r="AF9" s="2">
        <f>Table2[[#This Row],[ActualAwayScore]]-Table2[[#This Row],[PredictedAwayScore]]</f>
        <v>4</v>
      </c>
      <c r="AG9" s="2">
        <f>Table2[[#This Row],[ActualHomeScore]]-Table2[[#This Row],[PredictedHomeScore]]</f>
        <v>-1</v>
      </c>
      <c r="AH9" s="2">
        <f t="shared" si="3"/>
        <v>10</v>
      </c>
      <c r="AI9" s="2">
        <f t="shared" si="4"/>
        <v>3</v>
      </c>
      <c r="AO9" t="s">
        <v>1764</v>
      </c>
      <c r="AP9" s="30">
        <f>SUMIF($N$3:$N$1315,1, $AC$3:$AC$1315)</f>
        <v>147.5</v>
      </c>
      <c r="AT9" t="s">
        <v>1457</v>
      </c>
      <c r="AU9">
        <v>40</v>
      </c>
    </row>
    <row r="10" spans="1:47" x14ac:dyDescent="0.25">
      <c r="A10" s="4">
        <v>45573</v>
      </c>
      <c r="B10" s="4">
        <v>45574</v>
      </c>
      <c r="C10" s="7" t="s">
        <v>124</v>
      </c>
      <c r="D10" s="2" t="s">
        <v>22</v>
      </c>
      <c r="E10" s="2" t="s">
        <v>23</v>
      </c>
      <c r="F10" s="2">
        <v>3</v>
      </c>
      <c r="G10" s="2">
        <v>1</v>
      </c>
      <c r="H10" s="2" t="str">
        <f t="shared" si="0"/>
        <v>WPG</v>
      </c>
      <c r="I10" s="2" t="s">
        <v>40</v>
      </c>
      <c r="J10" s="2">
        <v>6</v>
      </c>
      <c r="K10" s="2">
        <v>0</v>
      </c>
      <c r="L10" s="2" t="str">
        <f t="shared" si="1"/>
        <v>WPG</v>
      </c>
      <c r="M10" s="4" t="s">
        <v>40</v>
      </c>
      <c r="N10" s="2">
        <f>IF(ISBLANK(Table2[[#This Row],[ActualResult]]), 0, 1)</f>
        <v>1</v>
      </c>
      <c r="O10" s="2" t="str">
        <f>IF(ISBLANK(Table2[[#This Row],[ActualResult]]), "_", IF(Table2[[#This Row],[ActualWinner]]=Table2[[#This Row],[PredictedWinner]], "Y", "N"))</f>
        <v>Y</v>
      </c>
      <c r="P10" s="2" t="str">
        <f>IF(Table2[[#This Row],[ActualAwayScore]]&gt;Table2[[#This Row],[PredictedAwayScore]], "N", IF(ISBLANK(Table2[[#This Row],[ActualResult]]), "_", IF(Table2[[#This Row],[ActualAwayScore]]=Table2[[#This Row],[PredictedAwayScore]], "Y", "N")))</f>
        <v>N</v>
      </c>
      <c r="Q10" s="2" t="str">
        <f>IF(Table2[[#This Row],[ActualHomeScore]]&gt;Table2[[#This Row],[PredictedHomeScore]],"N", IF(ISBLANK(Table2[[#This Row],[ActualResult]]), "_", IF(Table2[[#This Row],[ActualHomeScore]]=Table2[[#This Row],[PredictedHomeScore]], "Y", "N")))</f>
        <v>N</v>
      </c>
      <c r="R10" s="2">
        <v>1</v>
      </c>
      <c r="S10" s="2" t="str">
        <f t="shared" si="2"/>
        <v>EDM</v>
      </c>
      <c r="T10" s="2">
        <f>IF(INDEX(StatsRegularSeason20242025!$A$2:$C$33,MATCH(Table2[[#This Row],[AwayTeam]],StatsRegularSeason20242025!$A$2:$A$33,0),2)=INDEX(StatsRegularSeason20242025!$A$2:$C$33,MATCH(Table2[[#This Row],[HomeTeam]],StatsRegularSeason20242025!$A$2:$A$33,0),2),1,0)</f>
        <v>1</v>
      </c>
      <c r="U10" s="2">
        <f>IF(INDEX(StatsRegularSeason20242025!$A$2:$C$33,MATCH(Table2[[#This Row],[AwayTeam]],StatsRegularSeason20242025!$A$2:$A$33,0),3)=INDEX(StatsRegularSeason20242025!$A$2:$C$33,MATCH(Table2[[#This Row],[HomeTeam]],StatsRegularSeason20242025!$A$2:$A$33,0),3),1,0)</f>
        <v>0</v>
      </c>
      <c r="V10" s="2">
        <f>IF(Table2[[#This Row],[InterConf]]=1,IF(Table2[[#This Row],[InterDiv]]=0, 1, 0), 0)</f>
        <v>1</v>
      </c>
      <c r="W10" s="2">
        <f>IF(INDEX(StatsRegularSeason20242025!$A$2:$C$33,MATCH(Table2[[#This Row],[AwayTeam]],StatsRegularSeason20242025!$A$2:$A$33,0),2)&lt;&gt;INDEX(StatsRegularSeason20242025!$A$2:$C$33,MATCH(Table2[[#This Row],[HomeTeam]],StatsRegularSeason20242025!$A$2:$A$33,0),2),1,0)</f>
        <v>0</v>
      </c>
      <c r="X10" s="2"/>
      <c r="Y10" s="2"/>
      <c r="Z10" s="2">
        <f>IF(AND(Table2[[#This Row],[GameIsOver]]=1,Table2[[#This Row],[ActualHomeScore]]*Table2[[#This Row],[ActualAwayScore]]=0), 1,0)</f>
        <v>1</v>
      </c>
      <c r="AA10" s="2">
        <f>IF(Table2[[#This Row],[GameIsOver]]=0,0, IF(Table2[[#This Row],[ActualWinner]]=Table2[[#This Row],[AwayTeam]], 2, IF(OR(Table2[[#This Row],[ActualResult]]="OT", Table2[[#This Row],[ActualResult]]="SO"), 1, 0)))</f>
        <v>2</v>
      </c>
      <c r="AB10" s="2">
        <f>IF(Table2[[#This Row],[GameIsOver]]= 0, 0, IF(Table2[[#This Row],[ActualWinner]]=Table2[[#This Row],[HomeTeam]], 2, IF(OR(Table2[[#This Row],[ActualResult]]="OT", Table2[[#This Row],[ActualResult]]="SO"), 1, 0)))</f>
        <v>0</v>
      </c>
      <c r="AC10" s="33">
        <f>(($AR$11)*IF(Table2[[#This Row],[CorrectWinnerPrediction]]="Y", 1, 0))+(($AR$12)*IF(Table2[[#This Row],[CorrectAwayScorePrediction]]="Y", 1, 0))+(($AR$13)*IF(Table2[[#This Row],[CorrectHomeScorePrediction]]="Y", 1, 0))</f>
        <v>0.8</v>
      </c>
      <c r="AD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 s="4" t="str">
        <f>IF(WEEKDAY(Table2[[#This Row],[GameDate]])=1,"SUN",IF(WEEKDAY(Table2[[#This Row],[GameDate]])=2,"MON",IF(WEEKDAY(Table2[[#This Row],[GameDate]])=3,"TUE",IF(WEEKDAY(Table2[[#This Row],[GameDate]])=4,"WED",IF(WEEKDAY(Table2[[#This Row],[GameDate]])=5,"THU",IF(WEEKDAY(Table2[[#This Row],[GameDate]])=6,"FRI", "SAT"))))))</f>
        <v>WED</v>
      </c>
      <c r="AF10" s="2">
        <f>Table2[[#This Row],[ActualAwayScore]]-Table2[[#This Row],[PredictedAwayScore]]</f>
        <v>3</v>
      </c>
      <c r="AG10" s="2">
        <f>Table2[[#This Row],[ActualHomeScore]]-Table2[[#This Row],[PredictedHomeScore]]</f>
        <v>-1</v>
      </c>
      <c r="AH10" s="2">
        <f t="shared" si="3"/>
        <v>10</v>
      </c>
      <c r="AI10" s="2">
        <f t="shared" si="4"/>
        <v>3</v>
      </c>
      <c r="AO10" t="s">
        <v>1765</v>
      </c>
      <c r="AP10" s="30">
        <f>AP9/$AP$4</f>
        <v>0.48519736842105265</v>
      </c>
      <c r="AT10" t="s">
        <v>1459</v>
      </c>
      <c r="AU10">
        <v>75</v>
      </c>
    </row>
    <row r="11" spans="1:47" x14ac:dyDescent="0.25">
      <c r="A11" s="4">
        <v>45573</v>
      </c>
      <c r="B11" s="4">
        <v>45574</v>
      </c>
      <c r="C11" s="7" t="s">
        <v>125</v>
      </c>
      <c r="D11" s="2" t="s">
        <v>24</v>
      </c>
      <c r="E11" s="2" t="s">
        <v>25</v>
      </c>
      <c r="F11" s="2">
        <v>1</v>
      </c>
      <c r="G11" s="2">
        <v>4</v>
      </c>
      <c r="H11" s="2" t="str">
        <f t="shared" si="0"/>
        <v>VAN</v>
      </c>
      <c r="I11" s="2" t="s">
        <v>40</v>
      </c>
      <c r="J11" s="2">
        <v>6</v>
      </c>
      <c r="K11" s="2">
        <v>5</v>
      </c>
      <c r="L11" s="2" t="str">
        <f t="shared" si="1"/>
        <v>CGY</v>
      </c>
      <c r="M11" s="4" t="s">
        <v>77</v>
      </c>
      <c r="N11" s="2">
        <f>IF(ISBLANK(Table2[[#This Row],[ActualResult]]), 0, 1)</f>
        <v>1</v>
      </c>
      <c r="O11" s="2" t="str">
        <f>IF(ISBLANK(Table2[[#This Row],[ActualResult]]), "_", IF(Table2[[#This Row],[ActualWinner]]=Table2[[#This Row],[PredictedWinner]], "Y", "N"))</f>
        <v>N</v>
      </c>
      <c r="P11" s="2" t="str">
        <f>IF(Table2[[#This Row],[ActualAwayScore]]&gt;Table2[[#This Row],[PredictedAwayScore]], "N", IF(ISBLANK(Table2[[#This Row],[ActualResult]]), "_", IF(Table2[[#This Row],[ActualAwayScore]]=Table2[[#This Row],[PredictedAwayScore]], "Y", "N")))</f>
        <v>N</v>
      </c>
      <c r="Q11" s="2" t="str">
        <f>IF(Table2[[#This Row],[ActualHomeScore]]&gt;Table2[[#This Row],[PredictedHomeScore]],"N", IF(ISBLANK(Table2[[#This Row],[ActualResult]]), "_", IF(Table2[[#This Row],[ActualHomeScore]]=Table2[[#This Row],[PredictedHomeScore]], "Y", "N")))</f>
        <v>N</v>
      </c>
      <c r="R11" s="2">
        <v>1</v>
      </c>
      <c r="S11" s="2" t="str">
        <f t="shared" si="2"/>
        <v>VAN</v>
      </c>
      <c r="T11" s="2">
        <f>IF(INDEX(StatsRegularSeason20242025!$A$2:$C$33,MATCH(Table2[[#This Row],[AwayTeam]],StatsRegularSeason20242025!$A$2:$A$33,0),2)=INDEX(StatsRegularSeason20242025!$A$2:$C$33,MATCH(Table2[[#This Row],[HomeTeam]],StatsRegularSeason20242025!$A$2:$A$33,0),2),1,0)</f>
        <v>1</v>
      </c>
      <c r="U11" s="2">
        <f>IF(INDEX(StatsRegularSeason20242025!$A$2:$C$33,MATCH(Table2[[#This Row],[AwayTeam]],StatsRegularSeason20242025!$A$2:$A$33,0),3)=INDEX(StatsRegularSeason20242025!$A$2:$C$33,MATCH(Table2[[#This Row],[HomeTeam]],StatsRegularSeason20242025!$A$2:$A$33,0),3),1,0)</f>
        <v>1</v>
      </c>
      <c r="V11" s="2">
        <f>IF(Table2[[#This Row],[InterConf]]=1,IF(Table2[[#This Row],[InterDiv]]=0, 1, 0), 0)</f>
        <v>0</v>
      </c>
      <c r="W11" s="2">
        <f>IF(INDEX(StatsRegularSeason20242025!$A$2:$C$33,MATCH(Table2[[#This Row],[AwayTeam]],StatsRegularSeason20242025!$A$2:$A$33,0),2)&lt;&gt;INDEX(StatsRegularSeason20242025!$A$2:$C$33,MATCH(Table2[[#This Row],[HomeTeam]],StatsRegularSeason20242025!$A$2:$A$33,0),2),1,0)</f>
        <v>0</v>
      </c>
      <c r="X11" s="2"/>
      <c r="Y11" s="2"/>
      <c r="Z11" s="2">
        <f>IF(AND(Table2[[#This Row],[GameIsOver]]=1,Table2[[#This Row],[ActualHomeScore]]*Table2[[#This Row],[ActualAwayScore]]=0), 1,0)</f>
        <v>0</v>
      </c>
      <c r="AA11" s="2">
        <f>IF(Table2[[#This Row],[GameIsOver]]=0,0, IF(Table2[[#This Row],[ActualWinner]]=Table2[[#This Row],[AwayTeam]], 2, IF(OR(Table2[[#This Row],[ActualResult]]="OT", Table2[[#This Row],[ActualResult]]="SO"), 1, 0)))</f>
        <v>2</v>
      </c>
      <c r="AB11" s="2">
        <f>IF(Table2[[#This Row],[GameIsOver]]= 0, 0, IF(Table2[[#This Row],[ActualWinner]]=Table2[[#This Row],[HomeTeam]], 2, IF(OR(Table2[[#This Row],[ActualResult]]="OT", Table2[[#This Row],[ActualResult]]="SO"), 1, 0)))</f>
        <v>1</v>
      </c>
      <c r="AC11" s="33">
        <f>(($AR$11)*IF(Table2[[#This Row],[CorrectWinnerPrediction]]="Y", 1, 0))+(($AR$12)*IF(Table2[[#This Row],[CorrectAwayScorePrediction]]="Y", 1, 0))+(($AR$13)*IF(Table2[[#This Row],[CorrectHomeScorePrediction]]="Y", 1, 0))</f>
        <v>0</v>
      </c>
      <c r="AD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 s="4" t="str">
        <f>IF(WEEKDAY(Table2[[#This Row],[GameDate]])=1,"SUN",IF(WEEKDAY(Table2[[#This Row],[GameDate]])=2,"MON",IF(WEEKDAY(Table2[[#This Row],[GameDate]])=3,"TUE",IF(WEEKDAY(Table2[[#This Row],[GameDate]])=4,"WED",IF(WEEKDAY(Table2[[#This Row],[GameDate]])=5,"THU",IF(WEEKDAY(Table2[[#This Row],[GameDate]])=6,"FRI", "SAT"))))))</f>
        <v>WED</v>
      </c>
      <c r="AF11" s="2">
        <f>Table2[[#This Row],[ActualAwayScore]]-Table2[[#This Row],[PredictedAwayScore]]</f>
        <v>5</v>
      </c>
      <c r="AG11" s="2">
        <f>Table2[[#This Row],[ActualHomeScore]]-Table2[[#This Row],[PredictedHomeScore]]</f>
        <v>1</v>
      </c>
      <c r="AH11" s="2">
        <f t="shared" si="3"/>
        <v>10</v>
      </c>
      <c r="AI11" s="2">
        <f t="shared" si="4"/>
        <v>3</v>
      </c>
      <c r="AM11" t="s">
        <v>1783</v>
      </c>
      <c r="AO11" t="s">
        <v>1766</v>
      </c>
      <c r="AP11" s="30">
        <f>$AR$11*($AP$5)</f>
        <v>136.80000000000001</v>
      </c>
      <c r="AR11">
        <f>80/100</f>
        <v>0.8</v>
      </c>
      <c r="AT11" t="s">
        <v>1458</v>
      </c>
      <c r="AU11">
        <v>65</v>
      </c>
    </row>
    <row r="12" spans="1:47" x14ac:dyDescent="0.25">
      <c r="A12" s="5">
        <v>45573</v>
      </c>
      <c r="B12" s="5">
        <v>45574</v>
      </c>
      <c r="C12" s="8" t="s">
        <v>126</v>
      </c>
      <c r="D12" s="3" t="s">
        <v>26</v>
      </c>
      <c r="E12" s="3" t="s">
        <v>27</v>
      </c>
      <c r="F12" s="3">
        <v>2</v>
      </c>
      <c r="G12" s="3">
        <v>3</v>
      </c>
      <c r="H12" s="3" t="str">
        <f t="shared" si="0"/>
        <v>VGK</v>
      </c>
      <c r="I12" s="3" t="s">
        <v>40</v>
      </c>
      <c r="J12" s="3">
        <v>4</v>
      </c>
      <c r="K12" s="3">
        <v>8</v>
      </c>
      <c r="L12" s="3" t="str">
        <f t="shared" si="1"/>
        <v>VGK</v>
      </c>
      <c r="M12" s="5" t="s">
        <v>40</v>
      </c>
      <c r="N12" s="3">
        <f>IF(ISBLANK(Table2[[#This Row],[ActualResult]]), 0, 1)</f>
        <v>1</v>
      </c>
      <c r="O12" s="3" t="str">
        <f>IF(ISBLANK(Table2[[#This Row],[ActualResult]]), "_", IF(Table2[[#This Row],[ActualWinner]]=Table2[[#This Row],[PredictedWinner]], "Y", "N"))</f>
        <v>Y</v>
      </c>
      <c r="P12" s="3" t="str">
        <f>IF(Table2[[#This Row],[ActualAwayScore]]&gt;Table2[[#This Row],[PredictedAwayScore]], "N", IF(ISBLANK(Table2[[#This Row],[ActualResult]]), "_", IF(Table2[[#This Row],[ActualAwayScore]]=Table2[[#This Row],[PredictedAwayScore]], "Y", "N")))</f>
        <v>N</v>
      </c>
      <c r="Q12" s="3" t="str">
        <f>IF(Table2[[#This Row],[ActualHomeScore]]&gt;Table2[[#This Row],[PredictedHomeScore]],"N", IF(ISBLANK(Table2[[#This Row],[ActualResult]]), "_", IF(Table2[[#This Row],[ActualHomeScore]]=Table2[[#This Row],[PredictedHomeScore]], "Y", "N")))</f>
        <v>N</v>
      </c>
      <c r="R12" s="2">
        <v>0</v>
      </c>
      <c r="S12" s="2" t="str">
        <f t="shared" si="2"/>
        <v>COL</v>
      </c>
      <c r="T12" s="2">
        <f>IF(INDEX(StatsRegularSeason20242025!$A$2:$C$33,MATCH(Table2[[#This Row],[AwayTeam]],StatsRegularSeason20242025!$A$2:$A$33,0),2)=INDEX(StatsRegularSeason20242025!$A$2:$C$33,MATCH(Table2[[#This Row],[HomeTeam]],StatsRegularSeason20242025!$A$2:$A$33,0),2),1,0)</f>
        <v>1</v>
      </c>
      <c r="U12" s="2">
        <f>IF(INDEX(StatsRegularSeason20242025!$A$2:$C$33,MATCH(Table2[[#This Row],[AwayTeam]],StatsRegularSeason20242025!$A$2:$A$33,0),3)=INDEX(StatsRegularSeason20242025!$A$2:$C$33,MATCH(Table2[[#This Row],[HomeTeam]],StatsRegularSeason20242025!$A$2:$A$33,0),3),1,0)</f>
        <v>0</v>
      </c>
      <c r="V12" s="2">
        <f>IF(Table2[[#This Row],[InterConf]]=1,IF(Table2[[#This Row],[InterDiv]]=0, 1, 0), 0)</f>
        <v>1</v>
      </c>
      <c r="W12" s="2">
        <f>IF(INDEX(StatsRegularSeason20242025!$A$2:$C$33,MATCH(Table2[[#This Row],[AwayTeam]],StatsRegularSeason20242025!$A$2:$A$33,0),2)&lt;&gt;INDEX(StatsRegularSeason20242025!$A$2:$C$33,MATCH(Table2[[#This Row],[HomeTeam]],StatsRegularSeason20242025!$A$2:$A$33,0),2),1,0)</f>
        <v>0</v>
      </c>
      <c r="X12" s="2"/>
      <c r="Y12" s="2"/>
      <c r="Z12" s="2">
        <f>IF(AND(Table2[[#This Row],[GameIsOver]]=1,Table2[[#This Row],[ActualHomeScore]]*Table2[[#This Row],[ActualAwayScore]]=0), 1,0)</f>
        <v>0</v>
      </c>
      <c r="AA12" s="2">
        <f>IF(Table2[[#This Row],[GameIsOver]]=0,0, IF(Table2[[#This Row],[ActualWinner]]=Table2[[#This Row],[AwayTeam]], 2, IF(OR(Table2[[#This Row],[ActualResult]]="OT", Table2[[#This Row],[ActualResult]]="SO"), 1, 0)))</f>
        <v>0</v>
      </c>
      <c r="AB12" s="2">
        <f>IF(Table2[[#This Row],[GameIsOver]]= 0, 0, IF(Table2[[#This Row],[ActualWinner]]=Table2[[#This Row],[HomeTeam]], 2, IF(OR(Table2[[#This Row],[ActualResult]]="OT", Table2[[#This Row],[ActualResult]]="SO"), 1, 0)))</f>
        <v>2</v>
      </c>
      <c r="AC12" s="33">
        <f>(($AR$11)*IF(Table2[[#This Row],[CorrectWinnerPrediction]]="Y", 1, 0))+(($AR$12)*IF(Table2[[#This Row],[CorrectAwayScorePrediction]]="Y", 1, 0))+(($AR$13)*IF(Table2[[#This Row],[CorrectHomeScorePrediction]]="Y", 1, 0))</f>
        <v>0.8</v>
      </c>
      <c r="AD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 s="5" t="str">
        <f>IF(WEEKDAY(Table2[[#This Row],[GameDate]])=1,"SUN",IF(WEEKDAY(Table2[[#This Row],[GameDate]])=2,"MON",IF(WEEKDAY(Table2[[#This Row],[GameDate]])=3,"TUE",IF(WEEKDAY(Table2[[#This Row],[GameDate]])=4,"WED",IF(WEEKDAY(Table2[[#This Row],[GameDate]])=5,"THU",IF(WEEKDAY(Table2[[#This Row],[GameDate]])=6,"FRI", "SAT"))))))</f>
        <v>WED</v>
      </c>
      <c r="AF12" s="2">
        <f>Table2[[#This Row],[ActualAwayScore]]-Table2[[#This Row],[PredictedAwayScore]]</f>
        <v>2</v>
      </c>
      <c r="AG12" s="2">
        <f>Table2[[#This Row],[ActualHomeScore]]-Table2[[#This Row],[PredictedHomeScore]]</f>
        <v>5</v>
      </c>
      <c r="AH12" s="2">
        <f t="shared" si="3"/>
        <v>10</v>
      </c>
      <c r="AI12" s="2">
        <f t="shared" si="4"/>
        <v>3</v>
      </c>
      <c r="AO12" t="s">
        <v>1768</v>
      </c>
      <c r="AP12" s="30">
        <f>COUNTIFS($N$3:$N$1315,1, $P$3:$P$1315, "Y")</f>
        <v>47</v>
      </c>
      <c r="AR12">
        <f>10/100</f>
        <v>0.1</v>
      </c>
    </row>
    <row r="13" spans="1:47" x14ac:dyDescent="0.25">
      <c r="A13" s="4">
        <v>45573</v>
      </c>
      <c r="B13" s="4">
        <v>45575</v>
      </c>
      <c r="C13" s="7" t="s">
        <v>127</v>
      </c>
      <c r="D13" s="2" t="s">
        <v>19</v>
      </c>
      <c r="E13" s="2" t="s">
        <v>16</v>
      </c>
      <c r="F13" s="2">
        <v>3</v>
      </c>
      <c r="G13" s="2">
        <v>4</v>
      </c>
      <c r="H13" s="2" t="str">
        <f t="shared" si="0"/>
        <v>BOS</v>
      </c>
      <c r="I13" s="2" t="s">
        <v>40</v>
      </c>
      <c r="J13" s="2">
        <v>4</v>
      </c>
      <c r="K13" s="2">
        <v>6</v>
      </c>
      <c r="L13" s="2" t="str">
        <f t="shared" si="1"/>
        <v>BOS</v>
      </c>
      <c r="M13" s="4" t="s">
        <v>40</v>
      </c>
      <c r="N13" s="2">
        <f>IF(ISBLANK(Table2[[#This Row],[ActualResult]]), 0, 1)</f>
        <v>1</v>
      </c>
      <c r="O13" s="2" t="str">
        <f>IF(ISBLANK(Table2[[#This Row],[ActualResult]]), "_", IF(Table2[[#This Row],[ActualWinner]]=Table2[[#This Row],[PredictedWinner]], "Y", "N"))</f>
        <v>Y</v>
      </c>
      <c r="P13" s="2" t="str">
        <f>IF(Table2[[#This Row],[ActualAwayScore]]&gt;Table2[[#This Row],[PredictedAwayScore]], "N", IF(ISBLANK(Table2[[#This Row],[ActualResult]]), "_", IF(Table2[[#This Row],[ActualAwayScore]]=Table2[[#This Row],[PredictedAwayScore]], "Y", "N")))</f>
        <v>N</v>
      </c>
      <c r="Q13" s="2" t="str">
        <f>IF(Table2[[#This Row],[ActualHomeScore]]&gt;Table2[[#This Row],[PredictedHomeScore]],"N", IF(ISBLANK(Table2[[#This Row],[ActualResult]]), "_", IF(Table2[[#This Row],[ActualHomeScore]]=Table2[[#This Row],[PredictedHomeScore]], "Y", "N")))</f>
        <v>N</v>
      </c>
      <c r="R13" s="2">
        <v>0</v>
      </c>
      <c r="S13" s="2" t="str">
        <f t="shared" si="2"/>
        <v>MTL</v>
      </c>
      <c r="T13" s="2">
        <f>IF(INDEX(StatsRegularSeason20242025!$A$2:$C$33,MATCH(Table2[[#This Row],[AwayTeam]],StatsRegularSeason20242025!$A$2:$A$33,0),2)=INDEX(StatsRegularSeason20242025!$A$2:$C$33,MATCH(Table2[[#This Row],[HomeTeam]],StatsRegularSeason20242025!$A$2:$A$33,0),2),1,0)</f>
        <v>1</v>
      </c>
      <c r="U13" s="2">
        <f>IF(INDEX(StatsRegularSeason20242025!$A$2:$C$33,MATCH(Table2[[#This Row],[AwayTeam]],StatsRegularSeason20242025!$A$2:$A$33,0),3)=INDEX(StatsRegularSeason20242025!$A$2:$C$33,MATCH(Table2[[#This Row],[HomeTeam]],StatsRegularSeason20242025!$A$2:$A$33,0),3),1,0)</f>
        <v>1</v>
      </c>
      <c r="V13" s="2">
        <f>IF(Table2[[#This Row],[InterConf]]=1,IF(Table2[[#This Row],[InterDiv]]=0, 1, 0), 0)</f>
        <v>0</v>
      </c>
      <c r="W13" s="2">
        <f>IF(INDEX(StatsRegularSeason20242025!$A$2:$C$33,MATCH(Table2[[#This Row],[AwayTeam]],StatsRegularSeason20242025!$A$2:$A$33,0),2)&lt;&gt;INDEX(StatsRegularSeason20242025!$A$2:$C$33,MATCH(Table2[[#This Row],[HomeTeam]],StatsRegularSeason20242025!$A$2:$A$33,0),2),1,0)</f>
        <v>0</v>
      </c>
      <c r="X13" s="2"/>
      <c r="Y13" s="2"/>
      <c r="Z13" s="2">
        <f>IF(AND(Table2[[#This Row],[GameIsOver]]=1,Table2[[#This Row],[ActualHomeScore]]*Table2[[#This Row],[ActualAwayScore]]=0), 1,0)</f>
        <v>0</v>
      </c>
      <c r="AA13" s="2">
        <f>IF(Table2[[#This Row],[GameIsOver]]=0,0, IF(Table2[[#This Row],[ActualWinner]]=Table2[[#This Row],[AwayTeam]], 2, IF(OR(Table2[[#This Row],[ActualResult]]="OT", Table2[[#This Row],[ActualResult]]="SO"), 1, 0)))</f>
        <v>0</v>
      </c>
      <c r="AB13" s="2">
        <f>IF(Table2[[#This Row],[GameIsOver]]= 0, 0, IF(Table2[[#This Row],[ActualWinner]]=Table2[[#This Row],[HomeTeam]], 2, IF(OR(Table2[[#This Row],[ActualResult]]="OT", Table2[[#This Row],[ActualResult]]="SO"), 1, 0)))</f>
        <v>2</v>
      </c>
      <c r="AC13" s="33">
        <f>(($AR$11)*IF(Table2[[#This Row],[CorrectWinnerPrediction]]="Y", 1, 0))+(($AR$12)*IF(Table2[[#This Row],[CorrectAwayScorePrediction]]="Y", 1, 0))+(($AR$13)*IF(Table2[[#This Row],[CorrectHomeScorePrediction]]="Y", 1, 0))</f>
        <v>0.8</v>
      </c>
      <c r="AD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 s="4" t="str">
        <f>IF(WEEKDAY(Table2[[#This Row],[GameDate]])=1,"SUN",IF(WEEKDAY(Table2[[#This Row],[GameDate]])=2,"MON",IF(WEEKDAY(Table2[[#This Row],[GameDate]])=3,"TUE",IF(WEEKDAY(Table2[[#This Row],[GameDate]])=4,"WED",IF(WEEKDAY(Table2[[#This Row],[GameDate]])=5,"THU",IF(WEEKDAY(Table2[[#This Row],[GameDate]])=6,"FRI", "SAT"))))))</f>
        <v>THU</v>
      </c>
      <c r="AF13" s="2">
        <f>Table2[[#This Row],[ActualAwayScore]]-Table2[[#This Row],[PredictedAwayScore]]</f>
        <v>1</v>
      </c>
      <c r="AG13" s="2">
        <f>Table2[[#This Row],[ActualHomeScore]]-Table2[[#This Row],[PredictedHomeScore]]</f>
        <v>2</v>
      </c>
      <c r="AH13" s="2">
        <f t="shared" si="3"/>
        <v>5</v>
      </c>
      <c r="AI13" s="2">
        <f t="shared" si="4"/>
        <v>-5</v>
      </c>
      <c r="AO13" t="s">
        <v>1767</v>
      </c>
      <c r="AP13" s="30">
        <f>COUNTIFS($N$3:$N$1315,1, $Q$3:$Q$1315, "Y")*$AR$13</f>
        <v>6</v>
      </c>
      <c r="AR13">
        <f>10/100</f>
        <v>0.1</v>
      </c>
    </row>
    <row r="14" spans="1:47" x14ac:dyDescent="0.25">
      <c r="A14" s="4">
        <v>45573</v>
      </c>
      <c r="B14" s="4">
        <v>45575</v>
      </c>
      <c r="C14" s="7" t="s">
        <v>128</v>
      </c>
      <c r="D14" s="2" t="s">
        <v>28</v>
      </c>
      <c r="E14" s="2" t="s">
        <v>29</v>
      </c>
      <c r="F14" s="2">
        <v>2</v>
      </c>
      <c r="G14" s="2">
        <v>5</v>
      </c>
      <c r="H14" s="2" t="str">
        <f t="shared" si="0"/>
        <v>BUF</v>
      </c>
      <c r="I14" s="2" t="s">
        <v>40</v>
      </c>
      <c r="J14" s="2">
        <v>3</v>
      </c>
      <c r="K14" s="2">
        <v>1</v>
      </c>
      <c r="L14" s="2" t="str">
        <f t="shared" si="1"/>
        <v>LAK</v>
      </c>
      <c r="M14" s="4" t="s">
        <v>40</v>
      </c>
      <c r="N14" s="2">
        <f>IF(ISBLANK(Table2[[#This Row],[ActualResult]]), 0, 1)</f>
        <v>1</v>
      </c>
      <c r="O14" s="2" t="str">
        <f>IF(ISBLANK(Table2[[#This Row],[ActualResult]]), "_", IF(Table2[[#This Row],[ActualWinner]]=Table2[[#This Row],[PredictedWinner]], "Y", "N"))</f>
        <v>N</v>
      </c>
      <c r="P14" s="2" t="str">
        <f>IF(Table2[[#This Row],[ActualAwayScore]]&gt;Table2[[#This Row],[PredictedAwayScore]], "N", IF(ISBLANK(Table2[[#This Row],[ActualResult]]), "_", IF(Table2[[#This Row],[ActualAwayScore]]=Table2[[#This Row],[PredictedAwayScore]], "Y", "N")))</f>
        <v>N</v>
      </c>
      <c r="Q14" s="2" t="str">
        <f>IF(Table2[[#This Row],[ActualHomeScore]]&gt;Table2[[#This Row],[PredictedHomeScore]],"N", IF(ISBLANK(Table2[[#This Row],[ActualResult]]), "_", IF(Table2[[#This Row],[ActualHomeScore]]=Table2[[#This Row],[PredictedHomeScore]], "Y", "N")))</f>
        <v>N</v>
      </c>
      <c r="R14" s="2">
        <v>1</v>
      </c>
      <c r="S14" s="2" t="str">
        <f t="shared" si="2"/>
        <v>BUF</v>
      </c>
      <c r="T14" s="2">
        <f>IF(INDEX(StatsRegularSeason20242025!$A$2:$C$33,MATCH(Table2[[#This Row],[AwayTeam]],StatsRegularSeason20242025!$A$2:$A$33,0),2)=INDEX(StatsRegularSeason20242025!$A$2:$C$33,MATCH(Table2[[#This Row],[HomeTeam]],StatsRegularSeason20242025!$A$2:$A$33,0),2),1,0)</f>
        <v>0</v>
      </c>
      <c r="U14" s="2">
        <f>IF(INDEX(StatsRegularSeason20242025!$A$2:$C$33,MATCH(Table2[[#This Row],[AwayTeam]],StatsRegularSeason20242025!$A$2:$A$33,0),3)=INDEX(StatsRegularSeason20242025!$A$2:$C$33,MATCH(Table2[[#This Row],[HomeTeam]],StatsRegularSeason20242025!$A$2:$A$33,0),3),1,0)</f>
        <v>0</v>
      </c>
      <c r="V14" s="2">
        <f>IF(Table2[[#This Row],[InterConf]]=1,IF(Table2[[#This Row],[InterDiv]]=0, 1, 0), 0)</f>
        <v>0</v>
      </c>
      <c r="W14" s="2">
        <f>IF(INDEX(StatsRegularSeason20242025!$A$2:$C$33,MATCH(Table2[[#This Row],[AwayTeam]],StatsRegularSeason20242025!$A$2:$A$33,0),2)&lt;&gt;INDEX(StatsRegularSeason20242025!$A$2:$C$33,MATCH(Table2[[#This Row],[HomeTeam]],StatsRegularSeason20242025!$A$2:$A$33,0),2),1,0)</f>
        <v>1</v>
      </c>
      <c r="X14" s="2"/>
      <c r="Y14" s="2" t="s">
        <v>1450</v>
      </c>
      <c r="Z14" s="2">
        <f>IF(AND(Table2[[#This Row],[GameIsOver]]=1,Table2[[#This Row],[ActualHomeScore]]*Table2[[#This Row],[ActualAwayScore]]=0), 1,0)</f>
        <v>0</v>
      </c>
      <c r="AA14" s="2">
        <f>IF(Table2[[#This Row],[GameIsOver]]=0,0, IF(Table2[[#This Row],[ActualWinner]]=Table2[[#This Row],[AwayTeam]], 2, IF(OR(Table2[[#This Row],[ActualResult]]="OT", Table2[[#This Row],[ActualResult]]="SO"), 1, 0)))</f>
        <v>2</v>
      </c>
      <c r="AB14" s="2">
        <f>IF(Table2[[#This Row],[GameIsOver]]= 0, 0, IF(Table2[[#This Row],[ActualWinner]]=Table2[[#This Row],[HomeTeam]], 2, IF(OR(Table2[[#This Row],[ActualResult]]="OT", Table2[[#This Row],[ActualResult]]="SO"), 1, 0)))</f>
        <v>0</v>
      </c>
      <c r="AC14" s="33">
        <f>(($AR$11)*IF(Table2[[#This Row],[CorrectWinnerPrediction]]="Y", 1, 0))+(($AR$12)*IF(Table2[[#This Row],[CorrectAwayScorePrediction]]="Y", 1, 0))+(($AR$13)*IF(Table2[[#This Row],[CorrectHomeScorePrediction]]="Y", 1, 0))</f>
        <v>0</v>
      </c>
      <c r="AD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 s="4" t="str">
        <f>IF(WEEKDAY(Table2[[#This Row],[GameDate]])=1,"SUN",IF(WEEKDAY(Table2[[#This Row],[GameDate]])=2,"MON",IF(WEEKDAY(Table2[[#This Row],[GameDate]])=3,"TUE",IF(WEEKDAY(Table2[[#This Row],[GameDate]])=4,"WED",IF(WEEKDAY(Table2[[#This Row],[GameDate]])=5,"THU",IF(WEEKDAY(Table2[[#This Row],[GameDate]])=6,"FRI", "SAT"))))))</f>
        <v>THU</v>
      </c>
      <c r="AF14" s="2">
        <f>Table2[[#This Row],[ActualAwayScore]]-Table2[[#This Row],[PredictedAwayScore]]</f>
        <v>1</v>
      </c>
      <c r="AG14" s="2">
        <f>Table2[[#This Row],[ActualHomeScore]]-Table2[[#This Row],[PredictedHomeScore]]</f>
        <v>-4</v>
      </c>
      <c r="AH14" s="2">
        <f t="shared" si="3"/>
        <v>5</v>
      </c>
      <c r="AI14" s="2">
        <f t="shared" si="4"/>
        <v>-5</v>
      </c>
      <c r="AO14" t="s">
        <v>1774</v>
      </c>
      <c r="AP14">
        <f>COUNTIFS($F$3:$F$1315, $J$3:$J$1315, $N$3:$N$1315,1)</f>
        <v>67</v>
      </c>
    </row>
    <row r="15" spans="1:47" x14ac:dyDescent="0.25">
      <c r="A15" s="4">
        <v>45573</v>
      </c>
      <c r="B15" s="4">
        <v>45575</v>
      </c>
      <c r="C15" s="7" t="s">
        <v>129</v>
      </c>
      <c r="D15" s="2" t="s">
        <v>14</v>
      </c>
      <c r="E15" s="2" t="s">
        <v>30</v>
      </c>
      <c r="F15" s="2">
        <v>5</v>
      </c>
      <c r="G15" s="2">
        <v>3</v>
      </c>
      <c r="H15" s="2" t="str">
        <f t="shared" si="0"/>
        <v>FLA</v>
      </c>
      <c r="I15" s="2" t="s">
        <v>40</v>
      </c>
      <c r="J15" s="2">
        <v>1</v>
      </c>
      <c r="K15" s="2">
        <v>3</v>
      </c>
      <c r="L15" s="2" t="str">
        <f t="shared" si="1"/>
        <v>OTT</v>
      </c>
      <c r="M15" s="4" t="s">
        <v>40</v>
      </c>
      <c r="N15" s="2">
        <f>IF(ISBLANK(Table2[[#This Row],[ActualResult]]), 0, 1)</f>
        <v>1</v>
      </c>
      <c r="O15" s="2" t="str">
        <f>IF(ISBLANK(Table2[[#This Row],[ActualResult]]), "_", IF(Table2[[#This Row],[ActualWinner]]=Table2[[#This Row],[PredictedWinner]], "Y", "N"))</f>
        <v>N</v>
      </c>
      <c r="P15" s="2" t="str">
        <f>IF(Table2[[#This Row],[ActualAwayScore]]&gt;Table2[[#This Row],[PredictedAwayScore]], "N", IF(ISBLANK(Table2[[#This Row],[ActualResult]]), "_", IF(Table2[[#This Row],[ActualAwayScore]]=Table2[[#This Row],[PredictedAwayScore]], "Y", "N")))</f>
        <v>N</v>
      </c>
      <c r="Q15" s="2" t="str">
        <f>IF(Table2[[#This Row],[ActualHomeScore]]&gt;Table2[[#This Row],[PredictedHomeScore]],"N", IF(ISBLANK(Table2[[#This Row],[ActualResult]]), "_", IF(Table2[[#This Row],[ActualHomeScore]]=Table2[[#This Row],[PredictedHomeScore]], "Y", "N")))</f>
        <v>Y</v>
      </c>
      <c r="R15" s="2">
        <v>0</v>
      </c>
      <c r="S15" s="2" t="str">
        <f t="shared" si="2"/>
        <v>FLA</v>
      </c>
      <c r="T15" s="2">
        <f>IF(INDEX(StatsRegularSeason20242025!$A$2:$C$33,MATCH(Table2[[#This Row],[AwayTeam]],StatsRegularSeason20242025!$A$2:$A$33,0),2)=INDEX(StatsRegularSeason20242025!$A$2:$C$33,MATCH(Table2[[#This Row],[HomeTeam]],StatsRegularSeason20242025!$A$2:$A$33,0),2),1,0)</f>
        <v>1</v>
      </c>
      <c r="U15" s="2">
        <f>IF(INDEX(StatsRegularSeason20242025!$A$2:$C$33,MATCH(Table2[[#This Row],[AwayTeam]],StatsRegularSeason20242025!$A$2:$A$33,0),3)=INDEX(StatsRegularSeason20242025!$A$2:$C$33,MATCH(Table2[[#This Row],[HomeTeam]],StatsRegularSeason20242025!$A$2:$A$33,0),3),1,0)</f>
        <v>1</v>
      </c>
      <c r="V15" s="2">
        <f>IF(Table2[[#This Row],[InterConf]]=1,IF(Table2[[#This Row],[InterDiv]]=0, 1, 0), 0)</f>
        <v>0</v>
      </c>
      <c r="W15" s="2">
        <f>IF(INDEX(StatsRegularSeason20242025!$A$2:$C$33,MATCH(Table2[[#This Row],[AwayTeam]],StatsRegularSeason20242025!$A$2:$A$33,0),2)&lt;&gt;INDEX(StatsRegularSeason20242025!$A$2:$C$33,MATCH(Table2[[#This Row],[HomeTeam]],StatsRegularSeason20242025!$A$2:$A$33,0),2),1,0)</f>
        <v>0</v>
      </c>
      <c r="X15" s="2" t="s">
        <v>1776</v>
      </c>
      <c r="Y15" s="2"/>
      <c r="Z15" s="2">
        <f>IF(AND(Table2[[#This Row],[GameIsOver]]=1,Table2[[#This Row],[ActualHomeScore]]*Table2[[#This Row],[ActualAwayScore]]=0), 1,0)</f>
        <v>0</v>
      </c>
      <c r="AA15" s="2">
        <f>IF(Table2[[#This Row],[GameIsOver]]=0,0, IF(Table2[[#This Row],[ActualWinner]]=Table2[[#This Row],[AwayTeam]], 2, IF(OR(Table2[[#This Row],[ActualResult]]="OT", Table2[[#This Row],[ActualResult]]="SO"), 1, 0)))</f>
        <v>0</v>
      </c>
      <c r="AB15" s="2">
        <f>IF(Table2[[#This Row],[GameIsOver]]= 0, 0, IF(Table2[[#This Row],[ActualWinner]]=Table2[[#This Row],[HomeTeam]], 2, IF(OR(Table2[[#This Row],[ActualResult]]="OT", Table2[[#This Row],[ActualResult]]="SO"), 1, 0)))</f>
        <v>2</v>
      </c>
      <c r="AC15" s="33">
        <f>(($AR$11)*IF(Table2[[#This Row],[CorrectWinnerPrediction]]="Y", 1, 0))+(($AR$12)*IF(Table2[[#This Row],[CorrectAwayScorePrediction]]="Y", 1, 0))+(($AR$13)*IF(Table2[[#This Row],[CorrectHomeScorePrediction]]="Y", 1, 0))</f>
        <v>0.1</v>
      </c>
      <c r="AD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 s="4" t="str">
        <f>IF(WEEKDAY(Table2[[#This Row],[GameDate]])=1,"SUN",IF(WEEKDAY(Table2[[#This Row],[GameDate]])=2,"MON",IF(WEEKDAY(Table2[[#This Row],[GameDate]])=3,"TUE",IF(WEEKDAY(Table2[[#This Row],[GameDate]])=4,"WED",IF(WEEKDAY(Table2[[#This Row],[GameDate]])=5,"THU",IF(WEEKDAY(Table2[[#This Row],[GameDate]])=6,"FRI", "SAT"))))))</f>
        <v>THU</v>
      </c>
      <c r="AF15" s="2">
        <f>Table2[[#This Row],[ActualAwayScore]]-Table2[[#This Row],[PredictedAwayScore]]</f>
        <v>-4</v>
      </c>
      <c r="AG15" s="2">
        <f>Table2[[#This Row],[ActualHomeScore]]-Table2[[#This Row],[PredictedHomeScore]]</f>
        <v>0</v>
      </c>
      <c r="AH15" s="2">
        <f t="shared" si="3"/>
        <v>5</v>
      </c>
      <c r="AI15" s="2">
        <f t="shared" si="4"/>
        <v>-5</v>
      </c>
    </row>
    <row r="16" spans="1:47" x14ac:dyDescent="0.25">
      <c r="A16" s="4">
        <v>45573</v>
      </c>
      <c r="B16" s="4">
        <v>45575</v>
      </c>
      <c r="C16" s="7" t="s">
        <v>132</v>
      </c>
      <c r="D16" s="2" t="s">
        <v>21</v>
      </c>
      <c r="E16" s="2" t="s">
        <v>31</v>
      </c>
      <c r="F16" s="2">
        <v>2</v>
      </c>
      <c r="G16" s="2">
        <v>3</v>
      </c>
      <c r="H16" s="2" t="str">
        <f t="shared" si="0"/>
        <v>DET</v>
      </c>
      <c r="I16" s="2" t="s">
        <v>40</v>
      </c>
      <c r="J16" s="2">
        <v>6</v>
      </c>
      <c r="K16" s="2">
        <v>3</v>
      </c>
      <c r="L16" s="2" t="str">
        <f t="shared" si="1"/>
        <v>PIT</v>
      </c>
      <c r="M16" s="4" t="s">
        <v>40</v>
      </c>
      <c r="N16" s="2">
        <f>IF(ISBLANK(Table2[[#This Row],[ActualResult]]), 0, 1)</f>
        <v>1</v>
      </c>
      <c r="O16" s="2" t="str">
        <f>IF(ISBLANK(Table2[[#This Row],[ActualResult]]), "_", IF(Table2[[#This Row],[ActualWinner]]=Table2[[#This Row],[PredictedWinner]], "Y", "N"))</f>
        <v>N</v>
      </c>
      <c r="P16" s="2" t="str">
        <f>IF(Table2[[#This Row],[ActualAwayScore]]&gt;Table2[[#This Row],[PredictedAwayScore]], "N", IF(ISBLANK(Table2[[#This Row],[ActualResult]]), "_", IF(Table2[[#This Row],[ActualAwayScore]]=Table2[[#This Row],[PredictedAwayScore]], "Y", "N")))</f>
        <v>N</v>
      </c>
      <c r="Q16" s="2" t="str">
        <f>IF(Table2[[#This Row],[ActualHomeScore]]&gt;Table2[[#This Row],[PredictedHomeScore]],"N", IF(ISBLANK(Table2[[#This Row],[ActualResult]]), "_", IF(Table2[[#This Row],[ActualHomeScore]]=Table2[[#This Row],[PredictedHomeScore]], "Y", "N")))</f>
        <v>Y</v>
      </c>
      <c r="R16" s="2">
        <v>0</v>
      </c>
      <c r="S16" s="2" t="str">
        <f t="shared" si="2"/>
        <v>DET</v>
      </c>
      <c r="T16" s="2">
        <f>IF(INDEX(StatsRegularSeason20242025!$A$2:$C$33,MATCH(Table2[[#This Row],[AwayTeam]],StatsRegularSeason20242025!$A$2:$A$33,0),2)=INDEX(StatsRegularSeason20242025!$A$2:$C$33,MATCH(Table2[[#This Row],[HomeTeam]],StatsRegularSeason20242025!$A$2:$A$33,0),2),1,0)</f>
        <v>1</v>
      </c>
      <c r="U16" s="2">
        <f>IF(INDEX(StatsRegularSeason20242025!$A$2:$C$33,MATCH(Table2[[#This Row],[AwayTeam]],StatsRegularSeason20242025!$A$2:$A$33,0),3)=INDEX(StatsRegularSeason20242025!$A$2:$C$33,MATCH(Table2[[#This Row],[HomeTeam]],StatsRegularSeason20242025!$A$2:$A$33,0),3),1,0)</f>
        <v>0</v>
      </c>
      <c r="V16" s="2">
        <f>IF(Table2[[#This Row],[InterConf]]=1,IF(Table2[[#This Row],[InterDiv]]=0, 1, 0), 0)</f>
        <v>1</v>
      </c>
      <c r="W16" s="2">
        <f>IF(INDEX(StatsRegularSeason20242025!$A$2:$C$33,MATCH(Table2[[#This Row],[AwayTeam]],StatsRegularSeason20242025!$A$2:$A$33,0),2)&lt;&gt;INDEX(StatsRegularSeason20242025!$A$2:$C$33,MATCH(Table2[[#This Row],[HomeTeam]],StatsRegularSeason20242025!$A$2:$A$33,0),2),1,0)</f>
        <v>0</v>
      </c>
      <c r="X16" s="2"/>
      <c r="Y16" s="2"/>
      <c r="Z16" s="2">
        <f>IF(AND(Table2[[#This Row],[GameIsOver]]=1,Table2[[#This Row],[ActualHomeScore]]*Table2[[#This Row],[ActualAwayScore]]=0), 1,0)</f>
        <v>0</v>
      </c>
      <c r="AA16" s="2">
        <f>IF(Table2[[#This Row],[GameIsOver]]=0,0, IF(Table2[[#This Row],[ActualWinner]]=Table2[[#This Row],[AwayTeam]], 2, IF(OR(Table2[[#This Row],[ActualResult]]="OT", Table2[[#This Row],[ActualResult]]="SO"), 1, 0)))</f>
        <v>2</v>
      </c>
      <c r="AB16" s="2">
        <f>IF(Table2[[#This Row],[GameIsOver]]= 0, 0, IF(Table2[[#This Row],[ActualWinner]]=Table2[[#This Row],[HomeTeam]], 2, IF(OR(Table2[[#This Row],[ActualResult]]="OT", Table2[[#This Row],[ActualResult]]="SO"), 1, 0)))</f>
        <v>0</v>
      </c>
      <c r="AC16" s="33">
        <f>(($AR$11)*IF(Table2[[#This Row],[CorrectWinnerPrediction]]="Y", 1, 0))+(($AR$12)*IF(Table2[[#This Row],[CorrectAwayScorePrediction]]="Y", 1, 0))+(($AR$13)*IF(Table2[[#This Row],[CorrectHomeScorePrediction]]="Y", 1, 0))</f>
        <v>0.1</v>
      </c>
      <c r="AD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6" s="4" t="str">
        <f>IF(WEEKDAY(Table2[[#This Row],[GameDate]])=1,"SUN",IF(WEEKDAY(Table2[[#This Row],[GameDate]])=2,"MON",IF(WEEKDAY(Table2[[#This Row],[GameDate]])=3,"TUE",IF(WEEKDAY(Table2[[#This Row],[GameDate]])=4,"WED",IF(WEEKDAY(Table2[[#This Row],[GameDate]])=5,"THU",IF(WEEKDAY(Table2[[#This Row],[GameDate]])=6,"FRI", "SAT"))))))</f>
        <v>THU</v>
      </c>
      <c r="AF16" s="2">
        <f>Table2[[#This Row],[ActualAwayScore]]-Table2[[#This Row],[PredictedAwayScore]]</f>
        <v>4</v>
      </c>
      <c r="AG16" s="2">
        <f>Table2[[#This Row],[ActualHomeScore]]-Table2[[#This Row],[PredictedHomeScore]]</f>
        <v>0</v>
      </c>
      <c r="AH16" s="2">
        <f t="shared" si="3"/>
        <v>5</v>
      </c>
      <c r="AI16" s="2">
        <f t="shared" si="4"/>
        <v>-5</v>
      </c>
    </row>
    <row r="17" spans="1:47" x14ac:dyDescent="0.25">
      <c r="A17" s="4">
        <v>45573</v>
      </c>
      <c r="B17" s="4">
        <v>45575</v>
      </c>
      <c r="C17" s="7" t="s">
        <v>130</v>
      </c>
      <c r="D17" s="2" t="s">
        <v>18</v>
      </c>
      <c r="E17" s="2" t="s">
        <v>32</v>
      </c>
      <c r="F17" s="2">
        <v>5</v>
      </c>
      <c r="G17" s="2">
        <v>3</v>
      </c>
      <c r="H17" s="2" t="str">
        <f t="shared" si="0"/>
        <v>TOR</v>
      </c>
      <c r="I17" s="2" t="s">
        <v>40</v>
      </c>
      <c r="J17" s="2">
        <v>4</v>
      </c>
      <c r="K17" s="2">
        <v>2</v>
      </c>
      <c r="L17" s="2" t="str">
        <f t="shared" si="1"/>
        <v>TOR</v>
      </c>
      <c r="M17" s="4" t="s">
        <v>40</v>
      </c>
      <c r="N17" s="2">
        <f>IF(ISBLANK(Table2[[#This Row],[ActualResult]]), 0, 1)</f>
        <v>1</v>
      </c>
      <c r="O17" s="2" t="str">
        <f>IF(ISBLANK(Table2[[#This Row],[ActualResult]]), "_", IF(Table2[[#This Row],[ActualWinner]]=Table2[[#This Row],[PredictedWinner]], "Y", "N"))</f>
        <v>Y</v>
      </c>
      <c r="P17" s="2" t="str">
        <f>IF(Table2[[#This Row],[ActualAwayScore]]&gt;Table2[[#This Row],[PredictedAwayScore]], "N", IF(ISBLANK(Table2[[#This Row],[ActualResult]]), "_", IF(Table2[[#This Row],[ActualAwayScore]]=Table2[[#This Row],[PredictedAwayScore]], "Y", "N")))</f>
        <v>N</v>
      </c>
      <c r="Q17" s="2" t="str">
        <f>IF(Table2[[#This Row],[ActualHomeScore]]&gt;Table2[[#This Row],[PredictedHomeScore]],"N", IF(ISBLANK(Table2[[#This Row],[ActualResult]]), "_", IF(Table2[[#This Row],[ActualHomeScore]]=Table2[[#This Row],[PredictedHomeScore]], "Y", "N")))</f>
        <v>N</v>
      </c>
      <c r="R17" s="2">
        <v>1</v>
      </c>
      <c r="S17" s="2" t="str">
        <f t="shared" si="2"/>
        <v>NJD</v>
      </c>
      <c r="T17" s="2">
        <f>IF(INDEX(StatsRegularSeason20242025!$A$2:$C$33,MATCH(Table2[[#This Row],[AwayTeam]],StatsRegularSeason20242025!$A$2:$A$33,0),2)=INDEX(StatsRegularSeason20242025!$A$2:$C$33,MATCH(Table2[[#This Row],[HomeTeam]],StatsRegularSeason20242025!$A$2:$A$33,0),2),1,0)</f>
        <v>1</v>
      </c>
      <c r="U17" s="2">
        <f>IF(INDEX(StatsRegularSeason20242025!$A$2:$C$33,MATCH(Table2[[#This Row],[AwayTeam]],StatsRegularSeason20242025!$A$2:$A$33,0),3)=INDEX(StatsRegularSeason20242025!$A$2:$C$33,MATCH(Table2[[#This Row],[HomeTeam]],StatsRegularSeason20242025!$A$2:$A$33,0),3),1,0)</f>
        <v>0</v>
      </c>
      <c r="V17" s="2">
        <f>IF(Table2[[#This Row],[InterConf]]=1,IF(Table2[[#This Row],[InterDiv]]=0, 1, 0), 0)</f>
        <v>1</v>
      </c>
      <c r="W17" s="2">
        <f>IF(INDEX(StatsRegularSeason20242025!$A$2:$C$33,MATCH(Table2[[#This Row],[AwayTeam]],StatsRegularSeason20242025!$A$2:$A$33,0),2)&lt;&gt;INDEX(StatsRegularSeason20242025!$A$2:$C$33,MATCH(Table2[[#This Row],[HomeTeam]],StatsRegularSeason20242025!$A$2:$A$33,0),2),1,0)</f>
        <v>0</v>
      </c>
      <c r="X17" s="2"/>
      <c r="Y17" s="2"/>
      <c r="Z17" s="2">
        <f>IF(AND(Table2[[#This Row],[GameIsOver]]=1,Table2[[#This Row],[ActualHomeScore]]*Table2[[#This Row],[ActualAwayScore]]=0), 1,0)</f>
        <v>0</v>
      </c>
      <c r="AA17" s="2">
        <f>IF(Table2[[#This Row],[GameIsOver]]=0,0, IF(Table2[[#This Row],[ActualWinner]]=Table2[[#This Row],[AwayTeam]], 2, IF(OR(Table2[[#This Row],[ActualResult]]="OT", Table2[[#This Row],[ActualResult]]="SO"), 1, 0)))</f>
        <v>2</v>
      </c>
      <c r="AB17" s="2">
        <f>IF(Table2[[#This Row],[GameIsOver]]= 0, 0, IF(Table2[[#This Row],[ActualWinner]]=Table2[[#This Row],[HomeTeam]], 2, IF(OR(Table2[[#This Row],[ActualResult]]="OT", Table2[[#This Row],[ActualResult]]="SO"), 1, 0)))</f>
        <v>0</v>
      </c>
      <c r="AC17" s="33">
        <f>(($AR$11)*IF(Table2[[#This Row],[CorrectWinnerPrediction]]="Y", 1, 0))+(($AR$12)*IF(Table2[[#This Row],[CorrectAwayScorePrediction]]="Y", 1, 0))+(($AR$13)*IF(Table2[[#This Row],[CorrectHomeScorePrediction]]="Y", 1, 0))</f>
        <v>0.8</v>
      </c>
      <c r="AD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 s="4" t="str">
        <f>IF(WEEKDAY(Table2[[#This Row],[GameDate]])=1,"SUN",IF(WEEKDAY(Table2[[#This Row],[GameDate]])=2,"MON",IF(WEEKDAY(Table2[[#This Row],[GameDate]])=3,"TUE",IF(WEEKDAY(Table2[[#This Row],[GameDate]])=4,"WED",IF(WEEKDAY(Table2[[#This Row],[GameDate]])=5,"THU",IF(WEEKDAY(Table2[[#This Row],[GameDate]])=6,"FRI", "SAT"))))))</f>
        <v>THU</v>
      </c>
      <c r="AF17" s="2">
        <f>Table2[[#This Row],[ActualAwayScore]]-Table2[[#This Row],[PredictedAwayScore]]</f>
        <v>-1</v>
      </c>
      <c r="AG17" s="2">
        <f>Table2[[#This Row],[ActualHomeScore]]-Table2[[#This Row],[PredictedHomeScore]]</f>
        <v>-1</v>
      </c>
      <c r="AH17" s="2">
        <f t="shared" si="3"/>
        <v>5</v>
      </c>
      <c r="AI17" s="2">
        <f t="shared" si="4"/>
        <v>-5</v>
      </c>
      <c r="AO17" t="s">
        <v>1764</v>
      </c>
      <c r="AP17" s="30">
        <f>SUMIF($N$3:$N$1315,1, $AD$3:$AD$1315)</f>
        <v>153.70000000000013</v>
      </c>
      <c r="AT17" t="s">
        <v>1483</v>
      </c>
      <c r="AU17">
        <f>SUM(AU3:AU16)</f>
        <v>535</v>
      </c>
    </row>
    <row r="18" spans="1:47" x14ac:dyDescent="0.25">
      <c r="A18" s="4">
        <v>45573</v>
      </c>
      <c r="B18" s="4">
        <v>45575</v>
      </c>
      <c r="C18" s="7" t="s">
        <v>131</v>
      </c>
      <c r="D18" s="2" t="s">
        <v>15</v>
      </c>
      <c r="E18" s="2" t="s">
        <v>33</v>
      </c>
      <c r="F18" s="2">
        <v>2</v>
      </c>
      <c r="G18" s="2">
        <v>4</v>
      </c>
      <c r="H18" s="2" t="str">
        <f t="shared" si="0"/>
        <v>NYI</v>
      </c>
      <c r="I18" s="2" t="s">
        <v>40</v>
      </c>
      <c r="J18" s="2">
        <v>5</v>
      </c>
      <c r="K18" s="2">
        <v>4</v>
      </c>
      <c r="L18" s="2" t="str">
        <f t="shared" si="1"/>
        <v>UTA</v>
      </c>
      <c r="M18" s="4" t="s">
        <v>77</v>
      </c>
      <c r="N18" s="2">
        <f>IF(ISBLANK(Table2[[#This Row],[ActualResult]]), 0, 1)</f>
        <v>1</v>
      </c>
      <c r="O18" s="2" t="str">
        <f>IF(ISBLANK(Table2[[#This Row],[ActualResult]]), "_", IF(Table2[[#This Row],[ActualWinner]]=Table2[[#This Row],[PredictedWinner]], "Y", "N"))</f>
        <v>N</v>
      </c>
      <c r="P18" s="2" t="str">
        <f>IF(Table2[[#This Row],[ActualAwayScore]]&gt;Table2[[#This Row],[PredictedAwayScore]], "N", IF(ISBLANK(Table2[[#This Row],[ActualResult]]), "_", IF(Table2[[#This Row],[ActualAwayScore]]=Table2[[#This Row],[PredictedAwayScore]], "Y", "N")))</f>
        <v>N</v>
      </c>
      <c r="Q18" s="2" t="str">
        <f>IF(Table2[[#This Row],[ActualHomeScore]]&gt;Table2[[#This Row],[PredictedHomeScore]],"N", IF(ISBLANK(Table2[[#This Row],[ActualResult]]), "_", IF(Table2[[#This Row],[ActualHomeScore]]=Table2[[#This Row],[PredictedHomeScore]], "Y", "N")))</f>
        <v>Y</v>
      </c>
      <c r="R18" s="2">
        <v>1</v>
      </c>
      <c r="S18" s="2" t="str">
        <f t="shared" si="2"/>
        <v>NYI</v>
      </c>
      <c r="T18" s="2">
        <f>IF(INDEX(StatsRegularSeason20242025!$A$2:$C$33,MATCH(Table2[[#This Row],[AwayTeam]],StatsRegularSeason20242025!$A$2:$A$33,0),2)=INDEX(StatsRegularSeason20242025!$A$2:$C$33,MATCH(Table2[[#This Row],[HomeTeam]],StatsRegularSeason20242025!$A$2:$A$33,0),2),1,0)</f>
        <v>0</v>
      </c>
      <c r="U18" s="2">
        <f>IF(INDEX(StatsRegularSeason20242025!$A$2:$C$33,MATCH(Table2[[#This Row],[AwayTeam]],StatsRegularSeason20242025!$A$2:$A$33,0),3)=INDEX(StatsRegularSeason20242025!$A$2:$C$33,MATCH(Table2[[#This Row],[HomeTeam]],StatsRegularSeason20242025!$A$2:$A$33,0),3),1,0)</f>
        <v>0</v>
      </c>
      <c r="V18" s="2">
        <f>IF(Table2[[#This Row],[InterConf]]=1,IF(Table2[[#This Row],[InterDiv]]=0, 1, 0), 0)</f>
        <v>0</v>
      </c>
      <c r="W18" s="2">
        <f>IF(INDEX(StatsRegularSeason20242025!$A$2:$C$33,MATCH(Table2[[#This Row],[AwayTeam]],StatsRegularSeason20242025!$A$2:$A$33,0),2)&lt;&gt;INDEX(StatsRegularSeason20242025!$A$2:$C$33,MATCH(Table2[[#This Row],[HomeTeam]],StatsRegularSeason20242025!$A$2:$A$33,0),2),1,0)</f>
        <v>1</v>
      </c>
      <c r="X18" s="2"/>
      <c r="Y18" s="2"/>
      <c r="Z18" s="2">
        <f>IF(AND(Table2[[#This Row],[GameIsOver]]=1,Table2[[#This Row],[ActualHomeScore]]*Table2[[#This Row],[ActualAwayScore]]=0), 1,0)</f>
        <v>0</v>
      </c>
      <c r="AA18" s="2">
        <f>IF(Table2[[#This Row],[GameIsOver]]=0,0, IF(Table2[[#This Row],[ActualWinner]]=Table2[[#This Row],[AwayTeam]], 2, IF(OR(Table2[[#This Row],[ActualResult]]="OT", Table2[[#This Row],[ActualResult]]="SO"), 1, 0)))</f>
        <v>2</v>
      </c>
      <c r="AB18" s="2">
        <f>IF(Table2[[#This Row],[GameIsOver]]= 0, 0, IF(Table2[[#This Row],[ActualWinner]]=Table2[[#This Row],[HomeTeam]], 2, IF(OR(Table2[[#This Row],[ActualResult]]="OT", Table2[[#This Row],[ActualResult]]="SO"), 1, 0)))</f>
        <v>1</v>
      </c>
      <c r="AC18" s="33">
        <f>(($AR$11)*IF(Table2[[#This Row],[CorrectWinnerPrediction]]="Y", 1, 0))+(($AR$12)*IF(Table2[[#This Row],[CorrectAwayScorePrediction]]="Y", 1, 0))+(($AR$13)*IF(Table2[[#This Row],[CorrectHomeScorePrediction]]="Y", 1, 0))</f>
        <v>0.1</v>
      </c>
      <c r="AD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 s="4" t="str">
        <f>IF(WEEKDAY(Table2[[#This Row],[GameDate]])=1,"SUN",IF(WEEKDAY(Table2[[#This Row],[GameDate]])=2,"MON",IF(WEEKDAY(Table2[[#This Row],[GameDate]])=3,"TUE",IF(WEEKDAY(Table2[[#This Row],[GameDate]])=4,"WED",IF(WEEKDAY(Table2[[#This Row],[GameDate]])=5,"THU",IF(WEEKDAY(Table2[[#This Row],[GameDate]])=6,"FRI", "SAT"))))))</f>
        <v>THU</v>
      </c>
      <c r="AF18" s="2">
        <f>Table2[[#This Row],[ActualAwayScore]]-Table2[[#This Row],[PredictedAwayScore]]</f>
        <v>3</v>
      </c>
      <c r="AG18" s="2">
        <f>Table2[[#This Row],[ActualHomeScore]]-Table2[[#This Row],[PredictedHomeScore]]</f>
        <v>0</v>
      </c>
      <c r="AH18" s="2">
        <f t="shared" si="3"/>
        <v>5</v>
      </c>
      <c r="AI18" s="2">
        <f t="shared" si="4"/>
        <v>-5</v>
      </c>
      <c r="AO18" t="s">
        <v>1765</v>
      </c>
      <c r="AP18" s="30">
        <f>AP17/$AP$4</f>
        <v>0.50559210526315834</v>
      </c>
    </row>
    <row r="19" spans="1:47" x14ac:dyDescent="0.25">
      <c r="A19" s="4">
        <v>45573</v>
      </c>
      <c r="B19" s="4">
        <v>45575</v>
      </c>
      <c r="C19" s="7" t="s">
        <v>133</v>
      </c>
      <c r="D19" s="2" t="s">
        <v>34</v>
      </c>
      <c r="E19" s="2" t="s">
        <v>35</v>
      </c>
      <c r="F19" s="2">
        <v>5</v>
      </c>
      <c r="G19" s="2">
        <v>6</v>
      </c>
      <c r="H19" s="2" t="str">
        <f t="shared" si="0"/>
        <v>NSH</v>
      </c>
      <c r="I19" s="2" t="s">
        <v>40</v>
      </c>
      <c r="J19" s="2">
        <v>4</v>
      </c>
      <c r="K19" s="2">
        <v>3</v>
      </c>
      <c r="L19" s="2" t="str">
        <f t="shared" si="1"/>
        <v>DAL</v>
      </c>
      <c r="M19" s="4" t="s">
        <v>40</v>
      </c>
      <c r="N19" s="2">
        <f>IF(ISBLANK(Table2[[#This Row],[ActualResult]]), 0, 1)</f>
        <v>1</v>
      </c>
      <c r="O19" s="2" t="str">
        <f>IF(ISBLANK(Table2[[#This Row],[ActualResult]]), "_", IF(Table2[[#This Row],[ActualWinner]]=Table2[[#This Row],[PredictedWinner]], "Y", "N"))</f>
        <v>N</v>
      </c>
      <c r="P19" s="2" t="str">
        <f>IF(Table2[[#This Row],[ActualAwayScore]]&gt;Table2[[#This Row],[PredictedAwayScore]], "N", IF(ISBLANK(Table2[[#This Row],[ActualResult]]), "_", IF(Table2[[#This Row],[ActualAwayScore]]=Table2[[#This Row],[PredictedAwayScore]], "Y", "N")))</f>
        <v>N</v>
      </c>
      <c r="Q19" s="2" t="str">
        <f>IF(Table2[[#This Row],[ActualHomeScore]]&gt;Table2[[#This Row],[PredictedHomeScore]],"N", IF(ISBLANK(Table2[[#This Row],[ActualResult]]), "_", IF(Table2[[#This Row],[ActualHomeScore]]=Table2[[#This Row],[PredictedHomeScore]], "Y", "N")))</f>
        <v>N</v>
      </c>
      <c r="R19" s="2">
        <v>0</v>
      </c>
      <c r="S19" s="2" t="str">
        <f t="shared" si="2"/>
        <v>NSH</v>
      </c>
      <c r="T19" s="2">
        <f>IF(INDEX(StatsRegularSeason20242025!$A$2:$C$33,MATCH(Table2[[#This Row],[AwayTeam]],StatsRegularSeason20242025!$A$2:$A$33,0),2)=INDEX(StatsRegularSeason20242025!$A$2:$C$33,MATCH(Table2[[#This Row],[HomeTeam]],StatsRegularSeason20242025!$A$2:$A$33,0),2),1,0)</f>
        <v>1</v>
      </c>
      <c r="U19" s="2">
        <f>IF(INDEX(StatsRegularSeason20242025!$A$2:$C$33,MATCH(Table2[[#This Row],[AwayTeam]],StatsRegularSeason20242025!$A$2:$A$33,0),3)=INDEX(StatsRegularSeason20242025!$A$2:$C$33,MATCH(Table2[[#This Row],[HomeTeam]],StatsRegularSeason20242025!$A$2:$A$33,0),3),1,0)</f>
        <v>1</v>
      </c>
      <c r="V19" s="2">
        <f>IF(Table2[[#This Row],[InterConf]]=1,IF(Table2[[#This Row],[InterDiv]]=0, 1, 0), 0)</f>
        <v>0</v>
      </c>
      <c r="W19" s="2">
        <f>IF(INDEX(StatsRegularSeason20242025!$A$2:$C$33,MATCH(Table2[[#This Row],[AwayTeam]],StatsRegularSeason20242025!$A$2:$A$33,0),2)&lt;&gt;INDEX(StatsRegularSeason20242025!$A$2:$C$33,MATCH(Table2[[#This Row],[HomeTeam]],StatsRegularSeason20242025!$A$2:$A$33,0),2),1,0)</f>
        <v>0</v>
      </c>
      <c r="X19" s="2"/>
      <c r="Y19" s="2"/>
      <c r="Z19" s="2">
        <f>IF(AND(Table2[[#This Row],[GameIsOver]]=1,Table2[[#This Row],[ActualHomeScore]]*Table2[[#This Row],[ActualAwayScore]]=0), 1,0)</f>
        <v>0</v>
      </c>
      <c r="AA19" s="2">
        <f>IF(Table2[[#This Row],[GameIsOver]]=0,0, IF(Table2[[#This Row],[ActualWinner]]=Table2[[#This Row],[AwayTeam]], 2, IF(OR(Table2[[#This Row],[ActualResult]]="OT", Table2[[#This Row],[ActualResult]]="SO"), 1, 0)))</f>
        <v>2</v>
      </c>
      <c r="AB19" s="2">
        <f>IF(Table2[[#This Row],[GameIsOver]]= 0, 0, IF(Table2[[#This Row],[ActualWinner]]=Table2[[#This Row],[HomeTeam]], 2, IF(OR(Table2[[#This Row],[ActualResult]]="OT", Table2[[#This Row],[ActualResult]]="SO"), 1, 0)))</f>
        <v>0</v>
      </c>
      <c r="AC19" s="33">
        <f>(($AR$11)*IF(Table2[[#This Row],[CorrectWinnerPrediction]]="Y", 1, 0))+(($AR$12)*IF(Table2[[#This Row],[CorrectAwayScorePrediction]]="Y", 1, 0))+(($AR$13)*IF(Table2[[#This Row],[CorrectHomeScorePrediction]]="Y", 1, 0))</f>
        <v>0</v>
      </c>
      <c r="AD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 s="4" t="str">
        <f>IF(WEEKDAY(Table2[[#This Row],[GameDate]])=1,"SUN",IF(WEEKDAY(Table2[[#This Row],[GameDate]])=2,"MON",IF(WEEKDAY(Table2[[#This Row],[GameDate]])=3,"TUE",IF(WEEKDAY(Table2[[#This Row],[GameDate]])=4,"WED",IF(WEEKDAY(Table2[[#This Row],[GameDate]])=5,"THU",IF(WEEKDAY(Table2[[#This Row],[GameDate]])=6,"FRI", "SAT"))))))</f>
        <v>THU</v>
      </c>
      <c r="AF19" s="2">
        <f>Table2[[#This Row],[ActualAwayScore]]-Table2[[#This Row],[PredictedAwayScore]]</f>
        <v>-1</v>
      </c>
      <c r="AG19" s="2">
        <f>Table2[[#This Row],[ActualHomeScore]]-Table2[[#This Row],[PredictedHomeScore]]</f>
        <v>-3</v>
      </c>
      <c r="AH19" s="2">
        <f t="shared" si="3"/>
        <v>5</v>
      </c>
      <c r="AI19" s="2">
        <f t="shared" si="4"/>
        <v>-5</v>
      </c>
      <c r="AM19" t="s">
        <v>1784</v>
      </c>
      <c r="AO19" t="s">
        <v>1785</v>
      </c>
      <c r="AP19" s="30">
        <f>COUNTIFS($I$3:$I$1315,"OT",$M$3:$M$1315,"OT",$O$3:$O$1315,"N")</f>
        <v>5</v>
      </c>
    </row>
    <row r="20" spans="1:47" x14ac:dyDescent="0.25">
      <c r="A20" s="4">
        <v>45573</v>
      </c>
      <c r="B20" s="4">
        <v>45575</v>
      </c>
      <c r="C20" s="7" t="s">
        <v>134</v>
      </c>
      <c r="D20" s="2" t="s">
        <v>36</v>
      </c>
      <c r="E20" s="2" t="s">
        <v>37</v>
      </c>
      <c r="F20" s="2">
        <v>1</v>
      </c>
      <c r="G20" s="2">
        <v>5</v>
      </c>
      <c r="H20" s="2" t="str">
        <f t="shared" si="0"/>
        <v>MIN</v>
      </c>
      <c r="I20" s="2" t="s">
        <v>40</v>
      </c>
      <c r="J20" s="2">
        <v>2</v>
      </c>
      <c r="K20" s="2">
        <v>3</v>
      </c>
      <c r="L20" s="2" t="str">
        <f t="shared" si="1"/>
        <v>MIN</v>
      </c>
      <c r="M20" s="4" t="s">
        <v>40</v>
      </c>
      <c r="N20" s="2">
        <f>IF(ISBLANK(Table2[[#This Row],[ActualResult]]), 0, 1)</f>
        <v>1</v>
      </c>
      <c r="O20" s="2" t="str">
        <f>IF(ISBLANK(Table2[[#This Row],[ActualResult]]), "_", IF(Table2[[#This Row],[ActualWinner]]=Table2[[#This Row],[PredictedWinner]], "Y", "N"))</f>
        <v>Y</v>
      </c>
      <c r="P20" s="2" t="str">
        <f>IF(Table2[[#This Row],[ActualAwayScore]]&gt;Table2[[#This Row],[PredictedAwayScore]], "N", IF(ISBLANK(Table2[[#This Row],[ActualResult]]), "_", IF(Table2[[#This Row],[ActualAwayScore]]=Table2[[#This Row],[PredictedAwayScore]], "Y", "N")))</f>
        <v>N</v>
      </c>
      <c r="Q20" s="2" t="str">
        <f>IF(Table2[[#This Row],[ActualHomeScore]]&gt;Table2[[#This Row],[PredictedHomeScore]],"N", IF(ISBLANK(Table2[[#This Row],[ActualResult]]), "_", IF(Table2[[#This Row],[ActualHomeScore]]=Table2[[#This Row],[PredictedHomeScore]], "Y", "N")))</f>
        <v>N</v>
      </c>
      <c r="R20" s="2">
        <v>0</v>
      </c>
      <c r="S20" s="2" t="str">
        <f t="shared" si="2"/>
        <v>CBJ</v>
      </c>
      <c r="T20" s="2">
        <f>IF(INDEX(StatsRegularSeason20242025!$A$2:$C$33,MATCH(Table2[[#This Row],[AwayTeam]],StatsRegularSeason20242025!$A$2:$A$33,0),2)=INDEX(StatsRegularSeason20242025!$A$2:$C$33,MATCH(Table2[[#This Row],[HomeTeam]],StatsRegularSeason20242025!$A$2:$A$33,0),2),1,0)</f>
        <v>0</v>
      </c>
      <c r="U20" s="2">
        <f>IF(INDEX(StatsRegularSeason20242025!$A$2:$C$33,MATCH(Table2[[#This Row],[AwayTeam]],StatsRegularSeason20242025!$A$2:$A$33,0),3)=INDEX(StatsRegularSeason20242025!$A$2:$C$33,MATCH(Table2[[#This Row],[HomeTeam]],StatsRegularSeason20242025!$A$2:$A$33,0),3),1,0)</f>
        <v>0</v>
      </c>
      <c r="V20" s="2">
        <f>IF(Table2[[#This Row],[InterConf]]=1,IF(Table2[[#This Row],[InterDiv]]=0, 1, 0), 0)</f>
        <v>0</v>
      </c>
      <c r="W20" s="2">
        <f>IF(INDEX(StatsRegularSeason20242025!$A$2:$C$33,MATCH(Table2[[#This Row],[AwayTeam]],StatsRegularSeason20242025!$A$2:$A$33,0),2)&lt;&gt;INDEX(StatsRegularSeason20242025!$A$2:$C$33,MATCH(Table2[[#This Row],[HomeTeam]],StatsRegularSeason20242025!$A$2:$A$33,0),2),1,0)</f>
        <v>1</v>
      </c>
      <c r="X20" s="2"/>
      <c r="Y20" s="2"/>
      <c r="Z20" s="2">
        <f>IF(AND(Table2[[#This Row],[GameIsOver]]=1,Table2[[#This Row],[ActualHomeScore]]*Table2[[#This Row],[ActualAwayScore]]=0), 1,0)</f>
        <v>0</v>
      </c>
      <c r="AA20" s="2">
        <f>IF(Table2[[#This Row],[GameIsOver]]=0,0, IF(Table2[[#This Row],[ActualWinner]]=Table2[[#This Row],[AwayTeam]], 2, IF(OR(Table2[[#This Row],[ActualResult]]="OT", Table2[[#This Row],[ActualResult]]="SO"), 1, 0)))</f>
        <v>0</v>
      </c>
      <c r="AB20" s="2">
        <f>IF(Table2[[#This Row],[GameIsOver]]= 0, 0, IF(Table2[[#This Row],[ActualWinner]]=Table2[[#This Row],[HomeTeam]], 2, IF(OR(Table2[[#This Row],[ActualResult]]="OT", Table2[[#This Row],[ActualResult]]="SO"), 1, 0)))</f>
        <v>2</v>
      </c>
      <c r="AC20" s="33">
        <f>(($AR$11)*IF(Table2[[#This Row],[CorrectWinnerPrediction]]="Y", 1, 0))+(($AR$12)*IF(Table2[[#This Row],[CorrectAwayScorePrediction]]="Y", 1, 0))+(($AR$13)*IF(Table2[[#This Row],[CorrectHomeScorePrediction]]="Y", 1, 0))</f>
        <v>0.8</v>
      </c>
      <c r="AD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 s="4" t="str">
        <f>IF(WEEKDAY(Table2[[#This Row],[GameDate]])=1,"SUN",IF(WEEKDAY(Table2[[#This Row],[GameDate]])=2,"MON",IF(WEEKDAY(Table2[[#This Row],[GameDate]])=3,"TUE",IF(WEEKDAY(Table2[[#This Row],[GameDate]])=4,"WED",IF(WEEKDAY(Table2[[#This Row],[GameDate]])=5,"THU",IF(WEEKDAY(Table2[[#This Row],[GameDate]])=6,"FRI", "SAT"))))))</f>
        <v>THU</v>
      </c>
      <c r="AF20" s="2">
        <f>Table2[[#This Row],[ActualAwayScore]]-Table2[[#This Row],[PredictedAwayScore]]</f>
        <v>1</v>
      </c>
      <c r="AG20" s="2">
        <f>Table2[[#This Row],[ActualHomeScore]]-Table2[[#This Row],[PredictedHomeScore]]</f>
        <v>-2</v>
      </c>
      <c r="AH20" s="2">
        <f t="shared" si="3"/>
        <v>5</v>
      </c>
      <c r="AI20" s="2">
        <f t="shared" si="4"/>
        <v>-5</v>
      </c>
      <c r="AO20" t="s">
        <v>1786</v>
      </c>
      <c r="AP20" s="30">
        <f>COUNTIFS($I$3:$I$1315,"SO",$M$3:$M$1315,"SO",$O$3:$O$1315,"N")</f>
        <v>1</v>
      </c>
    </row>
    <row r="21" spans="1:47" x14ac:dyDescent="0.25">
      <c r="A21" s="5">
        <v>45573</v>
      </c>
      <c r="B21" s="5">
        <v>45575</v>
      </c>
      <c r="C21" s="8" t="s">
        <v>135</v>
      </c>
      <c r="D21" s="3" t="s">
        <v>13</v>
      </c>
      <c r="E21" s="3" t="s">
        <v>38</v>
      </c>
      <c r="F21" s="3">
        <v>4</v>
      </c>
      <c r="G21" s="3">
        <v>1</v>
      </c>
      <c r="H21" s="3" t="str">
        <f t="shared" si="0"/>
        <v>STL</v>
      </c>
      <c r="I21" s="3" t="s">
        <v>40</v>
      </c>
      <c r="J21" s="3">
        <v>5</v>
      </c>
      <c r="K21" s="3">
        <v>4</v>
      </c>
      <c r="L21" s="2" t="str">
        <f t="shared" si="1"/>
        <v>STL</v>
      </c>
      <c r="M21" s="5" t="s">
        <v>77</v>
      </c>
      <c r="N21" s="3">
        <f>IF(ISBLANK(Table2[[#This Row],[ActualResult]]), 0, 1)</f>
        <v>1</v>
      </c>
      <c r="O21" s="3" t="str">
        <f>IF(ISBLANK(Table2[[#This Row],[ActualResult]]), "_", IF(Table2[[#This Row],[ActualWinner]]=Table2[[#This Row],[PredictedWinner]], "Y", "N"))</f>
        <v>Y</v>
      </c>
      <c r="P21" s="3" t="str">
        <f>IF(Table2[[#This Row],[ActualAwayScore]]&gt;Table2[[#This Row],[PredictedAwayScore]], "N", IF(ISBLANK(Table2[[#This Row],[ActualResult]]), "_", IF(Table2[[#This Row],[ActualAwayScore]]=Table2[[#This Row],[PredictedAwayScore]], "Y", "N")))</f>
        <v>N</v>
      </c>
      <c r="Q21" s="3" t="str">
        <f>IF(Table2[[#This Row],[ActualHomeScore]]&gt;Table2[[#This Row],[PredictedHomeScore]],"N", IF(ISBLANK(Table2[[#This Row],[ActualResult]]), "_", IF(Table2[[#This Row],[ActualHomeScore]]=Table2[[#This Row],[PredictedHomeScore]], "Y", "N")))</f>
        <v>N</v>
      </c>
      <c r="R21" s="2">
        <v>0</v>
      </c>
      <c r="S21" s="2" t="str">
        <f t="shared" si="2"/>
        <v>SJS</v>
      </c>
      <c r="T21" s="2">
        <f>IF(INDEX(StatsRegularSeason20242025!$A$2:$C$33,MATCH(Table2[[#This Row],[AwayTeam]],StatsRegularSeason20242025!$A$2:$A$33,0),2)=INDEX(StatsRegularSeason20242025!$A$2:$C$33,MATCH(Table2[[#This Row],[HomeTeam]],StatsRegularSeason20242025!$A$2:$A$33,0),2),1,0)</f>
        <v>1</v>
      </c>
      <c r="U21" s="2">
        <f>IF(INDEX(StatsRegularSeason20242025!$A$2:$C$33,MATCH(Table2[[#This Row],[AwayTeam]],StatsRegularSeason20242025!$A$2:$A$33,0),3)=INDEX(StatsRegularSeason20242025!$A$2:$C$33,MATCH(Table2[[#This Row],[HomeTeam]],StatsRegularSeason20242025!$A$2:$A$33,0),3),1,0)</f>
        <v>0</v>
      </c>
      <c r="V21" s="2">
        <f>IF(Table2[[#This Row],[InterConf]]=1,IF(Table2[[#This Row],[InterDiv]]=0, 1, 0), 0)</f>
        <v>1</v>
      </c>
      <c r="W21" s="2">
        <f>IF(INDEX(StatsRegularSeason20242025!$A$2:$C$33,MATCH(Table2[[#This Row],[AwayTeam]],StatsRegularSeason20242025!$A$2:$A$33,0),2)&lt;&gt;INDEX(StatsRegularSeason20242025!$A$2:$C$33,MATCH(Table2[[#This Row],[HomeTeam]],StatsRegularSeason20242025!$A$2:$A$33,0),2),1,0)</f>
        <v>0</v>
      </c>
      <c r="X21" s="2"/>
      <c r="Y21" s="2"/>
      <c r="Z21" s="2">
        <f>IF(AND(Table2[[#This Row],[GameIsOver]]=1,Table2[[#This Row],[ActualHomeScore]]*Table2[[#This Row],[ActualAwayScore]]=0), 1,0)</f>
        <v>0</v>
      </c>
      <c r="AA21" s="2">
        <f>IF(Table2[[#This Row],[GameIsOver]]=0,0, IF(Table2[[#This Row],[ActualWinner]]=Table2[[#This Row],[AwayTeam]], 2, IF(OR(Table2[[#This Row],[ActualResult]]="OT", Table2[[#This Row],[ActualResult]]="SO"), 1, 0)))</f>
        <v>2</v>
      </c>
      <c r="AB21" s="2">
        <f>IF(Table2[[#This Row],[GameIsOver]]= 0, 0, IF(Table2[[#This Row],[ActualWinner]]=Table2[[#This Row],[HomeTeam]], 2, IF(OR(Table2[[#This Row],[ActualResult]]="OT", Table2[[#This Row],[ActualResult]]="SO"), 1, 0)))</f>
        <v>1</v>
      </c>
      <c r="AC21" s="33">
        <f>(($AR$11)*IF(Table2[[#This Row],[CorrectWinnerPrediction]]="Y", 1, 0))+(($AR$12)*IF(Table2[[#This Row],[CorrectAwayScorePrediction]]="Y", 1, 0))+(($AR$13)*IF(Table2[[#This Row],[CorrectHomeScorePrediction]]="Y", 1, 0))</f>
        <v>0.8</v>
      </c>
      <c r="AD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 s="5" t="str">
        <f>IF(WEEKDAY(Table2[[#This Row],[GameDate]])=1,"SUN",IF(WEEKDAY(Table2[[#This Row],[GameDate]])=2,"MON",IF(WEEKDAY(Table2[[#This Row],[GameDate]])=3,"TUE",IF(WEEKDAY(Table2[[#This Row],[GameDate]])=4,"WED",IF(WEEKDAY(Table2[[#This Row],[GameDate]])=5,"THU",IF(WEEKDAY(Table2[[#This Row],[GameDate]])=6,"FRI", "SAT"))))))</f>
        <v>THU</v>
      </c>
      <c r="AF21" s="2">
        <f>Table2[[#This Row],[ActualAwayScore]]-Table2[[#This Row],[PredictedAwayScore]]</f>
        <v>1</v>
      </c>
      <c r="AG21" s="2">
        <f>Table2[[#This Row],[ActualHomeScore]]-Table2[[#This Row],[PredictedHomeScore]]</f>
        <v>3</v>
      </c>
      <c r="AH21" s="2">
        <f t="shared" si="3"/>
        <v>5</v>
      </c>
      <c r="AI21" s="2">
        <f t="shared" si="4"/>
        <v>-5</v>
      </c>
      <c r="AO21" t="s">
        <v>1787</v>
      </c>
      <c r="AP21" s="30">
        <f>COUNTIFS($I$3:$I$1315,"OT",$M$3:$M$1315,"SO",$O$3:$O$1315,"N")</f>
        <v>0</v>
      </c>
    </row>
    <row r="22" spans="1:47" x14ac:dyDescent="0.25">
      <c r="A22" s="4">
        <v>45574</v>
      </c>
      <c r="B22" s="4">
        <v>45576</v>
      </c>
      <c r="C22" s="7" t="s">
        <v>136</v>
      </c>
      <c r="D22" s="2" t="s">
        <v>43</v>
      </c>
      <c r="E22" s="2" t="s">
        <v>44</v>
      </c>
      <c r="F22" s="2">
        <v>3</v>
      </c>
      <c r="G22" s="2">
        <v>6</v>
      </c>
      <c r="H22" s="2" t="str">
        <f t="shared" si="0"/>
        <v>CAR</v>
      </c>
      <c r="I22" s="2" t="s">
        <v>40</v>
      </c>
      <c r="J22" s="2">
        <v>4</v>
      </c>
      <c r="K22" s="2">
        <v>1</v>
      </c>
      <c r="L22" s="13" t="str">
        <f t="shared" si="1"/>
        <v>TBL</v>
      </c>
      <c r="M22" s="2" t="s">
        <v>40</v>
      </c>
      <c r="N22" s="2">
        <f>IF(ISBLANK(Table2[[#This Row],[ActualResult]]), 0, 1)</f>
        <v>1</v>
      </c>
      <c r="O22" s="2" t="str">
        <f>IF(ISBLANK(Table2[[#This Row],[ActualResult]]), "_", IF(Table2[[#This Row],[ActualWinner]]=Table2[[#This Row],[PredictedWinner]], "Y", "N"))</f>
        <v>N</v>
      </c>
      <c r="P22" s="2" t="str">
        <f>IF(Table2[[#This Row],[ActualAwayScore]]&gt;Table2[[#This Row],[PredictedAwayScore]], "N", IF(ISBLANK(Table2[[#This Row],[ActualResult]]), "_", IF(Table2[[#This Row],[ActualAwayScore]]=Table2[[#This Row],[PredictedAwayScore]], "Y", "N")))</f>
        <v>N</v>
      </c>
      <c r="Q22" s="2" t="str">
        <f>IF(Table2[[#This Row],[ActualHomeScore]]&gt;Table2[[#This Row],[PredictedHomeScore]],"N", IF(ISBLANK(Table2[[#This Row],[ActualResult]]), "_", IF(Table2[[#This Row],[ActualHomeScore]]=Table2[[#This Row],[PredictedHomeScore]], "Y", "N")))</f>
        <v>N</v>
      </c>
      <c r="R22" s="2">
        <v>1</v>
      </c>
      <c r="S22" s="2" t="str">
        <f t="shared" si="2"/>
        <v>CAR</v>
      </c>
      <c r="T22" s="2">
        <f>IF(INDEX(StatsRegularSeason20242025!$A$2:$C$33,MATCH(Table2[[#This Row],[AwayTeam]],StatsRegularSeason20242025!$A$2:$A$33,0),2)=INDEX(StatsRegularSeason20242025!$A$2:$C$33,MATCH(Table2[[#This Row],[HomeTeam]],StatsRegularSeason20242025!$A$2:$A$33,0),2),1,0)</f>
        <v>1</v>
      </c>
      <c r="U22" s="2">
        <f>IF(INDEX(StatsRegularSeason20242025!$A$2:$C$33,MATCH(Table2[[#This Row],[AwayTeam]],StatsRegularSeason20242025!$A$2:$A$33,0),3)=INDEX(StatsRegularSeason20242025!$A$2:$C$33,MATCH(Table2[[#This Row],[HomeTeam]],StatsRegularSeason20242025!$A$2:$A$33,0),3),1,0)</f>
        <v>0</v>
      </c>
      <c r="V22" s="2">
        <f>IF(Table2[[#This Row],[InterConf]]=1,IF(Table2[[#This Row],[InterDiv]]=0, 1, 0), 0)</f>
        <v>1</v>
      </c>
      <c r="W22" s="2">
        <f>IF(INDEX(StatsRegularSeason20242025!$A$2:$C$33,MATCH(Table2[[#This Row],[AwayTeam]],StatsRegularSeason20242025!$A$2:$A$33,0),2)&lt;&gt;INDEX(StatsRegularSeason20242025!$A$2:$C$33,MATCH(Table2[[#This Row],[HomeTeam]],StatsRegularSeason20242025!$A$2:$A$33,0),2),1,0)</f>
        <v>0</v>
      </c>
      <c r="X22" s="2"/>
      <c r="Y22" s="2"/>
      <c r="Z22" s="2">
        <f>IF(AND(Table2[[#This Row],[GameIsOver]]=1,Table2[[#This Row],[ActualHomeScore]]*Table2[[#This Row],[ActualAwayScore]]=0), 1,0)</f>
        <v>0</v>
      </c>
      <c r="AA22" s="2">
        <f>IF(Table2[[#This Row],[GameIsOver]]=0,0, IF(Table2[[#This Row],[ActualWinner]]=Table2[[#This Row],[AwayTeam]], 2, IF(OR(Table2[[#This Row],[ActualResult]]="OT", Table2[[#This Row],[ActualResult]]="SO"), 1, 0)))</f>
        <v>2</v>
      </c>
      <c r="AB22" s="2">
        <f>IF(Table2[[#This Row],[GameIsOver]]= 0, 0, IF(Table2[[#This Row],[ActualWinner]]=Table2[[#This Row],[HomeTeam]], 2, IF(OR(Table2[[#This Row],[ActualResult]]="OT", Table2[[#This Row],[ActualResult]]="SO"), 1, 0)))</f>
        <v>0</v>
      </c>
      <c r="AC22" s="33">
        <f>(($AR$11)*IF(Table2[[#This Row],[CorrectWinnerPrediction]]="Y", 1, 0))+(($AR$12)*IF(Table2[[#This Row],[CorrectAwayScorePrediction]]="Y", 1, 0))+(($AR$13)*IF(Table2[[#This Row],[CorrectHomeScorePrediction]]="Y", 1, 0))</f>
        <v>0</v>
      </c>
      <c r="AD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 s="4" t="str">
        <f>IF(WEEKDAY(Table2[[#This Row],[GameDate]])=1,"SUN",IF(WEEKDAY(Table2[[#This Row],[GameDate]])=2,"MON",IF(WEEKDAY(Table2[[#This Row],[GameDate]])=3,"TUE",IF(WEEKDAY(Table2[[#This Row],[GameDate]])=4,"WED",IF(WEEKDAY(Table2[[#This Row],[GameDate]])=5,"THU",IF(WEEKDAY(Table2[[#This Row],[GameDate]])=6,"FRI", "SAT"))))))</f>
        <v>FRI</v>
      </c>
      <c r="AF22" s="2">
        <f>Table2[[#This Row],[ActualAwayScore]]-Table2[[#This Row],[PredictedAwayScore]]</f>
        <v>1</v>
      </c>
      <c r="AG22" s="2">
        <f>Table2[[#This Row],[ActualHomeScore]]-Table2[[#This Row],[PredictedHomeScore]]</f>
        <v>-5</v>
      </c>
      <c r="AH22" s="2">
        <f t="shared" si="3"/>
        <v>2</v>
      </c>
      <c r="AI22" s="2">
        <f t="shared" si="4"/>
        <v>-8</v>
      </c>
      <c r="AO22" t="s">
        <v>1788</v>
      </c>
      <c r="AP22">
        <f>COUNTIFS($I$3:$I$1315,"SO",$M$3:$M$1315,"OT",$O$3:$O$1315,"N")</f>
        <v>3</v>
      </c>
    </row>
    <row r="23" spans="1:47" x14ac:dyDescent="0.25">
      <c r="A23" s="4">
        <v>45574</v>
      </c>
      <c r="B23" s="4">
        <v>45576</v>
      </c>
      <c r="C23" s="7" t="s">
        <v>137</v>
      </c>
      <c r="D23" s="2" t="s">
        <v>17</v>
      </c>
      <c r="E23" s="2" t="s">
        <v>22</v>
      </c>
      <c r="F23" s="2">
        <v>0</v>
      </c>
      <c r="G23" s="2">
        <v>4</v>
      </c>
      <c r="H23" s="2" t="str">
        <f t="shared" si="0"/>
        <v>WPG</v>
      </c>
      <c r="I23" s="2" t="s">
        <v>40</v>
      </c>
      <c r="J23" s="2">
        <v>1</v>
      </c>
      <c r="K23" s="2">
        <v>2</v>
      </c>
      <c r="L23" s="2" t="str">
        <f t="shared" si="1"/>
        <v>WPG</v>
      </c>
      <c r="M23" s="2" t="s">
        <v>77</v>
      </c>
      <c r="N23" s="2">
        <f>IF(ISBLANK(Table2[[#This Row],[ActualResult]]), 0, 1)</f>
        <v>1</v>
      </c>
      <c r="O23" s="2" t="str">
        <f>IF(ISBLANK(Table2[[#This Row],[ActualResult]]), "_", IF(Table2[[#This Row],[ActualWinner]]=Table2[[#This Row],[PredictedWinner]], "Y", "N"))</f>
        <v>Y</v>
      </c>
      <c r="P23" s="2" t="str">
        <f>IF(Table2[[#This Row],[ActualAwayScore]]&gt;Table2[[#This Row],[PredictedAwayScore]], "N", IF(ISBLANK(Table2[[#This Row],[ActualResult]]), "_", IF(Table2[[#This Row],[ActualAwayScore]]=Table2[[#This Row],[PredictedAwayScore]], "Y", "N")))</f>
        <v>N</v>
      </c>
      <c r="Q23" s="2" t="str">
        <f>IF(Table2[[#This Row],[ActualHomeScore]]&gt;Table2[[#This Row],[PredictedHomeScore]],"N", IF(ISBLANK(Table2[[#This Row],[ActualResult]]), "_", IF(Table2[[#This Row],[ActualHomeScore]]=Table2[[#This Row],[PredictedHomeScore]], "Y", "N")))</f>
        <v>N</v>
      </c>
      <c r="R23" s="2">
        <v>1</v>
      </c>
      <c r="S23" s="2" t="str">
        <f t="shared" si="2"/>
        <v>CHI</v>
      </c>
      <c r="T23" s="2">
        <f>IF(INDEX(StatsRegularSeason20242025!$A$2:$C$33,MATCH(Table2[[#This Row],[AwayTeam]],StatsRegularSeason20242025!$A$2:$A$33,0),2)=INDEX(StatsRegularSeason20242025!$A$2:$C$33,MATCH(Table2[[#This Row],[HomeTeam]],StatsRegularSeason20242025!$A$2:$A$33,0),2),1,0)</f>
        <v>1</v>
      </c>
      <c r="U23" s="2">
        <f>IF(INDEX(StatsRegularSeason20242025!$A$2:$C$33,MATCH(Table2[[#This Row],[AwayTeam]],StatsRegularSeason20242025!$A$2:$A$33,0),3)=INDEX(StatsRegularSeason20242025!$A$2:$C$33,MATCH(Table2[[#This Row],[HomeTeam]],StatsRegularSeason20242025!$A$2:$A$33,0),3),1,0)</f>
        <v>1</v>
      </c>
      <c r="V23" s="2">
        <f>IF(Table2[[#This Row],[InterConf]]=1,IF(Table2[[#This Row],[InterDiv]]=0, 1, 0), 0)</f>
        <v>0</v>
      </c>
      <c r="W23" s="2">
        <f>IF(INDEX(StatsRegularSeason20242025!$A$2:$C$33,MATCH(Table2[[#This Row],[AwayTeam]],StatsRegularSeason20242025!$A$2:$A$33,0),2)&lt;&gt;INDEX(StatsRegularSeason20242025!$A$2:$C$33,MATCH(Table2[[#This Row],[HomeTeam]],StatsRegularSeason20242025!$A$2:$A$33,0),2),1,0)</f>
        <v>0</v>
      </c>
      <c r="X23" s="2"/>
      <c r="Y23" s="2"/>
      <c r="Z23" s="2">
        <f>IF(AND(Table2[[#This Row],[GameIsOver]]=1,Table2[[#This Row],[ActualHomeScore]]*Table2[[#This Row],[ActualAwayScore]]=0), 1,0)</f>
        <v>0</v>
      </c>
      <c r="AA23" s="2">
        <f>IF(Table2[[#This Row],[GameIsOver]]=0,0, IF(Table2[[#This Row],[ActualWinner]]=Table2[[#This Row],[AwayTeam]], 2, IF(OR(Table2[[#This Row],[ActualResult]]="OT", Table2[[#This Row],[ActualResult]]="SO"), 1, 0)))</f>
        <v>1</v>
      </c>
      <c r="AB23" s="2">
        <f>IF(Table2[[#This Row],[GameIsOver]]= 0, 0, IF(Table2[[#This Row],[ActualWinner]]=Table2[[#This Row],[HomeTeam]], 2, IF(OR(Table2[[#This Row],[ActualResult]]="OT", Table2[[#This Row],[ActualResult]]="SO"), 1, 0)))</f>
        <v>2</v>
      </c>
      <c r="AC23" s="33">
        <f>(($AR$11)*IF(Table2[[#This Row],[CorrectWinnerPrediction]]="Y", 1, 0))+(($AR$12)*IF(Table2[[#This Row],[CorrectAwayScorePrediction]]="Y", 1, 0))+(($AR$13)*IF(Table2[[#This Row],[CorrectHomeScorePrediction]]="Y", 1, 0))</f>
        <v>0.8</v>
      </c>
      <c r="AD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 s="4" t="str">
        <f>IF(WEEKDAY(Table2[[#This Row],[GameDate]])=1,"SUN",IF(WEEKDAY(Table2[[#This Row],[GameDate]])=2,"MON",IF(WEEKDAY(Table2[[#This Row],[GameDate]])=3,"TUE",IF(WEEKDAY(Table2[[#This Row],[GameDate]])=4,"WED",IF(WEEKDAY(Table2[[#This Row],[GameDate]])=5,"THU",IF(WEEKDAY(Table2[[#This Row],[GameDate]])=6,"FRI", "SAT"))))))</f>
        <v>FRI</v>
      </c>
      <c r="AF23" s="2">
        <f>Table2[[#This Row],[ActualAwayScore]]-Table2[[#This Row],[PredictedAwayScore]]</f>
        <v>1</v>
      </c>
      <c r="AG23" s="2">
        <f>Table2[[#This Row],[ActualHomeScore]]-Table2[[#This Row],[PredictedHomeScore]]</f>
        <v>-2</v>
      </c>
      <c r="AH23" s="2">
        <f t="shared" si="3"/>
        <v>2</v>
      </c>
      <c r="AI23" s="2">
        <f t="shared" si="4"/>
        <v>-8</v>
      </c>
    </row>
    <row r="24" spans="1:47" x14ac:dyDescent="0.25">
      <c r="A24" s="4">
        <v>45574</v>
      </c>
      <c r="B24" s="4">
        <v>45576</v>
      </c>
      <c r="C24" s="7" t="s">
        <v>138</v>
      </c>
      <c r="D24" s="2" t="s">
        <v>45</v>
      </c>
      <c r="E24" s="2" t="s">
        <v>25</v>
      </c>
      <c r="F24" s="2">
        <v>1</v>
      </c>
      <c r="G24" s="2">
        <v>3</v>
      </c>
      <c r="H24" s="2" t="str">
        <f t="shared" si="0"/>
        <v>VAN</v>
      </c>
      <c r="I24" s="2" t="s">
        <v>40</v>
      </c>
      <c r="J24" s="2">
        <v>3</v>
      </c>
      <c r="K24" s="2">
        <v>2</v>
      </c>
      <c r="L24" s="2" t="str">
        <f t="shared" si="1"/>
        <v>PHI</v>
      </c>
      <c r="M24" s="2" t="s">
        <v>39</v>
      </c>
      <c r="N24" s="2">
        <f>IF(ISBLANK(Table2[[#This Row],[ActualResult]]), 0, 1)</f>
        <v>1</v>
      </c>
      <c r="O24" s="2" t="str">
        <f>IF(ISBLANK(Table2[[#This Row],[ActualResult]]), "_", IF(Table2[[#This Row],[ActualWinner]]=Table2[[#This Row],[PredictedWinner]], "Y", "N"))</f>
        <v>N</v>
      </c>
      <c r="P24" s="2" t="str">
        <f>IF(Table2[[#This Row],[ActualAwayScore]]&gt;Table2[[#This Row],[PredictedAwayScore]], "N", IF(ISBLANK(Table2[[#This Row],[ActualResult]]), "_", IF(Table2[[#This Row],[ActualAwayScore]]=Table2[[#This Row],[PredictedAwayScore]], "Y", "N")))</f>
        <v>N</v>
      </c>
      <c r="Q24" s="2" t="str">
        <f>IF(Table2[[#This Row],[ActualHomeScore]]&gt;Table2[[#This Row],[PredictedHomeScore]],"N", IF(ISBLANK(Table2[[#This Row],[ActualResult]]), "_", IF(Table2[[#This Row],[ActualHomeScore]]=Table2[[#This Row],[PredictedHomeScore]], "Y", "N")))</f>
        <v>N</v>
      </c>
      <c r="R24" s="2">
        <v>0</v>
      </c>
      <c r="S24" s="2" t="str">
        <f t="shared" si="2"/>
        <v>VAN</v>
      </c>
      <c r="T24" s="2">
        <f>IF(INDEX(StatsRegularSeason20242025!$A$2:$C$33,MATCH(Table2[[#This Row],[AwayTeam]],StatsRegularSeason20242025!$A$2:$A$33,0),2)=INDEX(StatsRegularSeason20242025!$A$2:$C$33,MATCH(Table2[[#This Row],[HomeTeam]],StatsRegularSeason20242025!$A$2:$A$33,0),2),1,0)</f>
        <v>0</v>
      </c>
      <c r="U24" s="2">
        <f>IF(INDEX(StatsRegularSeason20242025!$A$2:$C$33,MATCH(Table2[[#This Row],[AwayTeam]],StatsRegularSeason20242025!$A$2:$A$33,0),3)=INDEX(StatsRegularSeason20242025!$A$2:$C$33,MATCH(Table2[[#This Row],[HomeTeam]],StatsRegularSeason20242025!$A$2:$A$33,0),3),1,0)</f>
        <v>0</v>
      </c>
      <c r="V24" s="2">
        <f>IF(Table2[[#This Row],[InterConf]]=1,IF(Table2[[#This Row],[InterDiv]]=0, 1, 0), 0)</f>
        <v>0</v>
      </c>
      <c r="W24" s="2">
        <f>IF(INDEX(StatsRegularSeason20242025!$A$2:$C$33,MATCH(Table2[[#This Row],[AwayTeam]],StatsRegularSeason20242025!$A$2:$A$33,0),2)&lt;&gt;INDEX(StatsRegularSeason20242025!$A$2:$C$33,MATCH(Table2[[#This Row],[HomeTeam]],StatsRegularSeason20242025!$A$2:$A$33,0),2),1,0)</f>
        <v>1</v>
      </c>
      <c r="X24" s="2"/>
      <c r="Y24" s="2"/>
      <c r="Z24" s="2">
        <f>IF(AND(Table2[[#This Row],[GameIsOver]]=1,Table2[[#This Row],[ActualHomeScore]]*Table2[[#This Row],[ActualAwayScore]]=0), 1,0)</f>
        <v>0</v>
      </c>
      <c r="AA24" s="2">
        <f>IF(Table2[[#This Row],[GameIsOver]]=0,0, IF(Table2[[#This Row],[ActualWinner]]=Table2[[#This Row],[AwayTeam]], 2, IF(OR(Table2[[#This Row],[ActualResult]]="OT", Table2[[#This Row],[ActualResult]]="SO"), 1, 0)))</f>
        <v>2</v>
      </c>
      <c r="AB24" s="2">
        <f>IF(Table2[[#This Row],[GameIsOver]]= 0, 0, IF(Table2[[#This Row],[ActualWinner]]=Table2[[#This Row],[HomeTeam]], 2, IF(OR(Table2[[#This Row],[ActualResult]]="OT", Table2[[#This Row],[ActualResult]]="SO"), 1, 0)))</f>
        <v>1</v>
      </c>
      <c r="AC24" s="33">
        <f>(($AR$11)*IF(Table2[[#This Row],[CorrectWinnerPrediction]]="Y", 1, 0))+(($AR$12)*IF(Table2[[#This Row],[CorrectAwayScorePrediction]]="Y", 1, 0))+(($AR$13)*IF(Table2[[#This Row],[CorrectHomeScorePrediction]]="Y", 1, 0))</f>
        <v>0</v>
      </c>
      <c r="AD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 s="4" t="str">
        <f>IF(WEEKDAY(Table2[[#This Row],[GameDate]])=1,"SUN",IF(WEEKDAY(Table2[[#This Row],[GameDate]])=2,"MON",IF(WEEKDAY(Table2[[#This Row],[GameDate]])=3,"TUE",IF(WEEKDAY(Table2[[#This Row],[GameDate]])=4,"WED",IF(WEEKDAY(Table2[[#This Row],[GameDate]])=5,"THU",IF(WEEKDAY(Table2[[#This Row],[GameDate]])=6,"FRI", "SAT"))))))</f>
        <v>FRI</v>
      </c>
      <c r="AF24" s="2">
        <f>Table2[[#This Row],[ActualAwayScore]]-Table2[[#This Row],[PredictedAwayScore]]</f>
        <v>2</v>
      </c>
      <c r="AG24" s="2">
        <f>Table2[[#This Row],[ActualHomeScore]]-Table2[[#This Row],[PredictedHomeScore]]</f>
        <v>-1</v>
      </c>
      <c r="AH24" s="2">
        <f t="shared" si="3"/>
        <v>2</v>
      </c>
      <c r="AI24" s="2">
        <f t="shared" si="4"/>
        <v>-8</v>
      </c>
    </row>
    <row r="25" spans="1:47" x14ac:dyDescent="0.25">
      <c r="A25" s="5">
        <v>45574</v>
      </c>
      <c r="B25" s="5">
        <v>45576</v>
      </c>
      <c r="C25" s="8" t="s">
        <v>139</v>
      </c>
      <c r="D25" s="3" t="s">
        <v>13</v>
      </c>
      <c r="E25" s="3" t="s">
        <v>27</v>
      </c>
      <c r="F25" s="3">
        <v>5</v>
      </c>
      <c r="G25" s="3">
        <v>4</v>
      </c>
      <c r="H25" s="3" t="str">
        <f t="shared" si="0"/>
        <v>STL</v>
      </c>
      <c r="I25" s="3" t="s">
        <v>39</v>
      </c>
      <c r="J25" s="3">
        <v>3</v>
      </c>
      <c r="K25" s="3">
        <v>4</v>
      </c>
      <c r="L25" s="3" t="str">
        <f t="shared" si="1"/>
        <v>VGK</v>
      </c>
      <c r="M25" s="3" t="s">
        <v>40</v>
      </c>
      <c r="N25" s="3">
        <f>IF(ISBLANK(Table2[[#This Row],[ActualResult]]), 0, 1)</f>
        <v>1</v>
      </c>
      <c r="O25" s="3" t="str">
        <f>IF(ISBLANK(Table2[[#This Row],[ActualResult]]), "_", IF(Table2[[#This Row],[ActualWinner]]=Table2[[#This Row],[PredictedWinner]], "Y", "N"))</f>
        <v>N</v>
      </c>
      <c r="P25" s="3" t="str">
        <f>IF(Table2[[#This Row],[ActualAwayScore]]&gt;Table2[[#This Row],[PredictedAwayScore]], "N", IF(ISBLANK(Table2[[#This Row],[ActualResult]]), "_", IF(Table2[[#This Row],[ActualAwayScore]]=Table2[[#This Row],[PredictedAwayScore]], "Y", "N")))</f>
        <v>N</v>
      </c>
      <c r="Q25" s="3" t="str">
        <f>IF(Table2[[#This Row],[ActualHomeScore]]&gt;Table2[[#This Row],[PredictedHomeScore]],"N", IF(ISBLANK(Table2[[#This Row],[ActualResult]]), "_", IF(Table2[[#This Row],[ActualHomeScore]]=Table2[[#This Row],[PredictedHomeScore]], "Y", "N")))</f>
        <v>Y</v>
      </c>
      <c r="R25" s="2">
        <v>0</v>
      </c>
      <c r="S25" s="2" t="str">
        <f t="shared" si="2"/>
        <v>STL</v>
      </c>
      <c r="T25" s="2">
        <f>IF(INDEX(StatsRegularSeason20242025!$A$2:$C$33,MATCH(Table2[[#This Row],[AwayTeam]],StatsRegularSeason20242025!$A$2:$A$33,0),2)=INDEX(StatsRegularSeason20242025!$A$2:$C$33,MATCH(Table2[[#This Row],[HomeTeam]],StatsRegularSeason20242025!$A$2:$A$33,0),2),1,0)</f>
        <v>1</v>
      </c>
      <c r="U25" s="2">
        <f>IF(INDEX(StatsRegularSeason20242025!$A$2:$C$33,MATCH(Table2[[#This Row],[AwayTeam]],StatsRegularSeason20242025!$A$2:$A$33,0),3)=INDEX(StatsRegularSeason20242025!$A$2:$C$33,MATCH(Table2[[#This Row],[HomeTeam]],StatsRegularSeason20242025!$A$2:$A$33,0),3),1,0)</f>
        <v>0</v>
      </c>
      <c r="V25" s="2">
        <f>IF(Table2[[#This Row],[InterConf]]=1,IF(Table2[[#This Row],[InterDiv]]=0, 1, 0), 0)</f>
        <v>1</v>
      </c>
      <c r="W25" s="2">
        <f>IF(INDEX(StatsRegularSeason20242025!$A$2:$C$33,MATCH(Table2[[#This Row],[AwayTeam]],StatsRegularSeason20242025!$A$2:$A$33,0),2)&lt;&gt;INDEX(StatsRegularSeason20242025!$A$2:$C$33,MATCH(Table2[[#This Row],[HomeTeam]],StatsRegularSeason20242025!$A$2:$A$33,0),2),1,0)</f>
        <v>0</v>
      </c>
      <c r="X25" s="2"/>
      <c r="Y25" s="2"/>
      <c r="Z25" s="2">
        <f>IF(AND(Table2[[#This Row],[GameIsOver]]=1,Table2[[#This Row],[ActualHomeScore]]*Table2[[#This Row],[ActualAwayScore]]=0), 1,0)</f>
        <v>0</v>
      </c>
      <c r="AA25" s="2">
        <f>IF(Table2[[#This Row],[GameIsOver]]=0,0, IF(Table2[[#This Row],[ActualWinner]]=Table2[[#This Row],[AwayTeam]], 2, IF(OR(Table2[[#This Row],[ActualResult]]="OT", Table2[[#This Row],[ActualResult]]="SO"), 1, 0)))</f>
        <v>0</v>
      </c>
      <c r="AB25" s="2">
        <f>IF(Table2[[#This Row],[GameIsOver]]= 0, 0, IF(Table2[[#This Row],[ActualWinner]]=Table2[[#This Row],[HomeTeam]], 2, IF(OR(Table2[[#This Row],[ActualResult]]="OT", Table2[[#This Row],[ActualResult]]="SO"), 1, 0)))</f>
        <v>2</v>
      </c>
      <c r="AC25" s="33">
        <f>(($AR$11)*IF(Table2[[#This Row],[CorrectWinnerPrediction]]="Y", 1, 0))+(($AR$12)*IF(Table2[[#This Row],[CorrectAwayScorePrediction]]="Y", 1, 0))+(($AR$13)*IF(Table2[[#This Row],[CorrectHomeScorePrediction]]="Y", 1, 0))</f>
        <v>0.1</v>
      </c>
      <c r="AD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 s="5" t="str">
        <f>IF(WEEKDAY(Table2[[#This Row],[GameDate]])=1,"SUN",IF(WEEKDAY(Table2[[#This Row],[GameDate]])=2,"MON",IF(WEEKDAY(Table2[[#This Row],[GameDate]])=3,"TUE",IF(WEEKDAY(Table2[[#This Row],[GameDate]])=4,"WED",IF(WEEKDAY(Table2[[#This Row],[GameDate]])=5,"THU",IF(WEEKDAY(Table2[[#This Row],[GameDate]])=6,"FRI", "SAT"))))))</f>
        <v>FRI</v>
      </c>
      <c r="AF25" s="2">
        <f>Table2[[#This Row],[ActualAwayScore]]-Table2[[#This Row],[PredictedAwayScore]]</f>
        <v>-2</v>
      </c>
      <c r="AG25" s="2">
        <f>Table2[[#This Row],[ActualHomeScore]]-Table2[[#This Row],[PredictedHomeScore]]</f>
        <v>0</v>
      </c>
      <c r="AH25" s="2">
        <f t="shared" si="3"/>
        <v>2</v>
      </c>
      <c r="AI25" s="2">
        <f t="shared" si="4"/>
        <v>-8</v>
      </c>
    </row>
    <row r="26" spans="1:47" x14ac:dyDescent="0.25">
      <c r="A26" s="4">
        <v>45576</v>
      </c>
      <c r="B26" s="4">
        <v>45577</v>
      </c>
      <c r="C26" s="7" t="s">
        <v>104</v>
      </c>
      <c r="D26" s="2" t="s">
        <v>28</v>
      </c>
      <c r="E26" s="2" t="s">
        <v>16</v>
      </c>
      <c r="F26" s="2">
        <v>4</v>
      </c>
      <c r="G26" s="2">
        <v>3</v>
      </c>
      <c r="H26" s="2" t="str">
        <f t="shared" si="0"/>
        <v>LAK</v>
      </c>
      <c r="I26" s="2" t="s">
        <v>77</v>
      </c>
      <c r="J26" s="2">
        <v>1</v>
      </c>
      <c r="K26" s="2">
        <v>2</v>
      </c>
      <c r="L26" s="2" t="str">
        <f t="shared" si="1"/>
        <v>BOS</v>
      </c>
      <c r="M26" s="2" t="s">
        <v>77</v>
      </c>
      <c r="N26" s="2">
        <f>IF(ISBLANK(Table2[[#This Row],[ActualResult]]), 0, 1)</f>
        <v>1</v>
      </c>
      <c r="O26" s="2" t="str">
        <f>IF(ISBLANK(Table2[[#This Row],[ActualResult]]), "_", IF(Table2[[#This Row],[ActualWinner]]=Table2[[#This Row],[PredictedWinner]], "Y", "N"))</f>
        <v>N</v>
      </c>
      <c r="P26" s="2" t="str">
        <f>IF(Table2[[#This Row],[ActualAwayScore]]&gt;Table2[[#This Row],[PredictedAwayScore]], "N", IF(ISBLANK(Table2[[#This Row],[ActualResult]]), "_", IF(Table2[[#This Row],[ActualAwayScore]]=Table2[[#This Row],[PredictedAwayScore]], "Y", "N")))</f>
        <v>N</v>
      </c>
      <c r="Q26" s="2" t="str">
        <f>IF(Table2[[#This Row],[ActualHomeScore]]&gt;Table2[[#This Row],[PredictedHomeScore]],"N", IF(ISBLANK(Table2[[#This Row],[ActualResult]]), "_", IF(Table2[[#This Row],[ActualHomeScore]]=Table2[[#This Row],[PredictedHomeScore]], "Y", "N")))</f>
        <v>N</v>
      </c>
      <c r="R26" s="2">
        <v>1</v>
      </c>
      <c r="S26" s="2" t="str">
        <f t="shared" si="2"/>
        <v>LAK</v>
      </c>
      <c r="T26" s="2">
        <f>IF(INDEX(StatsRegularSeason20242025!$A$2:$C$33,MATCH(Table2[[#This Row],[AwayTeam]],StatsRegularSeason20242025!$A$2:$A$33,0),2)=INDEX(StatsRegularSeason20242025!$A$2:$C$33,MATCH(Table2[[#This Row],[HomeTeam]],StatsRegularSeason20242025!$A$2:$A$33,0),2),1,0)</f>
        <v>0</v>
      </c>
      <c r="U26" s="2">
        <f>IF(INDEX(StatsRegularSeason20242025!$A$2:$C$33,MATCH(Table2[[#This Row],[AwayTeam]],StatsRegularSeason20242025!$A$2:$A$33,0),3)=INDEX(StatsRegularSeason20242025!$A$2:$C$33,MATCH(Table2[[#This Row],[HomeTeam]],StatsRegularSeason20242025!$A$2:$A$33,0),3),1,0)</f>
        <v>0</v>
      </c>
      <c r="V26" s="2">
        <f>IF(Table2[[#This Row],[InterConf]]=1,IF(Table2[[#This Row],[InterDiv]]=0, 1, 0), 0)</f>
        <v>0</v>
      </c>
      <c r="W26" s="2">
        <f>IF(INDEX(StatsRegularSeason20242025!$A$2:$C$33,MATCH(Table2[[#This Row],[AwayTeam]],StatsRegularSeason20242025!$A$2:$A$33,0),2)&lt;&gt;INDEX(StatsRegularSeason20242025!$A$2:$C$33,MATCH(Table2[[#This Row],[HomeTeam]],StatsRegularSeason20242025!$A$2:$A$33,0),2),1,0)</f>
        <v>1</v>
      </c>
      <c r="X26" s="2"/>
      <c r="Y26" s="2"/>
      <c r="Z26" s="2">
        <f>IF(AND(Table2[[#This Row],[GameIsOver]]=1,Table2[[#This Row],[ActualHomeScore]]*Table2[[#This Row],[ActualAwayScore]]=0), 1,0)</f>
        <v>0</v>
      </c>
      <c r="AA26" s="2">
        <f>IF(Table2[[#This Row],[GameIsOver]]=0,0, IF(Table2[[#This Row],[ActualWinner]]=Table2[[#This Row],[AwayTeam]], 2, IF(OR(Table2[[#This Row],[ActualResult]]="OT", Table2[[#This Row],[ActualResult]]="SO"), 1, 0)))</f>
        <v>1</v>
      </c>
      <c r="AB26" s="2">
        <f>IF(Table2[[#This Row],[GameIsOver]]= 0, 0, IF(Table2[[#This Row],[ActualWinner]]=Table2[[#This Row],[HomeTeam]], 2, IF(OR(Table2[[#This Row],[ActualResult]]="OT", Table2[[#This Row],[ActualResult]]="SO"), 1, 0)))</f>
        <v>2</v>
      </c>
      <c r="AC26" s="33">
        <f>(($AR$11)*IF(Table2[[#This Row],[CorrectWinnerPrediction]]="Y", 1, 0))+(($AR$12)*IF(Table2[[#This Row],[CorrectAwayScorePrediction]]="Y", 1, 0))+(($AR$13)*IF(Table2[[#This Row],[CorrectHomeScorePrediction]]="Y", 1, 0))</f>
        <v>0</v>
      </c>
      <c r="AD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6" s="4" t="str">
        <f>IF(WEEKDAY(Table2[[#This Row],[GameDate]])=1,"SUN",IF(WEEKDAY(Table2[[#This Row],[GameDate]])=2,"MON",IF(WEEKDAY(Table2[[#This Row],[GameDate]])=3,"TUE",IF(WEEKDAY(Table2[[#This Row],[GameDate]])=4,"WED",IF(WEEKDAY(Table2[[#This Row],[GameDate]])=5,"THU",IF(WEEKDAY(Table2[[#This Row],[GameDate]])=6,"FRI", "SAT"))))))</f>
        <v>SAT</v>
      </c>
      <c r="AF26" s="2">
        <f>Table2[[#This Row],[ActualAwayScore]]-Table2[[#This Row],[PredictedAwayScore]]</f>
        <v>-3</v>
      </c>
      <c r="AG26" s="2">
        <f>Table2[[#This Row],[ActualHomeScore]]-Table2[[#This Row],[PredictedHomeScore]]</f>
        <v>-1</v>
      </c>
      <c r="AH26" s="2">
        <f t="shared" si="3"/>
        <v>-1</v>
      </c>
      <c r="AI26" s="2">
        <f t="shared" si="4"/>
        <v>0</v>
      </c>
    </row>
    <row r="27" spans="1:47" x14ac:dyDescent="0.25">
      <c r="A27" s="4">
        <v>45576</v>
      </c>
      <c r="B27" s="4">
        <v>45577</v>
      </c>
      <c r="C27" s="7" t="s">
        <v>105</v>
      </c>
      <c r="D27" s="2" t="s">
        <v>14</v>
      </c>
      <c r="E27" s="2" t="s">
        <v>29</v>
      </c>
      <c r="F27" s="2">
        <v>4</v>
      </c>
      <c r="G27" s="2">
        <v>2</v>
      </c>
      <c r="H27" s="2" t="str">
        <f t="shared" si="0"/>
        <v>FLA</v>
      </c>
      <c r="I27" s="2" t="s">
        <v>40</v>
      </c>
      <c r="J27" s="2">
        <v>2</v>
      </c>
      <c r="K27" s="2">
        <v>5</v>
      </c>
      <c r="L27" s="2" t="str">
        <f t="shared" si="1"/>
        <v>BUF</v>
      </c>
      <c r="M27" s="2" t="s">
        <v>40</v>
      </c>
      <c r="N27" s="2">
        <f>IF(ISBLANK(Table2[[#This Row],[ActualResult]]), 0, 1)</f>
        <v>1</v>
      </c>
      <c r="O27" s="2" t="str">
        <f>IF(ISBLANK(Table2[[#This Row],[ActualResult]]), "_", IF(Table2[[#This Row],[ActualWinner]]=Table2[[#This Row],[PredictedWinner]], "Y", "N"))</f>
        <v>N</v>
      </c>
      <c r="P27" s="2" t="str">
        <f>IF(Table2[[#This Row],[ActualAwayScore]]&gt;Table2[[#This Row],[PredictedAwayScore]], "N", IF(ISBLANK(Table2[[#This Row],[ActualResult]]), "_", IF(Table2[[#This Row],[ActualAwayScore]]=Table2[[#This Row],[PredictedAwayScore]], "Y", "N")))</f>
        <v>N</v>
      </c>
      <c r="Q27" s="2" t="str">
        <f>IF(Table2[[#This Row],[ActualHomeScore]]&gt;Table2[[#This Row],[PredictedHomeScore]],"N", IF(ISBLANK(Table2[[#This Row],[ActualResult]]), "_", IF(Table2[[#This Row],[ActualHomeScore]]=Table2[[#This Row],[PredictedHomeScore]], "Y", "N")))</f>
        <v>N</v>
      </c>
      <c r="R27" s="2">
        <v>1</v>
      </c>
      <c r="S27" s="2" t="str">
        <f t="shared" si="2"/>
        <v>FLA</v>
      </c>
      <c r="T27" s="2">
        <f>IF(INDEX(StatsRegularSeason20242025!$A$2:$C$33,MATCH(Table2[[#This Row],[AwayTeam]],StatsRegularSeason20242025!$A$2:$A$33,0),2)=INDEX(StatsRegularSeason20242025!$A$2:$C$33,MATCH(Table2[[#This Row],[HomeTeam]],StatsRegularSeason20242025!$A$2:$A$33,0),2),1,0)</f>
        <v>1</v>
      </c>
      <c r="U27" s="2">
        <f>IF(INDEX(StatsRegularSeason20242025!$A$2:$C$33,MATCH(Table2[[#This Row],[AwayTeam]],StatsRegularSeason20242025!$A$2:$A$33,0),3)=INDEX(StatsRegularSeason20242025!$A$2:$C$33,MATCH(Table2[[#This Row],[HomeTeam]],StatsRegularSeason20242025!$A$2:$A$33,0),3),1,0)</f>
        <v>1</v>
      </c>
      <c r="V27" s="2">
        <f>IF(Table2[[#This Row],[InterConf]]=1,IF(Table2[[#This Row],[InterDiv]]=0, 1, 0), 0)</f>
        <v>0</v>
      </c>
      <c r="W27" s="2">
        <f>IF(INDEX(StatsRegularSeason20242025!$A$2:$C$33,MATCH(Table2[[#This Row],[AwayTeam]],StatsRegularSeason20242025!$A$2:$A$33,0),2)&lt;&gt;INDEX(StatsRegularSeason20242025!$A$2:$C$33,MATCH(Table2[[#This Row],[HomeTeam]],StatsRegularSeason20242025!$A$2:$A$33,0),2),1,0)</f>
        <v>0</v>
      </c>
      <c r="X27" s="2"/>
      <c r="Y27" s="2" t="s">
        <v>1452</v>
      </c>
      <c r="Z27" s="2">
        <f>IF(AND(Table2[[#This Row],[GameIsOver]]=1,Table2[[#This Row],[ActualHomeScore]]*Table2[[#This Row],[ActualAwayScore]]=0), 1,0)</f>
        <v>0</v>
      </c>
      <c r="AA27" s="2">
        <f>IF(Table2[[#This Row],[GameIsOver]]=0,0, IF(Table2[[#This Row],[ActualWinner]]=Table2[[#This Row],[AwayTeam]], 2, IF(OR(Table2[[#This Row],[ActualResult]]="OT", Table2[[#This Row],[ActualResult]]="SO"), 1, 0)))</f>
        <v>0</v>
      </c>
      <c r="AB27" s="2">
        <f>IF(Table2[[#This Row],[GameIsOver]]= 0, 0, IF(Table2[[#This Row],[ActualWinner]]=Table2[[#This Row],[HomeTeam]], 2, IF(OR(Table2[[#This Row],[ActualResult]]="OT", Table2[[#This Row],[ActualResult]]="SO"), 1, 0)))</f>
        <v>2</v>
      </c>
      <c r="AC27" s="33">
        <f>(($AR$11)*IF(Table2[[#This Row],[CorrectWinnerPrediction]]="Y", 1, 0))+(($AR$12)*IF(Table2[[#This Row],[CorrectAwayScorePrediction]]="Y", 1, 0))+(($AR$13)*IF(Table2[[#This Row],[CorrectHomeScorePrediction]]="Y", 1, 0))</f>
        <v>0</v>
      </c>
      <c r="AD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 s="4" t="str">
        <f>IF(WEEKDAY(Table2[[#This Row],[GameDate]])=1,"SUN",IF(WEEKDAY(Table2[[#This Row],[GameDate]])=2,"MON",IF(WEEKDAY(Table2[[#This Row],[GameDate]])=3,"TUE",IF(WEEKDAY(Table2[[#This Row],[GameDate]])=4,"WED",IF(WEEKDAY(Table2[[#This Row],[GameDate]])=5,"THU",IF(WEEKDAY(Table2[[#This Row],[GameDate]])=6,"FRI", "SAT"))))))</f>
        <v>SAT</v>
      </c>
      <c r="AF27" s="2">
        <f>Table2[[#This Row],[ActualAwayScore]]-Table2[[#This Row],[PredictedAwayScore]]</f>
        <v>-2</v>
      </c>
      <c r="AG27" s="2">
        <f>Table2[[#This Row],[ActualHomeScore]]-Table2[[#This Row],[PredictedHomeScore]]</f>
        <v>3</v>
      </c>
      <c r="AH27" s="2">
        <f t="shared" si="3"/>
        <v>-1</v>
      </c>
      <c r="AI27" s="2">
        <f t="shared" si="4"/>
        <v>0</v>
      </c>
    </row>
    <row r="28" spans="1:47" x14ac:dyDescent="0.25">
      <c r="A28" s="4">
        <v>45576</v>
      </c>
      <c r="B28" s="4">
        <v>45577</v>
      </c>
      <c r="C28" s="7" t="s">
        <v>106</v>
      </c>
      <c r="D28" s="2" t="s">
        <v>21</v>
      </c>
      <c r="E28" s="2" t="s">
        <v>18</v>
      </c>
      <c r="F28" s="2">
        <v>3</v>
      </c>
      <c r="G28" s="2">
        <v>4</v>
      </c>
      <c r="H28" s="2" t="str">
        <f t="shared" si="0"/>
        <v>TOR</v>
      </c>
      <c r="I28" s="2" t="s">
        <v>40</v>
      </c>
      <c r="J28" s="2">
        <v>2</v>
      </c>
      <c r="K28" s="2">
        <v>4</v>
      </c>
      <c r="L28" s="2" t="str">
        <f t="shared" si="1"/>
        <v>TOR</v>
      </c>
      <c r="M28" s="2" t="s">
        <v>40</v>
      </c>
      <c r="N28" s="2">
        <f>IF(ISBLANK(Table2[[#This Row],[ActualResult]]), 0, 1)</f>
        <v>1</v>
      </c>
      <c r="O28" s="2" t="str">
        <f>IF(ISBLANK(Table2[[#This Row],[ActualResult]]), "_", IF(Table2[[#This Row],[ActualWinner]]=Table2[[#This Row],[PredictedWinner]], "Y", "N"))</f>
        <v>Y</v>
      </c>
      <c r="P28" s="2" t="str">
        <f>IF(Table2[[#This Row],[ActualAwayScore]]&gt;Table2[[#This Row],[PredictedAwayScore]], "N", IF(ISBLANK(Table2[[#This Row],[ActualResult]]), "_", IF(Table2[[#This Row],[ActualAwayScore]]=Table2[[#This Row],[PredictedAwayScore]], "Y", "N")))</f>
        <v>N</v>
      </c>
      <c r="Q28" s="2" t="str">
        <f>IF(Table2[[#This Row],[ActualHomeScore]]&gt;Table2[[#This Row],[PredictedHomeScore]],"N", IF(ISBLANK(Table2[[#This Row],[ActualResult]]), "_", IF(Table2[[#This Row],[ActualHomeScore]]=Table2[[#This Row],[PredictedHomeScore]], "Y", "N")))</f>
        <v>Y</v>
      </c>
      <c r="R28" s="2">
        <v>0</v>
      </c>
      <c r="S28" s="2" t="str">
        <f t="shared" si="2"/>
        <v>PIT</v>
      </c>
      <c r="T28" s="2">
        <f>IF(INDEX(StatsRegularSeason20242025!$A$2:$C$33,MATCH(Table2[[#This Row],[AwayTeam]],StatsRegularSeason20242025!$A$2:$A$33,0),2)=INDEX(StatsRegularSeason20242025!$A$2:$C$33,MATCH(Table2[[#This Row],[HomeTeam]],StatsRegularSeason20242025!$A$2:$A$33,0),2),1,0)</f>
        <v>1</v>
      </c>
      <c r="U28" s="2">
        <f>IF(INDEX(StatsRegularSeason20242025!$A$2:$C$33,MATCH(Table2[[#This Row],[AwayTeam]],StatsRegularSeason20242025!$A$2:$A$33,0),3)=INDEX(StatsRegularSeason20242025!$A$2:$C$33,MATCH(Table2[[#This Row],[HomeTeam]],StatsRegularSeason20242025!$A$2:$A$33,0),3),1,0)</f>
        <v>0</v>
      </c>
      <c r="V28" s="2">
        <f>IF(Table2[[#This Row],[InterConf]]=1,IF(Table2[[#This Row],[InterDiv]]=0, 1, 0), 0)</f>
        <v>1</v>
      </c>
      <c r="W28" s="2">
        <f>IF(INDEX(StatsRegularSeason20242025!$A$2:$C$33,MATCH(Table2[[#This Row],[AwayTeam]],StatsRegularSeason20242025!$A$2:$A$33,0),2)&lt;&gt;INDEX(StatsRegularSeason20242025!$A$2:$C$33,MATCH(Table2[[#This Row],[HomeTeam]],StatsRegularSeason20242025!$A$2:$A$33,0),2),1,0)</f>
        <v>0</v>
      </c>
      <c r="X28" s="2"/>
      <c r="Y28" s="2"/>
      <c r="Z28" s="2">
        <f>IF(AND(Table2[[#This Row],[GameIsOver]]=1,Table2[[#This Row],[ActualHomeScore]]*Table2[[#This Row],[ActualAwayScore]]=0), 1,0)</f>
        <v>0</v>
      </c>
      <c r="AA28" s="2">
        <f>IF(Table2[[#This Row],[GameIsOver]]=0,0, IF(Table2[[#This Row],[ActualWinner]]=Table2[[#This Row],[AwayTeam]], 2, IF(OR(Table2[[#This Row],[ActualResult]]="OT", Table2[[#This Row],[ActualResult]]="SO"), 1, 0)))</f>
        <v>0</v>
      </c>
      <c r="AB28" s="2">
        <f>IF(Table2[[#This Row],[GameIsOver]]= 0, 0, IF(Table2[[#This Row],[ActualWinner]]=Table2[[#This Row],[HomeTeam]], 2, IF(OR(Table2[[#This Row],[ActualResult]]="OT", Table2[[#This Row],[ActualResult]]="SO"), 1, 0)))</f>
        <v>2</v>
      </c>
      <c r="AC28" s="33">
        <f>(($AR$11)*IF(Table2[[#This Row],[CorrectWinnerPrediction]]="Y", 1, 0))+(($AR$12)*IF(Table2[[#This Row],[CorrectAwayScorePrediction]]="Y", 1, 0))+(($AR$13)*IF(Table2[[#This Row],[CorrectHomeScorePrediction]]="Y", 1, 0))</f>
        <v>0.9</v>
      </c>
      <c r="AD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 s="4" t="str">
        <f>IF(WEEKDAY(Table2[[#This Row],[GameDate]])=1,"SUN",IF(WEEKDAY(Table2[[#This Row],[GameDate]])=2,"MON",IF(WEEKDAY(Table2[[#This Row],[GameDate]])=3,"TUE",IF(WEEKDAY(Table2[[#This Row],[GameDate]])=4,"WED",IF(WEEKDAY(Table2[[#This Row],[GameDate]])=5,"THU",IF(WEEKDAY(Table2[[#This Row],[GameDate]])=6,"FRI", "SAT"))))))</f>
        <v>SAT</v>
      </c>
      <c r="AF28" s="2">
        <f>Table2[[#This Row],[ActualAwayScore]]-Table2[[#This Row],[PredictedAwayScore]]</f>
        <v>-1</v>
      </c>
      <c r="AG28" s="2">
        <f>Table2[[#This Row],[ActualHomeScore]]-Table2[[#This Row],[PredictedHomeScore]]</f>
        <v>0</v>
      </c>
      <c r="AH28" s="2">
        <f t="shared" si="3"/>
        <v>-1</v>
      </c>
      <c r="AI28" s="2">
        <f t="shared" si="4"/>
        <v>0</v>
      </c>
    </row>
    <row r="29" spans="1:47" x14ac:dyDescent="0.25">
      <c r="A29" s="4">
        <v>45576</v>
      </c>
      <c r="B29" s="4">
        <v>45577</v>
      </c>
      <c r="C29" s="7" t="s">
        <v>107</v>
      </c>
      <c r="D29" s="2" t="s">
        <v>30</v>
      </c>
      <c r="E29" s="2" t="s">
        <v>19</v>
      </c>
      <c r="F29" s="2">
        <v>6</v>
      </c>
      <c r="G29" s="2">
        <v>2</v>
      </c>
      <c r="H29" s="2" t="str">
        <f t="shared" si="0"/>
        <v>OTT</v>
      </c>
      <c r="I29" s="2" t="s">
        <v>40</v>
      </c>
      <c r="J29" s="2">
        <v>1</v>
      </c>
      <c r="K29" s="2">
        <v>4</v>
      </c>
      <c r="L29" s="2" t="str">
        <f t="shared" si="1"/>
        <v>MTL</v>
      </c>
      <c r="M29" s="2" t="s">
        <v>40</v>
      </c>
      <c r="N29" s="2">
        <f>IF(ISBLANK(Table2[[#This Row],[ActualResult]]), 0, 1)</f>
        <v>1</v>
      </c>
      <c r="O29" s="2" t="str">
        <f>IF(ISBLANK(Table2[[#This Row],[ActualResult]]), "_", IF(Table2[[#This Row],[ActualWinner]]=Table2[[#This Row],[PredictedWinner]], "Y", "N"))</f>
        <v>N</v>
      </c>
      <c r="P29" s="2" t="str">
        <f>IF(Table2[[#This Row],[ActualAwayScore]]&gt;Table2[[#This Row],[PredictedAwayScore]], "N", IF(ISBLANK(Table2[[#This Row],[ActualResult]]), "_", IF(Table2[[#This Row],[ActualAwayScore]]=Table2[[#This Row],[PredictedAwayScore]], "Y", "N")))</f>
        <v>N</v>
      </c>
      <c r="Q29" s="2" t="str">
        <f>IF(Table2[[#This Row],[ActualHomeScore]]&gt;Table2[[#This Row],[PredictedHomeScore]],"N", IF(ISBLANK(Table2[[#This Row],[ActualResult]]), "_", IF(Table2[[#This Row],[ActualHomeScore]]=Table2[[#This Row],[PredictedHomeScore]], "Y", "N")))</f>
        <v>N</v>
      </c>
      <c r="R29" s="2">
        <v>0</v>
      </c>
      <c r="S29" s="2" t="str">
        <f t="shared" si="2"/>
        <v>OTT</v>
      </c>
      <c r="T29" s="2">
        <f>IF(INDEX(StatsRegularSeason20242025!$A$2:$C$33,MATCH(Table2[[#This Row],[AwayTeam]],StatsRegularSeason20242025!$A$2:$A$33,0),2)=INDEX(StatsRegularSeason20242025!$A$2:$C$33,MATCH(Table2[[#This Row],[HomeTeam]],StatsRegularSeason20242025!$A$2:$A$33,0),2),1,0)</f>
        <v>1</v>
      </c>
      <c r="U29" s="2">
        <f>IF(INDEX(StatsRegularSeason20242025!$A$2:$C$33,MATCH(Table2[[#This Row],[AwayTeam]],StatsRegularSeason20242025!$A$2:$A$33,0),3)=INDEX(StatsRegularSeason20242025!$A$2:$C$33,MATCH(Table2[[#This Row],[HomeTeam]],StatsRegularSeason20242025!$A$2:$A$33,0),3),1,0)</f>
        <v>1</v>
      </c>
      <c r="V29" s="2">
        <f>IF(Table2[[#This Row],[InterConf]]=1,IF(Table2[[#This Row],[InterDiv]]=0, 1, 0), 0)</f>
        <v>0</v>
      </c>
      <c r="W29" s="2">
        <f>IF(INDEX(StatsRegularSeason20242025!$A$2:$C$33,MATCH(Table2[[#This Row],[AwayTeam]],StatsRegularSeason20242025!$A$2:$A$33,0),2)&lt;&gt;INDEX(StatsRegularSeason20242025!$A$2:$C$33,MATCH(Table2[[#This Row],[HomeTeam]],StatsRegularSeason20242025!$A$2:$A$33,0),2),1,0)</f>
        <v>0</v>
      </c>
      <c r="X29" s="2"/>
      <c r="Y29" s="2"/>
      <c r="Z29" s="2">
        <f>IF(AND(Table2[[#This Row],[GameIsOver]]=1,Table2[[#This Row],[ActualHomeScore]]*Table2[[#This Row],[ActualAwayScore]]=0), 1,0)</f>
        <v>0</v>
      </c>
      <c r="AA29" s="2">
        <f>IF(Table2[[#This Row],[GameIsOver]]=0,0, IF(Table2[[#This Row],[ActualWinner]]=Table2[[#This Row],[AwayTeam]], 2, IF(OR(Table2[[#This Row],[ActualResult]]="OT", Table2[[#This Row],[ActualResult]]="SO"), 1, 0)))</f>
        <v>0</v>
      </c>
      <c r="AB29" s="2">
        <f>IF(Table2[[#This Row],[GameIsOver]]= 0, 0, IF(Table2[[#This Row],[ActualWinner]]=Table2[[#This Row],[HomeTeam]], 2, IF(OR(Table2[[#This Row],[ActualResult]]="OT", Table2[[#This Row],[ActualResult]]="SO"), 1, 0)))</f>
        <v>2</v>
      </c>
      <c r="AC29" s="33">
        <f>(($AR$11)*IF(Table2[[#This Row],[CorrectWinnerPrediction]]="Y", 1, 0))+(($AR$12)*IF(Table2[[#This Row],[CorrectAwayScorePrediction]]="Y", 1, 0))+(($AR$13)*IF(Table2[[#This Row],[CorrectHomeScorePrediction]]="Y", 1, 0))</f>
        <v>0</v>
      </c>
      <c r="AD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 s="4" t="str">
        <f>IF(WEEKDAY(Table2[[#This Row],[GameDate]])=1,"SUN",IF(WEEKDAY(Table2[[#This Row],[GameDate]])=2,"MON",IF(WEEKDAY(Table2[[#This Row],[GameDate]])=3,"TUE",IF(WEEKDAY(Table2[[#This Row],[GameDate]])=4,"WED",IF(WEEKDAY(Table2[[#This Row],[GameDate]])=5,"THU",IF(WEEKDAY(Table2[[#This Row],[GameDate]])=6,"FRI", "SAT"))))))</f>
        <v>SAT</v>
      </c>
      <c r="AF29" s="2">
        <f>Table2[[#This Row],[ActualAwayScore]]-Table2[[#This Row],[PredictedAwayScore]]</f>
        <v>-5</v>
      </c>
      <c r="AG29" s="2">
        <f>Table2[[#This Row],[ActualHomeScore]]-Table2[[#This Row],[PredictedHomeScore]]</f>
        <v>2</v>
      </c>
      <c r="AH29" s="2">
        <f t="shared" si="3"/>
        <v>-1</v>
      </c>
      <c r="AI29" s="2">
        <f t="shared" si="4"/>
        <v>0</v>
      </c>
    </row>
    <row r="30" spans="1:47" x14ac:dyDescent="0.25">
      <c r="A30" s="4">
        <v>45576</v>
      </c>
      <c r="B30" s="4">
        <v>45577</v>
      </c>
      <c r="C30" s="7" t="s">
        <v>140</v>
      </c>
      <c r="D30" s="2" t="s">
        <v>35</v>
      </c>
      <c r="E30" s="2" t="s">
        <v>31</v>
      </c>
      <c r="F30" s="2">
        <v>4</v>
      </c>
      <c r="G30" s="2">
        <v>1</v>
      </c>
      <c r="H30" s="2" t="str">
        <f t="shared" si="0"/>
        <v>NSH</v>
      </c>
      <c r="I30" s="2" t="s">
        <v>40</v>
      </c>
      <c r="J30" s="2">
        <v>0</v>
      </c>
      <c r="K30" s="2">
        <v>3</v>
      </c>
      <c r="L30" s="2" t="str">
        <f t="shared" si="1"/>
        <v>DET</v>
      </c>
      <c r="M30" s="2" t="s">
        <v>40</v>
      </c>
      <c r="N30" s="2">
        <f>IF(ISBLANK(Table2[[#This Row],[ActualResult]]), 0, 1)</f>
        <v>1</v>
      </c>
      <c r="O30" s="2" t="str">
        <f>IF(ISBLANK(Table2[[#This Row],[ActualResult]]), "_", IF(Table2[[#This Row],[ActualWinner]]=Table2[[#This Row],[PredictedWinner]], "Y", "N"))</f>
        <v>N</v>
      </c>
      <c r="P30" s="2" t="str">
        <f>IF(Table2[[#This Row],[ActualAwayScore]]&gt;Table2[[#This Row],[PredictedAwayScore]], "N", IF(ISBLANK(Table2[[#This Row],[ActualResult]]), "_", IF(Table2[[#This Row],[ActualAwayScore]]=Table2[[#This Row],[PredictedAwayScore]], "Y", "N")))</f>
        <v>N</v>
      </c>
      <c r="Q30" s="2" t="str">
        <f>IF(Table2[[#This Row],[ActualHomeScore]]&gt;Table2[[#This Row],[PredictedHomeScore]],"N", IF(ISBLANK(Table2[[#This Row],[ActualResult]]), "_", IF(Table2[[#This Row],[ActualHomeScore]]=Table2[[#This Row],[PredictedHomeScore]], "Y", "N")))</f>
        <v>N</v>
      </c>
      <c r="R30" s="2">
        <v>0</v>
      </c>
      <c r="S30" s="2" t="str">
        <f t="shared" si="2"/>
        <v>NSH</v>
      </c>
      <c r="T30" s="2">
        <f>IF(INDEX(StatsRegularSeason20242025!$A$2:$C$33,MATCH(Table2[[#This Row],[AwayTeam]],StatsRegularSeason20242025!$A$2:$A$33,0),2)=INDEX(StatsRegularSeason20242025!$A$2:$C$33,MATCH(Table2[[#This Row],[HomeTeam]],StatsRegularSeason20242025!$A$2:$A$33,0),2),1,0)</f>
        <v>0</v>
      </c>
      <c r="U30" s="2">
        <f>IF(INDEX(StatsRegularSeason20242025!$A$2:$C$33,MATCH(Table2[[#This Row],[AwayTeam]],StatsRegularSeason20242025!$A$2:$A$33,0),3)=INDEX(StatsRegularSeason20242025!$A$2:$C$33,MATCH(Table2[[#This Row],[HomeTeam]],StatsRegularSeason20242025!$A$2:$A$33,0),3),1,0)</f>
        <v>0</v>
      </c>
      <c r="V30" s="2">
        <f>IF(Table2[[#This Row],[InterConf]]=1,IF(Table2[[#This Row],[InterDiv]]=0, 1, 0), 0)</f>
        <v>0</v>
      </c>
      <c r="W30" s="2">
        <f>IF(INDEX(StatsRegularSeason20242025!$A$2:$C$33,MATCH(Table2[[#This Row],[AwayTeam]],StatsRegularSeason20242025!$A$2:$A$33,0),2)&lt;&gt;INDEX(StatsRegularSeason20242025!$A$2:$C$33,MATCH(Table2[[#This Row],[HomeTeam]],StatsRegularSeason20242025!$A$2:$A$33,0),2),1,0)</f>
        <v>1</v>
      </c>
      <c r="X30" s="2"/>
      <c r="Y30" s="2"/>
      <c r="Z30" s="2">
        <f>IF(AND(Table2[[#This Row],[GameIsOver]]=1,Table2[[#This Row],[ActualHomeScore]]*Table2[[#This Row],[ActualAwayScore]]=0), 1,0)</f>
        <v>1</v>
      </c>
      <c r="AA30" s="2">
        <f>IF(Table2[[#This Row],[GameIsOver]]=0,0, IF(Table2[[#This Row],[ActualWinner]]=Table2[[#This Row],[AwayTeam]], 2, IF(OR(Table2[[#This Row],[ActualResult]]="OT", Table2[[#This Row],[ActualResult]]="SO"), 1, 0)))</f>
        <v>0</v>
      </c>
      <c r="AB30" s="2">
        <f>IF(Table2[[#This Row],[GameIsOver]]= 0, 0, IF(Table2[[#This Row],[ActualWinner]]=Table2[[#This Row],[HomeTeam]], 2, IF(OR(Table2[[#This Row],[ActualResult]]="OT", Table2[[#This Row],[ActualResult]]="SO"), 1, 0)))</f>
        <v>2</v>
      </c>
      <c r="AC30" s="33">
        <f>(($AR$11)*IF(Table2[[#This Row],[CorrectWinnerPrediction]]="Y", 1, 0))+(($AR$12)*IF(Table2[[#This Row],[CorrectAwayScorePrediction]]="Y", 1, 0))+(($AR$13)*IF(Table2[[#This Row],[CorrectHomeScorePrediction]]="Y", 1, 0))</f>
        <v>0</v>
      </c>
      <c r="AD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 s="4" t="str">
        <f>IF(WEEKDAY(Table2[[#This Row],[GameDate]])=1,"SUN",IF(WEEKDAY(Table2[[#This Row],[GameDate]])=2,"MON",IF(WEEKDAY(Table2[[#This Row],[GameDate]])=3,"TUE",IF(WEEKDAY(Table2[[#This Row],[GameDate]])=4,"WED",IF(WEEKDAY(Table2[[#This Row],[GameDate]])=5,"THU",IF(WEEKDAY(Table2[[#This Row],[GameDate]])=6,"FRI", "SAT"))))))</f>
        <v>SAT</v>
      </c>
      <c r="AF30" s="2">
        <f>Table2[[#This Row],[ActualAwayScore]]-Table2[[#This Row],[PredictedAwayScore]]</f>
        <v>-4</v>
      </c>
      <c r="AG30" s="2">
        <f>Table2[[#This Row],[ActualHomeScore]]-Table2[[#This Row],[PredictedHomeScore]]</f>
        <v>2</v>
      </c>
      <c r="AH30" s="2">
        <f t="shared" si="3"/>
        <v>-1</v>
      </c>
      <c r="AI30" s="2">
        <f t="shared" si="4"/>
        <v>0</v>
      </c>
    </row>
    <row r="31" spans="1:47" x14ac:dyDescent="0.25">
      <c r="A31" s="4">
        <v>45576</v>
      </c>
      <c r="B31" s="4">
        <v>45577</v>
      </c>
      <c r="C31" s="7" t="s">
        <v>141</v>
      </c>
      <c r="D31" s="2" t="s">
        <v>44</v>
      </c>
      <c r="E31" s="2" t="s">
        <v>43</v>
      </c>
      <c r="F31" s="2">
        <v>4</v>
      </c>
      <c r="G31" s="2">
        <v>6</v>
      </c>
      <c r="H31" s="2" t="str">
        <f t="shared" si="0"/>
        <v>TBL</v>
      </c>
      <c r="I31" s="2" t="s">
        <v>40</v>
      </c>
      <c r="J31" s="2"/>
      <c r="K31" s="2"/>
      <c r="L31" s="2" t="str">
        <f t="shared" si="1"/>
        <v>_</v>
      </c>
      <c r="M31" s="2"/>
      <c r="N31" s="2">
        <f>IF(ISBLANK(Table2[[#This Row],[ActualResult]]), 0, 1)</f>
        <v>0</v>
      </c>
      <c r="O31" s="2" t="str">
        <f>IF(ISBLANK(Table2[[#This Row],[ActualResult]]), "_", IF(Table2[[#This Row],[ActualWinner]]=Table2[[#This Row],[PredictedWinner]], "Y", "N"))</f>
        <v>_</v>
      </c>
      <c r="P31" s="2" t="str">
        <f>IF(Table2[[#This Row],[ActualAwayScore]]&gt;Table2[[#This Row],[PredictedAwayScore]], "N", IF(ISBLANK(Table2[[#This Row],[ActualResult]]), "_", IF(Table2[[#This Row],[ActualAwayScore]]=Table2[[#This Row],[PredictedAwayScore]], "Y", "N")))</f>
        <v>_</v>
      </c>
      <c r="Q31" s="2" t="str">
        <f>IF(Table2[[#This Row],[ActualHomeScore]]&gt;Table2[[#This Row],[PredictedHomeScore]],"N", IF(ISBLANK(Table2[[#This Row],[ActualResult]]), "_", IF(Table2[[#This Row],[ActualHomeScore]]=Table2[[#This Row],[PredictedHomeScore]], "Y", "N")))</f>
        <v>_</v>
      </c>
      <c r="R31" s="2"/>
      <c r="S31" s="2" t="str">
        <f t="shared" si="2"/>
        <v>_</v>
      </c>
      <c r="T31" s="2">
        <f>IF(INDEX(StatsRegularSeason20242025!$A$2:$C$33,MATCH(Table2[[#This Row],[AwayTeam]],StatsRegularSeason20242025!$A$2:$A$33,0),2)=INDEX(StatsRegularSeason20242025!$A$2:$C$33,MATCH(Table2[[#This Row],[HomeTeam]],StatsRegularSeason20242025!$A$2:$A$33,0),2),1,0)</f>
        <v>1</v>
      </c>
      <c r="U31" s="2">
        <f>IF(INDEX(StatsRegularSeason20242025!$A$2:$C$33,MATCH(Table2[[#This Row],[AwayTeam]],StatsRegularSeason20242025!$A$2:$A$33,0),3)=INDEX(StatsRegularSeason20242025!$A$2:$C$33,MATCH(Table2[[#This Row],[HomeTeam]],StatsRegularSeason20242025!$A$2:$A$33,0),3),1,0)</f>
        <v>0</v>
      </c>
      <c r="V31" s="2">
        <f>IF(Table2[[#This Row],[InterConf]]=1,IF(Table2[[#This Row],[InterDiv]]=0, 1, 0), 0)</f>
        <v>1</v>
      </c>
      <c r="W31" s="2">
        <f>IF(INDEX(StatsRegularSeason20242025!$A$2:$C$33,MATCH(Table2[[#This Row],[AwayTeam]],StatsRegularSeason20242025!$A$2:$A$33,0),2)&lt;&gt;INDEX(StatsRegularSeason20242025!$A$2:$C$33,MATCH(Table2[[#This Row],[HomeTeam]],StatsRegularSeason20242025!$A$2:$A$33,0),2),1,0)</f>
        <v>0</v>
      </c>
      <c r="X31" s="2" t="s">
        <v>1453</v>
      </c>
      <c r="Y31" s="2"/>
      <c r="Z31" s="2">
        <f>IF(AND(Table2[[#This Row],[GameIsOver]]=1,Table2[[#This Row],[ActualHomeScore]]*Table2[[#This Row],[ActualAwayScore]]=0), 1,0)</f>
        <v>0</v>
      </c>
      <c r="AA31" s="2">
        <f>IF(Table2[[#This Row],[GameIsOver]]=0,0, IF(Table2[[#This Row],[ActualWinner]]=Table2[[#This Row],[AwayTeam]], 2, IF(OR(Table2[[#This Row],[ActualResult]]="OT", Table2[[#This Row],[ActualResult]]="SO"), 1, 0)))</f>
        <v>0</v>
      </c>
      <c r="AB31" s="2">
        <f>IF(Table2[[#This Row],[GameIsOver]]= 0, 0, IF(Table2[[#This Row],[ActualWinner]]=Table2[[#This Row],[HomeTeam]], 2, IF(OR(Table2[[#This Row],[ActualResult]]="OT", Table2[[#This Row],[ActualResult]]="SO"), 1, 0)))</f>
        <v>0</v>
      </c>
      <c r="AC31" s="33">
        <f>(($AR$11)*IF(Table2[[#This Row],[CorrectWinnerPrediction]]="Y", 1, 0))+(($AR$12)*IF(Table2[[#This Row],[CorrectAwayScorePrediction]]="Y", 1, 0))+(($AR$13)*IF(Table2[[#This Row],[CorrectHomeScorePrediction]]="Y", 1, 0))</f>
        <v>0</v>
      </c>
      <c r="AD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 s="4" t="str">
        <f>IF(WEEKDAY(Table2[[#This Row],[GameDate]])=1,"SUN",IF(WEEKDAY(Table2[[#This Row],[GameDate]])=2,"MON",IF(WEEKDAY(Table2[[#This Row],[GameDate]])=3,"TUE",IF(WEEKDAY(Table2[[#This Row],[GameDate]])=4,"WED",IF(WEEKDAY(Table2[[#This Row],[GameDate]])=5,"THU",IF(WEEKDAY(Table2[[#This Row],[GameDate]])=6,"FRI", "SAT"))))))</f>
        <v>SAT</v>
      </c>
      <c r="AF31" s="2">
        <f>Table2[[#This Row],[ActualAwayScore]]-Table2[[#This Row],[PredictedAwayScore]]</f>
        <v>-4</v>
      </c>
      <c r="AG31" s="2">
        <f>Table2[[#This Row],[ActualHomeScore]]-Table2[[#This Row],[PredictedHomeScore]]</f>
        <v>-6</v>
      </c>
      <c r="AH31" s="2">
        <f t="shared" si="3"/>
        <v>-1</v>
      </c>
      <c r="AI31" s="2">
        <f t="shared" si="4"/>
        <v>0</v>
      </c>
    </row>
    <row r="32" spans="1:47" x14ac:dyDescent="0.25">
      <c r="A32" s="4">
        <v>45576</v>
      </c>
      <c r="B32" s="4">
        <v>45577</v>
      </c>
      <c r="C32" s="7" t="s">
        <v>142</v>
      </c>
      <c r="D32" s="2" t="s">
        <v>15</v>
      </c>
      <c r="E32" s="2" t="s">
        <v>20</v>
      </c>
      <c r="F32" s="2">
        <v>1</v>
      </c>
      <c r="G32" s="2">
        <v>3</v>
      </c>
      <c r="H32" s="2" t="str">
        <f t="shared" si="0"/>
        <v>NYR</v>
      </c>
      <c r="I32" s="2" t="s">
        <v>40</v>
      </c>
      <c r="J32" s="2">
        <v>6</v>
      </c>
      <c r="K32" s="2">
        <v>5</v>
      </c>
      <c r="L32" s="2" t="str">
        <f t="shared" si="1"/>
        <v>UTA</v>
      </c>
      <c r="M32" s="2" t="s">
        <v>77</v>
      </c>
      <c r="N32" s="2">
        <f>IF(ISBLANK(Table2[[#This Row],[ActualResult]]), 0, 1)</f>
        <v>1</v>
      </c>
      <c r="O32" s="2" t="str">
        <f>IF(ISBLANK(Table2[[#This Row],[ActualResult]]), "_", IF(Table2[[#This Row],[ActualWinner]]=Table2[[#This Row],[PredictedWinner]], "Y", "N"))</f>
        <v>N</v>
      </c>
      <c r="P32" s="2" t="str">
        <f>IF(Table2[[#This Row],[ActualAwayScore]]&gt;Table2[[#This Row],[PredictedAwayScore]], "N", IF(ISBLANK(Table2[[#This Row],[ActualResult]]), "_", IF(Table2[[#This Row],[ActualAwayScore]]=Table2[[#This Row],[PredictedAwayScore]], "Y", "N")))</f>
        <v>N</v>
      </c>
      <c r="Q32" s="2" t="str">
        <f>IF(Table2[[#This Row],[ActualHomeScore]]&gt;Table2[[#This Row],[PredictedHomeScore]],"N", IF(ISBLANK(Table2[[#This Row],[ActualResult]]), "_", IF(Table2[[#This Row],[ActualHomeScore]]=Table2[[#This Row],[PredictedHomeScore]], "Y", "N")))</f>
        <v>N</v>
      </c>
      <c r="R32" s="2">
        <v>1</v>
      </c>
      <c r="S32" s="2" t="str">
        <f t="shared" si="2"/>
        <v>NYR</v>
      </c>
      <c r="T32" s="2">
        <f>IF(INDEX(StatsRegularSeason20242025!$A$2:$C$33,MATCH(Table2[[#This Row],[AwayTeam]],StatsRegularSeason20242025!$A$2:$A$33,0),2)=INDEX(StatsRegularSeason20242025!$A$2:$C$33,MATCH(Table2[[#This Row],[HomeTeam]],StatsRegularSeason20242025!$A$2:$A$33,0),2),1,0)</f>
        <v>0</v>
      </c>
      <c r="U32" s="2">
        <f>IF(INDEX(StatsRegularSeason20242025!$A$2:$C$33,MATCH(Table2[[#This Row],[AwayTeam]],StatsRegularSeason20242025!$A$2:$A$33,0),3)=INDEX(StatsRegularSeason20242025!$A$2:$C$33,MATCH(Table2[[#This Row],[HomeTeam]],StatsRegularSeason20242025!$A$2:$A$33,0),3),1,0)</f>
        <v>0</v>
      </c>
      <c r="V32" s="2">
        <f>IF(Table2[[#This Row],[InterConf]]=1,IF(Table2[[#This Row],[InterDiv]]=0, 1, 0), 0)</f>
        <v>0</v>
      </c>
      <c r="W32" s="2">
        <f>IF(INDEX(StatsRegularSeason20242025!$A$2:$C$33,MATCH(Table2[[#This Row],[AwayTeam]],StatsRegularSeason20242025!$A$2:$A$33,0),2)&lt;&gt;INDEX(StatsRegularSeason20242025!$A$2:$C$33,MATCH(Table2[[#This Row],[HomeTeam]],StatsRegularSeason20242025!$A$2:$A$33,0),2),1,0)</f>
        <v>1</v>
      </c>
      <c r="X32" s="2"/>
      <c r="Y32" s="2"/>
      <c r="Z32" s="2">
        <f>IF(AND(Table2[[#This Row],[GameIsOver]]=1,Table2[[#This Row],[ActualHomeScore]]*Table2[[#This Row],[ActualAwayScore]]=0), 1,0)</f>
        <v>0</v>
      </c>
      <c r="AA32" s="2">
        <f>IF(Table2[[#This Row],[GameIsOver]]=0,0, IF(Table2[[#This Row],[ActualWinner]]=Table2[[#This Row],[AwayTeam]], 2, IF(OR(Table2[[#This Row],[ActualResult]]="OT", Table2[[#This Row],[ActualResult]]="SO"), 1, 0)))</f>
        <v>2</v>
      </c>
      <c r="AB32" s="2">
        <f>IF(Table2[[#This Row],[GameIsOver]]= 0, 0, IF(Table2[[#This Row],[ActualWinner]]=Table2[[#This Row],[HomeTeam]], 2, IF(OR(Table2[[#This Row],[ActualResult]]="OT", Table2[[#This Row],[ActualResult]]="SO"), 1, 0)))</f>
        <v>1</v>
      </c>
      <c r="AC32" s="33">
        <f>(($AR$11)*IF(Table2[[#This Row],[CorrectWinnerPrediction]]="Y", 1, 0))+(($AR$12)*IF(Table2[[#This Row],[CorrectAwayScorePrediction]]="Y", 1, 0))+(($AR$13)*IF(Table2[[#This Row],[CorrectHomeScorePrediction]]="Y", 1, 0))</f>
        <v>0</v>
      </c>
      <c r="AD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 s="4" t="str">
        <f>IF(WEEKDAY(Table2[[#This Row],[GameDate]])=1,"SUN",IF(WEEKDAY(Table2[[#This Row],[GameDate]])=2,"MON",IF(WEEKDAY(Table2[[#This Row],[GameDate]])=3,"TUE",IF(WEEKDAY(Table2[[#This Row],[GameDate]])=4,"WED",IF(WEEKDAY(Table2[[#This Row],[GameDate]])=5,"THU",IF(WEEKDAY(Table2[[#This Row],[GameDate]])=6,"FRI", "SAT"))))))</f>
        <v>SAT</v>
      </c>
      <c r="AF32" s="2">
        <f>Table2[[#This Row],[ActualAwayScore]]-Table2[[#This Row],[PredictedAwayScore]]</f>
        <v>5</v>
      </c>
      <c r="AG32" s="2">
        <f>Table2[[#This Row],[ActualHomeScore]]-Table2[[#This Row],[PredictedHomeScore]]</f>
        <v>2</v>
      </c>
      <c r="AH32" s="2">
        <f t="shared" si="3"/>
        <v>-1</v>
      </c>
      <c r="AI32" s="2">
        <f t="shared" si="4"/>
        <v>0</v>
      </c>
    </row>
    <row r="33" spans="1:35" x14ac:dyDescent="0.25">
      <c r="A33" s="4">
        <v>45576</v>
      </c>
      <c r="B33" s="4">
        <v>45577</v>
      </c>
      <c r="C33" s="7" t="s">
        <v>143</v>
      </c>
      <c r="D33" s="2" t="s">
        <v>32</v>
      </c>
      <c r="E33" s="2" t="s">
        <v>46</v>
      </c>
      <c r="F33" s="2">
        <v>3</v>
      </c>
      <c r="G33" s="2">
        <v>2</v>
      </c>
      <c r="H33" s="2" t="str">
        <f t="shared" si="0"/>
        <v>NJD</v>
      </c>
      <c r="I33" s="2" t="s">
        <v>77</v>
      </c>
      <c r="J33" s="2">
        <v>5</v>
      </c>
      <c r="K33" s="2">
        <v>3</v>
      </c>
      <c r="L33" s="2" t="str">
        <f t="shared" si="1"/>
        <v>NJD</v>
      </c>
      <c r="M33" s="2" t="s">
        <v>40</v>
      </c>
      <c r="N33" s="2">
        <f>IF(ISBLANK(Table2[[#This Row],[ActualResult]]), 0, 1)</f>
        <v>1</v>
      </c>
      <c r="O33" s="2" t="str">
        <f>IF(ISBLANK(Table2[[#This Row],[ActualResult]]), "_", IF(Table2[[#This Row],[ActualWinner]]=Table2[[#This Row],[PredictedWinner]], "Y", "N"))</f>
        <v>Y</v>
      </c>
      <c r="P33" s="2" t="str">
        <f>IF(Table2[[#This Row],[ActualAwayScore]]&gt;Table2[[#This Row],[PredictedAwayScore]], "N", IF(ISBLANK(Table2[[#This Row],[ActualResult]]), "_", IF(Table2[[#This Row],[ActualAwayScore]]=Table2[[#This Row],[PredictedAwayScore]], "Y", "N")))</f>
        <v>N</v>
      </c>
      <c r="Q33" s="2" t="str">
        <f>IF(Table2[[#This Row],[ActualHomeScore]]&gt;Table2[[#This Row],[PredictedHomeScore]],"N", IF(ISBLANK(Table2[[#This Row],[ActualResult]]), "_", IF(Table2[[#This Row],[ActualHomeScore]]=Table2[[#This Row],[PredictedHomeScore]], "Y", "N")))</f>
        <v>N</v>
      </c>
      <c r="R33" s="2">
        <v>0</v>
      </c>
      <c r="S33" s="2" t="str">
        <f t="shared" si="2"/>
        <v>WSH</v>
      </c>
      <c r="T33" s="2">
        <f>IF(INDEX(StatsRegularSeason20242025!$A$2:$C$33,MATCH(Table2[[#This Row],[AwayTeam]],StatsRegularSeason20242025!$A$2:$A$33,0),2)=INDEX(StatsRegularSeason20242025!$A$2:$C$33,MATCH(Table2[[#This Row],[HomeTeam]],StatsRegularSeason20242025!$A$2:$A$33,0),2),1,0)</f>
        <v>1</v>
      </c>
      <c r="U33" s="2">
        <f>IF(INDEX(StatsRegularSeason20242025!$A$2:$C$33,MATCH(Table2[[#This Row],[AwayTeam]],StatsRegularSeason20242025!$A$2:$A$33,0),3)=INDEX(StatsRegularSeason20242025!$A$2:$C$33,MATCH(Table2[[#This Row],[HomeTeam]],StatsRegularSeason20242025!$A$2:$A$33,0),3),1,0)</f>
        <v>1</v>
      </c>
      <c r="V33" s="2">
        <f>IF(Table2[[#This Row],[InterConf]]=1,IF(Table2[[#This Row],[InterDiv]]=0, 1, 0), 0)</f>
        <v>0</v>
      </c>
      <c r="W33" s="2">
        <f>IF(INDEX(StatsRegularSeason20242025!$A$2:$C$33,MATCH(Table2[[#This Row],[AwayTeam]],StatsRegularSeason20242025!$A$2:$A$33,0),2)&lt;&gt;INDEX(StatsRegularSeason20242025!$A$2:$C$33,MATCH(Table2[[#This Row],[HomeTeam]],StatsRegularSeason20242025!$A$2:$A$33,0),2),1,0)</f>
        <v>0</v>
      </c>
      <c r="X33" s="2"/>
      <c r="Y33" s="2"/>
      <c r="Z33" s="2">
        <f>IF(AND(Table2[[#This Row],[GameIsOver]]=1,Table2[[#This Row],[ActualHomeScore]]*Table2[[#This Row],[ActualAwayScore]]=0), 1,0)</f>
        <v>0</v>
      </c>
      <c r="AA33" s="2">
        <f>IF(Table2[[#This Row],[GameIsOver]]=0,0, IF(Table2[[#This Row],[ActualWinner]]=Table2[[#This Row],[AwayTeam]], 2, IF(OR(Table2[[#This Row],[ActualResult]]="OT", Table2[[#This Row],[ActualResult]]="SO"), 1, 0)))</f>
        <v>2</v>
      </c>
      <c r="AB33" s="2">
        <f>IF(Table2[[#This Row],[GameIsOver]]= 0, 0, IF(Table2[[#This Row],[ActualWinner]]=Table2[[#This Row],[HomeTeam]], 2, IF(OR(Table2[[#This Row],[ActualResult]]="OT", Table2[[#This Row],[ActualResult]]="SO"), 1, 0)))</f>
        <v>0</v>
      </c>
      <c r="AC33" s="33">
        <f>(($AR$11)*IF(Table2[[#This Row],[CorrectWinnerPrediction]]="Y", 1, 0))+(($AR$12)*IF(Table2[[#This Row],[CorrectAwayScorePrediction]]="Y", 1, 0))+(($AR$13)*IF(Table2[[#This Row],[CorrectHomeScorePrediction]]="Y", 1, 0))</f>
        <v>0.8</v>
      </c>
      <c r="AD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3" s="4" t="str">
        <f>IF(WEEKDAY(Table2[[#This Row],[GameDate]])=1,"SUN",IF(WEEKDAY(Table2[[#This Row],[GameDate]])=2,"MON",IF(WEEKDAY(Table2[[#This Row],[GameDate]])=3,"TUE",IF(WEEKDAY(Table2[[#This Row],[GameDate]])=4,"WED",IF(WEEKDAY(Table2[[#This Row],[GameDate]])=5,"THU",IF(WEEKDAY(Table2[[#This Row],[GameDate]])=6,"FRI", "SAT"))))))</f>
        <v>SAT</v>
      </c>
      <c r="AF33" s="2">
        <f>Table2[[#This Row],[ActualAwayScore]]-Table2[[#This Row],[PredictedAwayScore]]</f>
        <v>2</v>
      </c>
      <c r="AG33" s="2">
        <f>Table2[[#This Row],[ActualHomeScore]]-Table2[[#This Row],[PredictedHomeScore]]</f>
        <v>1</v>
      </c>
      <c r="AH33" s="2">
        <f t="shared" si="3"/>
        <v>-1</v>
      </c>
      <c r="AI33" s="2">
        <f t="shared" si="4"/>
        <v>0</v>
      </c>
    </row>
    <row r="34" spans="1:35" x14ac:dyDescent="0.25">
      <c r="A34" s="4">
        <v>45576</v>
      </c>
      <c r="B34" s="4">
        <v>45577</v>
      </c>
      <c r="C34" s="7" t="s">
        <v>144</v>
      </c>
      <c r="D34" s="2" t="s">
        <v>33</v>
      </c>
      <c r="E34" s="2" t="s">
        <v>34</v>
      </c>
      <c r="F34" s="2">
        <v>2</v>
      </c>
      <c r="G34" s="2">
        <v>1</v>
      </c>
      <c r="H34" s="2" t="str">
        <f t="shared" si="0"/>
        <v>NYI</v>
      </c>
      <c r="I34" s="2" t="s">
        <v>39</v>
      </c>
      <c r="J34" s="2">
        <v>0</v>
      </c>
      <c r="K34" s="2">
        <v>3</v>
      </c>
      <c r="L34" s="2" t="str">
        <f t="shared" si="1"/>
        <v>DAL</v>
      </c>
      <c r="M34" s="2" t="s">
        <v>40</v>
      </c>
      <c r="N34" s="2">
        <f>IF(ISBLANK(Table2[[#This Row],[ActualResult]]), 0, 1)</f>
        <v>1</v>
      </c>
      <c r="O34" s="2" t="str">
        <f>IF(ISBLANK(Table2[[#This Row],[ActualResult]]), "_", IF(Table2[[#This Row],[ActualWinner]]=Table2[[#This Row],[PredictedWinner]], "Y", "N"))</f>
        <v>N</v>
      </c>
      <c r="P34" s="2" t="str">
        <f>IF(Table2[[#This Row],[ActualAwayScore]]&gt;Table2[[#This Row],[PredictedAwayScore]], "N", IF(ISBLANK(Table2[[#This Row],[ActualResult]]), "_", IF(Table2[[#This Row],[ActualAwayScore]]=Table2[[#This Row],[PredictedAwayScore]], "Y", "N")))</f>
        <v>N</v>
      </c>
      <c r="Q34" s="2" t="str">
        <f>IF(Table2[[#This Row],[ActualHomeScore]]&gt;Table2[[#This Row],[PredictedHomeScore]],"N", IF(ISBLANK(Table2[[#This Row],[ActualResult]]), "_", IF(Table2[[#This Row],[ActualHomeScore]]=Table2[[#This Row],[PredictedHomeScore]], "Y", "N")))</f>
        <v>N</v>
      </c>
      <c r="R34" s="2">
        <v>0</v>
      </c>
      <c r="S34" s="2" t="str">
        <f t="shared" si="2"/>
        <v>NYI</v>
      </c>
      <c r="T34" s="2">
        <f>IF(INDEX(StatsRegularSeason20242025!$A$2:$C$33,MATCH(Table2[[#This Row],[AwayTeam]],StatsRegularSeason20242025!$A$2:$A$33,0),2)=INDEX(StatsRegularSeason20242025!$A$2:$C$33,MATCH(Table2[[#This Row],[HomeTeam]],StatsRegularSeason20242025!$A$2:$A$33,0),2),1,0)</f>
        <v>0</v>
      </c>
      <c r="U34" s="2">
        <f>IF(INDEX(StatsRegularSeason20242025!$A$2:$C$33,MATCH(Table2[[#This Row],[AwayTeam]],StatsRegularSeason20242025!$A$2:$A$33,0),3)=INDEX(StatsRegularSeason20242025!$A$2:$C$33,MATCH(Table2[[#This Row],[HomeTeam]],StatsRegularSeason20242025!$A$2:$A$33,0),3),1,0)</f>
        <v>0</v>
      </c>
      <c r="V34" s="2">
        <f>IF(Table2[[#This Row],[InterConf]]=1,IF(Table2[[#This Row],[InterDiv]]=0, 1, 0), 0)</f>
        <v>0</v>
      </c>
      <c r="W34" s="2">
        <f>IF(INDEX(StatsRegularSeason20242025!$A$2:$C$33,MATCH(Table2[[#This Row],[AwayTeam]],StatsRegularSeason20242025!$A$2:$A$33,0),2)&lt;&gt;INDEX(StatsRegularSeason20242025!$A$2:$C$33,MATCH(Table2[[#This Row],[HomeTeam]],StatsRegularSeason20242025!$A$2:$A$33,0),2),1,0)</f>
        <v>1</v>
      </c>
      <c r="X34" s="2"/>
      <c r="Y34" s="2"/>
      <c r="Z34" s="2">
        <f>IF(AND(Table2[[#This Row],[GameIsOver]]=1,Table2[[#This Row],[ActualHomeScore]]*Table2[[#This Row],[ActualAwayScore]]=0), 1,0)</f>
        <v>1</v>
      </c>
      <c r="AA34" s="2">
        <f>IF(Table2[[#This Row],[GameIsOver]]=0,0, IF(Table2[[#This Row],[ActualWinner]]=Table2[[#This Row],[AwayTeam]], 2, IF(OR(Table2[[#This Row],[ActualResult]]="OT", Table2[[#This Row],[ActualResult]]="SO"), 1, 0)))</f>
        <v>0</v>
      </c>
      <c r="AB34" s="2">
        <f>IF(Table2[[#This Row],[GameIsOver]]= 0, 0, IF(Table2[[#This Row],[ActualWinner]]=Table2[[#This Row],[HomeTeam]], 2, IF(OR(Table2[[#This Row],[ActualResult]]="OT", Table2[[#This Row],[ActualResult]]="SO"), 1, 0)))</f>
        <v>2</v>
      </c>
      <c r="AC34" s="33">
        <f>(($AR$11)*IF(Table2[[#This Row],[CorrectWinnerPrediction]]="Y", 1, 0))+(($AR$12)*IF(Table2[[#This Row],[CorrectAwayScorePrediction]]="Y", 1, 0))+(($AR$13)*IF(Table2[[#This Row],[CorrectHomeScorePrediction]]="Y", 1, 0))</f>
        <v>0</v>
      </c>
      <c r="AD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 s="4" t="str">
        <f>IF(WEEKDAY(Table2[[#This Row],[GameDate]])=1,"SUN",IF(WEEKDAY(Table2[[#This Row],[GameDate]])=2,"MON",IF(WEEKDAY(Table2[[#This Row],[GameDate]])=3,"TUE",IF(WEEKDAY(Table2[[#This Row],[GameDate]])=4,"WED",IF(WEEKDAY(Table2[[#This Row],[GameDate]])=5,"THU",IF(WEEKDAY(Table2[[#This Row],[GameDate]])=6,"FRI", "SAT"))))))</f>
        <v>SAT</v>
      </c>
      <c r="AF34" s="2">
        <f>Table2[[#This Row],[ActualAwayScore]]-Table2[[#This Row],[PredictedAwayScore]]</f>
        <v>-2</v>
      </c>
      <c r="AG34" s="2">
        <f>Table2[[#This Row],[ActualHomeScore]]-Table2[[#This Row],[PredictedHomeScore]]</f>
        <v>2</v>
      </c>
      <c r="AH34" s="2">
        <f t="shared" si="3"/>
        <v>-1</v>
      </c>
      <c r="AI34" s="2">
        <f t="shared" si="4"/>
        <v>0</v>
      </c>
    </row>
    <row r="35" spans="1:35" x14ac:dyDescent="0.25">
      <c r="A35" s="4">
        <v>45576</v>
      </c>
      <c r="B35" s="4">
        <v>45577</v>
      </c>
      <c r="C35" s="7" t="s">
        <v>145</v>
      </c>
      <c r="D35" s="2" t="s">
        <v>12</v>
      </c>
      <c r="E35" s="2" t="s">
        <v>37</v>
      </c>
      <c r="F35" s="2">
        <v>1</v>
      </c>
      <c r="G35" s="2">
        <v>4</v>
      </c>
      <c r="H35" s="2" t="str">
        <f t="shared" si="0"/>
        <v>MIN</v>
      </c>
      <c r="I35" s="2" t="s">
        <v>40</v>
      </c>
      <c r="J35" s="2">
        <v>5</v>
      </c>
      <c r="K35" s="2">
        <v>4</v>
      </c>
      <c r="L35" s="2" t="str">
        <f t="shared" si="1"/>
        <v>SEA</v>
      </c>
      <c r="M35" s="2" t="s">
        <v>39</v>
      </c>
      <c r="N35" s="2">
        <f>IF(ISBLANK(Table2[[#This Row],[ActualResult]]), 0, 1)</f>
        <v>1</v>
      </c>
      <c r="O35" s="2" t="str">
        <f>IF(ISBLANK(Table2[[#This Row],[ActualResult]]), "_", IF(Table2[[#This Row],[ActualWinner]]=Table2[[#This Row],[PredictedWinner]], "Y", "N"))</f>
        <v>N</v>
      </c>
      <c r="P35" s="2" t="str">
        <f>IF(Table2[[#This Row],[ActualAwayScore]]&gt;Table2[[#This Row],[PredictedAwayScore]], "N", IF(ISBLANK(Table2[[#This Row],[ActualResult]]), "_", IF(Table2[[#This Row],[ActualAwayScore]]=Table2[[#This Row],[PredictedAwayScore]], "Y", "N")))</f>
        <v>N</v>
      </c>
      <c r="Q35" s="2" t="str">
        <f>IF(Table2[[#This Row],[ActualHomeScore]]&gt;Table2[[#This Row],[PredictedHomeScore]],"N", IF(ISBLANK(Table2[[#This Row],[ActualResult]]), "_", IF(Table2[[#This Row],[ActualHomeScore]]=Table2[[#This Row],[PredictedHomeScore]], "Y", "N")))</f>
        <v>Y</v>
      </c>
      <c r="R35" s="2">
        <v>0</v>
      </c>
      <c r="S35" s="2" t="str">
        <f t="shared" si="2"/>
        <v>MIN</v>
      </c>
      <c r="T35" s="2">
        <f>IF(INDEX(StatsRegularSeason20242025!$A$2:$C$33,MATCH(Table2[[#This Row],[AwayTeam]],StatsRegularSeason20242025!$A$2:$A$33,0),2)=INDEX(StatsRegularSeason20242025!$A$2:$C$33,MATCH(Table2[[#This Row],[HomeTeam]],StatsRegularSeason20242025!$A$2:$A$33,0),2),1,0)</f>
        <v>1</v>
      </c>
      <c r="U35" s="2">
        <f>IF(INDEX(StatsRegularSeason20242025!$A$2:$C$33,MATCH(Table2[[#This Row],[AwayTeam]],StatsRegularSeason20242025!$A$2:$A$33,0),3)=INDEX(StatsRegularSeason20242025!$A$2:$C$33,MATCH(Table2[[#This Row],[HomeTeam]],StatsRegularSeason20242025!$A$2:$A$33,0),3),1,0)</f>
        <v>0</v>
      </c>
      <c r="V35" s="2">
        <f>IF(Table2[[#This Row],[InterConf]]=1,IF(Table2[[#This Row],[InterDiv]]=0, 1, 0), 0)</f>
        <v>1</v>
      </c>
      <c r="W35" s="2">
        <f>IF(INDEX(StatsRegularSeason20242025!$A$2:$C$33,MATCH(Table2[[#This Row],[AwayTeam]],StatsRegularSeason20242025!$A$2:$A$33,0),2)&lt;&gt;INDEX(StatsRegularSeason20242025!$A$2:$C$33,MATCH(Table2[[#This Row],[HomeTeam]],StatsRegularSeason20242025!$A$2:$A$33,0),2),1,0)</f>
        <v>0</v>
      </c>
      <c r="X35" s="2"/>
      <c r="Y35" s="2"/>
      <c r="Z35" s="2">
        <f>IF(AND(Table2[[#This Row],[GameIsOver]]=1,Table2[[#This Row],[ActualHomeScore]]*Table2[[#This Row],[ActualAwayScore]]=0), 1,0)</f>
        <v>0</v>
      </c>
      <c r="AA35" s="2">
        <f>IF(Table2[[#This Row],[GameIsOver]]=0,0, IF(Table2[[#This Row],[ActualWinner]]=Table2[[#This Row],[AwayTeam]], 2, IF(OR(Table2[[#This Row],[ActualResult]]="OT", Table2[[#This Row],[ActualResult]]="SO"), 1, 0)))</f>
        <v>2</v>
      </c>
      <c r="AB35" s="2">
        <f>IF(Table2[[#This Row],[GameIsOver]]= 0, 0, IF(Table2[[#This Row],[ActualWinner]]=Table2[[#This Row],[HomeTeam]], 2, IF(OR(Table2[[#This Row],[ActualResult]]="OT", Table2[[#This Row],[ActualResult]]="SO"), 1, 0)))</f>
        <v>1</v>
      </c>
      <c r="AC35" s="33">
        <f>(($AR$11)*IF(Table2[[#This Row],[CorrectWinnerPrediction]]="Y", 1, 0))+(($AR$12)*IF(Table2[[#This Row],[CorrectAwayScorePrediction]]="Y", 1, 0))+(($AR$13)*IF(Table2[[#This Row],[CorrectHomeScorePrediction]]="Y", 1, 0))</f>
        <v>0.1</v>
      </c>
      <c r="AD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35" s="4" t="str">
        <f>IF(WEEKDAY(Table2[[#This Row],[GameDate]])=1,"SUN",IF(WEEKDAY(Table2[[#This Row],[GameDate]])=2,"MON",IF(WEEKDAY(Table2[[#This Row],[GameDate]])=3,"TUE",IF(WEEKDAY(Table2[[#This Row],[GameDate]])=4,"WED",IF(WEEKDAY(Table2[[#This Row],[GameDate]])=5,"THU",IF(WEEKDAY(Table2[[#This Row],[GameDate]])=6,"FRI", "SAT"))))))</f>
        <v>SAT</v>
      </c>
      <c r="AF35" s="2">
        <f>Table2[[#This Row],[ActualAwayScore]]-Table2[[#This Row],[PredictedAwayScore]]</f>
        <v>4</v>
      </c>
      <c r="AG35" s="2">
        <f>Table2[[#This Row],[ActualHomeScore]]-Table2[[#This Row],[PredictedHomeScore]]</f>
        <v>0</v>
      </c>
      <c r="AH35" s="2">
        <f t="shared" si="3"/>
        <v>-1</v>
      </c>
      <c r="AI35" s="2">
        <f t="shared" si="4"/>
        <v>0</v>
      </c>
    </row>
    <row r="36" spans="1:35" x14ac:dyDescent="0.25">
      <c r="A36" s="4">
        <v>45576</v>
      </c>
      <c r="B36" s="4">
        <v>45577</v>
      </c>
      <c r="C36" s="7" t="s">
        <v>146</v>
      </c>
      <c r="D36" s="2" t="s">
        <v>36</v>
      </c>
      <c r="E36" s="2" t="s">
        <v>26</v>
      </c>
      <c r="F36" s="2">
        <v>0</v>
      </c>
      <c r="G36" s="2">
        <v>5</v>
      </c>
      <c r="H36" s="2" t="str">
        <f t="shared" si="0"/>
        <v>COL</v>
      </c>
      <c r="I36" s="2" t="s">
        <v>40</v>
      </c>
      <c r="J36" s="2">
        <v>6</v>
      </c>
      <c r="K36" s="2">
        <v>4</v>
      </c>
      <c r="L36" s="2" t="str">
        <f t="shared" si="1"/>
        <v>CBJ</v>
      </c>
      <c r="M36" s="2" t="s">
        <v>40</v>
      </c>
      <c r="N36" s="2">
        <f>IF(ISBLANK(Table2[[#This Row],[ActualResult]]), 0, 1)</f>
        <v>1</v>
      </c>
      <c r="O36" s="2" t="str">
        <f>IF(ISBLANK(Table2[[#This Row],[ActualResult]]), "_", IF(Table2[[#This Row],[ActualWinner]]=Table2[[#This Row],[PredictedWinner]], "Y", "N"))</f>
        <v>N</v>
      </c>
      <c r="P36" s="2" t="str">
        <f>IF(Table2[[#This Row],[ActualAwayScore]]&gt;Table2[[#This Row],[PredictedAwayScore]], "N", IF(ISBLANK(Table2[[#This Row],[ActualResult]]), "_", IF(Table2[[#This Row],[ActualAwayScore]]=Table2[[#This Row],[PredictedAwayScore]], "Y", "N")))</f>
        <v>N</v>
      </c>
      <c r="Q36" s="2" t="str">
        <f>IF(Table2[[#This Row],[ActualHomeScore]]&gt;Table2[[#This Row],[PredictedHomeScore]],"N", IF(ISBLANK(Table2[[#This Row],[ActualResult]]), "_", IF(Table2[[#This Row],[ActualHomeScore]]=Table2[[#This Row],[PredictedHomeScore]], "Y", "N")))</f>
        <v>N</v>
      </c>
      <c r="R36" s="2">
        <v>0</v>
      </c>
      <c r="S36" s="2" t="str">
        <f t="shared" si="2"/>
        <v>COL</v>
      </c>
      <c r="T36" s="2">
        <f>IF(INDEX(StatsRegularSeason20242025!$A$2:$C$33,MATCH(Table2[[#This Row],[AwayTeam]],StatsRegularSeason20242025!$A$2:$A$33,0),2)=INDEX(StatsRegularSeason20242025!$A$2:$C$33,MATCH(Table2[[#This Row],[HomeTeam]],StatsRegularSeason20242025!$A$2:$A$33,0),2),1,0)</f>
        <v>0</v>
      </c>
      <c r="U36" s="2">
        <f>IF(INDEX(StatsRegularSeason20242025!$A$2:$C$33,MATCH(Table2[[#This Row],[AwayTeam]],StatsRegularSeason20242025!$A$2:$A$33,0),3)=INDEX(StatsRegularSeason20242025!$A$2:$C$33,MATCH(Table2[[#This Row],[HomeTeam]],StatsRegularSeason20242025!$A$2:$A$33,0),3),1,0)</f>
        <v>0</v>
      </c>
      <c r="V36" s="2">
        <f>IF(Table2[[#This Row],[InterConf]]=1,IF(Table2[[#This Row],[InterDiv]]=0, 1, 0), 0)</f>
        <v>0</v>
      </c>
      <c r="W36" s="2">
        <f>IF(INDEX(StatsRegularSeason20242025!$A$2:$C$33,MATCH(Table2[[#This Row],[AwayTeam]],StatsRegularSeason20242025!$A$2:$A$33,0),2)&lt;&gt;INDEX(StatsRegularSeason20242025!$A$2:$C$33,MATCH(Table2[[#This Row],[HomeTeam]],StatsRegularSeason20242025!$A$2:$A$33,0),2),1,0)</f>
        <v>1</v>
      </c>
      <c r="X36" s="2"/>
      <c r="Y36" s="2"/>
      <c r="Z36" s="2">
        <f>IF(AND(Table2[[#This Row],[GameIsOver]]=1,Table2[[#This Row],[ActualHomeScore]]*Table2[[#This Row],[ActualAwayScore]]=0), 1,0)</f>
        <v>0</v>
      </c>
      <c r="AA36" s="2">
        <f>IF(Table2[[#This Row],[GameIsOver]]=0,0, IF(Table2[[#This Row],[ActualWinner]]=Table2[[#This Row],[AwayTeam]], 2, IF(OR(Table2[[#This Row],[ActualResult]]="OT", Table2[[#This Row],[ActualResult]]="SO"), 1, 0)))</f>
        <v>2</v>
      </c>
      <c r="AB36" s="2">
        <f>IF(Table2[[#This Row],[GameIsOver]]= 0, 0, IF(Table2[[#This Row],[ActualWinner]]=Table2[[#This Row],[HomeTeam]], 2, IF(OR(Table2[[#This Row],[ActualResult]]="OT", Table2[[#This Row],[ActualResult]]="SO"), 1, 0)))</f>
        <v>0</v>
      </c>
      <c r="AC36" s="33">
        <f>(($AR$11)*IF(Table2[[#This Row],[CorrectWinnerPrediction]]="Y", 1, 0))+(($AR$12)*IF(Table2[[#This Row],[CorrectAwayScorePrediction]]="Y", 1, 0))+(($AR$13)*IF(Table2[[#This Row],[CorrectHomeScorePrediction]]="Y", 1, 0))</f>
        <v>0</v>
      </c>
      <c r="AD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 s="4" t="str">
        <f>IF(WEEKDAY(Table2[[#This Row],[GameDate]])=1,"SUN",IF(WEEKDAY(Table2[[#This Row],[GameDate]])=2,"MON",IF(WEEKDAY(Table2[[#This Row],[GameDate]])=3,"TUE",IF(WEEKDAY(Table2[[#This Row],[GameDate]])=4,"WED",IF(WEEKDAY(Table2[[#This Row],[GameDate]])=5,"THU",IF(WEEKDAY(Table2[[#This Row],[GameDate]])=6,"FRI", "SAT"))))))</f>
        <v>SAT</v>
      </c>
      <c r="AF36" s="2">
        <f>Table2[[#This Row],[ActualAwayScore]]-Table2[[#This Row],[PredictedAwayScore]]</f>
        <v>6</v>
      </c>
      <c r="AG36" s="2">
        <f>Table2[[#This Row],[ActualHomeScore]]-Table2[[#This Row],[PredictedHomeScore]]</f>
        <v>-1</v>
      </c>
      <c r="AH36" s="2">
        <f t="shared" si="3"/>
        <v>-1</v>
      </c>
      <c r="AI36" s="2">
        <f t="shared" si="4"/>
        <v>0</v>
      </c>
    </row>
    <row r="37" spans="1:35" x14ac:dyDescent="0.25">
      <c r="A37" s="4">
        <v>45576</v>
      </c>
      <c r="B37" s="4">
        <v>45577</v>
      </c>
      <c r="C37" s="7" t="s">
        <v>147</v>
      </c>
      <c r="D37" s="2" t="s">
        <v>45</v>
      </c>
      <c r="E37" s="2" t="s">
        <v>24</v>
      </c>
      <c r="F37" s="2">
        <v>2</v>
      </c>
      <c r="G37" s="2">
        <v>6</v>
      </c>
      <c r="H37" s="2" t="str">
        <f t="shared" si="0"/>
        <v>CGY</v>
      </c>
      <c r="I37" s="2" t="s">
        <v>40</v>
      </c>
      <c r="J37" s="2">
        <v>3</v>
      </c>
      <c r="K37" s="2">
        <v>6</v>
      </c>
      <c r="L37" s="2" t="str">
        <f t="shared" si="1"/>
        <v>CGY</v>
      </c>
      <c r="M37" s="2" t="s">
        <v>40</v>
      </c>
      <c r="N37" s="2">
        <f>IF(ISBLANK(Table2[[#This Row],[ActualResult]]), 0, 1)</f>
        <v>1</v>
      </c>
      <c r="O37" s="2" t="str">
        <f>IF(ISBLANK(Table2[[#This Row],[ActualResult]]), "_", IF(Table2[[#This Row],[ActualWinner]]=Table2[[#This Row],[PredictedWinner]], "Y", "N"))</f>
        <v>Y</v>
      </c>
      <c r="P37" s="2" t="str">
        <f>IF(Table2[[#This Row],[ActualAwayScore]]&gt;Table2[[#This Row],[PredictedAwayScore]], "N", IF(ISBLANK(Table2[[#This Row],[ActualResult]]), "_", IF(Table2[[#This Row],[ActualAwayScore]]=Table2[[#This Row],[PredictedAwayScore]], "Y", "N")))</f>
        <v>N</v>
      </c>
      <c r="Q37" s="2" t="str">
        <f>IF(Table2[[#This Row],[ActualHomeScore]]&gt;Table2[[#This Row],[PredictedHomeScore]],"N", IF(ISBLANK(Table2[[#This Row],[ActualResult]]), "_", IF(Table2[[#This Row],[ActualHomeScore]]=Table2[[#This Row],[PredictedHomeScore]], "Y", "N")))</f>
        <v>Y</v>
      </c>
      <c r="R37" s="2">
        <v>1</v>
      </c>
      <c r="S37" s="2" t="str">
        <f t="shared" si="2"/>
        <v>PHI</v>
      </c>
      <c r="T37" s="2">
        <f>IF(INDEX(StatsRegularSeason20242025!$A$2:$C$33,MATCH(Table2[[#This Row],[AwayTeam]],StatsRegularSeason20242025!$A$2:$A$33,0),2)=INDEX(StatsRegularSeason20242025!$A$2:$C$33,MATCH(Table2[[#This Row],[HomeTeam]],StatsRegularSeason20242025!$A$2:$A$33,0),2),1,0)</f>
        <v>0</v>
      </c>
      <c r="U37" s="2">
        <f>IF(INDEX(StatsRegularSeason20242025!$A$2:$C$33,MATCH(Table2[[#This Row],[AwayTeam]],StatsRegularSeason20242025!$A$2:$A$33,0),3)=INDEX(StatsRegularSeason20242025!$A$2:$C$33,MATCH(Table2[[#This Row],[HomeTeam]],StatsRegularSeason20242025!$A$2:$A$33,0),3),1,0)</f>
        <v>0</v>
      </c>
      <c r="V37" s="2">
        <f>IF(Table2[[#This Row],[InterConf]]=1,IF(Table2[[#This Row],[InterDiv]]=0, 1, 0), 0)</f>
        <v>0</v>
      </c>
      <c r="W37" s="2">
        <f>IF(INDEX(StatsRegularSeason20242025!$A$2:$C$33,MATCH(Table2[[#This Row],[AwayTeam]],StatsRegularSeason20242025!$A$2:$A$33,0),2)&lt;&gt;INDEX(StatsRegularSeason20242025!$A$2:$C$33,MATCH(Table2[[#This Row],[HomeTeam]],StatsRegularSeason20242025!$A$2:$A$33,0),2),1,0)</f>
        <v>1</v>
      </c>
      <c r="X37" s="2"/>
      <c r="Y37" s="2"/>
      <c r="Z37" s="2">
        <f>IF(AND(Table2[[#This Row],[GameIsOver]]=1,Table2[[#This Row],[ActualHomeScore]]*Table2[[#This Row],[ActualAwayScore]]=0), 1,0)</f>
        <v>0</v>
      </c>
      <c r="AA37" s="2">
        <f>IF(Table2[[#This Row],[GameIsOver]]=0,0, IF(Table2[[#This Row],[ActualWinner]]=Table2[[#This Row],[AwayTeam]], 2, IF(OR(Table2[[#This Row],[ActualResult]]="OT", Table2[[#This Row],[ActualResult]]="SO"), 1, 0)))</f>
        <v>0</v>
      </c>
      <c r="AB37" s="2">
        <f>IF(Table2[[#This Row],[GameIsOver]]= 0, 0, IF(Table2[[#This Row],[ActualWinner]]=Table2[[#This Row],[HomeTeam]], 2, IF(OR(Table2[[#This Row],[ActualResult]]="OT", Table2[[#This Row],[ActualResult]]="SO"), 1, 0)))</f>
        <v>2</v>
      </c>
      <c r="AC37" s="33">
        <f>(($AR$11)*IF(Table2[[#This Row],[CorrectWinnerPrediction]]="Y", 1, 0))+(($AR$12)*IF(Table2[[#This Row],[CorrectAwayScorePrediction]]="Y", 1, 0))+(($AR$13)*IF(Table2[[#This Row],[CorrectHomeScorePrediction]]="Y", 1, 0))</f>
        <v>0.9</v>
      </c>
      <c r="AD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7" s="4" t="str">
        <f>IF(WEEKDAY(Table2[[#This Row],[GameDate]])=1,"SUN",IF(WEEKDAY(Table2[[#This Row],[GameDate]])=2,"MON",IF(WEEKDAY(Table2[[#This Row],[GameDate]])=3,"TUE",IF(WEEKDAY(Table2[[#This Row],[GameDate]])=4,"WED",IF(WEEKDAY(Table2[[#This Row],[GameDate]])=5,"THU",IF(WEEKDAY(Table2[[#This Row],[GameDate]])=6,"FRI", "SAT"))))))</f>
        <v>SAT</v>
      </c>
      <c r="AF37" s="2">
        <f>Table2[[#This Row],[ActualAwayScore]]-Table2[[#This Row],[PredictedAwayScore]]</f>
        <v>1</v>
      </c>
      <c r="AG37" s="2">
        <f>Table2[[#This Row],[ActualHomeScore]]-Table2[[#This Row],[PredictedHomeScore]]</f>
        <v>0</v>
      </c>
      <c r="AH37" s="2">
        <f t="shared" si="3"/>
        <v>-1</v>
      </c>
      <c r="AI37" s="2">
        <f t="shared" si="4"/>
        <v>0</v>
      </c>
    </row>
    <row r="38" spans="1:35" x14ac:dyDescent="0.25">
      <c r="A38" s="4">
        <v>45576</v>
      </c>
      <c r="B38" s="4">
        <v>45577</v>
      </c>
      <c r="C38" s="7" t="s">
        <v>148</v>
      </c>
      <c r="D38" s="2" t="s">
        <v>17</v>
      </c>
      <c r="E38" s="2" t="s">
        <v>23</v>
      </c>
      <c r="F38" s="2">
        <v>1</v>
      </c>
      <c r="G38" s="2">
        <v>4</v>
      </c>
      <c r="H38" s="2" t="str">
        <f t="shared" si="0"/>
        <v>EDM</v>
      </c>
      <c r="I38" s="2" t="s">
        <v>40</v>
      </c>
      <c r="J38" s="2">
        <v>5</v>
      </c>
      <c r="K38" s="2">
        <v>2</v>
      </c>
      <c r="L38" s="2" t="str">
        <f t="shared" si="1"/>
        <v>CHI</v>
      </c>
      <c r="M38" s="2" t="s">
        <v>40</v>
      </c>
      <c r="N38" s="2">
        <f>IF(ISBLANK(Table2[[#This Row],[ActualResult]]), 0, 1)</f>
        <v>1</v>
      </c>
      <c r="O38" s="2" t="str">
        <f>IF(ISBLANK(Table2[[#This Row],[ActualResult]]), "_", IF(Table2[[#This Row],[ActualWinner]]=Table2[[#This Row],[PredictedWinner]], "Y", "N"))</f>
        <v>N</v>
      </c>
      <c r="P38" s="2" t="str">
        <f>IF(Table2[[#This Row],[ActualAwayScore]]&gt;Table2[[#This Row],[PredictedAwayScore]], "N", IF(ISBLANK(Table2[[#This Row],[ActualResult]]), "_", IF(Table2[[#This Row],[ActualAwayScore]]=Table2[[#This Row],[PredictedAwayScore]], "Y", "N")))</f>
        <v>N</v>
      </c>
      <c r="Q38" s="2" t="str">
        <f>IF(Table2[[#This Row],[ActualHomeScore]]&gt;Table2[[#This Row],[PredictedHomeScore]],"N", IF(ISBLANK(Table2[[#This Row],[ActualResult]]), "_", IF(Table2[[#This Row],[ActualHomeScore]]=Table2[[#This Row],[PredictedHomeScore]], "Y", "N")))</f>
        <v>N</v>
      </c>
      <c r="R38" s="2">
        <v>1</v>
      </c>
      <c r="S38" s="2" t="str">
        <f t="shared" si="2"/>
        <v>EDM</v>
      </c>
      <c r="T38" s="2">
        <f>IF(INDEX(StatsRegularSeason20242025!$A$2:$C$33,MATCH(Table2[[#This Row],[AwayTeam]],StatsRegularSeason20242025!$A$2:$A$33,0),2)=INDEX(StatsRegularSeason20242025!$A$2:$C$33,MATCH(Table2[[#This Row],[HomeTeam]],StatsRegularSeason20242025!$A$2:$A$33,0),2),1,0)</f>
        <v>1</v>
      </c>
      <c r="U38" s="2">
        <f>IF(INDEX(StatsRegularSeason20242025!$A$2:$C$33,MATCH(Table2[[#This Row],[AwayTeam]],StatsRegularSeason20242025!$A$2:$A$33,0),3)=INDEX(StatsRegularSeason20242025!$A$2:$C$33,MATCH(Table2[[#This Row],[HomeTeam]],StatsRegularSeason20242025!$A$2:$A$33,0),3),1,0)</f>
        <v>0</v>
      </c>
      <c r="V38" s="2">
        <f>IF(Table2[[#This Row],[InterConf]]=1,IF(Table2[[#This Row],[InterDiv]]=0, 1, 0), 0)</f>
        <v>1</v>
      </c>
      <c r="W38" s="2">
        <f>IF(INDEX(StatsRegularSeason20242025!$A$2:$C$33,MATCH(Table2[[#This Row],[AwayTeam]],StatsRegularSeason20242025!$A$2:$A$33,0),2)&lt;&gt;INDEX(StatsRegularSeason20242025!$A$2:$C$33,MATCH(Table2[[#This Row],[HomeTeam]],StatsRegularSeason20242025!$A$2:$A$33,0),2),1,0)</f>
        <v>0</v>
      </c>
      <c r="X38" s="2"/>
      <c r="Y38" s="2"/>
      <c r="Z38" s="2">
        <f>IF(AND(Table2[[#This Row],[GameIsOver]]=1,Table2[[#This Row],[ActualHomeScore]]*Table2[[#This Row],[ActualAwayScore]]=0), 1,0)</f>
        <v>0</v>
      </c>
      <c r="AA38" s="2">
        <f>IF(Table2[[#This Row],[GameIsOver]]=0,0, IF(Table2[[#This Row],[ActualWinner]]=Table2[[#This Row],[AwayTeam]], 2, IF(OR(Table2[[#This Row],[ActualResult]]="OT", Table2[[#This Row],[ActualResult]]="SO"), 1, 0)))</f>
        <v>2</v>
      </c>
      <c r="AB38" s="2">
        <f>IF(Table2[[#This Row],[GameIsOver]]= 0, 0, IF(Table2[[#This Row],[ActualWinner]]=Table2[[#This Row],[HomeTeam]], 2, IF(OR(Table2[[#This Row],[ActualResult]]="OT", Table2[[#This Row],[ActualResult]]="SO"), 1, 0)))</f>
        <v>0</v>
      </c>
      <c r="AC38" s="33">
        <f>(($AR$11)*IF(Table2[[#This Row],[CorrectWinnerPrediction]]="Y", 1, 0))+(($AR$12)*IF(Table2[[#This Row],[CorrectAwayScorePrediction]]="Y", 1, 0))+(($AR$13)*IF(Table2[[#This Row],[CorrectHomeScorePrediction]]="Y", 1, 0))</f>
        <v>0</v>
      </c>
      <c r="AD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 s="4" t="str">
        <f>IF(WEEKDAY(Table2[[#This Row],[GameDate]])=1,"SUN",IF(WEEKDAY(Table2[[#This Row],[GameDate]])=2,"MON",IF(WEEKDAY(Table2[[#This Row],[GameDate]])=3,"TUE",IF(WEEKDAY(Table2[[#This Row],[GameDate]])=4,"WED",IF(WEEKDAY(Table2[[#This Row],[GameDate]])=5,"THU",IF(WEEKDAY(Table2[[#This Row],[GameDate]])=6,"FRI", "SAT"))))))</f>
        <v>SAT</v>
      </c>
      <c r="AF38" s="2">
        <f>Table2[[#This Row],[ActualAwayScore]]-Table2[[#This Row],[PredictedAwayScore]]</f>
        <v>4</v>
      </c>
      <c r="AG38" s="2">
        <f>Table2[[#This Row],[ActualHomeScore]]-Table2[[#This Row],[PredictedHomeScore]]</f>
        <v>-2</v>
      </c>
      <c r="AH38" s="2">
        <f t="shared" si="3"/>
        <v>-1</v>
      </c>
      <c r="AI38" s="2">
        <f t="shared" si="4"/>
        <v>0</v>
      </c>
    </row>
    <row r="39" spans="1:35" x14ac:dyDescent="0.25">
      <c r="A39" s="5">
        <v>45576</v>
      </c>
      <c r="B39" s="5">
        <v>45577</v>
      </c>
      <c r="C39" s="8" t="s">
        <v>149</v>
      </c>
      <c r="D39" s="3" t="s">
        <v>47</v>
      </c>
      <c r="E39" s="3" t="s">
        <v>38</v>
      </c>
      <c r="F39" s="3">
        <v>4</v>
      </c>
      <c r="G39" s="3">
        <v>2</v>
      </c>
      <c r="H39" s="3" t="str">
        <f t="shared" si="0"/>
        <v>ANA</v>
      </c>
      <c r="I39" s="3" t="s">
        <v>40</v>
      </c>
      <c r="J39" s="3">
        <v>2</v>
      </c>
      <c r="K39" s="3">
        <v>0</v>
      </c>
      <c r="L39" s="2" t="str">
        <f t="shared" si="1"/>
        <v>ANA</v>
      </c>
      <c r="M39" s="3" t="s">
        <v>40</v>
      </c>
      <c r="N39" s="3">
        <f>IF(ISBLANK(Table2[[#This Row],[ActualResult]]), 0, 1)</f>
        <v>1</v>
      </c>
      <c r="O39" s="3" t="str">
        <f>IF(ISBLANK(Table2[[#This Row],[ActualResult]]), "_", IF(Table2[[#This Row],[ActualWinner]]=Table2[[#This Row],[PredictedWinner]], "Y", "N"))</f>
        <v>Y</v>
      </c>
      <c r="P39" s="3" t="str">
        <f>IF(Table2[[#This Row],[ActualAwayScore]]&gt;Table2[[#This Row],[PredictedAwayScore]], "N", IF(ISBLANK(Table2[[#This Row],[ActualResult]]), "_", IF(Table2[[#This Row],[ActualAwayScore]]=Table2[[#This Row],[PredictedAwayScore]], "Y", "N")))</f>
        <v>N</v>
      </c>
      <c r="Q39" s="3" t="str">
        <f>IF(Table2[[#This Row],[ActualHomeScore]]&gt;Table2[[#This Row],[PredictedHomeScore]],"N", IF(ISBLANK(Table2[[#This Row],[ActualResult]]), "_", IF(Table2[[#This Row],[ActualHomeScore]]=Table2[[#This Row],[PredictedHomeScore]], "Y", "N")))</f>
        <v>N</v>
      </c>
      <c r="R39" s="2">
        <v>0</v>
      </c>
      <c r="S39" s="2" t="str">
        <f t="shared" si="2"/>
        <v>SJS</v>
      </c>
      <c r="T39" s="2">
        <f>IF(INDEX(StatsRegularSeason20242025!$A$2:$C$33,MATCH(Table2[[#This Row],[AwayTeam]],StatsRegularSeason20242025!$A$2:$A$33,0),2)=INDEX(StatsRegularSeason20242025!$A$2:$C$33,MATCH(Table2[[#This Row],[HomeTeam]],StatsRegularSeason20242025!$A$2:$A$33,0),2),1,0)</f>
        <v>1</v>
      </c>
      <c r="U39" s="2">
        <f>IF(INDEX(StatsRegularSeason20242025!$A$2:$C$33,MATCH(Table2[[#This Row],[AwayTeam]],StatsRegularSeason20242025!$A$2:$A$33,0),3)=INDEX(StatsRegularSeason20242025!$A$2:$C$33,MATCH(Table2[[#This Row],[HomeTeam]],StatsRegularSeason20242025!$A$2:$A$33,0),3),1,0)</f>
        <v>1</v>
      </c>
      <c r="V39" s="2">
        <f>IF(Table2[[#This Row],[InterConf]]=1,IF(Table2[[#This Row],[InterDiv]]=0, 1, 0), 0)</f>
        <v>0</v>
      </c>
      <c r="W39" s="2">
        <f>IF(INDEX(StatsRegularSeason20242025!$A$2:$C$33,MATCH(Table2[[#This Row],[AwayTeam]],StatsRegularSeason20242025!$A$2:$A$33,0),2)&lt;&gt;INDEX(StatsRegularSeason20242025!$A$2:$C$33,MATCH(Table2[[#This Row],[HomeTeam]],StatsRegularSeason20242025!$A$2:$A$33,0),2),1,0)</f>
        <v>0</v>
      </c>
      <c r="X39" s="2"/>
      <c r="Y39" s="2"/>
      <c r="Z39" s="2">
        <f>IF(AND(Table2[[#This Row],[GameIsOver]]=1,Table2[[#This Row],[ActualHomeScore]]*Table2[[#This Row],[ActualAwayScore]]=0), 1,0)</f>
        <v>1</v>
      </c>
      <c r="AA39" s="2">
        <f>IF(Table2[[#This Row],[GameIsOver]]=0,0, IF(Table2[[#This Row],[ActualWinner]]=Table2[[#This Row],[AwayTeam]], 2, IF(OR(Table2[[#This Row],[ActualResult]]="OT", Table2[[#This Row],[ActualResult]]="SO"), 1, 0)))</f>
        <v>2</v>
      </c>
      <c r="AB39" s="2">
        <f>IF(Table2[[#This Row],[GameIsOver]]= 0, 0, IF(Table2[[#This Row],[ActualWinner]]=Table2[[#This Row],[HomeTeam]], 2, IF(OR(Table2[[#This Row],[ActualResult]]="OT", Table2[[#This Row],[ActualResult]]="SO"), 1, 0)))</f>
        <v>0</v>
      </c>
      <c r="AC39" s="33">
        <f>(($AR$11)*IF(Table2[[#This Row],[CorrectWinnerPrediction]]="Y", 1, 0))+(($AR$12)*IF(Table2[[#This Row],[CorrectAwayScorePrediction]]="Y", 1, 0))+(($AR$13)*IF(Table2[[#This Row],[CorrectHomeScorePrediction]]="Y", 1, 0))</f>
        <v>0.8</v>
      </c>
      <c r="AD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9" s="5" t="str">
        <f>IF(WEEKDAY(Table2[[#This Row],[GameDate]])=1,"SUN",IF(WEEKDAY(Table2[[#This Row],[GameDate]])=2,"MON",IF(WEEKDAY(Table2[[#This Row],[GameDate]])=3,"TUE",IF(WEEKDAY(Table2[[#This Row],[GameDate]])=4,"WED",IF(WEEKDAY(Table2[[#This Row],[GameDate]])=5,"THU",IF(WEEKDAY(Table2[[#This Row],[GameDate]])=6,"FRI", "SAT"))))))</f>
        <v>SAT</v>
      </c>
      <c r="AF39" s="2">
        <f>Table2[[#This Row],[ActualAwayScore]]-Table2[[#This Row],[PredictedAwayScore]]</f>
        <v>-2</v>
      </c>
      <c r="AG39" s="2">
        <f>Table2[[#This Row],[ActualHomeScore]]-Table2[[#This Row],[PredictedHomeScore]]</f>
        <v>-2</v>
      </c>
      <c r="AH39" s="2">
        <f t="shared" si="3"/>
        <v>-1</v>
      </c>
      <c r="AI39" s="2">
        <f t="shared" si="4"/>
        <v>0</v>
      </c>
    </row>
    <row r="40" spans="1:35" x14ac:dyDescent="0.25">
      <c r="A40" s="4">
        <v>45576</v>
      </c>
      <c r="B40" s="4">
        <v>45578</v>
      </c>
      <c r="C40" s="7" t="s">
        <v>150</v>
      </c>
      <c r="D40" s="2" t="s">
        <v>37</v>
      </c>
      <c r="E40" s="2" t="s">
        <v>22</v>
      </c>
      <c r="F40" s="2">
        <v>3</v>
      </c>
      <c r="G40" s="2">
        <v>4</v>
      </c>
      <c r="H40" s="2" t="str">
        <f t="shared" si="0"/>
        <v>WPG</v>
      </c>
      <c r="I40" s="2" t="s">
        <v>39</v>
      </c>
      <c r="J40" s="2">
        <v>1</v>
      </c>
      <c r="K40" s="2">
        <v>2</v>
      </c>
      <c r="L40" s="13" t="str">
        <f t="shared" si="1"/>
        <v>WPG</v>
      </c>
      <c r="M40" s="2" t="s">
        <v>77</v>
      </c>
      <c r="N40" s="2">
        <f>IF(ISBLANK(Table2[[#This Row],[ActualResult]]), 0, 1)</f>
        <v>1</v>
      </c>
      <c r="O40" s="2" t="str">
        <f>IF(ISBLANK(Table2[[#This Row],[ActualResult]]), "_", IF(Table2[[#This Row],[ActualWinner]]=Table2[[#This Row],[PredictedWinner]], "Y", "N"))</f>
        <v>Y</v>
      </c>
      <c r="P40" s="2" t="str">
        <f>IF(Table2[[#This Row],[ActualAwayScore]]&gt;Table2[[#This Row],[PredictedAwayScore]], "N", IF(ISBLANK(Table2[[#This Row],[ActualResult]]), "_", IF(Table2[[#This Row],[ActualAwayScore]]=Table2[[#This Row],[PredictedAwayScore]], "Y", "N")))</f>
        <v>N</v>
      </c>
      <c r="Q40" s="2" t="str">
        <f>IF(Table2[[#This Row],[ActualHomeScore]]&gt;Table2[[#This Row],[PredictedHomeScore]],"N", IF(ISBLANK(Table2[[#This Row],[ActualResult]]), "_", IF(Table2[[#This Row],[ActualHomeScore]]=Table2[[#This Row],[PredictedHomeScore]], "Y", "N")))</f>
        <v>N</v>
      </c>
      <c r="R40" s="2">
        <v>1</v>
      </c>
      <c r="S40" s="2" t="str">
        <f t="shared" si="2"/>
        <v>MIN</v>
      </c>
      <c r="T40" s="2">
        <f>IF(INDEX(StatsRegularSeason20242025!$A$2:$C$33,MATCH(Table2[[#This Row],[AwayTeam]],StatsRegularSeason20242025!$A$2:$A$33,0),2)=INDEX(StatsRegularSeason20242025!$A$2:$C$33,MATCH(Table2[[#This Row],[HomeTeam]],StatsRegularSeason20242025!$A$2:$A$33,0),2),1,0)</f>
        <v>1</v>
      </c>
      <c r="U40" s="2">
        <f>IF(INDEX(StatsRegularSeason20242025!$A$2:$C$33,MATCH(Table2[[#This Row],[AwayTeam]],StatsRegularSeason20242025!$A$2:$A$33,0),3)=INDEX(StatsRegularSeason20242025!$A$2:$C$33,MATCH(Table2[[#This Row],[HomeTeam]],StatsRegularSeason20242025!$A$2:$A$33,0),3),1,0)</f>
        <v>1</v>
      </c>
      <c r="V40" s="2">
        <f>IF(Table2[[#This Row],[InterConf]]=1,IF(Table2[[#This Row],[InterDiv]]=0, 1, 0), 0)</f>
        <v>0</v>
      </c>
      <c r="W40" s="2">
        <f>IF(INDEX(StatsRegularSeason20242025!$A$2:$C$33,MATCH(Table2[[#This Row],[AwayTeam]],StatsRegularSeason20242025!$A$2:$A$33,0),2)&lt;&gt;INDEX(StatsRegularSeason20242025!$A$2:$C$33,MATCH(Table2[[#This Row],[HomeTeam]],StatsRegularSeason20242025!$A$2:$A$33,0),2),1,0)</f>
        <v>0</v>
      </c>
      <c r="X40" s="2"/>
      <c r="Y40" s="2"/>
      <c r="Z40" s="2">
        <f>IF(AND(Table2[[#This Row],[GameIsOver]]=1,Table2[[#This Row],[ActualHomeScore]]*Table2[[#This Row],[ActualAwayScore]]=0), 1,0)</f>
        <v>0</v>
      </c>
      <c r="AA40" s="2">
        <f>IF(Table2[[#This Row],[GameIsOver]]=0,0, IF(Table2[[#This Row],[ActualWinner]]=Table2[[#This Row],[AwayTeam]], 2, IF(OR(Table2[[#This Row],[ActualResult]]="OT", Table2[[#This Row],[ActualResult]]="SO"), 1, 0)))</f>
        <v>1</v>
      </c>
      <c r="AB40" s="2">
        <f>IF(Table2[[#This Row],[GameIsOver]]= 0, 0, IF(Table2[[#This Row],[ActualWinner]]=Table2[[#This Row],[HomeTeam]], 2, IF(OR(Table2[[#This Row],[ActualResult]]="OT", Table2[[#This Row],[ActualResult]]="SO"), 1, 0)))</f>
        <v>2</v>
      </c>
      <c r="AC40" s="33">
        <f>(($AR$11)*IF(Table2[[#This Row],[CorrectWinnerPrediction]]="Y", 1, 0))+(($AR$12)*IF(Table2[[#This Row],[CorrectAwayScorePrediction]]="Y", 1, 0))+(($AR$13)*IF(Table2[[#This Row],[CorrectHomeScorePrediction]]="Y", 1, 0))</f>
        <v>0.8</v>
      </c>
      <c r="AD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0" s="4" t="str">
        <f>IF(WEEKDAY(Table2[[#This Row],[GameDate]])=1,"SUN",IF(WEEKDAY(Table2[[#This Row],[GameDate]])=2,"MON",IF(WEEKDAY(Table2[[#This Row],[GameDate]])=3,"TUE",IF(WEEKDAY(Table2[[#This Row],[GameDate]])=4,"WED",IF(WEEKDAY(Table2[[#This Row],[GameDate]])=5,"THU",IF(WEEKDAY(Table2[[#This Row],[GameDate]])=6,"FRI", "SAT"))))))</f>
        <v>SUN</v>
      </c>
      <c r="AF40" s="2">
        <f>Table2[[#This Row],[ActualAwayScore]]-Table2[[#This Row],[PredictedAwayScore]]</f>
        <v>-2</v>
      </c>
      <c r="AG40" s="2">
        <f>Table2[[#This Row],[ActualHomeScore]]-Table2[[#This Row],[PredictedHomeScore]]</f>
        <v>-2</v>
      </c>
      <c r="AH40" s="2">
        <f t="shared" si="3"/>
        <v>-3</v>
      </c>
      <c r="AI40" s="2">
        <f t="shared" si="4"/>
        <v>-7</v>
      </c>
    </row>
    <row r="41" spans="1:35" x14ac:dyDescent="0.25">
      <c r="A41" s="4">
        <v>45576</v>
      </c>
      <c r="B41" s="4">
        <v>45578</v>
      </c>
      <c r="C41" s="7" t="s">
        <v>151</v>
      </c>
      <c r="D41" s="2" t="s">
        <v>12</v>
      </c>
      <c r="E41" s="2" t="s">
        <v>34</v>
      </c>
      <c r="F41" s="2">
        <v>0</v>
      </c>
      <c r="G41" s="2">
        <v>2</v>
      </c>
      <c r="H41" s="2" t="str">
        <f t="shared" si="0"/>
        <v>DAL</v>
      </c>
      <c r="I41" s="2" t="s">
        <v>40</v>
      </c>
      <c r="J41" s="2">
        <v>0</v>
      </c>
      <c r="K41" s="2">
        <v>2</v>
      </c>
      <c r="L41" s="2" t="str">
        <f t="shared" si="1"/>
        <v>DAL</v>
      </c>
      <c r="M41" s="2" t="s">
        <v>40</v>
      </c>
      <c r="N41" s="2">
        <f>IF(ISBLANK(Table2[[#This Row],[ActualResult]]), 0, 1)</f>
        <v>1</v>
      </c>
      <c r="O41" s="2" t="str">
        <f>IF(ISBLANK(Table2[[#This Row],[ActualResult]]), "_", IF(Table2[[#This Row],[ActualWinner]]=Table2[[#This Row],[PredictedWinner]], "Y", "N"))</f>
        <v>Y</v>
      </c>
      <c r="P41" s="2" t="str">
        <f>IF(Table2[[#This Row],[ActualAwayScore]]&gt;Table2[[#This Row],[PredictedAwayScore]], "N", IF(ISBLANK(Table2[[#This Row],[ActualResult]]), "_", IF(Table2[[#This Row],[ActualAwayScore]]=Table2[[#This Row],[PredictedAwayScore]], "Y", "N")))</f>
        <v>Y</v>
      </c>
      <c r="Q41" s="2" t="str">
        <f>IF(Table2[[#This Row],[ActualHomeScore]]&gt;Table2[[#This Row],[PredictedHomeScore]],"N", IF(ISBLANK(Table2[[#This Row],[ActualResult]]), "_", IF(Table2[[#This Row],[ActualHomeScore]]=Table2[[#This Row],[PredictedHomeScore]], "Y", "N")))</f>
        <v>Y</v>
      </c>
      <c r="R41" s="2">
        <v>0</v>
      </c>
      <c r="S41" s="2" t="str">
        <f t="shared" si="2"/>
        <v>SEA</v>
      </c>
      <c r="T41" s="2">
        <f>IF(INDEX(StatsRegularSeason20242025!$A$2:$C$33,MATCH(Table2[[#This Row],[AwayTeam]],StatsRegularSeason20242025!$A$2:$A$33,0),2)=INDEX(StatsRegularSeason20242025!$A$2:$C$33,MATCH(Table2[[#This Row],[HomeTeam]],StatsRegularSeason20242025!$A$2:$A$33,0),2),1,0)</f>
        <v>1</v>
      </c>
      <c r="U41" s="2">
        <f>IF(INDEX(StatsRegularSeason20242025!$A$2:$C$33,MATCH(Table2[[#This Row],[AwayTeam]],StatsRegularSeason20242025!$A$2:$A$33,0),3)=INDEX(StatsRegularSeason20242025!$A$2:$C$33,MATCH(Table2[[#This Row],[HomeTeam]],StatsRegularSeason20242025!$A$2:$A$33,0),3),1,0)</f>
        <v>0</v>
      </c>
      <c r="V41" s="2">
        <f>IF(Table2[[#This Row],[InterConf]]=1,IF(Table2[[#This Row],[InterDiv]]=0, 1, 0), 0)</f>
        <v>1</v>
      </c>
      <c r="W41" s="2">
        <f>IF(INDEX(StatsRegularSeason20242025!$A$2:$C$33,MATCH(Table2[[#This Row],[AwayTeam]],StatsRegularSeason20242025!$A$2:$A$33,0),2)&lt;&gt;INDEX(StatsRegularSeason20242025!$A$2:$C$33,MATCH(Table2[[#This Row],[HomeTeam]],StatsRegularSeason20242025!$A$2:$A$33,0),2),1,0)</f>
        <v>0</v>
      </c>
      <c r="X41" s="2"/>
      <c r="Y41" s="2"/>
      <c r="Z41" s="2">
        <f>IF(AND(Table2[[#This Row],[GameIsOver]]=1,Table2[[#This Row],[ActualHomeScore]]*Table2[[#This Row],[ActualAwayScore]]=0), 1,0)</f>
        <v>1</v>
      </c>
      <c r="AA41" s="2">
        <f>IF(Table2[[#This Row],[GameIsOver]]=0,0, IF(Table2[[#This Row],[ActualWinner]]=Table2[[#This Row],[AwayTeam]], 2, IF(OR(Table2[[#This Row],[ActualResult]]="OT", Table2[[#This Row],[ActualResult]]="SO"), 1, 0)))</f>
        <v>0</v>
      </c>
      <c r="AB41" s="2">
        <f>IF(Table2[[#This Row],[GameIsOver]]= 0, 0, IF(Table2[[#This Row],[ActualWinner]]=Table2[[#This Row],[HomeTeam]], 2, IF(OR(Table2[[#This Row],[ActualResult]]="OT", Table2[[#This Row],[ActualResult]]="SO"), 1, 0)))</f>
        <v>2</v>
      </c>
      <c r="AC41" s="33">
        <f>(($AR$11)*IF(Table2[[#This Row],[CorrectWinnerPrediction]]="Y", 1, 0))+(($AR$12)*IF(Table2[[#This Row],[CorrectAwayScorePrediction]]="Y", 1, 0))+(($AR$13)*IF(Table2[[#This Row],[CorrectHomeScorePrediction]]="Y", 1, 0))</f>
        <v>1</v>
      </c>
      <c r="AD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41" s="4" t="str">
        <f>IF(WEEKDAY(Table2[[#This Row],[GameDate]])=1,"SUN",IF(WEEKDAY(Table2[[#This Row],[GameDate]])=2,"MON",IF(WEEKDAY(Table2[[#This Row],[GameDate]])=3,"TUE",IF(WEEKDAY(Table2[[#This Row],[GameDate]])=4,"WED",IF(WEEKDAY(Table2[[#This Row],[GameDate]])=5,"THU",IF(WEEKDAY(Table2[[#This Row],[GameDate]])=6,"FRI", "SAT"))))))</f>
        <v>SUN</v>
      </c>
      <c r="AF41" s="2">
        <f>Table2[[#This Row],[ActualAwayScore]]-Table2[[#This Row],[PredictedAwayScore]]</f>
        <v>0</v>
      </c>
      <c r="AG41" s="2">
        <f>Table2[[#This Row],[ActualHomeScore]]-Table2[[#This Row],[PredictedHomeScore]]</f>
        <v>0</v>
      </c>
      <c r="AH41" s="2">
        <f t="shared" si="3"/>
        <v>-3</v>
      </c>
      <c r="AI41" s="2">
        <f t="shared" si="4"/>
        <v>-7</v>
      </c>
    </row>
    <row r="42" spans="1:35" x14ac:dyDescent="0.25">
      <c r="A42" s="4">
        <v>45576</v>
      </c>
      <c r="B42" s="4">
        <v>45578</v>
      </c>
      <c r="C42" s="7" t="s">
        <v>152</v>
      </c>
      <c r="D42" s="2" t="s">
        <v>24</v>
      </c>
      <c r="E42" s="2" t="s">
        <v>23</v>
      </c>
      <c r="F42" s="2">
        <v>6</v>
      </c>
      <c r="G42" s="2">
        <v>5</v>
      </c>
      <c r="H42" s="2" t="str">
        <f t="shared" si="0"/>
        <v>CGY</v>
      </c>
      <c r="I42" s="2" t="s">
        <v>77</v>
      </c>
      <c r="J42" s="2">
        <v>4</v>
      </c>
      <c r="K42" s="2">
        <v>1</v>
      </c>
      <c r="L42" s="2" t="str">
        <f t="shared" si="1"/>
        <v>CGY</v>
      </c>
      <c r="M42" s="2" t="s">
        <v>40</v>
      </c>
      <c r="N42" s="2">
        <f>IF(ISBLANK(Table2[[#This Row],[ActualResult]]), 0, 1)</f>
        <v>1</v>
      </c>
      <c r="O42" s="2" t="str">
        <f>IF(ISBLANK(Table2[[#This Row],[ActualResult]]), "_", IF(Table2[[#This Row],[ActualWinner]]=Table2[[#This Row],[PredictedWinner]], "Y", "N"))</f>
        <v>Y</v>
      </c>
      <c r="P42" s="2" t="str">
        <f>IF(Table2[[#This Row],[ActualAwayScore]]&gt;Table2[[#This Row],[PredictedAwayScore]], "N", IF(ISBLANK(Table2[[#This Row],[ActualResult]]), "_", IF(Table2[[#This Row],[ActualAwayScore]]=Table2[[#This Row],[PredictedAwayScore]], "Y", "N")))</f>
        <v>N</v>
      </c>
      <c r="Q42" s="2" t="str">
        <f>IF(Table2[[#This Row],[ActualHomeScore]]&gt;Table2[[#This Row],[PredictedHomeScore]],"N", IF(ISBLANK(Table2[[#This Row],[ActualResult]]), "_", IF(Table2[[#This Row],[ActualHomeScore]]=Table2[[#This Row],[PredictedHomeScore]], "Y", "N")))</f>
        <v>N</v>
      </c>
      <c r="R42" s="2">
        <v>1</v>
      </c>
      <c r="S42" s="2" t="str">
        <f t="shared" si="2"/>
        <v>EDM</v>
      </c>
      <c r="T42" s="2">
        <f>IF(INDEX(StatsRegularSeason20242025!$A$2:$C$33,MATCH(Table2[[#This Row],[AwayTeam]],StatsRegularSeason20242025!$A$2:$A$33,0),2)=INDEX(StatsRegularSeason20242025!$A$2:$C$33,MATCH(Table2[[#This Row],[HomeTeam]],StatsRegularSeason20242025!$A$2:$A$33,0),2),1,0)</f>
        <v>1</v>
      </c>
      <c r="U42" s="2">
        <f>IF(INDEX(StatsRegularSeason20242025!$A$2:$C$33,MATCH(Table2[[#This Row],[AwayTeam]],StatsRegularSeason20242025!$A$2:$A$33,0),3)=INDEX(StatsRegularSeason20242025!$A$2:$C$33,MATCH(Table2[[#This Row],[HomeTeam]],StatsRegularSeason20242025!$A$2:$A$33,0),3),1,0)</f>
        <v>1</v>
      </c>
      <c r="V42" s="2">
        <f>IF(Table2[[#This Row],[InterConf]]=1,IF(Table2[[#This Row],[InterDiv]]=0, 1, 0), 0)</f>
        <v>0</v>
      </c>
      <c r="W42" s="2">
        <f>IF(INDEX(StatsRegularSeason20242025!$A$2:$C$33,MATCH(Table2[[#This Row],[AwayTeam]],StatsRegularSeason20242025!$A$2:$A$33,0),2)&lt;&gt;INDEX(StatsRegularSeason20242025!$A$2:$C$33,MATCH(Table2[[#This Row],[HomeTeam]],StatsRegularSeason20242025!$A$2:$A$33,0),2),1,0)</f>
        <v>0</v>
      </c>
      <c r="X42" s="2"/>
      <c r="Y42" s="2"/>
      <c r="Z42" s="2">
        <f>IF(AND(Table2[[#This Row],[GameIsOver]]=1,Table2[[#This Row],[ActualHomeScore]]*Table2[[#This Row],[ActualAwayScore]]=0), 1,0)</f>
        <v>0</v>
      </c>
      <c r="AA42" s="2">
        <f>IF(Table2[[#This Row],[GameIsOver]]=0,0, IF(Table2[[#This Row],[ActualWinner]]=Table2[[#This Row],[AwayTeam]], 2, IF(OR(Table2[[#This Row],[ActualResult]]="OT", Table2[[#This Row],[ActualResult]]="SO"), 1, 0)))</f>
        <v>2</v>
      </c>
      <c r="AB42" s="2">
        <f>IF(Table2[[#This Row],[GameIsOver]]= 0, 0, IF(Table2[[#This Row],[ActualWinner]]=Table2[[#This Row],[HomeTeam]], 2, IF(OR(Table2[[#This Row],[ActualResult]]="OT", Table2[[#This Row],[ActualResult]]="SO"), 1, 0)))</f>
        <v>0</v>
      </c>
      <c r="AC42" s="33">
        <f>(($AR$11)*IF(Table2[[#This Row],[CorrectWinnerPrediction]]="Y", 1, 0))+(($AR$12)*IF(Table2[[#This Row],[CorrectAwayScorePrediction]]="Y", 1, 0))+(($AR$13)*IF(Table2[[#This Row],[CorrectHomeScorePrediction]]="Y", 1, 0))</f>
        <v>0.8</v>
      </c>
      <c r="AD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2" s="4" t="str">
        <f>IF(WEEKDAY(Table2[[#This Row],[GameDate]])=1,"SUN",IF(WEEKDAY(Table2[[#This Row],[GameDate]])=2,"MON",IF(WEEKDAY(Table2[[#This Row],[GameDate]])=3,"TUE",IF(WEEKDAY(Table2[[#This Row],[GameDate]])=4,"WED",IF(WEEKDAY(Table2[[#This Row],[GameDate]])=5,"THU",IF(WEEKDAY(Table2[[#This Row],[GameDate]])=6,"FRI", "SAT"))))))</f>
        <v>SUN</v>
      </c>
      <c r="AF42" s="2">
        <f>Table2[[#This Row],[ActualAwayScore]]-Table2[[#This Row],[PredictedAwayScore]]</f>
        <v>-2</v>
      </c>
      <c r="AG42" s="2">
        <f>Table2[[#This Row],[ActualHomeScore]]-Table2[[#This Row],[PredictedHomeScore]]</f>
        <v>-4</v>
      </c>
      <c r="AH42" s="2">
        <f t="shared" si="3"/>
        <v>-3</v>
      </c>
      <c r="AI42" s="2">
        <f t="shared" si="4"/>
        <v>-7</v>
      </c>
    </row>
    <row r="43" spans="1:35" x14ac:dyDescent="0.25">
      <c r="A43" s="5">
        <v>45576</v>
      </c>
      <c r="B43" s="5">
        <v>45578</v>
      </c>
      <c r="C43" s="8" t="s">
        <v>153</v>
      </c>
      <c r="D43" s="3" t="s">
        <v>47</v>
      </c>
      <c r="E43" s="3" t="s">
        <v>27</v>
      </c>
      <c r="F43" s="3">
        <v>0</v>
      </c>
      <c r="G43" s="3">
        <v>4</v>
      </c>
      <c r="H43" s="3" t="str">
        <f t="shared" si="0"/>
        <v>VGK</v>
      </c>
      <c r="I43" s="3" t="s">
        <v>40</v>
      </c>
      <c r="J43" s="3">
        <v>1</v>
      </c>
      <c r="K43" s="3">
        <v>3</v>
      </c>
      <c r="L43" s="2" t="str">
        <f t="shared" si="1"/>
        <v>VGK</v>
      </c>
      <c r="M43" s="3" t="s">
        <v>40</v>
      </c>
      <c r="N43" s="3">
        <f>IF(ISBLANK(Table2[[#This Row],[ActualResult]]), 0, 1)</f>
        <v>1</v>
      </c>
      <c r="O43" s="3" t="str">
        <f>IF(ISBLANK(Table2[[#This Row],[ActualResult]]), "_", IF(Table2[[#This Row],[ActualWinner]]=Table2[[#This Row],[PredictedWinner]], "Y", "N"))</f>
        <v>Y</v>
      </c>
      <c r="P43" s="3" t="str">
        <f>IF(Table2[[#This Row],[ActualAwayScore]]&gt;Table2[[#This Row],[PredictedAwayScore]], "N", IF(ISBLANK(Table2[[#This Row],[ActualResult]]), "_", IF(Table2[[#This Row],[ActualAwayScore]]=Table2[[#This Row],[PredictedAwayScore]], "Y", "N")))</f>
        <v>N</v>
      </c>
      <c r="Q43" s="3" t="str">
        <f>IF(Table2[[#This Row],[ActualHomeScore]]&gt;Table2[[#This Row],[PredictedHomeScore]],"N", IF(ISBLANK(Table2[[#This Row],[ActualResult]]), "_", IF(Table2[[#This Row],[ActualHomeScore]]=Table2[[#This Row],[PredictedHomeScore]], "Y", "N")))</f>
        <v>N</v>
      </c>
      <c r="R43" s="2">
        <v>1</v>
      </c>
      <c r="S43" s="2" t="str">
        <f t="shared" si="2"/>
        <v>ANA</v>
      </c>
      <c r="T43" s="2">
        <f>IF(INDEX(StatsRegularSeason20242025!$A$2:$C$33,MATCH(Table2[[#This Row],[AwayTeam]],StatsRegularSeason20242025!$A$2:$A$33,0),2)=INDEX(StatsRegularSeason20242025!$A$2:$C$33,MATCH(Table2[[#This Row],[HomeTeam]],StatsRegularSeason20242025!$A$2:$A$33,0),2),1,0)</f>
        <v>1</v>
      </c>
      <c r="U43" s="2">
        <f>IF(INDEX(StatsRegularSeason20242025!$A$2:$C$33,MATCH(Table2[[#This Row],[AwayTeam]],StatsRegularSeason20242025!$A$2:$A$33,0),3)=INDEX(StatsRegularSeason20242025!$A$2:$C$33,MATCH(Table2[[#This Row],[HomeTeam]],StatsRegularSeason20242025!$A$2:$A$33,0),3),1,0)</f>
        <v>1</v>
      </c>
      <c r="V43" s="2">
        <f>IF(Table2[[#This Row],[InterConf]]=1,IF(Table2[[#This Row],[InterDiv]]=0, 1, 0), 0)</f>
        <v>0</v>
      </c>
      <c r="W43" s="2">
        <f>IF(INDEX(StatsRegularSeason20242025!$A$2:$C$33,MATCH(Table2[[#This Row],[AwayTeam]],StatsRegularSeason20242025!$A$2:$A$33,0),2)&lt;&gt;INDEX(StatsRegularSeason20242025!$A$2:$C$33,MATCH(Table2[[#This Row],[HomeTeam]],StatsRegularSeason20242025!$A$2:$A$33,0),2),1,0)</f>
        <v>0</v>
      </c>
      <c r="X43" s="2"/>
      <c r="Y43" s="2"/>
      <c r="Z43" s="2">
        <f>IF(AND(Table2[[#This Row],[GameIsOver]]=1,Table2[[#This Row],[ActualHomeScore]]*Table2[[#This Row],[ActualAwayScore]]=0), 1,0)</f>
        <v>0</v>
      </c>
      <c r="AA43" s="2">
        <f>IF(Table2[[#This Row],[GameIsOver]]=0,0, IF(Table2[[#This Row],[ActualWinner]]=Table2[[#This Row],[AwayTeam]], 2, IF(OR(Table2[[#This Row],[ActualResult]]="OT", Table2[[#This Row],[ActualResult]]="SO"), 1, 0)))</f>
        <v>0</v>
      </c>
      <c r="AB43" s="2">
        <f>IF(Table2[[#This Row],[GameIsOver]]= 0, 0, IF(Table2[[#This Row],[ActualWinner]]=Table2[[#This Row],[HomeTeam]], 2, IF(OR(Table2[[#This Row],[ActualResult]]="OT", Table2[[#This Row],[ActualResult]]="SO"), 1, 0)))</f>
        <v>2</v>
      </c>
      <c r="AC43" s="33">
        <f>(($AR$11)*IF(Table2[[#This Row],[CorrectWinnerPrediction]]="Y", 1, 0))+(($AR$12)*IF(Table2[[#This Row],[CorrectAwayScorePrediction]]="Y", 1, 0))+(($AR$13)*IF(Table2[[#This Row],[CorrectHomeScorePrediction]]="Y", 1, 0))</f>
        <v>0.8</v>
      </c>
      <c r="AD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3" s="5" t="str">
        <f>IF(WEEKDAY(Table2[[#This Row],[GameDate]])=1,"SUN",IF(WEEKDAY(Table2[[#This Row],[GameDate]])=2,"MON",IF(WEEKDAY(Table2[[#This Row],[GameDate]])=3,"TUE",IF(WEEKDAY(Table2[[#This Row],[GameDate]])=4,"WED",IF(WEEKDAY(Table2[[#This Row],[GameDate]])=5,"THU",IF(WEEKDAY(Table2[[#This Row],[GameDate]])=6,"FRI", "SAT"))))))</f>
        <v>SUN</v>
      </c>
      <c r="AF43" s="2">
        <f>Table2[[#This Row],[ActualAwayScore]]-Table2[[#This Row],[PredictedAwayScore]]</f>
        <v>1</v>
      </c>
      <c r="AG43" s="2">
        <f>Table2[[#This Row],[ActualHomeScore]]-Table2[[#This Row],[PredictedHomeScore]]</f>
        <v>-1</v>
      </c>
      <c r="AH43" s="2">
        <f t="shared" si="3"/>
        <v>-3</v>
      </c>
      <c r="AI43" s="2">
        <f t="shared" si="4"/>
        <v>-7</v>
      </c>
    </row>
    <row r="44" spans="1:35" x14ac:dyDescent="0.25">
      <c r="A44" s="4">
        <v>45578</v>
      </c>
      <c r="B44" s="4">
        <v>45579</v>
      </c>
      <c r="C44" s="7" t="s">
        <v>154</v>
      </c>
      <c r="D44" s="2" t="s">
        <v>14</v>
      </c>
      <c r="E44" s="2" t="s">
        <v>16</v>
      </c>
      <c r="F44" s="2">
        <v>2</v>
      </c>
      <c r="G44" s="2">
        <v>5</v>
      </c>
      <c r="H44" s="2" t="str">
        <f t="shared" si="0"/>
        <v>BOS</v>
      </c>
      <c r="I44" s="2" t="s">
        <v>40</v>
      </c>
      <c r="J44" s="2">
        <v>4</v>
      </c>
      <c r="K44" s="2">
        <v>3</v>
      </c>
      <c r="L44" s="13" t="str">
        <f t="shared" si="1"/>
        <v>FLA</v>
      </c>
      <c r="M44" s="2" t="s">
        <v>40</v>
      </c>
      <c r="N44" s="2">
        <f>IF(ISBLANK(Table2[[#This Row],[ActualResult]]), 0, 1)</f>
        <v>1</v>
      </c>
      <c r="O44" s="2" t="str">
        <f>IF(ISBLANK(Table2[[#This Row],[ActualResult]]), "_", IF(Table2[[#This Row],[ActualWinner]]=Table2[[#This Row],[PredictedWinner]], "Y", "N"))</f>
        <v>N</v>
      </c>
      <c r="P44" s="2" t="str">
        <f>IF(Table2[[#This Row],[ActualAwayScore]]&gt;Table2[[#This Row],[PredictedAwayScore]], "N", IF(ISBLANK(Table2[[#This Row],[ActualResult]]), "_", IF(Table2[[#This Row],[ActualAwayScore]]=Table2[[#This Row],[PredictedAwayScore]], "Y", "N")))</f>
        <v>N</v>
      </c>
      <c r="Q44" s="2" t="str">
        <f>IF(Table2[[#This Row],[ActualHomeScore]]&gt;Table2[[#This Row],[PredictedHomeScore]],"N", IF(ISBLANK(Table2[[#This Row],[ActualResult]]), "_", IF(Table2[[#This Row],[ActualHomeScore]]=Table2[[#This Row],[PredictedHomeScore]], "Y", "N")))</f>
        <v>N</v>
      </c>
      <c r="R44" s="2">
        <v>1</v>
      </c>
      <c r="S44" s="2" t="str">
        <f t="shared" si="2"/>
        <v>BOS</v>
      </c>
      <c r="T44" s="2">
        <f>IF(INDEX(StatsRegularSeason20242025!$A$2:$C$33,MATCH(Table2[[#This Row],[AwayTeam]],StatsRegularSeason20242025!$A$2:$A$33,0),2)=INDEX(StatsRegularSeason20242025!$A$2:$C$33,MATCH(Table2[[#This Row],[HomeTeam]],StatsRegularSeason20242025!$A$2:$A$33,0),2),1,0)</f>
        <v>1</v>
      </c>
      <c r="U44" s="2">
        <f>IF(INDEX(StatsRegularSeason20242025!$A$2:$C$33,MATCH(Table2[[#This Row],[AwayTeam]],StatsRegularSeason20242025!$A$2:$A$33,0),3)=INDEX(StatsRegularSeason20242025!$A$2:$C$33,MATCH(Table2[[#This Row],[HomeTeam]],StatsRegularSeason20242025!$A$2:$A$33,0),3),1,0)</f>
        <v>1</v>
      </c>
      <c r="V44" s="2">
        <f>IF(Table2[[#This Row],[InterConf]]=1,IF(Table2[[#This Row],[InterDiv]]=0, 1, 0), 0)</f>
        <v>0</v>
      </c>
      <c r="W44" s="2">
        <f>IF(INDEX(StatsRegularSeason20242025!$A$2:$C$33,MATCH(Table2[[#This Row],[AwayTeam]],StatsRegularSeason20242025!$A$2:$A$33,0),2)&lt;&gt;INDEX(StatsRegularSeason20242025!$A$2:$C$33,MATCH(Table2[[#This Row],[HomeTeam]],StatsRegularSeason20242025!$A$2:$A$33,0),2),1,0)</f>
        <v>0</v>
      </c>
      <c r="X44" s="2"/>
      <c r="Y44" s="2"/>
      <c r="Z44" s="2">
        <f>IF(AND(Table2[[#This Row],[GameIsOver]]=1,Table2[[#This Row],[ActualHomeScore]]*Table2[[#This Row],[ActualAwayScore]]=0), 1,0)</f>
        <v>0</v>
      </c>
      <c r="AA44" s="2">
        <f>IF(Table2[[#This Row],[GameIsOver]]=0,0, IF(Table2[[#This Row],[ActualWinner]]=Table2[[#This Row],[AwayTeam]], 2, IF(OR(Table2[[#This Row],[ActualResult]]="OT", Table2[[#This Row],[ActualResult]]="SO"), 1, 0)))</f>
        <v>2</v>
      </c>
      <c r="AB44" s="2">
        <f>IF(Table2[[#This Row],[GameIsOver]]= 0, 0, IF(Table2[[#This Row],[ActualWinner]]=Table2[[#This Row],[HomeTeam]], 2, IF(OR(Table2[[#This Row],[ActualResult]]="OT", Table2[[#This Row],[ActualResult]]="SO"), 1, 0)))</f>
        <v>0</v>
      </c>
      <c r="AC44" s="33">
        <f>(($AR$11)*IF(Table2[[#This Row],[CorrectWinnerPrediction]]="Y", 1, 0))+(($AR$12)*IF(Table2[[#This Row],[CorrectAwayScorePrediction]]="Y", 1, 0))+(($AR$13)*IF(Table2[[#This Row],[CorrectHomeScorePrediction]]="Y", 1, 0))</f>
        <v>0</v>
      </c>
      <c r="AD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 s="4" t="str">
        <f>IF(WEEKDAY(Table2[[#This Row],[GameDate]])=1,"SUN",IF(WEEKDAY(Table2[[#This Row],[GameDate]])=2,"MON",IF(WEEKDAY(Table2[[#This Row],[GameDate]])=3,"TUE",IF(WEEKDAY(Table2[[#This Row],[GameDate]])=4,"WED",IF(WEEKDAY(Table2[[#This Row],[GameDate]])=5,"THU",IF(WEEKDAY(Table2[[#This Row],[GameDate]])=6,"FRI", "SAT"))))))</f>
        <v>MON</v>
      </c>
      <c r="AF44" s="2">
        <f>Table2[[#This Row],[ActualAwayScore]]-Table2[[#This Row],[PredictedAwayScore]]</f>
        <v>2</v>
      </c>
      <c r="AG44" s="2">
        <f>Table2[[#This Row],[ActualHomeScore]]-Table2[[#This Row],[PredictedHomeScore]]</f>
        <v>-2</v>
      </c>
      <c r="AH44" s="2">
        <f t="shared" si="3"/>
        <v>5</v>
      </c>
      <c r="AI44" s="2">
        <f t="shared" si="4"/>
        <v>0</v>
      </c>
    </row>
    <row r="45" spans="1:35" x14ac:dyDescent="0.25">
      <c r="A45" s="4">
        <v>45578</v>
      </c>
      <c r="B45" s="4">
        <v>45579</v>
      </c>
      <c r="C45" s="7" t="s">
        <v>155</v>
      </c>
      <c r="D45" s="2" t="s">
        <v>28</v>
      </c>
      <c r="E45" s="2" t="s">
        <v>30</v>
      </c>
      <c r="F45" s="2">
        <v>5</v>
      </c>
      <c r="G45" s="2">
        <v>4</v>
      </c>
      <c r="H45" s="2" t="str">
        <f t="shared" si="0"/>
        <v>LAK</v>
      </c>
      <c r="I45" s="2" t="s">
        <v>39</v>
      </c>
      <c r="J45" s="2">
        <v>7</v>
      </c>
      <c r="K45" s="2">
        <v>8</v>
      </c>
      <c r="L45" s="2" t="str">
        <f t="shared" si="1"/>
        <v>OTT</v>
      </c>
      <c r="M45" s="2" t="s">
        <v>77</v>
      </c>
      <c r="N45" s="2">
        <f>IF(ISBLANK(Table2[[#This Row],[ActualResult]]), 0, 1)</f>
        <v>1</v>
      </c>
      <c r="O45" s="2" t="str">
        <f>IF(ISBLANK(Table2[[#This Row],[ActualResult]]), "_", IF(Table2[[#This Row],[ActualWinner]]=Table2[[#This Row],[PredictedWinner]], "Y", "N"))</f>
        <v>N</v>
      </c>
      <c r="P45" s="2" t="str">
        <f>IF(Table2[[#This Row],[ActualAwayScore]]&gt;Table2[[#This Row],[PredictedAwayScore]], "N", IF(ISBLANK(Table2[[#This Row],[ActualResult]]), "_", IF(Table2[[#This Row],[ActualAwayScore]]=Table2[[#This Row],[PredictedAwayScore]], "Y", "N")))</f>
        <v>N</v>
      </c>
      <c r="Q45" s="2" t="str">
        <f>IF(Table2[[#This Row],[ActualHomeScore]]&gt;Table2[[#This Row],[PredictedHomeScore]],"N", IF(ISBLANK(Table2[[#This Row],[ActualResult]]), "_", IF(Table2[[#This Row],[ActualHomeScore]]=Table2[[#This Row],[PredictedHomeScore]], "Y", "N")))</f>
        <v>N</v>
      </c>
      <c r="R45" s="2">
        <v>0</v>
      </c>
      <c r="S45" s="2" t="str">
        <f t="shared" si="2"/>
        <v>LAK</v>
      </c>
      <c r="T45" s="2">
        <f>IF(INDEX(StatsRegularSeason20242025!$A$2:$C$33,MATCH(Table2[[#This Row],[AwayTeam]],StatsRegularSeason20242025!$A$2:$A$33,0),2)=INDEX(StatsRegularSeason20242025!$A$2:$C$33,MATCH(Table2[[#This Row],[HomeTeam]],StatsRegularSeason20242025!$A$2:$A$33,0),2),1,0)</f>
        <v>0</v>
      </c>
      <c r="U45" s="2">
        <f>IF(INDEX(StatsRegularSeason20242025!$A$2:$C$33,MATCH(Table2[[#This Row],[AwayTeam]],StatsRegularSeason20242025!$A$2:$A$33,0),3)=INDEX(StatsRegularSeason20242025!$A$2:$C$33,MATCH(Table2[[#This Row],[HomeTeam]],StatsRegularSeason20242025!$A$2:$A$33,0),3),1,0)</f>
        <v>0</v>
      </c>
      <c r="V45" s="2">
        <f>IF(Table2[[#This Row],[InterConf]]=1,IF(Table2[[#This Row],[InterDiv]]=0, 1, 0), 0)</f>
        <v>0</v>
      </c>
      <c r="W45" s="2">
        <f>IF(INDEX(StatsRegularSeason20242025!$A$2:$C$33,MATCH(Table2[[#This Row],[AwayTeam]],StatsRegularSeason20242025!$A$2:$A$33,0),2)&lt;&gt;INDEX(StatsRegularSeason20242025!$A$2:$C$33,MATCH(Table2[[#This Row],[HomeTeam]],StatsRegularSeason20242025!$A$2:$A$33,0),2),1,0)</f>
        <v>1</v>
      </c>
      <c r="X45" s="2"/>
      <c r="Y45" s="2"/>
      <c r="Z45" s="2">
        <f>IF(AND(Table2[[#This Row],[GameIsOver]]=1,Table2[[#This Row],[ActualHomeScore]]*Table2[[#This Row],[ActualAwayScore]]=0), 1,0)</f>
        <v>0</v>
      </c>
      <c r="AA45" s="2">
        <f>IF(Table2[[#This Row],[GameIsOver]]=0,0, IF(Table2[[#This Row],[ActualWinner]]=Table2[[#This Row],[AwayTeam]], 2, IF(OR(Table2[[#This Row],[ActualResult]]="OT", Table2[[#This Row],[ActualResult]]="SO"), 1, 0)))</f>
        <v>1</v>
      </c>
      <c r="AB45" s="2">
        <f>IF(Table2[[#This Row],[GameIsOver]]= 0, 0, IF(Table2[[#This Row],[ActualWinner]]=Table2[[#This Row],[HomeTeam]], 2, IF(OR(Table2[[#This Row],[ActualResult]]="OT", Table2[[#This Row],[ActualResult]]="SO"), 1, 0)))</f>
        <v>2</v>
      </c>
      <c r="AC45" s="33">
        <f>(($AR$11)*IF(Table2[[#This Row],[CorrectWinnerPrediction]]="Y", 1, 0))+(($AR$12)*IF(Table2[[#This Row],[CorrectAwayScorePrediction]]="Y", 1, 0))+(($AR$13)*IF(Table2[[#This Row],[CorrectHomeScorePrediction]]="Y", 1, 0))</f>
        <v>0</v>
      </c>
      <c r="AD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45" s="4" t="str">
        <f>IF(WEEKDAY(Table2[[#This Row],[GameDate]])=1,"SUN",IF(WEEKDAY(Table2[[#This Row],[GameDate]])=2,"MON",IF(WEEKDAY(Table2[[#This Row],[GameDate]])=3,"TUE",IF(WEEKDAY(Table2[[#This Row],[GameDate]])=4,"WED",IF(WEEKDAY(Table2[[#This Row],[GameDate]])=5,"THU",IF(WEEKDAY(Table2[[#This Row],[GameDate]])=6,"FRI", "SAT"))))))</f>
        <v>MON</v>
      </c>
      <c r="AF45" s="2">
        <f>Table2[[#This Row],[ActualAwayScore]]-Table2[[#This Row],[PredictedAwayScore]]</f>
        <v>2</v>
      </c>
      <c r="AG45" s="2">
        <f>Table2[[#This Row],[ActualHomeScore]]-Table2[[#This Row],[PredictedHomeScore]]</f>
        <v>4</v>
      </c>
      <c r="AH45" s="2">
        <f t="shared" si="3"/>
        <v>5</v>
      </c>
      <c r="AI45" s="2">
        <f t="shared" si="4"/>
        <v>0</v>
      </c>
    </row>
    <row r="46" spans="1:35" x14ac:dyDescent="0.25">
      <c r="A46" s="4">
        <v>45578</v>
      </c>
      <c r="B46" s="4">
        <v>45579</v>
      </c>
      <c r="C46" s="7" t="s">
        <v>156</v>
      </c>
      <c r="D46" s="2" t="s">
        <v>15</v>
      </c>
      <c r="E46" s="2" t="s">
        <v>32</v>
      </c>
      <c r="F46" s="2">
        <v>3</v>
      </c>
      <c r="G46" s="2">
        <v>4</v>
      </c>
      <c r="H46" s="2" t="str">
        <f t="shared" si="0"/>
        <v>NJD</v>
      </c>
      <c r="I46" s="2" t="s">
        <v>77</v>
      </c>
      <c r="J46" s="2">
        <v>0</v>
      </c>
      <c r="K46" s="2">
        <v>3</v>
      </c>
      <c r="L46" s="2" t="str">
        <f t="shared" si="1"/>
        <v>NJD</v>
      </c>
      <c r="M46" s="2" t="s">
        <v>40</v>
      </c>
      <c r="N46" s="2">
        <f>IF(ISBLANK(Table2[[#This Row],[ActualResult]]), 0, 1)</f>
        <v>1</v>
      </c>
      <c r="O46" s="2" t="str">
        <f>IF(ISBLANK(Table2[[#This Row],[ActualResult]]), "_", IF(Table2[[#This Row],[ActualWinner]]=Table2[[#This Row],[PredictedWinner]], "Y", "N"))</f>
        <v>Y</v>
      </c>
      <c r="P46" s="2" t="str">
        <f>IF(Table2[[#This Row],[ActualAwayScore]]&gt;Table2[[#This Row],[PredictedAwayScore]], "N", IF(ISBLANK(Table2[[#This Row],[ActualResult]]), "_", IF(Table2[[#This Row],[ActualAwayScore]]=Table2[[#This Row],[PredictedAwayScore]], "Y", "N")))</f>
        <v>N</v>
      </c>
      <c r="Q46" s="2" t="str">
        <f>IF(Table2[[#This Row],[ActualHomeScore]]&gt;Table2[[#This Row],[PredictedHomeScore]],"N", IF(ISBLANK(Table2[[#This Row],[ActualResult]]), "_", IF(Table2[[#This Row],[ActualHomeScore]]=Table2[[#This Row],[PredictedHomeScore]], "Y", "N")))</f>
        <v>N</v>
      </c>
      <c r="R46" s="2">
        <v>1</v>
      </c>
      <c r="S46" s="2" t="str">
        <f t="shared" si="2"/>
        <v>UTA</v>
      </c>
      <c r="T46" s="2">
        <f>IF(INDEX(StatsRegularSeason20242025!$A$2:$C$33,MATCH(Table2[[#This Row],[AwayTeam]],StatsRegularSeason20242025!$A$2:$A$33,0),2)=INDEX(StatsRegularSeason20242025!$A$2:$C$33,MATCH(Table2[[#This Row],[HomeTeam]],StatsRegularSeason20242025!$A$2:$A$33,0),2),1,0)</f>
        <v>0</v>
      </c>
      <c r="U46" s="2">
        <f>IF(INDEX(StatsRegularSeason20242025!$A$2:$C$33,MATCH(Table2[[#This Row],[AwayTeam]],StatsRegularSeason20242025!$A$2:$A$33,0),3)=INDEX(StatsRegularSeason20242025!$A$2:$C$33,MATCH(Table2[[#This Row],[HomeTeam]],StatsRegularSeason20242025!$A$2:$A$33,0),3),1,0)</f>
        <v>0</v>
      </c>
      <c r="V46" s="2">
        <f>IF(Table2[[#This Row],[InterConf]]=1,IF(Table2[[#This Row],[InterDiv]]=0, 1, 0), 0)</f>
        <v>0</v>
      </c>
      <c r="W46" s="2">
        <f>IF(INDEX(StatsRegularSeason20242025!$A$2:$C$33,MATCH(Table2[[#This Row],[AwayTeam]],StatsRegularSeason20242025!$A$2:$A$33,0),2)&lt;&gt;INDEX(StatsRegularSeason20242025!$A$2:$C$33,MATCH(Table2[[#This Row],[HomeTeam]],StatsRegularSeason20242025!$A$2:$A$33,0),2),1,0)</f>
        <v>1</v>
      </c>
      <c r="X46" s="2"/>
      <c r="Y46" s="2" t="s">
        <v>1454</v>
      </c>
      <c r="Z46" s="2">
        <f>IF(AND(Table2[[#This Row],[GameIsOver]]=1,Table2[[#This Row],[ActualHomeScore]]*Table2[[#This Row],[ActualAwayScore]]=0), 1,0)</f>
        <v>1</v>
      </c>
      <c r="AA46" s="2">
        <f>IF(Table2[[#This Row],[GameIsOver]]=0,0, IF(Table2[[#This Row],[ActualWinner]]=Table2[[#This Row],[AwayTeam]], 2, IF(OR(Table2[[#This Row],[ActualResult]]="OT", Table2[[#This Row],[ActualResult]]="SO"), 1, 0)))</f>
        <v>0</v>
      </c>
      <c r="AB46" s="2">
        <f>IF(Table2[[#This Row],[GameIsOver]]= 0, 0, IF(Table2[[#This Row],[ActualWinner]]=Table2[[#This Row],[HomeTeam]], 2, IF(OR(Table2[[#This Row],[ActualResult]]="OT", Table2[[#This Row],[ActualResult]]="SO"), 1, 0)))</f>
        <v>2</v>
      </c>
      <c r="AC46" s="33">
        <f>(($AR$11)*IF(Table2[[#This Row],[CorrectWinnerPrediction]]="Y", 1, 0))+(($AR$12)*IF(Table2[[#This Row],[CorrectAwayScorePrediction]]="Y", 1, 0))+(($AR$13)*IF(Table2[[#This Row],[CorrectHomeScorePrediction]]="Y", 1, 0))</f>
        <v>0.8</v>
      </c>
      <c r="AD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6" s="4" t="str">
        <f>IF(WEEKDAY(Table2[[#This Row],[GameDate]])=1,"SUN",IF(WEEKDAY(Table2[[#This Row],[GameDate]])=2,"MON",IF(WEEKDAY(Table2[[#This Row],[GameDate]])=3,"TUE",IF(WEEKDAY(Table2[[#This Row],[GameDate]])=4,"WED",IF(WEEKDAY(Table2[[#This Row],[GameDate]])=5,"THU",IF(WEEKDAY(Table2[[#This Row],[GameDate]])=6,"FRI", "SAT"))))))</f>
        <v>MON</v>
      </c>
      <c r="AF46" s="2">
        <f>Table2[[#This Row],[ActualAwayScore]]-Table2[[#This Row],[PredictedAwayScore]]</f>
        <v>-3</v>
      </c>
      <c r="AG46" s="2">
        <f>Table2[[#This Row],[ActualHomeScore]]-Table2[[#This Row],[PredictedHomeScore]]</f>
        <v>-1</v>
      </c>
      <c r="AH46" s="2">
        <f t="shared" si="3"/>
        <v>5</v>
      </c>
      <c r="AI46" s="2">
        <f t="shared" si="4"/>
        <v>0</v>
      </c>
    </row>
    <row r="47" spans="1:35" x14ac:dyDescent="0.25">
      <c r="A47" s="4">
        <v>45578</v>
      </c>
      <c r="B47" s="4">
        <v>45579</v>
      </c>
      <c r="C47" s="7" t="s">
        <v>157</v>
      </c>
      <c r="D47" s="2" t="s">
        <v>31</v>
      </c>
      <c r="E47" s="2" t="s">
        <v>20</v>
      </c>
      <c r="F47" s="2">
        <v>2</v>
      </c>
      <c r="G47" s="2">
        <v>5</v>
      </c>
      <c r="H47" s="2" t="str">
        <f t="shared" si="0"/>
        <v>NYR</v>
      </c>
      <c r="I47" s="2" t="s">
        <v>40</v>
      </c>
      <c r="J47" s="2">
        <v>1</v>
      </c>
      <c r="K47" s="2">
        <v>4</v>
      </c>
      <c r="L47" s="2" t="str">
        <f t="shared" si="1"/>
        <v>NYR</v>
      </c>
      <c r="M47" s="2" t="s">
        <v>40</v>
      </c>
      <c r="N47" s="2">
        <f>IF(ISBLANK(Table2[[#This Row],[ActualResult]]), 0, 1)</f>
        <v>1</v>
      </c>
      <c r="O47" s="2" t="str">
        <f>IF(ISBLANK(Table2[[#This Row],[ActualResult]]), "_", IF(Table2[[#This Row],[ActualWinner]]=Table2[[#This Row],[PredictedWinner]], "Y", "N"))</f>
        <v>Y</v>
      </c>
      <c r="P47" s="2" t="str">
        <f>IF(Table2[[#This Row],[ActualAwayScore]]&gt;Table2[[#This Row],[PredictedAwayScore]], "N", IF(ISBLANK(Table2[[#This Row],[ActualResult]]), "_", IF(Table2[[#This Row],[ActualAwayScore]]=Table2[[#This Row],[PredictedAwayScore]], "Y", "N")))</f>
        <v>N</v>
      </c>
      <c r="Q47" s="2" t="str">
        <f>IF(Table2[[#This Row],[ActualHomeScore]]&gt;Table2[[#This Row],[PredictedHomeScore]],"N", IF(ISBLANK(Table2[[#This Row],[ActualResult]]), "_", IF(Table2[[#This Row],[ActualHomeScore]]=Table2[[#This Row],[PredictedHomeScore]], "Y", "N")))</f>
        <v>N</v>
      </c>
      <c r="R47" s="2">
        <v>1</v>
      </c>
      <c r="S47" s="2" t="str">
        <f t="shared" si="2"/>
        <v>DET</v>
      </c>
      <c r="T47" s="2">
        <f>IF(INDEX(StatsRegularSeason20242025!$A$2:$C$33,MATCH(Table2[[#This Row],[AwayTeam]],StatsRegularSeason20242025!$A$2:$A$33,0),2)=INDEX(StatsRegularSeason20242025!$A$2:$C$33,MATCH(Table2[[#This Row],[HomeTeam]],StatsRegularSeason20242025!$A$2:$A$33,0),2),1,0)</f>
        <v>1</v>
      </c>
      <c r="U47" s="2">
        <f>IF(INDEX(StatsRegularSeason20242025!$A$2:$C$33,MATCH(Table2[[#This Row],[AwayTeam]],StatsRegularSeason20242025!$A$2:$A$33,0),3)=INDEX(StatsRegularSeason20242025!$A$2:$C$33,MATCH(Table2[[#This Row],[HomeTeam]],StatsRegularSeason20242025!$A$2:$A$33,0),3),1,0)</f>
        <v>0</v>
      </c>
      <c r="V47" s="2">
        <f>IF(Table2[[#This Row],[InterConf]]=1,IF(Table2[[#This Row],[InterDiv]]=0, 1, 0), 0)</f>
        <v>1</v>
      </c>
      <c r="W47" s="2">
        <f>IF(INDEX(StatsRegularSeason20242025!$A$2:$C$33,MATCH(Table2[[#This Row],[AwayTeam]],StatsRegularSeason20242025!$A$2:$A$33,0),2)&lt;&gt;INDEX(StatsRegularSeason20242025!$A$2:$C$33,MATCH(Table2[[#This Row],[HomeTeam]],StatsRegularSeason20242025!$A$2:$A$33,0),2),1,0)</f>
        <v>0</v>
      </c>
      <c r="X47" s="2"/>
      <c r="Y47" s="2"/>
      <c r="Z47" s="2">
        <f>IF(AND(Table2[[#This Row],[GameIsOver]]=1,Table2[[#This Row],[ActualHomeScore]]*Table2[[#This Row],[ActualAwayScore]]=0), 1,0)</f>
        <v>0</v>
      </c>
      <c r="AA47" s="2">
        <f>IF(Table2[[#This Row],[GameIsOver]]=0,0, IF(Table2[[#This Row],[ActualWinner]]=Table2[[#This Row],[AwayTeam]], 2, IF(OR(Table2[[#This Row],[ActualResult]]="OT", Table2[[#This Row],[ActualResult]]="SO"), 1, 0)))</f>
        <v>0</v>
      </c>
      <c r="AB47" s="2">
        <f>IF(Table2[[#This Row],[GameIsOver]]= 0, 0, IF(Table2[[#This Row],[ActualWinner]]=Table2[[#This Row],[HomeTeam]], 2, IF(OR(Table2[[#This Row],[ActualResult]]="OT", Table2[[#This Row],[ActualResult]]="SO"), 1, 0)))</f>
        <v>2</v>
      </c>
      <c r="AC47" s="33">
        <f>(($AR$11)*IF(Table2[[#This Row],[CorrectWinnerPrediction]]="Y", 1, 0))+(($AR$12)*IF(Table2[[#This Row],[CorrectAwayScorePrediction]]="Y", 1, 0))+(($AR$13)*IF(Table2[[#This Row],[CorrectHomeScorePrediction]]="Y", 1, 0))</f>
        <v>0.8</v>
      </c>
      <c r="AD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7" s="4" t="str">
        <f>IF(WEEKDAY(Table2[[#This Row],[GameDate]])=1,"SUN",IF(WEEKDAY(Table2[[#This Row],[GameDate]])=2,"MON",IF(WEEKDAY(Table2[[#This Row],[GameDate]])=3,"TUE",IF(WEEKDAY(Table2[[#This Row],[GameDate]])=4,"WED",IF(WEEKDAY(Table2[[#This Row],[GameDate]])=5,"THU",IF(WEEKDAY(Table2[[#This Row],[GameDate]])=6,"FRI", "SAT"))))))</f>
        <v>MON</v>
      </c>
      <c r="AF47" s="2">
        <f>Table2[[#This Row],[ActualAwayScore]]-Table2[[#This Row],[PredictedAwayScore]]</f>
        <v>-1</v>
      </c>
      <c r="AG47" s="2">
        <f>Table2[[#This Row],[ActualHomeScore]]-Table2[[#This Row],[PredictedHomeScore]]</f>
        <v>-1</v>
      </c>
      <c r="AH47" s="2">
        <f t="shared" si="3"/>
        <v>5</v>
      </c>
      <c r="AI47" s="2">
        <f t="shared" si="4"/>
        <v>0</v>
      </c>
    </row>
    <row r="48" spans="1:35" x14ac:dyDescent="0.25">
      <c r="A48" s="4">
        <v>45578</v>
      </c>
      <c r="B48" s="4">
        <v>45579</v>
      </c>
      <c r="C48" s="7" t="s">
        <v>158</v>
      </c>
      <c r="D48" s="2" t="s">
        <v>21</v>
      </c>
      <c r="E48" s="2" t="s">
        <v>19</v>
      </c>
      <c r="F48" s="2">
        <v>5</v>
      </c>
      <c r="G48" s="2">
        <v>1</v>
      </c>
      <c r="H48" s="2" t="str">
        <f t="shared" si="0"/>
        <v>PIT</v>
      </c>
      <c r="I48" s="2" t="s">
        <v>40</v>
      </c>
      <c r="J48" s="2">
        <v>6</v>
      </c>
      <c r="K48" s="2">
        <v>3</v>
      </c>
      <c r="L48" s="2" t="str">
        <f t="shared" si="1"/>
        <v>PIT</v>
      </c>
      <c r="M48" s="2" t="s">
        <v>40</v>
      </c>
      <c r="N48" s="2">
        <f>IF(ISBLANK(Table2[[#This Row],[ActualResult]]), 0, 1)</f>
        <v>1</v>
      </c>
      <c r="O48" s="2" t="str">
        <f>IF(ISBLANK(Table2[[#This Row],[ActualResult]]), "_", IF(Table2[[#This Row],[ActualWinner]]=Table2[[#This Row],[PredictedWinner]], "Y", "N"))</f>
        <v>Y</v>
      </c>
      <c r="P48" s="2" t="str">
        <f>IF(Table2[[#This Row],[ActualAwayScore]]&gt;Table2[[#This Row],[PredictedAwayScore]], "N", IF(ISBLANK(Table2[[#This Row],[ActualResult]]), "_", IF(Table2[[#This Row],[ActualAwayScore]]=Table2[[#This Row],[PredictedAwayScore]], "Y", "N")))</f>
        <v>N</v>
      </c>
      <c r="Q48" s="2" t="str">
        <f>IF(Table2[[#This Row],[ActualHomeScore]]&gt;Table2[[#This Row],[PredictedHomeScore]],"N", IF(ISBLANK(Table2[[#This Row],[ActualResult]]), "_", IF(Table2[[#This Row],[ActualHomeScore]]=Table2[[#This Row],[PredictedHomeScore]], "Y", "N")))</f>
        <v>N</v>
      </c>
      <c r="R48" s="2">
        <v>1</v>
      </c>
      <c r="S48" s="2" t="str">
        <f t="shared" si="2"/>
        <v>MTL</v>
      </c>
      <c r="T48" s="2">
        <f>IF(INDEX(StatsRegularSeason20242025!$A$2:$C$33,MATCH(Table2[[#This Row],[AwayTeam]],StatsRegularSeason20242025!$A$2:$A$33,0),2)=INDEX(StatsRegularSeason20242025!$A$2:$C$33,MATCH(Table2[[#This Row],[HomeTeam]],StatsRegularSeason20242025!$A$2:$A$33,0),2),1,0)</f>
        <v>1</v>
      </c>
      <c r="U48" s="2">
        <f>IF(INDEX(StatsRegularSeason20242025!$A$2:$C$33,MATCH(Table2[[#This Row],[AwayTeam]],StatsRegularSeason20242025!$A$2:$A$33,0),3)=INDEX(StatsRegularSeason20242025!$A$2:$C$33,MATCH(Table2[[#This Row],[HomeTeam]],StatsRegularSeason20242025!$A$2:$A$33,0),3),1,0)</f>
        <v>0</v>
      </c>
      <c r="V48" s="2">
        <f>IF(Table2[[#This Row],[InterConf]]=1,IF(Table2[[#This Row],[InterDiv]]=0, 1, 0), 0)</f>
        <v>1</v>
      </c>
      <c r="W48" s="2">
        <f>IF(INDEX(StatsRegularSeason20242025!$A$2:$C$33,MATCH(Table2[[#This Row],[AwayTeam]],StatsRegularSeason20242025!$A$2:$A$33,0),2)&lt;&gt;INDEX(StatsRegularSeason20242025!$A$2:$C$33,MATCH(Table2[[#This Row],[HomeTeam]],StatsRegularSeason20242025!$A$2:$A$33,0),2),1,0)</f>
        <v>0</v>
      </c>
      <c r="X48" s="2" t="s">
        <v>1799</v>
      </c>
      <c r="Y48" s="2"/>
      <c r="Z48" s="2">
        <f>IF(AND(Table2[[#This Row],[GameIsOver]]=1,Table2[[#This Row],[ActualHomeScore]]*Table2[[#This Row],[ActualAwayScore]]=0), 1,0)</f>
        <v>0</v>
      </c>
      <c r="AA48" s="2">
        <f>IF(Table2[[#This Row],[GameIsOver]]=0,0, IF(Table2[[#This Row],[ActualWinner]]=Table2[[#This Row],[AwayTeam]], 2, IF(OR(Table2[[#This Row],[ActualResult]]="OT", Table2[[#This Row],[ActualResult]]="SO"), 1, 0)))</f>
        <v>2</v>
      </c>
      <c r="AB48" s="2">
        <f>IF(Table2[[#This Row],[GameIsOver]]= 0, 0, IF(Table2[[#This Row],[ActualWinner]]=Table2[[#This Row],[HomeTeam]], 2, IF(OR(Table2[[#This Row],[ActualResult]]="OT", Table2[[#This Row],[ActualResult]]="SO"), 1, 0)))</f>
        <v>0</v>
      </c>
      <c r="AC48" s="33">
        <f>(($AR$11)*IF(Table2[[#This Row],[CorrectWinnerPrediction]]="Y", 1, 0))+(($AR$12)*IF(Table2[[#This Row],[CorrectAwayScorePrediction]]="Y", 1, 0))+(($AR$13)*IF(Table2[[#This Row],[CorrectHomeScorePrediction]]="Y", 1, 0))</f>
        <v>0.8</v>
      </c>
      <c r="AD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48" s="4" t="str">
        <f>IF(WEEKDAY(Table2[[#This Row],[GameDate]])=1,"SUN",IF(WEEKDAY(Table2[[#This Row],[GameDate]])=2,"MON",IF(WEEKDAY(Table2[[#This Row],[GameDate]])=3,"TUE",IF(WEEKDAY(Table2[[#This Row],[GameDate]])=4,"WED",IF(WEEKDAY(Table2[[#This Row],[GameDate]])=5,"THU",IF(WEEKDAY(Table2[[#This Row],[GameDate]])=6,"FRI", "SAT"))))))</f>
        <v>MON</v>
      </c>
      <c r="AF48" s="2">
        <f>Table2[[#This Row],[ActualAwayScore]]-Table2[[#This Row],[PredictedAwayScore]]</f>
        <v>1</v>
      </c>
      <c r="AG48" s="2">
        <f>Table2[[#This Row],[ActualHomeScore]]-Table2[[#This Row],[PredictedHomeScore]]</f>
        <v>2</v>
      </c>
      <c r="AH48" s="2">
        <f t="shared" si="3"/>
        <v>5</v>
      </c>
      <c r="AI48" s="2">
        <f t="shared" si="4"/>
        <v>0</v>
      </c>
    </row>
    <row r="49" spans="1:35" x14ac:dyDescent="0.25">
      <c r="A49" s="5">
        <v>45578</v>
      </c>
      <c r="B49" s="5">
        <v>45579</v>
      </c>
      <c r="C49" s="8" t="s">
        <v>159</v>
      </c>
      <c r="D49" s="3" t="s">
        <v>33</v>
      </c>
      <c r="E49" s="3" t="s">
        <v>26</v>
      </c>
      <c r="F49" s="3">
        <v>2</v>
      </c>
      <c r="G49" s="3">
        <v>4</v>
      </c>
      <c r="H49" s="3" t="str">
        <f t="shared" si="0"/>
        <v>COL</v>
      </c>
      <c r="I49" s="3" t="s">
        <v>40</v>
      </c>
      <c r="J49" s="3">
        <v>6</v>
      </c>
      <c r="K49" s="3">
        <v>2</v>
      </c>
      <c r="L49" s="2" t="str">
        <f t="shared" si="1"/>
        <v>NYI</v>
      </c>
      <c r="M49" s="3" t="s">
        <v>40</v>
      </c>
      <c r="N49" s="3">
        <f>IF(ISBLANK(Table2[[#This Row],[ActualResult]]), 0, 1)</f>
        <v>1</v>
      </c>
      <c r="O49" s="3" t="str">
        <f>IF(ISBLANK(Table2[[#This Row],[ActualResult]]), "_", IF(Table2[[#This Row],[ActualWinner]]=Table2[[#This Row],[PredictedWinner]], "Y", "N"))</f>
        <v>N</v>
      </c>
      <c r="P49" s="3" t="str">
        <f>IF(Table2[[#This Row],[ActualAwayScore]]&gt;Table2[[#This Row],[PredictedAwayScore]], "N", IF(ISBLANK(Table2[[#This Row],[ActualResult]]), "_", IF(Table2[[#This Row],[ActualAwayScore]]=Table2[[#This Row],[PredictedAwayScore]], "Y", "N")))</f>
        <v>N</v>
      </c>
      <c r="Q49" s="3" t="str">
        <f>IF(Table2[[#This Row],[ActualHomeScore]]&gt;Table2[[#This Row],[PredictedHomeScore]],"N", IF(ISBLANK(Table2[[#This Row],[ActualResult]]), "_", IF(Table2[[#This Row],[ActualHomeScore]]=Table2[[#This Row],[PredictedHomeScore]], "Y", "N")))</f>
        <v>N</v>
      </c>
      <c r="R49" s="2">
        <v>1</v>
      </c>
      <c r="S49" s="2" t="str">
        <f t="shared" si="2"/>
        <v>COL</v>
      </c>
      <c r="T49" s="2">
        <f>IF(INDEX(StatsRegularSeason20242025!$A$2:$C$33,MATCH(Table2[[#This Row],[AwayTeam]],StatsRegularSeason20242025!$A$2:$A$33,0),2)=INDEX(StatsRegularSeason20242025!$A$2:$C$33,MATCH(Table2[[#This Row],[HomeTeam]],StatsRegularSeason20242025!$A$2:$A$33,0),2),1,0)</f>
        <v>0</v>
      </c>
      <c r="U49" s="2">
        <f>IF(INDEX(StatsRegularSeason20242025!$A$2:$C$33,MATCH(Table2[[#This Row],[AwayTeam]],StatsRegularSeason20242025!$A$2:$A$33,0),3)=INDEX(StatsRegularSeason20242025!$A$2:$C$33,MATCH(Table2[[#This Row],[HomeTeam]],StatsRegularSeason20242025!$A$2:$A$33,0),3),1,0)</f>
        <v>0</v>
      </c>
      <c r="V49" s="2">
        <f>IF(Table2[[#This Row],[InterConf]]=1,IF(Table2[[#This Row],[InterDiv]]=0, 1, 0), 0)</f>
        <v>0</v>
      </c>
      <c r="W49" s="2">
        <f>IF(INDEX(StatsRegularSeason20242025!$A$2:$C$33,MATCH(Table2[[#This Row],[AwayTeam]],StatsRegularSeason20242025!$A$2:$A$33,0),2)&lt;&gt;INDEX(StatsRegularSeason20242025!$A$2:$C$33,MATCH(Table2[[#This Row],[HomeTeam]],StatsRegularSeason20242025!$A$2:$A$33,0),2),1,0)</f>
        <v>1</v>
      </c>
      <c r="X49" s="2"/>
      <c r="Y49" s="2"/>
      <c r="Z49" s="2">
        <f>IF(AND(Table2[[#This Row],[GameIsOver]]=1,Table2[[#This Row],[ActualHomeScore]]*Table2[[#This Row],[ActualAwayScore]]=0), 1,0)</f>
        <v>0</v>
      </c>
      <c r="AA49" s="2">
        <f>IF(Table2[[#This Row],[GameIsOver]]=0,0, IF(Table2[[#This Row],[ActualWinner]]=Table2[[#This Row],[AwayTeam]], 2, IF(OR(Table2[[#This Row],[ActualResult]]="OT", Table2[[#This Row],[ActualResult]]="SO"), 1, 0)))</f>
        <v>2</v>
      </c>
      <c r="AB49" s="2">
        <f>IF(Table2[[#This Row],[GameIsOver]]= 0, 0, IF(Table2[[#This Row],[ActualWinner]]=Table2[[#This Row],[HomeTeam]], 2, IF(OR(Table2[[#This Row],[ActualResult]]="OT", Table2[[#This Row],[ActualResult]]="SO"), 1, 0)))</f>
        <v>0</v>
      </c>
      <c r="AC49" s="33">
        <f>(($AR$11)*IF(Table2[[#This Row],[CorrectWinnerPrediction]]="Y", 1, 0))+(($AR$12)*IF(Table2[[#This Row],[CorrectAwayScorePrediction]]="Y", 1, 0))+(($AR$13)*IF(Table2[[#This Row],[CorrectHomeScorePrediction]]="Y", 1, 0))</f>
        <v>0</v>
      </c>
      <c r="AD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 s="5" t="str">
        <f>IF(WEEKDAY(Table2[[#This Row],[GameDate]])=1,"SUN",IF(WEEKDAY(Table2[[#This Row],[GameDate]])=2,"MON",IF(WEEKDAY(Table2[[#This Row],[GameDate]])=3,"TUE",IF(WEEKDAY(Table2[[#This Row],[GameDate]])=4,"WED",IF(WEEKDAY(Table2[[#This Row],[GameDate]])=5,"THU",IF(WEEKDAY(Table2[[#This Row],[GameDate]])=6,"FRI", "SAT"))))))</f>
        <v>MON</v>
      </c>
      <c r="AF49" s="2">
        <f>Table2[[#This Row],[ActualAwayScore]]-Table2[[#This Row],[PredictedAwayScore]]</f>
        <v>4</v>
      </c>
      <c r="AG49" s="2">
        <f>Table2[[#This Row],[ActualHomeScore]]-Table2[[#This Row],[PredictedHomeScore]]</f>
        <v>-2</v>
      </c>
      <c r="AH49" s="2">
        <f t="shared" si="3"/>
        <v>5</v>
      </c>
      <c r="AI49" s="2">
        <f t="shared" si="4"/>
        <v>0</v>
      </c>
    </row>
    <row r="50" spans="1:35" x14ac:dyDescent="0.25">
      <c r="A50" s="4">
        <v>45580</v>
      </c>
      <c r="B50" s="4">
        <v>45580</v>
      </c>
      <c r="C50" s="7" t="s">
        <v>160</v>
      </c>
      <c r="D50" s="2" t="s">
        <v>25</v>
      </c>
      <c r="E50" s="2" t="s">
        <v>43</v>
      </c>
      <c r="F50" s="2">
        <v>2</v>
      </c>
      <c r="G50" s="2">
        <v>3</v>
      </c>
      <c r="H50" s="2" t="str">
        <f t="shared" si="0"/>
        <v>TBL</v>
      </c>
      <c r="I50" s="2" t="s">
        <v>39</v>
      </c>
      <c r="J50" s="2">
        <v>1</v>
      </c>
      <c r="K50" s="2">
        <v>4</v>
      </c>
      <c r="L50" s="13" t="str">
        <f t="shared" si="1"/>
        <v>TBL</v>
      </c>
      <c r="M50" s="2" t="s">
        <v>40</v>
      </c>
      <c r="N50" s="2">
        <f>IF(ISBLANK(Table2[[#This Row],[ActualResult]]), 0, 1)</f>
        <v>1</v>
      </c>
      <c r="O50" s="2" t="str">
        <f>IF(ISBLANK(Table2[[#This Row],[ActualResult]]), "_", IF(Table2[[#This Row],[ActualWinner]]=Table2[[#This Row],[PredictedWinner]], "Y", "N"))</f>
        <v>Y</v>
      </c>
      <c r="P50" s="2" t="str">
        <f>IF(Table2[[#This Row],[ActualAwayScore]]&gt;Table2[[#This Row],[PredictedAwayScore]], "N", IF(ISBLANK(Table2[[#This Row],[ActualResult]]), "_", IF(Table2[[#This Row],[ActualAwayScore]]=Table2[[#This Row],[PredictedAwayScore]], "Y", "N")))</f>
        <v>N</v>
      </c>
      <c r="Q50" s="2" t="str">
        <f>IF(Table2[[#This Row],[ActualHomeScore]]&gt;Table2[[#This Row],[PredictedHomeScore]],"N", IF(ISBLANK(Table2[[#This Row],[ActualResult]]), "_", IF(Table2[[#This Row],[ActualHomeScore]]=Table2[[#This Row],[PredictedHomeScore]], "Y", "N")))</f>
        <v>N</v>
      </c>
      <c r="R50" s="2">
        <v>1</v>
      </c>
      <c r="S50" s="2" t="str">
        <f t="shared" si="2"/>
        <v>VAN</v>
      </c>
      <c r="T50" s="2">
        <f>IF(INDEX(StatsRegularSeason20242025!$A$2:$C$33,MATCH(Table2[[#This Row],[AwayTeam]],StatsRegularSeason20242025!$A$2:$A$33,0),2)=INDEX(StatsRegularSeason20242025!$A$2:$C$33,MATCH(Table2[[#This Row],[HomeTeam]],StatsRegularSeason20242025!$A$2:$A$33,0),2),1,0)</f>
        <v>0</v>
      </c>
      <c r="U50" s="2">
        <f>IF(INDEX(StatsRegularSeason20242025!$A$2:$C$33,MATCH(Table2[[#This Row],[AwayTeam]],StatsRegularSeason20242025!$A$2:$A$33,0),3)=INDEX(StatsRegularSeason20242025!$A$2:$C$33,MATCH(Table2[[#This Row],[HomeTeam]],StatsRegularSeason20242025!$A$2:$A$33,0),3),1,0)</f>
        <v>0</v>
      </c>
      <c r="V50" s="2">
        <f>IF(Table2[[#This Row],[InterConf]]=1,IF(Table2[[#This Row],[InterDiv]]=0, 1, 0), 0)</f>
        <v>0</v>
      </c>
      <c r="W50" s="2">
        <f>IF(INDEX(StatsRegularSeason20242025!$A$2:$C$33,MATCH(Table2[[#This Row],[AwayTeam]],StatsRegularSeason20242025!$A$2:$A$33,0),2)&lt;&gt;INDEX(StatsRegularSeason20242025!$A$2:$C$33,MATCH(Table2[[#This Row],[HomeTeam]],StatsRegularSeason20242025!$A$2:$A$33,0),2),1,0)</f>
        <v>1</v>
      </c>
      <c r="X50" s="2"/>
      <c r="Y50" s="2"/>
      <c r="Z50" s="2">
        <f>IF(AND(Table2[[#This Row],[GameIsOver]]=1,Table2[[#This Row],[ActualHomeScore]]*Table2[[#This Row],[ActualAwayScore]]=0), 1,0)</f>
        <v>0</v>
      </c>
      <c r="AA50" s="2">
        <f>IF(Table2[[#This Row],[GameIsOver]]=0,0, IF(Table2[[#This Row],[ActualWinner]]=Table2[[#This Row],[AwayTeam]], 2, IF(OR(Table2[[#This Row],[ActualResult]]="OT", Table2[[#This Row],[ActualResult]]="SO"), 1, 0)))</f>
        <v>0</v>
      </c>
      <c r="AB50" s="2">
        <f>IF(Table2[[#This Row],[GameIsOver]]= 0, 0, IF(Table2[[#This Row],[ActualWinner]]=Table2[[#This Row],[HomeTeam]], 2, IF(OR(Table2[[#This Row],[ActualResult]]="OT", Table2[[#This Row],[ActualResult]]="SO"), 1, 0)))</f>
        <v>2</v>
      </c>
      <c r="AC50" s="33">
        <f>(($AR$11)*IF(Table2[[#This Row],[CorrectWinnerPrediction]]="Y", 1, 0))+(($AR$12)*IF(Table2[[#This Row],[CorrectAwayScorePrediction]]="Y", 1, 0))+(($AR$13)*IF(Table2[[#This Row],[CorrectHomeScorePrediction]]="Y", 1, 0))</f>
        <v>0.8</v>
      </c>
      <c r="AD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0" s="4" t="str">
        <f>IF(WEEKDAY(Table2[[#This Row],[GameDate]])=1,"SUN",IF(WEEKDAY(Table2[[#This Row],[GameDate]])=2,"MON",IF(WEEKDAY(Table2[[#This Row],[GameDate]])=3,"TUE",IF(WEEKDAY(Table2[[#This Row],[GameDate]])=4,"WED",IF(WEEKDAY(Table2[[#This Row],[GameDate]])=5,"THU",IF(WEEKDAY(Table2[[#This Row],[GameDate]])=6,"FRI", "SAT"))))))</f>
        <v>TUE</v>
      </c>
      <c r="AF50" s="2">
        <f>Table2[[#This Row],[ActualAwayScore]]-Table2[[#This Row],[PredictedAwayScore]]</f>
        <v>-1</v>
      </c>
      <c r="AG50" s="2">
        <f>Table2[[#This Row],[ActualHomeScore]]-Table2[[#This Row],[PredictedHomeScore]]</f>
        <v>1</v>
      </c>
      <c r="AH50" s="2">
        <f t="shared" si="3"/>
        <v>-1</v>
      </c>
      <c r="AI50" s="2">
        <f t="shared" si="4"/>
        <v>1</v>
      </c>
    </row>
    <row r="51" spans="1:35" x14ac:dyDescent="0.25">
      <c r="A51" s="4">
        <v>45580</v>
      </c>
      <c r="B51" s="4">
        <v>45580</v>
      </c>
      <c r="C51" s="7" t="s">
        <v>161</v>
      </c>
      <c r="D51" s="2" t="s">
        <v>27</v>
      </c>
      <c r="E51" s="2" t="s">
        <v>46</v>
      </c>
      <c r="F51" s="2">
        <v>4</v>
      </c>
      <c r="G51" s="2">
        <v>1</v>
      </c>
      <c r="H51" s="2" t="str">
        <f t="shared" si="0"/>
        <v>VGK</v>
      </c>
      <c r="I51" s="2" t="s">
        <v>40</v>
      </c>
      <c r="J51" s="2">
        <v>2</v>
      </c>
      <c r="K51" s="2">
        <v>4</v>
      </c>
      <c r="L51" s="2" t="str">
        <f t="shared" si="1"/>
        <v>WSH</v>
      </c>
      <c r="M51" s="2" t="s">
        <v>40</v>
      </c>
      <c r="N51" s="2">
        <f>IF(ISBLANK(Table2[[#This Row],[ActualResult]]), 0, 1)</f>
        <v>1</v>
      </c>
      <c r="O51" s="2" t="str">
        <f>IF(ISBLANK(Table2[[#This Row],[ActualResult]]), "_", IF(Table2[[#This Row],[ActualWinner]]=Table2[[#This Row],[PredictedWinner]], "Y", "N"))</f>
        <v>N</v>
      </c>
      <c r="P51" s="2" t="str">
        <f>IF(Table2[[#This Row],[ActualAwayScore]]&gt;Table2[[#This Row],[PredictedAwayScore]], "N", IF(ISBLANK(Table2[[#This Row],[ActualResult]]), "_", IF(Table2[[#This Row],[ActualAwayScore]]=Table2[[#This Row],[PredictedAwayScore]], "Y", "N")))</f>
        <v>N</v>
      </c>
      <c r="Q51" s="2" t="str">
        <f>IF(Table2[[#This Row],[ActualHomeScore]]&gt;Table2[[#This Row],[PredictedHomeScore]],"N", IF(ISBLANK(Table2[[#This Row],[ActualResult]]), "_", IF(Table2[[#This Row],[ActualHomeScore]]=Table2[[#This Row],[PredictedHomeScore]], "Y", "N")))</f>
        <v>N</v>
      </c>
      <c r="R51" s="2">
        <v>0</v>
      </c>
      <c r="S51" s="2" t="str">
        <f t="shared" si="2"/>
        <v>VGK</v>
      </c>
      <c r="T51" s="2">
        <f>IF(INDEX(StatsRegularSeason20242025!$A$2:$C$33,MATCH(Table2[[#This Row],[AwayTeam]],StatsRegularSeason20242025!$A$2:$A$33,0),2)=INDEX(StatsRegularSeason20242025!$A$2:$C$33,MATCH(Table2[[#This Row],[HomeTeam]],StatsRegularSeason20242025!$A$2:$A$33,0),2),1,0)</f>
        <v>0</v>
      </c>
      <c r="U51" s="2">
        <f>IF(INDEX(StatsRegularSeason20242025!$A$2:$C$33,MATCH(Table2[[#This Row],[AwayTeam]],StatsRegularSeason20242025!$A$2:$A$33,0),3)=INDEX(StatsRegularSeason20242025!$A$2:$C$33,MATCH(Table2[[#This Row],[HomeTeam]],StatsRegularSeason20242025!$A$2:$A$33,0),3),1,0)</f>
        <v>0</v>
      </c>
      <c r="V51" s="2">
        <f>IF(Table2[[#This Row],[InterConf]]=1,IF(Table2[[#This Row],[InterDiv]]=0, 1, 0), 0)</f>
        <v>0</v>
      </c>
      <c r="W51" s="2">
        <f>IF(INDEX(StatsRegularSeason20242025!$A$2:$C$33,MATCH(Table2[[#This Row],[AwayTeam]],StatsRegularSeason20242025!$A$2:$A$33,0),2)&lt;&gt;INDEX(StatsRegularSeason20242025!$A$2:$C$33,MATCH(Table2[[#This Row],[HomeTeam]],StatsRegularSeason20242025!$A$2:$A$33,0),2),1,0)</f>
        <v>1</v>
      </c>
      <c r="X51" s="2"/>
      <c r="Y51" s="2"/>
      <c r="Z51" s="2">
        <f>IF(AND(Table2[[#This Row],[GameIsOver]]=1,Table2[[#This Row],[ActualHomeScore]]*Table2[[#This Row],[ActualAwayScore]]=0), 1,0)</f>
        <v>0</v>
      </c>
      <c r="AA51" s="2">
        <f>IF(Table2[[#This Row],[GameIsOver]]=0,0, IF(Table2[[#This Row],[ActualWinner]]=Table2[[#This Row],[AwayTeam]], 2, IF(OR(Table2[[#This Row],[ActualResult]]="OT", Table2[[#This Row],[ActualResult]]="SO"), 1, 0)))</f>
        <v>0</v>
      </c>
      <c r="AB51" s="2">
        <f>IF(Table2[[#This Row],[GameIsOver]]= 0, 0, IF(Table2[[#This Row],[ActualWinner]]=Table2[[#This Row],[HomeTeam]], 2, IF(OR(Table2[[#This Row],[ActualResult]]="OT", Table2[[#This Row],[ActualResult]]="SO"), 1, 0)))</f>
        <v>2</v>
      </c>
      <c r="AC51" s="33">
        <f>(($AR$11)*IF(Table2[[#This Row],[CorrectWinnerPrediction]]="Y", 1, 0))+(($AR$12)*IF(Table2[[#This Row],[CorrectAwayScorePrediction]]="Y", 1, 0))+(($AR$13)*IF(Table2[[#This Row],[CorrectHomeScorePrediction]]="Y", 1, 0))</f>
        <v>0</v>
      </c>
      <c r="AD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 s="4" t="str">
        <f>IF(WEEKDAY(Table2[[#This Row],[GameDate]])=1,"SUN",IF(WEEKDAY(Table2[[#This Row],[GameDate]])=2,"MON",IF(WEEKDAY(Table2[[#This Row],[GameDate]])=3,"TUE",IF(WEEKDAY(Table2[[#This Row],[GameDate]])=4,"WED",IF(WEEKDAY(Table2[[#This Row],[GameDate]])=5,"THU",IF(WEEKDAY(Table2[[#This Row],[GameDate]])=6,"FRI", "SAT"))))))</f>
        <v>TUE</v>
      </c>
      <c r="AF51" s="2">
        <f>Table2[[#This Row],[ActualAwayScore]]-Table2[[#This Row],[PredictedAwayScore]]</f>
        <v>-2</v>
      </c>
      <c r="AG51" s="2">
        <f>Table2[[#This Row],[ActualHomeScore]]-Table2[[#This Row],[PredictedHomeScore]]</f>
        <v>3</v>
      </c>
      <c r="AH51" s="2">
        <f t="shared" si="3"/>
        <v>-1</v>
      </c>
      <c r="AI51" s="2">
        <f t="shared" si="4"/>
        <v>1</v>
      </c>
    </row>
    <row r="52" spans="1:35" x14ac:dyDescent="0.25">
      <c r="A52" s="4">
        <v>45580</v>
      </c>
      <c r="B52" s="4">
        <v>45580</v>
      </c>
      <c r="C52" s="7" t="s">
        <v>162</v>
      </c>
      <c r="D52" s="2" t="s">
        <v>32</v>
      </c>
      <c r="E52" s="2" t="s">
        <v>44</v>
      </c>
      <c r="F52" s="2">
        <v>5</v>
      </c>
      <c r="G52" s="2">
        <v>2</v>
      </c>
      <c r="H52" s="2" t="str">
        <f t="shared" si="0"/>
        <v>NJD</v>
      </c>
      <c r="I52" s="2" t="s">
        <v>40</v>
      </c>
      <c r="J52" s="2">
        <v>2</v>
      </c>
      <c r="K52" s="2">
        <v>4</v>
      </c>
      <c r="L52" s="2" t="str">
        <f t="shared" si="1"/>
        <v>CAR</v>
      </c>
      <c r="M52" s="2" t="s">
        <v>40</v>
      </c>
      <c r="N52" s="2">
        <f>IF(ISBLANK(Table2[[#This Row],[ActualResult]]), 0, 1)</f>
        <v>1</v>
      </c>
      <c r="O52" s="2" t="str">
        <f>IF(ISBLANK(Table2[[#This Row],[ActualResult]]), "_", IF(Table2[[#This Row],[ActualWinner]]=Table2[[#This Row],[PredictedWinner]], "Y", "N"))</f>
        <v>N</v>
      </c>
      <c r="P52" s="2" t="str">
        <f>IF(Table2[[#This Row],[ActualAwayScore]]&gt;Table2[[#This Row],[PredictedAwayScore]], "N", IF(ISBLANK(Table2[[#This Row],[ActualResult]]), "_", IF(Table2[[#This Row],[ActualAwayScore]]=Table2[[#This Row],[PredictedAwayScore]], "Y", "N")))</f>
        <v>N</v>
      </c>
      <c r="Q52" s="2" t="str">
        <f>IF(Table2[[#This Row],[ActualHomeScore]]&gt;Table2[[#This Row],[PredictedHomeScore]],"N", IF(ISBLANK(Table2[[#This Row],[ActualResult]]), "_", IF(Table2[[#This Row],[ActualHomeScore]]=Table2[[#This Row],[PredictedHomeScore]], "Y", "N")))</f>
        <v>N</v>
      </c>
      <c r="R52" s="2">
        <v>0</v>
      </c>
      <c r="S52" s="2" t="str">
        <f t="shared" si="2"/>
        <v>NJD</v>
      </c>
      <c r="T52" s="2">
        <f>IF(INDEX(StatsRegularSeason20242025!$A$2:$C$33,MATCH(Table2[[#This Row],[AwayTeam]],StatsRegularSeason20242025!$A$2:$A$33,0),2)=INDEX(StatsRegularSeason20242025!$A$2:$C$33,MATCH(Table2[[#This Row],[HomeTeam]],StatsRegularSeason20242025!$A$2:$A$33,0),2),1,0)</f>
        <v>1</v>
      </c>
      <c r="U52" s="2">
        <f>IF(INDEX(StatsRegularSeason20242025!$A$2:$C$33,MATCH(Table2[[#This Row],[AwayTeam]],StatsRegularSeason20242025!$A$2:$A$33,0),3)=INDEX(StatsRegularSeason20242025!$A$2:$C$33,MATCH(Table2[[#This Row],[HomeTeam]],StatsRegularSeason20242025!$A$2:$A$33,0),3),1,0)</f>
        <v>1</v>
      </c>
      <c r="V52" s="2">
        <f>IF(Table2[[#This Row],[InterConf]]=1,IF(Table2[[#This Row],[InterDiv]]=0, 1, 0), 0)</f>
        <v>0</v>
      </c>
      <c r="W52" s="2">
        <f>IF(INDEX(StatsRegularSeason20242025!$A$2:$C$33,MATCH(Table2[[#This Row],[AwayTeam]],StatsRegularSeason20242025!$A$2:$A$33,0),2)&lt;&gt;INDEX(StatsRegularSeason20242025!$A$2:$C$33,MATCH(Table2[[#This Row],[HomeTeam]],StatsRegularSeason20242025!$A$2:$A$33,0),2),1,0)</f>
        <v>0</v>
      </c>
      <c r="X52" s="2"/>
      <c r="Y52" s="2"/>
      <c r="Z52" s="2">
        <f>IF(AND(Table2[[#This Row],[GameIsOver]]=1,Table2[[#This Row],[ActualHomeScore]]*Table2[[#This Row],[ActualAwayScore]]=0), 1,0)</f>
        <v>0</v>
      </c>
      <c r="AA52" s="2">
        <f>IF(Table2[[#This Row],[GameIsOver]]=0,0, IF(Table2[[#This Row],[ActualWinner]]=Table2[[#This Row],[AwayTeam]], 2, IF(OR(Table2[[#This Row],[ActualResult]]="OT", Table2[[#This Row],[ActualResult]]="SO"), 1, 0)))</f>
        <v>0</v>
      </c>
      <c r="AB52" s="2">
        <f>IF(Table2[[#This Row],[GameIsOver]]= 0, 0, IF(Table2[[#This Row],[ActualWinner]]=Table2[[#This Row],[HomeTeam]], 2, IF(OR(Table2[[#This Row],[ActualResult]]="OT", Table2[[#This Row],[ActualResult]]="SO"), 1, 0)))</f>
        <v>2</v>
      </c>
      <c r="AC52" s="33">
        <f>(($AR$11)*IF(Table2[[#This Row],[CorrectWinnerPrediction]]="Y", 1, 0))+(($AR$12)*IF(Table2[[#This Row],[CorrectAwayScorePrediction]]="Y", 1, 0))+(($AR$13)*IF(Table2[[#This Row],[CorrectHomeScorePrediction]]="Y", 1, 0))</f>
        <v>0</v>
      </c>
      <c r="AD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 s="4" t="str">
        <f>IF(WEEKDAY(Table2[[#This Row],[GameDate]])=1,"SUN",IF(WEEKDAY(Table2[[#This Row],[GameDate]])=2,"MON",IF(WEEKDAY(Table2[[#This Row],[GameDate]])=3,"TUE",IF(WEEKDAY(Table2[[#This Row],[GameDate]])=4,"WED",IF(WEEKDAY(Table2[[#This Row],[GameDate]])=5,"THU",IF(WEEKDAY(Table2[[#This Row],[GameDate]])=6,"FRI", "SAT"))))))</f>
        <v>TUE</v>
      </c>
      <c r="AF52" s="2">
        <f>Table2[[#This Row],[ActualAwayScore]]-Table2[[#This Row],[PredictedAwayScore]]</f>
        <v>-3</v>
      </c>
      <c r="AG52" s="2">
        <f>Table2[[#This Row],[ActualHomeScore]]-Table2[[#This Row],[PredictedHomeScore]]</f>
        <v>2</v>
      </c>
      <c r="AH52" s="2">
        <f t="shared" si="3"/>
        <v>-1</v>
      </c>
      <c r="AI52" s="2">
        <f t="shared" si="4"/>
        <v>1</v>
      </c>
    </row>
    <row r="53" spans="1:35" x14ac:dyDescent="0.25">
      <c r="A53" s="4">
        <v>45580</v>
      </c>
      <c r="B53" s="4">
        <v>45580</v>
      </c>
      <c r="C53" s="7" t="s">
        <v>163</v>
      </c>
      <c r="D53" s="2" t="s">
        <v>14</v>
      </c>
      <c r="E53" s="2" t="s">
        <v>36</v>
      </c>
      <c r="F53" s="2">
        <v>6</v>
      </c>
      <c r="G53" s="2">
        <v>2</v>
      </c>
      <c r="H53" s="2" t="str">
        <f t="shared" si="0"/>
        <v>FLA</v>
      </c>
      <c r="I53" s="2" t="s">
        <v>40</v>
      </c>
      <c r="J53" s="2">
        <v>4</v>
      </c>
      <c r="K53" s="2">
        <v>3</v>
      </c>
      <c r="L53" s="2" t="str">
        <f t="shared" si="1"/>
        <v>FLA</v>
      </c>
      <c r="M53" s="2" t="s">
        <v>40</v>
      </c>
      <c r="N53" s="2">
        <f>IF(ISBLANK(Table2[[#This Row],[ActualResult]]), 0, 1)</f>
        <v>1</v>
      </c>
      <c r="O53" s="2" t="str">
        <f>IF(ISBLANK(Table2[[#This Row],[ActualResult]]), "_", IF(Table2[[#This Row],[ActualWinner]]=Table2[[#This Row],[PredictedWinner]], "Y", "N"))</f>
        <v>Y</v>
      </c>
      <c r="P53" s="2" t="str">
        <f>IF(Table2[[#This Row],[ActualAwayScore]]&gt;Table2[[#This Row],[PredictedAwayScore]], "N", IF(ISBLANK(Table2[[#This Row],[ActualResult]]), "_", IF(Table2[[#This Row],[ActualAwayScore]]=Table2[[#This Row],[PredictedAwayScore]], "Y", "N")))</f>
        <v>N</v>
      </c>
      <c r="Q53" s="2" t="str">
        <f>IF(Table2[[#This Row],[ActualHomeScore]]&gt;Table2[[#This Row],[PredictedHomeScore]],"N", IF(ISBLANK(Table2[[#This Row],[ActualResult]]), "_", IF(Table2[[#This Row],[ActualHomeScore]]=Table2[[#This Row],[PredictedHomeScore]], "Y", "N")))</f>
        <v>N</v>
      </c>
      <c r="R53" s="2">
        <v>1</v>
      </c>
      <c r="S53" s="2" t="str">
        <f t="shared" si="2"/>
        <v>CBJ</v>
      </c>
      <c r="T53" s="2">
        <f>IF(INDEX(StatsRegularSeason20242025!$A$2:$C$33,MATCH(Table2[[#This Row],[AwayTeam]],StatsRegularSeason20242025!$A$2:$A$33,0),2)=INDEX(StatsRegularSeason20242025!$A$2:$C$33,MATCH(Table2[[#This Row],[HomeTeam]],StatsRegularSeason20242025!$A$2:$A$33,0),2),1,0)</f>
        <v>1</v>
      </c>
      <c r="U53" s="2">
        <f>IF(INDEX(StatsRegularSeason20242025!$A$2:$C$33,MATCH(Table2[[#This Row],[AwayTeam]],StatsRegularSeason20242025!$A$2:$A$33,0),3)=INDEX(StatsRegularSeason20242025!$A$2:$C$33,MATCH(Table2[[#This Row],[HomeTeam]],StatsRegularSeason20242025!$A$2:$A$33,0),3),1,0)</f>
        <v>0</v>
      </c>
      <c r="V53" s="2">
        <f>IF(Table2[[#This Row],[InterConf]]=1,IF(Table2[[#This Row],[InterDiv]]=0, 1, 0), 0)</f>
        <v>1</v>
      </c>
      <c r="W53" s="2">
        <f>IF(INDEX(StatsRegularSeason20242025!$A$2:$C$33,MATCH(Table2[[#This Row],[AwayTeam]],StatsRegularSeason20242025!$A$2:$A$33,0),2)&lt;&gt;INDEX(StatsRegularSeason20242025!$A$2:$C$33,MATCH(Table2[[#This Row],[HomeTeam]],StatsRegularSeason20242025!$A$2:$A$33,0),2),1,0)</f>
        <v>0</v>
      </c>
      <c r="X53" s="2"/>
      <c r="Y53" s="2" t="s">
        <v>1451</v>
      </c>
      <c r="Z53" s="2">
        <f>IF(AND(Table2[[#This Row],[GameIsOver]]=1,Table2[[#This Row],[ActualHomeScore]]*Table2[[#This Row],[ActualAwayScore]]=0), 1,0)</f>
        <v>0</v>
      </c>
      <c r="AA53" s="2">
        <f>IF(Table2[[#This Row],[GameIsOver]]=0,0, IF(Table2[[#This Row],[ActualWinner]]=Table2[[#This Row],[AwayTeam]], 2, IF(OR(Table2[[#This Row],[ActualResult]]="OT", Table2[[#This Row],[ActualResult]]="SO"), 1, 0)))</f>
        <v>2</v>
      </c>
      <c r="AB53" s="2">
        <f>IF(Table2[[#This Row],[GameIsOver]]= 0, 0, IF(Table2[[#This Row],[ActualWinner]]=Table2[[#This Row],[HomeTeam]], 2, IF(OR(Table2[[#This Row],[ActualResult]]="OT", Table2[[#This Row],[ActualResult]]="SO"), 1, 0)))</f>
        <v>0</v>
      </c>
      <c r="AC53" s="33">
        <f>(($AR$11)*IF(Table2[[#This Row],[CorrectWinnerPrediction]]="Y", 1, 0))+(($AR$12)*IF(Table2[[#This Row],[CorrectAwayScorePrediction]]="Y", 1, 0))+(($AR$13)*IF(Table2[[#This Row],[CorrectHomeScorePrediction]]="Y", 1, 0))</f>
        <v>0.8</v>
      </c>
      <c r="AD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3" s="4" t="str">
        <f>IF(WEEKDAY(Table2[[#This Row],[GameDate]])=1,"SUN",IF(WEEKDAY(Table2[[#This Row],[GameDate]])=2,"MON",IF(WEEKDAY(Table2[[#This Row],[GameDate]])=3,"TUE",IF(WEEKDAY(Table2[[#This Row],[GameDate]])=4,"WED",IF(WEEKDAY(Table2[[#This Row],[GameDate]])=5,"THU",IF(WEEKDAY(Table2[[#This Row],[GameDate]])=6,"FRI", "SAT"))))))</f>
        <v>TUE</v>
      </c>
      <c r="AF53" s="2">
        <f>Table2[[#This Row],[ActualAwayScore]]-Table2[[#This Row],[PredictedAwayScore]]</f>
        <v>-2</v>
      </c>
      <c r="AG53" s="2">
        <f>Table2[[#This Row],[ActualHomeScore]]-Table2[[#This Row],[PredictedHomeScore]]</f>
        <v>1</v>
      </c>
      <c r="AH53" s="2">
        <f t="shared" si="3"/>
        <v>-1</v>
      </c>
      <c r="AI53" s="2">
        <f t="shared" si="4"/>
        <v>1</v>
      </c>
    </row>
    <row r="54" spans="1:35" x14ac:dyDescent="0.25">
      <c r="A54" s="4">
        <v>45580</v>
      </c>
      <c r="B54" s="4">
        <v>45580</v>
      </c>
      <c r="C54" s="7" t="s">
        <v>164</v>
      </c>
      <c r="D54" s="2" t="s">
        <v>37</v>
      </c>
      <c r="E54" s="2" t="s">
        <v>13</v>
      </c>
      <c r="F54" s="2">
        <v>1</v>
      </c>
      <c r="G54" s="2">
        <v>2</v>
      </c>
      <c r="H54" s="2" t="str">
        <f t="shared" si="0"/>
        <v>STL</v>
      </c>
      <c r="I54" s="2" t="s">
        <v>77</v>
      </c>
      <c r="J54" s="2">
        <v>4</v>
      </c>
      <c r="K54" s="2">
        <v>1</v>
      </c>
      <c r="L54" s="2" t="str">
        <f t="shared" si="1"/>
        <v>MIN</v>
      </c>
      <c r="M54" s="2" t="s">
        <v>40</v>
      </c>
      <c r="N54" s="2">
        <f>IF(ISBLANK(Table2[[#This Row],[ActualResult]]), 0, 1)</f>
        <v>1</v>
      </c>
      <c r="O54" s="2" t="str">
        <f>IF(ISBLANK(Table2[[#This Row],[ActualResult]]), "_", IF(Table2[[#This Row],[ActualWinner]]=Table2[[#This Row],[PredictedWinner]], "Y", "N"))</f>
        <v>N</v>
      </c>
      <c r="P54" s="2" t="str">
        <f>IF(Table2[[#This Row],[ActualAwayScore]]&gt;Table2[[#This Row],[PredictedAwayScore]], "N", IF(ISBLANK(Table2[[#This Row],[ActualResult]]), "_", IF(Table2[[#This Row],[ActualAwayScore]]=Table2[[#This Row],[PredictedAwayScore]], "Y", "N")))</f>
        <v>N</v>
      </c>
      <c r="Q54" s="2" t="str">
        <f>IF(Table2[[#This Row],[ActualHomeScore]]&gt;Table2[[#This Row],[PredictedHomeScore]],"N", IF(ISBLANK(Table2[[#This Row],[ActualResult]]), "_", IF(Table2[[#This Row],[ActualHomeScore]]=Table2[[#This Row],[PredictedHomeScore]], "Y", "N")))</f>
        <v>N</v>
      </c>
      <c r="R54" s="2">
        <v>0</v>
      </c>
      <c r="S54" s="2" t="str">
        <f t="shared" si="2"/>
        <v>STL</v>
      </c>
      <c r="T54" s="2">
        <f>IF(INDEX(StatsRegularSeason20242025!$A$2:$C$33,MATCH(Table2[[#This Row],[AwayTeam]],StatsRegularSeason20242025!$A$2:$A$33,0),2)=INDEX(StatsRegularSeason20242025!$A$2:$C$33,MATCH(Table2[[#This Row],[HomeTeam]],StatsRegularSeason20242025!$A$2:$A$33,0),2),1,0)</f>
        <v>1</v>
      </c>
      <c r="U54" s="2">
        <f>IF(INDEX(StatsRegularSeason20242025!$A$2:$C$33,MATCH(Table2[[#This Row],[AwayTeam]],StatsRegularSeason20242025!$A$2:$A$33,0),3)=INDEX(StatsRegularSeason20242025!$A$2:$C$33,MATCH(Table2[[#This Row],[HomeTeam]],StatsRegularSeason20242025!$A$2:$A$33,0),3),1,0)</f>
        <v>1</v>
      </c>
      <c r="V54" s="2">
        <f>IF(Table2[[#This Row],[InterConf]]=1,IF(Table2[[#This Row],[InterDiv]]=0, 1, 0), 0)</f>
        <v>0</v>
      </c>
      <c r="W54" s="2">
        <f>IF(INDEX(StatsRegularSeason20242025!$A$2:$C$33,MATCH(Table2[[#This Row],[AwayTeam]],StatsRegularSeason20242025!$A$2:$A$33,0),2)&lt;&gt;INDEX(StatsRegularSeason20242025!$A$2:$C$33,MATCH(Table2[[#This Row],[HomeTeam]],StatsRegularSeason20242025!$A$2:$A$33,0),2),1,0)</f>
        <v>0</v>
      </c>
      <c r="X54" s="2"/>
      <c r="Y54" s="2" t="s">
        <v>1478</v>
      </c>
      <c r="Z54" s="2">
        <f>IF(AND(Table2[[#This Row],[GameIsOver]]=1,Table2[[#This Row],[ActualHomeScore]]*Table2[[#This Row],[ActualAwayScore]]=0), 1,0)</f>
        <v>0</v>
      </c>
      <c r="AA54" s="2">
        <f>IF(Table2[[#This Row],[GameIsOver]]=0,0, IF(Table2[[#This Row],[ActualWinner]]=Table2[[#This Row],[AwayTeam]], 2, IF(OR(Table2[[#This Row],[ActualResult]]="OT", Table2[[#This Row],[ActualResult]]="SO"), 1, 0)))</f>
        <v>2</v>
      </c>
      <c r="AB54" s="2">
        <f>IF(Table2[[#This Row],[GameIsOver]]= 0, 0, IF(Table2[[#This Row],[ActualWinner]]=Table2[[#This Row],[HomeTeam]], 2, IF(OR(Table2[[#This Row],[ActualResult]]="OT", Table2[[#This Row],[ActualResult]]="SO"), 1, 0)))</f>
        <v>0</v>
      </c>
      <c r="AC54" s="33">
        <f>(($AR$11)*IF(Table2[[#This Row],[CorrectWinnerPrediction]]="Y", 1, 0))+(($AR$12)*IF(Table2[[#This Row],[CorrectAwayScorePrediction]]="Y", 1, 0))+(($AR$13)*IF(Table2[[#This Row],[CorrectHomeScorePrediction]]="Y", 1, 0))</f>
        <v>0</v>
      </c>
      <c r="AD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 s="4" t="str">
        <f>IF(WEEKDAY(Table2[[#This Row],[GameDate]])=1,"SUN",IF(WEEKDAY(Table2[[#This Row],[GameDate]])=2,"MON",IF(WEEKDAY(Table2[[#This Row],[GameDate]])=3,"TUE",IF(WEEKDAY(Table2[[#This Row],[GameDate]])=4,"WED",IF(WEEKDAY(Table2[[#This Row],[GameDate]])=5,"THU",IF(WEEKDAY(Table2[[#This Row],[GameDate]])=6,"FRI", "SAT"))))))</f>
        <v>TUE</v>
      </c>
      <c r="AF54" s="2">
        <f>Table2[[#This Row],[ActualAwayScore]]-Table2[[#This Row],[PredictedAwayScore]]</f>
        <v>3</v>
      </c>
      <c r="AG54" s="2">
        <f>Table2[[#This Row],[ActualHomeScore]]-Table2[[#This Row],[PredictedHomeScore]]</f>
        <v>-1</v>
      </c>
      <c r="AH54" s="2">
        <f t="shared" si="3"/>
        <v>-1</v>
      </c>
      <c r="AI54" s="2">
        <f t="shared" si="4"/>
        <v>1</v>
      </c>
    </row>
    <row r="55" spans="1:35" x14ac:dyDescent="0.25">
      <c r="A55" s="4">
        <v>45580</v>
      </c>
      <c r="B55" s="4">
        <v>45580</v>
      </c>
      <c r="C55" s="7" t="s">
        <v>165</v>
      </c>
      <c r="D55" s="2" t="s">
        <v>12</v>
      </c>
      <c r="E55" s="2" t="s">
        <v>35</v>
      </c>
      <c r="F55" s="2">
        <v>4</v>
      </c>
      <c r="G55" s="2">
        <v>6</v>
      </c>
      <c r="H55" s="2" t="str">
        <f t="shared" si="0"/>
        <v>NSH</v>
      </c>
      <c r="I55" s="2" t="s">
        <v>40</v>
      </c>
      <c r="J55" s="2">
        <v>7</v>
      </c>
      <c r="K55" s="2">
        <v>3</v>
      </c>
      <c r="L55" s="2" t="str">
        <f t="shared" si="1"/>
        <v>SEA</v>
      </c>
      <c r="M55" s="2" t="s">
        <v>40</v>
      </c>
      <c r="N55" s="2">
        <f>IF(ISBLANK(Table2[[#This Row],[ActualResult]]), 0, 1)</f>
        <v>1</v>
      </c>
      <c r="O55" s="2" t="str">
        <f>IF(ISBLANK(Table2[[#This Row],[ActualResult]]), "_", IF(Table2[[#This Row],[ActualWinner]]=Table2[[#This Row],[PredictedWinner]], "Y", "N"))</f>
        <v>N</v>
      </c>
      <c r="P55" s="2" t="str">
        <f>IF(Table2[[#This Row],[ActualAwayScore]]&gt;Table2[[#This Row],[PredictedAwayScore]], "N", IF(ISBLANK(Table2[[#This Row],[ActualResult]]), "_", IF(Table2[[#This Row],[ActualAwayScore]]=Table2[[#This Row],[PredictedAwayScore]], "Y", "N")))</f>
        <v>N</v>
      </c>
      <c r="Q55" s="2" t="str">
        <f>IF(Table2[[#This Row],[ActualHomeScore]]&gt;Table2[[#This Row],[PredictedHomeScore]],"N", IF(ISBLANK(Table2[[#This Row],[ActualResult]]), "_", IF(Table2[[#This Row],[ActualHomeScore]]=Table2[[#This Row],[PredictedHomeScore]], "Y", "N")))</f>
        <v>N</v>
      </c>
      <c r="R55" s="2">
        <v>0</v>
      </c>
      <c r="S55" s="2" t="str">
        <f t="shared" si="2"/>
        <v>NSH</v>
      </c>
      <c r="T55" s="2">
        <f>IF(INDEX(StatsRegularSeason20242025!$A$2:$C$33,MATCH(Table2[[#This Row],[AwayTeam]],StatsRegularSeason20242025!$A$2:$A$33,0),2)=INDEX(StatsRegularSeason20242025!$A$2:$C$33,MATCH(Table2[[#This Row],[HomeTeam]],StatsRegularSeason20242025!$A$2:$A$33,0),2),1,0)</f>
        <v>1</v>
      </c>
      <c r="U55" s="2">
        <f>IF(INDEX(StatsRegularSeason20242025!$A$2:$C$33,MATCH(Table2[[#This Row],[AwayTeam]],StatsRegularSeason20242025!$A$2:$A$33,0),3)=INDEX(StatsRegularSeason20242025!$A$2:$C$33,MATCH(Table2[[#This Row],[HomeTeam]],StatsRegularSeason20242025!$A$2:$A$33,0),3),1,0)</f>
        <v>0</v>
      </c>
      <c r="V55" s="2">
        <f>IF(Table2[[#This Row],[InterConf]]=1,IF(Table2[[#This Row],[InterDiv]]=0, 1, 0), 0)</f>
        <v>1</v>
      </c>
      <c r="W55" s="2">
        <f>IF(INDEX(StatsRegularSeason20242025!$A$2:$C$33,MATCH(Table2[[#This Row],[AwayTeam]],StatsRegularSeason20242025!$A$2:$A$33,0),2)&lt;&gt;INDEX(StatsRegularSeason20242025!$A$2:$C$33,MATCH(Table2[[#This Row],[HomeTeam]],StatsRegularSeason20242025!$A$2:$A$33,0),2),1,0)</f>
        <v>0</v>
      </c>
      <c r="X55" s="2"/>
      <c r="Y55" s="2"/>
      <c r="Z55" s="2">
        <f>IF(AND(Table2[[#This Row],[GameIsOver]]=1,Table2[[#This Row],[ActualHomeScore]]*Table2[[#This Row],[ActualAwayScore]]=0), 1,0)</f>
        <v>0</v>
      </c>
      <c r="AA55" s="2">
        <f>IF(Table2[[#This Row],[GameIsOver]]=0,0, IF(Table2[[#This Row],[ActualWinner]]=Table2[[#This Row],[AwayTeam]], 2, IF(OR(Table2[[#This Row],[ActualResult]]="OT", Table2[[#This Row],[ActualResult]]="SO"), 1, 0)))</f>
        <v>2</v>
      </c>
      <c r="AB55" s="2">
        <f>IF(Table2[[#This Row],[GameIsOver]]= 0, 0, IF(Table2[[#This Row],[ActualWinner]]=Table2[[#This Row],[HomeTeam]], 2, IF(OR(Table2[[#This Row],[ActualResult]]="OT", Table2[[#This Row],[ActualResult]]="SO"), 1, 0)))</f>
        <v>0</v>
      </c>
      <c r="AC55" s="33">
        <f>(($AR$11)*IF(Table2[[#This Row],[CorrectWinnerPrediction]]="Y", 1, 0))+(($AR$12)*IF(Table2[[#This Row],[CorrectAwayScorePrediction]]="Y", 1, 0))+(($AR$13)*IF(Table2[[#This Row],[CorrectHomeScorePrediction]]="Y", 1, 0))</f>
        <v>0</v>
      </c>
      <c r="AD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 s="4" t="str">
        <f>IF(WEEKDAY(Table2[[#This Row],[GameDate]])=1,"SUN",IF(WEEKDAY(Table2[[#This Row],[GameDate]])=2,"MON",IF(WEEKDAY(Table2[[#This Row],[GameDate]])=3,"TUE",IF(WEEKDAY(Table2[[#This Row],[GameDate]])=4,"WED",IF(WEEKDAY(Table2[[#This Row],[GameDate]])=5,"THU",IF(WEEKDAY(Table2[[#This Row],[GameDate]])=6,"FRI", "SAT"))))))</f>
        <v>TUE</v>
      </c>
      <c r="AF55" s="2">
        <f>Table2[[#This Row],[ActualAwayScore]]-Table2[[#This Row],[PredictedAwayScore]]</f>
        <v>3</v>
      </c>
      <c r="AG55" s="2">
        <f>Table2[[#This Row],[ActualHomeScore]]-Table2[[#This Row],[PredictedHomeScore]]</f>
        <v>-3</v>
      </c>
      <c r="AH55" s="2">
        <f t="shared" si="3"/>
        <v>-1</v>
      </c>
      <c r="AI55" s="2">
        <f t="shared" si="4"/>
        <v>1</v>
      </c>
    </row>
    <row r="56" spans="1:35" x14ac:dyDescent="0.25">
      <c r="A56" s="4">
        <v>45580</v>
      </c>
      <c r="B56" s="4">
        <v>45580</v>
      </c>
      <c r="C56" s="7" t="s">
        <v>166</v>
      </c>
      <c r="D56" s="2" t="s">
        <v>38</v>
      </c>
      <c r="E56" s="2" t="s">
        <v>34</v>
      </c>
      <c r="F56" s="2">
        <v>1</v>
      </c>
      <c r="G56" s="2">
        <v>5</v>
      </c>
      <c r="H56" s="2" t="str">
        <f t="shared" si="0"/>
        <v>DAL</v>
      </c>
      <c r="I56" s="2" t="s">
        <v>40</v>
      </c>
      <c r="J56" s="2">
        <v>2</v>
      </c>
      <c r="K56" s="2">
        <v>3</v>
      </c>
      <c r="L56" s="2" t="str">
        <f t="shared" si="1"/>
        <v>DAL</v>
      </c>
      <c r="M56" s="2" t="s">
        <v>39</v>
      </c>
      <c r="N56" s="2">
        <f>IF(ISBLANK(Table2[[#This Row],[ActualResult]]), 0, 1)</f>
        <v>1</v>
      </c>
      <c r="O56" s="2" t="str">
        <f>IF(ISBLANK(Table2[[#This Row],[ActualResult]]), "_", IF(Table2[[#This Row],[ActualWinner]]=Table2[[#This Row],[PredictedWinner]], "Y", "N"))</f>
        <v>Y</v>
      </c>
      <c r="P56" s="2" t="str">
        <f>IF(Table2[[#This Row],[ActualAwayScore]]&gt;Table2[[#This Row],[PredictedAwayScore]], "N", IF(ISBLANK(Table2[[#This Row],[ActualResult]]), "_", IF(Table2[[#This Row],[ActualAwayScore]]=Table2[[#This Row],[PredictedAwayScore]], "Y", "N")))</f>
        <v>N</v>
      </c>
      <c r="Q56" s="2" t="str">
        <f>IF(Table2[[#This Row],[ActualHomeScore]]&gt;Table2[[#This Row],[PredictedHomeScore]],"N", IF(ISBLANK(Table2[[#This Row],[ActualResult]]), "_", IF(Table2[[#This Row],[ActualHomeScore]]=Table2[[#This Row],[PredictedHomeScore]], "Y", "N")))</f>
        <v>N</v>
      </c>
      <c r="R56" s="2">
        <v>0</v>
      </c>
      <c r="S56" s="2" t="str">
        <f t="shared" si="2"/>
        <v>SJS</v>
      </c>
      <c r="T56" s="2">
        <f>IF(INDEX(StatsRegularSeason20242025!$A$2:$C$33,MATCH(Table2[[#This Row],[AwayTeam]],StatsRegularSeason20242025!$A$2:$A$33,0),2)=INDEX(StatsRegularSeason20242025!$A$2:$C$33,MATCH(Table2[[#This Row],[HomeTeam]],StatsRegularSeason20242025!$A$2:$A$33,0),2),1,0)</f>
        <v>1</v>
      </c>
      <c r="U56" s="2">
        <f>IF(INDEX(StatsRegularSeason20242025!$A$2:$C$33,MATCH(Table2[[#This Row],[AwayTeam]],StatsRegularSeason20242025!$A$2:$A$33,0),3)=INDEX(StatsRegularSeason20242025!$A$2:$C$33,MATCH(Table2[[#This Row],[HomeTeam]],StatsRegularSeason20242025!$A$2:$A$33,0),3),1,0)</f>
        <v>0</v>
      </c>
      <c r="V56" s="2">
        <f>IF(Table2[[#This Row],[InterConf]]=1,IF(Table2[[#This Row],[InterDiv]]=0, 1, 0), 0)</f>
        <v>1</v>
      </c>
      <c r="W56" s="2">
        <f>IF(INDEX(StatsRegularSeason20242025!$A$2:$C$33,MATCH(Table2[[#This Row],[AwayTeam]],StatsRegularSeason20242025!$A$2:$A$33,0),2)&lt;&gt;INDEX(StatsRegularSeason20242025!$A$2:$C$33,MATCH(Table2[[#This Row],[HomeTeam]],StatsRegularSeason20242025!$A$2:$A$33,0),2),1,0)</f>
        <v>0</v>
      </c>
      <c r="X56" s="2"/>
      <c r="Y56" s="2"/>
      <c r="Z56" s="2">
        <f>IF(AND(Table2[[#This Row],[GameIsOver]]=1,Table2[[#This Row],[ActualHomeScore]]*Table2[[#This Row],[ActualAwayScore]]=0), 1,0)</f>
        <v>0</v>
      </c>
      <c r="AA56" s="2">
        <f>IF(Table2[[#This Row],[GameIsOver]]=0,0, IF(Table2[[#This Row],[ActualWinner]]=Table2[[#This Row],[AwayTeam]], 2, IF(OR(Table2[[#This Row],[ActualResult]]="OT", Table2[[#This Row],[ActualResult]]="SO"), 1, 0)))</f>
        <v>1</v>
      </c>
      <c r="AB56" s="2">
        <f>IF(Table2[[#This Row],[GameIsOver]]= 0, 0, IF(Table2[[#This Row],[ActualWinner]]=Table2[[#This Row],[HomeTeam]], 2, IF(OR(Table2[[#This Row],[ActualResult]]="OT", Table2[[#This Row],[ActualResult]]="SO"), 1, 0)))</f>
        <v>2</v>
      </c>
      <c r="AC56" s="33">
        <f>(($AR$11)*IF(Table2[[#This Row],[CorrectWinnerPrediction]]="Y", 1, 0))+(($AR$12)*IF(Table2[[#This Row],[CorrectAwayScorePrediction]]="Y", 1, 0))+(($AR$13)*IF(Table2[[#This Row],[CorrectHomeScorePrediction]]="Y", 1, 0))</f>
        <v>0.8</v>
      </c>
      <c r="AD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6" s="4" t="str">
        <f>IF(WEEKDAY(Table2[[#This Row],[GameDate]])=1,"SUN",IF(WEEKDAY(Table2[[#This Row],[GameDate]])=2,"MON",IF(WEEKDAY(Table2[[#This Row],[GameDate]])=3,"TUE",IF(WEEKDAY(Table2[[#This Row],[GameDate]])=4,"WED",IF(WEEKDAY(Table2[[#This Row],[GameDate]])=5,"THU",IF(WEEKDAY(Table2[[#This Row],[GameDate]])=6,"FRI", "SAT"))))))</f>
        <v>TUE</v>
      </c>
      <c r="AF56" s="2">
        <f>Table2[[#This Row],[ActualAwayScore]]-Table2[[#This Row],[PredictedAwayScore]]</f>
        <v>1</v>
      </c>
      <c r="AG56" s="2">
        <f>Table2[[#This Row],[ActualHomeScore]]-Table2[[#This Row],[PredictedHomeScore]]</f>
        <v>-2</v>
      </c>
      <c r="AH56" s="2">
        <f t="shared" si="3"/>
        <v>-1</v>
      </c>
      <c r="AI56" s="2">
        <f t="shared" si="4"/>
        <v>1</v>
      </c>
    </row>
    <row r="57" spans="1:35" x14ac:dyDescent="0.25">
      <c r="A57" s="4">
        <v>45580</v>
      </c>
      <c r="B57" s="4">
        <v>45580</v>
      </c>
      <c r="C57" s="7" t="s">
        <v>167</v>
      </c>
      <c r="D57" s="2" t="s">
        <v>17</v>
      </c>
      <c r="E57" s="2" t="s">
        <v>24</v>
      </c>
      <c r="F57" s="2">
        <v>1</v>
      </c>
      <c r="G57" s="2">
        <v>5</v>
      </c>
      <c r="H57" s="2" t="str">
        <f t="shared" si="0"/>
        <v>CGY</v>
      </c>
      <c r="I57" s="2" t="s">
        <v>40</v>
      </c>
      <c r="J57" s="2">
        <v>1</v>
      </c>
      <c r="K57" s="2">
        <v>3</v>
      </c>
      <c r="L57" s="2" t="str">
        <f t="shared" si="1"/>
        <v>CGY</v>
      </c>
      <c r="M57" s="2" t="s">
        <v>40</v>
      </c>
      <c r="N57" s="2">
        <f>IF(ISBLANK(Table2[[#This Row],[ActualResult]]), 0, 1)</f>
        <v>1</v>
      </c>
      <c r="O57" s="2" t="str">
        <f>IF(ISBLANK(Table2[[#This Row],[ActualResult]]), "_", IF(Table2[[#This Row],[ActualWinner]]=Table2[[#This Row],[PredictedWinner]], "Y", "N"))</f>
        <v>Y</v>
      </c>
      <c r="P57" s="2" t="str">
        <f>IF(Table2[[#This Row],[ActualAwayScore]]&gt;Table2[[#This Row],[PredictedAwayScore]], "N", IF(ISBLANK(Table2[[#This Row],[ActualResult]]), "_", IF(Table2[[#This Row],[ActualAwayScore]]=Table2[[#This Row],[PredictedAwayScore]], "Y", "N")))</f>
        <v>Y</v>
      </c>
      <c r="Q57" s="2" t="str">
        <f>IF(Table2[[#This Row],[ActualHomeScore]]&gt;Table2[[#This Row],[PredictedHomeScore]],"N", IF(ISBLANK(Table2[[#This Row],[ActualResult]]), "_", IF(Table2[[#This Row],[ActualHomeScore]]=Table2[[#This Row],[PredictedHomeScore]], "Y", "N")))</f>
        <v>N</v>
      </c>
      <c r="R57" s="2">
        <v>1</v>
      </c>
      <c r="S57" s="2" t="str">
        <f t="shared" si="2"/>
        <v>CHI</v>
      </c>
      <c r="T57" s="2">
        <f>IF(INDEX(StatsRegularSeason20242025!$A$2:$C$33,MATCH(Table2[[#This Row],[AwayTeam]],StatsRegularSeason20242025!$A$2:$A$33,0),2)=INDEX(StatsRegularSeason20242025!$A$2:$C$33,MATCH(Table2[[#This Row],[HomeTeam]],StatsRegularSeason20242025!$A$2:$A$33,0),2),1,0)</f>
        <v>1</v>
      </c>
      <c r="U57" s="2">
        <f>IF(INDEX(StatsRegularSeason20242025!$A$2:$C$33,MATCH(Table2[[#This Row],[AwayTeam]],StatsRegularSeason20242025!$A$2:$A$33,0),3)=INDEX(StatsRegularSeason20242025!$A$2:$C$33,MATCH(Table2[[#This Row],[HomeTeam]],StatsRegularSeason20242025!$A$2:$A$33,0),3),1,0)</f>
        <v>0</v>
      </c>
      <c r="V57" s="2">
        <f>IF(Table2[[#This Row],[InterConf]]=1,IF(Table2[[#This Row],[InterDiv]]=0, 1, 0), 0)</f>
        <v>1</v>
      </c>
      <c r="W57" s="2">
        <f>IF(INDEX(StatsRegularSeason20242025!$A$2:$C$33,MATCH(Table2[[#This Row],[AwayTeam]],StatsRegularSeason20242025!$A$2:$A$33,0),2)&lt;&gt;INDEX(StatsRegularSeason20242025!$A$2:$C$33,MATCH(Table2[[#This Row],[HomeTeam]],StatsRegularSeason20242025!$A$2:$A$33,0),2),1,0)</f>
        <v>0</v>
      </c>
      <c r="X57" s="2"/>
      <c r="Y57" s="2"/>
      <c r="Z57" s="2">
        <f>IF(AND(Table2[[#This Row],[GameIsOver]]=1,Table2[[#This Row],[ActualHomeScore]]*Table2[[#This Row],[ActualAwayScore]]=0), 1,0)</f>
        <v>0</v>
      </c>
      <c r="AA57" s="2">
        <f>IF(Table2[[#This Row],[GameIsOver]]=0,0, IF(Table2[[#This Row],[ActualWinner]]=Table2[[#This Row],[AwayTeam]], 2, IF(OR(Table2[[#This Row],[ActualResult]]="OT", Table2[[#This Row],[ActualResult]]="SO"), 1, 0)))</f>
        <v>0</v>
      </c>
      <c r="AB57" s="2">
        <f>IF(Table2[[#This Row],[GameIsOver]]= 0, 0, IF(Table2[[#This Row],[ActualWinner]]=Table2[[#This Row],[HomeTeam]], 2, IF(OR(Table2[[#This Row],[ActualResult]]="OT", Table2[[#This Row],[ActualResult]]="SO"), 1, 0)))</f>
        <v>2</v>
      </c>
      <c r="AC57" s="33">
        <f>(($AR$11)*IF(Table2[[#This Row],[CorrectWinnerPrediction]]="Y", 1, 0))+(($AR$12)*IF(Table2[[#This Row],[CorrectAwayScorePrediction]]="Y", 1, 0))+(($AR$13)*IF(Table2[[#This Row],[CorrectHomeScorePrediction]]="Y", 1, 0))</f>
        <v>0.9</v>
      </c>
      <c r="AD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57" s="4" t="str">
        <f>IF(WEEKDAY(Table2[[#This Row],[GameDate]])=1,"SUN",IF(WEEKDAY(Table2[[#This Row],[GameDate]])=2,"MON",IF(WEEKDAY(Table2[[#This Row],[GameDate]])=3,"TUE",IF(WEEKDAY(Table2[[#This Row],[GameDate]])=4,"WED",IF(WEEKDAY(Table2[[#This Row],[GameDate]])=5,"THU",IF(WEEKDAY(Table2[[#This Row],[GameDate]])=6,"FRI", "SAT"))))))</f>
        <v>TUE</v>
      </c>
      <c r="AF57" s="2">
        <f>Table2[[#This Row],[ActualAwayScore]]-Table2[[#This Row],[PredictedAwayScore]]</f>
        <v>0</v>
      </c>
      <c r="AG57" s="2">
        <f>Table2[[#This Row],[ActualHomeScore]]-Table2[[#This Row],[PredictedHomeScore]]</f>
        <v>-2</v>
      </c>
      <c r="AH57" s="2">
        <f t="shared" si="3"/>
        <v>-1</v>
      </c>
      <c r="AI57" s="2">
        <f t="shared" si="4"/>
        <v>1</v>
      </c>
    </row>
    <row r="58" spans="1:35" x14ac:dyDescent="0.25">
      <c r="A58" s="5">
        <v>45580</v>
      </c>
      <c r="B58" s="5">
        <v>45580</v>
      </c>
      <c r="C58" s="8" t="s">
        <v>168</v>
      </c>
      <c r="D58" s="3" t="s">
        <v>45</v>
      </c>
      <c r="E58" s="3" t="s">
        <v>23</v>
      </c>
      <c r="F58" s="3">
        <v>3</v>
      </c>
      <c r="G58" s="3">
        <v>2</v>
      </c>
      <c r="H58" s="3" t="str">
        <f t="shared" si="0"/>
        <v>PHI</v>
      </c>
      <c r="I58" s="3" t="s">
        <v>77</v>
      </c>
      <c r="J58" s="3">
        <v>3</v>
      </c>
      <c r="K58" s="3">
        <v>4</v>
      </c>
      <c r="L58" s="2" t="str">
        <f t="shared" si="1"/>
        <v>EDM</v>
      </c>
      <c r="M58" s="3" t="s">
        <v>77</v>
      </c>
      <c r="N58" s="3">
        <f>IF(ISBLANK(Table2[[#This Row],[ActualResult]]), 0, 1)</f>
        <v>1</v>
      </c>
      <c r="O58" s="3" t="str">
        <f>IF(ISBLANK(Table2[[#This Row],[ActualResult]]), "_", IF(Table2[[#This Row],[ActualWinner]]=Table2[[#This Row],[PredictedWinner]], "Y", "N"))</f>
        <v>N</v>
      </c>
      <c r="P58" s="3" t="str">
        <f>IF(Table2[[#This Row],[ActualAwayScore]]&gt;Table2[[#This Row],[PredictedAwayScore]], "N", IF(ISBLANK(Table2[[#This Row],[ActualResult]]), "_", IF(Table2[[#This Row],[ActualAwayScore]]=Table2[[#This Row],[PredictedAwayScore]], "Y", "N")))</f>
        <v>Y</v>
      </c>
      <c r="Q58" s="3" t="str">
        <f>IF(Table2[[#This Row],[ActualHomeScore]]&gt;Table2[[#This Row],[PredictedHomeScore]],"N", IF(ISBLANK(Table2[[#This Row],[ActualResult]]), "_", IF(Table2[[#This Row],[ActualHomeScore]]=Table2[[#This Row],[PredictedHomeScore]], "Y", "N")))</f>
        <v>N</v>
      </c>
      <c r="R58" s="2">
        <v>1</v>
      </c>
      <c r="S58" s="2" t="str">
        <f t="shared" si="2"/>
        <v>PHI</v>
      </c>
      <c r="T58" s="2">
        <f>IF(INDEX(StatsRegularSeason20242025!$A$2:$C$33,MATCH(Table2[[#This Row],[AwayTeam]],StatsRegularSeason20242025!$A$2:$A$33,0),2)=INDEX(StatsRegularSeason20242025!$A$2:$C$33,MATCH(Table2[[#This Row],[HomeTeam]],StatsRegularSeason20242025!$A$2:$A$33,0),2),1,0)</f>
        <v>0</v>
      </c>
      <c r="U58" s="2">
        <f>IF(INDEX(StatsRegularSeason20242025!$A$2:$C$33,MATCH(Table2[[#This Row],[AwayTeam]],StatsRegularSeason20242025!$A$2:$A$33,0),3)=INDEX(StatsRegularSeason20242025!$A$2:$C$33,MATCH(Table2[[#This Row],[HomeTeam]],StatsRegularSeason20242025!$A$2:$A$33,0),3),1,0)</f>
        <v>0</v>
      </c>
      <c r="V58" s="2">
        <f>IF(Table2[[#This Row],[InterConf]]=1,IF(Table2[[#This Row],[InterDiv]]=0, 1, 0), 0)</f>
        <v>0</v>
      </c>
      <c r="W58" s="2">
        <f>IF(INDEX(StatsRegularSeason20242025!$A$2:$C$33,MATCH(Table2[[#This Row],[AwayTeam]],StatsRegularSeason20242025!$A$2:$A$33,0),2)&lt;&gt;INDEX(StatsRegularSeason20242025!$A$2:$C$33,MATCH(Table2[[#This Row],[HomeTeam]],StatsRegularSeason20242025!$A$2:$A$33,0),2),1,0)</f>
        <v>1</v>
      </c>
      <c r="X58" s="2"/>
      <c r="Y58" s="2"/>
      <c r="Z58" s="2">
        <f>IF(AND(Table2[[#This Row],[GameIsOver]]=1,Table2[[#This Row],[ActualHomeScore]]*Table2[[#This Row],[ActualAwayScore]]=0), 1,0)</f>
        <v>0</v>
      </c>
      <c r="AA58" s="2">
        <f>IF(Table2[[#This Row],[GameIsOver]]=0,0, IF(Table2[[#This Row],[ActualWinner]]=Table2[[#This Row],[AwayTeam]], 2, IF(OR(Table2[[#This Row],[ActualResult]]="OT", Table2[[#This Row],[ActualResult]]="SO"), 1, 0)))</f>
        <v>1</v>
      </c>
      <c r="AB58" s="2">
        <f>IF(Table2[[#This Row],[GameIsOver]]= 0, 0, IF(Table2[[#This Row],[ActualWinner]]=Table2[[#This Row],[HomeTeam]], 2, IF(OR(Table2[[#This Row],[ActualResult]]="OT", Table2[[#This Row],[ActualResult]]="SO"), 1, 0)))</f>
        <v>2</v>
      </c>
      <c r="AC58" s="33">
        <f>(($AR$11)*IF(Table2[[#This Row],[CorrectWinnerPrediction]]="Y", 1, 0))+(($AR$12)*IF(Table2[[#This Row],[CorrectAwayScorePrediction]]="Y", 1, 0))+(($AR$13)*IF(Table2[[#This Row],[CorrectHomeScorePrediction]]="Y", 1, 0))</f>
        <v>0.1</v>
      </c>
      <c r="AD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58" s="5" t="str">
        <f>IF(WEEKDAY(Table2[[#This Row],[GameDate]])=1,"SUN",IF(WEEKDAY(Table2[[#This Row],[GameDate]])=2,"MON",IF(WEEKDAY(Table2[[#This Row],[GameDate]])=3,"TUE",IF(WEEKDAY(Table2[[#This Row],[GameDate]])=4,"WED",IF(WEEKDAY(Table2[[#This Row],[GameDate]])=5,"THU",IF(WEEKDAY(Table2[[#This Row],[GameDate]])=6,"FRI", "SAT"))))))</f>
        <v>TUE</v>
      </c>
      <c r="AF58" s="2">
        <f>Table2[[#This Row],[ActualAwayScore]]-Table2[[#This Row],[PredictedAwayScore]]</f>
        <v>0</v>
      </c>
      <c r="AG58" s="2">
        <f>Table2[[#This Row],[ActualHomeScore]]-Table2[[#This Row],[PredictedHomeScore]]</f>
        <v>2</v>
      </c>
      <c r="AH58" s="2">
        <f t="shared" si="3"/>
        <v>-1</v>
      </c>
      <c r="AI58" s="2">
        <f t="shared" si="4"/>
        <v>1</v>
      </c>
    </row>
    <row r="59" spans="1:35" x14ac:dyDescent="0.25">
      <c r="A59" s="4">
        <v>45580</v>
      </c>
      <c r="B59" s="4">
        <v>45581</v>
      </c>
      <c r="C59" s="7" t="s">
        <v>169</v>
      </c>
      <c r="D59" s="2" t="s">
        <v>29</v>
      </c>
      <c r="E59" s="2" t="s">
        <v>21</v>
      </c>
      <c r="F59" s="2">
        <v>3</v>
      </c>
      <c r="G59" s="2">
        <v>5</v>
      </c>
      <c r="H59" s="2" t="str">
        <f t="shared" si="0"/>
        <v>PIT</v>
      </c>
      <c r="I59" s="2" t="s">
        <v>40</v>
      </c>
      <c r="J59" s="2">
        <v>5</v>
      </c>
      <c r="K59" s="2">
        <v>6</v>
      </c>
      <c r="L59" s="13" t="str">
        <f t="shared" si="1"/>
        <v>PIT</v>
      </c>
      <c r="M59" s="2" t="s">
        <v>77</v>
      </c>
      <c r="N59" s="2">
        <f>IF(ISBLANK(Table2[[#This Row],[ActualResult]]), 0, 1)</f>
        <v>1</v>
      </c>
      <c r="O59" s="2" t="str">
        <f>IF(ISBLANK(Table2[[#This Row],[ActualResult]]), "_", IF(Table2[[#This Row],[ActualWinner]]=Table2[[#This Row],[PredictedWinner]], "Y", "N"))</f>
        <v>Y</v>
      </c>
      <c r="P59" s="2" t="str">
        <f>IF(Table2[[#This Row],[ActualAwayScore]]&gt;Table2[[#This Row],[PredictedAwayScore]], "N", IF(ISBLANK(Table2[[#This Row],[ActualResult]]), "_", IF(Table2[[#This Row],[ActualAwayScore]]=Table2[[#This Row],[PredictedAwayScore]], "Y", "N")))</f>
        <v>N</v>
      </c>
      <c r="Q59" s="2" t="str">
        <f>IF(Table2[[#This Row],[ActualHomeScore]]&gt;Table2[[#This Row],[PredictedHomeScore]],"N", IF(ISBLANK(Table2[[#This Row],[ActualResult]]), "_", IF(Table2[[#This Row],[ActualHomeScore]]=Table2[[#This Row],[PredictedHomeScore]], "Y", "N")))</f>
        <v>N</v>
      </c>
      <c r="R59" s="2">
        <v>1</v>
      </c>
      <c r="S59" s="2" t="str">
        <f t="shared" si="2"/>
        <v>BUF</v>
      </c>
      <c r="T59" s="2">
        <f>IF(INDEX(StatsRegularSeason20242025!$A$2:$C$33,MATCH(Table2[[#This Row],[AwayTeam]],StatsRegularSeason20242025!$A$2:$A$33,0),2)=INDEX(StatsRegularSeason20242025!$A$2:$C$33,MATCH(Table2[[#This Row],[HomeTeam]],StatsRegularSeason20242025!$A$2:$A$33,0),2),1,0)</f>
        <v>1</v>
      </c>
      <c r="U59" s="2">
        <f>IF(INDEX(StatsRegularSeason20242025!$A$2:$C$33,MATCH(Table2[[#This Row],[AwayTeam]],StatsRegularSeason20242025!$A$2:$A$33,0),3)=INDEX(StatsRegularSeason20242025!$A$2:$C$33,MATCH(Table2[[#This Row],[HomeTeam]],StatsRegularSeason20242025!$A$2:$A$33,0),3),1,0)</f>
        <v>0</v>
      </c>
      <c r="V59" s="2">
        <f>IF(Table2[[#This Row],[InterConf]]=1,IF(Table2[[#This Row],[InterDiv]]=0, 1, 0), 0)</f>
        <v>1</v>
      </c>
      <c r="W59" s="2">
        <f>IF(INDEX(StatsRegularSeason20242025!$A$2:$C$33,MATCH(Table2[[#This Row],[AwayTeam]],StatsRegularSeason20242025!$A$2:$A$33,0),2)&lt;&gt;INDEX(StatsRegularSeason20242025!$A$2:$C$33,MATCH(Table2[[#This Row],[HomeTeam]],StatsRegularSeason20242025!$A$2:$A$33,0),2),1,0)</f>
        <v>0</v>
      </c>
      <c r="X59" s="2"/>
      <c r="Y59" s="2" t="s">
        <v>1789</v>
      </c>
      <c r="Z59" s="2">
        <f>IF(AND(Table2[[#This Row],[GameIsOver]]=1,Table2[[#This Row],[ActualHomeScore]]*Table2[[#This Row],[ActualAwayScore]]=0), 1,0)</f>
        <v>0</v>
      </c>
      <c r="AA59" s="2">
        <f>IF(Table2[[#This Row],[GameIsOver]]=0,0, IF(Table2[[#This Row],[ActualWinner]]=Table2[[#This Row],[AwayTeam]], 2, IF(OR(Table2[[#This Row],[ActualResult]]="OT", Table2[[#This Row],[ActualResult]]="SO"), 1, 0)))</f>
        <v>1</v>
      </c>
      <c r="AB59" s="2">
        <f>IF(Table2[[#This Row],[GameIsOver]]= 0, 0, IF(Table2[[#This Row],[ActualWinner]]=Table2[[#This Row],[HomeTeam]], 2, IF(OR(Table2[[#This Row],[ActualResult]]="OT", Table2[[#This Row],[ActualResult]]="SO"), 1, 0)))</f>
        <v>2</v>
      </c>
      <c r="AC59" s="33">
        <f>(($AR$11)*IF(Table2[[#This Row],[CorrectWinnerPrediction]]="Y", 1, 0))+(($AR$12)*IF(Table2[[#This Row],[CorrectAwayScorePrediction]]="Y", 1, 0))+(($AR$13)*IF(Table2[[#This Row],[CorrectHomeScorePrediction]]="Y", 1, 0))</f>
        <v>0.8</v>
      </c>
      <c r="AD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59" s="4" t="str">
        <f>IF(WEEKDAY(Table2[[#This Row],[GameDate]])=1,"SUN",IF(WEEKDAY(Table2[[#This Row],[GameDate]])=2,"MON",IF(WEEKDAY(Table2[[#This Row],[GameDate]])=3,"TUE",IF(WEEKDAY(Table2[[#This Row],[GameDate]])=4,"WED",IF(WEEKDAY(Table2[[#This Row],[GameDate]])=5,"THU",IF(WEEKDAY(Table2[[#This Row],[GameDate]])=6,"FRI", "SAT"))))))</f>
        <v>WED</v>
      </c>
      <c r="AF59" s="2">
        <f>Table2[[#This Row],[ActualAwayScore]]-Table2[[#This Row],[PredictedAwayScore]]</f>
        <v>2</v>
      </c>
      <c r="AG59" s="2">
        <f>Table2[[#This Row],[ActualHomeScore]]-Table2[[#This Row],[PredictedHomeScore]]</f>
        <v>1</v>
      </c>
      <c r="AH59" s="2">
        <f t="shared" si="3"/>
        <v>5</v>
      </c>
      <c r="AI59" s="2">
        <f t="shared" si="4"/>
        <v>10</v>
      </c>
    </row>
    <row r="60" spans="1:35" x14ac:dyDescent="0.25">
      <c r="A60" s="4">
        <v>45580</v>
      </c>
      <c r="B60" s="4">
        <v>45581</v>
      </c>
      <c r="C60" s="7" t="s">
        <v>170</v>
      </c>
      <c r="D60" s="2" t="s">
        <v>28</v>
      </c>
      <c r="E60" s="2" t="s">
        <v>18</v>
      </c>
      <c r="F60" s="2">
        <v>1</v>
      </c>
      <c r="G60" s="2">
        <v>4</v>
      </c>
      <c r="H60" s="2" t="str">
        <f t="shared" si="0"/>
        <v>TOR</v>
      </c>
      <c r="I60" s="2" t="s">
        <v>40</v>
      </c>
      <c r="J60" s="2">
        <v>2</v>
      </c>
      <c r="K60" s="2">
        <v>6</v>
      </c>
      <c r="L60" s="2" t="str">
        <f t="shared" si="1"/>
        <v>TOR</v>
      </c>
      <c r="M60" s="2" t="s">
        <v>40</v>
      </c>
      <c r="N60" s="2">
        <f>IF(ISBLANK(Table2[[#This Row],[ActualResult]]), 0, 1)</f>
        <v>1</v>
      </c>
      <c r="O60" s="2" t="str">
        <f>IF(ISBLANK(Table2[[#This Row],[ActualResult]]), "_", IF(Table2[[#This Row],[ActualWinner]]=Table2[[#This Row],[PredictedWinner]], "Y", "N"))</f>
        <v>Y</v>
      </c>
      <c r="P60" s="2" t="str">
        <f>IF(Table2[[#This Row],[ActualAwayScore]]&gt;Table2[[#This Row],[PredictedAwayScore]], "N", IF(ISBLANK(Table2[[#This Row],[ActualResult]]), "_", IF(Table2[[#This Row],[ActualAwayScore]]=Table2[[#This Row],[PredictedAwayScore]], "Y", "N")))</f>
        <v>N</v>
      </c>
      <c r="Q60" s="2" t="str">
        <f>IF(Table2[[#This Row],[ActualHomeScore]]&gt;Table2[[#This Row],[PredictedHomeScore]],"N", IF(ISBLANK(Table2[[#This Row],[ActualResult]]), "_", IF(Table2[[#This Row],[ActualHomeScore]]=Table2[[#This Row],[PredictedHomeScore]], "Y", "N")))</f>
        <v>N</v>
      </c>
      <c r="R60" s="2">
        <v>0</v>
      </c>
      <c r="S60" s="2" t="str">
        <f t="shared" si="2"/>
        <v>LAK</v>
      </c>
      <c r="T60" s="2">
        <f>IF(INDEX(StatsRegularSeason20242025!$A$2:$C$33,MATCH(Table2[[#This Row],[AwayTeam]],StatsRegularSeason20242025!$A$2:$A$33,0),2)=INDEX(StatsRegularSeason20242025!$A$2:$C$33,MATCH(Table2[[#This Row],[HomeTeam]],StatsRegularSeason20242025!$A$2:$A$33,0),2),1,0)</f>
        <v>0</v>
      </c>
      <c r="U60" s="2">
        <f>IF(INDEX(StatsRegularSeason20242025!$A$2:$C$33,MATCH(Table2[[#This Row],[AwayTeam]],StatsRegularSeason20242025!$A$2:$A$33,0),3)=INDEX(StatsRegularSeason20242025!$A$2:$C$33,MATCH(Table2[[#This Row],[HomeTeam]],StatsRegularSeason20242025!$A$2:$A$33,0),3),1,0)</f>
        <v>0</v>
      </c>
      <c r="V60" s="2">
        <f>IF(Table2[[#This Row],[InterConf]]=1,IF(Table2[[#This Row],[InterDiv]]=0, 1, 0), 0)</f>
        <v>0</v>
      </c>
      <c r="W60" s="2">
        <f>IF(INDEX(StatsRegularSeason20242025!$A$2:$C$33,MATCH(Table2[[#This Row],[AwayTeam]],StatsRegularSeason20242025!$A$2:$A$33,0),2)&lt;&gt;INDEX(StatsRegularSeason20242025!$A$2:$C$33,MATCH(Table2[[#This Row],[HomeTeam]],StatsRegularSeason20242025!$A$2:$A$33,0),2),1,0)</f>
        <v>1</v>
      </c>
      <c r="X60" s="2"/>
      <c r="Y60" s="2"/>
      <c r="Z60" s="2">
        <f>IF(AND(Table2[[#This Row],[GameIsOver]]=1,Table2[[#This Row],[ActualHomeScore]]*Table2[[#This Row],[ActualAwayScore]]=0), 1,0)</f>
        <v>0</v>
      </c>
      <c r="AA60" s="2">
        <f>IF(Table2[[#This Row],[GameIsOver]]=0,0, IF(Table2[[#This Row],[ActualWinner]]=Table2[[#This Row],[AwayTeam]], 2, IF(OR(Table2[[#This Row],[ActualResult]]="OT", Table2[[#This Row],[ActualResult]]="SO"), 1, 0)))</f>
        <v>0</v>
      </c>
      <c r="AB60" s="2">
        <f>IF(Table2[[#This Row],[GameIsOver]]= 0, 0, IF(Table2[[#This Row],[ActualWinner]]=Table2[[#This Row],[HomeTeam]], 2, IF(OR(Table2[[#This Row],[ActualResult]]="OT", Table2[[#This Row],[ActualResult]]="SO"), 1, 0)))</f>
        <v>2</v>
      </c>
      <c r="AC60" s="33">
        <f>(($AR$11)*IF(Table2[[#This Row],[CorrectWinnerPrediction]]="Y", 1, 0))+(($AR$12)*IF(Table2[[#This Row],[CorrectAwayScorePrediction]]="Y", 1, 0))+(($AR$13)*IF(Table2[[#This Row],[CorrectHomeScorePrediction]]="Y", 1, 0))</f>
        <v>0.8</v>
      </c>
      <c r="AD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0" s="4" t="str">
        <f>IF(WEEKDAY(Table2[[#This Row],[GameDate]])=1,"SUN",IF(WEEKDAY(Table2[[#This Row],[GameDate]])=2,"MON",IF(WEEKDAY(Table2[[#This Row],[GameDate]])=3,"TUE",IF(WEEKDAY(Table2[[#This Row],[GameDate]])=4,"WED",IF(WEEKDAY(Table2[[#This Row],[GameDate]])=5,"THU",IF(WEEKDAY(Table2[[#This Row],[GameDate]])=6,"FRI", "SAT"))))))</f>
        <v>WED</v>
      </c>
      <c r="AF60" s="2">
        <f>Table2[[#This Row],[ActualAwayScore]]-Table2[[#This Row],[PredictedAwayScore]]</f>
        <v>1</v>
      </c>
      <c r="AG60" s="2">
        <f>Table2[[#This Row],[ActualHomeScore]]-Table2[[#This Row],[PredictedHomeScore]]</f>
        <v>2</v>
      </c>
      <c r="AH60" s="2">
        <f t="shared" si="3"/>
        <v>5</v>
      </c>
      <c r="AI60" s="2">
        <f t="shared" si="4"/>
        <v>10</v>
      </c>
    </row>
    <row r="61" spans="1:35" x14ac:dyDescent="0.25">
      <c r="A61" s="4">
        <v>45580</v>
      </c>
      <c r="B61" s="4">
        <v>45581</v>
      </c>
      <c r="C61" s="7" t="s">
        <v>171</v>
      </c>
      <c r="D61" s="2" t="s">
        <v>16</v>
      </c>
      <c r="E61" s="2" t="s">
        <v>26</v>
      </c>
      <c r="F61" s="2">
        <v>4</v>
      </c>
      <c r="G61" s="2">
        <v>0</v>
      </c>
      <c r="H61" s="2" t="str">
        <f t="shared" si="0"/>
        <v>BOS</v>
      </c>
      <c r="I61" s="2" t="s">
        <v>40</v>
      </c>
      <c r="J61" s="2">
        <v>5</v>
      </c>
      <c r="K61" s="2">
        <v>3</v>
      </c>
      <c r="L61" s="2" t="str">
        <f t="shared" si="1"/>
        <v>BOS</v>
      </c>
      <c r="M61" s="2" t="s">
        <v>40</v>
      </c>
      <c r="N61" s="2">
        <f>IF(ISBLANK(Table2[[#This Row],[ActualResult]]), 0, 1)</f>
        <v>1</v>
      </c>
      <c r="O61" s="2" t="str">
        <f>IF(ISBLANK(Table2[[#This Row],[ActualResult]]), "_", IF(Table2[[#This Row],[ActualWinner]]=Table2[[#This Row],[PredictedWinner]], "Y", "N"))</f>
        <v>Y</v>
      </c>
      <c r="P61" s="2" t="str">
        <f>IF(Table2[[#This Row],[ActualAwayScore]]&gt;Table2[[#This Row],[PredictedAwayScore]], "N", IF(ISBLANK(Table2[[#This Row],[ActualResult]]), "_", IF(Table2[[#This Row],[ActualAwayScore]]=Table2[[#This Row],[PredictedAwayScore]], "Y", "N")))</f>
        <v>N</v>
      </c>
      <c r="Q61" s="2" t="str">
        <f>IF(Table2[[#This Row],[ActualHomeScore]]&gt;Table2[[#This Row],[PredictedHomeScore]],"N", IF(ISBLANK(Table2[[#This Row],[ActualResult]]), "_", IF(Table2[[#This Row],[ActualHomeScore]]=Table2[[#This Row],[PredictedHomeScore]], "Y", "N")))</f>
        <v>N</v>
      </c>
      <c r="R61" s="2">
        <v>1</v>
      </c>
      <c r="S61" s="2" t="str">
        <f t="shared" si="2"/>
        <v>COL</v>
      </c>
      <c r="T61" s="2">
        <f>IF(INDEX(StatsRegularSeason20242025!$A$2:$C$33,MATCH(Table2[[#This Row],[AwayTeam]],StatsRegularSeason20242025!$A$2:$A$33,0),2)=INDEX(StatsRegularSeason20242025!$A$2:$C$33,MATCH(Table2[[#This Row],[HomeTeam]],StatsRegularSeason20242025!$A$2:$A$33,0),2),1,0)</f>
        <v>0</v>
      </c>
      <c r="U61" s="2">
        <f>IF(INDEX(StatsRegularSeason20242025!$A$2:$C$33,MATCH(Table2[[#This Row],[AwayTeam]],StatsRegularSeason20242025!$A$2:$A$33,0),3)=INDEX(StatsRegularSeason20242025!$A$2:$C$33,MATCH(Table2[[#This Row],[HomeTeam]],StatsRegularSeason20242025!$A$2:$A$33,0),3),1,0)</f>
        <v>0</v>
      </c>
      <c r="V61" s="2">
        <f>IF(Table2[[#This Row],[InterConf]]=1,IF(Table2[[#This Row],[InterDiv]]=0, 1, 0), 0)</f>
        <v>0</v>
      </c>
      <c r="W61" s="2">
        <f>IF(INDEX(StatsRegularSeason20242025!$A$2:$C$33,MATCH(Table2[[#This Row],[AwayTeam]],StatsRegularSeason20242025!$A$2:$A$33,0),2)&lt;&gt;INDEX(StatsRegularSeason20242025!$A$2:$C$33,MATCH(Table2[[#This Row],[HomeTeam]],StatsRegularSeason20242025!$A$2:$A$33,0),2),1,0)</f>
        <v>1</v>
      </c>
      <c r="X61" s="2"/>
      <c r="Y61" s="2"/>
      <c r="Z61" s="2">
        <f>IF(AND(Table2[[#This Row],[GameIsOver]]=1,Table2[[#This Row],[ActualHomeScore]]*Table2[[#This Row],[ActualAwayScore]]=0), 1,0)</f>
        <v>0</v>
      </c>
      <c r="AA61" s="2">
        <f>IF(Table2[[#This Row],[GameIsOver]]=0,0, IF(Table2[[#This Row],[ActualWinner]]=Table2[[#This Row],[AwayTeam]], 2, IF(OR(Table2[[#This Row],[ActualResult]]="OT", Table2[[#This Row],[ActualResult]]="SO"), 1, 0)))</f>
        <v>2</v>
      </c>
      <c r="AB61" s="2">
        <f>IF(Table2[[#This Row],[GameIsOver]]= 0, 0, IF(Table2[[#This Row],[ActualWinner]]=Table2[[#This Row],[HomeTeam]], 2, IF(OR(Table2[[#This Row],[ActualResult]]="OT", Table2[[#This Row],[ActualResult]]="SO"), 1, 0)))</f>
        <v>0</v>
      </c>
      <c r="AC61" s="33">
        <f>(($AR$11)*IF(Table2[[#This Row],[CorrectWinnerPrediction]]="Y", 1, 0))+(($AR$12)*IF(Table2[[#This Row],[CorrectAwayScorePrediction]]="Y", 1, 0))+(($AR$13)*IF(Table2[[#This Row],[CorrectHomeScorePrediction]]="Y", 1, 0))</f>
        <v>0.8</v>
      </c>
      <c r="AD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1" s="4" t="str">
        <f>IF(WEEKDAY(Table2[[#This Row],[GameDate]])=1,"SUN",IF(WEEKDAY(Table2[[#This Row],[GameDate]])=2,"MON",IF(WEEKDAY(Table2[[#This Row],[GameDate]])=3,"TUE",IF(WEEKDAY(Table2[[#This Row],[GameDate]])=4,"WED",IF(WEEKDAY(Table2[[#This Row],[GameDate]])=5,"THU",IF(WEEKDAY(Table2[[#This Row],[GameDate]])=6,"FRI", "SAT"))))))</f>
        <v>WED</v>
      </c>
      <c r="AF61" s="2">
        <f>Table2[[#This Row],[ActualAwayScore]]-Table2[[#This Row],[PredictedAwayScore]]</f>
        <v>1</v>
      </c>
      <c r="AG61" s="2">
        <f>Table2[[#This Row],[ActualHomeScore]]-Table2[[#This Row],[PredictedHomeScore]]</f>
        <v>3</v>
      </c>
      <c r="AH61" s="2">
        <f t="shared" si="3"/>
        <v>5</v>
      </c>
      <c r="AI61" s="2">
        <f t="shared" si="4"/>
        <v>10</v>
      </c>
    </row>
    <row r="62" spans="1:35" x14ac:dyDescent="0.25">
      <c r="A62" s="5">
        <v>45580</v>
      </c>
      <c r="B62" s="5">
        <v>45581</v>
      </c>
      <c r="C62" s="8" t="s">
        <v>172</v>
      </c>
      <c r="D62" s="3" t="s">
        <v>15</v>
      </c>
      <c r="E62" s="3" t="s">
        <v>47</v>
      </c>
      <c r="F62" s="3">
        <v>3</v>
      </c>
      <c r="G62" s="3">
        <v>1</v>
      </c>
      <c r="H62" s="3" t="str">
        <f t="shared" si="0"/>
        <v>UTA</v>
      </c>
      <c r="I62" s="3" t="s">
        <v>40</v>
      </c>
      <c r="J62" s="3">
        <v>4</v>
      </c>
      <c r="K62" s="3">
        <v>5</v>
      </c>
      <c r="L62" s="2" t="str">
        <f t="shared" si="1"/>
        <v>ANA</v>
      </c>
      <c r="M62" s="3" t="s">
        <v>77</v>
      </c>
      <c r="N62" s="3">
        <f>IF(ISBLANK(Table2[[#This Row],[ActualResult]]), 0, 1)</f>
        <v>1</v>
      </c>
      <c r="O62" s="3" t="str">
        <f>IF(ISBLANK(Table2[[#This Row],[ActualResult]]), "_", IF(Table2[[#This Row],[ActualWinner]]=Table2[[#This Row],[PredictedWinner]], "Y", "N"))</f>
        <v>N</v>
      </c>
      <c r="P62" s="3" t="str">
        <f>IF(Table2[[#This Row],[ActualAwayScore]]&gt;Table2[[#This Row],[PredictedAwayScore]], "N", IF(ISBLANK(Table2[[#This Row],[ActualResult]]), "_", IF(Table2[[#This Row],[ActualAwayScore]]=Table2[[#This Row],[PredictedAwayScore]], "Y", "N")))</f>
        <v>N</v>
      </c>
      <c r="Q62" s="3" t="str">
        <f>IF(Table2[[#This Row],[ActualHomeScore]]&gt;Table2[[#This Row],[PredictedHomeScore]],"N", IF(ISBLANK(Table2[[#This Row],[ActualResult]]), "_", IF(Table2[[#This Row],[ActualHomeScore]]=Table2[[#This Row],[PredictedHomeScore]], "Y", "N")))</f>
        <v>N</v>
      </c>
      <c r="R62" s="2">
        <v>0</v>
      </c>
      <c r="S62" s="2" t="str">
        <f t="shared" si="2"/>
        <v>UTA</v>
      </c>
      <c r="T62" s="2">
        <f>IF(INDEX(StatsRegularSeason20242025!$A$2:$C$33,MATCH(Table2[[#This Row],[AwayTeam]],StatsRegularSeason20242025!$A$2:$A$33,0),2)=INDEX(StatsRegularSeason20242025!$A$2:$C$33,MATCH(Table2[[#This Row],[HomeTeam]],StatsRegularSeason20242025!$A$2:$A$33,0),2),1,0)</f>
        <v>1</v>
      </c>
      <c r="U62" s="2">
        <f>IF(INDEX(StatsRegularSeason20242025!$A$2:$C$33,MATCH(Table2[[#This Row],[AwayTeam]],StatsRegularSeason20242025!$A$2:$A$33,0),3)=INDEX(StatsRegularSeason20242025!$A$2:$C$33,MATCH(Table2[[#This Row],[HomeTeam]],StatsRegularSeason20242025!$A$2:$A$33,0),3),1,0)</f>
        <v>0</v>
      </c>
      <c r="V62" s="2">
        <f>IF(Table2[[#This Row],[InterConf]]=1,IF(Table2[[#This Row],[InterDiv]]=0, 1, 0), 0)</f>
        <v>1</v>
      </c>
      <c r="W62" s="2">
        <f>IF(INDEX(StatsRegularSeason20242025!$A$2:$C$33,MATCH(Table2[[#This Row],[AwayTeam]],StatsRegularSeason20242025!$A$2:$A$33,0),2)&lt;&gt;INDEX(StatsRegularSeason20242025!$A$2:$C$33,MATCH(Table2[[#This Row],[HomeTeam]],StatsRegularSeason20242025!$A$2:$A$33,0),2),1,0)</f>
        <v>0</v>
      </c>
      <c r="X62" s="2"/>
      <c r="Y62" s="2"/>
      <c r="Z62" s="2">
        <f>IF(AND(Table2[[#This Row],[GameIsOver]]=1,Table2[[#This Row],[ActualHomeScore]]*Table2[[#This Row],[ActualAwayScore]]=0), 1,0)</f>
        <v>0</v>
      </c>
      <c r="AA62" s="2">
        <f>IF(Table2[[#This Row],[GameIsOver]]=0,0, IF(Table2[[#This Row],[ActualWinner]]=Table2[[#This Row],[AwayTeam]], 2, IF(OR(Table2[[#This Row],[ActualResult]]="OT", Table2[[#This Row],[ActualResult]]="SO"), 1, 0)))</f>
        <v>1</v>
      </c>
      <c r="AB62" s="2">
        <f>IF(Table2[[#This Row],[GameIsOver]]= 0, 0, IF(Table2[[#This Row],[ActualWinner]]=Table2[[#This Row],[HomeTeam]], 2, IF(OR(Table2[[#This Row],[ActualResult]]="OT", Table2[[#This Row],[ActualResult]]="SO"), 1, 0)))</f>
        <v>2</v>
      </c>
      <c r="AC62" s="33">
        <f>(($AR$11)*IF(Table2[[#This Row],[CorrectWinnerPrediction]]="Y", 1, 0))+(($AR$12)*IF(Table2[[#This Row],[CorrectAwayScorePrediction]]="Y", 1, 0))+(($AR$13)*IF(Table2[[#This Row],[CorrectHomeScorePrediction]]="Y", 1, 0))</f>
        <v>0</v>
      </c>
      <c r="AD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 s="5" t="str">
        <f>IF(WEEKDAY(Table2[[#This Row],[GameDate]])=1,"SUN",IF(WEEKDAY(Table2[[#This Row],[GameDate]])=2,"MON",IF(WEEKDAY(Table2[[#This Row],[GameDate]])=3,"TUE",IF(WEEKDAY(Table2[[#This Row],[GameDate]])=4,"WED",IF(WEEKDAY(Table2[[#This Row],[GameDate]])=5,"THU",IF(WEEKDAY(Table2[[#This Row],[GameDate]])=6,"FRI", "SAT"))))))</f>
        <v>WED</v>
      </c>
      <c r="AF62" s="2">
        <f>Table2[[#This Row],[ActualAwayScore]]-Table2[[#This Row],[PredictedAwayScore]]</f>
        <v>1</v>
      </c>
      <c r="AG62" s="2">
        <f>Table2[[#This Row],[ActualHomeScore]]-Table2[[#This Row],[PredictedHomeScore]]</f>
        <v>4</v>
      </c>
      <c r="AH62" s="2">
        <f t="shared" si="3"/>
        <v>5</v>
      </c>
      <c r="AI62" s="2">
        <f t="shared" si="4"/>
        <v>10</v>
      </c>
    </row>
    <row r="63" spans="1:35" x14ac:dyDescent="0.25">
      <c r="A63" s="4">
        <v>45581</v>
      </c>
      <c r="B63" s="4">
        <v>45582</v>
      </c>
      <c r="C63" s="7" t="s">
        <v>173</v>
      </c>
      <c r="D63" s="2" t="s">
        <v>28</v>
      </c>
      <c r="E63" s="2" t="s">
        <v>19</v>
      </c>
      <c r="F63" s="2">
        <v>2</v>
      </c>
      <c r="G63" s="2">
        <v>5</v>
      </c>
      <c r="H63" s="2" t="str">
        <f t="shared" si="0"/>
        <v>MTL</v>
      </c>
      <c r="I63" s="2" t="s">
        <v>40</v>
      </c>
      <c r="J63" s="2">
        <v>4</v>
      </c>
      <c r="K63" s="2">
        <v>1</v>
      </c>
      <c r="L63" s="13" t="str">
        <f t="shared" si="1"/>
        <v>LAK</v>
      </c>
      <c r="M63" s="2" t="s">
        <v>40</v>
      </c>
      <c r="N63" s="2">
        <f>IF(ISBLANK(Table2[[#This Row],[ActualResult]]), 0, 1)</f>
        <v>1</v>
      </c>
      <c r="O63" s="2" t="str">
        <f>IF(ISBLANK(Table2[[#This Row],[ActualResult]]), "_", IF(Table2[[#This Row],[ActualWinner]]=Table2[[#This Row],[PredictedWinner]], "Y", "N"))</f>
        <v>N</v>
      </c>
      <c r="P63" s="2" t="str">
        <f>IF(Table2[[#This Row],[ActualAwayScore]]&gt;Table2[[#This Row],[PredictedAwayScore]], "N", IF(ISBLANK(Table2[[#This Row],[ActualResult]]), "_", IF(Table2[[#This Row],[ActualAwayScore]]=Table2[[#This Row],[PredictedAwayScore]], "Y", "N")))</f>
        <v>N</v>
      </c>
      <c r="Q63" s="2" t="str">
        <f>IF(Table2[[#This Row],[ActualHomeScore]]&gt;Table2[[#This Row],[PredictedHomeScore]],"N", IF(ISBLANK(Table2[[#This Row],[ActualResult]]), "_", IF(Table2[[#This Row],[ActualHomeScore]]=Table2[[#This Row],[PredictedHomeScore]], "Y", "N")))</f>
        <v>N</v>
      </c>
      <c r="R63" s="2">
        <v>0</v>
      </c>
      <c r="S63" s="2" t="str">
        <f t="shared" si="2"/>
        <v>MTL</v>
      </c>
      <c r="T63" s="2">
        <f>IF(INDEX(StatsRegularSeason20242025!$A$2:$C$33,MATCH(Table2[[#This Row],[AwayTeam]],StatsRegularSeason20242025!$A$2:$A$33,0),2)=INDEX(StatsRegularSeason20242025!$A$2:$C$33,MATCH(Table2[[#This Row],[HomeTeam]],StatsRegularSeason20242025!$A$2:$A$33,0),2),1,0)</f>
        <v>0</v>
      </c>
      <c r="U63" s="2">
        <f>IF(INDEX(StatsRegularSeason20242025!$A$2:$C$33,MATCH(Table2[[#This Row],[AwayTeam]],StatsRegularSeason20242025!$A$2:$A$33,0),3)=INDEX(StatsRegularSeason20242025!$A$2:$C$33,MATCH(Table2[[#This Row],[HomeTeam]],StatsRegularSeason20242025!$A$2:$A$33,0),3),1,0)</f>
        <v>0</v>
      </c>
      <c r="V63" s="2">
        <f>IF(Table2[[#This Row],[InterConf]]=1,IF(Table2[[#This Row],[InterDiv]]=0, 1, 0), 0)</f>
        <v>0</v>
      </c>
      <c r="W63" s="2">
        <f>IF(INDEX(StatsRegularSeason20242025!$A$2:$C$33,MATCH(Table2[[#This Row],[AwayTeam]],StatsRegularSeason20242025!$A$2:$A$33,0),2)&lt;&gt;INDEX(StatsRegularSeason20242025!$A$2:$C$33,MATCH(Table2[[#This Row],[HomeTeam]],StatsRegularSeason20242025!$A$2:$A$33,0),2),1,0)</f>
        <v>1</v>
      </c>
      <c r="X63" s="2"/>
      <c r="Y63" s="2"/>
      <c r="Z63" s="2">
        <f>IF(AND(Table2[[#This Row],[GameIsOver]]=1,Table2[[#This Row],[ActualHomeScore]]*Table2[[#This Row],[ActualAwayScore]]=0), 1,0)</f>
        <v>0</v>
      </c>
      <c r="AA63" s="2">
        <f>IF(Table2[[#This Row],[GameIsOver]]=0,0, IF(Table2[[#This Row],[ActualWinner]]=Table2[[#This Row],[AwayTeam]], 2, IF(OR(Table2[[#This Row],[ActualResult]]="OT", Table2[[#This Row],[ActualResult]]="SO"), 1, 0)))</f>
        <v>2</v>
      </c>
      <c r="AB63" s="2">
        <f>IF(Table2[[#This Row],[GameIsOver]]= 0, 0, IF(Table2[[#This Row],[ActualWinner]]=Table2[[#This Row],[HomeTeam]], 2, IF(OR(Table2[[#This Row],[ActualResult]]="OT", Table2[[#This Row],[ActualResult]]="SO"), 1, 0)))</f>
        <v>0</v>
      </c>
      <c r="AC63" s="33">
        <f>(($AR$11)*IF(Table2[[#This Row],[CorrectWinnerPrediction]]="Y", 1, 0))+(($AR$12)*IF(Table2[[#This Row],[CorrectAwayScorePrediction]]="Y", 1, 0))+(($AR$13)*IF(Table2[[#This Row],[CorrectHomeScorePrediction]]="Y", 1, 0))</f>
        <v>0</v>
      </c>
      <c r="AD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 s="4" t="str">
        <f>IF(WEEKDAY(Table2[[#This Row],[GameDate]])=1,"SUN",IF(WEEKDAY(Table2[[#This Row],[GameDate]])=2,"MON",IF(WEEKDAY(Table2[[#This Row],[GameDate]])=3,"TUE",IF(WEEKDAY(Table2[[#This Row],[GameDate]])=4,"WED",IF(WEEKDAY(Table2[[#This Row],[GameDate]])=5,"THU",IF(WEEKDAY(Table2[[#This Row],[GameDate]])=6,"FRI", "SAT"))))))</f>
        <v>THU</v>
      </c>
      <c r="AF63" s="2">
        <f>Table2[[#This Row],[ActualAwayScore]]-Table2[[#This Row],[PredictedAwayScore]]</f>
        <v>2</v>
      </c>
      <c r="AG63" s="2">
        <f>Table2[[#This Row],[ActualHomeScore]]-Table2[[#This Row],[PredictedHomeScore]]</f>
        <v>-4</v>
      </c>
      <c r="AH63" s="2">
        <f t="shared" si="3"/>
        <v>-6</v>
      </c>
      <c r="AI63" s="2">
        <f t="shared" si="4"/>
        <v>0</v>
      </c>
    </row>
    <row r="64" spans="1:35" x14ac:dyDescent="0.25">
      <c r="A64" s="4">
        <v>45581</v>
      </c>
      <c r="B64" s="4">
        <v>45582</v>
      </c>
      <c r="C64" s="7" t="s">
        <v>174</v>
      </c>
      <c r="D64" s="2" t="s">
        <v>32</v>
      </c>
      <c r="E64" s="2" t="s">
        <v>30</v>
      </c>
      <c r="F64" s="2">
        <v>4</v>
      </c>
      <c r="G64" s="2">
        <v>1</v>
      </c>
      <c r="H64" s="2" t="str">
        <f t="shared" si="0"/>
        <v>NJD</v>
      </c>
      <c r="I64" s="2" t="s">
        <v>40</v>
      </c>
      <c r="J64" s="2">
        <v>3</v>
      </c>
      <c r="K64" s="2">
        <v>1</v>
      </c>
      <c r="L64" s="2" t="str">
        <f t="shared" si="1"/>
        <v>NJD</v>
      </c>
      <c r="M64" s="2" t="s">
        <v>40</v>
      </c>
      <c r="N64" s="2">
        <f>IF(ISBLANK(Table2[[#This Row],[ActualResult]]), 0, 1)</f>
        <v>1</v>
      </c>
      <c r="O64" s="2" t="str">
        <f>IF(ISBLANK(Table2[[#This Row],[ActualResult]]), "_", IF(Table2[[#This Row],[ActualWinner]]=Table2[[#This Row],[PredictedWinner]], "Y", "N"))</f>
        <v>Y</v>
      </c>
      <c r="P64" s="2" t="str">
        <f>IF(Table2[[#This Row],[ActualAwayScore]]&gt;Table2[[#This Row],[PredictedAwayScore]], "N", IF(ISBLANK(Table2[[#This Row],[ActualResult]]), "_", IF(Table2[[#This Row],[ActualAwayScore]]=Table2[[#This Row],[PredictedAwayScore]], "Y", "N")))</f>
        <v>N</v>
      </c>
      <c r="Q64" s="2" t="str">
        <f>IF(Table2[[#This Row],[ActualHomeScore]]&gt;Table2[[#This Row],[PredictedHomeScore]],"N", IF(ISBLANK(Table2[[#This Row],[ActualResult]]), "_", IF(Table2[[#This Row],[ActualHomeScore]]=Table2[[#This Row],[PredictedHomeScore]], "Y", "N")))</f>
        <v>Y</v>
      </c>
      <c r="R64" s="2">
        <v>0</v>
      </c>
      <c r="S64" s="2" t="str">
        <f t="shared" si="2"/>
        <v>OTT</v>
      </c>
      <c r="T64" s="2">
        <f>IF(INDEX(StatsRegularSeason20242025!$A$2:$C$33,MATCH(Table2[[#This Row],[AwayTeam]],StatsRegularSeason20242025!$A$2:$A$33,0),2)=INDEX(StatsRegularSeason20242025!$A$2:$C$33,MATCH(Table2[[#This Row],[HomeTeam]],StatsRegularSeason20242025!$A$2:$A$33,0),2),1,0)</f>
        <v>1</v>
      </c>
      <c r="U64" s="2">
        <f>IF(INDEX(StatsRegularSeason20242025!$A$2:$C$33,MATCH(Table2[[#This Row],[AwayTeam]],StatsRegularSeason20242025!$A$2:$A$33,0),3)=INDEX(StatsRegularSeason20242025!$A$2:$C$33,MATCH(Table2[[#This Row],[HomeTeam]],StatsRegularSeason20242025!$A$2:$A$33,0),3),1,0)</f>
        <v>0</v>
      </c>
      <c r="V64" s="2">
        <f>IF(Table2[[#This Row],[InterConf]]=1,IF(Table2[[#This Row],[InterDiv]]=0, 1, 0), 0)</f>
        <v>1</v>
      </c>
      <c r="W64" s="2">
        <f>IF(INDEX(StatsRegularSeason20242025!$A$2:$C$33,MATCH(Table2[[#This Row],[AwayTeam]],StatsRegularSeason20242025!$A$2:$A$33,0),2)&lt;&gt;INDEX(StatsRegularSeason20242025!$A$2:$C$33,MATCH(Table2[[#This Row],[HomeTeam]],StatsRegularSeason20242025!$A$2:$A$33,0),2),1,0)</f>
        <v>0</v>
      </c>
      <c r="X64" s="2"/>
      <c r="Y64" s="2"/>
      <c r="Z64" s="2">
        <f>IF(AND(Table2[[#This Row],[GameIsOver]]=1,Table2[[#This Row],[ActualHomeScore]]*Table2[[#This Row],[ActualAwayScore]]=0), 1,0)</f>
        <v>0</v>
      </c>
      <c r="AA64" s="2">
        <f>IF(Table2[[#This Row],[GameIsOver]]=0,0, IF(Table2[[#This Row],[ActualWinner]]=Table2[[#This Row],[AwayTeam]], 2, IF(OR(Table2[[#This Row],[ActualResult]]="OT", Table2[[#This Row],[ActualResult]]="SO"), 1, 0)))</f>
        <v>2</v>
      </c>
      <c r="AB64" s="2">
        <f>IF(Table2[[#This Row],[GameIsOver]]= 0, 0, IF(Table2[[#This Row],[ActualWinner]]=Table2[[#This Row],[HomeTeam]], 2, IF(OR(Table2[[#This Row],[ActualResult]]="OT", Table2[[#This Row],[ActualResult]]="SO"), 1, 0)))</f>
        <v>0</v>
      </c>
      <c r="AC64" s="33">
        <f>(($AR$11)*IF(Table2[[#This Row],[CorrectWinnerPrediction]]="Y", 1, 0))+(($AR$12)*IF(Table2[[#This Row],[CorrectAwayScorePrediction]]="Y", 1, 0))+(($AR$13)*IF(Table2[[#This Row],[CorrectHomeScorePrediction]]="Y", 1, 0))</f>
        <v>0.9</v>
      </c>
      <c r="AD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4" s="4" t="str">
        <f>IF(WEEKDAY(Table2[[#This Row],[GameDate]])=1,"SUN",IF(WEEKDAY(Table2[[#This Row],[GameDate]])=2,"MON",IF(WEEKDAY(Table2[[#This Row],[GameDate]])=3,"TUE",IF(WEEKDAY(Table2[[#This Row],[GameDate]])=4,"WED",IF(WEEKDAY(Table2[[#This Row],[GameDate]])=5,"THU",IF(WEEKDAY(Table2[[#This Row],[GameDate]])=6,"FRI", "SAT"))))))</f>
        <v>THU</v>
      </c>
      <c r="AF64" s="2">
        <f>Table2[[#This Row],[ActualAwayScore]]-Table2[[#This Row],[PredictedAwayScore]]</f>
        <v>-1</v>
      </c>
      <c r="AG64" s="2">
        <f>Table2[[#This Row],[ActualHomeScore]]-Table2[[#This Row],[PredictedHomeScore]]</f>
        <v>0</v>
      </c>
      <c r="AH64" s="2">
        <f t="shared" si="3"/>
        <v>-6</v>
      </c>
      <c r="AI64" s="2">
        <f t="shared" si="4"/>
        <v>0</v>
      </c>
    </row>
    <row r="65" spans="1:35" x14ac:dyDescent="0.25">
      <c r="A65" s="4">
        <v>45581</v>
      </c>
      <c r="B65" s="4">
        <v>45582</v>
      </c>
      <c r="C65" s="7" t="s">
        <v>179</v>
      </c>
      <c r="D65" s="2" t="s">
        <v>20</v>
      </c>
      <c r="E65" s="2" t="s">
        <v>31</v>
      </c>
      <c r="F65" s="2">
        <v>4</v>
      </c>
      <c r="G65" s="2">
        <v>1</v>
      </c>
      <c r="H65" s="2" t="str">
        <f t="shared" si="0"/>
        <v>NYR</v>
      </c>
      <c r="I65" s="2" t="s">
        <v>40</v>
      </c>
      <c r="J65" s="2">
        <v>5</v>
      </c>
      <c r="K65" s="2">
        <v>2</v>
      </c>
      <c r="L65" s="2" t="str">
        <f t="shared" si="1"/>
        <v>NYR</v>
      </c>
      <c r="M65" s="2" t="s">
        <v>40</v>
      </c>
      <c r="N65" s="2">
        <f>IF(ISBLANK(Table2[[#This Row],[ActualResult]]), 0, 1)</f>
        <v>1</v>
      </c>
      <c r="O65" s="2" t="str">
        <f>IF(ISBLANK(Table2[[#This Row],[ActualResult]]), "_", IF(Table2[[#This Row],[ActualWinner]]=Table2[[#This Row],[PredictedWinner]], "Y", "N"))</f>
        <v>Y</v>
      </c>
      <c r="P65" s="2" t="str">
        <f>IF(Table2[[#This Row],[ActualAwayScore]]&gt;Table2[[#This Row],[PredictedAwayScore]], "N", IF(ISBLANK(Table2[[#This Row],[ActualResult]]), "_", IF(Table2[[#This Row],[ActualAwayScore]]=Table2[[#This Row],[PredictedAwayScore]], "Y", "N")))</f>
        <v>N</v>
      </c>
      <c r="Q65" s="2" t="str">
        <f>IF(Table2[[#This Row],[ActualHomeScore]]&gt;Table2[[#This Row],[PredictedHomeScore]],"N", IF(ISBLANK(Table2[[#This Row],[ActualResult]]), "_", IF(Table2[[#This Row],[ActualHomeScore]]=Table2[[#This Row],[PredictedHomeScore]], "Y", "N")))</f>
        <v>N</v>
      </c>
      <c r="R65" s="2">
        <v>1</v>
      </c>
      <c r="S65" s="2" t="str">
        <f t="shared" si="2"/>
        <v>DET</v>
      </c>
      <c r="T65" s="2">
        <f>IF(INDEX(StatsRegularSeason20242025!$A$2:$C$33,MATCH(Table2[[#This Row],[AwayTeam]],StatsRegularSeason20242025!$A$2:$A$33,0),2)=INDEX(StatsRegularSeason20242025!$A$2:$C$33,MATCH(Table2[[#This Row],[HomeTeam]],StatsRegularSeason20242025!$A$2:$A$33,0),2),1,0)</f>
        <v>1</v>
      </c>
      <c r="U65" s="2">
        <f>IF(INDEX(StatsRegularSeason20242025!$A$2:$C$33,MATCH(Table2[[#This Row],[AwayTeam]],StatsRegularSeason20242025!$A$2:$A$33,0),3)=INDEX(StatsRegularSeason20242025!$A$2:$C$33,MATCH(Table2[[#This Row],[HomeTeam]],StatsRegularSeason20242025!$A$2:$A$33,0),3),1,0)</f>
        <v>0</v>
      </c>
      <c r="V65" s="2">
        <f>IF(Table2[[#This Row],[InterConf]]=1,IF(Table2[[#This Row],[InterDiv]]=0, 1, 0), 0)</f>
        <v>1</v>
      </c>
      <c r="W65" s="2">
        <f>IF(INDEX(StatsRegularSeason20242025!$A$2:$C$33,MATCH(Table2[[#This Row],[AwayTeam]],StatsRegularSeason20242025!$A$2:$A$33,0),2)&lt;&gt;INDEX(StatsRegularSeason20242025!$A$2:$C$33,MATCH(Table2[[#This Row],[HomeTeam]],StatsRegularSeason20242025!$A$2:$A$33,0),2),1,0)</f>
        <v>0</v>
      </c>
      <c r="X65" s="2"/>
      <c r="Y65" s="2"/>
      <c r="Z65" s="2">
        <f>IF(AND(Table2[[#This Row],[GameIsOver]]=1,Table2[[#This Row],[ActualHomeScore]]*Table2[[#This Row],[ActualAwayScore]]=0), 1,0)</f>
        <v>0</v>
      </c>
      <c r="AA65" s="2">
        <f>IF(Table2[[#This Row],[GameIsOver]]=0,0, IF(Table2[[#This Row],[ActualWinner]]=Table2[[#This Row],[AwayTeam]], 2, IF(OR(Table2[[#This Row],[ActualResult]]="OT", Table2[[#This Row],[ActualResult]]="SO"), 1, 0)))</f>
        <v>2</v>
      </c>
      <c r="AB65" s="2">
        <f>IF(Table2[[#This Row],[GameIsOver]]= 0, 0, IF(Table2[[#This Row],[ActualWinner]]=Table2[[#This Row],[HomeTeam]], 2, IF(OR(Table2[[#This Row],[ActualResult]]="OT", Table2[[#This Row],[ActualResult]]="SO"), 1, 0)))</f>
        <v>0</v>
      </c>
      <c r="AC65" s="33">
        <f>(($AR$11)*IF(Table2[[#This Row],[CorrectWinnerPrediction]]="Y", 1, 0))+(($AR$12)*IF(Table2[[#This Row],[CorrectAwayScorePrediction]]="Y", 1, 0))+(($AR$13)*IF(Table2[[#This Row],[CorrectHomeScorePrediction]]="Y", 1, 0))</f>
        <v>0.8</v>
      </c>
      <c r="AD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5" s="4" t="str">
        <f>IF(WEEKDAY(Table2[[#This Row],[GameDate]])=1,"SUN",IF(WEEKDAY(Table2[[#This Row],[GameDate]])=2,"MON",IF(WEEKDAY(Table2[[#This Row],[GameDate]])=3,"TUE",IF(WEEKDAY(Table2[[#This Row],[GameDate]])=4,"WED",IF(WEEKDAY(Table2[[#This Row],[GameDate]])=5,"THU",IF(WEEKDAY(Table2[[#This Row],[GameDate]])=6,"FRI", "SAT"))))))</f>
        <v>THU</v>
      </c>
      <c r="AF65" s="2">
        <f>Table2[[#This Row],[ActualAwayScore]]-Table2[[#This Row],[PredictedAwayScore]]</f>
        <v>1</v>
      </c>
      <c r="AG65" s="2">
        <f>Table2[[#This Row],[ActualHomeScore]]-Table2[[#This Row],[PredictedHomeScore]]</f>
        <v>1</v>
      </c>
      <c r="AH65" s="2">
        <f t="shared" si="3"/>
        <v>-6</v>
      </c>
      <c r="AI65" s="2">
        <f t="shared" si="4"/>
        <v>0</v>
      </c>
    </row>
    <row r="66" spans="1:35" x14ac:dyDescent="0.25">
      <c r="A66" s="4">
        <v>45581</v>
      </c>
      <c r="B66" s="4">
        <v>45582</v>
      </c>
      <c r="C66" s="7" t="s">
        <v>175</v>
      </c>
      <c r="D66" s="2" t="s">
        <v>27</v>
      </c>
      <c r="E66" s="2" t="s">
        <v>43</v>
      </c>
      <c r="F66" s="2">
        <v>1</v>
      </c>
      <c r="G66" s="2">
        <v>2</v>
      </c>
      <c r="H66" s="2" t="str">
        <f t="shared" si="0"/>
        <v>TBL</v>
      </c>
      <c r="I66" s="2" t="s">
        <v>39</v>
      </c>
      <c r="J66" s="2">
        <v>3</v>
      </c>
      <c r="K66" s="2">
        <v>4</v>
      </c>
      <c r="L66" s="2" t="str">
        <f t="shared" si="1"/>
        <v>TBL</v>
      </c>
      <c r="M66" s="2" t="s">
        <v>40</v>
      </c>
      <c r="N66" s="2">
        <f>IF(ISBLANK(Table2[[#This Row],[ActualResult]]), 0, 1)</f>
        <v>1</v>
      </c>
      <c r="O66" s="2" t="str">
        <f>IF(ISBLANK(Table2[[#This Row],[ActualResult]]), "_", IF(Table2[[#This Row],[ActualWinner]]=Table2[[#This Row],[PredictedWinner]], "Y", "N"))</f>
        <v>Y</v>
      </c>
      <c r="P66" s="2" t="str">
        <f>IF(Table2[[#This Row],[ActualAwayScore]]&gt;Table2[[#This Row],[PredictedAwayScore]], "N", IF(ISBLANK(Table2[[#This Row],[ActualResult]]), "_", IF(Table2[[#This Row],[ActualAwayScore]]=Table2[[#This Row],[PredictedAwayScore]], "Y", "N")))</f>
        <v>N</v>
      </c>
      <c r="Q66" s="2" t="str">
        <f>IF(Table2[[#This Row],[ActualHomeScore]]&gt;Table2[[#This Row],[PredictedHomeScore]],"N", IF(ISBLANK(Table2[[#This Row],[ActualResult]]), "_", IF(Table2[[#This Row],[ActualHomeScore]]=Table2[[#This Row],[PredictedHomeScore]], "Y", "N")))</f>
        <v>N</v>
      </c>
      <c r="R66" s="2">
        <v>0</v>
      </c>
      <c r="S66" s="2" t="str">
        <f t="shared" si="2"/>
        <v>VGK</v>
      </c>
      <c r="T66" s="2">
        <f>IF(INDEX(StatsRegularSeason20242025!$A$2:$C$33,MATCH(Table2[[#This Row],[AwayTeam]],StatsRegularSeason20242025!$A$2:$A$33,0),2)=INDEX(StatsRegularSeason20242025!$A$2:$C$33,MATCH(Table2[[#This Row],[HomeTeam]],StatsRegularSeason20242025!$A$2:$A$33,0),2),1,0)</f>
        <v>0</v>
      </c>
      <c r="U66" s="2">
        <f>IF(INDEX(StatsRegularSeason20242025!$A$2:$C$33,MATCH(Table2[[#This Row],[AwayTeam]],StatsRegularSeason20242025!$A$2:$A$33,0),3)=INDEX(StatsRegularSeason20242025!$A$2:$C$33,MATCH(Table2[[#This Row],[HomeTeam]],StatsRegularSeason20242025!$A$2:$A$33,0),3),1,0)</f>
        <v>0</v>
      </c>
      <c r="V66" s="2">
        <f>IF(Table2[[#This Row],[InterConf]]=1,IF(Table2[[#This Row],[InterDiv]]=0, 1, 0), 0)</f>
        <v>0</v>
      </c>
      <c r="W66" s="2">
        <f>IF(INDEX(StatsRegularSeason20242025!$A$2:$C$33,MATCH(Table2[[#This Row],[AwayTeam]],StatsRegularSeason20242025!$A$2:$A$33,0),2)&lt;&gt;INDEX(StatsRegularSeason20242025!$A$2:$C$33,MATCH(Table2[[#This Row],[HomeTeam]],StatsRegularSeason20242025!$A$2:$A$33,0),2),1,0)</f>
        <v>1</v>
      </c>
      <c r="X66" s="2"/>
      <c r="Y66" s="2"/>
      <c r="Z66" s="2">
        <f>IF(AND(Table2[[#This Row],[GameIsOver]]=1,Table2[[#This Row],[ActualHomeScore]]*Table2[[#This Row],[ActualAwayScore]]=0), 1,0)</f>
        <v>0</v>
      </c>
      <c r="AA66" s="2">
        <f>IF(Table2[[#This Row],[GameIsOver]]=0,0, IF(Table2[[#This Row],[ActualWinner]]=Table2[[#This Row],[AwayTeam]], 2, IF(OR(Table2[[#This Row],[ActualResult]]="OT", Table2[[#This Row],[ActualResult]]="SO"), 1, 0)))</f>
        <v>0</v>
      </c>
      <c r="AB66" s="2">
        <f>IF(Table2[[#This Row],[GameIsOver]]= 0, 0, IF(Table2[[#This Row],[ActualWinner]]=Table2[[#This Row],[HomeTeam]], 2, IF(OR(Table2[[#This Row],[ActualResult]]="OT", Table2[[#This Row],[ActualResult]]="SO"), 1, 0)))</f>
        <v>2</v>
      </c>
      <c r="AC66" s="33">
        <f>(($AR$11)*IF(Table2[[#This Row],[CorrectWinnerPrediction]]="Y", 1, 0))+(($AR$12)*IF(Table2[[#This Row],[CorrectAwayScorePrediction]]="Y", 1, 0))+(($AR$13)*IF(Table2[[#This Row],[CorrectHomeScorePrediction]]="Y", 1, 0))</f>
        <v>0.8</v>
      </c>
      <c r="AD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6" s="4" t="str">
        <f>IF(WEEKDAY(Table2[[#This Row],[GameDate]])=1,"SUN",IF(WEEKDAY(Table2[[#This Row],[GameDate]])=2,"MON",IF(WEEKDAY(Table2[[#This Row],[GameDate]])=3,"TUE",IF(WEEKDAY(Table2[[#This Row],[GameDate]])=4,"WED",IF(WEEKDAY(Table2[[#This Row],[GameDate]])=5,"THU",IF(WEEKDAY(Table2[[#This Row],[GameDate]])=6,"FRI", "SAT"))))))</f>
        <v>THU</v>
      </c>
      <c r="AF66" s="2">
        <f>Table2[[#This Row],[ActualAwayScore]]-Table2[[#This Row],[PredictedAwayScore]]</f>
        <v>2</v>
      </c>
      <c r="AG66" s="2">
        <f>Table2[[#This Row],[ActualHomeScore]]-Table2[[#This Row],[PredictedHomeScore]]</f>
        <v>2</v>
      </c>
      <c r="AH66" s="2">
        <f t="shared" si="3"/>
        <v>-6</v>
      </c>
      <c r="AI66" s="2">
        <f t="shared" si="4"/>
        <v>0</v>
      </c>
    </row>
    <row r="67" spans="1:35" x14ac:dyDescent="0.25">
      <c r="A67" s="4">
        <v>45581</v>
      </c>
      <c r="B67" s="4">
        <v>45582</v>
      </c>
      <c r="C67" s="7" t="s">
        <v>176</v>
      </c>
      <c r="D67" s="2" t="s">
        <v>25</v>
      </c>
      <c r="E67" s="2" t="s">
        <v>14</v>
      </c>
      <c r="F67" s="2">
        <v>6</v>
      </c>
      <c r="G67" s="2">
        <v>2</v>
      </c>
      <c r="H67" s="2" t="str">
        <f t="shared" ref="H67:H130" si="5">IF(AND(ISBLANK($F67),ISBLANK($G67)),"_",IF($F67&gt;$G67,$D67,$E67))</f>
        <v>VAN</v>
      </c>
      <c r="I67" s="2" t="s">
        <v>40</v>
      </c>
      <c r="J67" s="2">
        <v>3</v>
      </c>
      <c r="K67" s="2">
        <v>2</v>
      </c>
      <c r="L67" s="2" t="str">
        <f t="shared" ref="L67:L130" si="6">IF(OR($J67=$K67,AND(ISBLANK($J67),ISBLANK($K67))),"_",IF($J67&gt;$K67,$D67,$E67))</f>
        <v>VAN</v>
      </c>
      <c r="M67" s="2" t="s">
        <v>77</v>
      </c>
      <c r="N67" s="2">
        <f>IF(ISBLANK(Table2[[#This Row],[ActualResult]]), 0, 1)</f>
        <v>1</v>
      </c>
      <c r="O67" s="2" t="str">
        <f>IF(ISBLANK(Table2[[#This Row],[ActualResult]]), "_", IF(Table2[[#This Row],[ActualWinner]]=Table2[[#This Row],[PredictedWinner]], "Y", "N"))</f>
        <v>Y</v>
      </c>
      <c r="P67" s="2" t="str">
        <f>IF(Table2[[#This Row],[ActualAwayScore]]&gt;Table2[[#This Row],[PredictedAwayScore]], "N", IF(ISBLANK(Table2[[#This Row],[ActualResult]]), "_", IF(Table2[[#This Row],[ActualAwayScore]]=Table2[[#This Row],[PredictedAwayScore]], "Y", "N")))</f>
        <v>N</v>
      </c>
      <c r="Q67" s="2" t="str">
        <f>IF(Table2[[#This Row],[ActualHomeScore]]&gt;Table2[[#This Row],[PredictedHomeScore]],"N", IF(ISBLANK(Table2[[#This Row],[ActualResult]]), "_", IF(Table2[[#This Row],[ActualHomeScore]]=Table2[[#This Row],[PredictedHomeScore]], "Y", "N")))</f>
        <v>Y</v>
      </c>
      <c r="R67" s="2">
        <v>1</v>
      </c>
      <c r="S67" s="2" t="str">
        <f t="shared" ref="S67:S130" si="7">IF($L67="_", "_", IF($L67=$D67,$E67,$D67))</f>
        <v>FLA</v>
      </c>
      <c r="T67" s="2">
        <f>IF(INDEX(StatsRegularSeason20242025!$A$2:$C$33,MATCH(Table2[[#This Row],[AwayTeam]],StatsRegularSeason20242025!$A$2:$A$33,0),2)=INDEX(StatsRegularSeason20242025!$A$2:$C$33,MATCH(Table2[[#This Row],[HomeTeam]],StatsRegularSeason20242025!$A$2:$A$33,0),2),1,0)</f>
        <v>0</v>
      </c>
      <c r="U67" s="2">
        <f>IF(INDEX(StatsRegularSeason20242025!$A$2:$C$33,MATCH(Table2[[#This Row],[AwayTeam]],StatsRegularSeason20242025!$A$2:$A$33,0),3)=INDEX(StatsRegularSeason20242025!$A$2:$C$33,MATCH(Table2[[#This Row],[HomeTeam]],StatsRegularSeason20242025!$A$2:$A$33,0),3),1,0)</f>
        <v>0</v>
      </c>
      <c r="V67" s="2">
        <f>IF(Table2[[#This Row],[InterConf]]=1,IF(Table2[[#This Row],[InterDiv]]=0, 1, 0), 0)</f>
        <v>0</v>
      </c>
      <c r="W67" s="2">
        <f>IF(INDEX(StatsRegularSeason20242025!$A$2:$C$33,MATCH(Table2[[#This Row],[AwayTeam]],StatsRegularSeason20242025!$A$2:$A$33,0),2)&lt;&gt;INDEX(StatsRegularSeason20242025!$A$2:$C$33,MATCH(Table2[[#This Row],[HomeTeam]],StatsRegularSeason20242025!$A$2:$A$33,0),2),1,0)</f>
        <v>1</v>
      </c>
      <c r="X67" s="2"/>
      <c r="Y67" s="2"/>
      <c r="Z67" s="2">
        <f>IF(AND(Table2[[#This Row],[GameIsOver]]=1,Table2[[#This Row],[ActualHomeScore]]*Table2[[#This Row],[ActualAwayScore]]=0), 1,0)</f>
        <v>0</v>
      </c>
      <c r="AA67" s="2">
        <f>IF(Table2[[#This Row],[GameIsOver]]=0,0, IF(Table2[[#This Row],[ActualWinner]]=Table2[[#This Row],[AwayTeam]], 2, IF(OR(Table2[[#This Row],[ActualResult]]="OT", Table2[[#This Row],[ActualResult]]="SO"), 1, 0)))</f>
        <v>2</v>
      </c>
      <c r="AB67" s="2">
        <f>IF(Table2[[#This Row],[GameIsOver]]= 0, 0, IF(Table2[[#This Row],[ActualWinner]]=Table2[[#This Row],[HomeTeam]], 2, IF(OR(Table2[[#This Row],[ActualResult]]="OT", Table2[[#This Row],[ActualResult]]="SO"), 1, 0)))</f>
        <v>1</v>
      </c>
      <c r="AC67" s="33">
        <f>(($AR$11)*IF(Table2[[#This Row],[CorrectWinnerPrediction]]="Y", 1, 0))+(($AR$12)*IF(Table2[[#This Row],[CorrectAwayScorePrediction]]="Y", 1, 0))+(($AR$13)*IF(Table2[[#This Row],[CorrectHomeScorePrediction]]="Y", 1, 0))</f>
        <v>0.9</v>
      </c>
      <c r="AD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67" s="4" t="str">
        <f>IF(WEEKDAY(Table2[[#This Row],[GameDate]])=1,"SUN",IF(WEEKDAY(Table2[[#This Row],[GameDate]])=2,"MON",IF(WEEKDAY(Table2[[#This Row],[GameDate]])=3,"TUE",IF(WEEKDAY(Table2[[#This Row],[GameDate]])=4,"WED",IF(WEEKDAY(Table2[[#This Row],[GameDate]])=5,"THU",IF(WEEKDAY(Table2[[#This Row],[GameDate]])=6,"FRI", "SAT"))))))</f>
        <v>THU</v>
      </c>
      <c r="AF67" s="2">
        <f>Table2[[#This Row],[ActualAwayScore]]-Table2[[#This Row],[PredictedAwayScore]]</f>
        <v>-3</v>
      </c>
      <c r="AG67" s="2">
        <f>Table2[[#This Row],[ActualHomeScore]]-Table2[[#This Row],[PredictedHomeScore]]</f>
        <v>0</v>
      </c>
      <c r="AH67" s="2">
        <f t="shared" ref="AH67:AH130" si="8">SUMIF($B$3:$B$1315, $B67, $AF$3:$AF$1315)</f>
        <v>-6</v>
      </c>
      <c r="AI67" s="2">
        <f t="shared" ref="AI67:AI130" si="9">SUMIF($B$3:$B$1315, $B67, $AG$3:$AG$1315)</f>
        <v>0</v>
      </c>
    </row>
    <row r="68" spans="1:35" x14ac:dyDescent="0.25">
      <c r="A68" s="4">
        <v>45581</v>
      </c>
      <c r="B68" s="4">
        <v>45582</v>
      </c>
      <c r="C68" s="7" t="s">
        <v>177</v>
      </c>
      <c r="D68" s="2" t="s">
        <v>34</v>
      </c>
      <c r="E68" s="2" t="s">
        <v>46</v>
      </c>
      <c r="F68" s="2">
        <v>3</v>
      </c>
      <c r="G68" s="2">
        <v>4</v>
      </c>
      <c r="H68" s="2" t="str">
        <f t="shared" si="5"/>
        <v>WSH</v>
      </c>
      <c r="I68" s="2" t="s">
        <v>77</v>
      </c>
      <c r="J68" s="2">
        <v>2</v>
      </c>
      <c r="K68" s="2">
        <v>3</v>
      </c>
      <c r="L68" s="2" t="str">
        <f t="shared" si="6"/>
        <v>WSH</v>
      </c>
      <c r="M68" s="2" t="s">
        <v>40</v>
      </c>
      <c r="N68" s="2">
        <f>IF(ISBLANK(Table2[[#This Row],[ActualResult]]), 0, 1)</f>
        <v>1</v>
      </c>
      <c r="O68" s="2" t="str">
        <f>IF(ISBLANK(Table2[[#This Row],[ActualResult]]), "_", IF(Table2[[#This Row],[ActualWinner]]=Table2[[#This Row],[PredictedWinner]], "Y", "N"))</f>
        <v>Y</v>
      </c>
      <c r="P68" s="2" t="str">
        <f>IF(Table2[[#This Row],[ActualAwayScore]]&gt;Table2[[#This Row],[PredictedAwayScore]], "N", IF(ISBLANK(Table2[[#This Row],[ActualResult]]), "_", IF(Table2[[#This Row],[ActualAwayScore]]=Table2[[#This Row],[PredictedAwayScore]], "Y", "N")))</f>
        <v>N</v>
      </c>
      <c r="Q68" s="2" t="str">
        <f>IF(Table2[[#This Row],[ActualHomeScore]]&gt;Table2[[#This Row],[PredictedHomeScore]],"N", IF(ISBLANK(Table2[[#This Row],[ActualResult]]), "_", IF(Table2[[#This Row],[ActualHomeScore]]=Table2[[#This Row],[PredictedHomeScore]], "Y", "N")))</f>
        <v>N</v>
      </c>
      <c r="R68" s="2">
        <v>0</v>
      </c>
      <c r="S68" s="2" t="str">
        <f t="shared" si="7"/>
        <v>DAL</v>
      </c>
      <c r="T68" s="2">
        <f>IF(INDEX(StatsRegularSeason20242025!$A$2:$C$33,MATCH(Table2[[#This Row],[AwayTeam]],StatsRegularSeason20242025!$A$2:$A$33,0),2)=INDEX(StatsRegularSeason20242025!$A$2:$C$33,MATCH(Table2[[#This Row],[HomeTeam]],StatsRegularSeason20242025!$A$2:$A$33,0),2),1,0)</f>
        <v>0</v>
      </c>
      <c r="U68" s="2">
        <f>IF(INDEX(StatsRegularSeason20242025!$A$2:$C$33,MATCH(Table2[[#This Row],[AwayTeam]],StatsRegularSeason20242025!$A$2:$A$33,0),3)=INDEX(StatsRegularSeason20242025!$A$2:$C$33,MATCH(Table2[[#This Row],[HomeTeam]],StatsRegularSeason20242025!$A$2:$A$33,0),3),1,0)</f>
        <v>0</v>
      </c>
      <c r="V68" s="2">
        <f>IF(Table2[[#This Row],[InterConf]]=1,IF(Table2[[#This Row],[InterDiv]]=0, 1, 0), 0)</f>
        <v>0</v>
      </c>
      <c r="W68" s="2">
        <f>IF(INDEX(StatsRegularSeason20242025!$A$2:$C$33,MATCH(Table2[[#This Row],[AwayTeam]],StatsRegularSeason20242025!$A$2:$A$33,0),2)&lt;&gt;INDEX(StatsRegularSeason20242025!$A$2:$C$33,MATCH(Table2[[#This Row],[HomeTeam]],StatsRegularSeason20242025!$A$2:$A$33,0),2),1,0)</f>
        <v>1</v>
      </c>
      <c r="X68" s="2"/>
      <c r="Y68" s="2"/>
      <c r="Z68" s="2">
        <f>IF(AND(Table2[[#This Row],[GameIsOver]]=1,Table2[[#This Row],[ActualHomeScore]]*Table2[[#This Row],[ActualAwayScore]]=0), 1,0)</f>
        <v>0</v>
      </c>
      <c r="AA68" s="2">
        <f>IF(Table2[[#This Row],[GameIsOver]]=0,0, IF(Table2[[#This Row],[ActualWinner]]=Table2[[#This Row],[AwayTeam]], 2, IF(OR(Table2[[#This Row],[ActualResult]]="OT", Table2[[#This Row],[ActualResult]]="SO"), 1, 0)))</f>
        <v>0</v>
      </c>
      <c r="AB68" s="2">
        <f>IF(Table2[[#This Row],[GameIsOver]]= 0, 0, IF(Table2[[#This Row],[ActualWinner]]=Table2[[#This Row],[HomeTeam]], 2, IF(OR(Table2[[#This Row],[ActualResult]]="OT", Table2[[#This Row],[ActualResult]]="SO"), 1, 0)))</f>
        <v>2</v>
      </c>
      <c r="AC68" s="33">
        <f>(($AR$11)*IF(Table2[[#This Row],[CorrectWinnerPrediction]]="Y", 1, 0))+(($AR$12)*IF(Table2[[#This Row],[CorrectAwayScorePrediction]]="Y", 1, 0))+(($AR$13)*IF(Table2[[#This Row],[CorrectHomeScorePrediction]]="Y", 1, 0))</f>
        <v>0.8</v>
      </c>
      <c r="AD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68" s="4" t="str">
        <f>IF(WEEKDAY(Table2[[#This Row],[GameDate]])=1,"SUN",IF(WEEKDAY(Table2[[#This Row],[GameDate]])=2,"MON",IF(WEEKDAY(Table2[[#This Row],[GameDate]])=3,"TUE",IF(WEEKDAY(Table2[[#This Row],[GameDate]])=4,"WED",IF(WEEKDAY(Table2[[#This Row],[GameDate]])=5,"THU",IF(WEEKDAY(Table2[[#This Row],[GameDate]])=6,"FRI", "SAT"))))))</f>
        <v>THU</v>
      </c>
      <c r="AF68" s="2">
        <f>Table2[[#This Row],[ActualAwayScore]]-Table2[[#This Row],[PredictedAwayScore]]</f>
        <v>-1</v>
      </c>
      <c r="AG68" s="2">
        <f>Table2[[#This Row],[ActualHomeScore]]-Table2[[#This Row],[PredictedHomeScore]]</f>
        <v>-1</v>
      </c>
      <c r="AH68" s="2">
        <f t="shared" si="8"/>
        <v>-6</v>
      </c>
      <c r="AI68" s="2">
        <f t="shared" si="9"/>
        <v>0</v>
      </c>
    </row>
    <row r="69" spans="1:35" x14ac:dyDescent="0.25">
      <c r="A69" s="4">
        <v>45581</v>
      </c>
      <c r="B69" s="4">
        <v>45582</v>
      </c>
      <c r="C69" s="7" t="s">
        <v>178</v>
      </c>
      <c r="D69" s="2" t="s">
        <v>29</v>
      </c>
      <c r="E69" s="2" t="s">
        <v>36</v>
      </c>
      <c r="F69" s="2">
        <v>6</v>
      </c>
      <c r="G69" s="2">
        <v>4</v>
      </c>
      <c r="H69" s="2" t="str">
        <f t="shared" si="5"/>
        <v>BUF</v>
      </c>
      <c r="I69" s="2" t="s">
        <v>40</v>
      </c>
      <c r="J69" s="2">
        <v>4</v>
      </c>
      <c r="K69" s="2">
        <v>6</v>
      </c>
      <c r="L69" s="2" t="str">
        <f t="shared" si="6"/>
        <v>CBJ</v>
      </c>
      <c r="M69" s="2" t="s">
        <v>40</v>
      </c>
      <c r="N69" s="2">
        <f>IF(ISBLANK(Table2[[#This Row],[ActualResult]]), 0, 1)</f>
        <v>1</v>
      </c>
      <c r="O69" s="2" t="str">
        <f>IF(ISBLANK(Table2[[#This Row],[ActualResult]]), "_", IF(Table2[[#This Row],[ActualWinner]]=Table2[[#This Row],[PredictedWinner]], "Y", "N"))</f>
        <v>N</v>
      </c>
      <c r="P69" s="2" t="str">
        <f>IF(Table2[[#This Row],[ActualAwayScore]]&gt;Table2[[#This Row],[PredictedAwayScore]], "N", IF(ISBLANK(Table2[[#This Row],[ActualResult]]), "_", IF(Table2[[#This Row],[ActualAwayScore]]=Table2[[#This Row],[PredictedAwayScore]], "Y", "N")))</f>
        <v>N</v>
      </c>
      <c r="Q69" s="2" t="str">
        <f>IF(Table2[[#This Row],[ActualHomeScore]]&gt;Table2[[#This Row],[PredictedHomeScore]],"N", IF(ISBLANK(Table2[[#This Row],[ActualResult]]), "_", IF(Table2[[#This Row],[ActualHomeScore]]=Table2[[#This Row],[PredictedHomeScore]], "Y", "N")))</f>
        <v>N</v>
      </c>
      <c r="R69" s="2">
        <v>0</v>
      </c>
      <c r="S69" s="2" t="str">
        <f t="shared" si="7"/>
        <v>BUF</v>
      </c>
      <c r="T69" s="2">
        <f>IF(INDEX(StatsRegularSeason20242025!$A$2:$C$33,MATCH(Table2[[#This Row],[AwayTeam]],StatsRegularSeason20242025!$A$2:$A$33,0),2)=INDEX(StatsRegularSeason20242025!$A$2:$C$33,MATCH(Table2[[#This Row],[HomeTeam]],StatsRegularSeason20242025!$A$2:$A$33,0),2),1,0)</f>
        <v>1</v>
      </c>
      <c r="U69" s="2">
        <f>IF(INDEX(StatsRegularSeason20242025!$A$2:$C$33,MATCH(Table2[[#This Row],[AwayTeam]],StatsRegularSeason20242025!$A$2:$A$33,0),3)=INDEX(StatsRegularSeason20242025!$A$2:$C$33,MATCH(Table2[[#This Row],[HomeTeam]],StatsRegularSeason20242025!$A$2:$A$33,0),3),1,0)</f>
        <v>0</v>
      </c>
      <c r="V69" s="2">
        <f>IF(Table2[[#This Row],[InterConf]]=1,IF(Table2[[#This Row],[InterDiv]]=0, 1, 0), 0)</f>
        <v>1</v>
      </c>
      <c r="W69" s="2">
        <f>IF(INDEX(StatsRegularSeason20242025!$A$2:$C$33,MATCH(Table2[[#This Row],[AwayTeam]],StatsRegularSeason20242025!$A$2:$A$33,0),2)&lt;&gt;INDEX(StatsRegularSeason20242025!$A$2:$C$33,MATCH(Table2[[#This Row],[HomeTeam]],StatsRegularSeason20242025!$A$2:$A$33,0),2),1,0)</f>
        <v>0</v>
      </c>
      <c r="X69" s="2"/>
      <c r="Y69" s="2"/>
      <c r="Z69" s="2">
        <f>IF(AND(Table2[[#This Row],[GameIsOver]]=1,Table2[[#This Row],[ActualHomeScore]]*Table2[[#This Row],[ActualAwayScore]]=0), 1,0)</f>
        <v>0</v>
      </c>
      <c r="AA69" s="2">
        <f>IF(Table2[[#This Row],[GameIsOver]]=0,0, IF(Table2[[#This Row],[ActualWinner]]=Table2[[#This Row],[AwayTeam]], 2, IF(OR(Table2[[#This Row],[ActualResult]]="OT", Table2[[#This Row],[ActualResult]]="SO"), 1, 0)))</f>
        <v>0</v>
      </c>
      <c r="AB69" s="2">
        <f>IF(Table2[[#This Row],[GameIsOver]]= 0, 0, IF(Table2[[#This Row],[ActualWinner]]=Table2[[#This Row],[HomeTeam]], 2, IF(OR(Table2[[#This Row],[ActualResult]]="OT", Table2[[#This Row],[ActualResult]]="SO"), 1, 0)))</f>
        <v>2</v>
      </c>
      <c r="AC69" s="33">
        <f>(($AR$11)*IF(Table2[[#This Row],[CorrectWinnerPrediction]]="Y", 1, 0))+(($AR$12)*IF(Table2[[#This Row],[CorrectAwayScorePrediction]]="Y", 1, 0))+(($AR$13)*IF(Table2[[#This Row],[CorrectHomeScorePrediction]]="Y", 1, 0))</f>
        <v>0</v>
      </c>
      <c r="AD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 s="4" t="str">
        <f>IF(WEEKDAY(Table2[[#This Row],[GameDate]])=1,"SUN",IF(WEEKDAY(Table2[[#This Row],[GameDate]])=2,"MON",IF(WEEKDAY(Table2[[#This Row],[GameDate]])=3,"TUE",IF(WEEKDAY(Table2[[#This Row],[GameDate]])=4,"WED",IF(WEEKDAY(Table2[[#This Row],[GameDate]])=5,"THU",IF(WEEKDAY(Table2[[#This Row],[GameDate]])=6,"FRI", "SAT"))))))</f>
        <v>THU</v>
      </c>
      <c r="AF69" s="2">
        <f>Table2[[#This Row],[ActualAwayScore]]-Table2[[#This Row],[PredictedAwayScore]]</f>
        <v>-2</v>
      </c>
      <c r="AG69" s="2">
        <f>Table2[[#This Row],[ActualHomeScore]]-Table2[[#This Row],[PredictedHomeScore]]</f>
        <v>2</v>
      </c>
      <c r="AH69" s="2">
        <f t="shared" si="8"/>
        <v>-6</v>
      </c>
      <c r="AI69" s="2">
        <f t="shared" si="9"/>
        <v>0</v>
      </c>
    </row>
    <row r="70" spans="1:35" x14ac:dyDescent="0.25">
      <c r="A70" s="4">
        <v>45581</v>
      </c>
      <c r="B70" s="4">
        <v>45582</v>
      </c>
      <c r="C70" s="7" t="s">
        <v>180</v>
      </c>
      <c r="D70" s="2" t="s">
        <v>33</v>
      </c>
      <c r="E70" s="2" t="s">
        <v>13</v>
      </c>
      <c r="F70" s="2">
        <v>4</v>
      </c>
      <c r="G70" s="2">
        <v>5</v>
      </c>
      <c r="H70" s="2" t="str">
        <f t="shared" si="5"/>
        <v>STL</v>
      </c>
      <c r="I70" s="2" t="s">
        <v>40</v>
      </c>
      <c r="J70" s="2">
        <v>0</v>
      </c>
      <c r="K70" s="2">
        <v>1</v>
      </c>
      <c r="L70" s="2" t="str">
        <f t="shared" si="6"/>
        <v>STL</v>
      </c>
      <c r="M70" s="2" t="s">
        <v>77</v>
      </c>
      <c r="N70" s="2">
        <f>IF(ISBLANK(Table2[[#This Row],[ActualResult]]), 0, 1)</f>
        <v>1</v>
      </c>
      <c r="O70" s="2" t="str">
        <f>IF(ISBLANK(Table2[[#This Row],[ActualResult]]), "_", IF(Table2[[#This Row],[ActualWinner]]=Table2[[#This Row],[PredictedWinner]], "Y", "N"))</f>
        <v>Y</v>
      </c>
      <c r="P70" s="2" t="str">
        <f>IF(Table2[[#This Row],[ActualAwayScore]]&gt;Table2[[#This Row],[PredictedAwayScore]], "N", IF(ISBLANK(Table2[[#This Row],[ActualResult]]), "_", IF(Table2[[#This Row],[ActualAwayScore]]=Table2[[#This Row],[PredictedAwayScore]], "Y", "N")))</f>
        <v>N</v>
      </c>
      <c r="Q70" s="2" t="str">
        <f>IF(Table2[[#This Row],[ActualHomeScore]]&gt;Table2[[#This Row],[PredictedHomeScore]],"N", IF(ISBLANK(Table2[[#This Row],[ActualResult]]), "_", IF(Table2[[#This Row],[ActualHomeScore]]=Table2[[#This Row],[PredictedHomeScore]], "Y", "N")))</f>
        <v>N</v>
      </c>
      <c r="R70" s="2">
        <v>0</v>
      </c>
      <c r="S70" s="2" t="str">
        <f t="shared" si="7"/>
        <v>NYI</v>
      </c>
      <c r="T70" s="2">
        <f>IF(INDEX(StatsRegularSeason20242025!$A$2:$C$33,MATCH(Table2[[#This Row],[AwayTeam]],StatsRegularSeason20242025!$A$2:$A$33,0),2)=INDEX(StatsRegularSeason20242025!$A$2:$C$33,MATCH(Table2[[#This Row],[HomeTeam]],StatsRegularSeason20242025!$A$2:$A$33,0),2),1,0)</f>
        <v>0</v>
      </c>
      <c r="U70" s="2">
        <f>IF(INDEX(StatsRegularSeason20242025!$A$2:$C$33,MATCH(Table2[[#This Row],[AwayTeam]],StatsRegularSeason20242025!$A$2:$A$33,0),3)=INDEX(StatsRegularSeason20242025!$A$2:$C$33,MATCH(Table2[[#This Row],[HomeTeam]],StatsRegularSeason20242025!$A$2:$A$33,0),3),1,0)</f>
        <v>0</v>
      </c>
      <c r="V70" s="2">
        <f>IF(Table2[[#This Row],[InterConf]]=1,IF(Table2[[#This Row],[InterDiv]]=0, 1, 0), 0)</f>
        <v>0</v>
      </c>
      <c r="W70" s="2">
        <f>IF(INDEX(StatsRegularSeason20242025!$A$2:$C$33,MATCH(Table2[[#This Row],[AwayTeam]],StatsRegularSeason20242025!$A$2:$A$33,0),2)&lt;&gt;INDEX(StatsRegularSeason20242025!$A$2:$C$33,MATCH(Table2[[#This Row],[HomeTeam]],StatsRegularSeason20242025!$A$2:$A$33,0),2),1,0)</f>
        <v>1</v>
      </c>
      <c r="X70" s="2"/>
      <c r="Y70" s="2"/>
      <c r="Z70" s="2">
        <f>IF(AND(Table2[[#This Row],[GameIsOver]]=1,Table2[[#This Row],[ActualHomeScore]]*Table2[[#This Row],[ActualAwayScore]]=0), 1,0)</f>
        <v>1</v>
      </c>
      <c r="AA70" s="2">
        <f>IF(Table2[[#This Row],[GameIsOver]]=0,0, IF(Table2[[#This Row],[ActualWinner]]=Table2[[#This Row],[AwayTeam]], 2, IF(OR(Table2[[#This Row],[ActualResult]]="OT", Table2[[#This Row],[ActualResult]]="SO"), 1, 0)))</f>
        <v>1</v>
      </c>
      <c r="AB70" s="2">
        <f>IF(Table2[[#This Row],[GameIsOver]]= 0, 0, IF(Table2[[#This Row],[ActualWinner]]=Table2[[#This Row],[HomeTeam]], 2, IF(OR(Table2[[#This Row],[ActualResult]]="OT", Table2[[#This Row],[ActualResult]]="SO"), 1, 0)))</f>
        <v>2</v>
      </c>
      <c r="AC70" s="33">
        <f>(($AR$11)*IF(Table2[[#This Row],[CorrectWinnerPrediction]]="Y", 1, 0))+(($AR$12)*IF(Table2[[#This Row],[CorrectAwayScorePrediction]]="Y", 1, 0))+(($AR$13)*IF(Table2[[#This Row],[CorrectHomeScorePrediction]]="Y", 1, 0))</f>
        <v>0.8</v>
      </c>
      <c r="AD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0" s="4" t="str">
        <f>IF(WEEKDAY(Table2[[#This Row],[GameDate]])=1,"SUN",IF(WEEKDAY(Table2[[#This Row],[GameDate]])=2,"MON",IF(WEEKDAY(Table2[[#This Row],[GameDate]])=3,"TUE",IF(WEEKDAY(Table2[[#This Row],[GameDate]])=4,"WED",IF(WEEKDAY(Table2[[#This Row],[GameDate]])=5,"THU",IF(WEEKDAY(Table2[[#This Row],[GameDate]])=6,"FRI", "SAT"))))))</f>
        <v>THU</v>
      </c>
      <c r="AF70" s="2">
        <f>Table2[[#This Row],[ActualAwayScore]]-Table2[[#This Row],[PredictedAwayScore]]</f>
        <v>-4</v>
      </c>
      <c r="AG70" s="2">
        <f>Table2[[#This Row],[ActualHomeScore]]-Table2[[#This Row],[PredictedHomeScore]]</f>
        <v>-4</v>
      </c>
      <c r="AH70" s="2">
        <f t="shared" si="8"/>
        <v>-6</v>
      </c>
      <c r="AI70" s="2">
        <f t="shared" si="9"/>
        <v>0</v>
      </c>
    </row>
    <row r="71" spans="1:35" x14ac:dyDescent="0.25">
      <c r="A71" s="4">
        <v>45581</v>
      </c>
      <c r="B71" s="4">
        <v>45582</v>
      </c>
      <c r="C71" s="7" t="s">
        <v>181</v>
      </c>
      <c r="D71" s="2" t="s">
        <v>23</v>
      </c>
      <c r="E71" s="2" t="s">
        <v>35</v>
      </c>
      <c r="F71" s="2">
        <v>4</v>
      </c>
      <c r="G71" s="2">
        <v>0</v>
      </c>
      <c r="H71" s="2" t="str">
        <f t="shared" si="5"/>
        <v>EDM</v>
      </c>
      <c r="I71" s="2" t="s">
        <v>40</v>
      </c>
      <c r="J71" s="2">
        <v>4</v>
      </c>
      <c r="K71" s="2">
        <v>2</v>
      </c>
      <c r="L71" s="2" t="str">
        <f t="shared" si="6"/>
        <v>EDM</v>
      </c>
      <c r="M71" s="2" t="s">
        <v>40</v>
      </c>
      <c r="N71" s="2">
        <f>IF(ISBLANK(Table2[[#This Row],[ActualResult]]), 0, 1)</f>
        <v>1</v>
      </c>
      <c r="O71" s="2" t="str">
        <f>IF(ISBLANK(Table2[[#This Row],[ActualResult]]), "_", IF(Table2[[#This Row],[ActualWinner]]=Table2[[#This Row],[PredictedWinner]], "Y", "N"))</f>
        <v>Y</v>
      </c>
      <c r="P71" s="2" t="str">
        <f>IF(Table2[[#This Row],[ActualAwayScore]]&gt;Table2[[#This Row],[PredictedAwayScore]], "N", IF(ISBLANK(Table2[[#This Row],[ActualResult]]), "_", IF(Table2[[#This Row],[ActualAwayScore]]=Table2[[#This Row],[PredictedAwayScore]], "Y", "N")))</f>
        <v>Y</v>
      </c>
      <c r="Q71" s="2" t="str">
        <f>IF(Table2[[#This Row],[ActualHomeScore]]&gt;Table2[[#This Row],[PredictedHomeScore]],"N", IF(ISBLANK(Table2[[#This Row],[ActualResult]]), "_", IF(Table2[[#This Row],[ActualHomeScore]]=Table2[[#This Row],[PredictedHomeScore]], "Y", "N")))</f>
        <v>N</v>
      </c>
      <c r="R71" s="2">
        <v>1</v>
      </c>
      <c r="S71" s="2" t="str">
        <f t="shared" si="7"/>
        <v>NSH</v>
      </c>
      <c r="T71" s="2">
        <f>IF(INDEX(StatsRegularSeason20242025!$A$2:$C$33,MATCH(Table2[[#This Row],[AwayTeam]],StatsRegularSeason20242025!$A$2:$A$33,0),2)=INDEX(StatsRegularSeason20242025!$A$2:$C$33,MATCH(Table2[[#This Row],[HomeTeam]],StatsRegularSeason20242025!$A$2:$A$33,0),2),1,0)</f>
        <v>1</v>
      </c>
      <c r="U71" s="2">
        <f>IF(INDEX(StatsRegularSeason20242025!$A$2:$C$33,MATCH(Table2[[#This Row],[AwayTeam]],StatsRegularSeason20242025!$A$2:$A$33,0),3)=INDEX(StatsRegularSeason20242025!$A$2:$C$33,MATCH(Table2[[#This Row],[HomeTeam]],StatsRegularSeason20242025!$A$2:$A$33,0),3),1,0)</f>
        <v>0</v>
      </c>
      <c r="V71" s="2">
        <f>IF(Table2[[#This Row],[InterConf]]=1,IF(Table2[[#This Row],[InterDiv]]=0, 1, 0), 0)</f>
        <v>1</v>
      </c>
      <c r="W71" s="2">
        <f>IF(INDEX(StatsRegularSeason20242025!$A$2:$C$33,MATCH(Table2[[#This Row],[AwayTeam]],StatsRegularSeason20242025!$A$2:$A$33,0),2)&lt;&gt;INDEX(StatsRegularSeason20242025!$A$2:$C$33,MATCH(Table2[[#This Row],[HomeTeam]],StatsRegularSeason20242025!$A$2:$A$33,0),2),1,0)</f>
        <v>0</v>
      </c>
      <c r="X71" s="2"/>
      <c r="Y71" s="2" t="s">
        <v>1455</v>
      </c>
      <c r="Z71" s="2">
        <f>IF(AND(Table2[[#This Row],[GameIsOver]]=1,Table2[[#This Row],[ActualHomeScore]]*Table2[[#This Row],[ActualAwayScore]]=0), 1,0)</f>
        <v>0</v>
      </c>
      <c r="AA71" s="2">
        <f>IF(Table2[[#This Row],[GameIsOver]]=0,0, IF(Table2[[#This Row],[ActualWinner]]=Table2[[#This Row],[AwayTeam]], 2, IF(OR(Table2[[#This Row],[ActualResult]]="OT", Table2[[#This Row],[ActualResult]]="SO"), 1, 0)))</f>
        <v>2</v>
      </c>
      <c r="AB71" s="2">
        <f>IF(Table2[[#This Row],[GameIsOver]]= 0, 0, IF(Table2[[#This Row],[ActualWinner]]=Table2[[#This Row],[HomeTeam]], 2, IF(OR(Table2[[#This Row],[ActualResult]]="OT", Table2[[#This Row],[ActualResult]]="SO"), 1, 0)))</f>
        <v>0</v>
      </c>
      <c r="AC71" s="33">
        <f>(($AR$11)*IF(Table2[[#This Row],[CorrectWinnerPrediction]]="Y", 1, 0))+(($AR$12)*IF(Table2[[#This Row],[CorrectAwayScorePrediction]]="Y", 1, 0))+(($AR$13)*IF(Table2[[#This Row],[CorrectHomeScorePrediction]]="Y", 1, 0))</f>
        <v>0.9</v>
      </c>
      <c r="AD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1" s="4" t="str">
        <f>IF(WEEKDAY(Table2[[#This Row],[GameDate]])=1,"SUN",IF(WEEKDAY(Table2[[#This Row],[GameDate]])=2,"MON",IF(WEEKDAY(Table2[[#This Row],[GameDate]])=3,"TUE",IF(WEEKDAY(Table2[[#This Row],[GameDate]])=4,"WED",IF(WEEKDAY(Table2[[#This Row],[GameDate]])=5,"THU",IF(WEEKDAY(Table2[[#This Row],[GameDate]])=6,"FRI", "SAT"))))))</f>
        <v>THU</v>
      </c>
      <c r="AF71" s="2">
        <f>Table2[[#This Row],[ActualAwayScore]]-Table2[[#This Row],[PredictedAwayScore]]</f>
        <v>0</v>
      </c>
      <c r="AG71" s="2">
        <f>Table2[[#This Row],[ActualHomeScore]]-Table2[[#This Row],[PredictedHomeScore]]</f>
        <v>2</v>
      </c>
      <c r="AH71" s="2">
        <f t="shared" si="8"/>
        <v>-6</v>
      </c>
      <c r="AI71" s="2">
        <f t="shared" si="9"/>
        <v>0</v>
      </c>
    </row>
    <row r="72" spans="1:35" x14ac:dyDescent="0.25">
      <c r="A72" s="4">
        <v>45581</v>
      </c>
      <c r="B72" s="4">
        <v>45582</v>
      </c>
      <c r="C72" s="7" t="s">
        <v>182</v>
      </c>
      <c r="D72" s="2" t="s">
        <v>38</v>
      </c>
      <c r="E72" s="2" t="s">
        <v>17</v>
      </c>
      <c r="F72" s="2">
        <v>2</v>
      </c>
      <c r="G72" s="2">
        <v>6</v>
      </c>
      <c r="H72" s="2" t="str">
        <f t="shared" si="5"/>
        <v>CHI</v>
      </c>
      <c r="I72" s="2" t="s">
        <v>40</v>
      </c>
      <c r="J72" s="2">
        <v>2</v>
      </c>
      <c r="K72" s="2">
        <v>4</v>
      </c>
      <c r="L72" s="2" t="str">
        <f t="shared" si="6"/>
        <v>CHI</v>
      </c>
      <c r="M72" s="2" t="s">
        <v>40</v>
      </c>
      <c r="N72" s="2">
        <f>IF(ISBLANK(Table2[[#This Row],[ActualResult]]), 0, 1)</f>
        <v>1</v>
      </c>
      <c r="O72" s="2" t="str">
        <f>IF(ISBLANK(Table2[[#This Row],[ActualResult]]), "_", IF(Table2[[#This Row],[ActualWinner]]=Table2[[#This Row],[PredictedWinner]], "Y", "N"))</f>
        <v>Y</v>
      </c>
      <c r="P72" s="2" t="str">
        <f>IF(Table2[[#This Row],[ActualAwayScore]]&gt;Table2[[#This Row],[PredictedAwayScore]], "N", IF(ISBLANK(Table2[[#This Row],[ActualResult]]), "_", IF(Table2[[#This Row],[ActualAwayScore]]=Table2[[#This Row],[PredictedAwayScore]], "Y", "N")))</f>
        <v>Y</v>
      </c>
      <c r="Q72" s="2" t="str">
        <f>IF(Table2[[#This Row],[ActualHomeScore]]&gt;Table2[[#This Row],[PredictedHomeScore]],"N", IF(ISBLANK(Table2[[#This Row],[ActualResult]]), "_", IF(Table2[[#This Row],[ActualHomeScore]]=Table2[[#This Row],[PredictedHomeScore]], "Y", "N")))</f>
        <v>N</v>
      </c>
      <c r="R72" s="2">
        <v>0</v>
      </c>
      <c r="S72" s="2" t="str">
        <f t="shared" si="7"/>
        <v>SJS</v>
      </c>
      <c r="T72" s="2">
        <f>IF(INDEX(StatsRegularSeason20242025!$A$2:$C$33,MATCH(Table2[[#This Row],[AwayTeam]],StatsRegularSeason20242025!$A$2:$A$33,0),2)=INDEX(StatsRegularSeason20242025!$A$2:$C$33,MATCH(Table2[[#This Row],[HomeTeam]],StatsRegularSeason20242025!$A$2:$A$33,0),2),1,0)</f>
        <v>1</v>
      </c>
      <c r="U72" s="2">
        <f>IF(INDEX(StatsRegularSeason20242025!$A$2:$C$33,MATCH(Table2[[#This Row],[AwayTeam]],StatsRegularSeason20242025!$A$2:$A$33,0),3)=INDEX(StatsRegularSeason20242025!$A$2:$C$33,MATCH(Table2[[#This Row],[HomeTeam]],StatsRegularSeason20242025!$A$2:$A$33,0),3),1,0)</f>
        <v>0</v>
      </c>
      <c r="V72" s="2">
        <f>IF(Table2[[#This Row],[InterConf]]=1,IF(Table2[[#This Row],[InterDiv]]=0, 1, 0), 0)</f>
        <v>1</v>
      </c>
      <c r="W72" s="2">
        <f>IF(INDEX(StatsRegularSeason20242025!$A$2:$C$33,MATCH(Table2[[#This Row],[AwayTeam]],StatsRegularSeason20242025!$A$2:$A$33,0),2)&lt;&gt;INDEX(StatsRegularSeason20242025!$A$2:$C$33,MATCH(Table2[[#This Row],[HomeTeam]],StatsRegularSeason20242025!$A$2:$A$33,0),2),1,0)</f>
        <v>0</v>
      </c>
      <c r="X72" s="2"/>
      <c r="Y72" s="2"/>
      <c r="Z72" s="2">
        <f>IF(AND(Table2[[#This Row],[GameIsOver]]=1,Table2[[#This Row],[ActualHomeScore]]*Table2[[#This Row],[ActualAwayScore]]=0), 1,0)</f>
        <v>0</v>
      </c>
      <c r="AA72" s="2">
        <f>IF(Table2[[#This Row],[GameIsOver]]=0,0, IF(Table2[[#This Row],[ActualWinner]]=Table2[[#This Row],[AwayTeam]], 2, IF(OR(Table2[[#This Row],[ActualResult]]="OT", Table2[[#This Row],[ActualResult]]="SO"), 1, 0)))</f>
        <v>0</v>
      </c>
      <c r="AB72" s="2">
        <f>IF(Table2[[#This Row],[GameIsOver]]= 0, 0, IF(Table2[[#This Row],[ActualWinner]]=Table2[[#This Row],[HomeTeam]], 2, IF(OR(Table2[[#This Row],[ActualResult]]="OT", Table2[[#This Row],[ActualResult]]="SO"), 1, 0)))</f>
        <v>2</v>
      </c>
      <c r="AC72" s="33">
        <f>(($AR$11)*IF(Table2[[#This Row],[CorrectWinnerPrediction]]="Y", 1, 0))+(($AR$12)*IF(Table2[[#This Row],[CorrectAwayScorePrediction]]="Y", 1, 0))+(($AR$13)*IF(Table2[[#This Row],[CorrectHomeScorePrediction]]="Y", 1, 0))</f>
        <v>0.9</v>
      </c>
      <c r="AD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2" s="4" t="str">
        <f>IF(WEEKDAY(Table2[[#This Row],[GameDate]])=1,"SUN",IF(WEEKDAY(Table2[[#This Row],[GameDate]])=2,"MON",IF(WEEKDAY(Table2[[#This Row],[GameDate]])=3,"TUE",IF(WEEKDAY(Table2[[#This Row],[GameDate]])=4,"WED",IF(WEEKDAY(Table2[[#This Row],[GameDate]])=5,"THU",IF(WEEKDAY(Table2[[#This Row],[GameDate]])=6,"FRI", "SAT"))))))</f>
        <v>THU</v>
      </c>
      <c r="AF72" s="2">
        <f>Table2[[#This Row],[ActualAwayScore]]-Table2[[#This Row],[PredictedAwayScore]]</f>
        <v>0</v>
      </c>
      <c r="AG72" s="2">
        <f>Table2[[#This Row],[ActualHomeScore]]-Table2[[#This Row],[PredictedHomeScore]]</f>
        <v>-2</v>
      </c>
      <c r="AH72" s="2">
        <f t="shared" si="8"/>
        <v>-6</v>
      </c>
      <c r="AI72" s="2">
        <f t="shared" si="9"/>
        <v>0</v>
      </c>
    </row>
    <row r="73" spans="1:35" x14ac:dyDescent="0.25">
      <c r="A73" s="5">
        <v>45581</v>
      </c>
      <c r="B73" s="5">
        <v>45582</v>
      </c>
      <c r="C73" s="8" t="s">
        <v>183</v>
      </c>
      <c r="D73" s="3" t="s">
        <v>45</v>
      </c>
      <c r="E73" s="3" t="s">
        <v>12</v>
      </c>
      <c r="F73" s="3">
        <v>4</v>
      </c>
      <c r="G73" s="3">
        <v>2</v>
      </c>
      <c r="H73" s="3" t="str">
        <f t="shared" si="5"/>
        <v>PHI</v>
      </c>
      <c r="I73" s="3" t="s">
        <v>40</v>
      </c>
      <c r="J73" s="3">
        <v>4</v>
      </c>
      <c r="K73" s="3">
        <v>6</v>
      </c>
      <c r="L73" s="2" t="str">
        <f t="shared" si="6"/>
        <v>SEA</v>
      </c>
      <c r="M73" s="3" t="s">
        <v>40</v>
      </c>
      <c r="N73" s="3">
        <f>IF(ISBLANK(Table2[[#This Row],[ActualResult]]), 0, 1)</f>
        <v>1</v>
      </c>
      <c r="O73" s="3" t="str">
        <f>IF(ISBLANK(Table2[[#This Row],[ActualResult]]), "_", IF(Table2[[#This Row],[ActualWinner]]=Table2[[#This Row],[PredictedWinner]], "Y", "N"))</f>
        <v>N</v>
      </c>
      <c r="P73" s="3" t="str">
        <f>IF(Table2[[#This Row],[ActualAwayScore]]&gt;Table2[[#This Row],[PredictedAwayScore]], "N", IF(ISBLANK(Table2[[#This Row],[ActualResult]]), "_", IF(Table2[[#This Row],[ActualAwayScore]]=Table2[[#This Row],[PredictedAwayScore]], "Y", "N")))</f>
        <v>Y</v>
      </c>
      <c r="Q73" s="3" t="str">
        <f>IF(Table2[[#This Row],[ActualHomeScore]]&gt;Table2[[#This Row],[PredictedHomeScore]],"N", IF(ISBLANK(Table2[[#This Row],[ActualResult]]), "_", IF(Table2[[#This Row],[ActualHomeScore]]=Table2[[#This Row],[PredictedHomeScore]], "Y", "N")))</f>
        <v>N</v>
      </c>
      <c r="R73" s="2">
        <v>0</v>
      </c>
      <c r="S73" s="2" t="str">
        <f t="shared" si="7"/>
        <v>PHI</v>
      </c>
      <c r="T73" s="2">
        <f>IF(INDEX(StatsRegularSeason20242025!$A$2:$C$33,MATCH(Table2[[#This Row],[AwayTeam]],StatsRegularSeason20242025!$A$2:$A$33,0),2)=INDEX(StatsRegularSeason20242025!$A$2:$C$33,MATCH(Table2[[#This Row],[HomeTeam]],StatsRegularSeason20242025!$A$2:$A$33,0),2),1,0)</f>
        <v>0</v>
      </c>
      <c r="U73" s="2">
        <f>IF(INDEX(StatsRegularSeason20242025!$A$2:$C$33,MATCH(Table2[[#This Row],[AwayTeam]],StatsRegularSeason20242025!$A$2:$A$33,0),3)=INDEX(StatsRegularSeason20242025!$A$2:$C$33,MATCH(Table2[[#This Row],[HomeTeam]],StatsRegularSeason20242025!$A$2:$A$33,0),3),1,0)</f>
        <v>0</v>
      </c>
      <c r="V73" s="2">
        <f>IF(Table2[[#This Row],[InterConf]]=1,IF(Table2[[#This Row],[InterDiv]]=0, 1, 0), 0)</f>
        <v>0</v>
      </c>
      <c r="W73" s="2">
        <f>IF(INDEX(StatsRegularSeason20242025!$A$2:$C$33,MATCH(Table2[[#This Row],[AwayTeam]],StatsRegularSeason20242025!$A$2:$A$33,0),2)&lt;&gt;INDEX(StatsRegularSeason20242025!$A$2:$C$33,MATCH(Table2[[#This Row],[HomeTeam]],StatsRegularSeason20242025!$A$2:$A$33,0),2),1,0)</f>
        <v>1</v>
      </c>
      <c r="X73" s="2"/>
      <c r="Y73" s="2"/>
      <c r="Z73" s="2">
        <f>IF(AND(Table2[[#This Row],[GameIsOver]]=1,Table2[[#This Row],[ActualHomeScore]]*Table2[[#This Row],[ActualAwayScore]]=0), 1,0)</f>
        <v>0</v>
      </c>
      <c r="AA73" s="2">
        <f>IF(Table2[[#This Row],[GameIsOver]]=0,0, IF(Table2[[#This Row],[ActualWinner]]=Table2[[#This Row],[AwayTeam]], 2, IF(OR(Table2[[#This Row],[ActualResult]]="OT", Table2[[#This Row],[ActualResult]]="SO"), 1, 0)))</f>
        <v>0</v>
      </c>
      <c r="AB73" s="2">
        <f>IF(Table2[[#This Row],[GameIsOver]]= 0, 0, IF(Table2[[#This Row],[ActualWinner]]=Table2[[#This Row],[HomeTeam]], 2, IF(OR(Table2[[#This Row],[ActualResult]]="OT", Table2[[#This Row],[ActualResult]]="SO"), 1, 0)))</f>
        <v>2</v>
      </c>
      <c r="AC73" s="33">
        <f>(($AR$11)*IF(Table2[[#This Row],[CorrectWinnerPrediction]]="Y", 1, 0))+(($AR$12)*IF(Table2[[#This Row],[CorrectAwayScorePrediction]]="Y", 1, 0))+(($AR$13)*IF(Table2[[#This Row],[CorrectHomeScorePrediction]]="Y", 1, 0))</f>
        <v>0.1</v>
      </c>
      <c r="AD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3" s="5" t="str">
        <f>IF(WEEKDAY(Table2[[#This Row],[GameDate]])=1,"SUN",IF(WEEKDAY(Table2[[#This Row],[GameDate]])=2,"MON",IF(WEEKDAY(Table2[[#This Row],[GameDate]])=3,"TUE",IF(WEEKDAY(Table2[[#This Row],[GameDate]])=4,"WED",IF(WEEKDAY(Table2[[#This Row],[GameDate]])=5,"THU",IF(WEEKDAY(Table2[[#This Row],[GameDate]])=6,"FRI", "SAT"))))))</f>
        <v>THU</v>
      </c>
      <c r="AF73" s="2">
        <f>Table2[[#This Row],[ActualAwayScore]]-Table2[[#This Row],[PredictedAwayScore]]</f>
        <v>0</v>
      </c>
      <c r="AG73" s="2">
        <f>Table2[[#This Row],[ActualHomeScore]]-Table2[[#This Row],[PredictedHomeScore]]</f>
        <v>4</v>
      </c>
      <c r="AH73" s="2">
        <f t="shared" si="8"/>
        <v>-6</v>
      </c>
      <c r="AI73" s="2">
        <f t="shared" si="9"/>
        <v>0</v>
      </c>
    </row>
    <row r="74" spans="1:35" x14ac:dyDescent="0.25">
      <c r="A74" s="4">
        <v>45582</v>
      </c>
      <c r="B74" s="4">
        <v>45583</v>
      </c>
      <c r="C74" s="7" t="s">
        <v>184</v>
      </c>
      <c r="D74" s="2" t="s">
        <v>44</v>
      </c>
      <c r="E74" s="2" t="s">
        <v>21</v>
      </c>
      <c r="F74" s="2">
        <v>4</v>
      </c>
      <c r="G74" s="2">
        <v>1</v>
      </c>
      <c r="H74" s="2" t="str">
        <f t="shared" si="5"/>
        <v>CAR</v>
      </c>
      <c r="I74" s="2" t="s">
        <v>40</v>
      </c>
      <c r="J74" s="2">
        <v>4</v>
      </c>
      <c r="K74" s="2">
        <v>1</v>
      </c>
      <c r="L74" s="13" t="str">
        <f t="shared" si="6"/>
        <v>CAR</v>
      </c>
      <c r="M74" s="2" t="s">
        <v>40</v>
      </c>
      <c r="N74" s="2">
        <f>IF(ISBLANK(Table2[[#This Row],[ActualResult]]), 0, 1)</f>
        <v>1</v>
      </c>
      <c r="O74" s="2" t="str">
        <f>IF(ISBLANK(Table2[[#This Row],[ActualResult]]), "_", IF(Table2[[#This Row],[ActualWinner]]=Table2[[#This Row],[PredictedWinner]], "Y", "N"))</f>
        <v>Y</v>
      </c>
      <c r="P74" s="2" t="str">
        <f>IF(Table2[[#This Row],[ActualAwayScore]]&gt;Table2[[#This Row],[PredictedAwayScore]], "N", IF(ISBLANK(Table2[[#This Row],[ActualResult]]), "_", IF(Table2[[#This Row],[ActualAwayScore]]=Table2[[#This Row],[PredictedAwayScore]], "Y", "N")))</f>
        <v>Y</v>
      </c>
      <c r="Q74" s="2" t="str">
        <f>IF(Table2[[#This Row],[ActualHomeScore]]&gt;Table2[[#This Row],[PredictedHomeScore]],"N", IF(ISBLANK(Table2[[#This Row],[ActualResult]]), "_", IF(Table2[[#This Row],[ActualHomeScore]]=Table2[[#This Row],[PredictedHomeScore]], "Y", "N")))</f>
        <v>Y</v>
      </c>
      <c r="R74" s="2">
        <v>1</v>
      </c>
      <c r="S74" s="2" t="str">
        <f t="shared" si="7"/>
        <v>PIT</v>
      </c>
      <c r="T74" s="2">
        <f>IF(INDEX(StatsRegularSeason20242025!$A$2:$C$33,MATCH(Table2[[#This Row],[AwayTeam]],StatsRegularSeason20242025!$A$2:$A$33,0),2)=INDEX(StatsRegularSeason20242025!$A$2:$C$33,MATCH(Table2[[#This Row],[HomeTeam]],StatsRegularSeason20242025!$A$2:$A$33,0),2),1,0)</f>
        <v>1</v>
      </c>
      <c r="U74" s="2">
        <f>IF(INDEX(StatsRegularSeason20242025!$A$2:$C$33,MATCH(Table2[[#This Row],[AwayTeam]],StatsRegularSeason20242025!$A$2:$A$33,0),3)=INDEX(StatsRegularSeason20242025!$A$2:$C$33,MATCH(Table2[[#This Row],[HomeTeam]],StatsRegularSeason20242025!$A$2:$A$33,0),3),1,0)</f>
        <v>1</v>
      </c>
      <c r="V74" s="2">
        <f>IF(Table2[[#This Row],[InterConf]]=1,IF(Table2[[#This Row],[InterDiv]]=0, 1, 0), 0)</f>
        <v>0</v>
      </c>
      <c r="W74" s="2">
        <f>IF(INDEX(StatsRegularSeason20242025!$A$2:$C$33,MATCH(Table2[[#This Row],[AwayTeam]],StatsRegularSeason20242025!$A$2:$A$33,0),2)&lt;&gt;INDEX(StatsRegularSeason20242025!$A$2:$C$33,MATCH(Table2[[#This Row],[HomeTeam]],StatsRegularSeason20242025!$A$2:$A$33,0),2),1,0)</f>
        <v>0</v>
      </c>
      <c r="X74" s="2"/>
      <c r="Y74" s="2"/>
      <c r="Z74" s="2">
        <f>IF(AND(Table2[[#This Row],[GameIsOver]]=1,Table2[[#This Row],[ActualHomeScore]]*Table2[[#This Row],[ActualAwayScore]]=0), 1,0)</f>
        <v>0</v>
      </c>
      <c r="AA74" s="2">
        <f>IF(Table2[[#This Row],[GameIsOver]]=0,0, IF(Table2[[#This Row],[ActualWinner]]=Table2[[#This Row],[AwayTeam]], 2, IF(OR(Table2[[#This Row],[ActualResult]]="OT", Table2[[#This Row],[ActualResult]]="SO"), 1, 0)))</f>
        <v>2</v>
      </c>
      <c r="AB74" s="2">
        <f>IF(Table2[[#This Row],[GameIsOver]]= 0, 0, IF(Table2[[#This Row],[ActualWinner]]=Table2[[#This Row],[HomeTeam]], 2, IF(OR(Table2[[#This Row],[ActualResult]]="OT", Table2[[#This Row],[ActualResult]]="SO"), 1, 0)))</f>
        <v>0</v>
      </c>
      <c r="AC74" s="33">
        <f>(($AR$11)*IF(Table2[[#This Row],[CorrectWinnerPrediction]]="Y", 1, 0))+(($AR$12)*IF(Table2[[#This Row],[CorrectAwayScorePrediction]]="Y", 1, 0))+(($AR$13)*IF(Table2[[#This Row],[CorrectHomeScorePrediction]]="Y", 1, 0))</f>
        <v>1</v>
      </c>
      <c r="AD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74" s="4" t="str">
        <f>IF(WEEKDAY(Table2[[#This Row],[GameDate]])=1,"SUN",IF(WEEKDAY(Table2[[#This Row],[GameDate]])=2,"MON",IF(WEEKDAY(Table2[[#This Row],[GameDate]])=3,"TUE",IF(WEEKDAY(Table2[[#This Row],[GameDate]])=4,"WED",IF(WEEKDAY(Table2[[#This Row],[GameDate]])=5,"THU",IF(WEEKDAY(Table2[[#This Row],[GameDate]])=6,"FRI", "SAT"))))))</f>
        <v>FRI</v>
      </c>
      <c r="AF74" s="2">
        <f>Table2[[#This Row],[ActualAwayScore]]-Table2[[#This Row],[PredictedAwayScore]]</f>
        <v>0</v>
      </c>
      <c r="AG74" s="2">
        <f>Table2[[#This Row],[ActualHomeScore]]-Table2[[#This Row],[PredictedHomeScore]]</f>
        <v>0</v>
      </c>
      <c r="AH74" s="2">
        <f t="shared" si="8"/>
        <v>3</v>
      </c>
      <c r="AI74" s="2">
        <f t="shared" si="9"/>
        <v>3</v>
      </c>
    </row>
    <row r="75" spans="1:35" x14ac:dyDescent="0.25">
      <c r="A75" s="4">
        <v>45582</v>
      </c>
      <c r="B75" s="4">
        <v>45583</v>
      </c>
      <c r="C75" s="7" t="s">
        <v>185</v>
      </c>
      <c r="D75" s="2" t="s">
        <v>38</v>
      </c>
      <c r="E75" s="2" t="s">
        <v>22</v>
      </c>
      <c r="F75" s="2">
        <v>1</v>
      </c>
      <c r="G75" s="2">
        <v>5</v>
      </c>
      <c r="H75" s="2" t="str">
        <f t="shared" si="5"/>
        <v>WPG</v>
      </c>
      <c r="I75" s="2" t="s">
        <v>40</v>
      </c>
      <c r="J75" s="2">
        <v>3</v>
      </c>
      <c r="K75" s="2">
        <v>8</v>
      </c>
      <c r="L75" s="2" t="str">
        <f t="shared" si="6"/>
        <v>WPG</v>
      </c>
      <c r="M75" s="2" t="s">
        <v>40</v>
      </c>
      <c r="N75" s="2">
        <f>IF(ISBLANK(Table2[[#This Row],[ActualResult]]), 0, 1)</f>
        <v>1</v>
      </c>
      <c r="O75" s="2" t="str">
        <f>IF(ISBLANK(Table2[[#This Row],[ActualResult]]), "_", IF(Table2[[#This Row],[ActualWinner]]=Table2[[#This Row],[PredictedWinner]], "Y", "N"))</f>
        <v>Y</v>
      </c>
      <c r="P75" s="2" t="str">
        <f>IF(Table2[[#This Row],[ActualAwayScore]]&gt;Table2[[#This Row],[PredictedAwayScore]], "N", IF(ISBLANK(Table2[[#This Row],[ActualResult]]), "_", IF(Table2[[#This Row],[ActualAwayScore]]=Table2[[#This Row],[PredictedAwayScore]], "Y", "N")))</f>
        <v>N</v>
      </c>
      <c r="Q75" s="2" t="str">
        <f>IF(Table2[[#This Row],[ActualHomeScore]]&gt;Table2[[#This Row],[PredictedHomeScore]],"N", IF(ISBLANK(Table2[[#This Row],[ActualResult]]), "_", IF(Table2[[#This Row],[ActualHomeScore]]=Table2[[#This Row],[PredictedHomeScore]], "Y", "N")))</f>
        <v>N</v>
      </c>
      <c r="R75" s="2">
        <v>1</v>
      </c>
      <c r="S75" s="2" t="str">
        <f t="shared" si="7"/>
        <v>SJS</v>
      </c>
      <c r="T75" s="2">
        <f>IF(INDEX(StatsRegularSeason20242025!$A$2:$C$33,MATCH(Table2[[#This Row],[AwayTeam]],StatsRegularSeason20242025!$A$2:$A$33,0),2)=INDEX(StatsRegularSeason20242025!$A$2:$C$33,MATCH(Table2[[#This Row],[HomeTeam]],StatsRegularSeason20242025!$A$2:$A$33,0),2),1,0)</f>
        <v>1</v>
      </c>
      <c r="U75" s="2">
        <f>IF(INDEX(StatsRegularSeason20242025!$A$2:$C$33,MATCH(Table2[[#This Row],[AwayTeam]],StatsRegularSeason20242025!$A$2:$A$33,0),3)=INDEX(StatsRegularSeason20242025!$A$2:$C$33,MATCH(Table2[[#This Row],[HomeTeam]],StatsRegularSeason20242025!$A$2:$A$33,0),3),1,0)</f>
        <v>0</v>
      </c>
      <c r="V75" s="2">
        <f>IF(Table2[[#This Row],[InterConf]]=1,IF(Table2[[#This Row],[InterDiv]]=0, 1, 0), 0)</f>
        <v>1</v>
      </c>
      <c r="W75" s="2">
        <f>IF(INDEX(StatsRegularSeason20242025!$A$2:$C$33,MATCH(Table2[[#This Row],[AwayTeam]],StatsRegularSeason20242025!$A$2:$A$33,0),2)&lt;&gt;INDEX(StatsRegularSeason20242025!$A$2:$C$33,MATCH(Table2[[#This Row],[HomeTeam]],StatsRegularSeason20242025!$A$2:$A$33,0),2),1,0)</f>
        <v>0</v>
      </c>
      <c r="X75" s="2"/>
      <c r="Y75" s="2"/>
      <c r="Z75" s="2">
        <f>IF(AND(Table2[[#This Row],[GameIsOver]]=1,Table2[[#This Row],[ActualHomeScore]]*Table2[[#This Row],[ActualAwayScore]]=0), 1,0)</f>
        <v>0</v>
      </c>
      <c r="AA75" s="2">
        <f>IF(Table2[[#This Row],[GameIsOver]]=0,0, IF(Table2[[#This Row],[ActualWinner]]=Table2[[#This Row],[AwayTeam]], 2, IF(OR(Table2[[#This Row],[ActualResult]]="OT", Table2[[#This Row],[ActualResult]]="SO"), 1, 0)))</f>
        <v>0</v>
      </c>
      <c r="AB75" s="2">
        <f>IF(Table2[[#This Row],[GameIsOver]]= 0, 0, IF(Table2[[#This Row],[ActualWinner]]=Table2[[#This Row],[HomeTeam]], 2, IF(OR(Table2[[#This Row],[ActualResult]]="OT", Table2[[#This Row],[ActualResult]]="SO"), 1, 0)))</f>
        <v>2</v>
      </c>
      <c r="AC75" s="33">
        <f>(($AR$11)*IF(Table2[[#This Row],[CorrectWinnerPrediction]]="Y", 1, 0))+(($AR$12)*IF(Table2[[#This Row],[CorrectAwayScorePrediction]]="Y", 1, 0))+(($AR$13)*IF(Table2[[#This Row],[CorrectHomeScorePrediction]]="Y", 1, 0))</f>
        <v>0.8</v>
      </c>
      <c r="AD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5" s="4" t="str">
        <f>IF(WEEKDAY(Table2[[#This Row],[GameDate]])=1,"SUN",IF(WEEKDAY(Table2[[#This Row],[GameDate]])=2,"MON",IF(WEEKDAY(Table2[[#This Row],[GameDate]])=3,"TUE",IF(WEEKDAY(Table2[[#This Row],[GameDate]])=4,"WED",IF(WEEKDAY(Table2[[#This Row],[GameDate]])=5,"THU",IF(WEEKDAY(Table2[[#This Row],[GameDate]])=6,"FRI", "SAT"))))))</f>
        <v>FRI</v>
      </c>
      <c r="AF75" s="2">
        <f>Table2[[#This Row],[ActualAwayScore]]-Table2[[#This Row],[PredictedAwayScore]]</f>
        <v>2</v>
      </c>
      <c r="AG75" s="2">
        <f>Table2[[#This Row],[ActualHomeScore]]-Table2[[#This Row],[PredictedHomeScore]]</f>
        <v>3</v>
      </c>
      <c r="AH75" s="2">
        <f t="shared" si="8"/>
        <v>3</v>
      </c>
      <c r="AI75" s="2">
        <f t="shared" si="9"/>
        <v>3</v>
      </c>
    </row>
    <row r="76" spans="1:35" x14ac:dyDescent="0.25">
      <c r="A76" s="5">
        <v>45582</v>
      </c>
      <c r="B76" s="5">
        <v>45583</v>
      </c>
      <c r="C76" s="8" t="s">
        <v>186</v>
      </c>
      <c r="D76" s="3" t="s">
        <v>47</v>
      </c>
      <c r="E76" s="3" t="s">
        <v>26</v>
      </c>
      <c r="F76" s="3">
        <v>2</v>
      </c>
      <c r="G76" s="3">
        <v>4</v>
      </c>
      <c r="H76" s="3" t="str">
        <f t="shared" si="5"/>
        <v>COL</v>
      </c>
      <c r="I76" s="3" t="s">
        <v>40</v>
      </c>
      <c r="J76" s="3">
        <v>3</v>
      </c>
      <c r="K76" s="3">
        <v>4</v>
      </c>
      <c r="L76" s="2" t="str">
        <f t="shared" si="6"/>
        <v>COL</v>
      </c>
      <c r="M76" s="3" t="s">
        <v>77</v>
      </c>
      <c r="N76" s="3">
        <f>IF(ISBLANK(Table2[[#This Row],[ActualResult]]), 0, 1)</f>
        <v>1</v>
      </c>
      <c r="O76" s="3" t="str">
        <f>IF(ISBLANK(Table2[[#This Row],[ActualResult]]), "_", IF(Table2[[#This Row],[ActualWinner]]=Table2[[#This Row],[PredictedWinner]], "Y", "N"))</f>
        <v>Y</v>
      </c>
      <c r="P76" s="3" t="str">
        <f>IF(Table2[[#This Row],[ActualAwayScore]]&gt;Table2[[#This Row],[PredictedAwayScore]], "N", IF(ISBLANK(Table2[[#This Row],[ActualResult]]), "_", IF(Table2[[#This Row],[ActualAwayScore]]=Table2[[#This Row],[PredictedAwayScore]], "Y", "N")))</f>
        <v>N</v>
      </c>
      <c r="Q76" s="3" t="str">
        <f>IF(Table2[[#This Row],[ActualHomeScore]]&gt;Table2[[#This Row],[PredictedHomeScore]],"N", IF(ISBLANK(Table2[[#This Row],[ActualResult]]), "_", IF(Table2[[#This Row],[ActualHomeScore]]=Table2[[#This Row],[PredictedHomeScore]], "Y", "N")))</f>
        <v>Y</v>
      </c>
      <c r="R76" s="2">
        <v>1</v>
      </c>
      <c r="S76" s="2" t="str">
        <f t="shared" si="7"/>
        <v>ANA</v>
      </c>
      <c r="T76" s="2">
        <f>IF(INDEX(StatsRegularSeason20242025!$A$2:$C$33,MATCH(Table2[[#This Row],[AwayTeam]],StatsRegularSeason20242025!$A$2:$A$33,0),2)=INDEX(StatsRegularSeason20242025!$A$2:$C$33,MATCH(Table2[[#This Row],[HomeTeam]],StatsRegularSeason20242025!$A$2:$A$33,0),2),1,0)</f>
        <v>1</v>
      </c>
      <c r="U76" s="2">
        <f>IF(INDEX(StatsRegularSeason20242025!$A$2:$C$33,MATCH(Table2[[#This Row],[AwayTeam]],StatsRegularSeason20242025!$A$2:$A$33,0),3)=INDEX(StatsRegularSeason20242025!$A$2:$C$33,MATCH(Table2[[#This Row],[HomeTeam]],StatsRegularSeason20242025!$A$2:$A$33,0),3),1,0)</f>
        <v>0</v>
      </c>
      <c r="V76" s="2">
        <f>IF(Table2[[#This Row],[InterConf]]=1,IF(Table2[[#This Row],[InterDiv]]=0, 1, 0), 0)</f>
        <v>1</v>
      </c>
      <c r="W76" s="2">
        <f>IF(INDEX(StatsRegularSeason20242025!$A$2:$C$33,MATCH(Table2[[#This Row],[AwayTeam]],StatsRegularSeason20242025!$A$2:$A$33,0),2)&lt;&gt;INDEX(StatsRegularSeason20242025!$A$2:$C$33,MATCH(Table2[[#This Row],[HomeTeam]],StatsRegularSeason20242025!$A$2:$A$33,0),2),1,0)</f>
        <v>0</v>
      </c>
      <c r="X76" s="2"/>
      <c r="Y76" s="2"/>
      <c r="Z76" s="2">
        <f>IF(AND(Table2[[#This Row],[GameIsOver]]=1,Table2[[#This Row],[ActualHomeScore]]*Table2[[#This Row],[ActualAwayScore]]=0), 1,0)</f>
        <v>0</v>
      </c>
      <c r="AA76" s="2">
        <f>IF(Table2[[#This Row],[GameIsOver]]=0,0, IF(Table2[[#This Row],[ActualWinner]]=Table2[[#This Row],[AwayTeam]], 2, IF(OR(Table2[[#This Row],[ActualResult]]="OT", Table2[[#This Row],[ActualResult]]="SO"), 1, 0)))</f>
        <v>1</v>
      </c>
      <c r="AB76" s="2">
        <f>IF(Table2[[#This Row],[GameIsOver]]= 0, 0, IF(Table2[[#This Row],[ActualWinner]]=Table2[[#This Row],[HomeTeam]], 2, IF(OR(Table2[[#This Row],[ActualResult]]="OT", Table2[[#This Row],[ActualResult]]="SO"), 1, 0)))</f>
        <v>2</v>
      </c>
      <c r="AC76" s="33">
        <f>(($AR$11)*IF(Table2[[#This Row],[CorrectWinnerPrediction]]="Y", 1, 0))+(($AR$12)*IF(Table2[[#This Row],[CorrectAwayScorePrediction]]="Y", 1, 0))+(($AR$13)*IF(Table2[[#This Row],[CorrectHomeScorePrediction]]="Y", 1, 0))</f>
        <v>0.9</v>
      </c>
      <c r="AD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6" s="5" t="str">
        <f>IF(WEEKDAY(Table2[[#This Row],[GameDate]])=1,"SUN",IF(WEEKDAY(Table2[[#This Row],[GameDate]])=2,"MON",IF(WEEKDAY(Table2[[#This Row],[GameDate]])=3,"TUE",IF(WEEKDAY(Table2[[#This Row],[GameDate]])=4,"WED",IF(WEEKDAY(Table2[[#This Row],[GameDate]])=5,"THU",IF(WEEKDAY(Table2[[#This Row],[GameDate]])=6,"FRI", "SAT"))))))</f>
        <v>FRI</v>
      </c>
      <c r="AF76" s="2">
        <f>Table2[[#This Row],[ActualAwayScore]]-Table2[[#This Row],[PredictedAwayScore]]</f>
        <v>1</v>
      </c>
      <c r="AG76" s="2">
        <f>Table2[[#This Row],[ActualHomeScore]]-Table2[[#This Row],[PredictedHomeScore]]</f>
        <v>0</v>
      </c>
      <c r="AH76" s="2">
        <f t="shared" si="8"/>
        <v>3</v>
      </c>
      <c r="AI76" s="2">
        <f t="shared" si="9"/>
        <v>3</v>
      </c>
    </row>
    <row r="77" spans="1:35" x14ac:dyDescent="0.25">
      <c r="A77" s="4">
        <v>45582</v>
      </c>
      <c r="B77" s="4">
        <v>45584</v>
      </c>
      <c r="C77" s="7" t="s">
        <v>187</v>
      </c>
      <c r="D77" s="2" t="s">
        <v>43</v>
      </c>
      <c r="E77" s="2" t="s">
        <v>30</v>
      </c>
      <c r="F77" s="2">
        <v>2</v>
      </c>
      <c r="G77" s="2">
        <v>4</v>
      </c>
      <c r="H77" s="2" t="str">
        <f t="shared" si="5"/>
        <v>OTT</v>
      </c>
      <c r="I77" s="2" t="s">
        <v>40</v>
      </c>
      <c r="J77" s="2">
        <v>4</v>
      </c>
      <c r="K77" s="2">
        <v>5</v>
      </c>
      <c r="L77" s="13" t="str">
        <f t="shared" si="6"/>
        <v>OTT</v>
      </c>
      <c r="M77" s="2" t="s">
        <v>40</v>
      </c>
      <c r="N77" s="2">
        <f>IF(ISBLANK(Table2[[#This Row],[ActualResult]]), 0, 1)</f>
        <v>1</v>
      </c>
      <c r="O77" s="2" t="str">
        <f>IF(ISBLANK(Table2[[#This Row],[ActualResult]]), "_", IF(Table2[[#This Row],[ActualWinner]]=Table2[[#This Row],[PredictedWinner]], "Y", "N"))</f>
        <v>Y</v>
      </c>
      <c r="P77" s="2" t="str">
        <f>IF(Table2[[#This Row],[ActualAwayScore]]&gt;Table2[[#This Row],[PredictedAwayScore]], "N", IF(ISBLANK(Table2[[#This Row],[ActualResult]]), "_", IF(Table2[[#This Row],[ActualAwayScore]]=Table2[[#This Row],[PredictedAwayScore]], "Y", "N")))</f>
        <v>N</v>
      </c>
      <c r="Q77" s="2" t="str">
        <f>IF(Table2[[#This Row],[ActualHomeScore]]&gt;Table2[[#This Row],[PredictedHomeScore]],"N", IF(ISBLANK(Table2[[#This Row],[ActualResult]]), "_", IF(Table2[[#This Row],[ActualHomeScore]]=Table2[[#This Row],[PredictedHomeScore]], "Y", "N")))</f>
        <v>N</v>
      </c>
      <c r="R77" s="2">
        <v>1</v>
      </c>
      <c r="S77" s="2" t="str">
        <f t="shared" si="7"/>
        <v>TBL</v>
      </c>
      <c r="T77" s="2">
        <f>IF(INDEX(StatsRegularSeason20242025!$A$2:$C$33,MATCH(Table2[[#This Row],[AwayTeam]],StatsRegularSeason20242025!$A$2:$A$33,0),2)=INDEX(StatsRegularSeason20242025!$A$2:$C$33,MATCH(Table2[[#This Row],[HomeTeam]],StatsRegularSeason20242025!$A$2:$A$33,0),2),1,0)</f>
        <v>1</v>
      </c>
      <c r="U77" s="2">
        <f>IF(INDEX(StatsRegularSeason20242025!$A$2:$C$33,MATCH(Table2[[#This Row],[AwayTeam]],StatsRegularSeason20242025!$A$2:$A$33,0),3)=INDEX(StatsRegularSeason20242025!$A$2:$C$33,MATCH(Table2[[#This Row],[HomeTeam]],StatsRegularSeason20242025!$A$2:$A$33,0),3),1,0)</f>
        <v>1</v>
      </c>
      <c r="V77" s="2">
        <f>IF(Table2[[#This Row],[InterConf]]=1,IF(Table2[[#This Row],[InterDiv]]=0, 1, 0), 0)</f>
        <v>0</v>
      </c>
      <c r="W77" s="2">
        <f>IF(INDEX(StatsRegularSeason20242025!$A$2:$C$33,MATCH(Table2[[#This Row],[AwayTeam]],StatsRegularSeason20242025!$A$2:$A$33,0),2)&lt;&gt;INDEX(StatsRegularSeason20242025!$A$2:$C$33,MATCH(Table2[[#This Row],[HomeTeam]],StatsRegularSeason20242025!$A$2:$A$33,0),2),1,0)</f>
        <v>0</v>
      </c>
      <c r="X77" s="2"/>
      <c r="Y77" s="2"/>
      <c r="Z77" s="2">
        <f>IF(AND(Table2[[#This Row],[GameIsOver]]=1,Table2[[#This Row],[ActualHomeScore]]*Table2[[#This Row],[ActualAwayScore]]=0), 1,0)</f>
        <v>0</v>
      </c>
      <c r="AA77" s="2">
        <f>IF(Table2[[#This Row],[GameIsOver]]=0,0, IF(Table2[[#This Row],[ActualWinner]]=Table2[[#This Row],[AwayTeam]], 2, IF(OR(Table2[[#This Row],[ActualResult]]="OT", Table2[[#This Row],[ActualResult]]="SO"), 1, 0)))</f>
        <v>0</v>
      </c>
      <c r="AB77" s="2">
        <f>IF(Table2[[#This Row],[GameIsOver]]= 0, 0, IF(Table2[[#This Row],[ActualWinner]]=Table2[[#This Row],[HomeTeam]], 2, IF(OR(Table2[[#This Row],[ActualResult]]="OT", Table2[[#This Row],[ActualResult]]="SO"), 1, 0)))</f>
        <v>2</v>
      </c>
      <c r="AC77" s="33">
        <f>(($AR$11)*IF(Table2[[#This Row],[CorrectWinnerPrediction]]="Y", 1, 0))+(($AR$12)*IF(Table2[[#This Row],[CorrectAwayScorePrediction]]="Y", 1, 0))+(($AR$13)*IF(Table2[[#This Row],[CorrectHomeScorePrediction]]="Y", 1, 0))</f>
        <v>0.8</v>
      </c>
      <c r="AD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77" s="4" t="str">
        <f>IF(WEEKDAY(Table2[[#This Row],[GameDate]])=1,"SUN",IF(WEEKDAY(Table2[[#This Row],[GameDate]])=2,"MON",IF(WEEKDAY(Table2[[#This Row],[GameDate]])=3,"TUE",IF(WEEKDAY(Table2[[#This Row],[GameDate]])=4,"WED",IF(WEEKDAY(Table2[[#This Row],[GameDate]])=5,"THU",IF(WEEKDAY(Table2[[#This Row],[GameDate]])=6,"FRI", "SAT"))))))</f>
        <v>SAT</v>
      </c>
      <c r="AF77" s="2">
        <f>Table2[[#This Row],[ActualAwayScore]]-Table2[[#This Row],[PredictedAwayScore]]</f>
        <v>2</v>
      </c>
      <c r="AG77" s="2">
        <f>Table2[[#This Row],[ActualHomeScore]]-Table2[[#This Row],[PredictedHomeScore]]</f>
        <v>1</v>
      </c>
      <c r="AH77" s="2">
        <f t="shared" si="8"/>
        <v>4</v>
      </c>
      <c r="AI77" s="2">
        <f t="shared" si="9"/>
        <v>-9</v>
      </c>
    </row>
    <row r="78" spans="1:35" x14ac:dyDescent="0.25">
      <c r="A78" s="4">
        <v>45582</v>
      </c>
      <c r="B78" s="4">
        <v>45584</v>
      </c>
      <c r="C78" s="7" t="s">
        <v>188</v>
      </c>
      <c r="D78" s="2" t="s">
        <v>31</v>
      </c>
      <c r="E78" s="2" t="s">
        <v>35</v>
      </c>
      <c r="F78" s="2">
        <v>5</v>
      </c>
      <c r="G78" s="2">
        <v>6</v>
      </c>
      <c r="H78" s="2" t="str">
        <f t="shared" si="5"/>
        <v>NSH</v>
      </c>
      <c r="I78" s="2" t="s">
        <v>39</v>
      </c>
      <c r="J78" s="2">
        <v>5</v>
      </c>
      <c r="K78" s="2">
        <v>2</v>
      </c>
      <c r="L78" s="2" t="str">
        <f t="shared" si="6"/>
        <v>DET</v>
      </c>
      <c r="M78" s="2" t="s">
        <v>40</v>
      </c>
      <c r="N78" s="2">
        <f>IF(ISBLANK(Table2[[#This Row],[ActualResult]]), 0, 1)</f>
        <v>1</v>
      </c>
      <c r="O78" s="2" t="str">
        <f>IF(ISBLANK(Table2[[#This Row],[ActualResult]]), "_", IF(Table2[[#This Row],[ActualWinner]]=Table2[[#This Row],[PredictedWinner]], "Y", "N"))</f>
        <v>N</v>
      </c>
      <c r="P78" s="2" t="str">
        <f>IF(Table2[[#This Row],[ActualAwayScore]]&gt;Table2[[#This Row],[PredictedAwayScore]], "N", IF(ISBLANK(Table2[[#This Row],[ActualResult]]), "_", IF(Table2[[#This Row],[ActualAwayScore]]=Table2[[#This Row],[PredictedAwayScore]], "Y", "N")))</f>
        <v>Y</v>
      </c>
      <c r="Q78" s="2" t="str">
        <f>IF(Table2[[#This Row],[ActualHomeScore]]&gt;Table2[[#This Row],[PredictedHomeScore]],"N", IF(ISBLANK(Table2[[#This Row],[ActualResult]]), "_", IF(Table2[[#This Row],[ActualHomeScore]]=Table2[[#This Row],[PredictedHomeScore]], "Y", "N")))</f>
        <v>N</v>
      </c>
      <c r="R78" s="2">
        <v>1</v>
      </c>
      <c r="S78" s="2" t="str">
        <f t="shared" si="7"/>
        <v>NSH</v>
      </c>
      <c r="T78" s="2">
        <f>IF(INDEX(StatsRegularSeason20242025!$A$2:$C$33,MATCH(Table2[[#This Row],[AwayTeam]],StatsRegularSeason20242025!$A$2:$A$33,0),2)=INDEX(StatsRegularSeason20242025!$A$2:$C$33,MATCH(Table2[[#This Row],[HomeTeam]],StatsRegularSeason20242025!$A$2:$A$33,0),2),1,0)</f>
        <v>0</v>
      </c>
      <c r="U78" s="2">
        <f>IF(INDEX(StatsRegularSeason20242025!$A$2:$C$33,MATCH(Table2[[#This Row],[AwayTeam]],StatsRegularSeason20242025!$A$2:$A$33,0),3)=INDEX(StatsRegularSeason20242025!$A$2:$C$33,MATCH(Table2[[#This Row],[HomeTeam]],StatsRegularSeason20242025!$A$2:$A$33,0),3),1,0)</f>
        <v>0</v>
      </c>
      <c r="V78" s="2">
        <f>IF(Table2[[#This Row],[InterConf]]=1,IF(Table2[[#This Row],[InterDiv]]=0, 1, 0), 0)</f>
        <v>0</v>
      </c>
      <c r="W78" s="2">
        <f>IF(INDEX(StatsRegularSeason20242025!$A$2:$C$33,MATCH(Table2[[#This Row],[AwayTeam]],StatsRegularSeason20242025!$A$2:$A$33,0),2)&lt;&gt;INDEX(StatsRegularSeason20242025!$A$2:$C$33,MATCH(Table2[[#This Row],[HomeTeam]],StatsRegularSeason20242025!$A$2:$A$33,0),2),1,0)</f>
        <v>1</v>
      </c>
      <c r="X78" s="2"/>
      <c r="Y78" s="2"/>
      <c r="Z78" s="2">
        <f>IF(AND(Table2[[#This Row],[GameIsOver]]=1,Table2[[#This Row],[ActualHomeScore]]*Table2[[#This Row],[ActualAwayScore]]=0), 1,0)</f>
        <v>0</v>
      </c>
      <c r="AA78" s="2">
        <f>IF(Table2[[#This Row],[GameIsOver]]=0,0, IF(Table2[[#This Row],[ActualWinner]]=Table2[[#This Row],[AwayTeam]], 2, IF(OR(Table2[[#This Row],[ActualResult]]="OT", Table2[[#This Row],[ActualResult]]="SO"), 1, 0)))</f>
        <v>2</v>
      </c>
      <c r="AB78" s="2">
        <f>IF(Table2[[#This Row],[GameIsOver]]= 0, 0, IF(Table2[[#This Row],[ActualWinner]]=Table2[[#This Row],[HomeTeam]], 2, IF(OR(Table2[[#This Row],[ActualResult]]="OT", Table2[[#This Row],[ActualResult]]="SO"), 1, 0)))</f>
        <v>0</v>
      </c>
      <c r="AC78" s="33">
        <f>(($AR$11)*IF(Table2[[#This Row],[CorrectWinnerPrediction]]="Y", 1, 0))+(($AR$12)*IF(Table2[[#This Row],[CorrectAwayScorePrediction]]="Y", 1, 0))+(($AR$13)*IF(Table2[[#This Row],[CorrectHomeScorePrediction]]="Y", 1, 0))</f>
        <v>0.1</v>
      </c>
      <c r="AD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78" s="4" t="str">
        <f>IF(WEEKDAY(Table2[[#This Row],[GameDate]])=1,"SUN",IF(WEEKDAY(Table2[[#This Row],[GameDate]])=2,"MON",IF(WEEKDAY(Table2[[#This Row],[GameDate]])=3,"TUE",IF(WEEKDAY(Table2[[#This Row],[GameDate]])=4,"WED",IF(WEEKDAY(Table2[[#This Row],[GameDate]])=5,"THU",IF(WEEKDAY(Table2[[#This Row],[GameDate]])=6,"FRI", "SAT"))))))</f>
        <v>SAT</v>
      </c>
      <c r="AF78" s="2">
        <f>Table2[[#This Row],[ActualAwayScore]]-Table2[[#This Row],[PredictedAwayScore]]</f>
        <v>0</v>
      </c>
      <c r="AG78" s="2">
        <f>Table2[[#This Row],[ActualHomeScore]]-Table2[[#This Row],[PredictedHomeScore]]</f>
        <v>-4</v>
      </c>
      <c r="AH78" s="2">
        <f t="shared" si="8"/>
        <v>4</v>
      </c>
      <c r="AI78" s="2">
        <f t="shared" si="9"/>
        <v>-9</v>
      </c>
    </row>
    <row r="79" spans="1:35" x14ac:dyDescent="0.25">
      <c r="A79" s="4">
        <v>45582</v>
      </c>
      <c r="B79" s="4">
        <v>45584</v>
      </c>
      <c r="C79" s="7" t="s">
        <v>189</v>
      </c>
      <c r="D79" s="2" t="s">
        <v>23</v>
      </c>
      <c r="E79" s="2" t="s">
        <v>34</v>
      </c>
      <c r="F79" s="2">
        <v>2</v>
      </c>
      <c r="G79" s="2">
        <v>4</v>
      </c>
      <c r="H79" s="2" t="str">
        <f t="shared" si="5"/>
        <v>DAL</v>
      </c>
      <c r="I79" s="2" t="s">
        <v>40</v>
      </c>
      <c r="J79" s="2">
        <v>1</v>
      </c>
      <c r="K79" s="2">
        <v>4</v>
      </c>
      <c r="L79" s="2" t="str">
        <f t="shared" si="6"/>
        <v>DAL</v>
      </c>
      <c r="M79" s="2" t="s">
        <v>40</v>
      </c>
      <c r="N79" s="2">
        <f>IF(ISBLANK(Table2[[#This Row],[ActualResult]]), 0, 1)</f>
        <v>1</v>
      </c>
      <c r="O79" s="2" t="str">
        <f>IF(ISBLANK(Table2[[#This Row],[ActualResult]]), "_", IF(Table2[[#This Row],[ActualWinner]]=Table2[[#This Row],[PredictedWinner]], "Y", "N"))</f>
        <v>Y</v>
      </c>
      <c r="P79" s="2" t="str">
        <f>IF(Table2[[#This Row],[ActualAwayScore]]&gt;Table2[[#This Row],[PredictedAwayScore]], "N", IF(ISBLANK(Table2[[#This Row],[ActualResult]]), "_", IF(Table2[[#This Row],[ActualAwayScore]]=Table2[[#This Row],[PredictedAwayScore]], "Y", "N")))</f>
        <v>N</v>
      </c>
      <c r="Q79" s="2" t="str">
        <f>IF(Table2[[#This Row],[ActualHomeScore]]&gt;Table2[[#This Row],[PredictedHomeScore]],"N", IF(ISBLANK(Table2[[#This Row],[ActualResult]]), "_", IF(Table2[[#This Row],[ActualHomeScore]]=Table2[[#This Row],[PredictedHomeScore]], "Y", "N")))</f>
        <v>Y</v>
      </c>
      <c r="R79" s="2">
        <v>1</v>
      </c>
      <c r="S79" s="2" t="str">
        <f t="shared" si="7"/>
        <v>EDM</v>
      </c>
      <c r="T79" s="2">
        <f>IF(INDEX(StatsRegularSeason20242025!$A$2:$C$33,MATCH(Table2[[#This Row],[AwayTeam]],StatsRegularSeason20242025!$A$2:$A$33,0),2)=INDEX(StatsRegularSeason20242025!$A$2:$C$33,MATCH(Table2[[#This Row],[HomeTeam]],StatsRegularSeason20242025!$A$2:$A$33,0),2),1,0)</f>
        <v>1</v>
      </c>
      <c r="U79" s="2">
        <f>IF(INDEX(StatsRegularSeason20242025!$A$2:$C$33,MATCH(Table2[[#This Row],[AwayTeam]],StatsRegularSeason20242025!$A$2:$A$33,0),3)=INDEX(StatsRegularSeason20242025!$A$2:$C$33,MATCH(Table2[[#This Row],[HomeTeam]],StatsRegularSeason20242025!$A$2:$A$33,0),3),1,0)</f>
        <v>0</v>
      </c>
      <c r="V79" s="2">
        <f>IF(Table2[[#This Row],[InterConf]]=1,IF(Table2[[#This Row],[InterDiv]]=0, 1, 0), 0)</f>
        <v>1</v>
      </c>
      <c r="W79" s="2">
        <f>IF(INDEX(StatsRegularSeason20242025!$A$2:$C$33,MATCH(Table2[[#This Row],[AwayTeam]],StatsRegularSeason20242025!$A$2:$A$33,0),2)&lt;&gt;INDEX(StatsRegularSeason20242025!$A$2:$C$33,MATCH(Table2[[#This Row],[HomeTeam]],StatsRegularSeason20242025!$A$2:$A$33,0),2),1,0)</f>
        <v>0</v>
      </c>
      <c r="X79" s="2"/>
      <c r="Y79" s="2"/>
      <c r="Z79" s="2">
        <f>IF(AND(Table2[[#This Row],[GameIsOver]]=1,Table2[[#This Row],[ActualHomeScore]]*Table2[[#This Row],[ActualAwayScore]]=0), 1,0)</f>
        <v>0</v>
      </c>
      <c r="AA79" s="2">
        <f>IF(Table2[[#This Row],[GameIsOver]]=0,0, IF(Table2[[#This Row],[ActualWinner]]=Table2[[#This Row],[AwayTeam]], 2, IF(OR(Table2[[#This Row],[ActualResult]]="OT", Table2[[#This Row],[ActualResult]]="SO"), 1, 0)))</f>
        <v>0</v>
      </c>
      <c r="AB79" s="2">
        <f>IF(Table2[[#This Row],[GameIsOver]]= 0, 0, IF(Table2[[#This Row],[ActualWinner]]=Table2[[#This Row],[HomeTeam]], 2, IF(OR(Table2[[#This Row],[ActualResult]]="OT", Table2[[#This Row],[ActualResult]]="SO"), 1, 0)))</f>
        <v>2</v>
      </c>
      <c r="AC79" s="33">
        <f>(($AR$11)*IF(Table2[[#This Row],[CorrectWinnerPrediction]]="Y", 1, 0))+(($AR$12)*IF(Table2[[#This Row],[CorrectAwayScorePrediction]]="Y", 1, 0))+(($AR$13)*IF(Table2[[#This Row],[CorrectHomeScorePrediction]]="Y", 1, 0))</f>
        <v>0.9</v>
      </c>
      <c r="AD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79" s="4" t="str">
        <f>IF(WEEKDAY(Table2[[#This Row],[GameDate]])=1,"SUN",IF(WEEKDAY(Table2[[#This Row],[GameDate]])=2,"MON",IF(WEEKDAY(Table2[[#This Row],[GameDate]])=3,"TUE",IF(WEEKDAY(Table2[[#This Row],[GameDate]])=4,"WED",IF(WEEKDAY(Table2[[#This Row],[GameDate]])=5,"THU",IF(WEEKDAY(Table2[[#This Row],[GameDate]])=6,"FRI", "SAT"))))))</f>
        <v>SAT</v>
      </c>
      <c r="AF79" s="2">
        <f>Table2[[#This Row],[ActualAwayScore]]-Table2[[#This Row],[PredictedAwayScore]]</f>
        <v>-1</v>
      </c>
      <c r="AG79" s="2">
        <f>Table2[[#This Row],[ActualHomeScore]]-Table2[[#This Row],[PredictedHomeScore]]</f>
        <v>0</v>
      </c>
      <c r="AH79" s="2">
        <f t="shared" si="8"/>
        <v>4</v>
      </c>
      <c r="AI79" s="2">
        <f t="shared" si="9"/>
        <v>-9</v>
      </c>
    </row>
    <row r="80" spans="1:35" x14ac:dyDescent="0.25">
      <c r="A80" s="4">
        <v>45582</v>
      </c>
      <c r="B80" s="4">
        <v>45584</v>
      </c>
      <c r="C80" s="7" t="s">
        <v>190</v>
      </c>
      <c r="D80" s="2" t="s">
        <v>27</v>
      </c>
      <c r="E80" s="2" t="s">
        <v>14</v>
      </c>
      <c r="F80" s="2">
        <v>4</v>
      </c>
      <c r="G80" s="2">
        <v>1</v>
      </c>
      <c r="H80" s="2" t="str">
        <f t="shared" si="5"/>
        <v>VGK</v>
      </c>
      <c r="I80" s="2" t="s">
        <v>40</v>
      </c>
      <c r="J80" s="2">
        <v>3</v>
      </c>
      <c r="K80" s="2">
        <v>4</v>
      </c>
      <c r="L80" s="2" t="str">
        <f t="shared" si="6"/>
        <v>FLA</v>
      </c>
      <c r="M80" s="2" t="s">
        <v>77</v>
      </c>
      <c r="N80" s="2">
        <f>IF(ISBLANK(Table2[[#This Row],[ActualResult]]), 0, 1)</f>
        <v>1</v>
      </c>
      <c r="O80" s="2" t="str">
        <f>IF(ISBLANK(Table2[[#This Row],[ActualResult]]), "_", IF(Table2[[#This Row],[ActualWinner]]=Table2[[#This Row],[PredictedWinner]], "Y", "N"))</f>
        <v>N</v>
      </c>
      <c r="P80" s="2" t="str">
        <f>IF(Table2[[#This Row],[ActualAwayScore]]&gt;Table2[[#This Row],[PredictedAwayScore]], "N", IF(ISBLANK(Table2[[#This Row],[ActualResult]]), "_", IF(Table2[[#This Row],[ActualAwayScore]]=Table2[[#This Row],[PredictedAwayScore]], "Y", "N")))</f>
        <v>N</v>
      </c>
      <c r="Q80" s="2" t="str">
        <f>IF(Table2[[#This Row],[ActualHomeScore]]&gt;Table2[[#This Row],[PredictedHomeScore]],"N", IF(ISBLANK(Table2[[#This Row],[ActualResult]]), "_", IF(Table2[[#This Row],[ActualHomeScore]]=Table2[[#This Row],[PredictedHomeScore]], "Y", "N")))</f>
        <v>N</v>
      </c>
      <c r="R80" s="2">
        <v>1</v>
      </c>
      <c r="S80" s="2" t="str">
        <f t="shared" si="7"/>
        <v>VGK</v>
      </c>
      <c r="T80" s="2">
        <f>IF(INDEX(StatsRegularSeason20242025!$A$2:$C$33,MATCH(Table2[[#This Row],[AwayTeam]],StatsRegularSeason20242025!$A$2:$A$33,0),2)=INDEX(StatsRegularSeason20242025!$A$2:$C$33,MATCH(Table2[[#This Row],[HomeTeam]],StatsRegularSeason20242025!$A$2:$A$33,0),2),1,0)</f>
        <v>0</v>
      </c>
      <c r="U80" s="2">
        <f>IF(INDEX(StatsRegularSeason20242025!$A$2:$C$33,MATCH(Table2[[#This Row],[AwayTeam]],StatsRegularSeason20242025!$A$2:$A$33,0),3)=INDEX(StatsRegularSeason20242025!$A$2:$C$33,MATCH(Table2[[#This Row],[HomeTeam]],StatsRegularSeason20242025!$A$2:$A$33,0),3),1,0)</f>
        <v>0</v>
      </c>
      <c r="V80" s="2">
        <f>IF(Table2[[#This Row],[InterConf]]=1,IF(Table2[[#This Row],[InterDiv]]=0, 1, 0), 0)</f>
        <v>0</v>
      </c>
      <c r="W80" s="2">
        <f>IF(INDEX(StatsRegularSeason20242025!$A$2:$C$33,MATCH(Table2[[#This Row],[AwayTeam]],StatsRegularSeason20242025!$A$2:$A$33,0),2)&lt;&gt;INDEX(StatsRegularSeason20242025!$A$2:$C$33,MATCH(Table2[[#This Row],[HomeTeam]],StatsRegularSeason20242025!$A$2:$A$33,0),2),1,0)</f>
        <v>1</v>
      </c>
      <c r="X80" s="2"/>
      <c r="Y80" s="2"/>
      <c r="Z80" s="2">
        <f>IF(AND(Table2[[#This Row],[GameIsOver]]=1,Table2[[#This Row],[ActualHomeScore]]*Table2[[#This Row],[ActualAwayScore]]=0), 1,0)</f>
        <v>0</v>
      </c>
      <c r="AA80" s="2">
        <f>IF(Table2[[#This Row],[GameIsOver]]=0,0, IF(Table2[[#This Row],[ActualWinner]]=Table2[[#This Row],[AwayTeam]], 2, IF(OR(Table2[[#This Row],[ActualResult]]="OT", Table2[[#This Row],[ActualResult]]="SO"), 1, 0)))</f>
        <v>1</v>
      </c>
      <c r="AB80" s="2">
        <f>IF(Table2[[#This Row],[GameIsOver]]= 0, 0, IF(Table2[[#This Row],[ActualWinner]]=Table2[[#This Row],[HomeTeam]], 2, IF(OR(Table2[[#This Row],[ActualResult]]="OT", Table2[[#This Row],[ActualResult]]="SO"), 1, 0)))</f>
        <v>2</v>
      </c>
      <c r="AC80" s="33">
        <f>(($AR$11)*IF(Table2[[#This Row],[CorrectWinnerPrediction]]="Y", 1, 0))+(($AR$12)*IF(Table2[[#This Row],[CorrectAwayScorePrediction]]="Y", 1, 0))+(($AR$13)*IF(Table2[[#This Row],[CorrectHomeScorePrediction]]="Y", 1, 0))</f>
        <v>0</v>
      </c>
      <c r="AD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 s="4" t="str">
        <f>IF(WEEKDAY(Table2[[#This Row],[GameDate]])=1,"SUN",IF(WEEKDAY(Table2[[#This Row],[GameDate]])=2,"MON",IF(WEEKDAY(Table2[[#This Row],[GameDate]])=3,"TUE",IF(WEEKDAY(Table2[[#This Row],[GameDate]])=4,"WED",IF(WEEKDAY(Table2[[#This Row],[GameDate]])=5,"THU",IF(WEEKDAY(Table2[[#This Row],[GameDate]])=6,"FRI", "SAT"))))))</f>
        <v>SAT</v>
      </c>
      <c r="AF80" s="2">
        <f>Table2[[#This Row],[ActualAwayScore]]-Table2[[#This Row],[PredictedAwayScore]]</f>
        <v>-1</v>
      </c>
      <c r="AG80" s="2">
        <f>Table2[[#This Row],[ActualHomeScore]]-Table2[[#This Row],[PredictedHomeScore]]</f>
        <v>3</v>
      </c>
      <c r="AH80" s="2">
        <f t="shared" si="8"/>
        <v>4</v>
      </c>
      <c r="AI80" s="2">
        <f t="shared" si="9"/>
        <v>-9</v>
      </c>
    </row>
    <row r="81" spans="1:35" x14ac:dyDescent="0.25">
      <c r="A81" s="4">
        <v>45582</v>
      </c>
      <c r="B81" s="4">
        <v>45584</v>
      </c>
      <c r="C81" s="7" t="s">
        <v>191</v>
      </c>
      <c r="D81" s="2" t="s">
        <v>20</v>
      </c>
      <c r="E81" s="2" t="s">
        <v>18</v>
      </c>
      <c r="F81" s="2">
        <v>4</v>
      </c>
      <c r="G81" s="2">
        <v>5</v>
      </c>
      <c r="H81" s="2" t="str">
        <f t="shared" si="5"/>
        <v>TOR</v>
      </c>
      <c r="I81" s="2" t="s">
        <v>39</v>
      </c>
      <c r="J81" s="2">
        <v>4</v>
      </c>
      <c r="K81" s="2">
        <v>1</v>
      </c>
      <c r="L81" s="2" t="str">
        <f t="shared" si="6"/>
        <v>NYR</v>
      </c>
      <c r="M81" s="2" t="s">
        <v>40</v>
      </c>
      <c r="N81" s="2">
        <f>IF(ISBLANK(Table2[[#This Row],[ActualResult]]), 0, 1)</f>
        <v>1</v>
      </c>
      <c r="O81" s="2" t="str">
        <f>IF(ISBLANK(Table2[[#This Row],[ActualResult]]), "_", IF(Table2[[#This Row],[ActualWinner]]=Table2[[#This Row],[PredictedWinner]], "Y", "N"))</f>
        <v>N</v>
      </c>
      <c r="P81" s="2" t="str">
        <f>IF(Table2[[#This Row],[ActualAwayScore]]&gt;Table2[[#This Row],[PredictedAwayScore]], "N", IF(ISBLANK(Table2[[#This Row],[ActualResult]]), "_", IF(Table2[[#This Row],[ActualAwayScore]]=Table2[[#This Row],[PredictedAwayScore]], "Y", "N")))</f>
        <v>Y</v>
      </c>
      <c r="Q81" s="2" t="str">
        <f>IF(Table2[[#This Row],[ActualHomeScore]]&gt;Table2[[#This Row],[PredictedHomeScore]],"N", IF(ISBLANK(Table2[[#This Row],[ActualResult]]), "_", IF(Table2[[#This Row],[ActualHomeScore]]=Table2[[#This Row],[PredictedHomeScore]], "Y", "N")))</f>
        <v>N</v>
      </c>
      <c r="R81" s="2">
        <v>0</v>
      </c>
      <c r="S81" s="2" t="str">
        <f t="shared" si="7"/>
        <v>TOR</v>
      </c>
      <c r="T81" s="2">
        <f>IF(INDEX(StatsRegularSeason20242025!$A$2:$C$33,MATCH(Table2[[#This Row],[AwayTeam]],StatsRegularSeason20242025!$A$2:$A$33,0),2)=INDEX(StatsRegularSeason20242025!$A$2:$C$33,MATCH(Table2[[#This Row],[HomeTeam]],StatsRegularSeason20242025!$A$2:$A$33,0),2),1,0)</f>
        <v>1</v>
      </c>
      <c r="U81" s="2">
        <f>IF(INDEX(StatsRegularSeason20242025!$A$2:$C$33,MATCH(Table2[[#This Row],[AwayTeam]],StatsRegularSeason20242025!$A$2:$A$33,0),3)=INDEX(StatsRegularSeason20242025!$A$2:$C$33,MATCH(Table2[[#This Row],[HomeTeam]],StatsRegularSeason20242025!$A$2:$A$33,0),3),1,0)</f>
        <v>0</v>
      </c>
      <c r="V81" s="2">
        <f>IF(Table2[[#This Row],[InterConf]]=1,IF(Table2[[#This Row],[InterDiv]]=0, 1, 0), 0)</f>
        <v>1</v>
      </c>
      <c r="W81" s="2">
        <f>IF(INDEX(StatsRegularSeason20242025!$A$2:$C$33,MATCH(Table2[[#This Row],[AwayTeam]],StatsRegularSeason20242025!$A$2:$A$33,0),2)&lt;&gt;INDEX(StatsRegularSeason20242025!$A$2:$C$33,MATCH(Table2[[#This Row],[HomeTeam]],StatsRegularSeason20242025!$A$2:$A$33,0),2),1,0)</f>
        <v>0</v>
      </c>
      <c r="X81" s="2"/>
      <c r="Y81" s="2"/>
      <c r="Z81" s="2">
        <f>IF(AND(Table2[[#This Row],[GameIsOver]]=1,Table2[[#This Row],[ActualHomeScore]]*Table2[[#This Row],[ActualAwayScore]]=0), 1,0)</f>
        <v>0</v>
      </c>
      <c r="AA81" s="2">
        <f>IF(Table2[[#This Row],[GameIsOver]]=0,0, IF(Table2[[#This Row],[ActualWinner]]=Table2[[#This Row],[AwayTeam]], 2, IF(OR(Table2[[#This Row],[ActualResult]]="OT", Table2[[#This Row],[ActualResult]]="SO"), 1, 0)))</f>
        <v>2</v>
      </c>
      <c r="AB81" s="2">
        <f>IF(Table2[[#This Row],[GameIsOver]]= 0, 0, IF(Table2[[#This Row],[ActualWinner]]=Table2[[#This Row],[HomeTeam]], 2, IF(OR(Table2[[#This Row],[ActualResult]]="OT", Table2[[#This Row],[ActualResult]]="SO"), 1, 0)))</f>
        <v>0</v>
      </c>
      <c r="AC81" s="33">
        <f>(($AR$11)*IF(Table2[[#This Row],[CorrectWinnerPrediction]]="Y", 1, 0))+(($AR$12)*IF(Table2[[#This Row],[CorrectAwayScorePrediction]]="Y", 1, 0))+(($AR$13)*IF(Table2[[#This Row],[CorrectHomeScorePrediction]]="Y", 1, 0))</f>
        <v>0.1</v>
      </c>
      <c r="AD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81" s="4" t="str">
        <f>IF(WEEKDAY(Table2[[#This Row],[GameDate]])=1,"SUN",IF(WEEKDAY(Table2[[#This Row],[GameDate]])=2,"MON",IF(WEEKDAY(Table2[[#This Row],[GameDate]])=3,"TUE",IF(WEEKDAY(Table2[[#This Row],[GameDate]])=4,"WED",IF(WEEKDAY(Table2[[#This Row],[GameDate]])=5,"THU",IF(WEEKDAY(Table2[[#This Row],[GameDate]])=6,"FRI", "SAT"))))))</f>
        <v>SAT</v>
      </c>
      <c r="AF81" s="2">
        <f>Table2[[#This Row],[ActualAwayScore]]-Table2[[#This Row],[PredictedAwayScore]]</f>
        <v>0</v>
      </c>
      <c r="AG81" s="2">
        <f>Table2[[#This Row],[ActualHomeScore]]-Table2[[#This Row],[PredictedHomeScore]]</f>
        <v>-4</v>
      </c>
      <c r="AH81" s="2">
        <f t="shared" si="8"/>
        <v>4</v>
      </c>
      <c r="AI81" s="2">
        <f t="shared" si="9"/>
        <v>-9</v>
      </c>
    </row>
    <row r="82" spans="1:35" x14ac:dyDescent="0.25">
      <c r="A82" s="4">
        <v>45582</v>
      </c>
      <c r="B82" s="4">
        <v>45584</v>
      </c>
      <c r="C82" s="7" t="s">
        <v>192</v>
      </c>
      <c r="D82" s="2" t="s">
        <v>46</v>
      </c>
      <c r="E82" s="2" t="s">
        <v>32</v>
      </c>
      <c r="F82" s="2">
        <v>0</v>
      </c>
      <c r="G82" s="2">
        <v>3</v>
      </c>
      <c r="H82" s="2" t="str">
        <f t="shared" si="5"/>
        <v>NJD</v>
      </c>
      <c r="I82" s="2" t="s">
        <v>40</v>
      </c>
      <c r="J82" s="2">
        <v>6</v>
      </c>
      <c r="K82" s="2">
        <v>5</v>
      </c>
      <c r="L82" s="2" t="str">
        <f t="shared" si="6"/>
        <v>WSH</v>
      </c>
      <c r="M82" s="2" t="s">
        <v>77</v>
      </c>
      <c r="N82" s="2">
        <f>IF(ISBLANK(Table2[[#This Row],[ActualResult]]), 0, 1)</f>
        <v>1</v>
      </c>
      <c r="O82" s="2" t="str">
        <f>IF(ISBLANK(Table2[[#This Row],[ActualResult]]), "_", IF(Table2[[#This Row],[ActualWinner]]=Table2[[#This Row],[PredictedWinner]], "Y", "N"))</f>
        <v>N</v>
      </c>
      <c r="P82" s="2" t="str">
        <f>IF(Table2[[#This Row],[ActualAwayScore]]&gt;Table2[[#This Row],[PredictedAwayScore]], "N", IF(ISBLANK(Table2[[#This Row],[ActualResult]]), "_", IF(Table2[[#This Row],[ActualAwayScore]]=Table2[[#This Row],[PredictedAwayScore]], "Y", "N")))</f>
        <v>N</v>
      </c>
      <c r="Q82" s="2" t="str">
        <f>IF(Table2[[#This Row],[ActualHomeScore]]&gt;Table2[[#This Row],[PredictedHomeScore]],"N", IF(ISBLANK(Table2[[#This Row],[ActualResult]]), "_", IF(Table2[[#This Row],[ActualHomeScore]]=Table2[[#This Row],[PredictedHomeScore]], "Y", "N")))</f>
        <v>N</v>
      </c>
      <c r="R82" s="2">
        <v>1</v>
      </c>
      <c r="S82" s="2" t="str">
        <f t="shared" si="7"/>
        <v>NJD</v>
      </c>
      <c r="T82" s="2">
        <f>IF(INDEX(StatsRegularSeason20242025!$A$2:$C$33,MATCH(Table2[[#This Row],[AwayTeam]],StatsRegularSeason20242025!$A$2:$A$33,0),2)=INDEX(StatsRegularSeason20242025!$A$2:$C$33,MATCH(Table2[[#This Row],[HomeTeam]],StatsRegularSeason20242025!$A$2:$A$33,0),2),1,0)</f>
        <v>1</v>
      </c>
      <c r="U82" s="2">
        <f>IF(INDEX(StatsRegularSeason20242025!$A$2:$C$33,MATCH(Table2[[#This Row],[AwayTeam]],StatsRegularSeason20242025!$A$2:$A$33,0),3)=INDEX(StatsRegularSeason20242025!$A$2:$C$33,MATCH(Table2[[#This Row],[HomeTeam]],StatsRegularSeason20242025!$A$2:$A$33,0),3),1,0)</f>
        <v>1</v>
      </c>
      <c r="V82" s="2">
        <f>IF(Table2[[#This Row],[InterConf]]=1,IF(Table2[[#This Row],[InterDiv]]=0, 1, 0), 0)</f>
        <v>0</v>
      </c>
      <c r="W82" s="2">
        <f>IF(INDEX(StatsRegularSeason20242025!$A$2:$C$33,MATCH(Table2[[#This Row],[AwayTeam]],StatsRegularSeason20242025!$A$2:$A$33,0),2)&lt;&gt;INDEX(StatsRegularSeason20242025!$A$2:$C$33,MATCH(Table2[[#This Row],[HomeTeam]],StatsRegularSeason20242025!$A$2:$A$33,0),2),1,0)</f>
        <v>0</v>
      </c>
      <c r="X82" s="2"/>
      <c r="Y82" s="2"/>
      <c r="Z82" s="2">
        <f>IF(AND(Table2[[#This Row],[GameIsOver]]=1,Table2[[#This Row],[ActualHomeScore]]*Table2[[#This Row],[ActualAwayScore]]=0), 1,0)</f>
        <v>0</v>
      </c>
      <c r="AA82" s="2">
        <f>IF(Table2[[#This Row],[GameIsOver]]=0,0, IF(Table2[[#This Row],[ActualWinner]]=Table2[[#This Row],[AwayTeam]], 2, IF(OR(Table2[[#This Row],[ActualResult]]="OT", Table2[[#This Row],[ActualResult]]="SO"), 1, 0)))</f>
        <v>2</v>
      </c>
      <c r="AB82" s="2">
        <f>IF(Table2[[#This Row],[GameIsOver]]= 0, 0, IF(Table2[[#This Row],[ActualWinner]]=Table2[[#This Row],[HomeTeam]], 2, IF(OR(Table2[[#This Row],[ActualResult]]="OT", Table2[[#This Row],[ActualResult]]="SO"), 1, 0)))</f>
        <v>1</v>
      </c>
      <c r="AC82" s="33">
        <f>(($AR$11)*IF(Table2[[#This Row],[CorrectWinnerPrediction]]="Y", 1, 0))+(($AR$12)*IF(Table2[[#This Row],[CorrectAwayScorePrediction]]="Y", 1, 0))+(($AR$13)*IF(Table2[[#This Row],[CorrectHomeScorePrediction]]="Y", 1, 0))</f>
        <v>0</v>
      </c>
      <c r="AD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 s="4" t="str">
        <f>IF(WEEKDAY(Table2[[#This Row],[GameDate]])=1,"SUN",IF(WEEKDAY(Table2[[#This Row],[GameDate]])=2,"MON",IF(WEEKDAY(Table2[[#This Row],[GameDate]])=3,"TUE",IF(WEEKDAY(Table2[[#This Row],[GameDate]])=4,"WED",IF(WEEKDAY(Table2[[#This Row],[GameDate]])=5,"THU",IF(WEEKDAY(Table2[[#This Row],[GameDate]])=6,"FRI", "SAT"))))))</f>
        <v>SAT</v>
      </c>
      <c r="AF82" s="2">
        <f>Table2[[#This Row],[ActualAwayScore]]-Table2[[#This Row],[PredictedAwayScore]]</f>
        <v>6</v>
      </c>
      <c r="AG82" s="2">
        <f>Table2[[#This Row],[ActualHomeScore]]-Table2[[#This Row],[PredictedHomeScore]]</f>
        <v>2</v>
      </c>
      <c r="AH82" s="2">
        <f t="shared" si="8"/>
        <v>4</v>
      </c>
      <c r="AI82" s="2">
        <f t="shared" si="9"/>
        <v>-9</v>
      </c>
    </row>
    <row r="83" spans="1:35" x14ac:dyDescent="0.25">
      <c r="A83" s="4">
        <v>45582</v>
      </c>
      <c r="B83" s="4">
        <v>45584</v>
      </c>
      <c r="C83" s="7" t="s">
        <v>193</v>
      </c>
      <c r="D83" s="2" t="s">
        <v>19</v>
      </c>
      <c r="E83" s="2" t="s">
        <v>33</v>
      </c>
      <c r="F83" s="2">
        <v>1</v>
      </c>
      <c r="G83" s="2">
        <v>5</v>
      </c>
      <c r="H83" s="2" t="str">
        <f t="shared" si="5"/>
        <v>NYI</v>
      </c>
      <c r="I83" s="2" t="s">
        <v>40</v>
      </c>
      <c r="J83" s="2">
        <v>3</v>
      </c>
      <c r="K83" s="2">
        <v>4</v>
      </c>
      <c r="L83" s="2" t="str">
        <f t="shared" si="6"/>
        <v>NYI</v>
      </c>
      <c r="M83" s="2" t="s">
        <v>39</v>
      </c>
      <c r="N83" s="2">
        <f>IF(ISBLANK(Table2[[#This Row],[ActualResult]]), 0, 1)</f>
        <v>1</v>
      </c>
      <c r="O83" s="2" t="str">
        <f>IF(ISBLANK(Table2[[#This Row],[ActualResult]]), "_", IF(Table2[[#This Row],[ActualWinner]]=Table2[[#This Row],[PredictedWinner]], "Y", "N"))</f>
        <v>Y</v>
      </c>
      <c r="P83" s="2" t="str">
        <f>IF(Table2[[#This Row],[ActualAwayScore]]&gt;Table2[[#This Row],[PredictedAwayScore]], "N", IF(ISBLANK(Table2[[#This Row],[ActualResult]]), "_", IF(Table2[[#This Row],[ActualAwayScore]]=Table2[[#This Row],[PredictedAwayScore]], "Y", "N")))</f>
        <v>N</v>
      </c>
      <c r="Q83" s="2" t="str">
        <f>IF(Table2[[#This Row],[ActualHomeScore]]&gt;Table2[[#This Row],[PredictedHomeScore]],"N", IF(ISBLANK(Table2[[#This Row],[ActualResult]]), "_", IF(Table2[[#This Row],[ActualHomeScore]]=Table2[[#This Row],[PredictedHomeScore]], "Y", "N")))</f>
        <v>N</v>
      </c>
      <c r="R83" s="2">
        <v>1</v>
      </c>
      <c r="S83" s="2" t="str">
        <f t="shared" si="7"/>
        <v>MTL</v>
      </c>
      <c r="T83" s="2">
        <f>IF(INDEX(StatsRegularSeason20242025!$A$2:$C$33,MATCH(Table2[[#This Row],[AwayTeam]],StatsRegularSeason20242025!$A$2:$A$33,0),2)=INDEX(StatsRegularSeason20242025!$A$2:$C$33,MATCH(Table2[[#This Row],[HomeTeam]],StatsRegularSeason20242025!$A$2:$A$33,0),2),1,0)</f>
        <v>1</v>
      </c>
      <c r="U83" s="2">
        <f>IF(INDEX(StatsRegularSeason20242025!$A$2:$C$33,MATCH(Table2[[#This Row],[AwayTeam]],StatsRegularSeason20242025!$A$2:$A$33,0),3)=INDEX(StatsRegularSeason20242025!$A$2:$C$33,MATCH(Table2[[#This Row],[HomeTeam]],StatsRegularSeason20242025!$A$2:$A$33,0),3),1,0)</f>
        <v>0</v>
      </c>
      <c r="V83" s="2">
        <f>IF(Table2[[#This Row],[InterConf]]=1,IF(Table2[[#This Row],[InterDiv]]=0, 1, 0), 0)</f>
        <v>1</v>
      </c>
      <c r="W83" s="2">
        <f>IF(INDEX(StatsRegularSeason20242025!$A$2:$C$33,MATCH(Table2[[#This Row],[AwayTeam]],StatsRegularSeason20242025!$A$2:$A$33,0),2)&lt;&gt;INDEX(StatsRegularSeason20242025!$A$2:$C$33,MATCH(Table2[[#This Row],[HomeTeam]],StatsRegularSeason20242025!$A$2:$A$33,0),2),1,0)</f>
        <v>0</v>
      </c>
      <c r="X83" s="2"/>
      <c r="Y83" s="2"/>
      <c r="Z83" s="2">
        <f>IF(AND(Table2[[#This Row],[GameIsOver]]=1,Table2[[#This Row],[ActualHomeScore]]*Table2[[#This Row],[ActualAwayScore]]=0), 1,0)</f>
        <v>0</v>
      </c>
      <c r="AA83" s="2">
        <f>IF(Table2[[#This Row],[GameIsOver]]=0,0, IF(Table2[[#This Row],[ActualWinner]]=Table2[[#This Row],[AwayTeam]], 2, IF(OR(Table2[[#This Row],[ActualResult]]="OT", Table2[[#This Row],[ActualResult]]="SO"), 1, 0)))</f>
        <v>1</v>
      </c>
      <c r="AB83" s="2">
        <f>IF(Table2[[#This Row],[GameIsOver]]= 0, 0, IF(Table2[[#This Row],[ActualWinner]]=Table2[[#This Row],[HomeTeam]], 2, IF(OR(Table2[[#This Row],[ActualResult]]="OT", Table2[[#This Row],[ActualResult]]="SO"), 1, 0)))</f>
        <v>2</v>
      </c>
      <c r="AC83" s="33">
        <f>(($AR$11)*IF(Table2[[#This Row],[CorrectWinnerPrediction]]="Y", 1, 0))+(($AR$12)*IF(Table2[[#This Row],[CorrectAwayScorePrediction]]="Y", 1, 0))+(($AR$13)*IF(Table2[[#This Row],[CorrectHomeScorePrediction]]="Y", 1, 0))</f>
        <v>0.8</v>
      </c>
      <c r="AD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3" s="4" t="str">
        <f>IF(WEEKDAY(Table2[[#This Row],[GameDate]])=1,"SUN",IF(WEEKDAY(Table2[[#This Row],[GameDate]])=2,"MON",IF(WEEKDAY(Table2[[#This Row],[GameDate]])=3,"TUE",IF(WEEKDAY(Table2[[#This Row],[GameDate]])=4,"WED",IF(WEEKDAY(Table2[[#This Row],[GameDate]])=5,"THU",IF(WEEKDAY(Table2[[#This Row],[GameDate]])=6,"FRI", "SAT"))))))</f>
        <v>SAT</v>
      </c>
      <c r="AF83" s="2">
        <f>Table2[[#This Row],[ActualAwayScore]]-Table2[[#This Row],[PredictedAwayScore]]</f>
        <v>2</v>
      </c>
      <c r="AG83" s="2">
        <f>Table2[[#This Row],[ActualHomeScore]]-Table2[[#This Row],[PredictedHomeScore]]</f>
        <v>-1</v>
      </c>
      <c r="AH83" s="2">
        <f t="shared" si="8"/>
        <v>4</v>
      </c>
      <c r="AI83" s="2">
        <f t="shared" si="9"/>
        <v>-9</v>
      </c>
    </row>
    <row r="84" spans="1:35" x14ac:dyDescent="0.25">
      <c r="A84" s="4">
        <v>45582</v>
      </c>
      <c r="B84" s="4">
        <v>45584</v>
      </c>
      <c r="C84" s="7" t="s">
        <v>194</v>
      </c>
      <c r="D84" s="2" t="s">
        <v>25</v>
      </c>
      <c r="E84" s="2" t="s">
        <v>45</v>
      </c>
      <c r="F84" s="2">
        <v>4</v>
      </c>
      <c r="G84" s="2">
        <v>3</v>
      </c>
      <c r="H84" s="2" t="str">
        <f t="shared" si="5"/>
        <v>VAN</v>
      </c>
      <c r="I84" s="2" t="s">
        <v>77</v>
      </c>
      <c r="J84" s="2">
        <v>3</v>
      </c>
      <c r="K84" s="2">
        <v>0</v>
      </c>
      <c r="L84" s="2" t="str">
        <f t="shared" si="6"/>
        <v>VAN</v>
      </c>
      <c r="M84" s="2" t="s">
        <v>40</v>
      </c>
      <c r="N84" s="2">
        <f>IF(ISBLANK(Table2[[#This Row],[ActualResult]]), 0, 1)</f>
        <v>1</v>
      </c>
      <c r="O84" s="2" t="str">
        <f>IF(ISBLANK(Table2[[#This Row],[ActualResult]]), "_", IF(Table2[[#This Row],[ActualWinner]]=Table2[[#This Row],[PredictedWinner]], "Y", "N"))</f>
        <v>Y</v>
      </c>
      <c r="P84" s="2" t="str">
        <f>IF(Table2[[#This Row],[ActualAwayScore]]&gt;Table2[[#This Row],[PredictedAwayScore]], "N", IF(ISBLANK(Table2[[#This Row],[ActualResult]]), "_", IF(Table2[[#This Row],[ActualAwayScore]]=Table2[[#This Row],[PredictedAwayScore]], "Y", "N")))</f>
        <v>N</v>
      </c>
      <c r="Q84" s="2" t="str">
        <f>IF(Table2[[#This Row],[ActualHomeScore]]&gt;Table2[[#This Row],[PredictedHomeScore]],"N", IF(ISBLANK(Table2[[#This Row],[ActualResult]]), "_", IF(Table2[[#This Row],[ActualHomeScore]]=Table2[[#This Row],[PredictedHomeScore]], "Y", "N")))</f>
        <v>N</v>
      </c>
      <c r="R84" s="2">
        <v>0</v>
      </c>
      <c r="S84" s="2" t="str">
        <f t="shared" si="7"/>
        <v>PHI</v>
      </c>
      <c r="T84" s="2">
        <f>IF(INDEX(StatsRegularSeason20242025!$A$2:$C$33,MATCH(Table2[[#This Row],[AwayTeam]],StatsRegularSeason20242025!$A$2:$A$33,0),2)=INDEX(StatsRegularSeason20242025!$A$2:$C$33,MATCH(Table2[[#This Row],[HomeTeam]],StatsRegularSeason20242025!$A$2:$A$33,0),2),1,0)</f>
        <v>0</v>
      </c>
      <c r="U84" s="2">
        <f>IF(INDEX(StatsRegularSeason20242025!$A$2:$C$33,MATCH(Table2[[#This Row],[AwayTeam]],StatsRegularSeason20242025!$A$2:$A$33,0),3)=INDEX(StatsRegularSeason20242025!$A$2:$C$33,MATCH(Table2[[#This Row],[HomeTeam]],StatsRegularSeason20242025!$A$2:$A$33,0),3),1,0)</f>
        <v>0</v>
      </c>
      <c r="V84" s="2">
        <f>IF(Table2[[#This Row],[InterConf]]=1,IF(Table2[[#This Row],[InterDiv]]=0, 1, 0), 0)</f>
        <v>0</v>
      </c>
      <c r="W84" s="2">
        <f>IF(INDEX(StatsRegularSeason20242025!$A$2:$C$33,MATCH(Table2[[#This Row],[AwayTeam]],StatsRegularSeason20242025!$A$2:$A$33,0),2)&lt;&gt;INDEX(StatsRegularSeason20242025!$A$2:$C$33,MATCH(Table2[[#This Row],[HomeTeam]],StatsRegularSeason20242025!$A$2:$A$33,0),2),1,0)</f>
        <v>1</v>
      </c>
      <c r="X84" s="2"/>
      <c r="Y84" s="2" t="s">
        <v>1477</v>
      </c>
      <c r="Z84" s="2">
        <f>IF(AND(Table2[[#This Row],[GameIsOver]]=1,Table2[[#This Row],[ActualHomeScore]]*Table2[[#This Row],[ActualAwayScore]]=0), 1,0)</f>
        <v>1</v>
      </c>
      <c r="AA84" s="2">
        <f>IF(Table2[[#This Row],[GameIsOver]]=0,0, IF(Table2[[#This Row],[ActualWinner]]=Table2[[#This Row],[AwayTeam]], 2, IF(OR(Table2[[#This Row],[ActualResult]]="OT", Table2[[#This Row],[ActualResult]]="SO"), 1, 0)))</f>
        <v>2</v>
      </c>
      <c r="AB84" s="2">
        <f>IF(Table2[[#This Row],[GameIsOver]]= 0, 0, IF(Table2[[#This Row],[ActualWinner]]=Table2[[#This Row],[HomeTeam]], 2, IF(OR(Table2[[#This Row],[ActualResult]]="OT", Table2[[#This Row],[ActualResult]]="SO"), 1, 0)))</f>
        <v>0</v>
      </c>
      <c r="AC84" s="33">
        <f>(($AR$11)*IF(Table2[[#This Row],[CorrectWinnerPrediction]]="Y", 1, 0))+(($AR$12)*IF(Table2[[#This Row],[CorrectAwayScorePrediction]]="Y", 1, 0))+(($AR$13)*IF(Table2[[#This Row],[CorrectHomeScorePrediction]]="Y", 1, 0))</f>
        <v>0.8</v>
      </c>
      <c r="AD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4" s="4" t="str">
        <f>IF(WEEKDAY(Table2[[#This Row],[GameDate]])=1,"SUN",IF(WEEKDAY(Table2[[#This Row],[GameDate]])=2,"MON",IF(WEEKDAY(Table2[[#This Row],[GameDate]])=3,"TUE",IF(WEEKDAY(Table2[[#This Row],[GameDate]])=4,"WED",IF(WEEKDAY(Table2[[#This Row],[GameDate]])=5,"THU",IF(WEEKDAY(Table2[[#This Row],[GameDate]])=6,"FRI", "SAT"))))))</f>
        <v>SAT</v>
      </c>
      <c r="AF84" s="2">
        <f>Table2[[#This Row],[ActualAwayScore]]-Table2[[#This Row],[PredictedAwayScore]]</f>
        <v>-1</v>
      </c>
      <c r="AG84" s="2">
        <f>Table2[[#This Row],[ActualHomeScore]]-Table2[[#This Row],[PredictedHomeScore]]</f>
        <v>-3</v>
      </c>
      <c r="AH84" s="2">
        <f t="shared" si="8"/>
        <v>4</v>
      </c>
      <c r="AI84" s="2">
        <f t="shared" si="9"/>
        <v>-9</v>
      </c>
    </row>
    <row r="85" spans="1:35" x14ac:dyDescent="0.25">
      <c r="A85" s="4">
        <v>45582</v>
      </c>
      <c r="B85" s="4">
        <v>45584</v>
      </c>
      <c r="C85" s="7" t="s">
        <v>195</v>
      </c>
      <c r="D85" s="2" t="s">
        <v>37</v>
      </c>
      <c r="E85" s="2" t="s">
        <v>36</v>
      </c>
      <c r="F85" s="2">
        <v>2</v>
      </c>
      <c r="G85" s="2">
        <v>4</v>
      </c>
      <c r="H85" s="2" t="str">
        <f t="shared" si="5"/>
        <v>CBJ</v>
      </c>
      <c r="I85" s="2" t="s">
        <v>40</v>
      </c>
      <c r="J85" s="2">
        <v>3</v>
      </c>
      <c r="K85" s="2">
        <v>1</v>
      </c>
      <c r="L85" s="2" t="str">
        <f t="shared" si="6"/>
        <v>MIN</v>
      </c>
      <c r="M85" s="2" t="s">
        <v>40</v>
      </c>
      <c r="N85" s="2">
        <f>IF(ISBLANK(Table2[[#This Row],[ActualResult]]), 0, 1)</f>
        <v>1</v>
      </c>
      <c r="O85" s="2" t="str">
        <f>IF(ISBLANK(Table2[[#This Row],[ActualResult]]), "_", IF(Table2[[#This Row],[ActualWinner]]=Table2[[#This Row],[PredictedWinner]], "Y", "N"))</f>
        <v>N</v>
      </c>
      <c r="P85" s="2" t="str">
        <f>IF(Table2[[#This Row],[ActualAwayScore]]&gt;Table2[[#This Row],[PredictedAwayScore]], "N", IF(ISBLANK(Table2[[#This Row],[ActualResult]]), "_", IF(Table2[[#This Row],[ActualAwayScore]]=Table2[[#This Row],[PredictedAwayScore]], "Y", "N")))</f>
        <v>N</v>
      </c>
      <c r="Q85" s="2" t="str">
        <f>IF(Table2[[#This Row],[ActualHomeScore]]&gt;Table2[[#This Row],[PredictedHomeScore]],"N", IF(ISBLANK(Table2[[#This Row],[ActualResult]]), "_", IF(Table2[[#This Row],[ActualHomeScore]]=Table2[[#This Row],[PredictedHomeScore]], "Y", "N")))</f>
        <v>N</v>
      </c>
      <c r="R85" s="2">
        <v>0</v>
      </c>
      <c r="S85" s="2" t="str">
        <f t="shared" si="7"/>
        <v>CBJ</v>
      </c>
      <c r="T85" s="2">
        <f>IF(INDEX(StatsRegularSeason20242025!$A$2:$C$33,MATCH(Table2[[#This Row],[AwayTeam]],StatsRegularSeason20242025!$A$2:$A$33,0),2)=INDEX(StatsRegularSeason20242025!$A$2:$C$33,MATCH(Table2[[#This Row],[HomeTeam]],StatsRegularSeason20242025!$A$2:$A$33,0),2),1,0)</f>
        <v>0</v>
      </c>
      <c r="U85" s="2">
        <f>IF(INDEX(StatsRegularSeason20242025!$A$2:$C$33,MATCH(Table2[[#This Row],[AwayTeam]],StatsRegularSeason20242025!$A$2:$A$33,0),3)=INDEX(StatsRegularSeason20242025!$A$2:$C$33,MATCH(Table2[[#This Row],[HomeTeam]],StatsRegularSeason20242025!$A$2:$A$33,0),3),1,0)</f>
        <v>0</v>
      </c>
      <c r="V85" s="2">
        <f>IF(Table2[[#This Row],[InterConf]]=1,IF(Table2[[#This Row],[InterDiv]]=0, 1, 0), 0)</f>
        <v>0</v>
      </c>
      <c r="W85" s="2">
        <f>IF(INDEX(StatsRegularSeason20242025!$A$2:$C$33,MATCH(Table2[[#This Row],[AwayTeam]],StatsRegularSeason20242025!$A$2:$A$33,0),2)&lt;&gt;INDEX(StatsRegularSeason20242025!$A$2:$C$33,MATCH(Table2[[#This Row],[HomeTeam]],StatsRegularSeason20242025!$A$2:$A$33,0),2),1,0)</f>
        <v>1</v>
      </c>
      <c r="X85" s="2"/>
      <c r="Y85" s="2"/>
      <c r="Z85" s="2">
        <f>IF(AND(Table2[[#This Row],[GameIsOver]]=1,Table2[[#This Row],[ActualHomeScore]]*Table2[[#This Row],[ActualAwayScore]]=0), 1,0)</f>
        <v>0</v>
      </c>
      <c r="AA85" s="2">
        <f>IF(Table2[[#This Row],[GameIsOver]]=0,0, IF(Table2[[#This Row],[ActualWinner]]=Table2[[#This Row],[AwayTeam]], 2, IF(OR(Table2[[#This Row],[ActualResult]]="OT", Table2[[#This Row],[ActualResult]]="SO"), 1, 0)))</f>
        <v>2</v>
      </c>
      <c r="AB85" s="2">
        <f>IF(Table2[[#This Row],[GameIsOver]]= 0, 0, IF(Table2[[#This Row],[ActualWinner]]=Table2[[#This Row],[HomeTeam]], 2, IF(OR(Table2[[#This Row],[ActualResult]]="OT", Table2[[#This Row],[ActualResult]]="SO"), 1, 0)))</f>
        <v>0</v>
      </c>
      <c r="AC85" s="33">
        <f>(($AR$11)*IF(Table2[[#This Row],[CorrectWinnerPrediction]]="Y", 1, 0))+(($AR$12)*IF(Table2[[#This Row],[CorrectAwayScorePrediction]]="Y", 1, 0))+(($AR$13)*IF(Table2[[#This Row],[CorrectHomeScorePrediction]]="Y", 1, 0))</f>
        <v>0</v>
      </c>
      <c r="AD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 s="4" t="str">
        <f>IF(WEEKDAY(Table2[[#This Row],[GameDate]])=1,"SUN",IF(WEEKDAY(Table2[[#This Row],[GameDate]])=2,"MON",IF(WEEKDAY(Table2[[#This Row],[GameDate]])=3,"TUE",IF(WEEKDAY(Table2[[#This Row],[GameDate]])=4,"WED",IF(WEEKDAY(Table2[[#This Row],[GameDate]])=5,"THU",IF(WEEKDAY(Table2[[#This Row],[GameDate]])=6,"FRI", "SAT"))))))</f>
        <v>SAT</v>
      </c>
      <c r="AF85" s="2">
        <f>Table2[[#This Row],[ActualAwayScore]]-Table2[[#This Row],[PredictedAwayScore]]</f>
        <v>1</v>
      </c>
      <c r="AG85" s="2">
        <f>Table2[[#This Row],[ActualHomeScore]]-Table2[[#This Row],[PredictedHomeScore]]</f>
        <v>-3</v>
      </c>
      <c r="AH85" s="2">
        <f t="shared" si="8"/>
        <v>4</v>
      </c>
      <c r="AI85" s="2">
        <f t="shared" si="9"/>
        <v>-9</v>
      </c>
    </row>
    <row r="86" spans="1:35" x14ac:dyDescent="0.25">
      <c r="A86" s="4">
        <v>45582</v>
      </c>
      <c r="B86" s="4">
        <v>45584</v>
      </c>
      <c r="C86" s="7" t="s">
        <v>196</v>
      </c>
      <c r="D86" s="2" t="s">
        <v>44</v>
      </c>
      <c r="E86" s="2" t="s">
        <v>13</v>
      </c>
      <c r="F86" s="2">
        <v>5</v>
      </c>
      <c r="G86" s="2">
        <v>2</v>
      </c>
      <c r="H86" s="2" t="str">
        <f t="shared" si="5"/>
        <v>CAR</v>
      </c>
      <c r="I86" s="2" t="s">
        <v>40</v>
      </c>
      <c r="J86" s="2">
        <v>3</v>
      </c>
      <c r="K86" s="2">
        <v>4</v>
      </c>
      <c r="L86" s="2" t="str">
        <f t="shared" si="6"/>
        <v>STL</v>
      </c>
      <c r="M86" s="2" t="s">
        <v>40</v>
      </c>
      <c r="N86" s="2">
        <f>IF(ISBLANK(Table2[[#This Row],[ActualResult]]), 0, 1)</f>
        <v>1</v>
      </c>
      <c r="O86" s="2" t="str">
        <f>IF(ISBLANK(Table2[[#This Row],[ActualResult]]), "_", IF(Table2[[#This Row],[ActualWinner]]=Table2[[#This Row],[PredictedWinner]], "Y", "N"))</f>
        <v>N</v>
      </c>
      <c r="P86" s="2" t="str">
        <f>IF(Table2[[#This Row],[ActualAwayScore]]&gt;Table2[[#This Row],[PredictedAwayScore]], "N", IF(ISBLANK(Table2[[#This Row],[ActualResult]]), "_", IF(Table2[[#This Row],[ActualAwayScore]]=Table2[[#This Row],[PredictedAwayScore]], "Y", "N")))</f>
        <v>N</v>
      </c>
      <c r="Q86" s="2" t="str">
        <f>IF(Table2[[#This Row],[ActualHomeScore]]&gt;Table2[[#This Row],[PredictedHomeScore]],"N", IF(ISBLANK(Table2[[#This Row],[ActualResult]]), "_", IF(Table2[[#This Row],[ActualHomeScore]]=Table2[[#This Row],[PredictedHomeScore]], "Y", "N")))</f>
        <v>N</v>
      </c>
      <c r="R86" s="2">
        <v>1</v>
      </c>
      <c r="S86" s="2" t="str">
        <f t="shared" si="7"/>
        <v>CAR</v>
      </c>
      <c r="T86" s="2">
        <f>IF(INDEX(StatsRegularSeason20242025!$A$2:$C$33,MATCH(Table2[[#This Row],[AwayTeam]],StatsRegularSeason20242025!$A$2:$A$33,0),2)=INDEX(StatsRegularSeason20242025!$A$2:$C$33,MATCH(Table2[[#This Row],[HomeTeam]],StatsRegularSeason20242025!$A$2:$A$33,0),2),1,0)</f>
        <v>0</v>
      </c>
      <c r="U86" s="2">
        <f>IF(INDEX(StatsRegularSeason20242025!$A$2:$C$33,MATCH(Table2[[#This Row],[AwayTeam]],StatsRegularSeason20242025!$A$2:$A$33,0),3)=INDEX(StatsRegularSeason20242025!$A$2:$C$33,MATCH(Table2[[#This Row],[HomeTeam]],StatsRegularSeason20242025!$A$2:$A$33,0),3),1,0)</f>
        <v>0</v>
      </c>
      <c r="V86" s="2">
        <f>IF(Table2[[#This Row],[InterConf]]=1,IF(Table2[[#This Row],[InterDiv]]=0, 1, 0), 0)</f>
        <v>0</v>
      </c>
      <c r="W86" s="2">
        <f>IF(INDEX(StatsRegularSeason20242025!$A$2:$C$33,MATCH(Table2[[#This Row],[AwayTeam]],StatsRegularSeason20242025!$A$2:$A$33,0),2)&lt;&gt;INDEX(StatsRegularSeason20242025!$A$2:$C$33,MATCH(Table2[[#This Row],[HomeTeam]],StatsRegularSeason20242025!$A$2:$A$33,0),2),1,0)</f>
        <v>1</v>
      </c>
      <c r="X86" s="2"/>
      <c r="Y86" s="2"/>
      <c r="Z86" s="2">
        <f>IF(AND(Table2[[#This Row],[GameIsOver]]=1,Table2[[#This Row],[ActualHomeScore]]*Table2[[#This Row],[ActualAwayScore]]=0), 1,0)</f>
        <v>0</v>
      </c>
      <c r="AA86" s="2">
        <f>IF(Table2[[#This Row],[GameIsOver]]=0,0, IF(Table2[[#This Row],[ActualWinner]]=Table2[[#This Row],[AwayTeam]], 2, IF(OR(Table2[[#This Row],[ActualResult]]="OT", Table2[[#This Row],[ActualResult]]="SO"), 1, 0)))</f>
        <v>0</v>
      </c>
      <c r="AB86" s="2">
        <f>IF(Table2[[#This Row],[GameIsOver]]= 0, 0, IF(Table2[[#This Row],[ActualWinner]]=Table2[[#This Row],[HomeTeam]], 2, IF(OR(Table2[[#This Row],[ActualResult]]="OT", Table2[[#This Row],[ActualResult]]="SO"), 1, 0)))</f>
        <v>2</v>
      </c>
      <c r="AC86" s="33">
        <f>(($AR$11)*IF(Table2[[#This Row],[CorrectWinnerPrediction]]="Y", 1, 0))+(($AR$12)*IF(Table2[[#This Row],[CorrectAwayScorePrediction]]="Y", 1, 0))+(($AR$13)*IF(Table2[[#This Row],[CorrectHomeScorePrediction]]="Y", 1, 0))</f>
        <v>0</v>
      </c>
      <c r="AD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 s="4" t="str">
        <f>IF(WEEKDAY(Table2[[#This Row],[GameDate]])=1,"SUN",IF(WEEKDAY(Table2[[#This Row],[GameDate]])=2,"MON",IF(WEEKDAY(Table2[[#This Row],[GameDate]])=3,"TUE",IF(WEEKDAY(Table2[[#This Row],[GameDate]])=4,"WED",IF(WEEKDAY(Table2[[#This Row],[GameDate]])=5,"THU",IF(WEEKDAY(Table2[[#This Row],[GameDate]])=6,"FRI", "SAT"))))))</f>
        <v>SAT</v>
      </c>
      <c r="AF86" s="2">
        <f>Table2[[#This Row],[ActualAwayScore]]-Table2[[#This Row],[PredictedAwayScore]]</f>
        <v>-2</v>
      </c>
      <c r="AG86" s="2">
        <f>Table2[[#This Row],[ActualHomeScore]]-Table2[[#This Row],[PredictedHomeScore]]</f>
        <v>2</v>
      </c>
      <c r="AH86" s="2">
        <f t="shared" si="8"/>
        <v>4</v>
      </c>
      <c r="AI86" s="2">
        <f t="shared" si="9"/>
        <v>-9</v>
      </c>
    </row>
    <row r="87" spans="1:35" x14ac:dyDescent="0.25">
      <c r="A87" s="4">
        <v>45582</v>
      </c>
      <c r="B87" s="4">
        <v>45584</v>
      </c>
      <c r="C87" s="7" t="s">
        <v>197</v>
      </c>
      <c r="D87" s="2" t="s">
        <v>29</v>
      </c>
      <c r="E87" s="2" t="s">
        <v>17</v>
      </c>
      <c r="F87" s="2">
        <v>1</v>
      </c>
      <c r="G87" s="2">
        <v>3</v>
      </c>
      <c r="H87" s="2" t="str">
        <f t="shared" si="5"/>
        <v>CHI</v>
      </c>
      <c r="I87" s="2" t="s">
        <v>40</v>
      </c>
      <c r="J87" s="2">
        <v>4</v>
      </c>
      <c r="K87" s="2">
        <v>2</v>
      </c>
      <c r="L87" s="2" t="str">
        <f t="shared" si="6"/>
        <v>BUF</v>
      </c>
      <c r="M87" s="2" t="s">
        <v>40</v>
      </c>
      <c r="N87" s="2">
        <f>IF(ISBLANK(Table2[[#This Row],[ActualResult]]), 0, 1)</f>
        <v>1</v>
      </c>
      <c r="O87" s="2" t="str">
        <f>IF(ISBLANK(Table2[[#This Row],[ActualResult]]), "_", IF(Table2[[#This Row],[ActualWinner]]=Table2[[#This Row],[PredictedWinner]], "Y", "N"))</f>
        <v>N</v>
      </c>
      <c r="P87" s="2" t="str">
        <f>IF(Table2[[#This Row],[ActualAwayScore]]&gt;Table2[[#This Row],[PredictedAwayScore]], "N", IF(ISBLANK(Table2[[#This Row],[ActualResult]]), "_", IF(Table2[[#This Row],[ActualAwayScore]]=Table2[[#This Row],[PredictedAwayScore]], "Y", "N")))</f>
        <v>N</v>
      </c>
      <c r="Q87" s="2" t="str">
        <f>IF(Table2[[#This Row],[ActualHomeScore]]&gt;Table2[[#This Row],[PredictedHomeScore]],"N", IF(ISBLANK(Table2[[#This Row],[ActualResult]]), "_", IF(Table2[[#This Row],[ActualHomeScore]]=Table2[[#This Row],[PredictedHomeScore]], "Y", "N")))</f>
        <v>N</v>
      </c>
      <c r="R87" s="2">
        <v>0</v>
      </c>
      <c r="S87" s="2" t="str">
        <f t="shared" si="7"/>
        <v>CHI</v>
      </c>
      <c r="T87" s="2">
        <f>IF(INDEX(StatsRegularSeason20242025!$A$2:$C$33,MATCH(Table2[[#This Row],[AwayTeam]],StatsRegularSeason20242025!$A$2:$A$33,0),2)=INDEX(StatsRegularSeason20242025!$A$2:$C$33,MATCH(Table2[[#This Row],[HomeTeam]],StatsRegularSeason20242025!$A$2:$A$33,0),2),1,0)</f>
        <v>0</v>
      </c>
      <c r="U87" s="2">
        <f>IF(INDEX(StatsRegularSeason20242025!$A$2:$C$33,MATCH(Table2[[#This Row],[AwayTeam]],StatsRegularSeason20242025!$A$2:$A$33,0),3)=INDEX(StatsRegularSeason20242025!$A$2:$C$33,MATCH(Table2[[#This Row],[HomeTeam]],StatsRegularSeason20242025!$A$2:$A$33,0),3),1,0)</f>
        <v>0</v>
      </c>
      <c r="V87" s="2">
        <f>IF(Table2[[#This Row],[InterConf]]=1,IF(Table2[[#This Row],[InterDiv]]=0, 1, 0), 0)</f>
        <v>0</v>
      </c>
      <c r="W87" s="2">
        <f>IF(INDEX(StatsRegularSeason20242025!$A$2:$C$33,MATCH(Table2[[#This Row],[AwayTeam]],StatsRegularSeason20242025!$A$2:$A$33,0),2)&lt;&gt;INDEX(StatsRegularSeason20242025!$A$2:$C$33,MATCH(Table2[[#This Row],[HomeTeam]],StatsRegularSeason20242025!$A$2:$A$33,0),2),1,0)</f>
        <v>1</v>
      </c>
      <c r="X87" s="2"/>
      <c r="Y87" s="2"/>
      <c r="Z87" s="2">
        <f>IF(AND(Table2[[#This Row],[GameIsOver]]=1,Table2[[#This Row],[ActualHomeScore]]*Table2[[#This Row],[ActualAwayScore]]=0), 1,0)</f>
        <v>0</v>
      </c>
      <c r="AA87" s="2">
        <f>IF(Table2[[#This Row],[GameIsOver]]=0,0, IF(Table2[[#This Row],[ActualWinner]]=Table2[[#This Row],[AwayTeam]], 2, IF(OR(Table2[[#This Row],[ActualResult]]="OT", Table2[[#This Row],[ActualResult]]="SO"), 1, 0)))</f>
        <v>2</v>
      </c>
      <c r="AB87" s="2">
        <f>IF(Table2[[#This Row],[GameIsOver]]= 0, 0, IF(Table2[[#This Row],[ActualWinner]]=Table2[[#This Row],[HomeTeam]], 2, IF(OR(Table2[[#This Row],[ActualResult]]="OT", Table2[[#This Row],[ActualResult]]="SO"), 1, 0)))</f>
        <v>0</v>
      </c>
      <c r="AC87" s="33">
        <f>(($AR$11)*IF(Table2[[#This Row],[CorrectWinnerPrediction]]="Y", 1, 0))+(($AR$12)*IF(Table2[[#This Row],[CorrectAwayScorePrediction]]="Y", 1, 0))+(($AR$13)*IF(Table2[[#This Row],[CorrectHomeScorePrediction]]="Y", 1, 0))</f>
        <v>0</v>
      </c>
      <c r="AD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 s="4" t="str">
        <f>IF(WEEKDAY(Table2[[#This Row],[GameDate]])=1,"SUN",IF(WEEKDAY(Table2[[#This Row],[GameDate]])=2,"MON",IF(WEEKDAY(Table2[[#This Row],[GameDate]])=3,"TUE",IF(WEEKDAY(Table2[[#This Row],[GameDate]])=4,"WED",IF(WEEKDAY(Table2[[#This Row],[GameDate]])=5,"THU",IF(WEEKDAY(Table2[[#This Row],[GameDate]])=6,"FRI", "SAT"))))))</f>
        <v>SAT</v>
      </c>
      <c r="AF87" s="2">
        <f>Table2[[#This Row],[ActualAwayScore]]-Table2[[#This Row],[PredictedAwayScore]]</f>
        <v>3</v>
      </c>
      <c r="AG87" s="2">
        <f>Table2[[#This Row],[ActualHomeScore]]-Table2[[#This Row],[PredictedHomeScore]]</f>
        <v>-1</v>
      </c>
      <c r="AH87" s="2">
        <f t="shared" si="8"/>
        <v>4</v>
      </c>
      <c r="AI87" s="2">
        <f t="shared" si="9"/>
        <v>-9</v>
      </c>
    </row>
    <row r="88" spans="1:35" x14ac:dyDescent="0.25">
      <c r="A88" s="4">
        <v>45582</v>
      </c>
      <c r="B88" s="4">
        <v>45584</v>
      </c>
      <c r="C88" s="7" t="s">
        <v>198</v>
      </c>
      <c r="D88" s="2" t="s">
        <v>16</v>
      </c>
      <c r="E88" s="2" t="s">
        <v>15</v>
      </c>
      <c r="F88" s="2">
        <v>3</v>
      </c>
      <c r="G88" s="2">
        <v>4</v>
      </c>
      <c r="H88" s="2" t="str">
        <f t="shared" si="5"/>
        <v>UTA</v>
      </c>
      <c r="I88" s="2" t="s">
        <v>77</v>
      </c>
      <c r="J88" s="2">
        <v>1</v>
      </c>
      <c r="K88" s="2">
        <v>2</v>
      </c>
      <c r="L88" s="2" t="str">
        <f t="shared" si="6"/>
        <v>UTA</v>
      </c>
      <c r="M88" s="2" t="s">
        <v>77</v>
      </c>
      <c r="N88" s="2">
        <f>IF(ISBLANK(Table2[[#This Row],[ActualResult]]), 0, 1)</f>
        <v>1</v>
      </c>
      <c r="O88" s="2" t="str">
        <f>IF(ISBLANK(Table2[[#This Row],[ActualResult]]), "_", IF(Table2[[#This Row],[ActualWinner]]=Table2[[#This Row],[PredictedWinner]], "Y", "N"))</f>
        <v>Y</v>
      </c>
      <c r="P88" s="2" t="str">
        <f>IF(Table2[[#This Row],[ActualAwayScore]]&gt;Table2[[#This Row],[PredictedAwayScore]], "N", IF(ISBLANK(Table2[[#This Row],[ActualResult]]), "_", IF(Table2[[#This Row],[ActualAwayScore]]=Table2[[#This Row],[PredictedAwayScore]], "Y", "N")))</f>
        <v>N</v>
      </c>
      <c r="Q88" s="2" t="str">
        <f>IF(Table2[[#This Row],[ActualHomeScore]]&gt;Table2[[#This Row],[PredictedHomeScore]],"N", IF(ISBLANK(Table2[[#This Row],[ActualResult]]), "_", IF(Table2[[#This Row],[ActualHomeScore]]=Table2[[#This Row],[PredictedHomeScore]], "Y", "N")))</f>
        <v>N</v>
      </c>
      <c r="R88" s="2">
        <v>1</v>
      </c>
      <c r="S88" s="2" t="str">
        <f t="shared" si="7"/>
        <v>BOS</v>
      </c>
      <c r="T88" s="2">
        <f>IF(INDEX(StatsRegularSeason20242025!$A$2:$C$33,MATCH(Table2[[#This Row],[AwayTeam]],StatsRegularSeason20242025!$A$2:$A$33,0),2)=INDEX(StatsRegularSeason20242025!$A$2:$C$33,MATCH(Table2[[#This Row],[HomeTeam]],StatsRegularSeason20242025!$A$2:$A$33,0),2),1,0)</f>
        <v>0</v>
      </c>
      <c r="U88" s="2">
        <f>IF(INDEX(StatsRegularSeason20242025!$A$2:$C$33,MATCH(Table2[[#This Row],[AwayTeam]],StatsRegularSeason20242025!$A$2:$A$33,0),3)=INDEX(StatsRegularSeason20242025!$A$2:$C$33,MATCH(Table2[[#This Row],[HomeTeam]],StatsRegularSeason20242025!$A$2:$A$33,0),3),1,0)</f>
        <v>0</v>
      </c>
      <c r="V88" s="2">
        <f>IF(Table2[[#This Row],[InterConf]]=1,IF(Table2[[#This Row],[InterDiv]]=0, 1, 0), 0)</f>
        <v>0</v>
      </c>
      <c r="W88" s="2">
        <f>IF(INDEX(StatsRegularSeason20242025!$A$2:$C$33,MATCH(Table2[[#This Row],[AwayTeam]],StatsRegularSeason20242025!$A$2:$A$33,0),2)&lt;&gt;INDEX(StatsRegularSeason20242025!$A$2:$C$33,MATCH(Table2[[#This Row],[HomeTeam]],StatsRegularSeason20242025!$A$2:$A$33,0),2),1,0)</f>
        <v>1</v>
      </c>
      <c r="X88" s="2"/>
      <c r="Y88" s="2"/>
      <c r="Z88" s="2">
        <f>IF(AND(Table2[[#This Row],[GameIsOver]]=1,Table2[[#This Row],[ActualHomeScore]]*Table2[[#This Row],[ActualAwayScore]]=0), 1,0)</f>
        <v>0</v>
      </c>
      <c r="AA88" s="2">
        <f>IF(Table2[[#This Row],[GameIsOver]]=0,0, IF(Table2[[#This Row],[ActualWinner]]=Table2[[#This Row],[AwayTeam]], 2, IF(OR(Table2[[#This Row],[ActualResult]]="OT", Table2[[#This Row],[ActualResult]]="SO"), 1, 0)))</f>
        <v>1</v>
      </c>
      <c r="AB88" s="2">
        <f>IF(Table2[[#This Row],[GameIsOver]]= 0, 0, IF(Table2[[#This Row],[ActualWinner]]=Table2[[#This Row],[HomeTeam]], 2, IF(OR(Table2[[#This Row],[ActualResult]]="OT", Table2[[#This Row],[ActualResult]]="SO"), 1, 0)))</f>
        <v>2</v>
      </c>
      <c r="AC88" s="33">
        <f>(($AR$11)*IF(Table2[[#This Row],[CorrectWinnerPrediction]]="Y", 1, 0))+(($AR$12)*IF(Table2[[#This Row],[CorrectAwayScorePrediction]]="Y", 1, 0))+(($AR$13)*IF(Table2[[#This Row],[CorrectHomeScorePrediction]]="Y", 1, 0))</f>
        <v>0.8</v>
      </c>
      <c r="AD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88" s="4" t="str">
        <f>IF(WEEKDAY(Table2[[#This Row],[GameDate]])=1,"SUN",IF(WEEKDAY(Table2[[#This Row],[GameDate]])=2,"MON",IF(WEEKDAY(Table2[[#This Row],[GameDate]])=3,"TUE",IF(WEEKDAY(Table2[[#This Row],[GameDate]])=4,"WED",IF(WEEKDAY(Table2[[#This Row],[GameDate]])=5,"THU",IF(WEEKDAY(Table2[[#This Row],[GameDate]])=6,"FRI", "SAT"))))))</f>
        <v>SAT</v>
      </c>
      <c r="AF88" s="2">
        <f>Table2[[#This Row],[ActualAwayScore]]-Table2[[#This Row],[PredictedAwayScore]]</f>
        <v>-2</v>
      </c>
      <c r="AG88" s="2">
        <f>Table2[[#This Row],[ActualHomeScore]]-Table2[[#This Row],[PredictedHomeScore]]</f>
        <v>-2</v>
      </c>
      <c r="AH88" s="2">
        <f t="shared" si="8"/>
        <v>4</v>
      </c>
      <c r="AI88" s="2">
        <f t="shared" si="9"/>
        <v>-9</v>
      </c>
    </row>
    <row r="89" spans="1:35" x14ac:dyDescent="0.25">
      <c r="A89" s="5">
        <v>45582</v>
      </c>
      <c r="B89" s="5">
        <v>45584</v>
      </c>
      <c r="C89" s="8" t="s">
        <v>199</v>
      </c>
      <c r="D89" s="3" t="s">
        <v>24</v>
      </c>
      <c r="E89" s="3" t="s">
        <v>12</v>
      </c>
      <c r="F89" s="3">
        <v>4</v>
      </c>
      <c r="G89" s="3">
        <v>1</v>
      </c>
      <c r="H89" s="3" t="str">
        <f t="shared" si="5"/>
        <v>CGY</v>
      </c>
      <c r="I89" s="3" t="s">
        <v>40</v>
      </c>
      <c r="J89" s="3">
        <v>1</v>
      </c>
      <c r="K89" s="3">
        <v>2</v>
      </c>
      <c r="L89" s="2" t="str">
        <f t="shared" si="6"/>
        <v>SEA</v>
      </c>
      <c r="M89" s="3" t="s">
        <v>77</v>
      </c>
      <c r="N89" s="3">
        <f>IF(ISBLANK(Table2[[#This Row],[ActualResult]]), 0, 1)</f>
        <v>1</v>
      </c>
      <c r="O89" s="3" t="str">
        <f>IF(ISBLANK(Table2[[#This Row],[ActualResult]]), "_", IF(Table2[[#This Row],[ActualWinner]]=Table2[[#This Row],[PredictedWinner]], "Y", "N"))</f>
        <v>N</v>
      </c>
      <c r="P89" s="3" t="str">
        <f>IF(Table2[[#This Row],[ActualAwayScore]]&gt;Table2[[#This Row],[PredictedAwayScore]], "N", IF(ISBLANK(Table2[[#This Row],[ActualResult]]), "_", IF(Table2[[#This Row],[ActualAwayScore]]=Table2[[#This Row],[PredictedAwayScore]], "Y", "N")))</f>
        <v>N</v>
      </c>
      <c r="Q89" s="3" t="str">
        <f>IF(Table2[[#This Row],[ActualHomeScore]]&gt;Table2[[#This Row],[PredictedHomeScore]],"N", IF(ISBLANK(Table2[[#This Row],[ActualResult]]), "_", IF(Table2[[#This Row],[ActualHomeScore]]=Table2[[#This Row],[PredictedHomeScore]], "Y", "N")))</f>
        <v>N</v>
      </c>
      <c r="R89" s="2">
        <v>1</v>
      </c>
      <c r="S89" s="2" t="str">
        <f t="shared" si="7"/>
        <v>CGY</v>
      </c>
      <c r="T89" s="2">
        <f>IF(INDEX(StatsRegularSeason20242025!$A$2:$C$33,MATCH(Table2[[#This Row],[AwayTeam]],StatsRegularSeason20242025!$A$2:$A$33,0),2)=INDEX(StatsRegularSeason20242025!$A$2:$C$33,MATCH(Table2[[#This Row],[HomeTeam]],StatsRegularSeason20242025!$A$2:$A$33,0),2),1,0)</f>
        <v>1</v>
      </c>
      <c r="U89" s="2">
        <f>IF(INDEX(StatsRegularSeason20242025!$A$2:$C$33,MATCH(Table2[[#This Row],[AwayTeam]],StatsRegularSeason20242025!$A$2:$A$33,0),3)=INDEX(StatsRegularSeason20242025!$A$2:$C$33,MATCH(Table2[[#This Row],[HomeTeam]],StatsRegularSeason20242025!$A$2:$A$33,0),3),1,0)</f>
        <v>1</v>
      </c>
      <c r="V89" s="2">
        <f>IF(Table2[[#This Row],[InterConf]]=1,IF(Table2[[#This Row],[InterDiv]]=0, 1, 0), 0)</f>
        <v>0</v>
      </c>
      <c r="W89" s="2">
        <f>IF(INDEX(StatsRegularSeason20242025!$A$2:$C$33,MATCH(Table2[[#This Row],[AwayTeam]],StatsRegularSeason20242025!$A$2:$A$33,0),2)&lt;&gt;INDEX(StatsRegularSeason20242025!$A$2:$C$33,MATCH(Table2[[#This Row],[HomeTeam]],StatsRegularSeason20242025!$A$2:$A$33,0),2),1,0)</f>
        <v>0</v>
      </c>
      <c r="X89" s="2"/>
      <c r="Y89" s="2"/>
      <c r="Z89" s="2">
        <f>IF(AND(Table2[[#This Row],[GameIsOver]]=1,Table2[[#This Row],[ActualHomeScore]]*Table2[[#This Row],[ActualAwayScore]]=0), 1,0)</f>
        <v>0</v>
      </c>
      <c r="AA89" s="2">
        <f>IF(Table2[[#This Row],[GameIsOver]]=0,0, IF(Table2[[#This Row],[ActualWinner]]=Table2[[#This Row],[AwayTeam]], 2, IF(OR(Table2[[#This Row],[ActualResult]]="OT", Table2[[#This Row],[ActualResult]]="SO"), 1, 0)))</f>
        <v>1</v>
      </c>
      <c r="AB89" s="2">
        <f>IF(Table2[[#This Row],[GameIsOver]]= 0, 0, IF(Table2[[#This Row],[ActualWinner]]=Table2[[#This Row],[HomeTeam]], 2, IF(OR(Table2[[#This Row],[ActualResult]]="OT", Table2[[#This Row],[ActualResult]]="SO"), 1, 0)))</f>
        <v>2</v>
      </c>
      <c r="AC89" s="33">
        <f>(($AR$11)*IF(Table2[[#This Row],[CorrectWinnerPrediction]]="Y", 1, 0))+(($AR$12)*IF(Table2[[#This Row],[CorrectAwayScorePrediction]]="Y", 1, 0))+(($AR$13)*IF(Table2[[#This Row],[CorrectHomeScorePrediction]]="Y", 1, 0))</f>
        <v>0</v>
      </c>
      <c r="AD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 s="5" t="str">
        <f>IF(WEEKDAY(Table2[[#This Row],[GameDate]])=1,"SUN",IF(WEEKDAY(Table2[[#This Row],[GameDate]])=2,"MON",IF(WEEKDAY(Table2[[#This Row],[GameDate]])=3,"TUE",IF(WEEKDAY(Table2[[#This Row],[GameDate]])=4,"WED",IF(WEEKDAY(Table2[[#This Row],[GameDate]])=5,"THU",IF(WEEKDAY(Table2[[#This Row],[GameDate]])=6,"FRI", "SAT"))))))</f>
        <v>SAT</v>
      </c>
      <c r="AF89" s="2">
        <f>Table2[[#This Row],[ActualAwayScore]]-Table2[[#This Row],[PredictedAwayScore]]</f>
        <v>-3</v>
      </c>
      <c r="AG89" s="2">
        <f>Table2[[#This Row],[ActualHomeScore]]-Table2[[#This Row],[PredictedHomeScore]]</f>
        <v>1</v>
      </c>
      <c r="AH89" s="2">
        <f t="shared" si="8"/>
        <v>4</v>
      </c>
      <c r="AI89" s="2">
        <f t="shared" si="9"/>
        <v>-9</v>
      </c>
    </row>
    <row r="90" spans="1:35" x14ac:dyDescent="0.25">
      <c r="A90" s="4">
        <v>45585</v>
      </c>
      <c r="B90" s="4">
        <v>45585</v>
      </c>
      <c r="C90" s="7" t="s">
        <v>200</v>
      </c>
      <c r="D90" s="2" t="s">
        <v>21</v>
      </c>
      <c r="E90" s="2" t="s">
        <v>22</v>
      </c>
      <c r="F90" s="2">
        <v>1</v>
      </c>
      <c r="G90" s="2">
        <v>3</v>
      </c>
      <c r="H90" s="2" t="str">
        <f t="shared" si="5"/>
        <v>WPG</v>
      </c>
      <c r="I90" s="2" t="s">
        <v>40</v>
      </c>
      <c r="J90" s="2">
        <v>3</v>
      </c>
      <c r="K90" s="2">
        <v>6</v>
      </c>
      <c r="L90" s="13" t="str">
        <f t="shared" si="6"/>
        <v>WPG</v>
      </c>
      <c r="M90" s="2" t="s">
        <v>40</v>
      </c>
      <c r="N90" s="2">
        <f>IF(ISBLANK(Table2[[#This Row],[ActualResult]]), 0, 1)</f>
        <v>1</v>
      </c>
      <c r="O90" s="2" t="str">
        <f>IF(ISBLANK(Table2[[#This Row],[ActualResult]]), "_", IF(Table2[[#This Row],[ActualWinner]]=Table2[[#This Row],[PredictedWinner]], "Y", "N"))</f>
        <v>Y</v>
      </c>
      <c r="P90" s="2" t="str">
        <f>IF(Table2[[#This Row],[ActualAwayScore]]&gt;Table2[[#This Row],[PredictedAwayScore]], "N", IF(ISBLANK(Table2[[#This Row],[ActualResult]]), "_", IF(Table2[[#This Row],[ActualAwayScore]]=Table2[[#This Row],[PredictedAwayScore]], "Y", "N")))</f>
        <v>N</v>
      </c>
      <c r="Q90" s="2" t="str">
        <f>IF(Table2[[#This Row],[ActualHomeScore]]&gt;Table2[[#This Row],[PredictedHomeScore]],"N", IF(ISBLANK(Table2[[#This Row],[ActualResult]]), "_", IF(Table2[[#This Row],[ActualHomeScore]]=Table2[[#This Row],[PredictedHomeScore]], "Y", "N")))</f>
        <v>N</v>
      </c>
      <c r="R90" s="2">
        <v>1</v>
      </c>
      <c r="S90" s="2" t="str">
        <f t="shared" si="7"/>
        <v>PIT</v>
      </c>
      <c r="T90" s="2">
        <f>IF(INDEX(StatsRegularSeason20242025!$A$2:$C$33,MATCH(Table2[[#This Row],[AwayTeam]],StatsRegularSeason20242025!$A$2:$A$33,0),2)=INDEX(StatsRegularSeason20242025!$A$2:$C$33,MATCH(Table2[[#This Row],[HomeTeam]],StatsRegularSeason20242025!$A$2:$A$33,0),2),1,0)</f>
        <v>0</v>
      </c>
      <c r="U90" s="2">
        <f>IF(INDEX(StatsRegularSeason20242025!$A$2:$C$33,MATCH(Table2[[#This Row],[AwayTeam]],StatsRegularSeason20242025!$A$2:$A$33,0),3)=INDEX(StatsRegularSeason20242025!$A$2:$C$33,MATCH(Table2[[#This Row],[HomeTeam]],StatsRegularSeason20242025!$A$2:$A$33,0),3),1,0)</f>
        <v>0</v>
      </c>
      <c r="V90" s="2">
        <f>IF(Table2[[#This Row],[InterConf]]=1,IF(Table2[[#This Row],[InterDiv]]=0, 1, 0), 0)</f>
        <v>0</v>
      </c>
      <c r="W90" s="2">
        <f>IF(INDEX(StatsRegularSeason20242025!$A$2:$C$33,MATCH(Table2[[#This Row],[AwayTeam]],StatsRegularSeason20242025!$A$2:$A$33,0),2)&lt;&gt;INDEX(StatsRegularSeason20242025!$A$2:$C$33,MATCH(Table2[[#This Row],[HomeTeam]],StatsRegularSeason20242025!$A$2:$A$33,0),2),1,0)</f>
        <v>1</v>
      </c>
      <c r="X90" s="2"/>
      <c r="Y90" s="2"/>
      <c r="Z90" s="2">
        <f>IF(AND(Table2[[#This Row],[GameIsOver]]=1,Table2[[#This Row],[ActualHomeScore]]*Table2[[#This Row],[ActualAwayScore]]=0), 1,0)</f>
        <v>0</v>
      </c>
      <c r="AA90" s="2">
        <f>IF(Table2[[#This Row],[GameIsOver]]=0,0, IF(Table2[[#This Row],[ActualWinner]]=Table2[[#This Row],[AwayTeam]], 2, IF(OR(Table2[[#This Row],[ActualResult]]="OT", Table2[[#This Row],[ActualResult]]="SO"), 1, 0)))</f>
        <v>0</v>
      </c>
      <c r="AB90" s="2">
        <f>IF(Table2[[#This Row],[GameIsOver]]= 0, 0, IF(Table2[[#This Row],[ActualWinner]]=Table2[[#This Row],[HomeTeam]], 2, IF(OR(Table2[[#This Row],[ActualResult]]="OT", Table2[[#This Row],[ActualResult]]="SO"), 1, 0)))</f>
        <v>2</v>
      </c>
      <c r="AC90" s="33">
        <f>(($AR$11)*IF(Table2[[#This Row],[CorrectWinnerPrediction]]="Y", 1, 0))+(($AR$12)*IF(Table2[[#This Row],[CorrectAwayScorePrediction]]="Y", 1, 0))+(($AR$13)*IF(Table2[[#This Row],[CorrectHomeScorePrediction]]="Y", 1, 0))</f>
        <v>0.8</v>
      </c>
      <c r="AD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0" s="4" t="str">
        <f>IF(WEEKDAY(Table2[[#This Row],[GameDate]])=1,"SUN",IF(WEEKDAY(Table2[[#This Row],[GameDate]])=2,"MON",IF(WEEKDAY(Table2[[#This Row],[GameDate]])=3,"TUE",IF(WEEKDAY(Table2[[#This Row],[GameDate]])=4,"WED",IF(WEEKDAY(Table2[[#This Row],[GameDate]])=5,"THU",IF(WEEKDAY(Table2[[#This Row],[GameDate]])=6,"FRI", "SAT"))))))</f>
        <v>SUN</v>
      </c>
      <c r="AF90" s="2">
        <f>Table2[[#This Row],[ActualAwayScore]]-Table2[[#This Row],[PredictedAwayScore]]</f>
        <v>2</v>
      </c>
      <c r="AG90" s="2">
        <f>Table2[[#This Row],[ActualHomeScore]]-Table2[[#This Row],[PredictedHomeScore]]</f>
        <v>3</v>
      </c>
      <c r="AH90" s="2">
        <f t="shared" si="8"/>
        <v>0</v>
      </c>
      <c r="AI90" s="2">
        <f t="shared" si="9"/>
        <v>-2</v>
      </c>
    </row>
    <row r="91" spans="1:35" x14ac:dyDescent="0.25">
      <c r="A91" s="4">
        <v>45585</v>
      </c>
      <c r="B91" s="4">
        <v>45585</v>
      </c>
      <c r="C91" s="7" t="s">
        <v>201</v>
      </c>
      <c r="D91" s="2" t="s">
        <v>26</v>
      </c>
      <c r="E91" s="2" t="s">
        <v>38</v>
      </c>
      <c r="F91" s="2">
        <v>5</v>
      </c>
      <c r="G91" s="2">
        <v>3</v>
      </c>
      <c r="H91" s="2" t="str">
        <f t="shared" si="5"/>
        <v>COL</v>
      </c>
      <c r="I91" s="2" t="s">
        <v>40</v>
      </c>
      <c r="J91" s="2">
        <v>4</v>
      </c>
      <c r="K91" s="2">
        <v>1</v>
      </c>
      <c r="L91" s="2" t="str">
        <f t="shared" si="6"/>
        <v>COL</v>
      </c>
      <c r="M91" s="2" t="s">
        <v>40</v>
      </c>
      <c r="N91" s="2">
        <f>IF(ISBLANK(Table2[[#This Row],[ActualResult]]), 0, 1)</f>
        <v>1</v>
      </c>
      <c r="O91" s="2" t="str">
        <f>IF(ISBLANK(Table2[[#This Row],[ActualResult]]), "_", IF(Table2[[#This Row],[ActualWinner]]=Table2[[#This Row],[PredictedWinner]], "Y", "N"))</f>
        <v>Y</v>
      </c>
      <c r="P91" s="2" t="str">
        <f>IF(Table2[[#This Row],[ActualAwayScore]]&gt;Table2[[#This Row],[PredictedAwayScore]], "N", IF(ISBLANK(Table2[[#This Row],[ActualResult]]), "_", IF(Table2[[#This Row],[ActualAwayScore]]=Table2[[#This Row],[PredictedAwayScore]], "Y", "N")))</f>
        <v>N</v>
      </c>
      <c r="Q91" s="2" t="str">
        <f>IF(Table2[[#This Row],[ActualHomeScore]]&gt;Table2[[#This Row],[PredictedHomeScore]],"N", IF(ISBLANK(Table2[[#This Row],[ActualResult]]), "_", IF(Table2[[#This Row],[ActualHomeScore]]=Table2[[#This Row],[PredictedHomeScore]], "Y", "N")))</f>
        <v>N</v>
      </c>
      <c r="R91" s="2">
        <v>1</v>
      </c>
      <c r="S91" s="2" t="str">
        <f t="shared" si="7"/>
        <v>SJS</v>
      </c>
      <c r="T91" s="2">
        <f>IF(INDEX(StatsRegularSeason20242025!$A$2:$C$33,MATCH(Table2[[#This Row],[AwayTeam]],StatsRegularSeason20242025!$A$2:$A$33,0),2)=INDEX(StatsRegularSeason20242025!$A$2:$C$33,MATCH(Table2[[#This Row],[HomeTeam]],StatsRegularSeason20242025!$A$2:$A$33,0),2),1,0)</f>
        <v>1</v>
      </c>
      <c r="U91" s="2">
        <f>IF(INDEX(StatsRegularSeason20242025!$A$2:$C$33,MATCH(Table2[[#This Row],[AwayTeam]],StatsRegularSeason20242025!$A$2:$A$33,0),3)=INDEX(StatsRegularSeason20242025!$A$2:$C$33,MATCH(Table2[[#This Row],[HomeTeam]],StatsRegularSeason20242025!$A$2:$A$33,0),3),1,0)</f>
        <v>0</v>
      </c>
      <c r="V91" s="2">
        <f>IF(Table2[[#This Row],[InterConf]]=1,IF(Table2[[#This Row],[InterDiv]]=0, 1, 0), 0)</f>
        <v>1</v>
      </c>
      <c r="W91" s="2">
        <f>IF(INDEX(StatsRegularSeason20242025!$A$2:$C$33,MATCH(Table2[[#This Row],[AwayTeam]],StatsRegularSeason20242025!$A$2:$A$33,0),2)&lt;&gt;INDEX(StatsRegularSeason20242025!$A$2:$C$33,MATCH(Table2[[#This Row],[HomeTeam]],StatsRegularSeason20242025!$A$2:$A$33,0),2),1,0)</f>
        <v>0</v>
      </c>
      <c r="X91" s="2"/>
      <c r="Y91" s="2"/>
      <c r="Z91" s="2">
        <f>IF(AND(Table2[[#This Row],[GameIsOver]]=1,Table2[[#This Row],[ActualHomeScore]]*Table2[[#This Row],[ActualAwayScore]]=0), 1,0)</f>
        <v>0</v>
      </c>
      <c r="AA91" s="2">
        <f>IF(Table2[[#This Row],[GameIsOver]]=0,0, IF(Table2[[#This Row],[ActualWinner]]=Table2[[#This Row],[AwayTeam]], 2, IF(OR(Table2[[#This Row],[ActualResult]]="OT", Table2[[#This Row],[ActualResult]]="SO"), 1, 0)))</f>
        <v>2</v>
      </c>
      <c r="AB91" s="2">
        <f>IF(Table2[[#This Row],[GameIsOver]]= 0, 0, IF(Table2[[#This Row],[ActualWinner]]=Table2[[#This Row],[HomeTeam]], 2, IF(OR(Table2[[#This Row],[ActualResult]]="OT", Table2[[#This Row],[ActualResult]]="SO"), 1, 0)))</f>
        <v>0</v>
      </c>
      <c r="AC91" s="33">
        <f>(($AR$11)*IF(Table2[[#This Row],[CorrectWinnerPrediction]]="Y", 1, 0))+(($AR$12)*IF(Table2[[#This Row],[CorrectAwayScorePrediction]]="Y", 1, 0))+(($AR$13)*IF(Table2[[#This Row],[CorrectHomeScorePrediction]]="Y", 1, 0))</f>
        <v>0.8</v>
      </c>
      <c r="AD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1" s="4" t="str">
        <f>IF(WEEKDAY(Table2[[#This Row],[GameDate]])=1,"SUN",IF(WEEKDAY(Table2[[#This Row],[GameDate]])=2,"MON",IF(WEEKDAY(Table2[[#This Row],[GameDate]])=3,"TUE",IF(WEEKDAY(Table2[[#This Row],[GameDate]])=4,"WED",IF(WEEKDAY(Table2[[#This Row],[GameDate]])=5,"THU",IF(WEEKDAY(Table2[[#This Row],[GameDate]])=6,"FRI", "SAT"))))))</f>
        <v>SUN</v>
      </c>
      <c r="AF91" s="2">
        <f>Table2[[#This Row],[ActualAwayScore]]-Table2[[#This Row],[PredictedAwayScore]]</f>
        <v>-1</v>
      </c>
      <c r="AG91" s="2">
        <f>Table2[[#This Row],[ActualHomeScore]]-Table2[[#This Row],[PredictedHomeScore]]</f>
        <v>-2</v>
      </c>
      <c r="AH91" s="2">
        <f t="shared" si="8"/>
        <v>0</v>
      </c>
      <c r="AI91" s="2">
        <f t="shared" si="9"/>
        <v>-2</v>
      </c>
    </row>
    <row r="92" spans="1:35" x14ac:dyDescent="0.25">
      <c r="A92" s="5">
        <v>45585</v>
      </c>
      <c r="B92" s="5">
        <v>45585</v>
      </c>
      <c r="C92" s="8" t="s">
        <v>202</v>
      </c>
      <c r="D92" s="3" t="s">
        <v>28</v>
      </c>
      <c r="E92" s="3" t="s">
        <v>47</v>
      </c>
      <c r="F92" s="3">
        <v>5</v>
      </c>
      <c r="G92" s="3">
        <v>4</v>
      </c>
      <c r="H92" s="3" t="str">
        <f t="shared" si="5"/>
        <v>LAK</v>
      </c>
      <c r="I92" s="3" t="s">
        <v>39</v>
      </c>
      <c r="J92" s="3">
        <v>4</v>
      </c>
      <c r="K92" s="3">
        <v>1</v>
      </c>
      <c r="L92" s="2" t="str">
        <f t="shared" si="6"/>
        <v>LAK</v>
      </c>
      <c r="M92" s="3" t="s">
        <v>40</v>
      </c>
      <c r="N92" s="3">
        <f>IF(ISBLANK(Table2[[#This Row],[ActualResult]]), 0, 1)</f>
        <v>1</v>
      </c>
      <c r="O92" s="3" t="str">
        <f>IF(ISBLANK(Table2[[#This Row],[ActualResult]]), "_", IF(Table2[[#This Row],[ActualWinner]]=Table2[[#This Row],[PredictedWinner]], "Y", "N"))</f>
        <v>Y</v>
      </c>
      <c r="P92" s="3" t="str">
        <f>IF(Table2[[#This Row],[ActualAwayScore]]&gt;Table2[[#This Row],[PredictedAwayScore]], "N", IF(ISBLANK(Table2[[#This Row],[ActualResult]]), "_", IF(Table2[[#This Row],[ActualAwayScore]]=Table2[[#This Row],[PredictedAwayScore]], "Y", "N")))</f>
        <v>N</v>
      </c>
      <c r="Q92" s="3" t="str">
        <f>IF(Table2[[#This Row],[ActualHomeScore]]&gt;Table2[[#This Row],[PredictedHomeScore]],"N", IF(ISBLANK(Table2[[#This Row],[ActualResult]]), "_", IF(Table2[[#This Row],[ActualHomeScore]]=Table2[[#This Row],[PredictedHomeScore]], "Y", "N")))</f>
        <v>N</v>
      </c>
      <c r="R92" s="2">
        <v>0</v>
      </c>
      <c r="S92" s="2" t="str">
        <f t="shared" si="7"/>
        <v>ANA</v>
      </c>
      <c r="T92" s="2">
        <f>IF(INDEX(StatsRegularSeason20242025!$A$2:$C$33,MATCH(Table2[[#This Row],[AwayTeam]],StatsRegularSeason20242025!$A$2:$A$33,0),2)=INDEX(StatsRegularSeason20242025!$A$2:$C$33,MATCH(Table2[[#This Row],[HomeTeam]],StatsRegularSeason20242025!$A$2:$A$33,0),2),1,0)</f>
        <v>1</v>
      </c>
      <c r="U92" s="2">
        <f>IF(INDEX(StatsRegularSeason20242025!$A$2:$C$33,MATCH(Table2[[#This Row],[AwayTeam]],StatsRegularSeason20242025!$A$2:$A$33,0),3)=INDEX(StatsRegularSeason20242025!$A$2:$C$33,MATCH(Table2[[#This Row],[HomeTeam]],StatsRegularSeason20242025!$A$2:$A$33,0),3),1,0)</f>
        <v>1</v>
      </c>
      <c r="V92" s="2">
        <f>IF(Table2[[#This Row],[InterConf]]=1,IF(Table2[[#This Row],[InterDiv]]=0, 1, 0), 0)</f>
        <v>0</v>
      </c>
      <c r="W92" s="2">
        <f>IF(INDEX(StatsRegularSeason20242025!$A$2:$C$33,MATCH(Table2[[#This Row],[AwayTeam]],StatsRegularSeason20242025!$A$2:$A$33,0),2)&lt;&gt;INDEX(StatsRegularSeason20242025!$A$2:$C$33,MATCH(Table2[[#This Row],[HomeTeam]],StatsRegularSeason20242025!$A$2:$A$33,0),2),1,0)</f>
        <v>0</v>
      </c>
      <c r="X92" s="2"/>
      <c r="Y92" s="2"/>
      <c r="Z92" s="2">
        <f>IF(AND(Table2[[#This Row],[GameIsOver]]=1,Table2[[#This Row],[ActualHomeScore]]*Table2[[#This Row],[ActualAwayScore]]=0), 1,0)</f>
        <v>0</v>
      </c>
      <c r="AA92" s="2">
        <f>IF(Table2[[#This Row],[GameIsOver]]=0,0, IF(Table2[[#This Row],[ActualWinner]]=Table2[[#This Row],[AwayTeam]], 2, IF(OR(Table2[[#This Row],[ActualResult]]="OT", Table2[[#This Row],[ActualResult]]="SO"), 1, 0)))</f>
        <v>2</v>
      </c>
      <c r="AB92" s="2">
        <f>IF(Table2[[#This Row],[GameIsOver]]= 0, 0, IF(Table2[[#This Row],[ActualWinner]]=Table2[[#This Row],[HomeTeam]], 2, IF(OR(Table2[[#This Row],[ActualResult]]="OT", Table2[[#This Row],[ActualResult]]="SO"), 1, 0)))</f>
        <v>0</v>
      </c>
      <c r="AC92" s="33">
        <f>(($AR$11)*IF(Table2[[#This Row],[CorrectWinnerPrediction]]="Y", 1, 0))+(($AR$12)*IF(Table2[[#This Row],[CorrectAwayScorePrediction]]="Y", 1, 0))+(($AR$13)*IF(Table2[[#This Row],[CorrectHomeScorePrediction]]="Y", 1, 0))</f>
        <v>0.8</v>
      </c>
      <c r="AD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2" s="5" t="str">
        <f>IF(WEEKDAY(Table2[[#This Row],[GameDate]])=1,"SUN",IF(WEEKDAY(Table2[[#This Row],[GameDate]])=2,"MON",IF(WEEKDAY(Table2[[#This Row],[GameDate]])=3,"TUE",IF(WEEKDAY(Table2[[#This Row],[GameDate]])=4,"WED",IF(WEEKDAY(Table2[[#This Row],[GameDate]])=5,"THU",IF(WEEKDAY(Table2[[#This Row],[GameDate]])=6,"FRI", "SAT"))))))</f>
        <v>SUN</v>
      </c>
      <c r="AF92" s="2">
        <f>Table2[[#This Row],[ActualAwayScore]]-Table2[[#This Row],[PredictedAwayScore]]</f>
        <v>-1</v>
      </c>
      <c r="AG92" s="2">
        <f>Table2[[#This Row],[ActualHomeScore]]-Table2[[#This Row],[PredictedHomeScore]]</f>
        <v>-3</v>
      </c>
      <c r="AH92" s="2">
        <f t="shared" si="8"/>
        <v>0</v>
      </c>
      <c r="AI92" s="2">
        <f t="shared" si="9"/>
        <v>-2</v>
      </c>
    </row>
    <row r="93" spans="1:35" x14ac:dyDescent="0.25">
      <c r="A93" s="25">
        <v>45586</v>
      </c>
      <c r="B93" s="25">
        <v>45586</v>
      </c>
      <c r="C93" s="11" t="s">
        <v>203</v>
      </c>
      <c r="D93" s="12" t="s">
        <v>43</v>
      </c>
      <c r="E93" s="12" t="s">
        <v>18</v>
      </c>
      <c r="F93" s="12">
        <v>5</v>
      </c>
      <c r="G93" s="12">
        <v>3</v>
      </c>
      <c r="H93" s="12" t="str">
        <f t="shared" si="5"/>
        <v>TBL</v>
      </c>
      <c r="I93" s="12" t="s">
        <v>40</v>
      </c>
      <c r="J93" s="12">
        <v>2</v>
      </c>
      <c r="K93" s="12">
        <v>5</v>
      </c>
      <c r="L93" s="12" t="str">
        <f t="shared" si="6"/>
        <v>TOR</v>
      </c>
      <c r="M93" s="12" t="s">
        <v>40</v>
      </c>
      <c r="N93" s="12">
        <f>IF(ISBLANK(Table2[[#This Row],[ActualResult]]), 0, 1)</f>
        <v>1</v>
      </c>
      <c r="O93" s="12" t="str">
        <f>IF(ISBLANK(Table2[[#This Row],[ActualResult]]), "_", IF(Table2[[#This Row],[ActualWinner]]=Table2[[#This Row],[PredictedWinner]], "Y", "N"))</f>
        <v>N</v>
      </c>
      <c r="P93" s="12" t="str">
        <f>IF(Table2[[#This Row],[ActualAwayScore]]&gt;Table2[[#This Row],[PredictedAwayScore]], "N", IF(ISBLANK(Table2[[#This Row],[ActualResult]]), "_", IF(Table2[[#This Row],[ActualAwayScore]]=Table2[[#This Row],[PredictedAwayScore]], "Y", "N")))</f>
        <v>N</v>
      </c>
      <c r="Q93" s="12" t="str">
        <f>IF(Table2[[#This Row],[ActualHomeScore]]&gt;Table2[[#This Row],[PredictedHomeScore]],"N", IF(ISBLANK(Table2[[#This Row],[ActualResult]]), "_", IF(Table2[[#This Row],[ActualHomeScore]]=Table2[[#This Row],[PredictedHomeScore]], "Y", "N")))</f>
        <v>N</v>
      </c>
      <c r="R93" s="2">
        <v>0</v>
      </c>
      <c r="S93" s="2" t="str">
        <f t="shared" si="7"/>
        <v>TBL</v>
      </c>
      <c r="T93" s="2">
        <f>IF(INDEX(StatsRegularSeason20242025!$A$2:$C$33,MATCH(Table2[[#This Row],[AwayTeam]],StatsRegularSeason20242025!$A$2:$A$33,0),2)=INDEX(StatsRegularSeason20242025!$A$2:$C$33,MATCH(Table2[[#This Row],[HomeTeam]],StatsRegularSeason20242025!$A$2:$A$33,0),2),1,0)</f>
        <v>1</v>
      </c>
      <c r="U93" s="2">
        <f>IF(INDEX(StatsRegularSeason20242025!$A$2:$C$33,MATCH(Table2[[#This Row],[AwayTeam]],StatsRegularSeason20242025!$A$2:$A$33,0),3)=INDEX(StatsRegularSeason20242025!$A$2:$C$33,MATCH(Table2[[#This Row],[HomeTeam]],StatsRegularSeason20242025!$A$2:$A$33,0),3),1,0)</f>
        <v>1</v>
      </c>
      <c r="V93" s="2">
        <f>IF(Table2[[#This Row],[InterConf]]=1,IF(Table2[[#This Row],[InterDiv]]=0, 1, 0), 0)</f>
        <v>0</v>
      </c>
      <c r="W93" s="2">
        <f>IF(INDEX(StatsRegularSeason20242025!$A$2:$C$33,MATCH(Table2[[#This Row],[AwayTeam]],StatsRegularSeason20242025!$A$2:$A$33,0),2)&lt;&gt;INDEX(StatsRegularSeason20242025!$A$2:$C$33,MATCH(Table2[[#This Row],[HomeTeam]],StatsRegularSeason20242025!$A$2:$A$33,0),2),1,0)</f>
        <v>0</v>
      </c>
      <c r="X93" s="2" t="s">
        <v>1799</v>
      </c>
      <c r="Y93" s="2"/>
      <c r="Z93" s="2">
        <f>IF(AND(Table2[[#This Row],[GameIsOver]]=1,Table2[[#This Row],[ActualHomeScore]]*Table2[[#This Row],[ActualAwayScore]]=0), 1,0)</f>
        <v>0</v>
      </c>
      <c r="AA93" s="2">
        <f>IF(Table2[[#This Row],[GameIsOver]]=0,0, IF(Table2[[#This Row],[ActualWinner]]=Table2[[#This Row],[AwayTeam]], 2, IF(OR(Table2[[#This Row],[ActualResult]]="OT", Table2[[#This Row],[ActualResult]]="SO"), 1, 0)))</f>
        <v>0</v>
      </c>
      <c r="AB93" s="2">
        <f>IF(Table2[[#This Row],[GameIsOver]]= 0, 0, IF(Table2[[#This Row],[ActualWinner]]=Table2[[#This Row],[HomeTeam]], 2, IF(OR(Table2[[#This Row],[ActualResult]]="OT", Table2[[#This Row],[ActualResult]]="SO"), 1, 0)))</f>
        <v>2</v>
      </c>
      <c r="AC93" s="33">
        <f>(($AR$11)*IF(Table2[[#This Row],[CorrectWinnerPrediction]]="Y", 1, 0))+(($AR$12)*IF(Table2[[#This Row],[CorrectAwayScorePrediction]]="Y", 1, 0))+(($AR$13)*IF(Table2[[#This Row],[CorrectHomeScorePrediction]]="Y", 1, 0))</f>
        <v>0</v>
      </c>
      <c r="AD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 s="25" t="str">
        <f>IF(WEEKDAY(Table2[[#This Row],[GameDate]])=1,"SUN",IF(WEEKDAY(Table2[[#This Row],[GameDate]])=2,"MON",IF(WEEKDAY(Table2[[#This Row],[GameDate]])=3,"TUE",IF(WEEKDAY(Table2[[#This Row],[GameDate]])=4,"WED",IF(WEEKDAY(Table2[[#This Row],[GameDate]])=5,"THU",IF(WEEKDAY(Table2[[#This Row],[GameDate]])=6,"FRI", "SAT"))))))</f>
        <v>MON</v>
      </c>
      <c r="AF93" s="2">
        <f>Table2[[#This Row],[ActualAwayScore]]-Table2[[#This Row],[PredictedAwayScore]]</f>
        <v>-3</v>
      </c>
      <c r="AG93" s="2">
        <f>Table2[[#This Row],[ActualHomeScore]]-Table2[[#This Row],[PredictedHomeScore]]</f>
        <v>2</v>
      </c>
      <c r="AH93" s="2">
        <f t="shared" si="8"/>
        <v>-3</v>
      </c>
      <c r="AI93" s="2">
        <f t="shared" si="9"/>
        <v>2</v>
      </c>
    </row>
    <row r="94" spans="1:35" x14ac:dyDescent="0.25">
      <c r="A94" s="4">
        <v>45587</v>
      </c>
      <c r="B94" s="4">
        <v>45587</v>
      </c>
      <c r="C94" s="7" t="s">
        <v>204</v>
      </c>
      <c r="D94" s="2" t="s">
        <v>46</v>
      </c>
      <c r="E94" s="2" t="s">
        <v>45</v>
      </c>
      <c r="F94" s="2">
        <v>6</v>
      </c>
      <c r="G94" s="2">
        <v>2</v>
      </c>
      <c r="H94" s="2" t="str">
        <f t="shared" si="5"/>
        <v>WSH</v>
      </c>
      <c r="I94" s="2" t="s">
        <v>40</v>
      </c>
      <c r="J94" s="2">
        <v>4</v>
      </c>
      <c r="K94" s="2">
        <v>1</v>
      </c>
      <c r="L94" s="13" t="str">
        <f t="shared" si="6"/>
        <v>WSH</v>
      </c>
      <c r="M94" s="2" t="s">
        <v>40</v>
      </c>
      <c r="N94" s="2">
        <f>IF(ISBLANK(Table2[[#This Row],[ActualResult]]), 0, 1)</f>
        <v>1</v>
      </c>
      <c r="O94" s="2" t="str">
        <f>IF(ISBLANK(Table2[[#This Row],[ActualResult]]), "_", IF(Table2[[#This Row],[ActualWinner]]=Table2[[#This Row],[PredictedWinner]], "Y", "N"))</f>
        <v>Y</v>
      </c>
      <c r="P94" s="2" t="str">
        <f>IF(Table2[[#This Row],[ActualAwayScore]]&gt;Table2[[#This Row],[PredictedAwayScore]], "N", IF(ISBLANK(Table2[[#This Row],[ActualResult]]), "_", IF(Table2[[#This Row],[ActualAwayScore]]=Table2[[#This Row],[PredictedAwayScore]], "Y", "N")))</f>
        <v>N</v>
      </c>
      <c r="Q94" s="2" t="str">
        <f>IF(Table2[[#This Row],[ActualHomeScore]]&gt;Table2[[#This Row],[PredictedHomeScore]],"N", IF(ISBLANK(Table2[[#This Row],[ActualResult]]), "_", IF(Table2[[#This Row],[ActualHomeScore]]=Table2[[#This Row],[PredictedHomeScore]], "Y", "N")))</f>
        <v>N</v>
      </c>
      <c r="R94" s="2">
        <v>0</v>
      </c>
      <c r="S94" s="2" t="str">
        <f t="shared" si="7"/>
        <v>PHI</v>
      </c>
      <c r="T94" s="2">
        <f>IF(INDEX(StatsRegularSeason20242025!$A$2:$C$33,MATCH(Table2[[#This Row],[AwayTeam]],StatsRegularSeason20242025!$A$2:$A$33,0),2)=INDEX(StatsRegularSeason20242025!$A$2:$C$33,MATCH(Table2[[#This Row],[HomeTeam]],StatsRegularSeason20242025!$A$2:$A$33,0),2),1,0)</f>
        <v>1</v>
      </c>
      <c r="U94" s="2">
        <f>IF(INDEX(StatsRegularSeason20242025!$A$2:$C$33,MATCH(Table2[[#This Row],[AwayTeam]],StatsRegularSeason20242025!$A$2:$A$33,0),3)=INDEX(StatsRegularSeason20242025!$A$2:$C$33,MATCH(Table2[[#This Row],[HomeTeam]],StatsRegularSeason20242025!$A$2:$A$33,0),3),1,0)</f>
        <v>1</v>
      </c>
      <c r="V94" s="2">
        <f>IF(Table2[[#This Row],[InterConf]]=1,IF(Table2[[#This Row],[InterDiv]]=0, 1, 0), 0)</f>
        <v>0</v>
      </c>
      <c r="W94" s="2">
        <f>IF(INDEX(StatsRegularSeason20242025!$A$2:$C$33,MATCH(Table2[[#This Row],[AwayTeam]],StatsRegularSeason20242025!$A$2:$A$33,0),2)&lt;&gt;INDEX(StatsRegularSeason20242025!$A$2:$C$33,MATCH(Table2[[#This Row],[HomeTeam]],StatsRegularSeason20242025!$A$2:$A$33,0),2),1,0)</f>
        <v>0</v>
      </c>
      <c r="X94" s="2" t="s">
        <v>1479</v>
      </c>
      <c r="Y94" s="2"/>
      <c r="Z94" s="2">
        <f>IF(AND(Table2[[#This Row],[GameIsOver]]=1,Table2[[#This Row],[ActualHomeScore]]*Table2[[#This Row],[ActualAwayScore]]=0), 1,0)</f>
        <v>0</v>
      </c>
      <c r="AA94" s="2">
        <f>IF(Table2[[#This Row],[GameIsOver]]=0,0, IF(Table2[[#This Row],[ActualWinner]]=Table2[[#This Row],[AwayTeam]], 2, IF(OR(Table2[[#This Row],[ActualResult]]="OT", Table2[[#This Row],[ActualResult]]="SO"), 1, 0)))</f>
        <v>2</v>
      </c>
      <c r="AB94" s="2">
        <f>IF(Table2[[#This Row],[GameIsOver]]= 0, 0, IF(Table2[[#This Row],[ActualWinner]]=Table2[[#This Row],[HomeTeam]], 2, IF(OR(Table2[[#This Row],[ActualResult]]="OT", Table2[[#This Row],[ActualResult]]="SO"), 1, 0)))</f>
        <v>0</v>
      </c>
      <c r="AC94" s="33">
        <f>(($AR$11)*IF(Table2[[#This Row],[CorrectWinnerPrediction]]="Y", 1, 0))+(($AR$12)*IF(Table2[[#This Row],[CorrectAwayScorePrediction]]="Y", 1, 0))+(($AR$13)*IF(Table2[[#This Row],[CorrectHomeScorePrediction]]="Y", 1, 0))</f>
        <v>0.8</v>
      </c>
      <c r="AD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4" s="4" t="str">
        <f>IF(WEEKDAY(Table2[[#This Row],[GameDate]])=1,"SUN",IF(WEEKDAY(Table2[[#This Row],[GameDate]])=2,"MON",IF(WEEKDAY(Table2[[#This Row],[GameDate]])=3,"TUE",IF(WEEKDAY(Table2[[#This Row],[GameDate]])=4,"WED",IF(WEEKDAY(Table2[[#This Row],[GameDate]])=5,"THU",IF(WEEKDAY(Table2[[#This Row],[GameDate]])=6,"FRI", "SAT"))))))</f>
        <v>TUE</v>
      </c>
      <c r="AF94" s="2">
        <f>Table2[[#This Row],[ActualAwayScore]]-Table2[[#This Row],[PredictedAwayScore]]</f>
        <v>-2</v>
      </c>
      <c r="AG94" s="2">
        <f>Table2[[#This Row],[ActualHomeScore]]-Table2[[#This Row],[PredictedHomeScore]]</f>
        <v>-1</v>
      </c>
      <c r="AH94" s="2">
        <f t="shared" si="8"/>
        <v>5</v>
      </c>
      <c r="AI94" s="2">
        <f t="shared" si="9"/>
        <v>-2</v>
      </c>
    </row>
    <row r="95" spans="1:35" x14ac:dyDescent="0.25">
      <c r="A95" s="4">
        <v>45587</v>
      </c>
      <c r="B95" s="4">
        <v>45587</v>
      </c>
      <c r="C95" s="7" t="s">
        <v>205</v>
      </c>
      <c r="D95" s="2" t="s">
        <v>37</v>
      </c>
      <c r="E95" s="2" t="s">
        <v>14</v>
      </c>
      <c r="F95" s="2">
        <v>3</v>
      </c>
      <c r="G95" s="2">
        <v>2</v>
      </c>
      <c r="H95" s="2" t="str">
        <f t="shared" si="5"/>
        <v>MIN</v>
      </c>
      <c r="I95" s="2" t="s">
        <v>77</v>
      </c>
      <c r="J95" s="2">
        <v>5</v>
      </c>
      <c r="K95" s="2">
        <v>1</v>
      </c>
      <c r="L95" s="2" t="str">
        <f t="shared" si="6"/>
        <v>MIN</v>
      </c>
      <c r="M95" s="2" t="s">
        <v>40</v>
      </c>
      <c r="N95" s="2">
        <f>IF(ISBLANK(Table2[[#This Row],[ActualResult]]), 0, 1)</f>
        <v>1</v>
      </c>
      <c r="O95" s="2" t="str">
        <f>IF(ISBLANK(Table2[[#This Row],[ActualResult]]), "_", IF(Table2[[#This Row],[ActualWinner]]=Table2[[#This Row],[PredictedWinner]], "Y", "N"))</f>
        <v>Y</v>
      </c>
      <c r="P95" s="2" t="str">
        <f>IF(Table2[[#This Row],[ActualAwayScore]]&gt;Table2[[#This Row],[PredictedAwayScore]], "N", IF(ISBLANK(Table2[[#This Row],[ActualResult]]), "_", IF(Table2[[#This Row],[ActualAwayScore]]=Table2[[#This Row],[PredictedAwayScore]], "Y", "N")))</f>
        <v>N</v>
      </c>
      <c r="Q95" s="2" t="str">
        <f>IF(Table2[[#This Row],[ActualHomeScore]]&gt;Table2[[#This Row],[PredictedHomeScore]],"N", IF(ISBLANK(Table2[[#This Row],[ActualResult]]), "_", IF(Table2[[#This Row],[ActualHomeScore]]=Table2[[#This Row],[PredictedHomeScore]], "Y", "N")))</f>
        <v>N</v>
      </c>
      <c r="R95" s="2">
        <v>1</v>
      </c>
      <c r="S95" s="2" t="str">
        <f t="shared" si="7"/>
        <v>FLA</v>
      </c>
      <c r="T95" s="2">
        <f>IF(INDEX(StatsRegularSeason20242025!$A$2:$C$33,MATCH(Table2[[#This Row],[AwayTeam]],StatsRegularSeason20242025!$A$2:$A$33,0),2)=INDEX(StatsRegularSeason20242025!$A$2:$C$33,MATCH(Table2[[#This Row],[HomeTeam]],StatsRegularSeason20242025!$A$2:$A$33,0),2),1,0)</f>
        <v>0</v>
      </c>
      <c r="U95" s="2">
        <f>IF(INDEX(StatsRegularSeason20242025!$A$2:$C$33,MATCH(Table2[[#This Row],[AwayTeam]],StatsRegularSeason20242025!$A$2:$A$33,0),3)=INDEX(StatsRegularSeason20242025!$A$2:$C$33,MATCH(Table2[[#This Row],[HomeTeam]],StatsRegularSeason20242025!$A$2:$A$33,0),3),1,0)</f>
        <v>0</v>
      </c>
      <c r="V95" s="2">
        <f>IF(Table2[[#This Row],[InterConf]]=1,IF(Table2[[#This Row],[InterDiv]]=0, 1, 0), 0)</f>
        <v>0</v>
      </c>
      <c r="W95" s="2">
        <f>IF(INDEX(StatsRegularSeason20242025!$A$2:$C$33,MATCH(Table2[[#This Row],[AwayTeam]],StatsRegularSeason20242025!$A$2:$A$33,0),2)&lt;&gt;INDEX(StatsRegularSeason20242025!$A$2:$C$33,MATCH(Table2[[#This Row],[HomeTeam]],StatsRegularSeason20242025!$A$2:$A$33,0),2),1,0)</f>
        <v>1</v>
      </c>
      <c r="X95" s="2" t="s">
        <v>1479</v>
      </c>
      <c r="Y95" s="2"/>
      <c r="Z95" s="2">
        <f>IF(AND(Table2[[#This Row],[GameIsOver]]=1,Table2[[#This Row],[ActualHomeScore]]*Table2[[#This Row],[ActualAwayScore]]=0), 1,0)</f>
        <v>0</v>
      </c>
      <c r="AA95" s="2">
        <f>IF(Table2[[#This Row],[GameIsOver]]=0,0, IF(Table2[[#This Row],[ActualWinner]]=Table2[[#This Row],[AwayTeam]], 2, IF(OR(Table2[[#This Row],[ActualResult]]="OT", Table2[[#This Row],[ActualResult]]="SO"), 1, 0)))</f>
        <v>2</v>
      </c>
      <c r="AB95" s="2">
        <f>IF(Table2[[#This Row],[GameIsOver]]= 0, 0, IF(Table2[[#This Row],[ActualWinner]]=Table2[[#This Row],[HomeTeam]], 2, IF(OR(Table2[[#This Row],[ActualResult]]="OT", Table2[[#This Row],[ActualResult]]="SO"), 1, 0)))</f>
        <v>0</v>
      </c>
      <c r="AC95" s="33">
        <f>(($AR$11)*IF(Table2[[#This Row],[CorrectWinnerPrediction]]="Y", 1, 0))+(($AR$12)*IF(Table2[[#This Row],[CorrectAwayScorePrediction]]="Y", 1, 0))+(($AR$13)*IF(Table2[[#This Row],[CorrectHomeScorePrediction]]="Y", 1, 0))</f>
        <v>0.8</v>
      </c>
      <c r="AD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5" s="4" t="str">
        <f>IF(WEEKDAY(Table2[[#This Row],[GameDate]])=1,"SUN",IF(WEEKDAY(Table2[[#This Row],[GameDate]])=2,"MON",IF(WEEKDAY(Table2[[#This Row],[GameDate]])=3,"TUE",IF(WEEKDAY(Table2[[#This Row],[GameDate]])=4,"WED",IF(WEEKDAY(Table2[[#This Row],[GameDate]])=5,"THU",IF(WEEKDAY(Table2[[#This Row],[GameDate]])=6,"FRI", "SAT"))))))</f>
        <v>TUE</v>
      </c>
      <c r="AF95" s="2">
        <f>Table2[[#This Row],[ActualAwayScore]]-Table2[[#This Row],[PredictedAwayScore]]</f>
        <v>2</v>
      </c>
      <c r="AG95" s="2">
        <f>Table2[[#This Row],[ActualHomeScore]]-Table2[[#This Row],[PredictedHomeScore]]</f>
        <v>-1</v>
      </c>
      <c r="AH95" s="2">
        <f t="shared" si="8"/>
        <v>5</v>
      </c>
      <c r="AI95" s="2">
        <f t="shared" si="9"/>
        <v>-2</v>
      </c>
    </row>
    <row r="96" spans="1:35" x14ac:dyDescent="0.25">
      <c r="A96" s="4">
        <v>45587</v>
      </c>
      <c r="B96" s="4">
        <v>45587</v>
      </c>
      <c r="C96" s="7" t="s">
        <v>206</v>
      </c>
      <c r="D96" s="2" t="s">
        <v>43</v>
      </c>
      <c r="E96" s="2" t="s">
        <v>32</v>
      </c>
      <c r="F96" s="2">
        <v>4</v>
      </c>
      <c r="G96" s="2">
        <v>3</v>
      </c>
      <c r="H96" s="2" t="str">
        <f t="shared" si="5"/>
        <v>TBL</v>
      </c>
      <c r="I96" s="2" t="s">
        <v>40</v>
      </c>
      <c r="J96" s="2">
        <v>8</v>
      </c>
      <c r="K96" s="2">
        <v>5</v>
      </c>
      <c r="L96" s="2" t="str">
        <f t="shared" si="6"/>
        <v>TBL</v>
      </c>
      <c r="M96" s="2" t="s">
        <v>40</v>
      </c>
      <c r="N96" s="2">
        <f>IF(ISBLANK(Table2[[#This Row],[ActualResult]]), 0, 1)</f>
        <v>1</v>
      </c>
      <c r="O96" s="2" t="str">
        <f>IF(ISBLANK(Table2[[#This Row],[ActualResult]]), "_", IF(Table2[[#This Row],[ActualWinner]]=Table2[[#This Row],[PredictedWinner]], "Y", "N"))</f>
        <v>Y</v>
      </c>
      <c r="P96" s="2" t="str">
        <f>IF(Table2[[#This Row],[ActualAwayScore]]&gt;Table2[[#This Row],[PredictedAwayScore]], "N", IF(ISBLANK(Table2[[#This Row],[ActualResult]]), "_", IF(Table2[[#This Row],[ActualAwayScore]]=Table2[[#This Row],[PredictedAwayScore]], "Y", "N")))</f>
        <v>N</v>
      </c>
      <c r="Q96" s="2" t="str">
        <f>IF(Table2[[#This Row],[ActualHomeScore]]&gt;Table2[[#This Row],[PredictedHomeScore]],"N", IF(ISBLANK(Table2[[#This Row],[ActualResult]]), "_", IF(Table2[[#This Row],[ActualHomeScore]]=Table2[[#This Row],[PredictedHomeScore]], "Y", "N")))</f>
        <v>N</v>
      </c>
      <c r="R96" s="2">
        <v>1</v>
      </c>
      <c r="S96" s="2" t="str">
        <f t="shared" si="7"/>
        <v>NJD</v>
      </c>
      <c r="T96" s="2">
        <f>IF(INDEX(StatsRegularSeason20242025!$A$2:$C$33,MATCH(Table2[[#This Row],[AwayTeam]],StatsRegularSeason20242025!$A$2:$A$33,0),2)=INDEX(StatsRegularSeason20242025!$A$2:$C$33,MATCH(Table2[[#This Row],[HomeTeam]],StatsRegularSeason20242025!$A$2:$A$33,0),2),1,0)</f>
        <v>1</v>
      </c>
      <c r="U96" s="2">
        <f>IF(INDEX(StatsRegularSeason20242025!$A$2:$C$33,MATCH(Table2[[#This Row],[AwayTeam]],StatsRegularSeason20242025!$A$2:$A$33,0),3)=INDEX(StatsRegularSeason20242025!$A$2:$C$33,MATCH(Table2[[#This Row],[HomeTeam]],StatsRegularSeason20242025!$A$2:$A$33,0),3),1,0)</f>
        <v>0</v>
      </c>
      <c r="V96" s="2">
        <f>IF(Table2[[#This Row],[InterConf]]=1,IF(Table2[[#This Row],[InterDiv]]=0, 1, 0), 0)</f>
        <v>1</v>
      </c>
      <c r="W96" s="2">
        <f>IF(INDEX(StatsRegularSeason20242025!$A$2:$C$33,MATCH(Table2[[#This Row],[AwayTeam]],StatsRegularSeason20242025!$A$2:$A$33,0),2)&lt;&gt;INDEX(StatsRegularSeason20242025!$A$2:$C$33,MATCH(Table2[[#This Row],[HomeTeam]],StatsRegularSeason20242025!$A$2:$A$33,0),2),1,0)</f>
        <v>0</v>
      </c>
      <c r="X96" s="2" t="s">
        <v>1479</v>
      </c>
      <c r="Y96" s="2"/>
      <c r="Z96" s="2">
        <f>IF(AND(Table2[[#This Row],[GameIsOver]]=1,Table2[[#This Row],[ActualHomeScore]]*Table2[[#This Row],[ActualAwayScore]]=0), 1,0)</f>
        <v>0</v>
      </c>
      <c r="AA96" s="2">
        <f>IF(Table2[[#This Row],[GameIsOver]]=0,0, IF(Table2[[#This Row],[ActualWinner]]=Table2[[#This Row],[AwayTeam]], 2, IF(OR(Table2[[#This Row],[ActualResult]]="OT", Table2[[#This Row],[ActualResult]]="SO"), 1, 0)))</f>
        <v>2</v>
      </c>
      <c r="AB96" s="2">
        <f>IF(Table2[[#This Row],[GameIsOver]]= 0, 0, IF(Table2[[#This Row],[ActualWinner]]=Table2[[#This Row],[HomeTeam]], 2, IF(OR(Table2[[#This Row],[ActualResult]]="OT", Table2[[#This Row],[ActualResult]]="SO"), 1, 0)))</f>
        <v>0</v>
      </c>
      <c r="AC96" s="33">
        <f>(($AR$11)*IF(Table2[[#This Row],[CorrectWinnerPrediction]]="Y", 1, 0))+(($AR$12)*IF(Table2[[#This Row],[CorrectAwayScorePrediction]]="Y", 1, 0))+(($AR$13)*IF(Table2[[#This Row],[CorrectHomeScorePrediction]]="Y", 1, 0))</f>
        <v>0.8</v>
      </c>
      <c r="AD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6" s="4" t="str">
        <f>IF(WEEKDAY(Table2[[#This Row],[GameDate]])=1,"SUN",IF(WEEKDAY(Table2[[#This Row],[GameDate]])=2,"MON",IF(WEEKDAY(Table2[[#This Row],[GameDate]])=3,"TUE",IF(WEEKDAY(Table2[[#This Row],[GameDate]])=4,"WED",IF(WEEKDAY(Table2[[#This Row],[GameDate]])=5,"THU",IF(WEEKDAY(Table2[[#This Row],[GameDate]])=6,"FRI", "SAT"))))))</f>
        <v>TUE</v>
      </c>
      <c r="AF96" s="2">
        <f>Table2[[#This Row],[ActualAwayScore]]-Table2[[#This Row],[PredictedAwayScore]]</f>
        <v>4</v>
      </c>
      <c r="AG96" s="2">
        <f>Table2[[#This Row],[ActualHomeScore]]-Table2[[#This Row],[PredictedHomeScore]]</f>
        <v>2</v>
      </c>
      <c r="AH96" s="2">
        <f t="shared" si="8"/>
        <v>5</v>
      </c>
      <c r="AI96" s="2">
        <f t="shared" si="9"/>
        <v>-2</v>
      </c>
    </row>
    <row r="97" spans="1:35" x14ac:dyDescent="0.25">
      <c r="A97" s="4">
        <v>45587</v>
      </c>
      <c r="B97" s="4">
        <v>45587</v>
      </c>
      <c r="C97" s="7" t="s">
        <v>207</v>
      </c>
      <c r="D97" s="2" t="s">
        <v>34</v>
      </c>
      <c r="E97" s="2" t="s">
        <v>29</v>
      </c>
      <c r="F97" s="2">
        <v>3</v>
      </c>
      <c r="G97" s="2">
        <v>0</v>
      </c>
      <c r="H97" s="2" t="str">
        <f t="shared" si="5"/>
        <v>DAL</v>
      </c>
      <c r="I97" s="2" t="s">
        <v>40</v>
      </c>
      <c r="J97" s="2">
        <v>2</v>
      </c>
      <c r="K97" s="2">
        <v>4</v>
      </c>
      <c r="L97" s="2" t="str">
        <f t="shared" si="6"/>
        <v>BUF</v>
      </c>
      <c r="M97" s="2" t="s">
        <v>40</v>
      </c>
      <c r="N97" s="2">
        <f>IF(ISBLANK(Table2[[#This Row],[ActualResult]]), 0, 1)</f>
        <v>1</v>
      </c>
      <c r="O97" s="2" t="str">
        <f>IF(ISBLANK(Table2[[#This Row],[ActualResult]]), "_", IF(Table2[[#This Row],[ActualWinner]]=Table2[[#This Row],[PredictedWinner]], "Y", "N"))</f>
        <v>N</v>
      </c>
      <c r="P97" s="2" t="str">
        <f>IF(Table2[[#This Row],[ActualAwayScore]]&gt;Table2[[#This Row],[PredictedAwayScore]], "N", IF(ISBLANK(Table2[[#This Row],[ActualResult]]), "_", IF(Table2[[#This Row],[ActualAwayScore]]=Table2[[#This Row],[PredictedAwayScore]], "Y", "N")))</f>
        <v>N</v>
      </c>
      <c r="Q97" s="2" t="str">
        <f>IF(Table2[[#This Row],[ActualHomeScore]]&gt;Table2[[#This Row],[PredictedHomeScore]],"N", IF(ISBLANK(Table2[[#This Row],[ActualResult]]), "_", IF(Table2[[#This Row],[ActualHomeScore]]=Table2[[#This Row],[PredictedHomeScore]], "Y", "N")))</f>
        <v>N</v>
      </c>
      <c r="R97" s="2">
        <v>0</v>
      </c>
      <c r="S97" s="2" t="str">
        <f t="shared" si="7"/>
        <v>DAL</v>
      </c>
      <c r="T97" s="2">
        <f>IF(INDEX(StatsRegularSeason20242025!$A$2:$C$33,MATCH(Table2[[#This Row],[AwayTeam]],StatsRegularSeason20242025!$A$2:$A$33,0),2)=INDEX(StatsRegularSeason20242025!$A$2:$C$33,MATCH(Table2[[#This Row],[HomeTeam]],StatsRegularSeason20242025!$A$2:$A$33,0),2),1,0)</f>
        <v>0</v>
      </c>
      <c r="U97" s="2">
        <f>IF(INDEX(StatsRegularSeason20242025!$A$2:$C$33,MATCH(Table2[[#This Row],[AwayTeam]],StatsRegularSeason20242025!$A$2:$A$33,0),3)=INDEX(StatsRegularSeason20242025!$A$2:$C$33,MATCH(Table2[[#This Row],[HomeTeam]],StatsRegularSeason20242025!$A$2:$A$33,0),3),1,0)</f>
        <v>0</v>
      </c>
      <c r="V97" s="2">
        <f>IF(Table2[[#This Row],[InterConf]]=1,IF(Table2[[#This Row],[InterDiv]]=0, 1, 0), 0)</f>
        <v>0</v>
      </c>
      <c r="W97" s="2">
        <f>IF(INDEX(StatsRegularSeason20242025!$A$2:$C$33,MATCH(Table2[[#This Row],[AwayTeam]],StatsRegularSeason20242025!$A$2:$A$33,0),2)&lt;&gt;INDEX(StatsRegularSeason20242025!$A$2:$C$33,MATCH(Table2[[#This Row],[HomeTeam]],StatsRegularSeason20242025!$A$2:$A$33,0),2),1,0)</f>
        <v>1</v>
      </c>
      <c r="X97" s="2" t="s">
        <v>1479</v>
      </c>
      <c r="Y97" s="2"/>
      <c r="Z97" s="2">
        <f>IF(AND(Table2[[#This Row],[GameIsOver]]=1,Table2[[#This Row],[ActualHomeScore]]*Table2[[#This Row],[ActualAwayScore]]=0), 1,0)</f>
        <v>0</v>
      </c>
      <c r="AA97" s="2">
        <f>IF(Table2[[#This Row],[GameIsOver]]=0,0, IF(Table2[[#This Row],[ActualWinner]]=Table2[[#This Row],[AwayTeam]], 2, IF(OR(Table2[[#This Row],[ActualResult]]="OT", Table2[[#This Row],[ActualResult]]="SO"), 1, 0)))</f>
        <v>0</v>
      </c>
      <c r="AB97" s="2">
        <f>IF(Table2[[#This Row],[GameIsOver]]= 0, 0, IF(Table2[[#This Row],[ActualWinner]]=Table2[[#This Row],[HomeTeam]], 2, IF(OR(Table2[[#This Row],[ActualResult]]="OT", Table2[[#This Row],[ActualResult]]="SO"), 1, 0)))</f>
        <v>2</v>
      </c>
      <c r="AC97" s="33">
        <f>(($AR$11)*IF(Table2[[#This Row],[CorrectWinnerPrediction]]="Y", 1, 0))+(($AR$12)*IF(Table2[[#This Row],[CorrectAwayScorePrediction]]="Y", 1, 0))+(($AR$13)*IF(Table2[[#This Row],[CorrectHomeScorePrediction]]="Y", 1, 0))</f>
        <v>0</v>
      </c>
      <c r="AD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 s="4" t="str">
        <f>IF(WEEKDAY(Table2[[#This Row],[GameDate]])=1,"SUN",IF(WEEKDAY(Table2[[#This Row],[GameDate]])=2,"MON",IF(WEEKDAY(Table2[[#This Row],[GameDate]])=3,"TUE",IF(WEEKDAY(Table2[[#This Row],[GameDate]])=4,"WED",IF(WEEKDAY(Table2[[#This Row],[GameDate]])=5,"THU",IF(WEEKDAY(Table2[[#This Row],[GameDate]])=6,"FRI", "SAT"))))))</f>
        <v>TUE</v>
      </c>
      <c r="AF97" s="2">
        <f>Table2[[#This Row],[ActualAwayScore]]-Table2[[#This Row],[PredictedAwayScore]]</f>
        <v>-1</v>
      </c>
      <c r="AG97" s="2">
        <f>Table2[[#This Row],[ActualHomeScore]]-Table2[[#This Row],[PredictedHomeScore]]</f>
        <v>4</v>
      </c>
      <c r="AH97" s="2">
        <f t="shared" si="8"/>
        <v>5</v>
      </c>
      <c r="AI97" s="2">
        <f t="shared" si="9"/>
        <v>-2</v>
      </c>
    </row>
    <row r="98" spans="1:35" x14ac:dyDescent="0.25">
      <c r="A98" s="4">
        <v>45587</v>
      </c>
      <c r="B98" s="4">
        <v>45587</v>
      </c>
      <c r="C98" s="7" t="s">
        <v>208</v>
      </c>
      <c r="D98" s="2" t="s">
        <v>20</v>
      </c>
      <c r="E98" s="2" t="s">
        <v>19</v>
      </c>
      <c r="F98" s="2">
        <v>4</v>
      </c>
      <c r="G98" s="2">
        <v>1</v>
      </c>
      <c r="H98" s="2" t="str">
        <f t="shared" si="5"/>
        <v>NYR</v>
      </c>
      <c r="I98" s="2" t="s">
        <v>40</v>
      </c>
      <c r="J98" s="2">
        <v>7</v>
      </c>
      <c r="K98" s="2">
        <v>2</v>
      </c>
      <c r="L98" s="2" t="str">
        <f t="shared" si="6"/>
        <v>NYR</v>
      </c>
      <c r="M98" s="2" t="s">
        <v>40</v>
      </c>
      <c r="N98" s="2">
        <f>IF(ISBLANK(Table2[[#This Row],[ActualResult]]), 0, 1)</f>
        <v>1</v>
      </c>
      <c r="O98" s="2" t="str">
        <f>IF(ISBLANK(Table2[[#This Row],[ActualResult]]), "_", IF(Table2[[#This Row],[ActualWinner]]=Table2[[#This Row],[PredictedWinner]], "Y", "N"))</f>
        <v>Y</v>
      </c>
      <c r="P98" s="2" t="str">
        <f>IF(Table2[[#This Row],[ActualAwayScore]]&gt;Table2[[#This Row],[PredictedAwayScore]], "N", IF(ISBLANK(Table2[[#This Row],[ActualResult]]), "_", IF(Table2[[#This Row],[ActualAwayScore]]=Table2[[#This Row],[PredictedAwayScore]], "Y", "N")))</f>
        <v>N</v>
      </c>
      <c r="Q98" s="2" t="str">
        <f>IF(Table2[[#This Row],[ActualHomeScore]]&gt;Table2[[#This Row],[PredictedHomeScore]],"N", IF(ISBLANK(Table2[[#This Row],[ActualResult]]), "_", IF(Table2[[#This Row],[ActualHomeScore]]=Table2[[#This Row],[PredictedHomeScore]], "Y", "N")))</f>
        <v>N</v>
      </c>
      <c r="R98" s="2">
        <v>0</v>
      </c>
      <c r="S98" s="2" t="str">
        <f t="shared" si="7"/>
        <v>MTL</v>
      </c>
      <c r="T98" s="2">
        <f>IF(INDEX(StatsRegularSeason20242025!$A$2:$C$33,MATCH(Table2[[#This Row],[AwayTeam]],StatsRegularSeason20242025!$A$2:$A$33,0),2)=INDEX(StatsRegularSeason20242025!$A$2:$C$33,MATCH(Table2[[#This Row],[HomeTeam]],StatsRegularSeason20242025!$A$2:$A$33,0),2),1,0)</f>
        <v>1</v>
      </c>
      <c r="U98" s="2">
        <f>IF(INDEX(StatsRegularSeason20242025!$A$2:$C$33,MATCH(Table2[[#This Row],[AwayTeam]],StatsRegularSeason20242025!$A$2:$A$33,0),3)=INDEX(StatsRegularSeason20242025!$A$2:$C$33,MATCH(Table2[[#This Row],[HomeTeam]],StatsRegularSeason20242025!$A$2:$A$33,0),3),1,0)</f>
        <v>0</v>
      </c>
      <c r="V98" s="2">
        <f>IF(Table2[[#This Row],[InterConf]]=1,IF(Table2[[#This Row],[InterDiv]]=0, 1, 0), 0)</f>
        <v>1</v>
      </c>
      <c r="W98" s="2">
        <f>IF(INDEX(StatsRegularSeason20242025!$A$2:$C$33,MATCH(Table2[[#This Row],[AwayTeam]],StatsRegularSeason20242025!$A$2:$A$33,0),2)&lt;&gt;INDEX(StatsRegularSeason20242025!$A$2:$C$33,MATCH(Table2[[#This Row],[HomeTeam]],StatsRegularSeason20242025!$A$2:$A$33,0),2),1,0)</f>
        <v>0</v>
      </c>
      <c r="X98" s="2" t="s">
        <v>1479</v>
      </c>
      <c r="Y98" s="2"/>
      <c r="Z98" s="2">
        <f>IF(AND(Table2[[#This Row],[GameIsOver]]=1,Table2[[#This Row],[ActualHomeScore]]*Table2[[#This Row],[ActualAwayScore]]=0), 1,0)</f>
        <v>0</v>
      </c>
      <c r="AA98" s="2">
        <f>IF(Table2[[#This Row],[GameIsOver]]=0,0, IF(Table2[[#This Row],[ActualWinner]]=Table2[[#This Row],[AwayTeam]], 2, IF(OR(Table2[[#This Row],[ActualResult]]="OT", Table2[[#This Row],[ActualResult]]="SO"), 1, 0)))</f>
        <v>2</v>
      </c>
      <c r="AB98" s="2">
        <f>IF(Table2[[#This Row],[GameIsOver]]= 0, 0, IF(Table2[[#This Row],[ActualWinner]]=Table2[[#This Row],[HomeTeam]], 2, IF(OR(Table2[[#This Row],[ActualResult]]="OT", Table2[[#This Row],[ActualResult]]="SO"), 1, 0)))</f>
        <v>0</v>
      </c>
      <c r="AC98" s="33">
        <f>(($AR$11)*IF(Table2[[#This Row],[CorrectWinnerPrediction]]="Y", 1, 0))+(($AR$12)*IF(Table2[[#This Row],[CorrectAwayScorePrediction]]="Y", 1, 0))+(($AR$13)*IF(Table2[[#This Row],[CorrectHomeScorePrediction]]="Y", 1, 0))</f>
        <v>0.8</v>
      </c>
      <c r="AD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98" s="4" t="str">
        <f>IF(WEEKDAY(Table2[[#This Row],[GameDate]])=1,"SUN",IF(WEEKDAY(Table2[[#This Row],[GameDate]])=2,"MON",IF(WEEKDAY(Table2[[#This Row],[GameDate]])=3,"TUE",IF(WEEKDAY(Table2[[#This Row],[GameDate]])=4,"WED",IF(WEEKDAY(Table2[[#This Row],[GameDate]])=5,"THU",IF(WEEKDAY(Table2[[#This Row],[GameDate]])=6,"FRI", "SAT"))))))</f>
        <v>TUE</v>
      </c>
      <c r="AF98" s="2">
        <f>Table2[[#This Row],[ActualAwayScore]]-Table2[[#This Row],[PredictedAwayScore]]</f>
        <v>3</v>
      </c>
      <c r="AG98" s="2">
        <f>Table2[[#This Row],[ActualHomeScore]]-Table2[[#This Row],[PredictedHomeScore]]</f>
        <v>1</v>
      </c>
      <c r="AH98" s="2">
        <f t="shared" si="8"/>
        <v>5</v>
      </c>
      <c r="AI98" s="2">
        <f t="shared" si="9"/>
        <v>-2</v>
      </c>
    </row>
    <row r="99" spans="1:35" x14ac:dyDescent="0.25">
      <c r="A99" s="4">
        <v>45587</v>
      </c>
      <c r="B99" s="4">
        <v>45587</v>
      </c>
      <c r="C99" s="7" t="s">
        <v>209</v>
      </c>
      <c r="D99" s="2" t="s">
        <v>18</v>
      </c>
      <c r="E99" s="2" t="s">
        <v>36</v>
      </c>
      <c r="F99" s="2">
        <v>3</v>
      </c>
      <c r="G99" s="2">
        <v>2</v>
      </c>
      <c r="H99" s="2" t="str">
        <f t="shared" si="5"/>
        <v>TOR</v>
      </c>
      <c r="I99" s="2" t="s">
        <v>40</v>
      </c>
      <c r="J99" s="2">
        <v>2</v>
      </c>
      <c r="K99" s="2">
        <v>6</v>
      </c>
      <c r="L99" s="2" t="str">
        <f t="shared" si="6"/>
        <v>CBJ</v>
      </c>
      <c r="M99" s="2" t="s">
        <v>40</v>
      </c>
      <c r="N99" s="2">
        <f>IF(ISBLANK(Table2[[#This Row],[ActualResult]]), 0, 1)</f>
        <v>1</v>
      </c>
      <c r="O99" s="2" t="str">
        <f>IF(ISBLANK(Table2[[#This Row],[ActualResult]]), "_", IF(Table2[[#This Row],[ActualWinner]]=Table2[[#This Row],[PredictedWinner]], "Y", "N"))</f>
        <v>N</v>
      </c>
      <c r="P99" s="2" t="str">
        <f>IF(Table2[[#This Row],[ActualAwayScore]]&gt;Table2[[#This Row],[PredictedAwayScore]], "N", IF(ISBLANK(Table2[[#This Row],[ActualResult]]), "_", IF(Table2[[#This Row],[ActualAwayScore]]=Table2[[#This Row],[PredictedAwayScore]], "Y", "N")))</f>
        <v>N</v>
      </c>
      <c r="Q99" s="2" t="str">
        <f>IF(Table2[[#This Row],[ActualHomeScore]]&gt;Table2[[#This Row],[PredictedHomeScore]],"N", IF(ISBLANK(Table2[[#This Row],[ActualResult]]), "_", IF(Table2[[#This Row],[ActualHomeScore]]=Table2[[#This Row],[PredictedHomeScore]], "Y", "N")))</f>
        <v>N</v>
      </c>
      <c r="R99" s="2">
        <v>0</v>
      </c>
      <c r="S99" s="2" t="str">
        <f t="shared" si="7"/>
        <v>TOR</v>
      </c>
      <c r="T99" s="2">
        <f>IF(INDEX(StatsRegularSeason20242025!$A$2:$C$33,MATCH(Table2[[#This Row],[AwayTeam]],StatsRegularSeason20242025!$A$2:$A$33,0),2)=INDEX(StatsRegularSeason20242025!$A$2:$C$33,MATCH(Table2[[#This Row],[HomeTeam]],StatsRegularSeason20242025!$A$2:$A$33,0),2),1,0)</f>
        <v>1</v>
      </c>
      <c r="U99" s="2">
        <f>IF(INDEX(StatsRegularSeason20242025!$A$2:$C$33,MATCH(Table2[[#This Row],[AwayTeam]],StatsRegularSeason20242025!$A$2:$A$33,0),3)=INDEX(StatsRegularSeason20242025!$A$2:$C$33,MATCH(Table2[[#This Row],[HomeTeam]],StatsRegularSeason20242025!$A$2:$A$33,0),3),1,0)</f>
        <v>0</v>
      </c>
      <c r="V99" s="2">
        <f>IF(Table2[[#This Row],[InterConf]]=1,IF(Table2[[#This Row],[InterDiv]]=0, 1, 0), 0)</f>
        <v>1</v>
      </c>
      <c r="W99" s="2">
        <f>IF(INDEX(StatsRegularSeason20242025!$A$2:$C$33,MATCH(Table2[[#This Row],[AwayTeam]],StatsRegularSeason20242025!$A$2:$A$33,0),2)&lt;&gt;INDEX(StatsRegularSeason20242025!$A$2:$C$33,MATCH(Table2[[#This Row],[HomeTeam]],StatsRegularSeason20242025!$A$2:$A$33,0),2),1,0)</f>
        <v>0</v>
      </c>
      <c r="X99" s="2" t="s">
        <v>1479</v>
      </c>
      <c r="Y99" s="2"/>
      <c r="Z99" s="2">
        <f>IF(AND(Table2[[#This Row],[GameIsOver]]=1,Table2[[#This Row],[ActualHomeScore]]*Table2[[#This Row],[ActualAwayScore]]=0), 1,0)</f>
        <v>0</v>
      </c>
      <c r="AA99" s="2">
        <f>IF(Table2[[#This Row],[GameIsOver]]=0,0, IF(Table2[[#This Row],[ActualWinner]]=Table2[[#This Row],[AwayTeam]], 2, IF(OR(Table2[[#This Row],[ActualResult]]="OT", Table2[[#This Row],[ActualResult]]="SO"), 1, 0)))</f>
        <v>0</v>
      </c>
      <c r="AB99" s="2">
        <f>IF(Table2[[#This Row],[GameIsOver]]= 0, 0, IF(Table2[[#This Row],[ActualWinner]]=Table2[[#This Row],[HomeTeam]], 2, IF(OR(Table2[[#This Row],[ActualResult]]="OT", Table2[[#This Row],[ActualResult]]="SO"), 1, 0)))</f>
        <v>2</v>
      </c>
      <c r="AC99" s="33">
        <f>(($AR$11)*IF(Table2[[#This Row],[CorrectWinnerPrediction]]="Y", 1, 0))+(($AR$12)*IF(Table2[[#This Row],[CorrectAwayScorePrediction]]="Y", 1, 0))+(($AR$13)*IF(Table2[[#This Row],[CorrectHomeScorePrediction]]="Y", 1, 0))</f>
        <v>0</v>
      </c>
      <c r="AD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 s="4" t="str">
        <f>IF(WEEKDAY(Table2[[#This Row],[GameDate]])=1,"SUN",IF(WEEKDAY(Table2[[#This Row],[GameDate]])=2,"MON",IF(WEEKDAY(Table2[[#This Row],[GameDate]])=3,"TUE",IF(WEEKDAY(Table2[[#This Row],[GameDate]])=4,"WED",IF(WEEKDAY(Table2[[#This Row],[GameDate]])=5,"THU",IF(WEEKDAY(Table2[[#This Row],[GameDate]])=6,"FRI", "SAT"))))))</f>
        <v>TUE</v>
      </c>
      <c r="AF99" s="2">
        <f>Table2[[#This Row],[ActualAwayScore]]-Table2[[#This Row],[PredictedAwayScore]]</f>
        <v>-1</v>
      </c>
      <c r="AG99" s="2">
        <f>Table2[[#This Row],[ActualHomeScore]]-Table2[[#This Row],[PredictedHomeScore]]</f>
        <v>4</v>
      </c>
      <c r="AH99" s="2">
        <f t="shared" si="8"/>
        <v>5</v>
      </c>
      <c r="AI99" s="2">
        <f t="shared" si="9"/>
        <v>-2</v>
      </c>
    </row>
    <row r="100" spans="1:35" x14ac:dyDescent="0.25">
      <c r="A100" s="4">
        <v>45587</v>
      </c>
      <c r="B100" s="4">
        <v>45587</v>
      </c>
      <c r="C100" s="7" t="s">
        <v>210</v>
      </c>
      <c r="D100" s="2" t="s">
        <v>31</v>
      </c>
      <c r="E100" s="2" t="s">
        <v>33</v>
      </c>
      <c r="F100" s="2">
        <v>1</v>
      </c>
      <c r="G100" s="2">
        <v>2</v>
      </c>
      <c r="H100" s="2" t="str">
        <f t="shared" si="5"/>
        <v>NYI</v>
      </c>
      <c r="I100" s="2" t="s">
        <v>39</v>
      </c>
      <c r="J100" s="2">
        <v>1</v>
      </c>
      <c r="K100" s="2">
        <v>0</v>
      </c>
      <c r="L100" s="2" t="str">
        <f t="shared" si="6"/>
        <v>DET</v>
      </c>
      <c r="M100" s="2" t="s">
        <v>40</v>
      </c>
      <c r="N100" s="2">
        <f>IF(ISBLANK(Table2[[#This Row],[ActualResult]]), 0, 1)</f>
        <v>1</v>
      </c>
      <c r="O100" s="2" t="str">
        <f>IF(ISBLANK(Table2[[#This Row],[ActualResult]]), "_", IF(Table2[[#This Row],[ActualWinner]]=Table2[[#This Row],[PredictedWinner]], "Y", "N"))</f>
        <v>N</v>
      </c>
      <c r="P100" s="2" t="str">
        <f>IF(Table2[[#This Row],[ActualAwayScore]]&gt;Table2[[#This Row],[PredictedAwayScore]], "N", IF(ISBLANK(Table2[[#This Row],[ActualResult]]), "_", IF(Table2[[#This Row],[ActualAwayScore]]=Table2[[#This Row],[PredictedAwayScore]], "Y", "N")))</f>
        <v>Y</v>
      </c>
      <c r="Q100" s="2" t="str">
        <f>IF(Table2[[#This Row],[ActualHomeScore]]&gt;Table2[[#This Row],[PredictedHomeScore]],"N", IF(ISBLANK(Table2[[#This Row],[ActualResult]]), "_", IF(Table2[[#This Row],[ActualHomeScore]]=Table2[[#This Row],[PredictedHomeScore]], "Y", "N")))</f>
        <v>N</v>
      </c>
      <c r="R100" s="2">
        <v>0</v>
      </c>
      <c r="S100" s="2" t="str">
        <f t="shared" si="7"/>
        <v>NYI</v>
      </c>
      <c r="T100" s="2">
        <f>IF(INDEX(StatsRegularSeason20242025!$A$2:$C$33,MATCH(Table2[[#This Row],[AwayTeam]],StatsRegularSeason20242025!$A$2:$A$33,0),2)=INDEX(StatsRegularSeason20242025!$A$2:$C$33,MATCH(Table2[[#This Row],[HomeTeam]],StatsRegularSeason20242025!$A$2:$A$33,0),2),1,0)</f>
        <v>1</v>
      </c>
      <c r="U100" s="2">
        <f>IF(INDEX(StatsRegularSeason20242025!$A$2:$C$33,MATCH(Table2[[#This Row],[AwayTeam]],StatsRegularSeason20242025!$A$2:$A$33,0),3)=INDEX(StatsRegularSeason20242025!$A$2:$C$33,MATCH(Table2[[#This Row],[HomeTeam]],StatsRegularSeason20242025!$A$2:$A$33,0),3),1,0)</f>
        <v>0</v>
      </c>
      <c r="V100" s="2">
        <f>IF(Table2[[#This Row],[InterConf]]=1,IF(Table2[[#This Row],[InterDiv]]=0, 1, 0), 0)</f>
        <v>1</v>
      </c>
      <c r="W100" s="2">
        <f>IF(INDEX(StatsRegularSeason20242025!$A$2:$C$33,MATCH(Table2[[#This Row],[AwayTeam]],StatsRegularSeason20242025!$A$2:$A$33,0),2)&lt;&gt;INDEX(StatsRegularSeason20242025!$A$2:$C$33,MATCH(Table2[[#This Row],[HomeTeam]],StatsRegularSeason20242025!$A$2:$A$33,0),2),1,0)</f>
        <v>0</v>
      </c>
      <c r="X100" s="2" t="s">
        <v>1479</v>
      </c>
      <c r="Y100" s="2"/>
      <c r="Z100" s="2">
        <f>IF(AND(Table2[[#This Row],[GameIsOver]]=1,Table2[[#This Row],[ActualHomeScore]]*Table2[[#This Row],[ActualAwayScore]]=0), 1,0)</f>
        <v>1</v>
      </c>
      <c r="AA100" s="2">
        <f>IF(Table2[[#This Row],[GameIsOver]]=0,0, IF(Table2[[#This Row],[ActualWinner]]=Table2[[#This Row],[AwayTeam]], 2, IF(OR(Table2[[#This Row],[ActualResult]]="OT", Table2[[#This Row],[ActualResult]]="SO"), 1, 0)))</f>
        <v>2</v>
      </c>
      <c r="AB100" s="2">
        <f>IF(Table2[[#This Row],[GameIsOver]]= 0, 0, IF(Table2[[#This Row],[ActualWinner]]=Table2[[#This Row],[HomeTeam]], 2, IF(OR(Table2[[#This Row],[ActualResult]]="OT", Table2[[#This Row],[ActualResult]]="SO"), 1, 0)))</f>
        <v>0</v>
      </c>
      <c r="AC100" s="33">
        <f>(($AR$11)*IF(Table2[[#This Row],[CorrectWinnerPrediction]]="Y", 1, 0))+(($AR$12)*IF(Table2[[#This Row],[CorrectAwayScorePrediction]]="Y", 1, 0))+(($AR$13)*IF(Table2[[#This Row],[CorrectHomeScorePrediction]]="Y", 1, 0))</f>
        <v>0.1</v>
      </c>
      <c r="AD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00" s="4" t="str">
        <f>IF(WEEKDAY(Table2[[#This Row],[GameDate]])=1,"SUN",IF(WEEKDAY(Table2[[#This Row],[GameDate]])=2,"MON",IF(WEEKDAY(Table2[[#This Row],[GameDate]])=3,"TUE",IF(WEEKDAY(Table2[[#This Row],[GameDate]])=4,"WED",IF(WEEKDAY(Table2[[#This Row],[GameDate]])=5,"THU",IF(WEEKDAY(Table2[[#This Row],[GameDate]])=6,"FRI", "SAT"))))))</f>
        <v>TUE</v>
      </c>
      <c r="AF100" s="2">
        <f>Table2[[#This Row],[ActualAwayScore]]-Table2[[#This Row],[PredictedAwayScore]]</f>
        <v>0</v>
      </c>
      <c r="AG100" s="2">
        <f>Table2[[#This Row],[ActualHomeScore]]-Table2[[#This Row],[PredictedHomeScore]]</f>
        <v>-2</v>
      </c>
      <c r="AH100" s="2">
        <f t="shared" si="8"/>
        <v>5</v>
      </c>
      <c r="AI100" s="2">
        <f t="shared" si="9"/>
        <v>-2</v>
      </c>
    </row>
    <row r="101" spans="1:35" x14ac:dyDescent="0.25">
      <c r="A101" s="4">
        <v>45587</v>
      </c>
      <c r="B101" s="4">
        <v>45587</v>
      </c>
      <c r="C101" s="7" t="s">
        <v>211</v>
      </c>
      <c r="D101" s="2" t="s">
        <v>22</v>
      </c>
      <c r="E101" s="2" t="s">
        <v>13</v>
      </c>
      <c r="F101" s="2">
        <v>2</v>
      </c>
      <c r="G101" s="2">
        <v>4</v>
      </c>
      <c r="H101" s="2" t="str">
        <f t="shared" si="5"/>
        <v>STL</v>
      </c>
      <c r="I101" s="2" t="s">
        <v>40</v>
      </c>
      <c r="J101" s="2">
        <v>3</v>
      </c>
      <c r="K101" s="2">
        <v>2</v>
      </c>
      <c r="L101" s="2" t="str">
        <f t="shared" si="6"/>
        <v>WPG</v>
      </c>
      <c r="M101" s="2" t="s">
        <v>40</v>
      </c>
      <c r="N101" s="2">
        <f>IF(ISBLANK(Table2[[#This Row],[ActualResult]]), 0, 1)</f>
        <v>1</v>
      </c>
      <c r="O101" s="2" t="str">
        <f>IF(ISBLANK(Table2[[#This Row],[ActualResult]]), "_", IF(Table2[[#This Row],[ActualWinner]]=Table2[[#This Row],[PredictedWinner]], "Y", "N"))</f>
        <v>N</v>
      </c>
      <c r="P101" s="2" t="str">
        <f>IF(Table2[[#This Row],[ActualAwayScore]]&gt;Table2[[#This Row],[PredictedAwayScore]], "N", IF(ISBLANK(Table2[[#This Row],[ActualResult]]), "_", IF(Table2[[#This Row],[ActualAwayScore]]=Table2[[#This Row],[PredictedAwayScore]], "Y", "N")))</f>
        <v>N</v>
      </c>
      <c r="Q101" s="2" t="str">
        <f>IF(Table2[[#This Row],[ActualHomeScore]]&gt;Table2[[#This Row],[PredictedHomeScore]],"N", IF(ISBLANK(Table2[[#This Row],[ActualResult]]), "_", IF(Table2[[#This Row],[ActualHomeScore]]=Table2[[#This Row],[PredictedHomeScore]], "Y", "N")))</f>
        <v>N</v>
      </c>
      <c r="R101" s="2">
        <v>0</v>
      </c>
      <c r="S101" s="2" t="str">
        <f t="shared" si="7"/>
        <v>STL</v>
      </c>
      <c r="T101" s="2">
        <f>IF(INDEX(StatsRegularSeason20242025!$A$2:$C$33,MATCH(Table2[[#This Row],[AwayTeam]],StatsRegularSeason20242025!$A$2:$A$33,0),2)=INDEX(StatsRegularSeason20242025!$A$2:$C$33,MATCH(Table2[[#This Row],[HomeTeam]],StatsRegularSeason20242025!$A$2:$A$33,0),2),1,0)</f>
        <v>1</v>
      </c>
      <c r="U101" s="2">
        <f>IF(INDEX(StatsRegularSeason20242025!$A$2:$C$33,MATCH(Table2[[#This Row],[AwayTeam]],StatsRegularSeason20242025!$A$2:$A$33,0),3)=INDEX(StatsRegularSeason20242025!$A$2:$C$33,MATCH(Table2[[#This Row],[HomeTeam]],StatsRegularSeason20242025!$A$2:$A$33,0),3),1,0)</f>
        <v>1</v>
      </c>
      <c r="V101" s="2">
        <f>IF(Table2[[#This Row],[InterConf]]=1,IF(Table2[[#This Row],[InterDiv]]=0, 1, 0), 0)</f>
        <v>0</v>
      </c>
      <c r="W101" s="2">
        <f>IF(INDEX(StatsRegularSeason20242025!$A$2:$C$33,MATCH(Table2[[#This Row],[AwayTeam]],StatsRegularSeason20242025!$A$2:$A$33,0),2)&lt;&gt;INDEX(StatsRegularSeason20242025!$A$2:$C$33,MATCH(Table2[[#This Row],[HomeTeam]],StatsRegularSeason20242025!$A$2:$A$33,0),2),1,0)</f>
        <v>0</v>
      </c>
      <c r="X101" s="2" t="s">
        <v>1479</v>
      </c>
      <c r="Y101" s="2"/>
      <c r="Z101" s="2">
        <f>IF(AND(Table2[[#This Row],[GameIsOver]]=1,Table2[[#This Row],[ActualHomeScore]]*Table2[[#This Row],[ActualAwayScore]]=0), 1,0)</f>
        <v>0</v>
      </c>
      <c r="AA101" s="2">
        <f>IF(Table2[[#This Row],[GameIsOver]]=0,0, IF(Table2[[#This Row],[ActualWinner]]=Table2[[#This Row],[AwayTeam]], 2, IF(OR(Table2[[#This Row],[ActualResult]]="OT", Table2[[#This Row],[ActualResult]]="SO"), 1, 0)))</f>
        <v>2</v>
      </c>
      <c r="AB101" s="2">
        <f>IF(Table2[[#This Row],[GameIsOver]]= 0, 0, IF(Table2[[#This Row],[ActualWinner]]=Table2[[#This Row],[HomeTeam]], 2, IF(OR(Table2[[#This Row],[ActualResult]]="OT", Table2[[#This Row],[ActualResult]]="SO"), 1, 0)))</f>
        <v>0</v>
      </c>
      <c r="AC101" s="33">
        <f>(($AR$11)*IF(Table2[[#This Row],[CorrectWinnerPrediction]]="Y", 1, 0))+(($AR$12)*IF(Table2[[#This Row],[CorrectAwayScorePrediction]]="Y", 1, 0))+(($AR$13)*IF(Table2[[#This Row],[CorrectHomeScorePrediction]]="Y", 1, 0))</f>
        <v>0</v>
      </c>
      <c r="AD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 s="4" t="str">
        <f>IF(WEEKDAY(Table2[[#This Row],[GameDate]])=1,"SUN",IF(WEEKDAY(Table2[[#This Row],[GameDate]])=2,"MON",IF(WEEKDAY(Table2[[#This Row],[GameDate]])=3,"TUE",IF(WEEKDAY(Table2[[#This Row],[GameDate]])=4,"WED",IF(WEEKDAY(Table2[[#This Row],[GameDate]])=5,"THU",IF(WEEKDAY(Table2[[#This Row],[GameDate]])=6,"FRI", "SAT"))))))</f>
        <v>TUE</v>
      </c>
      <c r="AF101" s="2">
        <f>Table2[[#This Row],[ActualAwayScore]]-Table2[[#This Row],[PredictedAwayScore]]</f>
        <v>1</v>
      </c>
      <c r="AG101" s="2">
        <f>Table2[[#This Row],[ActualHomeScore]]-Table2[[#This Row],[PredictedHomeScore]]</f>
        <v>-2</v>
      </c>
      <c r="AH101" s="2">
        <f t="shared" si="8"/>
        <v>5</v>
      </c>
      <c r="AI101" s="2">
        <f t="shared" si="9"/>
        <v>-2</v>
      </c>
    </row>
    <row r="102" spans="1:35" x14ac:dyDescent="0.25">
      <c r="A102" s="4">
        <v>45587</v>
      </c>
      <c r="B102" s="4">
        <v>45587</v>
      </c>
      <c r="C102" s="7" t="s">
        <v>212</v>
      </c>
      <c r="D102" s="2" t="s">
        <v>25</v>
      </c>
      <c r="E102" s="2" t="s">
        <v>17</v>
      </c>
      <c r="F102" s="2">
        <v>4</v>
      </c>
      <c r="G102" s="2">
        <v>1</v>
      </c>
      <c r="H102" s="2" t="str">
        <f t="shared" si="5"/>
        <v>VAN</v>
      </c>
      <c r="I102" s="2" t="s">
        <v>40</v>
      </c>
      <c r="J102" s="2">
        <v>6</v>
      </c>
      <c r="K102" s="2">
        <v>3</v>
      </c>
      <c r="L102" s="2" t="str">
        <f t="shared" si="6"/>
        <v>VAN</v>
      </c>
      <c r="M102" s="2" t="s">
        <v>40</v>
      </c>
      <c r="N102" s="2">
        <f>IF(ISBLANK(Table2[[#This Row],[ActualResult]]), 0, 1)</f>
        <v>1</v>
      </c>
      <c r="O102" s="2" t="str">
        <f>IF(ISBLANK(Table2[[#This Row],[ActualResult]]), "_", IF(Table2[[#This Row],[ActualWinner]]=Table2[[#This Row],[PredictedWinner]], "Y", "N"))</f>
        <v>Y</v>
      </c>
      <c r="P102" s="2" t="str">
        <f>IF(Table2[[#This Row],[ActualAwayScore]]&gt;Table2[[#This Row],[PredictedAwayScore]], "N", IF(ISBLANK(Table2[[#This Row],[ActualResult]]), "_", IF(Table2[[#This Row],[ActualAwayScore]]=Table2[[#This Row],[PredictedAwayScore]], "Y", "N")))</f>
        <v>N</v>
      </c>
      <c r="Q102" s="2" t="str">
        <f>IF(Table2[[#This Row],[ActualHomeScore]]&gt;Table2[[#This Row],[PredictedHomeScore]],"N", IF(ISBLANK(Table2[[#This Row],[ActualResult]]), "_", IF(Table2[[#This Row],[ActualHomeScore]]=Table2[[#This Row],[PredictedHomeScore]], "Y", "N")))</f>
        <v>N</v>
      </c>
      <c r="R102" s="2">
        <v>0</v>
      </c>
      <c r="S102" s="2" t="str">
        <f t="shared" si="7"/>
        <v>CHI</v>
      </c>
      <c r="T102" s="2">
        <f>IF(INDEX(StatsRegularSeason20242025!$A$2:$C$33,MATCH(Table2[[#This Row],[AwayTeam]],StatsRegularSeason20242025!$A$2:$A$33,0),2)=INDEX(StatsRegularSeason20242025!$A$2:$C$33,MATCH(Table2[[#This Row],[HomeTeam]],StatsRegularSeason20242025!$A$2:$A$33,0),2),1,0)</f>
        <v>1</v>
      </c>
      <c r="U102" s="2">
        <f>IF(INDEX(StatsRegularSeason20242025!$A$2:$C$33,MATCH(Table2[[#This Row],[AwayTeam]],StatsRegularSeason20242025!$A$2:$A$33,0),3)=INDEX(StatsRegularSeason20242025!$A$2:$C$33,MATCH(Table2[[#This Row],[HomeTeam]],StatsRegularSeason20242025!$A$2:$A$33,0),3),1,0)</f>
        <v>0</v>
      </c>
      <c r="V102" s="2">
        <f>IF(Table2[[#This Row],[InterConf]]=1,IF(Table2[[#This Row],[InterDiv]]=0, 1, 0), 0)</f>
        <v>1</v>
      </c>
      <c r="W102" s="2">
        <f>IF(INDEX(StatsRegularSeason20242025!$A$2:$C$33,MATCH(Table2[[#This Row],[AwayTeam]],StatsRegularSeason20242025!$A$2:$A$33,0),2)&lt;&gt;INDEX(StatsRegularSeason20242025!$A$2:$C$33,MATCH(Table2[[#This Row],[HomeTeam]],StatsRegularSeason20242025!$A$2:$A$33,0),2),1,0)</f>
        <v>0</v>
      </c>
      <c r="X102" s="2" t="s">
        <v>1479</v>
      </c>
      <c r="Y102" s="2"/>
      <c r="Z102" s="2">
        <f>IF(AND(Table2[[#This Row],[GameIsOver]]=1,Table2[[#This Row],[ActualHomeScore]]*Table2[[#This Row],[ActualAwayScore]]=0), 1,0)</f>
        <v>0</v>
      </c>
      <c r="AA102" s="2">
        <f>IF(Table2[[#This Row],[GameIsOver]]=0,0, IF(Table2[[#This Row],[ActualWinner]]=Table2[[#This Row],[AwayTeam]], 2, IF(OR(Table2[[#This Row],[ActualResult]]="OT", Table2[[#This Row],[ActualResult]]="SO"), 1, 0)))</f>
        <v>2</v>
      </c>
      <c r="AB102" s="2">
        <f>IF(Table2[[#This Row],[GameIsOver]]= 0, 0, IF(Table2[[#This Row],[ActualWinner]]=Table2[[#This Row],[HomeTeam]], 2, IF(OR(Table2[[#This Row],[ActualResult]]="OT", Table2[[#This Row],[ActualResult]]="SO"), 1, 0)))</f>
        <v>0</v>
      </c>
      <c r="AC102" s="33">
        <f>(($AR$11)*IF(Table2[[#This Row],[CorrectWinnerPrediction]]="Y", 1, 0))+(($AR$12)*IF(Table2[[#This Row],[CorrectAwayScorePrediction]]="Y", 1, 0))+(($AR$13)*IF(Table2[[#This Row],[CorrectHomeScorePrediction]]="Y", 1, 0))</f>
        <v>0.8</v>
      </c>
      <c r="AD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2" s="4" t="str">
        <f>IF(WEEKDAY(Table2[[#This Row],[GameDate]])=1,"SUN",IF(WEEKDAY(Table2[[#This Row],[GameDate]])=2,"MON",IF(WEEKDAY(Table2[[#This Row],[GameDate]])=3,"TUE",IF(WEEKDAY(Table2[[#This Row],[GameDate]])=4,"WED",IF(WEEKDAY(Table2[[#This Row],[GameDate]])=5,"THU",IF(WEEKDAY(Table2[[#This Row],[GameDate]])=6,"FRI", "SAT"))))))</f>
        <v>TUE</v>
      </c>
      <c r="AF102" s="2">
        <f>Table2[[#This Row],[ActualAwayScore]]-Table2[[#This Row],[PredictedAwayScore]]</f>
        <v>2</v>
      </c>
      <c r="AG102" s="2">
        <f>Table2[[#This Row],[ActualHomeScore]]-Table2[[#This Row],[PredictedHomeScore]]</f>
        <v>2</v>
      </c>
      <c r="AH102" s="2">
        <f t="shared" si="8"/>
        <v>5</v>
      </c>
      <c r="AI102" s="2">
        <f t="shared" si="9"/>
        <v>-2</v>
      </c>
    </row>
    <row r="103" spans="1:35" x14ac:dyDescent="0.25">
      <c r="A103" s="4">
        <v>45587</v>
      </c>
      <c r="B103" s="4">
        <v>45587</v>
      </c>
      <c r="C103" s="7" t="s">
        <v>214</v>
      </c>
      <c r="D103" s="2" t="s">
        <v>16</v>
      </c>
      <c r="E103" s="2" t="s">
        <v>35</v>
      </c>
      <c r="F103" s="2">
        <v>3</v>
      </c>
      <c r="G103" s="2">
        <v>1</v>
      </c>
      <c r="H103" s="2" t="str">
        <f t="shared" si="5"/>
        <v>BOS</v>
      </c>
      <c r="I103" s="2" t="s">
        <v>40</v>
      </c>
      <c r="J103" s="2">
        <v>0</v>
      </c>
      <c r="K103" s="2">
        <v>4</v>
      </c>
      <c r="L103" s="2" t="str">
        <f t="shared" si="6"/>
        <v>NSH</v>
      </c>
      <c r="M103" s="2" t="s">
        <v>40</v>
      </c>
      <c r="N103" s="2">
        <f>IF(ISBLANK(Table2[[#This Row],[ActualResult]]), 0, 1)</f>
        <v>1</v>
      </c>
      <c r="O103" s="2" t="str">
        <f>IF(ISBLANK(Table2[[#This Row],[ActualResult]]), "_", IF(Table2[[#This Row],[ActualWinner]]=Table2[[#This Row],[PredictedWinner]], "Y", "N"))</f>
        <v>N</v>
      </c>
      <c r="P103" s="2" t="str">
        <f>IF(Table2[[#This Row],[ActualAwayScore]]&gt;Table2[[#This Row],[PredictedAwayScore]], "N", IF(ISBLANK(Table2[[#This Row],[ActualResult]]), "_", IF(Table2[[#This Row],[ActualAwayScore]]=Table2[[#This Row],[PredictedAwayScore]], "Y", "N")))</f>
        <v>N</v>
      </c>
      <c r="Q103" s="2" t="str">
        <f>IF(Table2[[#This Row],[ActualHomeScore]]&gt;Table2[[#This Row],[PredictedHomeScore]],"N", IF(ISBLANK(Table2[[#This Row],[ActualResult]]), "_", IF(Table2[[#This Row],[ActualHomeScore]]=Table2[[#This Row],[PredictedHomeScore]], "Y", "N")))</f>
        <v>N</v>
      </c>
      <c r="R103" s="2">
        <v>0</v>
      </c>
      <c r="S103" s="2" t="str">
        <f t="shared" si="7"/>
        <v>BOS</v>
      </c>
      <c r="T103" s="2">
        <f>IF(INDEX(StatsRegularSeason20242025!$A$2:$C$33,MATCH(Table2[[#This Row],[AwayTeam]],StatsRegularSeason20242025!$A$2:$A$33,0),2)=INDEX(StatsRegularSeason20242025!$A$2:$C$33,MATCH(Table2[[#This Row],[HomeTeam]],StatsRegularSeason20242025!$A$2:$A$33,0),2),1,0)</f>
        <v>0</v>
      </c>
      <c r="U103" s="2">
        <f>IF(INDEX(StatsRegularSeason20242025!$A$2:$C$33,MATCH(Table2[[#This Row],[AwayTeam]],StatsRegularSeason20242025!$A$2:$A$33,0),3)=INDEX(StatsRegularSeason20242025!$A$2:$C$33,MATCH(Table2[[#This Row],[HomeTeam]],StatsRegularSeason20242025!$A$2:$A$33,0),3),1,0)</f>
        <v>0</v>
      </c>
      <c r="V103" s="2">
        <f>IF(Table2[[#This Row],[InterConf]]=1,IF(Table2[[#This Row],[InterDiv]]=0, 1, 0), 0)</f>
        <v>0</v>
      </c>
      <c r="W103" s="2">
        <f>IF(INDEX(StatsRegularSeason20242025!$A$2:$C$33,MATCH(Table2[[#This Row],[AwayTeam]],StatsRegularSeason20242025!$A$2:$A$33,0),2)&lt;&gt;INDEX(StatsRegularSeason20242025!$A$2:$C$33,MATCH(Table2[[#This Row],[HomeTeam]],StatsRegularSeason20242025!$A$2:$A$33,0),2),1,0)</f>
        <v>1</v>
      </c>
      <c r="X103" s="2" t="s">
        <v>1479</v>
      </c>
      <c r="Y103" s="2"/>
      <c r="Z103" s="2">
        <f>IF(AND(Table2[[#This Row],[GameIsOver]]=1,Table2[[#This Row],[ActualHomeScore]]*Table2[[#This Row],[ActualAwayScore]]=0), 1,0)</f>
        <v>1</v>
      </c>
      <c r="AA103" s="2">
        <f>IF(Table2[[#This Row],[GameIsOver]]=0,0, IF(Table2[[#This Row],[ActualWinner]]=Table2[[#This Row],[AwayTeam]], 2, IF(OR(Table2[[#This Row],[ActualResult]]="OT", Table2[[#This Row],[ActualResult]]="SO"), 1, 0)))</f>
        <v>0</v>
      </c>
      <c r="AB103" s="2">
        <f>IF(Table2[[#This Row],[GameIsOver]]= 0, 0, IF(Table2[[#This Row],[ActualWinner]]=Table2[[#This Row],[HomeTeam]], 2, IF(OR(Table2[[#This Row],[ActualResult]]="OT", Table2[[#This Row],[ActualResult]]="SO"), 1, 0)))</f>
        <v>2</v>
      </c>
      <c r="AC103" s="33">
        <f>(($AR$11)*IF(Table2[[#This Row],[CorrectWinnerPrediction]]="Y", 1, 0))+(($AR$12)*IF(Table2[[#This Row],[CorrectAwayScorePrediction]]="Y", 1, 0))+(($AR$13)*IF(Table2[[#This Row],[CorrectHomeScorePrediction]]="Y", 1, 0))</f>
        <v>0</v>
      </c>
      <c r="AD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 s="4" t="str">
        <f>IF(WEEKDAY(Table2[[#This Row],[GameDate]])=1,"SUN",IF(WEEKDAY(Table2[[#This Row],[GameDate]])=2,"MON",IF(WEEKDAY(Table2[[#This Row],[GameDate]])=3,"TUE",IF(WEEKDAY(Table2[[#This Row],[GameDate]])=4,"WED",IF(WEEKDAY(Table2[[#This Row],[GameDate]])=5,"THU",IF(WEEKDAY(Table2[[#This Row],[GameDate]])=6,"FRI", "SAT"))))))</f>
        <v>TUE</v>
      </c>
      <c r="AF103" s="2">
        <f>Table2[[#This Row],[ActualAwayScore]]-Table2[[#This Row],[PredictedAwayScore]]</f>
        <v>-3</v>
      </c>
      <c r="AG103" s="2">
        <f>Table2[[#This Row],[ActualHomeScore]]-Table2[[#This Row],[PredictedHomeScore]]</f>
        <v>3</v>
      </c>
      <c r="AH103" s="2">
        <f t="shared" si="8"/>
        <v>5</v>
      </c>
      <c r="AI103" s="2">
        <f t="shared" si="9"/>
        <v>-2</v>
      </c>
    </row>
    <row r="104" spans="1:35" x14ac:dyDescent="0.25">
      <c r="A104" s="4">
        <v>45587</v>
      </c>
      <c r="B104" s="4">
        <v>45587</v>
      </c>
      <c r="C104" s="7" t="s">
        <v>217</v>
      </c>
      <c r="D104" s="2" t="s">
        <v>21</v>
      </c>
      <c r="E104" s="2" t="s">
        <v>24</v>
      </c>
      <c r="F104" s="2">
        <v>3</v>
      </c>
      <c r="G104" s="2">
        <v>5</v>
      </c>
      <c r="H104" s="2" t="str">
        <f t="shared" si="5"/>
        <v>CGY</v>
      </c>
      <c r="I104" s="2" t="s">
        <v>40</v>
      </c>
      <c r="J104" s="2">
        <v>3</v>
      </c>
      <c r="K104" s="2">
        <v>4</v>
      </c>
      <c r="L104" s="2" t="str">
        <f t="shared" si="6"/>
        <v>CGY</v>
      </c>
      <c r="M104" s="2" t="s">
        <v>39</v>
      </c>
      <c r="N104" s="2">
        <f>IF(ISBLANK(Table2[[#This Row],[ActualResult]]), 0, 1)</f>
        <v>1</v>
      </c>
      <c r="O104" s="2" t="str">
        <f>IF(ISBLANK(Table2[[#This Row],[ActualResult]]), "_", IF(Table2[[#This Row],[ActualWinner]]=Table2[[#This Row],[PredictedWinner]], "Y", "N"))</f>
        <v>Y</v>
      </c>
      <c r="P104" s="2" t="str">
        <f>IF(Table2[[#This Row],[ActualAwayScore]]&gt;Table2[[#This Row],[PredictedAwayScore]], "N", IF(ISBLANK(Table2[[#This Row],[ActualResult]]), "_", IF(Table2[[#This Row],[ActualAwayScore]]=Table2[[#This Row],[PredictedAwayScore]], "Y", "N")))</f>
        <v>Y</v>
      </c>
      <c r="Q104" s="2" t="str">
        <f>IF(Table2[[#This Row],[ActualHomeScore]]&gt;Table2[[#This Row],[PredictedHomeScore]],"N", IF(ISBLANK(Table2[[#This Row],[ActualResult]]), "_", IF(Table2[[#This Row],[ActualHomeScore]]=Table2[[#This Row],[PredictedHomeScore]], "Y", "N")))</f>
        <v>N</v>
      </c>
      <c r="R104" s="2">
        <v>1</v>
      </c>
      <c r="S104" s="2" t="str">
        <f t="shared" si="7"/>
        <v>PIT</v>
      </c>
      <c r="T104" s="2">
        <f>IF(INDEX(StatsRegularSeason20242025!$A$2:$C$33,MATCH(Table2[[#This Row],[AwayTeam]],StatsRegularSeason20242025!$A$2:$A$33,0),2)=INDEX(StatsRegularSeason20242025!$A$2:$C$33,MATCH(Table2[[#This Row],[HomeTeam]],StatsRegularSeason20242025!$A$2:$A$33,0),2),1,0)</f>
        <v>0</v>
      </c>
      <c r="U104" s="2">
        <f>IF(INDEX(StatsRegularSeason20242025!$A$2:$C$33,MATCH(Table2[[#This Row],[AwayTeam]],StatsRegularSeason20242025!$A$2:$A$33,0),3)=INDEX(StatsRegularSeason20242025!$A$2:$C$33,MATCH(Table2[[#This Row],[HomeTeam]],StatsRegularSeason20242025!$A$2:$A$33,0),3),1,0)</f>
        <v>0</v>
      </c>
      <c r="V104" s="2">
        <f>IF(Table2[[#This Row],[InterConf]]=1,IF(Table2[[#This Row],[InterDiv]]=0, 1, 0), 0)</f>
        <v>0</v>
      </c>
      <c r="W104" s="2">
        <f>IF(INDEX(StatsRegularSeason20242025!$A$2:$C$33,MATCH(Table2[[#This Row],[AwayTeam]],StatsRegularSeason20242025!$A$2:$A$33,0),2)&lt;&gt;INDEX(StatsRegularSeason20242025!$A$2:$C$33,MATCH(Table2[[#This Row],[HomeTeam]],StatsRegularSeason20242025!$A$2:$A$33,0),2),1,0)</f>
        <v>1</v>
      </c>
      <c r="X104" s="2" t="s">
        <v>1479</v>
      </c>
      <c r="Y104" s="2"/>
      <c r="Z104" s="2">
        <f>IF(AND(Table2[[#This Row],[GameIsOver]]=1,Table2[[#This Row],[ActualHomeScore]]*Table2[[#This Row],[ActualAwayScore]]=0), 1,0)</f>
        <v>0</v>
      </c>
      <c r="AA104" s="2">
        <f>IF(Table2[[#This Row],[GameIsOver]]=0,0, IF(Table2[[#This Row],[ActualWinner]]=Table2[[#This Row],[AwayTeam]], 2, IF(OR(Table2[[#This Row],[ActualResult]]="OT", Table2[[#This Row],[ActualResult]]="SO"), 1, 0)))</f>
        <v>1</v>
      </c>
      <c r="AB104" s="2">
        <f>IF(Table2[[#This Row],[GameIsOver]]= 0, 0, IF(Table2[[#This Row],[ActualWinner]]=Table2[[#This Row],[HomeTeam]], 2, IF(OR(Table2[[#This Row],[ActualResult]]="OT", Table2[[#This Row],[ActualResult]]="SO"), 1, 0)))</f>
        <v>2</v>
      </c>
      <c r="AC104" s="33">
        <f>(($AR$11)*IF(Table2[[#This Row],[CorrectWinnerPrediction]]="Y", 1, 0))+(($AR$12)*IF(Table2[[#This Row],[CorrectAwayScorePrediction]]="Y", 1, 0))+(($AR$13)*IF(Table2[[#This Row],[CorrectHomeScorePrediction]]="Y", 1, 0))</f>
        <v>0.9</v>
      </c>
      <c r="AD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4" s="4" t="str">
        <f>IF(WEEKDAY(Table2[[#This Row],[GameDate]])=1,"SUN",IF(WEEKDAY(Table2[[#This Row],[GameDate]])=2,"MON",IF(WEEKDAY(Table2[[#This Row],[GameDate]])=3,"TUE",IF(WEEKDAY(Table2[[#This Row],[GameDate]])=4,"WED",IF(WEEKDAY(Table2[[#This Row],[GameDate]])=5,"THU",IF(WEEKDAY(Table2[[#This Row],[GameDate]])=6,"FRI", "SAT"))))))</f>
        <v>TUE</v>
      </c>
      <c r="AF104" s="2">
        <f>Table2[[#This Row],[ActualAwayScore]]-Table2[[#This Row],[PredictedAwayScore]]</f>
        <v>0</v>
      </c>
      <c r="AG104" s="2">
        <f>Table2[[#This Row],[ActualHomeScore]]-Table2[[#This Row],[PredictedHomeScore]]</f>
        <v>-1</v>
      </c>
      <c r="AH104" s="2">
        <f t="shared" si="8"/>
        <v>5</v>
      </c>
      <c r="AI104" s="2">
        <f t="shared" si="9"/>
        <v>-2</v>
      </c>
    </row>
    <row r="105" spans="1:35" x14ac:dyDescent="0.25">
      <c r="A105" s="4">
        <v>45587</v>
      </c>
      <c r="B105" s="4">
        <v>45587</v>
      </c>
      <c r="C105" s="7" t="s">
        <v>215</v>
      </c>
      <c r="D105" s="2" t="s">
        <v>44</v>
      </c>
      <c r="E105" s="2" t="s">
        <v>23</v>
      </c>
      <c r="F105" s="2">
        <v>2</v>
      </c>
      <c r="G105" s="2">
        <v>6</v>
      </c>
      <c r="H105" s="2" t="str">
        <f t="shared" si="5"/>
        <v>EDM</v>
      </c>
      <c r="I105" s="2" t="s">
        <v>40</v>
      </c>
      <c r="J105" s="2">
        <v>3</v>
      </c>
      <c r="K105" s="2">
        <v>2</v>
      </c>
      <c r="L105" s="2" t="str">
        <f t="shared" si="6"/>
        <v>CAR</v>
      </c>
      <c r="M105" s="2" t="s">
        <v>77</v>
      </c>
      <c r="N105" s="2">
        <f>IF(ISBLANK(Table2[[#This Row],[ActualResult]]), 0, 1)</f>
        <v>1</v>
      </c>
      <c r="O105" s="2" t="str">
        <f>IF(ISBLANK(Table2[[#This Row],[ActualResult]]), "_", IF(Table2[[#This Row],[ActualWinner]]=Table2[[#This Row],[PredictedWinner]], "Y", "N"))</f>
        <v>N</v>
      </c>
      <c r="P105" s="2" t="str">
        <f>IF(Table2[[#This Row],[ActualAwayScore]]&gt;Table2[[#This Row],[PredictedAwayScore]], "N", IF(ISBLANK(Table2[[#This Row],[ActualResult]]), "_", IF(Table2[[#This Row],[ActualAwayScore]]=Table2[[#This Row],[PredictedAwayScore]], "Y", "N")))</f>
        <v>N</v>
      </c>
      <c r="Q105" s="2" t="str">
        <f>IF(Table2[[#This Row],[ActualHomeScore]]&gt;Table2[[#This Row],[PredictedHomeScore]],"N", IF(ISBLANK(Table2[[#This Row],[ActualResult]]), "_", IF(Table2[[#This Row],[ActualHomeScore]]=Table2[[#This Row],[PredictedHomeScore]], "Y", "N")))</f>
        <v>N</v>
      </c>
      <c r="R105" s="2">
        <v>0</v>
      </c>
      <c r="S105" s="2" t="str">
        <f t="shared" si="7"/>
        <v>EDM</v>
      </c>
      <c r="T105" s="2">
        <f>IF(INDEX(StatsRegularSeason20242025!$A$2:$C$33,MATCH(Table2[[#This Row],[AwayTeam]],StatsRegularSeason20242025!$A$2:$A$33,0),2)=INDEX(StatsRegularSeason20242025!$A$2:$C$33,MATCH(Table2[[#This Row],[HomeTeam]],StatsRegularSeason20242025!$A$2:$A$33,0),2),1,0)</f>
        <v>0</v>
      </c>
      <c r="U105" s="2">
        <f>IF(INDEX(StatsRegularSeason20242025!$A$2:$C$33,MATCH(Table2[[#This Row],[AwayTeam]],StatsRegularSeason20242025!$A$2:$A$33,0),3)=INDEX(StatsRegularSeason20242025!$A$2:$C$33,MATCH(Table2[[#This Row],[HomeTeam]],StatsRegularSeason20242025!$A$2:$A$33,0),3),1,0)</f>
        <v>0</v>
      </c>
      <c r="V105" s="2">
        <f>IF(Table2[[#This Row],[InterConf]]=1,IF(Table2[[#This Row],[InterDiv]]=0, 1, 0), 0)</f>
        <v>0</v>
      </c>
      <c r="W105" s="2">
        <f>IF(INDEX(StatsRegularSeason20242025!$A$2:$C$33,MATCH(Table2[[#This Row],[AwayTeam]],StatsRegularSeason20242025!$A$2:$A$33,0),2)&lt;&gt;INDEX(StatsRegularSeason20242025!$A$2:$C$33,MATCH(Table2[[#This Row],[HomeTeam]],StatsRegularSeason20242025!$A$2:$A$33,0),2),1,0)</f>
        <v>1</v>
      </c>
      <c r="X105" s="2" t="s">
        <v>1479</v>
      </c>
      <c r="Y105" s="2"/>
      <c r="Z105" s="2">
        <f>IF(AND(Table2[[#This Row],[GameIsOver]]=1,Table2[[#This Row],[ActualHomeScore]]*Table2[[#This Row],[ActualAwayScore]]=0), 1,0)</f>
        <v>0</v>
      </c>
      <c r="AA105" s="2">
        <f>IF(Table2[[#This Row],[GameIsOver]]=0,0, IF(Table2[[#This Row],[ActualWinner]]=Table2[[#This Row],[AwayTeam]], 2, IF(OR(Table2[[#This Row],[ActualResult]]="OT", Table2[[#This Row],[ActualResult]]="SO"), 1, 0)))</f>
        <v>2</v>
      </c>
      <c r="AB105" s="2">
        <f>IF(Table2[[#This Row],[GameIsOver]]= 0, 0, IF(Table2[[#This Row],[ActualWinner]]=Table2[[#This Row],[HomeTeam]], 2, IF(OR(Table2[[#This Row],[ActualResult]]="OT", Table2[[#This Row],[ActualResult]]="SO"), 1, 0)))</f>
        <v>1</v>
      </c>
      <c r="AC105" s="33">
        <f>(($AR$11)*IF(Table2[[#This Row],[CorrectWinnerPrediction]]="Y", 1, 0))+(($AR$12)*IF(Table2[[#This Row],[CorrectAwayScorePrediction]]="Y", 1, 0))+(($AR$13)*IF(Table2[[#This Row],[CorrectHomeScorePrediction]]="Y", 1, 0))</f>
        <v>0</v>
      </c>
      <c r="AD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 s="4" t="str">
        <f>IF(WEEKDAY(Table2[[#This Row],[GameDate]])=1,"SUN",IF(WEEKDAY(Table2[[#This Row],[GameDate]])=2,"MON",IF(WEEKDAY(Table2[[#This Row],[GameDate]])=3,"TUE",IF(WEEKDAY(Table2[[#This Row],[GameDate]])=4,"WED",IF(WEEKDAY(Table2[[#This Row],[GameDate]])=5,"THU",IF(WEEKDAY(Table2[[#This Row],[GameDate]])=6,"FRI", "SAT"))))))</f>
        <v>TUE</v>
      </c>
      <c r="AF105" s="2">
        <f>Table2[[#This Row],[ActualAwayScore]]-Table2[[#This Row],[PredictedAwayScore]]</f>
        <v>1</v>
      </c>
      <c r="AG105" s="2">
        <f>Table2[[#This Row],[ActualHomeScore]]-Table2[[#This Row],[PredictedHomeScore]]</f>
        <v>-4</v>
      </c>
      <c r="AH105" s="2">
        <f t="shared" si="8"/>
        <v>5</v>
      </c>
      <c r="AI105" s="2">
        <f t="shared" si="9"/>
        <v>-2</v>
      </c>
    </row>
    <row r="106" spans="1:35" x14ac:dyDescent="0.25">
      <c r="A106" s="4">
        <v>45587</v>
      </c>
      <c r="B106" s="4">
        <v>45587</v>
      </c>
      <c r="C106" s="7" t="s">
        <v>216</v>
      </c>
      <c r="D106" s="2" t="s">
        <v>30</v>
      </c>
      <c r="E106" s="2" t="s">
        <v>15</v>
      </c>
      <c r="F106" s="2">
        <v>3</v>
      </c>
      <c r="G106" s="2">
        <v>4</v>
      </c>
      <c r="H106" s="2" t="str">
        <f t="shared" si="5"/>
        <v>UTA</v>
      </c>
      <c r="I106" s="2" t="s">
        <v>77</v>
      </c>
      <c r="J106" s="2">
        <v>4</v>
      </c>
      <c r="K106" s="2">
        <v>0</v>
      </c>
      <c r="L106" s="2" t="str">
        <f t="shared" si="6"/>
        <v>OTT</v>
      </c>
      <c r="M106" s="2" t="s">
        <v>40</v>
      </c>
      <c r="N106" s="2">
        <f>IF(ISBLANK(Table2[[#This Row],[ActualResult]]), 0, 1)</f>
        <v>1</v>
      </c>
      <c r="O106" s="2" t="str">
        <f>IF(ISBLANK(Table2[[#This Row],[ActualResult]]), "_", IF(Table2[[#This Row],[ActualWinner]]=Table2[[#This Row],[PredictedWinner]], "Y", "N"))</f>
        <v>N</v>
      </c>
      <c r="P106" s="2" t="str">
        <f>IF(Table2[[#This Row],[ActualAwayScore]]&gt;Table2[[#This Row],[PredictedAwayScore]], "N", IF(ISBLANK(Table2[[#This Row],[ActualResult]]), "_", IF(Table2[[#This Row],[ActualAwayScore]]=Table2[[#This Row],[PredictedAwayScore]], "Y", "N")))</f>
        <v>N</v>
      </c>
      <c r="Q106" s="2" t="str">
        <f>IF(Table2[[#This Row],[ActualHomeScore]]&gt;Table2[[#This Row],[PredictedHomeScore]],"N", IF(ISBLANK(Table2[[#This Row],[ActualResult]]), "_", IF(Table2[[#This Row],[ActualHomeScore]]=Table2[[#This Row],[PredictedHomeScore]], "Y", "N")))</f>
        <v>N</v>
      </c>
      <c r="R106" s="2">
        <v>0</v>
      </c>
      <c r="S106" s="2" t="str">
        <f t="shared" si="7"/>
        <v>UTA</v>
      </c>
      <c r="T106" s="2">
        <f>IF(INDEX(StatsRegularSeason20242025!$A$2:$C$33,MATCH(Table2[[#This Row],[AwayTeam]],StatsRegularSeason20242025!$A$2:$A$33,0),2)=INDEX(StatsRegularSeason20242025!$A$2:$C$33,MATCH(Table2[[#This Row],[HomeTeam]],StatsRegularSeason20242025!$A$2:$A$33,0),2),1,0)</f>
        <v>0</v>
      </c>
      <c r="U106" s="2">
        <f>IF(INDEX(StatsRegularSeason20242025!$A$2:$C$33,MATCH(Table2[[#This Row],[AwayTeam]],StatsRegularSeason20242025!$A$2:$A$33,0),3)=INDEX(StatsRegularSeason20242025!$A$2:$C$33,MATCH(Table2[[#This Row],[HomeTeam]],StatsRegularSeason20242025!$A$2:$A$33,0),3),1,0)</f>
        <v>0</v>
      </c>
      <c r="V106" s="2">
        <f>IF(Table2[[#This Row],[InterConf]]=1,IF(Table2[[#This Row],[InterDiv]]=0, 1, 0), 0)</f>
        <v>0</v>
      </c>
      <c r="W106" s="2">
        <f>IF(INDEX(StatsRegularSeason20242025!$A$2:$C$33,MATCH(Table2[[#This Row],[AwayTeam]],StatsRegularSeason20242025!$A$2:$A$33,0),2)&lt;&gt;INDEX(StatsRegularSeason20242025!$A$2:$C$33,MATCH(Table2[[#This Row],[HomeTeam]],StatsRegularSeason20242025!$A$2:$A$33,0),2),1,0)</f>
        <v>1</v>
      </c>
      <c r="X106" s="2" t="s">
        <v>1479</v>
      </c>
      <c r="Y106" s="2"/>
      <c r="Z106" s="2">
        <f>IF(AND(Table2[[#This Row],[GameIsOver]]=1,Table2[[#This Row],[ActualHomeScore]]*Table2[[#This Row],[ActualAwayScore]]=0), 1,0)</f>
        <v>1</v>
      </c>
      <c r="AA106" s="2">
        <f>IF(Table2[[#This Row],[GameIsOver]]=0,0, IF(Table2[[#This Row],[ActualWinner]]=Table2[[#This Row],[AwayTeam]], 2, IF(OR(Table2[[#This Row],[ActualResult]]="OT", Table2[[#This Row],[ActualResult]]="SO"), 1, 0)))</f>
        <v>2</v>
      </c>
      <c r="AB106" s="2">
        <f>IF(Table2[[#This Row],[GameIsOver]]= 0, 0, IF(Table2[[#This Row],[ActualWinner]]=Table2[[#This Row],[HomeTeam]], 2, IF(OR(Table2[[#This Row],[ActualResult]]="OT", Table2[[#This Row],[ActualResult]]="SO"), 1, 0)))</f>
        <v>0</v>
      </c>
      <c r="AC106" s="33">
        <f>(($AR$11)*IF(Table2[[#This Row],[CorrectWinnerPrediction]]="Y", 1, 0))+(($AR$12)*IF(Table2[[#This Row],[CorrectAwayScorePrediction]]="Y", 1, 0))+(($AR$13)*IF(Table2[[#This Row],[CorrectHomeScorePrediction]]="Y", 1, 0))</f>
        <v>0</v>
      </c>
      <c r="AD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 s="4" t="str">
        <f>IF(WEEKDAY(Table2[[#This Row],[GameDate]])=1,"SUN",IF(WEEKDAY(Table2[[#This Row],[GameDate]])=2,"MON",IF(WEEKDAY(Table2[[#This Row],[GameDate]])=3,"TUE",IF(WEEKDAY(Table2[[#This Row],[GameDate]])=4,"WED",IF(WEEKDAY(Table2[[#This Row],[GameDate]])=5,"THU",IF(WEEKDAY(Table2[[#This Row],[GameDate]])=6,"FRI", "SAT"))))))</f>
        <v>TUE</v>
      </c>
      <c r="AF106" s="2">
        <f>Table2[[#This Row],[ActualAwayScore]]-Table2[[#This Row],[PredictedAwayScore]]</f>
        <v>1</v>
      </c>
      <c r="AG106" s="2">
        <f>Table2[[#This Row],[ActualHomeScore]]-Table2[[#This Row],[PredictedHomeScore]]</f>
        <v>-4</v>
      </c>
      <c r="AH106" s="2">
        <f t="shared" si="8"/>
        <v>5</v>
      </c>
      <c r="AI106" s="2">
        <f t="shared" si="9"/>
        <v>-2</v>
      </c>
    </row>
    <row r="107" spans="1:35" x14ac:dyDescent="0.25">
      <c r="A107" s="4">
        <v>45587</v>
      </c>
      <c r="B107" s="4">
        <v>45587</v>
      </c>
      <c r="C107" s="7" t="s">
        <v>218</v>
      </c>
      <c r="D107" s="2" t="s">
        <v>38</v>
      </c>
      <c r="E107" s="2" t="s">
        <v>47</v>
      </c>
      <c r="F107" s="2">
        <v>1</v>
      </c>
      <c r="G107" s="2">
        <v>5</v>
      </c>
      <c r="H107" s="2" t="str">
        <f t="shared" si="5"/>
        <v>ANA</v>
      </c>
      <c r="I107" s="2" t="s">
        <v>40</v>
      </c>
      <c r="J107" s="2">
        <v>1</v>
      </c>
      <c r="K107" s="2">
        <v>3</v>
      </c>
      <c r="L107" s="2" t="str">
        <f t="shared" si="6"/>
        <v>ANA</v>
      </c>
      <c r="M107" s="2" t="s">
        <v>40</v>
      </c>
      <c r="N107" s="2">
        <f>IF(ISBLANK(Table2[[#This Row],[ActualResult]]), 0, 1)</f>
        <v>1</v>
      </c>
      <c r="O107" s="2" t="str">
        <f>IF(ISBLANK(Table2[[#This Row],[ActualResult]]), "_", IF(Table2[[#This Row],[ActualWinner]]=Table2[[#This Row],[PredictedWinner]], "Y", "N"))</f>
        <v>Y</v>
      </c>
      <c r="P107" s="2" t="str">
        <f>IF(Table2[[#This Row],[ActualAwayScore]]&gt;Table2[[#This Row],[PredictedAwayScore]], "N", IF(ISBLANK(Table2[[#This Row],[ActualResult]]), "_", IF(Table2[[#This Row],[ActualAwayScore]]=Table2[[#This Row],[PredictedAwayScore]], "Y", "N")))</f>
        <v>Y</v>
      </c>
      <c r="Q107" s="2" t="str">
        <f>IF(Table2[[#This Row],[ActualHomeScore]]&gt;Table2[[#This Row],[PredictedHomeScore]],"N", IF(ISBLANK(Table2[[#This Row],[ActualResult]]), "_", IF(Table2[[#This Row],[ActualHomeScore]]=Table2[[#This Row],[PredictedHomeScore]], "Y", "N")))</f>
        <v>N</v>
      </c>
      <c r="R107" s="2">
        <v>0</v>
      </c>
      <c r="S107" s="2" t="str">
        <f t="shared" si="7"/>
        <v>SJS</v>
      </c>
      <c r="T107" s="2">
        <f>IF(INDEX(StatsRegularSeason20242025!$A$2:$C$33,MATCH(Table2[[#This Row],[AwayTeam]],StatsRegularSeason20242025!$A$2:$A$33,0),2)=INDEX(StatsRegularSeason20242025!$A$2:$C$33,MATCH(Table2[[#This Row],[HomeTeam]],StatsRegularSeason20242025!$A$2:$A$33,0),2),1,0)</f>
        <v>1</v>
      </c>
      <c r="U107" s="2">
        <f>IF(INDEX(StatsRegularSeason20242025!$A$2:$C$33,MATCH(Table2[[#This Row],[AwayTeam]],StatsRegularSeason20242025!$A$2:$A$33,0),3)=INDEX(StatsRegularSeason20242025!$A$2:$C$33,MATCH(Table2[[#This Row],[HomeTeam]],StatsRegularSeason20242025!$A$2:$A$33,0),3),1,0)</f>
        <v>1</v>
      </c>
      <c r="V107" s="2">
        <f>IF(Table2[[#This Row],[InterConf]]=1,IF(Table2[[#This Row],[InterDiv]]=0, 1, 0), 0)</f>
        <v>0</v>
      </c>
      <c r="W107" s="2">
        <f>IF(INDEX(StatsRegularSeason20242025!$A$2:$C$33,MATCH(Table2[[#This Row],[AwayTeam]],StatsRegularSeason20242025!$A$2:$A$33,0),2)&lt;&gt;INDEX(StatsRegularSeason20242025!$A$2:$C$33,MATCH(Table2[[#This Row],[HomeTeam]],StatsRegularSeason20242025!$A$2:$A$33,0),2),1,0)</f>
        <v>0</v>
      </c>
      <c r="X107" s="2" t="s">
        <v>1479</v>
      </c>
      <c r="Y107" s="2"/>
      <c r="Z107" s="2">
        <f>IF(AND(Table2[[#This Row],[GameIsOver]]=1,Table2[[#This Row],[ActualHomeScore]]*Table2[[#This Row],[ActualAwayScore]]=0), 1,0)</f>
        <v>0</v>
      </c>
      <c r="AA107" s="2">
        <f>IF(Table2[[#This Row],[GameIsOver]]=0,0, IF(Table2[[#This Row],[ActualWinner]]=Table2[[#This Row],[AwayTeam]], 2, IF(OR(Table2[[#This Row],[ActualResult]]="OT", Table2[[#This Row],[ActualResult]]="SO"), 1, 0)))</f>
        <v>0</v>
      </c>
      <c r="AB107" s="2">
        <f>IF(Table2[[#This Row],[GameIsOver]]= 0, 0, IF(Table2[[#This Row],[ActualWinner]]=Table2[[#This Row],[HomeTeam]], 2, IF(OR(Table2[[#This Row],[ActualResult]]="OT", Table2[[#This Row],[ActualResult]]="SO"), 1, 0)))</f>
        <v>2</v>
      </c>
      <c r="AC107" s="33">
        <f>(($AR$11)*IF(Table2[[#This Row],[CorrectWinnerPrediction]]="Y", 1, 0))+(($AR$12)*IF(Table2[[#This Row],[CorrectAwayScorePrediction]]="Y", 1, 0))+(($AR$13)*IF(Table2[[#This Row],[CorrectHomeScorePrediction]]="Y", 1, 0))</f>
        <v>0.9</v>
      </c>
      <c r="AD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07" s="4" t="str">
        <f>IF(WEEKDAY(Table2[[#This Row],[GameDate]])=1,"SUN",IF(WEEKDAY(Table2[[#This Row],[GameDate]])=2,"MON",IF(WEEKDAY(Table2[[#This Row],[GameDate]])=3,"TUE",IF(WEEKDAY(Table2[[#This Row],[GameDate]])=4,"WED",IF(WEEKDAY(Table2[[#This Row],[GameDate]])=5,"THU",IF(WEEKDAY(Table2[[#This Row],[GameDate]])=6,"FRI", "SAT"))))))</f>
        <v>TUE</v>
      </c>
      <c r="AF107" s="2">
        <f>Table2[[#This Row],[ActualAwayScore]]-Table2[[#This Row],[PredictedAwayScore]]</f>
        <v>0</v>
      </c>
      <c r="AG107" s="2">
        <f>Table2[[#This Row],[ActualHomeScore]]-Table2[[#This Row],[PredictedHomeScore]]</f>
        <v>-2</v>
      </c>
      <c r="AH107" s="2">
        <f t="shared" si="8"/>
        <v>5</v>
      </c>
      <c r="AI107" s="2">
        <f t="shared" si="9"/>
        <v>-2</v>
      </c>
    </row>
    <row r="108" spans="1:35" x14ac:dyDescent="0.25">
      <c r="A108" s="4">
        <v>45587</v>
      </c>
      <c r="B108" s="4">
        <v>45587</v>
      </c>
      <c r="C108" s="7" t="s">
        <v>213</v>
      </c>
      <c r="D108" s="2" t="s">
        <v>26</v>
      </c>
      <c r="E108" s="2" t="s">
        <v>12</v>
      </c>
      <c r="F108" s="2">
        <v>4</v>
      </c>
      <c r="G108" s="2">
        <v>5</v>
      </c>
      <c r="H108" s="2" t="str">
        <f t="shared" si="5"/>
        <v>SEA</v>
      </c>
      <c r="I108" s="2" t="s">
        <v>77</v>
      </c>
      <c r="J108" s="2">
        <v>3</v>
      </c>
      <c r="K108" s="2">
        <v>2</v>
      </c>
      <c r="L108" s="2" t="str">
        <f t="shared" si="6"/>
        <v>COL</v>
      </c>
      <c r="M108" s="2" t="s">
        <v>40</v>
      </c>
      <c r="N108" s="2">
        <f>IF(ISBLANK(Table2[[#This Row],[ActualResult]]), 0, 1)</f>
        <v>1</v>
      </c>
      <c r="O108" s="2" t="str">
        <f>IF(ISBLANK(Table2[[#This Row],[ActualResult]]), "_", IF(Table2[[#This Row],[ActualWinner]]=Table2[[#This Row],[PredictedWinner]], "Y", "N"))</f>
        <v>N</v>
      </c>
      <c r="P108" s="2" t="str">
        <f>IF(Table2[[#This Row],[ActualAwayScore]]&gt;Table2[[#This Row],[PredictedAwayScore]], "N", IF(ISBLANK(Table2[[#This Row],[ActualResult]]), "_", IF(Table2[[#This Row],[ActualAwayScore]]=Table2[[#This Row],[PredictedAwayScore]], "Y", "N")))</f>
        <v>N</v>
      </c>
      <c r="Q108" s="2" t="str">
        <f>IF(Table2[[#This Row],[ActualHomeScore]]&gt;Table2[[#This Row],[PredictedHomeScore]],"N", IF(ISBLANK(Table2[[#This Row],[ActualResult]]), "_", IF(Table2[[#This Row],[ActualHomeScore]]=Table2[[#This Row],[PredictedHomeScore]], "Y", "N")))</f>
        <v>N</v>
      </c>
      <c r="R108" s="2">
        <v>0</v>
      </c>
      <c r="S108" s="2" t="str">
        <f t="shared" si="7"/>
        <v>SEA</v>
      </c>
      <c r="T108" s="2">
        <f>IF(INDEX(StatsRegularSeason20242025!$A$2:$C$33,MATCH(Table2[[#This Row],[AwayTeam]],StatsRegularSeason20242025!$A$2:$A$33,0),2)=INDEX(StatsRegularSeason20242025!$A$2:$C$33,MATCH(Table2[[#This Row],[HomeTeam]],StatsRegularSeason20242025!$A$2:$A$33,0),2),1,0)</f>
        <v>1</v>
      </c>
      <c r="U108" s="2">
        <f>IF(INDEX(StatsRegularSeason20242025!$A$2:$C$33,MATCH(Table2[[#This Row],[AwayTeam]],StatsRegularSeason20242025!$A$2:$A$33,0),3)=INDEX(StatsRegularSeason20242025!$A$2:$C$33,MATCH(Table2[[#This Row],[HomeTeam]],StatsRegularSeason20242025!$A$2:$A$33,0),3),1,0)</f>
        <v>0</v>
      </c>
      <c r="V108" s="2">
        <f>IF(Table2[[#This Row],[InterConf]]=1,IF(Table2[[#This Row],[InterDiv]]=0, 1, 0), 0)</f>
        <v>1</v>
      </c>
      <c r="W108" s="2">
        <f>IF(INDEX(StatsRegularSeason20242025!$A$2:$C$33,MATCH(Table2[[#This Row],[AwayTeam]],StatsRegularSeason20242025!$A$2:$A$33,0),2)&lt;&gt;INDEX(StatsRegularSeason20242025!$A$2:$C$33,MATCH(Table2[[#This Row],[HomeTeam]],StatsRegularSeason20242025!$A$2:$A$33,0),2),1,0)</f>
        <v>0</v>
      </c>
      <c r="X108" s="2" t="s">
        <v>1479</v>
      </c>
      <c r="Y108" s="2"/>
      <c r="Z108" s="2">
        <f>IF(AND(Table2[[#This Row],[GameIsOver]]=1,Table2[[#This Row],[ActualHomeScore]]*Table2[[#This Row],[ActualAwayScore]]=0), 1,0)</f>
        <v>0</v>
      </c>
      <c r="AA108" s="2">
        <f>IF(Table2[[#This Row],[GameIsOver]]=0,0, IF(Table2[[#This Row],[ActualWinner]]=Table2[[#This Row],[AwayTeam]], 2, IF(OR(Table2[[#This Row],[ActualResult]]="OT", Table2[[#This Row],[ActualResult]]="SO"), 1, 0)))</f>
        <v>2</v>
      </c>
      <c r="AB108" s="2">
        <f>IF(Table2[[#This Row],[GameIsOver]]= 0, 0, IF(Table2[[#This Row],[ActualWinner]]=Table2[[#This Row],[HomeTeam]], 2, IF(OR(Table2[[#This Row],[ActualResult]]="OT", Table2[[#This Row],[ActualResult]]="SO"), 1, 0)))</f>
        <v>0</v>
      </c>
      <c r="AC108" s="33">
        <f>(($AR$11)*IF(Table2[[#This Row],[CorrectWinnerPrediction]]="Y", 1, 0))+(($AR$12)*IF(Table2[[#This Row],[CorrectAwayScorePrediction]]="Y", 1, 0))+(($AR$13)*IF(Table2[[#This Row],[CorrectHomeScorePrediction]]="Y", 1, 0))</f>
        <v>0</v>
      </c>
      <c r="AD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 s="4" t="str">
        <f>IF(WEEKDAY(Table2[[#This Row],[GameDate]])=1,"SUN",IF(WEEKDAY(Table2[[#This Row],[GameDate]])=2,"MON",IF(WEEKDAY(Table2[[#This Row],[GameDate]])=3,"TUE",IF(WEEKDAY(Table2[[#This Row],[GameDate]])=4,"WED",IF(WEEKDAY(Table2[[#This Row],[GameDate]])=5,"THU",IF(WEEKDAY(Table2[[#This Row],[GameDate]])=6,"FRI", "SAT"))))))</f>
        <v>TUE</v>
      </c>
      <c r="AF108" s="2">
        <f>Table2[[#This Row],[ActualAwayScore]]-Table2[[#This Row],[PredictedAwayScore]]</f>
        <v>-1</v>
      </c>
      <c r="AG108" s="2">
        <f>Table2[[#This Row],[ActualHomeScore]]-Table2[[#This Row],[PredictedHomeScore]]</f>
        <v>-3</v>
      </c>
      <c r="AH108" s="2">
        <f t="shared" si="8"/>
        <v>5</v>
      </c>
      <c r="AI108" s="2">
        <f t="shared" si="9"/>
        <v>-2</v>
      </c>
    </row>
    <row r="109" spans="1:35" x14ac:dyDescent="0.25">
      <c r="A109" s="4">
        <v>45587</v>
      </c>
      <c r="B109" s="5">
        <v>45587</v>
      </c>
      <c r="C109" s="8" t="s">
        <v>219</v>
      </c>
      <c r="D109" s="3" t="s">
        <v>28</v>
      </c>
      <c r="E109" s="3" t="s">
        <v>27</v>
      </c>
      <c r="F109" s="3">
        <v>2</v>
      </c>
      <c r="G109" s="3">
        <v>4</v>
      </c>
      <c r="H109" s="3" t="str">
        <f t="shared" si="5"/>
        <v>VGK</v>
      </c>
      <c r="I109" s="3" t="s">
        <v>40</v>
      </c>
      <c r="J109" s="3">
        <v>1</v>
      </c>
      <c r="K109" s="3">
        <v>6</v>
      </c>
      <c r="L109" s="2" t="str">
        <f t="shared" si="6"/>
        <v>VGK</v>
      </c>
      <c r="M109" s="3" t="s">
        <v>40</v>
      </c>
      <c r="N109" s="3">
        <f>IF(ISBLANK(Table2[[#This Row],[ActualResult]]), 0, 1)</f>
        <v>1</v>
      </c>
      <c r="O109" s="3" t="str">
        <f>IF(ISBLANK(Table2[[#This Row],[ActualResult]]), "_", IF(Table2[[#This Row],[ActualWinner]]=Table2[[#This Row],[PredictedWinner]], "Y", "N"))</f>
        <v>Y</v>
      </c>
      <c r="P109" s="3" t="str">
        <f>IF(Table2[[#This Row],[ActualAwayScore]]&gt;Table2[[#This Row],[PredictedAwayScore]], "N", IF(ISBLANK(Table2[[#This Row],[ActualResult]]), "_", IF(Table2[[#This Row],[ActualAwayScore]]=Table2[[#This Row],[PredictedAwayScore]], "Y", "N")))</f>
        <v>N</v>
      </c>
      <c r="Q109" s="3" t="str">
        <f>IF(Table2[[#This Row],[ActualHomeScore]]&gt;Table2[[#This Row],[PredictedHomeScore]],"N", IF(ISBLANK(Table2[[#This Row],[ActualResult]]), "_", IF(Table2[[#This Row],[ActualHomeScore]]=Table2[[#This Row],[PredictedHomeScore]], "Y", "N")))</f>
        <v>N</v>
      </c>
      <c r="R109" s="2">
        <v>0</v>
      </c>
      <c r="S109" s="2" t="str">
        <f t="shared" si="7"/>
        <v>LAK</v>
      </c>
      <c r="T109" s="2">
        <f>IF(INDEX(StatsRegularSeason20242025!$A$2:$C$33,MATCH(Table2[[#This Row],[AwayTeam]],StatsRegularSeason20242025!$A$2:$A$33,0),2)=INDEX(StatsRegularSeason20242025!$A$2:$C$33,MATCH(Table2[[#This Row],[HomeTeam]],StatsRegularSeason20242025!$A$2:$A$33,0),2),1,0)</f>
        <v>1</v>
      </c>
      <c r="U109" s="2">
        <f>IF(INDEX(StatsRegularSeason20242025!$A$2:$C$33,MATCH(Table2[[#This Row],[AwayTeam]],StatsRegularSeason20242025!$A$2:$A$33,0),3)=INDEX(StatsRegularSeason20242025!$A$2:$C$33,MATCH(Table2[[#This Row],[HomeTeam]],StatsRegularSeason20242025!$A$2:$A$33,0),3),1,0)</f>
        <v>1</v>
      </c>
      <c r="V109" s="2">
        <f>IF(Table2[[#This Row],[InterConf]]=1,IF(Table2[[#This Row],[InterDiv]]=0, 1, 0), 0)</f>
        <v>0</v>
      </c>
      <c r="W109" s="2">
        <f>IF(INDEX(StatsRegularSeason20242025!$A$2:$C$33,MATCH(Table2[[#This Row],[AwayTeam]],StatsRegularSeason20242025!$A$2:$A$33,0),2)&lt;&gt;INDEX(StatsRegularSeason20242025!$A$2:$C$33,MATCH(Table2[[#This Row],[HomeTeam]],StatsRegularSeason20242025!$A$2:$A$33,0),2),1,0)</f>
        <v>0</v>
      </c>
      <c r="X109" s="2" t="s">
        <v>1479</v>
      </c>
      <c r="Y109" s="2"/>
      <c r="Z109" s="2">
        <f>IF(AND(Table2[[#This Row],[GameIsOver]]=1,Table2[[#This Row],[ActualHomeScore]]*Table2[[#This Row],[ActualAwayScore]]=0), 1,0)</f>
        <v>0</v>
      </c>
      <c r="AA109" s="2">
        <f>IF(Table2[[#This Row],[GameIsOver]]=0,0, IF(Table2[[#This Row],[ActualWinner]]=Table2[[#This Row],[AwayTeam]], 2, IF(OR(Table2[[#This Row],[ActualResult]]="OT", Table2[[#This Row],[ActualResult]]="SO"), 1, 0)))</f>
        <v>0</v>
      </c>
      <c r="AB109" s="2">
        <f>IF(Table2[[#This Row],[GameIsOver]]= 0, 0, IF(Table2[[#This Row],[ActualWinner]]=Table2[[#This Row],[HomeTeam]], 2, IF(OR(Table2[[#This Row],[ActualResult]]="OT", Table2[[#This Row],[ActualResult]]="SO"), 1, 0)))</f>
        <v>2</v>
      </c>
      <c r="AC109" s="33">
        <f>(($AR$11)*IF(Table2[[#This Row],[CorrectWinnerPrediction]]="Y", 1, 0))+(($AR$12)*IF(Table2[[#This Row],[CorrectAwayScorePrediction]]="Y", 1, 0))+(($AR$13)*IF(Table2[[#This Row],[CorrectHomeScorePrediction]]="Y", 1, 0))</f>
        <v>0.8</v>
      </c>
      <c r="AD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09" s="5" t="str">
        <f>IF(WEEKDAY(Table2[[#This Row],[GameDate]])=1,"SUN",IF(WEEKDAY(Table2[[#This Row],[GameDate]])=2,"MON",IF(WEEKDAY(Table2[[#This Row],[GameDate]])=3,"TUE",IF(WEEKDAY(Table2[[#This Row],[GameDate]])=4,"WED",IF(WEEKDAY(Table2[[#This Row],[GameDate]])=5,"THU",IF(WEEKDAY(Table2[[#This Row],[GameDate]])=6,"FRI", "SAT"))))))</f>
        <v>TUE</v>
      </c>
      <c r="AF109" s="2">
        <f>Table2[[#This Row],[ActualAwayScore]]-Table2[[#This Row],[PredictedAwayScore]]</f>
        <v>-1</v>
      </c>
      <c r="AG109" s="2">
        <f>Table2[[#This Row],[ActualHomeScore]]-Table2[[#This Row],[PredictedHomeScore]]</f>
        <v>2</v>
      </c>
      <c r="AH109" s="2">
        <f t="shared" si="8"/>
        <v>5</v>
      </c>
      <c r="AI109" s="2">
        <f t="shared" si="9"/>
        <v>-2</v>
      </c>
    </row>
    <row r="110" spans="1:35" x14ac:dyDescent="0.25">
      <c r="A110" s="25">
        <v>45587</v>
      </c>
      <c r="B110" s="25">
        <v>45588</v>
      </c>
      <c r="C110" s="11" t="s">
        <v>220</v>
      </c>
      <c r="D110" s="12" t="s">
        <v>45</v>
      </c>
      <c r="E110" s="12" t="s">
        <v>46</v>
      </c>
      <c r="F110" s="12">
        <v>4</v>
      </c>
      <c r="G110" s="12">
        <v>3</v>
      </c>
      <c r="H110" s="12" t="str">
        <f t="shared" si="5"/>
        <v>PHI</v>
      </c>
      <c r="I110" s="12" t="s">
        <v>77</v>
      </c>
      <c r="J110" s="12">
        <v>3</v>
      </c>
      <c r="K110" s="12">
        <v>6</v>
      </c>
      <c r="L110" s="12" t="str">
        <f t="shared" si="6"/>
        <v>WSH</v>
      </c>
      <c r="M110" s="12" t="s">
        <v>40</v>
      </c>
      <c r="N110" s="12">
        <f>IF(ISBLANK(Table2[[#This Row],[ActualResult]]), 0, 1)</f>
        <v>1</v>
      </c>
      <c r="O110" s="12" t="str">
        <f>IF(ISBLANK(Table2[[#This Row],[ActualResult]]), "_", IF(Table2[[#This Row],[ActualWinner]]=Table2[[#This Row],[PredictedWinner]], "Y", "N"))</f>
        <v>N</v>
      </c>
      <c r="P110" s="12" t="str">
        <f>IF(Table2[[#This Row],[ActualAwayScore]]&gt;Table2[[#This Row],[PredictedAwayScore]], "N", IF(ISBLANK(Table2[[#This Row],[ActualResult]]), "_", IF(Table2[[#This Row],[ActualAwayScore]]=Table2[[#This Row],[PredictedAwayScore]], "Y", "N")))</f>
        <v>N</v>
      </c>
      <c r="Q110" s="12" t="str">
        <f>IF(Table2[[#This Row],[ActualHomeScore]]&gt;Table2[[#This Row],[PredictedHomeScore]],"N", IF(ISBLANK(Table2[[#This Row],[ActualResult]]), "_", IF(Table2[[#This Row],[ActualHomeScore]]=Table2[[#This Row],[PredictedHomeScore]], "Y", "N")))</f>
        <v>N</v>
      </c>
      <c r="R110" s="2">
        <v>1</v>
      </c>
      <c r="S110" s="2" t="str">
        <f t="shared" si="7"/>
        <v>PHI</v>
      </c>
      <c r="T110" s="2">
        <f>IF(INDEX(StatsRegularSeason20242025!$A$2:$C$33,MATCH(Table2[[#This Row],[AwayTeam]],StatsRegularSeason20242025!$A$2:$A$33,0),2)=INDEX(StatsRegularSeason20242025!$A$2:$C$33,MATCH(Table2[[#This Row],[HomeTeam]],StatsRegularSeason20242025!$A$2:$A$33,0),2),1,0)</f>
        <v>1</v>
      </c>
      <c r="U110" s="2">
        <f>IF(INDEX(StatsRegularSeason20242025!$A$2:$C$33,MATCH(Table2[[#This Row],[AwayTeam]],StatsRegularSeason20242025!$A$2:$A$33,0),3)=INDEX(StatsRegularSeason20242025!$A$2:$C$33,MATCH(Table2[[#This Row],[HomeTeam]],StatsRegularSeason20242025!$A$2:$A$33,0),3),1,0)</f>
        <v>1</v>
      </c>
      <c r="V110" s="2">
        <f>IF(Table2[[#This Row],[InterConf]]=1,IF(Table2[[#This Row],[InterDiv]]=0, 1, 0), 0)</f>
        <v>0</v>
      </c>
      <c r="W110" s="2">
        <f>IF(INDEX(StatsRegularSeason20242025!$A$2:$C$33,MATCH(Table2[[#This Row],[AwayTeam]],StatsRegularSeason20242025!$A$2:$A$33,0),2)&lt;&gt;INDEX(StatsRegularSeason20242025!$A$2:$C$33,MATCH(Table2[[#This Row],[HomeTeam]],StatsRegularSeason20242025!$A$2:$A$33,0),2),1,0)</f>
        <v>0</v>
      </c>
      <c r="X110" s="2"/>
      <c r="Y110" s="2"/>
      <c r="Z110" s="2">
        <f>IF(AND(Table2[[#This Row],[GameIsOver]]=1,Table2[[#This Row],[ActualHomeScore]]*Table2[[#This Row],[ActualAwayScore]]=0), 1,0)</f>
        <v>0</v>
      </c>
      <c r="AA110" s="2">
        <f>IF(Table2[[#This Row],[GameIsOver]]=0,0, IF(Table2[[#This Row],[ActualWinner]]=Table2[[#This Row],[AwayTeam]], 2, IF(OR(Table2[[#This Row],[ActualResult]]="OT", Table2[[#This Row],[ActualResult]]="SO"), 1, 0)))</f>
        <v>0</v>
      </c>
      <c r="AB110" s="2">
        <f>IF(Table2[[#This Row],[GameIsOver]]= 0, 0, IF(Table2[[#This Row],[ActualWinner]]=Table2[[#This Row],[HomeTeam]], 2, IF(OR(Table2[[#This Row],[ActualResult]]="OT", Table2[[#This Row],[ActualResult]]="SO"), 1, 0)))</f>
        <v>2</v>
      </c>
      <c r="AC110" s="33">
        <f>(($AR$11)*IF(Table2[[#This Row],[CorrectWinnerPrediction]]="Y", 1, 0))+(($AR$12)*IF(Table2[[#This Row],[CorrectAwayScorePrediction]]="Y", 1, 0))+(($AR$13)*IF(Table2[[#This Row],[CorrectHomeScorePrediction]]="Y", 1, 0))</f>
        <v>0</v>
      </c>
      <c r="AD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 s="25" t="str">
        <f>IF(WEEKDAY(Table2[[#This Row],[GameDate]])=1,"SUN",IF(WEEKDAY(Table2[[#This Row],[GameDate]])=2,"MON",IF(WEEKDAY(Table2[[#This Row],[GameDate]])=3,"TUE",IF(WEEKDAY(Table2[[#This Row],[GameDate]])=4,"WED",IF(WEEKDAY(Table2[[#This Row],[GameDate]])=5,"THU",IF(WEEKDAY(Table2[[#This Row],[GameDate]])=6,"FRI", "SAT"))))))</f>
        <v>WED</v>
      </c>
      <c r="AF110" s="2">
        <f>Table2[[#This Row],[ActualAwayScore]]-Table2[[#This Row],[PredictedAwayScore]]</f>
        <v>-1</v>
      </c>
      <c r="AG110" s="2">
        <f>Table2[[#This Row],[ActualHomeScore]]-Table2[[#This Row],[PredictedHomeScore]]</f>
        <v>3</v>
      </c>
      <c r="AH110" s="2">
        <f t="shared" si="8"/>
        <v>-1</v>
      </c>
      <c r="AI110" s="2">
        <f t="shared" si="9"/>
        <v>3</v>
      </c>
    </row>
    <row r="111" spans="1:35" x14ac:dyDescent="0.25">
      <c r="A111" s="4">
        <v>45589</v>
      </c>
      <c r="B111" s="4">
        <v>45589</v>
      </c>
      <c r="C111" s="7" t="s">
        <v>221</v>
      </c>
      <c r="D111" s="2" t="s">
        <v>34</v>
      </c>
      <c r="E111" s="2" t="s">
        <v>16</v>
      </c>
      <c r="F111" s="2">
        <v>2</v>
      </c>
      <c r="G111" s="2">
        <v>4</v>
      </c>
      <c r="H111" s="2" t="str">
        <f t="shared" si="5"/>
        <v>BOS</v>
      </c>
      <c r="I111" s="2" t="s">
        <v>40</v>
      </c>
      <c r="J111" s="2">
        <v>5</v>
      </c>
      <c r="K111" s="2">
        <v>2</v>
      </c>
      <c r="L111" s="13" t="str">
        <f t="shared" si="6"/>
        <v>DAL</v>
      </c>
      <c r="M111" s="2" t="s">
        <v>40</v>
      </c>
      <c r="N111" s="2">
        <f>IF(ISBLANK(Table2[[#This Row],[ActualResult]]), 0, 1)</f>
        <v>1</v>
      </c>
      <c r="O111" s="2" t="str">
        <f>IF(ISBLANK(Table2[[#This Row],[ActualResult]]), "_", IF(Table2[[#This Row],[ActualWinner]]=Table2[[#This Row],[PredictedWinner]], "Y", "N"))</f>
        <v>N</v>
      </c>
      <c r="P111" s="2" t="str">
        <f>IF(Table2[[#This Row],[ActualAwayScore]]&gt;Table2[[#This Row],[PredictedAwayScore]], "N", IF(ISBLANK(Table2[[#This Row],[ActualResult]]), "_", IF(Table2[[#This Row],[ActualAwayScore]]=Table2[[#This Row],[PredictedAwayScore]], "Y", "N")))</f>
        <v>N</v>
      </c>
      <c r="Q111" s="2" t="str">
        <f>IF(Table2[[#This Row],[ActualHomeScore]]&gt;Table2[[#This Row],[PredictedHomeScore]],"N", IF(ISBLANK(Table2[[#This Row],[ActualResult]]), "_", IF(Table2[[#This Row],[ActualHomeScore]]=Table2[[#This Row],[PredictedHomeScore]], "Y", "N")))</f>
        <v>N</v>
      </c>
      <c r="R111" s="2">
        <v>0</v>
      </c>
      <c r="S111" s="2" t="str">
        <f t="shared" si="7"/>
        <v>BOS</v>
      </c>
      <c r="T111" s="2">
        <f>IF(INDEX(StatsRegularSeason20242025!$A$2:$C$33,MATCH(Table2[[#This Row],[AwayTeam]],StatsRegularSeason20242025!$A$2:$A$33,0),2)=INDEX(StatsRegularSeason20242025!$A$2:$C$33,MATCH(Table2[[#This Row],[HomeTeam]],StatsRegularSeason20242025!$A$2:$A$33,0),2),1,0)</f>
        <v>0</v>
      </c>
      <c r="U111" s="2">
        <f>IF(INDEX(StatsRegularSeason20242025!$A$2:$C$33,MATCH(Table2[[#This Row],[AwayTeam]],StatsRegularSeason20242025!$A$2:$A$33,0),3)=INDEX(StatsRegularSeason20242025!$A$2:$C$33,MATCH(Table2[[#This Row],[HomeTeam]],StatsRegularSeason20242025!$A$2:$A$33,0),3),1,0)</f>
        <v>0</v>
      </c>
      <c r="V111" s="2">
        <f>IF(Table2[[#This Row],[InterConf]]=1,IF(Table2[[#This Row],[InterDiv]]=0, 1, 0), 0)</f>
        <v>0</v>
      </c>
      <c r="W111" s="2">
        <f>IF(INDEX(StatsRegularSeason20242025!$A$2:$C$33,MATCH(Table2[[#This Row],[AwayTeam]],StatsRegularSeason20242025!$A$2:$A$33,0),2)&lt;&gt;INDEX(StatsRegularSeason20242025!$A$2:$C$33,MATCH(Table2[[#This Row],[HomeTeam]],StatsRegularSeason20242025!$A$2:$A$33,0),2),1,0)</f>
        <v>1</v>
      </c>
      <c r="X111" s="2"/>
      <c r="Y111" s="2"/>
      <c r="Z111" s="2">
        <f>IF(AND(Table2[[#This Row],[GameIsOver]]=1,Table2[[#This Row],[ActualHomeScore]]*Table2[[#This Row],[ActualAwayScore]]=0), 1,0)</f>
        <v>0</v>
      </c>
      <c r="AA111" s="2">
        <f>IF(Table2[[#This Row],[GameIsOver]]=0,0, IF(Table2[[#This Row],[ActualWinner]]=Table2[[#This Row],[AwayTeam]], 2, IF(OR(Table2[[#This Row],[ActualResult]]="OT", Table2[[#This Row],[ActualResult]]="SO"), 1, 0)))</f>
        <v>2</v>
      </c>
      <c r="AB111" s="2">
        <f>IF(Table2[[#This Row],[GameIsOver]]= 0, 0, IF(Table2[[#This Row],[ActualWinner]]=Table2[[#This Row],[HomeTeam]], 2, IF(OR(Table2[[#This Row],[ActualResult]]="OT", Table2[[#This Row],[ActualResult]]="SO"), 1, 0)))</f>
        <v>0</v>
      </c>
      <c r="AC111" s="33">
        <f>(($AR$11)*IF(Table2[[#This Row],[CorrectWinnerPrediction]]="Y", 1, 0))+(($AR$12)*IF(Table2[[#This Row],[CorrectAwayScorePrediction]]="Y", 1, 0))+(($AR$13)*IF(Table2[[#This Row],[CorrectHomeScorePrediction]]="Y", 1, 0))</f>
        <v>0</v>
      </c>
      <c r="AD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 s="4" t="str">
        <f>IF(WEEKDAY(Table2[[#This Row],[GameDate]])=1,"SUN",IF(WEEKDAY(Table2[[#This Row],[GameDate]])=2,"MON",IF(WEEKDAY(Table2[[#This Row],[GameDate]])=3,"TUE",IF(WEEKDAY(Table2[[#This Row],[GameDate]])=4,"WED",IF(WEEKDAY(Table2[[#This Row],[GameDate]])=5,"THU",IF(WEEKDAY(Table2[[#This Row],[GameDate]])=6,"FRI", "SAT"))))))</f>
        <v>THU</v>
      </c>
      <c r="AF111" s="2">
        <f>Table2[[#This Row],[ActualAwayScore]]-Table2[[#This Row],[PredictedAwayScore]]</f>
        <v>3</v>
      </c>
      <c r="AG111" s="2">
        <f>Table2[[#This Row],[ActualHomeScore]]-Table2[[#This Row],[PredictedHomeScore]]</f>
        <v>-2</v>
      </c>
      <c r="AH111" s="2">
        <f t="shared" si="8"/>
        <v>3</v>
      </c>
      <c r="AI111" s="2">
        <f t="shared" si="9"/>
        <v>-6</v>
      </c>
    </row>
    <row r="112" spans="1:35" x14ac:dyDescent="0.25">
      <c r="A112" s="4">
        <v>45589</v>
      </c>
      <c r="B112" s="4">
        <v>45589</v>
      </c>
      <c r="C112" s="7" t="s">
        <v>222</v>
      </c>
      <c r="D112" s="2" t="s">
        <v>13</v>
      </c>
      <c r="E112" s="2" t="s">
        <v>18</v>
      </c>
      <c r="F112" s="2">
        <v>5</v>
      </c>
      <c r="G112" s="2">
        <v>3</v>
      </c>
      <c r="H112" s="2" t="str">
        <f t="shared" si="5"/>
        <v>STL</v>
      </c>
      <c r="I112" s="2" t="s">
        <v>40</v>
      </c>
      <c r="J112" s="2">
        <v>5</v>
      </c>
      <c r="K112" s="2">
        <v>1</v>
      </c>
      <c r="L112" s="2" t="str">
        <f t="shared" si="6"/>
        <v>STL</v>
      </c>
      <c r="M112" s="2" t="s">
        <v>40</v>
      </c>
      <c r="N112" s="2">
        <f>IF(ISBLANK(Table2[[#This Row],[ActualResult]]), 0, 1)</f>
        <v>1</v>
      </c>
      <c r="O112" s="2" t="str">
        <f>IF(ISBLANK(Table2[[#This Row],[ActualResult]]), "_", IF(Table2[[#This Row],[ActualWinner]]=Table2[[#This Row],[PredictedWinner]], "Y", "N"))</f>
        <v>Y</v>
      </c>
      <c r="P112" s="2" t="str">
        <f>IF(Table2[[#This Row],[ActualAwayScore]]&gt;Table2[[#This Row],[PredictedAwayScore]], "N", IF(ISBLANK(Table2[[#This Row],[ActualResult]]), "_", IF(Table2[[#This Row],[ActualAwayScore]]=Table2[[#This Row],[PredictedAwayScore]], "Y", "N")))</f>
        <v>Y</v>
      </c>
      <c r="Q112" s="2" t="str">
        <f>IF(Table2[[#This Row],[ActualHomeScore]]&gt;Table2[[#This Row],[PredictedHomeScore]],"N", IF(ISBLANK(Table2[[#This Row],[ActualResult]]), "_", IF(Table2[[#This Row],[ActualHomeScore]]=Table2[[#This Row],[PredictedHomeScore]], "Y", "N")))</f>
        <v>N</v>
      </c>
      <c r="R112" s="2">
        <v>1</v>
      </c>
      <c r="S112" s="2" t="str">
        <f t="shared" si="7"/>
        <v>TOR</v>
      </c>
      <c r="T112" s="2">
        <f>IF(INDEX(StatsRegularSeason20242025!$A$2:$C$33,MATCH(Table2[[#This Row],[AwayTeam]],StatsRegularSeason20242025!$A$2:$A$33,0),2)=INDEX(StatsRegularSeason20242025!$A$2:$C$33,MATCH(Table2[[#This Row],[HomeTeam]],StatsRegularSeason20242025!$A$2:$A$33,0),2),1,0)</f>
        <v>0</v>
      </c>
      <c r="U112" s="2">
        <f>IF(INDEX(StatsRegularSeason20242025!$A$2:$C$33,MATCH(Table2[[#This Row],[AwayTeam]],StatsRegularSeason20242025!$A$2:$A$33,0),3)=INDEX(StatsRegularSeason20242025!$A$2:$C$33,MATCH(Table2[[#This Row],[HomeTeam]],StatsRegularSeason20242025!$A$2:$A$33,0),3),1,0)</f>
        <v>0</v>
      </c>
      <c r="V112" s="2">
        <f>IF(Table2[[#This Row],[InterConf]]=1,IF(Table2[[#This Row],[InterDiv]]=0, 1, 0), 0)</f>
        <v>0</v>
      </c>
      <c r="W112" s="2">
        <f>IF(INDEX(StatsRegularSeason20242025!$A$2:$C$33,MATCH(Table2[[#This Row],[AwayTeam]],StatsRegularSeason20242025!$A$2:$A$33,0),2)&lt;&gt;INDEX(StatsRegularSeason20242025!$A$2:$C$33,MATCH(Table2[[#This Row],[HomeTeam]],StatsRegularSeason20242025!$A$2:$A$33,0),2),1,0)</f>
        <v>1</v>
      </c>
      <c r="X112" s="2"/>
      <c r="Y112" s="2"/>
      <c r="Z112" s="2">
        <f>IF(AND(Table2[[#This Row],[GameIsOver]]=1,Table2[[#This Row],[ActualHomeScore]]*Table2[[#This Row],[ActualAwayScore]]=0), 1,0)</f>
        <v>0</v>
      </c>
      <c r="AA112" s="2">
        <f>IF(Table2[[#This Row],[GameIsOver]]=0,0, IF(Table2[[#This Row],[ActualWinner]]=Table2[[#This Row],[AwayTeam]], 2, IF(OR(Table2[[#This Row],[ActualResult]]="OT", Table2[[#This Row],[ActualResult]]="SO"), 1, 0)))</f>
        <v>2</v>
      </c>
      <c r="AB112" s="2">
        <f>IF(Table2[[#This Row],[GameIsOver]]= 0, 0, IF(Table2[[#This Row],[ActualWinner]]=Table2[[#This Row],[HomeTeam]], 2, IF(OR(Table2[[#This Row],[ActualResult]]="OT", Table2[[#This Row],[ActualResult]]="SO"), 1, 0)))</f>
        <v>0</v>
      </c>
      <c r="AC112" s="33">
        <f>(($AR$11)*IF(Table2[[#This Row],[CorrectWinnerPrediction]]="Y", 1, 0))+(($AR$12)*IF(Table2[[#This Row],[CorrectAwayScorePrediction]]="Y", 1, 0))+(($AR$13)*IF(Table2[[#This Row],[CorrectHomeScorePrediction]]="Y", 1, 0))</f>
        <v>0.9</v>
      </c>
      <c r="AD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2" s="4" t="str">
        <f>IF(WEEKDAY(Table2[[#This Row],[GameDate]])=1,"SUN",IF(WEEKDAY(Table2[[#This Row],[GameDate]])=2,"MON",IF(WEEKDAY(Table2[[#This Row],[GameDate]])=3,"TUE",IF(WEEKDAY(Table2[[#This Row],[GameDate]])=4,"WED",IF(WEEKDAY(Table2[[#This Row],[GameDate]])=5,"THU",IF(WEEKDAY(Table2[[#This Row],[GameDate]])=6,"FRI", "SAT"))))))</f>
        <v>THU</v>
      </c>
      <c r="AF112" s="2">
        <f>Table2[[#This Row],[ActualAwayScore]]-Table2[[#This Row],[PredictedAwayScore]]</f>
        <v>0</v>
      </c>
      <c r="AG112" s="2">
        <f>Table2[[#This Row],[ActualHomeScore]]-Table2[[#This Row],[PredictedHomeScore]]</f>
        <v>-2</v>
      </c>
      <c r="AH112" s="2">
        <f t="shared" si="8"/>
        <v>3</v>
      </c>
      <c r="AI112" s="2">
        <f t="shared" si="9"/>
        <v>-6</v>
      </c>
    </row>
    <row r="113" spans="1:35" x14ac:dyDescent="0.25">
      <c r="A113" s="4">
        <v>45589</v>
      </c>
      <c r="B113" s="4">
        <v>45589</v>
      </c>
      <c r="C113" s="7" t="s">
        <v>223</v>
      </c>
      <c r="D113" s="2" t="s">
        <v>32</v>
      </c>
      <c r="E113" s="2" t="s">
        <v>31</v>
      </c>
      <c r="F113" s="2">
        <v>3</v>
      </c>
      <c r="G113" s="2">
        <v>2</v>
      </c>
      <c r="H113" s="2" t="str">
        <f t="shared" si="5"/>
        <v>NJD</v>
      </c>
      <c r="I113" s="2" t="s">
        <v>77</v>
      </c>
      <c r="J113" s="2">
        <v>3</v>
      </c>
      <c r="K113" s="2">
        <v>5</v>
      </c>
      <c r="L113" s="2" t="str">
        <f t="shared" si="6"/>
        <v>DET</v>
      </c>
      <c r="M113" s="2" t="s">
        <v>40</v>
      </c>
      <c r="N113" s="2">
        <f>IF(ISBLANK(Table2[[#This Row],[ActualResult]]), 0, 1)</f>
        <v>1</v>
      </c>
      <c r="O113" s="2" t="str">
        <f>IF(ISBLANK(Table2[[#This Row],[ActualResult]]), "_", IF(Table2[[#This Row],[ActualWinner]]=Table2[[#This Row],[PredictedWinner]], "Y", "N"))</f>
        <v>N</v>
      </c>
      <c r="P113" s="2" t="str">
        <f>IF(Table2[[#This Row],[ActualAwayScore]]&gt;Table2[[#This Row],[PredictedAwayScore]], "N", IF(ISBLANK(Table2[[#This Row],[ActualResult]]), "_", IF(Table2[[#This Row],[ActualAwayScore]]=Table2[[#This Row],[PredictedAwayScore]], "Y", "N")))</f>
        <v>Y</v>
      </c>
      <c r="Q113" s="2" t="str">
        <f>IF(Table2[[#This Row],[ActualHomeScore]]&gt;Table2[[#This Row],[PredictedHomeScore]],"N", IF(ISBLANK(Table2[[#This Row],[ActualResult]]), "_", IF(Table2[[#This Row],[ActualHomeScore]]=Table2[[#This Row],[PredictedHomeScore]], "Y", "N")))</f>
        <v>N</v>
      </c>
      <c r="R113" s="2">
        <v>0</v>
      </c>
      <c r="S113" s="2" t="str">
        <f t="shared" si="7"/>
        <v>NJD</v>
      </c>
      <c r="T113" s="2">
        <f>IF(INDEX(StatsRegularSeason20242025!$A$2:$C$33,MATCH(Table2[[#This Row],[AwayTeam]],StatsRegularSeason20242025!$A$2:$A$33,0),2)=INDEX(StatsRegularSeason20242025!$A$2:$C$33,MATCH(Table2[[#This Row],[HomeTeam]],StatsRegularSeason20242025!$A$2:$A$33,0),2),1,0)</f>
        <v>1</v>
      </c>
      <c r="U113" s="2">
        <f>IF(INDEX(StatsRegularSeason20242025!$A$2:$C$33,MATCH(Table2[[#This Row],[AwayTeam]],StatsRegularSeason20242025!$A$2:$A$33,0),3)=INDEX(StatsRegularSeason20242025!$A$2:$C$33,MATCH(Table2[[#This Row],[HomeTeam]],StatsRegularSeason20242025!$A$2:$A$33,0),3),1,0)</f>
        <v>0</v>
      </c>
      <c r="V113" s="2">
        <f>IF(Table2[[#This Row],[InterConf]]=1,IF(Table2[[#This Row],[InterDiv]]=0, 1, 0), 0)</f>
        <v>1</v>
      </c>
      <c r="W113" s="2">
        <f>IF(INDEX(StatsRegularSeason20242025!$A$2:$C$33,MATCH(Table2[[#This Row],[AwayTeam]],StatsRegularSeason20242025!$A$2:$A$33,0),2)&lt;&gt;INDEX(StatsRegularSeason20242025!$A$2:$C$33,MATCH(Table2[[#This Row],[HomeTeam]],StatsRegularSeason20242025!$A$2:$A$33,0),2),1,0)</f>
        <v>0</v>
      </c>
      <c r="X113" s="2"/>
      <c r="Y113" s="2"/>
      <c r="Z113" s="2">
        <f>IF(AND(Table2[[#This Row],[GameIsOver]]=1,Table2[[#This Row],[ActualHomeScore]]*Table2[[#This Row],[ActualAwayScore]]=0), 1,0)</f>
        <v>0</v>
      </c>
      <c r="AA113" s="2">
        <f>IF(Table2[[#This Row],[GameIsOver]]=0,0, IF(Table2[[#This Row],[ActualWinner]]=Table2[[#This Row],[AwayTeam]], 2, IF(OR(Table2[[#This Row],[ActualResult]]="OT", Table2[[#This Row],[ActualResult]]="SO"), 1, 0)))</f>
        <v>0</v>
      </c>
      <c r="AB113" s="2">
        <f>IF(Table2[[#This Row],[GameIsOver]]= 0, 0, IF(Table2[[#This Row],[ActualWinner]]=Table2[[#This Row],[HomeTeam]], 2, IF(OR(Table2[[#This Row],[ActualResult]]="OT", Table2[[#This Row],[ActualResult]]="SO"), 1, 0)))</f>
        <v>2</v>
      </c>
      <c r="AC113" s="33">
        <f>(($AR$11)*IF(Table2[[#This Row],[CorrectWinnerPrediction]]="Y", 1, 0))+(($AR$12)*IF(Table2[[#This Row],[CorrectAwayScorePrediction]]="Y", 1, 0))+(($AR$13)*IF(Table2[[#This Row],[CorrectHomeScorePrediction]]="Y", 1, 0))</f>
        <v>0.1</v>
      </c>
      <c r="AD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13" s="4" t="str">
        <f>IF(WEEKDAY(Table2[[#This Row],[GameDate]])=1,"SUN",IF(WEEKDAY(Table2[[#This Row],[GameDate]])=2,"MON",IF(WEEKDAY(Table2[[#This Row],[GameDate]])=3,"TUE",IF(WEEKDAY(Table2[[#This Row],[GameDate]])=4,"WED",IF(WEEKDAY(Table2[[#This Row],[GameDate]])=5,"THU",IF(WEEKDAY(Table2[[#This Row],[GameDate]])=6,"FRI", "SAT"))))))</f>
        <v>THU</v>
      </c>
      <c r="AF113" s="2">
        <f>Table2[[#This Row],[ActualAwayScore]]-Table2[[#This Row],[PredictedAwayScore]]</f>
        <v>0</v>
      </c>
      <c r="AG113" s="2">
        <f>Table2[[#This Row],[ActualHomeScore]]-Table2[[#This Row],[PredictedHomeScore]]</f>
        <v>3</v>
      </c>
      <c r="AH113" s="2">
        <f t="shared" si="8"/>
        <v>3</v>
      </c>
      <c r="AI113" s="2">
        <f t="shared" si="9"/>
        <v>-6</v>
      </c>
    </row>
    <row r="114" spans="1:35" x14ac:dyDescent="0.25">
      <c r="A114" s="4">
        <v>45589</v>
      </c>
      <c r="B114" s="4">
        <v>45589</v>
      </c>
      <c r="C114" s="7" t="s">
        <v>224</v>
      </c>
      <c r="D114" s="2" t="s">
        <v>37</v>
      </c>
      <c r="E114" s="2" t="s">
        <v>43</v>
      </c>
      <c r="F114" s="2">
        <v>4</v>
      </c>
      <c r="G114" s="2">
        <v>1</v>
      </c>
      <c r="H114" s="2" t="str">
        <f t="shared" si="5"/>
        <v>MIN</v>
      </c>
      <c r="I114" s="2" t="s">
        <v>40</v>
      </c>
      <c r="J114" s="2">
        <v>4</v>
      </c>
      <c r="K114" s="2">
        <v>2</v>
      </c>
      <c r="L114" s="2" t="str">
        <f t="shared" si="6"/>
        <v>MIN</v>
      </c>
      <c r="M114" s="2" t="s">
        <v>40</v>
      </c>
      <c r="N114" s="2">
        <f>IF(ISBLANK(Table2[[#This Row],[ActualResult]]), 0, 1)</f>
        <v>1</v>
      </c>
      <c r="O114" s="2" t="str">
        <f>IF(ISBLANK(Table2[[#This Row],[ActualResult]]), "_", IF(Table2[[#This Row],[ActualWinner]]=Table2[[#This Row],[PredictedWinner]], "Y", "N"))</f>
        <v>Y</v>
      </c>
      <c r="P114" s="2" t="str">
        <f>IF(Table2[[#This Row],[ActualAwayScore]]&gt;Table2[[#This Row],[PredictedAwayScore]], "N", IF(ISBLANK(Table2[[#This Row],[ActualResult]]), "_", IF(Table2[[#This Row],[ActualAwayScore]]=Table2[[#This Row],[PredictedAwayScore]], "Y", "N")))</f>
        <v>Y</v>
      </c>
      <c r="Q114" s="2" t="str">
        <f>IF(Table2[[#This Row],[ActualHomeScore]]&gt;Table2[[#This Row],[PredictedHomeScore]],"N", IF(ISBLANK(Table2[[#This Row],[ActualResult]]), "_", IF(Table2[[#This Row],[ActualHomeScore]]=Table2[[#This Row],[PredictedHomeScore]], "Y", "N")))</f>
        <v>N</v>
      </c>
      <c r="R114" s="2">
        <v>1</v>
      </c>
      <c r="S114" s="2" t="str">
        <f t="shared" si="7"/>
        <v>TBL</v>
      </c>
      <c r="T114" s="2">
        <f>IF(INDEX(StatsRegularSeason20242025!$A$2:$C$33,MATCH(Table2[[#This Row],[AwayTeam]],StatsRegularSeason20242025!$A$2:$A$33,0),2)=INDEX(StatsRegularSeason20242025!$A$2:$C$33,MATCH(Table2[[#This Row],[HomeTeam]],StatsRegularSeason20242025!$A$2:$A$33,0),2),1,0)</f>
        <v>0</v>
      </c>
      <c r="U114" s="2">
        <f>IF(INDEX(StatsRegularSeason20242025!$A$2:$C$33,MATCH(Table2[[#This Row],[AwayTeam]],StatsRegularSeason20242025!$A$2:$A$33,0),3)=INDEX(StatsRegularSeason20242025!$A$2:$C$33,MATCH(Table2[[#This Row],[HomeTeam]],StatsRegularSeason20242025!$A$2:$A$33,0),3),1,0)</f>
        <v>0</v>
      </c>
      <c r="V114" s="2">
        <f>IF(Table2[[#This Row],[InterConf]]=1,IF(Table2[[#This Row],[InterDiv]]=0, 1, 0), 0)</f>
        <v>0</v>
      </c>
      <c r="W114" s="2">
        <f>IF(INDEX(StatsRegularSeason20242025!$A$2:$C$33,MATCH(Table2[[#This Row],[AwayTeam]],StatsRegularSeason20242025!$A$2:$A$33,0),2)&lt;&gt;INDEX(StatsRegularSeason20242025!$A$2:$C$33,MATCH(Table2[[#This Row],[HomeTeam]],StatsRegularSeason20242025!$A$2:$A$33,0),2),1,0)</f>
        <v>1</v>
      </c>
      <c r="X114" s="2"/>
      <c r="Y114" s="2"/>
      <c r="Z114" s="2">
        <f>IF(AND(Table2[[#This Row],[GameIsOver]]=1,Table2[[#This Row],[ActualHomeScore]]*Table2[[#This Row],[ActualAwayScore]]=0), 1,0)</f>
        <v>0</v>
      </c>
      <c r="AA114" s="2">
        <f>IF(Table2[[#This Row],[GameIsOver]]=0,0, IF(Table2[[#This Row],[ActualWinner]]=Table2[[#This Row],[AwayTeam]], 2, IF(OR(Table2[[#This Row],[ActualResult]]="OT", Table2[[#This Row],[ActualResult]]="SO"), 1, 0)))</f>
        <v>2</v>
      </c>
      <c r="AB114" s="2">
        <f>IF(Table2[[#This Row],[GameIsOver]]= 0, 0, IF(Table2[[#This Row],[ActualWinner]]=Table2[[#This Row],[HomeTeam]], 2, IF(OR(Table2[[#This Row],[ActualResult]]="OT", Table2[[#This Row],[ActualResult]]="SO"), 1, 0)))</f>
        <v>0</v>
      </c>
      <c r="AC114" s="33">
        <f>(($AR$11)*IF(Table2[[#This Row],[CorrectWinnerPrediction]]="Y", 1, 0))+(($AR$12)*IF(Table2[[#This Row],[CorrectAwayScorePrediction]]="Y", 1, 0))+(($AR$13)*IF(Table2[[#This Row],[CorrectHomeScorePrediction]]="Y", 1, 0))</f>
        <v>0.9</v>
      </c>
      <c r="AD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4" s="4" t="str">
        <f>IF(WEEKDAY(Table2[[#This Row],[GameDate]])=1,"SUN",IF(WEEKDAY(Table2[[#This Row],[GameDate]])=2,"MON",IF(WEEKDAY(Table2[[#This Row],[GameDate]])=3,"TUE",IF(WEEKDAY(Table2[[#This Row],[GameDate]])=4,"WED",IF(WEEKDAY(Table2[[#This Row],[GameDate]])=5,"THU",IF(WEEKDAY(Table2[[#This Row],[GameDate]])=6,"FRI", "SAT"))))))</f>
        <v>THU</v>
      </c>
      <c r="AF114" s="2">
        <f>Table2[[#This Row],[ActualAwayScore]]-Table2[[#This Row],[PredictedAwayScore]]</f>
        <v>0</v>
      </c>
      <c r="AG114" s="2">
        <f>Table2[[#This Row],[ActualHomeScore]]-Table2[[#This Row],[PredictedHomeScore]]</f>
        <v>1</v>
      </c>
      <c r="AH114" s="2">
        <f t="shared" si="8"/>
        <v>3</v>
      </c>
      <c r="AI114" s="2">
        <f t="shared" si="9"/>
        <v>-6</v>
      </c>
    </row>
    <row r="115" spans="1:35" x14ac:dyDescent="0.25">
      <c r="A115" s="4">
        <v>45589</v>
      </c>
      <c r="B115" s="4">
        <v>45589</v>
      </c>
      <c r="C115" s="7" t="s">
        <v>225</v>
      </c>
      <c r="D115" s="2" t="s">
        <v>14</v>
      </c>
      <c r="E115" s="2" t="s">
        <v>20</v>
      </c>
      <c r="F115" s="2">
        <v>2</v>
      </c>
      <c r="G115" s="2">
        <v>5</v>
      </c>
      <c r="H115" s="2" t="str">
        <f t="shared" si="5"/>
        <v>NYR</v>
      </c>
      <c r="I115" s="2" t="s">
        <v>40</v>
      </c>
      <c r="J115" s="2">
        <v>3</v>
      </c>
      <c r="K115" s="2">
        <v>2</v>
      </c>
      <c r="L115" s="2" t="str">
        <f t="shared" si="6"/>
        <v>FLA</v>
      </c>
      <c r="M115" s="2" t="s">
        <v>40</v>
      </c>
      <c r="N115" s="2">
        <f>IF(ISBLANK(Table2[[#This Row],[ActualResult]]), 0, 1)</f>
        <v>1</v>
      </c>
      <c r="O115" s="2" t="str">
        <f>IF(ISBLANK(Table2[[#This Row],[ActualResult]]), "_", IF(Table2[[#This Row],[ActualWinner]]=Table2[[#This Row],[PredictedWinner]], "Y", "N"))</f>
        <v>N</v>
      </c>
      <c r="P115" s="2" t="str">
        <f>IF(Table2[[#This Row],[ActualAwayScore]]&gt;Table2[[#This Row],[PredictedAwayScore]], "N", IF(ISBLANK(Table2[[#This Row],[ActualResult]]), "_", IF(Table2[[#This Row],[ActualAwayScore]]=Table2[[#This Row],[PredictedAwayScore]], "Y", "N")))</f>
        <v>N</v>
      </c>
      <c r="Q115" s="2" t="str">
        <f>IF(Table2[[#This Row],[ActualHomeScore]]&gt;Table2[[#This Row],[PredictedHomeScore]],"N", IF(ISBLANK(Table2[[#This Row],[ActualResult]]), "_", IF(Table2[[#This Row],[ActualHomeScore]]=Table2[[#This Row],[PredictedHomeScore]], "Y", "N")))</f>
        <v>N</v>
      </c>
      <c r="R115" s="2">
        <v>1</v>
      </c>
      <c r="S115" s="2" t="str">
        <f t="shared" si="7"/>
        <v>NYR</v>
      </c>
      <c r="T115" s="2">
        <f>IF(INDEX(StatsRegularSeason20242025!$A$2:$C$33,MATCH(Table2[[#This Row],[AwayTeam]],StatsRegularSeason20242025!$A$2:$A$33,0),2)=INDEX(StatsRegularSeason20242025!$A$2:$C$33,MATCH(Table2[[#This Row],[HomeTeam]],StatsRegularSeason20242025!$A$2:$A$33,0),2),1,0)</f>
        <v>1</v>
      </c>
      <c r="U115" s="2">
        <f>IF(INDEX(StatsRegularSeason20242025!$A$2:$C$33,MATCH(Table2[[#This Row],[AwayTeam]],StatsRegularSeason20242025!$A$2:$A$33,0),3)=INDEX(StatsRegularSeason20242025!$A$2:$C$33,MATCH(Table2[[#This Row],[HomeTeam]],StatsRegularSeason20242025!$A$2:$A$33,0),3),1,0)</f>
        <v>0</v>
      </c>
      <c r="V115" s="2">
        <f>IF(Table2[[#This Row],[InterConf]]=1,IF(Table2[[#This Row],[InterDiv]]=0, 1, 0), 0)</f>
        <v>1</v>
      </c>
      <c r="W115" s="2">
        <f>IF(INDEX(StatsRegularSeason20242025!$A$2:$C$33,MATCH(Table2[[#This Row],[AwayTeam]],StatsRegularSeason20242025!$A$2:$A$33,0),2)&lt;&gt;INDEX(StatsRegularSeason20242025!$A$2:$C$33,MATCH(Table2[[#This Row],[HomeTeam]],StatsRegularSeason20242025!$A$2:$A$33,0),2),1,0)</f>
        <v>0</v>
      </c>
      <c r="X115" s="2"/>
      <c r="Y115" s="2"/>
      <c r="Z115" s="2">
        <f>IF(AND(Table2[[#This Row],[GameIsOver]]=1,Table2[[#This Row],[ActualHomeScore]]*Table2[[#This Row],[ActualAwayScore]]=0), 1,0)</f>
        <v>0</v>
      </c>
      <c r="AA115" s="2">
        <f>IF(Table2[[#This Row],[GameIsOver]]=0,0, IF(Table2[[#This Row],[ActualWinner]]=Table2[[#This Row],[AwayTeam]], 2, IF(OR(Table2[[#This Row],[ActualResult]]="OT", Table2[[#This Row],[ActualResult]]="SO"), 1, 0)))</f>
        <v>2</v>
      </c>
      <c r="AB115" s="2">
        <f>IF(Table2[[#This Row],[GameIsOver]]= 0, 0, IF(Table2[[#This Row],[ActualWinner]]=Table2[[#This Row],[HomeTeam]], 2, IF(OR(Table2[[#This Row],[ActualResult]]="OT", Table2[[#This Row],[ActualResult]]="SO"), 1, 0)))</f>
        <v>0</v>
      </c>
      <c r="AC115" s="33">
        <f>(($AR$11)*IF(Table2[[#This Row],[CorrectWinnerPrediction]]="Y", 1, 0))+(($AR$12)*IF(Table2[[#This Row],[CorrectAwayScorePrediction]]="Y", 1, 0))+(($AR$13)*IF(Table2[[#This Row],[CorrectHomeScorePrediction]]="Y", 1, 0))</f>
        <v>0</v>
      </c>
      <c r="AD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 s="4" t="str">
        <f>IF(WEEKDAY(Table2[[#This Row],[GameDate]])=1,"SUN",IF(WEEKDAY(Table2[[#This Row],[GameDate]])=2,"MON",IF(WEEKDAY(Table2[[#This Row],[GameDate]])=3,"TUE",IF(WEEKDAY(Table2[[#This Row],[GameDate]])=4,"WED",IF(WEEKDAY(Table2[[#This Row],[GameDate]])=5,"THU",IF(WEEKDAY(Table2[[#This Row],[GameDate]])=6,"FRI", "SAT"))))))</f>
        <v>THU</v>
      </c>
      <c r="AF115" s="2">
        <f>Table2[[#This Row],[ActualAwayScore]]-Table2[[#This Row],[PredictedAwayScore]]</f>
        <v>1</v>
      </c>
      <c r="AG115" s="2">
        <f>Table2[[#This Row],[ActualHomeScore]]-Table2[[#This Row],[PredictedHomeScore]]</f>
        <v>-3</v>
      </c>
      <c r="AH115" s="2">
        <f t="shared" si="8"/>
        <v>3</v>
      </c>
      <c r="AI115" s="2">
        <f t="shared" si="9"/>
        <v>-6</v>
      </c>
    </row>
    <row r="116" spans="1:35" x14ac:dyDescent="0.25">
      <c r="A116" s="4">
        <v>45589</v>
      </c>
      <c r="B116" s="4">
        <v>45589</v>
      </c>
      <c r="C116" s="7" t="s">
        <v>226</v>
      </c>
      <c r="D116" s="2" t="s">
        <v>44</v>
      </c>
      <c r="E116" s="2" t="s">
        <v>24</v>
      </c>
      <c r="F116" s="2">
        <v>3</v>
      </c>
      <c r="G116" s="2">
        <v>4</v>
      </c>
      <c r="H116" s="2" t="str">
        <f t="shared" si="5"/>
        <v>CGY</v>
      </c>
      <c r="I116" s="2" t="s">
        <v>77</v>
      </c>
      <c r="J116" s="2">
        <v>4</v>
      </c>
      <c r="K116" s="2">
        <v>2</v>
      </c>
      <c r="L116" s="2" t="str">
        <f t="shared" si="6"/>
        <v>CAR</v>
      </c>
      <c r="M116" s="2" t="s">
        <v>40</v>
      </c>
      <c r="N116" s="2">
        <f>IF(ISBLANK(Table2[[#This Row],[ActualResult]]), 0, 1)</f>
        <v>1</v>
      </c>
      <c r="O116" s="2" t="str">
        <f>IF(ISBLANK(Table2[[#This Row],[ActualResult]]), "_", IF(Table2[[#This Row],[ActualWinner]]=Table2[[#This Row],[PredictedWinner]], "Y", "N"))</f>
        <v>N</v>
      </c>
      <c r="P116" s="2" t="str">
        <f>IF(Table2[[#This Row],[ActualAwayScore]]&gt;Table2[[#This Row],[PredictedAwayScore]], "N", IF(ISBLANK(Table2[[#This Row],[ActualResult]]), "_", IF(Table2[[#This Row],[ActualAwayScore]]=Table2[[#This Row],[PredictedAwayScore]], "Y", "N")))</f>
        <v>N</v>
      </c>
      <c r="Q116" s="2" t="str">
        <f>IF(Table2[[#This Row],[ActualHomeScore]]&gt;Table2[[#This Row],[PredictedHomeScore]],"N", IF(ISBLANK(Table2[[#This Row],[ActualResult]]), "_", IF(Table2[[#This Row],[ActualHomeScore]]=Table2[[#This Row],[PredictedHomeScore]], "Y", "N")))</f>
        <v>N</v>
      </c>
      <c r="R116" s="2">
        <v>1</v>
      </c>
      <c r="S116" s="2" t="str">
        <f t="shared" si="7"/>
        <v>CGY</v>
      </c>
      <c r="T116" s="2">
        <f>IF(INDEX(StatsRegularSeason20242025!$A$2:$C$33,MATCH(Table2[[#This Row],[AwayTeam]],StatsRegularSeason20242025!$A$2:$A$33,0),2)=INDEX(StatsRegularSeason20242025!$A$2:$C$33,MATCH(Table2[[#This Row],[HomeTeam]],StatsRegularSeason20242025!$A$2:$A$33,0),2),1,0)</f>
        <v>0</v>
      </c>
      <c r="U116" s="2">
        <f>IF(INDEX(StatsRegularSeason20242025!$A$2:$C$33,MATCH(Table2[[#This Row],[AwayTeam]],StatsRegularSeason20242025!$A$2:$A$33,0),3)=INDEX(StatsRegularSeason20242025!$A$2:$C$33,MATCH(Table2[[#This Row],[HomeTeam]],StatsRegularSeason20242025!$A$2:$A$33,0),3),1,0)</f>
        <v>0</v>
      </c>
      <c r="V116" s="2">
        <f>IF(Table2[[#This Row],[InterConf]]=1,IF(Table2[[#This Row],[InterDiv]]=0, 1, 0), 0)</f>
        <v>0</v>
      </c>
      <c r="W116" s="2">
        <f>IF(INDEX(StatsRegularSeason20242025!$A$2:$C$33,MATCH(Table2[[#This Row],[AwayTeam]],StatsRegularSeason20242025!$A$2:$A$33,0),2)&lt;&gt;INDEX(StatsRegularSeason20242025!$A$2:$C$33,MATCH(Table2[[#This Row],[HomeTeam]],StatsRegularSeason20242025!$A$2:$A$33,0),2),1,0)</f>
        <v>1</v>
      </c>
      <c r="X116" s="2"/>
      <c r="Y116" s="2"/>
      <c r="Z116" s="2">
        <f>IF(AND(Table2[[#This Row],[GameIsOver]]=1,Table2[[#This Row],[ActualHomeScore]]*Table2[[#This Row],[ActualAwayScore]]=0), 1,0)</f>
        <v>0</v>
      </c>
      <c r="AA116" s="2">
        <f>IF(Table2[[#This Row],[GameIsOver]]=0,0, IF(Table2[[#This Row],[ActualWinner]]=Table2[[#This Row],[AwayTeam]], 2, IF(OR(Table2[[#This Row],[ActualResult]]="OT", Table2[[#This Row],[ActualResult]]="SO"), 1, 0)))</f>
        <v>2</v>
      </c>
      <c r="AB116" s="2">
        <f>IF(Table2[[#This Row],[GameIsOver]]= 0, 0, IF(Table2[[#This Row],[ActualWinner]]=Table2[[#This Row],[HomeTeam]], 2, IF(OR(Table2[[#This Row],[ActualResult]]="OT", Table2[[#This Row],[ActualResult]]="SO"), 1, 0)))</f>
        <v>0</v>
      </c>
      <c r="AC116" s="33">
        <f>(($AR$11)*IF(Table2[[#This Row],[CorrectWinnerPrediction]]="Y", 1, 0))+(($AR$12)*IF(Table2[[#This Row],[CorrectAwayScorePrediction]]="Y", 1, 0))+(($AR$13)*IF(Table2[[#This Row],[CorrectHomeScorePrediction]]="Y", 1, 0))</f>
        <v>0</v>
      </c>
      <c r="AD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 s="4" t="str">
        <f>IF(WEEKDAY(Table2[[#This Row],[GameDate]])=1,"SUN",IF(WEEKDAY(Table2[[#This Row],[GameDate]])=2,"MON",IF(WEEKDAY(Table2[[#This Row],[GameDate]])=3,"TUE",IF(WEEKDAY(Table2[[#This Row],[GameDate]])=4,"WED",IF(WEEKDAY(Table2[[#This Row],[GameDate]])=5,"THU",IF(WEEKDAY(Table2[[#This Row],[GameDate]])=6,"FRI", "SAT"))))))</f>
        <v>THU</v>
      </c>
      <c r="AF116" s="2">
        <f>Table2[[#This Row],[ActualAwayScore]]-Table2[[#This Row],[PredictedAwayScore]]</f>
        <v>1</v>
      </c>
      <c r="AG116" s="2">
        <f>Table2[[#This Row],[ActualHomeScore]]-Table2[[#This Row],[PredictedHomeScore]]</f>
        <v>-2</v>
      </c>
      <c r="AH116" s="2">
        <f t="shared" si="8"/>
        <v>3</v>
      </c>
      <c r="AI116" s="2">
        <f t="shared" si="9"/>
        <v>-6</v>
      </c>
    </row>
    <row r="117" spans="1:35" x14ac:dyDescent="0.25">
      <c r="A117" s="4">
        <v>45589</v>
      </c>
      <c r="B117" s="4">
        <v>45589</v>
      </c>
      <c r="C117" s="7" t="s">
        <v>227</v>
      </c>
      <c r="D117" s="2" t="s">
        <v>26</v>
      </c>
      <c r="E117" s="2" t="s">
        <v>15</v>
      </c>
      <c r="F117" s="2">
        <v>5</v>
      </c>
      <c r="G117" s="2">
        <v>2</v>
      </c>
      <c r="H117" s="2" t="str">
        <f t="shared" si="5"/>
        <v>COL</v>
      </c>
      <c r="I117" s="2" t="s">
        <v>40</v>
      </c>
      <c r="J117" s="2">
        <v>5</v>
      </c>
      <c r="K117" s="2">
        <v>1</v>
      </c>
      <c r="L117" s="2" t="str">
        <f t="shared" si="6"/>
        <v>COL</v>
      </c>
      <c r="M117" s="2" t="s">
        <v>40</v>
      </c>
      <c r="N117" s="2">
        <f>IF(ISBLANK(Table2[[#This Row],[ActualResult]]), 0, 1)</f>
        <v>1</v>
      </c>
      <c r="O117" s="2" t="str">
        <f>IF(ISBLANK(Table2[[#This Row],[ActualResult]]), "_", IF(Table2[[#This Row],[ActualWinner]]=Table2[[#This Row],[PredictedWinner]], "Y", "N"))</f>
        <v>Y</v>
      </c>
      <c r="P117" s="2" t="str">
        <f>IF(Table2[[#This Row],[ActualAwayScore]]&gt;Table2[[#This Row],[PredictedAwayScore]], "N", IF(ISBLANK(Table2[[#This Row],[ActualResult]]), "_", IF(Table2[[#This Row],[ActualAwayScore]]=Table2[[#This Row],[PredictedAwayScore]], "Y", "N")))</f>
        <v>Y</v>
      </c>
      <c r="Q117" s="2" t="str">
        <f>IF(Table2[[#This Row],[ActualHomeScore]]&gt;Table2[[#This Row],[PredictedHomeScore]],"N", IF(ISBLANK(Table2[[#This Row],[ActualResult]]), "_", IF(Table2[[#This Row],[ActualHomeScore]]=Table2[[#This Row],[PredictedHomeScore]], "Y", "N")))</f>
        <v>N</v>
      </c>
      <c r="R117" s="2">
        <v>0</v>
      </c>
      <c r="S117" s="2" t="str">
        <f t="shared" si="7"/>
        <v>UTA</v>
      </c>
      <c r="T117" s="2">
        <f>IF(INDEX(StatsRegularSeason20242025!$A$2:$C$33,MATCH(Table2[[#This Row],[AwayTeam]],StatsRegularSeason20242025!$A$2:$A$33,0),2)=INDEX(StatsRegularSeason20242025!$A$2:$C$33,MATCH(Table2[[#This Row],[HomeTeam]],StatsRegularSeason20242025!$A$2:$A$33,0),2),1,0)</f>
        <v>1</v>
      </c>
      <c r="U117" s="2">
        <f>IF(INDEX(StatsRegularSeason20242025!$A$2:$C$33,MATCH(Table2[[#This Row],[AwayTeam]],StatsRegularSeason20242025!$A$2:$A$33,0),3)=INDEX(StatsRegularSeason20242025!$A$2:$C$33,MATCH(Table2[[#This Row],[HomeTeam]],StatsRegularSeason20242025!$A$2:$A$33,0),3),1,0)</f>
        <v>1</v>
      </c>
      <c r="V117" s="2">
        <f>IF(Table2[[#This Row],[InterConf]]=1,IF(Table2[[#This Row],[InterDiv]]=0, 1, 0), 0)</f>
        <v>0</v>
      </c>
      <c r="W117" s="2">
        <f>IF(INDEX(StatsRegularSeason20242025!$A$2:$C$33,MATCH(Table2[[#This Row],[AwayTeam]],StatsRegularSeason20242025!$A$2:$A$33,0),2)&lt;&gt;INDEX(StatsRegularSeason20242025!$A$2:$C$33,MATCH(Table2[[#This Row],[HomeTeam]],StatsRegularSeason20242025!$A$2:$A$33,0),2),1,0)</f>
        <v>0</v>
      </c>
      <c r="X117" s="2"/>
      <c r="Y117" s="2"/>
      <c r="Z117" s="2">
        <f>IF(AND(Table2[[#This Row],[GameIsOver]]=1,Table2[[#This Row],[ActualHomeScore]]*Table2[[#This Row],[ActualAwayScore]]=0), 1,0)</f>
        <v>0</v>
      </c>
      <c r="AA117" s="2">
        <f>IF(Table2[[#This Row],[GameIsOver]]=0,0, IF(Table2[[#This Row],[ActualWinner]]=Table2[[#This Row],[AwayTeam]], 2, IF(OR(Table2[[#This Row],[ActualResult]]="OT", Table2[[#This Row],[ActualResult]]="SO"), 1, 0)))</f>
        <v>2</v>
      </c>
      <c r="AB117" s="2">
        <f>IF(Table2[[#This Row],[GameIsOver]]= 0, 0, IF(Table2[[#This Row],[ActualWinner]]=Table2[[#This Row],[HomeTeam]], 2, IF(OR(Table2[[#This Row],[ActualResult]]="OT", Table2[[#This Row],[ActualResult]]="SO"), 1, 0)))</f>
        <v>0</v>
      </c>
      <c r="AC117" s="33">
        <f>(($AR$11)*IF(Table2[[#This Row],[CorrectWinnerPrediction]]="Y", 1, 0))+(($AR$12)*IF(Table2[[#This Row],[CorrectAwayScorePrediction]]="Y", 1, 0))+(($AR$13)*IF(Table2[[#This Row],[CorrectHomeScorePrediction]]="Y", 1, 0))</f>
        <v>0.9</v>
      </c>
      <c r="AD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7" s="4" t="str">
        <f>IF(WEEKDAY(Table2[[#This Row],[GameDate]])=1,"SUN",IF(WEEKDAY(Table2[[#This Row],[GameDate]])=2,"MON",IF(WEEKDAY(Table2[[#This Row],[GameDate]])=3,"TUE",IF(WEEKDAY(Table2[[#This Row],[GameDate]])=4,"WED",IF(WEEKDAY(Table2[[#This Row],[GameDate]])=5,"THU",IF(WEEKDAY(Table2[[#This Row],[GameDate]])=6,"FRI", "SAT"))))))</f>
        <v>THU</v>
      </c>
      <c r="AF117" s="2">
        <f>Table2[[#This Row],[ActualAwayScore]]-Table2[[#This Row],[PredictedAwayScore]]</f>
        <v>0</v>
      </c>
      <c r="AG117" s="2">
        <f>Table2[[#This Row],[ActualHomeScore]]-Table2[[#This Row],[PredictedHomeScore]]</f>
        <v>-1</v>
      </c>
      <c r="AH117" s="2">
        <f t="shared" si="8"/>
        <v>3</v>
      </c>
      <c r="AI117" s="2">
        <f t="shared" si="9"/>
        <v>-6</v>
      </c>
    </row>
    <row r="118" spans="1:35" x14ac:dyDescent="0.25">
      <c r="A118" s="4">
        <v>45589</v>
      </c>
      <c r="B118" s="4">
        <v>45589</v>
      </c>
      <c r="C118" s="7" t="s">
        <v>228</v>
      </c>
      <c r="D118" s="2" t="s">
        <v>22</v>
      </c>
      <c r="E118" s="2" t="s">
        <v>12</v>
      </c>
      <c r="F118" s="2">
        <v>6</v>
      </c>
      <c r="G118" s="2">
        <v>1</v>
      </c>
      <c r="H118" s="2" t="str">
        <f t="shared" si="5"/>
        <v>WPG</v>
      </c>
      <c r="I118" s="2" t="s">
        <v>40</v>
      </c>
      <c r="J118" s="2">
        <v>4</v>
      </c>
      <c r="K118" s="2">
        <v>3</v>
      </c>
      <c r="L118" s="2" t="str">
        <f t="shared" si="6"/>
        <v>WPG</v>
      </c>
      <c r="M118" s="2" t="s">
        <v>77</v>
      </c>
      <c r="N118" s="2">
        <f>IF(ISBLANK(Table2[[#This Row],[ActualResult]]), 0, 1)</f>
        <v>1</v>
      </c>
      <c r="O118" s="2" t="str">
        <f>IF(ISBLANK(Table2[[#This Row],[ActualResult]]), "_", IF(Table2[[#This Row],[ActualWinner]]=Table2[[#This Row],[PredictedWinner]], "Y", "N"))</f>
        <v>Y</v>
      </c>
      <c r="P118" s="2" t="str">
        <f>IF(Table2[[#This Row],[ActualAwayScore]]&gt;Table2[[#This Row],[PredictedAwayScore]], "N", IF(ISBLANK(Table2[[#This Row],[ActualResult]]), "_", IF(Table2[[#This Row],[ActualAwayScore]]=Table2[[#This Row],[PredictedAwayScore]], "Y", "N")))</f>
        <v>N</v>
      </c>
      <c r="Q118" s="2" t="str">
        <f>IF(Table2[[#This Row],[ActualHomeScore]]&gt;Table2[[#This Row],[PredictedHomeScore]],"N", IF(ISBLANK(Table2[[#This Row],[ActualResult]]), "_", IF(Table2[[#This Row],[ActualHomeScore]]=Table2[[#This Row],[PredictedHomeScore]], "Y", "N")))</f>
        <v>N</v>
      </c>
      <c r="R118" s="2">
        <v>1</v>
      </c>
      <c r="S118" s="2" t="str">
        <f t="shared" si="7"/>
        <v>SEA</v>
      </c>
      <c r="T118" s="2">
        <f>IF(INDEX(StatsRegularSeason20242025!$A$2:$C$33,MATCH(Table2[[#This Row],[AwayTeam]],StatsRegularSeason20242025!$A$2:$A$33,0),2)=INDEX(StatsRegularSeason20242025!$A$2:$C$33,MATCH(Table2[[#This Row],[HomeTeam]],StatsRegularSeason20242025!$A$2:$A$33,0),2),1,0)</f>
        <v>1</v>
      </c>
      <c r="U118" s="2">
        <f>IF(INDEX(StatsRegularSeason20242025!$A$2:$C$33,MATCH(Table2[[#This Row],[AwayTeam]],StatsRegularSeason20242025!$A$2:$A$33,0),3)=INDEX(StatsRegularSeason20242025!$A$2:$C$33,MATCH(Table2[[#This Row],[HomeTeam]],StatsRegularSeason20242025!$A$2:$A$33,0),3),1,0)</f>
        <v>0</v>
      </c>
      <c r="V118" s="2">
        <f>IF(Table2[[#This Row],[InterConf]]=1,IF(Table2[[#This Row],[InterDiv]]=0, 1, 0), 0)</f>
        <v>1</v>
      </c>
      <c r="W118" s="2">
        <f>IF(INDEX(StatsRegularSeason20242025!$A$2:$C$33,MATCH(Table2[[#This Row],[AwayTeam]],StatsRegularSeason20242025!$A$2:$A$33,0),2)&lt;&gt;INDEX(StatsRegularSeason20242025!$A$2:$C$33,MATCH(Table2[[#This Row],[HomeTeam]],StatsRegularSeason20242025!$A$2:$A$33,0),2),1,0)</f>
        <v>0</v>
      </c>
      <c r="X118" s="2"/>
      <c r="Y118" s="2"/>
      <c r="Z118" s="2">
        <f>IF(AND(Table2[[#This Row],[GameIsOver]]=1,Table2[[#This Row],[ActualHomeScore]]*Table2[[#This Row],[ActualAwayScore]]=0), 1,0)</f>
        <v>0</v>
      </c>
      <c r="AA118" s="2">
        <f>IF(Table2[[#This Row],[GameIsOver]]=0,0, IF(Table2[[#This Row],[ActualWinner]]=Table2[[#This Row],[AwayTeam]], 2, IF(OR(Table2[[#This Row],[ActualResult]]="OT", Table2[[#This Row],[ActualResult]]="SO"), 1, 0)))</f>
        <v>2</v>
      </c>
      <c r="AB118" s="2">
        <f>IF(Table2[[#This Row],[GameIsOver]]= 0, 0, IF(Table2[[#This Row],[ActualWinner]]=Table2[[#This Row],[HomeTeam]], 2, IF(OR(Table2[[#This Row],[ActualResult]]="OT", Table2[[#This Row],[ActualResult]]="SO"), 1, 0)))</f>
        <v>1</v>
      </c>
      <c r="AC118" s="33">
        <f>(($AR$11)*IF(Table2[[#This Row],[CorrectWinnerPrediction]]="Y", 1, 0))+(($AR$12)*IF(Table2[[#This Row],[CorrectAwayScorePrediction]]="Y", 1, 0))+(($AR$13)*IF(Table2[[#This Row],[CorrectHomeScorePrediction]]="Y", 1, 0))</f>
        <v>0.8</v>
      </c>
      <c r="AD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18" s="4" t="str">
        <f>IF(WEEKDAY(Table2[[#This Row],[GameDate]])=1,"SUN",IF(WEEKDAY(Table2[[#This Row],[GameDate]])=2,"MON",IF(WEEKDAY(Table2[[#This Row],[GameDate]])=3,"TUE",IF(WEEKDAY(Table2[[#This Row],[GameDate]])=4,"WED",IF(WEEKDAY(Table2[[#This Row],[GameDate]])=5,"THU",IF(WEEKDAY(Table2[[#This Row],[GameDate]])=6,"FRI", "SAT"))))))</f>
        <v>THU</v>
      </c>
      <c r="AF118" s="2">
        <f>Table2[[#This Row],[ActualAwayScore]]-Table2[[#This Row],[PredictedAwayScore]]</f>
        <v>-2</v>
      </c>
      <c r="AG118" s="2">
        <f>Table2[[#This Row],[ActualHomeScore]]-Table2[[#This Row],[PredictedHomeScore]]</f>
        <v>2</v>
      </c>
      <c r="AH118" s="2">
        <f t="shared" si="8"/>
        <v>3</v>
      </c>
      <c r="AI118" s="2">
        <f t="shared" si="9"/>
        <v>-6</v>
      </c>
    </row>
    <row r="119" spans="1:35" x14ac:dyDescent="0.25">
      <c r="A119" s="5">
        <v>45589</v>
      </c>
      <c r="B119" s="5">
        <v>45589</v>
      </c>
      <c r="C119" s="8" t="s">
        <v>229</v>
      </c>
      <c r="D119" s="3" t="s">
        <v>38</v>
      </c>
      <c r="E119" s="3" t="s">
        <v>28</v>
      </c>
      <c r="F119" s="3">
        <v>2</v>
      </c>
      <c r="G119" s="3">
        <v>5</v>
      </c>
      <c r="H119" s="3" t="str">
        <f t="shared" si="5"/>
        <v>LAK</v>
      </c>
      <c r="I119" s="3" t="s">
        <v>40</v>
      </c>
      <c r="J119" s="3">
        <v>2</v>
      </c>
      <c r="K119" s="3">
        <v>3</v>
      </c>
      <c r="L119" s="2" t="str">
        <f t="shared" si="6"/>
        <v>LAK</v>
      </c>
      <c r="M119" s="3" t="s">
        <v>40</v>
      </c>
      <c r="N119" s="3">
        <f>IF(ISBLANK(Table2[[#This Row],[ActualResult]]), 0, 1)</f>
        <v>1</v>
      </c>
      <c r="O119" s="3" t="str">
        <f>IF(ISBLANK(Table2[[#This Row],[ActualResult]]), "_", IF(Table2[[#This Row],[ActualWinner]]=Table2[[#This Row],[PredictedWinner]], "Y", "N"))</f>
        <v>Y</v>
      </c>
      <c r="P119" s="3" t="str">
        <f>IF(Table2[[#This Row],[ActualAwayScore]]&gt;Table2[[#This Row],[PredictedAwayScore]], "N", IF(ISBLANK(Table2[[#This Row],[ActualResult]]), "_", IF(Table2[[#This Row],[ActualAwayScore]]=Table2[[#This Row],[PredictedAwayScore]], "Y", "N")))</f>
        <v>Y</v>
      </c>
      <c r="Q119" s="3" t="str">
        <f>IF(Table2[[#This Row],[ActualHomeScore]]&gt;Table2[[#This Row],[PredictedHomeScore]],"N", IF(ISBLANK(Table2[[#This Row],[ActualResult]]), "_", IF(Table2[[#This Row],[ActualHomeScore]]=Table2[[#This Row],[PredictedHomeScore]], "Y", "N")))</f>
        <v>N</v>
      </c>
      <c r="R119" s="2">
        <v>0</v>
      </c>
      <c r="S119" s="2" t="str">
        <f t="shared" si="7"/>
        <v>SJS</v>
      </c>
      <c r="T119" s="2">
        <f>IF(INDEX(StatsRegularSeason20242025!$A$2:$C$33,MATCH(Table2[[#This Row],[AwayTeam]],StatsRegularSeason20242025!$A$2:$A$33,0),2)=INDEX(StatsRegularSeason20242025!$A$2:$C$33,MATCH(Table2[[#This Row],[HomeTeam]],StatsRegularSeason20242025!$A$2:$A$33,0),2),1,0)</f>
        <v>1</v>
      </c>
      <c r="U119" s="2">
        <f>IF(INDEX(StatsRegularSeason20242025!$A$2:$C$33,MATCH(Table2[[#This Row],[AwayTeam]],StatsRegularSeason20242025!$A$2:$A$33,0),3)=INDEX(StatsRegularSeason20242025!$A$2:$C$33,MATCH(Table2[[#This Row],[HomeTeam]],StatsRegularSeason20242025!$A$2:$A$33,0),3),1,0)</f>
        <v>1</v>
      </c>
      <c r="V119" s="2">
        <f>IF(Table2[[#This Row],[InterConf]]=1,IF(Table2[[#This Row],[InterDiv]]=0, 1, 0), 0)</f>
        <v>0</v>
      </c>
      <c r="W119" s="2">
        <f>IF(INDEX(StatsRegularSeason20242025!$A$2:$C$33,MATCH(Table2[[#This Row],[AwayTeam]],StatsRegularSeason20242025!$A$2:$A$33,0),2)&lt;&gt;INDEX(StatsRegularSeason20242025!$A$2:$C$33,MATCH(Table2[[#This Row],[HomeTeam]],StatsRegularSeason20242025!$A$2:$A$33,0),2),1,0)</f>
        <v>0</v>
      </c>
      <c r="X119" s="2"/>
      <c r="Y119" s="2"/>
      <c r="Z119" s="2">
        <f>IF(AND(Table2[[#This Row],[GameIsOver]]=1,Table2[[#This Row],[ActualHomeScore]]*Table2[[#This Row],[ActualAwayScore]]=0), 1,0)</f>
        <v>0</v>
      </c>
      <c r="AA119" s="2">
        <f>IF(Table2[[#This Row],[GameIsOver]]=0,0, IF(Table2[[#This Row],[ActualWinner]]=Table2[[#This Row],[AwayTeam]], 2, IF(OR(Table2[[#This Row],[ActualResult]]="OT", Table2[[#This Row],[ActualResult]]="SO"), 1, 0)))</f>
        <v>0</v>
      </c>
      <c r="AB119" s="2">
        <f>IF(Table2[[#This Row],[GameIsOver]]= 0, 0, IF(Table2[[#This Row],[ActualWinner]]=Table2[[#This Row],[HomeTeam]], 2, IF(OR(Table2[[#This Row],[ActualResult]]="OT", Table2[[#This Row],[ActualResult]]="SO"), 1, 0)))</f>
        <v>2</v>
      </c>
      <c r="AC119" s="33">
        <f>(($AR$11)*IF(Table2[[#This Row],[CorrectWinnerPrediction]]="Y", 1, 0))+(($AR$12)*IF(Table2[[#This Row],[CorrectAwayScorePrediction]]="Y", 1, 0))+(($AR$13)*IF(Table2[[#This Row],[CorrectHomeScorePrediction]]="Y", 1, 0))</f>
        <v>0.9</v>
      </c>
      <c r="AD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19" s="5" t="str">
        <f>IF(WEEKDAY(Table2[[#This Row],[GameDate]])=1,"SUN",IF(WEEKDAY(Table2[[#This Row],[GameDate]])=2,"MON",IF(WEEKDAY(Table2[[#This Row],[GameDate]])=3,"TUE",IF(WEEKDAY(Table2[[#This Row],[GameDate]])=4,"WED",IF(WEEKDAY(Table2[[#This Row],[GameDate]])=5,"THU",IF(WEEKDAY(Table2[[#This Row],[GameDate]])=6,"FRI", "SAT"))))))</f>
        <v>THU</v>
      </c>
      <c r="AF119" s="2">
        <f>Table2[[#This Row],[ActualAwayScore]]-Table2[[#This Row],[PredictedAwayScore]]</f>
        <v>0</v>
      </c>
      <c r="AG119" s="2">
        <f>Table2[[#This Row],[ActualHomeScore]]-Table2[[#This Row],[PredictedHomeScore]]</f>
        <v>-2</v>
      </c>
      <c r="AH119" s="2">
        <f t="shared" si="8"/>
        <v>3</v>
      </c>
      <c r="AI119" s="2">
        <f t="shared" si="9"/>
        <v>-6</v>
      </c>
    </row>
    <row r="120" spans="1:35" x14ac:dyDescent="0.25">
      <c r="A120" s="4">
        <v>45590</v>
      </c>
      <c r="B120" s="4">
        <v>45590</v>
      </c>
      <c r="C120" s="7" t="s">
        <v>230</v>
      </c>
      <c r="D120" s="2" t="s">
        <v>30</v>
      </c>
      <c r="E120" s="2" t="s">
        <v>27</v>
      </c>
      <c r="F120" s="2">
        <v>3</v>
      </c>
      <c r="G120" s="2">
        <v>6</v>
      </c>
      <c r="H120" s="2" t="str">
        <f t="shared" si="5"/>
        <v>VGK</v>
      </c>
      <c r="I120" s="2" t="s">
        <v>40</v>
      </c>
      <c r="J120" s="2">
        <v>4</v>
      </c>
      <c r="K120" s="2">
        <v>6</v>
      </c>
      <c r="L120" s="13" t="str">
        <f t="shared" si="6"/>
        <v>VGK</v>
      </c>
      <c r="M120" s="2" t="s">
        <v>40</v>
      </c>
      <c r="N120" s="2">
        <f>IF(ISBLANK(Table2[[#This Row],[ActualResult]]), 0, 1)</f>
        <v>1</v>
      </c>
      <c r="O120" s="2" t="str">
        <f>IF(ISBLANK(Table2[[#This Row],[ActualResult]]), "_", IF(Table2[[#This Row],[ActualWinner]]=Table2[[#This Row],[PredictedWinner]], "Y", "N"))</f>
        <v>Y</v>
      </c>
      <c r="P120" s="2" t="str">
        <f>IF(Table2[[#This Row],[ActualAwayScore]]&gt;Table2[[#This Row],[PredictedAwayScore]], "N", IF(ISBLANK(Table2[[#This Row],[ActualResult]]), "_", IF(Table2[[#This Row],[ActualAwayScore]]=Table2[[#This Row],[PredictedAwayScore]], "Y", "N")))</f>
        <v>N</v>
      </c>
      <c r="Q120" s="2" t="str">
        <f>IF(Table2[[#This Row],[ActualHomeScore]]&gt;Table2[[#This Row],[PredictedHomeScore]],"N", IF(ISBLANK(Table2[[#This Row],[ActualResult]]), "_", IF(Table2[[#This Row],[ActualHomeScore]]=Table2[[#This Row],[PredictedHomeScore]], "Y", "N")))</f>
        <v>Y</v>
      </c>
      <c r="R120" s="2">
        <v>0</v>
      </c>
      <c r="S120" s="2" t="str">
        <f t="shared" si="7"/>
        <v>OTT</v>
      </c>
      <c r="T120" s="2">
        <f>IF(INDEX(StatsRegularSeason20242025!$A$2:$C$33,MATCH(Table2[[#This Row],[AwayTeam]],StatsRegularSeason20242025!$A$2:$A$33,0),2)=INDEX(StatsRegularSeason20242025!$A$2:$C$33,MATCH(Table2[[#This Row],[HomeTeam]],StatsRegularSeason20242025!$A$2:$A$33,0),2),1,0)</f>
        <v>0</v>
      </c>
      <c r="U120" s="2">
        <f>IF(INDEX(StatsRegularSeason20242025!$A$2:$C$33,MATCH(Table2[[#This Row],[AwayTeam]],StatsRegularSeason20242025!$A$2:$A$33,0),3)=INDEX(StatsRegularSeason20242025!$A$2:$C$33,MATCH(Table2[[#This Row],[HomeTeam]],StatsRegularSeason20242025!$A$2:$A$33,0),3),1,0)</f>
        <v>0</v>
      </c>
      <c r="V120" s="2">
        <f>IF(Table2[[#This Row],[InterConf]]=1,IF(Table2[[#This Row],[InterDiv]]=0, 1, 0), 0)</f>
        <v>0</v>
      </c>
      <c r="W120" s="2">
        <f>IF(INDEX(StatsRegularSeason20242025!$A$2:$C$33,MATCH(Table2[[#This Row],[AwayTeam]],StatsRegularSeason20242025!$A$2:$A$33,0),2)&lt;&gt;INDEX(StatsRegularSeason20242025!$A$2:$C$33,MATCH(Table2[[#This Row],[HomeTeam]],StatsRegularSeason20242025!$A$2:$A$33,0),2),1,0)</f>
        <v>1</v>
      </c>
      <c r="X120" s="2"/>
      <c r="Y120" s="2"/>
      <c r="Z120" s="2">
        <f>IF(AND(Table2[[#This Row],[GameIsOver]]=1,Table2[[#This Row],[ActualHomeScore]]*Table2[[#This Row],[ActualAwayScore]]=0), 1,0)</f>
        <v>0</v>
      </c>
      <c r="AA120" s="2">
        <f>IF(Table2[[#This Row],[GameIsOver]]=0,0, IF(Table2[[#This Row],[ActualWinner]]=Table2[[#This Row],[AwayTeam]], 2, IF(OR(Table2[[#This Row],[ActualResult]]="OT", Table2[[#This Row],[ActualResult]]="SO"), 1, 0)))</f>
        <v>0</v>
      </c>
      <c r="AB120" s="2">
        <f>IF(Table2[[#This Row],[GameIsOver]]= 0, 0, IF(Table2[[#This Row],[ActualWinner]]=Table2[[#This Row],[HomeTeam]], 2, IF(OR(Table2[[#This Row],[ActualResult]]="OT", Table2[[#This Row],[ActualResult]]="SO"), 1, 0)))</f>
        <v>2</v>
      </c>
      <c r="AC120" s="33">
        <f>(($AR$11)*IF(Table2[[#This Row],[CorrectWinnerPrediction]]="Y", 1, 0))+(($AR$12)*IF(Table2[[#This Row],[CorrectAwayScorePrediction]]="Y", 1, 0))+(($AR$13)*IF(Table2[[#This Row],[CorrectHomeScorePrediction]]="Y", 1, 0))</f>
        <v>0.9</v>
      </c>
      <c r="AD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0" s="4" t="str">
        <f>IF(WEEKDAY(Table2[[#This Row],[GameDate]])=1,"SUN",IF(WEEKDAY(Table2[[#This Row],[GameDate]])=2,"MON",IF(WEEKDAY(Table2[[#This Row],[GameDate]])=3,"TUE",IF(WEEKDAY(Table2[[#This Row],[GameDate]])=4,"WED",IF(WEEKDAY(Table2[[#This Row],[GameDate]])=5,"THU",IF(WEEKDAY(Table2[[#This Row],[GameDate]])=6,"FRI", "SAT"))))))</f>
        <v>FRI</v>
      </c>
      <c r="AF120" s="2">
        <f>Table2[[#This Row],[ActualAwayScore]]-Table2[[#This Row],[PredictedAwayScore]]</f>
        <v>1</v>
      </c>
      <c r="AG120" s="2">
        <f>Table2[[#This Row],[ActualHomeScore]]-Table2[[#This Row],[PredictedHomeScore]]</f>
        <v>0</v>
      </c>
      <c r="AH120" s="2">
        <f t="shared" si="8"/>
        <v>-4</v>
      </c>
      <c r="AI120" s="2">
        <f t="shared" si="9"/>
        <v>-1</v>
      </c>
    </row>
    <row r="121" spans="1:35" x14ac:dyDescent="0.25">
      <c r="A121" s="4">
        <v>45590</v>
      </c>
      <c r="B121" s="4">
        <v>45590</v>
      </c>
      <c r="C121" s="7" t="s">
        <v>231</v>
      </c>
      <c r="D121" s="2" t="s">
        <v>33</v>
      </c>
      <c r="E121" s="2" t="s">
        <v>32</v>
      </c>
      <c r="F121" s="2">
        <v>4</v>
      </c>
      <c r="G121" s="2">
        <v>3</v>
      </c>
      <c r="H121" s="2" t="str">
        <f t="shared" si="5"/>
        <v>NYI</v>
      </c>
      <c r="I121" s="2" t="s">
        <v>77</v>
      </c>
      <c r="J121" s="2">
        <v>4</v>
      </c>
      <c r="K121" s="2">
        <v>3</v>
      </c>
      <c r="L121" s="2" t="str">
        <f t="shared" si="6"/>
        <v>NYI</v>
      </c>
      <c r="M121" s="2" t="s">
        <v>77</v>
      </c>
      <c r="N121" s="2">
        <f>IF(ISBLANK(Table2[[#This Row],[ActualResult]]), 0, 1)</f>
        <v>1</v>
      </c>
      <c r="O121" s="2" t="str">
        <f>IF(ISBLANK(Table2[[#This Row],[ActualResult]]), "_", IF(Table2[[#This Row],[ActualWinner]]=Table2[[#This Row],[PredictedWinner]], "Y", "N"))</f>
        <v>Y</v>
      </c>
      <c r="P121" s="2" t="str">
        <f>IF(Table2[[#This Row],[ActualAwayScore]]&gt;Table2[[#This Row],[PredictedAwayScore]], "N", IF(ISBLANK(Table2[[#This Row],[ActualResult]]), "_", IF(Table2[[#This Row],[ActualAwayScore]]=Table2[[#This Row],[PredictedAwayScore]], "Y", "N")))</f>
        <v>Y</v>
      </c>
      <c r="Q121" s="2" t="str">
        <f>IF(Table2[[#This Row],[ActualHomeScore]]&gt;Table2[[#This Row],[PredictedHomeScore]],"N", IF(ISBLANK(Table2[[#This Row],[ActualResult]]), "_", IF(Table2[[#This Row],[ActualHomeScore]]=Table2[[#This Row],[PredictedHomeScore]], "Y", "N")))</f>
        <v>Y</v>
      </c>
      <c r="R121" s="2">
        <v>1</v>
      </c>
      <c r="S121" s="2" t="str">
        <f t="shared" si="7"/>
        <v>NJD</v>
      </c>
      <c r="T121" s="2">
        <f>IF(INDEX(StatsRegularSeason20242025!$A$2:$C$33,MATCH(Table2[[#This Row],[AwayTeam]],StatsRegularSeason20242025!$A$2:$A$33,0),2)=INDEX(StatsRegularSeason20242025!$A$2:$C$33,MATCH(Table2[[#This Row],[HomeTeam]],StatsRegularSeason20242025!$A$2:$A$33,0),2),1,0)</f>
        <v>1</v>
      </c>
      <c r="U121" s="2">
        <f>IF(INDEX(StatsRegularSeason20242025!$A$2:$C$33,MATCH(Table2[[#This Row],[AwayTeam]],StatsRegularSeason20242025!$A$2:$A$33,0),3)=INDEX(StatsRegularSeason20242025!$A$2:$C$33,MATCH(Table2[[#This Row],[HomeTeam]],StatsRegularSeason20242025!$A$2:$A$33,0),3),1,0)</f>
        <v>1</v>
      </c>
      <c r="V121" s="2">
        <f>IF(Table2[[#This Row],[InterConf]]=1,IF(Table2[[#This Row],[InterDiv]]=0, 1, 0), 0)</f>
        <v>0</v>
      </c>
      <c r="W121" s="2">
        <f>IF(INDEX(StatsRegularSeason20242025!$A$2:$C$33,MATCH(Table2[[#This Row],[AwayTeam]],StatsRegularSeason20242025!$A$2:$A$33,0),2)&lt;&gt;INDEX(StatsRegularSeason20242025!$A$2:$C$33,MATCH(Table2[[#This Row],[HomeTeam]],StatsRegularSeason20242025!$A$2:$A$33,0),2),1,0)</f>
        <v>0</v>
      </c>
      <c r="X121" s="2"/>
      <c r="Y121" s="2"/>
      <c r="Z121" s="2">
        <f>IF(AND(Table2[[#This Row],[GameIsOver]]=1,Table2[[#This Row],[ActualHomeScore]]*Table2[[#This Row],[ActualAwayScore]]=0), 1,0)</f>
        <v>0</v>
      </c>
      <c r="AA121" s="2">
        <f>IF(Table2[[#This Row],[GameIsOver]]=0,0, IF(Table2[[#This Row],[ActualWinner]]=Table2[[#This Row],[AwayTeam]], 2, IF(OR(Table2[[#This Row],[ActualResult]]="OT", Table2[[#This Row],[ActualResult]]="SO"), 1, 0)))</f>
        <v>2</v>
      </c>
      <c r="AB121" s="2">
        <f>IF(Table2[[#This Row],[GameIsOver]]= 0, 0, IF(Table2[[#This Row],[ActualWinner]]=Table2[[#This Row],[HomeTeam]], 2, IF(OR(Table2[[#This Row],[ActualResult]]="OT", Table2[[#This Row],[ActualResult]]="SO"), 1, 0)))</f>
        <v>1</v>
      </c>
      <c r="AC121" s="33">
        <f>(($AR$11)*IF(Table2[[#This Row],[CorrectWinnerPrediction]]="Y", 1, 0))+(($AR$12)*IF(Table2[[#This Row],[CorrectAwayScorePrediction]]="Y", 1, 0))+(($AR$13)*IF(Table2[[#This Row],[CorrectHomeScorePrediction]]="Y", 1, 0))</f>
        <v>1</v>
      </c>
      <c r="AD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21" s="4" t="str">
        <f>IF(WEEKDAY(Table2[[#This Row],[GameDate]])=1,"SUN",IF(WEEKDAY(Table2[[#This Row],[GameDate]])=2,"MON",IF(WEEKDAY(Table2[[#This Row],[GameDate]])=3,"TUE",IF(WEEKDAY(Table2[[#This Row],[GameDate]])=4,"WED",IF(WEEKDAY(Table2[[#This Row],[GameDate]])=5,"THU",IF(WEEKDAY(Table2[[#This Row],[GameDate]])=6,"FRI", "SAT"))))))</f>
        <v>FRI</v>
      </c>
      <c r="AF121" s="2">
        <f>Table2[[#This Row],[ActualAwayScore]]-Table2[[#This Row],[PredictedAwayScore]]</f>
        <v>0</v>
      </c>
      <c r="AG121" s="2">
        <f>Table2[[#This Row],[ActualHomeScore]]-Table2[[#This Row],[PredictedHomeScore]]</f>
        <v>0</v>
      </c>
      <c r="AH121" s="2">
        <f t="shared" si="8"/>
        <v>-4</v>
      </c>
      <c r="AI121" s="2">
        <f t="shared" si="9"/>
        <v>-1</v>
      </c>
    </row>
    <row r="122" spans="1:35" x14ac:dyDescent="0.25">
      <c r="A122" s="4">
        <v>45590</v>
      </c>
      <c r="B122" s="4">
        <v>45590</v>
      </c>
      <c r="C122" s="7" t="s">
        <v>232</v>
      </c>
      <c r="D122" s="2" t="s">
        <v>35</v>
      </c>
      <c r="E122" s="2" t="s">
        <v>17</v>
      </c>
      <c r="F122" s="2">
        <v>5</v>
      </c>
      <c r="G122" s="2">
        <v>2</v>
      </c>
      <c r="H122" s="2" t="str">
        <f t="shared" si="5"/>
        <v>NSH</v>
      </c>
      <c r="I122" s="2" t="s">
        <v>40</v>
      </c>
      <c r="J122" s="2">
        <v>3</v>
      </c>
      <c r="K122" s="2">
        <v>2</v>
      </c>
      <c r="L122" s="2" t="str">
        <f t="shared" si="6"/>
        <v>NSH</v>
      </c>
      <c r="M122" s="2" t="s">
        <v>40</v>
      </c>
      <c r="N122" s="2">
        <f>IF(ISBLANK(Table2[[#This Row],[ActualResult]]), 0, 1)</f>
        <v>1</v>
      </c>
      <c r="O122" s="2" t="str">
        <f>IF(ISBLANK(Table2[[#This Row],[ActualResult]]), "_", IF(Table2[[#This Row],[ActualWinner]]=Table2[[#This Row],[PredictedWinner]], "Y", "N"))</f>
        <v>Y</v>
      </c>
      <c r="P122" s="2" t="str">
        <f>IF(Table2[[#This Row],[ActualAwayScore]]&gt;Table2[[#This Row],[PredictedAwayScore]], "N", IF(ISBLANK(Table2[[#This Row],[ActualResult]]), "_", IF(Table2[[#This Row],[ActualAwayScore]]=Table2[[#This Row],[PredictedAwayScore]], "Y", "N")))</f>
        <v>N</v>
      </c>
      <c r="Q122" s="2" t="str">
        <f>IF(Table2[[#This Row],[ActualHomeScore]]&gt;Table2[[#This Row],[PredictedHomeScore]],"N", IF(ISBLANK(Table2[[#This Row],[ActualResult]]), "_", IF(Table2[[#This Row],[ActualHomeScore]]=Table2[[#This Row],[PredictedHomeScore]], "Y", "N")))</f>
        <v>Y</v>
      </c>
      <c r="R122" s="2">
        <v>1</v>
      </c>
      <c r="S122" s="2" t="str">
        <f t="shared" si="7"/>
        <v>CHI</v>
      </c>
      <c r="T122" s="2">
        <f>IF(INDEX(StatsRegularSeason20242025!$A$2:$C$33,MATCH(Table2[[#This Row],[AwayTeam]],StatsRegularSeason20242025!$A$2:$A$33,0),2)=INDEX(StatsRegularSeason20242025!$A$2:$C$33,MATCH(Table2[[#This Row],[HomeTeam]],StatsRegularSeason20242025!$A$2:$A$33,0),2),1,0)</f>
        <v>1</v>
      </c>
      <c r="U122" s="2">
        <f>IF(INDEX(StatsRegularSeason20242025!$A$2:$C$33,MATCH(Table2[[#This Row],[AwayTeam]],StatsRegularSeason20242025!$A$2:$A$33,0),3)=INDEX(StatsRegularSeason20242025!$A$2:$C$33,MATCH(Table2[[#This Row],[HomeTeam]],StatsRegularSeason20242025!$A$2:$A$33,0),3),1,0)</f>
        <v>1</v>
      </c>
      <c r="V122" s="2">
        <f>IF(Table2[[#This Row],[InterConf]]=1,IF(Table2[[#This Row],[InterDiv]]=0, 1, 0), 0)</f>
        <v>0</v>
      </c>
      <c r="W122" s="2">
        <f>IF(INDEX(StatsRegularSeason20242025!$A$2:$C$33,MATCH(Table2[[#This Row],[AwayTeam]],StatsRegularSeason20242025!$A$2:$A$33,0),2)&lt;&gt;INDEX(StatsRegularSeason20242025!$A$2:$C$33,MATCH(Table2[[#This Row],[HomeTeam]],StatsRegularSeason20242025!$A$2:$A$33,0),2),1,0)</f>
        <v>0</v>
      </c>
      <c r="X122" s="2"/>
      <c r="Y122" s="2"/>
      <c r="Z122" s="2">
        <f>IF(AND(Table2[[#This Row],[GameIsOver]]=1,Table2[[#This Row],[ActualHomeScore]]*Table2[[#This Row],[ActualAwayScore]]=0), 1,0)</f>
        <v>0</v>
      </c>
      <c r="AA122" s="2">
        <f>IF(Table2[[#This Row],[GameIsOver]]=0,0, IF(Table2[[#This Row],[ActualWinner]]=Table2[[#This Row],[AwayTeam]], 2, IF(OR(Table2[[#This Row],[ActualResult]]="OT", Table2[[#This Row],[ActualResult]]="SO"), 1, 0)))</f>
        <v>2</v>
      </c>
      <c r="AB122" s="2">
        <f>IF(Table2[[#This Row],[GameIsOver]]= 0, 0, IF(Table2[[#This Row],[ActualWinner]]=Table2[[#This Row],[HomeTeam]], 2, IF(OR(Table2[[#This Row],[ActualResult]]="OT", Table2[[#This Row],[ActualResult]]="SO"), 1, 0)))</f>
        <v>0</v>
      </c>
      <c r="AC122" s="33">
        <f>(($AR$11)*IF(Table2[[#This Row],[CorrectWinnerPrediction]]="Y", 1, 0))+(($AR$12)*IF(Table2[[#This Row],[CorrectAwayScorePrediction]]="Y", 1, 0))+(($AR$13)*IF(Table2[[#This Row],[CorrectHomeScorePrediction]]="Y", 1, 0))</f>
        <v>0.9</v>
      </c>
      <c r="AD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22" s="4" t="str">
        <f>IF(WEEKDAY(Table2[[#This Row],[GameDate]])=1,"SUN",IF(WEEKDAY(Table2[[#This Row],[GameDate]])=2,"MON",IF(WEEKDAY(Table2[[#This Row],[GameDate]])=3,"TUE",IF(WEEKDAY(Table2[[#This Row],[GameDate]])=4,"WED",IF(WEEKDAY(Table2[[#This Row],[GameDate]])=5,"THU",IF(WEEKDAY(Table2[[#This Row],[GameDate]])=6,"FRI", "SAT"))))))</f>
        <v>FRI</v>
      </c>
      <c r="AF122" s="2">
        <f>Table2[[#This Row],[ActualAwayScore]]-Table2[[#This Row],[PredictedAwayScore]]</f>
        <v>-2</v>
      </c>
      <c r="AG122" s="2">
        <f>Table2[[#This Row],[ActualHomeScore]]-Table2[[#This Row],[PredictedHomeScore]]</f>
        <v>0</v>
      </c>
      <c r="AH122" s="2">
        <f t="shared" si="8"/>
        <v>-4</v>
      </c>
      <c r="AI122" s="2">
        <f t="shared" si="9"/>
        <v>-1</v>
      </c>
    </row>
    <row r="123" spans="1:35" x14ac:dyDescent="0.25">
      <c r="A123" s="5">
        <v>45590</v>
      </c>
      <c r="B123" s="5">
        <v>45590</v>
      </c>
      <c r="C123" s="8" t="s">
        <v>233</v>
      </c>
      <c r="D123" s="3" t="s">
        <v>21</v>
      </c>
      <c r="E123" s="3" t="s">
        <v>23</v>
      </c>
      <c r="F123" s="3">
        <v>3</v>
      </c>
      <c r="G123" s="3">
        <v>5</v>
      </c>
      <c r="H123" s="3" t="str">
        <f t="shared" si="5"/>
        <v>EDM</v>
      </c>
      <c r="I123" s="3" t="s">
        <v>40</v>
      </c>
      <c r="J123" s="3">
        <v>0</v>
      </c>
      <c r="K123" s="3">
        <v>4</v>
      </c>
      <c r="L123" s="2" t="str">
        <f t="shared" si="6"/>
        <v>EDM</v>
      </c>
      <c r="M123" s="3" t="s">
        <v>40</v>
      </c>
      <c r="N123" s="3">
        <f>IF(ISBLANK(Table2[[#This Row],[ActualResult]]), 0, 1)</f>
        <v>1</v>
      </c>
      <c r="O123" s="3" t="str">
        <f>IF(ISBLANK(Table2[[#This Row],[ActualResult]]), "_", IF(Table2[[#This Row],[ActualWinner]]=Table2[[#This Row],[PredictedWinner]], "Y", "N"))</f>
        <v>Y</v>
      </c>
      <c r="P123" s="3" t="str">
        <f>IF(Table2[[#This Row],[ActualAwayScore]]&gt;Table2[[#This Row],[PredictedAwayScore]], "N", IF(ISBLANK(Table2[[#This Row],[ActualResult]]), "_", IF(Table2[[#This Row],[ActualAwayScore]]=Table2[[#This Row],[PredictedAwayScore]], "Y", "N")))</f>
        <v>N</v>
      </c>
      <c r="Q123" s="3" t="str">
        <f>IF(Table2[[#This Row],[ActualHomeScore]]&gt;Table2[[#This Row],[PredictedHomeScore]],"N", IF(ISBLANK(Table2[[#This Row],[ActualResult]]), "_", IF(Table2[[#This Row],[ActualHomeScore]]=Table2[[#This Row],[PredictedHomeScore]], "Y", "N")))</f>
        <v>N</v>
      </c>
      <c r="R123" s="2">
        <v>1</v>
      </c>
      <c r="S123" s="2" t="str">
        <f t="shared" si="7"/>
        <v>PIT</v>
      </c>
      <c r="T123" s="2">
        <f>IF(INDEX(StatsRegularSeason20242025!$A$2:$C$33,MATCH(Table2[[#This Row],[AwayTeam]],StatsRegularSeason20242025!$A$2:$A$33,0),2)=INDEX(StatsRegularSeason20242025!$A$2:$C$33,MATCH(Table2[[#This Row],[HomeTeam]],StatsRegularSeason20242025!$A$2:$A$33,0),2),1,0)</f>
        <v>0</v>
      </c>
      <c r="U123" s="2">
        <f>IF(INDEX(StatsRegularSeason20242025!$A$2:$C$33,MATCH(Table2[[#This Row],[AwayTeam]],StatsRegularSeason20242025!$A$2:$A$33,0),3)=INDEX(StatsRegularSeason20242025!$A$2:$C$33,MATCH(Table2[[#This Row],[HomeTeam]],StatsRegularSeason20242025!$A$2:$A$33,0),3),1,0)</f>
        <v>0</v>
      </c>
      <c r="V123" s="2">
        <f>IF(Table2[[#This Row],[InterConf]]=1,IF(Table2[[#This Row],[InterDiv]]=0, 1, 0), 0)</f>
        <v>0</v>
      </c>
      <c r="W123" s="2">
        <f>IF(INDEX(StatsRegularSeason20242025!$A$2:$C$33,MATCH(Table2[[#This Row],[AwayTeam]],StatsRegularSeason20242025!$A$2:$A$33,0),2)&lt;&gt;INDEX(StatsRegularSeason20242025!$A$2:$C$33,MATCH(Table2[[#This Row],[HomeTeam]],StatsRegularSeason20242025!$A$2:$A$33,0),2),1,0)</f>
        <v>1</v>
      </c>
      <c r="X123" s="2"/>
      <c r="Y123" s="2"/>
      <c r="Z123" s="2">
        <f>IF(AND(Table2[[#This Row],[GameIsOver]]=1,Table2[[#This Row],[ActualHomeScore]]*Table2[[#This Row],[ActualAwayScore]]=0), 1,0)</f>
        <v>1</v>
      </c>
      <c r="AA123" s="2">
        <f>IF(Table2[[#This Row],[GameIsOver]]=0,0, IF(Table2[[#This Row],[ActualWinner]]=Table2[[#This Row],[AwayTeam]], 2, IF(OR(Table2[[#This Row],[ActualResult]]="OT", Table2[[#This Row],[ActualResult]]="SO"), 1, 0)))</f>
        <v>0</v>
      </c>
      <c r="AB123" s="2">
        <f>IF(Table2[[#This Row],[GameIsOver]]= 0, 0, IF(Table2[[#This Row],[ActualWinner]]=Table2[[#This Row],[HomeTeam]], 2, IF(OR(Table2[[#This Row],[ActualResult]]="OT", Table2[[#This Row],[ActualResult]]="SO"), 1, 0)))</f>
        <v>2</v>
      </c>
      <c r="AC123" s="33">
        <f>(($AR$11)*IF(Table2[[#This Row],[CorrectWinnerPrediction]]="Y", 1, 0))+(($AR$12)*IF(Table2[[#This Row],[CorrectAwayScorePrediction]]="Y", 1, 0))+(($AR$13)*IF(Table2[[#This Row],[CorrectHomeScorePrediction]]="Y", 1, 0))</f>
        <v>0.8</v>
      </c>
      <c r="AD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3" s="5" t="str">
        <f>IF(WEEKDAY(Table2[[#This Row],[GameDate]])=1,"SUN",IF(WEEKDAY(Table2[[#This Row],[GameDate]])=2,"MON",IF(WEEKDAY(Table2[[#This Row],[GameDate]])=3,"TUE",IF(WEEKDAY(Table2[[#This Row],[GameDate]])=4,"WED",IF(WEEKDAY(Table2[[#This Row],[GameDate]])=5,"THU",IF(WEEKDAY(Table2[[#This Row],[GameDate]])=6,"FRI", "SAT"))))))</f>
        <v>FRI</v>
      </c>
      <c r="AF123" s="2">
        <f>Table2[[#This Row],[ActualAwayScore]]-Table2[[#This Row],[PredictedAwayScore]]</f>
        <v>-3</v>
      </c>
      <c r="AG123" s="2">
        <f>Table2[[#This Row],[ActualHomeScore]]-Table2[[#This Row],[PredictedHomeScore]]</f>
        <v>-1</v>
      </c>
      <c r="AH123" s="2">
        <f t="shared" si="8"/>
        <v>-4</v>
      </c>
      <c r="AI123" s="2">
        <f t="shared" si="9"/>
        <v>-1</v>
      </c>
    </row>
    <row r="124" spans="1:35" x14ac:dyDescent="0.25">
      <c r="A124" s="4">
        <v>45590</v>
      </c>
      <c r="B124" s="4">
        <v>45591</v>
      </c>
      <c r="C124" s="7" t="s">
        <v>234</v>
      </c>
      <c r="D124" s="2" t="s">
        <v>31</v>
      </c>
      <c r="E124" s="2" t="s">
        <v>29</v>
      </c>
      <c r="F124" s="2">
        <v>2</v>
      </c>
      <c r="G124" s="2">
        <v>3</v>
      </c>
      <c r="H124" s="2" t="str">
        <f t="shared" si="5"/>
        <v>BUF</v>
      </c>
      <c r="I124" s="2" t="s">
        <v>40</v>
      </c>
      <c r="J124" s="2">
        <v>3</v>
      </c>
      <c r="K124" s="2">
        <v>5</v>
      </c>
      <c r="L124" s="13" t="str">
        <f t="shared" si="6"/>
        <v>BUF</v>
      </c>
      <c r="M124" s="2" t="s">
        <v>40</v>
      </c>
      <c r="N124" s="2">
        <f>IF(ISBLANK(Table2[[#This Row],[ActualResult]]), 0, 1)</f>
        <v>1</v>
      </c>
      <c r="O124" s="2" t="str">
        <f>IF(ISBLANK(Table2[[#This Row],[ActualResult]]), "_", IF(Table2[[#This Row],[ActualWinner]]=Table2[[#This Row],[PredictedWinner]], "Y", "N"))</f>
        <v>Y</v>
      </c>
      <c r="P124" s="2" t="str">
        <f>IF(Table2[[#This Row],[ActualAwayScore]]&gt;Table2[[#This Row],[PredictedAwayScore]], "N", IF(ISBLANK(Table2[[#This Row],[ActualResult]]), "_", IF(Table2[[#This Row],[ActualAwayScore]]=Table2[[#This Row],[PredictedAwayScore]], "Y", "N")))</f>
        <v>N</v>
      </c>
      <c r="Q124" s="2" t="str">
        <f>IF(Table2[[#This Row],[ActualHomeScore]]&gt;Table2[[#This Row],[PredictedHomeScore]],"N", IF(ISBLANK(Table2[[#This Row],[ActualResult]]), "_", IF(Table2[[#This Row],[ActualHomeScore]]=Table2[[#This Row],[PredictedHomeScore]], "Y", "N")))</f>
        <v>N</v>
      </c>
      <c r="R124" s="2">
        <v>0</v>
      </c>
      <c r="S124" s="2" t="str">
        <f t="shared" si="7"/>
        <v>DET</v>
      </c>
      <c r="T124" s="2">
        <f>IF(INDEX(StatsRegularSeason20242025!$A$2:$C$33,MATCH(Table2[[#This Row],[AwayTeam]],StatsRegularSeason20242025!$A$2:$A$33,0),2)=INDEX(StatsRegularSeason20242025!$A$2:$C$33,MATCH(Table2[[#This Row],[HomeTeam]],StatsRegularSeason20242025!$A$2:$A$33,0),2),1,0)</f>
        <v>1</v>
      </c>
      <c r="U124" s="2">
        <f>IF(INDEX(StatsRegularSeason20242025!$A$2:$C$33,MATCH(Table2[[#This Row],[AwayTeam]],StatsRegularSeason20242025!$A$2:$A$33,0),3)=INDEX(StatsRegularSeason20242025!$A$2:$C$33,MATCH(Table2[[#This Row],[HomeTeam]],StatsRegularSeason20242025!$A$2:$A$33,0),3),1,0)</f>
        <v>1</v>
      </c>
      <c r="V124" s="2">
        <f>IF(Table2[[#This Row],[InterConf]]=1,IF(Table2[[#This Row],[InterDiv]]=0, 1, 0), 0)</f>
        <v>0</v>
      </c>
      <c r="W124" s="2">
        <f>IF(INDEX(StatsRegularSeason20242025!$A$2:$C$33,MATCH(Table2[[#This Row],[AwayTeam]],StatsRegularSeason20242025!$A$2:$A$33,0),2)&lt;&gt;INDEX(StatsRegularSeason20242025!$A$2:$C$33,MATCH(Table2[[#This Row],[HomeTeam]],StatsRegularSeason20242025!$A$2:$A$33,0),2),1,0)</f>
        <v>0</v>
      </c>
      <c r="X124" s="2"/>
      <c r="Y124" s="2"/>
      <c r="Z124" s="2">
        <f>IF(AND(Table2[[#This Row],[GameIsOver]]=1,Table2[[#This Row],[ActualHomeScore]]*Table2[[#This Row],[ActualAwayScore]]=0), 1,0)</f>
        <v>0</v>
      </c>
      <c r="AA124" s="2">
        <f>IF(Table2[[#This Row],[GameIsOver]]=0,0, IF(Table2[[#This Row],[ActualWinner]]=Table2[[#This Row],[AwayTeam]], 2, IF(OR(Table2[[#This Row],[ActualResult]]="OT", Table2[[#This Row],[ActualResult]]="SO"), 1, 0)))</f>
        <v>0</v>
      </c>
      <c r="AB124" s="2">
        <f>IF(Table2[[#This Row],[GameIsOver]]= 0, 0, IF(Table2[[#This Row],[ActualWinner]]=Table2[[#This Row],[HomeTeam]], 2, IF(OR(Table2[[#This Row],[ActualResult]]="OT", Table2[[#This Row],[ActualResult]]="SO"), 1, 0)))</f>
        <v>2</v>
      </c>
      <c r="AC124" s="33">
        <f>(($AR$11)*IF(Table2[[#This Row],[CorrectWinnerPrediction]]="Y", 1, 0))+(($AR$12)*IF(Table2[[#This Row],[CorrectAwayScorePrediction]]="Y", 1, 0))+(($AR$13)*IF(Table2[[#This Row],[CorrectHomeScorePrediction]]="Y", 1, 0))</f>
        <v>0.8</v>
      </c>
      <c r="AD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4" s="4" t="str">
        <f>IF(WEEKDAY(Table2[[#This Row],[GameDate]])=1,"SUN",IF(WEEKDAY(Table2[[#This Row],[GameDate]])=2,"MON",IF(WEEKDAY(Table2[[#This Row],[GameDate]])=3,"TUE",IF(WEEKDAY(Table2[[#This Row],[GameDate]])=4,"WED",IF(WEEKDAY(Table2[[#This Row],[GameDate]])=5,"THU",IF(WEEKDAY(Table2[[#This Row],[GameDate]])=6,"FRI", "SAT"))))))</f>
        <v>SAT</v>
      </c>
      <c r="AF124" s="2">
        <f>Table2[[#This Row],[ActualAwayScore]]-Table2[[#This Row],[PredictedAwayScore]]</f>
        <v>1</v>
      </c>
      <c r="AG124" s="2">
        <f>Table2[[#This Row],[ActualHomeScore]]-Table2[[#This Row],[PredictedHomeScore]]</f>
        <v>2</v>
      </c>
      <c r="AH124" s="2">
        <f t="shared" si="8"/>
        <v>-6</v>
      </c>
      <c r="AI124" s="2">
        <f t="shared" si="9"/>
        <v>15</v>
      </c>
    </row>
    <row r="125" spans="1:35" x14ac:dyDescent="0.25">
      <c r="A125" s="4">
        <v>45590</v>
      </c>
      <c r="B125" s="4">
        <v>45591</v>
      </c>
      <c r="C125" s="7" t="s">
        <v>235</v>
      </c>
      <c r="D125" s="2" t="s">
        <v>37</v>
      </c>
      <c r="E125" s="2" t="s">
        <v>45</v>
      </c>
      <c r="F125" s="2">
        <v>4</v>
      </c>
      <c r="G125" s="2">
        <v>2</v>
      </c>
      <c r="H125" s="2" t="str">
        <f t="shared" si="5"/>
        <v>MIN</v>
      </c>
      <c r="I125" s="2" t="s">
        <v>40</v>
      </c>
      <c r="J125" s="2">
        <v>5</v>
      </c>
      <c r="K125" s="2">
        <v>7</v>
      </c>
      <c r="L125" s="2" t="str">
        <f t="shared" si="6"/>
        <v>PHI</v>
      </c>
      <c r="M125" s="2" t="s">
        <v>40</v>
      </c>
      <c r="N125" s="2">
        <f>IF(ISBLANK(Table2[[#This Row],[ActualResult]]), 0, 1)</f>
        <v>1</v>
      </c>
      <c r="O125" s="2" t="str">
        <f>IF(ISBLANK(Table2[[#This Row],[ActualResult]]), "_", IF(Table2[[#This Row],[ActualWinner]]=Table2[[#This Row],[PredictedWinner]], "Y", "N"))</f>
        <v>N</v>
      </c>
      <c r="P125" s="2" t="str">
        <f>IF(Table2[[#This Row],[ActualAwayScore]]&gt;Table2[[#This Row],[PredictedAwayScore]], "N", IF(ISBLANK(Table2[[#This Row],[ActualResult]]), "_", IF(Table2[[#This Row],[ActualAwayScore]]=Table2[[#This Row],[PredictedAwayScore]], "Y", "N")))</f>
        <v>N</v>
      </c>
      <c r="Q125" s="2" t="str">
        <f>IF(Table2[[#This Row],[ActualHomeScore]]&gt;Table2[[#This Row],[PredictedHomeScore]],"N", IF(ISBLANK(Table2[[#This Row],[ActualResult]]), "_", IF(Table2[[#This Row],[ActualHomeScore]]=Table2[[#This Row],[PredictedHomeScore]], "Y", "N")))</f>
        <v>N</v>
      </c>
      <c r="R125" s="2">
        <v>1</v>
      </c>
      <c r="S125" s="2" t="str">
        <f t="shared" si="7"/>
        <v>MIN</v>
      </c>
      <c r="T125" s="2">
        <f>IF(INDEX(StatsRegularSeason20242025!$A$2:$C$33,MATCH(Table2[[#This Row],[AwayTeam]],StatsRegularSeason20242025!$A$2:$A$33,0),2)=INDEX(StatsRegularSeason20242025!$A$2:$C$33,MATCH(Table2[[#This Row],[HomeTeam]],StatsRegularSeason20242025!$A$2:$A$33,0),2),1,0)</f>
        <v>0</v>
      </c>
      <c r="U125" s="2">
        <f>IF(INDEX(StatsRegularSeason20242025!$A$2:$C$33,MATCH(Table2[[#This Row],[AwayTeam]],StatsRegularSeason20242025!$A$2:$A$33,0),3)=INDEX(StatsRegularSeason20242025!$A$2:$C$33,MATCH(Table2[[#This Row],[HomeTeam]],StatsRegularSeason20242025!$A$2:$A$33,0),3),1,0)</f>
        <v>0</v>
      </c>
      <c r="V125" s="2">
        <f>IF(Table2[[#This Row],[InterConf]]=1,IF(Table2[[#This Row],[InterDiv]]=0, 1, 0), 0)</f>
        <v>0</v>
      </c>
      <c r="W125" s="2">
        <f>IF(INDEX(StatsRegularSeason20242025!$A$2:$C$33,MATCH(Table2[[#This Row],[AwayTeam]],StatsRegularSeason20242025!$A$2:$A$33,0),2)&lt;&gt;INDEX(StatsRegularSeason20242025!$A$2:$C$33,MATCH(Table2[[#This Row],[HomeTeam]],StatsRegularSeason20242025!$A$2:$A$33,0),2),1,0)</f>
        <v>1</v>
      </c>
      <c r="X125" s="2"/>
      <c r="Y125" s="2"/>
      <c r="Z125" s="2">
        <f>IF(AND(Table2[[#This Row],[GameIsOver]]=1,Table2[[#This Row],[ActualHomeScore]]*Table2[[#This Row],[ActualAwayScore]]=0), 1,0)</f>
        <v>0</v>
      </c>
      <c r="AA125" s="2">
        <f>IF(Table2[[#This Row],[GameIsOver]]=0,0, IF(Table2[[#This Row],[ActualWinner]]=Table2[[#This Row],[AwayTeam]], 2, IF(OR(Table2[[#This Row],[ActualResult]]="OT", Table2[[#This Row],[ActualResult]]="SO"), 1, 0)))</f>
        <v>0</v>
      </c>
      <c r="AB125" s="2">
        <f>IF(Table2[[#This Row],[GameIsOver]]= 0, 0, IF(Table2[[#This Row],[ActualWinner]]=Table2[[#This Row],[HomeTeam]], 2, IF(OR(Table2[[#This Row],[ActualResult]]="OT", Table2[[#This Row],[ActualResult]]="SO"), 1, 0)))</f>
        <v>2</v>
      </c>
      <c r="AC125" s="33">
        <f>(($AR$11)*IF(Table2[[#This Row],[CorrectWinnerPrediction]]="Y", 1, 0))+(($AR$12)*IF(Table2[[#This Row],[CorrectAwayScorePrediction]]="Y", 1, 0))+(($AR$13)*IF(Table2[[#This Row],[CorrectHomeScorePrediction]]="Y", 1, 0))</f>
        <v>0</v>
      </c>
      <c r="AD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 s="4" t="str">
        <f>IF(WEEKDAY(Table2[[#This Row],[GameDate]])=1,"SUN",IF(WEEKDAY(Table2[[#This Row],[GameDate]])=2,"MON",IF(WEEKDAY(Table2[[#This Row],[GameDate]])=3,"TUE",IF(WEEKDAY(Table2[[#This Row],[GameDate]])=4,"WED",IF(WEEKDAY(Table2[[#This Row],[GameDate]])=5,"THU",IF(WEEKDAY(Table2[[#This Row],[GameDate]])=6,"FRI", "SAT"))))))</f>
        <v>SAT</v>
      </c>
      <c r="AF125" s="2">
        <f>Table2[[#This Row],[ActualAwayScore]]-Table2[[#This Row],[PredictedAwayScore]]</f>
        <v>1</v>
      </c>
      <c r="AG125" s="2">
        <f>Table2[[#This Row],[ActualHomeScore]]-Table2[[#This Row],[PredictedHomeScore]]</f>
        <v>5</v>
      </c>
      <c r="AH125" s="2">
        <f t="shared" si="8"/>
        <v>-6</v>
      </c>
      <c r="AI125" s="2">
        <f t="shared" si="9"/>
        <v>15</v>
      </c>
    </row>
    <row r="126" spans="1:35" x14ac:dyDescent="0.25">
      <c r="A126" s="4">
        <v>45590</v>
      </c>
      <c r="B126" s="4">
        <v>45591</v>
      </c>
      <c r="C126" s="7" t="s">
        <v>236</v>
      </c>
      <c r="D126" s="2" t="s">
        <v>15</v>
      </c>
      <c r="E126" s="2" t="s">
        <v>28</v>
      </c>
      <c r="F126" s="2">
        <v>5</v>
      </c>
      <c r="G126" s="2">
        <v>3</v>
      </c>
      <c r="H126" s="2" t="str">
        <f t="shared" si="5"/>
        <v>UTA</v>
      </c>
      <c r="I126" s="2" t="s">
        <v>40</v>
      </c>
      <c r="J126" s="2">
        <v>2</v>
      </c>
      <c r="K126" s="2">
        <v>3</v>
      </c>
      <c r="L126" s="2" t="str">
        <f t="shared" si="6"/>
        <v>LAK</v>
      </c>
      <c r="M126" s="2" t="s">
        <v>40</v>
      </c>
      <c r="N126" s="2">
        <f>IF(ISBLANK(Table2[[#This Row],[ActualResult]]), 0, 1)</f>
        <v>1</v>
      </c>
      <c r="O126" s="2" t="str">
        <f>IF(ISBLANK(Table2[[#This Row],[ActualResult]]), "_", IF(Table2[[#This Row],[ActualWinner]]=Table2[[#This Row],[PredictedWinner]], "Y", "N"))</f>
        <v>N</v>
      </c>
      <c r="P126" s="2" t="str">
        <f>IF(Table2[[#This Row],[ActualAwayScore]]&gt;Table2[[#This Row],[PredictedAwayScore]], "N", IF(ISBLANK(Table2[[#This Row],[ActualResult]]), "_", IF(Table2[[#This Row],[ActualAwayScore]]=Table2[[#This Row],[PredictedAwayScore]], "Y", "N")))</f>
        <v>N</v>
      </c>
      <c r="Q126" s="2" t="str">
        <f>IF(Table2[[#This Row],[ActualHomeScore]]&gt;Table2[[#This Row],[PredictedHomeScore]],"N", IF(ISBLANK(Table2[[#This Row],[ActualResult]]), "_", IF(Table2[[#This Row],[ActualHomeScore]]=Table2[[#This Row],[PredictedHomeScore]], "Y", "N")))</f>
        <v>Y</v>
      </c>
      <c r="R126" s="2">
        <v>1</v>
      </c>
      <c r="S126" s="2" t="str">
        <f t="shared" si="7"/>
        <v>UTA</v>
      </c>
      <c r="T126" s="2">
        <f>IF(INDEX(StatsRegularSeason20242025!$A$2:$C$33,MATCH(Table2[[#This Row],[AwayTeam]],StatsRegularSeason20242025!$A$2:$A$33,0),2)=INDEX(StatsRegularSeason20242025!$A$2:$C$33,MATCH(Table2[[#This Row],[HomeTeam]],StatsRegularSeason20242025!$A$2:$A$33,0),2),1,0)</f>
        <v>1</v>
      </c>
      <c r="U126" s="2">
        <f>IF(INDEX(StatsRegularSeason20242025!$A$2:$C$33,MATCH(Table2[[#This Row],[AwayTeam]],StatsRegularSeason20242025!$A$2:$A$33,0),3)=INDEX(StatsRegularSeason20242025!$A$2:$C$33,MATCH(Table2[[#This Row],[HomeTeam]],StatsRegularSeason20242025!$A$2:$A$33,0),3),1,0)</f>
        <v>0</v>
      </c>
      <c r="V126" s="2">
        <f>IF(Table2[[#This Row],[InterConf]]=1,IF(Table2[[#This Row],[InterDiv]]=0, 1, 0), 0)</f>
        <v>1</v>
      </c>
      <c r="W126" s="2">
        <f>IF(INDEX(StatsRegularSeason20242025!$A$2:$C$33,MATCH(Table2[[#This Row],[AwayTeam]],StatsRegularSeason20242025!$A$2:$A$33,0),2)&lt;&gt;INDEX(StatsRegularSeason20242025!$A$2:$C$33,MATCH(Table2[[#This Row],[HomeTeam]],StatsRegularSeason20242025!$A$2:$A$33,0),2),1,0)</f>
        <v>0</v>
      </c>
      <c r="X126" s="2"/>
      <c r="Y126" s="2"/>
      <c r="Z126" s="2">
        <f>IF(AND(Table2[[#This Row],[GameIsOver]]=1,Table2[[#This Row],[ActualHomeScore]]*Table2[[#This Row],[ActualAwayScore]]=0), 1,0)</f>
        <v>0</v>
      </c>
      <c r="AA126" s="2">
        <f>IF(Table2[[#This Row],[GameIsOver]]=0,0, IF(Table2[[#This Row],[ActualWinner]]=Table2[[#This Row],[AwayTeam]], 2, IF(OR(Table2[[#This Row],[ActualResult]]="OT", Table2[[#This Row],[ActualResult]]="SO"), 1, 0)))</f>
        <v>0</v>
      </c>
      <c r="AB126" s="2">
        <f>IF(Table2[[#This Row],[GameIsOver]]= 0, 0, IF(Table2[[#This Row],[ActualWinner]]=Table2[[#This Row],[HomeTeam]], 2, IF(OR(Table2[[#This Row],[ActualResult]]="OT", Table2[[#This Row],[ActualResult]]="SO"), 1, 0)))</f>
        <v>2</v>
      </c>
      <c r="AC126" s="33">
        <f>(($AR$11)*IF(Table2[[#This Row],[CorrectWinnerPrediction]]="Y", 1, 0))+(($AR$12)*IF(Table2[[#This Row],[CorrectAwayScorePrediction]]="Y", 1, 0))+(($AR$13)*IF(Table2[[#This Row],[CorrectHomeScorePrediction]]="Y", 1, 0))</f>
        <v>0.1</v>
      </c>
      <c r="AD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26" s="4" t="str">
        <f>IF(WEEKDAY(Table2[[#This Row],[GameDate]])=1,"SUN",IF(WEEKDAY(Table2[[#This Row],[GameDate]])=2,"MON",IF(WEEKDAY(Table2[[#This Row],[GameDate]])=3,"TUE",IF(WEEKDAY(Table2[[#This Row],[GameDate]])=4,"WED",IF(WEEKDAY(Table2[[#This Row],[GameDate]])=5,"THU",IF(WEEKDAY(Table2[[#This Row],[GameDate]])=6,"FRI", "SAT"))))))</f>
        <v>SAT</v>
      </c>
      <c r="AF126" s="2">
        <f>Table2[[#This Row],[ActualAwayScore]]-Table2[[#This Row],[PredictedAwayScore]]</f>
        <v>-3</v>
      </c>
      <c r="AG126" s="2">
        <f>Table2[[#This Row],[ActualHomeScore]]-Table2[[#This Row],[PredictedHomeScore]]</f>
        <v>0</v>
      </c>
      <c r="AH126" s="2">
        <f t="shared" si="8"/>
        <v>-6</v>
      </c>
      <c r="AI126" s="2">
        <f t="shared" si="9"/>
        <v>15</v>
      </c>
    </row>
    <row r="127" spans="1:35" x14ac:dyDescent="0.25">
      <c r="A127" s="4">
        <v>45590</v>
      </c>
      <c r="B127" s="4">
        <v>45591</v>
      </c>
      <c r="C127" s="7" t="s">
        <v>237</v>
      </c>
      <c r="D127" s="2" t="s">
        <v>18</v>
      </c>
      <c r="E127" s="2" t="s">
        <v>16</v>
      </c>
      <c r="F127" s="2">
        <v>4</v>
      </c>
      <c r="G127" s="2">
        <v>2</v>
      </c>
      <c r="H127" s="2" t="str">
        <f t="shared" si="5"/>
        <v>TOR</v>
      </c>
      <c r="I127" s="2" t="s">
        <v>40</v>
      </c>
      <c r="J127" s="2">
        <v>3</v>
      </c>
      <c r="K127" s="2">
        <v>4</v>
      </c>
      <c r="L127" s="2" t="str">
        <f t="shared" si="6"/>
        <v>BOS</v>
      </c>
      <c r="M127" s="2" t="s">
        <v>77</v>
      </c>
      <c r="N127" s="2">
        <f>IF(ISBLANK(Table2[[#This Row],[ActualResult]]), 0, 1)</f>
        <v>1</v>
      </c>
      <c r="O127" s="2" t="str">
        <f>IF(ISBLANK(Table2[[#This Row],[ActualResult]]), "_", IF(Table2[[#This Row],[ActualWinner]]=Table2[[#This Row],[PredictedWinner]], "Y", "N"))</f>
        <v>N</v>
      </c>
      <c r="P127" s="2" t="str">
        <f>IF(Table2[[#This Row],[ActualAwayScore]]&gt;Table2[[#This Row],[PredictedAwayScore]], "N", IF(ISBLANK(Table2[[#This Row],[ActualResult]]), "_", IF(Table2[[#This Row],[ActualAwayScore]]=Table2[[#This Row],[PredictedAwayScore]], "Y", "N")))</f>
        <v>N</v>
      </c>
      <c r="Q127" s="2" t="str">
        <f>IF(Table2[[#This Row],[ActualHomeScore]]&gt;Table2[[#This Row],[PredictedHomeScore]],"N", IF(ISBLANK(Table2[[#This Row],[ActualResult]]), "_", IF(Table2[[#This Row],[ActualHomeScore]]=Table2[[#This Row],[PredictedHomeScore]], "Y", "N")))</f>
        <v>N</v>
      </c>
      <c r="R127" s="2">
        <v>1</v>
      </c>
      <c r="S127" s="2" t="str">
        <f t="shared" si="7"/>
        <v>TOR</v>
      </c>
      <c r="T127" s="2">
        <f>IF(INDEX(StatsRegularSeason20242025!$A$2:$C$33,MATCH(Table2[[#This Row],[AwayTeam]],StatsRegularSeason20242025!$A$2:$A$33,0),2)=INDEX(StatsRegularSeason20242025!$A$2:$C$33,MATCH(Table2[[#This Row],[HomeTeam]],StatsRegularSeason20242025!$A$2:$A$33,0),2),1,0)</f>
        <v>1</v>
      </c>
      <c r="U127" s="2">
        <f>IF(INDEX(StatsRegularSeason20242025!$A$2:$C$33,MATCH(Table2[[#This Row],[AwayTeam]],StatsRegularSeason20242025!$A$2:$A$33,0),3)=INDEX(StatsRegularSeason20242025!$A$2:$C$33,MATCH(Table2[[#This Row],[HomeTeam]],StatsRegularSeason20242025!$A$2:$A$33,0),3),1,0)</f>
        <v>1</v>
      </c>
      <c r="V127" s="2">
        <f>IF(Table2[[#This Row],[InterConf]]=1,IF(Table2[[#This Row],[InterDiv]]=0, 1, 0), 0)</f>
        <v>0</v>
      </c>
      <c r="W127" s="2">
        <f>IF(INDEX(StatsRegularSeason20242025!$A$2:$C$33,MATCH(Table2[[#This Row],[AwayTeam]],StatsRegularSeason20242025!$A$2:$A$33,0),2)&lt;&gt;INDEX(StatsRegularSeason20242025!$A$2:$C$33,MATCH(Table2[[#This Row],[HomeTeam]],StatsRegularSeason20242025!$A$2:$A$33,0),2),1,0)</f>
        <v>0</v>
      </c>
      <c r="X127" s="2"/>
      <c r="Y127" s="2"/>
      <c r="Z127" s="2">
        <f>IF(AND(Table2[[#This Row],[GameIsOver]]=1,Table2[[#This Row],[ActualHomeScore]]*Table2[[#This Row],[ActualAwayScore]]=0), 1,0)</f>
        <v>0</v>
      </c>
      <c r="AA127" s="2">
        <f>IF(Table2[[#This Row],[GameIsOver]]=0,0, IF(Table2[[#This Row],[ActualWinner]]=Table2[[#This Row],[AwayTeam]], 2, IF(OR(Table2[[#This Row],[ActualResult]]="OT", Table2[[#This Row],[ActualResult]]="SO"), 1, 0)))</f>
        <v>1</v>
      </c>
      <c r="AB127" s="2">
        <f>IF(Table2[[#This Row],[GameIsOver]]= 0, 0, IF(Table2[[#This Row],[ActualWinner]]=Table2[[#This Row],[HomeTeam]], 2, IF(OR(Table2[[#This Row],[ActualResult]]="OT", Table2[[#This Row],[ActualResult]]="SO"), 1, 0)))</f>
        <v>2</v>
      </c>
      <c r="AC127" s="33">
        <f>(($AR$11)*IF(Table2[[#This Row],[CorrectWinnerPrediction]]="Y", 1, 0))+(($AR$12)*IF(Table2[[#This Row],[CorrectAwayScorePrediction]]="Y", 1, 0))+(($AR$13)*IF(Table2[[#This Row],[CorrectHomeScorePrediction]]="Y", 1, 0))</f>
        <v>0</v>
      </c>
      <c r="AD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 s="4" t="str">
        <f>IF(WEEKDAY(Table2[[#This Row],[GameDate]])=1,"SUN",IF(WEEKDAY(Table2[[#This Row],[GameDate]])=2,"MON",IF(WEEKDAY(Table2[[#This Row],[GameDate]])=3,"TUE",IF(WEEKDAY(Table2[[#This Row],[GameDate]])=4,"WED",IF(WEEKDAY(Table2[[#This Row],[GameDate]])=5,"THU",IF(WEEKDAY(Table2[[#This Row],[GameDate]])=6,"FRI", "SAT"))))))</f>
        <v>SAT</v>
      </c>
      <c r="AF127" s="2">
        <f>Table2[[#This Row],[ActualAwayScore]]-Table2[[#This Row],[PredictedAwayScore]]</f>
        <v>-1</v>
      </c>
      <c r="AG127" s="2">
        <f>Table2[[#This Row],[ActualHomeScore]]-Table2[[#This Row],[PredictedHomeScore]]</f>
        <v>2</v>
      </c>
      <c r="AH127" s="2">
        <f t="shared" si="8"/>
        <v>-6</v>
      </c>
      <c r="AI127" s="2">
        <f t="shared" si="9"/>
        <v>15</v>
      </c>
    </row>
    <row r="128" spans="1:35" x14ac:dyDescent="0.25">
      <c r="A128" s="4">
        <v>45590</v>
      </c>
      <c r="B128" s="4">
        <v>45591</v>
      </c>
      <c r="C128" s="7" t="s">
        <v>238</v>
      </c>
      <c r="D128" s="2" t="s">
        <v>13</v>
      </c>
      <c r="E128" s="2" t="s">
        <v>19</v>
      </c>
      <c r="F128" s="2">
        <v>4</v>
      </c>
      <c r="G128" s="2">
        <v>1</v>
      </c>
      <c r="H128" s="2" t="str">
        <f t="shared" si="5"/>
        <v>STL</v>
      </c>
      <c r="I128" s="2" t="s">
        <v>40</v>
      </c>
      <c r="J128" s="2">
        <v>2</v>
      </c>
      <c r="K128" s="2">
        <v>5</v>
      </c>
      <c r="L128" s="2" t="str">
        <f t="shared" si="6"/>
        <v>MTL</v>
      </c>
      <c r="M128" s="2" t="s">
        <v>40</v>
      </c>
      <c r="N128" s="2">
        <f>IF(ISBLANK(Table2[[#This Row],[ActualResult]]), 0, 1)</f>
        <v>1</v>
      </c>
      <c r="O128" s="2" t="str">
        <f>IF(ISBLANK(Table2[[#This Row],[ActualResult]]), "_", IF(Table2[[#This Row],[ActualWinner]]=Table2[[#This Row],[PredictedWinner]], "Y", "N"))</f>
        <v>N</v>
      </c>
      <c r="P128" s="2" t="str">
        <f>IF(Table2[[#This Row],[ActualAwayScore]]&gt;Table2[[#This Row],[PredictedAwayScore]], "N", IF(ISBLANK(Table2[[#This Row],[ActualResult]]), "_", IF(Table2[[#This Row],[ActualAwayScore]]=Table2[[#This Row],[PredictedAwayScore]], "Y", "N")))</f>
        <v>N</v>
      </c>
      <c r="Q128" s="2" t="str">
        <f>IF(Table2[[#This Row],[ActualHomeScore]]&gt;Table2[[#This Row],[PredictedHomeScore]],"N", IF(ISBLANK(Table2[[#This Row],[ActualResult]]), "_", IF(Table2[[#This Row],[ActualHomeScore]]=Table2[[#This Row],[PredictedHomeScore]], "Y", "N")))</f>
        <v>N</v>
      </c>
      <c r="R128" s="2">
        <v>0</v>
      </c>
      <c r="S128" s="2" t="str">
        <f t="shared" si="7"/>
        <v>STL</v>
      </c>
      <c r="T128" s="2">
        <f>IF(INDEX(StatsRegularSeason20242025!$A$2:$C$33,MATCH(Table2[[#This Row],[AwayTeam]],StatsRegularSeason20242025!$A$2:$A$33,0),2)=INDEX(StatsRegularSeason20242025!$A$2:$C$33,MATCH(Table2[[#This Row],[HomeTeam]],StatsRegularSeason20242025!$A$2:$A$33,0),2),1,0)</f>
        <v>0</v>
      </c>
      <c r="U128" s="2">
        <f>IF(INDEX(StatsRegularSeason20242025!$A$2:$C$33,MATCH(Table2[[#This Row],[AwayTeam]],StatsRegularSeason20242025!$A$2:$A$33,0),3)=INDEX(StatsRegularSeason20242025!$A$2:$C$33,MATCH(Table2[[#This Row],[HomeTeam]],StatsRegularSeason20242025!$A$2:$A$33,0),3),1,0)</f>
        <v>0</v>
      </c>
      <c r="V128" s="2">
        <f>IF(Table2[[#This Row],[InterConf]]=1,IF(Table2[[#This Row],[InterDiv]]=0, 1, 0), 0)</f>
        <v>0</v>
      </c>
      <c r="W128" s="2">
        <f>IF(INDEX(StatsRegularSeason20242025!$A$2:$C$33,MATCH(Table2[[#This Row],[AwayTeam]],StatsRegularSeason20242025!$A$2:$A$33,0),2)&lt;&gt;INDEX(StatsRegularSeason20242025!$A$2:$C$33,MATCH(Table2[[#This Row],[HomeTeam]],StatsRegularSeason20242025!$A$2:$A$33,0),2),1,0)</f>
        <v>1</v>
      </c>
      <c r="X128" s="2"/>
      <c r="Y128" s="2"/>
      <c r="Z128" s="2">
        <f>IF(AND(Table2[[#This Row],[GameIsOver]]=1,Table2[[#This Row],[ActualHomeScore]]*Table2[[#This Row],[ActualAwayScore]]=0), 1,0)</f>
        <v>0</v>
      </c>
      <c r="AA128" s="2">
        <f>IF(Table2[[#This Row],[GameIsOver]]=0,0, IF(Table2[[#This Row],[ActualWinner]]=Table2[[#This Row],[AwayTeam]], 2, IF(OR(Table2[[#This Row],[ActualResult]]="OT", Table2[[#This Row],[ActualResult]]="SO"), 1, 0)))</f>
        <v>0</v>
      </c>
      <c r="AB128" s="2">
        <f>IF(Table2[[#This Row],[GameIsOver]]= 0, 0, IF(Table2[[#This Row],[ActualWinner]]=Table2[[#This Row],[HomeTeam]], 2, IF(OR(Table2[[#This Row],[ActualResult]]="OT", Table2[[#This Row],[ActualResult]]="SO"), 1, 0)))</f>
        <v>2</v>
      </c>
      <c r="AC128" s="33">
        <f>(($AR$11)*IF(Table2[[#This Row],[CorrectWinnerPrediction]]="Y", 1, 0))+(($AR$12)*IF(Table2[[#This Row],[CorrectAwayScorePrediction]]="Y", 1, 0))+(($AR$13)*IF(Table2[[#This Row],[CorrectHomeScorePrediction]]="Y", 1, 0))</f>
        <v>0</v>
      </c>
      <c r="AD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 s="4" t="str">
        <f>IF(WEEKDAY(Table2[[#This Row],[GameDate]])=1,"SUN",IF(WEEKDAY(Table2[[#This Row],[GameDate]])=2,"MON",IF(WEEKDAY(Table2[[#This Row],[GameDate]])=3,"TUE",IF(WEEKDAY(Table2[[#This Row],[GameDate]])=4,"WED",IF(WEEKDAY(Table2[[#This Row],[GameDate]])=5,"THU",IF(WEEKDAY(Table2[[#This Row],[GameDate]])=6,"FRI", "SAT"))))))</f>
        <v>SAT</v>
      </c>
      <c r="AF128" s="2">
        <f>Table2[[#This Row],[ActualAwayScore]]-Table2[[#This Row],[PredictedAwayScore]]</f>
        <v>-2</v>
      </c>
      <c r="AG128" s="2">
        <f>Table2[[#This Row],[ActualHomeScore]]-Table2[[#This Row],[PredictedHomeScore]]</f>
        <v>4</v>
      </c>
      <c r="AH128" s="2">
        <f t="shared" si="8"/>
        <v>-6</v>
      </c>
      <c r="AI128" s="2">
        <f t="shared" si="9"/>
        <v>15</v>
      </c>
    </row>
    <row r="129" spans="1:35" x14ac:dyDescent="0.25">
      <c r="A129" s="4">
        <v>45590</v>
      </c>
      <c r="B129" s="4">
        <v>45591</v>
      </c>
      <c r="C129" s="7" t="s">
        <v>239</v>
      </c>
      <c r="D129" s="2" t="s">
        <v>46</v>
      </c>
      <c r="E129" s="2" t="s">
        <v>43</v>
      </c>
      <c r="F129" s="2">
        <v>3</v>
      </c>
      <c r="G129" s="2">
        <v>5</v>
      </c>
      <c r="H129" s="2" t="str">
        <f t="shared" si="5"/>
        <v>TBL</v>
      </c>
      <c r="I129" s="2" t="s">
        <v>40</v>
      </c>
      <c r="J129" s="2">
        <v>0</v>
      </c>
      <c r="K129" s="2">
        <v>3</v>
      </c>
      <c r="L129" s="2" t="str">
        <f t="shared" si="6"/>
        <v>TBL</v>
      </c>
      <c r="M129" s="2" t="s">
        <v>40</v>
      </c>
      <c r="N129" s="2">
        <f>IF(ISBLANK(Table2[[#This Row],[ActualResult]]), 0, 1)</f>
        <v>1</v>
      </c>
      <c r="O129" s="2" t="str">
        <f>IF(ISBLANK(Table2[[#This Row],[ActualResult]]), "_", IF(Table2[[#This Row],[ActualWinner]]=Table2[[#This Row],[PredictedWinner]], "Y", "N"))</f>
        <v>Y</v>
      </c>
      <c r="P129" s="2" t="str">
        <f>IF(Table2[[#This Row],[ActualAwayScore]]&gt;Table2[[#This Row],[PredictedAwayScore]], "N", IF(ISBLANK(Table2[[#This Row],[ActualResult]]), "_", IF(Table2[[#This Row],[ActualAwayScore]]=Table2[[#This Row],[PredictedAwayScore]], "Y", "N")))</f>
        <v>N</v>
      </c>
      <c r="Q129" s="2" t="str">
        <f>IF(Table2[[#This Row],[ActualHomeScore]]&gt;Table2[[#This Row],[PredictedHomeScore]],"N", IF(ISBLANK(Table2[[#This Row],[ActualResult]]), "_", IF(Table2[[#This Row],[ActualHomeScore]]=Table2[[#This Row],[PredictedHomeScore]], "Y", "N")))</f>
        <v>N</v>
      </c>
      <c r="R129" s="2">
        <v>0</v>
      </c>
      <c r="S129" s="2" t="str">
        <f t="shared" si="7"/>
        <v>WSH</v>
      </c>
      <c r="T129" s="2">
        <f>IF(INDEX(StatsRegularSeason20242025!$A$2:$C$33,MATCH(Table2[[#This Row],[AwayTeam]],StatsRegularSeason20242025!$A$2:$A$33,0),2)=INDEX(StatsRegularSeason20242025!$A$2:$C$33,MATCH(Table2[[#This Row],[HomeTeam]],StatsRegularSeason20242025!$A$2:$A$33,0),2),1,0)</f>
        <v>1</v>
      </c>
      <c r="U129" s="2">
        <f>IF(INDEX(StatsRegularSeason20242025!$A$2:$C$33,MATCH(Table2[[#This Row],[AwayTeam]],StatsRegularSeason20242025!$A$2:$A$33,0),3)=INDEX(StatsRegularSeason20242025!$A$2:$C$33,MATCH(Table2[[#This Row],[HomeTeam]],StatsRegularSeason20242025!$A$2:$A$33,0),3),1,0)</f>
        <v>0</v>
      </c>
      <c r="V129" s="2">
        <f>IF(Table2[[#This Row],[InterConf]]=1,IF(Table2[[#This Row],[InterDiv]]=0, 1, 0), 0)</f>
        <v>1</v>
      </c>
      <c r="W129" s="2">
        <f>IF(INDEX(StatsRegularSeason20242025!$A$2:$C$33,MATCH(Table2[[#This Row],[AwayTeam]],StatsRegularSeason20242025!$A$2:$A$33,0),2)&lt;&gt;INDEX(StatsRegularSeason20242025!$A$2:$C$33,MATCH(Table2[[#This Row],[HomeTeam]],StatsRegularSeason20242025!$A$2:$A$33,0),2),1,0)</f>
        <v>0</v>
      </c>
      <c r="X129" s="2"/>
      <c r="Y129" s="2"/>
      <c r="Z129" s="2">
        <f>IF(AND(Table2[[#This Row],[GameIsOver]]=1,Table2[[#This Row],[ActualHomeScore]]*Table2[[#This Row],[ActualAwayScore]]=0), 1,0)</f>
        <v>1</v>
      </c>
      <c r="AA129" s="2">
        <f>IF(Table2[[#This Row],[GameIsOver]]=0,0, IF(Table2[[#This Row],[ActualWinner]]=Table2[[#This Row],[AwayTeam]], 2, IF(OR(Table2[[#This Row],[ActualResult]]="OT", Table2[[#This Row],[ActualResult]]="SO"), 1, 0)))</f>
        <v>0</v>
      </c>
      <c r="AB129" s="2">
        <f>IF(Table2[[#This Row],[GameIsOver]]= 0, 0, IF(Table2[[#This Row],[ActualWinner]]=Table2[[#This Row],[HomeTeam]], 2, IF(OR(Table2[[#This Row],[ActualResult]]="OT", Table2[[#This Row],[ActualResult]]="SO"), 1, 0)))</f>
        <v>2</v>
      </c>
      <c r="AC129" s="33">
        <f>(($AR$11)*IF(Table2[[#This Row],[CorrectWinnerPrediction]]="Y", 1, 0))+(($AR$12)*IF(Table2[[#This Row],[CorrectAwayScorePrediction]]="Y", 1, 0))+(($AR$13)*IF(Table2[[#This Row],[CorrectHomeScorePrediction]]="Y", 1, 0))</f>
        <v>0.8</v>
      </c>
      <c r="AD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29" s="4" t="str">
        <f>IF(WEEKDAY(Table2[[#This Row],[GameDate]])=1,"SUN",IF(WEEKDAY(Table2[[#This Row],[GameDate]])=2,"MON",IF(WEEKDAY(Table2[[#This Row],[GameDate]])=3,"TUE",IF(WEEKDAY(Table2[[#This Row],[GameDate]])=4,"WED",IF(WEEKDAY(Table2[[#This Row],[GameDate]])=5,"THU",IF(WEEKDAY(Table2[[#This Row],[GameDate]])=6,"FRI", "SAT"))))))</f>
        <v>SAT</v>
      </c>
      <c r="AF129" s="2">
        <f>Table2[[#This Row],[ActualAwayScore]]-Table2[[#This Row],[PredictedAwayScore]]</f>
        <v>-3</v>
      </c>
      <c r="AG129" s="2">
        <f>Table2[[#This Row],[ActualHomeScore]]-Table2[[#This Row],[PredictedHomeScore]]</f>
        <v>-2</v>
      </c>
      <c r="AH129" s="2">
        <f t="shared" si="8"/>
        <v>-6</v>
      </c>
      <c r="AI129" s="2">
        <f t="shared" si="9"/>
        <v>15</v>
      </c>
    </row>
    <row r="130" spans="1:35" x14ac:dyDescent="0.25">
      <c r="A130" s="4">
        <v>45590</v>
      </c>
      <c r="B130" s="4">
        <v>45591</v>
      </c>
      <c r="C130" s="7" t="s">
        <v>240</v>
      </c>
      <c r="D130" s="2" t="s">
        <v>47</v>
      </c>
      <c r="E130" s="2" t="s">
        <v>20</v>
      </c>
      <c r="F130" s="2">
        <v>2</v>
      </c>
      <c r="G130" s="2">
        <v>5</v>
      </c>
      <c r="H130" s="2" t="str">
        <f t="shared" si="5"/>
        <v>NYR</v>
      </c>
      <c r="I130" s="2" t="s">
        <v>40</v>
      </c>
      <c r="J130" s="2">
        <v>1</v>
      </c>
      <c r="K130" s="2">
        <v>2</v>
      </c>
      <c r="L130" s="2" t="str">
        <f t="shared" si="6"/>
        <v>NYR</v>
      </c>
      <c r="M130" s="2" t="s">
        <v>40</v>
      </c>
      <c r="N130" s="2">
        <f>IF(ISBLANK(Table2[[#This Row],[ActualResult]]), 0, 1)</f>
        <v>1</v>
      </c>
      <c r="O130" s="2" t="str">
        <f>IF(ISBLANK(Table2[[#This Row],[ActualResult]]), "_", IF(Table2[[#This Row],[ActualWinner]]=Table2[[#This Row],[PredictedWinner]], "Y", "N"))</f>
        <v>Y</v>
      </c>
      <c r="P130" s="2" t="str">
        <f>IF(Table2[[#This Row],[ActualAwayScore]]&gt;Table2[[#This Row],[PredictedAwayScore]], "N", IF(ISBLANK(Table2[[#This Row],[ActualResult]]), "_", IF(Table2[[#This Row],[ActualAwayScore]]=Table2[[#This Row],[PredictedAwayScore]], "Y", "N")))</f>
        <v>N</v>
      </c>
      <c r="Q130" s="2" t="str">
        <f>IF(Table2[[#This Row],[ActualHomeScore]]&gt;Table2[[#This Row],[PredictedHomeScore]],"N", IF(ISBLANK(Table2[[#This Row],[ActualResult]]), "_", IF(Table2[[#This Row],[ActualHomeScore]]=Table2[[#This Row],[PredictedHomeScore]], "Y", "N")))</f>
        <v>N</v>
      </c>
      <c r="R130" s="2">
        <v>0</v>
      </c>
      <c r="S130" s="2" t="str">
        <f t="shared" si="7"/>
        <v>ANA</v>
      </c>
      <c r="T130" s="2">
        <f>IF(INDEX(StatsRegularSeason20242025!$A$2:$C$33,MATCH(Table2[[#This Row],[AwayTeam]],StatsRegularSeason20242025!$A$2:$A$33,0),2)=INDEX(StatsRegularSeason20242025!$A$2:$C$33,MATCH(Table2[[#This Row],[HomeTeam]],StatsRegularSeason20242025!$A$2:$A$33,0),2),1,0)</f>
        <v>0</v>
      </c>
      <c r="U130" s="2">
        <f>IF(INDEX(StatsRegularSeason20242025!$A$2:$C$33,MATCH(Table2[[#This Row],[AwayTeam]],StatsRegularSeason20242025!$A$2:$A$33,0),3)=INDEX(StatsRegularSeason20242025!$A$2:$C$33,MATCH(Table2[[#This Row],[HomeTeam]],StatsRegularSeason20242025!$A$2:$A$33,0),3),1,0)</f>
        <v>0</v>
      </c>
      <c r="V130" s="2">
        <f>IF(Table2[[#This Row],[InterConf]]=1,IF(Table2[[#This Row],[InterDiv]]=0, 1, 0), 0)</f>
        <v>0</v>
      </c>
      <c r="W130" s="2">
        <f>IF(INDEX(StatsRegularSeason20242025!$A$2:$C$33,MATCH(Table2[[#This Row],[AwayTeam]],StatsRegularSeason20242025!$A$2:$A$33,0),2)&lt;&gt;INDEX(StatsRegularSeason20242025!$A$2:$C$33,MATCH(Table2[[#This Row],[HomeTeam]],StatsRegularSeason20242025!$A$2:$A$33,0),2),1,0)</f>
        <v>1</v>
      </c>
      <c r="X130" s="2"/>
      <c r="Y130" s="2"/>
      <c r="Z130" s="2">
        <f>IF(AND(Table2[[#This Row],[GameIsOver]]=1,Table2[[#This Row],[ActualHomeScore]]*Table2[[#This Row],[ActualAwayScore]]=0), 1,0)</f>
        <v>0</v>
      </c>
      <c r="AA130" s="2">
        <f>IF(Table2[[#This Row],[GameIsOver]]=0,0, IF(Table2[[#This Row],[ActualWinner]]=Table2[[#This Row],[AwayTeam]], 2, IF(OR(Table2[[#This Row],[ActualResult]]="OT", Table2[[#This Row],[ActualResult]]="SO"), 1, 0)))</f>
        <v>0</v>
      </c>
      <c r="AB130" s="2">
        <f>IF(Table2[[#This Row],[GameIsOver]]= 0, 0, IF(Table2[[#This Row],[ActualWinner]]=Table2[[#This Row],[HomeTeam]], 2, IF(OR(Table2[[#This Row],[ActualResult]]="OT", Table2[[#This Row],[ActualResult]]="SO"), 1, 0)))</f>
        <v>2</v>
      </c>
      <c r="AC130" s="33">
        <f>(($AR$11)*IF(Table2[[#This Row],[CorrectWinnerPrediction]]="Y", 1, 0))+(($AR$12)*IF(Table2[[#This Row],[CorrectAwayScorePrediction]]="Y", 1, 0))+(($AR$13)*IF(Table2[[#This Row],[CorrectHomeScorePrediction]]="Y", 1, 0))</f>
        <v>0.8</v>
      </c>
      <c r="AD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0" s="4" t="str">
        <f>IF(WEEKDAY(Table2[[#This Row],[GameDate]])=1,"SUN",IF(WEEKDAY(Table2[[#This Row],[GameDate]])=2,"MON",IF(WEEKDAY(Table2[[#This Row],[GameDate]])=3,"TUE",IF(WEEKDAY(Table2[[#This Row],[GameDate]])=4,"WED",IF(WEEKDAY(Table2[[#This Row],[GameDate]])=5,"THU",IF(WEEKDAY(Table2[[#This Row],[GameDate]])=6,"FRI", "SAT"))))))</f>
        <v>SAT</v>
      </c>
      <c r="AF130" s="2">
        <f>Table2[[#This Row],[ActualAwayScore]]-Table2[[#This Row],[PredictedAwayScore]]</f>
        <v>-1</v>
      </c>
      <c r="AG130" s="2">
        <f>Table2[[#This Row],[ActualHomeScore]]-Table2[[#This Row],[PredictedHomeScore]]</f>
        <v>-3</v>
      </c>
      <c r="AH130" s="2">
        <f t="shared" si="8"/>
        <v>-6</v>
      </c>
      <c r="AI130" s="2">
        <f t="shared" si="9"/>
        <v>15</v>
      </c>
    </row>
    <row r="131" spans="1:35" x14ac:dyDescent="0.25">
      <c r="A131" s="4">
        <v>45590</v>
      </c>
      <c r="B131" s="4">
        <v>45591</v>
      </c>
      <c r="C131" s="7" t="s">
        <v>241</v>
      </c>
      <c r="D131" s="2" t="s">
        <v>22</v>
      </c>
      <c r="E131" s="2" t="s">
        <v>24</v>
      </c>
      <c r="F131" s="2">
        <v>1</v>
      </c>
      <c r="G131" s="2">
        <v>2</v>
      </c>
      <c r="H131" s="2" t="str">
        <f t="shared" ref="H131:H194" si="10">IF(AND(ISBLANK($F131),ISBLANK($G131)),"_",IF($F131&gt;$G131,$D131,$E131))</f>
        <v>CGY</v>
      </c>
      <c r="I131" s="2" t="s">
        <v>40</v>
      </c>
      <c r="J131" s="2">
        <v>5</v>
      </c>
      <c r="K131" s="2">
        <v>3</v>
      </c>
      <c r="L131" s="2" t="str">
        <f t="shared" ref="L131:L194" si="11">IF(OR($J131=$K131,AND(ISBLANK($J131),ISBLANK($K131))),"_",IF($J131&gt;$K131,$D131,$E131))</f>
        <v>WPG</v>
      </c>
      <c r="M131" s="2" t="s">
        <v>40</v>
      </c>
      <c r="N131" s="2">
        <f>IF(ISBLANK(Table2[[#This Row],[ActualResult]]), 0, 1)</f>
        <v>1</v>
      </c>
      <c r="O131" s="2" t="str">
        <f>IF(ISBLANK(Table2[[#This Row],[ActualResult]]), "_", IF(Table2[[#This Row],[ActualWinner]]=Table2[[#This Row],[PredictedWinner]], "Y", "N"))</f>
        <v>N</v>
      </c>
      <c r="P131" s="2" t="str">
        <f>IF(Table2[[#This Row],[ActualAwayScore]]&gt;Table2[[#This Row],[PredictedAwayScore]], "N", IF(ISBLANK(Table2[[#This Row],[ActualResult]]), "_", IF(Table2[[#This Row],[ActualAwayScore]]=Table2[[#This Row],[PredictedAwayScore]], "Y", "N")))</f>
        <v>N</v>
      </c>
      <c r="Q131" s="2" t="str">
        <f>IF(Table2[[#This Row],[ActualHomeScore]]&gt;Table2[[#This Row],[PredictedHomeScore]],"N", IF(ISBLANK(Table2[[#This Row],[ActualResult]]), "_", IF(Table2[[#This Row],[ActualHomeScore]]=Table2[[#This Row],[PredictedHomeScore]], "Y", "N")))</f>
        <v>N</v>
      </c>
      <c r="R131" s="2">
        <v>1</v>
      </c>
      <c r="S131" s="2" t="str">
        <f t="shared" ref="S131:S194" si="12">IF($L131="_", "_", IF($L131=$D131,$E131,$D131))</f>
        <v>CGY</v>
      </c>
      <c r="T131" s="2">
        <f>IF(INDEX(StatsRegularSeason20242025!$A$2:$C$33,MATCH(Table2[[#This Row],[AwayTeam]],StatsRegularSeason20242025!$A$2:$A$33,0),2)=INDEX(StatsRegularSeason20242025!$A$2:$C$33,MATCH(Table2[[#This Row],[HomeTeam]],StatsRegularSeason20242025!$A$2:$A$33,0),2),1,0)</f>
        <v>1</v>
      </c>
      <c r="U131" s="2">
        <f>IF(INDEX(StatsRegularSeason20242025!$A$2:$C$33,MATCH(Table2[[#This Row],[AwayTeam]],StatsRegularSeason20242025!$A$2:$A$33,0),3)=INDEX(StatsRegularSeason20242025!$A$2:$C$33,MATCH(Table2[[#This Row],[HomeTeam]],StatsRegularSeason20242025!$A$2:$A$33,0),3),1,0)</f>
        <v>0</v>
      </c>
      <c r="V131" s="2">
        <f>IF(Table2[[#This Row],[InterConf]]=1,IF(Table2[[#This Row],[InterDiv]]=0, 1, 0), 0)</f>
        <v>1</v>
      </c>
      <c r="W131" s="2">
        <f>IF(INDEX(StatsRegularSeason20242025!$A$2:$C$33,MATCH(Table2[[#This Row],[AwayTeam]],StatsRegularSeason20242025!$A$2:$A$33,0),2)&lt;&gt;INDEX(StatsRegularSeason20242025!$A$2:$C$33,MATCH(Table2[[#This Row],[HomeTeam]],StatsRegularSeason20242025!$A$2:$A$33,0),2),1,0)</f>
        <v>0</v>
      </c>
      <c r="X131" s="2"/>
      <c r="Y131" s="2"/>
      <c r="Z131" s="2">
        <f>IF(AND(Table2[[#This Row],[GameIsOver]]=1,Table2[[#This Row],[ActualHomeScore]]*Table2[[#This Row],[ActualAwayScore]]=0), 1,0)</f>
        <v>0</v>
      </c>
      <c r="AA131" s="2">
        <f>IF(Table2[[#This Row],[GameIsOver]]=0,0, IF(Table2[[#This Row],[ActualWinner]]=Table2[[#This Row],[AwayTeam]], 2, IF(OR(Table2[[#This Row],[ActualResult]]="OT", Table2[[#This Row],[ActualResult]]="SO"), 1, 0)))</f>
        <v>2</v>
      </c>
      <c r="AB131" s="2">
        <f>IF(Table2[[#This Row],[GameIsOver]]= 0, 0, IF(Table2[[#This Row],[ActualWinner]]=Table2[[#This Row],[HomeTeam]], 2, IF(OR(Table2[[#This Row],[ActualResult]]="OT", Table2[[#This Row],[ActualResult]]="SO"), 1, 0)))</f>
        <v>0</v>
      </c>
      <c r="AC131" s="33">
        <f>(($AR$11)*IF(Table2[[#This Row],[CorrectWinnerPrediction]]="Y", 1, 0))+(($AR$12)*IF(Table2[[#This Row],[CorrectAwayScorePrediction]]="Y", 1, 0))+(($AR$13)*IF(Table2[[#This Row],[CorrectHomeScorePrediction]]="Y", 1, 0))</f>
        <v>0</v>
      </c>
      <c r="AD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 s="4" t="str">
        <f>IF(WEEKDAY(Table2[[#This Row],[GameDate]])=1,"SUN",IF(WEEKDAY(Table2[[#This Row],[GameDate]])=2,"MON",IF(WEEKDAY(Table2[[#This Row],[GameDate]])=3,"TUE",IF(WEEKDAY(Table2[[#This Row],[GameDate]])=4,"WED",IF(WEEKDAY(Table2[[#This Row],[GameDate]])=5,"THU",IF(WEEKDAY(Table2[[#This Row],[GameDate]])=6,"FRI", "SAT"))))))</f>
        <v>SAT</v>
      </c>
      <c r="AF131" s="2">
        <f>Table2[[#This Row],[ActualAwayScore]]-Table2[[#This Row],[PredictedAwayScore]]</f>
        <v>4</v>
      </c>
      <c r="AG131" s="2">
        <f>Table2[[#This Row],[ActualHomeScore]]-Table2[[#This Row],[PredictedHomeScore]]</f>
        <v>1</v>
      </c>
      <c r="AH131" s="2">
        <f t="shared" ref="AH131:AH194" si="13">SUMIF($B$3:$B$1315, $B131, $AF$3:$AF$1315)</f>
        <v>-6</v>
      </c>
      <c r="AI131" s="2">
        <f t="shared" ref="AI131:AI194" si="14">SUMIF($B$3:$B$1315, $B131, $AG$3:$AG$1315)</f>
        <v>15</v>
      </c>
    </row>
    <row r="132" spans="1:35" x14ac:dyDescent="0.25">
      <c r="A132" s="4">
        <v>45590</v>
      </c>
      <c r="B132" s="4">
        <v>45591</v>
      </c>
      <c r="C132" s="7" t="s">
        <v>242</v>
      </c>
      <c r="D132" s="2" t="s">
        <v>14</v>
      </c>
      <c r="E132" s="2" t="s">
        <v>33</v>
      </c>
      <c r="F132" s="2">
        <v>5</v>
      </c>
      <c r="G132" s="2">
        <v>0</v>
      </c>
      <c r="H132" s="2" t="str">
        <f t="shared" si="10"/>
        <v>FLA</v>
      </c>
      <c r="I132" s="2" t="s">
        <v>40</v>
      </c>
      <c r="J132" s="2">
        <v>6</v>
      </c>
      <c r="K132" s="2">
        <v>3</v>
      </c>
      <c r="L132" s="2" t="str">
        <f t="shared" si="11"/>
        <v>FLA</v>
      </c>
      <c r="M132" s="2" t="s">
        <v>40</v>
      </c>
      <c r="N132" s="2">
        <f>IF(ISBLANK(Table2[[#This Row],[ActualResult]]), 0, 1)</f>
        <v>1</v>
      </c>
      <c r="O132" s="2" t="str">
        <f>IF(ISBLANK(Table2[[#This Row],[ActualResult]]), "_", IF(Table2[[#This Row],[ActualWinner]]=Table2[[#This Row],[PredictedWinner]], "Y", "N"))</f>
        <v>Y</v>
      </c>
      <c r="P132" s="2" t="str">
        <f>IF(Table2[[#This Row],[ActualAwayScore]]&gt;Table2[[#This Row],[PredictedAwayScore]], "N", IF(ISBLANK(Table2[[#This Row],[ActualResult]]), "_", IF(Table2[[#This Row],[ActualAwayScore]]=Table2[[#This Row],[PredictedAwayScore]], "Y", "N")))</f>
        <v>N</v>
      </c>
      <c r="Q132" s="2" t="str">
        <f>IF(Table2[[#This Row],[ActualHomeScore]]&gt;Table2[[#This Row],[PredictedHomeScore]],"N", IF(ISBLANK(Table2[[#This Row],[ActualResult]]), "_", IF(Table2[[#This Row],[ActualHomeScore]]=Table2[[#This Row],[PredictedHomeScore]], "Y", "N")))</f>
        <v>N</v>
      </c>
      <c r="R132" s="2">
        <v>1</v>
      </c>
      <c r="S132" s="2" t="str">
        <f t="shared" si="12"/>
        <v>NYI</v>
      </c>
      <c r="T132" s="2">
        <f>IF(INDEX(StatsRegularSeason20242025!$A$2:$C$33,MATCH(Table2[[#This Row],[AwayTeam]],StatsRegularSeason20242025!$A$2:$A$33,0),2)=INDEX(StatsRegularSeason20242025!$A$2:$C$33,MATCH(Table2[[#This Row],[HomeTeam]],StatsRegularSeason20242025!$A$2:$A$33,0),2),1,0)</f>
        <v>1</v>
      </c>
      <c r="U132" s="2">
        <f>IF(INDEX(StatsRegularSeason20242025!$A$2:$C$33,MATCH(Table2[[#This Row],[AwayTeam]],StatsRegularSeason20242025!$A$2:$A$33,0),3)=INDEX(StatsRegularSeason20242025!$A$2:$C$33,MATCH(Table2[[#This Row],[HomeTeam]],StatsRegularSeason20242025!$A$2:$A$33,0),3),1,0)</f>
        <v>0</v>
      </c>
      <c r="V132" s="2">
        <f>IF(Table2[[#This Row],[InterConf]]=1,IF(Table2[[#This Row],[InterDiv]]=0, 1, 0), 0)</f>
        <v>1</v>
      </c>
      <c r="W132" s="2">
        <f>IF(INDEX(StatsRegularSeason20242025!$A$2:$C$33,MATCH(Table2[[#This Row],[AwayTeam]],StatsRegularSeason20242025!$A$2:$A$33,0),2)&lt;&gt;INDEX(StatsRegularSeason20242025!$A$2:$C$33,MATCH(Table2[[#This Row],[HomeTeam]],StatsRegularSeason20242025!$A$2:$A$33,0),2),1,0)</f>
        <v>0</v>
      </c>
      <c r="X132" s="2"/>
      <c r="Y132" s="2"/>
      <c r="Z132" s="2">
        <f>IF(AND(Table2[[#This Row],[GameIsOver]]=1,Table2[[#This Row],[ActualHomeScore]]*Table2[[#This Row],[ActualAwayScore]]=0), 1,0)</f>
        <v>0</v>
      </c>
      <c r="AA132" s="2">
        <f>IF(Table2[[#This Row],[GameIsOver]]=0,0, IF(Table2[[#This Row],[ActualWinner]]=Table2[[#This Row],[AwayTeam]], 2, IF(OR(Table2[[#This Row],[ActualResult]]="OT", Table2[[#This Row],[ActualResult]]="SO"), 1, 0)))</f>
        <v>2</v>
      </c>
      <c r="AB132" s="2">
        <f>IF(Table2[[#This Row],[GameIsOver]]= 0, 0, IF(Table2[[#This Row],[ActualWinner]]=Table2[[#This Row],[HomeTeam]], 2, IF(OR(Table2[[#This Row],[ActualResult]]="OT", Table2[[#This Row],[ActualResult]]="SO"), 1, 0)))</f>
        <v>0</v>
      </c>
      <c r="AC132" s="33">
        <f>(($AR$11)*IF(Table2[[#This Row],[CorrectWinnerPrediction]]="Y", 1, 0))+(($AR$12)*IF(Table2[[#This Row],[CorrectAwayScorePrediction]]="Y", 1, 0))+(($AR$13)*IF(Table2[[#This Row],[CorrectHomeScorePrediction]]="Y", 1, 0))</f>
        <v>0.8</v>
      </c>
      <c r="AD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2" s="4" t="str">
        <f>IF(WEEKDAY(Table2[[#This Row],[GameDate]])=1,"SUN",IF(WEEKDAY(Table2[[#This Row],[GameDate]])=2,"MON",IF(WEEKDAY(Table2[[#This Row],[GameDate]])=3,"TUE",IF(WEEKDAY(Table2[[#This Row],[GameDate]])=4,"WED",IF(WEEKDAY(Table2[[#This Row],[GameDate]])=5,"THU",IF(WEEKDAY(Table2[[#This Row],[GameDate]])=6,"FRI", "SAT"))))))</f>
        <v>SAT</v>
      </c>
      <c r="AF132" s="2">
        <f>Table2[[#This Row],[ActualAwayScore]]-Table2[[#This Row],[PredictedAwayScore]]</f>
        <v>1</v>
      </c>
      <c r="AG132" s="2">
        <f>Table2[[#This Row],[ActualHomeScore]]-Table2[[#This Row],[PredictedHomeScore]]</f>
        <v>3</v>
      </c>
      <c r="AH132" s="2">
        <f t="shared" si="13"/>
        <v>-6</v>
      </c>
      <c r="AI132" s="2">
        <f t="shared" si="14"/>
        <v>15</v>
      </c>
    </row>
    <row r="133" spans="1:35" x14ac:dyDescent="0.25">
      <c r="A133" s="4">
        <v>45590</v>
      </c>
      <c r="B133" s="4">
        <v>45591</v>
      </c>
      <c r="C133" s="7" t="s">
        <v>243</v>
      </c>
      <c r="D133" s="2" t="s">
        <v>36</v>
      </c>
      <c r="E133" s="2" t="s">
        <v>35</v>
      </c>
      <c r="F133" s="2">
        <v>5</v>
      </c>
      <c r="G133" s="2">
        <v>2</v>
      </c>
      <c r="H133" s="2" t="str">
        <f t="shared" si="10"/>
        <v>CBJ</v>
      </c>
      <c r="I133" s="2" t="s">
        <v>40</v>
      </c>
      <c r="J133" s="2">
        <v>3</v>
      </c>
      <c r="K133" s="2">
        <v>4</v>
      </c>
      <c r="L133" s="2" t="str">
        <f t="shared" si="11"/>
        <v>NSH</v>
      </c>
      <c r="M133" s="2" t="s">
        <v>77</v>
      </c>
      <c r="N133" s="2">
        <f>IF(ISBLANK(Table2[[#This Row],[ActualResult]]), 0, 1)</f>
        <v>1</v>
      </c>
      <c r="O133" s="2" t="str">
        <f>IF(ISBLANK(Table2[[#This Row],[ActualResult]]), "_", IF(Table2[[#This Row],[ActualWinner]]=Table2[[#This Row],[PredictedWinner]], "Y", "N"))</f>
        <v>N</v>
      </c>
      <c r="P133" s="2" t="str">
        <f>IF(Table2[[#This Row],[ActualAwayScore]]&gt;Table2[[#This Row],[PredictedAwayScore]], "N", IF(ISBLANK(Table2[[#This Row],[ActualResult]]), "_", IF(Table2[[#This Row],[ActualAwayScore]]=Table2[[#This Row],[PredictedAwayScore]], "Y", "N")))</f>
        <v>N</v>
      </c>
      <c r="Q133" s="2" t="str">
        <f>IF(Table2[[#This Row],[ActualHomeScore]]&gt;Table2[[#This Row],[PredictedHomeScore]],"N", IF(ISBLANK(Table2[[#This Row],[ActualResult]]), "_", IF(Table2[[#This Row],[ActualHomeScore]]=Table2[[#This Row],[PredictedHomeScore]], "Y", "N")))</f>
        <v>N</v>
      </c>
      <c r="R133" s="2">
        <v>1</v>
      </c>
      <c r="S133" s="2" t="str">
        <f t="shared" si="12"/>
        <v>CBJ</v>
      </c>
      <c r="T133" s="2">
        <f>IF(INDEX(StatsRegularSeason20242025!$A$2:$C$33,MATCH(Table2[[#This Row],[AwayTeam]],StatsRegularSeason20242025!$A$2:$A$33,0),2)=INDEX(StatsRegularSeason20242025!$A$2:$C$33,MATCH(Table2[[#This Row],[HomeTeam]],StatsRegularSeason20242025!$A$2:$A$33,0),2),1,0)</f>
        <v>0</v>
      </c>
      <c r="U133" s="2">
        <f>IF(INDEX(StatsRegularSeason20242025!$A$2:$C$33,MATCH(Table2[[#This Row],[AwayTeam]],StatsRegularSeason20242025!$A$2:$A$33,0),3)=INDEX(StatsRegularSeason20242025!$A$2:$C$33,MATCH(Table2[[#This Row],[HomeTeam]],StatsRegularSeason20242025!$A$2:$A$33,0),3),1,0)</f>
        <v>0</v>
      </c>
      <c r="V133" s="2">
        <f>IF(Table2[[#This Row],[InterConf]]=1,IF(Table2[[#This Row],[InterDiv]]=0, 1, 0), 0)</f>
        <v>0</v>
      </c>
      <c r="W133" s="2">
        <f>IF(INDEX(StatsRegularSeason20242025!$A$2:$C$33,MATCH(Table2[[#This Row],[AwayTeam]],StatsRegularSeason20242025!$A$2:$A$33,0),2)&lt;&gt;INDEX(StatsRegularSeason20242025!$A$2:$C$33,MATCH(Table2[[#This Row],[HomeTeam]],StatsRegularSeason20242025!$A$2:$A$33,0),2),1,0)</f>
        <v>1</v>
      </c>
      <c r="X133" s="2"/>
      <c r="Y133" s="2"/>
      <c r="Z133" s="2">
        <f>IF(AND(Table2[[#This Row],[GameIsOver]]=1,Table2[[#This Row],[ActualHomeScore]]*Table2[[#This Row],[ActualAwayScore]]=0), 1,0)</f>
        <v>0</v>
      </c>
      <c r="AA133" s="2">
        <f>IF(Table2[[#This Row],[GameIsOver]]=0,0, IF(Table2[[#This Row],[ActualWinner]]=Table2[[#This Row],[AwayTeam]], 2, IF(OR(Table2[[#This Row],[ActualResult]]="OT", Table2[[#This Row],[ActualResult]]="SO"), 1, 0)))</f>
        <v>1</v>
      </c>
      <c r="AB133" s="2">
        <f>IF(Table2[[#This Row],[GameIsOver]]= 0, 0, IF(Table2[[#This Row],[ActualWinner]]=Table2[[#This Row],[HomeTeam]], 2, IF(OR(Table2[[#This Row],[ActualResult]]="OT", Table2[[#This Row],[ActualResult]]="SO"), 1, 0)))</f>
        <v>2</v>
      </c>
      <c r="AC133" s="33">
        <f>(($AR$11)*IF(Table2[[#This Row],[CorrectWinnerPrediction]]="Y", 1, 0))+(($AR$12)*IF(Table2[[#This Row],[CorrectAwayScorePrediction]]="Y", 1, 0))+(($AR$13)*IF(Table2[[#This Row],[CorrectHomeScorePrediction]]="Y", 1, 0))</f>
        <v>0</v>
      </c>
      <c r="AD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3" s="4" t="str">
        <f>IF(WEEKDAY(Table2[[#This Row],[GameDate]])=1,"SUN",IF(WEEKDAY(Table2[[#This Row],[GameDate]])=2,"MON",IF(WEEKDAY(Table2[[#This Row],[GameDate]])=3,"TUE",IF(WEEKDAY(Table2[[#This Row],[GameDate]])=4,"WED",IF(WEEKDAY(Table2[[#This Row],[GameDate]])=5,"THU",IF(WEEKDAY(Table2[[#This Row],[GameDate]])=6,"FRI", "SAT"))))))</f>
        <v>SAT</v>
      </c>
      <c r="AF133" s="2">
        <f>Table2[[#This Row],[ActualAwayScore]]-Table2[[#This Row],[PredictedAwayScore]]</f>
        <v>-2</v>
      </c>
      <c r="AG133" s="2">
        <f>Table2[[#This Row],[ActualHomeScore]]-Table2[[#This Row],[PredictedHomeScore]]</f>
        <v>2</v>
      </c>
      <c r="AH133" s="2">
        <f t="shared" si="13"/>
        <v>-6</v>
      </c>
      <c r="AI133" s="2">
        <f t="shared" si="14"/>
        <v>15</v>
      </c>
    </row>
    <row r="134" spans="1:35" x14ac:dyDescent="0.25">
      <c r="A134" s="4">
        <v>45590</v>
      </c>
      <c r="B134" s="4">
        <v>45591</v>
      </c>
      <c r="C134" s="7" t="s">
        <v>244</v>
      </c>
      <c r="D134" s="2" t="s">
        <v>17</v>
      </c>
      <c r="E134" s="2" t="s">
        <v>34</v>
      </c>
      <c r="F134" s="2">
        <v>2</v>
      </c>
      <c r="G134" s="2">
        <v>4</v>
      </c>
      <c r="H134" s="2" t="str">
        <f t="shared" si="10"/>
        <v>DAL</v>
      </c>
      <c r="I134" s="2" t="s">
        <v>40</v>
      </c>
      <c r="J134" s="2">
        <v>2</v>
      </c>
      <c r="K134" s="2">
        <v>4</v>
      </c>
      <c r="L134" s="2" t="str">
        <f t="shared" si="11"/>
        <v>DAL</v>
      </c>
      <c r="M134" s="2" t="s">
        <v>40</v>
      </c>
      <c r="N134" s="2">
        <f>IF(ISBLANK(Table2[[#This Row],[ActualResult]]), 0, 1)</f>
        <v>1</v>
      </c>
      <c r="O134" s="2" t="str">
        <f>IF(ISBLANK(Table2[[#This Row],[ActualResult]]), "_", IF(Table2[[#This Row],[ActualWinner]]=Table2[[#This Row],[PredictedWinner]], "Y", "N"))</f>
        <v>Y</v>
      </c>
      <c r="P134" s="2" t="str">
        <f>IF(Table2[[#This Row],[ActualAwayScore]]&gt;Table2[[#This Row],[PredictedAwayScore]], "N", IF(ISBLANK(Table2[[#This Row],[ActualResult]]), "_", IF(Table2[[#This Row],[ActualAwayScore]]=Table2[[#This Row],[PredictedAwayScore]], "Y", "N")))</f>
        <v>Y</v>
      </c>
      <c r="Q134" s="2" t="str">
        <f>IF(Table2[[#This Row],[ActualHomeScore]]&gt;Table2[[#This Row],[PredictedHomeScore]],"N", IF(ISBLANK(Table2[[#This Row],[ActualResult]]), "_", IF(Table2[[#This Row],[ActualHomeScore]]=Table2[[#This Row],[PredictedHomeScore]], "Y", "N")))</f>
        <v>Y</v>
      </c>
      <c r="R134" s="2">
        <v>0</v>
      </c>
      <c r="S134" s="2" t="str">
        <f t="shared" si="12"/>
        <v>CHI</v>
      </c>
      <c r="T134" s="2">
        <f>IF(INDEX(StatsRegularSeason20242025!$A$2:$C$33,MATCH(Table2[[#This Row],[AwayTeam]],StatsRegularSeason20242025!$A$2:$A$33,0),2)=INDEX(StatsRegularSeason20242025!$A$2:$C$33,MATCH(Table2[[#This Row],[HomeTeam]],StatsRegularSeason20242025!$A$2:$A$33,0),2),1,0)</f>
        <v>1</v>
      </c>
      <c r="U134" s="2">
        <f>IF(INDEX(StatsRegularSeason20242025!$A$2:$C$33,MATCH(Table2[[#This Row],[AwayTeam]],StatsRegularSeason20242025!$A$2:$A$33,0),3)=INDEX(StatsRegularSeason20242025!$A$2:$C$33,MATCH(Table2[[#This Row],[HomeTeam]],StatsRegularSeason20242025!$A$2:$A$33,0),3),1,0)</f>
        <v>1</v>
      </c>
      <c r="V134" s="2">
        <f>IF(Table2[[#This Row],[InterConf]]=1,IF(Table2[[#This Row],[InterDiv]]=0, 1, 0), 0)</f>
        <v>0</v>
      </c>
      <c r="W134" s="2">
        <f>IF(INDEX(StatsRegularSeason20242025!$A$2:$C$33,MATCH(Table2[[#This Row],[AwayTeam]],StatsRegularSeason20242025!$A$2:$A$33,0),2)&lt;&gt;INDEX(StatsRegularSeason20242025!$A$2:$C$33,MATCH(Table2[[#This Row],[HomeTeam]],StatsRegularSeason20242025!$A$2:$A$33,0),2),1,0)</f>
        <v>0</v>
      </c>
      <c r="X134" s="2"/>
      <c r="Y134" s="2"/>
      <c r="Z134" s="2">
        <f>IF(AND(Table2[[#This Row],[GameIsOver]]=1,Table2[[#This Row],[ActualHomeScore]]*Table2[[#This Row],[ActualAwayScore]]=0), 1,0)</f>
        <v>0</v>
      </c>
      <c r="AA134" s="2">
        <f>IF(Table2[[#This Row],[GameIsOver]]=0,0, IF(Table2[[#This Row],[ActualWinner]]=Table2[[#This Row],[AwayTeam]], 2, IF(OR(Table2[[#This Row],[ActualResult]]="OT", Table2[[#This Row],[ActualResult]]="SO"), 1, 0)))</f>
        <v>0</v>
      </c>
      <c r="AB134" s="2">
        <f>IF(Table2[[#This Row],[GameIsOver]]= 0, 0, IF(Table2[[#This Row],[ActualWinner]]=Table2[[#This Row],[HomeTeam]], 2, IF(OR(Table2[[#This Row],[ActualResult]]="OT", Table2[[#This Row],[ActualResult]]="SO"), 1, 0)))</f>
        <v>2</v>
      </c>
      <c r="AC134" s="33">
        <f>(($AR$11)*IF(Table2[[#This Row],[CorrectWinnerPrediction]]="Y", 1, 0))+(($AR$12)*IF(Table2[[#This Row],[CorrectAwayScorePrediction]]="Y", 1, 0))+(($AR$13)*IF(Table2[[#This Row],[CorrectHomeScorePrediction]]="Y", 1, 0))</f>
        <v>1</v>
      </c>
      <c r="AD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4" s="4" t="str">
        <f>IF(WEEKDAY(Table2[[#This Row],[GameDate]])=1,"SUN",IF(WEEKDAY(Table2[[#This Row],[GameDate]])=2,"MON",IF(WEEKDAY(Table2[[#This Row],[GameDate]])=3,"TUE",IF(WEEKDAY(Table2[[#This Row],[GameDate]])=4,"WED",IF(WEEKDAY(Table2[[#This Row],[GameDate]])=5,"THU",IF(WEEKDAY(Table2[[#This Row],[GameDate]])=6,"FRI", "SAT"))))))</f>
        <v>SAT</v>
      </c>
      <c r="AF134" s="2">
        <f>Table2[[#This Row],[ActualAwayScore]]-Table2[[#This Row],[PredictedAwayScore]]</f>
        <v>0</v>
      </c>
      <c r="AG134" s="2">
        <f>Table2[[#This Row],[ActualHomeScore]]-Table2[[#This Row],[PredictedHomeScore]]</f>
        <v>0</v>
      </c>
      <c r="AH134" s="2">
        <f t="shared" si="13"/>
        <v>-6</v>
      </c>
      <c r="AI134" s="2">
        <f t="shared" si="14"/>
        <v>15</v>
      </c>
    </row>
    <row r="135" spans="1:35" x14ac:dyDescent="0.25">
      <c r="A135" s="4">
        <v>45590</v>
      </c>
      <c r="B135" s="4">
        <v>45591</v>
      </c>
      <c r="C135" s="7" t="s">
        <v>245</v>
      </c>
      <c r="D135" s="2" t="s">
        <v>21</v>
      </c>
      <c r="E135" s="2" t="s">
        <v>25</v>
      </c>
      <c r="F135" s="2">
        <v>6</v>
      </c>
      <c r="G135" s="2">
        <v>4</v>
      </c>
      <c r="H135" s="2" t="str">
        <f t="shared" si="10"/>
        <v>PIT</v>
      </c>
      <c r="I135" s="2" t="s">
        <v>40</v>
      </c>
      <c r="J135" s="2">
        <v>3</v>
      </c>
      <c r="K135" s="2">
        <v>4</v>
      </c>
      <c r="L135" s="2" t="str">
        <f t="shared" si="11"/>
        <v>VAN</v>
      </c>
      <c r="M135" s="2" t="s">
        <v>40</v>
      </c>
      <c r="N135" s="2">
        <f>IF(ISBLANK(Table2[[#This Row],[ActualResult]]), 0, 1)</f>
        <v>1</v>
      </c>
      <c r="O135" s="2" t="str">
        <f>IF(ISBLANK(Table2[[#This Row],[ActualResult]]), "_", IF(Table2[[#This Row],[ActualWinner]]=Table2[[#This Row],[PredictedWinner]], "Y", "N"))</f>
        <v>N</v>
      </c>
      <c r="P135" s="2" t="str">
        <f>IF(Table2[[#This Row],[ActualAwayScore]]&gt;Table2[[#This Row],[PredictedAwayScore]], "N", IF(ISBLANK(Table2[[#This Row],[ActualResult]]), "_", IF(Table2[[#This Row],[ActualAwayScore]]=Table2[[#This Row],[PredictedAwayScore]], "Y", "N")))</f>
        <v>N</v>
      </c>
      <c r="Q135" s="2" t="str">
        <f>IF(Table2[[#This Row],[ActualHomeScore]]&gt;Table2[[#This Row],[PredictedHomeScore]],"N", IF(ISBLANK(Table2[[#This Row],[ActualResult]]), "_", IF(Table2[[#This Row],[ActualHomeScore]]=Table2[[#This Row],[PredictedHomeScore]], "Y", "N")))</f>
        <v>Y</v>
      </c>
      <c r="R135" s="2">
        <v>1</v>
      </c>
      <c r="S135" s="2" t="str">
        <f t="shared" si="12"/>
        <v>PIT</v>
      </c>
      <c r="T135" s="2">
        <f>IF(INDEX(StatsRegularSeason20242025!$A$2:$C$33,MATCH(Table2[[#This Row],[AwayTeam]],StatsRegularSeason20242025!$A$2:$A$33,0),2)=INDEX(StatsRegularSeason20242025!$A$2:$C$33,MATCH(Table2[[#This Row],[HomeTeam]],StatsRegularSeason20242025!$A$2:$A$33,0),2),1,0)</f>
        <v>0</v>
      </c>
      <c r="U135" s="2">
        <f>IF(INDEX(StatsRegularSeason20242025!$A$2:$C$33,MATCH(Table2[[#This Row],[AwayTeam]],StatsRegularSeason20242025!$A$2:$A$33,0),3)=INDEX(StatsRegularSeason20242025!$A$2:$C$33,MATCH(Table2[[#This Row],[HomeTeam]],StatsRegularSeason20242025!$A$2:$A$33,0),3),1,0)</f>
        <v>0</v>
      </c>
      <c r="V135" s="2">
        <f>IF(Table2[[#This Row],[InterConf]]=1,IF(Table2[[#This Row],[InterDiv]]=0, 1, 0), 0)</f>
        <v>0</v>
      </c>
      <c r="W135" s="2">
        <f>IF(INDEX(StatsRegularSeason20242025!$A$2:$C$33,MATCH(Table2[[#This Row],[AwayTeam]],StatsRegularSeason20242025!$A$2:$A$33,0),2)&lt;&gt;INDEX(StatsRegularSeason20242025!$A$2:$C$33,MATCH(Table2[[#This Row],[HomeTeam]],StatsRegularSeason20242025!$A$2:$A$33,0),2),1,0)</f>
        <v>1</v>
      </c>
      <c r="X135" s="2"/>
      <c r="Y135" s="2"/>
      <c r="Z135" s="2">
        <f>IF(AND(Table2[[#This Row],[GameIsOver]]=1,Table2[[#This Row],[ActualHomeScore]]*Table2[[#This Row],[ActualAwayScore]]=0), 1,0)</f>
        <v>0</v>
      </c>
      <c r="AA135" s="2">
        <f>IF(Table2[[#This Row],[GameIsOver]]=0,0, IF(Table2[[#This Row],[ActualWinner]]=Table2[[#This Row],[AwayTeam]], 2, IF(OR(Table2[[#This Row],[ActualResult]]="OT", Table2[[#This Row],[ActualResult]]="SO"), 1, 0)))</f>
        <v>0</v>
      </c>
      <c r="AB135" s="2">
        <f>IF(Table2[[#This Row],[GameIsOver]]= 0, 0, IF(Table2[[#This Row],[ActualWinner]]=Table2[[#This Row],[HomeTeam]], 2, IF(OR(Table2[[#This Row],[ActualResult]]="OT", Table2[[#This Row],[ActualResult]]="SO"), 1, 0)))</f>
        <v>2</v>
      </c>
      <c r="AC135" s="33">
        <f>(($AR$11)*IF(Table2[[#This Row],[CorrectWinnerPrediction]]="Y", 1, 0))+(($AR$12)*IF(Table2[[#This Row],[CorrectAwayScorePrediction]]="Y", 1, 0))+(($AR$13)*IF(Table2[[#This Row],[CorrectHomeScorePrediction]]="Y", 1, 0))</f>
        <v>0.1</v>
      </c>
      <c r="AD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35" s="4" t="str">
        <f>IF(WEEKDAY(Table2[[#This Row],[GameDate]])=1,"SUN",IF(WEEKDAY(Table2[[#This Row],[GameDate]])=2,"MON",IF(WEEKDAY(Table2[[#This Row],[GameDate]])=3,"TUE",IF(WEEKDAY(Table2[[#This Row],[GameDate]])=4,"WED",IF(WEEKDAY(Table2[[#This Row],[GameDate]])=5,"THU",IF(WEEKDAY(Table2[[#This Row],[GameDate]])=6,"FRI", "SAT"))))))</f>
        <v>SAT</v>
      </c>
      <c r="AF135" s="2">
        <f>Table2[[#This Row],[ActualAwayScore]]-Table2[[#This Row],[PredictedAwayScore]]</f>
        <v>-3</v>
      </c>
      <c r="AG135" s="2">
        <f>Table2[[#This Row],[ActualHomeScore]]-Table2[[#This Row],[PredictedHomeScore]]</f>
        <v>0</v>
      </c>
      <c r="AH135" s="2">
        <f t="shared" si="13"/>
        <v>-6</v>
      </c>
      <c r="AI135" s="2">
        <f t="shared" si="14"/>
        <v>15</v>
      </c>
    </row>
    <row r="136" spans="1:35" x14ac:dyDescent="0.25">
      <c r="A136" s="4">
        <v>45590</v>
      </c>
      <c r="B136" s="4">
        <v>45591</v>
      </c>
      <c r="C136" s="7" t="s">
        <v>246</v>
      </c>
      <c r="D136" s="2" t="s">
        <v>38</v>
      </c>
      <c r="E136" s="2" t="s">
        <v>27</v>
      </c>
      <c r="F136" s="2">
        <v>1</v>
      </c>
      <c r="G136" s="2">
        <v>6</v>
      </c>
      <c r="H136" s="2" t="str">
        <f t="shared" si="10"/>
        <v>VGK</v>
      </c>
      <c r="I136" s="2" t="s">
        <v>40</v>
      </c>
      <c r="J136" s="2">
        <v>3</v>
      </c>
      <c r="K136" s="2">
        <v>7</v>
      </c>
      <c r="L136" s="2" t="str">
        <f t="shared" si="11"/>
        <v>VGK</v>
      </c>
      <c r="M136" s="2" t="s">
        <v>40</v>
      </c>
      <c r="N136" s="2">
        <f>IF(ISBLANK(Table2[[#This Row],[ActualResult]]), 0, 1)</f>
        <v>1</v>
      </c>
      <c r="O136" s="2" t="str">
        <f>IF(ISBLANK(Table2[[#This Row],[ActualResult]]), "_", IF(Table2[[#This Row],[ActualWinner]]=Table2[[#This Row],[PredictedWinner]], "Y", "N"))</f>
        <v>Y</v>
      </c>
      <c r="P136" s="2" t="str">
        <f>IF(Table2[[#This Row],[ActualAwayScore]]&gt;Table2[[#This Row],[PredictedAwayScore]], "N", IF(ISBLANK(Table2[[#This Row],[ActualResult]]), "_", IF(Table2[[#This Row],[ActualAwayScore]]=Table2[[#This Row],[PredictedAwayScore]], "Y", "N")))</f>
        <v>N</v>
      </c>
      <c r="Q136" s="2" t="str">
        <f>IF(Table2[[#This Row],[ActualHomeScore]]&gt;Table2[[#This Row],[PredictedHomeScore]],"N", IF(ISBLANK(Table2[[#This Row],[ActualResult]]), "_", IF(Table2[[#This Row],[ActualHomeScore]]=Table2[[#This Row],[PredictedHomeScore]], "Y", "N")))</f>
        <v>N</v>
      </c>
      <c r="R136" s="2">
        <v>1</v>
      </c>
      <c r="S136" s="2" t="str">
        <f t="shared" si="12"/>
        <v>SJS</v>
      </c>
      <c r="T136" s="2">
        <f>IF(INDEX(StatsRegularSeason20242025!$A$2:$C$33,MATCH(Table2[[#This Row],[AwayTeam]],StatsRegularSeason20242025!$A$2:$A$33,0),2)=INDEX(StatsRegularSeason20242025!$A$2:$C$33,MATCH(Table2[[#This Row],[HomeTeam]],StatsRegularSeason20242025!$A$2:$A$33,0),2),1,0)</f>
        <v>1</v>
      </c>
      <c r="U136" s="2">
        <f>IF(INDEX(StatsRegularSeason20242025!$A$2:$C$33,MATCH(Table2[[#This Row],[AwayTeam]],StatsRegularSeason20242025!$A$2:$A$33,0),3)=INDEX(StatsRegularSeason20242025!$A$2:$C$33,MATCH(Table2[[#This Row],[HomeTeam]],StatsRegularSeason20242025!$A$2:$A$33,0),3),1,0)</f>
        <v>1</v>
      </c>
      <c r="V136" s="2">
        <f>IF(Table2[[#This Row],[InterConf]]=1,IF(Table2[[#This Row],[InterDiv]]=0, 1, 0), 0)</f>
        <v>0</v>
      </c>
      <c r="W136" s="2">
        <f>IF(INDEX(StatsRegularSeason20242025!$A$2:$C$33,MATCH(Table2[[#This Row],[AwayTeam]],StatsRegularSeason20242025!$A$2:$A$33,0),2)&lt;&gt;INDEX(StatsRegularSeason20242025!$A$2:$C$33,MATCH(Table2[[#This Row],[HomeTeam]],StatsRegularSeason20242025!$A$2:$A$33,0),2),1,0)</f>
        <v>0</v>
      </c>
      <c r="X136" s="2"/>
      <c r="Y136" s="2"/>
      <c r="Z136" s="2">
        <f>IF(AND(Table2[[#This Row],[GameIsOver]]=1,Table2[[#This Row],[ActualHomeScore]]*Table2[[#This Row],[ActualAwayScore]]=0), 1,0)</f>
        <v>0</v>
      </c>
      <c r="AA136" s="2">
        <f>IF(Table2[[#This Row],[GameIsOver]]=0,0, IF(Table2[[#This Row],[ActualWinner]]=Table2[[#This Row],[AwayTeam]], 2, IF(OR(Table2[[#This Row],[ActualResult]]="OT", Table2[[#This Row],[ActualResult]]="SO"), 1, 0)))</f>
        <v>0</v>
      </c>
      <c r="AB136" s="2">
        <f>IF(Table2[[#This Row],[GameIsOver]]= 0, 0, IF(Table2[[#This Row],[ActualWinner]]=Table2[[#This Row],[HomeTeam]], 2, IF(OR(Table2[[#This Row],[ActualResult]]="OT", Table2[[#This Row],[ActualResult]]="SO"), 1, 0)))</f>
        <v>2</v>
      </c>
      <c r="AC136" s="33">
        <f>(($AR$11)*IF(Table2[[#This Row],[CorrectWinnerPrediction]]="Y", 1, 0))+(($AR$12)*IF(Table2[[#This Row],[CorrectAwayScorePrediction]]="Y", 1, 0))+(($AR$13)*IF(Table2[[#This Row],[CorrectHomeScorePrediction]]="Y", 1, 0))</f>
        <v>0.8</v>
      </c>
      <c r="AD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6" s="4" t="str">
        <f>IF(WEEKDAY(Table2[[#This Row],[GameDate]])=1,"SUN",IF(WEEKDAY(Table2[[#This Row],[GameDate]])=2,"MON",IF(WEEKDAY(Table2[[#This Row],[GameDate]])=3,"TUE",IF(WEEKDAY(Table2[[#This Row],[GameDate]])=4,"WED",IF(WEEKDAY(Table2[[#This Row],[GameDate]])=5,"THU",IF(WEEKDAY(Table2[[#This Row],[GameDate]])=6,"FRI", "SAT"))))))</f>
        <v>SAT</v>
      </c>
      <c r="AF136" s="2">
        <f>Table2[[#This Row],[ActualAwayScore]]-Table2[[#This Row],[PredictedAwayScore]]</f>
        <v>2</v>
      </c>
      <c r="AG136" s="2">
        <f>Table2[[#This Row],[ActualHomeScore]]-Table2[[#This Row],[PredictedHomeScore]]</f>
        <v>1</v>
      </c>
      <c r="AH136" s="2">
        <f t="shared" si="13"/>
        <v>-6</v>
      </c>
      <c r="AI136" s="2">
        <f t="shared" si="14"/>
        <v>15</v>
      </c>
    </row>
    <row r="137" spans="1:35" x14ac:dyDescent="0.25">
      <c r="A137" s="5">
        <v>45590</v>
      </c>
      <c r="B137" s="5">
        <v>45591</v>
      </c>
      <c r="C137" s="8" t="s">
        <v>247</v>
      </c>
      <c r="D137" s="3" t="s">
        <v>44</v>
      </c>
      <c r="E137" s="3" t="s">
        <v>12</v>
      </c>
      <c r="F137" s="3">
        <v>4</v>
      </c>
      <c r="G137" s="3">
        <v>1</v>
      </c>
      <c r="H137" s="3" t="str">
        <f t="shared" si="10"/>
        <v>CAR</v>
      </c>
      <c r="I137" s="3" t="s">
        <v>40</v>
      </c>
      <c r="J137" s="3">
        <v>4</v>
      </c>
      <c r="K137" s="3">
        <v>1</v>
      </c>
      <c r="L137" s="2" t="str">
        <f t="shared" si="11"/>
        <v>CAR</v>
      </c>
      <c r="M137" s="3" t="s">
        <v>40</v>
      </c>
      <c r="N137" s="3">
        <f>IF(ISBLANK(Table2[[#This Row],[ActualResult]]), 0, 1)</f>
        <v>1</v>
      </c>
      <c r="O137" s="3" t="str">
        <f>IF(ISBLANK(Table2[[#This Row],[ActualResult]]), "_", IF(Table2[[#This Row],[ActualWinner]]=Table2[[#This Row],[PredictedWinner]], "Y", "N"))</f>
        <v>Y</v>
      </c>
      <c r="P137" s="3" t="str">
        <f>IF(Table2[[#This Row],[ActualAwayScore]]&gt;Table2[[#This Row],[PredictedAwayScore]], "N", IF(ISBLANK(Table2[[#This Row],[ActualResult]]), "_", IF(Table2[[#This Row],[ActualAwayScore]]=Table2[[#This Row],[PredictedAwayScore]], "Y", "N")))</f>
        <v>Y</v>
      </c>
      <c r="Q137" s="3" t="str">
        <f>IF(Table2[[#This Row],[ActualHomeScore]]&gt;Table2[[#This Row],[PredictedHomeScore]],"N", IF(ISBLANK(Table2[[#This Row],[ActualResult]]), "_", IF(Table2[[#This Row],[ActualHomeScore]]=Table2[[#This Row],[PredictedHomeScore]], "Y", "N")))</f>
        <v>Y</v>
      </c>
      <c r="R137" s="2">
        <v>0</v>
      </c>
      <c r="S137" s="2" t="str">
        <f t="shared" si="12"/>
        <v>SEA</v>
      </c>
      <c r="T137" s="2">
        <f>IF(INDEX(StatsRegularSeason20242025!$A$2:$C$33,MATCH(Table2[[#This Row],[AwayTeam]],StatsRegularSeason20242025!$A$2:$A$33,0),2)=INDEX(StatsRegularSeason20242025!$A$2:$C$33,MATCH(Table2[[#This Row],[HomeTeam]],StatsRegularSeason20242025!$A$2:$A$33,0),2),1,0)</f>
        <v>0</v>
      </c>
      <c r="U137" s="2">
        <f>IF(INDEX(StatsRegularSeason20242025!$A$2:$C$33,MATCH(Table2[[#This Row],[AwayTeam]],StatsRegularSeason20242025!$A$2:$A$33,0),3)=INDEX(StatsRegularSeason20242025!$A$2:$C$33,MATCH(Table2[[#This Row],[HomeTeam]],StatsRegularSeason20242025!$A$2:$A$33,0),3),1,0)</f>
        <v>0</v>
      </c>
      <c r="V137" s="2">
        <f>IF(Table2[[#This Row],[InterConf]]=1,IF(Table2[[#This Row],[InterDiv]]=0, 1, 0), 0)</f>
        <v>0</v>
      </c>
      <c r="W137" s="2">
        <f>IF(INDEX(StatsRegularSeason20242025!$A$2:$C$33,MATCH(Table2[[#This Row],[AwayTeam]],StatsRegularSeason20242025!$A$2:$A$33,0),2)&lt;&gt;INDEX(StatsRegularSeason20242025!$A$2:$C$33,MATCH(Table2[[#This Row],[HomeTeam]],StatsRegularSeason20242025!$A$2:$A$33,0),2),1,0)</f>
        <v>1</v>
      </c>
      <c r="X137" s="2"/>
      <c r="Y137" s="2"/>
      <c r="Z137" s="2">
        <f>IF(AND(Table2[[#This Row],[GameIsOver]]=1,Table2[[#This Row],[ActualHomeScore]]*Table2[[#This Row],[ActualAwayScore]]=0), 1,0)</f>
        <v>0</v>
      </c>
      <c r="AA137" s="2">
        <f>IF(Table2[[#This Row],[GameIsOver]]=0,0, IF(Table2[[#This Row],[ActualWinner]]=Table2[[#This Row],[AwayTeam]], 2, IF(OR(Table2[[#This Row],[ActualResult]]="OT", Table2[[#This Row],[ActualResult]]="SO"), 1, 0)))</f>
        <v>2</v>
      </c>
      <c r="AB137" s="2">
        <f>IF(Table2[[#This Row],[GameIsOver]]= 0, 0, IF(Table2[[#This Row],[ActualWinner]]=Table2[[#This Row],[HomeTeam]], 2, IF(OR(Table2[[#This Row],[ActualResult]]="OT", Table2[[#This Row],[ActualResult]]="SO"), 1, 0)))</f>
        <v>0</v>
      </c>
      <c r="AC137" s="33">
        <f>(($AR$11)*IF(Table2[[#This Row],[CorrectWinnerPrediction]]="Y", 1, 0))+(($AR$12)*IF(Table2[[#This Row],[CorrectAwayScorePrediction]]="Y", 1, 0))+(($AR$13)*IF(Table2[[#This Row],[CorrectHomeScorePrediction]]="Y", 1, 0))</f>
        <v>1</v>
      </c>
      <c r="AD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37" s="5" t="str">
        <f>IF(WEEKDAY(Table2[[#This Row],[GameDate]])=1,"SUN",IF(WEEKDAY(Table2[[#This Row],[GameDate]])=2,"MON",IF(WEEKDAY(Table2[[#This Row],[GameDate]])=3,"TUE",IF(WEEKDAY(Table2[[#This Row],[GameDate]])=4,"WED",IF(WEEKDAY(Table2[[#This Row],[GameDate]])=5,"THU",IF(WEEKDAY(Table2[[#This Row],[GameDate]])=6,"FRI", "SAT"))))))</f>
        <v>SAT</v>
      </c>
      <c r="AF137" s="2">
        <f>Table2[[#This Row],[ActualAwayScore]]-Table2[[#This Row],[PredictedAwayScore]]</f>
        <v>0</v>
      </c>
      <c r="AG137" s="2">
        <f>Table2[[#This Row],[ActualHomeScore]]-Table2[[#This Row],[PredictedHomeScore]]</f>
        <v>0</v>
      </c>
      <c r="AH137" s="2">
        <f t="shared" si="13"/>
        <v>-6</v>
      </c>
      <c r="AI137" s="2">
        <f t="shared" si="14"/>
        <v>15</v>
      </c>
    </row>
    <row r="138" spans="1:35" x14ac:dyDescent="0.25">
      <c r="A138" s="4">
        <v>45590</v>
      </c>
      <c r="B138" s="4">
        <v>45592</v>
      </c>
      <c r="C138" s="7" t="s">
        <v>248</v>
      </c>
      <c r="D138" s="2" t="s">
        <v>23</v>
      </c>
      <c r="E138" s="2" t="s">
        <v>31</v>
      </c>
      <c r="F138" s="2">
        <v>5</v>
      </c>
      <c r="G138" s="2">
        <v>2</v>
      </c>
      <c r="H138" s="2" t="str">
        <f t="shared" si="10"/>
        <v>EDM</v>
      </c>
      <c r="I138" s="2" t="s">
        <v>40</v>
      </c>
      <c r="J138" s="2">
        <v>3</v>
      </c>
      <c r="K138" s="2">
        <v>2</v>
      </c>
      <c r="L138" s="13" t="str">
        <f t="shared" si="11"/>
        <v>EDM</v>
      </c>
      <c r="M138" s="2" t="s">
        <v>77</v>
      </c>
      <c r="N138" s="2">
        <f>IF(ISBLANK(Table2[[#This Row],[ActualResult]]), 0, 1)</f>
        <v>1</v>
      </c>
      <c r="O138" s="2" t="str">
        <f>IF(ISBLANK(Table2[[#This Row],[ActualResult]]), "_", IF(Table2[[#This Row],[ActualWinner]]=Table2[[#This Row],[PredictedWinner]], "Y", "N"))</f>
        <v>Y</v>
      </c>
      <c r="P138" s="2" t="str">
        <f>IF(Table2[[#This Row],[ActualAwayScore]]&gt;Table2[[#This Row],[PredictedAwayScore]], "N", IF(ISBLANK(Table2[[#This Row],[ActualResult]]), "_", IF(Table2[[#This Row],[ActualAwayScore]]=Table2[[#This Row],[PredictedAwayScore]], "Y", "N")))</f>
        <v>N</v>
      </c>
      <c r="Q138" s="2" t="str">
        <f>IF(Table2[[#This Row],[ActualHomeScore]]&gt;Table2[[#This Row],[PredictedHomeScore]],"N", IF(ISBLANK(Table2[[#This Row],[ActualResult]]), "_", IF(Table2[[#This Row],[ActualHomeScore]]=Table2[[#This Row],[PredictedHomeScore]], "Y", "N")))</f>
        <v>Y</v>
      </c>
      <c r="R138" s="2">
        <v>1</v>
      </c>
      <c r="S138" s="2" t="str">
        <f t="shared" si="12"/>
        <v>DET</v>
      </c>
      <c r="T138" s="2">
        <f>IF(INDEX(StatsRegularSeason20242025!$A$2:$C$33,MATCH(Table2[[#This Row],[AwayTeam]],StatsRegularSeason20242025!$A$2:$A$33,0),2)=INDEX(StatsRegularSeason20242025!$A$2:$C$33,MATCH(Table2[[#This Row],[HomeTeam]],StatsRegularSeason20242025!$A$2:$A$33,0),2),1,0)</f>
        <v>0</v>
      </c>
      <c r="U138" s="2">
        <f>IF(INDEX(StatsRegularSeason20242025!$A$2:$C$33,MATCH(Table2[[#This Row],[AwayTeam]],StatsRegularSeason20242025!$A$2:$A$33,0),3)=INDEX(StatsRegularSeason20242025!$A$2:$C$33,MATCH(Table2[[#This Row],[HomeTeam]],StatsRegularSeason20242025!$A$2:$A$33,0),3),1,0)</f>
        <v>0</v>
      </c>
      <c r="V138" s="2">
        <f>IF(Table2[[#This Row],[InterConf]]=1,IF(Table2[[#This Row],[InterDiv]]=0, 1, 0), 0)</f>
        <v>0</v>
      </c>
      <c r="W138" s="2">
        <f>IF(INDEX(StatsRegularSeason20242025!$A$2:$C$33,MATCH(Table2[[#This Row],[AwayTeam]],StatsRegularSeason20242025!$A$2:$A$33,0),2)&lt;&gt;INDEX(StatsRegularSeason20242025!$A$2:$C$33,MATCH(Table2[[#This Row],[HomeTeam]],StatsRegularSeason20242025!$A$2:$A$33,0),2),1,0)</f>
        <v>1</v>
      </c>
      <c r="X138" s="2"/>
      <c r="Y138" s="2"/>
      <c r="Z138" s="2">
        <f>IF(AND(Table2[[#This Row],[GameIsOver]]=1,Table2[[#This Row],[ActualHomeScore]]*Table2[[#This Row],[ActualAwayScore]]=0), 1,0)</f>
        <v>0</v>
      </c>
      <c r="AA138" s="2">
        <f>IF(Table2[[#This Row],[GameIsOver]]=0,0, IF(Table2[[#This Row],[ActualWinner]]=Table2[[#This Row],[AwayTeam]], 2, IF(OR(Table2[[#This Row],[ActualResult]]="OT", Table2[[#This Row],[ActualResult]]="SO"), 1, 0)))</f>
        <v>2</v>
      </c>
      <c r="AB138" s="2">
        <f>IF(Table2[[#This Row],[GameIsOver]]= 0, 0, IF(Table2[[#This Row],[ActualWinner]]=Table2[[#This Row],[HomeTeam]], 2, IF(OR(Table2[[#This Row],[ActualResult]]="OT", Table2[[#This Row],[ActualResult]]="SO"), 1, 0)))</f>
        <v>1</v>
      </c>
      <c r="AC138" s="33">
        <f>(($AR$11)*IF(Table2[[#This Row],[CorrectWinnerPrediction]]="Y", 1, 0))+(($AR$12)*IF(Table2[[#This Row],[CorrectAwayScorePrediction]]="Y", 1, 0))+(($AR$13)*IF(Table2[[#This Row],[CorrectHomeScorePrediction]]="Y", 1, 0))</f>
        <v>0.9</v>
      </c>
      <c r="AD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38" s="4" t="str">
        <f>IF(WEEKDAY(Table2[[#This Row],[GameDate]])=1,"SUN",IF(WEEKDAY(Table2[[#This Row],[GameDate]])=2,"MON",IF(WEEKDAY(Table2[[#This Row],[GameDate]])=3,"TUE",IF(WEEKDAY(Table2[[#This Row],[GameDate]])=4,"WED",IF(WEEKDAY(Table2[[#This Row],[GameDate]])=5,"THU",IF(WEEKDAY(Table2[[#This Row],[GameDate]])=6,"FRI", "SAT"))))))</f>
        <v>SUN</v>
      </c>
      <c r="AF138" s="2">
        <f>Table2[[#This Row],[ActualAwayScore]]-Table2[[#This Row],[PredictedAwayScore]]</f>
        <v>-2</v>
      </c>
      <c r="AG138" s="2">
        <f>Table2[[#This Row],[ActualHomeScore]]-Table2[[#This Row],[PredictedHomeScore]]</f>
        <v>0</v>
      </c>
      <c r="AH138" s="2">
        <f t="shared" si="13"/>
        <v>1</v>
      </c>
      <c r="AI138" s="2">
        <f t="shared" si="14"/>
        <v>3</v>
      </c>
    </row>
    <row r="139" spans="1:35" x14ac:dyDescent="0.25">
      <c r="A139" s="4">
        <v>45590</v>
      </c>
      <c r="B139" s="4">
        <v>45592</v>
      </c>
      <c r="C139" s="7" t="s">
        <v>249</v>
      </c>
      <c r="D139" s="2" t="s">
        <v>47</v>
      </c>
      <c r="E139" s="2" t="s">
        <v>32</v>
      </c>
      <c r="F139" s="2">
        <v>1</v>
      </c>
      <c r="G139" s="2">
        <v>3</v>
      </c>
      <c r="H139" s="2" t="str">
        <f t="shared" si="10"/>
        <v>NJD</v>
      </c>
      <c r="I139" s="2" t="s">
        <v>40</v>
      </c>
      <c r="J139" s="2">
        <v>2</v>
      </c>
      <c r="K139" s="2">
        <v>6</v>
      </c>
      <c r="L139" s="2" t="str">
        <f t="shared" si="11"/>
        <v>NJD</v>
      </c>
      <c r="M139" s="2" t="s">
        <v>40</v>
      </c>
      <c r="N139" s="2">
        <f>IF(ISBLANK(Table2[[#This Row],[ActualResult]]), 0, 1)</f>
        <v>1</v>
      </c>
      <c r="O139" s="2" t="str">
        <f>IF(ISBLANK(Table2[[#This Row],[ActualResult]]), "_", IF(Table2[[#This Row],[ActualWinner]]=Table2[[#This Row],[PredictedWinner]], "Y", "N"))</f>
        <v>Y</v>
      </c>
      <c r="P139" s="2" t="str">
        <f>IF(Table2[[#This Row],[ActualAwayScore]]&gt;Table2[[#This Row],[PredictedAwayScore]], "N", IF(ISBLANK(Table2[[#This Row],[ActualResult]]), "_", IF(Table2[[#This Row],[ActualAwayScore]]=Table2[[#This Row],[PredictedAwayScore]], "Y", "N")))</f>
        <v>N</v>
      </c>
      <c r="Q139" s="2" t="str">
        <f>IF(Table2[[#This Row],[ActualHomeScore]]&gt;Table2[[#This Row],[PredictedHomeScore]],"N", IF(ISBLANK(Table2[[#This Row],[ActualResult]]), "_", IF(Table2[[#This Row],[ActualHomeScore]]=Table2[[#This Row],[PredictedHomeScore]], "Y", "N")))</f>
        <v>N</v>
      </c>
      <c r="R139" s="2">
        <v>1</v>
      </c>
      <c r="S139" s="2" t="str">
        <f t="shared" si="12"/>
        <v>ANA</v>
      </c>
      <c r="T139" s="2">
        <f>IF(INDEX(StatsRegularSeason20242025!$A$2:$C$33,MATCH(Table2[[#This Row],[AwayTeam]],StatsRegularSeason20242025!$A$2:$A$33,0),2)=INDEX(StatsRegularSeason20242025!$A$2:$C$33,MATCH(Table2[[#This Row],[HomeTeam]],StatsRegularSeason20242025!$A$2:$A$33,0),2),1,0)</f>
        <v>0</v>
      </c>
      <c r="U139" s="2">
        <f>IF(INDEX(StatsRegularSeason20242025!$A$2:$C$33,MATCH(Table2[[#This Row],[AwayTeam]],StatsRegularSeason20242025!$A$2:$A$33,0),3)=INDEX(StatsRegularSeason20242025!$A$2:$C$33,MATCH(Table2[[#This Row],[HomeTeam]],StatsRegularSeason20242025!$A$2:$A$33,0),3),1,0)</f>
        <v>0</v>
      </c>
      <c r="V139" s="2">
        <f>IF(Table2[[#This Row],[InterConf]]=1,IF(Table2[[#This Row],[InterDiv]]=0, 1, 0), 0)</f>
        <v>0</v>
      </c>
      <c r="W139" s="2">
        <f>IF(INDEX(StatsRegularSeason20242025!$A$2:$C$33,MATCH(Table2[[#This Row],[AwayTeam]],StatsRegularSeason20242025!$A$2:$A$33,0),2)&lt;&gt;INDEX(StatsRegularSeason20242025!$A$2:$C$33,MATCH(Table2[[#This Row],[HomeTeam]],StatsRegularSeason20242025!$A$2:$A$33,0),2),1,0)</f>
        <v>1</v>
      </c>
      <c r="X139" s="2"/>
      <c r="Y139" s="2"/>
      <c r="Z139" s="2">
        <f>IF(AND(Table2[[#This Row],[GameIsOver]]=1,Table2[[#This Row],[ActualHomeScore]]*Table2[[#This Row],[ActualAwayScore]]=0), 1,0)</f>
        <v>0</v>
      </c>
      <c r="AA139" s="2">
        <f>IF(Table2[[#This Row],[GameIsOver]]=0,0, IF(Table2[[#This Row],[ActualWinner]]=Table2[[#This Row],[AwayTeam]], 2, IF(OR(Table2[[#This Row],[ActualResult]]="OT", Table2[[#This Row],[ActualResult]]="SO"), 1, 0)))</f>
        <v>0</v>
      </c>
      <c r="AB139" s="2">
        <f>IF(Table2[[#This Row],[GameIsOver]]= 0, 0, IF(Table2[[#This Row],[ActualWinner]]=Table2[[#This Row],[HomeTeam]], 2, IF(OR(Table2[[#This Row],[ActualResult]]="OT", Table2[[#This Row],[ActualResult]]="SO"), 1, 0)))</f>
        <v>2</v>
      </c>
      <c r="AC139" s="33">
        <f>(($AR$11)*IF(Table2[[#This Row],[CorrectWinnerPrediction]]="Y", 1, 0))+(($AR$12)*IF(Table2[[#This Row],[CorrectAwayScorePrediction]]="Y", 1, 0))+(($AR$13)*IF(Table2[[#This Row],[CorrectHomeScorePrediction]]="Y", 1, 0))</f>
        <v>0.8</v>
      </c>
      <c r="AD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39" s="4" t="str">
        <f>IF(WEEKDAY(Table2[[#This Row],[GameDate]])=1,"SUN",IF(WEEKDAY(Table2[[#This Row],[GameDate]])=2,"MON",IF(WEEKDAY(Table2[[#This Row],[GameDate]])=3,"TUE",IF(WEEKDAY(Table2[[#This Row],[GameDate]])=4,"WED",IF(WEEKDAY(Table2[[#This Row],[GameDate]])=5,"THU",IF(WEEKDAY(Table2[[#This Row],[GameDate]])=6,"FRI", "SAT"))))))</f>
        <v>SUN</v>
      </c>
      <c r="AF139" s="2">
        <f>Table2[[#This Row],[ActualAwayScore]]-Table2[[#This Row],[PredictedAwayScore]]</f>
        <v>1</v>
      </c>
      <c r="AG139" s="2">
        <f>Table2[[#This Row],[ActualHomeScore]]-Table2[[#This Row],[PredictedHomeScore]]</f>
        <v>3</v>
      </c>
      <c r="AH139" s="2">
        <f t="shared" si="13"/>
        <v>1</v>
      </c>
      <c r="AI139" s="2">
        <f t="shared" si="14"/>
        <v>3</v>
      </c>
    </row>
    <row r="140" spans="1:35" x14ac:dyDescent="0.25">
      <c r="A140" s="4">
        <v>45590</v>
      </c>
      <c r="B140" s="4">
        <v>45592</v>
      </c>
      <c r="C140" s="7" t="s">
        <v>250</v>
      </c>
      <c r="D140" s="2" t="s">
        <v>19</v>
      </c>
      <c r="E140" s="2" t="s">
        <v>45</v>
      </c>
      <c r="F140" s="2">
        <v>4</v>
      </c>
      <c r="G140" s="2">
        <v>3</v>
      </c>
      <c r="H140" s="2" t="str">
        <f t="shared" si="10"/>
        <v>MTL</v>
      </c>
      <c r="I140" s="2" t="s">
        <v>77</v>
      </c>
      <c r="J140" s="2">
        <v>4</v>
      </c>
      <c r="K140" s="2">
        <v>3</v>
      </c>
      <c r="L140" s="2" t="str">
        <f t="shared" si="11"/>
        <v>MTL</v>
      </c>
      <c r="M140" s="2" t="s">
        <v>40</v>
      </c>
      <c r="N140" s="2">
        <f>IF(ISBLANK(Table2[[#This Row],[ActualResult]]), 0, 1)</f>
        <v>1</v>
      </c>
      <c r="O140" s="2" t="str">
        <f>IF(ISBLANK(Table2[[#This Row],[ActualResult]]), "_", IF(Table2[[#This Row],[ActualWinner]]=Table2[[#This Row],[PredictedWinner]], "Y", "N"))</f>
        <v>Y</v>
      </c>
      <c r="P140" s="2" t="str">
        <f>IF(Table2[[#This Row],[ActualAwayScore]]&gt;Table2[[#This Row],[PredictedAwayScore]], "N", IF(ISBLANK(Table2[[#This Row],[ActualResult]]), "_", IF(Table2[[#This Row],[ActualAwayScore]]=Table2[[#This Row],[PredictedAwayScore]], "Y", "N")))</f>
        <v>Y</v>
      </c>
      <c r="Q140" s="2" t="str">
        <f>IF(Table2[[#This Row],[ActualHomeScore]]&gt;Table2[[#This Row],[PredictedHomeScore]],"N", IF(ISBLANK(Table2[[#This Row],[ActualResult]]), "_", IF(Table2[[#This Row],[ActualHomeScore]]=Table2[[#This Row],[PredictedHomeScore]], "Y", "N")))</f>
        <v>Y</v>
      </c>
      <c r="R140" s="2">
        <v>0</v>
      </c>
      <c r="S140" s="2" t="str">
        <f t="shared" si="12"/>
        <v>PHI</v>
      </c>
      <c r="T140" s="2">
        <f>IF(INDEX(StatsRegularSeason20242025!$A$2:$C$33,MATCH(Table2[[#This Row],[AwayTeam]],StatsRegularSeason20242025!$A$2:$A$33,0),2)=INDEX(StatsRegularSeason20242025!$A$2:$C$33,MATCH(Table2[[#This Row],[HomeTeam]],StatsRegularSeason20242025!$A$2:$A$33,0),2),1,0)</f>
        <v>1</v>
      </c>
      <c r="U140" s="2">
        <f>IF(INDEX(StatsRegularSeason20242025!$A$2:$C$33,MATCH(Table2[[#This Row],[AwayTeam]],StatsRegularSeason20242025!$A$2:$A$33,0),3)=INDEX(StatsRegularSeason20242025!$A$2:$C$33,MATCH(Table2[[#This Row],[HomeTeam]],StatsRegularSeason20242025!$A$2:$A$33,0),3),1,0)</f>
        <v>0</v>
      </c>
      <c r="V140" s="2">
        <f>IF(Table2[[#This Row],[InterConf]]=1,IF(Table2[[#This Row],[InterDiv]]=0, 1, 0), 0)</f>
        <v>1</v>
      </c>
      <c r="W140" s="2">
        <f>IF(INDEX(StatsRegularSeason20242025!$A$2:$C$33,MATCH(Table2[[#This Row],[AwayTeam]],StatsRegularSeason20242025!$A$2:$A$33,0),2)&lt;&gt;INDEX(StatsRegularSeason20242025!$A$2:$C$33,MATCH(Table2[[#This Row],[HomeTeam]],StatsRegularSeason20242025!$A$2:$A$33,0),2),1,0)</f>
        <v>0</v>
      </c>
      <c r="X140" s="2"/>
      <c r="Y140" s="2"/>
      <c r="Z140" s="2">
        <f>IF(AND(Table2[[#This Row],[GameIsOver]]=1,Table2[[#This Row],[ActualHomeScore]]*Table2[[#This Row],[ActualAwayScore]]=0), 1,0)</f>
        <v>0</v>
      </c>
      <c r="AA140" s="2">
        <f>IF(Table2[[#This Row],[GameIsOver]]=0,0, IF(Table2[[#This Row],[ActualWinner]]=Table2[[#This Row],[AwayTeam]], 2, IF(OR(Table2[[#This Row],[ActualResult]]="OT", Table2[[#This Row],[ActualResult]]="SO"), 1, 0)))</f>
        <v>2</v>
      </c>
      <c r="AB140" s="2">
        <f>IF(Table2[[#This Row],[GameIsOver]]= 0, 0, IF(Table2[[#This Row],[ActualWinner]]=Table2[[#This Row],[HomeTeam]], 2, IF(OR(Table2[[#This Row],[ActualResult]]="OT", Table2[[#This Row],[ActualResult]]="SO"), 1, 0)))</f>
        <v>0</v>
      </c>
      <c r="AC140" s="33">
        <f>(($AR$11)*IF(Table2[[#This Row],[CorrectWinnerPrediction]]="Y", 1, 0))+(($AR$12)*IF(Table2[[#This Row],[CorrectAwayScorePrediction]]="Y", 1, 0))+(($AR$13)*IF(Table2[[#This Row],[CorrectHomeScorePrediction]]="Y", 1, 0))</f>
        <v>1</v>
      </c>
      <c r="AD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140" s="4" t="str">
        <f>IF(WEEKDAY(Table2[[#This Row],[GameDate]])=1,"SUN",IF(WEEKDAY(Table2[[#This Row],[GameDate]])=2,"MON",IF(WEEKDAY(Table2[[#This Row],[GameDate]])=3,"TUE",IF(WEEKDAY(Table2[[#This Row],[GameDate]])=4,"WED",IF(WEEKDAY(Table2[[#This Row],[GameDate]])=5,"THU",IF(WEEKDAY(Table2[[#This Row],[GameDate]])=6,"FRI", "SAT"))))))</f>
        <v>SUN</v>
      </c>
      <c r="AF140" s="2">
        <f>Table2[[#This Row],[ActualAwayScore]]-Table2[[#This Row],[PredictedAwayScore]]</f>
        <v>0</v>
      </c>
      <c r="AG140" s="2">
        <f>Table2[[#This Row],[ActualHomeScore]]-Table2[[#This Row],[PredictedHomeScore]]</f>
        <v>0</v>
      </c>
      <c r="AH140" s="2">
        <f t="shared" si="13"/>
        <v>1</v>
      </c>
      <c r="AI140" s="2">
        <f t="shared" si="14"/>
        <v>3</v>
      </c>
    </row>
    <row r="141" spans="1:35" x14ac:dyDescent="0.25">
      <c r="A141" s="5">
        <v>45590</v>
      </c>
      <c r="B141" s="5">
        <v>45592</v>
      </c>
      <c r="C141" s="8" t="s">
        <v>251</v>
      </c>
      <c r="D141" s="3" t="s">
        <v>30</v>
      </c>
      <c r="E141" s="3" t="s">
        <v>26</v>
      </c>
      <c r="F141" s="3">
        <v>2</v>
      </c>
      <c r="G141" s="3">
        <v>5</v>
      </c>
      <c r="H141" s="3" t="str">
        <f t="shared" si="10"/>
        <v>COL</v>
      </c>
      <c r="I141" s="3" t="s">
        <v>40</v>
      </c>
      <c r="J141" s="3">
        <v>4</v>
      </c>
      <c r="K141" s="3">
        <v>5</v>
      </c>
      <c r="L141" s="2" t="str">
        <f t="shared" si="11"/>
        <v>COL</v>
      </c>
      <c r="M141" s="3" t="s">
        <v>40</v>
      </c>
      <c r="N141" s="3">
        <f>IF(ISBLANK(Table2[[#This Row],[ActualResult]]), 0, 1)</f>
        <v>1</v>
      </c>
      <c r="O141" s="3" t="str">
        <f>IF(ISBLANK(Table2[[#This Row],[ActualResult]]), "_", IF(Table2[[#This Row],[ActualWinner]]=Table2[[#This Row],[PredictedWinner]], "Y", "N"))</f>
        <v>Y</v>
      </c>
      <c r="P141" s="3" t="str">
        <f>IF(Table2[[#This Row],[ActualAwayScore]]&gt;Table2[[#This Row],[PredictedAwayScore]], "N", IF(ISBLANK(Table2[[#This Row],[ActualResult]]), "_", IF(Table2[[#This Row],[ActualAwayScore]]=Table2[[#This Row],[PredictedAwayScore]], "Y", "N")))</f>
        <v>N</v>
      </c>
      <c r="Q141" s="3" t="str">
        <f>IF(Table2[[#This Row],[ActualHomeScore]]&gt;Table2[[#This Row],[PredictedHomeScore]],"N", IF(ISBLANK(Table2[[#This Row],[ActualResult]]), "_", IF(Table2[[#This Row],[ActualHomeScore]]=Table2[[#This Row],[PredictedHomeScore]], "Y", "N")))</f>
        <v>Y</v>
      </c>
      <c r="R141" s="2">
        <v>0</v>
      </c>
      <c r="S141" s="2" t="str">
        <f t="shared" si="12"/>
        <v>OTT</v>
      </c>
      <c r="T141" s="2">
        <f>IF(INDEX(StatsRegularSeason20242025!$A$2:$C$33,MATCH(Table2[[#This Row],[AwayTeam]],StatsRegularSeason20242025!$A$2:$A$33,0),2)=INDEX(StatsRegularSeason20242025!$A$2:$C$33,MATCH(Table2[[#This Row],[HomeTeam]],StatsRegularSeason20242025!$A$2:$A$33,0),2),1,0)</f>
        <v>0</v>
      </c>
      <c r="U141" s="2">
        <f>IF(INDEX(StatsRegularSeason20242025!$A$2:$C$33,MATCH(Table2[[#This Row],[AwayTeam]],StatsRegularSeason20242025!$A$2:$A$33,0),3)=INDEX(StatsRegularSeason20242025!$A$2:$C$33,MATCH(Table2[[#This Row],[HomeTeam]],StatsRegularSeason20242025!$A$2:$A$33,0),3),1,0)</f>
        <v>0</v>
      </c>
      <c r="V141" s="2">
        <f>IF(Table2[[#This Row],[InterConf]]=1,IF(Table2[[#This Row],[InterDiv]]=0, 1, 0), 0)</f>
        <v>0</v>
      </c>
      <c r="W141" s="2">
        <f>IF(INDEX(StatsRegularSeason20242025!$A$2:$C$33,MATCH(Table2[[#This Row],[AwayTeam]],StatsRegularSeason20242025!$A$2:$A$33,0),2)&lt;&gt;INDEX(StatsRegularSeason20242025!$A$2:$C$33,MATCH(Table2[[#This Row],[HomeTeam]],StatsRegularSeason20242025!$A$2:$A$33,0),2),1,0)</f>
        <v>1</v>
      </c>
      <c r="X141" s="2"/>
      <c r="Y141" s="2"/>
      <c r="Z141" s="2">
        <f>IF(AND(Table2[[#This Row],[GameIsOver]]=1,Table2[[#This Row],[ActualHomeScore]]*Table2[[#This Row],[ActualAwayScore]]=0), 1,0)</f>
        <v>0</v>
      </c>
      <c r="AA141" s="2">
        <f>IF(Table2[[#This Row],[GameIsOver]]=0,0, IF(Table2[[#This Row],[ActualWinner]]=Table2[[#This Row],[AwayTeam]], 2, IF(OR(Table2[[#This Row],[ActualResult]]="OT", Table2[[#This Row],[ActualResult]]="SO"), 1, 0)))</f>
        <v>0</v>
      </c>
      <c r="AB141" s="2">
        <f>IF(Table2[[#This Row],[GameIsOver]]= 0, 0, IF(Table2[[#This Row],[ActualWinner]]=Table2[[#This Row],[HomeTeam]], 2, IF(OR(Table2[[#This Row],[ActualResult]]="OT", Table2[[#This Row],[ActualResult]]="SO"), 1, 0)))</f>
        <v>2</v>
      </c>
      <c r="AC141" s="33">
        <f>(($AR$11)*IF(Table2[[#This Row],[CorrectWinnerPrediction]]="Y", 1, 0))+(($AR$12)*IF(Table2[[#This Row],[CorrectAwayScorePrediction]]="Y", 1, 0))+(($AR$13)*IF(Table2[[#This Row],[CorrectHomeScorePrediction]]="Y", 1, 0))</f>
        <v>0.9</v>
      </c>
      <c r="AD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1" s="5" t="str">
        <f>IF(WEEKDAY(Table2[[#This Row],[GameDate]])=1,"SUN",IF(WEEKDAY(Table2[[#This Row],[GameDate]])=2,"MON",IF(WEEKDAY(Table2[[#This Row],[GameDate]])=3,"TUE",IF(WEEKDAY(Table2[[#This Row],[GameDate]])=4,"WED",IF(WEEKDAY(Table2[[#This Row],[GameDate]])=5,"THU",IF(WEEKDAY(Table2[[#This Row],[GameDate]])=6,"FRI", "SAT"))))))</f>
        <v>SUN</v>
      </c>
      <c r="AF141" s="2">
        <f>Table2[[#This Row],[ActualAwayScore]]-Table2[[#This Row],[PredictedAwayScore]]</f>
        <v>2</v>
      </c>
      <c r="AG141" s="2">
        <f>Table2[[#This Row],[ActualHomeScore]]-Table2[[#This Row],[PredictedHomeScore]]</f>
        <v>0</v>
      </c>
      <c r="AH141" s="2">
        <f t="shared" si="13"/>
        <v>1</v>
      </c>
      <c r="AI141" s="2">
        <f t="shared" si="14"/>
        <v>3</v>
      </c>
    </row>
    <row r="142" spans="1:35" x14ac:dyDescent="0.25">
      <c r="A142" s="4">
        <v>45593</v>
      </c>
      <c r="B142" s="4">
        <v>45593</v>
      </c>
      <c r="C142" s="7" t="s">
        <v>252</v>
      </c>
      <c r="D142" s="2" t="s">
        <v>14</v>
      </c>
      <c r="E142" s="2" t="s">
        <v>29</v>
      </c>
      <c r="F142" s="2">
        <v>5</v>
      </c>
      <c r="G142" s="2">
        <v>4</v>
      </c>
      <c r="H142" s="2" t="str">
        <f t="shared" si="10"/>
        <v>FLA</v>
      </c>
      <c r="I142" s="2" t="s">
        <v>77</v>
      </c>
      <c r="J142" s="2">
        <v>5</v>
      </c>
      <c r="K142" s="2">
        <v>2</v>
      </c>
      <c r="L142" s="13" t="str">
        <f t="shared" si="11"/>
        <v>FLA</v>
      </c>
      <c r="M142" s="2" t="s">
        <v>40</v>
      </c>
      <c r="N142" s="2">
        <f>IF(ISBLANK(Table2[[#This Row],[ActualResult]]), 0, 1)</f>
        <v>1</v>
      </c>
      <c r="O142" s="2" t="str">
        <f>IF(ISBLANK(Table2[[#This Row],[ActualResult]]), "_", IF(Table2[[#This Row],[ActualWinner]]=Table2[[#This Row],[PredictedWinner]], "Y", "N"))</f>
        <v>Y</v>
      </c>
      <c r="P142" s="2" t="str">
        <f>IF(Table2[[#This Row],[ActualAwayScore]]&gt;Table2[[#This Row],[PredictedAwayScore]], "N", IF(ISBLANK(Table2[[#This Row],[ActualResult]]), "_", IF(Table2[[#This Row],[ActualAwayScore]]=Table2[[#This Row],[PredictedAwayScore]], "Y", "N")))</f>
        <v>Y</v>
      </c>
      <c r="Q142" s="2" t="str">
        <f>IF(Table2[[#This Row],[ActualHomeScore]]&gt;Table2[[#This Row],[PredictedHomeScore]],"N", IF(ISBLANK(Table2[[#This Row],[ActualResult]]), "_", IF(Table2[[#This Row],[ActualHomeScore]]=Table2[[#This Row],[PredictedHomeScore]], "Y", "N")))</f>
        <v>N</v>
      </c>
      <c r="R142" s="2">
        <v>1</v>
      </c>
      <c r="S142" s="2" t="str">
        <f t="shared" si="12"/>
        <v>BUF</v>
      </c>
      <c r="T142" s="2">
        <f>IF(INDEX(StatsRegularSeason20242025!$A$2:$C$33,MATCH(Table2[[#This Row],[AwayTeam]],StatsRegularSeason20242025!$A$2:$A$33,0),2)=INDEX(StatsRegularSeason20242025!$A$2:$C$33,MATCH(Table2[[#This Row],[HomeTeam]],StatsRegularSeason20242025!$A$2:$A$33,0),2),1,0)</f>
        <v>1</v>
      </c>
      <c r="U142" s="2">
        <f>IF(INDEX(StatsRegularSeason20242025!$A$2:$C$33,MATCH(Table2[[#This Row],[AwayTeam]],StatsRegularSeason20242025!$A$2:$A$33,0),3)=INDEX(StatsRegularSeason20242025!$A$2:$C$33,MATCH(Table2[[#This Row],[HomeTeam]],StatsRegularSeason20242025!$A$2:$A$33,0),3),1,0)</f>
        <v>1</v>
      </c>
      <c r="V142" s="2">
        <f>IF(Table2[[#This Row],[InterConf]]=1,IF(Table2[[#This Row],[InterDiv]]=0, 1, 0), 0)</f>
        <v>0</v>
      </c>
      <c r="W142" s="2">
        <f>IF(INDEX(StatsRegularSeason20242025!$A$2:$C$33,MATCH(Table2[[#This Row],[AwayTeam]],StatsRegularSeason20242025!$A$2:$A$33,0),2)&lt;&gt;INDEX(StatsRegularSeason20242025!$A$2:$C$33,MATCH(Table2[[#This Row],[HomeTeam]],StatsRegularSeason20242025!$A$2:$A$33,0),2),1,0)</f>
        <v>0</v>
      </c>
      <c r="X142" s="2"/>
      <c r="Y142" s="2"/>
      <c r="Z142" s="2">
        <f>IF(AND(Table2[[#This Row],[GameIsOver]]=1,Table2[[#This Row],[ActualHomeScore]]*Table2[[#This Row],[ActualAwayScore]]=0), 1,0)</f>
        <v>0</v>
      </c>
      <c r="AA142" s="2">
        <f>IF(Table2[[#This Row],[GameIsOver]]=0,0, IF(Table2[[#This Row],[ActualWinner]]=Table2[[#This Row],[AwayTeam]], 2, IF(OR(Table2[[#This Row],[ActualResult]]="OT", Table2[[#This Row],[ActualResult]]="SO"), 1, 0)))</f>
        <v>2</v>
      </c>
      <c r="AB142" s="2">
        <f>IF(Table2[[#This Row],[GameIsOver]]= 0, 0, IF(Table2[[#This Row],[ActualWinner]]=Table2[[#This Row],[HomeTeam]], 2, IF(OR(Table2[[#This Row],[ActualResult]]="OT", Table2[[#This Row],[ActualResult]]="SO"), 1, 0)))</f>
        <v>0</v>
      </c>
      <c r="AC142" s="33">
        <f>(($AR$11)*IF(Table2[[#This Row],[CorrectWinnerPrediction]]="Y", 1, 0))+(($AR$12)*IF(Table2[[#This Row],[CorrectAwayScorePrediction]]="Y", 1, 0))+(($AR$13)*IF(Table2[[#This Row],[CorrectHomeScorePrediction]]="Y", 1, 0))</f>
        <v>0.9</v>
      </c>
      <c r="AD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42" s="4" t="str">
        <f>IF(WEEKDAY(Table2[[#This Row],[GameDate]])=1,"SUN",IF(WEEKDAY(Table2[[#This Row],[GameDate]])=2,"MON",IF(WEEKDAY(Table2[[#This Row],[GameDate]])=3,"TUE",IF(WEEKDAY(Table2[[#This Row],[GameDate]])=4,"WED",IF(WEEKDAY(Table2[[#This Row],[GameDate]])=5,"THU",IF(WEEKDAY(Table2[[#This Row],[GameDate]])=6,"FRI", "SAT"))))))</f>
        <v>MON</v>
      </c>
      <c r="AF142" s="2">
        <f>Table2[[#This Row],[ActualAwayScore]]-Table2[[#This Row],[PredictedAwayScore]]</f>
        <v>0</v>
      </c>
      <c r="AG142" s="2">
        <f>Table2[[#This Row],[ActualHomeScore]]-Table2[[#This Row],[PredictedHomeScore]]</f>
        <v>-2</v>
      </c>
      <c r="AH142" s="2">
        <f t="shared" si="13"/>
        <v>-1</v>
      </c>
      <c r="AI142" s="2">
        <f t="shared" si="14"/>
        <v>-5</v>
      </c>
    </row>
    <row r="143" spans="1:35" x14ac:dyDescent="0.25">
      <c r="A143" s="4">
        <v>45593</v>
      </c>
      <c r="B143" s="4">
        <v>45593</v>
      </c>
      <c r="C143" s="7" t="s">
        <v>254</v>
      </c>
      <c r="D143" s="2" t="s">
        <v>35</v>
      </c>
      <c r="E143" s="2" t="s">
        <v>43</v>
      </c>
      <c r="F143" s="2">
        <v>6</v>
      </c>
      <c r="G143" s="2">
        <v>5</v>
      </c>
      <c r="H143" s="2" t="str">
        <f t="shared" si="10"/>
        <v>NSH</v>
      </c>
      <c r="I143" s="2" t="s">
        <v>40</v>
      </c>
      <c r="J143" s="2">
        <v>2</v>
      </c>
      <c r="K143" s="2">
        <v>3</v>
      </c>
      <c r="L143" s="2" t="str">
        <f t="shared" si="11"/>
        <v>TBL</v>
      </c>
      <c r="M143" s="2" t="s">
        <v>77</v>
      </c>
      <c r="N143" s="2">
        <f>IF(ISBLANK(Table2[[#This Row],[ActualResult]]), 0, 1)</f>
        <v>1</v>
      </c>
      <c r="O143" s="2" t="str">
        <f>IF(ISBLANK(Table2[[#This Row],[ActualResult]]), "_", IF(Table2[[#This Row],[ActualWinner]]=Table2[[#This Row],[PredictedWinner]], "Y", "N"))</f>
        <v>N</v>
      </c>
      <c r="P143" s="2" t="str">
        <f>IF(Table2[[#This Row],[ActualAwayScore]]&gt;Table2[[#This Row],[PredictedAwayScore]], "N", IF(ISBLANK(Table2[[#This Row],[ActualResult]]), "_", IF(Table2[[#This Row],[ActualAwayScore]]=Table2[[#This Row],[PredictedAwayScore]], "Y", "N")))</f>
        <v>N</v>
      </c>
      <c r="Q143" s="2" t="str">
        <f>IF(Table2[[#This Row],[ActualHomeScore]]&gt;Table2[[#This Row],[PredictedHomeScore]],"N", IF(ISBLANK(Table2[[#This Row],[ActualResult]]), "_", IF(Table2[[#This Row],[ActualHomeScore]]=Table2[[#This Row],[PredictedHomeScore]], "Y", "N")))</f>
        <v>N</v>
      </c>
      <c r="R143" s="2">
        <v>1</v>
      </c>
      <c r="S143" s="2" t="str">
        <f t="shared" si="12"/>
        <v>NSH</v>
      </c>
      <c r="T143" s="2">
        <f>IF(INDEX(StatsRegularSeason20242025!$A$2:$C$33,MATCH(Table2[[#This Row],[AwayTeam]],StatsRegularSeason20242025!$A$2:$A$33,0),2)=INDEX(StatsRegularSeason20242025!$A$2:$C$33,MATCH(Table2[[#This Row],[HomeTeam]],StatsRegularSeason20242025!$A$2:$A$33,0),2),1,0)</f>
        <v>0</v>
      </c>
      <c r="U143" s="2">
        <f>IF(INDEX(StatsRegularSeason20242025!$A$2:$C$33,MATCH(Table2[[#This Row],[AwayTeam]],StatsRegularSeason20242025!$A$2:$A$33,0),3)=INDEX(StatsRegularSeason20242025!$A$2:$C$33,MATCH(Table2[[#This Row],[HomeTeam]],StatsRegularSeason20242025!$A$2:$A$33,0),3),1,0)</f>
        <v>0</v>
      </c>
      <c r="V143" s="2">
        <f>IF(Table2[[#This Row],[InterConf]]=1,IF(Table2[[#This Row],[InterDiv]]=0, 1, 0), 0)</f>
        <v>0</v>
      </c>
      <c r="W143" s="2">
        <f>IF(INDEX(StatsRegularSeason20242025!$A$2:$C$33,MATCH(Table2[[#This Row],[AwayTeam]],StatsRegularSeason20242025!$A$2:$A$33,0),2)&lt;&gt;INDEX(StatsRegularSeason20242025!$A$2:$C$33,MATCH(Table2[[#This Row],[HomeTeam]],StatsRegularSeason20242025!$A$2:$A$33,0),2),1,0)</f>
        <v>1</v>
      </c>
      <c r="X143" s="2" t="s">
        <v>1770</v>
      </c>
      <c r="Y143" s="2"/>
      <c r="Z143" s="2">
        <f>IF(AND(Table2[[#This Row],[GameIsOver]]=1,Table2[[#This Row],[ActualHomeScore]]*Table2[[#This Row],[ActualAwayScore]]=0), 1,0)</f>
        <v>0</v>
      </c>
      <c r="AA143" s="2">
        <f>IF(Table2[[#This Row],[GameIsOver]]=0,0, IF(Table2[[#This Row],[ActualWinner]]=Table2[[#This Row],[AwayTeam]], 2, IF(OR(Table2[[#This Row],[ActualResult]]="OT", Table2[[#This Row],[ActualResult]]="SO"), 1, 0)))</f>
        <v>1</v>
      </c>
      <c r="AB143" s="2">
        <f>IF(Table2[[#This Row],[GameIsOver]]= 0, 0, IF(Table2[[#This Row],[ActualWinner]]=Table2[[#This Row],[HomeTeam]], 2, IF(OR(Table2[[#This Row],[ActualResult]]="OT", Table2[[#This Row],[ActualResult]]="SO"), 1, 0)))</f>
        <v>2</v>
      </c>
      <c r="AC143" s="33">
        <f>(($AR$11)*IF(Table2[[#This Row],[CorrectWinnerPrediction]]="Y", 1, 0))+(($AR$12)*IF(Table2[[#This Row],[CorrectAwayScorePrediction]]="Y", 1, 0))+(($AR$13)*IF(Table2[[#This Row],[CorrectHomeScorePrediction]]="Y", 1, 0))</f>
        <v>0</v>
      </c>
      <c r="AD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3" s="4" t="str">
        <f>IF(WEEKDAY(Table2[[#This Row],[GameDate]])=1,"SUN",IF(WEEKDAY(Table2[[#This Row],[GameDate]])=2,"MON",IF(WEEKDAY(Table2[[#This Row],[GameDate]])=3,"TUE",IF(WEEKDAY(Table2[[#This Row],[GameDate]])=4,"WED",IF(WEEKDAY(Table2[[#This Row],[GameDate]])=5,"THU",IF(WEEKDAY(Table2[[#This Row],[GameDate]])=6,"FRI", "SAT"))))))</f>
        <v>MON</v>
      </c>
      <c r="AF143" s="2">
        <f>Table2[[#This Row],[ActualAwayScore]]-Table2[[#This Row],[PredictedAwayScore]]</f>
        <v>-4</v>
      </c>
      <c r="AG143" s="2">
        <f>Table2[[#This Row],[ActualHomeScore]]-Table2[[#This Row],[PredictedHomeScore]]</f>
        <v>-2</v>
      </c>
      <c r="AH143" s="2">
        <f t="shared" si="13"/>
        <v>-1</v>
      </c>
      <c r="AI143" s="2">
        <f t="shared" si="14"/>
        <v>-5</v>
      </c>
    </row>
    <row r="144" spans="1:35" x14ac:dyDescent="0.25">
      <c r="A144" s="4">
        <v>45593</v>
      </c>
      <c r="B144" s="4">
        <v>45593</v>
      </c>
      <c r="C144" s="7" t="s">
        <v>253</v>
      </c>
      <c r="D144" s="2" t="s">
        <v>23</v>
      </c>
      <c r="E144" s="2" t="s">
        <v>36</v>
      </c>
      <c r="F144" s="2">
        <v>6</v>
      </c>
      <c r="G144" s="2">
        <v>4</v>
      </c>
      <c r="H144" s="2" t="str">
        <f t="shared" si="10"/>
        <v>EDM</v>
      </c>
      <c r="I144" s="2" t="s">
        <v>40</v>
      </c>
      <c r="J144" s="2">
        <v>1</v>
      </c>
      <c r="K144" s="2">
        <v>6</v>
      </c>
      <c r="L144" s="2" t="str">
        <f t="shared" si="11"/>
        <v>CBJ</v>
      </c>
      <c r="M144" s="2" t="s">
        <v>40</v>
      </c>
      <c r="N144" s="2">
        <f>IF(ISBLANK(Table2[[#This Row],[ActualResult]]), 0, 1)</f>
        <v>1</v>
      </c>
      <c r="O144" s="2" t="str">
        <f>IF(ISBLANK(Table2[[#This Row],[ActualResult]]), "_", IF(Table2[[#This Row],[ActualWinner]]=Table2[[#This Row],[PredictedWinner]], "Y", "N"))</f>
        <v>N</v>
      </c>
      <c r="P144" s="2" t="str">
        <f>IF(Table2[[#This Row],[ActualAwayScore]]&gt;Table2[[#This Row],[PredictedAwayScore]], "N", IF(ISBLANK(Table2[[#This Row],[ActualResult]]), "_", IF(Table2[[#This Row],[ActualAwayScore]]=Table2[[#This Row],[PredictedAwayScore]], "Y", "N")))</f>
        <v>N</v>
      </c>
      <c r="Q144" s="2" t="str">
        <f>IF(Table2[[#This Row],[ActualHomeScore]]&gt;Table2[[#This Row],[PredictedHomeScore]],"N", IF(ISBLANK(Table2[[#This Row],[ActualResult]]), "_", IF(Table2[[#This Row],[ActualHomeScore]]=Table2[[#This Row],[PredictedHomeScore]], "Y", "N")))</f>
        <v>N</v>
      </c>
      <c r="R144" s="2">
        <v>1</v>
      </c>
      <c r="S144" s="2" t="str">
        <f t="shared" si="12"/>
        <v>EDM</v>
      </c>
      <c r="T144" s="2">
        <f>IF(INDEX(StatsRegularSeason20242025!$A$2:$C$33,MATCH(Table2[[#This Row],[AwayTeam]],StatsRegularSeason20242025!$A$2:$A$33,0),2)=INDEX(StatsRegularSeason20242025!$A$2:$C$33,MATCH(Table2[[#This Row],[HomeTeam]],StatsRegularSeason20242025!$A$2:$A$33,0),2),1,0)</f>
        <v>0</v>
      </c>
      <c r="U144" s="2">
        <f>IF(INDEX(StatsRegularSeason20242025!$A$2:$C$33,MATCH(Table2[[#This Row],[AwayTeam]],StatsRegularSeason20242025!$A$2:$A$33,0),3)=INDEX(StatsRegularSeason20242025!$A$2:$C$33,MATCH(Table2[[#This Row],[HomeTeam]],StatsRegularSeason20242025!$A$2:$A$33,0),3),1,0)</f>
        <v>0</v>
      </c>
      <c r="V144" s="2">
        <f>IF(Table2[[#This Row],[InterConf]]=1,IF(Table2[[#This Row],[InterDiv]]=0, 1, 0), 0)</f>
        <v>0</v>
      </c>
      <c r="W144" s="2">
        <f>IF(INDEX(StatsRegularSeason20242025!$A$2:$C$33,MATCH(Table2[[#This Row],[AwayTeam]],StatsRegularSeason20242025!$A$2:$A$33,0),2)&lt;&gt;INDEX(StatsRegularSeason20242025!$A$2:$C$33,MATCH(Table2[[#This Row],[HomeTeam]],StatsRegularSeason20242025!$A$2:$A$33,0),2),1,0)</f>
        <v>1</v>
      </c>
      <c r="X144" s="2"/>
      <c r="Y144" s="2" t="s">
        <v>1773</v>
      </c>
      <c r="Z144" s="2">
        <f>IF(AND(Table2[[#This Row],[GameIsOver]]=1,Table2[[#This Row],[ActualHomeScore]]*Table2[[#This Row],[ActualAwayScore]]=0), 1,0)</f>
        <v>0</v>
      </c>
      <c r="AA144" s="2">
        <f>IF(Table2[[#This Row],[GameIsOver]]=0,0, IF(Table2[[#This Row],[ActualWinner]]=Table2[[#This Row],[AwayTeam]], 2, IF(OR(Table2[[#This Row],[ActualResult]]="OT", Table2[[#This Row],[ActualResult]]="SO"), 1, 0)))</f>
        <v>0</v>
      </c>
      <c r="AB144" s="2">
        <f>IF(Table2[[#This Row],[GameIsOver]]= 0, 0, IF(Table2[[#This Row],[ActualWinner]]=Table2[[#This Row],[HomeTeam]], 2, IF(OR(Table2[[#This Row],[ActualResult]]="OT", Table2[[#This Row],[ActualResult]]="SO"), 1, 0)))</f>
        <v>2</v>
      </c>
      <c r="AC144" s="33">
        <f>(($AR$11)*IF(Table2[[#This Row],[CorrectWinnerPrediction]]="Y", 1, 0))+(($AR$12)*IF(Table2[[#This Row],[CorrectAwayScorePrediction]]="Y", 1, 0))+(($AR$13)*IF(Table2[[#This Row],[CorrectHomeScorePrediction]]="Y", 1, 0))</f>
        <v>0</v>
      </c>
      <c r="AD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4" s="4" t="str">
        <f>IF(WEEKDAY(Table2[[#This Row],[GameDate]])=1,"SUN",IF(WEEKDAY(Table2[[#This Row],[GameDate]])=2,"MON",IF(WEEKDAY(Table2[[#This Row],[GameDate]])=3,"TUE",IF(WEEKDAY(Table2[[#This Row],[GameDate]])=4,"WED",IF(WEEKDAY(Table2[[#This Row],[GameDate]])=5,"THU",IF(WEEKDAY(Table2[[#This Row],[GameDate]])=6,"FRI", "SAT"))))))</f>
        <v>MON</v>
      </c>
      <c r="AF144" s="2">
        <f>Table2[[#This Row],[ActualAwayScore]]-Table2[[#This Row],[PredictedAwayScore]]</f>
        <v>-5</v>
      </c>
      <c r="AG144" s="2">
        <f>Table2[[#This Row],[ActualHomeScore]]-Table2[[#This Row],[PredictedHomeScore]]</f>
        <v>2</v>
      </c>
      <c r="AH144" s="2">
        <f t="shared" si="13"/>
        <v>-1</v>
      </c>
      <c r="AI144" s="2">
        <f t="shared" si="14"/>
        <v>-5</v>
      </c>
    </row>
    <row r="145" spans="1:35" x14ac:dyDescent="0.25">
      <c r="A145" s="4">
        <v>45593</v>
      </c>
      <c r="B145" s="4">
        <v>45593</v>
      </c>
      <c r="C145" s="7" t="s">
        <v>255</v>
      </c>
      <c r="D145" s="2" t="s">
        <v>18</v>
      </c>
      <c r="E145" s="2" t="s">
        <v>22</v>
      </c>
      <c r="F145" s="2">
        <v>2</v>
      </c>
      <c r="G145" s="2">
        <v>4</v>
      </c>
      <c r="H145" s="2" t="str">
        <f t="shared" si="10"/>
        <v>WPG</v>
      </c>
      <c r="I145" s="2" t="s">
        <v>40</v>
      </c>
      <c r="J145" s="2">
        <v>6</v>
      </c>
      <c r="K145" s="2">
        <v>4</v>
      </c>
      <c r="L145" s="2" t="str">
        <f t="shared" si="11"/>
        <v>TOR</v>
      </c>
      <c r="M145" s="2" t="s">
        <v>40</v>
      </c>
      <c r="N145" s="2">
        <f>IF(ISBLANK(Table2[[#This Row],[ActualResult]]), 0, 1)</f>
        <v>1</v>
      </c>
      <c r="O145" s="2" t="str">
        <f>IF(ISBLANK(Table2[[#This Row],[ActualResult]]), "_", IF(Table2[[#This Row],[ActualWinner]]=Table2[[#This Row],[PredictedWinner]], "Y", "N"))</f>
        <v>N</v>
      </c>
      <c r="P145" s="2" t="str">
        <f>IF(Table2[[#This Row],[ActualAwayScore]]&gt;Table2[[#This Row],[PredictedAwayScore]], "N", IF(ISBLANK(Table2[[#This Row],[ActualResult]]), "_", IF(Table2[[#This Row],[ActualAwayScore]]=Table2[[#This Row],[PredictedAwayScore]], "Y", "N")))</f>
        <v>N</v>
      </c>
      <c r="Q145" s="2" t="str">
        <f>IF(Table2[[#This Row],[ActualHomeScore]]&gt;Table2[[#This Row],[PredictedHomeScore]],"N", IF(ISBLANK(Table2[[#This Row],[ActualResult]]), "_", IF(Table2[[#This Row],[ActualHomeScore]]=Table2[[#This Row],[PredictedHomeScore]], "Y", "N")))</f>
        <v>Y</v>
      </c>
      <c r="R145" s="2">
        <v>1</v>
      </c>
      <c r="S145" s="2" t="str">
        <f t="shared" si="12"/>
        <v>WPG</v>
      </c>
      <c r="T145" s="2">
        <f>IF(INDEX(StatsRegularSeason20242025!$A$2:$C$33,MATCH(Table2[[#This Row],[AwayTeam]],StatsRegularSeason20242025!$A$2:$A$33,0),2)=INDEX(StatsRegularSeason20242025!$A$2:$C$33,MATCH(Table2[[#This Row],[HomeTeam]],StatsRegularSeason20242025!$A$2:$A$33,0),2),1,0)</f>
        <v>0</v>
      </c>
      <c r="U145" s="2">
        <f>IF(INDEX(StatsRegularSeason20242025!$A$2:$C$33,MATCH(Table2[[#This Row],[AwayTeam]],StatsRegularSeason20242025!$A$2:$A$33,0),3)=INDEX(StatsRegularSeason20242025!$A$2:$C$33,MATCH(Table2[[#This Row],[HomeTeam]],StatsRegularSeason20242025!$A$2:$A$33,0),3),1,0)</f>
        <v>0</v>
      </c>
      <c r="V145" s="2">
        <f>IF(Table2[[#This Row],[InterConf]]=1,IF(Table2[[#This Row],[InterDiv]]=0, 1, 0), 0)</f>
        <v>0</v>
      </c>
      <c r="W145" s="2">
        <f>IF(INDEX(StatsRegularSeason20242025!$A$2:$C$33,MATCH(Table2[[#This Row],[AwayTeam]],StatsRegularSeason20242025!$A$2:$A$33,0),2)&lt;&gt;INDEX(StatsRegularSeason20242025!$A$2:$C$33,MATCH(Table2[[#This Row],[HomeTeam]],StatsRegularSeason20242025!$A$2:$A$33,0),2),1,0)</f>
        <v>1</v>
      </c>
      <c r="X145" s="2" t="s">
        <v>1799</v>
      </c>
      <c r="Y145" s="2"/>
      <c r="Z145" s="2">
        <f>IF(AND(Table2[[#This Row],[GameIsOver]]=1,Table2[[#This Row],[ActualHomeScore]]*Table2[[#This Row],[ActualAwayScore]]=0), 1,0)</f>
        <v>0</v>
      </c>
      <c r="AA145" s="2">
        <f>IF(Table2[[#This Row],[GameIsOver]]=0,0, IF(Table2[[#This Row],[ActualWinner]]=Table2[[#This Row],[AwayTeam]], 2, IF(OR(Table2[[#This Row],[ActualResult]]="OT", Table2[[#This Row],[ActualResult]]="SO"), 1, 0)))</f>
        <v>2</v>
      </c>
      <c r="AB145" s="2">
        <f>IF(Table2[[#This Row],[GameIsOver]]= 0, 0, IF(Table2[[#This Row],[ActualWinner]]=Table2[[#This Row],[HomeTeam]], 2, IF(OR(Table2[[#This Row],[ActualResult]]="OT", Table2[[#This Row],[ActualResult]]="SO"), 1, 0)))</f>
        <v>0</v>
      </c>
      <c r="AC145" s="33">
        <f>(($AR$11)*IF(Table2[[#This Row],[CorrectWinnerPrediction]]="Y", 1, 0))+(($AR$12)*IF(Table2[[#This Row],[CorrectAwayScorePrediction]]="Y", 1, 0))+(($AR$13)*IF(Table2[[#This Row],[CorrectHomeScorePrediction]]="Y", 1, 0))</f>
        <v>0.1</v>
      </c>
      <c r="AD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45" s="4" t="str">
        <f>IF(WEEKDAY(Table2[[#This Row],[GameDate]])=1,"SUN",IF(WEEKDAY(Table2[[#This Row],[GameDate]])=2,"MON",IF(WEEKDAY(Table2[[#This Row],[GameDate]])=3,"TUE",IF(WEEKDAY(Table2[[#This Row],[GameDate]])=4,"WED",IF(WEEKDAY(Table2[[#This Row],[GameDate]])=5,"THU",IF(WEEKDAY(Table2[[#This Row],[GameDate]])=6,"FRI", "SAT"))))))</f>
        <v>MON</v>
      </c>
      <c r="AF145" s="2">
        <f>Table2[[#This Row],[ActualAwayScore]]-Table2[[#This Row],[PredictedAwayScore]]</f>
        <v>4</v>
      </c>
      <c r="AG145" s="2">
        <f>Table2[[#This Row],[ActualHomeScore]]-Table2[[#This Row],[PredictedHomeScore]]</f>
        <v>0</v>
      </c>
      <c r="AH145" s="2">
        <f t="shared" si="13"/>
        <v>-1</v>
      </c>
      <c r="AI145" s="2">
        <f t="shared" si="14"/>
        <v>-5</v>
      </c>
    </row>
    <row r="146" spans="1:35" x14ac:dyDescent="0.25">
      <c r="A146" s="4">
        <v>45593</v>
      </c>
      <c r="B146" s="4">
        <v>45593</v>
      </c>
      <c r="C146" s="7" t="s">
        <v>256</v>
      </c>
      <c r="D146" s="2" t="s">
        <v>17</v>
      </c>
      <c r="E146" s="2" t="s">
        <v>26</v>
      </c>
      <c r="F146" s="2">
        <v>2</v>
      </c>
      <c r="G146" s="2">
        <v>6</v>
      </c>
      <c r="H146" s="2" t="str">
        <f t="shared" si="10"/>
        <v>COL</v>
      </c>
      <c r="I146" s="2" t="s">
        <v>40</v>
      </c>
      <c r="J146" s="2">
        <v>5</v>
      </c>
      <c r="K146" s="2">
        <v>2</v>
      </c>
      <c r="L146" s="2" t="str">
        <f t="shared" si="11"/>
        <v>CHI</v>
      </c>
      <c r="M146" s="2" t="s">
        <v>40</v>
      </c>
      <c r="N146" s="2">
        <f>IF(ISBLANK(Table2[[#This Row],[ActualResult]]), 0, 1)</f>
        <v>1</v>
      </c>
      <c r="O146" s="2" t="str">
        <f>IF(ISBLANK(Table2[[#This Row],[ActualResult]]), "_", IF(Table2[[#This Row],[ActualWinner]]=Table2[[#This Row],[PredictedWinner]], "Y", "N"))</f>
        <v>N</v>
      </c>
      <c r="P146" s="2" t="str">
        <f>IF(Table2[[#This Row],[ActualAwayScore]]&gt;Table2[[#This Row],[PredictedAwayScore]], "N", IF(ISBLANK(Table2[[#This Row],[ActualResult]]), "_", IF(Table2[[#This Row],[ActualAwayScore]]=Table2[[#This Row],[PredictedAwayScore]], "Y", "N")))</f>
        <v>N</v>
      </c>
      <c r="Q146" s="2" t="str">
        <f>IF(Table2[[#This Row],[ActualHomeScore]]&gt;Table2[[#This Row],[PredictedHomeScore]],"N", IF(ISBLANK(Table2[[#This Row],[ActualResult]]), "_", IF(Table2[[#This Row],[ActualHomeScore]]=Table2[[#This Row],[PredictedHomeScore]], "Y", "N")))</f>
        <v>N</v>
      </c>
      <c r="R146" s="2">
        <v>0</v>
      </c>
      <c r="S146" s="2" t="str">
        <f t="shared" si="12"/>
        <v>COL</v>
      </c>
      <c r="T146" s="2">
        <f>IF(INDEX(StatsRegularSeason20242025!$A$2:$C$33,MATCH(Table2[[#This Row],[AwayTeam]],StatsRegularSeason20242025!$A$2:$A$33,0),2)=INDEX(StatsRegularSeason20242025!$A$2:$C$33,MATCH(Table2[[#This Row],[HomeTeam]],StatsRegularSeason20242025!$A$2:$A$33,0),2),1,0)</f>
        <v>1</v>
      </c>
      <c r="U146" s="2">
        <f>IF(INDEX(StatsRegularSeason20242025!$A$2:$C$33,MATCH(Table2[[#This Row],[AwayTeam]],StatsRegularSeason20242025!$A$2:$A$33,0),3)=INDEX(StatsRegularSeason20242025!$A$2:$C$33,MATCH(Table2[[#This Row],[HomeTeam]],StatsRegularSeason20242025!$A$2:$A$33,0),3),1,0)</f>
        <v>1</v>
      </c>
      <c r="V146" s="2">
        <f>IF(Table2[[#This Row],[InterConf]]=1,IF(Table2[[#This Row],[InterDiv]]=0, 1, 0), 0)</f>
        <v>0</v>
      </c>
      <c r="W146" s="2">
        <f>IF(INDEX(StatsRegularSeason20242025!$A$2:$C$33,MATCH(Table2[[#This Row],[AwayTeam]],StatsRegularSeason20242025!$A$2:$A$33,0),2)&lt;&gt;INDEX(StatsRegularSeason20242025!$A$2:$C$33,MATCH(Table2[[#This Row],[HomeTeam]],StatsRegularSeason20242025!$A$2:$A$33,0),2),1,0)</f>
        <v>0</v>
      </c>
      <c r="X146" s="2"/>
      <c r="Y146" s="2"/>
      <c r="Z146" s="2">
        <f>IF(AND(Table2[[#This Row],[GameIsOver]]=1,Table2[[#This Row],[ActualHomeScore]]*Table2[[#This Row],[ActualAwayScore]]=0), 1,0)</f>
        <v>0</v>
      </c>
      <c r="AA146" s="2">
        <f>IF(Table2[[#This Row],[GameIsOver]]=0,0, IF(Table2[[#This Row],[ActualWinner]]=Table2[[#This Row],[AwayTeam]], 2, IF(OR(Table2[[#This Row],[ActualResult]]="OT", Table2[[#This Row],[ActualResult]]="SO"), 1, 0)))</f>
        <v>2</v>
      </c>
      <c r="AB146" s="2">
        <f>IF(Table2[[#This Row],[GameIsOver]]= 0, 0, IF(Table2[[#This Row],[ActualWinner]]=Table2[[#This Row],[HomeTeam]], 2, IF(OR(Table2[[#This Row],[ActualResult]]="OT", Table2[[#This Row],[ActualResult]]="SO"), 1, 0)))</f>
        <v>0</v>
      </c>
      <c r="AC146" s="33">
        <f>(($AR$11)*IF(Table2[[#This Row],[CorrectWinnerPrediction]]="Y", 1, 0))+(($AR$12)*IF(Table2[[#This Row],[CorrectAwayScorePrediction]]="Y", 1, 0))+(($AR$13)*IF(Table2[[#This Row],[CorrectHomeScorePrediction]]="Y", 1, 0))</f>
        <v>0</v>
      </c>
      <c r="AD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6" s="4" t="str">
        <f>IF(WEEKDAY(Table2[[#This Row],[GameDate]])=1,"SUN",IF(WEEKDAY(Table2[[#This Row],[GameDate]])=2,"MON",IF(WEEKDAY(Table2[[#This Row],[GameDate]])=3,"TUE",IF(WEEKDAY(Table2[[#This Row],[GameDate]])=4,"WED",IF(WEEKDAY(Table2[[#This Row],[GameDate]])=5,"THU",IF(WEEKDAY(Table2[[#This Row],[GameDate]])=6,"FRI", "SAT"))))))</f>
        <v>MON</v>
      </c>
      <c r="AF146" s="2">
        <f>Table2[[#This Row],[ActualAwayScore]]-Table2[[#This Row],[PredictedAwayScore]]</f>
        <v>3</v>
      </c>
      <c r="AG146" s="2">
        <f>Table2[[#This Row],[ActualHomeScore]]-Table2[[#This Row],[PredictedHomeScore]]</f>
        <v>-4</v>
      </c>
      <c r="AH146" s="2">
        <f t="shared" si="13"/>
        <v>-1</v>
      </c>
      <c r="AI146" s="2">
        <f t="shared" si="14"/>
        <v>-5</v>
      </c>
    </row>
    <row r="147" spans="1:35" x14ac:dyDescent="0.25">
      <c r="A147" s="4">
        <v>45593</v>
      </c>
      <c r="B147" s="4">
        <v>45593</v>
      </c>
      <c r="C147" s="7" t="s">
        <v>257</v>
      </c>
      <c r="D147" s="2" t="s">
        <v>38</v>
      </c>
      <c r="E147" s="2" t="s">
        <v>15</v>
      </c>
      <c r="F147" s="2">
        <v>2</v>
      </c>
      <c r="G147" s="2">
        <v>5</v>
      </c>
      <c r="H147" s="2" t="str">
        <f t="shared" si="10"/>
        <v>UTA</v>
      </c>
      <c r="I147" s="2" t="s">
        <v>40</v>
      </c>
      <c r="J147" s="2">
        <v>5</v>
      </c>
      <c r="K147" s="2">
        <v>4</v>
      </c>
      <c r="L147" s="2" t="str">
        <f t="shared" si="11"/>
        <v>SJS</v>
      </c>
      <c r="M147" s="2" t="s">
        <v>77</v>
      </c>
      <c r="N147" s="2">
        <f>IF(ISBLANK(Table2[[#This Row],[ActualResult]]), 0, 1)</f>
        <v>1</v>
      </c>
      <c r="O147" s="2" t="str">
        <f>IF(ISBLANK(Table2[[#This Row],[ActualResult]]), "_", IF(Table2[[#This Row],[ActualWinner]]=Table2[[#This Row],[PredictedWinner]], "Y", "N"))</f>
        <v>N</v>
      </c>
      <c r="P147" s="2" t="str">
        <f>IF(Table2[[#This Row],[ActualAwayScore]]&gt;Table2[[#This Row],[PredictedAwayScore]], "N", IF(ISBLANK(Table2[[#This Row],[ActualResult]]), "_", IF(Table2[[#This Row],[ActualAwayScore]]=Table2[[#This Row],[PredictedAwayScore]], "Y", "N")))</f>
        <v>N</v>
      </c>
      <c r="Q147" s="2" t="str">
        <f>IF(Table2[[#This Row],[ActualHomeScore]]&gt;Table2[[#This Row],[PredictedHomeScore]],"N", IF(ISBLANK(Table2[[#This Row],[ActualResult]]), "_", IF(Table2[[#This Row],[ActualHomeScore]]=Table2[[#This Row],[PredictedHomeScore]], "Y", "N")))</f>
        <v>N</v>
      </c>
      <c r="R147" s="2">
        <v>0</v>
      </c>
      <c r="S147" s="2" t="str">
        <f t="shared" si="12"/>
        <v>UTA</v>
      </c>
      <c r="T147" s="2">
        <f>IF(INDEX(StatsRegularSeason20242025!$A$2:$C$33,MATCH(Table2[[#This Row],[AwayTeam]],StatsRegularSeason20242025!$A$2:$A$33,0),2)=INDEX(StatsRegularSeason20242025!$A$2:$C$33,MATCH(Table2[[#This Row],[HomeTeam]],StatsRegularSeason20242025!$A$2:$A$33,0),2),1,0)</f>
        <v>1</v>
      </c>
      <c r="U147" s="2">
        <f>IF(INDEX(StatsRegularSeason20242025!$A$2:$C$33,MATCH(Table2[[#This Row],[AwayTeam]],StatsRegularSeason20242025!$A$2:$A$33,0),3)=INDEX(StatsRegularSeason20242025!$A$2:$C$33,MATCH(Table2[[#This Row],[HomeTeam]],StatsRegularSeason20242025!$A$2:$A$33,0),3),1,0)</f>
        <v>0</v>
      </c>
      <c r="V147" s="2">
        <f>IF(Table2[[#This Row],[InterConf]]=1,IF(Table2[[#This Row],[InterDiv]]=0, 1, 0), 0)</f>
        <v>1</v>
      </c>
      <c r="W147" s="2">
        <f>IF(INDEX(StatsRegularSeason20242025!$A$2:$C$33,MATCH(Table2[[#This Row],[AwayTeam]],StatsRegularSeason20242025!$A$2:$A$33,0),2)&lt;&gt;INDEX(StatsRegularSeason20242025!$A$2:$C$33,MATCH(Table2[[#This Row],[HomeTeam]],StatsRegularSeason20242025!$A$2:$A$33,0),2),1,0)</f>
        <v>0</v>
      </c>
      <c r="X147" s="2"/>
      <c r="Y147" s="2"/>
      <c r="Z147" s="2">
        <f>IF(AND(Table2[[#This Row],[GameIsOver]]=1,Table2[[#This Row],[ActualHomeScore]]*Table2[[#This Row],[ActualAwayScore]]=0), 1,0)</f>
        <v>0</v>
      </c>
      <c r="AA147" s="2">
        <f>IF(Table2[[#This Row],[GameIsOver]]=0,0, IF(Table2[[#This Row],[ActualWinner]]=Table2[[#This Row],[AwayTeam]], 2, IF(OR(Table2[[#This Row],[ActualResult]]="OT", Table2[[#This Row],[ActualResult]]="SO"), 1, 0)))</f>
        <v>2</v>
      </c>
      <c r="AB147" s="2">
        <f>IF(Table2[[#This Row],[GameIsOver]]= 0, 0, IF(Table2[[#This Row],[ActualWinner]]=Table2[[#This Row],[HomeTeam]], 2, IF(OR(Table2[[#This Row],[ActualResult]]="OT", Table2[[#This Row],[ActualResult]]="SO"), 1, 0)))</f>
        <v>1</v>
      </c>
      <c r="AC147" s="33">
        <f>(($AR$11)*IF(Table2[[#This Row],[CorrectWinnerPrediction]]="Y", 1, 0))+(($AR$12)*IF(Table2[[#This Row],[CorrectAwayScorePrediction]]="Y", 1, 0))+(($AR$13)*IF(Table2[[#This Row],[CorrectHomeScorePrediction]]="Y", 1, 0))</f>
        <v>0</v>
      </c>
      <c r="AD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7" s="4" t="str">
        <f>IF(WEEKDAY(Table2[[#This Row],[GameDate]])=1,"SUN",IF(WEEKDAY(Table2[[#This Row],[GameDate]])=2,"MON",IF(WEEKDAY(Table2[[#This Row],[GameDate]])=3,"TUE",IF(WEEKDAY(Table2[[#This Row],[GameDate]])=4,"WED",IF(WEEKDAY(Table2[[#This Row],[GameDate]])=5,"THU",IF(WEEKDAY(Table2[[#This Row],[GameDate]])=6,"FRI", "SAT"))))))</f>
        <v>MON</v>
      </c>
      <c r="AF147" s="2">
        <f>Table2[[#This Row],[ActualAwayScore]]-Table2[[#This Row],[PredictedAwayScore]]</f>
        <v>3</v>
      </c>
      <c r="AG147" s="2">
        <f>Table2[[#This Row],[ActualHomeScore]]-Table2[[#This Row],[PredictedHomeScore]]</f>
        <v>-1</v>
      </c>
      <c r="AH147" s="2">
        <f t="shared" si="13"/>
        <v>-1</v>
      </c>
      <c r="AI147" s="2">
        <f t="shared" si="14"/>
        <v>-5</v>
      </c>
    </row>
    <row r="148" spans="1:35" x14ac:dyDescent="0.25">
      <c r="A148" s="4">
        <v>45593</v>
      </c>
      <c r="B148" s="4">
        <v>45593</v>
      </c>
      <c r="C148" s="7" t="s">
        <v>258</v>
      </c>
      <c r="D148" s="2" t="s">
        <v>44</v>
      </c>
      <c r="E148" s="2" t="s">
        <v>25</v>
      </c>
      <c r="F148" s="2">
        <v>2</v>
      </c>
      <c r="G148" s="2">
        <v>3</v>
      </c>
      <c r="H148" s="2" t="str">
        <f t="shared" si="10"/>
        <v>VAN</v>
      </c>
      <c r="I148" s="2" t="s">
        <v>39</v>
      </c>
      <c r="J148" s="2">
        <v>4</v>
      </c>
      <c r="K148" s="2">
        <v>3</v>
      </c>
      <c r="L148" s="2" t="str">
        <f t="shared" si="11"/>
        <v>CAR</v>
      </c>
      <c r="M148" s="2" t="s">
        <v>77</v>
      </c>
      <c r="N148" s="2">
        <f>IF(ISBLANK(Table2[[#This Row],[ActualResult]]), 0, 1)</f>
        <v>1</v>
      </c>
      <c r="O148" s="2" t="str">
        <f>IF(ISBLANK(Table2[[#This Row],[ActualResult]]), "_", IF(Table2[[#This Row],[ActualWinner]]=Table2[[#This Row],[PredictedWinner]], "Y", "N"))</f>
        <v>N</v>
      </c>
      <c r="P148" s="2" t="str">
        <f>IF(Table2[[#This Row],[ActualAwayScore]]&gt;Table2[[#This Row],[PredictedAwayScore]], "N", IF(ISBLANK(Table2[[#This Row],[ActualResult]]), "_", IF(Table2[[#This Row],[ActualAwayScore]]=Table2[[#This Row],[PredictedAwayScore]], "Y", "N")))</f>
        <v>N</v>
      </c>
      <c r="Q148" s="2" t="str">
        <f>IF(Table2[[#This Row],[ActualHomeScore]]&gt;Table2[[#This Row],[PredictedHomeScore]],"N", IF(ISBLANK(Table2[[#This Row],[ActualResult]]), "_", IF(Table2[[#This Row],[ActualHomeScore]]=Table2[[#This Row],[PredictedHomeScore]], "Y", "N")))</f>
        <v>Y</v>
      </c>
      <c r="R148" s="2">
        <v>0</v>
      </c>
      <c r="S148" s="2" t="str">
        <f t="shared" si="12"/>
        <v>VAN</v>
      </c>
      <c r="T148" s="2">
        <f>IF(INDEX(StatsRegularSeason20242025!$A$2:$C$33,MATCH(Table2[[#This Row],[AwayTeam]],StatsRegularSeason20242025!$A$2:$A$33,0),2)=INDEX(StatsRegularSeason20242025!$A$2:$C$33,MATCH(Table2[[#This Row],[HomeTeam]],StatsRegularSeason20242025!$A$2:$A$33,0),2),1,0)</f>
        <v>0</v>
      </c>
      <c r="U148" s="2">
        <f>IF(INDEX(StatsRegularSeason20242025!$A$2:$C$33,MATCH(Table2[[#This Row],[AwayTeam]],StatsRegularSeason20242025!$A$2:$A$33,0),3)=INDEX(StatsRegularSeason20242025!$A$2:$C$33,MATCH(Table2[[#This Row],[HomeTeam]],StatsRegularSeason20242025!$A$2:$A$33,0),3),1,0)</f>
        <v>0</v>
      </c>
      <c r="V148" s="2">
        <f>IF(Table2[[#This Row],[InterConf]]=1,IF(Table2[[#This Row],[InterDiv]]=0, 1, 0), 0)</f>
        <v>0</v>
      </c>
      <c r="W148" s="2">
        <f>IF(INDEX(StatsRegularSeason20242025!$A$2:$C$33,MATCH(Table2[[#This Row],[AwayTeam]],StatsRegularSeason20242025!$A$2:$A$33,0),2)&lt;&gt;INDEX(StatsRegularSeason20242025!$A$2:$C$33,MATCH(Table2[[#This Row],[HomeTeam]],StatsRegularSeason20242025!$A$2:$A$33,0),2),1,0)</f>
        <v>1</v>
      </c>
      <c r="X148" s="2"/>
      <c r="Y148" s="2"/>
      <c r="Z148" s="2">
        <f>IF(AND(Table2[[#This Row],[GameIsOver]]=1,Table2[[#This Row],[ActualHomeScore]]*Table2[[#This Row],[ActualAwayScore]]=0), 1,0)</f>
        <v>0</v>
      </c>
      <c r="AA148" s="2">
        <f>IF(Table2[[#This Row],[GameIsOver]]=0,0, IF(Table2[[#This Row],[ActualWinner]]=Table2[[#This Row],[AwayTeam]], 2, IF(OR(Table2[[#This Row],[ActualResult]]="OT", Table2[[#This Row],[ActualResult]]="SO"), 1, 0)))</f>
        <v>2</v>
      </c>
      <c r="AB148" s="2">
        <f>IF(Table2[[#This Row],[GameIsOver]]= 0, 0, IF(Table2[[#This Row],[ActualWinner]]=Table2[[#This Row],[HomeTeam]], 2, IF(OR(Table2[[#This Row],[ActualResult]]="OT", Table2[[#This Row],[ActualResult]]="SO"), 1, 0)))</f>
        <v>1</v>
      </c>
      <c r="AC148" s="33">
        <f>(($AR$11)*IF(Table2[[#This Row],[CorrectWinnerPrediction]]="Y", 1, 0))+(($AR$12)*IF(Table2[[#This Row],[CorrectAwayScorePrediction]]="Y", 1, 0))+(($AR$13)*IF(Table2[[#This Row],[CorrectHomeScorePrediction]]="Y", 1, 0))</f>
        <v>0.1</v>
      </c>
      <c r="AD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148" s="4" t="str">
        <f>IF(WEEKDAY(Table2[[#This Row],[GameDate]])=1,"SUN",IF(WEEKDAY(Table2[[#This Row],[GameDate]])=2,"MON",IF(WEEKDAY(Table2[[#This Row],[GameDate]])=3,"TUE",IF(WEEKDAY(Table2[[#This Row],[GameDate]])=4,"WED",IF(WEEKDAY(Table2[[#This Row],[GameDate]])=5,"THU",IF(WEEKDAY(Table2[[#This Row],[GameDate]])=6,"FRI", "SAT"))))))</f>
        <v>MON</v>
      </c>
      <c r="AF148" s="2">
        <f>Table2[[#This Row],[ActualAwayScore]]-Table2[[#This Row],[PredictedAwayScore]]</f>
        <v>2</v>
      </c>
      <c r="AG148" s="2">
        <f>Table2[[#This Row],[ActualHomeScore]]-Table2[[#This Row],[PredictedHomeScore]]</f>
        <v>0</v>
      </c>
      <c r="AH148" s="2">
        <f t="shared" si="13"/>
        <v>-1</v>
      </c>
      <c r="AI148" s="2">
        <f t="shared" si="14"/>
        <v>-5</v>
      </c>
    </row>
    <row r="149" spans="1:35" x14ac:dyDescent="0.25">
      <c r="A149" s="5">
        <v>45593</v>
      </c>
      <c r="B149" s="5">
        <v>45593</v>
      </c>
      <c r="C149" s="8" t="s">
        <v>259</v>
      </c>
      <c r="D149" s="3" t="s">
        <v>24</v>
      </c>
      <c r="E149" s="3" t="s">
        <v>27</v>
      </c>
      <c r="F149" s="3">
        <v>4</v>
      </c>
      <c r="G149" s="3">
        <v>3</v>
      </c>
      <c r="H149" s="3" t="str">
        <f t="shared" si="10"/>
        <v>CGY</v>
      </c>
      <c r="I149" s="3" t="s">
        <v>39</v>
      </c>
      <c r="J149" s="3">
        <v>0</v>
      </c>
      <c r="K149" s="3">
        <v>5</v>
      </c>
      <c r="L149" s="2" t="str">
        <f t="shared" si="11"/>
        <v>VGK</v>
      </c>
      <c r="M149" s="3" t="s">
        <v>40</v>
      </c>
      <c r="N149" s="3">
        <f>IF(ISBLANK(Table2[[#This Row],[ActualResult]]), 0, 1)</f>
        <v>1</v>
      </c>
      <c r="O149" s="3" t="str">
        <f>IF(ISBLANK(Table2[[#This Row],[ActualResult]]), "_", IF(Table2[[#This Row],[ActualWinner]]=Table2[[#This Row],[PredictedWinner]], "Y", "N"))</f>
        <v>N</v>
      </c>
      <c r="P149" s="3" t="str">
        <f>IF(Table2[[#This Row],[ActualAwayScore]]&gt;Table2[[#This Row],[PredictedAwayScore]], "N", IF(ISBLANK(Table2[[#This Row],[ActualResult]]), "_", IF(Table2[[#This Row],[ActualAwayScore]]=Table2[[#This Row],[PredictedAwayScore]], "Y", "N")))</f>
        <v>N</v>
      </c>
      <c r="Q149" s="3" t="str">
        <f>IF(Table2[[#This Row],[ActualHomeScore]]&gt;Table2[[#This Row],[PredictedHomeScore]],"N", IF(ISBLANK(Table2[[#This Row],[ActualResult]]), "_", IF(Table2[[#This Row],[ActualHomeScore]]=Table2[[#This Row],[PredictedHomeScore]], "Y", "N")))</f>
        <v>N</v>
      </c>
      <c r="R149" s="2">
        <v>1</v>
      </c>
      <c r="S149" s="2" t="str">
        <f t="shared" si="12"/>
        <v>CGY</v>
      </c>
      <c r="T149" s="2">
        <f>IF(INDEX(StatsRegularSeason20242025!$A$2:$C$33,MATCH(Table2[[#This Row],[AwayTeam]],StatsRegularSeason20242025!$A$2:$A$33,0),2)=INDEX(StatsRegularSeason20242025!$A$2:$C$33,MATCH(Table2[[#This Row],[HomeTeam]],StatsRegularSeason20242025!$A$2:$A$33,0),2),1,0)</f>
        <v>1</v>
      </c>
      <c r="U149" s="2">
        <f>IF(INDEX(StatsRegularSeason20242025!$A$2:$C$33,MATCH(Table2[[#This Row],[AwayTeam]],StatsRegularSeason20242025!$A$2:$A$33,0),3)=INDEX(StatsRegularSeason20242025!$A$2:$C$33,MATCH(Table2[[#This Row],[HomeTeam]],StatsRegularSeason20242025!$A$2:$A$33,0),3),1,0)</f>
        <v>1</v>
      </c>
      <c r="V149" s="2">
        <f>IF(Table2[[#This Row],[InterConf]]=1,IF(Table2[[#This Row],[InterDiv]]=0, 1, 0), 0)</f>
        <v>0</v>
      </c>
      <c r="W149" s="2">
        <f>IF(INDEX(StatsRegularSeason20242025!$A$2:$C$33,MATCH(Table2[[#This Row],[AwayTeam]],StatsRegularSeason20242025!$A$2:$A$33,0),2)&lt;&gt;INDEX(StatsRegularSeason20242025!$A$2:$C$33,MATCH(Table2[[#This Row],[HomeTeam]],StatsRegularSeason20242025!$A$2:$A$33,0),2),1,0)</f>
        <v>0</v>
      </c>
      <c r="X149" s="2"/>
      <c r="Y149" s="2"/>
      <c r="Z149" s="2">
        <f>IF(AND(Table2[[#This Row],[GameIsOver]]=1,Table2[[#This Row],[ActualHomeScore]]*Table2[[#This Row],[ActualAwayScore]]=0), 1,0)</f>
        <v>1</v>
      </c>
      <c r="AA149" s="2">
        <f>IF(Table2[[#This Row],[GameIsOver]]=0,0, IF(Table2[[#This Row],[ActualWinner]]=Table2[[#This Row],[AwayTeam]], 2, IF(OR(Table2[[#This Row],[ActualResult]]="OT", Table2[[#This Row],[ActualResult]]="SO"), 1, 0)))</f>
        <v>0</v>
      </c>
      <c r="AB149" s="2">
        <f>IF(Table2[[#This Row],[GameIsOver]]= 0, 0, IF(Table2[[#This Row],[ActualWinner]]=Table2[[#This Row],[HomeTeam]], 2, IF(OR(Table2[[#This Row],[ActualResult]]="OT", Table2[[#This Row],[ActualResult]]="SO"), 1, 0)))</f>
        <v>2</v>
      </c>
      <c r="AC149" s="33">
        <f>(($AR$11)*IF(Table2[[#This Row],[CorrectWinnerPrediction]]="Y", 1, 0))+(($AR$12)*IF(Table2[[#This Row],[CorrectAwayScorePrediction]]="Y", 1, 0))+(($AR$13)*IF(Table2[[#This Row],[CorrectHomeScorePrediction]]="Y", 1, 0))</f>
        <v>0</v>
      </c>
      <c r="AD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49" s="5" t="str">
        <f>IF(WEEKDAY(Table2[[#This Row],[GameDate]])=1,"SUN",IF(WEEKDAY(Table2[[#This Row],[GameDate]])=2,"MON",IF(WEEKDAY(Table2[[#This Row],[GameDate]])=3,"TUE",IF(WEEKDAY(Table2[[#This Row],[GameDate]])=4,"WED",IF(WEEKDAY(Table2[[#This Row],[GameDate]])=5,"THU",IF(WEEKDAY(Table2[[#This Row],[GameDate]])=6,"FRI", "SAT"))))))</f>
        <v>MON</v>
      </c>
      <c r="AF149" s="2">
        <f>Table2[[#This Row],[ActualAwayScore]]-Table2[[#This Row],[PredictedAwayScore]]</f>
        <v>-4</v>
      </c>
      <c r="AG149" s="2">
        <f>Table2[[#This Row],[ActualHomeScore]]-Table2[[#This Row],[PredictedHomeScore]]</f>
        <v>2</v>
      </c>
      <c r="AH149" s="2">
        <f t="shared" si="13"/>
        <v>-1</v>
      </c>
      <c r="AI149" s="2">
        <f t="shared" si="14"/>
        <v>-5</v>
      </c>
    </row>
    <row r="150" spans="1:35" x14ac:dyDescent="0.25">
      <c r="A150" s="4">
        <v>45593</v>
      </c>
      <c r="B150" s="4">
        <v>45594</v>
      </c>
      <c r="C150" s="7" t="s">
        <v>260</v>
      </c>
      <c r="D150" s="2" t="s">
        <v>45</v>
      </c>
      <c r="E150" s="2" t="s">
        <v>16</v>
      </c>
      <c r="F150" s="2">
        <v>3</v>
      </c>
      <c r="G150" s="2">
        <v>4</v>
      </c>
      <c r="H150" s="2" t="str">
        <f t="shared" si="10"/>
        <v>BOS</v>
      </c>
      <c r="I150" s="2" t="s">
        <v>40</v>
      </c>
      <c r="J150" s="2">
        <v>2</v>
      </c>
      <c r="K150" s="2">
        <v>0</v>
      </c>
      <c r="L150" s="13" t="str">
        <f t="shared" si="11"/>
        <v>PHI</v>
      </c>
      <c r="M150" s="2" t="s">
        <v>40</v>
      </c>
      <c r="N150" s="2">
        <f>IF(ISBLANK(Table2[[#This Row],[ActualResult]]), 0, 1)</f>
        <v>1</v>
      </c>
      <c r="O150" s="2" t="str">
        <f>IF(ISBLANK(Table2[[#This Row],[ActualResult]]), "_", IF(Table2[[#This Row],[ActualWinner]]=Table2[[#This Row],[PredictedWinner]], "Y", "N"))</f>
        <v>N</v>
      </c>
      <c r="P150" s="2" t="str">
        <f>IF(Table2[[#This Row],[ActualAwayScore]]&gt;Table2[[#This Row],[PredictedAwayScore]], "N", IF(ISBLANK(Table2[[#This Row],[ActualResult]]), "_", IF(Table2[[#This Row],[ActualAwayScore]]=Table2[[#This Row],[PredictedAwayScore]], "Y", "N")))</f>
        <v>N</v>
      </c>
      <c r="Q150" s="2" t="str">
        <f>IF(Table2[[#This Row],[ActualHomeScore]]&gt;Table2[[#This Row],[PredictedHomeScore]],"N", IF(ISBLANK(Table2[[#This Row],[ActualResult]]), "_", IF(Table2[[#This Row],[ActualHomeScore]]=Table2[[#This Row],[PredictedHomeScore]], "Y", "N")))</f>
        <v>N</v>
      </c>
      <c r="R150" s="2">
        <v>1</v>
      </c>
      <c r="S150" s="2" t="str">
        <f t="shared" si="12"/>
        <v>BOS</v>
      </c>
      <c r="T150" s="2">
        <f>IF(INDEX(StatsRegularSeason20242025!$A$2:$C$33,MATCH(Table2[[#This Row],[AwayTeam]],StatsRegularSeason20242025!$A$2:$A$33,0),2)=INDEX(StatsRegularSeason20242025!$A$2:$C$33,MATCH(Table2[[#This Row],[HomeTeam]],StatsRegularSeason20242025!$A$2:$A$33,0),2),1,0)</f>
        <v>1</v>
      </c>
      <c r="U150" s="2">
        <f>IF(INDEX(StatsRegularSeason20242025!$A$2:$C$33,MATCH(Table2[[#This Row],[AwayTeam]],StatsRegularSeason20242025!$A$2:$A$33,0),3)=INDEX(StatsRegularSeason20242025!$A$2:$C$33,MATCH(Table2[[#This Row],[HomeTeam]],StatsRegularSeason20242025!$A$2:$A$33,0),3),1,0)</f>
        <v>0</v>
      </c>
      <c r="V150" s="2">
        <f>IF(Table2[[#This Row],[InterConf]]=1,IF(Table2[[#This Row],[InterDiv]]=0, 1, 0), 0)</f>
        <v>1</v>
      </c>
      <c r="W150" s="2">
        <f>IF(INDEX(StatsRegularSeason20242025!$A$2:$C$33,MATCH(Table2[[#This Row],[AwayTeam]],StatsRegularSeason20242025!$A$2:$A$33,0),2)&lt;&gt;INDEX(StatsRegularSeason20242025!$A$2:$C$33,MATCH(Table2[[#This Row],[HomeTeam]],StatsRegularSeason20242025!$A$2:$A$33,0),2),1,0)</f>
        <v>0</v>
      </c>
      <c r="X150" s="2"/>
      <c r="Y150" s="2"/>
      <c r="Z150" s="2">
        <f>IF(AND(Table2[[#This Row],[GameIsOver]]=1,Table2[[#This Row],[ActualHomeScore]]*Table2[[#This Row],[ActualAwayScore]]=0), 1,0)</f>
        <v>1</v>
      </c>
      <c r="AA150" s="2">
        <f>IF(Table2[[#This Row],[GameIsOver]]=0,0, IF(Table2[[#This Row],[ActualWinner]]=Table2[[#This Row],[AwayTeam]], 2, IF(OR(Table2[[#This Row],[ActualResult]]="OT", Table2[[#This Row],[ActualResult]]="SO"), 1, 0)))</f>
        <v>2</v>
      </c>
      <c r="AB150" s="2">
        <f>IF(Table2[[#This Row],[GameIsOver]]= 0, 0, IF(Table2[[#This Row],[ActualWinner]]=Table2[[#This Row],[HomeTeam]], 2, IF(OR(Table2[[#This Row],[ActualResult]]="OT", Table2[[#This Row],[ActualResult]]="SO"), 1, 0)))</f>
        <v>0</v>
      </c>
      <c r="AC150" s="33">
        <f>(($AR$11)*IF(Table2[[#This Row],[CorrectWinnerPrediction]]="Y", 1, 0))+(($AR$12)*IF(Table2[[#This Row],[CorrectAwayScorePrediction]]="Y", 1, 0))+(($AR$13)*IF(Table2[[#This Row],[CorrectHomeScorePrediction]]="Y", 1, 0))</f>
        <v>0</v>
      </c>
      <c r="AD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0" s="4" t="str">
        <f>IF(WEEKDAY(Table2[[#This Row],[GameDate]])=1,"SUN",IF(WEEKDAY(Table2[[#This Row],[GameDate]])=2,"MON",IF(WEEKDAY(Table2[[#This Row],[GameDate]])=3,"TUE",IF(WEEKDAY(Table2[[#This Row],[GameDate]])=4,"WED",IF(WEEKDAY(Table2[[#This Row],[GameDate]])=5,"THU",IF(WEEKDAY(Table2[[#This Row],[GameDate]])=6,"FRI", "SAT"))))))</f>
        <v>TUE</v>
      </c>
      <c r="AF150" s="2">
        <f>Table2[[#This Row],[ActualAwayScore]]-Table2[[#This Row],[PredictedAwayScore]]</f>
        <v>-1</v>
      </c>
      <c r="AG150" s="2">
        <f>Table2[[#This Row],[ActualHomeScore]]-Table2[[#This Row],[PredictedHomeScore]]</f>
        <v>-4</v>
      </c>
      <c r="AH150" s="2">
        <f t="shared" si="13"/>
        <v>3</v>
      </c>
      <c r="AI150" s="2">
        <f t="shared" si="14"/>
        <v>4</v>
      </c>
    </row>
    <row r="151" spans="1:35" x14ac:dyDescent="0.25">
      <c r="A151" s="4">
        <v>45593</v>
      </c>
      <c r="B151" s="4">
        <v>45594</v>
      </c>
      <c r="C151" s="7" t="s">
        <v>261</v>
      </c>
      <c r="D151" s="2" t="s">
        <v>12</v>
      </c>
      <c r="E151" s="2" t="s">
        <v>19</v>
      </c>
      <c r="F151" s="2">
        <v>3</v>
      </c>
      <c r="G151" s="2">
        <v>1</v>
      </c>
      <c r="H151" s="2" t="str">
        <f t="shared" si="10"/>
        <v>SEA</v>
      </c>
      <c r="I151" s="2" t="s">
        <v>40</v>
      </c>
      <c r="J151" s="2">
        <v>8</v>
      </c>
      <c r="K151" s="2">
        <v>2</v>
      </c>
      <c r="L151" s="2" t="str">
        <f t="shared" si="11"/>
        <v>SEA</v>
      </c>
      <c r="M151" s="2" t="s">
        <v>40</v>
      </c>
      <c r="N151" s="2">
        <f>IF(ISBLANK(Table2[[#This Row],[ActualResult]]), 0, 1)</f>
        <v>1</v>
      </c>
      <c r="O151" s="2" t="str">
        <f>IF(ISBLANK(Table2[[#This Row],[ActualResult]]), "_", IF(Table2[[#This Row],[ActualWinner]]=Table2[[#This Row],[PredictedWinner]], "Y", "N"))</f>
        <v>Y</v>
      </c>
      <c r="P151" s="2" t="str">
        <f>IF(Table2[[#This Row],[ActualAwayScore]]&gt;Table2[[#This Row],[PredictedAwayScore]], "N", IF(ISBLANK(Table2[[#This Row],[ActualResult]]), "_", IF(Table2[[#This Row],[ActualAwayScore]]=Table2[[#This Row],[PredictedAwayScore]], "Y", "N")))</f>
        <v>N</v>
      </c>
      <c r="Q151" s="2" t="str">
        <f>IF(Table2[[#This Row],[ActualHomeScore]]&gt;Table2[[#This Row],[PredictedHomeScore]],"N", IF(ISBLANK(Table2[[#This Row],[ActualResult]]), "_", IF(Table2[[#This Row],[ActualHomeScore]]=Table2[[#This Row],[PredictedHomeScore]], "Y", "N")))</f>
        <v>N</v>
      </c>
      <c r="R151" s="2">
        <v>0</v>
      </c>
      <c r="S151" s="2" t="str">
        <f t="shared" si="12"/>
        <v>MTL</v>
      </c>
      <c r="T151" s="2">
        <f>IF(INDEX(StatsRegularSeason20242025!$A$2:$C$33,MATCH(Table2[[#This Row],[AwayTeam]],StatsRegularSeason20242025!$A$2:$A$33,0),2)=INDEX(StatsRegularSeason20242025!$A$2:$C$33,MATCH(Table2[[#This Row],[HomeTeam]],StatsRegularSeason20242025!$A$2:$A$33,0),2),1,0)</f>
        <v>0</v>
      </c>
      <c r="U151" s="2">
        <f>IF(INDEX(StatsRegularSeason20242025!$A$2:$C$33,MATCH(Table2[[#This Row],[AwayTeam]],StatsRegularSeason20242025!$A$2:$A$33,0),3)=INDEX(StatsRegularSeason20242025!$A$2:$C$33,MATCH(Table2[[#This Row],[HomeTeam]],StatsRegularSeason20242025!$A$2:$A$33,0),3),1,0)</f>
        <v>0</v>
      </c>
      <c r="V151" s="2">
        <f>IF(Table2[[#This Row],[InterConf]]=1,IF(Table2[[#This Row],[InterDiv]]=0, 1, 0), 0)</f>
        <v>0</v>
      </c>
      <c r="W151" s="2">
        <f>IF(INDEX(StatsRegularSeason20242025!$A$2:$C$33,MATCH(Table2[[#This Row],[AwayTeam]],StatsRegularSeason20242025!$A$2:$A$33,0),2)&lt;&gt;INDEX(StatsRegularSeason20242025!$A$2:$C$33,MATCH(Table2[[#This Row],[HomeTeam]],StatsRegularSeason20242025!$A$2:$A$33,0),2),1,0)</f>
        <v>1</v>
      </c>
      <c r="X151" s="2"/>
      <c r="Y151" s="2"/>
      <c r="Z151" s="2">
        <f>IF(AND(Table2[[#This Row],[GameIsOver]]=1,Table2[[#This Row],[ActualHomeScore]]*Table2[[#This Row],[ActualAwayScore]]=0), 1,0)</f>
        <v>0</v>
      </c>
      <c r="AA151" s="2">
        <f>IF(Table2[[#This Row],[GameIsOver]]=0,0, IF(Table2[[#This Row],[ActualWinner]]=Table2[[#This Row],[AwayTeam]], 2, IF(OR(Table2[[#This Row],[ActualResult]]="OT", Table2[[#This Row],[ActualResult]]="SO"), 1, 0)))</f>
        <v>2</v>
      </c>
      <c r="AB151" s="2">
        <f>IF(Table2[[#This Row],[GameIsOver]]= 0, 0, IF(Table2[[#This Row],[ActualWinner]]=Table2[[#This Row],[HomeTeam]], 2, IF(OR(Table2[[#This Row],[ActualResult]]="OT", Table2[[#This Row],[ActualResult]]="SO"), 1, 0)))</f>
        <v>0</v>
      </c>
      <c r="AC151" s="33">
        <f>(($AR$11)*IF(Table2[[#This Row],[CorrectWinnerPrediction]]="Y", 1, 0))+(($AR$12)*IF(Table2[[#This Row],[CorrectAwayScorePrediction]]="Y", 1, 0))+(($AR$13)*IF(Table2[[#This Row],[CorrectHomeScorePrediction]]="Y", 1, 0))</f>
        <v>0.8</v>
      </c>
      <c r="AD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1" s="4" t="str">
        <f>IF(WEEKDAY(Table2[[#This Row],[GameDate]])=1,"SUN",IF(WEEKDAY(Table2[[#This Row],[GameDate]])=2,"MON",IF(WEEKDAY(Table2[[#This Row],[GameDate]])=3,"TUE",IF(WEEKDAY(Table2[[#This Row],[GameDate]])=4,"WED",IF(WEEKDAY(Table2[[#This Row],[GameDate]])=5,"THU",IF(WEEKDAY(Table2[[#This Row],[GameDate]])=6,"FRI", "SAT"))))))</f>
        <v>TUE</v>
      </c>
      <c r="AF151" s="2">
        <f>Table2[[#This Row],[ActualAwayScore]]-Table2[[#This Row],[PredictedAwayScore]]</f>
        <v>5</v>
      </c>
      <c r="AG151" s="2">
        <f>Table2[[#This Row],[ActualHomeScore]]-Table2[[#This Row],[PredictedHomeScore]]</f>
        <v>1</v>
      </c>
      <c r="AH151" s="2">
        <f t="shared" si="13"/>
        <v>3</v>
      </c>
      <c r="AI151" s="2">
        <f t="shared" si="14"/>
        <v>4</v>
      </c>
    </row>
    <row r="152" spans="1:35" x14ac:dyDescent="0.25">
      <c r="A152" s="4">
        <v>45593</v>
      </c>
      <c r="B152" s="4">
        <v>45594</v>
      </c>
      <c r="C152" s="7" t="s">
        <v>262</v>
      </c>
      <c r="D152" s="2" t="s">
        <v>13</v>
      </c>
      <c r="E152" s="2" t="s">
        <v>30</v>
      </c>
      <c r="F152" s="2">
        <v>2</v>
      </c>
      <c r="G152" s="2">
        <v>4</v>
      </c>
      <c r="H152" s="2" t="str">
        <f t="shared" si="10"/>
        <v>OTT</v>
      </c>
      <c r="I152" s="2" t="s">
        <v>40</v>
      </c>
      <c r="J152" s="2">
        <v>1</v>
      </c>
      <c r="K152" s="2">
        <v>8</v>
      </c>
      <c r="L152" s="2" t="str">
        <f t="shared" si="11"/>
        <v>OTT</v>
      </c>
      <c r="M152" s="2" t="s">
        <v>40</v>
      </c>
      <c r="N152" s="2">
        <f>IF(ISBLANK(Table2[[#This Row],[ActualResult]]), 0, 1)</f>
        <v>1</v>
      </c>
      <c r="O152" s="2" t="str">
        <f>IF(ISBLANK(Table2[[#This Row],[ActualResult]]), "_", IF(Table2[[#This Row],[ActualWinner]]=Table2[[#This Row],[PredictedWinner]], "Y", "N"))</f>
        <v>Y</v>
      </c>
      <c r="P152" s="2" t="str">
        <f>IF(Table2[[#This Row],[ActualAwayScore]]&gt;Table2[[#This Row],[PredictedAwayScore]], "N", IF(ISBLANK(Table2[[#This Row],[ActualResult]]), "_", IF(Table2[[#This Row],[ActualAwayScore]]=Table2[[#This Row],[PredictedAwayScore]], "Y", "N")))</f>
        <v>N</v>
      </c>
      <c r="Q152" s="2" t="str">
        <f>IF(Table2[[#This Row],[ActualHomeScore]]&gt;Table2[[#This Row],[PredictedHomeScore]],"N", IF(ISBLANK(Table2[[#This Row],[ActualResult]]), "_", IF(Table2[[#This Row],[ActualHomeScore]]=Table2[[#This Row],[PredictedHomeScore]], "Y", "N")))</f>
        <v>N</v>
      </c>
      <c r="R152" s="2">
        <v>0</v>
      </c>
      <c r="S152" s="2" t="str">
        <f t="shared" si="12"/>
        <v>STL</v>
      </c>
      <c r="T152" s="2">
        <f>IF(INDEX(StatsRegularSeason20242025!$A$2:$C$33,MATCH(Table2[[#This Row],[AwayTeam]],StatsRegularSeason20242025!$A$2:$A$33,0),2)=INDEX(StatsRegularSeason20242025!$A$2:$C$33,MATCH(Table2[[#This Row],[HomeTeam]],StatsRegularSeason20242025!$A$2:$A$33,0),2),1,0)</f>
        <v>0</v>
      </c>
      <c r="U152" s="2">
        <f>IF(INDEX(StatsRegularSeason20242025!$A$2:$C$33,MATCH(Table2[[#This Row],[AwayTeam]],StatsRegularSeason20242025!$A$2:$A$33,0),3)=INDEX(StatsRegularSeason20242025!$A$2:$C$33,MATCH(Table2[[#This Row],[HomeTeam]],StatsRegularSeason20242025!$A$2:$A$33,0),3),1,0)</f>
        <v>0</v>
      </c>
      <c r="V152" s="2">
        <f>IF(Table2[[#This Row],[InterConf]]=1,IF(Table2[[#This Row],[InterDiv]]=0, 1, 0), 0)</f>
        <v>0</v>
      </c>
      <c r="W152" s="2">
        <f>IF(INDEX(StatsRegularSeason20242025!$A$2:$C$33,MATCH(Table2[[#This Row],[AwayTeam]],StatsRegularSeason20242025!$A$2:$A$33,0),2)&lt;&gt;INDEX(StatsRegularSeason20242025!$A$2:$C$33,MATCH(Table2[[#This Row],[HomeTeam]],StatsRegularSeason20242025!$A$2:$A$33,0),2),1,0)</f>
        <v>1</v>
      </c>
      <c r="X152" s="2"/>
      <c r="Y152" s="2"/>
      <c r="Z152" s="2">
        <f>IF(AND(Table2[[#This Row],[GameIsOver]]=1,Table2[[#This Row],[ActualHomeScore]]*Table2[[#This Row],[ActualAwayScore]]=0), 1,0)</f>
        <v>0</v>
      </c>
      <c r="AA152" s="2">
        <f>IF(Table2[[#This Row],[GameIsOver]]=0,0, IF(Table2[[#This Row],[ActualWinner]]=Table2[[#This Row],[AwayTeam]], 2, IF(OR(Table2[[#This Row],[ActualResult]]="OT", Table2[[#This Row],[ActualResult]]="SO"), 1, 0)))</f>
        <v>0</v>
      </c>
      <c r="AB152" s="2">
        <f>IF(Table2[[#This Row],[GameIsOver]]= 0, 0, IF(Table2[[#This Row],[ActualWinner]]=Table2[[#This Row],[HomeTeam]], 2, IF(OR(Table2[[#This Row],[ActualResult]]="OT", Table2[[#This Row],[ActualResult]]="SO"), 1, 0)))</f>
        <v>2</v>
      </c>
      <c r="AC152" s="33">
        <f>(($AR$11)*IF(Table2[[#This Row],[CorrectWinnerPrediction]]="Y", 1, 0))+(($AR$12)*IF(Table2[[#This Row],[CorrectAwayScorePrediction]]="Y", 1, 0))+(($AR$13)*IF(Table2[[#This Row],[CorrectHomeScorePrediction]]="Y", 1, 0))</f>
        <v>0.8</v>
      </c>
      <c r="AD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2" s="4" t="str">
        <f>IF(WEEKDAY(Table2[[#This Row],[GameDate]])=1,"SUN",IF(WEEKDAY(Table2[[#This Row],[GameDate]])=2,"MON",IF(WEEKDAY(Table2[[#This Row],[GameDate]])=3,"TUE",IF(WEEKDAY(Table2[[#This Row],[GameDate]])=4,"WED",IF(WEEKDAY(Table2[[#This Row],[GameDate]])=5,"THU",IF(WEEKDAY(Table2[[#This Row],[GameDate]])=6,"FRI", "SAT"))))))</f>
        <v>TUE</v>
      </c>
      <c r="AF152" s="2">
        <f>Table2[[#This Row],[ActualAwayScore]]-Table2[[#This Row],[PredictedAwayScore]]</f>
        <v>-1</v>
      </c>
      <c r="AG152" s="2">
        <f>Table2[[#This Row],[ActualHomeScore]]-Table2[[#This Row],[PredictedHomeScore]]</f>
        <v>4</v>
      </c>
      <c r="AH152" s="2">
        <f t="shared" si="13"/>
        <v>3</v>
      </c>
      <c r="AI152" s="2">
        <f t="shared" si="14"/>
        <v>4</v>
      </c>
    </row>
    <row r="153" spans="1:35" x14ac:dyDescent="0.25">
      <c r="A153" s="4">
        <v>45593</v>
      </c>
      <c r="B153" s="4">
        <v>45594</v>
      </c>
      <c r="C153" s="7" t="s">
        <v>265</v>
      </c>
      <c r="D153" s="2" t="s">
        <v>20</v>
      </c>
      <c r="E153" s="2" t="s">
        <v>46</v>
      </c>
      <c r="F153" s="2">
        <v>1</v>
      </c>
      <c r="G153" s="2">
        <v>2</v>
      </c>
      <c r="H153" s="2" t="str">
        <f t="shared" si="10"/>
        <v>WSH</v>
      </c>
      <c r="I153" s="2" t="s">
        <v>40</v>
      </c>
      <c r="J153" s="2">
        <v>3</v>
      </c>
      <c r="K153" s="2">
        <v>5</v>
      </c>
      <c r="L153" s="2" t="str">
        <f t="shared" si="11"/>
        <v>WSH</v>
      </c>
      <c r="M153" s="2" t="s">
        <v>40</v>
      </c>
      <c r="N153" s="2">
        <f>IF(ISBLANK(Table2[[#This Row],[ActualResult]]), 0, 1)</f>
        <v>1</v>
      </c>
      <c r="O153" s="2" t="str">
        <f>IF(ISBLANK(Table2[[#This Row],[ActualResult]]), "_", IF(Table2[[#This Row],[ActualWinner]]=Table2[[#This Row],[PredictedWinner]], "Y", "N"))</f>
        <v>Y</v>
      </c>
      <c r="P153" s="2" t="str">
        <f>IF(Table2[[#This Row],[ActualAwayScore]]&gt;Table2[[#This Row],[PredictedAwayScore]], "N", IF(ISBLANK(Table2[[#This Row],[ActualResult]]), "_", IF(Table2[[#This Row],[ActualAwayScore]]=Table2[[#This Row],[PredictedAwayScore]], "Y", "N")))</f>
        <v>N</v>
      </c>
      <c r="Q153" s="2" t="str">
        <f>IF(Table2[[#This Row],[ActualHomeScore]]&gt;Table2[[#This Row],[PredictedHomeScore]],"N", IF(ISBLANK(Table2[[#This Row],[ActualResult]]), "_", IF(Table2[[#This Row],[ActualHomeScore]]=Table2[[#This Row],[PredictedHomeScore]], "Y", "N")))</f>
        <v>N</v>
      </c>
      <c r="R153" s="2">
        <v>1</v>
      </c>
      <c r="S153" s="2" t="str">
        <f t="shared" si="12"/>
        <v>NYR</v>
      </c>
      <c r="T153" s="2">
        <f>IF(INDEX(StatsRegularSeason20242025!$A$2:$C$33,MATCH(Table2[[#This Row],[AwayTeam]],StatsRegularSeason20242025!$A$2:$A$33,0),2)=INDEX(StatsRegularSeason20242025!$A$2:$C$33,MATCH(Table2[[#This Row],[HomeTeam]],StatsRegularSeason20242025!$A$2:$A$33,0),2),1,0)</f>
        <v>1</v>
      </c>
      <c r="U153" s="2">
        <f>IF(INDEX(StatsRegularSeason20242025!$A$2:$C$33,MATCH(Table2[[#This Row],[AwayTeam]],StatsRegularSeason20242025!$A$2:$A$33,0),3)=INDEX(StatsRegularSeason20242025!$A$2:$C$33,MATCH(Table2[[#This Row],[HomeTeam]],StatsRegularSeason20242025!$A$2:$A$33,0),3),1,0)</f>
        <v>1</v>
      </c>
      <c r="V153" s="2">
        <f>IF(Table2[[#This Row],[InterConf]]=1,IF(Table2[[#This Row],[InterDiv]]=0, 1, 0), 0)</f>
        <v>0</v>
      </c>
      <c r="W153" s="2">
        <f>IF(INDEX(StatsRegularSeason20242025!$A$2:$C$33,MATCH(Table2[[#This Row],[AwayTeam]],StatsRegularSeason20242025!$A$2:$A$33,0),2)&lt;&gt;INDEX(StatsRegularSeason20242025!$A$2:$C$33,MATCH(Table2[[#This Row],[HomeTeam]],StatsRegularSeason20242025!$A$2:$A$33,0),2),1,0)</f>
        <v>0</v>
      </c>
      <c r="X153" s="2"/>
      <c r="Y153" s="2"/>
      <c r="Z153" s="2">
        <f>IF(AND(Table2[[#This Row],[GameIsOver]]=1,Table2[[#This Row],[ActualHomeScore]]*Table2[[#This Row],[ActualAwayScore]]=0), 1,0)</f>
        <v>0</v>
      </c>
      <c r="AA153" s="2">
        <f>IF(Table2[[#This Row],[GameIsOver]]=0,0, IF(Table2[[#This Row],[ActualWinner]]=Table2[[#This Row],[AwayTeam]], 2, IF(OR(Table2[[#This Row],[ActualResult]]="OT", Table2[[#This Row],[ActualResult]]="SO"), 1, 0)))</f>
        <v>0</v>
      </c>
      <c r="AB153" s="2">
        <f>IF(Table2[[#This Row],[GameIsOver]]= 0, 0, IF(Table2[[#This Row],[ActualWinner]]=Table2[[#This Row],[HomeTeam]], 2, IF(OR(Table2[[#This Row],[ActualResult]]="OT", Table2[[#This Row],[ActualResult]]="SO"), 1, 0)))</f>
        <v>2</v>
      </c>
      <c r="AC153" s="33">
        <f>(($AR$11)*IF(Table2[[#This Row],[CorrectWinnerPrediction]]="Y", 1, 0))+(($AR$12)*IF(Table2[[#This Row],[CorrectAwayScorePrediction]]="Y", 1, 0))+(($AR$13)*IF(Table2[[#This Row],[CorrectHomeScorePrediction]]="Y", 1, 0))</f>
        <v>0.8</v>
      </c>
      <c r="AD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3" s="4" t="str">
        <f>IF(WEEKDAY(Table2[[#This Row],[GameDate]])=1,"SUN",IF(WEEKDAY(Table2[[#This Row],[GameDate]])=2,"MON",IF(WEEKDAY(Table2[[#This Row],[GameDate]])=3,"TUE",IF(WEEKDAY(Table2[[#This Row],[GameDate]])=4,"WED",IF(WEEKDAY(Table2[[#This Row],[GameDate]])=5,"THU",IF(WEEKDAY(Table2[[#This Row],[GameDate]])=6,"FRI", "SAT"))))))</f>
        <v>TUE</v>
      </c>
      <c r="AF153" s="2">
        <f>Table2[[#This Row],[ActualAwayScore]]-Table2[[#This Row],[PredictedAwayScore]]</f>
        <v>2</v>
      </c>
      <c r="AG153" s="2">
        <f>Table2[[#This Row],[ActualHomeScore]]-Table2[[#This Row],[PredictedHomeScore]]</f>
        <v>3</v>
      </c>
      <c r="AH153" s="2">
        <f t="shared" si="13"/>
        <v>3</v>
      </c>
      <c r="AI153" s="2">
        <f t="shared" si="14"/>
        <v>4</v>
      </c>
    </row>
    <row r="154" spans="1:35" x14ac:dyDescent="0.25">
      <c r="A154" s="4">
        <v>45593</v>
      </c>
      <c r="B154" s="4">
        <v>45594</v>
      </c>
      <c r="C154" s="7" t="s">
        <v>263</v>
      </c>
      <c r="D154" s="2" t="s">
        <v>47</v>
      </c>
      <c r="E154" s="2" t="s">
        <v>33</v>
      </c>
      <c r="F154" s="2">
        <v>4</v>
      </c>
      <c r="G154" s="2">
        <v>3</v>
      </c>
      <c r="H154" s="2" t="str">
        <f t="shared" si="10"/>
        <v>ANA</v>
      </c>
      <c r="I154" s="2" t="s">
        <v>39</v>
      </c>
      <c r="J154" s="2">
        <v>3</v>
      </c>
      <c r="K154" s="2">
        <v>1</v>
      </c>
      <c r="L154" s="2" t="str">
        <f t="shared" si="11"/>
        <v>ANA</v>
      </c>
      <c r="M154" s="2" t="s">
        <v>40</v>
      </c>
      <c r="N154" s="2">
        <f>IF(ISBLANK(Table2[[#This Row],[ActualResult]]), 0, 1)</f>
        <v>1</v>
      </c>
      <c r="O154" s="2" t="str">
        <f>IF(ISBLANK(Table2[[#This Row],[ActualResult]]), "_", IF(Table2[[#This Row],[ActualWinner]]=Table2[[#This Row],[PredictedWinner]], "Y", "N"))</f>
        <v>Y</v>
      </c>
      <c r="P154" s="2" t="str">
        <f>IF(Table2[[#This Row],[ActualAwayScore]]&gt;Table2[[#This Row],[PredictedAwayScore]], "N", IF(ISBLANK(Table2[[#This Row],[ActualResult]]), "_", IF(Table2[[#This Row],[ActualAwayScore]]=Table2[[#This Row],[PredictedAwayScore]], "Y", "N")))</f>
        <v>N</v>
      </c>
      <c r="Q154" s="2" t="str">
        <f>IF(Table2[[#This Row],[ActualHomeScore]]&gt;Table2[[#This Row],[PredictedHomeScore]],"N", IF(ISBLANK(Table2[[#This Row],[ActualResult]]), "_", IF(Table2[[#This Row],[ActualHomeScore]]=Table2[[#This Row],[PredictedHomeScore]], "Y", "N")))</f>
        <v>N</v>
      </c>
      <c r="R154" s="2">
        <v>0</v>
      </c>
      <c r="S154" s="2" t="str">
        <f t="shared" si="12"/>
        <v>NYI</v>
      </c>
      <c r="T154" s="2">
        <f>IF(INDEX(StatsRegularSeason20242025!$A$2:$C$33,MATCH(Table2[[#This Row],[AwayTeam]],StatsRegularSeason20242025!$A$2:$A$33,0),2)=INDEX(StatsRegularSeason20242025!$A$2:$C$33,MATCH(Table2[[#This Row],[HomeTeam]],StatsRegularSeason20242025!$A$2:$A$33,0),2),1,0)</f>
        <v>0</v>
      </c>
      <c r="U154" s="2">
        <f>IF(INDEX(StatsRegularSeason20242025!$A$2:$C$33,MATCH(Table2[[#This Row],[AwayTeam]],StatsRegularSeason20242025!$A$2:$A$33,0),3)=INDEX(StatsRegularSeason20242025!$A$2:$C$33,MATCH(Table2[[#This Row],[HomeTeam]],StatsRegularSeason20242025!$A$2:$A$33,0),3),1,0)</f>
        <v>0</v>
      </c>
      <c r="V154" s="2">
        <f>IF(Table2[[#This Row],[InterConf]]=1,IF(Table2[[#This Row],[InterDiv]]=0, 1, 0), 0)</f>
        <v>0</v>
      </c>
      <c r="W154" s="2">
        <f>IF(INDEX(StatsRegularSeason20242025!$A$2:$C$33,MATCH(Table2[[#This Row],[AwayTeam]],StatsRegularSeason20242025!$A$2:$A$33,0),2)&lt;&gt;INDEX(StatsRegularSeason20242025!$A$2:$C$33,MATCH(Table2[[#This Row],[HomeTeam]],StatsRegularSeason20242025!$A$2:$A$33,0),2),1,0)</f>
        <v>1</v>
      </c>
      <c r="X154" s="2"/>
      <c r="Y154" s="2"/>
      <c r="Z154" s="2">
        <f>IF(AND(Table2[[#This Row],[GameIsOver]]=1,Table2[[#This Row],[ActualHomeScore]]*Table2[[#This Row],[ActualAwayScore]]=0), 1,0)</f>
        <v>0</v>
      </c>
      <c r="AA154" s="2">
        <f>IF(Table2[[#This Row],[GameIsOver]]=0,0, IF(Table2[[#This Row],[ActualWinner]]=Table2[[#This Row],[AwayTeam]], 2, IF(OR(Table2[[#This Row],[ActualResult]]="OT", Table2[[#This Row],[ActualResult]]="SO"), 1, 0)))</f>
        <v>2</v>
      </c>
      <c r="AB154" s="2">
        <f>IF(Table2[[#This Row],[GameIsOver]]= 0, 0, IF(Table2[[#This Row],[ActualWinner]]=Table2[[#This Row],[HomeTeam]], 2, IF(OR(Table2[[#This Row],[ActualResult]]="OT", Table2[[#This Row],[ActualResult]]="SO"), 1, 0)))</f>
        <v>0</v>
      </c>
      <c r="AC154" s="33">
        <f>(($AR$11)*IF(Table2[[#This Row],[CorrectWinnerPrediction]]="Y", 1, 0))+(($AR$12)*IF(Table2[[#This Row],[CorrectAwayScorePrediction]]="Y", 1, 0))+(($AR$13)*IF(Table2[[#This Row],[CorrectHomeScorePrediction]]="Y", 1, 0))</f>
        <v>0.8</v>
      </c>
      <c r="AD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4" s="4" t="str">
        <f>IF(WEEKDAY(Table2[[#This Row],[GameDate]])=1,"SUN",IF(WEEKDAY(Table2[[#This Row],[GameDate]])=2,"MON",IF(WEEKDAY(Table2[[#This Row],[GameDate]])=3,"TUE",IF(WEEKDAY(Table2[[#This Row],[GameDate]])=4,"WED",IF(WEEKDAY(Table2[[#This Row],[GameDate]])=5,"THU",IF(WEEKDAY(Table2[[#This Row],[GameDate]])=6,"FRI", "SAT"))))))</f>
        <v>TUE</v>
      </c>
      <c r="AF154" s="2">
        <f>Table2[[#This Row],[ActualAwayScore]]-Table2[[#This Row],[PredictedAwayScore]]</f>
        <v>-1</v>
      </c>
      <c r="AG154" s="2">
        <f>Table2[[#This Row],[ActualHomeScore]]-Table2[[#This Row],[PredictedHomeScore]]</f>
        <v>-2</v>
      </c>
      <c r="AH154" s="2">
        <f t="shared" si="13"/>
        <v>3</v>
      </c>
      <c r="AI154" s="2">
        <f t="shared" si="14"/>
        <v>4</v>
      </c>
    </row>
    <row r="155" spans="1:35" x14ac:dyDescent="0.25">
      <c r="A155" s="4">
        <v>45593</v>
      </c>
      <c r="B155" s="4">
        <v>45594</v>
      </c>
      <c r="C155" s="7" t="s">
        <v>264</v>
      </c>
      <c r="D155" s="2" t="s">
        <v>37</v>
      </c>
      <c r="E155" s="2" t="s">
        <v>21</v>
      </c>
      <c r="F155" s="2">
        <v>3</v>
      </c>
      <c r="G155" s="2">
        <v>2</v>
      </c>
      <c r="H155" s="2" t="str">
        <f t="shared" si="10"/>
        <v>MIN</v>
      </c>
      <c r="I155" s="2" t="s">
        <v>40</v>
      </c>
      <c r="J155" s="2">
        <v>5</v>
      </c>
      <c r="K155" s="2">
        <v>3</v>
      </c>
      <c r="L155" s="2" t="str">
        <f t="shared" si="11"/>
        <v>MIN</v>
      </c>
      <c r="M155" s="2" t="s">
        <v>40</v>
      </c>
      <c r="N155" s="2">
        <f>IF(ISBLANK(Table2[[#This Row],[ActualResult]]), 0, 1)</f>
        <v>1</v>
      </c>
      <c r="O155" s="2" t="str">
        <f>IF(ISBLANK(Table2[[#This Row],[ActualResult]]), "_", IF(Table2[[#This Row],[ActualWinner]]=Table2[[#This Row],[PredictedWinner]], "Y", "N"))</f>
        <v>Y</v>
      </c>
      <c r="P155" s="2" t="str">
        <f>IF(Table2[[#This Row],[ActualAwayScore]]&gt;Table2[[#This Row],[PredictedAwayScore]], "N", IF(ISBLANK(Table2[[#This Row],[ActualResult]]), "_", IF(Table2[[#This Row],[ActualAwayScore]]=Table2[[#This Row],[PredictedAwayScore]], "Y", "N")))</f>
        <v>N</v>
      </c>
      <c r="Q155" s="2" t="str">
        <f>IF(Table2[[#This Row],[ActualHomeScore]]&gt;Table2[[#This Row],[PredictedHomeScore]],"N", IF(ISBLANK(Table2[[#This Row],[ActualResult]]), "_", IF(Table2[[#This Row],[ActualHomeScore]]=Table2[[#This Row],[PredictedHomeScore]], "Y", "N")))</f>
        <v>N</v>
      </c>
      <c r="R155" s="2">
        <v>1</v>
      </c>
      <c r="S155" s="2" t="str">
        <f t="shared" si="12"/>
        <v>PIT</v>
      </c>
      <c r="T155" s="2">
        <f>IF(INDEX(StatsRegularSeason20242025!$A$2:$C$33,MATCH(Table2[[#This Row],[AwayTeam]],StatsRegularSeason20242025!$A$2:$A$33,0),2)=INDEX(StatsRegularSeason20242025!$A$2:$C$33,MATCH(Table2[[#This Row],[HomeTeam]],StatsRegularSeason20242025!$A$2:$A$33,0),2),1,0)</f>
        <v>0</v>
      </c>
      <c r="U155" s="2">
        <f>IF(INDEX(StatsRegularSeason20242025!$A$2:$C$33,MATCH(Table2[[#This Row],[AwayTeam]],StatsRegularSeason20242025!$A$2:$A$33,0),3)=INDEX(StatsRegularSeason20242025!$A$2:$C$33,MATCH(Table2[[#This Row],[HomeTeam]],StatsRegularSeason20242025!$A$2:$A$33,0),3),1,0)</f>
        <v>0</v>
      </c>
      <c r="V155" s="2">
        <f>IF(Table2[[#This Row],[InterConf]]=1,IF(Table2[[#This Row],[InterDiv]]=0, 1, 0), 0)</f>
        <v>0</v>
      </c>
      <c r="W155" s="2">
        <f>IF(INDEX(StatsRegularSeason20242025!$A$2:$C$33,MATCH(Table2[[#This Row],[AwayTeam]],StatsRegularSeason20242025!$A$2:$A$33,0),2)&lt;&gt;INDEX(StatsRegularSeason20242025!$A$2:$C$33,MATCH(Table2[[#This Row],[HomeTeam]],StatsRegularSeason20242025!$A$2:$A$33,0),2),1,0)</f>
        <v>1</v>
      </c>
      <c r="X155" s="2" t="s">
        <v>1771</v>
      </c>
      <c r="Y155" s="2"/>
      <c r="Z155" s="2">
        <f>IF(AND(Table2[[#This Row],[GameIsOver]]=1,Table2[[#This Row],[ActualHomeScore]]*Table2[[#This Row],[ActualAwayScore]]=0), 1,0)</f>
        <v>0</v>
      </c>
      <c r="AA155" s="2">
        <f>IF(Table2[[#This Row],[GameIsOver]]=0,0, IF(Table2[[#This Row],[ActualWinner]]=Table2[[#This Row],[AwayTeam]], 2, IF(OR(Table2[[#This Row],[ActualResult]]="OT", Table2[[#This Row],[ActualResult]]="SO"), 1, 0)))</f>
        <v>2</v>
      </c>
      <c r="AB155" s="2">
        <f>IF(Table2[[#This Row],[GameIsOver]]= 0, 0, IF(Table2[[#This Row],[ActualWinner]]=Table2[[#This Row],[HomeTeam]], 2, IF(OR(Table2[[#This Row],[ActualResult]]="OT", Table2[[#This Row],[ActualResult]]="SO"), 1, 0)))</f>
        <v>0</v>
      </c>
      <c r="AC155" s="33">
        <f>(($AR$11)*IF(Table2[[#This Row],[CorrectWinnerPrediction]]="Y", 1, 0))+(($AR$12)*IF(Table2[[#This Row],[CorrectAwayScorePrediction]]="Y", 1, 0))+(($AR$13)*IF(Table2[[#This Row],[CorrectHomeScorePrediction]]="Y", 1, 0))</f>
        <v>0.8</v>
      </c>
      <c r="AD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5" s="4" t="str">
        <f>IF(WEEKDAY(Table2[[#This Row],[GameDate]])=1,"SUN",IF(WEEKDAY(Table2[[#This Row],[GameDate]])=2,"MON",IF(WEEKDAY(Table2[[#This Row],[GameDate]])=3,"TUE",IF(WEEKDAY(Table2[[#This Row],[GameDate]])=4,"WED",IF(WEEKDAY(Table2[[#This Row],[GameDate]])=5,"THU",IF(WEEKDAY(Table2[[#This Row],[GameDate]])=6,"FRI", "SAT"))))))</f>
        <v>TUE</v>
      </c>
      <c r="AF155" s="2">
        <f>Table2[[#This Row],[ActualAwayScore]]-Table2[[#This Row],[PredictedAwayScore]]</f>
        <v>2</v>
      </c>
      <c r="AG155" s="2">
        <f>Table2[[#This Row],[ActualHomeScore]]-Table2[[#This Row],[PredictedHomeScore]]</f>
        <v>1</v>
      </c>
      <c r="AH155" s="2">
        <f t="shared" si="13"/>
        <v>3</v>
      </c>
      <c r="AI155" s="2">
        <f t="shared" si="14"/>
        <v>4</v>
      </c>
    </row>
    <row r="156" spans="1:35" x14ac:dyDescent="0.25">
      <c r="A156" s="5">
        <v>45593</v>
      </c>
      <c r="B156" s="5">
        <v>45594</v>
      </c>
      <c r="C156" s="8" t="s">
        <v>266</v>
      </c>
      <c r="D156" s="3" t="s">
        <v>28</v>
      </c>
      <c r="E156" s="3" t="s">
        <v>38</v>
      </c>
      <c r="F156" s="3">
        <v>5</v>
      </c>
      <c r="G156" s="3">
        <v>3</v>
      </c>
      <c r="H156" s="3" t="str">
        <f t="shared" si="10"/>
        <v>LAK</v>
      </c>
      <c r="I156" s="3" t="s">
        <v>40</v>
      </c>
      <c r="J156" s="3">
        <v>2</v>
      </c>
      <c r="K156" s="3">
        <v>4</v>
      </c>
      <c r="L156" s="3" t="str">
        <f t="shared" si="11"/>
        <v>SJS</v>
      </c>
      <c r="M156" s="3" t="s">
        <v>40</v>
      </c>
      <c r="N156" s="3">
        <f>IF(ISBLANK(Table2[[#This Row],[ActualResult]]), 0, 1)</f>
        <v>1</v>
      </c>
      <c r="O156" s="3" t="str">
        <f>IF(ISBLANK(Table2[[#This Row],[ActualResult]]), "_", IF(Table2[[#This Row],[ActualWinner]]=Table2[[#This Row],[PredictedWinner]], "Y", "N"))</f>
        <v>N</v>
      </c>
      <c r="P156" s="3" t="str">
        <f>IF(Table2[[#This Row],[ActualAwayScore]]&gt;Table2[[#This Row],[PredictedAwayScore]], "N", IF(ISBLANK(Table2[[#This Row],[ActualResult]]), "_", IF(Table2[[#This Row],[ActualAwayScore]]=Table2[[#This Row],[PredictedAwayScore]], "Y", "N")))</f>
        <v>N</v>
      </c>
      <c r="Q156" s="3" t="str">
        <f>IF(Table2[[#This Row],[ActualHomeScore]]&gt;Table2[[#This Row],[PredictedHomeScore]],"N", IF(ISBLANK(Table2[[#This Row],[ActualResult]]), "_", IF(Table2[[#This Row],[ActualHomeScore]]=Table2[[#This Row],[PredictedHomeScore]], "Y", "N")))</f>
        <v>N</v>
      </c>
      <c r="R156" s="2">
        <v>1</v>
      </c>
      <c r="S156" s="2" t="str">
        <f t="shared" si="12"/>
        <v>LAK</v>
      </c>
      <c r="T156" s="2">
        <f>IF(INDEX(StatsRegularSeason20242025!$A$2:$C$33,MATCH(Table2[[#This Row],[AwayTeam]],StatsRegularSeason20242025!$A$2:$A$33,0),2)=INDEX(StatsRegularSeason20242025!$A$2:$C$33,MATCH(Table2[[#This Row],[HomeTeam]],StatsRegularSeason20242025!$A$2:$A$33,0),2),1,0)</f>
        <v>1</v>
      </c>
      <c r="U156" s="2">
        <f>IF(INDEX(StatsRegularSeason20242025!$A$2:$C$33,MATCH(Table2[[#This Row],[AwayTeam]],StatsRegularSeason20242025!$A$2:$A$33,0),3)=INDEX(StatsRegularSeason20242025!$A$2:$C$33,MATCH(Table2[[#This Row],[HomeTeam]],StatsRegularSeason20242025!$A$2:$A$33,0),3),1,0)</f>
        <v>1</v>
      </c>
      <c r="V156" s="2">
        <f>IF(Table2[[#This Row],[InterConf]]=1,IF(Table2[[#This Row],[InterDiv]]=0, 1, 0), 0)</f>
        <v>0</v>
      </c>
      <c r="W156" s="2">
        <f>IF(INDEX(StatsRegularSeason20242025!$A$2:$C$33,MATCH(Table2[[#This Row],[AwayTeam]],StatsRegularSeason20242025!$A$2:$A$33,0),2)&lt;&gt;INDEX(StatsRegularSeason20242025!$A$2:$C$33,MATCH(Table2[[#This Row],[HomeTeam]],StatsRegularSeason20242025!$A$2:$A$33,0),2),1,0)</f>
        <v>0</v>
      </c>
      <c r="X156" s="2"/>
      <c r="Y156" s="2"/>
      <c r="Z156" s="2">
        <f>IF(AND(Table2[[#This Row],[GameIsOver]]=1,Table2[[#This Row],[ActualHomeScore]]*Table2[[#This Row],[ActualAwayScore]]=0), 1,0)</f>
        <v>0</v>
      </c>
      <c r="AA156" s="2">
        <f>IF(Table2[[#This Row],[GameIsOver]]=0,0, IF(Table2[[#This Row],[ActualWinner]]=Table2[[#This Row],[AwayTeam]], 2, IF(OR(Table2[[#This Row],[ActualResult]]="OT", Table2[[#This Row],[ActualResult]]="SO"), 1, 0)))</f>
        <v>0</v>
      </c>
      <c r="AB156" s="2">
        <f>IF(Table2[[#This Row],[GameIsOver]]= 0, 0, IF(Table2[[#This Row],[ActualWinner]]=Table2[[#This Row],[HomeTeam]], 2, IF(OR(Table2[[#This Row],[ActualResult]]="OT", Table2[[#This Row],[ActualResult]]="SO"), 1, 0)))</f>
        <v>2</v>
      </c>
      <c r="AC156" s="33">
        <f>(($AR$11)*IF(Table2[[#This Row],[CorrectWinnerPrediction]]="Y", 1, 0))+(($AR$12)*IF(Table2[[#This Row],[CorrectAwayScorePrediction]]="Y", 1, 0))+(($AR$13)*IF(Table2[[#This Row],[CorrectHomeScorePrediction]]="Y", 1, 0))</f>
        <v>0</v>
      </c>
      <c r="AD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56" s="5" t="str">
        <f>IF(WEEKDAY(Table2[[#This Row],[GameDate]])=1,"SUN",IF(WEEKDAY(Table2[[#This Row],[GameDate]])=2,"MON",IF(WEEKDAY(Table2[[#This Row],[GameDate]])=3,"TUE",IF(WEEKDAY(Table2[[#This Row],[GameDate]])=4,"WED",IF(WEEKDAY(Table2[[#This Row],[GameDate]])=5,"THU",IF(WEEKDAY(Table2[[#This Row],[GameDate]])=6,"FRI", "SAT"))))))</f>
        <v>TUE</v>
      </c>
      <c r="AF156" s="2">
        <f>Table2[[#This Row],[ActualAwayScore]]-Table2[[#This Row],[PredictedAwayScore]]</f>
        <v>-3</v>
      </c>
      <c r="AG156" s="2">
        <f>Table2[[#This Row],[ActualHomeScore]]-Table2[[#This Row],[PredictedHomeScore]]</f>
        <v>1</v>
      </c>
      <c r="AH156" s="2">
        <f t="shared" si="13"/>
        <v>3</v>
      </c>
      <c r="AI156" s="2">
        <f t="shared" si="14"/>
        <v>4</v>
      </c>
    </row>
    <row r="157" spans="1:35" x14ac:dyDescent="0.25">
      <c r="A157" s="4">
        <v>45595</v>
      </c>
      <c r="B157" s="4">
        <v>45595</v>
      </c>
      <c r="C157" s="7" t="s">
        <v>267</v>
      </c>
      <c r="D157" s="2" t="s">
        <v>33</v>
      </c>
      <c r="E157" s="2" t="s">
        <v>36</v>
      </c>
      <c r="F157" s="2">
        <v>2</v>
      </c>
      <c r="G157" s="2">
        <v>4</v>
      </c>
      <c r="H157" s="2" t="str">
        <f t="shared" si="10"/>
        <v>CBJ</v>
      </c>
      <c r="I157" s="2" t="s">
        <v>40</v>
      </c>
      <c r="J157" s="2">
        <v>0</v>
      </c>
      <c r="K157" s="2">
        <v>2</v>
      </c>
      <c r="L157" s="2" t="str">
        <f t="shared" si="11"/>
        <v>CBJ</v>
      </c>
      <c r="M157" s="2" t="s">
        <v>40</v>
      </c>
      <c r="N157" s="2">
        <f>IF(ISBLANK(Table2[[#This Row],[ActualResult]]), 0, 1)</f>
        <v>1</v>
      </c>
      <c r="O157" s="2" t="str">
        <f>IF(ISBLANK(Table2[[#This Row],[ActualResult]]), "_", IF(Table2[[#This Row],[ActualWinner]]=Table2[[#This Row],[PredictedWinner]], "Y", "N"))</f>
        <v>Y</v>
      </c>
      <c r="P157" s="2" t="str">
        <f>IF(Table2[[#This Row],[ActualAwayScore]]&gt;Table2[[#This Row],[PredictedAwayScore]], "N", IF(ISBLANK(Table2[[#This Row],[ActualResult]]), "_", IF(Table2[[#This Row],[ActualAwayScore]]=Table2[[#This Row],[PredictedAwayScore]], "Y", "N")))</f>
        <v>N</v>
      </c>
      <c r="Q157" s="2" t="str">
        <f>IF(Table2[[#This Row],[ActualHomeScore]]&gt;Table2[[#This Row],[PredictedHomeScore]],"N", IF(ISBLANK(Table2[[#This Row],[ActualResult]]), "_", IF(Table2[[#This Row],[ActualHomeScore]]=Table2[[#This Row],[PredictedHomeScore]], "Y", "N")))</f>
        <v>N</v>
      </c>
      <c r="R157" s="2">
        <v>0</v>
      </c>
      <c r="S157" s="2" t="str">
        <f t="shared" si="12"/>
        <v>NYI</v>
      </c>
      <c r="T157" s="2">
        <f>IF(INDEX(StatsRegularSeason20242025!$A$2:$C$33,MATCH(Table2[[#This Row],[AwayTeam]],StatsRegularSeason20242025!$A$2:$A$33,0),2)=INDEX(StatsRegularSeason20242025!$A$2:$C$33,MATCH(Table2[[#This Row],[HomeTeam]],StatsRegularSeason20242025!$A$2:$A$33,0),2),1,0)</f>
        <v>1</v>
      </c>
      <c r="U157" s="2">
        <f>IF(INDEX(StatsRegularSeason20242025!$A$2:$C$33,MATCH(Table2[[#This Row],[AwayTeam]],StatsRegularSeason20242025!$A$2:$A$33,0),3)=INDEX(StatsRegularSeason20242025!$A$2:$C$33,MATCH(Table2[[#This Row],[HomeTeam]],StatsRegularSeason20242025!$A$2:$A$33,0),3),1,0)</f>
        <v>1</v>
      </c>
      <c r="V157" s="2">
        <f>IF(Table2[[#This Row],[InterConf]]=1,IF(Table2[[#This Row],[InterDiv]]=0, 1, 0), 0)</f>
        <v>0</v>
      </c>
      <c r="W157" s="2">
        <f>IF(INDEX(StatsRegularSeason20242025!$A$2:$C$33,MATCH(Table2[[#This Row],[AwayTeam]],StatsRegularSeason20242025!$A$2:$A$33,0),2)&lt;&gt;INDEX(StatsRegularSeason20242025!$A$2:$C$33,MATCH(Table2[[#This Row],[HomeTeam]],StatsRegularSeason20242025!$A$2:$A$33,0),2),1,0)</f>
        <v>0</v>
      </c>
      <c r="X157" s="2"/>
      <c r="Y157" s="2"/>
      <c r="Z157" s="2">
        <f>IF(AND(Table2[[#This Row],[GameIsOver]]=1,Table2[[#This Row],[ActualHomeScore]]*Table2[[#This Row],[ActualAwayScore]]=0), 1,0)</f>
        <v>1</v>
      </c>
      <c r="AA157" s="2">
        <f>IF(Table2[[#This Row],[GameIsOver]]=0,0, IF(Table2[[#This Row],[ActualWinner]]=Table2[[#This Row],[AwayTeam]], 2, IF(OR(Table2[[#This Row],[ActualResult]]="OT", Table2[[#This Row],[ActualResult]]="SO"), 1, 0)))</f>
        <v>0</v>
      </c>
      <c r="AB157" s="2">
        <f>IF(Table2[[#This Row],[GameIsOver]]= 0, 0, IF(Table2[[#This Row],[ActualWinner]]=Table2[[#This Row],[HomeTeam]], 2, IF(OR(Table2[[#This Row],[ActualResult]]="OT", Table2[[#This Row],[ActualResult]]="SO"), 1, 0)))</f>
        <v>2</v>
      </c>
      <c r="AC157" s="33">
        <f>(($AR$11)*IF(Table2[[#This Row],[CorrectWinnerPrediction]]="Y", 1, 0))+(($AR$12)*IF(Table2[[#This Row],[CorrectAwayScorePrediction]]="Y", 1, 0))+(($AR$13)*IF(Table2[[#This Row],[CorrectHomeScorePrediction]]="Y", 1, 0))</f>
        <v>0.8</v>
      </c>
      <c r="AD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7" s="4" t="str">
        <f>IF(WEEKDAY(Table2[[#This Row],[GameDate]])=1,"SUN",IF(WEEKDAY(Table2[[#This Row],[GameDate]])=2,"MON",IF(WEEKDAY(Table2[[#This Row],[GameDate]])=3,"TUE",IF(WEEKDAY(Table2[[#This Row],[GameDate]])=4,"WED",IF(WEEKDAY(Table2[[#This Row],[GameDate]])=5,"THU",IF(WEEKDAY(Table2[[#This Row],[GameDate]])=6,"FRI", "SAT"))))))</f>
        <v>WED</v>
      </c>
      <c r="AF157" s="2">
        <f>Table2[[#This Row],[ActualAwayScore]]-Table2[[#This Row],[PredictedAwayScore]]</f>
        <v>-2</v>
      </c>
      <c r="AG157" s="2">
        <f>Table2[[#This Row],[ActualHomeScore]]-Table2[[#This Row],[PredictedHomeScore]]</f>
        <v>-2</v>
      </c>
      <c r="AH157" s="2">
        <f t="shared" si="13"/>
        <v>-2</v>
      </c>
      <c r="AI157" s="2">
        <f t="shared" si="14"/>
        <v>-2</v>
      </c>
    </row>
    <row r="158" spans="1:35" x14ac:dyDescent="0.25">
      <c r="A158" s="4">
        <v>45595</v>
      </c>
      <c r="B158" s="4">
        <v>45595</v>
      </c>
      <c r="C158" s="7" t="s">
        <v>268</v>
      </c>
      <c r="D158" s="2" t="s">
        <v>22</v>
      </c>
      <c r="E158" s="2" t="s">
        <v>31</v>
      </c>
      <c r="F158" s="2">
        <v>3</v>
      </c>
      <c r="G158" s="2">
        <v>1</v>
      </c>
      <c r="H158" s="2" t="str">
        <f t="shared" si="10"/>
        <v>WPG</v>
      </c>
      <c r="I158" s="2" t="s">
        <v>40</v>
      </c>
      <c r="J158" s="2">
        <v>6</v>
      </c>
      <c r="K158" s="2">
        <v>2</v>
      </c>
      <c r="L158" s="2" t="str">
        <f t="shared" si="11"/>
        <v>WPG</v>
      </c>
      <c r="M158" s="2" t="s">
        <v>40</v>
      </c>
      <c r="N158" s="2">
        <f>IF(ISBLANK(Table2[[#This Row],[ActualResult]]), 0, 1)</f>
        <v>1</v>
      </c>
      <c r="O158" s="2" t="str">
        <f>IF(ISBLANK(Table2[[#This Row],[ActualResult]]), "_", IF(Table2[[#This Row],[ActualWinner]]=Table2[[#This Row],[PredictedWinner]], "Y", "N"))</f>
        <v>Y</v>
      </c>
      <c r="P158" s="2" t="str">
        <f>IF(Table2[[#This Row],[ActualAwayScore]]&gt;Table2[[#This Row],[PredictedAwayScore]], "N", IF(ISBLANK(Table2[[#This Row],[ActualResult]]), "_", IF(Table2[[#This Row],[ActualAwayScore]]=Table2[[#This Row],[PredictedAwayScore]], "Y", "N")))</f>
        <v>N</v>
      </c>
      <c r="Q158" s="2" t="str">
        <f>IF(Table2[[#This Row],[ActualHomeScore]]&gt;Table2[[#This Row],[PredictedHomeScore]],"N", IF(ISBLANK(Table2[[#This Row],[ActualResult]]), "_", IF(Table2[[#This Row],[ActualHomeScore]]=Table2[[#This Row],[PredictedHomeScore]], "Y", "N")))</f>
        <v>N</v>
      </c>
      <c r="R158" s="2">
        <v>1</v>
      </c>
      <c r="S158" s="2" t="str">
        <f t="shared" si="12"/>
        <v>DET</v>
      </c>
      <c r="T158" s="2">
        <f>IF(INDEX(StatsRegularSeason20242025!$A$2:$C$33,MATCH(Table2[[#This Row],[AwayTeam]],StatsRegularSeason20242025!$A$2:$A$33,0),2)=INDEX(StatsRegularSeason20242025!$A$2:$C$33,MATCH(Table2[[#This Row],[HomeTeam]],StatsRegularSeason20242025!$A$2:$A$33,0),2),1,0)</f>
        <v>0</v>
      </c>
      <c r="U158" s="2">
        <f>IF(INDEX(StatsRegularSeason20242025!$A$2:$C$33,MATCH(Table2[[#This Row],[AwayTeam]],StatsRegularSeason20242025!$A$2:$A$33,0),3)=INDEX(StatsRegularSeason20242025!$A$2:$C$33,MATCH(Table2[[#This Row],[HomeTeam]],StatsRegularSeason20242025!$A$2:$A$33,0),3),1,0)</f>
        <v>0</v>
      </c>
      <c r="V158" s="2">
        <f>IF(Table2[[#This Row],[InterConf]]=1,IF(Table2[[#This Row],[InterDiv]]=0, 1, 0), 0)</f>
        <v>0</v>
      </c>
      <c r="W158" s="2">
        <f>IF(INDEX(StatsRegularSeason20242025!$A$2:$C$33,MATCH(Table2[[#This Row],[AwayTeam]],StatsRegularSeason20242025!$A$2:$A$33,0),2)&lt;&gt;INDEX(StatsRegularSeason20242025!$A$2:$C$33,MATCH(Table2[[#This Row],[HomeTeam]],StatsRegularSeason20242025!$A$2:$A$33,0),2),1,0)</f>
        <v>1</v>
      </c>
      <c r="X158" s="2"/>
      <c r="Y158" s="2"/>
      <c r="Z158" s="2">
        <f>IF(AND(Table2[[#This Row],[GameIsOver]]=1,Table2[[#This Row],[ActualHomeScore]]*Table2[[#This Row],[ActualAwayScore]]=0), 1,0)</f>
        <v>0</v>
      </c>
      <c r="AA158" s="2">
        <f>IF(Table2[[#This Row],[GameIsOver]]=0,0, IF(Table2[[#This Row],[ActualWinner]]=Table2[[#This Row],[AwayTeam]], 2, IF(OR(Table2[[#This Row],[ActualResult]]="OT", Table2[[#This Row],[ActualResult]]="SO"), 1, 0)))</f>
        <v>2</v>
      </c>
      <c r="AB158" s="2">
        <f>IF(Table2[[#This Row],[GameIsOver]]= 0, 0, IF(Table2[[#This Row],[ActualWinner]]=Table2[[#This Row],[HomeTeam]], 2, IF(OR(Table2[[#This Row],[ActualResult]]="OT", Table2[[#This Row],[ActualResult]]="SO"), 1, 0)))</f>
        <v>0</v>
      </c>
      <c r="AC158" s="33">
        <f>(($AR$11)*IF(Table2[[#This Row],[CorrectWinnerPrediction]]="Y", 1, 0))+(($AR$12)*IF(Table2[[#This Row],[CorrectAwayScorePrediction]]="Y", 1, 0))+(($AR$13)*IF(Table2[[#This Row],[CorrectHomeScorePrediction]]="Y", 1, 0))</f>
        <v>0.8</v>
      </c>
      <c r="AD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58" s="4" t="str">
        <f>IF(WEEKDAY(Table2[[#This Row],[GameDate]])=1,"SUN",IF(WEEKDAY(Table2[[#This Row],[GameDate]])=2,"MON",IF(WEEKDAY(Table2[[#This Row],[GameDate]])=3,"TUE",IF(WEEKDAY(Table2[[#This Row],[GameDate]])=4,"WED",IF(WEEKDAY(Table2[[#This Row],[GameDate]])=5,"THU",IF(WEEKDAY(Table2[[#This Row],[GameDate]])=6,"FRI", "SAT"))))))</f>
        <v>WED</v>
      </c>
      <c r="AF158" s="2">
        <f>Table2[[#This Row],[ActualAwayScore]]-Table2[[#This Row],[PredictedAwayScore]]</f>
        <v>3</v>
      </c>
      <c r="AG158" s="2">
        <f>Table2[[#This Row],[ActualHomeScore]]-Table2[[#This Row],[PredictedHomeScore]]</f>
        <v>1</v>
      </c>
      <c r="AH158" s="2">
        <f t="shared" si="13"/>
        <v>-2</v>
      </c>
      <c r="AI158" s="2">
        <f t="shared" si="14"/>
        <v>-2</v>
      </c>
    </row>
    <row r="159" spans="1:35" x14ac:dyDescent="0.25">
      <c r="A159" s="4">
        <v>45595</v>
      </c>
      <c r="B159" s="4">
        <v>45595</v>
      </c>
      <c r="C159" s="7" t="s">
        <v>269</v>
      </c>
      <c r="D159" s="2" t="s">
        <v>43</v>
      </c>
      <c r="E159" s="2" t="s">
        <v>26</v>
      </c>
      <c r="F159" s="2">
        <v>5</v>
      </c>
      <c r="G159" s="2">
        <v>6</v>
      </c>
      <c r="H159" s="2" t="str">
        <f t="shared" si="10"/>
        <v>COL</v>
      </c>
      <c r="I159" s="2" t="s">
        <v>40</v>
      </c>
      <c r="J159" s="2">
        <v>5</v>
      </c>
      <c r="K159" s="2">
        <v>2</v>
      </c>
      <c r="L159" s="2" t="str">
        <f t="shared" si="11"/>
        <v>TBL</v>
      </c>
      <c r="M159" s="2" t="s">
        <v>40</v>
      </c>
      <c r="N159" s="2">
        <f>IF(ISBLANK(Table2[[#This Row],[ActualResult]]), 0, 1)</f>
        <v>1</v>
      </c>
      <c r="O159" s="2" t="str">
        <f>IF(ISBLANK(Table2[[#This Row],[ActualResult]]), "_", IF(Table2[[#This Row],[ActualWinner]]=Table2[[#This Row],[PredictedWinner]], "Y", "N"))</f>
        <v>N</v>
      </c>
      <c r="P159" s="2" t="str">
        <f>IF(Table2[[#This Row],[ActualAwayScore]]&gt;Table2[[#This Row],[PredictedAwayScore]], "N", IF(ISBLANK(Table2[[#This Row],[ActualResult]]), "_", IF(Table2[[#This Row],[ActualAwayScore]]=Table2[[#This Row],[PredictedAwayScore]], "Y", "N")))</f>
        <v>Y</v>
      </c>
      <c r="Q159" s="2" t="str">
        <f>IF(Table2[[#This Row],[ActualHomeScore]]&gt;Table2[[#This Row],[PredictedHomeScore]],"N", IF(ISBLANK(Table2[[#This Row],[ActualResult]]), "_", IF(Table2[[#This Row],[ActualHomeScore]]=Table2[[#This Row],[PredictedHomeScore]], "Y", "N")))</f>
        <v>N</v>
      </c>
      <c r="R159" s="2">
        <v>1</v>
      </c>
      <c r="S159" s="2" t="str">
        <f t="shared" si="12"/>
        <v>COL</v>
      </c>
      <c r="T159" s="2">
        <f>IF(INDEX(StatsRegularSeason20242025!$A$2:$C$33,MATCH(Table2[[#This Row],[AwayTeam]],StatsRegularSeason20242025!$A$2:$A$33,0),2)=INDEX(StatsRegularSeason20242025!$A$2:$C$33,MATCH(Table2[[#This Row],[HomeTeam]],StatsRegularSeason20242025!$A$2:$A$33,0),2),1,0)</f>
        <v>0</v>
      </c>
      <c r="U159" s="2">
        <f>IF(INDEX(StatsRegularSeason20242025!$A$2:$C$33,MATCH(Table2[[#This Row],[AwayTeam]],StatsRegularSeason20242025!$A$2:$A$33,0),3)=INDEX(StatsRegularSeason20242025!$A$2:$C$33,MATCH(Table2[[#This Row],[HomeTeam]],StatsRegularSeason20242025!$A$2:$A$33,0),3),1,0)</f>
        <v>0</v>
      </c>
      <c r="V159" s="2">
        <f>IF(Table2[[#This Row],[InterConf]]=1,IF(Table2[[#This Row],[InterDiv]]=0, 1, 0), 0)</f>
        <v>0</v>
      </c>
      <c r="W159" s="2">
        <f>IF(INDEX(StatsRegularSeason20242025!$A$2:$C$33,MATCH(Table2[[#This Row],[AwayTeam]],StatsRegularSeason20242025!$A$2:$A$33,0),2)&lt;&gt;INDEX(StatsRegularSeason20242025!$A$2:$C$33,MATCH(Table2[[#This Row],[HomeTeam]],StatsRegularSeason20242025!$A$2:$A$33,0),2),1,0)</f>
        <v>1</v>
      </c>
      <c r="X159" s="2"/>
      <c r="Y159" s="2"/>
      <c r="Z159" s="2">
        <f>IF(AND(Table2[[#This Row],[GameIsOver]]=1,Table2[[#This Row],[ActualHomeScore]]*Table2[[#This Row],[ActualAwayScore]]=0), 1,0)</f>
        <v>0</v>
      </c>
      <c r="AA159" s="2">
        <f>IF(Table2[[#This Row],[GameIsOver]]=0,0, IF(Table2[[#This Row],[ActualWinner]]=Table2[[#This Row],[AwayTeam]], 2, IF(OR(Table2[[#This Row],[ActualResult]]="OT", Table2[[#This Row],[ActualResult]]="SO"), 1, 0)))</f>
        <v>2</v>
      </c>
      <c r="AB159" s="2">
        <f>IF(Table2[[#This Row],[GameIsOver]]= 0, 0, IF(Table2[[#This Row],[ActualWinner]]=Table2[[#This Row],[HomeTeam]], 2, IF(OR(Table2[[#This Row],[ActualResult]]="OT", Table2[[#This Row],[ActualResult]]="SO"), 1, 0)))</f>
        <v>0</v>
      </c>
      <c r="AC159" s="33">
        <f>(($AR$11)*IF(Table2[[#This Row],[CorrectWinnerPrediction]]="Y", 1, 0))+(($AR$12)*IF(Table2[[#This Row],[CorrectAwayScorePrediction]]="Y", 1, 0))+(($AR$13)*IF(Table2[[#This Row],[CorrectHomeScorePrediction]]="Y", 1, 0))</f>
        <v>0.1</v>
      </c>
      <c r="AD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59" s="4" t="str">
        <f>IF(WEEKDAY(Table2[[#This Row],[GameDate]])=1,"SUN",IF(WEEKDAY(Table2[[#This Row],[GameDate]])=2,"MON",IF(WEEKDAY(Table2[[#This Row],[GameDate]])=3,"TUE",IF(WEEKDAY(Table2[[#This Row],[GameDate]])=4,"WED",IF(WEEKDAY(Table2[[#This Row],[GameDate]])=5,"THU",IF(WEEKDAY(Table2[[#This Row],[GameDate]])=6,"FRI", "SAT"))))))</f>
        <v>WED</v>
      </c>
      <c r="AF159" s="2">
        <f>Table2[[#This Row],[ActualAwayScore]]-Table2[[#This Row],[PredictedAwayScore]]</f>
        <v>0</v>
      </c>
      <c r="AG159" s="2">
        <f>Table2[[#This Row],[ActualHomeScore]]-Table2[[#This Row],[PredictedHomeScore]]</f>
        <v>-4</v>
      </c>
      <c r="AH159" s="2">
        <f t="shared" si="13"/>
        <v>-2</v>
      </c>
      <c r="AI159" s="2">
        <f t="shared" si="14"/>
        <v>-2</v>
      </c>
    </row>
    <row r="160" spans="1:35" x14ac:dyDescent="0.25">
      <c r="A160" s="4">
        <v>45595</v>
      </c>
      <c r="B160" s="4">
        <v>45595</v>
      </c>
      <c r="C160" s="7" t="s">
        <v>270</v>
      </c>
      <c r="D160" s="2" t="s">
        <v>24</v>
      </c>
      <c r="E160" s="2" t="s">
        <v>15</v>
      </c>
      <c r="F160" s="2">
        <v>4</v>
      </c>
      <c r="G160" s="2">
        <v>3</v>
      </c>
      <c r="H160" s="2" t="str">
        <f t="shared" si="10"/>
        <v>CGY</v>
      </c>
      <c r="I160" s="2" t="s">
        <v>77</v>
      </c>
      <c r="J160" s="2">
        <v>1</v>
      </c>
      <c r="K160" s="2">
        <v>5</v>
      </c>
      <c r="L160" s="2" t="str">
        <f t="shared" si="11"/>
        <v>UTA</v>
      </c>
      <c r="M160" s="2" t="s">
        <v>40</v>
      </c>
      <c r="N160" s="2">
        <f>IF(ISBLANK(Table2[[#This Row],[ActualResult]]), 0, 1)</f>
        <v>1</v>
      </c>
      <c r="O160" s="2" t="str">
        <f>IF(ISBLANK(Table2[[#This Row],[ActualResult]]), "_", IF(Table2[[#This Row],[ActualWinner]]=Table2[[#This Row],[PredictedWinner]], "Y", "N"))</f>
        <v>N</v>
      </c>
      <c r="P160" s="2" t="str">
        <f>IF(Table2[[#This Row],[ActualAwayScore]]&gt;Table2[[#This Row],[PredictedAwayScore]], "N", IF(ISBLANK(Table2[[#This Row],[ActualResult]]), "_", IF(Table2[[#This Row],[ActualAwayScore]]=Table2[[#This Row],[PredictedAwayScore]], "Y", "N")))</f>
        <v>N</v>
      </c>
      <c r="Q160" s="2" t="str">
        <f>IF(Table2[[#This Row],[ActualHomeScore]]&gt;Table2[[#This Row],[PredictedHomeScore]],"N", IF(ISBLANK(Table2[[#This Row],[ActualResult]]), "_", IF(Table2[[#This Row],[ActualHomeScore]]=Table2[[#This Row],[PredictedHomeScore]], "Y", "N")))</f>
        <v>N</v>
      </c>
      <c r="R160" s="2">
        <v>1</v>
      </c>
      <c r="S160" s="2" t="str">
        <f t="shared" si="12"/>
        <v>CGY</v>
      </c>
      <c r="T160" s="2">
        <f>IF(INDEX(StatsRegularSeason20242025!$A$2:$C$33,MATCH(Table2[[#This Row],[AwayTeam]],StatsRegularSeason20242025!$A$2:$A$33,0),2)=INDEX(StatsRegularSeason20242025!$A$2:$C$33,MATCH(Table2[[#This Row],[HomeTeam]],StatsRegularSeason20242025!$A$2:$A$33,0),2),1,0)</f>
        <v>1</v>
      </c>
      <c r="U160" s="2">
        <f>IF(INDEX(StatsRegularSeason20242025!$A$2:$C$33,MATCH(Table2[[#This Row],[AwayTeam]],StatsRegularSeason20242025!$A$2:$A$33,0),3)=INDEX(StatsRegularSeason20242025!$A$2:$C$33,MATCH(Table2[[#This Row],[HomeTeam]],StatsRegularSeason20242025!$A$2:$A$33,0),3),1,0)</f>
        <v>0</v>
      </c>
      <c r="V160" s="2">
        <f>IF(Table2[[#This Row],[InterConf]]=1,IF(Table2[[#This Row],[InterDiv]]=0, 1, 0), 0)</f>
        <v>1</v>
      </c>
      <c r="W160" s="2">
        <f>IF(INDEX(StatsRegularSeason20242025!$A$2:$C$33,MATCH(Table2[[#This Row],[AwayTeam]],StatsRegularSeason20242025!$A$2:$A$33,0),2)&lt;&gt;INDEX(StatsRegularSeason20242025!$A$2:$C$33,MATCH(Table2[[#This Row],[HomeTeam]],StatsRegularSeason20242025!$A$2:$A$33,0),2),1,0)</f>
        <v>0</v>
      </c>
      <c r="X160" s="2" t="s">
        <v>1772</v>
      </c>
      <c r="Y160" s="2"/>
      <c r="Z160" s="2">
        <f>IF(AND(Table2[[#This Row],[GameIsOver]]=1,Table2[[#This Row],[ActualHomeScore]]*Table2[[#This Row],[ActualAwayScore]]=0), 1,0)</f>
        <v>0</v>
      </c>
      <c r="AA160" s="2">
        <f>IF(Table2[[#This Row],[GameIsOver]]=0,0, IF(Table2[[#This Row],[ActualWinner]]=Table2[[#This Row],[AwayTeam]], 2, IF(OR(Table2[[#This Row],[ActualResult]]="OT", Table2[[#This Row],[ActualResult]]="SO"), 1, 0)))</f>
        <v>0</v>
      </c>
      <c r="AB160" s="2">
        <f>IF(Table2[[#This Row],[GameIsOver]]= 0, 0, IF(Table2[[#This Row],[ActualWinner]]=Table2[[#This Row],[HomeTeam]], 2, IF(OR(Table2[[#This Row],[ActualResult]]="OT", Table2[[#This Row],[ActualResult]]="SO"), 1, 0)))</f>
        <v>2</v>
      </c>
      <c r="AC160" s="33">
        <f>(($AR$11)*IF(Table2[[#This Row],[CorrectWinnerPrediction]]="Y", 1, 0))+(($AR$12)*IF(Table2[[#This Row],[CorrectAwayScorePrediction]]="Y", 1, 0))+(($AR$13)*IF(Table2[[#This Row],[CorrectHomeScorePrediction]]="Y", 1, 0))</f>
        <v>0</v>
      </c>
      <c r="AD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0" s="4" t="str">
        <f>IF(WEEKDAY(Table2[[#This Row],[GameDate]])=1,"SUN",IF(WEEKDAY(Table2[[#This Row],[GameDate]])=2,"MON",IF(WEEKDAY(Table2[[#This Row],[GameDate]])=3,"TUE",IF(WEEKDAY(Table2[[#This Row],[GameDate]])=4,"WED",IF(WEEKDAY(Table2[[#This Row],[GameDate]])=5,"THU",IF(WEEKDAY(Table2[[#This Row],[GameDate]])=6,"FRI", "SAT"))))))</f>
        <v>WED</v>
      </c>
      <c r="AF160" s="2">
        <f>Table2[[#This Row],[ActualAwayScore]]-Table2[[#This Row],[PredictedAwayScore]]</f>
        <v>-3</v>
      </c>
      <c r="AG160" s="2">
        <f>Table2[[#This Row],[ActualHomeScore]]-Table2[[#This Row],[PredictedHomeScore]]</f>
        <v>2</v>
      </c>
      <c r="AH160" s="2">
        <f t="shared" si="13"/>
        <v>-2</v>
      </c>
      <c r="AI160" s="2">
        <f t="shared" si="14"/>
        <v>-2</v>
      </c>
    </row>
    <row r="161" spans="1:35" x14ac:dyDescent="0.25">
      <c r="A161" s="4">
        <v>45595</v>
      </c>
      <c r="B161" s="4">
        <v>45595</v>
      </c>
      <c r="C161" s="7" t="s">
        <v>272</v>
      </c>
      <c r="D161" s="2" t="s">
        <v>32</v>
      </c>
      <c r="E161" s="2" t="s">
        <v>25</v>
      </c>
      <c r="F161" s="2">
        <v>4</v>
      </c>
      <c r="G161" s="2">
        <v>3</v>
      </c>
      <c r="H161" s="2" t="str">
        <f t="shared" si="10"/>
        <v>NJD</v>
      </c>
      <c r="I161" s="2" t="s">
        <v>39</v>
      </c>
      <c r="J161" s="2">
        <v>6</v>
      </c>
      <c r="K161" s="2">
        <v>0</v>
      </c>
      <c r="L161" s="2" t="str">
        <f t="shared" si="11"/>
        <v>NJD</v>
      </c>
      <c r="M161" s="2" t="s">
        <v>40</v>
      </c>
      <c r="N161" s="2">
        <f>IF(ISBLANK(Table2[[#This Row],[ActualResult]]), 0, 1)</f>
        <v>1</v>
      </c>
      <c r="O161" s="2" t="str">
        <f>IF(ISBLANK(Table2[[#This Row],[ActualResult]]), "_", IF(Table2[[#This Row],[ActualWinner]]=Table2[[#This Row],[PredictedWinner]], "Y", "N"))</f>
        <v>Y</v>
      </c>
      <c r="P161" s="2" t="str">
        <f>IF(Table2[[#This Row],[ActualAwayScore]]&gt;Table2[[#This Row],[PredictedAwayScore]], "N", IF(ISBLANK(Table2[[#This Row],[ActualResult]]), "_", IF(Table2[[#This Row],[ActualAwayScore]]=Table2[[#This Row],[PredictedAwayScore]], "Y", "N")))</f>
        <v>N</v>
      </c>
      <c r="Q161" s="2" t="str">
        <f>IF(Table2[[#This Row],[ActualHomeScore]]&gt;Table2[[#This Row],[PredictedHomeScore]],"N", IF(ISBLANK(Table2[[#This Row],[ActualResult]]), "_", IF(Table2[[#This Row],[ActualHomeScore]]=Table2[[#This Row],[PredictedHomeScore]], "Y", "N")))</f>
        <v>N</v>
      </c>
      <c r="R161" s="2">
        <v>1</v>
      </c>
      <c r="S161" s="2" t="str">
        <f t="shared" si="12"/>
        <v>VAN</v>
      </c>
      <c r="T161" s="2">
        <f>IF(INDEX(StatsRegularSeason20242025!$A$2:$C$33,MATCH(Table2[[#This Row],[AwayTeam]],StatsRegularSeason20242025!$A$2:$A$33,0),2)=INDEX(StatsRegularSeason20242025!$A$2:$C$33,MATCH(Table2[[#This Row],[HomeTeam]],StatsRegularSeason20242025!$A$2:$A$33,0),2),1,0)</f>
        <v>0</v>
      </c>
      <c r="U161" s="2">
        <f>IF(INDEX(StatsRegularSeason20242025!$A$2:$C$33,MATCH(Table2[[#This Row],[AwayTeam]],StatsRegularSeason20242025!$A$2:$A$33,0),3)=INDEX(StatsRegularSeason20242025!$A$2:$C$33,MATCH(Table2[[#This Row],[HomeTeam]],StatsRegularSeason20242025!$A$2:$A$33,0),3),1,0)</f>
        <v>0</v>
      </c>
      <c r="V161" s="2">
        <f>IF(Table2[[#This Row],[InterConf]]=1,IF(Table2[[#This Row],[InterDiv]]=0, 1, 0), 0)</f>
        <v>0</v>
      </c>
      <c r="W161" s="2">
        <f>IF(INDEX(StatsRegularSeason20242025!$A$2:$C$33,MATCH(Table2[[#This Row],[AwayTeam]],StatsRegularSeason20242025!$A$2:$A$33,0),2)&lt;&gt;INDEX(StatsRegularSeason20242025!$A$2:$C$33,MATCH(Table2[[#This Row],[HomeTeam]],StatsRegularSeason20242025!$A$2:$A$33,0),2),1,0)</f>
        <v>1</v>
      </c>
      <c r="X161" s="2" t="s">
        <v>1775</v>
      </c>
      <c r="Y161" s="2"/>
      <c r="Z161" s="2">
        <f>IF(AND(Table2[[#This Row],[GameIsOver]]=1,Table2[[#This Row],[ActualHomeScore]]*Table2[[#This Row],[ActualAwayScore]]=0), 1,0)</f>
        <v>1</v>
      </c>
      <c r="AA161" s="2">
        <f>IF(Table2[[#This Row],[GameIsOver]]=0,0, IF(Table2[[#This Row],[ActualWinner]]=Table2[[#This Row],[AwayTeam]], 2, IF(OR(Table2[[#This Row],[ActualResult]]="OT", Table2[[#This Row],[ActualResult]]="SO"), 1, 0)))</f>
        <v>2</v>
      </c>
      <c r="AB161" s="2">
        <f>IF(Table2[[#This Row],[GameIsOver]]= 0, 0, IF(Table2[[#This Row],[ActualWinner]]=Table2[[#This Row],[HomeTeam]], 2, IF(OR(Table2[[#This Row],[ActualResult]]="OT", Table2[[#This Row],[ActualResult]]="SO"), 1, 0)))</f>
        <v>0</v>
      </c>
      <c r="AC161" s="33">
        <f>(($AR$11)*IF(Table2[[#This Row],[CorrectWinnerPrediction]]="Y", 1, 0))+(($AR$12)*IF(Table2[[#This Row],[CorrectAwayScorePrediction]]="Y", 1, 0))+(($AR$13)*IF(Table2[[#This Row],[CorrectHomeScorePrediction]]="Y", 1, 0))</f>
        <v>0.8</v>
      </c>
      <c r="AD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1" s="4" t="str">
        <f>IF(WEEKDAY(Table2[[#This Row],[GameDate]])=1,"SUN",IF(WEEKDAY(Table2[[#This Row],[GameDate]])=2,"MON",IF(WEEKDAY(Table2[[#This Row],[GameDate]])=3,"TUE",IF(WEEKDAY(Table2[[#This Row],[GameDate]])=4,"WED",IF(WEEKDAY(Table2[[#This Row],[GameDate]])=5,"THU",IF(WEEKDAY(Table2[[#This Row],[GameDate]])=6,"FRI", "SAT"))))))</f>
        <v>WED</v>
      </c>
      <c r="AF161" s="2">
        <f>Table2[[#This Row],[ActualAwayScore]]-Table2[[#This Row],[PredictedAwayScore]]</f>
        <v>2</v>
      </c>
      <c r="AG161" s="2">
        <f>Table2[[#This Row],[ActualHomeScore]]-Table2[[#This Row],[PredictedHomeScore]]</f>
        <v>-3</v>
      </c>
      <c r="AH161" s="2">
        <f t="shared" si="13"/>
        <v>-2</v>
      </c>
      <c r="AI161" s="2">
        <f t="shared" si="14"/>
        <v>-2</v>
      </c>
    </row>
    <row r="162" spans="1:35" x14ac:dyDescent="0.25">
      <c r="A162" s="5">
        <v>45595</v>
      </c>
      <c r="B162" s="5">
        <v>45595</v>
      </c>
      <c r="C162" s="8" t="s">
        <v>271</v>
      </c>
      <c r="D162" s="3" t="s">
        <v>27</v>
      </c>
      <c r="E162" s="3" t="s">
        <v>28</v>
      </c>
      <c r="F162" s="3">
        <v>5</v>
      </c>
      <c r="G162" s="3">
        <v>2</v>
      </c>
      <c r="H162" s="3" t="str">
        <f t="shared" si="10"/>
        <v>VGK</v>
      </c>
      <c r="I162" s="3" t="s">
        <v>40</v>
      </c>
      <c r="J162" s="3">
        <v>3</v>
      </c>
      <c r="K162" s="3">
        <v>6</v>
      </c>
      <c r="L162" s="2" t="str">
        <f t="shared" si="11"/>
        <v>LAK</v>
      </c>
      <c r="M162" s="3" t="s">
        <v>40</v>
      </c>
      <c r="N162" s="3">
        <f>IF(ISBLANK(Table2[[#This Row],[ActualResult]]), 0, 1)</f>
        <v>1</v>
      </c>
      <c r="O162" s="3" t="str">
        <f>IF(ISBLANK(Table2[[#This Row],[ActualResult]]), "_", IF(Table2[[#This Row],[ActualWinner]]=Table2[[#This Row],[PredictedWinner]], "Y", "N"))</f>
        <v>N</v>
      </c>
      <c r="P162" s="3" t="str">
        <f>IF(Table2[[#This Row],[ActualAwayScore]]&gt;Table2[[#This Row],[PredictedAwayScore]], "N", IF(ISBLANK(Table2[[#This Row],[ActualResult]]), "_", IF(Table2[[#This Row],[ActualAwayScore]]=Table2[[#This Row],[PredictedAwayScore]], "Y", "N")))</f>
        <v>N</v>
      </c>
      <c r="Q162" s="3" t="str">
        <f>IF(Table2[[#This Row],[ActualHomeScore]]&gt;Table2[[#This Row],[PredictedHomeScore]],"N", IF(ISBLANK(Table2[[#This Row],[ActualResult]]), "_", IF(Table2[[#This Row],[ActualHomeScore]]=Table2[[#This Row],[PredictedHomeScore]], "Y", "N")))</f>
        <v>N</v>
      </c>
      <c r="R162" s="2">
        <v>1</v>
      </c>
      <c r="S162" s="2" t="str">
        <f t="shared" si="12"/>
        <v>VGK</v>
      </c>
      <c r="T162" s="2">
        <f>IF(INDEX(StatsRegularSeason20242025!$A$2:$C$33,MATCH(Table2[[#This Row],[AwayTeam]],StatsRegularSeason20242025!$A$2:$A$33,0),2)=INDEX(StatsRegularSeason20242025!$A$2:$C$33,MATCH(Table2[[#This Row],[HomeTeam]],StatsRegularSeason20242025!$A$2:$A$33,0),2),1,0)</f>
        <v>1</v>
      </c>
      <c r="U162" s="2">
        <f>IF(INDEX(StatsRegularSeason20242025!$A$2:$C$33,MATCH(Table2[[#This Row],[AwayTeam]],StatsRegularSeason20242025!$A$2:$A$33,0),3)=INDEX(StatsRegularSeason20242025!$A$2:$C$33,MATCH(Table2[[#This Row],[HomeTeam]],StatsRegularSeason20242025!$A$2:$A$33,0),3),1,0)</f>
        <v>1</v>
      </c>
      <c r="V162" s="2">
        <f>IF(Table2[[#This Row],[InterConf]]=1,IF(Table2[[#This Row],[InterDiv]]=0, 1, 0), 0)</f>
        <v>0</v>
      </c>
      <c r="W162" s="2">
        <f>IF(INDEX(StatsRegularSeason20242025!$A$2:$C$33,MATCH(Table2[[#This Row],[AwayTeam]],StatsRegularSeason20242025!$A$2:$A$33,0),2)&lt;&gt;INDEX(StatsRegularSeason20242025!$A$2:$C$33,MATCH(Table2[[#This Row],[HomeTeam]],StatsRegularSeason20242025!$A$2:$A$33,0),2),1,0)</f>
        <v>0</v>
      </c>
      <c r="X162" s="2"/>
      <c r="Y162" s="2"/>
      <c r="Z162" s="2">
        <f>IF(AND(Table2[[#This Row],[GameIsOver]]=1,Table2[[#This Row],[ActualHomeScore]]*Table2[[#This Row],[ActualAwayScore]]=0), 1,0)</f>
        <v>0</v>
      </c>
      <c r="AA162" s="2">
        <f>IF(Table2[[#This Row],[GameIsOver]]=0,0, IF(Table2[[#This Row],[ActualWinner]]=Table2[[#This Row],[AwayTeam]], 2, IF(OR(Table2[[#This Row],[ActualResult]]="OT", Table2[[#This Row],[ActualResult]]="SO"), 1, 0)))</f>
        <v>0</v>
      </c>
      <c r="AB162" s="2">
        <f>IF(Table2[[#This Row],[GameIsOver]]= 0, 0, IF(Table2[[#This Row],[ActualWinner]]=Table2[[#This Row],[HomeTeam]], 2, IF(OR(Table2[[#This Row],[ActualResult]]="OT", Table2[[#This Row],[ActualResult]]="SO"), 1, 0)))</f>
        <v>2</v>
      </c>
      <c r="AC162" s="33">
        <f>(($AR$11)*IF(Table2[[#This Row],[CorrectWinnerPrediction]]="Y", 1, 0))+(($AR$12)*IF(Table2[[#This Row],[CorrectAwayScorePrediction]]="Y", 1, 0))+(($AR$13)*IF(Table2[[#This Row],[CorrectHomeScorePrediction]]="Y", 1, 0))</f>
        <v>0</v>
      </c>
      <c r="AD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2" s="5" t="str">
        <f>IF(WEEKDAY(Table2[[#This Row],[GameDate]])=1,"SUN",IF(WEEKDAY(Table2[[#This Row],[GameDate]])=2,"MON",IF(WEEKDAY(Table2[[#This Row],[GameDate]])=3,"TUE",IF(WEEKDAY(Table2[[#This Row],[GameDate]])=4,"WED",IF(WEEKDAY(Table2[[#This Row],[GameDate]])=5,"THU",IF(WEEKDAY(Table2[[#This Row],[GameDate]])=6,"FRI", "SAT"))))))</f>
        <v>WED</v>
      </c>
      <c r="AF162" s="2">
        <f>Table2[[#This Row],[ActualAwayScore]]-Table2[[#This Row],[PredictedAwayScore]]</f>
        <v>-2</v>
      </c>
      <c r="AG162" s="2">
        <f>Table2[[#This Row],[ActualHomeScore]]-Table2[[#This Row],[PredictedHomeScore]]</f>
        <v>4</v>
      </c>
      <c r="AH162" s="2">
        <f t="shared" si="13"/>
        <v>-2</v>
      </c>
      <c r="AI162" s="2">
        <f t="shared" si="14"/>
        <v>-2</v>
      </c>
    </row>
    <row r="163" spans="1:35" x14ac:dyDescent="0.25">
      <c r="A163" s="4">
        <v>45596</v>
      </c>
      <c r="B163" s="4">
        <v>45596</v>
      </c>
      <c r="C163" s="7" t="s">
        <v>273</v>
      </c>
      <c r="D163" s="2" t="s">
        <v>12</v>
      </c>
      <c r="E163" s="2" t="s">
        <v>18</v>
      </c>
      <c r="F163" s="2">
        <v>2</v>
      </c>
      <c r="G163" s="2">
        <v>6</v>
      </c>
      <c r="H163" s="2" t="str">
        <f t="shared" si="10"/>
        <v>TOR</v>
      </c>
      <c r="I163" s="2" t="s">
        <v>40</v>
      </c>
      <c r="J163" s="2">
        <v>1</v>
      </c>
      <c r="K163" s="2">
        <v>4</v>
      </c>
      <c r="L163" s="13" t="str">
        <f t="shared" si="11"/>
        <v>TOR</v>
      </c>
      <c r="M163" s="2" t="s">
        <v>40</v>
      </c>
      <c r="N163" s="2">
        <f>IF(ISBLANK(Table2[[#This Row],[ActualResult]]), 0, 1)</f>
        <v>1</v>
      </c>
      <c r="O163" s="2" t="str">
        <f>IF(ISBLANK(Table2[[#This Row],[ActualResult]]), "_", IF(Table2[[#This Row],[ActualWinner]]=Table2[[#This Row],[PredictedWinner]], "Y", "N"))</f>
        <v>Y</v>
      </c>
      <c r="P163" s="2" t="str">
        <f>IF(Table2[[#This Row],[ActualAwayScore]]&gt;Table2[[#This Row],[PredictedAwayScore]], "N", IF(ISBLANK(Table2[[#This Row],[ActualResult]]), "_", IF(Table2[[#This Row],[ActualAwayScore]]=Table2[[#This Row],[PredictedAwayScore]], "Y", "N")))</f>
        <v>N</v>
      </c>
      <c r="Q163" s="2" t="str">
        <f>IF(Table2[[#This Row],[ActualHomeScore]]&gt;Table2[[#This Row],[PredictedHomeScore]],"N", IF(ISBLANK(Table2[[#This Row],[ActualResult]]), "_", IF(Table2[[#This Row],[ActualHomeScore]]=Table2[[#This Row],[PredictedHomeScore]], "Y", "N")))</f>
        <v>N</v>
      </c>
      <c r="R163" s="2">
        <v>1</v>
      </c>
      <c r="S163" s="2" t="str">
        <f t="shared" si="12"/>
        <v>SEA</v>
      </c>
      <c r="T163" s="2">
        <f>IF(INDEX(StatsRegularSeason20242025!$A$2:$C$33,MATCH(Table2[[#This Row],[AwayTeam]],StatsRegularSeason20242025!$A$2:$A$33,0),2)=INDEX(StatsRegularSeason20242025!$A$2:$C$33,MATCH(Table2[[#This Row],[HomeTeam]],StatsRegularSeason20242025!$A$2:$A$33,0),2),1,0)</f>
        <v>0</v>
      </c>
      <c r="U163" s="2">
        <f>IF(INDEX(StatsRegularSeason20242025!$A$2:$C$33,MATCH(Table2[[#This Row],[AwayTeam]],StatsRegularSeason20242025!$A$2:$A$33,0),3)=INDEX(StatsRegularSeason20242025!$A$2:$C$33,MATCH(Table2[[#This Row],[HomeTeam]],StatsRegularSeason20242025!$A$2:$A$33,0),3),1,0)</f>
        <v>0</v>
      </c>
      <c r="V163" s="2">
        <f>IF(Table2[[#This Row],[InterConf]]=1,IF(Table2[[#This Row],[InterDiv]]=0, 1, 0), 0)</f>
        <v>0</v>
      </c>
      <c r="W163" s="2">
        <f>IF(INDEX(StatsRegularSeason20242025!$A$2:$C$33,MATCH(Table2[[#This Row],[AwayTeam]],StatsRegularSeason20242025!$A$2:$A$33,0),2)&lt;&gt;INDEX(StatsRegularSeason20242025!$A$2:$C$33,MATCH(Table2[[#This Row],[HomeTeam]],StatsRegularSeason20242025!$A$2:$A$33,0),2),1,0)</f>
        <v>1</v>
      </c>
      <c r="X163" s="2"/>
      <c r="Y163" s="2"/>
      <c r="Z163" s="2">
        <f>IF(AND(Table2[[#This Row],[GameIsOver]]=1,Table2[[#This Row],[ActualHomeScore]]*Table2[[#This Row],[ActualAwayScore]]=0), 1,0)</f>
        <v>0</v>
      </c>
      <c r="AA163" s="2">
        <f>IF(Table2[[#This Row],[GameIsOver]]=0,0, IF(Table2[[#This Row],[ActualWinner]]=Table2[[#This Row],[AwayTeam]], 2, IF(OR(Table2[[#This Row],[ActualResult]]="OT", Table2[[#This Row],[ActualResult]]="SO"), 1, 0)))</f>
        <v>0</v>
      </c>
      <c r="AB163" s="2">
        <f>IF(Table2[[#This Row],[GameIsOver]]= 0, 0, IF(Table2[[#This Row],[ActualWinner]]=Table2[[#This Row],[HomeTeam]], 2, IF(OR(Table2[[#This Row],[ActualResult]]="OT", Table2[[#This Row],[ActualResult]]="SO"), 1, 0)))</f>
        <v>2</v>
      </c>
      <c r="AC163" s="33">
        <f>(($AR$11)*IF(Table2[[#This Row],[CorrectWinnerPrediction]]="Y", 1, 0))+(($AR$12)*IF(Table2[[#This Row],[CorrectAwayScorePrediction]]="Y", 1, 0))+(($AR$13)*IF(Table2[[#This Row],[CorrectHomeScorePrediction]]="Y", 1, 0))</f>
        <v>0.8</v>
      </c>
      <c r="AD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3" s="4" t="str">
        <f>IF(WEEKDAY(Table2[[#This Row],[GameDate]])=1,"SUN",IF(WEEKDAY(Table2[[#This Row],[GameDate]])=2,"MON",IF(WEEKDAY(Table2[[#This Row],[GameDate]])=3,"TUE",IF(WEEKDAY(Table2[[#This Row],[GameDate]])=4,"WED",IF(WEEKDAY(Table2[[#This Row],[GameDate]])=5,"THU",IF(WEEKDAY(Table2[[#This Row],[GameDate]])=6,"FRI", "SAT"))))))</f>
        <v>THU</v>
      </c>
      <c r="AF163" s="2">
        <f>Table2[[#This Row],[ActualAwayScore]]-Table2[[#This Row],[PredictedAwayScore]]</f>
        <v>-1</v>
      </c>
      <c r="AG163" s="2">
        <f>Table2[[#This Row],[ActualHomeScore]]-Table2[[#This Row],[PredictedHomeScore]]</f>
        <v>-2</v>
      </c>
      <c r="AH163" s="2">
        <f t="shared" si="13"/>
        <v>-9</v>
      </c>
      <c r="AI163" s="2">
        <f t="shared" si="14"/>
        <v>0</v>
      </c>
    </row>
    <row r="164" spans="1:35" x14ac:dyDescent="0.25">
      <c r="A164" s="4">
        <v>45596</v>
      </c>
      <c r="B164" s="4">
        <v>45596</v>
      </c>
      <c r="C164" s="7" t="s">
        <v>274</v>
      </c>
      <c r="D164" s="2" t="s">
        <v>13</v>
      </c>
      <c r="E164" s="2" t="s">
        <v>45</v>
      </c>
      <c r="F164" s="2">
        <v>5</v>
      </c>
      <c r="G164" s="2">
        <v>1</v>
      </c>
      <c r="H164" s="2" t="str">
        <f t="shared" si="10"/>
        <v>STL</v>
      </c>
      <c r="I164" s="2" t="s">
        <v>40</v>
      </c>
      <c r="J164" s="2">
        <v>1</v>
      </c>
      <c r="K164" s="2">
        <v>2</v>
      </c>
      <c r="L164" s="2" t="str">
        <f t="shared" si="11"/>
        <v>PHI</v>
      </c>
      <c r="M164" s="2" t="s">
        <v>40</v>
      </c>
      <c r="N164" s="2">
        <f>IF(ISBLANK(Table2[[#This Row],[ActualResult]]), 0, 1)</f>
        <v>1</v>
      </c>
      <c r="O164" s="2" t="str">
        <f>IF(ISBLANK(Table2[[#This Row],[ActualResult]]), "_", IF(Table2[[#This Row],[ActualWinner]]=Table2[[#This Row],[PredictedWinner]], "Y", "N"))</f>
        <v>N</v>
      </c>
      <c r="P164" s="2" t="str">
        <f>IF(Table2[[#This Row],[ActualAwayScore]]&gt;Table2[[#This Row],[PredictedAwayScore]], "N", IF(ISBLANK(Table2[[#This Row],[ActualResult]]), "_", IF(Table2[[#This Row],[ActualAwayScore]]=Table2[[#This Row],[PredictedAwayScore]], "Y", "N")))</f>
        <v>N</v>
      </c>
      <c r="Q164" s="2" t="str">
        <f>IF(Table2[[#This Row],[ActualHomeScore]]&gt;Table2[[#This Row],[PredictedHomeScore]],"N", IF(ISBLANK(Table2[[#This Row],[ActualResult]]), "_", IF(Table2[[#This Row],[ActualHomeScore]]=Table2[[#This Row],[PredictedHomeScore]], "Y", "N")))</f>
        <v>N</v>
      </c>
      <c r="R164" s="2">
        <v>1</v>
      </c>
      <c r="S164" s="2" t="str">
        <f t="shared" si="12"/>
        <v>STL</v>
      </c>
      <c r="T164" s="2">
        <f>IF(INDEX(StatsRegularSeason20242025!$A$2:$C$33,MATCH(Table2[[#This Row],[AwayTeam]],StatsRegularSeason20242025!$A$2:$A$33,0),2)=INDEX(StatsRegularSeason20242025!$A$2:$C$33,MATCH(Table2[[#This Row],[HomeTeam]],StatsRegularSeason20242025!$A$2:$A$33,0),2),1,0)</f>
        <v>0</v>
      </c>
      <c r="U164" s="2">
        <f>IF(INDEX(StatsRegularSeason20242025!$A$2:$C$33,MATCH(Table2[[#This Row],[AwayTeam]],StatsRegularSeason20242025!$A$2:$A$33,0),3)=INDEX(StatsRegularSeason20242025!$A$2:$C$33,MATCH(Table2[[#This Row],[HomeTeam]],StatsRegularSeason20242025!$A$2:$A$33,0),3),1,0)</f>
        <v>0</v>
      </c>
      <c r="V164" s="2">
        <f>IF(Table2[[#This Row],[InterConf]]=1,IF(Table2[[#This Row],[InterDiv]]=0, 1, 0), 0)</f>
        <v>0</v>
      </c>
      <c r="W164" s="2">
        <f>IF(INDEX(StatsRegularSeason20242025!$A$2:$C$33,MATCH(Table2[[#This Row],[AwayTeam]],StatsRegularSeason20242025!$A$2:$A$33,0),2)&lt;&gt;INDEX(StatsRegularSeason20242025!$A$2:$C$33,MATCH(Table2[[#This Row],[HomeTeam]],StatsRegularSeason20242025!$A$2:$A$33,0),2),1,0)</f>
        <v>1</v>
      </c>
      <c r="X164" s="2"/>
      <c r="Y164" s="2"/>
      <c r="Z164" s="2">
        <f>IF(AND(Table2[[#This Row],[GameIsOver]]=1,Table2[[#This Row],[ActualHomeScore]]*Table2[[#This Row],[ActualAwayScore]]=0), 1,0)</f>
        <v>0</v>
      </c>
      <c r="AA164" s="2">
        <f>IF(Table2[[#This Row],[GameIsOver]]=0,0, IF(Table2[[#This Row],[ActualWinner]]=Table2[[#This Row],[AwayTeam]], 2, IF(OR(Table2[[#This Row],[ActualResult]]="OT", Table2[[#This Row],[ActualResult]]="SO"), 1, 0)))</f>
        <v>0</v>
      </c>
      <c r="AB164" s="2">
        <f>IF(Table2[[#This Row],[GameIsOver]]= 0, 0, IF(Table2[[#This Row],[ActualWinner]]=Table2[[#This Row],[HomeTeam]], 2, IF(OR(Table2[[#This Row],[ActualResult]]="OT", Table2[[#This Row],[ActualResult]]="SO"), 1, 0)))</f>
        <v>2</v>
      </c>
      <c r="AC164" s="33">
        <f>(($AR$11)*IF(Table2[[#This Row],[CorrectWinnerPrediction]]="Y", 1, 0))+(($AR$12)*IF(Table2[[#This Row],[CorrectAwayScorePrediction]]="Y", 1, 0))+(($AR$13)*IF(Table2[[#This Row],[CorrectHomeScorePrediction]]="Y", 1, 0))</f>
        <v>0</v>
      </c>
      <c r="AD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4" s="4" t="str">
        <f>IF(WEEKDAY(Table2[[#This Row],[GameDate]])=1,"SUN",IF(WEEKDAY(Table2[[#This Row],[GameDate]])=2,"MON",IF(WEEKDAY(Table2[[#This Row],[GameDate]])=3,"TUE",IF(WEEKDAY(Table2[[#This Row],[GameDate]])=4,"WED",IF(WEEKDAY(Table2[[#This Row],[GameDate]])=5,"THU",IF(WEEKDAY(Table2[[#This Row],[GameDate]])=6,"FRI", "SAT"))))))</f>
        <v>THU</v>
      </c>
      <c r="AF164" s="2">
        <f>Table2[[#This Row],[ActualAwayScore]]-Table2[[#This Row],[PredictedAwayScore]]</f>
        <v>-4</v>
      </c>
      <c r="AG164" s="2">
        <f>Table2[[#This Row],[ActualHomeScore]]-Table2[[#This Row],[PredictedHomeScore]]</f>
        <v>1</v>
      </c>
      <c r="AH164" s="2">
        <f t="shared" si="13"/>
        <v>-9</v>
      </c>
      <c r="AI164" s="2">
        <f t="shared" si="14"/>
        <v>0</v>
      </c>
    </row>
    <row r="165" spans="1:35" x14ac:dyDescent="0.25">
      <c r="A165" s="4">
        <v>45596</v>
      </c>
      <c r="B165" s="4">
        <v>45596</v>
      </c>
      <c r="C165" s="7" t="s">
        <v>275</v>
      </c>
      <c r="D165" s="2" t="s">
        <v>47</v>
      </c>
      <c r="E165" s="2" t="s">
        <v>21</v>
      </c>
      <c r="F165" s="2">
        <v>4</v>
      </c>
      <c r="G165" s="2">
        <v>3</v>
      </c>
      <c r="H165" s="2" t="str">
        <f t="shared" si="10"/>
        <v>ANA</v>
      </c>
      <c r="I165" s="2" t="s">
        <v>39</v>
      </c>
      <c r="J165" s="2">
        <v>1</v>
      </c>
      <c r="K165" s="2">
        <v>2</v>
      </c>
      <c r="L165" s="2" t="str">
        <f t="shared" si="11"/>
        <v>PIT</v>
      </c>
      <c r="M165" s="2" t="s">
        <v>77</v>
      </c>
      <c r="N165" s="2">
        <f>IF(ISBLANK(Table2[[#This Row],[ActualResult]]), 0, 1)</f>
        <v>1</v>
      </c>
      <c r="O165" s="2" t="str">
        <f>IF(ISBLANK(Table2[[#This Row],[ActualResult]]), "_", IF(Table2[[#This Row],[ActualWinner]]=Table2[[#This Row],[PredictedWinner]], "Y", "N"))</f>
        <v>N</v>
      </c>
      <c r="P165" s="2" t="str">
        <f>IF(Table2[[#This Row],[ActualAwayScore]]&gt;Table2[[#This Row],[PredictedAwayScore]], "N", IF(ISBLANK(Table2[[#This Row],[ActualResult]]), "_", IF(Table2[[#This Row],[ActualAwayScore]]=Table2[[#This Row],[PredictedAwayScore]], "Y", "N")))</f>
        <v>N</v>
      </c>
      <c r="Q165" s="2" t="str">
        <f>IF(Table2[[#This Row],[ActualHomeScore]]&gt;Table2[[#This Row],[PredictedHomeScore]],"N", IF(ISBLANK(Table2[[#This Row],[ActualResult]]), "_", IF(Table2[[#This Row],[ActualHomeScore]]=Table2[[#This Row],[PredictedHomeScore]], "Y", "N")))</f>
        <v>N</v>
      </c>
      <c r="R165" s="2">
        <v>1</v>
      </c>
      <c r="S165" s="2" t="str">
        <f t="shared" si="12"/>
        <v>ANA</v>
      </c>
      <c r="T165" s="2">
        <f>IF(INDEX(StatsRegularSeason20242025!$A$2:$C$33,MATCH(Table2[[#This Row],[AwayTeam]],StatsRegularSeason20242025!$A$2:$A$33,0),2)=INDEX(StatsRegularSeason20242025!$A$2:$C$33,MATCH(Table2[[#This Row],[HomeTeam]],StatsRegularSeason20242025!$A$2:$A$33,0),2),1,0)</f>
        <v>0</v>
      </c>
      <c r="U165" s="2">
        <f>IF(INDEX(StatsRegularSeason20242025!$A$2:$C$33,MATCH(Table2[[#This Row],[AwayTeam]],StatsRegularSeason20242025!$A$2:$A$33,0),3)=INDEX(StatsRegularSeason20242025!$A$2:$C$33,MATCH(Table2[[#This Row],[HomeTeam]],StatsRegularSeason20242025!$A$2:$A$33,0),3),1,0)</f>
        <v>0</v>
      </c>
      <c r="V165" s="2">
        <f>IF(Table2[[#This Row],[InterConf]]=1,IF(Table2[[#This Row],[InterDiv]]=0, 1, 0), 0)</f>
        <v>0</v>
      </c>
      <c r="W165" s="2">
        <f>IF(INDEX(StatsRegularSeason20242025!$A$2:$C$33,MATCH(Table2[[#This Row],[AwayTeam]],StatsRegularSeason20242025!$A$2:$A$33,0),2)&lt;&gt;INDEX(StatsRegularSeason20242025!$A$2:$C$33,MATCH(Table2[[#This Row],[HomeTeam]],StatsRegularSeason20242025!$A$2:$A$33,0),2),1,0)</f>
        <v>1</v>
      </c>
      <c r="X165" s="2"/>
      <c r="Y165" s="2"/>
      <c r="Z165" s="2">
        <f>IF(AND(Table2[[#This Row],[GameIsOver]]=1,Table2[[#This Row],[ActualHomeScore]]*Table2[[#This Row],[ActualAwayScore]]=0), 1,0)</f>
        <v>0</v>
      </c>
      <c r="AA165" s="2">
        <f>IF(Table2[[#This Row],[GameIsOver]]=0,0, IF(Table2[[#This Row],[ActualWinner]]=Table2[[#This Row],[AwayTeam]], 2, IF(OR(Table2[[#This Row],[ActualResult]]="OT", Table2[[#This Row],[ActualResult]]="SO"), 1, 0)))</f>
        <v>1</v>
      </c>
      <c r="AB165" s="2">
        <f>IF(Table2[[#This Row],[GameIsOver]]= 0, 0, IF(Table2[[#This Row],[ActualWinner]]=Table2[[#This Row],[HomeTeam]], 2, IF(OR(Table2[[#This Row],[ActualResult]]="OT", Table2[[#This Row],[ActualResult]]="SO"), 1, 0)))</f>
        <v>2</v>
      </c>
      <c r="AC165" s="33">
        <f>(($AR$11)*IF(Table2[[#This Row],[CorrectWinnerPrediction]]="Y", 1, 0))+(($AR$12)*IF(Table2[[#This Row],[CorrectAwayScorePrediction]]="Y", 1, 0))+(($AR$13)*IF(Table2[[#This Row],[CorrectHomeScorePrediction]]="Y", 1, 0))</f>
        <v>0</v>
      </c>
      <c r="AD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165" s="4" t="str">
        <f>IF(WEEKDAY(Table2[[#This Row],[GameDate]])=1,"SUN",IF(WEEKDAY(Table2[[#This Row],[GameDate]])=2,"MON",IF(WEEKDAY(Table2[[#This Row],[GameDate]])=3,"TUE",IF(WEEKDAY(Table2[[#This Row],[GameDate]])=4,"WED",IF(WEEKDAY(Table2[[#This Row],[GameDate]])=5,"THU",IF(WEEKDAY(Table2[[#This Row],[GameDate]])=6,"FRI", "SAT"))))))</f>
        <v>THU</v>
      </c>
      <c r="AF165" s="2">
        <f>Table2[[#This Row],[ActualAwayScore]]-Table2[[#This Row],[PredictedAwayScore]]</f>
        <v>-3</v>
      </c>
      <c r="AG165" s="2">
        <f>Table2[[#This Row],[ActualHomeScore]]-Table2[[#This Row],[PredictedHomeScore]]</f>
        <v>-1</v>
      </c>
      <c r="AH165" s="2">
        <f t="shared" si="13"/>
        <v>-9</v>
      </c>
      <c r="AI165" s="2">
        <f t="shared" si="14"/>
        <v>0</v>
      </c>
    </row>
    <row r="166" spans="1:35" x14ac:dyDescent="0.25">
      <c r="A166" s="4">
        <v>45596</v>
      </c>
      <c r="B166" s="4">
        <v>45596</v>
      </c>
      <c r="C166" s="7" t="s">
        <v>276</v>
      </c>
      <c r="D166" s="2" t="s">
        <v>19</v>
      </c>
      <c r="E166" s="2" t="s">
        <v>46</v>
      </c>
      <c r="F166" s="2">
        <v>2</v>
      </c>
      <c r="G166" s="2">
        <v>5</v>
      </c>
      <c r="H166" s="2" t="str">
        <f t="shared" si="10"/>
        <v>WSH</v>
      </c>
      <c r="I166" s="2" t="s">
        <v>40</v>
      </c>
      <c r="J166" s="2">
        <v>3</v>
      </c>
      <c r="K166" s="2">
        <v>6</v>
      </c>
      <c r="L166" s="2" t="str">
        <f t="shared" si="11"/>
        <v>WSH</v>
      </c>
      <c r="M166" s="2" t="s">
        <v>40</v>
      </c>
      <c r="N166" s="2">
        <f>IF(ISBLANK(Table2[[#This Row],[ActualResult]]), 0, 1)</f>
        <v>1</v>
      </c>
      <c r="O166" s="2" t="str">
        <f>IF(ISBLANK(Table2[[#This Row],[ActualResult]]), "_", IF(Table2[[#This Row],[ActualWinner]]=Table2[[#This Row],[PredictedWinner]], "Y", "N"))</f>
        <v>Y</v>
      </c>
      <c r="P166" s="2" t="str">
        <f>IF(Table2[[#This Row],[ActualAwayScore]]&gt;Table2[[#This Row],[PredictedAwayScore]], "N", IF(ISBLANK(Table2[[#This Row],[ActualResult]]), "_", IF(Table2[[#This Row],[ActualAwayScore]]=Table2[[#This Row],[PredictedAwayScore]], "Y", "N")))</f>
        <v>N</v>
      </c>
      <c r="Q166" s="2" t="str">
        <f>IF(Table2[[#This Row],[ActualHomeScore]]&gt;Table2[[#This Row],[PredictedHomeScore]],"N", IF(ISBLANK(Table2[[#This Row],[ActualResult]]), "_", IF(Table2[[#This Row],[ActualHomeScore]]=Table2[[#This Row],[PredictedHomeScore]], "Y", "N")))</f>
        <v>N</v>
      </c>
      <c r="R166" s="2">
        <v>0</v>
      </c>
      <c r="S166" s="2" t="str">
        <f t="shared" si="12"/>
        <v>MTL</v>
      </c>
      <c r="T166" s="2">
        <f>IF(INDEX(StatsRegularSeason20242025!$A$2:$C$33,MATCH(Table2[[#This Row],[AwayTeam]],StatsRegularSeason20242025!$A$2:$A$33,0),2)=INDEX(StatsRegularSeason20242025!$A$2:$C$33,MATCH(Table2[[#This Row],[HomeTeam]],StatsRegularSeason20242025!$A$2:$A$33,0),2),1,0)</f>
        <v>1</v>
      </c>
      <c r="U166" s="2">
        <f>IF(INDEX(StatsRegularSeason20242025!$A$2:$C$33,MATCH(Table2[[#This Row],[AwayTeam]],StatsRegularSeason20242025!$A$2:$A$33,0),3)=INDEX(StatsRegularSeason20242025!$A$2:$C$33,MATCH(Table2[[#This Row],[HomeTeam]],StatsRegularSeason20242025!$A$2:$A$33,0),3),1,0)</f>
        <v>0</v>
      </c>
      <c r="V166" s="2">
        <f>IF(Table2[[#This Row],[InterConf]]=1,IF(Table2[[#This Row],[InterDiv]]=0, 1, 0), 0)</f>
        <v>1</v>
      </c>
      <c r="W166" s="2">
        <f>IF(INDEX(StatsRegularSeason20242025!$A$2:$C$33,MATCH(Table2[[#This Row],[AwayTeam]],StatsRegularSeason20242025!$A$2:$A$33,0),2)&lt;&gt;INDEX(StatsRegularSeason20242025!$A$2:$C$33,MATCH(Table2[[#This Row],[HomeTeam]],StatsRegularSeason20242025!$A$2:$A$33,0),2),1,0)</f>
        <v>0</v>
      </c>
      <c r="X166" s="2"/>
      <c r="Y166" s="2" t="s">
        <v>1780</v>
      </c>
      <c r="Z166" s="2">
        <f>IF(AND(Table2[[#This Row],[GameIsOver]]=1,Table2[[#This Row],[ActualHomeScore]]*Table2[[#This Row],[ActualAwayScore]]=0), 1,0)</f>
        <v>0</v>
      </c>
      <c r="AA166" s="2">
        <f>IF(Table2[[#This Row],[GameIsOver]]=0,0, IF(Table2[[#This Row],[ActualWinner]]=Table2[[#This Row],[AwayTeam]], 2, IF(OR(Table2[[#This Row],[ActualResult]]="OT", Table2[[#This Row],[ActualResult]]="SO"), 1, 0)))</f>
        <v>0</v>
      </c>
      <c r="AB166" s="2">
        <f>IF(Table2[[#This Row],[GameIsOver]]= 0, 0, IF(Table2[[#This Row],[ActualWinner]]=Table2[[#This Row],[HomeTeam]], 2, IF(OR(Table2[[#This Row],[ActualResult]]="OT", Table2[[#This Row],[ActualResult]]="SO"), 1, 0)))</f>
        <v>2</v>
      </c>
      <c r="AC166" s="33">
        <f>(($AR$11)*IF(Table2[[#This Row],[CorrectWinnerPrediction]]="Y", 1, 0))+(($AR$12)*IF(Table2[[#This Row],[CorrectAwayScorePrediction]]="Y", 1, 0))+(($AR$13)*IF(Table2[[#This Row],[CorrectHomeScorePrediction]]="Y", 1, 0))</f>
        <v>0.8</v>
      </c>
      <c r="AD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66" s="4" t="str">
        <f>IF(WEEKDAY(Table2[[#This Row],[GameDate]])=1,"SUN",IF(WEEKDAY(Table2[[#This Row],[GameDate]])=2,"MON",IF(WEEKDAY(Table2[[#This Row],[GameDate]])=3,"TUE",IF(WEEKDAY(Table2[[#This Row],[GameDate]])=4,"WED",IF(WEEKDAY(Table2[[#This Row],[GameDate]])=5,"THU",IF(WEEKDAY(Table2[[#This Row],[GameDate]])=6,"FRI", "SAT"))))))</f>
        <v>THU</v>
      </c>
      <c r="AF166" s="2">
        <f>Table2[[#This Row],[ActualAwayScore]]-Table2[[#This Row],[PredictedAwayScore]]</f>
        <v>1</v>
      </c>
      <c r="AG166" s="2">
        <f>Table2[[#This Row],[ActualHomeScore]]-Table2[[#This Row],[PredictedHomeScore]]</f>
        <v>1</v>
      </c>
      <c r="AH166" s="2">
        <f t="shared" si="13"/>
        <v>-9</v>
      </c>
      <c r="AI166" s="2">
        <f t="shared" si="14"/>
        <v>0</v>
      </c>
    </row>
    <row r="167" spans="1:35" x14ac:dyDescent="0.25">
      <c r="A167" s="4">
        <v>45596</v>
      </c>
      <c r="B167" s="4">
        <v>45596</v>
      </c>
      <c r="C167" s="7" t="s">
        <v>277</v>
      </c>
      <c r="D167" s="2" t="s">
        <v>16</v>
      </c>
      <c r="E167" s="2" t="s">
        <v>44</v>
      </c>
      <c r="F167" s="2">
        <v>5</v>
      </c>
      <c r="G167" s="2">
        <v>3</v>
      </c>
      <c r="H167" s="2" t="str">
        <f t="shared" si="10"/>
        <v>BOS</v>
      </c>
      <c r="I167" s="2" t="s">
        <v>40</v>
      </c>
      <c r="J167" s="2">
        <v>2</v>
      </c>
      <c r="K167" s="2">
        <v>8</v>
      </c>
      <c r="L167" s="2" t="str">
        <f t="shared" si="11"/>
        <v>CAR</v>
      </c>
      <c r="M167" s="2" t="s">
        <v>40</v>
      </c>
      <c r="N167" s="2">
        <f>IF(ISBLANK(Table2[[#This Row],[ActualResult]]), 0, 1)</f>
        <v>1</v>
      </c>
      <c r="O167" s="2" t="str">
        <f>IF(ISBLANK(Table2[[#This Row],[ActualResult]]), "_", IF(Table2[[#This Row],[ActualWinner]]=Table2[[#This Row],[PredictedWinner]], "Y", "N"))</f>
        <v>N</v>
      </c>
      <c r="P167" s="2" t="str">
        <f>IF(Table2[[#This Row],[ActualAwayScore]]&gt;Table2[[#This Row],[PredictedAwayScore]], "N", IF(ISBLANK(Table2[[#This Row],[ActualResult]]), "_", IF(Table2[[#This Row],[ActualAwayScore]]=Table2[[#This Row],[PredictedAwayScore]], "Y", "N")))</f>
        <v>N</v>
      </c>
      <c r="Q167" s="2" t="str">
        <f>IF(Table2[[#This Row],[ActualHomeScore]]&gt;Table2[[#This Row],[PredictedHomeScore]],"N", IF(ISBLANK(Table2[[#This Row],[ActualResult]]), "_", IF(Table2[[#This Row],[ActualHomeScore]]=Table2[[#This Row],[PredictedHomeScore]], "Y", "N")))</f>
        <v>N</v>
      </c>
      <c r="R167" s="2">
        <v>1</v>
      </c>
      <c r="S167" s="2" t="str">
        <f t="shared" si="12"/>
        <v>BOS</v>
      </c>
      <c r="T167" s="2">
        <f>IF(INDEX(StatsRegularSeason20242025!$A$2:$C$33,MATCH(Table2[[#This Row],[AwayTeam]],StatsRegularSeason20242025!$A$2:$A$33,0),2)=INDEX(StatsRegularSeason20242025!$A$2:$C$33,MATCH(Table2[[#This Row],[HomeTeam]],StatsRegularSeason20242025!$A$2:$A$33,0),2),1,0)</f>
        <v>1</v>
      </c>
      <c r="U167" s="2">
        <f>IF(INDEX(StatsRegularSeason20242025!$A$2:$C$33,MATCH(Table2[[#This Row],[AwayTeam]],StatsRegularSeason20242025!$A$2:$A$33,0),3)=INDEX(StatsRegularSeason20242025!$A$2:$C$33,MATCH(Table2[[#This Row],[HomeTeam]],StatsRegularSeason20242025!$A$2:$A$33,0),3),1,0)</f>
        <v>0</v>
      </c>
      <c r="V167" s="2">
        <f>IF(Table2[[#This Row],[InterConf]]=1,IF(Table2[[#This Row],[InterDiv]]=0, 1, 0), 0)</f>
        <v>1</v>
      </c>
      <c r="W167" s="2">
        <f>IF(INDEX(StatsRegularSeason20242025!$A$2:$C$33,MATCH(Table2[[#This Row],[AwayTeam]],StatsRegularSeason20242025!$A$2:$A$33,0),2)&lt;&gt;INDEX(StatsRegularSeason20242025!$A$2:$C$33,MATCH(Table2[[#This Row],[HomeTeam]],StatsRegularSeason20242025!$A$2:$A$33,0),2),1,0)</f>
        <v>0</v>
      </c>
      <c r="X167" s="2"/>
      <c r="Y167" s="2"/>
      <c r="Z167" s="2">
        <f>IF(AND(Table2[[#This Row],[GameIsOver]]=1,Table2[[#This Row],[ActualHomeScore]]*Table2[[#This Row],[ActualAwayScore]]=0), 1,0)</f>
        <v>0</v>
      </c>
      <c r="AA167" s="2">
        <f>IF(Table2[[#This Row],[GameIsOver]]=0,0, IF(Table2[[#This Row],[ActualWinner]]=Table2[[#This Row],[AwayTeam]], 2, IF(OR(Table2[[#This Row],[ActualResult]]="OT", Table2[[#This Row],[ActualResult]]="SO"), 1, 0)))</f>
        <v>0</v>
      </c>
      <c r="AB167" s="2">
        <f>IF(Table2[[#This Row],[GameIsOver]]= 0, 0, IF(Table2[[#This Row],[ActualWinner]]=Table2[[#This Row],[HomeTeam]], 2, IF(OR(Table2[[#This Row],[ActualResult]]="OT", Table2[[#This Row],[ActualResult]]="SO"), 1, 0)))</f>
        <v>2</v>
      </c>
      <c r="AC167" s="33">
        <f>(($AR$11)*IF(Table2[[#This Row],[CorrectWinnerPrediction]]="Y", 1, 0))+(($AR$12)*IF(Table2[[#This Row],[CorrectAwayScorePrediction]]="Y", 1, 0))+(($AR$13)*IF(Table2[[#This Row],[CorrectHomeScorePrediction]]="Y", 1, 0))</f>
        <v>0</v>
      </c>
      <c r="AD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7" s="4" t="str">
        <f>IF(WEEKDAY(Table2[[#This Row],[GameDate]])=1,"SUN",IF(WEEKDAY(Table2[[#This Row],[GameDate]])=2,"MON",IF(WEEKDAY(Table2[[#This Row],[GameDate]])=3,"TUE",IF(WEEKDAY(Table2[[#This Row],[GameDate]])=4,"WED",IF(WEEKDAY(Table2[[#This Row],[GameDate]])=5,"THU",IF(WEEKDAY(Table2[[#This Row],[GameDate]])=6,"FRI", "SAT"))))))</f>
        <v>THU</v>
      </c>
      <c r="AF167" s="2">
        <f>Table2[[#This Row],[ActualAwayScore]]-Table2[[#This Row],[PredictedAwayScore]]</f>
        <v>-3</v>
      </c>
      <c r="AG167" s="2">
        <f>Table2[[#This Row],[ActualHomeScore]]-Table2[[#This Row],[PredictedHomeScore]]</f>
        <v>5</v>
      </c>
      <c r="AH167" s="2">
        <f t="shared" si="13"/>
        <v>-9</v>
      </c>
      <c r="AI167" s="2">
        <f t="shared" si="14"/>
        <v>0</v>
      </c>
    </row>
    <row r="168" spans="1:35" x14ac:dyDescent="0.25">
      <c r="A168" s="4">
        <v>45596</v>
      </c>
      <c r="B168" s="4">
        <v>45596</v>
      </c>
      <c r="C168" s="7" t="s">
        <v>278</v>
      </c>
      <c r="D168" s="2" t="s">
        <v>23</v>
      </c>
      <c r="E168" s="2" t="s">
        <v>35</v>
      </c>
      <c r="F168" s="2">
        <v>2</v>
      </c>
      <c r="G168" s="2">
        <v>6</v>
      </c>
      <c r="H168" s="2" t="str">
        <f t="shared" si="10"/>
        <v>NSH</v>
      </c>
      <c r="I168" s="2" t="s">
        <v>40</v>
      </c>
      <c r="J168" s="2">
        <v>5</v>
      </c>
      <c r="K168" s="2">
        <v>1</v>
      </c>
      <c r="L168" s="2" t="str">
        <f t="shared" si="11"/>
        <v>EDM</v>
      </c>
      <c r="M168" s="2" t="s">
        <v>40</v>
      </c>
      <c r="N168" s="2">
        <f>IF(ISBLANK(Table2[[#This Row],[ActualResult]]), 0, 1)</f>
        <v>1</v>
      </c>
      <c r="O168" s="2" t="str">
        <f>IF(ISBLANK(Table2[[#This Row],[ActualResult]]), "_", IF(Table2[[#This Row],[ActualWinner]]=Table2[[#This Row],[PredictedWinner]], "Y", "N"))</f>
        <v>N</v>
      </c>
      <c r="P168" s="2" t="str">
        <f>IF(Table2[[#This Row],[ActualAwayScore]]&gt;Table2[[#This Row],[PredictedAwayScore]], "N", IF(ISBLANK(Table2[[#This Row],[ActualResult]]), "_", IF(Table2[[#This Row],[ActualAwayScore]]=Table2[[#This Row],[PredictedAwayScore]], "Y", "N")))</f>
        <v>N</v>
      </c>
      <c r="Q168" s="2" t="str">
        <f>IF(Table2[[#This Row],[ActualHomeScore]]&gt;Table2[[#This Row],[PredictedHomeScore]],"N", IF(ISBLANK(Table2[[#This Row],[ActualResult]]), "_", IF(Table2[[#This Row],[ActualHomeScore]]=Table2[[#This Row],[PredictedHomeScore]], "Y", "N")))</f>
        <v>N</v>
      </c>
      <c r="R168" s="2">
        <v>1</v>
      </c>
      <c r="S168" s="2" t="str">
        <f t="shared" si="12"/>
        <v>NSH</v>
      </c>
      <c r="T168" s="2">
        <f>IF(INDEX(StatsRegularSeason20242025!$A$2:$C$33,MATCH(Table2[[#This Row],[AwayTeam]],StatsRegularSeason20242025!$A$2:$A$33,0),2)=INDEX(StatsRegularSeason20242025!$A$2:$C$33,MATCH(Table2[[#This Row],[HomeTeam]],StatsRegularSeason20242025!$A$2:$A$33,0),2),1,0)</f>
        <v>1</v>
      </c>
      <c r="U168" s="2">
        <f>IF(INDEX(StatsRegularSeason20242025!$A$2:$C$33,MATCH(Table2[[#This Row],[AwayTeam]],StatsRegularSeason20242025!$A$2:$A$33,0),3)=INDEX(StatsRegularSeason20242025!$A$2:$C$33,MATCH(Table2[[#This Row],[HomeTeam]],StatsRegularSeason20242025!$A$2:$A$33,0),3),1,0)</f>
        <v>0</v>
      </c>
      <c r="V168" s="2">
        <f>IF(Table2[[#This Row],[InterConf]]=1,IF(Table2[[#This Row],[InterDiv]]=0, 1, 0), 0)</f>
        <v>1</v>
      </c>
      <c r="W168" s="2">
        <f>IF(INDEX(StatsRegularSeason20242025!$A$2:$C$33,MATCH(Table2[[#This Row],[AwayTeam]],StatsRegularSeason20242025!$A$2:$A$33,0),2)&lt;&gt;INDEX(StatsRegularSeason20242025!$A$2:$C$33,MATCH(Table2[[#This Row],[HomeTeam]],StatsRegularSeason20242025!$A$2:$A$33,0),2),1,0)</f>
        <v>0</v>
      </c>
      <c r="X168" s="2"/>
      <c r="Y168" s="2"/>
      <c r="Z168" s="2">
        <f>IF(AND(Table2[[#This Row],[GameIsOver]]=1,Table2[[#This Row],[ActualHomeScore]]*Table2[[#This Row],[ActualAwayScore]]=0), 1,0)</f>
        <v>0</v>
      </c>
      <c r="AA168" s="2">
        <f>IF(Table2[[#This Row],[GameIsOver]]=0,0, IF(Table2[[#This Row],[ActualWinner]]=Table2[[#This Row],[AwayTeam]], 2, IF(OR(Table2[[#This Row],[ActualResult]]="OT", Table2[[#This Row],[ActualResult]]="SO"), 1, 0)))</f>
        <v>2</v>
      </c>
      <c r="AB168" s="2">
        <f>IF(Table2[[#This Row],[GameIsOver]]= 0, 0, IF(Table2[[#This Row],[ActualWinner]]=Table2[[#This Row],[HomeTeam]], 2, IF(OR(Table2[[#This Row],[ActualResult]]="OT", Table2[[#This Row],[ActualResult]]="SO"), 1, 0)))</f>
        <v>0</v>
      </c>
      <c r="AC168" s="33">
        <f>(($AR$11)*IF(Table2[[#This Row],[CorrectWinnerPrediction]]="Y", 1, 0))+(($AR$12)*IF(Table2[[#This Row],[CorrectAwayScorePrediction]]="Y", 1, 0))+(($AR$13)*IF(Table2[[#This Row],[CorrectHomeScorePrediction]]="Y", 1, 0))</f>
        <v>0</v>
      </c>
      <c r="AD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8" s="4" t="str">
        <f>IF(WEEKDAY(Table2[[#This Row],[GameDate]])=1,"SUN",IF(WEEKDAY(Table2[[#This Row],[GameDate]])=2,"MON",IF(WEEKDAY(Table2[[#This Row],[GameDate]])=3,"TUE",IF(WEEKDAY(Table2[[#This Row],[GameDate]])=4,"WED",IF(WEEKDAY(Table2[[#This Row],[GameDate]])=5,"THU",IF(WEEKDAY(Table2[[#This Row],[GameDate]])=6,"FRI", "SAT"))))))</f>
        <v>THU</v>
      </c>
      <c r="AF168" s="2">
        <f>Table2[[#This Row],[ActualAwayScore]]-Table2[[#This Row],[PredictedAwayScore]]</f>
        <v>3</v>
      </c>
      <c r="AG168" s="2">
        <f>Table2[[#This Row],[ActualHomeScore]]-Table2[[#This Row],[PredictedHomeScore]]</f>
        <v>-5</v>
      </c>
      <c r="AH168" s="2">
        <f t="shared" si="13"/>
        <v>-9</v>
      </c>
      <c r="AI168" s="2">
        <f t="shared" si="14"/>
        <v>0</v>
      </c>
    </row>
    <row r="169" spans="1:35" x14ac:dyDescent="0.25">
      <c r="A169" s="5">
        <v>45596</v>
      </c>
      <c r="B169" s="5">
        <v>45596</v>
      </c>
      <c r="C169" s="8" t="s">
        <v>279</v>
      </c>
      <c r="D169" s="3" t="s">
        <v>17</v>
      </c>
      <c r="E169" s="3" t="s">
        <v>38</v>
      </c>
      <c r="F169" s="3">
        <v>4</v>
      </c>
      <c r="G169" s="3">
        <v>2</v>
      </c>
      <c r="H169" s="3" t="str">
        <f t="shared" si="10"/>
        <v>CHI</v>
      </c>
      <c r="I169" s="3" t="s">
        <v>40</v>
      </c>
      <c r="J169" s="3">
        <v>2</v>
      </c>
      <c r="K169" s="3">
        <v>3</v>
      </c>
      <c r="L169" s="2" t="str">
        <f t="shared" si="11"/>
        <v>SJS</v>
      </c>
      <c r="M169" s="3" t="s">
        <v>40</v>
      </c>
      <c r="N169" s="3">
        <f>IF(ISBLANK(Table2[[#This Row],[ActualResult]]), 0, 1)</f>
        <v>1</v>
      </c>
      <c r="O169" s="3" t="str">
        <f>IF(ISBLANK(Table2[[#This Row],[ActualResult]]), "_", IF(Table2[[#This Row],[ActualWinner]]=Table2[[#This Row],[PredictedWinner]], "Y", "N"))</f>
        <v>N</v>
      </c>
      <c r="P169" s="3" t="str">
        <f>IF(Table2[[#This Row],[ActualAwayScore]]&gt;Table2[[#This Row],[PredictedAwayScore]], "N", IF(ISBLANK(Table2[[#This Row],[ActualResult]]), "_", IF(Table2[[#This Row],[ActualAwayScore]]=Table2[[#This Row],[PredictedAwayScore]], "Y", "N")))</f>
        <v>N</v>
      </c>
      <c r="Q169" s="3" t="str">
        <f>IF(Table2[[#This Row],[ActualHomeScore]]&gt;Table2[[#This Row],[PredictedHomeScore]],"N", IF(ISBLANK(Table2[[#This Row],[ActualResult]]), "_", IF(Table2[[#This Row],[ActualHomeScore]]=Table2[[#This Row],[PredictedHomeScore]], "Y", "N")))</f>
        <v>N</v>
      </c>
      <c r="R169" s="2">
        <v>1</v>
      </c>
      <c r="S169" s="2" t="str">
        <f t="shared" si="12"/>
        <v>CHI</v>
      </c>
      <c r="T169" s="2">
        <f>IF(INDEX(StatsRegularSeason20242025!$A$2:$C$33,MATCH(Table2[[#This Row],[AwayTeam]],StatsRegularSeason20242025!$A$2:$A$33,0),2)=INDEX(StatsRegularSeason20242025!$A$2:$C$33,MATCH(Table2[[#This Row],[HomeTeam]],StatsRegularSeason20242025!$A$2:$A$33,0),2),1,0)</f>
        <v>1</v>
      </c>
      <c r="U169" s="2">
        <f>IF(INDEX(StatsRegularSeason20242025!$A$2:$C$33,MATCH(Table2[[#This Row],[AwayTeam]],StatsRegularSeason20242025!$A$2:$A$33,0),3)=INDEX(StatsRegularSeason20242025!$A$2:$C$33,MATCH(Table2[[#This Row],[HomeTeam]],StatsRegularSeason20242025!$A$2:$A$33,0),3),1,0)</f>
        <v>0</v>
      </c>
      <c r="V169" s="2">
        <f>IF(Table2[[#This Row],[InterConf]]=1,IF(Table2[[#This Row],[InterDiv]]=0, 1, 0), 0)</f>
        <v>1</v>
      </c>
      <c r="W169" s="2">
        <f>IF(INDEX(StatsRegularSeason20242025!$A$2:$C$33,MATCH(Table2[[#This Row],[AwayTeam]],StatsRegularSeason20242025!$A$2:$A$33,0),2)&lt;&gt;INDEX(StatsRegularSeason20242025!$A$2:$C$33,MATCH(Table2[[#This Row],[HomeTeam]],StatsRegularSeason20242025!$A$2:$A$33,0),2),1,0)</f>
        <v>0</v>
      </c>
      <c r="X169" s="2"/>
      <c r="Y169" s="2"/>
      <c r="Z169" s="2">
        <f>IF(AND(Table2[[#This Row],[GameIsOver]]=1,Table2[[#This Row],[ActualHomeScore]]*Table2[[#This Row],[ActualAwayScore]]=0), 1,0)</f>
        <v>0</v>
      </c>
      <c r="AA169" s="2">
        <f>IF(Table2[[#This Row],[GameIsOver]]=0,0, IF(Table2[[#This Row],[ActualWinner]]=Table2[[#This Row],[AwayTeam]], 2, IF(OR(Table2[[#This Row],[ActualResult]]="OT", Table2[[#This Row],[ActualResult]]="SO"), 1, 0)))</f>
        <v>0</v>
      </c>
      <c r="AB169" s="2">
        <f>IF(Table2[[#This Row],[GameIsOver]]= 0, 0, IF(Table2[[#This Row],[ActualWinner]]=Table2[[#This Row],[HomeTeam]], 2, IF(OR(Table2[[#This Row],[ActualResult]]="OT", Table2[[#This Row],[ActualResult]]="SO"), 1, 0)))</f>
        <v>2</v>
      </c>
      <c r="AC169" s="33">
        <f>(($AR$11)*IF(Table2[[#This Row],[CorrectWinnerPrediction]]="Y", 1, 0))+(($AR$12)*IF(Table2[[#This Row],[CorrectAwayScorePrediction]]="Y", 1, 0))+(($AR$13)*IF(Table2[[#This Row],[CorrectHomeScorePrediction]]="Y", 1, 0))</f>
        <v>0</v>
      </c>
      <c r="AD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69" s="5" t="str">
        <f>IF(WEEKDAY(Table2[[#This Row],[GameDate]])=1,"SUN",IF(WEEKDAY(Table2[[#This Row],[GameDate]])=2,"MON",IF(WEEKDAY(Table2[[#This Row],[GameDate]])=3,"TUE",IF(WEEKDAY(Table2[[#This Row],[GameDate]])=4,"WED",IF(WEEKDAY(Table2[[#This Row],[GameDate]])=5,"THU",IF(WEEKDAY(Table2[[#This Row],[GameDate]])=6,"FRI", "SAT"))))))</f>
        <v>THU</v>
      </c>
      <c r="AF169" s="2">
        <f>Table2[[#This Row],[ActualAwayScore]]-Table2[[#This Row],[PredictedAwayScore]]</f>
        <v>-2</v>
      </c>
      <c r="AG169" s="2">
        <f>Table2[[#This Row],[ActualHomeScore]]-Table2[[#This Row],[PredictedHomeScore]]</f>
        <v>1</v>
      </c>
      <c r="AH169" s="2">
        <f t="shared" si="13"/>
        <v>-9</v>
      </c>
      <c r="AI169" s="2">
        <f t="shared" si="14"/>
        <v>0</v>
      </c>
    </row>
    <row r="170" spans="1:35" x14ac:dyDescent="0.25">
      <c r="A170" s="4">
        <v>45596</v>
      </c>
      <c r="B170" s="4">
        <v>45597</v>
      </c>
      <c r="C170" s="7" t="s">
        <v>280</v>
      </c>
      <c r="D170" s="2" t="s">
        <v>14</v>
      </c>
      <c r="E170" s="2" t="s">
        <v>34</v>
      </c>
      <c r="F170" s="2">
        <v>2</v>
      </c>
      <c r="G170" s="2">
        <v>3</v>
      </c>
      <c r="H170" s="2" t="str">
        <f t="shared" si="10"/>
        <v>DAL</v>
      </c>
      <c r="I170" s="2" t="s">
        <v>77</v>
      </c>
      <c r="J170" s="2">
        <v>6</v>
      </c>
      <c r="K170" s="2">
        <v>4</v>
      </c>
      <c r="L170" s="13" t="str">
        <f t="shared" si="11"/>
        <v>FLA</v>
      </c>
      <c r="M170" s="2" t="s">
        <v>40</v>
      </c>
      <c r="N170" s="2">
        <f>IF(ISBLANK(Table2[[#This Row],[ActualResult]]), 0, 1)</f>
        <v>1</v>
      </c>
      <c r="O170" s="2" t="str">
        <f>IF(ISBLANK(Table2[[#This Row],[ActualResult]]), "_", IF(Table2[[#This Row],[ActualWinner]]=Table2[[#This Row],[PredictedWinner]], "Y", "N"))</f>
        <v>N</v>
      </c>
      <c r="P170" s="2" t="str">
        <f>IF(Table2[[#This Row],[ActualAwayScore]]&gt;Table2[[#This Row],[PredictedAwayScore]], "N", IF(ISBLANK(Table2[[#This Row],[ActualResult]]), "_", IF(Table2[[#This Row],[ActualAwayScore]]=Table2[[#This Row],[PredictedAwayScore]], "Y", "N")))</f>
        <v>N</v>
      </c>
      <c r="Q170" s="2" t="str">
        <f>IF(Table2[[#This Row],[ActualHomeScore]]&gt;Table2[[#This Row],[PredictedHomeScore]],"N", IF(ISBLANK(Table2[[#This Row],[ActualResult]]), "_", IF(Table2[[#This Row],[ActualHomeScore]]=Table2[[#This Row],[PredictedHomeScore]], "Y", "N")))</f>
        <v>N</v>
      </c>
      <c r="R170" s="2">
        <v>1</v>
      </c>
      <c r="S170" s="2" t="str">
        <f t="shared" si="12"/>
        <v>DAL</v>
      </c>
      <c r="T170" s="2">
        <f>IF(INDEX(StatsRegularSeason20242025!$A$2:$C$33,MATCH(Table2[[#This Row],[AwayTeam]],StatsRegularSeason20242025!$A$2:$A$33,0),2)=INDEX(StatsRegularSeason20242025!$A$2:$C$33,MATCH(Table2[[#This Row],[HomeTeam]],StatsRegularSeason20242025!$A$2:$A$33,0),2),1,0)</f>
        <v>0</v>
      </c>
      <c r="U170" s="2">
        <f>IF(INDEX(StatsRegularSeason20242025!$A$2:$C$33,MATCH(Table2[[#This Row],[AwayTeam]],StatsRegularSeason20242025!$A$2:$A$33,0),3)=INDEX(StatsRegularSeason20242025!$A$2:$C$33,MATCH(Table2[[#This Row],[HomeTeam]],StatsRegularSeason20242025!$A$2:$A$33,0),3),1,0)</f>
        <v>0</v>
      </c>
      <c r="V170" s="2">
        <f>IF(Table2[[#This Row],[InterConf]]=1,IF(Table2[[#This Row],[InterDiv]]=0, 1, 0), 0)</f>
        <v>0</v>
      </c>
      <c r="W170" s="2">
        <f>IF(INDEX(StatsRegularSeason20242025!$A$2:$C$33,MATCH(Table2[[#This Row],[AwayTeam]],StatsRegularSeason20242025!$A$2:$A$33,0),2)&lt;&gt;INDEX(StatsRegularSeason20242025!$A$2:$C$33,MATCH(Table2[[#This Row],[HomeTeam]],StatsRegularSeason20242025!$A$2:$A$33,0),2),1,0)</f>
        <v>1</v>
      </c>
      <c r="X170" s="2" t="s">
        <v>1777</v>
      </c>
      <c r="Y170" s="2"/>
      <c r="Z170" s="2">
        <f>IF(AND(Table2[[#This Row],[GameIsOver]]=1,Table2[[#This Row],[ActualHomeScore]]*Table2[[#This Row],[ActualAwayScore]]=0), 1,0)</f>
        <v>0</v>
      </c>
      <c r="AA170" s="2">
        <f>IF(Table2[[#This Row],[GameIsOver]]=0,0, IF(Table2[[#This Row],[ActualWinner]]=Table2[[#This Row],[AwayTeam]], 2, IF(OR(Table2[[#This Row],[ActualResult]]="OT", Table2[[#This Row],[ActualResult]]="SO"), 1, 0)))</f>
        <v>2</v>
      </c>
      <c r="AB170" s="2">
        <f>IF(Table2[[#This Row],[GameIsOver]]= 0, 0, IF(Table2[[#This Row],[ActualWinner]]=Table2[[#This Row],[HomeTeam]], 2, IF(OR(Table2[[#This Row],[ActualResult]]="OT", Table2[[#This Row],[ActualResult]]="SO"), 1, 0)))</f>
        <v>0</v>
      </c>
      <c r="AC170" s="33">
        <f>(($AR$11)*IF(Table2[[#This Row],[CorrectWinnerPrediction]]="Y", 1, 0))+(($AR$12)*IF(Table2[[#This Row],[CorrectAwayScorePrediction]]="Y", 1, 0))+(($AR$13)*IF(Table2[[#This Row],[CorrectHomeScorePrediction]]="Y", 1, 0))</f>
        <v>0</v>
      </c>
      <c r="AD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0" s="4" t="str">
        <f>IF(WEEKDAY(Table2[[#This Row],[GameDate]])=1,"SUN",IF(WEEKDAY(Table2[[#This Row],[GameDate]])=2,"MON",IF(WEEKDAY(Table2[[#This Row],[GameDate]])=3,"TUE",IF(WEEKDAY(Table2[[#This Row],[GameDate]])=4,"WED",IF(WEEKDAY(Table2[[#This Row],[GameDate]])=5,"THU",IF(WEEKDAY(Table2[[#This Row],[GameDate]])=6,"FRI", "SAT"))))))</f>
        <v>FRI</v>
      </c>
      <c r="AF170" s="2">
        <f>Table2[[#This Row],[ActualAwayScore]]-Table2[[#This Row],[PredictedAwayScore]]</f>
        <v>4</v>
      </c>
      <c r="AG170" s="2">
        <f>Table2[[#This Row],[ActualHomeScore]]-Table2[[#This Row],[PredictedHomeScore]]</f>
        <v>1</v>
      </c>
      <c r="AH170" s="2">
        <f t="shared" si="13"/>
        <v>-3</v>
      </c>
      <c r="AI170" s="2">
        <f t="shared" si="14"/>
        <v>-3</v>
      </c>
    </row>
    <row r="171" spans="1:35" x14ac:dyDescent="0.25">
      <c r="A171" s="4">
        <v>45596</v>
      </c>
      <c r="B171" s="4">
        <v>45597</v>
      </c>
      <c r="C171" s="7" t="s">
        <v>281</v>
      </c>
      <c r="D171" s="2" t="s">
        <v>33</v>
      </c>
      <c r="E171" s="2" t="s">
        <v>29</v>
      </c>
      <c r="F171" s="2">
        <v>2</v>
      </c>
      <c r="G171" s="2">
        <v>5</v>
      </c>
      <c r="H171" s="2" t="str">
        <f t="shared" si="10"/>
        <v>BUF</v>
      </c>
      <c r="I171" s="2" t="s">
        <v>40</v>
      </c>
      <c r="J171" s="2">
        <v>4</v>
      </c>
      <c r="K171" s="2">
        <v>3</v>
      </c>
      <c r="L171" s="2" t="str">
        <f t="shared" si="11"/>
        <v>NYI</v>
      </c>
      <c r="M171" s="2" t="s">
        <v>40</v>
      </c>
      <c r="N171" s="2">
        <f>IF(ISBLANK(Table2[[#This Row],[ActualResult]]), 0, 1)</f>
        <v>1</v>
      </c>
      <c r="O171" s="2" t="str">
        <f>IF(ISBLANK(Table2[[#This Row],[ActualResult]]), "_", IF(Table2[[#This Row],[ActualWinner]]=Table2[[#This Row],[PredictedWinner]], "Y", "N"))</f>
        <v>N</v>
      </c>
      <c r="P171" s="2" t="str">
        <f>IF(Table2[[#This Row],[ActualAwayScore]]&gt;Table2[[#This Row],[PredictedAwayScore]], "N", IF(ISBLANK(Table2[[#This Row],[ActualResult]]), "_", IF(Table2[[#This Row],[ActualAwayScore]]=Table2[[#This Row],[PredictedAwayScore]], "Y", "N")))</f>
        <v>N</v>
      </c>
      <c r="Q171" s="2" t="str">
        <f>IF(Table2[[#This Row],[ActualHomeScore]]&gt;Table2[[#This Row],[PredictedHomeScore]],"N", IF(ISBLANK(Table2[[#This Row],[ActualResult]]), "_", IF(Table2[[#This Row],[ActualHomeScore]]=Table2[[#This Row],[PredictedHomeScore]], "Y", "N")))</f>
        <v>N</v>
      </c>
      <c r="R171" s="2">
        <v>0</v>
      </c>
      <c r="S171" s="2" t="str">
        <f t="shared" si="12"/>
        <v>BUF</v>
      </c>
      <c r="T171" s="2">
        <f>IF(INDEX(StatsRegularSeason20242025!$A$2:$C$33,MATCH(Table2[[#This Row],[AwayTeam]],StatsRegularSeason20242025!$A$2:$A$33,0),2)=INDEX(StatsRegularSeason20242025!$A$2:$C$33,MATCH(Table2[[#This Row],[HomeTeam]],StatsRegularSeason20242025!$A$2:$A$33,0),2),1,0)</f>
        <v>1</v>
      </c>
      <c r="U171" s="2">
        <f>IF(INDEX(StatsRegularSeason20242025!$A$2:$C$33,MATCH(Table2[[#This Row],[AwayTeam]],StatsRegularSeason20242025!$A$2:$A$33,0),3)=INDEX(StatsRegularSeason20242025!$A$2:$C$33,MATCH(Table2[[#This Row],[HomeTeam]],StatsRegularSeason20242025!$A$2:$A$33,0),3),1,0)</f>
        <v>0</v>
      </c>
      <c r="V171" s="2">
        <f>IF(Table2[[#This Row],[InterConf]]=1,IF(Table2[[#This Row],[InterDiv]]=0, 1, 0), 0)</f>
        <v>1</v>
      </c>
      <c r="W171" s="2">
        <f>IF(INDEX(StatsRegularSeason20242025!$A$2:$C$33,MATCH(Table2[[#This Row],[AwayTeam]],StatsRegularSeason20242025!$A$2:$A$33,0),2)&lt;&gt;INDEX(StatsRegularSeason20242025!$A$2:$C$33,MATCH(Table2[[#This Row],[HomeTeam]],StatsRegularSeason20242025!$A$2:$A$33,0),2),1,0)</f>
        <v>0</v>
      </c>
      <c r="X171" s="2"/>
      <c r="Y171" s="2"/>
      <c r="Z171" s="2">
        <f>IF(AND(Table2[[#This Row],[GameIsOver]]=1,Table2[[#This Row],[ActualHomeScore]]*Table2[[#This Row],[ActualAwayScore]]=0), 1,0)</f>
        <v>0</v>
      </c>
      <c r="AA171" s="2">
        <f>IF(Table2[[#This Row],[GameIsOver]]=0,0, IF(Table2[[#This Row],[ActualWinner]]=Table2[[#This Row],[AwayTeam]], 2, IF(OR(Table2[[#This Row],[ActualResult]]="OT", Table2[[#This Row],[ActualResult]]="SO"), 1, 0)))</f>
        <v>2</v>
      </c>
      <c r="AB171" s="2">
        <f>IF(Table2[[#This Row],[GameIsOver]]= 0, 0, IF(Table2[[#This Row],[ActualWinner]]=Table2[[#This Row],[HomeTeam]], 2, IF(OR(Table2[[#This Row],[ActualResult]]="OT", Table2[[#This Row],[ActualResult]]="SO"), 1, 0)))</f>
        <v>0</v>
      </c>
      <c r="AC171" s="33">
        <f>(($AR$11)*IF(Table2[[#This Row],[CorrectWinnerPrediction]]="Y", 1, 0))+(($AR$12)*IF(Table2[[#This Row],[CorrectAwayScorePrediction]]="Y", 1, 0))+(($AR$13)*IF(Table2[[#This Row],[CorrectHomeScorePrediction]]="Y", 1, 0))</f>
        <v>0</v>
      </c>
      <c r="AD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1" s="4" t="str">
        <f>IF(WEEKDAY(Table2[[#This Row],[GameDate]])=1,"SUN",IF(WEEKDAY(Table2[[#This Row],[GameDate]])=2,"MON",IF(WEEKDAY(Table2[[#This Row],[GameDate]])=3,"TUE",IF(WEEKDAY(Table2[[#This Row],[GameDate]])=4,"WED",IF(WEEKDAY(Table2[[#This Row],[GameDate]])=5,"THU",IF(WEEKDAY(Table2[[#This Row],[GameDate]])=6,"FRI", "SAT"))))))</f>
        <v>FRI</v>
      </c>
      <c r="AF171" s="2">
        <f>Table2[[#This Row],[ActualAwayScore]]-Table2[[#This Row],[PredictedAwayScore]]</f>
        <v>2</v>
      </c>
      <c r="AG171" s="2">
        <f>Table2[[#This Row],[ActualHomeScore]]-Table2[[#This Row],[PredictedHomeScore]]</f>
        <v>-2</v>
      </c>
      <c r="AH171" s="2">
        <f t="shared" si="13"/>
        <v>-3</v>
      </c>
      <c r="AI171" s="2">
        <f t="shared" si="14"/>
        <v>-3</v>
      </c>
    </row>
    <row r="172" spans="1:35" x14ac:dyDescent="0.25">
      <c r="A172" s="4">
        <v>45596</v>
      </c>
      <c r="B172" s="4">
        <v>45597</v>
      </c>
      <c r="C172" s="7" t="s">
        <v>282</v>
      </c>
      <c r="D172" s="2" t="s">
        <v>30</v>
      </c>
      <c r="E172" s="2" t="s">
        <v>20</v>
      </c>
      <c r="F172" s="2">
        <v>3</v>
      </c>
      <c r="G172" s="2">
        <v>5</v>
      </c>
      <c r="H172" s="2" t="str">
        <f t="shared" si="10"/>
        <v>NYR</v>
      </c>
      <c r="I172" s="2" t="s">
        <v>40</v>
      </c>
      <c r="J172" s="2">
        <v>1</v>
      </c>
      <c r="K172" s="2">
        <v>2</v>
      </c>
      <c r="L172" s="2" t="str">
        <f t="shared" si="11"/>
        <v>NYR</v>
      </c>
      <c r="M172" s="2" t="s">
        <v>40</v>
      </c>
      <c r="N172" s="2">
        <f>IF(ISBLANK(Table2[[#This Row],[ActualResult]]), 0, 1)</f>
        <v>1</v>
      </c>
      <c r="O172" s="2" t="str">
        <f>IF(ISBLANK(Table2[[#This Row],[ActualResult]]), "_", IF(Table2[[#This Row],[ActualWinner]]=Table2[[#This Row],[PredictedWinner]], "Y", "N"))</f>
        <v>Y</v>
      </c>
      <c r="P172" s="2" t="str">
        <f>IF(Table2[[#This Row],[ActualAwayScore]]&gt;Table2[[#This Row],[PredictedAwayScore]], "N", IF(ISBLANK(Table2[[#This Row],[ActualResult]]), "_", IF(Table2[[#This Row],[ActualAwayScore]]=Table2[[#This Row],[PredictedAwayScore]], "Y", "N")))</f>
        <v>N</v>
      </c>
      <c r="Q172" s="2" t="str">
        <f>IF(Table2[[#This Row],[ActualHomeScore]]&gt;Table2[[#This Row],[PredictedHomeScore]],"N", IF(ISBLANK(Table2[[#This Row],[ActualResult]]), "_", IF(Table2[[#This Row],[ActualHomeScore]]=Table2[[#This Row],[PredictedHomeScore]], "Y", "N")))</f>
        <v>N</v>
      </c>
      <c r="R172" s="2">
        <v>0</v>
      </c>
      <c r="S172" s="2" t="str">
        <f t="shared" si="12"/>
        <v>OTT</v>
      </c>
      <c r="T172" s="2">
        <f>IF(INDEX(StatsRegularSeason20242025!$A$2:$C$33,MATCH(Table2[[#This Row],[AwayTeam]],StatsRegularSeason20242025!$A$2:$A$33,0),2)=INDEX(StatsRegularSeason20242025!$A$2:$C$33,MATCH(Table2[[#This Row],[HomeTeam]],StatsRegularSeason20242025!$A$2:$A$33,0),2),1,0)</f>
        <v>1</v>
      </c>
      <c r="U172" s="2">
        <f>IF(INDEX(StatsRegularSeason20242025!$A$2:$C$33,MATCH(Table2[[#This Row],[AwayTeam]],StatsRegularSeason20242025!$A$2:$A$33,0),3)=INDEX(StatsRegularSeason20242025!$A$2:$C$33,MATCH(Table2[[#This Row],[HomeTeam]],StatsRegularSeason20242025!$A$2:$A$33,0),3),1,0)</f>
        <v>0</v>
      </c>
      <c r="V172" s="2">
        <f>IF(Table2[[#This Row],[InterConf]]=1,IF(Table2[[#This Row],[InterDiv]]=0, 1, 0), 0)</f>
        <v>1</v>
      </c>
      <c r="W172" s="2">
        <f>IF(INDEX(StatsRegularSeason20242025!$A$2:$C$33,MATCH(Table2[[#This Row],[AwayTeam]],StatsRegularSeason20242025!$A$2:$A$33,0),2)&lt;&gt;INDEX(StatsRegularSeason20242025!$A$2:$C$33,MATCH(Table2[[#This Row],[HomeTeam]],StatsRegularSeason20242025!$A$2:$A$33,0),2),1,0)</f>
        <v>0</v>
      </c>
      <c r="X172" s="2"/>
      <c r="Y172" s="2" t="s">
        <v>1779</v>
      </c>
      <c r="Z172" s="2">
        <f>IF(AND(Table2[[#This Row],[GameIsOver]]=1,Table2[[#This Row],[ActualHomeScore]]*Table2[[#This Row],[ActualAwayScore]]=0), 1,0)</f>
        <v>0</v>
      </c>
      <c r="AA172" s="2">
        <f>IF(Table2[[#This Row],[GameIsOver]]=0,0, IF(Table2[[#This Row],[ActualWinner]]=Table2[[#This Row],[AwayTeam]], 2, IF(OR(Table2[[#This Row],[ActualResult]]="OT", Table2[[#This Row],[ActualResult]]="SO"), 1, 0)))</f>
        <v>0</v>
      </c>
      <c r="AB172" s="2">
        <f>IF(Table2[[#This Row],[GameIsOver]]= 0, 0, IF(Table2[[#This Row],[ActualWinner]]=Table2[[#This Row],[HomeTeam]], 2, IF(OR(Table2[[#This Row],[ActualResult]]="OT", Table2[[#This Row],[ActualResult]]="SO"), 1, 0)))</f>
        <v>2</v>
      </c>
      <c r="AC172" s="33">
        <f>(($AR$11)*IF(Table2[[#This Row],[CorrectWinnerPrediction]]="Y", 1, 0))+(($AR$12)*IF(Table2[[#This Row],[CorrectAwayScorePrediction]]="Y", 1, 0))+(($AR$13)*IF(Table2[[#This Row],[CorrectHomeScorePrediction]]="Y", 1, 0))</f>
        <v>0.8</v>
      </c>
      <c r="AD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2" s="4" t="str">
        <f>IF(WEEKDAY(Table2[[#This Row],[GameDate]])=1,"SUN",IF(WEEKDAY(Table2[[#This Row],[GameDate]])=2,"MON",IF(WEEKDAY(Table2[[#This Row],[GameDate]])=3,"TUE",IF(WEEKDAY(Table2[[#This Row],[GameDate]])=4,"WED",IF(WEEKDAY(Table2[[#This Row],[GameDate]])=5,"THU",IF(WEEKDAY(Table2[[#This Row],[GameDate]])=6,"FRI", "SAT"))))))</f>
        <v>FRI</v>
      </c>
      <c r="AF172" s="2">
        <f>Table2[[#This Row],[ActualAwayScore]]-Table2[[#This Row],[PredictedAwayScore]]</f>
        <v>-2</v>
      </c>
      <c r="AG172" s="2">
        <f>Table2[[#This Row],[ActualHomeScore]]-Table2[[#This Row],[PredictedHomeScore]]</f>
        <v>-3</v>
      </c>
      <c r="AH172" s="2">
        <f t="shared" si="13"/>
        <v>-3</v>
      </c>
      <c r="AI172" s="2">
        <f t="shared" si="14"/>
        <v>-3</v>
      </c>
    </row>
    <row r="173" spans="1:35" x14ac:dyDescent="0.25">
      <c r="A173" s="4">
        <v>45596</v>
      </c>
      <c r="B173" s="4">
        <v>45597</v>
      </c>
      <c r="C173" s="7" t="s">
        <v>283</v>
      </c>
      <c r="D173" s="2" t="s">
        <v>22</v>
      </c>
      <c r="E173" s="2" t="s">
        <v>36</v>
      </c>
      <c r="F173" s="2">
        <v>7</v>
      </c>
      <c r="G173" s="2">
        <v>2</v>
      </c>
      <c r="H173" s="2" t="str">
        <f t="shared" si="10"/>
        <v>WPG</v>
      </c>
      <c r="I173" s="2" t="s">
        <v>40</v>
      </c>
      <c r="J173" s="2">
        <v>6</v>
      </c>
      <c r="K173" s="2">
        <v>2</v>
      </c>
      <c r="L173" s="2" t="str">
        <f t="shared" si="11"/>
        <v>WPG</v>
      </c>
      <c r="M173" s="2" t="s">
        <v>40</v>
      </c>
      <c r="N173" s="2">
        <f>IF(ISBLANK(Table2[[#This Row],[ActualResult]]), 0, 1)</f>
        <v>1</v>
      </c>
      <c r="O173" s="2" t="str">
        <f>IF(ISBLANK(Table2[[#This Row],[ActualResult]]), "_", IF(Table2[[#This Row],[ActualWinner]]=Table2[[#This Row],[PredictedWinner]], "Y", "N"))</f>
        <v>Y</v>
      </c>
      <c r="P173" s="2" t="str">
        <f>IF(Table2[[#This Row],[ActualAwayScore]]&gt;Table2[[#This Row],[PredictedAwayScore]], "N", IF(ISBLANK(Table2[[#This Row],[ActualResult]]), "_", IF(Table2[[#This Row],[ActualAwayScore]]=Table2[[#This Row],[PredictedAwayScore]], "Y", "N")))</f>
        <v>N</v>
      </c>
      <c r="Q173" s="2" t="str">
        <f>IF(Table2[[#This Row],[ActualHomeScore]]&gt;Table2[[#This Row],[PredictedHomeScore]],"N", IF(ISBLANK(Table2[[#This Row],[ActualResult]]), "_", IF(Table2[[#This Row],[ActualHomeScore]]=Table2[[#This Row],[PredictedHomeScore]], "Y", "N")))</f>
        <v>Y</v>
      </c>
      <c r="R173" s="2">
        <v>1</v>
      </c>
      <c r="S173" s="2" t="str">
        <f t="shared" si="12"/>
        <v>CBJ</v>
      </c>
      <c r="T173" s="2">
        <f>IF(INDEX(StatsRegularSeason20242025!$A$2:$C$33,MATCH(Table2[[#This Row],[AwayTeam]],StatsRegularSeason20242025!$A$2:$A$33,0),2)=INDEX(StatsRegularSeason20242025!$A$2:$C$33,MATCH(Table2[[#This Row],[HomeTeam]],StatsRegularSeason20242025!$A$2:$A$33,0),2),1,0)</f>
        <v>0</v>
      </c>
      <c r="U173" s="2">
        <f>IF(INDEX(StatsRegularSeason20242025!$A$2:$C$33,MATCH(Table2[[#This Row],[AwayTeam]],StatsRegularSeason20242025!$A$2:$A$33,0),3)=INDEX(StatsRegularSeason20242025!$A$2:$C$33,MATCH(Table2[[#This Row],[HomeTeam]],StatsRegularSeason20242025!$A$2:$A$33,0),3),1,0)</f>
        <v>0</v>
      </c>
      <c r="V173" s="2">
        <f>IF(Table2[[#This Row],[InterConf]]=1,IF(Table2[[#This Row],[InterDiv]]=0, 1, 0), 0)</f>
        <v>0</v>
      </c>
      <c r="W173" s="2">
        <f>IF(INDEX(StatsRegularSeason20242025!$A$2:$C$33,MATCH(Table2[[#This Row],[AwayTeam]],StatsRegularSeason20242025!$A$2:$A$33,0),2)&lt;&gt;INDEX(StatsRegularSeason20242025!$A$2:$C$33,MATCH(Table2[[#This Row],[HomeTeam]],StatsRegularSeason20242025!$A$2:$A$33,0),2),1,0)</f>
        <v>1</v>
      </c>
      <c r="X173" s="2"/>
      <c r="Y173" s="2"/>
      <c r="Z173" s="2">
        <f>IF(AND(Table2[[#This Row],[GameIsOver]]=1,Table2[[#This Row],[ActualHomeScore]]*Table2[[#This Row],[ActualAwayScore]]=0), 1,0)</f>
        <v>0</v>
      </c>
      <c r="AA173" s="2">
        <f>IF(Table2[[#This Row],[GameIsOver]]=0,0, IF(Table2[[#This Row],[ActualWinner]]=Table2[[#This Row],[AwayTeam]], 2, IF(OR(Table2[[#This Row],[ActualResult]]="OT", Table2[[#This Row],[ActualResult]]="SO"), 1, 0)))</f>
        <v>2</v>
      </c>
      <c r="AB173" s="2">
        <f>IF(Table2[[#This Row],[GameIsOver]]= 0, 0, IF(Table2[[#This Row],[ActualWinner]]=Table2[[#This Row],[HomeTeam]], 2, IF(OR(Table2[[#This Row],[ActualResult]]="OT", Table2[[#This Row],[ActualResult]]="SO"), 1, 0)))</f>
        <v>0</v>
      </c>
      <c r="AC173" s="33">
        <f>(($AR$11)*IF(Table2[[#This Row],[CorrectWinnerPrediction]]="Y", 1, 0))+(($AR$12)*IF(Table2[[#This Row],[CorrectAwayScorePrediction]]="Y", 1, 0))+(($AR$13)*IF(Table2[[#This Row],[CorrectHomeScorePrediction]]="Y", 1, 0))</f>
        <v>0.9</v>
      </c>
      <c r="AD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3" s="4" t="str">
        <f>IF(WEEKDAY(Table2[[#This Row],[GameDate]])=1,"SUN",IF(WEEKDAY(Table2[[#This Row],[GameDate]])=2,"MON",IF(WEEKDAY(Table2[[#This Row],[GameDate]])=3,"TUE",IF(WEEKDAY(Table2[[#This Row],[GameDate]])=4,"WED",IF(WEEKDAY(Table2[[#This Row],[GameDate]])=5,"THU",IF(WEEKDAY(Table2[[#This Row],[GameDate]])=6,"FRI", "SAT"))))))</f>
        <v>FRI</v>
      </c>
      <c r="AF173" s="2">
        <f>Table2[[#This Row],[ActualAwayScore]]-Table2[[#This Row],[PredictedAwayScore]]</f>
        <v>-1</v>
      </c>
      <c r="AG173" s="2">
        <f>Table2[[#This Row],[ActualHomeScore]]-Table2[[#This Row],[PredictedHomeScore]]</f>
        <v>0</v>
      </c>
      <c r="AH173" s="2">
        <f t="shared" si="13"/>
        <v>-3</v>
      </c>
      <c r="AI173" s="2">
        <f t="shared" si="14"/>
        <v>-3</v>
      </c>
    </row>
    <row r="174" spans="1:35" x14ac:dyDescent="0.25">
      <c r="A174" s="4">
        <v>45596</v>
      </c>
      <c r="B174" s="4">
        <v>45597</v>
      </c>
      <c r="C174" s="7" t="s">
        <v>284</v>
      </c>
      <c r="D174" s="2" t="s">
        <v>43</v>
      </c>
      <c r="E174" s="2" t="s">
        <v>37</v>
      </c>
      <c r="F174" s="2">
        <v>5</v>
      </c>
      <c r="G174" s="2">
        <v>2</v>
      </c>
      <c r="H174" s="2" t="str">
        <f t="shared" si="10"/>
        <v>TBL</v>
      </c>
      <c r="I174" s="2" t="s">
        <v>40</v>
      </c>
      <c r="J174" s="2">
        <v>3</v>
      </c>
      <c r="K174" s="2">
        <v>5</v>
      </c>
      <c r="L174" s="2" t="str">
        <f t="shared" si="11"/>
        <v>MIN</v>
      </c>
      <c r="M174" s="2" t="s">
        <v>40</v>
      </c>
      <c r="N174" s="2">
        <f>IF(ISBLANK(Table2[[#This Row],[ActualResult]]), 0, 1)</f>
        <v>1</v>
      </c>
      <c r="O174" s="2" t="str">
        <f>IF(ISBLANK(Table2[[#This Row],[ActualResult]]), "_", IF(Table2[[#This Row],[ActualWinner]]=Table2[[#This Row],[PredictedWinner]], "Y", "N"))</f>
        <v>N</v>
      </c>
      <c r="P174" s="2" t="str">
        <f>IF(Table2[[#This Row],[ActualAwayScore]]&gt;Table2[[#This Row],[PredictedAwayScore]], "N", IF(ISBLANK(Table2[[#This Row],[ActualResult]]), "_", IF(Table2[[#This Row],[ActualAwayScore]]=Table2[[#This Row],[PredictedAwayScore]], "Y", "N")))</f>
        <v>N</v>
      </c>
      <c r="Q174" s="2" t="str">
        <f>IF(Table2[[#This Row],[ActualHomeScore]]&gt;Table2[[#This Row],[PredictedHomeScore]],"N", IF(ISBLANK(Table2[[#This Row],[ActualResult]]), "_", IF(Table2[[#This Row],[ActualHomeScore]]=Table2[[#This Row],[PredictedHomeScore]], "Y", "N")))</f>
        <v>N</v>
      </c>
      <c r="R174" s="2">
        <v>1</v>
      </c>
      <c r="S174" s="2" t="str">
        <f t="shared" si="12"/>
        <v>TBL</v>
      </c>
      <c r="T174" s="2">
        <f>IF(INDEX(StatsRegularSeason20242025!$A$2:$C$33,MATCH(Table2[[#This Row],[AwayTeam]],StatsRegularSeason20242025!$A$2:$A$33,0),2)=INDEX(StatsRegularSeason20242025!$A$2:$C$33,MATCH(Table2[[#This Row],[HomeTeam]],StatsRegularSeason20242025!$A$2:$A$33,0),2),1,0)</f>
        <v>0</v>
      </c>
      <c r="U174" s="2">
        <f>IF(INDEX(StatsRegularSeason20242025!$A$2:$C$33,MATCH(Table2[[#This Row],[AwayTeam]],StatsRegularSeason20242025!$A$2:$A$33,0),3)=INDEX(StatsRegularSeason20242025!$A$2:$C$33,MATCH(Table2[[#This Row],[HomeTeam]],StatsRegularSeason20242025!$A$2:$A$33,0),3),1,0)</f>
        <v>0</v>
      </c>
      <c r="V174" s="2">
        <f>IF(Table2[[#This Row],[InterConf]]=1,IF(Table2[[#This Row],[InterDiv]]=0, 1, 0), 0)</f>
        <v>0</v>
      </c>
      <c r="W174" s="2">
        <f>IF(INDEX(StatsRegularSeason20242025!$A$2:$C$33,MATCH(Table2[[#This Row],[AwayTeam]],StatsRegularSeason20242025!$A$2:$A$33,0),2)&lt;&gt;INDEX(StatsRegularSeason20242025!$A$2:$C$33,MATCH(Table2[[#This Row],[HomeTeam]],StatsRegularSeason20242025!$A$2:$A$33,0),2),1,0)</f>
        <v>1</v>
      </c>
      <c r="X174" s="2"/>
      <c r="Y174" s="2"/>
      <c r="Z174" s="2">
        <f>IF(AND(Table2[[#This Row],[GameIsOver]]=1,Table2[[#This Row],[ActualHomeScore]]*Table2[[#This Row],[ActualAwayScore]]=0), 1,0)</f>
        <v>0</v>
      </c>
      <c r="AA174" s="2">
        <f>IF(Table2[[#This Row],[GameIsOver]]=0,0, IF(Table2[[#This Row],[ActualWinner]]=Table2[[#This Row],[AwayTeam]], 2, IF(OR(Table2[[#This Row],[ActualResult]]="OT", Table2[[#This Row],[ActualResult]]="SO"), 1, 0)))</f>
        <v>0</v>
      </c>
      <c r="AB174" s="2">
        <f>IF(Table2[[#This Row],[GameIsOver]]= 0, 0, IF(Table2[[#This Row],[ActualWinner]]=Table2[[#This Row],[HomeTeam]], 2, IF(OR(Table2[[#This Row],[ActualResult]]="OT", Table2[[#This Row],[ActualResult]]="SO"), 1, 0)))</f>
        <v>2</v>
      </c>
      <c r="AC174" s="33">
        <f>(($AR$11)*IF(Table2[[#This Row],[CorrectWinnerPrediction]]="Y", 1, 0))+(($AR$12)*IF(Table2[[#This Row],[CorrectAwayScorePrediction]]="Y", 1, 0))+(($AR$13)*IF(Table2[[#This Row],[CorrectHomeScorePrediction]]="Y", 1, 0))</f>
        <v>0</v>
      </c>
      <c r="AD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4" s="4" t="str">
        <f>IF(WEEKDAY(Table2[[#This Row],[GameDate]])=1,"SUN",IF(WEEKDAY(Table2[[#This Row],[GameDate]])=2,"MON",IF(WEEKDAY(Table2[[#This Row],[GameDate]])=3,"TUE",IF(WEEKDAY(Table2[[#This Row],[GameDate]])=4,"WED",IF(WEEKDAY(Table2[[#This Row],[GameDate]])=5,"THU",IF(WEEKDAY(Table2[[#This Row],[GameDate]])=6,"FRI", "SAT"))))))</f>
        <v>FRI</v>
      </c>
      <c r="AF174" s="2">
        <f>Table2[[#This Row],[ActualAwayScore]]-Table2[[#This Row],[PredictedAwayScore]]</f>
        <v>-2</v>
      </c>
      <c r="AG174" s="2">
        <f>Table2[[#This Row],[ActualHomeScore]]-Table2[[#This Row],[PredictedHomeScore]]</f>
        <v>3</v>
      </c>
      <c r="AH174" s="2">
        <f t="shared" si="13"/>
        <v>-3</v>
      </c>
      <c r="AI174" s="2">
        <f t="shared" si="14"/>
        <v>-3</v>
      </c>
    </row>
    <row r="175" spans="1:35" x14ac:dyDescent="0.25">
      <c r="A175" s="5">
        <v>45596</v>
      </c>
      <c r="B175" s="5">
        <v>45597</v>
      </c>
      <c r="C175" s="8" t="s">
        <v>285</v>
      </c>
      <c r="D175" s="3" t="s">
        <v>32</v>
      </c>
      <c r="E175" s="3" t="s">
        <v>24</v>
      </c>
      <c r="F175" s="3">
        <v>4</v>
      </c>
      <c r="G175" s="3">
        <v>5</v>
      </c>
      <c r="H175" s="3" t="str">
        <f t="shared" si="10"/>
        <v>CGY</v>
      </c>
      <c r="I175" s="3" t="s">
        <v>40</v>
      </c>
      <c r="J175" s="3">
        <v>0</v>
      </c>
      <c r="K175" s="3">
        <v>3</v>
      </c>
      <c r="L175" s="2" t="str">
        <f t="shared" si="11"/>
        <v>CGY</v>
      </c>
      <c r="M175" s="3" t="s">
        <v>40</v>
      </c>
      <c r="N175" s="3">
        <f>IF(ISBLANK(Table2[[#This Row],[ActualResult]]), 0, 1)</f>
        <v>1</v>
      </c>
      <c r="O175" s="3" t="str">
        <f>IF(ISBLANK(Table2[[#This Row],[ActualResult]]), "_", IF(Table2[[#This Row],[ActualWinner]]=Table2[[#This Row],[PredictedWinner]], "Y", "N"))</f>
        <v>Y</v>
      </c>
      <c r="P175" s="3" t="str">
        <f>IF(Table2[[#This Row],[ActualAwayScore]]&gt;Table2[[#This Row],[PredictedAwayScore]], "N", IF(ISBLANK(Table2[[#This Row],[ActualResult]]), "_", IF(Table2[[#This Row],[ActualAwayScore]]=Table2[[#This Row],[PredictedAwayScore]], "Y", "N")))</f>
        <v>N</v>
      </c>
      <c r="Q175" s="3" t="str">
        <f>IF(Table2[[#This Row],[ActualHomeScore]]&gt;Table2[[#This Row],[PredictedHomeScore]],"N", IF(ISBLANK(Table2[[#This Row],[ActualResult]]), "_", IF(Table2[[#This Row],[ActualHomeScore]]=Table2[[#This Row],[PredictedHomeScore]], "Y", "N")))</f>
        <v>N</v>
      </c>
      <c r="R175" s="2">
        <v>1</v>
      </c>
      <c r="S175" s="2" t="str">
        <f t="shared" si="12"/>
        <v>NJD</v>
      </c>
      <c r="T175" s="2">
        <f>IF(INDEX(StatsRegularSeason20242025!$A$2:$C$33,MATCH(Table2[[#This Row],[AwayTeam]],StatsRegularSeason20242025!$A$2:$A$33,0),2)=INDEX(StatsRegularSeason20242025!$A$2:$C$33,MATCH(Table2[[#This Row],[HomeTeam]],StatsRegularSeason20242025!$A$2:$A$33,0),2),1,0)</f>
        <v>0</v>
      </c>
      <c r="U175" s="2">
        <f>IF(INDEX(StatsRegularSeason20242025!$A$2:$C$33,MATCH(Table2[[#This Row],[AwayTeam]],StatsRegularSeason20242025!$A$2:$A$33,0),3)=INDEX(StatsRegularSeason20242025!$A$2:$C$33,MATCH(Table2[[#This Row],[HomeTeam]],StatsRegularSeason20242025!$A$2:$A$33,0),3),1,0)</f>
        <v>0</v>
      </c>
      <c r="V175" s="2">
        <f>IF(Table2[[#This Row],[InterConf]]=1,IF(Table2[[#This Row],[InterDiv]]=0, 1, 0), 0)</f>
        <v>0</v>
      </c>
      <c r="W175" s="2">
        <f>IF(INDEX(StatsRegularSeason20242025!$A$2:$C$33,MATCH(Table2[[#This Row],[AwayTeam]],StatsRegularSeason20242025!$A$2:$A$33,0),2)&lt;&gt;INDEX(StatsRegularSeason20242025!$A$2:$C$33,MATCH(Table2[[#This Row],[HomeTeam]],StatsRegularSeason20242025!$A$2:$A$33,0),2),1,0)</f>
        <v>1</v>
      </c>
      <c r="X175" s="2"/>
      <c r="Y175" s="2"/>
      <c r="Z175" s="2">
        <f>IF(AND(Table2[[#This Row],[GameIsOver]]=1,Table2[[#This Row],[ActualHomeScore]]*Table2[[#This Row],[ActualAwayScore]]=0), 1,0)</f>
        <v>1</v>
      </c>
      <c r="AA175" s="2">
        <f>IF(Table2[[#This Row],[GameIsOver]]=0,0, IF(Table2[[#This Row],[ActualWinner]]=Table2[[#This Row],[AwayTeam]], 2, IF(OR(Table2[[#This Row],[ActualResult]]="OT", Table2[[#This Row],[ActualResult]]="SO"), 1, 0)))</f>
        <v>0</v>
      </c>
      <c r="AB175" s="2">
        <f>IF(Table2[[#This Row],[GameIsOver]]= 0, 0, IF(Table2[[#This Row],[ActualWinner]]=Table2[[#This Row],[HomeTeam]], 2, IF(OR(Table2[[#This Row],[ActualResult]]="OT", Table2[[#This Row],[ActualResult]]="SO"), 1, 0)))</f>
        <v>2</v>
      </c>
      <c r="AC175" s="33">
        <f>(($AR$11)*IF(Table2[[#This Row],[CorrectWinnerPrediction]]="Y", 1, 0))+(($AR$12)*IF(Table2[[#This Row],[CorrectAwayScorePrediction]]="Y", 1, 0))+(($AR$13)*IF(Table2[[#This Row],[CorrectHomeScorePrediction]]="Y", 1, 0))</f>
        <v>0.8</v>
      </c>
      <c r="AD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5" s="5" t="str">
        <f>IF(WEEKDAY(Table2[[#This Row],[GameDate]])=1,"SUN",IF(WEEKDAY(Table2[[#This Row],[GameDate]])=2,"MON",IF(WEEKDAY(Table2[[#This Row],[GameDate]])=3,"TUE",IF(WEEKDAY(Table2[[#This Row],[GameDate]])=4,"WED",IF(WEEKDAY(Table2[[#This Row],[GameDate]])=5,"THU",IF(WEEKDAY(Table2[[#This Row],[GameDate]])=6,"FRI", "SAT"))))))</f>
        <v>FRI</v>
      </c>
      <c r="AF175" s="2">
        <f>Table2[[#This Row],[ActualAwayScore]]-Table2[[#This Row],[PredictedAwayScore]]</f>
        <v>-4</v>
      </c>
      <c r="AG175" s="2">
        <f>Table2[[#This Row],[ActualHomeScore]]-Table2[[#This Row],[PredictedHomeScore]]</f>
        <v>-2</v>
      </c>
      <c r="AH175" s="2">
        <f t="shared" si="13"/>
        <v>-3</v>
      </c>
      <c r="AI175" s="2">
        <f t="shared" si="14"/>
        <v>-3</v>
      </c>
    </row>
    <row r="176" spans="1:35" x14ac:dyDescent="0.25">
      <c r="A176" s="4">
        <v>45597</v>
      </c>
      <c r="B176" s="4">
        <v>45598</v>
      </c>
      <c r="C176" s="7" t="s">
        <v>286</v>
      </c>
      <c r="D176" s="2" t="s">
        <v>34</v>
      </c>
      <c r="E176" s="2" t="s">
        <v>14</v>
      </c>
      <c r="F176" s="2">
        <v>3</v>
      </c>
      <c r="G176" s="2">
        <v>5</v>
      </c>
      <c r="H176" s="2" t="str">
        <f t="shared" si="10"/>
        <v>FLA</v>
      </c>
      <c r="I176" s="2" t="s">
        <v>40</v>
      </c>
      <c r="J176" s="2">
        <v>2</v>
      </c>
      <c r="K176" s="2">
        <v>4</v>
      </c>
      <c r="L176" s="13" t="str">
        <f t="shared" si="11"/>
        <v>FLA</v>
      </c>
      <c r="M176" s="2" t="s">
        <v>40</v>
      </c>
      <c r="N176" s="2">
        <f>IF(ISBLANK(Table2[[#This Row],[ActualResult]]), 0, 1)</f>
        <v>1</v>
      </c>
      <c r="O176" s="2" t="str">
        <f>IF(ISBLANK(Table2[[#This Row],[ActualResult]]), "_", IF(Table2[[#This Row],[ActualWinner]]=Table2[[#This Row],[PredictedWinner]], "Y", "N"))</f>
        <v>Y</v>
      </c>
      <c r="P176" s="2" t="str">
        <f>IF(Table2[[#This Row],[ActualAwayScore]]&gt;Table2[[#This Row],[PredictedAwayScore]], "N", IF(ISBLANK(Table2[[#This Row],[ActualResult]]), "_", IF(Table2[[#This Row],[ActualAwayScore]]=Table2[[#This Row],[PredictedAwayScore]], "Y", "N")))</f>
        <v>N</v>
      </c>
      <c r="Q176" s="2" t="str">
        <f>IF(Table2[[#This Row],[ActualHomeScore]]&gt;Table2[[#This Row],[PredictedHomeScore]],"N", IF(ISBLANK(Table2[[#This Row],[ActualResult]]), "_", IF(Table2[[#This Row],[ActualHomeScore]]=Table2[[#This Row],[PredictedHomeScore]], "Y", "N")))</f>
        <v>N</v>
      </c>
      <c r="R176" s="2">
        <v>1</v>
      </c>
      <c r="S176" s="2" t="str">
        <f t="shared" si="12"/>
        <v>DAL</v>
      </c>
      <c r="T176" s="2">
        <f>IF(INDEX(StatsRegularSeason20242025!$A$2:$C$33,MATCH(Table2[[#This Row],[AwayTeam]],StatsRegularSeason20242025!$A$2:$A$33,0),2)=INDEX(StatsRegularSeason20242025!$A$2:$C$33,MATCH(Table2[[#This Row],[HomeTeam]],StatsRegularSeason20242025!$A$2:$A$33,0),2),1,0)</f>
        <v>0</v>
      </c>
      <c r="U176" s="2">
        <f>IF(INDEX(StatsRegularSeason20242025!$A$2:$C$33,MATCH(Table2[[#This Row],[AwayTeam]],StatsRegularSeason20242025!$A$2:$A$33,0),3)=INDEX(StatsRegularSeason20242025!$A$2:$C$33,MATCH(Table2[[#This Row],[HomeTeam]],StatsRegularSeason20242025!$A$2:$A$33,0),3),1,0)</f>
        <v>0</v>
      </c>
      <c r="V176" s="2">
        <f>IF(Table2[[#This Row],[InterConf]]=1,IF(Table2[[#This Row],[InterDiv]]=0, 1, 0), 0)</f>
        <v>0</v>
      </c>
      <c r="W176" s="2">
        <f>IF(INDEX(StatsRegularSeason20242025!$A$2:$C$33,MATCH(Table2[[#This Row],[AwayTeam]],StatsRegularSeason20242025!$A$2:$A$33,0),2)&lt;&gt;INDEX(StatsRegularSeason20242025!$A$2:$C$33,MATCH(Table2[[#This Row],[HomeTeam]],StatsRegularSeason20242025!$A$2:$A$33,0),2),1,0)</f>
        <v>1</v>
      </c>
      <c r="X176" s="2" t="s">
        <v>1777</v>
      </c>
      <c r="Y176" s="2"/>
      <c r="Z176" s="2">
        <f>IF(AND(Table2[[#This Row],[GameIsOver]]=1,Table2[[#This Row],[ActualHomeScore]]*Table2[[#This Row],[ActualAwayScore]]=0), 1,0)</f>
        <v>0</v>
      </c>
      <c r="AA176" s="2">
        <f>IF(Table2[[#This Row],[GameIsOver]]=0,0, IF(Table2[[#This Row],[ActualWinner]]=Table2[[#This Row],[AwayTeam]], 2, IF(OR(Table2[[#This Row],[ActualResult]]="OT", Table2[[#This Row],[ActualResult]]="SO"), 1, 0)))</f>
        <v>0</v>
      </c>
      <c r="AB176" s="2">
        <f>IF(Table2[[#This Row],[GameIsOver]]= 0, 0, IF(Table2[[#This Row],[ActualWinner]]=Table2[[#This Row],[HomeTeam]], 2, IF(OR(Table2[[#This Row],[ActualResult]]="OT", Table2[[#This Row],[ActualResult]]="SO"), 1, 0)))</f>
        <v>2</v>
      </c>
      <c r="AC176" s="33">
        <f>(($AR$11)*IF(Table2[[#This Row],[CorrectWinnerPrediction]]="Y", 1, 0))+(($AR$12)*IF(Table2[[#This Row],[CorrectAwayScorePrediction]]="Y", 1, 0))+(($AR$13)*IF(Table2[[#This Row],[CorrectHomeScorePrediction]]="Y", 1, 0))</f>
        <v>0.8</v>
      </c>
      <c r="AD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76" s="4" t="str">
        <f>IF(WEEKDAY(Table2[[#This Row],[GameDate]])=1,"SUN",IF(WEEKDAY(Table2[[#This Row],[GameDate]])=2,"MON",IF(WEEKDAY(Table2[[#This Row],[GameDate]])=3,"TUE",IF(WEEKDAY(Table2[[#This Row],[GameDate]])=4,"WED",IF(WEEKDAY(Table2[[#This Row],[GameDate]])=5,"THU",IF(WEEKDAY(Table2[[#This Row],[GameDate]])=6,"FRI", "SAT"))))))</f>
        <v>SAT</v>
      </c>
      <c r="AF176" s="2">
        <f>Table2[[#This Row],[ActualAwayScore]]-Table2[[#This Row],[PredictedAwayScore]]</f>
        <v>-1</v>
      </c>
      <c r="AG176" s="2">
        <f>Table2[[#This Row],[ActualHomeScore]]-Table2[[#This Row],[PredictedHomeScore]]</f>
        <v>-1</v>
      </c>
      <c r="AH176" s="2">
        <f t="shared" si="13"/>
        <v>-6</v>
      </c>
      <c r="AI176" s="2">
        <f t="shared" si="14"/>
        <v>-7</v>
      </c>
    </row>
    <row r="177" spans="1:35" x14ac:dyDescent="0.25">
      <c r="A177" s="4">
        <v>45597</v>
      </c>
      <c r="B177" s="4">
        <v>45598</v>
      </c>
      <c r="C177" s="7" t="s">
        <v>287</v>
      </c>
      <c r="D177" s="2" t="s">
        <v>16</v>
      </c>
      <c r="E177" s="2" t="s">
        <v>45</v>
      </c>
      <c r="F177" s="2">
        <v>2</v>
      </c>
      <c r="G177" s="2">
        <v>3</v>
      </c>
      <c r="H177" s="2" t="str">
        <f t="shared" si="10"/>
        <v>PHI</v>
      </c>
      <c r="I177" s="2" t="s">
        <v>77</v>
      </c>
      <c r="J177" s="2">
        <v>3</v>
      </c>
      <c r="K177" s="2">
        <v>0</v>
      </c>
      <c r="L177" s="2" t="str">
        <f t="shared" si="11"/>
        <v>BOS</v>
      </c>
      <c r="M177" s="2" t="s">
        <v>40</v>
      </c>
      <c r="N177" s="2">
        <f>IF(ISBLANK(Table2[[#This Row],[ActualResult]]), 0, 1)</f>
        <v>1</v>
      </c>
      <c r="O177" s="2" t="str">
        <f>IF(ISBLANK(Table2[[#This Row],[ActualResult]]), "_", IF(Table2[[#This Row],[ActualWinner]]=Table2[[#This Row],[PredictedWinner]], "Y", "N"))</f>
        <v>N</v>
      </c>
      <c r="P177" s="2" t="str">
        <f>IF(Table2[[#This Row],[ActualAwayScore]]&gt;Table2[[#This Row],[PredictedAwayScore]], "N", IF(ISBLANK(Table2[[#This Row],[ActualResult]]), "_", IF(Table2[[#This Row],[ActualAwayScore]]=Table2[[#This Row],[PredictedAwayScore]], "Y", "N")))</f>
        <v>N</v>
      </c>
      <c r="Q177" s="2" t="str">
        <f>IF(Table2[[#This Row],[ActualHomeScore]]&gt;Table2[[#This Row],[PredictedHomeScore]],"N", IF(ISBLANK(Table2[[#This Row],[ActualResult]]), "_", IF(Table2[[#This Row],[ActualHomeScore]]=Table2[[#This Row],[PredictedHomeScore]], "Y", "N")))</f>
        <v>N</v>
      </c>
      <c r="R177" s="2">
        <v>1</v>
      </c>
      <c r="S177" s="2" t="str">
        <f t="shared" si="12"/>
        <v>PHI</v>
      </c>
      <c r="T177" s="2">
        <f>IF(INDEX(StatsRegularSeason20242025!$A$2:$C$33,MATCH(Table2[[#This Row],[AwayTeam]],StatsRegularSeason20242025!$A$2:$A$33,0),2)=INDEX(StatsRegularSeason20242025!$A$2:$C$33,MATCH(Table2[[#This Row],[HomeTeam]],StatsRegularSeason20242025!$A$2:$A$33,0),2),1,0)</f>
        <v>1</v>
      </c>
      <c r="U177" s="2">
        <f>IF(INDEX(StatsRegularSeason20242025!$A$2:$C$33,MATCH(Table2[[#This Row],[AwayTeam]],StatsRegularSeason20242025!$A$2:$A$33,0),3)=INDEX(StatsRegularSeason20242025!$A$2:$C$33,MATCH(Table2[[#This Row],[HomeTeam]],StatsRegularSeason20242025!$A$2:$A$33,0),3),1,0)</f>
        <v>0</v>
      </c>
      <c r="V177" s="2">
        <f>IF(Table2[[#This Row],[InterConf]]=1,IF(Table2[[#This Row],[InterDiv]]=0, 1, 0), 0)</f>
        <v>1</v>
      </c>
      <c r="W177" s="2">
        <f>IF(INDEX(StatsRegularSeason20242025!$A$2:$C$33,MATCH(Table2[[#This Row],[AwayTeam]],StatsRegularSeason20242025!$A$2:$A$33,0),2)&lt;&gt;INDEX(StatsRegularSeason20242025!$A$2:$C$33,MATCH(Table2[[#This Row],[HomeTeam]],StatsRegularSeason20242025!$A$2:$A$33,0),2),1,0)</f>
        <v>0</v>
      </c>
      <c r="X177" s="2"/>
      <c r="Y177" s="2"/>
      <c r="Z177" s="2">
        <f>IF(AND(Table2[[#This Row],[GameIsOver]]=1,Table2[[#This Row],[ActualHomeScore]]*Table2[[#This Row],[ActualAwayScore]]=0), 1,0)</f>
        <v>1</v>
      </c>
      <c r="AA177" s="2">
        <f>IF(Table2[[#This Row],[GameIsOver]]=0,0, IF(Table2[[#This Row],[ActualWinner]]=Table2[[#This Row],[AwayTeam]], 2, IF(OR(Table2[[#This Row],[ActualResult]]="OT", Table2[[#This Row],[ActualResult]]="SO"), 1, 0)))</f>
        <v>2</v>
      </c>
      <c r="AB177" s="2">
        <f>IF(Table2[[#This Row],[GameIsOver]]= 0, 0, IF(Table2[[#This Row],[ActualWinner]]=Table2[[#This Row],[HomeTeam]], 2, IF(OR(Table2[[#This Row],[ActualResult]]="OT", Table2[[#This Row],[ActualResult]]="SO"), 1, 0)))</f>
        <v>0</v>
      </c>
      <c r="AC177" s="33">
        <f>(($AR$11)*IF(Table2[[#This Row],[CorrectWinnerPrediction]]="Y", 1, 0))+(($AR$12)*IF(Table2[[#This Row],[CorrectAwayScorePrediction]]="Y", 1, 0))+(($AR$13)*IF(Table2[[#This Row],[CorrectHomeScorePrediction]]="Y", 1, 0))</f>
        <v>0</v>
      </c>
      <c r="AD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7" s="4" t="str">
        <f>IF(WEEKDAY(Table2[[#This Row],[GameDate]])=1,"SUN",IF(WEEKDAY(Table2[[#This Row],[GameDate]])=2,"MON",IF(WEEKDAY(Table2[[#This Row],[GameDate]])=3,"TUE",IF(WEEKDAY(Table2[[#This Row],[GameDate]])=4,"WED",IF(WEEKDAY(Table2[[#This Row],[GameDate]])=5,"THU",IF(WEEKDAY(Table2[[#This Row],[GameDate]])=6,"FRI", "SAT"))))))</f>
        <v>SAT</v>
      </c>
      <c r="AF177" s="2">
        <f>Table2[[#This Row],[ActualAwayScore]]-Table2[[#This Row],[PredictedAwayScore]]</f>
        <v>1</v>
      </c>
      <c r="AG177" s="2">
        <f>Table2[[#This Row],[ActualHomeScore]]-Table2[[#This Row],[PredictedHomeScore]]</f>
        <v>-3</v>
      </c>
      <c r="AH177" s="2">
        <f t="shared" si="13"/>
        <v>-6</v>
      </c>
      <c r="AI177" s="2">
        <f t="shared" si="14"/>
        <v>-7</v>
      </c>
    </row>
    <row r="178" spans="1:35" x14ac:dyDescent="0.25">
      <c r="A178" s="4">
        <v>45597</v>
      </c>
      <c r="B178" s="4">
        <v>45598</v>
      </c>
      <c r="C178" s="7" t="s">
        <v>288</v>
      </c>
      <c r="D178" s="2" t="s">
        <v>17</v>
      </c>
      <c r="E178" s="2" t="s">
        <v>28</v>
      </c>
      <c r="F178" s="2">
        <v>3</v>
      </c>
      <c r="G178" s="2">
        <v>5</v>
      </c>
      <c r="H178" s="2" t="str">
        <f t="shared" si="10"/>
        <v>LAK</v>
      </c>
      <c r="I178" s="2" t="s">
        <v>40</v>
      </c>
      <c r="J178" s="2">
        <v>4</v>
      </c>
      <c r="K178" s="2">
        <v>3</v>
      </c>
      <c r="L178" s="2" t="str">
        <f t="shared" si="11"/>
        <v>CHI</v>
      </c>
      <c r="M178" s="2" t="s">
        <v>39</v>
      </c>
      <c r="N178" s="2">
        <f>IF(ISBLANK(Table2[[#This Row],[ActualResult]]), 0, 1)</f>
        <v>1</v>
      </c>
      <c r="O178" s="2" t="str">
        <f>IF(ISBLANK(Table2[[#This Row],[ActualResult]]), "_", IF(Table2[[#This Row],[ActualWinner]]=Table2[[#This Row],[PredictedWinner]], "Y", "N"))</f>
        <v>N</v>
      </c>
      <c r="P178" s="2" t="str">
        <f>IF(Table2[[#This Row],[ActualAwayScore]]&gt;Table2[[#This Row],[PredictedAwayScore]], "N", IF(ISBLANK(Table2[[#This Row],[ActualResult]]), "_", IF(Table2[[#This Row],[ActualAwayScore]]=Table2[[#This Row],[PredictedAwayScore]], "Y", "N")))</f>
        <v>N</v>
      </c>
      <c r="Q178" s="2" t="str">
        <f>IF(Table2[[#This Row],[ActualHomeScore]]&gt;Table2[[#This Row],[PredictedHomeScore]],"N", IF(ISBLANK(Table2[[#This Row],[ActualResult]]), "_", IF(Table2[[#This Row],[ActualHomeScore]]=Table2[[#This Row],[PredictedHomeScore]], "Y", "N")))</f>
        <v>N</v>
      </c>
      <c r="R178" s="2">
        <v>1</v>
      </c>
      <c r="S178" s="2" t="str">
        <f t="shared" si="12"/>
        <v>LAK</v>
      </c>
      <c r="T178" s="2">
        <f>IF(INDEX(StatsRegularSeason20242025!$A$2:$C$33,MATCH(Table2[[#This Row],[AwayTeam]],StatsRegularSeason20242025!$A$2:$A$33,0),2)=INDEX(StatsRegularSeason20242025!$A$2:$C$33,MATCH(Table2[[#This Row],[HomeTeam]],StatsRegularSeason20242025!$A$2:$A$33,0),2),1,0)</f>
        <v>1</v>
      </c>
      <c r="U178" s="2">
        <f>IF(INDEX(StatsRegularSeason20242025!$A$2:$C$33,MATCH(Table2[[#This Row],[AwayTeam]],StatsRegularSeason20242025!$A$2:$A$33,0),3)=INDEX(StatsRegularSeason20242025!$A$2:$C$33,MATCH(Table2[[#This Row],[HomeTeam]],StatsRegularSeason20242025!$A$2:$A$33,0),3),1,0)</f>
        <v>0</v>
      </c>
      <c r="V178" s="2">
        <f>IF(Table2[[#This Row],[InterConf]]=1,IF(Table2[[#This Row],[InterDiv]]=0, 1, 0), 0)</f>
        <v>1</v>
      </c>
      <c r="W178" s="2">
        <f>IF(INDEX(StatsRegularSeason20242025!$A$2:$C$33,MATCH(Table2[[#This Row],[AwayTeam]],StatsRegularSeason20242025!$A$2:$A$33,0),2)&lt;&gt;INDEX(StatsRegularSeason20242025!$A$2:$C$33,MATCH(Table2[[#This Row],[HomeTeam]],StatsRegularSeason20242025!$A$2:$A$33,0),2),1,0)</f>
        <v>0</v>
      </c>
      <c r="X178" s="2"/>
      <c r="Y178" s="2"/>
      <c r="Z178" s="2">
        <f>IF(AND(Table2[[#This Row],[GameIsOver]]=1,Table2[[#This Row],[ActualHomeScore]]*Table2[[#This Row],[ActualAwayScore]]=0), 1,0)</f>
        <v>0</v>
      </c>
      <c r="AA178" s="2">
        <f>IF(Table2[[#This Row],[GameIsOver]]=0,0, IF(Table2[[#This Row],[ActualWinner]]=Table2[[#This Row],[AwayTeam]], 2, IF(OR(Table2[[#This Row],[ActualResult]]="OT", Table2[[#This Row],[ActualResult]]="SO"), 1, 0)))</f>
        <v>2</v>
      </c>
      <c r="AB178" s="2">
        <f>IF(Table2[[#This Row],[GameIsOver]]= 0, 0, IF(Table2[[#This Row],[ActualWinner]]=Table2[[#This Row],[HomeTeam]], 2, IF(OR(Table2[[#This Row],[ActualResult]]="OT", Table2[[#This Row],[ActualResult]]="SO"), 1, 0)))</f>
        <v>1</v>
      </c>
      <c r="AC178" s="33">
        <f>(($AR$11)*IF(Table2[[#This Row],[CorrectWinnerPrediction]]="Y", 1, 0))+(($AR$12)*IF(Table2[[#This Row],[CorrectAwayScorePrediction]]="Y", 1, 0))+(($AR$13)*IF(Table2[[#This Row],[CorrectHomeScorePrediction]]="Y", 1, 0))</f>
        <v>0</v>
      </c>
      <c r="AD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78" s="4" t="str">
        <f>IF(WEEKDAY(Table2[[#This Row],[GameDate]])=1,"SUN",IF(WEEKDAY(Table2[[#This Row],[GameDate]])=2,"MON",IF(WEEKDAY(Table2[[#This Row],[GameDate]])=3,"TUE",IF(WEEKDAY(Table2[[#This Row],[GameDate]])=4,"WED",IF(WEEKDAY(Table2[[#This Row],[GameDate]])=5,"THU",IF(WEEKDAY(Table2[[#This Row],[GameDate]])=6,"FRI", "SAT"))))))</f>
        <v>SAT</v>
      </c>
      <c r="AF178" s="2">
        <f>Table2[[#This Row],[ActualAwayScore]]-Table2[[#This Row],[PredictedAwayScore]]</f>
        <v>1</v>
      </c>
      <c r="AG178" s="2">
        <f>Table2[[#This Row],[ActualHomeScore]]-Table2[[#This Row],[PredictedHomeScore]]</f>
        <v>-2</v>
      </c>
      <c r="AH178" s="2">
        <f t="shared" si="13"/>
        <v>-6</v>
      </c>
      <c r="AI178" s="2">
        <f t="shared" si="14"/>
        <v>-7</v>
      </c>
    </row>
    <row r="179" spans="1:35" x14ac:dyDescent="0.25">
      <c r="A179" s="4">
        <v>45597</v>
      </c>
      <c r="B179" s="4">
        <v>45598</v>
      </c>
      <c r="C179" s="7" t="s">
        <v>289</v>
      </c>
      <c r="D179" s="2" t="s">
        <v>36</v>
      </c>
      <c r="E179" s="2" t="s">
        <v>46</v>
      </c>
      <c r="F179" s="2">
        <v>2</v>
      </c>
      <c r="G179" s="2">
        <v>4</v>
      </c>
      <c r="H179" s="2" t="str">
        <f t="shared" si="10"/>
        <v>WSH</v>
      </c>
      <c r="I179" s="2" t="s">
        <v>40</v>
      </c>
      <c r="J179" s="2">
        <v>2</v>
      </c>
      <c r="K179" s="2">
        <v>7</v>
      </c>
      <c r="L179" s="2" t="str">
        <f t="shared" si="11"/>
        <v>WSH</v>
      </c>
      <c r="M179" s="2" t="s">
        <v>40</v>
      </c>
      <c r="N179" s="2">
        <f>IF(ISBLANK(Table2[[#This Row],[ActualResult]]), 0, 1)</f>
        <v>1</v>
      </c>
      <c r="O179" s="2" t="str">
        <f>IF(ISBLANK(Table2[[#This Row],[ActualResult]]), "_", IF(Table2[[#This Row],[ActualWinner]]=Table2[[#This Row],[PredictedWinner]], "Y", "N"))</f>
        <v>Y</v>
      </c>
      <c r="P179" s="2" t="str">
        <f>IF(Table2[[#This Row],[ActualAwayScore]]&gt;Table2[[#This Row],[PredictedAwayScore]], "N", IF(ISBLANK(Table2[[#This Row],[ActualResult]]), "_", IF(Table2[[#This Row],[ActualAwayScore]]=Table2[[#This Row],[PredictedAwayScore]], "Y", "N")))</f>
        <v>Y</v>
      </c>
      <c r="Q179" s="2" t="str">
        <f>IF(Table2[[#This Row],[ActualHomeScore]]&gt;Table2[[#This Row],[PredictedHomeScore]],"N", IF(ISBLANK(Table2[[#This Row],[ActualResult]]), "_", IF(Table2[[#This Row],[ActualHomeScore]]=Table2[[#This Row],[PredictedHomeScore]], "Y", "N")))</f>
        <v>N</v>
      </c>
      <c r="R179" s="2">
        <v>1</v>
      </c>
      <c r="S179" s="2" t="str">
        <f t="shared" si="12"/>
        <v>CBJ</v>
      </c>
      <c r="T179" s="2">
        <f>IF(INDEX(StatsRegularSeason20242025!$A$2:$C$33,MATCH(Table2[[#This Row],[AwayTeam]],StatsRegularSeason20242025!$A$2:$A$33,0),2)=INDEX(StatsRegularSeason20242025!$A$2:$C$33,MATCH(Table2[[#This Row],[HomeTeam]],StatsRegularSeason20242025!$A$2:$A$33,0),2),1,0)</f>
        <v>1</v>
      </c>
      <c r="U179" s="2">
        <f>IF(INDEX(StatsRegularSeason20242025!$A$2:$C$33,MATCH(Table2[[#This Row],[AwayTeam]],StatsRegularSeason20242025!$A$2:$A$33,0),3)=INDEX(StatsRegularSeason20242025!$A$2:$C$33,MATCH(Table2[[#This Row],[HomeTeam]],StatsRegularSeason20242025!$A$2:$A$33,0),3),1,0)</f>
        <v>1</v>
      </c>
      <c r="V179" s="2">
        <f>IF(Table2[[#This Row],[InterConf]]=1,IF(Table2[[#This Row],[InterDiv]]=0, 1, 0), 0)</f>
        <v>0</v>
      </c>
      <c r="W179" s="2">
        <f>IF(INDEX(StatsRegularSeason20242025!$A$2:$C$33,MATCH(Table2[[#This Row],[AwayTeam]],StatsRegularSeason20242025!$A$2:$A$33,0),2)&lt;&gt;INDEX(StatsRegularSeason20242025!$A$2:$C$33,MATCH(Table2[[#This Row],[HomeTeam]],StatsRegularSeason20242025!$A$2:$A$33,0),2),1,0)</f>
        <v>0</v>
      </c>
      <c r="X179" s="2"/>
      <c r="Y179" s="2"/>
      <c r="Z179" s="2">
        <f>IF(AND(Table2[[#This Row],[GameIsOver]]=1,Table2[[#This Row],[ActualHomeScore]]*Table2[[#This Row],[ActualAwayScore]]=0), 1,0)</f>
        <v>0</v>
      </c>
      <c r="AA179" s="2">
        <f>IF(Table2[[#This Row],[GameIsOver]]=0,0, IF(Table2[[#This Row],[ActualWinner]]=Table2[[#This Row],[AwayTeam]], 2, IF(OR(Table2[[#This Row],[ActualResult]]="OT", Table2[[#This Row],[ActualResult]]="SO"), 1, 0)))</f>
        <v>0</v>
      </c>
      <c r="AB179" s="2">
        <f>IF(Table2[[#This Row],[GameIsOver]]= 0, 0, IF(Table2[[#This Row],[ActualWinner]]=Table2[[#This Row],[HomeTeam]], 2, IF(OR(Table2[[#This Row],[ActualResult]]="OT", Table2[[#This Row],[ActualResult]]="SO"), 1, 0)))</f>
        <v>2</v>
      </c>
      <c r="AC179" s="33">
        <f>(($AR$11)*IF(Table2[[#This Row],[CorrectWinnerPrediction]]="Y", 1, 0))+(($AR$12)*IF(Table2[[#This Row],[CorrectAwayScorePrediction]]="Y", 1, 0))+(($AR$13)*IF(Table2[[#This Row],[CorrectHomeScorePrediction]]="Y", 1, 0))</f>
        <v>0.9</v>
      </c>
      <c r="AD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79" s="4" t="str">
        <f>IF(WEEKDAY(Table2[[#This Row],[GameDate]])=1,"SUN",IF(WEEKDAY(Table2[[#This Row],[GameDate]])=2,"MON",IF(WEEKDAY(Table2[[#This Row],[GameDate]])=3,"TUE",IF(WEEKDAY(Table2[[#This Row],[GameDate]])=4,"WED",IF(WEEKDAY(Table2[[#This Row],[GameDate]])=5,"THU",IF(WEEKDAY(Table2[[#This Row],[GameDate]])=6,"FRI", "SAT"))))))</f>
        <v>SAT</v>
      </c>
      <c r="AF179" s="2">
        <f>Table2[[#This Row],[ActualAwayScore]]-Table2[[#This Row],[PredictedAwayScore]]</f>
        <v>0</v>
      </c>
      <c r="AG179" s="2">
        <f>Table2[[#This Row],[ActualHomeScore]]-Table2[[#This Row],[PredictedHomeScore]]</f>
        <v>3</v>
      </c>
      <c r="AH179" s="2">
        <f t="shared" si="13"/>
        <v>-6</v>
      </c>
      <c r="AI179" s="2">
        <f t="shared" si="14"/>
        <v>-7</v>
      </c>
    </row>
    <row r="180" spans="1:35" x14ac:dyDescent="0.25">
      <c r="A180" s="4">
        <v>45597</v>
      </c>
      <c r="B180" s="4">
        <v>45598</v>
      </c>
      <c r="C180" s="7" t="s">
        <v>290</v>
      </c>
      <c r="D180" s="2" t="s">
        <v>12</v>
      </c>
      <c r="E180" s="2" t="s">
        <v>30</v>
      </c>
      <c r="F180" s="2">
        <v>2</v>
      </c>
      <c r="G180" s="2">
        <v>5</v>
      </c>
      <c r="H180" s="2" t="str">
        <f t="shared" si="10"/>
        <v>OTT</v>
      </c>
      <c r="I180" s="2" t="s">
        <v>40</v>
      </c>
      <c r="J180" s="2">
        <v>0</v>
      </c>
      <c r="K180" s="2">
        <v>3</v>
      </c>
      <c r="L180" s="2" t="str">
        <f t="shared" si="11"/>
        <v>OTT</v>
      </c>
      <c r="M180" s="2" t="s">
        <v>40</v>
      </c>
      <c r="N180" s="2">
        <f>IF(ISBLANK(Table2[[#This Row],[ActualResult]]), 0, 1)</f>
        <v>1</v>
      </c>
      <c r="O180" s="2" t="str">
        <f>IF(ISBLANK(Table2[[#This Row],[ActualResult]]), "_", IF(Table2[[#This Row],[ActualWinner]]=Table2[[#This Row],[PredictedWinner]], "Y", "N"))</f>
        <v>Y</v>
      </c>
      <c r="P180" s="2" t="str">
        <f>IF(Table2[[#This Row],[ActualAwayScore]]&gt;Table2[[#This Row],[PredictedAwayScore]], "N", IF(ISBLANK(Table2[[#This Row],[ActualResult]]), "_", IF(Table2[[#This Row],[ActualAwayScore]]=Table2[[#This Row],[PredictedAwayScore]], "Y", "N")))</f>
        <v>N</v>
      </c>
      <c r="Q180" s="2" t="str">
        <f>IF(Table2[[#This Row],[ActualHomeScore]]&gt;Table2[[#This Row],[PredictedHomeScore]],"N", IF(ISBLANK(Table2[[#This Row],[ActualResult]]), "_", IF(Table2[[#This Row],[ActualHomeScore]]=Table2[[#This Row],[PredictedHomeScore]], "Y", "N")))</f>
        <v>N</v>
      </c>
      <c r="R180" s="2">
        <v>1</v>
      </c>
      <c r="S180" s="2" t="str">
        <f t="shared" si="12"/>
        <v>SEA</v>
      </c>
      <c r="T180" s="2">
        <f>IF(INDEX(StatsRegularSeason20242025!$A$2:$C$33,MATCH(Table2[[#This Row],[AwayTeam]],StatsRegularSeason20242025!$A$2:$A$33,0),2)=INDEX(StatsRegularSeason20242025!$A$2:$C$33,MATCH(Table2[[#This Row],[HomeTeam]],StatsRegularSeason20242025!$A$2:$A$33,0),2),1,0)</f>
        <v>0</v>
      </c>
      <c r="U180" s="2">
        <f>IF(INDEX(StatsRegularSeason20242025!$A$2:$C$33,MATCH(Table2[[#This Row],[AwayTeam]],StatsRegularSeason20242025!$A$2:$A$33,0),3)=INDEX(StatsRegularSeason20242025!$A$2:$C$33,MATCH(Table2[[#This Row],[HomeTeam]],StatsRegularSeason20242025!$A$2:$A$33,0),3),1,0)</f>
        <v>0</v>
      </c>
      <c r="V180" s="2">
        <f>IF(Table2[[#This Row],[InterConf]]=1,IF(Table2[[#This Row],[InterDiv]]=0, 1, 0), 0)</f>
        <v>0</v>
      </c>
      <c r="W180" s="2">
        <f>IF(INDEX(StatsRegularSeason20242025!$A$2:$C$33,MATCH(Table2[[#This Row],[AwayTeam]],StatsRegularSeason20242025!$A$2:$A$33,0),2)&lt;&gt;INDEX(StatsRegularSeason20242025!$A$2:$C$33,MATCH(Table2[[#This Row],[HomeTeam]],StatsRegularSeason20242025!$A$2:$A$33,0),2),1,0)</f>
        <v>1</v>
      </c>
      <c r="X180" s="2"/>
      <c r="Y180" s="2"/>
      <c r="Z180" s="2">
        <f>IF(AND(Table2[[#This Row],[GameIsOver]]=1,Table2[[#This Row],[ActualHomeScore]]*Table2[[#This Row],[ActualAwayScore]]=0), 1,0)</f>
        <v>1</v>
      </c>
      <c r="AA180" s="2">
        <f>IF(Table2[[#This Row],[GameIsOver]]=0,0, IF(Table2[[#This Row],[ActualWinner]]=Table2[[#This Row],[AwayTeam]], 2, IF(OR(Table2[[#This Row],[ActualResult]]="OT", Table2[[#This Row],[ActualResult]]="SO"), 1, 0)))</f>
        <v>0</v>
      </c>
      <c r="AB180" s="2">
        <f>IF(Table2[[#This Row],[GameIsOver]]= 0, 0, IF(Table2[[#This Row],[ActualWinner]]=Table2[[#This Row],[HomeTeam]], 2, IF(OR(Table2[[#This Row],[ActualResult]]="OT", Table2[[#This Row],[ActualResult]]="SO"), 1, 0)))</f>
        <v>2</v>
      </c>
      <c r="AC180" s="33">
        <f>(($AR$11)*IF(Table2[[#This Row],[CorrectWinnerPrediction]]="Y", 1, 0))+(($AR$12)*IF(Table2[[#This Row],[CorrectAwayScorePrediction]]="Y", 1, 0))+(($AR$13)*IF(Table2[[#This Row],[CorrectHomeScorePrediction]]="Y", 1, 0))</f>
        <v>0.8</v>
      </c>
      <c r="AD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0" s="4" t="str">
        <f>IF(WEEKDAY(Table2[[#This Row],[GameDate]])=1,"SUN",IF(WEEKDAY(Table2[[#This Row],[GameDate]])=2,"MON",IF(WEEKDAY(Table2[[#This Row],[GameDate]])=3,"TUE",IF(WEEKDAY(Table2[[#This Row],[GameDate]])=4,"WED",IF(WEEKDAY(Table2[[#This Row],[GameDate]])=5,"THU",IF(WEEKDAY(Table2[[#This Row],[GameDate]])=6,"FRI", "SAT"))))))</f>
        <v>SAT</v>
      </c>
      <c r="AF180" s="2">
        <f>Table2[[#This Row],[ActualAwayScore]]-Table2[[#This Row],[PredictedAwayScore]]</f>
        <v>-2</v>
      </c>
      <c r="AG180" s="2">
        <f>Table2[[#This Row],[ActualHomeScore]]-Table2[[#This Row],[PredictedHomeScore]]</f>
        <v>-2</v>
      </c>
      <c r="AH180" s="2">
        <f t="shared" si="13"/>
        <v>-6</v>
      </c>
      <c r="AI180" s="2">
        <f t="shared" si="14"/>
        <v>-7</v>
      </c>
    </row>
    <row r="181" spans="1:35" x14ac:dyDescent="0.25">
      <c r="A181" s="4">
        <v>45597</v>
      </c>
      <c r="B181" s="4">
        <v>45598</v>
      </c>
      <c r="C181" s="7" t="s">
        <v>291</v>
      </c>
      <c r="D181" s="2" t="s">
        <v>29</v>
      </c>
      <c r="E181" s="2" t="s">
        <v>31</v>
      </c>
      <c r="F181" s="2">
        <v>4</v>
      </c>
      <c r="G181" s="2">
        <v>2</v>
      </c>
      <c r="H181" s="2" t="str">
        <f t="shared" si="10"/>
        <v>BUF</v>
      </c>
      <c r="I181" s="2" t="s">
        <v>40</v>
      </c>
      <c r="J181" s="2">
        <v>1</v>
      </c>
      <c r="K181" s="2">
        <v>2</v>
      </c>
      <c r="L181" s="2" t="str">
        <f t="shared" si="11"/>
        <v>DET</v>
      </c>
      <c r="M181" s="2" t="s">
        <v>40</v>
      </c>
      <c r="N181" s="2">
        <f>IF(ISBLANK(Table2[[#This Row],[ActualResult]]), 0, 1)</f>
        <v>1</v>
      </c>
      <c r="O181" s="2" t="str">
        <f>IF(ISBLANK(Table2[[#This Row],[ActualResult]]), "_", IF(Table2[[#This Row],[ActualWinner]]=Table2[[#This Row],[PredictedWinner]], "Y", "N"))</f>
        <v>N</v>
      </c>
      <c r="P181" s="2" t="str">
        <f>IF(Table2[[#This Row],[ActualAwayScore]]&gt;Table2[[#This Row],[PredictedAwayScore]], "N", IF(ISBLANK(Table2[[#This Row],[ActualResult]]), "_", IF(Table2[[#This Row],[ActualAwayScore]]=Table2[[#This Row],[PredictedAwayScore]], "Y", "N")))</f>
        <v>N</v>
      </c>
      <c r="Q181" s="2" t="str">
        <f>IF(Table2[[#This Row],[ActualHomeScore]]&gt;Table2[[#This Row],[PredictedHomeScore]],"N", IF(ISBLANK(Table2[[#This Row],[ActualResult]]), "_", IF(Table2[[#This Row],[ActualHomeScore]]=Table2[[#This Row],[PredictedHomeScore]], "Y", "N")))</f>
        <v>Y</v>
      </c>
      <c r="R181" s="2">
        <v>1</v>
      </c>
      <c r="S181" s="2" t="str">
        <f t="shared" si="12"/>
        <v>BUF</v>
      </c>
      <c r="T181" s="2">
        <f>IF(INDEX(StatsRegularSeason20242025!$A$2:$C$33,MATCH(Table2[[#This Row],[AwayTeam]],StatsRegularSeason20242025!$A$2:$A$33,0),2)=INDEX(StatsRegularSeason20242025!$A$2:$C$33,MATCH(Table2[[#This Row],[HomeTeam]],StatsRegularSeason20242025!$A$2:$A$33,0),2),1,0)</f>
        <v>1</v>
      </c>
      <c r="U181" s="2">
        <f>IF(INDEX(StatsRegularSeason20242025!$A$2:$C$33,MATCH(Table2[[#This Row],[AwayTeam]],StatsRegularSeason20242025!$A$2:$A$33,0),3)=INDEX(StatsRegularSeason20242025!$A$2:$C$33,MATCH(Table2[[#This Row],[HomeTeam]],StatsRegularSeason20242025!$A$2:$A$33,0),3),1,0)</f>
        <v>1</v>
      </c>
      <c r="V181" s="2">
        <f>IF(Table2[[#This Row],[InterConf]]=1,IF(Table2[[#This Row],[InterDiv]]=0, 1, 0), 0)</f>
        <v>0</v>
      </c>
      <c r="W181" s="2">
        <f>IF(INDEX(StatsRegularSeason20242025!$A$2:$C$33,MATCH(Table2[[#This Row],[AwayTeam]],StatsRegularSeason20242025!$A$2:$A$33,0),2)&lt;&gt;INDEX(StatsRegularSeason20242025!$A$2:$C$33,MATCH(Table2[[#This Row],[HomeTeam]],StatsRegularSeason20242025!$A$2:$A$33,0),2),1,0)</f>
        <v>0</v>
      </c>
      <c r="X181" s="2"/>
      <c r="Y181" s="2"/>
      <c r="Z181" s="2">
        <f>IF(AND(Table2[[#This Row],[GameIsOver]]=1,Table2[[#This Row],[ActualHomeScore]]*Table2[[#This Row],[ActualAwayScore]]=0), 1,0)</f>
        <v>0</v>
      </c>
      <c r="AA181" s="2">
        <f>IF(Table2[[#This Row],[GameIsOver]]=0,0, IF(Table2[[#This Row],[ActualWinner]]=Table2[[#This Row],[AwayTeam]], 2, IF(OR(Table2[[#This Row],[ActualResult]]="OT", Table2[[#This Row],[ActualResult]]="SO"), 1, 0)))</f>
        <v>0</v>
      </c>
      <c r="AB181" s="2">
        <f>IF(Table2[[#This Row],[GameIsOver]]= 0, 0, IF(Table2[[#This Row],[ActualWinner]]=Table2[[#This Row],[HomeTeam]], 2, IF(OR(Table2[[#This Row],[ActualResult]]="OT", Table2[[#This Row],[ActualResult]]="SO"), 1, 0)))</f>
        <v>2</v>
      </c>
      <c r="AC181" s="33">
        <f>(($AR$11)*IF(Table2[[#This Row],[CorrectWinnerPrediction]]="Y", 1, 0))+(($AR$12)*IF(Table2[[#This Row],[CorrectAwayScorePrediction]]="Y", 1, 0))+(($AR$13)*IF(Table2[[#This Row],[CorrectHomeScorePrediction]]="Y", 1, 0))</f>
        <v>0.1</v>
      </c>
      <c r="AD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81" s="4" t="str">
        <f>IF(WEEKDAY(Table2[[#This Row],[GameDate]])=1,"SUN",IF(WEEKDAY(Table2[[#This Row],[GameDate]])=2,"MON",IF(WEEKDAY(Table2[[#This Row],[GameDate]])=3,"TUE",IF(WEEKDAY(Table2[[#This Row],[GameDate]])=4,"WED",IF(WEEKDAY(Table2[[#This Row],[GameDate]])=5,"THU",IF(WEEKDAY(Table2[[#This Row],[GameDate]])=6,"FRI", "SAT"))))))</f>
        <v>SAT</v>
      </c>
      <c r="AF181" s="2">
        <f>Table2[[#This Row],[ActualAwayScore]]-Table2[[#This Row],[PredictedAwayScore]]</f>
        <v>-3</v>
      </c>
      <c r="AG181" s="2">
        <f>Table2[[#This Row],[ActualHomeScore]]-Table2[[#This Row],[PredictedHomeScore]]</f>
        <v>0</v>
      </c>
      <c r="AH181" s="2">
        <f t="shared" si="13"/>
        <v>-6</v>
      </c>
      <c r="AI181" s="2">
        <f t="shared" si="14"/>
        <v>-7</v>
      </c>
    </row>
    <row r="182" spans="1:35" x14ac:dyDescent="0.25">
      <c r="A182" s="4">
        <v>45597</v>
      </c>
      <c r="B182" s="4">
        <v>45598</v>
      </c>
      <c r="C182" s="7" t="s">
        <v>292</v>
      </c>
      <c r="D182" s="2" t="s">
        <v>19</v>
      </c>
      <c r="E182" s="2" t="s">
        <v>21</v>
      </c>
      <c r="F182" s="2">
        <v>2</v>
      </c>
      <c r="G182" s="2">
        <v>4</v>
      </c>
      <c r="H182" s="2" t="str">
        <f t="shared" si="10"/>
        <v>PIT</v>
      </c>
      <c r="I182" s="2" t="s">
        <v>40</v>
      </c>
      <c r="J182" s="2">
        <v>1</v>
      </c>
      <c r="K182" s="2">
        <v>3</v>
      </c>
      <c r="L182" s="2" t="str">
        <f t="shared" si="11"/>
        <v>PIT</v>
      </c>
      <c r="M182" s="2" t="s">
        <v>40</v>
      </c>
      <c r="N182" s="2">
        <f>IF(ISBLANK(Table2[[#This Row],[ActualResult]]), 0, 1)</f>
        <v>1</v>
      </c>
      <c r="O182" s="2" t="str">
        <f>IF(ISBLANK(Table2[[#This Row],[ActualResult]]), "_", IF(Table2[[#This Row],[ActualWinner]]=Table2[[#This Row],[PredictedWinner]], "Y", "N"))</f>
        <v>Y</v>
      </c>
      <c r="P182" s="2" t="str">
        <f>IF(Table2[[#This Row],[ActualAwayScore]]&gt;Table2[[#This Row],[PredictedAwayScore]], "N", IF(ISBLANK(Table2[[#This Row],[ActualResult]]), "_", IF(Table2[[#This Row],[ActualAwayScore]]=Table2[[#This Row],[PredictedAwayScore]], "Y", "N")))</f>
        <v>N</v>
      </c>
      <c r="Q182" s="2" t="str">
        <f>IF(Table2[[#This Row],[ActualHomeScore]]&gt;Table2[[#This Row],[PredictedHomeScore]],"N", IF(ISBLANK(Table2[[#This Row],[ActualResult]]), "_", IF(Table2[[#This Row],[ActualHomeScore]]=Table2[[#This Row],[PredictedHomeScore]], "Y", "N")))</f>
        <v>N</v>
      </c>
      <c r="R182" s="2">
        <v>1</v>
      </c>
      <c r="S182" s="2" t="str">
        <f t="shared" si="12"/>
        <v>MTL</v>
      </c>
      <c r="T182" s="2">
        <f>IF(INDEX(StatsRegularSeason20242025!$A$2:$C$33,MATCH(Table2[[#This Row],[AwayTeam]],StatsRegularSeason20242025!$A$2:$A$33,0),2)=INDEX(StatsRegularSeason20242025!$A$2:$C$33,MATCH(Table2[[#This Row],[HomeTeam]],StatsRegularSeason20242025!$A$2:$A$33,0),2),1,0)</f>
        <v>1</v>
      </c>
      <c r="U182" s="2">
        <f>IF(INDEX(StatsRegularSeason20242025!$A$2:$C$33,MATCH(Table2[[#This Row],[AwayTeam]],StatsRegularSeason20242025!$A$2:$A$33,0),3)=INDEX(StatsRegularSeason20242025!$A$2:$C$33,MATCH(Table2[[#This Row],[HomeTeam]],StatsRegularSeason20242025!$A$2:$A$33,0),3),1,0)</f>
        <v>0</v>
      </c>
      <c r="V182" s="2">
        <f>IF(Table2[[#This Row],[InterConf]]=1,IF(Table2[[#This Row],[InterDiv]]=0, 1, 0), 0)</f>
        <v>1</v>
      </c>
      <c r="W182" s="2">
        <f>IF(INDEX(StatsRegularSeason20242025!$A$2:$C$33,MATCH(Table2[[#This Row],[AwayTeam]],StatsRegularSeason20242025!$A$2:$A$33,0),2)&lt;&gt;INDEX(StatsRegularSeason20242025!$A$2:$C$33,MATCH(Table2[[#This Row],[HomeTeam]],StatsRegularSeason20242025!$A$2:$A$33,0),2),1,0)</f>
        <v>0</v>
      </c>
      <c r="X182" s="2"/>
      <c r="Y182" s="2"/>
      <c r="Z182" s="2">
        <f>IF(AND(Table2[[#This Row],[GameIsOver]]=1,Table2[[#This Row],[ActualHomeScore]]*Table2[[#This Row],[ActualAwayScore]]=0), 1,0)</f>
        <v>0</v>
      </c>
      <c r="AA182" s="2">
        <f>IF(Table2[[#This Row],[GameIsOver]]=0,0, IF(Table2[[#This Row],[ActualWinner]]=Table2[[#This Row],[AwayTeam]], 2, IF(OR(Table2[[#This Row],[ActualResult]]="OT", Table2[[#This Row],[ActualResult]]="SO"), 1, 0)))</f>
        <v>0</v>
      </c>
      <c r="AB182" s="2">
        <f>IF(Table2[[#This Row],[GameIsOver]]= 0, 0, IF(Table2[[#This Row],[ActualWinner]]=Table2[[#This Row],[HomeTeam]], 2, IF(OR(Table2[[#This Row],[ActualResult]]="OT", Table2[[#This Row],[ActualResult]]="SO"), 1, 0)))</f>
        <v>2</v>
      </c>
      <c r="AC182" s="33">
        <f>(($AR$11)*IF(Table2[[#This Row],[CorrectWinnerPrediction]]="Y", 1, 0))+(($AR$12)*IF(Table2[[#This Row],[CorrectAwayScorePrediction]]="Y", 1, 0))+(($AR$13)*IF(Table2[[#This Row],[CorrectHomeScorePrediction]]="Y", 1, 0))</f>
        <v>0.8</v>
      </c>
      <c r="AD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2" s="4" t="str">
        <f>IF(WEEKDAY(Table2[[#This Row],[GameDate]])=1,"SUN",IF(WEEKDAY(Table2[[#This Row],[GameDate]])=2,"MON",IF(WEEKDAY(Table2[[#This Row],[GameDate]])=3,"TUE",IF(WEEKDAY(Table2[[#This Row],[GameDate]])=4,"WED",IF(WEEKDAY(Table2[[#This Row],[GameDate]])=5,"THU",IF(WEEKDAY(Table2[[#This Row],[GameDate]])=6,"FRI", "SAT"))))))</f>
        <v>SAT</v>
      </c>
      <c r="AF182" s="2">
        <f>Table2[[#This Row],[ActualAwayScore]]-Table2[[#This Row],[PredictedAwayScore]]</f>
        <v>-1</v>
      </c>
      <c r="AG182" s="2">
        <f>Table2[[#This Row],[ActualHomeScore]]-Table2[[#This Row],[PredictedHomeScore]]</f>
        <v>-1</v>
      </c>
      <c r="AH182" s="2">
        <f t="shared" si="13"/>
        <v>-6</v>
      </c>
      <c r="AI182" s="2">
        <f t="shared" si="14"/>
        <v>-7</v>
      </c>
    </row>
    <row r="183" spans="1:35" x14ac:dyDescent="0.25">
      <c r="A183" s="4">
        <v>45597</v>
      </c>
      <c r="B183" s="4">
        <v>45598</v>
      </c>
      <c r="C183" s="7" t="s">
        <v>293</v>
      </c>
      <c r="D183" s="2" t="s">
        <v>18</v>
      </c>
      <c r="E183" s="2" t="s">
        <v>13</v>
      </c>
      <c r="F183" s="2">
        <v>3</v>
      </c>
      <c r="G183" s="2">
        <v>5</v>
      </c>
      <c r="H183" s="2" t="str">
        <f t="shared" si="10"/>
        <v>STL</v>
      </c>
      <c r="I183" s="2" t="s">
        <v>40</v>
      </c>
      <c r="J183" s="2">
        <v>2</v>
      </c>
      <c r="K183" s="2">
        <v>4</v>
      </c>
      <c r="L183" s="2" t="str">
        <f t="shared" si="11"/>
        <v>STL</v>
      </c>
      <c r="M183" s="2" t="s">
        <v>40</v>
      </c>
      <c r="N183" s="2">
        <f>IF(ISBLANK(Table2[[#This Row],[ActualResult]]), 0, 1)</f>
        <v>1</v>
      </c>
      <c r="O183" s="2" t="str">
        <f>IF(ISBLANK(Table2[[#This Row],[ActualResult]]), "_", IF(Table2[[#This Row],[ActualWinner]]=Table2[[#This Row],[PredictedWinner]], "Y", "N"))</f>
        <v>Y</v>
      </c>
      <c r="P183" s="2" t="str">
        <f>IF(Table2[[#This Row],[ActualAwayScore]]&gt;Table2[[#This Row],[PredictedAwayScore]], "N", IF(ISBLANK(Table2[[#This Row],[ActualResult]]), "_", IF(Table2[[#This Row],[ActualAwayScore]]=Table2[[#This Row],[PredictedAwayScore]], "Y", "N")))</f>
        <v>N</v>
      </c>
      <c r="Q183" s="2" t="str">
        <f>IF(Table2[[#This Row],[ActualHomeScore]]&gt;Table2[[#This Row],[PredictedHomeScore]],"N", IF(ISBLANK(Table2[[#This Row],[ActualResult]]), "_", IF(Table2[[#This Row],[ActualHomeScore]]=Table2[[#This Row],[PredictedHomeScore]], "Y", "N")))</f>
        <v>N</v>
      </c>
      <c r="R183" s="2">
        <v>1</v>
      </c>
      <c r="S183" s="2" t="str">
        <f t="shared" si="12"/>
        <v>TOR</v>
      </c>
      <c r="T183" s="2">
        <f>IF(INDEX(StatsRegularSeason20242025!$A$2:$C$33,MATCH(Table2[[#This Row],[AwayTeam]],StatsRegularSeason20242025!$A$2:$A$33,0),2)=INDEX(StatsRegularSeason20242025!$A$2:$C$33,MATCH(Table2[[#This Row],[HomeTeam]],StatsRegularSeason20242025!$A$2:$A$33,0),2),1,0)</f>
        <v>0</v>
      </c>
      <c r="U183" s="2">
        <f>IF(INDEX(StatsRegularSeason20242025!$A$2:$C$33,MATCH(Table2[[#This Row],[AwayTeam]],StatsRegularSeason20242025!$A$2:$A$33,0),3)=INDEX(StatsRegularSeason20242025!$A$2:$C$33,MATCH(Table2[[#This Row],[HomeTeam]],StatsRegularSeason20242025!$A$2:$A$33,0),3),1,0)</f>
        <v>0</v>
      </c>
      <c r="V183" s="2">
        <f>IF(Table2[[#This Row],[InterConf]]=1,IF(Table2[[#This Row],[InterDiv]]=0, 1, 0), 0)</f>
        <v>0</v>
      </c>
      <c r="W183" s="2">
        <f>IF(INDEX(StatsRegularSeason20242025!$A$2:$C$33,MATCH(Table2[[#This Row],[AwayTeam]],StatsRegularSeason20242025!$A$2:$A$33,0),2)&lt;&gt;INDEX(StatsRegularSeason20242025!$A$2:$C$33,MATCH(Table2[[#This Row],[HomeTeam]],StatsRegularSeason20242025!$A$2:$A$33,0),2),1,0)</f>
        <v>1</v>
      </c>
      <c r="X183" s="2"/>
      <c r="Y183" s="2"/>
      <c r="Z183" s="2">
        <f>IF(AND(Table2[[#This Row],[GameIsOver]]=1,Table2[[#This Row],[ActualHomeScore]]*Table2[[#This Row],[ActualAwayScore]]=0), 1,0)</f>
        <v>0</v>
      </c>
      <c r="AA183" s="2">
        <f>IF(Table2[[#This Row],[GameIsOver]]=0,0, IF(Table2[[#This Row],[ActualWinner]]=Table2[[#This Row],[AwayTeam]], 2, IF(OR(Table2[[#This Row],[ActualResult]]="OT", Table2[[#This Row],[ActualResult]]="SO"), 1, 0)))</f>
        <v>0</v>
      </c>
      <c r="AB183" s="2">
        <f>IF(Table2[[#This Row],[GameIsOver]]= 0, 0, IF(Table2[[#This Row],[ActualWinner]]=Table2[[#This Row],[HomeTeam]], 2, IF(OR(Table2[[#This Row],[ActualResult]]="OT", Table2[[#This Row],[ActualResult]]="SO"), 1, 0)))</f>
        <v>2</v>
      </c>
      <c r="AC183" s="33">
        <f>(($AR$11)*IF(Table2[[#This Row],[CorrectWinnerPrediction]]="Y", 1, 0))+(($AR$12)*IF(Table2[[#This Row],[CorrectAwayScorePrediction]]="Y", 1, 0))+(($AR$13)*IF(Table2[[#This Row],[CorrectHomeScorePrediction]]="Y", 1, 0))</f>
        <v>0.8</v>
      </c>
      <c r="AD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3" s="4" t="str">
        <f>IF(WEEKDAY(Table2[[#This Row],[GameDate]])=1,"SUN",IF(WEEKDAY(Table2[[#This Row],[GameDate]])=2,"MON",IF(WEEKDAY(Table2[[#This Row],[GameDate]])=3,"TUE",IF(WEEKDAY(Table2[[#This Row],[GameDate]])=4,"WED",IF(WEEKDAY(Table2[[#This Row],[GameDate]])=5,"THU",IF(WEEKDAY(Table2[[#This Row],[GameDate]])=6,"FRI", "SAT"))))))</f>
        <v>SAT</v>
      </c>
      <c r="AF183" s="2">
        <f>Table2[[#This Row],[ActualAwayScore]]-Table2[[#This Row],[PredictedAwayScore]]</f>
        <v>-1</v>
      </c>
      <c r="AG183" s="2">
        <f>Table2[[#This Row],[ActualHomeScore]]-Table2[[#This Row],[PredictedHomeScore]]</f>
        <v>-1</v>
      </c>
      <c r="AH183" s="2">
        <f t="shared" si="13"/>
        <v>-6</v>
      </c>
      <c r="AI183" s="2">
        <f t="shared" si="14"/>
        <v>-7</v>
      </c>
    </row>
    <row r="184" spans="1:35" x14ac:dyDescent="0.25">
      <c r="A184" s="4">
        <v>45597</v>
      </c>
      <c r="B184" s="4">
        <v>45598</v>
      </c>
      <c r="C184" s="7" t="s">
        <v>294</v>
      </c>
      <c r="D184" s="2" t="s">
        <v>26</v>
      </c>
      <c r="E184" s="2" t="s">
        <v>35</v>
      </c>
      <c r="F184" s="2">
        <v>4</v>
      </c>
      <c r="G184" s="2">
        <v>6</v>
      </c>
      <c r="H184" s="2" t="str">
        <f t="shared" si="10"/>
        <v>NSH</v>
      </c>
      <c r="I184" s="2" t="s">
        <v>40</v>
      </c>
      <c r="J184" s="2">
        <v>2</v>
      </c>
      <c r="K184" s="2">
        <v>5</v>
      </c>
      <c r="L184" s="2" t="str">
        <f t="shared" si="11"/>
        <v>NSH</v>
      </c>
      <c r="M184" s="2" t="s">
        <v>40</v>
      </c>
      <c r="N184" s="2">
        <f>IF(ISBLANK(Table2[[#This Row],[ActualResult]]), 0, 1)</f>
        <v>1</v>
      </c>
      <c r="O184" s="2" t="str">
        <f>IF(ISBLANK(Table2[[#This Row],[ActualResult]]), "_", IF(Table2[[#This Row],[ActualWinner]]=Table2[[#This Row],[PredictedWinner]], "Y", "N"))</f>
        <v>Y</v>
      </c>
      <c r="P184" s="2" t="str">
        <f>IF(Table2[[#This Row],[ActualAwayScore]]&gt;Table2[[#This Row],[PredictedAwayScore]], "N", IF(ISBLANK(Table2[[#This Row],[ActualResult]]), "_", IF(Table2[[#This Row],[ActualAwayScore]]=Table2[[#This Row],[PredictedAwayScore]], "Y", "N")))</f>
        <v>N</v>
      </c>
      <c r="Q184" s="2" t="str">
        <f>IF(Table2[[#This Row],[ActualHomeScore]]&gt;Table2[[#This Row],[PredictedHomeScore]],"N", IF(ISBLANK(Table2[[#This Row],[ActualResult]]), "_", IF(Table2[[#This Row],[ActualHomeScore]]=Table2[[#This Row],[PredictedHomeScore]], "Y", "N")))</f>
        <v>N</v>
      </c>
      <c r="R184" s="2">
        <v>1</v>
      </c>
      <c r="S184" s="2" t="str">
        <f t="shared" si="12"/>
        <v>COL</v>
      </c>
      <c r="T184" s="2">
        <f>IF(INDEX(StatsRegularSeason20242025!$A$2:$C$33,MATCH(Table2[[#This Row],[AwayTeam]],StatsRegularSeason20242025!$A$2:$A$33,0),2)=INDEX(StatsRegularSeason20242025!$A$2:$C$33,MATCH(Table2[[#This Row],[HomeTeam]],StatsRegularSeason20242025!$A$2:$A$33,0),2),1,0)</f>
        <v>1</v>
      </c>
      <c r="U184" s="2">
        <f>IF(INDEX(StatsRegularSeason20242025!$A$2:$C$33,MATCH(Table2[[#This Row],[AwayTeam]],StatsRegularSeason20242025!$A$2:$A$33,0),3)=INDEX(StatsRegularSeason20242025!$A$2:$C$33,MATCH(Table2[[#This Row],[HomeTeam]],StatsRegularSeason20242025!$A$2:$A$33,0),3),1,0)</f>
        <v>1</v>
      </c>
      <c r="V184" s="2">
        <f>IF(Table2[[#This Row],[InterConf]]=1,IF(Table2[[#This Row],[InterDiv]]=0, 1, 0), 0)</f>
        <v>0</v>
      </c>
      <c r="W184" s="2">
        <f>IF(INDEX(StatsRegularSeason20242025!$A$2:$C$33,MATCH(Table2[[#This Row],[AwayTeam]],StatsRegularSeason20242025!$A$2:$A$33,0),2)&lt;&gt;INDEX(StatsRegularSeason20242025!$A$2:$C$33,MATCH(Table2[[#This Row],[HomeTeam]],StatsRegularSeason20242025!$A$2:$A$33,0),2),1,0)</f>
        <v>0</v>
      </c>
      <c r="X184" s="2"/>
      <c r="Y184" s="2"/>
      <c r="Z184" s="2">
        <f>IF(AND(Table2[[#This Row],[GameIsOver]]=1,Table2[[#This Row],[ActualHomeScore]]*Table2[[#This Row],[ActualAwayScore]]=0), 1,0)</f>
        <v>0</v>
      </c>
      <c r="AA184" s="2">
        <f>IF(Table2[[#This Row],[GameIsOver]]=0,0, IF(Table2[[#This Row],[ActualWinner]]=Table2[[#This Row],[AwayTeam]], 2, IF(OR(Table2[[#This Row],[ActualResult]]="OT", Table2[[#This Row],[ActualResult]]="SO"), 1, 0)))</f>
        <v>0</v>
      </c>
      <c r="AB184" s="2">
        <f>IF(Table2[[#This Row],[GameIsOver]]= 0, 0, IF(Table2[[#This Row],[ActualWinner]]=Table2[[#This Row],[HomeTeam]], 2, IF(OR(Table2[[#This Row],[ActualResult]]="OT", Table2[[#This Row],[ActualResult]]="SO"), 1, 0)))</f>
        <v>2</v>
      </c>
      <c r="AC184" s="33">
        <f>(($AR$11)*IF(Table2[[#This Row],[CorrectWinnerPrediction]]="Y", 1, 0))+(($AR$12)*IF(Table2[[#This Row],[CorrectAwayScorePrediction]]="Y", 1, 0))+(($AR$13)*IF(Table2[[#This Row],[CorrectHomeScorePrediction]]="Y", 1, 0))</f>
        <v>0.8</v>
      </c>
      <c r="AD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4" s="4" t="str">
        <f>IF(WEEKDAY(Table2[[#This Row],[GameDate]])=1,"SUN",IF(WEEKDAY(Table2[[#This Row],[GameDate]])=2,"MON",IF(WEEKDAY(Table2[[#This Row],[GameDate]])=3,"TUE",IF(WEEKDAY(Table2[[#This Row],[GameDate]])=4,"WED",IF(WEEKDAY(Table2[[#This Row],[GameDate]])=5,"THU",IF(WEEKDAY(Table2[[#This Row],[GameDate]])=6,"FRI", "SAT"))))))</f>
        <v>SAT</v>
      </c>
      <c r="AF184" s="2">
        <f>Table2[[#This Row],[ActualAwayScore]]-Table2[[#This Row],[PredictedAwayScore]]</f>
        <v>-2</v>
      </c>
      <c r="AG184" s="2">
        <f>Table2[[#This Row],[ActualHomeScore]]-Table2[[#This Row],[PredictedHomeScore]]</f>
        <v>-1</v>
      </c>
      <c r="AH184" s="2">
        <f t="shared" si="13"/>
        <v>-6</v>
      </c>
      <c r="AI184" s="2">
        <f t="shared" si="14"/>
        <v>-7</v>
      </c>
    </row>
    <row r="185" spans="1:35" x14ac:dyDescent="0.25">
      <c r="A185" s="4">
        <v>45597</v>
      </c>
      <c r="B185" s="4">
        <v>45598</v>
      </c>
      <c r="C185" s="7" t="s">
        <v>295</v>
      </c>
      <c r="D185" s="2" t="s">
        <v>15</v>
      </c>
      <c r="E185" s="2" t="s">
        <v>27</v>
      </c>
      <c r="F185" s="2">
        <v>1</v>
      </c>
      <c r="G185" s="2">
        <v>4</v>
      </c>
      <c r="H185" s="2" t="str">
        <f t="shared" si="10"/>
        <v>VGK</v>
      </c>
      <c r="I185" s="2" t="s">
        <v>40</v>
      </c>
      <c r="J185" s="2">
        <v>3</v>
      </c>
      <c r="K185" s="2">
        <v>4</v>
      </c>
      <c r="L185" s="2" t="str">
        <f t="shared" si="11"/>
        <v>VGK</v>
      </c>
      <c r="M185" s="2" t="s">
        <v>77</v>
      </c>
      <c r="N185" s="2">
        <f>IF(ISBLANK(Table2[[#This Row],[ActualResult]]), 0, 1)</f>
        <v>1</v>
      </c>
      <c r="O185" s="2" t="str">
        <f>IF(ISBLANK(Table2[[#This Row],[ActualResult]]), "_", IF(Table2[[#This Row],[ActualWinner]]=Table2[[#This Row],[PredictedWinner]], "Y", "N"))</f>
        <v>Y</v>
      </c>
      <c r="P185" s="2" t="str">
        <f>IF(Table2[[#This Row],[ActualAwayScore]]&gt;Table2[[#This Row],[PredictedAwayScore]], "N", IF(ISBLANK(Table2[[#This Row],[ActualResult]]), "_", IF(Table2[[#This Row],[ActualAwayScore]]=Table2[[#This Row],[PredictedAwayScore]], "Y", "N")))</f>
        <v>N</v>
      </c>
      <c r="Q185" s="2" t="str">
        <f>IF(Table2[[#This Row],[ActualHomeScore]]&gt;Table2[[#This Row],[PredictedHomeScore]],"N", IF(ISBLANK(Table2[[#This Row],[ActualResult]]), "_", IF(Table2[[#This Row],[ActualHomeScore]]=Table2[[#This Row],[PredictedHomeScore]], "Y", "N")))</f>
        <v>Y</v>
      </c>
      <c r="R185" s="2">
        <v>1</v>
      </c>
      <c r="S185" s="2" t="str">
        <f t="shared" si="12"/>
        <v>UTA</v>
      </c>
      <c r="T185" s="2">
        <f>IF(INDEX(StatsRegularSeason20242025!$A$2:$C$33,MATCH(Table2[[#This Row],[AwayTeam]],StatsRegularSeason20242025!$A$2:$A$33,0),2)=INDEX(StatsRegularSeason20242025!$A$2:$C$33,MATCH(Table2[[#This Row],[HomeTeam]],StatsRegularSeason20242025!$A$2:$A$33,0),2),1,0)</f>
        <v>1</v>
      </c>
      <c r="U185" s="2">
        <f>IF(INDEX(StatsRegularSeason20242025!$A$2:$C$33,MATCH(Table2[[#This Row],[AwayTeam]],StatsRegularSeason20242025!$A$2:$A$33,0),3)=INDEX(StatsRegularSeason20242025!$A$2:$C$33,MATCH(Table2[[#This Row],[HomeTeam]],StatsRegularSeason20242025!$A$2:$A$33,0),3),1,0)</f>
        <v>0</v>
      </c>
      <c r="V185" s="2">
        <f>IF(Table2[[#This Row],[InterConf]]=1,IF(Table2[[#This Row],[InterDiv]]=0, 1, 0), 0)</f>
        <v>1</v>
      </c>
      <c r="W185" s="2">
        <f>IF(INDEX(StatsRegularSeason20242025!$A$2:$C$33,MATCH(Table2[[#This Row],[AwayTeam]],StatsRegularSeason20242025!$A$2:$A$33,0),2)&lt;&gt;INDEX(StatsRegularSeason20242025!$A$2:$C$33,MATCH(Table2[[#This Row],[HomeTeam]],StatsRegularSeason20242025!$A$2:$A$33,0),2),1,0)</f>
        <v>0</v>
      </c>
      <c r="X185" s="2"/>
      <c r="Y185" s="2"/>
      <c r="Z185" s="2">
        <f>IF(AND(Table2[[#This Row],[GameIsOver]]=1,Table2[[#This Row],[ActualHomeScore]]*Table2[[#This Row],[ActualAwayScore]]=0), 1,0)</f>
        <v>0</v>
      </c>
      <c r="AA185" s="2">
        <f>IF(Table2[[#This Row],[GameIsOver]]=0,0, IF(Table2[[#This Row],[ActualWinner]]=Table2[[#This Row],[AwayTeam]], 2, IF(OR(Table2[[#This Row],[ActualResult]]="OT", Table2[[#This Row],[ActualResult]]="SO"), 1, 0)))</f>
        <v>1</v>
      </c>
      <c r="AB185" s="2">
        <f>IF(Table2[[#This Row],[GameIsOver]]= 0, 0, IF(Table2[[#This Row],[ActualWinner]]=Table2[[#This Row],[HomeTeam]], 2, IF(OR(Table2[[#This Row],[ActualResult]]="OT", Table2[[#This Row],[ActualResult]]="SO"), 1, 0)))</f>
        <v>2</v>
      </c>
      <c r="AC185" s="33">
        <f>(($AR$11)*IF(Table2[[#This Row],[CorrectWinnerPrediction]]="Y", 1, 0))+(($AR$12)*IF(Table2[[#This Row],[CorrectAwayScorePrediction]]="Y", 1, 0))+(($AR$13)*IF(Table2[[#This Row],[CorrectHomeScorePrediction]]="Y", 1, 0))</f>
        <v>0.9</v>
      </c>
      <c r="AD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5" s="4" t="str">
        <f>IF(WEEKDAY(Table2[[#This Row],[GameDate]])=1,"SUN",IF(WEEKDAY(Table2[[#This Row],[GameDate]])=2,"MON",IF(WEEKDAY(Table2[[#This Row],[GameDate]])=3,"TUE",IF(WEEKDAY(Table2[[#This Row],[GameDate]])=4,"WED",IF(WEEKDAY(Table2[[#This Row],[GameDate]])=5,"THU",IF(WEEKDAY(Table2[[#This Row],[GameDate]])=6,"FRI", "SAT"))))))</f>
        <v>SAT</v>
      </c>
      <c r="AF185" s="2">
        <f>Table2[[#This Row],[ActualAwayScore]]-Table2[[#This Row],[PredictedAwayScore]]</f>
        <v>2</v>
      </c>
      <c r="AG185" s="2">
        <f>Table2[[#This Row],[ActualHomeScore]]-Table2[[#This Row],[PredictedHomeScore]]</f>
        <v>0</v>
      </c>
      <c r="AH185" s="2">
        <f t="shared" si="13"/>
        <v>-6</v>
      </c>
      <c r="AI185" s="2">
        <f t="shared" si="14"/>
        <v>-7</v>
      </c>
    </row>
    <row r="186" spans="1:35" x14ac:dyDescent="0.25">
      <c r="A186" s="5">
        <v>45597</v>
      </c>
      <c r="B186" s="5">
        <v>45598</v>
      </c>
      <c r="C186" s="8" t="s">
        <v>296</v>
      </c>
      <c r="D186" s="3" t="s">
        <v>25</v>
      </c>
      <c r="E186" s="3" t="s">
        <v>38</v>
      </c>
      <c r="F186" s="3">
        <v>3</v>
      </c>
      <c r="G186" s="3">
        <v>1</v>
      </c>
      <c r="H186" s="3" t="str">
        <f t="shared" si="10"/>
        <v>VAN</v>
      </c>
      <c r="I186" s="3" t="s">
        <v>40</v>
      </c>
      <c r="J186" s="3">
        <v>3</v>
      </c>
      <c r="K186" s="3">
        <v>2</v>
      </c>
      <c r="L186" s="2" t="str">
        <f t="shared" si="11"/>
        <v>VAN</v>
      </c>
      <c r="M186" s="3" t="s">
        <v>40</v>
      </c>
      <c r="N186" s="3">
        <f>IF(ISBLANK(Table2[[#This Row],[ActualResult]]), 0, 1)</f>
        <v>1</v>
      </c>
      <c r="O186" s="3" t="str">
        <f>IF(ISBLANK(Table2[[#This Row],[ActualResult]]), "_", IF(Table2[[#This Row],[ActualWinner]]=Table2[[#This Row],[PredictedWinner]], "Y", "N"))</f>
        <v>Y</v>
      </c>
      <c r="P186" s="3" t="str">
        <f>IF(Table2[[#This Row],[ActualAwayScore]]&gt;Table2[[#This Row],[PredictedAwayScore]], "N", IF(ISBLANK(Table2[[#This Row],[ActualResult]]), "_", IF(Table2[[#This Row],[ActualAwayScore]]=Table2[[#This Row],[PredictedAwayScore]], "Y", "N")))</f>
        <v>Y</v>
      </c>
      <c r="Q186" s="3" t="str">
        <f>IF(Table2[[#This Row],[ActualHomeScore]]&gt;Table2[[#This Row],[PredictedHomeScore]],"N", IF(ISBLANK(Table2[[#This Row],[ActualResult]]), "_", IF(Table2[[#This Row],[ActualHomeScore]]=Table2[[#This Row],[PredictedHomeScore]], "Y", "N")))</f>
        <v>N</v>
      </c>
      <c r="R186" s="2">
        <v>1</v>
      </c>
      <c r="S186" s="2" t="str">
        <f t="shared" si="12"/>
        <v>SJS</v>
      </c>
      <c r="T186" s="2">
        <f>IF(INDEX(StatsRegularSeason20242025!$A$2:$C$33,MATCH(Table2[[#This Row],[AwayTeam]],StatsRegularSeason20242025!$A$2:$A$33,0),2)=INDEX(StatsRegularSeason20242025!$A$2:$C$33,MATCH(Table2[[#This Row],[HomeTeam]],StatsRegularSeason20242025!$A$2:$A$33,0),2),1,0)</f>
        <v>1</v>
      </c>
      <c r="U186" s="2">
        <f>IF(INDEX(StatsRegularSeason20242025!$A$2:$C$33,MATCH(Table2[[#This Row],[AwayTeam]],StatsRegularSeason20242025!$A$2:$A$33,0),3)=INDEX(StatsRegularSeason20242025!$A$2:$C$33,MATCH(Table2[[#This Row],[HomeTeam]],StatsRegularSeason20242025!$A$2:$A$33,0),3),1,0)</f>
        <v>1</v>
      </c>
      <c r="V186" s="2">
        <f>IF(Table2[[#This Row],[InterConf]]=1,IF(Table2[[#This Row],[InterDiv]]=0, 1, 0), 0)</f>
        <v>0</v>
      </c>
      <c r="W186" s="2">
        <f>IF(INDEX(StatsRegularSeason20242025!$A$2:$C$33,MATCH(Table2[[#This Row],[AwayTeam]],StatsRegularSeason20242025!$A$2:$A$33,0),2)&lt;&gt;INDEX(StatsRegularSeason20242025!$A$2:$C$33,MATCH(Table2[[#This Row],[HomeTeam]],StatsRegularSeason20242025!$A$2:$A$33,0),2),1,0)</f>
        <v>0</v>
      </c>
      <c r="X186" s="2"/>
      <c r="Y186" s="2"/>
      <c r="Z186" s="2">
        <f>IF(AND(Table2[[#This Row],[GameIsOver]]=1,Table2[[#This Row],[ActualHomeScore]]*Table2[[#This Row],[ActualAwayScore]]=0), 1,0)</f>
        <v>0</v>
      </c>
      <c r="AA186" s="2">
        <f>IF(Table2[[#This Row],[GameIsOver]]=0,0, IF(Table2[[#This Row],[ActualWinner]]=Table2[[#This Row],[AwayTeam]], 2, IF(OR(Table2[[#This Row],[ActualResult]]="OT", Table2[[#This Row],[ActualResult]]="SO"), 1, 0)))</f>
        <v>2</v>
      </c>
      <c r="AB186" s="2">
        <f>IF(Table2[[#This Row],[GameIsOver]]= 0, 0, IF(Table2[[#This Row],[ActualWinner]]=Table2[[#This Row],[HomeTeam]], 2, IF(OR(Table2[[#This Row],[ActualResult]]="OT", Table2[[#This Row],[ActualResult]]="SO"), 1, 0)))</f>
        <v>0</v>
      </c>
      <c r="AC186" s="33">
        <f>(($AR$11)*IF(Table2[[#This Row],[CorrectWinnerPrediction]]="Y", 1, 0))+(($AR$12)*IF(Table2[[#This Row],[CorrectAwayScorePrediction]]="Y", 1, 0))+(($AR$13)*IF(Table2[[#This Row],[CorrectHomeScorePrediction]]="Y", 1, 0))</f>
        <v>0.9</v>
      </c>
      <c r="AD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6" s="5" t="str">
        <f>IF(WEEKDAY(Table2[[#This Row],[GameDate]])=1,"SUN",IF(WEEKDAY(Table2[[#This Row],[GameDate]])=2,"MON",IF(WEEKDAY(Table2[[#This Row],[GameDate]])=3,"TUE",IF(WEEKDAY(Table2[[#This Row],[GameDate]])=4,"WED",IF(WEEKDAY(Table2[[#This Row],[GameDate]])=5,"THU",IF(WEEKDAY(Table2[[#This Row],[GameDate]])=6,"FRI", "SAT"))))))</f>
        <v>SAT</v>
      </c>
      <c r="AF186" s="2">
        <f>Table2[[#This Row],[ActualAwayScore]]-Table2[[#This Row],[PredictedAwayScore]]</f>
        <v>0</v>
      </c>
      <c r="AG186" s="2">
        <f>Table2[[#This Row],[ActualHomeScore]]-Table2[[#This Row],[PredictedHomeScore]]</f>
        <v>1</v>
      </c>
      <c r="AH186" s="2">
        <f t="shared" si="13"/>
        <v>-6</v>
      </c>
      <c r="AI186" s="2">
        <f t="shared" si="14"/>
        <v>-7</v>
      </c>
    </row>
    <row r="187" spans="1:35" x14ac:dyDescent="0.25">
      <c r="A187" s="4">
        <v>45597</v>
      </c>
      <c r="B187" s="4">
        <v>45599</v>
      </c>
      <c r="C187" s="7" t="s">
        <v>297</v>
      </c>
      <c r="D187" s="2" t="s">
        <v>33</v>
      </c>
      <c r="E187" s="2" t="s">
        <v>20</v>
      </c>
      <c r="F187" s="2">
        <v>1</v>
      </c>
      <c r="G187" s="2">
        <v>5</v>
      </c>
      <c r="H187" s="2" t="str">
        <f t="shared" si="10"/>
        <v>NYR</v>
      </c>
      <c r="I187" s="2" t="s">
        <v>40</v>
      </c>
      <c r="J187" s="2">
        <v>2</v>
      </c>
      <c r="K187" s="2">
        <v>5</v>
      </c>
      <c r="L187" s="13" t="str">
        <f t="shared" si="11"/>
        <v>NYR</v>
      </c>
      <c r="M187" s="2" t="s">
        <v>40</v>
      </c>
      <c r="N187" s="2">
        <f>IF(ISBLANK(Table2[[#This Row],[ActualResult]]), 0, 1)</f>
        <v>1</v>
      </c>
      <c r="O187" s="2" t="str">
        <f>IF(ISBLANK(Table2[[#This Row],[ActualResult]]), "_", IF(Table2[[#This Row],[ActualWinner]]=Table2[[#This Row],[PredictedWinner]], "Y", "N"))</f>
        <v>Y</v>
      </c>
      <c r="P187" s="2" t="str">
        <f>IF(Table2[[#This Row],[ActualAwayScore]]&gt;Table2[[#This Row],[PredictedAwayScore]], "N", IF(ISBLANK(Table2[[#This Row],[ActualResult]]), "_", IF(Table2[[#This Row],[ActualAwayScore]]=Table2[[#This Row],[PredictedAwayScore]], "Y", "N")))</f>
        <v>N</v>
      </c>
      <c r="Q187" s="2" t="str">
        <f>IF(Table2[[#This Row],[ActualHomeScore]]&gt;Table2[[#This Row],[PredictedHomeScore]],"N", IF(ISBLANK(Table2[[#This Row],[ActualResult]]), "_", IF(Table2[[#This Row],[ActualHomeScore]]=Table2[[#This Row],[PredictedHomeScore]], "Y", "N")))</f>
        <v>Y</v>
      </c>
      <c r="R187" s="2">
        <v>1</v>
      </c>
      <c r="S187" s="2" t="str">
        <f t="shared" si="12"/>
        <v>NYI</v>
      </c>
      <c r="T187" s="2">
        <f>IF(INDEX(StatsRegularSeason20242025!$A$2:$C$33,MATCH(Table2[[#This Row],[AwayTeam]],StatsRegularSeason20242025!$A$2:$A$33,0),2)=INDEX(StatsRegularSeason20242025!$A$2:$C$33,MATCH(Table2[[#This Row],[HomeTeam]],StatsRegularSeason20242025!$A$2:$A$33,0),2),1,0)</f>
        <v>1</v>
      </c>
      <c r="U187" s="2">
        <f>IF(INDEX(StatsRegularSeason20242025!$A$2:$C$33,MATCH(Table2[[#This Row],[AwayTeam]],StatsRegularSeason20242025!$A$2:$A$33,0),3)=INDEX(StatsRegularSeason20242025!$A$2:$C$33,MATCH(Table2[[#This Row],[HomeTeam]],StatsRegularSeason20242025!$A$2:$A$33,0),3),1,0)</f>
        <v>1</v>
      </c>
      <c r="V187" s="2">
        <f>IF(Table2[[#This Row],[InterConf]]=1,IF(Table2[[#This Row],[InterDiv]]=0, 1, 0), 0)</f>
        <v>0</v>
      </c>
      <c r="W187" s="2">
        <f>IF(INDEX(StatsRegularSeason20242025!$A$2:$C$33,MATCH(Table2[[#This Row],[AwayTeam]],StatsRegularSeason20242025!$A$2:$A$33,0),2)&lt;&gt;INDEX(StatsRegularSeason20242025!$A$2:$C$33,MATCH(Table2[[#This Row],[HomeTeam]],StatsRegularSeason20242025!$A$2:$A$33,0),2),1,0)</f>
        <v>0</v>
      </c>
      <c r="X187" s="2"/>
      <c r="Y187" s="2"/>
      <c r="Z187" s="2">
        <f>IF(AND(Table2[[#This Row],[GameIsOver]]=1,Table2[[#This Row],[ActualHomeScore]]*Table2[[#This Row],[ActualAwayScore]]=0), 1,0)</f>
        <v>0</v>
      </c>
      <c r="AA187" s="2">
        <f>IF(Table2[[#This Row],[GameIsOver]]=0,0, IF(Table2[[#This Row],[ActualWinner]]=Table2[[#This Row],[AwayTeam]], 2, IF(OR(Table2[[#This Row],[ActualResult]]="OT", Table2[[#This Row],[ActualResult]]="SO"), 1, 0)))</f>
        <v>0</v>
      </c>
      <c r="AB187" s="2">
        <f>IF(Table2[[#This Row],[GameIsOver]]= 0, 0, IF(Table2[[#This Row],[ActualWinner]]=Table2[[#This Row],[HomeTeam]], 2, IF(OR(Table2[[#This Row],[ActualResult]]="OT", Table2[[#This Row],[ActualResult]]="SO"), 1, 0)))</f>
        <v>2</v>
      </c>
      <c r="AC187" s="33">
        <f>(($AR$11)*IF(Table2[[#This Row],[CorrectWinnerPrediction]]="Y", 1, 0))+(($AR$12)*IF(Table2[[#This Row],[CorrectAwayScorePrediction]]="Y", 1, 0))+(($AR$13)*IF(Table2[[#This Row],[CorrectHomeScorePrediction]]="Y", 1, 0))</f>
        <v>0.9</v>
      </c>
      <c r="AD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87" s="4" t="str">
        <f>IF(WEEKDAY(Table2[[#This Row],[GameDate]])=1,"SUN",IF(WEEKDAY(Table2[[#This Row],[GameDate]])=2,"MON",IF(WEEKDAY(Table2[[#This Row],[GameDate]])=3,"TUE",IF(WEEKDAY(Table2[[#This Row],[GameDate]])=4,"WED",IF(WEEKDAY(Table2[[#This Row],[GameDate]])=5,"THU",IF(WEEKDAY(Table2[[#This Row],[GameDate]])=6,"FRI", "SAT"))))))</f>
        <v>SUN</v>
      </c>
      <c r="AF187" s="2">
        <f>Table2[[#This Row],[ActualAwayScore]]-Table2[[#This Row],[PredictedAwayScore]]</f>
        <v>1</v>
      </c>
      <c r="AG187" s="2">
        <f>Table2[[#This Row],[ActualHomeScore]]-Table2[[#This Row],[PredictedHomeScore]]</f>
        <v>0</v>
      </c>
      <c r="AH187" s="2">
        <f t="shared" si="13"/>
        <v>-5</v>
      </c>
      <c r="AI187" s="2">
        <f t="shared" si="14"/>
        <v>-4</v>
      </c>
    </row>
    <row r="188" spans="1:35" x14ac:dyDescent="0.25">
      <c r="A188" s="4">
        <v>45597</v>
      </c>
      <c r="B188" s="4">
        <v>45599</v>
      </c>
      <c r="C188" s="7" t="s">
        <v>298</v>
      </c>
      <c r="D188" s="2" t="s">
        <v>43</v>
      </c>
      <c r="E188" s="2" t="s">
        <v>22</v>
      </c>
      <c r="F188" s="2">
        <v>3</v>
      </c>
      <c r="G188" s="2">
        <v>4</v>
      </c>
      <c r="H188" s="2" t="str">
        <f t="shared" si="10"/>
        <v>WPG</v>
      </c>
      <c r="I188" s="2" t="s">
        <v>77</v>
      </c>
      <c r="J188" s="2">
        <v>4</v>
      </c>
      <c r="K188" s="2">
        <v>7</v>
      </c>
      <c r="L188" s="2" t="str">
        <f t="shared" si="11"/>
        <v>WPG</v>
      </c>
      <c r="M188" s="2" t="s">
        <v>40</v>
      </c>
      <c r="N188" s="2">
        <f>IF(ISBLANK(Table2[[#This Row],[ActualResult]]), 0, 1)</f>
        <v>1</v>
      </c>
      <c r="O188" s="2" t="str">
        <f>IF(ISBLANK(Table2[[#This Row],[ActualResult]]), "_", IF(Table2[[#This Row],[ActualWinner]]=Table2[[#This Row],[PredictedWinner]], "Y", "N"))</f>
        <v>Y</v>
      </c>
      <c r="P188" s="2" t="str">
        <f>IF(Table2[[#This Row],[ActualAwayScore]]&gt;Table2[[#This Row],[PredictedAwayScore]], "N", IF(ISBLANK(Table2[[#This Row],[ActualResult]]), "_", IF(Table2[[#This Row],[ActualAwayScore]]=Table2[[#This Row],[PredictedAwayScore]], "Y", "N")))</f>
        <v>N</v>
      </c>
      <c r="Q188" s="2" t="str">
        <f>IF(Table2[[#This Row],[ActualHomeScore]]&gt;Table2[[#This Row],[PredictedHomeScore]],"N", IF(ISBLANK(Table2[[#This Row],[ActualResult]]), "_", IF(Table2[[#This Row],[ActualHomeScore]]=Table2[[#This Row],[PredictedHomeScore]], "Y", "N")))</f>
        <v>N</v>
      </c>
      <c r="R188" s="2">
        <v>1</v>
      </c>
      <c r="S188" s="2" t="str">
        <f t="shared" si="12"/>
        <v>TBL</v>
      </c>
      <c r="T188" s="2">
        <f>IF(INDEX(StatsRegularSeason20242025!$A$2:$C$33,MATCH(Table2[[#This Row],[AwayTeam]],StatsRegularSeason20242025!$A$2:$A$33,0),2)=INDEX(StatsRegularSeason20242025!$A$2:$C$33,MATCH(Table2[[#This Row],[HomeTeam]],StatsRegularSeason20242025!$A$2:$A$33,0),2),1,0)</f>
        <v>0</v>
      </c>
      <c r="U188" s="2">
        <f>IF(INDEX(StatsRegularSeason20242025!$A$2:$C$33,MATCH(Table2[[#This Row],[AwayTeam]],StatsRegularSeason20242025!$A$2:$A$33,0),3)=INDEX(StatsRegularSeason20242025!$A$2:$C$33,MATCH(Table2[[#This Row],[HomeTeam]],StatsRegularSeason20242025!$A$2:$A$33,0),3),1,0)</f>
        <v>0</v>
      </c>
      <c r="V188" s="2">
        <f>IF(Table2[[#This Row],[InterConf]]=1,IF(Table2[[#This Row],[InterDiv]]=0, 1, 0), 0)</f>
        <v>0</v>
      </c>
      <c r="W188" s="2">
        <f>IF(INDEX(StatsRegularSeason20242025!$A$2:$C$33,MATCH(Table2[[#This Row],[AwayTeam]],StatsRegularSeason20242025!$A$2:$A$33,0),2)&lt;&gt;INDEX(StatsRegularSeason20242025!$A$2:$C$33,MATCH(Table2[[#This Row],[HomeTeam]],StatsRegularSeason20242025!$A$2:$A$33,0),2),1,0)</f>
        <v>1</v>
      </c>
      <c r="X188" s="2"/>
      <c r="Y188" s="2"/>
      <c r="Z188" s="2">
        <f>IF(AND(Table2[[#This Row],[GameIsOver]]=1,Table2[[#This Row],[ActualHomeScore]]*Table2[[#This Row],[ActualAwayScore]]=0), 1,0)</f>
        <v>0</v>
      </c>
      <c r="AA188" s="2">
        <f>IF(Table2[[#This Row],[GameIsOver]]=0,0, IF(Table2[[#This Row],[ActualWinner]]=Table2[[#This Row],[AwayTeam]], 2, IF(OR(Table2[[#This Row],[ActualResult]]="OT", Table2[[#This Row],[ActualResult]]="SO"), 1, 0)))</f>
        <v>0</v>
      </c>
      <c r="AB188" s="2">
        <f>IF(Table2[[#This Row],[GameIsOver]]= 0, 0, IF(Table2[[#This Row],[ActualWinner]]=Table2[[#This Row],[HomeTeam]], 2, IF(OR(Table2[[#This Row],[ActualResult]]="OT", Table2[[#This Row],[ActualResult]]="SO"), 1, 0)))</f>
        <v>2</v>
      </c>
      <c r="AC188" s="33">
        <f>(($AR$11)*IF(Table2[[#This Row],[CorrectWinnerPrediction]]="Y", 1, 0))+(($AR$12)*IF(Table2[[#This Row],[CorrectAwayScorePrediction]]="Y", 1, 0))+(($AR$13)*IF(Table2[[#This Row],[CorrectHomeScorePrediction]]="Y", 1, 0))</f>
        <v>0.8</v>
      </c>
      <c r="AD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88" s="4" t="str">
        <f>IF(WEEKDAY(Table2[[#This Row],[GameDate]])=1,"SUN",IF(WEEKDAY(Table2[[#This Row],[GameDate]])=2,"MON",IF(WEEKDAY(Table2[[#This Row],[GameDate]])=3,"TUE",IF(WEEKDAY(Table2[[#This Row],[GameDate]])=4,"WED",IF(WEEKDAY(Table2[[#This Row],[GameDate]])=5,"THU",IF(WEEKDAY(Table2[[#This Row],[GameDate]])=6,"FRI", "SAT"))))))</f>
        <v>SUN</v>
      </c>
      <c r="AF188" s="2">
        <f>Table2[[#This Row],[ActualAwayScore]]-Table2[[#This Row],[PredictedAwayScore]]</f>
        <v>1</v>
      </c>
      <c r="AG188" s="2">
        <f>Table2[[#This Row],[ActualHomeScore]]-Table2[[#This Row],[PredictedHomeScore]]</f>
        <v>3</v>
      </c>
      <c r="AH188" s="2">
        <f t="shared" si="13"/>
        <v>-5</v>
      </c>
      <c r="AI188" s="2">
        <f t="shared" si="14"/>
        <v>-4</v>
      </c>
    </row>
    <row r="189" spans="1:35" x14ac:dyDescent="0.25">
      <c r="A189" s="4">
        <v>45597</v>
      </c>
      <c r="B189" s="4">
        <v>45599</v>
      </c>
      <c r="C189" s="7" t="s">
        <v>299</v>
      </c>
      <c r="D189" s="2" t="s">
        <v>12</v>
      </c>
      <c r="E189" s="2" t="s">
        <v>16</v>
      </c>
      <c r="F189" s="2">
        <v>4</v>
      </c>
      <c r="G189" s="2">
        <v>1</v>
      </c>
      <c r="H189" s="2" t="str">
        <f t="shared" si="10"/>
        <v>SEA</v>
      </c>
      <c r="I189" s="2" t="s">
        <v>40</v>
      </c>
      <c r="J189" s="2">
        <v>0</v>
      </c>
      <c r="K189" s="2">
        <v>2</v>
      </c>
      <c r="L189" s="2" t="str">
        <f t="shared" si="11"/>
        <v>BOS</v>
      </c>
      <c r="M189" s="2" t="s">
        <v>40</v>
      </c>
      <c r="N189" s="2">
        <f>IF(ISBLANK(Table2[[#This Row],[ActualResult]]), 0, 1)</f>
        <v>1</v>
      </c>
      <c r="O189" s="2" t="str">
        <f>IF(ISBLANK(Table2[[#This Row],[ActualResult]]), "_", IF(Table2[[#This Row],[ActualWinner]]=Table2[[#This Row],[PredictedWinner]], "Y", "N"))</f>
        <v>N</v>
      </c>
      <c r="P189" s="2" t="str">
        <f>IF(Table2[[#This Row],[ActualAwayScore]]&gt;Table2[[#This Row],[PredictedAwayScore]], "N", IF(ISBLANK(Table2[[#This Row],[ActualResult]]), "_", IF(Table2[[#This Row],[ActualAwayScore]]=Table2[[#This Row],[PredictedAwayScore]], "Y", "N")))</f>
        <v>N</v>
      </c>
      <c r="Q189" s="2" t="str">
        <f>IF(Table2[[#This Row],[ActualHomeScore]]&gt;Table2[[#This Row],[PredictedHomeScore]],"N", IF(ISBLANK(Table2[[#This Row],[ActualResult]]), "_", IF(Table2[[#This Row],[ActualHomeScore]]=Table2[[#This Row],[PredictedHomeScore]], "Y", "N")))</f>
        <v>N</v>
      </c>
      <c r="R189" s="2">
        <v>1</v>
      </c>
      <c r="S189" s="2" t="str">
        <f t="shared" si="12"/>
        <v>SEA</v>
      </c>
      <c r="T189" s="2">
        <f>IF(INDEX(StatsRegularSeason20242025!$A$2:$C$33,MATCH(Table2[[#This Row],[AwayTeam]],StatsRegularSeason20242025!$A$2:$A$33,0),2)=INDEX(StatsRegularSeason20242025!$A$2:$C$33,MATCH(Table2[[#This Row],[HomeTeam]],StatsRegularSeason20242025!$A$2:$A$33,0),2),1,0)</f>
        <v>0</v>
      </c>
      <c r="U189" s="2">
        <f>IF(INDEX(StatsRegularSeason20242025!$A$2:$C$33,MATCH(Table2[[#This Row],[AwayTeam]],StatsRegularSeason20242025!$A$2:$A$33,0),3)=INDEX(StatsRegularSeason20242025!$A$2:$C$33,MATCH(Table2[[#This Row],[HomeTeam]],StatsRegularSeason20242025!$A$2:$A$33,0),3),1,0)</f>
        <v>0</v>
      </c>
      <c r="V189" s="2">
        <f>IF(Table2[[#This Row],[InterConf]]=1,IF(Table2[[#This Row],[InterDiv]]=0, 1, 0), 0)</f>
        <v>0</v>
      </c>
      <c r="W189" s="2">
        <f>IF(INDEX(StatsRegularSeason20242025!$A$2:$C$33,MATCH(Table2[[#This Row],[AwayTeam]],StatsRegularSeason20242025!$A$2:$A$33,0),2)&lt;&gt;INDEX(StatsRegularSeason20242025!$A$2:$C$33,MATCH(Table2[[#This Row],[HomeTeam]],StatsRegularSeason20242025!$A$2:$A$33,0),2),1,0)</f>
        <v>1</v>
      </c>
      <c r="X189" s="2"/>
      <c r="Y189" s="2"/>
      <c r="Z189" s="2">
        <f>IF(AND(Table2[[#This Row],[GameIsOver]]=1,Table2[[#This Row],[ActualHomeScore]]*Table2[[#This Row],[ActualAwayScore]]=0), 1,0)</f>
        <v>1</v>
      </c>
      <c r="AA189" s="2">
        <f>IF(Table2[[#This Row],[GameIsOver]]=0,0, IF(Table2[[#This Row],[ActualWinner]]=Table2[[#This Row],[AwayTeam]], 2, IF(OR(Table2[[#This Row],[ActualResult]]="OT", Table2[[#This Row],[ActualResult]]="SO"), 1, 0)))</f>
        <v>0</v>
      </c>
      <c r="AB189" s="2">
        <f>IF(Table2[[#This Row],[GameIsOver]]= 0, 0, IF(Table2[[#This Row],[ActualWinner]]=Table2[[#This Row],[HomeTeam]], 2, IF(OR(Table2[[#This Row],[ActualResult]]="OT", Table2[[#This Row],[ActualResult]]="SO"), 1, 0)))</f>
        <v>2</v>
      </c>
      <c r="AC189" s="33">
        <f>(($AR$11)*IF(Table2[[#This Row],[CorrectWinnerPrediction]]="Y", 1, 0))+(($AR$12)*IF(Table2[[#This Row],[CorrectAwayScorePrediction]]="Y", 1, 0))+(($AR$13)*IF(Table2[[#This Row],[CorrectHomeScorePrediction]]="Y", 1, 0))</f>
        <v>0</v>
      </c>
      <c r="AD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89" s="4" t="str">
        <f>IF(WEEKDAY(Table2[[#This Row],[GameDate]])=1,"SUN",IF(WEEKDAY(Table2[[#This Row],[GameDate]])=2,"MON",IF(WEEKDAY(Table2[[#This Row],[GameDate]])=3,"TUE",IF(WEEKDAY(Table2[[#This Row],[GameDate]])=4,"WED",IF(WEEKDAY(Table2[[#This Row],[GameDate]])=5,"THU",IF(WEEKDAY(Table2[[#This Row],[GameDate]])=6,"FRI", "SAT"))))))</f>
        <v>SUN</v>
      </c>
      <c r="AF189" s="2">
        <f>Table2[[#This Row],[ActualAwayScore]]-Table2[[#This Row],[PredictedAwayScore]]</f>
        <v>-4</v>
      </c>
      <c r="AG189" s="2">
        <f>Table2[[#This Row],[ActualHomeScore]]-Table2[[#This Row],[PredictedHomeScore]]</f>
        <v>1</v>
      </c>
      <c r="AH189" s="2">
        <f t="shared" si="13"/>
        <v>-5</v>
      </c>
      <c r="AI189" s="2">
        <f t="shared" si="14"/>
        <v>-4</v>
      </c>
    </row>
    <row r="190" spans="1:35" x14ac:dyDescent="0.25">
      <c r="A190" s="4">
        <v>45597</v>
      </c>
      <c r="B190" s="4">
        <v>45599</v>
      </c>
      <c r="C190" s="7" t="s">
        <v>300</v>
      </c>
      <c r="D190" s="2" t="s">
        <v>46</v>
      </c>
      <c r="E190" s="2" t="s">
        <v>44</v>
      </c>
      <c r="F190" s="2">
        <v>6</v>
      </c>
      <c r="G190" s="2">
        <v>5</v>
      </c>
      <c r="H190" s="2" t="str">
        <f t="shared" si="10"/>
        <v>WSH</v>
      </c>
      <c r="I190" s="2" t="s">
        <v>77</v>
      </c>
      <c r="J190" s="2">
        <v>2</v>
      </c>
      <c r="K190" s="2">
        <v>4</v>
      </c>
      <c r="L190" s="2" t="str">
        <f t="shared" si="11"/>
        <v>CAR</v>
      </c>
      <c r="M190" s="2" t="s">
        <v>40</v>
      </c>
      <c r="N190" s="2">
        <f>IF(ISBLANK(Table2[[#This Row],[ActualResult]]), 0, 1)</f>
        <v>1</v>
      </c>
      <c r="O190" s="2" t="str">
        <f>IF(ISBLANK(Table2[[#This Row],[ActualResult]]), "_", IF(Table2[[#This Row],[ActualWinner]]=Table2[[#This Row],[PredictedWinner]], "Y", "N"))</f>
        <v>N</v>
      </c>
      <c r="P190" s="2" t="str">
        <f>IF(Table2[[#This Row],[ActualAwayScore]]&gt;Table2[[#This Row],[PredictedAwayScore]], "N", IF(ISBLANK(Table2[[#This Row],[ActualResult]]), "_", IF(Table2[[#This Row],[ActualAwayScore]]=Table2[[#This Row],[PredictedAwayScore]], "Y", "N")))</f>
        <v>N</v>
      </c>
      <c r="Q190" s="2" t="str">
        <f>IF(Table2[[#This Row],[ActualHomeScore]]&gt;Table2[[#This Row],[PredictedHomeScore]],"N", IF(ISBLANK(Table2[[#This Row],[ActualResult]]), "_", IF(Table2[[#This Row],[ActualHomeScore]]=Table2[[#This Row],[PredictedHomeScore]], "Y", "N")))</f>
        <v>N</v>
      </c>
      <c r="R190" s="2">
        <v>1</v>
      </c>
      <c r="S190" s="2" t="str">
        <f t="shared" si="12"/>
        <v>WSH</v>
      </c>
      <c r="T190" s="2">
        <f>IF(INDEX(StatsRegularSeason20242025!$A$2:$C$33,MATCH(Table2[[#This Row],[AwayTeam]],StatsRegularSeason20242025!$A$2:$A$33,0),2)=INDEX(StatsRegularSeason20242025!$A$2:$C$33,MATCH(Table2[[#This Row],[HomeTeam]],StatsRegularSeason20242025!$A$2:$A$33,0),2),1,0)</f>
        <v>1</v>
      </c>
      <c r="U190" s="2">
        <f>IF(INDEX(StatsRegularSeason20242025!$A$2:$C$33,MATCH(Table2[[#This Row],[AwayTeam]],StatsRegularSeason20242025!$A$2:$A$33,0),3)=INDEX(StatsRegularSeason20242025!$A$2:$C$33,MATCH(Table2[[#This Row],[HomeTeam]],StatsRegularSeason20242025!$A$2:$A$33,0),3),1,0)</f>
        <v>1</v>
      </c>
      <c r="V190" s="2">
        <f>IF(Table2[[#This Row],[InterConf]]=1,IF(Table2[[#This Row],[InterDiv]]=0, 1, 0), 0)</f>
        <v>0</v>
      </c>
      <c r="W190" s="2">
        <f>IF(INDEX(StatsRegularSeason20242025!$A$2:$C$33,MATCH(Table2[[#This Row],[AwayTeam]],StatsRegularSeason20242025!$A$2:$A$33,0),2)&lt;&gt;INDEX(StatsRegularSeason20242025!$A$2:$C$33,MATCH(Table2[[#This Row],[HomeTeam]],StatsRegularSeason20242025!$A$2:$A$33,0),2),1,0)</f>
        <v>0</v>
      </c>
      <c r="X190" s="2"/>
      <c r="Y190" s="2"/>
      <c r="Z190" s="2">
        <f>IF(AND(Table2[[#This Row],[GameIsOver]]=1,Table2[[#This Row],[ActualHomeScore]]*Table2[[#This Row],[ActualAwayScore]]=0), 1,0)</f>
        <v>0</v>
      </c>
      <c r="AA190" s="2">
        <f>IF(Table2[[#This Row],[GameIsOver]]=0,0, IF(Table2[[#This Row],[ActualWinner]]=Table2[[#This Row],[AwayTeam]], 2, IF(OR(Table2[[#This Row],[ActualResult]]="OT", Table2[[#This Row],[ActualResult]]="SO"), 1, 0)))</f>
        <v>0</v>
      </c>
      <c r="AB190" s="2">
        <f>IF(Table2[[#This Row],[GameIsOver]]= 0, 0, IF(Table2[[#This Row],[ActualWinner]]=Table2[[#This Row],[HomeTeam]], 2, IF(OR(Table2[[#This Row],[ActualResult]]="OT", Table2[[#This Row],[ActualResult]]="SO"), 1, 0)))</f>
        <v>2</v>
      </c>
      <c r="AC190" s="33">
        <f>(($AR$11)*IF(Table2[[#This Row],[CorrectWinnerPrediction]]="Y", 1, 0))+(($AR$12)*IF(Table2[[#This Row],[CorrectAwayScorePrediction]]="Y", 1, 0))+(($AR$13)*IF(Table2[[#This Row],[CorrectHomeScorePrediction]]="Y", 1, 0))</f>
        <v>0</v>
      </c>
      <c r="AD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0" s="4" t="str">
        <f>IF(WEEKDAY(Table2[[#This Row],[GameDate]])=1,"SUN",IF(WEEKDAY(Table2[[#This Row],[GameDate]])=2,"MON",IF(WEEKDAY(Table2[[#This Row],[GameDate]])=3,"TUE",IF(WEEKDAY(Table2[[#This Row],[GameDate]])=4,"WED",IF(WEEKDAY(Table2[[#This Row],[GameDate]])=5,"THU",IF(WEEKDAY(Table2[[#This Row],[GameDate]])=6,"FRI", "SAT"))))))</f>
        <v>SUN</v>
      </c>
      <c r="AF190" s="2">
        <f>Table2[[#This Row],[ActualAwayScore]]-Table2[[#This Row],[PredictedAwayScore]]</f>
        <v>-4</v>
      </c>
      <c r="AG190" s="2">
        <f>Table2[[#This Row],[ActualHomeScore]]-Table2[[#This Row],[PredictedHomeScore]]</f>
        <v>-1</v>
      </c>
      <c r="AH190" s="2">
        <f t="shared" si="13"/>
        <v>-5</v>
      </c>
      <c r="AI190" s="2">
        <f t="shared" si="14"/>
        <v>-4</v>
      </c>
    </row>
    <row r="191" spans="1:35" x14ac:dyDescent="0.25">
      <c r="A191" s="4">
        <v>45597</v>
      </c>
      <c r="B191" s="4">
        <v>45599</v>
      </c>
      <c r="C191" s="7" t="s">
        <v>301</v>
      </c>
      <c r="D191" s="2" t="s">
        <v>18</v>
      </c>
      <c r="E191" s="2" t="s">
        <v>37</v>
      </c>
      <c r="F191" s="2">
        <v>2</v>
      </c>
      <c r="G191" s="2">
        <v>4</v>
      </c>
      <c r="H191" s="2" t="str">
        <f t="shared" si="10"/>
        <v>MIN</v>
      </c>
      <c r="I191" s="2" t="s">
        <v>40</v>
      </c>
      <c r="J191" s="2">
        <v>1</v>
      </c>
      <c r="K191" s="2">
        <v>2</v>
      </c>
      <c r="L191" s="2" t="str">
        <f t="shared" si="11"/>
        <v>MIN</v>
      </c>
      <c r="M191" s="2" t="s">
        <v>77</v>
      </c>
      <c r="N191" s="2">
        <f>IF(ISBLANK(Table2[[#This Row],[ActualResult]]), 0, 1)</f>
        <v>1</v>
      </c>
      <c r="O191" s="2" t="str">
        <f>IF(ISBLANK(Table2[[#This Row],[ActualResult]]), "_", IF(Table2[[#This Row],[ActualWinner]]=Table2[[#This Row],[PredictedWinner]], "Y", "N"))</f>
        <v>Y</v>
      </c>
      <c r="P191" s="2" t="str">
        <f>IF(Table2[[#This Row],[ActualAwayScore]]&gt;Table2[[#This Row],[PredictedAwayScore]], "N", IF(ISBLANK(Table2[[#This Row],[ActualResult]]), "_", IF(Table2[[#This Row],[ActualAwayScore]]=Table2[[#This Row],[PredictedAwayScore]], "Y", "N")))</f>
        <v>N</v>
      </c>
      <c r="Q191" s="2" t="str">
        <f>IF(Table2[[#This Row],[ActualHomeScore]]&gt;Table2[[#This Row],[PredictedHomeScore]],"N", IF(ISBLANK(Table2[[#This Row],[ActualResult]]), "_", IF(Table2[[#This Row],[ActualHomeScore]]=Table2[[#This Row],[PredictedHomeScore]], "Y", "N")))</f>
        <v>N</v>
      </c>
      <c r="R191" s="2">
        <v>1</v>
      </c>
      <c r="S191" s="2" t="str">
        <f t="shared" si="12"/>
        <v>TOR</v>
      </c>
      <c r="T191" s="2">
        <f>IF(INDEX(StatsRegularSeason20242025!$A$2:$C$33,MATCH(Table2[[#This Row],[AwayTeam]],StatsRegularSeason20242025!$A$2:$A$33,0),2)=INDEX(StatsRegularSeason20242025!$A$2:$C$33,MATCH(Table2[[#This Row],[HomeTeam]],StatsRegularSeason20242025!$A$2:$A$33,0),2),1,0)</f>
        <v>0</v>
      </c>
      <c r="U191" s="2">
        <f>IF(INDEX(StatsRegularSeason20242025!$A$2:$C$33,MATCH(Table2[[#This Row],[AwayTeam]],StatsRegularSeason20242025!$A$2:$A$33,0),3)=INDEX(StatsRegularSeason20242025!$A$2:$C$33,MATCH(Table2[[#This Row],[HomeTeam]],StatsRegularSeason20242025!$A$2:$A$33,0),3),1,0)</f>
        <v>0</v>
      </c>
      <c r="V191" s="2">
        <f>IF(Table2[[#This Row],[InterConf]]=1,IF(Table2[[#This Row],[InterDiv]]=0, 1, 0), 0)</f>
        <v>0</v>
      </c>
      <c r="W191" s="2">
        <f>IF(INDEX(StatsRegularSeason20242025!$A$2:$C$33,MATCH(Table2[[#This Row],[AwayTeam]],StatsRegularSeason20242025!$A$2:$A$33,0),2)&lt;&gt;INDEX(StatsRegularSeason20242025!$A$2:$C$33,MATCH(Table2[[#This Row],[HomeTeam]],StatsRegularSeason20242025!$A$2:$A$33,0),2),1,0)</f>
        <v>1</v>
      </c>
      <c r="X191" s="2"/>
      <c r="Y191" s="2"/>
      <c r="Z191" s="2">
        <f>IF(AND(Table2[[#This Row],[GameIsOver]]=1,Table2[[#This Row],[ActualHomeScore]]*Table2[[#This Row],[ActualAwayScore]]=0), 1,0)</f>
        <v>0</v>
      </c>
      <c r="AA191" s="2">
        <f>IF(Table2[[#This Row],[GameIsOver]]=0,0, IF(Table2[[#This Row],[ActualWinner]]=Table2[[#This Row],[AwayTeam]], 2, IF(OR(Table2[[#This Row],[ActualResult]]="OT", Table2[[#This Row],[ActualResult]]="SO"), 1, 0)))</f>
        <v>1</v>
      </c>
      <c r="AB191" s="2">
        <f>IF(Table2[[#This Row],[GameIsOver]]= 0, 0, IF(Table2[[#This Row],[ActualWinner]]=Table2[[#This Row],[HomeTeam]], 2, IF(OR(Table2[[#This Row],[ActualResult]]="OT", Table2[[#This Row],[ActualResult]]="SO"), 1, 0)))</f>
        <v>2</v>
      </c>
      <c r="AC191" s="33">
        <f>(($AR$11)*IF(Table2[[#This Row],[CorrectWinnerPrediction]]="Y", 1, 0))+(($AR$12)*IF(Table2[[#This Row],[CorrectAwayScorePrediction]]="Y", 1, 0))+(($AR$13)*IF(Table2[[#This Row],[CorrectHomeScorePrediction]]="Y", 1, 0))</f>
        <v>0.8</v>
      </c>
      <c r="AD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1" s="4" t="str">
        <f>IF(WEEKDAY(Table2[[#This Row],[GameDate]])=1,"SUN",IF(WEEKDAY(Table2[[#This Row],[GameDate]])=2,"MON",IF(WEEKDAY(Table2[[#This Row],[GameDate]])=3,"TUE",IF(WEEKDAY(Table2[[#This Row],[GameDate]])=4,"WED",IF(WEEKDAY(Table2[[#This Row],[GameDate]])=5,"THU",IF(WEEKDAY(Table2[[#This Row],[GameDate]])=6,"FRI", "SAT"))))))</f>
        <v>SUN</v>
      </c>
      <c r="AF191" s="2">
        <f>Table2[[#This Row],[ActualAwayScore]]-Table2[[#This Row],[PredictedAwayScore]]</f>
        <v>-1</v>
      </c>
      <c r="AG191" s="2">
        <f>Table2[[#This Row],[ActualHomeScore]]-Table2[[#This Row],[PredictedHomeScore]]</f>
        <v>-2</v>
      </c>
      <c r="AH191" s="2">
        <f t="shared" si="13"/>
        <v>-5</v>
      </c>
      <c r="AI191" s="2">
        <f t="shared" si="14"/>
        <v>-4</v>
      </c>
    </row>
    <row r="192" spans="1:35" x14ac:dyDescent="0.25">
      <c r="A192" s="4">
        <v>45597</v>
      </c>
      <c r="B192" s="4">
        <v>45599</v>
      </c>
      <c r="C192" s="7" t="s">
        <v>302</v>
      </c>
      <c r="D192" s="2" t="s">
        <v>23</v>
      </c>
      <c r="E192" s="2" t="s">
        <v>24</v>
      </c>
      <c r="F192" s="2">
        <v>3</v>
      </c>
      <c r="G192" s="2">
        <v>5</v>
      </c>
      <c r="H192" s="2" t="str">
        <f t="shared" si="10"/>
        <v>CGY</v>
      </c>
      <c r="I192" s="2" t="s">
        <v>40</v>
      </c>
      <c r="J192" s="2">
        <v>4</v>
      </c>
      <c r="K192" s="2">
        <v>2</v>
      </c>
      <c r="L192" s="2" t="str">
        <f t="shared" si="11"/>
        <v>EDM</v>
      </c>
      <c r="M192" s="2" t="s">
        <v>40</v>
      </c>
      <c r="N192" s="2">
        <f>IF(ISBLANK(Table2[[#This Row],[ActualResult]]), 0, 1)</f>
        <v>1</v>
      </c>
      <c r="O192" s="2" t="str">
        <f>IF(ISBLANK(Table2[[#This Row],[ActualResult]]), "_", IF(Table2[[#This Row],[ActualWinner]]=Table2[[#This Row],[PredictedWinner]], "Y", "N"))</f>
        <v>N</v>
      </c>
      <c r="P192" s="2" t="str">
        <f>IF(Table2[[#This Row],[ActualAwayScore]]&gt;Table2[[#This Row],[PredictedAwayScore]], "N", IF(ISBLANK(Table2[[#This Row],[ActualResult]]), "_", IF(Table2[[#This Row],[ActualAwayScore]]=Table2[[#This Row],[PredictedAwayScore]], "Y", "N")))</f>
        <v>N</v>
      </c>
      <c r="Q192" s="2" t="str">
        <f>IF(Table2[[#This Row],[ActualHomeScore]]&gt;Table2[[#This Row],[PredictedHomeScore]],"N", IF(ISBLANK(Table2[[#This Row],[ActualResult]]), "_", IF(Table2[[#This Row],[ActualHomeScore]]=Table2[[#This Row],[PredictedHomeScore]], "Y", "N")))</f>
        <v>N</v>
      </c>
      <c r="R192" s="2">
        <v>1</v>
      </c>
      <c r="S192" s="2" t="str">
        <f t="shared" si="12"/>
        <v>CGY</v>
      </c>
      <c r="T192" s="2">
        <f>IF(INDEX(StatsRegularSeason20242025!$A$2:$C$33,MATCH(Table2[[#This Row],[AwayTeam]],StatsRegularSeason20242025!$A$2:$A$33,0),2)=INDEX(StatsRegularSeason20242025!$A$2:$C$33,MATCH(Table2[[#This Row],[HomeTeam]],StatsRegularSeason20242025!$A$2:$A$33,0),2),1,0)</f>
        <v>1</v>
      </c>
      <c r="U192" s="2">
        <f>IF(INDEX(StatsRegularSeason20242025!$A$2:$C$33,MATCH(Table2[[#This Row],[AwayTeam]],StatsRegularSeason20242025!$A$2:$A$33,0),3)=INDEX(StatsRegularSeason20242025!$A$2:$C$33,MATCH(Table2[[#This Row],[HomeTeam]],StatsRegularSeason20242025!$A$2:$A$33,0),3),1,0)</f>
        <v>1</v>
      </c>
      <c r="V192" s="2">
        <f>IF(Table2[[#This Row],[InterConf]]=1,IF(Table2[[#This Row],[InterDiv]]=0, 1, 0), 0)</f>
        <v>0</v>
      </c>
      <c r="W192" s="2">
        <f>IF(INDEX(StatsRegularSeason20242025!$A$2:$C$33,MATCH(Table2[[#This Row],[AwayTeam]],StatsRegularSeason20242025!$A$2:$A$33,0),2)&lt;&gt;INDEX(StatsRegularSeason20242025!$A$2:$C$33,MATCH(Table2[[#This Row],[HomeTeam]],StatsRegularSeason20242025!$A$2:$A$33,0),2),1,0)</f>
        <v>0</v>
      </c>
      <c r="X192" s="2"/>
      <c r="Y192" s="2"/>
      <c r="Z192" s="2">
        <f>IF(AND(Table2[[#This Row],[GameIsOver]]=1,Table2[[#This Row],[ActualHomeScore]]*Table2[[#This Row],[ActualAwayScore]]=0), 1,0)</f>
        <v>0</v>
      </c>
      <c r="AA192" s="2">
        <f>IF(Table2[[#This Row],[GameIsOver]]=0,0, IF(Table2[[#This Row],[ActualWinner]]=Table2[[#This Row],[AwayTeam]], 2, IF(OR(Table2[[#This Row],[ActualResult]]="OT", Table2[[#This Row],[ActualResult]]="SO"), 1, 0)))</f>
        <v>2</v>
      </c>
      <c r="AB192" s="2">
        <f>IF(Table2[[#This Row],[GameIsOver]]= 0, 0, IF(Table2[[#This Row],[ActualWinner]]=Table2[[#This Row],[HomeTeam]], 2, IF(OR(Table2[[#This Row],[ActualResult]]="OT", Table2[[#This Row],[ActualResult]]="SO"), 1, 0)))</f>
        <v>0</v>
      </c>
      <c r="AC192" s="33">
        <f>(($AR$11)*IF(Table2[[#This Row],[CorrectWinnerPrediction]]="Y", 1, 0))+(($AR$12)*IF(Table2[[#This Row],[CorrectAwayScorePrediction]]="Y", 1, 0))+(($AR$13)*IF(Table2[[#This Row],[CorrectHomeScorePrediction]]="Y", 1, 0))</f>
        <v>0</v>
      </c>
      <c r="AD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2" s="4" t="str">
        <f>IF(WEEKDAY(Table2[[#This Row],[GameDate]])=1,"SUN",IF(WEEKDAY(Table2[[#This Row],[GameDate]])=2,"MON",IF(WEEKDAY(Table2[[#This Row],[GameDate]])=3,"TUE",IF(WEEKDAY(Table2[[#This Row],[GameDate]])=4,"WED",IF(WEEKDAY(Table2[[#This Row],[GameDate]])=5,"THU",IF(WEEKDAY(Table2[[#This Row],[GameDate]])=6,"FRI", "SAT"))))))</f>
        <v>SUN</v>
      </c>
      <c r="AF192" s="2">
        <f>Table2[[#This Row],[ActualAwayScore]]-Table2[[#This Row],[PredictedAwayScore]]</f>
        <v>1</v>
      </c>
      <c r="AG192" s="2">
        <f>Table2[[#This Row],[ActualHomeScore]]-Table2[[#This Row],[PredictedHomeScore]]</f>
        <v>-3</v>
      </c>
      <c r="AH192" s="2">
        <f t="shared" si="13"/>
        <v>-5</v>
      </c>
      <c r="AI192" s="2">
        <f t="shared" si="14"/>
        <v>-4</v>
      </c>
    </row>
    <row r="193" spans="1:35" x14ac:dyDescent="0.25">
      <c r="A193" s="5">
        <v>45597</v>
      </c>
      <c r="B193" s="5">
        <v>45599</v>
      </c>
      <c r="C193" s="8" t="s">
        <v>303</v>
      </c>
      <c r="D193" s="3" t="s">
        <v>17</v>
      </c>
      <c r="E193" s="3" t="s">
        <v>47</v>
      </c>
      <c r="F193" s="3">
        <v>3</v>
      </c>
      <c r="G193" s="3">
        <v>4</v>
      </c>
      <c r="H193" s="3" t="str">
        <f t="shared" si="10"/>
        <v>ANA</v>
      </c>
      <c r="I193" s="3" t="s">
        <v>40</v>
      </c>
      <c r="J193" s="3">
        <v>4</v>
      </c>
      <c r="K193" s="3">
        <v>2</v>
      </c>
      <c r="L193" s="2" t="str">
        <f t="shared" si="11"/>
        <v>CHI</v>
      </c>
      <c r="M193" s="3" t="s">
        <v>40</v>
      </c>
      <c r="N193" s="3">
        <f>IF(ISBLANK(Table2[[#This Row],[ActualResult]]), 0, 1)</f>
        <v>1</v>
      </c>
      <c r="O193" s="3" t="str">
        <f>IF(ISBLANK(Table2[[#This Row],[ActualResult]]), "_", IF(Table2[[#This Row],[ActualWinner]]=Table2[[#This Row],[PredictedWinner]], "Y", "N"))</f>
        <v>N</v>
      </c>
      <c r="P193" s="3" t="str">
        <f>IF(Table2[[#This Row],[ActualAwayScore]]&gt;Table2[[#This Row],[PredictedAwayScore]], "N", IF(ISBLANK(Table2[[#This Row],[ActualResult]]), "_", IF(Table2[[#This Row],[ActualAwayScore]]=Table2[[#This Row],[PredictedAwayScore]], "Y", "N")))</f>
        <v>N</v>
      </c>
      <c r="Q193" s="3" t="str">
        <f>IF(Table2[[#This Row],[ActualHomeScore]]&gt;Table2[[#This Row],[PredictedHomeScore]],"N", IF(ISBLANK(Table2[[#This Row],[ActualResult]]), "_", IF(Table2[[#This Row],[ActualHomeScore]]=Table2[[#This Row],[PredictedHomeScore]], "Y", "N")))</f>
        <v>N</v>
      </c>
      <c r="R193" s="2">
        <v>1</v>
      </c>
      <c r="S193" s="2" t="str">
        <f t="shared" si="12"/>
        <v>ANA</v>
      </c>
      <c r="T193" s="2">
        <f>IF(INDEX(StatsRegularSeason20242025!$A$2:$C$33,MATCH(Table2[[#This Row],[AwayTeam]],StatsRegularSeason20242025!$A$2:$A$33,0),2)=INDEX(StatsRegularSeason20242025!$A$2:$C$33,MATCH(Table2[[#This Row],[HomeTeam]],StatsRegularSeason20242025!$A$2:$A$33,0),2),1,0)</f>
        <v>1</v>
      </c>
      <c r="U193" s="2">
        <f>IF(INDEX(StatsRegularSeason20242025!$A$2:$C$33,MATCH(Table2[[#This Row],[AwayTeam]],StatsRegularSeason20242025!$A$2:$A$33,0),3)=INDEX(StatsRegularSeason20242025!$A$2:$C$33,MATCH(Table2[[#This Row],[HomeTeam]],StatsRegularSeason20242025!$A$2:$A$33,0),3),1,0)</f>
        <v>0</v>
      </c>
      <c r="V193" s="2">
        <f>IF(Table2[[#This Row],[InterConf]]=1,IF(Table2[[#This Row],[InterDiv]]=0, 1, 0), 0)</f>
        <v>1</v>
      </c>
      <c r="W193" s="2">
        <f>IF(INDEX(StatsRegularSeason20242025!$A$2:$C$33,MATCH(Table2[[#This Row],[AwayTeam]],StatsRegularSeason20242025!$A$2:$A$33,0),2)&lt;&gt;INDEX(StatsRegularSeason20242025!$A$2:$C$33,MATCH(Table2[[#This Row],[HomeTeam]],StatsRegularSeason20242025!$A$2:$A$33,0),2),1,0)</f>
        <v>0</v>
      </c>
      <c r="X193" s="2"/>
      <c r="Y193" s="2"/>
      <c r="Z193" s="2">
        <f>IF(AND(Table2[[#This Row],[GameIsOver]]=1,Table2[[#This Row],[ActualHomeScore]]*Table2[[#This Row],[ActualAwayScore]]=0), 1,0)</f>
        <v>0</v>
      </c>
      <c r="AA193" s="2">
        <f>IF(Table2[[#This Row],[GameIsOver]]=0,0, IF(Table2[[#This Row],[ActualWinner]]=Table2[[#This Row],[AwayTeam]], 2, IF(OR(Table2[[#This Row],[ActualResult]]="OT", Table2[[#This Row],[ActualResult]]="SO"), 1, 0)))</f>
        <v>2</v>
      </c>
      <c r="AB193" s="2">
        <f>IF(Table2[[#This Row],[GameIsOver]]= 0, 0, IF(Table2[[#This Row],[ActualWinner]]=Table2[[#This Row],[HomeTeam]], 2, IF(OR(Table2[[#This Row],[ActualResult]]="OT", Table2[[#This Row],[ActualResult]]="SO"), 1, 0)))</f>
        <v>0</v>
      </c>
      <c r="AC193" s="33">
        <f>(($AR$11)*IF(Table2[[#This Row],[CorrectWinnerPrediction]]="Y", 1, 0))+(($AR$12)*IF(Table2[[#This Row],[CorrectAwayScorePrediction]]="Y", 1, 0))+(($AR$13)*IF(Table2[[#This Row],[CorrectHomeScorePrediction]]="Y", 1, 0))</f>
        <v>0</v>
      </c>
      <c r="AD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3" s="5" t="str">
        <f>IF(WEEKDAY(Table2[[#This Row],[GameDate]])=1,"SUN",IF(WEEKDAY(Table2[[#This Row],[GameDate]])=2,"MON",IF(WEEKDAY(Table2[[#This Row],[GameDate]])=3,"TUE",IF(WEEKDAY(Table2[[#This Row],[GameDate]])=4,"WED",IF(WEEKDAY(Table2[[#This Row],[GameDate]])=5,"THU",IF(WEEKDAY(Table2[[#This Row],[GameDate]])=6,"FRI", "SAT"))))))</f>
        <v>SUN</v>
      </c>
      <c r="AF193" s="2">
        <f>Table2[[#This Row],[ActualAwayScore]]-Table2[[#This Row],[PredictedAwayScore]]</f>
        <v>1</v>
      </c>
      <c r="AG193" s="2">
        <f>Table2[[#This Row],[ActualHomeScore]]-Table2[[#This Row],[PredictedHomeScore]]</f>
        <v>-2</v>
      </c>
      <c r="AH193" s="2">
        <f t="shared" si="13"/>
        <v>-5</v>
      </c>
      <c r="AI193" s="2">
        <f t="shared" si="14"/>
        <v>-4</v>
      </c>
    </row>
    <row r="194" spans="1:35" x14ac:dyDescent="0.25">
      <c r="A194" s="4">
        <v>45600</v>
      </c>
      <c r="B194" s="4">
        <v>45600</v>
      </c>
      <c r="C194" s="7" t="s">
        <v>304</v>
      </c>
      <c r="D194" s="2" t="s">
        <v>28</v>
      </c>
      <c r="E194" s="2" t="s">
        <v>35</v>
      </c>
      <c r="F194" s="2">
        <v>3</v>
      </c>
      <c r="G194" s="2">
        <v>4</v>
      </c>
      <c r="H194" s="2" t="str">
        <f t="shared" si="10"/>
        <v>NSH</v>
      </c>
      <c r="I194" s="2" t="s">
        <v>77</v>
      </c>
      <c r="J194" s="2">
        <v>3</v>
      </c>
      <c r="K194" s="2">
        <v>0</v>
      </c>
      <c r="L194" s="13" t="str">
        <f t="shared" si="11"/>
        <v>LAK</v>
      </c>
      <c r="M194" s="2" t="s">
        <v>40</v>
      </c>
      <c r="N194" s="2">
        <f>IF(ISBLANK(Table2[[#This Row],[ActualResult]]), 0, 1)</f>
        <v>1</v>
      </c>
      <c r="O194" s="2" t="str">
        <f>IF(ISBLANK(Table2[[#This Row],[ActualResult]]), "_", IF(Table2[[#This Row],[ActualWinner]]=Table2[[#This Row],[PredictedWinner]], "Y", "N"))</f>
        <v>N</v>
      </c>
      <c r="P194" s="2" t="str">
        <f>IF(Table2[[#This Row],[ActualAwayScore]]&gt;Table2[[#This Row],[PredictedAwayScore]], "N", IF(ISBLANK(Table2[[#This Row],[ActualResult]]), "_", IF(Table2[[#This Row],[ActualAwayScore]]=Table2[[#This Row],[PredictedAwayScore]], "Y", "N")))</f>
        <v>Y</v>
      </c>
      <c r="Q194" s="2" t="str">
        <f>IF(Table2[[#This Row],[ActualHomeScore]]&gt;Table2[[#This Row],[PredictedHomeScore]],"N", IF(ISBLANK(Table2[[#This Row],[ActualResult]]), "_", IF(Table2[[#This Row],[ActualHomeScore]]=Table2[[#This Row],[PredictedHomeScore]], "Y", "N")))</f>
        <v>N</v>
      </c>
      <c r="R194" s="2">
        <v>1</v>
      </c>
      <c r="S194" s="2" t="str">
        <f t="shared" si="12"/>
        <v>NSH</v>
      </c>
      <c r="T194" s="2">
        <f>IF(INDEX(StatsRegularSeason20242025!$A$2:$C$33,MATCH(Table2[[#This Row],[AwayTeam]],StatsRegularSeason20242025!$A$2:$A$33,0),2)=INDEX(StatsRegularSeason20242025!$A$2:$C$33,MATCH(Table2[[#This Row],[HomeTeam]],StatsRegularSeason20242025!$A$2:$A$33,0),2),1,0)</f>
        <v>1</v>
      </c>
      <c r="U194" s="2">
        <f>IF(INDEX(StatsRegularSeason20242025!$A$2:$C$33,MATCH(Table2[[#This Row],[AwayTeam]],StatsRegularSeason20242025!$A$2:$A$33,0),3)=INDEX(StatsRegularSeason20242025!$A$2:$C$33,MATCH(Table2[[#This Row],[HomeTeam]],StatsRegularSeason20242025!$A$2:$A$33,0),3),1,0)</f>
        <v>0</v>
      </c>
      <c r="V194" s="2">
        <f>IF(Table2[[#This Row],[InterConf]]=1,IF(Table2[[#This Row],[InterDiv]]=0, 1, 0), 0)</f>
        <v>1</v>
      </c>
      <c r="W194" s="2">
        <f>IF(INDEX(StatsRegularSeason20242025!$A$2:$C$33,MATCH(Table2[[#This Row],[AwayTeam]],StatsRegularSeason20242025!$A$2:$A$33,0),2)&lt;&gt;INDEX(StatsRegularSeason20242025!$A$2:$C$33,MATCH(Table2[[#This Row],[HomeTeam]],StatsRegularSeason20242025!$A$2:$A$33,0),2),1,0)</f>
        <v>0</v>
      </c>
      <c r="X194" s="2"/>
      <c r="Y194" s="2"/>
      <c r="Z194" s="2">
        <f>IF(AND(Table2[[#This Row],[GameIsOver]]=1,Table2[[#This Row],[ActualHomeScore]]*Table2[[#This Row],[ActualAwayScore]]=0), 1,0)</f>
        <v>1</v>
      </c>
      <c r="AA194" s="2">
        <f>IF(Table2[[#This Row],[GameIsOver]]=0,0, IF(Table2[[#This Row],[ActualWinner]]=Table2[[#This Row],[AwayTeam]], 2, IF(OR(Table2[[#This Row],[ActualResult]]="OT", Table2[[#This Row],[ActualResult]]="SO"), 1, 0)))</f>
        <v>2</v>
      </c>
      <c r="AB194" s="2">
        <f>IF(Table2[[#This Row],[GameIsOver]]= 0, 0, IF(Table2[[#This Row],[ActualWinner]]=Table2[[#This Row],[HomeTeam]], 2, IF(OR(Table2[[#This Row],[ActualResult]]="OT", Table2[[#This Row],[ActualResult]]="SO"), 1, 0)))</f>
        <v>0</v>
      </c>
      <c r="AC194" s="33">
        <f>(($AR$11)*IF(Table2[[#This Row],[CorrectWinnerPrediction]]="Y", 1, 0))+(($AR$12)*IF(Table2[[#This Row],[CorrectAwayScorePrediction]]="Y", 1, 0))+(($AR$13)*IF(Table2[[#This Row],[CorrectHomeScorePrediction]]="Y", 1, 0))</f>
        <v>0.1</v>
      </c>
      <c r="AD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194" s="4" t="str">
        <f>IF(WEEKDAY(Table2[[#This Row],[GameDate]])=1,"SUN",IF(WEEKDAY(Table2[[#This Row],[GameDate]])=2,"MON",IF(WEEKDAY(Table2[[#This Row],[GameDate]])=3,"TUE",IF(WEEKDAY(Table2[[#This Row],[GameDate]])=4,"WED",IF(WEEKDAY(Table2[[#This Row],[GameDate]])=5,"THU",IF(WEEKDAY(Table2[[#This Row],[GameDate]])=6,"FRI", "SAT"))))))</f>
        <v>MON</v>
      </c>
      <c r="AF194" s="2">
        <f>Table2[[#This Row],[ActualAwayScore]]-Table2[[#This Row],[PredictedAwayScore]]</f>
        <v>0</v>
      </c>
      <c r="AG194" s="2">
        <f>Table2[[#This Row],[ActualHomeScore]]-Table2[[#This Row],[PredictedHomeScore]]</f>
        <v>-4</v>
      </c>
      <c r="AH194" s="2">
        <f t="shared" si="13"/>
        <v>-1</v>
      </c>
      <c r="AI194" s="2">
        <f t="shared" si="14"/>
        <v>-6</v>
      </c>
    </row>
    <row r="195" spans="1:35" x14ac:dyDescent="0.25">
      <c r="A195" s="5">
        <v>45600</v>
      </c>
      <c r="B195" s="5">
        <v>45600</v>
      </c>
      <c r="C195" s="8" t="s">
        <v>305</v>
      </c>
      <c r="D195" s="3" t="s">
        <v>32</v>
      </c>
      <c r="E195" s="3" t="s">
        <v>23</v>
      </c>
      <c r="F195" s="3">
        <v>4</v>
      </c>
      <c r="G195" s="3">
        <v>2</v>
      </c>
      <c r="H195" s="3" t="str">
        <f t="shared" ref="H195:H258" si="15">IF(AND(ISBLANK($F195),ISBLANK($G195)),"_",IF($F195&gt;$G195,$D195,$E195))</f>
        <v>NJD</v>
      </c>
      <c r="I195" s="3" t="s">
        <v>40</v>
      </c>
      <c r="J195" s="3">
        <v>3</v>
      </c>
      <c r="K195" s="3">
        <v>0</v>
      </c>
      <c r="L195" s="2" t="str">
        <f t="shared" ref="L195:L258" si="16">IF(OR($J195=$K195,AND(ISBLANK($J195),ISBLANK($K195))),"_",IF($J195&gt;$K195,$D195,$E195))</f>
        <v>NJD</v>
      </c>
      <c r="M195" s="3" t="s">
        <v>40</v>
      </c>
      <c r="N195" s="3">
        <f>IF(ISBLANK(Table2[[#This Row],[ActualResult]]), 0, 1)</f>
        <v>1</v>
      </c>
      <c r="O195" s="3" t="str">
        <f>IF(ISBLANK(Table2[[#This Row],[ActualResult]]), "_", IF(Table2[[#This Row],[ActualWinner]]=Table2[[#This Row],[PredictedWinner]], "Y", "N"))</f>
        <v>Y</v>
      </c>
      <c r="P195" s="3" t="str">
        <f>IF(Table2[[#This Row],[ActualAwayScore]]&gt;Table2[[#This Row],[PredictedAwayScore]], "N", IF(ISBLANK(Table2[[#This Row],[ActualResult]]), "_", IF(Table2[[#This Row],[ActualAwayScore]]=Table2[[#This Row],[PredictedAwayScore]], "Y", "N")))</f>
        <v>N</v>
      </c>
      <c r="Q195" s="3" t="str">
        <f>IF(Table2[[#This Row],[ActualHomeScore]]&gt;Table2[[#This Row],[PredictedHomeScore]],"N", IF(ISBLANK(Table2[[#This Row],[ActualResult]]), "_", IF(Table2[[#This Row],[ActualHomeScore]]=Table2[[#This Row],[PredictedHomeScore]], "Y", "N")))</f>
        <v>N</v>
      </c>
      <c r="R195" s="2">
        <v>1</v>
      </c>
      <c r="S195" s="2" t="str">
        <f t="shared" ref="S195:S258" si="17">IF($L195="_", "_", IF($L195=$D195,$E195,$D195))</f>
        <v>EDM</v>
      </c>
      <c r="T195" s="2">
        <f>IF(INDEX(StatsRegularSeason20242025!$A$2:$C$33,MATCH(Table2[[#This Row],[AwayTeam]],StatsRegularSeason20242025!$A$2:$A$33,0),2)=INDEX(StatsRegularSeason20242025!$A$2:$C$33,MATCH(Table2[[#This Row],[HomeTeam]],StatsRegularSeason20242025!$A$2:$A$33,0),2),1,0)</f>
        <v>0</v>
      </c>
      <c r="U195" s="2">
        <f>IF(INDEX(StatsRegularSeason20242025!$A$2:$C$33,MATCH(Table2[[#This Row],[AwayTeam]],StatsRegularSeason20242025!$A$2:$A$33,0),3)=INDEX(StatsRegularSeason20242025!$A$2:$C$33,MATCH(Table2[[#This Row],[HomeTeam]],StatsRegularSeason20242025!$A$2:$A$33,0),3),1,0)</f>
        <v>0</v>
      </c>
      <c r="V195" s="2">
        <f>IF(Table2[[#This Row],[InterConf]]=1,IF(Table2[[#This Row],[InterDiv]]=0, 1, 0), 0)</f>
        <v>0</v>
      </c>
      <c r="W195" s="2">
        <f>IF(INDEX(StatsRegularSeason20242025!$A$2:$C$33,MATCH(Table2[[#This Row],[AwayTeam]],StatsRegularSeason20242025!$A$2:$A$33,0),2)&lt;&gt;INDEX(StatsRegularSeason20242025!$A$2:$C$33,MATCH(Table2[[#This Row],[HomeTeam]],StatsRegularSeason20242025!$A$2:$A$33,0),2),1,0)</f>
        <v>1</v>
      </c>
      <c r="X195" s="2" t="s">
        <v>1799</v>
      </c>
      <c r="Y195" s="2"/>
      <c r="Z195" s="2">
        <f>IF(AND(Table2[[#This Row],[GameIsOver]]=1,Table2[[#This Row],[ActualHomeScore]]*Table2[[#This Row],[ActualAwayScore]]=0), 1,0)</f>
        <v>1</v>
      </c>
      <c r="AA195" s="2">
        <f>IF(Table2[[#This Row],[GameIsOver]]=0,0, IF(Table2[[#This Row],[ActualWinner]]=Table2[[#This Row],[AwayTeam]], 2, IF(OR(Table2[[#This Row],[ActualResult]]="OT", Table2[[#This Row],[ActualResult]]="SO"), 1, 0)))</f>
        <v>2</v>
      </c>
      <c r="AB195" s="2">
        <f>IF(Table2[[#This Row],[GameIsOver]]= 0, 0, IF(Table2[[#This Row],[ActualWinner]]=Table2[[#This Row],[HomeTeam]], 2, IF(OR(Table2[[#This Row],[ActualResult]]="OT", Table2[[#This Row],[ActualResult]]="SO"), 1, 0)))</f>
        <v>0</v>
      </c>
      <c r="AC195" s="33">
        <f>(($AR$11)*IF(Table2[[#This Row],[CorrectWinnerPrediction]]="Y", 1, 0))+(($AR$12)*IF(Table2[[#This Row],[CorrectAwayScorePrediction]]="Y", 1, 0))+(($AR$13)*IF(Table2[[#This Row],[CorrectHomeScorePrediction]]="Y", 1, 0))</f>
        <v>0.8</v>
      </c>
      <c r="AD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5" s="5" t="str">
        <f>IF(WEEKDAY(Table2[[#This Row],[GameDate]])=1,"SUN",IF(WEEKDAY(Table2[[#This Row],[GameDate]])=2,"MON",IF(WEEKDAY(Table2[[#This Row],[GameDate]])=3,"TUE",IF(WEEKDAY(Table2[[#This Row],[GameDate]])=4,"WED",IF(WEEKDAY(Table2[[#This Row],[GameDate]])=5,"THU",IF(WEEKDAY(Table2[[#This Row],[GameDate]])=6,"FRI", "SAT"))))))</f>
        <v>MON</v>
      </c>
      <c r="AF195" s="2">
        <f>Table2[[#This Row],[ActualAwayScore]]-Table2[[#This Row],[PredictedAwayScore]]</f>
        <v>-1</v>
      </c>
      <c r="AG195" s="2">
        <f>Table2[[#This Row],[ActualHomeScore]]-Table2[[#This Row],[PredictedHomeScore]]</f>
        <v>-2</v>
      </c>
      <c r="AH195" s="2">
        <f t="shared" ref="AH195:AH258" si="18">SUMIF($B$3:$B$1315, $B195, $AF$3:$AF$1315)</f>
        <v>-1</v>
      </c>
      <c r="AI195" s="2">
        <f t="shared" ref="AI195:AI258" si="19">SUMIF($B$3:$B$1315, $B195, $AG$3:$AG$1315)</f>
        <v>-6</v>
      </c>
    </row>
    <row r="196" spans="1:35" x14ac:dyDescent="0.25">
      <c r="A196" s="4">
        <v>45601</v>
      </c>
      <c r="B196" s="4">
        <v>45601</v>
      </c>
      <c r="C196" s="7" t="s">
        <v>306</v>
      </c>
      <c r="D196" s="2" t="s">
        <v>30</v>
      </c>
      <c r="E196" s="2" t="s">
        <v>29</v>
      </c>
      <c r="F196" s="2">
        <v>5</v>
      </c>
      <c r="G196" s="2">
        <v>2</v>
      </c>
      <c r="H196" s="2" t="str">
        <f t="shared" si="15"/>
        <v>OTT</v>
      </c>
      <c r="I196" s="2" t="s">
        <v>40</v>
      </c>
      <c r="J196" s="2">
        <v>1</v>
      </c>
      <c r="K196" s="2">
        <v>5</v>
      </c>
      <c r="L196" s="13" t="str">
        <f t="shared" si="16"/>
        <v>BUF</v>
      </c>
      <c r="M196" s="2" t="s">
        <v>40</v>
      </c>
      <c r="N196" s="2">
        <f>IF(ISBLANK(Table2[[#This Row],[ActualResult]]), 0, 1)</f>
        <v>1</v>
      </c>
      <c r="O196" s="2" t="str">
        <f>IF(ISBLANK(Table2[[#This Row],[ActualResult]]), "_", IF(Table2[[#This Row],[ActualWinner]]=Table2[[#This Row],[PredictedWinner]], "Y", "N"))</f>
        <v>N</v>
      </c>
      <c r="P196" s="2" t="str">
        <f>IF(Table2[[#This Row],[ActualAwayScore]]&gt;Table2[[#This Row],[PredictedAwayScore]], "N", IF(ISBLANK(Table2[[#This Row],[ActualResult]]), "_", IF(Table2[[#This Row],[ActualAwayScore]]=Table2[[#This Row],[PredictedAwayScore]], "Y", "N")))</f>
        <v>N</v>
      </c>
      <c r="Q196" s="2" t="str">
        <f>IF(Table2[[#This Row],[ActualHomeScore]]&gt;Table2[[#This Row],[PredictedHomeScore]],"N", IF(ISBLANK(Table2[[#This Row],[ActualResult]]), "_", IF(Table2[[#This Row],[ActualHomeScore]]=Table2[[#This Row],[PredictedHomeScore]], "Y", "N")))</f>
        <v>N</v>
      </c>
      <c r="R196" s="2">
        <v>0</v>
      </c>
      <c r="S196" s="2" t="str">
        <f t="shared" si="17"/>
        <v>OTT</v>
      </c>
      <c r="T196" s="2">
        <f>IF(INDEX(StatsRegularSeason20242025!$A$2:$C$33,MATCH(Table2[[#This Row],[AwayTeam]],StatsRegularSeason20242025!$A$2:$A$33,0),2)=INDEX(StatsRegularSeason20242025!$A$2:$C$33,MATCH(Table2[[#This Row],[HomeTeam]],StatsRegularSeason20242025!$A$2:$A$33,0),2),1,0)</f>
        <v>1</v>
      </c>
      <c r="U196" s="2">
        <f>IF(INDEX(StatsRegularSeason20242025!$A$2:$C$33,MATCH(Table2[[#This Row],[AwayTeam]],StatsRegularSeason20242025!$A$2:$A$33,0),3)=INDEX(StatsRegularSeason20242025!$A$2:$C$33,MATCH(Table2[[#This Row],[HomeTeam]],StatsRegularSeason20242025!$A$2:$A$33,0),3),1,0)</f>
        <v>1</v>
      </c>
      <c r="V196" s="2">
        <f>IF(Table2[[#This Row],[InterConf]]=1,IF(Table2[[#This Row],[InterDiv]]=0, 1, 0), 0)</f>
        <v>0</v>
      </c>
      <c r="W196" s="2">
        <f>IF(INDEX(StatsRegularSeason20242025!$A$2:$C$33,MATCH(Table2[[#This Row],[AwayTeam]],StatsRegularSeason20242025!$A$2:$A$33,0),2)&lt;&gt;INDEX(StatsRegularSeason20242025!$A$2:$C$33,MATCH(Table2[[#This Row],[HomeTeam]],StatsRegularSeason20242025!$A$2:$A$33,0),2),1,0)</f>
        <v>0</v>
      </c>
      <c r="X196" s="2"/>
      <c r="Y196" s="2" t="s">
        <v>1779</v>
      </c>
      <c r="Z196" s="2">
        <f>IF(AND(Table2[[#This Row],[GameIsOver]]=1,Table2[[#This Row],[ActualHomeScore]]*Table2[[#This Row],[ActualAwayScore]]=0), 1,0)</f>
        <v>0</v>
      </c>
      <c r="AA196" s="2">
        <f>IF(Table2[[#This Row],[GameIsOver]]=0,0, IF(Table2[[#This Row],[ActualWinner]]=Table2[[#This Row],[AwayTeam]], 2, IF(OR(Table2[[#This Row],[ActualResult]]="OT", Table2[[#This Row],[ActualResult]]="SO"), 1, 0)))</f>
        <v>0</v>
      </c>
      <c r="AB196" s="2">
        <f>IF(Table2[[#This Row],[GameIsOver]]= 0, 0, IF(Table2[[#This Row],[ActualWinner]]=Table2[[#This Row],[HomeTeam]], 2, IF(OR(Table2[[#This Row],[ActualResult]]="OT", Table2[[#This Row],[ActualResult]]="SO"), 1, 0)))</f>
        <v>2</v>
      </c>
      <c r="AC196" s="33">
        <f>(($AR$11)*IF(Table2[[#This Row],[CorrectWinnerPrediction]]="Y", 1, 0))+(($AR$12)*IF(Table2[[#This Row],[CorrectAwayScorePrediction]]="Y", 1, 0))+(($AR$13)*IF(Table2[[#This Row],[CorrectHomeScorePrediction]]="Y", 1, 0))</f>
        <v>0</v>
      </c>
      <c r="AD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96" s="4" t="str">
        <f>IF(WEEKDAY(Table2[[#This Row],[GameDate]])=1,"SUN",IF(WEEKDAY(Table2[[#This Row],[GameDate]])=2,"MON",IF(WEEKDAY(Table2[[#This Row],[GameDate]])=3,"TUE",IF(WEEKDAY(Table2[[#This Row],[GameDate]])=4,"WED",IF(WEEKDAY(Table2[[#This Row],[GameDate]])=5,"THU",IF(WEEKDAY(Table2[[#This Row],[GameDate]])=6,"FRI", "SAT"))))))</f>
        <v>TUE</v>
      </c>
      <c r="AF196" s="2">
        <f>Table2[[#This Row],[ActualAwayScore]]-Table2[[#This Row],[PredictedAwayScore]]</f>
        <v>-4</v>
      </c>
      <c r="AG196" s="2">
        <f>Table2[[#This Row],[ActualHomeScore]]-Table2[[#This Row],[PredictedHomeScore]]</f>
        <v>3</v>
      </c>
      <c r="AH196" s="2">
        <f t="shared" si="18"/>
        <v>-7</v>
      </c>
      <c r="AI196" s="2">
        <f t="shared" si="19"/>
        <v>-1</v>
      </c>
    </row>
    <row r="197" spans="1:35" x14ac:dyDescent="0.25">
      <c r="A197" s="4">
        <v>45601</v>
      </c>
      <c r="B197" s="4">
        <v>45601</v>
      </c>
      <c r="C197" s="7" t="s">
        <v>307</v>
      </c>
      <c r="D197" s="2" t="s">
        <v>16</v>
      </c>
      <c r="E197" s="2" t="s">
        <v>18</v>
      </c>
      <c r="F197" s="2">
        <v>2</v>
      </c>
      <c r="G197" s="2">
        <v>4</v>
      </c>
      <c r="H197" s="2" t="str">
        <f t="shared" si="15"/>
        <v>TOR</v>
      </c>
      <c r="I197" s="2" t="s">
        <v>40</v>
      </c>
      <c r="J197" s="2">
        <v>0</v>
      </c>
      <c r="K197" s="2">
        <v>4</v>
      </c>
      <c r="L197" s="2" t="str">
        <f t="shared" si="16"/>
        <v>TOR</v>
      </c>
      <c r="M197" s="2" t="s">
        <v>40</v>
      </c>
      <c r="N197" s="2">
        <f>IF(ISBLANK(Table2[[#This Row],[ActualResult]]), 0, 1)</f>
        <v>1</v>
      </c>
      <c r="O197" s="2" t="str">
        <f>IF(ISBLANK(Table2[[#This Row],[ActualResult]]), "_", IF(Table2[[#This Row],[ActualWinner]]=Table2[[#This Row],[PredictedWinner]], "Y", "N"))</f>
        <v>Y</v>
      </c>
      <c r="P197" s="2" t="str">
        <f>IF(Table2[[#This Row],[ActualAwayScore]]&gt;Table2[[#This Row],[PredictedAwayScore]], "N", IF(ISBLANK(Table2[[#This Row],[ActualResult]]), "_", IF(Table2[[#This Row],[ActualAwayScore]]=Table2[[#This Row],[PredictedAwayScore]], "Y", "N")))</f>
        <v>N</v>
      </c>
      <c r="Q197" s="2" t="str">
        <f>IF(Table2[[#This Row],[ActualHomeScore]]&gt;Table2[[#This Row],[PredictedHomeScore]],"N", IF(ISBLANK(Table2[[#This Row],[ActualResult]]), "_", IF(Table2[[#This Row],[ActualHomeScore]]=Table2[[#This Row],[PredictedHomeScore]], "Y", "N")))</f>
        <v>Y</v>
      </c>
      <c r="R197" s="2">
        <v>1</v>
      </c>
      <c r="S197" s="2" t="str">
        <f t="shared" si="17"/>
        <v>BOS</v>
      </c>
      <c r="T197" s="2">
        <f>IF(INDEX(StatsRegularSeason20242025!$A$2:$C$33,MATCH(Table2[[#This Row],[AwayTeam]],StatsRegularSeason20242025!$A$2:$A$33,0),2)=INDEX(StatsRegularSeason20242025!$A$2:$C$33,MATCH(Table2[[#This Row],[HomeTeam]],StatsRegularSeason20242025!$A$2:$A$33,0),2),1,0)</f>
        <v>1</v>
      </c>
      <c r="U197" s="2">
        <f>IF(INDEX(StatsRegularSeason20242025!$A$2:$C$33,MATCH(Table2[[#This Row],[AwayTeam]],StatsRegularSeason20242025!$A$2:$A$33,0),3)=INDEX(StatsRegularSeason20242025!$A$2:$C$33,MATCH(Table2[[#This Row],[HomeTeam]],StatsRegularSeason20242025!$A$2:$A$33,0),3),1,0)</f>
        <v>1</v>
      </c>
      <c r="V197" s="2">
        <f>IF(Table2[[#This Row],[InterConf]]=1,IF(Table2[[#This Row],[InterDiv]]=0, 1, 0), 0)</f>
        <v>0</v>
      </c>
      <c r="W197" s="2">
        <f>IF(INDEX(StatsRegularSeason20242025!$A$2:$C$33,MATCH(Table2[[#This Row],[AwayTeam]],StatsRegularSeason20242025!$A$2:$A$33,0),2)&lt;&gt;INDEX(StatsRegularSeason20242025!$A$2:$C$33,MATCH(Table2[[#This Row],[HomeTeam]],StatsRegularSeason20242025!$A$2:$A$33,0),2),1,0)</f>
        <v>0</v>
      </c>
      <c r="X197" s="2"/>
      <c r="Y197" s="2"/>
      <c r="Z197" s="2">
        <f>IF(AND(Table2[[#This Row],[GameIsOver]]=1,Table2[[#This Row],[ActualHomeScore]]*Table2[[#This Row],[ActualAwayScore]]=0), 1,0)</f>
        <v>1</v>
      </c>
      <c r="AA197" s="2">
        <f>IF(Table2[[#This Row],[GameIsOver]]=0,0, IF(Table2[[#This Row],[ActualWinner]]=Table2[[#This Row],[AwayTeam]], 2, IF(OR(Table2[[#This Row],[ActualResult]]="OT", Table2[[#This Row],[ActualResult]]="SO"), 1, 0)))</f>
        <v>0</v>
      </c>
      <c r="AB197" s="2">
        <f>IF(Table2[[#This Row],[GameIsOver]]= 0, 0, IF(Table2[[#This Row],[ActualWinner]]=Table2[[#This Row],[HomeTeam]], 2, IF(OR(Table2[[#This Row],[ActualResult]]="OT", Table2[[#This Row],[ActualResult]]="SO"), 1, 0)))</f>
        <v>2</v>
      </c>
      <c r="AC197" s="33">
        <f>(($AR$11)*IF(Table2[[#This Row],[CorrectWinnerPrediction]]="Y", 1, 0))+(($AR$12)*IF(Table2[[#This Row],[CorrectAwayScorePrediction]]="Y", 1, 0))+(($AR$13)*IF(Table2[[#This Row],[CorrectHomeScorePrediction]]="Y", 1, 0))</f>
        <v>0.9</v>
      </c>
      <c r="AD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7" s="4" t="str">
        <f>IF(WEEKDAY(Table2[[#This Row],[GameDate]])=1,"SUN",IF(WEEKDAY(Table2[[#This Row],[GameDate]])=2,"MON",IF(WEEKDAY(Table2[[#This Row],[GameDate]])=3,"TUE",IF(WEEKDAY(Table2[[#This Row],[GameDate]])=4,"WED",IF(WEEKDAY(Table2[[#This Row],[GameDate]])=5,"THU",IF(WEEKDAY(Table2[[#This Row],[GameDate]])=6,"FRI", "SAT"))))))</f>
        <v>TUE</v>
      </c>
      <c r="AF197" s="2">
        <f>Table2[[#This Row],[ActualAwayScore]]-Table2[[#This Row],[PredictedAwayScore]]</f>
        <v>-2</v>
      </c>
      <c r="AG197" s="2">
        <f>Table2[[#This Row],[ActualHomeScore]]-Table2[[#This Row],[PredictedHomeScore]]</f>
        <v>0</v>
      </c>
      <c r="AH197" s="2">
        <f t="shared" si="18"/>
        <v>-7</v>
      </c>
      <c r="AI197" s="2">
        <f t="shared" si="19"/>
        <v>-1</v>
      </c>
    </row>
    <row r="198" spans="1:35" x14ac:dyDescent="0.25">
      <c r="A198" s="4">
        <v>45601</v>
      </c>
      <c r="B198" s="4">
        <v>45601</v>
      </c>
      <c r="C198" s="7" t="s">
        <v>308</v>
      </c>
      <c r="D198" s="2" t="s">
        <v>24</v>
      </c>
      <c r="E198" s="2" t="s">
        <v>19</v>
      </c>
      <c r="F198" s="2">
        <v>5</v>
      </c>
      <c r="G198" s="2">
        <v>2</v>
      </c>
      <c r="H198" s="2" t="str">
        <f t="shared" si="15"/>
        <v>CGY</v>
      </c>
      <c r="I198" s="2" t="s">
        <v>40</v>
      </c>
      <c r="J198" s="2">
        <v>3</v>
      </c>
      <c r="K198" s="2">
        <v>2</v>
      </c>
      <c r="L198" s="2" t="str">
        <f t="shared" si="16"/>
        <v>CGY</v>
      </c>
      <c r="M198" s="2" t="s">
        <v>77</v>
      </c>
      <c r="N198" s="2">
        <f>IF(ISBLANK(Table2[[#This Row],[ActualResult]]), 0, 1)</f>
        <v>1</v>
      </c>
      <c r="O198" s="2" t="str">
        <f>IF(ISBLANK(Table2[[#This Row],[ActualResult]]), "_", IF(Table2[[#This Row],[ActualWinner]]=Table2[[#This Row],[PredictedWinner]], "Y", "N"))</f>
        <v>Y</v>
      </c>
      <c r="P198" s="2" t="str">
        <f>IF(Table2[[#This Row],[ActualAwayScore]]&gt;Table2[[#This Row],[PredictedAwayScore]], "N", IF(ISBLANK(Table2[[#This Row],[ActualResult]]), "_", IF(Table2[[#This Row],[ActualAwayScore]]=Table2[[#This Row],[PredictedAwayScore]], "Y", "N")))</f>
        <v>N</v>
      </c>
      <c r="Q198" s="2" t="str">
        <f>IF(Table2[[#This Row],[ActualHomeScore]]&gt;Table2[[#This Row],[PredictedHomeScore]],"N", IF(ISBLANK(Table2[[#This Row],[ActualResult]]), "_", IF(Table2[[#This Row],[ActualHomeScore]]=Table2[[#This Row],[PredictedHomeScore]], "Y", "N")))</f>
        <v>Y</v>
      </c>
      <c r="R198" s="2">
        <v>0</v>
      </c>
      <c r="S198" s="2" t="str">
        <f t="shared" si="17"/>
        <v>MTL</v>
      </c>
      <c r="T198" s="2">
        <f>IF(INDEX(StatsRegularSeason20242025!$A$2:$C$33,MATCH(Table2[[#This Row],[AwayTeam]],StatsRegularSeason20242025!$A$2:$A$33,0),2)=INDEX(StatsRegularSeason20242025!$A$2:$C$33,MATCH(Table2[[#This Row],[HomeTeam]],StatsRegularSeason20242025!$A$2:$A$33,0),2),1,0)</f>
        <v>0</v>
      </c>
      <c r="U198" s="2">
        <f>IF(INDEX(StatsRegularSeason20242025!$A$2:$C$33,MATCH(Table2[[#This Row],[AwayTeam]],StatsRegularSeason20242025!$A$2:$A$33,0),3)=INDEX(StatsRegularSeason20242025!$A$2:$C$33,MATCH(Table2[[#This Row],[HomeTeam]],StatsRegularSeason20242025!$A$2:$A$33,0),3),1,0)</f>
        <v>0</v>
      </c>
      <c r="V198" s="2">
        <f>IF(Table2[[#This Row],[InterConf]]=1,IF(Table2[[#This Row],[InterDiv]]=0, 1, 0), 0)</f>
        <v>0</v>
      </c>
      <c r="W198" s="2">
        <f>IF(INDEX(StatsRegularSeason20242025!$A$2:$C$33,MATCH(Table2[[#This Row],[AwayTeam]],StatsRegularSeason20242025!$A$2:$A$33,0),2)&lt;&gt;INDEX(StatsRegularSeason20242025!$A$2:$C$33,MATCH(Table2[[#This Row],[HomeTeam]],StatsRegularSeason20242025!$A$2:$A$33,0),2),1,0)</f>
        <v>1</v>
      </c>
      <c r="X198" s="2"/>
      <c r="Y198" s="2" t="s">
        <v>1780</v>
      </c>
      <c r="Z198" s="2">
        <f>IF(AND(Table2[[#This Row],[GameIsOver]]=1,Table2[[#This Row],[ActualHomeScore]]*Table2[[#This Row],[ActualAwayScore]]=0), 1,0)</f>
        <v>0</v>
      </c>
      <c r="AA198" s="2">
        <f>IF(Table2[[#This Row],[GameIsOver]]=0,0, IF(Table2[[#This Row],[ActualWinner]]=Table2[[#This Row],[AwayTeam]], 2, IF(OR(Table2[[#This Row],[ActualResult]]="OT", Table2[[#This Row],[ActualResult]]="SO"), 1, 0)))</f>
        <v>2</v>
      </c>
      <c r="AB198" s="2">
        <f>IF(Table2[[#This Row],[GameIsOver]]= 0, 0, IF(Table2[[#This Row],[ActualWinner]]=Table2[[#This Row],[HomeTeam]], 2, IF(OR(Table2[[#This Row],[ActualResult]]="OT", Table2[[#This Row],[ActualResult]]="SO"), 1, 0)))</f>
        <v>1</v>
      </c>
      <c r="AC198" s="33">
        <f>(($AR$11)*IF(Table2[[#This Row],[CorrectWinnerPrediction]]="Y", 1, 0))+(($AR$12)*IF(Table2[[#This Row],[CorrectAwayScorePrediction]]="Y", 1, 0))+(($AR$13)*IF(Table2[[#This Row],[CorrectHomeScorePrediction]]="Y", 1, 0))</f>
        <v>0.9</v>
      </c>
      <c r="AD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198" s="4" t="str">
        <f>IF(WEEKDAY(Table2[[#This Row],[GameDate]])=1,"SUN",IF(WEEKDAY(Table2[[#This Row],[GameDate]])=2,"MON",IF(WEEKDAY(Table2[[#This Row],[GameDate]])=3,"TUE",IF(WEEKDAY(Table2[[#This Row],[GameDate]])=4,"WED",IF(WEEKDAY(Table2[[#This Row],[GameDate]])=5,"THU",IF(WEEKDAY(Table2[[#This Row],[GameDate]])=6,"FRI", "SAT"))))))</f>
        <v>TUE</v>
      </c>
      <c r="AF198" s="2">
        <f>Table2[[#This Row],[ActualAwayScore]]-Table2[[#This Row],[PredictedAwayScore]]</f>
        <v>-2</v>
      </c>
      <c r="AG198" s="2">
        <f>Table2[[#This Row],[ActualHomeScore]]-Table2[[#This Row],[PredictedHomeScore]]</f>
        <v>0</v>
      </c>
      <c r="AH198" s="2">
        <f t="shared" si="18"/>
        <v>-7</v>
      </c>
      <c r="AI198" s="2">
        <f t="shared" si="19"/>
        <v>-1</v>
      </c>
    </row>
    <row r="199" spans="1:35" x14ac:dyDescent="0.25">
      <c r="A199" s="4">
        <v>45601</v>
      </c>
      <c r="B199" s="4">
        <v>45601</v>
      </c>
      <c r="C199" s="7" t="s">
        <v>309</v>
      </c>
      <c r="D199" s="2" t="s">
        <v>45</v>
      </c>
      <c r="E199" s="2" t="s">
        <v>44</v>
      </c>
      <c r="F199" s="2">
        <v>1</v>
      </c>
      <c r="G199" s="2">
        <v>4</v>
      </c>
      <c r="H199" s="2" t="str">
        <f t="shared" si="15"/>
        <v>CAR</v>
      </c>
      <c r="I199" s="2" t="s">
        <v>40</v>
      </c>
      <c r="J199" s="2">
        <v>4</v>
      </c>
      <c r="K199" s="2">
        <v>6</v>
      </c>
      <c r="L199" s="2" t="str">
        <f t="shared" si="16"/>
        <v>CAR</v>
      </c>
      <c r="M199" s="2" t="s">
        <v>40</v>
      </c>
      <c r="N199" s="2">
        <f>IF(ISBLANK(Table2[[#This Row],[ActualResult]]), 0, 1)</f>
        <v>1</v>
      </c>
      <c r="O199" s="2" t="str">
        <f>IF(ISBLANK(Table2[[#This Row],[ActualResult]]), "_", IF(Table2[[#This Row],[ActualWinner]]=Table2[[#This Row],[PredictedWinner]], "Y", "N"))</f>
        <v>Y</v>
      </c>
      <c r="P199" s="2" t="str">
        <f>IF(Table2[[#This Row],[ActualAwayScore]]&gt;Table2[[#This Row],[PredictedAwayScore]], "N", IF(ISBLANK(Table2[[#This Row],[ActualResult]]), "_", IF(Table2[[#This Row],[ActualAwayScore]]=Table2[[#This Row],[PredictedAwayScore]], "Y", "N")))</f>
        <v>N</v>
      </c>
      <c r="Q199" s="2" t="str">
        <f>IF(Table2[[#This Row],[ActualHomeScore]]&gt;Table2[[#This Row],[PredictedHomeScore]],"N", IF(ISBLANK(Table2[[#This Row],[ActualResult]]), "_", IF(Table2[[#This Row],[ActualHomeScore]]=Table2[[#This Row],[PredictedHomeScore]], "Y", "N")))</f>
        <v>N</v>
      </c>
      <c r="R199" s="2">
        <v>1</v>
      </c>
      <c r="S199" s="2" t="str">
        <f t="shared" si="17"/>
        <v>PHI</v>
      </c>
      <c r="T199" s="2">
        <f>IF(INDEX(StatsRegularSeason20242025!$A$2:$C$33,MATCH(Table2[[#This Row],[AwayTeam]],StatsRegularSeason20242025!$A$2:$A$33,0),2)=INDEX(StatsRegularSeason20242025!$A$2:$C$33,MATCH(Table2[[#This Row],[HomeTeam]],StatsRegularSeason20242025!$A$2:$A$33,0),2),1,0)</f>
        <v>1</v>
      </c>
      <c r="U199" s="2">
        <f>IF(INDEX(StatsRegularSeason20242025!$A$2:$C$33,MATCH(Table2[[#This Row],[AwayTeam]],StatsRegularSeason20242025!$A$2:$A$33,0),3)=INDEX(StatsRegularSeason20242025!$A$2:$C$33,MATCH(Table2[[#This Row],[HomeTeam]],StatsRegularSeason20242025!$A$2:$A$33,0),3),1,0)</f>
        <v>1</v>
      </c>
      <c r="V199" s="2">
        <f>IF(Table2[[#This Row],[InterConf]]=1,IF(Table2[[#This Row],[InterDiv]]=0, 1, 0), 0)</f>
        <v>0</v>
      </c>
      <c r="W199" s="2">
        <f>IF(INDEX(StatsRegularSeason20242025!$A$2:$C$33,MATCH(Table2[[#This Row],[AwayTeam]],StatsRegularSeason20242025!$A$2:$A$33,0),2)&lt;&gt;INDEX(StatsRegularSeason20242025!$A$2:$C$33,MATCH(Table2[[#This Row],[HomeTeam]],StatsRegularSeason20242025!$A$2:$A$33,0),2),1,0)</f>
        <v>0</v>
      </c>
      <c r="X199" s="2"/>
      <c r="Y199" s="2"/>
      <c r="Z199" s="2">
        <f>IF(AND(Table2[[#This Row],[GameIsOver]]=1,Table2[[#This Row],[ActualHomeScore]]*Table2[[#This Row],[ActualAwayScore]]=0), 1,0)</f>
        <v>0</v>
      </c>
      <c r="AA199" s="2">
        <f>IF(Table2[[#This Row],[GameIsOver]]=0,0, IF(Table2[[#This Row],[ActualWinner]]=Table2[[#This Row],[AwayTeam]], 2, IF(OR(Table2[[#This Row],[ActualResult]]="OT", Table2[[#This Row],[ActualResult]]="SO"), 1, 0)))</f>
        <v>0</v>
      </c>
      <c r="AB199" s="2">
        <f>IF(Table2[[#This Row],[GameIsOver]]= 0, 0, IF(Table2[[#This Row],[ActualWinner]]=Table2[[#This Row],[HomeTeam]], 2, IF(OR(Table2[[#This Row],[ActualResult]]="OT", Table2[[#This Row],[ActualResult]]="SO"), 1, 0)))</f>
        <v>2</v>
      </c>
      <c r="AC199" s="33">
        <f>(($AR$11)*IF(Table2[[#This Row],[CorrectWinnerPrediction]]="Y", 1, 0))+(($AR$12)*IF(Table2[[#This Row],[CorrectAwayScorePrediction]]="Y", 1, 0))+(($AR$13)*IF(Table2[[#This Row],[CorrectHomeScorePrediction]]="Y", 1, 0))</f>
        <v>0.8</v>
      </c>
      <c r="AD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199" s="4" t="str">
        <f>IF(WEEKDAY(Table2[[#This Row],[GameDate]])=1,"SUN",IF(WEEKDAY(Table2[[#This Row],[GameDate]])=2,"MON",IF(WEEKDAY(Table2[[#This Row],[GameDate]])=3,"TUE",IF(WEEKDAY(Table2[[#This Row],[GameDate]])=4,"WED",IF(WEEKDAY(Table2[[#This Row],[GameDate]])=5,"THU",IF(WEEKDAY(Table2[[#This Row],[GameDate]])=6,"FRI", "SAT"))))))</f>
        <v>TUE</v>
      </c>
      <c r="AF199" s="2">
        <f>Table2[[#This Row],[ActualAwayScore]]-Table2[[#This Row],[PredictedAwayScore]]</f>
        <v>3</v>
      </c>
      <c r="AG199" s="2">
        <f>Table2[[#This Row],[ActualHomeScore]]-Table2[[#This Row],[PredictedHomeScore]]</f>
        <v>2</v>
      </c>
      <c r="AH199" s="2">
        <f t="shared" si="18"/>
        <v>-7</v>
      </c>
      <c r="AI199" s="2">
        <f t="shared" si="19"/>
        <v>-1</v>
      </c>
    </row>
    <row r="200" spans="1:35" x14ac:dyDescent="0.25">
      <c r="A200" s="4">
        <v>45601</v>
      </c>
      <c r="B200" s="4">
        <v>45601</v>
      </c>
      <c r="C200" s="7" t="s">
        <v>310</v>
      </c>
      <c r="D200" s="2" t="s">
        <v>21</v>
      </c>
      <c r="E200" s="2" t="s">
        <v>33</v>
      </c>
      <c r="F200" s="2">
        <v>3</v>
      </c>
      <c r="G200" s="2">
        <v>2</v>
      </c>
      <c r="H200" s="2" t="str">
        <f t="shared" si="15"/>
        <v>PIT</v>
      </c>
      <c r="I200" s="2" t="s">
        <v>39</v>
      </c>
      <c r="J200" s="2">
        <v>3</v>
      </c>
      <c r="K200" s="2">
        <v>4</v>
      </c>
      <c r="L200" s="2" t="str">
        <f t="shared" si="16"/>
        <v>NYI</v>
      </c>
      <c r="M200" s="2" t="s">
        <v>39</v>
      </c>
      <c r="N200" s="2">
        <f>IF(ISBLANK(Table2[[#This Row],[ActualResult]]), 0, 1)</f>
        <v>1</v>
      </c>
      <c r="O200" s="2" t="str">
        <f>IF(ISBLANK(Table2[[#This Row],[ActualResult]]), "_", IF(Table2[[#This Row],[ActualWinner]]=Table2[[#This Row],[PredictedWinner]], "Y", "N"))</f>
        <v>N</v>
      </c>
      <c r="P200" s="2" t="str">
        <f>IF(Table2[[#This Row],[ActualAwayScore]]&gt;Table2[[#This Row],[PredictedAwayScore]], "N", IF(ISBLANK(Table2[[#This Row],[ActualResult]]), "_", IF(Table2[[#This Row],[ActualAwayScore]]=Table2[[#This Row],[PredictedAwayScore]], "Y", "N")))</f>
        <v>Y</v>
      </c>
      <c r="Q200" s="2" t="str">
        <f>IF(Table2[[#This Row],[ActualHomeScore]]&gt;Table2[[#This Row],[PredictedHomeScore]],"N", IF(ISBLANK(Table2[[#This Row],[ActualResult]]), "_", IF(Table2[[#This Row],[ActualHomeScore]]=Table2[[#This Row],[PredictedHomeScore]], "Y", "N")))</f>
        <v>N</v>
      </c>
      <c r="R200" s="2">
        <v>1</v>
      </c>
      <c r="S200" s="2" t="str">
        <f t="shared" si="17"/>
        <v>PIT</v>
      </c>
      <c r="T200" s="2">
        <f>IF(INDEX(StatsRegularSeason20242025!$A$2:$C$33,MATCH(Table2[[#This Row],[AwayTeam]],StatsRegularSeason20242025!$A$2:$A$33,0),2)=INDEX(StatsRegularSeason20242025!$A$2:$C$33,MATCH(Table2[[#This Row],[HomeTeam]],StatsRegularSeason20242025!$A$2:$A$33,0),2),1,0)</f>
        <v>1</v>
      </c>
      <c r="U200" s="2">
        <f>IF(INDEX(StatsRegularSeason20242025!$A$2:$C$33,MATCH(Table2[[#This Row],[AwayTeam]],StatsRegularSeason20242025!$A$2:$A$33,0),3)=INDEX(StatsRegularSeason20242025!$A$2:$C$33,MATCH(Table2[[#This Row],[HomeTeam]],StatsRegularSeason20242025!$A$2:$A$33,0),3),1,0)</f>
        <v>1</v>
      </c>
      <c r="V200" s="2">
        <f>IF(Table2[[#This Row],[InterConf]]=1,IF(Table2[[#This Row],[InterDiv]]=0, 1, 0), 0)</f>
        <v>0</v>
      </c>
      <c r="W200" s="2">
        <f>IF(INDEX(StatsRegularSeason20242025!$A$2:$C$33,MATCH(Table2[[#This Row],[AwayTeam]],StatsRegularSeason20242025!$A$2:$A$33,0),2)&lt;&gt;INDEX(StatsRegularSeason20242025!$A$2:$C$33,MATCH(Table2[[#This Row],[HomeTeam]],StatsRegularSeason20242025!$A$2:$A$33,0),2),1,0)</f>
        <v>0</v>
      </c>
      <c r="X200" s="2"/>
      <c r="Y200" s="2"/>
      <c r="Z200" s="2">
        <f>IF(AND(Table2[[#This Row],[GameIsOver]]=1,Table2[[#This Row],[ActualHomeScore]]*Table2[[#This Row],[ActualAwayScore]]=0), 1,0)</f>
        <v>0</v>
      </c>
      <c r="AA200" s="2">
        <f>IF(Table2[[#This Row],[GameIsOver]]=0,0, IF(Table2[[#This Row],[ActualWinner]]=Table2[[#This Row],[AwayTeam]], 2, IF(OR(Table2[[#This Row],[ActualResult]]="OT", Table2[[#This Row],[ActualResult]]="SO"), 1, 0)))</f>
        <v>1</v>
      </c>
      <c r="AB200" s="2">
        <f>IF(Table2[[#This Row],[GameIsOver]]= 0, 0, IF(Table2[[#This Row],[ActualWinner]]=Table2[[#This Row],[HomeTeam]], 2, IF(OR(Table2[[#This Row],[ActualResult]]="OT", Table2[[#This Row],[ActualResult]]="SO"), 1, 0)))</f>
        <v>2</v>
      </c>
      <c r="AC200" s="33">
        <f>(($AR$11)*IF(Table2[[#This Row],[CorrectWinnerPrediction]]="Y", 1, 0))+(($AR$12)*IF(Table2[[#This Row],[CorrectAwayScorePrediction]]="Y", 1, 0))+(($AR$13)*IF(Table2[[#This Row],[CorrectHomeScorePrediction]]="Y", 1, 0))</f>
        <v>0.1</v>
      </c>
      <c r="AD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0.86</v>
      </c>
      <c r="AE200" s="4" t="str">
        <f>IF(WEEKDAY(Table2[[#This Row],[GameDate]])=1,"SUN",IF(WEEKDAY(Table2[[#This Row],[GameDate]])=2,"MON",IF(WEEKDAY(Table2[[#This Row],[GameDate]])=3,"TUE",IF(WEEKDAY(Table2[[#This Row],[GameDate]])=4,"WED",IF(WEEKDAY(Table2[[#This Row],[GameDate]])=5,"THU",IF(WEEKDAY(Table2[[#This Row],[GameDate]])=6,"FRI", "SAT"))))))</f>
        <v>TUE</v>
      </c>
      <c r="AF200" s="2">
        <f>Table2[[#This Row],[ActualAwayScore]]-Table2[[#This Row],[PredictedAwayScore]]</f>
        <v>0</v>
      </c>
      <c r="AG200" s="2">
        <f>Table2[[#This Row],[ActualHomeScore]]-Table2[[#This Row],[PredictedHomeScore]]</f>
        <v>2</v>
      </c>
      <c r="AH200" s="2">
        <f t="shared" si="18"/>
        <v>-7</v>
      </c>
      <c r="AI200" s="2">
        <f t="shared" si="19"/>
        <v>-1</v>
      </c>
    </row>
    <row r="201" spans="1:35" x14ac:dyDescent="0.25">
      <c r="A201" s="4">
        <v>45601</v>
      </c>
      <c r="B201" s="4">
        <v>45601</v>
      </c>
      <c r="C201" s="7" t="s">
        <v>311</v>
      </c>
      <c r="D201" s="2" t="s">
        <v>43</v>
      </c>
      <c r="E201" s="2" t="s">
        <v>13</v>
      </c>
      <c r="F201" s="2">
        <v>5</v>
      </c>
      <c r="G201" s="2">
        <v>3</v>
      </c>
      <c r="H201" s="2" t="str">
        <f t="shared" si="15"/>
        <v>TBL</v>
      </c>
      <c r="I201" s="2" t="s">
        <v>40</v>
      </c>
      <c r="J201" s="2">
        <v>2</v>
      </c>
      <c r="K201" s="2">
        <v>3</v>
      </c>
      <c r="L201" s="2" t="str">
        <f t="shared" si="16"/>
        <v>STL</v>
      </c>
      <c r="M201" s="2" t="s">
        <v>40</v>
      </c>
      <c r="N201" s="2">
        <f>IF(ISBLANK(Table2[[#This Row],[ActualResult]]), 0, 1)</f>
        <v>1</v>
      </c>
      <c r="O201" s="2" t="str">
        <f>IF(ISBLANK(Table2[[#This Row],[ActualResult]]), "_", IF(Table2[[#This Row],[ActualWinner]]=Table2[[#This Row],[PredictedWinner]], "Y", "N"))</f>
        <v>N</v>
      </c>
      <c r="P201" s="2" t="str">
        <f>IF(Table2[[#This Row],[ActualAwayScore]]&gt;Table2[[#This Row],[PredictedAwayScore]], "N", IF(ISBLANK(Table2[[#This Row],[ActualResult]]), "_", IF(Table2[[#This Row],[ActualAwayScore]]=Table2[[#This Row],[PredictedAwayScore]], "Y", "N")))</f>
        <v>N</v>
      </c>
      <c r="Q201" s="2" t="str">
        <f>IF(Table2[[#This Row],[ActualHomeScore]]&gt;Table2[[#This Row],[PredictedHomeScore]],"N", IF(ISBLANK(Table2[[#This Row],[ActualResult]]), "_", IF(Table2[[#This Row],[ActualHomeScore]]=Table2[[#This Row],[PredictedHomeScore]], "Y", "N")))</f>
        <v>Y</v>
      </c>
      <c r="R201" s="2">
        <v>1</v>
      </c>
      <c r="S201" s="2" t="str">
        <f t="shared" si="17"/>
        <v>TBL</v>
      </c>
      <c r="T201" s="2">
        <f>IF(INDEX(StatsRegularSeason20242025!$A$2:$C$33,MATCH(Table2[[#This Row],[AwayTeam]],StatsRegularSeason20242025!$A$2:$A$33,0),2)=INDEX(StatsRegularSeason20242025!$A$2:$C$33,MATCH(Table2[[#This Row],[HomeTeam]],StatsRegularSeason20242025!$A$2:$A$33,0),2),1,0)</f>
        <v>0</v>
      </c>
      <c r="U201" s="2">
        <f>IF(INDEX(StatsRegularSeason20242025!$A$2:$C$33,MATCH(Table2[[#This Row],[AwayTeam]],StatsRegularSeason20242025!$A$2:$A$33,0),3)=INDEX(StatsRegularSeason20242025!$A$2:$C$33,MATCH(Table2[[#This Row],[HomeTeam]],StatsRegularSeason20242025!$A$2:$A$33,0),3),1,0)</f>
        <v>0</v>
      </c>
      <c r="V201" s="2">
        <f>IF(Table2[[#This Row],[InterConf]]=1,IF(Table2[[#This Row],[InterDiv]]=0, 1, 0), 0)</f>
        <v>0</v>
      </c>
      <c r="W201" s="2">
        <f>IF(INDEX(StatsRegularSeason20242025!$A$2:$C$33,MATCH(Table2[[#This Row],[AwayTeam]],StatsRegularSeason20242025!$A$2:$A$33,0),2)&lt;&gt;INDEX(StatsRegularSeason20242025!$A$2:$C$33,MATCH(Table2[[#This Row],[HomeTeam]],StatsRegularSeason20242025!$A$2:$A$33,0),2),1,0)</f>
        <v>1</v>
      </c>
      <c r="X201" s="2"/>
      <c r="Y201" s="2"/>
      <c r="Z201" s="2">
        <f>IF(AND(Table2[[#This Row],[GameIsOver]]=1,Table2[[#This Row],[ActualHomeScore]]*Table2[[#This Row],[ActualAwayScore]]=0), 1,0)</f>
        <v>0</v>
      </c>
      <c r="AA201" s="2">
        <f>IF(Table2[[#This Row],[GameIsOver]]=0,0, IF(Table2[[#This Row],[ActualWinner]]=Table2[[#This Row],[AwayTeam]], 2, IF(OR(Table2[[#This Row],[ActualResult]]="OT", Table2[[#This Row],[ActualResult]]="SO"), 1, 0)))</f>
        <v>0</v>
      </c>
      <c r="AB201" s="2">
        <f>IF(Table2[[#This Row],[GameIsOver]]= 0, 0, IF(Table2[[#This Row],[ActualWinner]]=Table2[[#This Row],[HomeTeam]], 2, IF(OR(Table2[[#This Row],[ActualResult]]="OT", Table2[[#This Row],[ActualResult]]="SO"), 1, 0)))</f>
        <v>2</v>
      </c>
      <c r="AC201" s="33">
        <f>(($AR$11)*IF(Table2[[#This Row],[CorrectWinnerPrediction]]="Y", 1, 0))+(($AR$12)*IF(Table2[[#This Row],[CorrectAwayScorePrediction]]="Y", 1, 0))+(($AR$13)*IF(Table2[[#This Row],[CorrectHomeScorePrediction]]="Y", 1, 0))</f>
        <v>0.1</v>
      </c>
      <c r="AD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1" s="4" t="str">
        <f>IF(WEEKDAY(Table2[[#This Row],[GameDate]])=1,"SUN",IF(WEEKDAY(Table2[[#This Row],[GameDate]])=2,"MON",IF(WEEKDAY(Table2[[#This Row],[GameDate]])=3,"TUE",IF(WEEKDAY(Table2[[#This Row],[GameDate]])=4,"WED",IF(WEEKDAY(Table2[[#This Row],[GameDate]])=5,"THU",IF(WEEKDAY(Table2[[#This Row],[GameDate]])=6,"FRI", "SAT"))))))</f>
        <v>TUE</v>
      </c>
      <c r="AF201" s="2">
        <f>Table2[[#This Row],[ActualAwayScore]]-Table2[[#This Row],[PredictedAwayScore]]</f>
        <v>-3</v>
      </c>
      <c r="AG201" s="2">
        <f>Table2[[#This Row],[ActualHomeScore]]-Table2[[#This Row],[PredictedHomeScore]]</f>
        <v>0</v>
      </c>
      <c r="AH201" s="2">
        <f t="shared" si="18"/>
        <v>-7</v>
      </c>
      <c r="AI201" s="2">
        <f t="shared" si="19"/>
        <v>-1</v>
      </c>
    </row>
    <row r="202" spans="1:35" x14ac:dyDescent="0.25">
      <c r="A202" s="4">
        <v>45601</v>
      </c>
      <c r="B202" s="4">
        <v>45601</v>
      </c>
      <c r="C202" s="7" t="s">
        <v>312</v>
      </c>
      <c r="D202" s="2" t="s">
        <v>28</v>
      </c>
      <c r="E202" s="2" t="s">
        <v>37</v>
      </c>
      <c r="F202" s="2">
        <v>2</v>
      </c>
      <c r="G202" s="2">
        <v>4</v>
      </c>
      <c r="H202" s="2" t="str">
        <f t="shared" si="15"/>
        <v>MIN</v>
      </c>
      <c r="I202" s="2" t="s">
        <v>40</v>
      </c>
      <c r="J202" s="2">
        <v>5</v>
      </c>
      <c r="K202" s="2">
        <v>1</v>
      </c>
      <c r="L202" s="2" t="str">
        <f t="shared" si="16"/>
        <v>LAK</v>
      </c>
      <c r="M202" s="2" t="s">
        <v>40</v>
      </c>
      <c r="N202" s="2">
        <f>IF(ISBLANK(Table2[[#This Row],[ActualResult]]), 0, 1)</f>
        <v>1</v>
      </c>
      <c r="O202" s="2" t="str">
        <f>IF(ISBLANK(Table2[[#This Row],[ActualResult]]), "_", IF(Table2[[#This Row],[ActualWinner]]=Table2[[#This Row],[PredictedWinner]], "Y", "N"))</f>
        <v>N</v>
      </c>
      <c r="P202" s="2" t="str">
        <f>IF(Table2[[#This Row],[ActualAwayScore]]&gt;Table2[[#This Row],[PredictedAwayScore]], "N", IF(ISBLANK(Table2[[#This Row],[ActualResult]]), "_", IF(Table2[[#This Row],[ActualAwayScore]]=Table2[[#This Row],[PredictedAwayScore]], "Y", "N")))</f>
        <v>N</v>
      </c>
      <c r="Q202" s="2" t="str">
        <f>IF(Table2[[#This Row],[ActualHomeScore]]&gt;Table2[[#This Row],[PredictedHomeScore]],"N", IF(ISBLANK(Table2[[#This Row],[ActualResult]]), "_", IF(Table2[[#This Row],[ActualHomeScore]]=Table2[[#This Row],[PredictedHomeScore]], "Y", "N")))</f>
        <v>N</v>
      </c>
      <c r="R202" s="2">
        <v>1</v>
      </c>
      <c r="S202" s="2" t="str">
        <f t="shared" si="17"/>
        <v>MIN</v>
      </c>
      <c r="T202" s="2">
        <f>IF(INDEX(StatsRegularSeason20242025!$A$2:$C$33,MATCH(Table2[[#This Row],[AwayTeam]],StatsRegularSeason20242025!$A$2:$A$33,0),2)=INDEX(StatsRegularSeason20242025!$A$2:$C$33,MATCH(Table2[[#This Row],[HomeTeam]],StatsRegularSeason20242025!$A$2:$A$33,0),2),1,0)</f>
        <v>1</v>
      </c>
      <c r="U202" s="2">
        <f>IF(INDEX(StatsRegularSeason20242025!$A$2:$C$33,MATCH(Table2[[#This Row],[AwayTeam]],StatsRegularSeason20242025!$A$2:$A$33,0),3)=INDEX(StatsRegularSeason20242025!$A$2:$C$33,MATCH(Table2[[#This Row],[HomeTeam]],StatsRegularSeason20242025!$A$2:$A$33,0),3),1,0)</f>
        <v>0</v>
      </c>
      <c r="V202" s="2">
        <f>IF(Table2[[#This Row],[InterConf]]=1,IF(Table2[[#This Row],[InterDiv]]=0, 1, 0), 0)</f>
        <v>1</v>
      </c>
      <c r="W202" s="2">
        <f>IF(INDEX(StatsRegularSeason20242025!$A$2:$C$33,MATCH(Table2[[#This Row],[AwayTeam]],StatsRegularSeason20242025!$A$2:$A$33,0),2)&lt;&gt;INDEX(StatsRegularSeason20242025!$A$2:$C$33,MATCH(Table2[[#This Row],[HomeTeam]],StatsRegularSeason20242025!$A$2:$A$33,0),2),1,0)</f>
        <v>0</v>
      </c>
      <c r="X202" s="2"/>
      <c r="Y202" s="2"/>
      <c r="Z202" s="2">
        <f>IF(AND(Table2[[#This Row],[GameIsOver]]=1,Table2[[#This Row],[ActualHomeScore]]*Table2[[#This Row],[ActualAwayScore]]=0), 1,0)</f>
        <v>0</v>
      </c>
      <c r="AA202" s="2">
        <f>IF(Table2[[#This Row],[GameIsOver]]=0,0, IF(Table2[[#This Row],[ActualWinner]]=Table2[[#This Row],[AwayTeam]], 2, IF(OR(Table2[[#This Row],[ActualResult]]="OT", Table2[[#This Row],[ActualResult]]="SO"), 1, 0)))</f>
        <v>2</v>
      </c>
      <c r="AB202" s="2">
        <f>IF(Table2[[#This Row],[GameIsOver]]= 0, 0, IF(Table2[[#This Row],[ActualWinner]]=Table2[[#This Row],[HomeTeam]], 2, IF(OR(Table2[[#This Row],[ActualResult]]="OT", Table2[[#This Row],[ActualResult]]="SO"), 1, 0)))</f>
        <v>0</v>
      </c>
      <c r="AC202" s="33">
        <f>(($AR$11)*IF(Table2[[#This Row],[CorrectWinnerPrediction]]="Y", 1, 0))+(($AR$12)*IF(Table2[[#This Row],[CorrectAwayScorePrediction]]="Y", 1, 0))+(($AR$13)*IF(Table2[[#This Row],[CorrectHomeScorePrediction]]="Y", 1, 0))</f>
        <v>0</v>
      </c>
      <c r="AD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2" s="4" t="str">
        <f>IF(WEEKDAY(Table2[[#This Row],[GameDate]])=1,"SUN",IF(WEEKDAY(Table2[[#This Row],[GameDate]])=2,"MON",IF(WEEKDAY(Table2[[#This Row],[GameDate]])=3,"TUE",IF(WEEKDAY(Table2[[#This Row],[GameDate]])=4,"WED",IF(WEEKDAY(Table2[[#This Row],[GameDate]])=5,"THU",IF(WEEKDAY(Table2[[#This Row],[GameDate]])=6,"FRI", "SAT"))))))</f>
        <v>TUE</v>
      </c>
      <c r="AF202" s="2">
        <f>Table2[[#This Row],[ActualAwayScore]]-Table2[[#This Row],[PredictedAwayScore]]</f>
        <v>3</v>
      </c>
      <c r="AG202" s="2">
        <f>Table2[[#This Row],[ActualHomeScore]]-Table2[[#This Row],[PredictedHomeScore]]</f>
        <v>-3</v>
      </c>
      <c r="AH202" s="2">
        <f t="shared" si="18"/>
        <v>-7</v>
      </c>
      <c r="AI202" s="2">
        <f t="shared" si="19"/>
        <v>-1</v>
      </c>
    </row>
    <row r="203" spans="1:35" x14ac:dyDescent="0.25">
      <c r="A203" s="4">
        <v>45601</v>
      </c>
      <c r="B203" s="4">
        <v>45601</v>
      </c>
      <c r="C203" s="7" t="s">
        <v>313</v>
      </c>
      <c r="D203" s="2" t="s">
        <v>15</v>
      </c>
      <c r="E203" s="2" t="s">
        <v>22</v>
      </c>
      <c r="F203" s="2">
        <v>1</v>
      </c>
      <c r="G203" s="2">
        <v>5</v>
      </c>
      <c r="H203" s="2" t="str">
        <f t="shared" si="15"/>
        <v>WPG</v>
      </c>
      <c r="I203" s="2" t="s">
        <v>40</v>
      </c>
      <c r="J203" s="2">
        <v>0</v>
      </c>
      <c r="K203" s="2">
        <v>3</v>
      </c>
      <c r="L203" s="2" t="str">
        <f t="shared" si="16"/>
        <v>WPG</v>
      </c>
      <c r="M203" s="2" t="s">
        <v>40</v>
      </c>
      <c r="N203" s="2">
        <f>IF(ISBLANK(Table2[[#This Row],[ActualResult]]), 0, 1)</f>
        <v>1</v>
      </c>
      <c r="O203" s="2" t="str">
        <f>IF(ISBLANK(Table2[[#This Row],[ActualResult]]), "_", IF(Table2[[#This Row],[ActualWinner]]=Table2[[#This Row],[PredictedWinner]], "Y", "N"))</f>
        <v>Y</v>
      </c>
      <c r="P203" s="2" t="str">
        <f>IF(Table2[[#This Row],[ActualAwayScore]]&gt;Table2[[#This Row],[PredictedAwayScore]], "N", IF(ISBLANK(Table2[[#This Row],[ActualResult]]), "_", IF(Table2[[#This Row],[ActualAwayScore]]=Table2[[#This Row],[PredictedAwayScore]], "Y", "N")))</f>
        <v>N</v>
      </c>
      <c r="Q203" s="2" t="str">
        <f>IF(Table2[[#This Row],[ActualHomeScore]]&gt;Table2[[#This Row],[PredictedHomeScore]],"N", IF(ISBLANK(Table2[[#This Row],[ActualResult]]), "_", IF(Table2[[#This Row],[ActualHomeScore]]=Table2[[#This Row],[PredictedHomeScore]], "Y", "N")))</f>
        <v>N</v>
      </c>
      <c r="R203" s="2">
        <v>1</v>
      </c>
      <c r="S203" s="2" t="str">
        <f t="shared" si="17"/>
        <v>UTA</v>
      </c>
      <c r="T203" s="2">
        <f>IF(INDEX(StatsRegularSeason20242025!$A$2:$C$33,MATCH(Table2[[#This Row],[AwayTeam]],StatsRegularSeason20242025!$A$2:$A$33,0),2)=INDEX(StatsRegularSeason20242025!$A$2:$C$33,MATCH(Table2[[#This Row],[HomeTeam]],StatsRegularSeason20242025!$A$2:$A$33,0),2),1,0)</f>
        <v>1</v>
      </c>
      <c r="U203" s="2">
        <f>IF(INDEX(StatsRegularSeason20242025!$A$2:$C$33,MATCH(Table2[[#This Row],[AwayTeam]],StatsRegularSeason20242025!$A$2:$A$33,0),3)=INDEX(StatsRegularSeason20242025!$A$2:$C$33,MATCH(Table2[[#This Row],[HomeTeam]],StatsRegularSeason20242025!$A$2:$A$33,0),3),1,0)</f>
        <v>1</v>
      </c>
      <c r="V203" s="2">
        <f>IF(Table2[[#This Row],[InterConf]]=1,IF(Table2[[#This Row],[InterDiv]]=0, 1, 0), 0)</f>
        <v>0</v>
      </c>
      <c r="W203" s="2">
        <f>IF(INDEX(StatsRegularSeason20242025!$A$2:$C$33,MATCH(Table2[[#This Row],[AwayTeam]],StatsRegularSeason20242025!$A$2:$A$33,0),2)&lt;&gt;INDEX(StatsRegularSeason20242025!$A$2:$C$33,MATCH(Table2[[#This Row],[HomeTeam]],StatsRegularSeason20242025!$A$2:$A$33,0),2),1,0)</f>
        <v>0</v>
      </c>
      <c r="X203" s="2"/>
      <c r="Y203" s="2"/>
      <c r="Z203" s="2">
        <f>IF(AND(Table2[[#This Row],[GameIsOver]]=1,Table2[[#This Row],[ActualHomeScore]]*Table2[[#This Row],[ActualAwayScore]]=0), 1,0)</f>
        <v>1</v>
      </c>
      <c r="AA203" s="2">
        <f>IF(Table2[[#This Row],[GameIsOver]]=0,0, IF(Table2[[#This Row],[ActualWinner]]=Table2[[#This Row],[AwayTeam]], 2, IF(OR(Table2[[#This Row],[ActualResult]]="OT", Table2[[#This Row],[ActualResult]]="SO"), 1, 0)))</f>
        <v>0</v>
      </c>
      <c r="AB203" s="2">
        <f>IF(Table2[[#This Row],[GameIsOver]]= 0, 0, IF(Table2[[#This Row],[ActualWinner]]=Table2[[#This Row],[HomeTeam]], 2, IF(OR(Table2[[#This Row],[ActualResult]]="OT", Table2[[#This Row],[ActualResult]]="SO"), 1, 0)))</f>
        <v>2</v>
      </c>
      <c r="AC203" s="33">
        <f>(($AR$11)*IF(Table2[[#This Row],[CorrectWinnerPrediction]]="Y", 1, 0))+(($AR$12)*IF(Table2[[#This Row],[CorrectAwayScorePrediction]]="Y", 1, 0))+(($AR$13)*IF(Table2[[#This Row],[CorrectHomeScorePrediction]]="Y", 1, 0))</f>
        <v>0.8</v>
      </c>
      <c r="AD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3" s="4" t="str">
        <f>IF(WEEKDAY(Table2[[#This Row],[GameDate]])=1,"SUN",IF(WEEKDAY(Table2[[#This Row],[GameDate]])=2,"MON",IF(WEEKDAY(Table2[[#This Row],[GameDate]])=3,"TUE",IF(WEEKDAY(Table2[[#This Row],[GameDate]])=4,"WED",IF(WEEKDAY(Table2[[#This Row],[GameDate]])=5,"THU",IF(WEEKDAY(Table2[[#This Row],[GameDate]])=6,"FRI", "SAT"))))))</f>
        <v>TUE</v>
      </c>
      <c r="AF203" s="2">
        <f>Table2[[#This Row],[ActualAwayScore]]-Table2[[#This Row],[PredictedAwayScore]]</f>
        <v>-1</v>
      </c>
      <c r="AG203" s="2">
        <f>Table2[[#This Row],[ActualHomeScore]]-Table2[[#This Row],[PredictedHomeScore]]</f>
        <v>-2</v>
      </c>
      <c r="AH203" s="2">
        <f t="shared" si="18"/>
        <v>-7</v>
      </c>
      <c r="AI203" s="2">
        <f t="shared" si="19"/>
        <v>-1</v>
      </c>
    </row>
    <row r="204" spans="1:35" x14ac:dyDescent="0.25">
      <c r="A204" s="4">
        <v>45601</v>
      </c>
      <c r="B204" s="4">
        <v>45601</v>
      </c>
      <c r="C204" s="7" t="s">
        <v>314</v>
      </c>
      <c r="D204" s="2" t="s">
        <v>12</v>
      </c>
      <c r="E204" s="2" t="s">
        <v>26</v>
      </c>
      <c r="F204" s="2">
        <v>3</v>
      </c>
      <c r="G204" s="2">
        <v>6</v>
      </c>
      <c r="H204" s="2" t="str">
        <f t="shared" si="15"/>
        <v>COL</v>
      </c>
      <c r="I204" s="2" t="s">
        <v>40</v>
      </c>
      <c r="J204" s="2">
        <v>3</v>
      </c>
      <c r="K204" s="2">
        <v>6</v>
      </c>
      <c r="L204" s="2" t="str">
        <f t="shared" si="16"/>
        <v>COL</v>
      </c>
      <c r="M204" s="2" t="s">
        <v>40</v>
      </c>
      <c r="N204" s="2">
        <f>IF(ISBLANK(Table2[[#This Row],[ActualResult]]), 0, 1)</f>
        <v>1</v>
      </c>
      <c r="O204" s="2" t="str">
        <f>IF(ISBLANK(Table2[[#This Row],[ActualResult]]), "_", IF(Table2[[#This Row],[ActualWinner]]=Table2[[#This Row],[PredictedWinner]], "Y", "N"))</f>
        <v>Y</v>
      </c>
      <c r="P204" s="2" t="str">
        <f>IF(Table2[[#This Row],[ActualAwayScore]]&gt;Table2[[#This Row],[PredictedAwayScore]], "N", IF(ISBLANK(Table2[[#This Row],[ActualResult]]), "_", IF(Table2[[#This Row],[ActualAwayScore]]=Table2[[#This Row],[PredictedAwayScore]], "Y", "N")))</f>
        <v>Y</v>
      </c>
      <c r="Q204" s="2" t="str">
        <f>IF(Table2[[#This Row],[ActualHomeScore]]&gt;Table2[[#This Row],[PredictedHomeScore]],"N", IF(ISBLANK(Table2[[#This Row],[ActualResult]]), "_", IF(Table2[[#This Row],[ActualHomeScore]]=Table2[[#This Row],[PredictedHomeScore]], "Y", "N")))</f>
        <v>Y</v>
      </c>
      <c r="R204" s="2">
        <v>1</v>
      </c>
      <c r="S204" s="2" t="str">
        <f t="shared" si="17"/>
        <v>SEA</v>
      </c>
      <c r="T204" s="2">
        <f>IF(INDEX(StatsRegularSeason20242025!$A$2:$C$33,MATCH(Table2[[#This Row],[AwayTeam]],StatsRegularSeason20242025!$A$2:$A$33,0),2)=INDEX(StatsRegularSeason20242025!$A$2:$C$33,MATCH(Table2[[#This Row],[HomeTeam]],StatsRegularSeason20242025!$A$2:$A$33,0),2),1,0)</f>
        <v>1</v>
      </c>
      <c r="U204" s="2">
        <f>IF(INDEX(StatsRegularSeason20242025!$A$2:$C$33,MATCH(Table2[[#This Row],[AwayTeam]],StatsRegularSeason20242025!$A$2:$A$33,0),3)=INDEX(StatsRegularSeason20242025!$A$2:$C$33,MATCH(Table2[[#This Row],[HomeTeam]],StatsRegularSeason20242025!$A$2:$A$33,0),3),1,0)</f>
        <v>0</v>
      </c>
      <c r="V204" s="2">
        <f>IF(Table2[[#This Row],[InterConf]]=1,IF(Table2[[#This Row],[InterDiv]]=0, 1, 0), 0)</f>
        <v>1</v>
      </c>
      <c r="W204" s="2">
        <f>IF(INDEX(StatsRegularSeason20242025!$A$2:$C$33,MATCH(Table2[[#This Row],[AwayTeam]],StatsRegularSeason20242025!$A$2:$A$33,0),2)&lt;&gt;INDEX(StatsRegularSeason20242025!$A$2:$C$33,MATCH(Table2[[#This Row],[HomeTeam]],StatsRegularSeason20242025!$A$2:$A$33,0),2),1,0)</f>
        <v>0</v>
      </c>
      <c r="X204" s="2"/>
      <c r="Y204" s="2"/>
      <c r="Z204" s="2">
        <f>IF(AND(Table2[[#This Row],[GameIsOver]]=1,Table2[[#This Row],[ActualHomeScore]]*Table2[[#This Row],[ActualAwayScore]]=0), 1,0)</f>
        <v>0</v>
      </c>
      <c r="AA204" s="2">
        <f>IF(Table2[[#This Row],[GameIsOver]]=0,0, IF(Table2[[#This Row],[ActualWinner]]=Table2[[#This Row],[AwayTeam]], 2, IF(OR(Table2[[#This Row],[ActualResult]]="OT", Table2[[#This Row],[ActualResult]]="SO"), 1, 0)))</f>
        <v>0</v>
      </c>
      <c r="AB204" s="2">
        <f>IF(Table2[[#This Row],[GameIsOver]]= 0, 0, IF(Table2[[#This Row],[ActualWinner]]=Table2[[#This Row],[HomeTeam]], 2, IF(OR(Table2[[#This Row],[ActualResult]]="OT", Table2[[#This Row],[ActualResult]]="SO"), 1, 0)))</f>
        <v>2</v>
      </c>
      <c r="AC204" s="33">
        <f>(($AR$11)*IF(Table2[[#This Row],[CorrectWinnerPrediction]]="Y", 1, 0))+(($AR$12)*IF(Table2[[#This Row],[CorrectAwayScorePrediction]]="Y", 1, 0))+(($AR$13)*IF(Table2[[#This Row],[CorrectHomeScorePrediction]]="Y", 1, 0))</f>
        <v>1</v>
      </c>
      <c r="AD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04" s="4" t="str">
        <f>IF(WEEKDAY(Table2[[#This Row],[GameDate]])=1,"SUN",IF(WEEKDAY(Table2[[#This Row],[GameDate]])=2,"MON",IF(WEEKDAY(Table2[[#This Row],[GameDate]])=3,"TUE",IF(WEEKDAY(Table2[[#This Row],[GameDate]])=4,"WED",IF(WEEKDAY(Table2[[#This Row],[GameDate]])=5,"THU",IF(WEEKDAY(Table2[[#This Row],[GameDate]])=6,"FRI", "SAT"))))))</f>
        <v>TUE</v>
      </c>
      <c r="AF204" s="2">
        <f>Table2[[#This Row],[ActualAwayScore]]-Table2[[#This Row],[PredictedAwayScore]]</f>
        <v>0</v>
      </c>
      <c r="AG204" s="2">
        <f>Table2[[#This Row],[ActualHomeScore]]-Table2[[#This Row],[PredictedHomeScore]]</f>
        <v>0</v>
      </c>
      <c r="AH204" s="2">
        <f t="shared" si="18"/>
        <v>-7</v>
      </c>
      <c r="AI204" s="2">
        <f t="shared" si="19"/>
        <v>-1</v>
      </c>
    </row>
    <row r="205" spans="1:35" x14ac:dyDescent="0.25">
      <c r="A205" s="4">
        <v>45601</v>
      </c>
      <c r="B205" s="4">
        <v>45601</v>
      </c>
      <c r="C205" s="7" t="s">
        <v>315</v>
      </c>
      <c r="D205" s="2" t="s">
        <v>25</v>
      </c>
      <c r="E205" s="2" t="s">
        <v>47</v>
      </c>
      <c r="F205" s="2">
        <v>3</v>
      </c>
      <c r="G205" s="2">
        <v>4</v>
      </c>
      <c r="H205" s="2" t="str">
        <f t="shared" si="15"/>
        <v>ANA</v>
      </c>
      <c r="I205" s="2" t="s">
        <v>77</v>
      </c>
      <c r="J205" s="2">
        <v>5</v>
      </c>
      <c r="K205" s="2">
        <v>1</v>
      </c>
      <c r="L205" s="2" t="str">
        <f t="shared" si="16"/>
        <v>VAN</v>
      </c>
      <c r="M205" s="2" t="s">
        <v>40</v>
      </c>
      <c r="N205" s="2">
        <f>IF(ISBLANK(Table2[[#This Row],[ActualResult]]), 0, 1)</f>
        <v>1</v>
      </c>
      <c r="O205" s="2" t="str">
        <f>IF(ISBLANK(Table2[[#This Row],[ActualResult]]), "_", IF(Table2[[#This Row],[ActualWinner]]=Table2[[#This Row],[PredictedWinner]], "Y", "N"))</f>
        <v>N</v>
      </c>
      <c r="P205" s="2" t="str">
        <f>IF(Table2[[#This Row],[ActualAwayScore]]&gt;Table2[[#This Row],[PredictedAwayScore]], "N", IF(ISBLANK(Table2[[#This Row],[ActualResult]]), "_", IF(Table2[[#This Row],[ActualAwayScore]]=Table2[[#This Row],[PredictedAwayScore]], "Y", "N")))</f>
        <v>N</v>
      </c>
      <c r="Q205" s="2" t="str">
        <f>IF(Table2[[#This Row],[ActualHomeScore]]&gt;Table2[[#This Row],[PredictedHomeScore]],"N", IF(ISBLANK(Table2[[#This Row],[ActualResult]]), "_", IF(Table2[[#This Row],[ActualHomeScore]]=Table2[[#This Row],[PredictedHomeScore]], "Y", "N")))</f>
        <v>N</v>
      </c>
      <c r="R205" s="2">
        <v>1</v>
      </c>
      <c r="S205" s="2" t="str">
        <f t="shared" si="17"/>
        <v>ANA</v>
      </c>
      <c r="T205" s="2">
        <f>IF(INDEX(StatsRegularSeason20242025!$A$2:$C$33,MATCH(Table2[[#This Row],[AwayTeam]],StatsRegularSeason20242025!$A$2:$A$33,0),2)=INDEX(StatsRegularSeason20242025!$A$2:$C$33,MATCH(Table2[[#This Row],[HomeTeam]],StatsRegularSeason20242025!$A$2:$A$33,0),2),1,0)</f>
        <v>1</v>
      </c>
      <c r="U205" s="2">
        <f>IF(INDEX(StatsRegularSeason20242025!$A$2:$C$33,MATCH(Table2[[#This Row],[AwayTeam]],StatsRegularSeason20242025!$A$2:$A$33,0),3)=INDEX(StatsRegularSeason20242025!$A$2:$C$33,MATCH(Table2[[#This Row],[HomeTeam]],StatsRegularSeason20242025!$A$2:$A$33,0),3),1,0)</f>
        <v>1</v>
      </c>
      <c r="V205" s="2">
        <f>IF(Table2[[#This Row],[InterConf]]=1,IF(Table2[[#This Row],[InterDiv]]=0, 1, 0), 0)</f>
        <v>0</v>
      </c>
      <c r="W205" s="2">
        <f>IF(INDEX(StatsRegularSeason20242025!$A$2:$C$33,MATCH(Table2[[#This Row],[AwayTeam]],StatsRegularSeason20242025!$A$2:$A$33,0),2)&lt;&gt;INDEX(StatsRegularSeason20242025!$A$2:$C$33,MATCH(Table2[[#This Row],[HomeTeam]],StatsRegularSeason20242025!$A$2:$A$33,0),2),1,0)</f>
        <v>0</v>
      </c>
      <c r="X205" s="2"/>
      <c r="Y205" s="2"/>
      <c r="Z205" s="2">
        <f>IF(AND(Table2[[#This Row],[GameIsOver]]=1,Table2[[#This Row],[ActualHomeScore]]*Table2[[#This Row],[ActualAwayScore]]=0), 1,0)</f>
        <v>0</v>
      </c>
      <c r="AA205" s="2">
        <f>IF(Table2[[#This Row],[GameIsOver]]=0,0, IF(Table2[[#This Row],[ActualWinner]]=Table2[[#This Row],[AwayTeam]], 2, IF(OR(Table2[[#This Row],[ActualResult]]="OT", Table2[[#This Row],[ActualResult]]="SO"), 1, 0)))</f>
        <v>2</v>
      </c>
      <c r="AB205" s="2">
        <f>IF(Table2[[#This Row],[GameIsOver]]= 0, 0, IF(Table2[[#This Row],[ActualWinner]]=Table2[[#This Row],[HomeTeam]], 2, IF(OR(Table2[[#This Row],[ActualResult]]="OT", Table2[[#This Row],[ActualResult]]="SO"), 1, 0)))</f>
        <v>0</v>
      </c>
      <c r="AC205" s="33">
        <f>(($AR$11)*IF(Table2[[#This Row],[CorrectWinnerPrediction]]="Y", 1, 0))+(($AR$12)*IF(Table2[[#This Row],[CorrectAwayScorePrediction]]="Y", 1, 0))+(($AR$13)*IF(Table2[[#This Row],[CorrectHomeScorePrediction]]="Y", 1, 0))</f>
        <v>0</v>
      </c>
      <c r="AD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5" s="4" t="str">
        <f>IF(WEEKDAY(Table2[[#This Row],[GameDate]])=1,"SUN",IF(WEEKDAY(Table2[[#This Row],[GameDate]])=2,"MON",IF(WEEKDAY(Table2[[#This Row],[GameDate]])=3,"TUE",IF(WEEKDAY(Table2[[#This Row],[GameDate]])=4,"WED",IF(WEEKDAY(Table2[[#This Row],[GameDate]])=5,"THU",IF(WEEKDAY(Table2[[#This Row],[GameDate]])=6,"FRI", "SAT"))))))</f>
        <v>TUE</v>
      </c>
      <c r="AF205" s="2">
        <f>Table2[[#This Row],[ActualAwayScore]]-Table2[[#This Row],[PredictedAwayScore]]</f>
        <v>2</v>
      </c>
      <c r="AG205" s="2">
        <f>Table2[[#This Row],[ActualHomeScore]]-Table2[[#This Row],[PredictedHomeScore]]</f>
        <v>-3</v>
      </c>
      <c r="AH205" s="2">
        <f t="shared" si="18"/>
        <v>-7</v>
      </c>
      <c r="AI205" s="2">
        <f t="shared" si="19"/>
        <v>-1</v>
      </c>
    </row>
    <row r="206" spans="1:35" x14ac:dyDescent="0.25">
      <c r="A206" s="5">
        <v>45601</v>
      </c>
      <c r="B206" s="5">
        <v>45601</v>
      </c>
      <c r="C206" s="8" t="s">
        <v>316</v>
      </c>
      <c r="D206" s="3" t="s">
        <v>36</v>
      </c>
      <c r="E206" s="3" t="s">
        <v>38</v>
      </c>
      <c r="F206" s="3">
        <v>4</v>
      </c>
      <c r="G206" s="3">
        <v>2</v>
      </c>
      <c r="H206" s="3" t="str">
        <f t="shared" si="15"/>
        <v>CBJ</v>
      </c>
      <c r="I206" s="3" t="s">
        <v>40</v>
      </c>
      <c r="J206" s="3">
        <v>1</v>
      </c>
      <c r="K206" s="3">
        <v>2</v>
      </c>
      <c r="L206" s="2" t="str">
        <f t="shared" si="16"/>
        <v>SJS</v>
      </c>
      <c r="M206" s="3" t="s">
        <v>77</v>
      </c>
      <c r="N206" s="3">
        <f>IF(ISBLANK(Table2[[#This Row],[ActualResult]]), 0, 1)</f>
        <v>1</v>
      </c>
      <c r="O206" s="3" t="str">
        <f>IF(ISBLANK(Table2[[#This Row],[ActualResult]]), "_", IF(Table2[[#This Row],[ActualWinner]]=Table2[[#This Row],[PredictedWinner]], "Y", "N"))</f>
        <v>N</v>
      </c>
      <c r="P206" s="3" t="str">
        <f>IF(Table2[[#This Row],[ActualAwayScore]]&gt;Table2[[#This Row],[PredictedAwayScore]], "N", IF(ISBLANK(Table2[[#This Row],[ActualResult]]), "_", IF(Table2[[#This Row],[ActualAwayScore]]=Table2[[#This Row],[PredictedAwayScore]], "Y", "N")))</f>
        <v>N</v>
      </c>
      <c r="Q206" s="3" t="str">
        <f>IF(Table2[[#This Row],[ActualHomeScore]]&gt;Table2[[#This Row],[PredictedHomeScore]],"N", IF(ISBLANK(Table2[[#This Row],[ActualResult]]), "_", IF(Table2[[#This Row],[ActualHomeScore]]=Table2[[#This Row],[PredictedHomeScore]], "Y", "N")))</f>
        <v>Y</v>
      </c>
      <c r="R206" s="2">
        <v>1</v>
      </c>
      <c r="S206" s="2" t="str">
        <f t="shared" si="17"/>
        <v>CBJ</v>
      </c>
      <c r="T206" s="2">
        <f>IF(INDEX(StatsRegularSeason20242025!$A$2:$C$33,MATCH(Table2[[#This Row],[AwayTeam]],StatsRegularSeason20242025!$A$2:$A$33,0),2)=INDEX(StatsRegularSeason20242025!$A$2:$C$33,MATCH(Table2[[#This Row],[HomeTeam]],StatsRegularSeason20242025!$A$2:$A$33,0),2),1,0)</f>
        <v>0</v>
      </c>
      <c r="U206" s="2">
        <f>IF(INDEX(StatsRegularSeason20242025!$A$2:$C$33,MATCH(Table2[[#This Row],[AwayTeam]],StatsRegularSeason20242025!$A$2:$A$33,0),3)=INDEX(StatsRegularSeason20242025!$A$2:$C$33,MATCH(Table2[[#This Row],[HomeTeam]],StatsRegularSeason20242025!$A$2:$A$33,0),3),1,0)</f>
        <v>0</v>
      </c>
      <c r="V206" s="2">
        <f>IF(Table2[[#This Row],[InterConf]]=1,IF(Table2[[#This Row],[InterDiv]]=0, 1, 0), 0)</f>
        <v>0</v>
      </c>
      <c r="W206" s="2">
        <f>IF(INDEX(StatsRegularSeason20242025!$A$2:$C$33,MATCH(Table2[[#This Row],[AwayTeam]],StatsRegularSeason20242025!$A$2:$A$33,0),2)&lt;&gt;INDEX(StatsRegularSeason20242025!$A$2:$C$33,MATCH(Table2[[#This Row],[HomeTeam]],StatsRegularSeason20242025!$A$2:$A$33,0),2),1,0)</f>
        <v>1</v>
      </c>
      <c r="X206" s="2"/>
      <c r="Y206" s="2"/>
      <c r="Z206" s="2">
        <f>IF(AND(Table2[[#This Row],[GameIsOver]]=1,Table2[[#This Row],[ActualHomeScore]]*Table2[[#This Row],[ActualAwayScore]]=0), 1,0)</f>
        <v>0</v>
      </c>
      <c r="AA206" s="2">
        <f>IF(Table2[[#This Row],[GameIsOver]]=0,0, IF(Table2[[#This Row],[ActualWinner]]=Table2[[#This Row],[AwayTeam]], 2, IF(OR(Table2[[#This Row],[ActualResult]]="OT", Table2[[#This Row],[ActualResult]]="SO"), 1, 0)))</f>
        <v>1</v>
      </c>
      <c r="AB206" s="2">
        <f>IF(Table2[[#This Row],[GameIsOver]]= 0, 0, IF(Table2[[#This Row],[ActualWinner]]=Table2[[#This Row],[HomeTeam]], 2, IF(OR(Table2[[#This Row],[ActualResult]]="OT", Table2[[#This Row],[ActualResult]]="SO"), 1, 0)))</f>
        <v>2</v>
      </c>
      <c r="AC206" s="33">
        <f>(($AR$11)*IF(Table2[[#This Row],[CorrectWinnerPrediction]]="Y", 1, 0))+(($AR$12)*IF(Table2[[#This Row],[CorrectAwayScorePrediction]]="Y", 1, 0))+(($AR$13)*IF(Table2[[#This Row],[CorrectHomeScorePrediction]]="Y", 1, 0))</f>
        <v>0.1</v>
      </c>
      <c r="AD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06" s="5" t="str">
        <f>IF(WEEKDAY(Table2[[#This Row],[GameDate]])=1,"SUN",IF(WEEKDAY(Table2[[#This Row],[GameDate]])=2,"MON",IF(WEEKDAY(Table2[[#This Row],[GameDate]])=3,"TUE",IF(WEEKDAY(Table2[[#This Row],[GameDate]])=4,"WED",IF(WEEKDAY(Table2[[#This Row],[GameDate]])=5,"THU",IF(WEEKDAY(Table2[[#This Row],[GameDate]])=6,"FRI", "SAT"))))))</f>
        <v>TUE</v>
      </c>
      <c r="AF206" s="2">
        <f>Table2[[#This Row],[ActualAwayScore]]-Table2[[#This Row],[PredictedAwayScore]]</f>
        <v>-3</v>
      </c>
      <c r="AG206" s="2">
        <f>Table2[[#This Row],[ActualHomeScore]]-Table2[[#This Row],[PredictedHomeScore]]</f>
        <v>0</v>
      </c>
      <c r="AH206" s="2">
        <f t="shared" si="18"/>
        <v>-7</v>
      </c>
      <c r="AI206" s="2">
        <f t="shared" si="19"/>
        <v>-1</v>
      </c>
    </row>
    <row r="207" spans="1:35" x14ac:dyDescent="0.25">
      <c r="A207" s="4">
        <v>45602</v>
      </c>
      <c r="B207" s="4">
        <v>45602</v>
      </c>
      <c r="C207" s="7" t="s">
        <v>317</v>
      </c>
      <c r="D207" s="2" t="s">
        <v>35</v>
      </c>
      <c r="E207" s="2" t="s">
        <v>46</v>
      </c>
      <c r="F207" s="2">
        <v>2</v>
      </c>
      <c r="G207" s="2">
        <v>4</v>
      </c>
      <c r="H207" s="2" t="str">
        <f t="shared" si="15"/>
        <v>WSH</v>
      </c>
      <c r="I207" s="2" t="s">
        <v>40</v>
      </c>
      <c r="J207" s="2">
        <v>2</v>
      </c>
      <c r="K207" s="2">
        <v>3</v>
      </c>
      <c r="L207" s="13" t="str">
        <f t="shared" si="16"/>
        <v>WSH</v>
      </c>
      <c r="M207" s="2" t="s">
        <v>40</v>
      </c>
      <c r="N207" s="2">
        <f>IF(ISBLANK(Table2[[#This Row],[ActualResult]]), 0, 1)</f>
        <v>1</v>
      </c>
      <c r="O207" s="2" t="str">
        <f>IF(ISBLANK(Table2[[#This Row],[ActualResult]]), "_", IF(Table2[[#This Row],[ActualWinner]]=Table2[[#This Row],[PredictedWinner]], "Y", "N"))</f>
        <v>Y</v>
      </c>
      <c r="P207" s="2" t="str">
        <f>IF(Table2[[#This Row],[ActualAwayScore]]&gt;Table2[[#This Row],[PredictedAwayScore]], "N", IF(ISBLANK(Table2[[#This Row],[ActualResult]]), "_", IF(Table2[[#This Row],[ActualAwayScore]]=Table2[[#This Row],[PredictedAwayScore]], "Y", "N")))</f>
        <v>Y</v>
      </c>
      <c r="Q207" s="2" t="str">
        <f>IF(Table2[[#This Row],[ActualHomeScore]]&gt;Table2[[#This Row],[PredictedHomeScore]],"N", IF(ISBLANK(Table2[[#This Row],[ActualResult]]), "_", IF(Table2[[#This Row],[ActualHomeScore]]=Table2[[#This Row],[PredictedHomeScore]], "Y", "N")))</f>
        <v>N</v>
      </c>
      <c r="R207" s="2">
        <v>1</v>
      </c>
      <c r="S207" s="2" t="str">
        <f t="shared" si="17"/>
        <v>NSH</v>
      </c>
      <c r="T207" s="2">
        <f>IF(INDEX(StatsRegularSeason20242025!$A$2:$C$33,MATCH(Table2[[#This Row],[AwayTeam]],StatsRegularSeason20242025!$A$2:$A$33,0),2)=INDEX(StatsRegularSeason20242025!$A$2:$C$33,MATCH(Table2[[#This Row],[HomeTeam]],StatsRegularSeason20242025!$A$2:$A$33,0),2),1,0)</f>
        <v>0</v>
      </c>
      <c r="U207" s="2">
        <f>IF(INDEX(StatsRegularSeason20242025!$A$2:$C$33,MATCH(Table2[[#This Row],[AwayTeam]],StatsRegularSeason20242025!$A$2:$A$33,0),3)=INDEX(StatsRegularSeason20242025!$A$2:$C$33,MATCH(Table2[[#This Row],[HomeTeam]],StatsRegularSeason20242025!$A$2:$A$33,0),3),1,0)</f>
        <v>0</v>
      </c>
      <c r="V207" s="2">
        <f>IF(Table2[[#This Row],[InterConf]]=1,IF(Table2[[#This Row],[InterDiv]]=0, 1, 0), 0)</f>
        <v>0</v>
      </c>
      <c r="W207" s="2">
        <f>IF(INDEX(StatsRegularSeason20242025!$A$2:$C$33,MATCH(Table2[[#This Row],[AwayTeam]],StatsRegularSeason20242025!$A$2:$A$33,0),2)&lt;&gt;INDEX(StatsRegularSeason20242025!$A$2:$C$33,MATCH(Table2[[#This Row],[HomeTeam]],StatsRegularSeason20242025!$A$2:$A$33,0),2),1,0)</f>
        <v>1</v>
      </c>
      <c r="X207" s="2"/>
      <c r="Y207" s="2"/>
      <c r="Z207" s="2">
        <f>IF(AND(Table2[[#This Row],[GameIsOver]]=1,Table2[[#This Row],[ActualHomeScore]]*Table2[[#This Row],[ActualAwayScore]]=0), 1,0)</f>
        <v>0</v>
      </c>
      <c r="AA207" s="2">
        <f>IF(Table2[[#This Row],[GameIsOver]]=0,0, IF(Table2[[#This Row],[ActualWinner]]=Table2[[#This Row],[AwayTeam]], 2, IF(OR(Table2[[#This Row],[ActualResult]]="OT", Table2[[#This Row],[ActualResult]]="SO"), 1, 0)))</f>
        <v>0</v>
      </c>
      <c r="AB207" s="2">
        <f>IF(Table2[[#This Row],[GameIsOver]]= 0, 0, IF(Table2[[#This Row],[ActualWinner]]=Table2[[#This Row],[HomeTeam]], 2, IF(OR(Table2[[#This Row],[ActualResult]]="OT", Table2[[#This Row],[ActualResult]]="SO"), 1, 0)))</f>
        <v>2</v>
      </c>
      <c r="AC207" s="33">
        <f>(($AR$11)*IF(Table2[[#This Row],[CorrectWinnerPrediction]]="Y", 1, 0))+(($AR$12)*IF(Table2[[#This Row],[CorrectAwayScorePrediction]]="Y", 1, 0))+(($AR$13)*IF(Table2[[#This Row],[CorrectHomeScorePrediction]]="Y", 1, 0))</f>
        <v>0.9</v>
      </c>
      <c r="AD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07" s="4" t="str">
        <f>IF(WEEKDAY(Table2[[#This Row],[GameDate]])=1,"SUN",IF(WEEKDAY(Table2[[#This Row],[GameDate]])=2,"MON",IF(WEEKDAY(Table2[[#This Row],[GameDate]])=3,"TUE",IF(WEEKDAY(Table2[[#This Row],[GameDate]])=4,"WED",IF(WEEKDAY(Table2[[#This Row],[GameDate]])=5,"THU",IF(WEEKDAY(Table2[[#This Row],[GameDate]])=6,"FRI", "SAT"))))))</f>
        <v>WED</v>
      </c>
      <c r="AF207" s="2">
        <f>Table2[[#This Row],[ActualAwayScore]]-Table2[[#This Row],[PredictedAwayScore]]</f>
        <v>0</v>
      </c>
      <c r="AG207" s="2">
        <f>Table2[[#This Row],[ActualHomeScore]]-Table2[[#This Row],[PredictedHomeScore]]</f>
        <v>-1</v>
      </c>
      <c r="AH207" s="2">
        <f t="shared" si="18"/>
        <v>2</v>
      </c>
      <c r="AI207" s="2">
        <f t="shared" si="19"/>
        <v>-5</v>
      </c>
    </row>
    <row r="208" spans="1:35" x14ac:dyDescent="0.25">
      <c r="A208" s="4">
        <v>45602</v>
      </c>
      <c r="B208" s="4">
        <v>45602</v>
      </c>
      <c r="C208" s="7" t="s">
        <v>318</v>
      </c>
      <c r="D208" s="2" t="s">
        <v>31</v>
      </c>
      <c r="E208" s="2" t="s">
        <v>17</v>
      </c>
      <c r="F208" s="2">
        <v>3</v>
      </c>
      <c r="G208" s="2">
        <v>2</v>
      </c>
      <c r="H208" s="2" t="str">
        <f t="shared" si="15"/>
        <v>DET</v>
      </c>
      <c r="I208" s="2" t="s">
        <v>77</v>
      </c>
      <c r="J208" s="2">
        <v>4</v>
      </c>
      <c r="K208" s="2">
        <v>1</v>
      </c>
      <c r="L208" s="2" t="str">
        <f t="shared" si="16"/>
        <v>DET</v>
      </c>
      <c r="M208" s="2" t="s">
        <v>40</v>
      </c>
      <c r="N208" s="2">
        <f>IF(ISBLANK(Table2[[#This Row],[ActualResult]]), 0, 1)</f>
        <v>1</v>
      </c>
      <c r="O208" s="2" t="str">
        <f>IF(ISBLANK(Table2[[#This Row],[ActualResult]]), "_", IF(Table2[[#This Row],[ActualWinner]]=Table2[[#This Row],[PredictedWinner]], "Y", "N"))</f>
        <v>Y</v>
      </c>
      <c r="P208" s="2" t="str">
        <f>IF(Table2[[#This Row],[ActualAwayScore]]&gt;Table2[[#This Row],[PredictedAwayScore]], "N", IF(ISBLANK(Table2[[#This Row],[ActualResult]]), "_", IF(Table2[[#This Row],[ActualAwayScore]]=Table2[[#This Row],[PredictedAwayScore]], "Y", "N")))</f>
        <v>N</v>
      </c>
      <c r="Q208" s="2" t="str">
        <f>IF(Table2[[#This Row],[ActualHomeScore]]&gt;Table2[[#This Row],[PredictedHomeScore]],"N", IF(ISBLANK(Table2[[#This Row],[ActualResult]]), "_", IF(Table2[[#This Row],[ActualHomeScore]]=Table2[[#This Row],[PredictedHomeScore]], "Y", "N")))</f>
        <v>N</v>
      </c>
      <c r="R208" s="2">
        <v>1</v>
      </c>
      <c r="S208" s="2" t="str">
        <f t="shared" si="17"/>
        <v>CHI</v>
      </c>
      <c r="T208" s="2">
        <f>IF(INDEX(StatsRegularSeason20242025!$A$2:$C$33,MATCH(Table2[[#This Row],[AwayTeam]],StatsRegularSeason20242025!$A$2:$A$33,0),2)=INDEX(StatsRegularSeason20242025!$A$2:$C$33,MATCH(Table2[[#This Row],[HomeTeam]],StatsRegularSeason20242025!$A$2:$A$33,0),2),1,0)</f>
        <v>0</v>
      </c>
      <c r="U208" s="2">
        <f>IF(INDEX(StatsRegularSeason20242025!$A$2:$C$33,MATCH(Table2[[#This Row],[AwayTeam]],StatsRegularSeason20242025!$A$2:$A$33,0),3)=INDEX(StatsRegularSeason20242025!$A$2:$C$33,MATCH(Table2[[#This Row],[HomeTeam]],StatsRegularSeason20242025!$A$2:$A$33,0),3),1,0)</f>
        <v>0</v>
      </c>
      <c r="V208" s="2">
        <f>IF(Table2[[#This Row],[InterConf]]=1,IF(Table2[[#This Row],[InterDiv]]=0, 1, 0), 0)</f>
        <v>0</v>
      </c>
      <c r="W208" s="2">
        <f>IF(INDEX(StatsRegularSeason20242025!$A$2:$C$33,MATCH(Table2[[#This Row],[AwayTeam]],StatsRegularSeason20242025!$A$2:$A$33,0),2)&lt;&gt;INDEX(StatsRegularSeason20242025!$A$2:$C$33,MATCH(Table2[[#This Row],[HomeTeam]],StatsRegularSeason20242025!$A$2:$A$33,0),2),1,0)</f>
        <v>1</v>
      </c>
      <c r="X208" s="2" t="s">
        <v>1781</v>
      </c>
      <c r="Y208" s="2"/>
      <c r="Z208" s="2">
        <f>IF(AND(Table2[[#This Row],[GameIsOver]]=1,Table2[[#This Row],[ActualHomeScore]]*Table2[[#This Row],[ActualAwayScore]]=0), 1,0)</f>
        <v>0</v>
      </c>
      <c r="AA208" s="2">
        <f>IF(Table2[[#This Row],[GameIsOver]]=0,0, IF(Table2[[#This Row],[ActualWinner]]=Table2[[#This Row],[AwayTeam]], 2, IF(OR(Table2[[#This Row],[ActualResult]]="OT", Table2[[#This Row],[ActualResult]]="SO"), 1, 0)))</f>
        <v>2</v>
      </c>
      <c r="AB208" s="2">
        <f>IF(Table2[[#This Row],[GameIsOver]]= 0, 0, IF(Table2[[#This Row],[ActualWinner]]=Table2[[#This Row],[HomeTeam]], 2, IF(OR(Table2[[#This Row],[ActualResult]]="OT", Table2[[#This Row],[ActualResult]]="SO"), 1, 0)))</f>
        <v>0</v>
      </c>
      <c r="AC208" s="33">
        <f>(($AR$11)*IF(Table2[[#This Row],[CorrectWinnerPrediction]]="Y", 1, 0))+(($AR$12)*IF(Table2[[#This Row],[CorrectAwayScorePrediction]]="Y", 1, 0))+(($AR$13)*IF(Table2[[#This Row],[CorrectHomeScorePrediction]]="Y", 1, 0))</f>
        <v>0.8</v>
      </c>
      <c r="AD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08" s="4" t="str">
        <f>IF(WEEKDAY(Table2[[#This Row],[GameDate]])=1,"SUN",IF(WEEKDAY(Table2[[#This Row],[GameDate]])=2,"MON",IF(WEEKDAY(Table2[[#This Row],[GameDate]])=3,"TUE",IF(WEEKDAY(Table2[[#This Row],[GameDate]])=4,"WED",IF(WEEKDAY(Table2[[#This Row],[GameDate]])=5,"THU",IF(WEEKDAY(Table2[[#This Row],[GameDate]])=6,"FRI", "SAT"))))))</f>
        <v>WED</v>
      </c>
      <c r="AF208" s="2">
        <f>Table2[[#This Row],[ActualAwayScore]]-Table2[[#This Row],[PredictedAwayScore]]</f>
        <v>1</v>
      </c>
      <c r="AG208" s="2">
        <f>Table2[[#This Row],[ActualHomeScore]]-Table2[[#This Row],[PredictedHomeScore]]</f>
        <v>-1</v>
      </c>
      <c r="AH208" s="2">
        <f t="shared" si="18"/>
        <v>2</v>
      </c>
      <c r="AI208" s="2">
        <f t="shared" si="19"/>
        <v>-5</v>
      </c>
    </row>
    <row r="209" spans="1:35" x14ac:dyDescent="0.25">
      <c r="A209" s="5">
        <v>45602</v>
      </c>
      <c r="B209" s="5">
        <v>45602</v>
      </c>
      <c r="C209" s="8" t="s">
        <v>319</v>
      </c>
      <c r="D209" s="3" t="s">
        <v>27</v>
      </c>
      <c r="E209" s="3" t="s">
        <v>23</v>
      </c>
      <c r="F209" s="3">
        <v>3</v>
      </c>
      <c r="G209" s="3">
        <v>5</v>
      </c>
      <c r="H209" s="3" t="str">
        <f t="shared" si="15"/>
        <v>EDM</v>
      </c>
      <c r="I209" s="3" t="s">
        <v>40</v>
      </c>
      <c r="J209" s="3">
        <v>4</v>
      </c>
      <c r="K209" s="3">
        <v>2</v>
      </c>
      <c r="L209" s="2" t="str">
        <f t="shared" si="16"/>
        <v>VGK</v>
      </c>
      <c r="M209" s="3" t="s">
        <v>40</v>
      </c>
      <c r="N209" s="3">
        <f>IF(ISBLANK(Table2[[#This Row],[ActualResult]]), 0, 1)</f>
        <v>1</v>
      </c>
      <c r="O209" s="3" t="str">
        <f>IF(ISBLANK(Table2[[#This Row],[ActualResult]]), "_", IF(Table2[[#This Row],[ActualWinner]]=Table2[[#This Row],[PredictedWinner]], "Y", "N"))</f>
        <v>N</v>
      </c>
      <c r="P209" s="3" t="str">
        <f>IF(Table2[[#This Row],[ActualAwayScore]]&gt;Table2[[#This Row],[PredictedAwayScore]], "N", IF(ISBLANK(Table2[[#This Row],[ActualResult]]), "_", IF(Table2[[#This Row],[ActualAwayScore]]=Table2[[#This Row],[PredictedAwayScore]], "Y", "N")))</f>
        <v>N</v>
      </c>
      <c r="Q209" s="3" t="str">
        <f>IF(Table2[[#This Row],[ActualHomeScore]]&gt;Table2[[#This Row],[PredictedHomeScore]],"N", IF(ISBLANK(Table2[[#This Row],[ActualResult]]), "_", IF(Table2[[#This Row],[ActualHomeScore]]=Table2[[#This Row],[PredictedHomeScore]], "Y", "N")))</f>
        <v>N</v>
      </c>
      <c r="R209" s="2">
        <v>1</v>
      </c>
      <c r="S209" s="2" t="str">
        <f t="shared" si="17"/>
        <v>EDM</v>
      </c>
      <c r="T209" s="2">
        <f>IF(INDEX(StatsRegularSeason20242025!$A$2:$C$33,MATCH(Table2[[#This Row],[AwayTeam]],StatsRegularSeason20242025!$A$2:$A$33,0),2)=INDEX(StatsRegularSeason20242025!$A$2:$C$33,MATCH(Table2[[#This Row],[HomeTeam]],StatsRegularSeason20242025!$A$2:$A$33,0),2),1,0)</f>
        <v>1</v>
      </c>
      <c r="U209" s="2">
        <f>IF(INDEX(StatsRegularSeason20242025!$A$2:$C$33,MATCH(Table2[[#This Row],[AwayTeam]],StatsRegularSeason20242025!$A$2:$A$33,0),3)=INDEX(StatsRegularSeason20242025!$A$2:$C$33,MATCH(Table2[[#This Row],[HomeTeam]],StatsRegularSeason20242025!$A$2:$A$33,0),3),1,0)</f>
        <v>1</v>
      </c>
      <c r="V209" s="2">
        <f>IF(Table2[[#This Row],[InterConf]]=1,IF(Table2[[#This Row],[InterDiv]]=0, 1, 0), 0)</f>
        <v>0</v>
      </c>
      <c r="W209" s="2">
        <f>IF(INDEX(StatsRegularSeason20242025!$A$2:$C$33,MATCH(Table2[[#This Row],[AwayTeam]],StatsRegularSeason20242025!$A$2:$A$33,0),2)&lt;&gt;INDEX(StatsRegularSeason20242025!$A$2:$C$33,MATCH(Table2[[#This Row],[HomeTeam]],StatsRegularSeason20242025!$A$2:$A$33,0),2),1,0)</f>
        <v>0</v>
      </c>
      <c r="X209" s="2"/>
      <c r="Y209" s="2"/>
      <c r="Z209" s="2">
        <f>IF(AND(Table2[[#This Row],[GameIsOver]]=1,Table2[[#This Row],[ActualHomeScore]]*Table2[[#This Row],[ActualAwayScore]]=0), 1,0)</f>
        <v>0</v>
      </c>
      <c r="AA209" s="2">
        <f>IF(Table2[[#This Row],[GameIsOver]]=0,0, IF(Table2[[#This Row],[ActualWinner]]=Table2[[#This Row],[AwayTeam]], 2, IF(OR(Table2[[#This Row],[ActualResult]]="OT", Table2[[#This Row],[ActualResult]]="SO"), 1, 0)))</f>
        <v>2</v>
      </c>
      <c r="AB209" s="2">
        <f>IF(Table2[[#This Row],[GameIsOver]]= 0, 0, IF(Table2[[#This Row],[ActualWinner]]=Table2[[#This Row],[HomeTeam]], 2, IF(OR(Table2[[#This Row],[ActualResult]]="OT", Table2[[#This Row],[ActualResult]]="SO"), 1, 0)))</f>
        <v>0</v>
      </c>
      <c r="AC209" s="33">
        <f>(($AR$11)*IF(Table2[[#This Row],[CorrectWinnerPrediction]]="Y", 1, 0))+(($AR$12)*IF(Table2[[#This Row],[CorrectAwayScorePrediction]]="Y", 1, 0))+(($AR$13)*IF(Table2[[#This Row],[CorrectHomeScorePrediction]]="Y", 1, 0))</f>
        <v>0</v>
      </c>
      <c r="AD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09" s="5" t="str">
        <f>IF(WEEKDAY(Table2[[#This Row],[GameDate]])=1,"SUN",IF(WEEKDAY(Table2[[#This Row],[GameDate]])=2,"MON",IF(WEEKDAY(Table2[[#This Row],[GameDate]])=3,"TUE",IF(WEEKDAY(Table2[[#This Row],[GameDate]])=4,"WED",IF(WEEKDAY(Table2[[#This Row],[GameDate]])=5,"THU",IF(WEEKDAY(Table2[[#This Row],[GameDate]])=6,"FRI", "SAT"))))))</f>
        <v>WED</v>
      </c>
      <c r="AF209" s="2">
        <f>Table2[[#This Row],[ActualAwayScore]]-Table2[[#This Row],[PredictedAwayScore]]</f>
        <v>1</v>
      </c>
      <c r="AG209" s="2">
        <f>Table2[[#This Row],[ActualHomeScore]]-Table2[[#This Row],[PredictedHomeScore]]</f>
        <v>-3</v>
      </c>
      <c r="AH209" s="2">
        <f t="shared" si="18"/>
        <v>2</v>
      </c>
      <c r="AI209" s="2">
        <f t="shared" si="19"/>
        <v>-5</v>
      </c>
    </row>
    <row r="210" spans="1:35" x14ac:dyDescent="0.25">
      <c r="A210" s="4">
        <v>45603</v>
      </c>
      <c r="B210" s="4">
        <v>45603</v>
      </c>
      <c r="C210" s="7" t="s">
        <v>320</v>
      </c>
      <c r="D210" s="2" t="s">
        <v>24</v>
      </c>
      <c r="E210" s="2" t="s">
        <v>16</v>
      </c>
      <c r="F210" s="2">
        <v>4</v>
      </c>
      <c r="G210" s="2">
        <v>3</v>
      </c>
      <c r="H210" s="2" t="str">
        <f t="shared" si="15"/>
        <v>CGY</v>
      </c>
      <c r="I210" s="2" t="s">
        <v>77</v>
      </c>
      <c r="J210" s="2">
        <v>3</v>
      </c>
      <c r="K210" s="2">
        <v>4</v>
      </c>
      <c r="L210" s="13" t="str">
        <f t="shared" si="16"/>
        <v>BOS</v>
      </c>
      <c r="M210" s="2" t="s">
        <v>77</v>
      </c>
      <c r="N210" s="2">
        <f>IF(ISBLANK(Table2[[#This Row],[ActualResult]]), 0, 1)</f>
        <v>1</v>
      </c>
      <c r="O210" s="2" t="str">
        <f>IF(ISBLANK(Table2[[#This Row],[ActualResult]]), "_", IF(Table2[[#This Row],[ActualWinner]]=Table2[[#This Row],[PredictedWinner]], "Y", "N"))</f>
        <v>N</v>
      </c>
      <c r="P210" s="2" t="str">
        <f>IF(Table2[[#This Row],[ActualAwayScore]]&gt;Table2[[#This Row],[PredictedAwayScore]], "N", IF(ISBLANK(Table2[[#This Row],[ActualResult]]), "_", IF(Table2[[#This Row],[ActualAwayScore]]=Table2[[#This Row],[PredictedAwayScore]], "Y", "N")))</f>
        <v>N</v>
      </c>
      <c r="Q210" s="2" t="str">
        <f>IF(Table2[[#This Row],[ActualHomeScore]]&gt;Table2[[#This Row],[PredictedHomeScore]],"N", IF(ISBLANK(Table2[[#This Row],[ActualResult]]), "_", IF(Table2[[#This Row],[ActualHomeScore]]=Table2[[#This Row],[PredictedHomeScore]], "Y", "N")))</f>
        <v>N</v>
      </c>
      <c r="R210" s="2">
        <v>1</v>
      </c>
      <c r="S210" s="2" t="str">
        <f t="shared" si="17"/>
        <v>CGY</v>
      </c>
      <c r="T210" s="2">
        <f>IF(INDEX(StatsRegularSeason20242025!$A$2:$C$33,MATCH(Table2[[#This Row],[AwayTeam]],StatsRegularSeason20242025!$A$2:$A$33,0),2)=INDEX(StatsRegularSeason20242025!$A$2:$C$33,MATCH(Table2[[#This Row],[HomeTeam]],StatsRegularSeason20242025!$A$2:$A$33,0),2),1,0)</f>
        <v>0</v>
      </c>
      <c r="U210" s="2">
        <f>IF(INDEX(StatsRegularSeason20242025!$A$2:$C$33,MATCH(Table2[[#This Row],[AwayTeam]],StatsRegularSeason20242025!$A$2:$A$33,0),3)=INDEX(StatsRegularSeason20242025!$A$2:$C$33,MATCH(Table2[[#This Row],[HomeTeam]],StatsRegularSeason20242025!$A$2:$A$33,0),3),1,0)</f>
        <v>0</v>
      </c>
      <c r="V210" s="2">
        <f>IF(Table2[[#This Row],[InterConf]]=1,IF(Table2[[#This Row],[InterDiv]]=0, 1, 0), 0)</f>
        <v>0</v>
      </c>
      <c r="W210" s="2">
        <f>IF(INDEX(StatsRegularSeason20242025!$A$2:$C$33,MATCH(Table2[[#This Row],[AwayTeam]],StatsRegularSeason20242025!$A$2:$A$33,0),2)&lt;&gt;INDEX(StatsRegularSeason20242025!$A$2:$C$33,MATCH(Table2[[#This Row],[HomeTeam]],StatsRegularSeason20242025!$A$2:$A$33,0),2),1,0)</f>
        <v>1</v>
      </c>
      <c r="X210" s="2"/>
      <c r="Y210" s="2"/>
      <c r="Z210" s="2">
        <f>IF(AND(Table2[[#This Row],[GameIsOver]]=1,Table2[[#This Row],[ActualHomeScore]]*Table2[[#This Row],[ActualAwayScore]]=0), 1,0)</f>
        <v>0</v>
      </c>
      <c r="AA210" s="2">
        <f>IF(Table2[[#This Row],[GameIsOver]]=0,0, IF(Table2[[#This Row],[ActualWinner]]=Table2[[#This Row],[AwayTeam]], 2, IF(OR(Table2[[#This Row],[ActualResult]]="OT", Table2[[#This Row],[ActualResult]]="SO"), 1, 0)))</f>
        <v>1</v>
      </c>
      <c r="AB210" s="2">
        <f>IF(Table2[[#This Row],[GameIsOver]]= 0, 0, IF(Table2[[#This Row],[ActualWinner]]=Table2[[#This Row],[HomeTeam]], 2, IF(OR(Table2[[#This Row],[ActualResult]]="OT", Table2[[#This Row],[ActualResult]]="SO"), 1, 0)))</f>
        <v>2</v>
      </c>
      <c r="AC210" s="33">
        <f>(($AR$11)*IF(Table2[[#This Row],[CorrectWinnerPrediction]]="Y", 1, 0))+(($AR$12)*IF(Table2[[#This Row],[CorrectAwayScorePrediction]]="Y", 1, 0))+(($AR$13)*IF(Table2[[#This Row],[CorrectHomeScorePrediction]]="Y", 1, 0))</f>
        <v>0</v>
      </c>
      <c r="AD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0.68</v>
      </c>
      <c r="AE210" s="4" t="str">
        <f>IF(WEEKDAY(Table2[[#This Row],[GameDate]])=1,"SUN",IF(WEEKDAY(Table2[[#This Row],[GameDate]])=2,"MON",IF(WEEKDAY(Table2[[#This Row],[GameDate]])=3,"TUE",IF(WEEKDAY(Table2[[#This Row],[GameDate]])=4,"WED",IF(WEEKDAY(Table2[[#This Row],[GameDate]])=5,"THU",IF(WEEKDAY(Table2[[#This Row],[GameDate]])=6,"FRI", "SAT"))))))</f>
        <v>THU</v>
      </c>
      <c r="AF210" s="2">
        <f>Table2[[#This Row],[ActualAwayScore]]-Table2[[#This Row],[PredictedAwayScore]]</f>
        <v>-1</v>
      </c>
      <c r="AG210" s="2">
        <f>Table2[[#This Row],[ActualHomeScore]]-Table2[[#This Row],[PredictedHomeScore]]</f>
        <v>1</v>
      </c>
      <c r="AH210" s="2">
        <f t="shared" si="18"/>
        <v>13</v>
      </c>
      <c r="AI210" s="2">
        <f t="shared" si="19"/>
        <v>-6</v>
      </c>
    </row>
    <row r="211" spans="1:35" x14ac:dyDescent="0.25">
      <c r="A211" s="4">
        <v>45603</v>
      </c>
      <c r="B211" s="4">
        <v>45603</v>
      </c>
      <c r="C211" s="7" t="s">
        <v>321</v>
      </c>
      <c r="D211" s="2" t="s">
        <v>33</v>
      </c>
      <c r="E211" s="2" t="s">
        <v>30</v>
      </c>
      <c r="F211" s="2">
        <v>1</v>
      </c>
      <c r="G211" s="2">
        <v>3</v>
      </c>
      <c r="H211" s="2" t="str">
        <f t="shared" si="15"/>
        <v>OTT</v>
      </c>
      <c r="I211" s="2" t="s">
        <v>40</v>
      </c>
      <c r="J211" s="2">
        <v>4</v>
      </c>
      <c r="K211" s="2">
        <v>2</v>
      </c>
      <c r="L211" s="2" t="str">
        <f t="shared" si="16"/>
        <v>NYI</v>
      </c>
      <c r="M211" s="2" t="s">
        <v>40</v>
      </c>
      <c r="N211" s="2">
        <f>IF(ISBLANK(Table2[[#This Row],[ActualResult]]), 0, 1)</f>
        <v>1</v>
      </c>
      <c r="O211" s="2" t="str">
        <f>IF(ISBLANK(Table2[[#This Row],[ActualResult]]), "_", IF(Table2[[#This Row],[ActualWinner]]=Table2[[#This Row],[PredictedWinner]], "Y", "N"))</f>
        <v>N</v>
      </c>
      <c r="P211" s="2" t="str">
        <f>IF(Table2[[#This Row],[ActualAwayScore]]&gt;Table2[[#This Row],[PredictedAwayScore]], "N", IF(ISBLANK(Table2[[#This Row],[ActualResult]]), "_", IF(Table2[[#This Row],[ActualAwayScore]]=Table2[[#This Row],[PredictedAwayScore]], "Y", "N")))</f>
        <v>N</v>
      </c>
      <c r="Q211" s="2" t="str">
        <f>IF(Table2[[#This Row],[ActualHomeScore]]&gt;Table2[[#This Row],[PredictedHomeScore]],"N", IF(ISBLANK(Table2[[#This Row],[ActualResult]]), "_", IF(Table2[[#This Row],[ActualHomeScore]]=Table2[[#This Row],[PredictedHomeScore]], "Y", "N")))</f>
        <v>N</v>
      </c>
      <c r="R211" s="2">
        <v>0</v>
      </c>
      <c r="S211" s="2" t="str">
        <f t="shared" si="17"/>
        <v>OTT</v>
      </c>
      <c r="T211" s="2">
        <f>IF(INDEX(StatsRegularSeason20242025!$A$2:$C$33,MATCH(Table2[[#This Row],[AwayTeam]],StatsRegularSeason20242025!$A$2:$A$33,0),2)=INDEX(StatsRegularSeason20242025!$A$2:$C$33,MATCH(Table2[[#This Row],[HomeTeam]],StatsRegularSeason20242025!$A$2:$A$33,0),2),1,0)</f>
        <v>1</v>
      </c>
      <c r="U211" s="2">
        <f>IF(INDEX(StatsRegularSeason20242025!$A$2:$C$33,MATCH(Table2[[#This Row],[AwayTeam]],StatsRegularSeason20242025!$A$2:$A$33,0),3)=INDEX(StatsRegularSeason20242025!$A$2:$C$33,MATCH(Table2[[#This Row],[HomeTeam]],StatsRegularSeason20242025!$A$2:$A$33,0),3),1,0)</f>
        <v>0</v>
      </c>
      <c r="V211" s="2">
        <f>IF(Table2[[#This Row],[InterConf]]=1,IF(Table2[[#This Row],[InterDiv]]=0, 1, 0), 0)</f>
        <v>1</v>
      </c>
      <c r="W211" s="2">
        <f>IF(INDEX(StatsRegularSeason20242025!$A$2:$C$33,MATCH(Table2[[#This Row],[AwayTeam]],StatsRegularSeason20242025!$A$2:$A$33,0),2)&lt;&gt;INDEX(StatsRegularSeason20242025!$A$2:$C$33,MATCH(Table2[[#This Row],[HomeTeam]],StatsRegularSeason20242025!$A$2:$A$33,0),2),1,0)</f>
        <v>0</v>
      </c>
      <c r="X211" s="2"/>
      <c r="Y211" s="2" t="s">
        <v>1779</v>
      </c>
      <c r="Z211" s="2">
        <f>IF(AND(Table2[[#This Row],[GameIsOver]]=1,Table2[[#This Row],[ActualHomeScore]]*Table2[[#This Row],[ActualAwayScore]]=0), 1,0)</f>
        <v>0</v>
      </c>
      <c r="AA211" s="2">
        <f>IF(Table2[[#This Row],[GameIsOver]]=0,0, IF(Table2[[#This Row],[ActualWinner]]=Table2[[#This Row],[AwayTeam]], 2, IF(OR(Table2[[#This Row],[ActualResult]]="OT", Table2[[#This Row],[ActualResult]]="SO"), 1, 0)))</f>
        <v>2</v>
      </c>
      <c r="AB211" s="2">
        <f>IF(Table2[[#This Row],[GameIsOver]]= 0, 0, IF(Table2[[#This Row],[ActualWinner]]=Table2[[#This Row],[HomeTeam]], 2, IF(OR(Table2[[#This Row],[ActualResult]]="OT", Table2[[#This Row],[ActualResult]]="SO"), 1, 0)))</f>
        <v>0</v>
      </c>
      <c r="AC211" s="33">
        <f>(($AR$11)*IF(Table2[[#This Row],[CorrectWinnerPrediction]]="Y", 1, 0))+(($AR$12)*IF(Table2[[#This Row],[CorrectAwayScorePrediction]]="Y", 1, 0))+(($AR$13)*IF(Table2[[#This Row],[CorrectHomeScorePrediction]]="Y", 1, 0))</f>
        <v>0</v>
      </c>
      <c r="AD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1" s="4" t="str">
        <f>IF(WEEKDAY(Table2[[#This Row],[GameDate]])=1,"SUN",IF(WEEKDAY(Table2[[#This Row],[GameDate]])=2,"MON",IF(WEEKDAY(Table2[[#This Row],[GameDate]])=3,"TUE",IF(WEEKDAY(Table2[[#This Row],[GameDate]])=4,"WED",IF(WEEKDAY(Table2[[#This Row],[GameDate]])=5,"THU",IF(WEEKDAY(Table2[[#This Row],[GameDate]])=6,"FRI", "SAT"))))))</f>
        <v>THU</v>
      </c>
      <c r="AF211" s="2">
        <f>Table2[[#This Row],[ActualAwayScore]]-Table2[[#This Row],[PredictedAwayScore]]</f>
        <v>3</v>
      </c>
      <c r="AG211" s="2">
        <f>Table2[[#This Row],[ActualHomeScore]]-Table2[[#This Row],[PredictedHomeScore]]</f>
        <v>-1</v>
      </c>
      <c r="AH211" s="2">
        <f t="shared" si="18"/>
        <v>13</v>
      </c>
      <c r="AI211" s="2">
        <f t="shared" si="19"/>
        <v>-6</v>
      </c>
    </row>
    <row r="212" spans="1:35" x14ac:dyDescent="0.25">
      <c r="A212" s="4">
        <v>45603</v>
      </c>
      <c r="B212" s="4">
        <v>45603</v>
      </c>
      <c r="C212" s="7" t="s">
        <v>326</v>
      </c>
      <c r="D212" s="2" t="s">
        <v>45</v>
      </c>
      <c r="E212" s="2" t="s">
        <v>43</v>
      </c>
      <c r="F212" s="2">
        <v>0</v>
      </c>
      <c r="G212" s="2">
        <v>2</v>
      </c>
      <c r="H212" s="2" t="str">
        <f t="shared" si="15"/>
        <v>TBL</v>
      </c>
      <c r="I212" s="2" t="s">
        <v>40</v>
      </c>
      <c r="J212" s="2">
        <v>2</v>
      </c>
      <c r="K212" s="2">
        <v>1</v>
      </c>
      <c r="L212" s="2" t="str">
        <f t="shared" si="16"/>
        <v>PHI</v>
      </c>
      <c r="M212" s="2" t="s">
        <v>39</v>
      </c>
      <c r="N212" s="2">
        <f>IF(ISBLANK(Table2[[#This Row],[ActualResult]]), 0, 1)</f>
        <v>1</v>
      </c>
      <c r="O212" s="2" t="str">
        <f>IF(ISBLANK(Table2[[#This Row],[ActualResult]]), "_", IF(Table2[[#This Row],[ActualWinner]]=Table2[[#This Row],[PredictedWinner]], "Y", "N"))</f>
        <v>N</v>
      </c>
      <c r="P212" s="2" t="str">
        <f>IF(Table2[[#This Row],[ActualAwayScore]]&gt;Table2[[#This Row],[PredictedAwayScore]], "N", IF(ISBLANK(Table2[[#This Row],[ActualResult]]), "_", IF(Table2[[#This Row],[ActualAwayScore]]=Table2[[#This Row],[PredictedAwayScore]], "Y", "N")))</f>
        <v>N</v>
      </c>
      <c r="Q212" s="2" t="str">
        <f>IF(Table2[[#This Row],[ActualHomeScore]]&gt;Table2[[#This Row],[PredictedHomeScore]],"N", IF(ISBLANK(Table2[[#This Row],[ActualResult]]), "_", IF(Table2[[#This Row],[ActualHomeScore]]=Table2[[#This Row],[PredictedHomeScore]], "Y", "N")))</f>
        <v>N</v>
      </c>
      <c r="R212" s="2">
        <v>1</v>
      </c>
      <c r="S212" s="2" t="str">
        <f t="shared" si="17"/>
        <v>TBL</v>
      </c>
      <c r="T212" s="2">
        <f>IF(INDEX(StatsRegularSeason20242025!$A$2:$C$33,MATCH(Table2[[#This Row],[AwayTeam]],StatsRegularSeason20242025!$A$2:$A$33,0),2)=INDEX(StatsRegularSeason20242025!$A$2:$C$33,MATCH(Table2[[#This Row],[HomeTeam]],StatsRegularSeason20242025!$A$2:$A$33,0),2),1,0)</f>
        <v>1</v>
      </c>
      <c r="U212" s="2">
        <f>IF(INDEX(StatsRegularSeason20242025!$A$2:$C$33,MATCH(Table2[[#This Row],[AwayTeam]],StatsRegularSeason20242025!$A$2:$A$33,0),3)=INDEX(StatsRegularSeason20242025!$A$2:$C$33,MATCH(Table2[[#This Row],[HomeTeam]],StatsRegularSeason20242025!$A$2:$A$33,0),3),1,0)</f>
        <v>0</v>
      </c>
      <c r="V212" s="2">
        <f>IF(Table2[[#This Row],[InterConf]]=1,IF(Table2[[#This Row],[InterDiv]]=0, 1, 0), 0)</f>
        <v>1</v>
      </c>
      <c r="W212" s="2">
        <f>IF(INDEX(StatsRegularSeason20242025!$A$2:$C$33,MATCH(Table2[[#This Row],[AwayTeam]],StatsRegularSeason20242025!$A$2:$A$33,0),2)&lt;&gt;INDEX(StatsRegularSeason20242025!$A$2:$C$33,MATCH(Table2[[#This Row],[HomeTeam]],StatsRegularSeason20242025!$A$2:$A$33,0),2),1,0)</f>
        <v>0</v>
      </c>
      <c r="X212" s="2"/>
      <c r="Y212" s="2"/>
      <c r="Z212" s="2">
        <f>IF(AND(Table2[[#This Row],[GameIsOver]]=1,Table2[[#This Row],[ActualHomeScore]]*Table2[[#This Row],[ActualAwayScore]]=0), 1,0)</f>
        <v>0</v>
      </c>
      <c r="AA212" s="2">
        <f>IF(Table2[[#This Row],[GameIsOver]]=0,0, IF(Table2[[#This Row],[ActualWinner]]=Table2[[#This Row],[AwayTeam]], 2, IF(OR(Table2[[#This Row],[ActualResult]]="OT", Table2[[#This Row],[ActualResult]]="SO"), 1, 0)))</f>
        <v>2</v>
      </c>
      <c r="AB212" s="2">
        <f>IF(Table2[[#This Row],[GameIsOver]]= 0, 0, IF(Table2[[#This Row],[ActualWinner]]=Table2[[#This Row],[HomeTeam]], 2, IF(OR(Table2[[#This Row],[ActualResult]]="OT", Table2[[#This Row],[ActualResult]]="SO"), 1, 0)))</f>
        <v>1</v>
      </c>
      <c r="AC212" s="33">
        <f>(($AR$11)*IF(Table2[[#This Row],[CorrectWinnerPrediction]]="Y", 1, 0))+(($AR$12)*IF(Table2[[#This Row],[CorrectAwayScorePrediction]]="Y", 1, 0))+(($AR$13)*IF(Table2[[#This Row],[CorrectHomeScorePrediction]]="Y", 1, 0))</f>
        <v>0</v>
      </c>
      <c r="AD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2" s="4" t="str">
        <f>IF(WEEKDAY(Table2[[#This Row],[GameDate]])=1,"SUN",IF(WEEKDAY(Table2[[#This Row],[GameDate]])=2,"MON",IF(WEEKDAY(Table2[[#This Row],[GameDate]])=3,"TUE",IF(WEEKDAY(Table2[[#This Row],[GameDate]])=4,"WED",IF(WEEKDAY(Table2[[#This Row],[GameDate]])=5,"THU",IF(WEEKDAY(Table2[[#This Row],[GameDate]])=6,"FRI", "SAT"))))))</f>
        <v>THU</v>
      </c>
      <c r="AF212" s="2">
        <f>Table2[[#This Row],[ActualAwayScore]]-Table2[[#This Row],[PredictedAwayScore]]</f>
        <v>2</v>
      </c>
      <c r="AG212" s="2">
        <f>Table2[[#This Row],[ActualHomeScore]]-Table2[[#This Row],[PredictedHomeScore]]</f>
        <v>-1</v>
      </c>
      <c r="AH212" s="2">
        <f t="shared" si="18"/>
        <v>13</v>
      </c>
      <c r="AI212" s="2">
        <f t="shared" si="19"/>
        <v>-6</v>
      </c>
    </row>
    <row r="213" spans="1:35" x14ac:dyDescent="0.25">
      <c r="A213" s="4">
        <v>45603</v>
      </c>
      <c r="B213" s="4">
        <v>45603</v>
      </c>
      <c r="C213" s="7" t="s">
        <v>322</v>
      </c>
      <c r="D213" s="2" t="s">
        <v>35</v>
      </c>
      <c r="E213" s="2" t="s">
        <v>14</v>
      </c>
      <c r="F213" s="2">
        <v>0</v>
      </c>
      <c r="G213" s="2">
        <v>4</v>
      </c>
      <c r="H213" s="2" t="str">
        <f t="shared" si="15"/>
        <v>FLA</v>
      </c>
      <c r="I213" s="2" t="s">
        <v>40</v>
      </c>
      <c r="J213" s="2">
        <v>2</v>
      </c>
      <c r="K213" s="2">
        <v>6</v>
      </c>
      <c r="L213" s="2" t="str">
        <f t="shared" si="16"/>
        <v>FLA</v>
      </c>
      <c r="M213" s="2" t="s">
        <v>40</v>
      </c>
      <c r="N213" s="2">
        <f>IF(ISBLANK(Table2[[#This Row],[ActualResult]]), 0, 1)</f>
        <v>1</v>
      </c>
      <c r="O213" s="2" t="str">
        <f>IF(ISBLANK(Table2[[#This Row],[ActualResult]]), "_", IF(Table2[[#This Row],[ActualWinner]]=Table2[[#This Row],[PredictedWinner]], "Y", "N"))</f>
        <v>Y</v>
      </c>
      <c r="P213" s="2" t="str">
        <f>IF(Table2[[#This Row],[ActualAwayScore]]&gt;Table2[[#This Row],[PredictedAwayScore]], "N", IF(ISBLANK(Table2[[#This Row],[ActualResult]]), "_", IF(Table2[[#This Row],[ActualAwayScore]]=Table2[[#This Row],[PredictedAwayScore]], "Y", "N")))</f>
        <v>N</v>
      </c>
      <c r="Q213" s="2" t="str">
        <f>IF(Table2[[#This Row],[ActualHomeScore]]&gt;Table2[[#This Row],[PredictedHomeScore]],"N", IF(ISBLANK(Table2[[#This Row],[ActualResult]]), "_", IF(Table2[[#This Row],[ActualHomeScore]]=Table2[[#This Row],[PredictedHomeScore]], "Y", "N")))</f>
        <v>N</v>
      </c>
      <c r="R213" s="2">
        <v>1</v>
      </c>
      <c r="S213" s="2" t="str">
        <f t="shared" si="17"/>
        <v>NSH</v>
      </c>
      <c r="T213" s="2">
        <f>IF(INDEX(StatsRegularSeason20242025!$A$2:$C$33,MATCH(Table2[[#This Row],[AwayTeam]],StatsRegularSeason20242025!$A$2:$A$33,0),2)=INDEX(StatsRegularSeason20242025!$A$2:$C$33,MATCH(Table2[[#This Row],[HomeTeam]],StatsRegularSeason20242025!$A$2:$A$33,0),2),1,0)</f>
        <v>0</v>
      </c>
      <c r="U213" s="2">
        <f>IF(INDEX(StatsRegularSeason20242025!$A$2:$C$33,MATCH(Table2[[#This Row],[AwayTeam]],StatsRegularSeason20242025!$A$2:$A$33,0),3)=INDEX(StatsRegularSeason20242025!$A$2:$C$33,MATCH(Table2[[#This Row],[HomeTeam]],StatsRegularSeason20242025!$A$2:$A$33,0),3),1,0)</f>
        <v>0</v>
      </c>
      <c r="V213" s="2">
        <f>IF(Table2[[#This Row],[InterConf]]=1,IF(Table2[[#This Row],[InterDiv]]=0, 1, 0), 0)</f>
        <v>0</v>
      </c>
      <c r="W213" s="2">
        <f>IF(INDEX(StatsRegularSeason20242025!$A$2:$C$33,MATCH(Table2[[#This Row],[AwayTeam]],StatsRegularSeason20242025!$A$2:$A$33,0),2)&lt;&gt;INDEX(StatsRegularSeason20242025!$A$2:$C$33,MATCH(Table2[[#This Row],[HomeTeam]],StatsRegularSeason20242025!$A$2:$A$33,0),2),1,0)</f>
        <v>1</v>
      </c>
      <c r="X213" s="2"/>
      <c r="Y213" s="2"/>
      <c r="Z213" s="2">
        <f>IF(AND(Table2[[#This Row],[GameIsOver]]=1,Table2[[#This Row],[ActualHomeScore]]*Table2[[#This Row],[ActualAwayScore]]=0), 1,0)</f>
        <v>0</v>
      </c>
      <c r="AA213" s="2">
        <f>IF(Table2[[#This Row],[GameIsOver]]=0,0, IF(Table2[[#This Row],[ActualWinner]]=Table2[[#This Row],[AwayTeam]], 2, IF(OR(Table2[[#This Row],[ActualResult]]="OT", Table2[[#This Row],[ActualResult]]="SO"), 1, 0)))</f>
        <v>0</v>
      </c>
      <c r="AB213" s="2">
        <f>IF(Table2[[#This Row],[GameIsOver]]= 0, 0, IF(Table2[[#This Row],[ActualWinner]]=Table2[[#This Row],[HomeTeam]], 2, IF(OR(Table2[[#This Row],[ActualResult]]="OT", Table2[[#This Row],[ActualResult]]="SO"), 1, 0)))</f>
        <v>2</v>
      </c>
      <c r="AC213" s="33">
        <f>(($AR$11)*IF(Table2[[#This Row],[CorrectWinnerPrediction]]="Y", 1, 0))+(($AR$12)*IF(Table2[[#This Row],[CorrectAwayScorePrediction]]="Y", 1, 0))+(($AR$13)*IF(Table2[[#This Row],[CorrectHomeScorePrediction]]="Y", 1, 0))</f>
        <v>0.8</v>
      </c>
      <c r="AD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3" s="4" t="str">
        <f>IF(WEEKDAY(Table2[[#This Row],[GameDate]])=1,"SUN",IF(WEEKDAY(Table2[[#This Row],[GameDate]])=2,"MON",IF(WEEKDAY(Table2[[#This Row],[GameDate]])=3,"TUE",IF(WEEKDAY(Table2[[#This Row],[GameDate]])=4,"WED",IF(WEEKDAY(Table2[[#This Row],[GameDate]])=5,"THU",IF(WEEKDAY(Table2[[#This Row],[GameDate]])=6,"FRI", "SAT"))))))</f>
        <v>THU</v>
      </c>
      <c r="AF213" s="2">
        <f>Table2[[#This Row],[ActualAwayScore]]-Table2[[#This Row],[PredictedAwayScore]]</f>
        <v>2</v>
      </c>
      <c r="AG213" s="2">
        <f>Table2[[#This Row],[ActualHomeScore]]-Table2[[#This Row],[PredictedHomeScore]]</f>
        <v>2</v>
      </c>
      <c r="AH213" s="2">
        <f t="shared" si="18"/>
        <v>13</v>
      </c>
      <c r="AI213" s="2">
        <f t="shared" si="19"/>
        <v>-6</v>
      </c>
    </row>
    <row r="214" spans="1:35" x14ac:dyDescent="0.25">
      <c r="A214" s="4">
        <v>45603</v>
      </c>
      <c r="B214" s="4">
        <v>45603</v>
      </c>
      <c r="C214" s="7" t="s">
        <v>323</v>
      </c>
      <c r="D214" s="2" t="s">
        <v>19</v>
      </c>
      <c r="E214" s="2" t="s">
        <v>32</v>
      </c>
      <c r="F214" s="2">
        <v>1</v>
      </c>
      <c r="G214" s="2">
        <v>4</v>
      </c>
      <c r="H214" s="2" t="str">
        <f t="shared" si="15"/>
        <v>NJD</v>
      </c>
      <c r="I214" s="2" t="s">
        <v>40</v>
      </c>
      <c r="J214" s="2">
        <v>3</v>
      </c>
      <c r="K214" s="2">
        <v>5</v>
      </c>
      <c r="L214" s="2" t="str">
        <f t="shared" si="16"/>
        <v>NJD</v>
      </c>
      <c r="M214" s="2" t="s">
        <v>40</v>
      </c>
      <c r="N214" s="2">
        <f>IF(ISBLANK(Table2[[#This Row],[ActualResult]]), 0, 1)</f>
        <v>1</v>
      </c>
      <c r="O214" s="2" t="str">
        <f>IF(ISBLANK(Table2[[#This Row],[ActualResult]]), "_", IF(Table2[[#This Row],[ActualWinner]]=Table2[[#This Row],[PredictedWinner]], "Y", "N"))</f>
        <v>Y</v>
      </c>
      <c r="P214" s="2" t="str">
        <f>IF(Table2[[#This Row],[ActualAwayScore]]&gt;Table2[[#This Row],[PredictedAwayScore]], "N", IF(ISBLANK(Table2[[#This Row],[ActualResult]]), "_", IF(Table2[[#This Row],[ActualAwayScore]]=Table2[[#This Row],[PredictedAwayScore]], "Y", "N")))</f>
        <v>N</v>
      </c>
      <c r="Q214" s="2" t="str">
        <f>IF(Table2[[#This Row],[ActualHomeScore]]&gt;Table2[[#This Row],[PredictedHomeScore]],"N", IF(ISBLANK(Table2[[#This Row],[ActualResult]]), "_", IF(Table2[[#This Row],[ActualHomeScore]]=Table2[[#This Row],[PredictedHomeScore]], "Y", "N")))</f>
        <v>N</v>
      </c>
      <c r="R214" s="2">
        <v>0</v>
      </c>
      <c r="S214" s="2" t="str">
        <f t="shared" si="17"/>
        <v>MTL</v>
      </c>
      <c r="T214" s="2">
        <f>IF(INDEX(StatsRegularSeason20242025!$A$2:$C$33,MATCH(Table2[[#This Row],[AwayTeam]],StatsRegularSeason20242025!$A$2:$A$33,0),2)=INDEX(StatsRegularSeason20242025!$A$2:$C$33,MATCH(Table2[[#This Row],[HomeTeam]],StatsRegularSeason20242025!$A$2:$A$33,0),2),1,0)</f>
        <v>1</v>
      </c>
      <c r="U214" s="2">
        <f>IF(INDEX(StatsRegularSeason20242025!$A$2:$C$33,MATCH(Table2[[#This Row],[AwayTeam]],StatsRegularSeason20242025!$A$2:$A$33,0),3)=INDEX(StatsRegularSeason20242025!$A$2:$C$33,MATCH(Table2[[#This Row],[HomeTeam]],StatsRegularSeason20242025!$A$2:$A$33,0),3),1,0)</f>
        <v>0</v>
      </c>
      <c r="V214" s="2">
        <f>IF(Table2[[#This Row],[InterConf]]=1,IF(Table2[[#This Row],[InterDiv]]=0, 1, 0), 0)</f>
        <v>1</v>
      </c>
      <c r="W214" s="2">
        <f>IF(INDEX(StatsRegularSeason20242025!$A$2:$C$33,MATCH(Table2[[#This Row],[AwayTeam]],StatsRegularSeason20242025!$A$2:$A$33,0),2)&lt;&gt;INDEX(StatsRegularSeason20242025!$A$2:$C$33,MATCH(Table2[[#This Row],[HomeTeam]],StatsRegularSeason20242025!$A$2:$A$33,0),2),1,0)</f>
        <v>0</v>
      </c>
      <c r="X214" s="2"/>
      <c r="Y214" s="2" t="s">
        <v>1780</v>
      </c>
      <c r="Z214" s="2">
        <f>IF(AND(Table2[[#This Row],[GameIsOver]]=1,Table2[[#This Row],[ActualHomeScore]]*Table2[[#This Row],[ActualAwayScore]]=0), 1,0)</f>
        <v>0</v>
      </c>
      <c r="AA214" s="2">
        <f>IF(Table2[[#This Row],[GameIsOver]]=0,0, IF(Table2[[#This Row],[ActualWinner]]=Table2[[#This Row],[AwayTeam]], 2, IF(OR(Table2[[#This Row],[ActualResult]]="OT", Table2[[#This Row],[ActualResult]]="SO"), 1, 0)))</f>
        <v>0</v>
      </c>
      <c r="AB214" s="2">
        <f>IF(Table2[[#This Row],[GameIsOver]]= 0, 0, IF(Table2[[#This Row],[ActualWinner]]=Table2[[#This Row],[HomeTeam]], 2, IF(OR(Table2[[#This Row],[ActualResult]]="OT", Table2[[#This Row],[ActualResult]]="SO"), 1, 0)))</f>
        <v>2</v>
      </c>
      <c r="AC214" s="33">
        <f>(($AR$11)*IF(Table2[[#This Row],[CorrectWinnerPrediction]]="Y", 1, 0))+(($AR$12)*IF(Table2[[#This Row],[CorrectAwayScorePrediction]]="Y", 1, 0))+(($AR$13)*IF(Table2[[#This Row],[CorrectHomeScorePrediction]]="Y", 1, 0))</f>
        <v>0.8</v>
      </c>
      <c r="AD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4" s="4" t="str">
        <f>IF(WEEKDAY(Table2[[#This Row],[GameDate]])=1,"SUN",IF(WEEKDAY(Table2[[#This Row],[GameDate]])=2,"MON",IF(WEEKDAY(Table2[[#This Row],[GameDate]])=3,"TUE",IF(WEEKDAY(Table2[[#This Row],[GameDate]])=4,"WED",IF(WEEKDAY(Table2[[#This Row],[GameDate]])=5,"THU",IF(WEEKDAY(Table2[[#This Row],[GameDate]])=6,"FRI", "SAT"))))))</f>
        <v>THU</v>
      </c>
      <c r="AF214" s="2">
        <f>Table2[[#This Row],[ActualAwayScore]]-Table2[[#This Row],[PredictedAwayScore]]</f>
        <v>2</v>
      </c>
      <c r="AG214" s="2">
        <f>Table2[[#This Row],[ActualHomeScore]]-Table2[[#This Row],[PredictedHomeScore]]</f>
        <v>1</v>
      </c>
      <c r="AH214" s="2">
        <f t="shared" si="18"/>
        <v>13</v>
      </c>
      <c r="AI214" s="2">
        <f t="shared" si="19"/>
        <v>-6</v>
      </c>
    </row>
    <row r="215" spans="1:35" x14ac:dyDescent="0.25">
      <c r="A215" s="4">
        <v>45603</v>
      </c>
      <c r="B215" s="4">
        <v>45603</v>
      </c>
      <c r="C215" s="7" t="s">
        <v>324</v>
      </c>
      <c r="D215" s="2" t="s">
        <v>29</v>
      </c>
      <c r="E215" s="2" t="s">
        <v>20</v>
      </c>
      <c r="F215" s="2">
        <v>2</v>
      </c>
      <c r="G215" s="2">
        <v>5</v>
      </c>
      <c r="H215" s="2" t="str">
        <f t="shared" si="15"/>
        <v>NYR</v>
      </c>
      <c r="I215" s="2" t="s">
        <v>40</v>
      </c>
      <c r="J215" s="2">
        <v>6</v>
      </c>
      <c r="K215" s="2">
        <v>1</v>
      </c>
      <c r="L215" s="2" t="str">
        <f t="shared" si="16"/>
        <v>BUF</v>
      </c>
      <c r="M215" s="2" t="s">
        <v>40</v>
      </c>
      <c r="N215" s="2">
        <f>IF(ISBLANK(Table2[[#This Row],[ActualResult]]), 0, 1)</f>
        <v>1</v>
      </c>
      <c r="O215" s="2" t="str">
        <f>IF(ISBLANK(Table2[[#This Row],[ActualResult]]), "_", IF(Table2[[#This Row],[ActualWinner]]=Table2[[#This Row],[PredictedWinner]], "Y", "N"))</f>
        <v>N</v>
      </c>
      <c r="P215" s="2" t="str">
        <f>IF(Table2[[#This Row],[ActualAwayScore]]&gt;Table2[[#This Row],[PredictedAwayScore]], "N", IF(ISBLANK(Table2[[#This Row],[ActualResult]]), "_", IF(Table2[[#This Row],[ActualAwayScore]]=Table2[[#This Row],[PredictedAwayScore]], "Y", "N")))</f>
        <v>N</v>
      </c>
      <c r="Q215" s="2" t="str">
        <f>IF(Table2[[#This Row],[ActualHomeScore]]&gt;Table2[[#This Row],[PredictedHomeScore]],"N", IF(ISBLANK(Table2[[#This Row],[ActualResult]]), "_", IF(Table2[[#This Row],[ActualHomeScore]]=Table2[[#This Row],[PredictedHomeScore]], "Y", "N")))</f>
        <v>N</v>
      </c>
      <c r="R215" s="2">
        <v>1</v>
      </c>
      <c r="S215" s="2" t="str">
        <f t="shared" si="17"/>
        <v>NYR</v>
      </c>
      <c r="T215" s="2">
        <f>IF(INDEX(StatsRegularSeason20242025!$A$2:$C$33,MATCH(Table2[[#This Row],[AwayTeam]],StatsRegularSeason20242025!$A$2:$A$33,0),2)=INDEX(StatsRegularSeason20242025!$A$2:$C$33,MATCH(Table2[[#This Row],[HomeTeam]],StatsRegularSeason20242025!$A$2:$A$33,0),2),1,0)</f>
        <v>1</v>
      </c>
      <c r="U215" s="2">
        <f>IF(INDEX(StatsRegularSeason20242025!$A$2:$C$33,MATCH(Table2[[#This Row],[AwayTeam]],StatsRegularSeason20242025!$A$2:$A$33,0),3)=INDEX(StatsRegularSeason20242025!$A$2:$C$33,MATCH(Table2[[#This Row],[HomeTeam]],StatsRegularSeason20242025!$A$2:$A$33,0),3),1,0)</f>
        <v>0</v>
      </c>
      <c r="V215" s="2">
        <f>IF(Table2[[#This Row],[InterConf]]=1,IF(Table2[[#This Row],[InterDiv]]=0, 1, 0), 0)</f>
        <v>1</v>
      </c>
      <c r="W215" s="2">
        <f>IF(INDEX(StatsRegularSeason20242025!$A$2:$C$33,MATCH(Table2[[#This Row],[AwayTeam]],StatsRegularSeason20242025!$A$2:$A$33,0),2)&lt;&gt;INDEX(StatsRegularSeason20242025!$A$2:$C$33,MATCH(Table2[[#This Row],[HomeTeam]],StatsRegularSeason20242025!$A$2:$A$33,0),2),1,0)</f>
        <v>0</v>
      </c>
      <c r="X215" s="2"/>
      <c r="Y215" s="2"/>
      <c r="Z215" s="2">
        <f>IF(AND(Table2[[#This Row],[GameIsOver]]=1,Table2[[#This Row],[ActualHomeScore]]*Table2[[#This Row],[ActualAwayScore]]=0), 1,0)</f>
        <v>0</v>
      </c>
      <c r="AA215" s="2">
        <f>IF(Table2[[#This Row],[GameIsOver]]=0,0, IF(Table2[[#This Row],[ActualWinner]]=Table2[[#This Row],[AwayTeam]], 2, IF(OR(Table2[[#This Row],[ActualResult]]="OT", Table2[[#This Row],[ActualResult]]="SO"), 1, 0)))</f>
        <v>2</v>
      </c>
      <c r="AB215" s="2">
        <f>IF(Table2[[#This Row],[GameIsOver]]= 0, 0, IF(Table2[[#This Row],[ActualWinner]]=Table2[[#This Row],[HomeTeam]], 2, IF(OR(Table2[[#This Row],[ActualResult]]="OT", Table2[[#This Row],[ActualResult]]="SO"), 1, 0)))</f>
        <v>0</v>
      </c>
      <c r="AC215" s="33">
        <f>(($AR$11)*IF(Table2[[#This Row],[CorrectWinnerPrediction]]="Y", 1, 0))+(($AR$12)*IF(Table2[[#This Row],[CorrectAwayScorePrediction]]="Y", 1, 0))+(($AR$13)*IF(Table2[[#This Row],[CorrectHomeScorePrediction]]="Y", 1, 0))</f>
        <v>0</v>
      </c>
      <c r="AD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15" s="4" t="str">
        <f>IF(WEEKDAY(Table2[[#This Row],[GameDate]])=1,"SUN",IF(WEEKDAY(Table2[[#This Row],[GameDate]])=2,"MON",IF(WEEKDAY(Table2[[#This Row],[GameDate]])=3,"TUE",IF(WEEKDAY(Table2[[#This Row],[GameDate]])=4,"WED",IF(WEEKDAY(Table2[[#This Row],[GameDate]])=5,"THU",IF(WEEKDAY(Table2[[#This Row],[GameDate]])=6,"FRI", "SAT"))))))</f>
        <v>THU</v>
      </c>
      <c r="AF215" s="2">
        <f>Table2[[#This Row],[ActualAwayScore]]-Table2[[#This Row],[PredictedAwayScore]]</f>
        <v>4</v>
      </c>
      <c r="AG215" s="2">
        <f>Table2[[#This Row],[ActualHomeScore]]-Table2[[#This Row],[PredictedHomeScore]]</f>
        <v>-4</v>
      </c>
      <c r="AH215" s="2">
        <f t="shared" si="18"/>
        <v>13</v>
      </c>
      <c r="AI215" s="2">
        <f t="shared" si="19"/>
        <v>-6</v>
      </c>
    </row>
    <row r="216" spans="1:35" x14ac:dyDescent="0.25">
      <c r="A216" s="4">
        <v>45603</v>
      </c>
      <c r="B216" s="4">
        <v>45603</v>
      </c>
      <c r="C216" s="7" t="s">
        <v>325</v>
      </c>
      <c r="D216" s="2" t="s">
        <v>21</v>
      </c>
      <c r="E216" s="2" t="s">
        <v>44</v>
      </c>
      <c r="F216" s="2">
        <v>1</v>
      </c>
      <c r="G216" s="2">
        <v>3</v>
      </c>
      <c r="H216" s="2" t="str">
        <f t="shared" si="15"/>
        <v>CAR</v>
      </c>
      <c r="I216" s="2" t="s">
        <v>40</v>
      </c>
      <c r="J216" s="2">
        <v>1</v>
      </c>
      <c r="K216" s="2">
        <v>5</v>
      </c>
      <c r="L216" s="2" t="str">
        <f t="shared" si="16"/>
        <v>CAR</v>
      </c>
      <c r="M216" s="2" t="s">
        <v>40</v>
      </c>
      <c r="N216" s="2">
        <f>IF(ISBLANK(Table2[[#This Row],[ActualResult]]), 0, 1)</f>
        <v>1</v>
      </c>
      <c r="O216" s="2" t="str">
        <f>IF(ISBLANK(Table2[[#This Row],[ActualResult]]), "_", IF(Table2[[#This Row],[ActualWinner]]=Table2[[#This Row],[PredictedWinner]], "Y", "N"))</f>
        <v>Y</v>
      </c>
      <c r="P216" s="2" t="str">
        <f>IF(Table2[[#This Row],[ActualAwayScore]]&gt;Table2[[#This Row],[PredictedAwayScore]], "N", IF(ISBLANK(Table2[[#This Row],[ActualResult]]), "_", IF(Table2[[#This Row],[ActualAwayScore]]=Table2[[#This Row],[PredictedAwayScore]], "Y", "N")))</f>
        <v>Y</v>
      </c>
      <c r="Q216" s="2" t="str">
        <f>IF(Table2[[#This Row],[ActualHomeScore]]&gt;Table2[[#This Row],[PredictedHomeScore]],"N", IF(ISBLANK(Table2[[#This Row],[ActualResult]]), "_", IF(Table2[[#This Row],[ActualHomeScore]]=Table2[[#This Row],[PredictedHomeScore]], "Y", "N")))</f>
        <v>N</v>
      </c>
      <c r="R216" s="2">
        <v>1</v>
      </c>
      <c r="S216" s="2" t="str">
        <f t="shared" si="17"/>
        <v>PIT</v>
      </c>
      <c r="T216" s="2">
        <f>IF(INDEX(StatsRegularSeason20242025!$A$2:$C$33,MATCH(Table2[[#This Row],[AwayTeam]],StatsRegularSeason20242025!$A$2:$A$33,0),2)=INDEX(StatsRegularSeason20242025!$A$2:$C$33,MATCH(Table2[[#This Row],[HomeTeam]],StatsRegularSeason20242025!$A$2:$A$33,0),2),1,0)</f>
        <v>1</v>
      </c>
      <c r="U216" s="2">
        <f>IF(INDEX(StatsRegularSeason20242025!$A$2:$C$33,MATCH(Table2[[#This Row],[AwayTeam]],StatsRegularSeason20242025!$A$2:$A$33,0),3)=INDEX(StatsRegularSeason20242025!$A$2:$C$33,MATCH(Table2[[#This Row],[HomeTeam]],StatsRegularSeason20242025!$A$2:$A$33,0),3),1,0)</f>
        <v>1</v>
      </c>
      <c r="V216" s="2">
        <f>IF(Table2[[#This Row],[InterConf]]=1,IF(Table2[[#This Row],[InterDiv]]=0, 1, 0), 0)</f>
        <v>0</v>
      </c>
      <c r="W216" s="2">
        <f>IF(INDEX(StatsRegularSeason20242025!$A$2:$C$33,MATCH(Table2[[#This Row],[AwayTeam]],StatsRegularSeason20242025!$A$2:$A$33,0),2)&lt;&gt;INDEX(StatsRegularSeason20242025!$A$2:$C$33,MATCH(Table2[[#This Row],[HomeTeam]],StatsRegularSeason20242025!$A$2:$A$33,0),2),1,0)</f>
        <v>0</v>
      </c>
      <c r="X216" s="2"/>
      <c r="Y216" s="2"/>
      <c r="Z216" s="2">
        <f>IF(AND(Table2[[#This Row],[GameIsOver]]=1,Table2[[#This Row],[ActualHomeScore]]*Table2[[#This Row],[ActualAwayScore]]=0), 1,0)</f>
        <v>0</v>
      </c>
      <c r="AA216" s="2">
        <f>IF(Table2[[#This Row],[GameIsOver]]=0,0, IF(Table2[[#This Row],[ActualWinner]]=Table2[[#This Row],[AwayTeam]], 2, IF(OR(Table2[[#This Row],[ActualResult]]="OT", Table2[[#This Row],[ActualResult]]="SO"), 1, 0)))</f>
        <v>0</v>
      </c>
      <c r="AB216" s="2">
        <f>IF(Table2[[#This Row],[GameIsOver]]= 0, 0, IF(Table2[[#This Row],[ActualWinner]]=Table2[[#This Row],[HomeTeam]], 2, IF(OR(Table2[[#This Row],[ActualResult]]="OT", Table2[[#This Row],[ActualResult]]="SO"), 1, 0)))</f>
        <v>2</v>
      </c>
      <c r="AC216" s="33">
        <f>(($AR$11)*IF(Table2[[#This Row],[CorrectWinnerPrediction]]="Y", 1, 0))+(($AR$12)*IF(Table2[[#This Row],[CorrectAwayScorePrediction]]="Y", 1, 0))+(($AR$13)*IF(Table2[[#This Row],[CorrectHomeScorePrediction]]="Y", 1, 0))</f>
        <v>0.9</v>
      </c>
      <c r="AD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6" s="4" t="str">
        <f>IF(WEEKDAY(Table2[[#This Row],[GameDate]])=1,"SUN",IF(WEEKDAY(Table2[[#This Row],[GameDate]])=2,"MON",IF(WEEKDAY(Table2[[#This Row],[GameDate]])=3,"TUE",IF(WEEKDAY(Table2[[#This Row],[GameDate]])=4,"WED",IF(WEEKDAY(Table2[[#This Row],[GameDate]])=5,"THU",IF(WEEKDAY(Table2[[#This Row],[GameDate]])=6,"FRI", "SAT"))))))</f>
        <v>THU</v>
      </c>
      <c r="AF216" s="2">
        <f>Table2[[#This Row],[ActualAwayScore]]-Table2[[#This Row],[PredictedAwayScore]]</f>
        <v>0</v>
      </c>
      <c r="AG216" s="2">
        <f>Table2[[#This Row],[ActualHomeScore]]-Table2[[#This Row],[PredictedHomeScore]]</f>
        <v>2</v>
      </c>
      <c r="AH216" s="2">
        <f t="shared" si="18"/>
        <v>13</v>
      </c>
      <c r="AI216" s="2">
        <f t="shared" si="19"/>
        <v>-6</v>
      </c>
    </row>
    <row r="217" spans="1:35" x14ac:dyDescent="0.25">
      <c r="A217" s="4">
        <v>45603</v>
      </c>
      <c r="B217" s="4">
        <v>45603</v>
      </c>
      <c r="C217" s="7" t="s">
        <v>327</v>
      </c>
      <c r="D217" s="2" t="s">
        <v>15</v>
      </c>
      <c r="E217" s="2" t="s">
        <v>13</v>
      </c>
      <c r="F217" s="2">
        <v>2</v>
      </c>
      <c r="G217" s="2">
        <v>1</v>
      </c>
      <c r="H217" s="2" t="str">
        <f t="shared" si="15"/>
        <v>UTA</v>
      </c>
      <c r="I217" s="2" t="s">
        <v>39</v>
      </c>
      <c r="J217" s="2">
        <v>4</v>
      </c>
      <c r="K217" s="2">
        <v>2</v>
      </c>
      <c r="L217" s="2" t="str">
        <f t="shared" si="16"/>
        <v>UTA</v>
      </c>
      <c r="M217" s="2" t="s">
        <v>40</v>
      </c>
      <c r="N217" s="2">
        <f>IF(ISBLANK(Table2[[#This Row],[ActualResult]]), 0, 1)</f>
        <v>1</v>
      </c>
      <c r="O217" s="2" t="str">
        <f>IF(ISBLANK(Table2[[#This Row],[ActualResult]]), "_", IF(Table2[[#This Row],[ActualWinner]]=Table2[[#This Row],[PredictedWinner]], "Y", "N"))</f>
        <v>Y</v>
      </c>
      <c r="P217" s="2" t="str">
        <f>IF(Table2[[#This Row],[ActualAwayScore]]&gt;Table2[[#This Row],[PredictedAwayScore]], "N", IF(ISBLANK(Table2[[#This Row],[ActualResult]]), "_", IF(Table2[[#This Row],[ActualAwayScore]]=Table2[[#This Row],[PredictedAwayScore]], "Y", "N")))</f>
        <v>N</v>
      </c>
      <c r="Q217" s="2" t="str">
        <f>IF(Table2[[#This Row],[ActualHomeScore]]&gt;Table2[[#This Row],[PredictedHomeScore]],"N", IF(ISBLANK(Table2[[#This Row],[ActualResult]]), "_", IF(Table2[[#This Row],[ActualHomeScore]]=Table2[[#This Row],[PredictedHomeScore]], "Y", "N")))</f>
        <v>N</v>
      </c>
      <c r="R217" s="2">
        <v>1</v>
      </c>
      <c r="S217" s="2" t="str">
        <f t="shared" si="17"/>
        <v>STL</v>
      </c>
      <c r="T217" s="2">
        <f>IF(INDEX(StatsRegularSeason20242025!$A$2:$C$33,MATCH(Table2[[#This Row],[AwayTeam]],StatsRegularSeason20242025!$A$2:$A$33,0),2)=INDEX(StatsRegularSeason20242025!$A$2:$C$33,MATCH(Table2[[#This Row],[HomeTeam]],StatsRegularSeason20242025!$A$2:$A$33,0),2),1,0)</f>
        <v>1</v>
      </c>
      <c r="U217" s="2">
        <f>IF(INDEX(StatsRegularSeason20242025!$A$2:$C$33,MATCH(Table2[[#This Row],[AwayTeam]],StatsRegularSeason20242025!$A$2:$A$33,0),3)=INDEX(StatsRegularSeason20242025!$A$2:$C$33,MATCH(Table2[[#This Row],[HomeTeam]],StatsRegularSeason20242025!$A$2:$A$33,0),3),1,0)</f>
        <v>1</v>
      </c>
      <c r="V217" s="2">
        <f>IF(Table2[[#This Row],[InterConf]]=1,IF(Table2[[#This Row],[InterDiv]]=0, 1, 0), 0)</f>
        <v>0</v>
      </c>
      <c r="W217" s="2">
        <f>IF(INDEX(StatsRegularSeason20242025!$A$2:$C$33,MATCH(Table2[[#This Row],[AwayTeam]],StatsRegularSeason20242025!$A$2:$A$33,0),2)&lt;&gt;INDEX(StatsRegularSeason20242025!$A$2:$C$33,MATCH(Table2[[#This Row],[HomeTeam]],StatsRegularSeason20242025!$A$2:$A$33,0),2),1,0)</f>
        <v>0</v>
      </c>
      <c r="X217" s="2"/>
      <c r="Y217" s="2"/>
      <c r="Z217" s="2">
        <f>IF(AND(Table2[[#This Row],[GameIsOver]]=1,Table2[[#This Row],[ActualHomeScore]]*Table2[[#This Row],[ActualAwayScore]]=0), 1,0)</f>
        <v>0</v>
      </c>
      <c r="AA217" s="2">
        <f>IF(Table2[[#This Row],[GameIsOver]]=0,0, IF(Table2[[#This Row],[ActualWinner]]=Table2[[#This Row],[AwayTeam]], 2, IF(OR(Table2[[#This Row],[ActualResult]]="OT", Table2[[#This Row],[ActualResult]]="SO"), 1, 0)))</f>
        <v>2</v>
      </c>
      <c r="AB217" s="2">
        <f>IF(Table2[[#This Row],[GameIsOver]]= 0, 0, IF(Table2[[#This Row],[ActualWinner]]=Table2[[#This Row],[HomeTeam]], 2, IF(OR(Table2[[#This Row],[ActualResult]]="OT", Table2[[#This Row],[ActualResult]]="SO"), 1, 0)))</f>
        <v>0</v>
      </c>
      <c r="AC217" s="33">
        <f>(($AR$11)*IF(Table2[[#This Row],[CorrectWinnerPrediction]]="Y", 1, 0))+(($AR$12)*IF(Table2[[#This Row],[CorrectAwayScorePrediction]]="Y", 1, 0))+(($AR$13)*IF(Table2[[#This Row],[CorrectHomeScorePrediction]]="Y", 1, 0))</f>
        <v>0.8</v>
      </c>
      <c r="AD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7" s="4" t="str">
        <f>IF(WEEKDAY(Table2[[#This Row],[GameDate]])=1,"SUN",IF(WEEKDAY(Table2[[#This Row],[GameDate]])=2,"MON",IF(WEEKDAY(Table2[[#This Row],[GameDate]])=3,"TUE",IF(WEEKDAY(Table2[[#This Row],[GameDate]])=4,"WED",IF(WEEKDAY(Table2[[#This Row],[GameDate]])=5,"THU",IF(WEEKDAY(Table2[[#This Row],[GameDate]])=6,"FRI", "SAT"))))))</f>
        <v>THU</v>
      </c>
      <c r="AF217" s="2">
        <f>Table2[[#This Row],[ActualAwayScore]]-Table2[[#This Row],[PredictedAwayScore]]</f>
        <v>2</v>
      </c>
      <c r="AG217" s="2">
        <f>Table2[[#This Row],[ActualHomeScore]]-Table2[[#This Row],[PredictedHomeScore]]</f>
        <v>1</v>
      </c>
      <c r="AH217" s="2">
        <f t="shared" si="18"/>
        <v>13</v>
      </c>
      <c r="AI217" s="2">
        <f t="shared" si="19"/>
        <v>-6</v>
      </c>
    </row>
    <row r="218" spans="1:35" x14ac:dyDescent="0.25">
      <c r="A218" s="4">
        <v>45603</v>
      </c>
      <c r="B218" s="4">
        <v>45603</v>
      </c>
      <c r="C218" s="7" t="s">
        <v>328</v>
      </c>
      <c r="D218" s="2" t="s">
        <v>17</v>
      </c>
      <c r="E218" s="2" t="s">
        <v>34</v>
      </c>
      <c r="F218" s="2">
        <v>1</v>
      </c>
      <c r="G218" s="2">
        <v>4</v>
      </c>
      <c r="H218" s="2" t="str">
        <f t="shared" si="15"/>
        <v>DAL</v>
      </c>
      <c r="I218" s="2" t="s">
        <v>40</v>
      </c>
      <c r="J218" s="2">
        <v>1</v>
      </c>
      <c r="K218" s="2">
        <v>3</v>
      </c>
      <c r="L218" s="2" t="str">
        <f t="shared" si="16"/>
        <v>DAL</v>
      </c>
      <c r="M218" s="2" t="s">
        <v>40</v>
      </c>
      <c r="N218" s="2">
        <f>IF(ISBLANK(Table2[[#This Row],[ActualResult]]), 0, 1)</f>
        <v>1</v>
      </c>
      <c r="O218" s="2" t="str">
        <f>IF(ISBLANK(Table2[[#This Row],[ActualResult]]), "_", IF(Table2[[#This Row],[ActualWinner]]=Table2[[#This Row],[PredictedWinner]], "Y", "N"))</f>
        <v>Y</v>
      </c>
      <c r="P218" s="2" t="str">
        <f>IF(Table2[[#This Row],[ActualAwayScore]]&gt;Table2[[#This Row],[PredictedAwayScore]], "N", IF(ISBLANK(Table2[[#This Row],[ActualResult]]), "_", IF(Table2[[#This Row],[ActualAwayScore]]=Table2[[#This Row],[PredictedAwayScore]], "Y", "N")))</f>
        <v>Y</v>
      </c>
      <c r="Q218" s="2" t="str">
        <f>IF(Table2[[#This Row],[ActualHomeScore]]&gt;Table2[[#This Row],[PredictedHomeScore]],"N", IF(ISBLANK(Table2[[#This Row],[ActualResult]]), "_", IF(Table2[[#This Row],[ActualHomeScore]]=Table2[[#This Row],[PredictedHomeScore]], "Y", "N")))</f>
        <v>N</v>
      </c>
      <c r="R218" s="2">
        <v>1</v>
      </c>
      <c r="S218" s="2" t="str">
        <f t="shared" si="17"/>
        <v>CHI</v>
      </c>
      <c r="T218" s="2">
        <f>IF(INDEX(StatsRegularSeason20242025!$A$2:$C$33,MATCH(Table2[[#This Row],[AwayTeam]],StatsRegularSeason20242025!$A$2:$A$33,0),2)=INDEX(StatsRegularSeason20242025!$A$2:$C$33,MATCH(Table2[[#This Row],[HomeTeam]],StatsRegularSeason20242025!$A$2:$A$33,0),2),1,0)</f>
        <v>1</v>
      </c>
      <c r="U218" s="2">
        <f>IF(INDEX(StatsRegularSeason20242025!$A$2:$C$33,MATCH(Table2[[#This Row],[AwayTeam]],StatsRegularSeason20242025!$A$2:$A$33,0),3)=INDEX(StatsRegularSeason20242025!$A$2:$C$33,MATCH(Table2[[#This Row],[HomeTeam]],StatsRegularSeason20242025!$A$2:$A$33,0),3),1,0)</f>
        <v>1</v>
      </c>
      <c r="V218" s="2">
        <f>IF(Table2[[#This Row],[InterConf]]=1,IF(Table2[[#This Row],[InterDiv]]=0, 1, 0), 0)</f>
        <v>0</v>
      </c>
      <c r="W218" s="2">
        <f>IF(INDEX(StatsRegularSeason20242025!$A$2:$C$33,MATCH(Table2[[#This Row],[AwayTeam]],StatsRegularSeason20242025!$A$2:$A$33,0),2)&lt;&gt;INDEX(StatsRegularSeason20242025!$A$2:$C$33,MATCH(Table2[[#This Row],[HomeTeam]],StatsRegularSeason20242025!$A$2:$A$33,0),2),1,0)</f>
        <v>0</v>
      </c>
      <c r="X218" s="2"/>
      <c r="Y218" s="2"/>
      <c r="Z218" s="2">
        <f>IF(AND(Table2[[#This Row],[GameIsOver]]=1,Table2[[#This Row],[ActualHomeScore]]*Table2[[#This Row],[ActualAwayScore]]=0), 1,0)</f>
        <v>0</v>
      </c>
      <c r="AA218" s="2">
        <f>IF(Table2[[#This Row],[GameIsOver]]=0,0, IF(Table2[[#This Row],[ActualWinner]]=Table2[[#This Row],[AwayTeam]], 2, IF(OR(Table2[[#This Row],[ActualResult]]="OT", Table2[[#This Row],[ActualResult]]="SO"), 1, 0)))</f>
        <v>0</v>
      </c>
      <c r="AB218" s="2">
        <f>IF(Table2[[#This Row],[GameIsOver]]= 0, 0, IF(Table2[[#This Row],[ActualWinner]]=Table2[[#This Row],[HomeTeam]], 2, IF(OR(Table2[[#This Row],[ActualResult]]="OT", Table2[[#This Row],[ActualResult]]="SO"), 1, 0)))</f>
        <v>2</v>
      </c>
      <c r="AC218" s="33">
        <f>(($AR$11)*IF(Table2[[#This Row],[CorrectWinnerPrediction]]="Y", 1, 0))+(($AR$12)*IF(Table2[[#This Row],[CorrectAwayScorePrediction]]="Y", 1, 0))+(($AR$13)*IF(Table2[[#This Row],[CorrectHomeScorePrediction]]="Y", 1, 0))</f>
        <v>0.9</v>
      </c>
      <c r="AD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18" s="4" t="str">
        <f>IF(WEEKDAY(Table2[[#This Row],[GameDate]])=1,"SUN",IF(WEEKDAY(Table2[[#This Row],[GameDate]])=2,"MON",IF(WEEKDAY(Table2[[#This Row],[GameDate]])=3,"TUE",IF(WEEKDAY(Table2[[#This Row],[GameDate]])=4,"WED",IF(WEEKDAY(Table2[[#This Row],[GameDate]])=5,"THU",IF(WEEKDAY(Table2[[#This Row],[GameDate]])=6,"FRI", "SAT"))))))</f>
        <v>THU</v>
      </c>
      <c r="AF218" s="2">
        <f>Table2[[#This Row],[ActualAwayScore]]-Table2[[#This Row],[PredictedAwayScore]]</f>
        <v>0</v>
      </c>
      <c r="AG218" s="2">
        <f>Table2[[#This Row],[ActualHomeScore]]-Table2[[#This Row],[PredictedHomeScore]]</f>
        <v>-1</v>
      </c>
      <c r="AH218" s="2">
        <f t="shared" si="18"/>
        <v>13</v>
      </c>
      <c r="AI218" s="2">
        <f t="shared" si="19"/>
        <v>-6</v>
      </c>
    </row>
    <row r="219" spans="1:35" x14ac:dyDescent="0.25">
      <c r="A219" s="4">
        <v>45603</v>
      </c>
      <c r="B219" s="4">
        <v>45603</v>
      </c>
      <c r="C219" s="7" t="s">
        <v>329</v>
      </c>
      <c r="D219" s="2" t="s">
        <v>26</v>
      </c>
      <c r="E219" s="2" t="s">
        <v>22</v>
      </c>
      <c r="F219" s="2">
        <v>3</v>
      </c>
      <c r="G219" s="2">
        <v>5</v>
      </c>
      <c r="H219" s="2" t="str">
        <f t="shared" si="15"/>
        <v>WPG</v>
      </c>
      <c r="I219" s="2" t="s">
        <v>40</v>
      </c>
      <c r="J219" s="2">
        <v>0</v>
      </c>
      <c r="K219" s="2">
        <v>1</v>
      </c>
      <c r="L219" s="2" t="str">
        <f t="shared" si="16"/>
        <v>WPG</v>
      </c>
      <c r="M219" s="2" t="s">
        <v>40</v>
      </c>
      <c r="N219" s="2">
        <f>IF(ISBLANK(Table2[[#This Row],[ActualResult]]), 0, 1)</f>
        <v>1</v>
      </c>
      <c r="O219" s="2" t="str">
        <f>IF(ISBLANK(Table2[[#This Row],[ActualResult]]), "_", IF(Table2[[#This Row],[ActualWinner]]=Table2[[#This Row],[PredictedWinner]], "Y", "N"))</f>
        <v>Y</v>
      </c>
      <c r="P219" s="2" t="str">
        <f>IF(Table2[[#This Row],[ActualAwayScore]]&gt;Table2[[#This Row],[PredictedAwayScore]], "N", IF(ISBLANK(Table2[[#This Row],[ActualResult]]), "_", IF(Table2[[#This Row],[ActualAwayScore]]=Table2[[#This Row],[PredictedAwayScore]], "Y", "N")))</f>
        <v>N</v>
      </c>
      <c r="Q219" s="2" t="str">
        <f>IF(Table2[[#This Row],[ActualHomeScore]]&gt;Table2[[#This Row],[PredictedHomeScore]],"N", IF(ISBLANK(Table2[[#This Row],[ActualResult]]), "_", IF(Table2[[#This Row],[ActualHomeScore]]=Table2[[#This Row],[PredictedHomeScore]], "Y", "N")))</f>
        <v>N</v>
      </c>
      <c r="R219" s="2">
        <v>1</v>
      </c>
      <c r="S219" s="2" t="str">
        <f t="shared" si="17"/>
        <v>COL</v>
      </c>
      <c r="T219" s="2">
        <f>IF(INDEX(StatsRegularSeason20242025!$A$2:$C$33,MATCH(Table2[[#This Row],[AwayTeam]],StatsRegularSeason20242025!$A$2:$A$33,0),2)=INDEX(StatsRegularSeason20242025!$A$2:$C$33,MATCH(Table2[[#This Row],[HomeTeam]],StatsRegularSeason20242025!$A$2:$A$33,0),2),1,0)</f>
        <v>1</v>
      </c>
      <c r="U219" s="2">
        <f>IF(INDEX(StatsRegularSeason20242025!$A$2:$C$33,MATCH(Table2[[#This Row],[AwayTeam]],StatsRegularSeason20242025!$A$2:$A$33,0),3)=INDEX(StatsRegularSeason20242025!$A$2:$C$33,MATCH(Table2[[#This Row],[HomeTeam]],StatsRegularSeason20242025!$A$2:$A$33,0),3),1,0)</f>
        <v>1</v>
      </c>
      <c r="V219" s="2">
        <f>IF(Table2[[#This Row],[InterConf]]=1,IF(Table2[[#This Row],[InterDiv]]=0, 1, 0), 0)</f>
        <v>0</v>
      </c>
      <c r="W219" s="2">
        <f>IF(INDEX(StatsRegularSeason20242025!$A$2:$C$33,MATCH(Table2[[#This Row],[AwayTeam]],StatsRegularSeason20242025!$A$2:$A$33,0),2)&lt;&gt;INDEX(StatsRegularSeason20242025!$A$2:$C$33,MATCH(Table2[[#This Row],[HomeTeam]],StatsRegularSeason20242025!$A$2:$A$33,0),2),1,0)</f>
        <v>0</v>
      </c>
      <c r="X219" s="2"/>
      <c r="Y219" s="2"/>
      <c r="Z219" s="2">
        <f>IF(AND(Table2[[#This Row],[GameIsOver]]=1,Table2[[#This Row],[ActualHomeScore]]*Table2[[#This Row],[ActualAwayScore]]=0), 1,0)</f>
        <v>1</v>
      </c>
      <c r="AA219" s="2">
        <f>IF(Table2[[#This Row],[GameIsOver]]=0,0, IF(Table2[[#This Row],[ActualWinner]]=Table2[[#This Row],[AwayTeam]], 2, IF(OR(Table2[[#This Row],[ActualResult]]="OT", Table2[[#This Row],[ActualResult]]="SO"), 1, 0)))</f>
        <v>0</v>
      </c>
      <c r="AB219" s="2">
        <f>IF(Table2[[#This Row],[GameIsOver]]= 0, 0, IF(Table2[[#This Row],[ActualWinner]]=Table2[[#This Row],[HomeTeam]], 2, IF(OR(Table2[[#This Row],[ActualResult]]="OT", Table2[[#This Row],[ActualResult]]="SO"), 1, 0)))</f>
        <v>2</v>
      </c>
      <c r="AC219" s="33">
        <f>(($AR$11)*IF(Table2[[#This Row],[CorrectWinnerPrediction]]="Y", 1, 0))+(($AR$12)*IF(Table2[[#This Row],[CorrectAwayScorePrediction]]="Y", 1, 0))+(($AR$13)*IF(Table2[[#This Row],[CorrectHomeScorePrediction]]="Y", 1, 0))</f>
        <v>0.8</v>
      </c>
      <c r="AD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19" s="4" t="str">
        <f>IF(WEEKDAY(Table2[[#This Row],[GameDate]])=1,"SUN",IF(WEEKDAY(Table2[[#This Row],[GameDate]])=2,"MON",IF(WEEKDAY(Table2[[#This Row],[GameDate]])=3,"TUE",IF(WEEKDAY(Table2[[#This Row],[GameDate]])=4,"WED",IF(WEEKDAY(Table2[[#This Row],[GameDate]])=5,"THU",IF(WEEKDAY(Table2[[#This Row],[GameDate]])=6,"FRI", "SAT"))))))</f>
        <v>THU</v>
      </c>
      <c r="AF219" s="2">
        <f>Table2[[#This Row],[ActualAwayScore]]-Table2[[#This Row],[PredictedAwayScore]]</f>
        <v>-3</v>
      </c>
      <c r="AG219" s="2">
        <f>Table2[[#This Row],[ActualHomeScore]]-Table2[[#This Row],[PredictedHomeScore]]</f>
        <v>-4</v>
      </c>
      <c r="AH219" s="2">
        <f t="shared" si="18"/>
        <v>13</v>
      </c>
      <c r="AI219" s="2">
        <f t="shared" si="19"/>
        <v>-6</v>
      </c>
    </row>
    <row r="220" spans="1:35" x14ac:dyDescent="0.25">
      <c r="A220" s="4">
        <v>45603</v>
      </c>
      <c r="B220" s="4">
        <v>45603</v>
      </c>
      <c r="C220" s="7" t="s">
        <v>330</v>
      </c>
      <c r="D220" s="2" t="s">
        <v>25</v>
      </c>
      <c r="E220" s="2" t="s">
        <v>28</v>
      </c>
      <c r="F220" s="2">
        <v>3</v>
      </c>
      <c r="G220" s="2">
        <v>4</v>
      </c>
      <c r="H220" s="2" t="str">
        <f t="shared" si="15"/>
        <v>LAK</v>
      </c>
      <c r="I220" s="2" t="s">
        <v>77</v>
      </c>
      <c r="J220" s="2">
        <v>4</v>
      </c>
      <c r="K220" s="2">
        <v>2</v>
      </c>
      <c r="L220" s="2" t="str">
        <f t="shared" si="16"/>
        <v>VAN</v>
      </c>
      <c r="M220" s="2" t="s">
        <v>40</v>
      </c>
      <c r="N220" s="2">
        <f>IF(ISBLANK(Table2[[#This Row],[ActualResult]]), 0, 1)</f>
        <v>1</v>
      </c>
      <c r="O220" s="2" t="str">
        <f>IF(ISBLANK(Table2[[#This Row],[ActualResult]]), "_", IF(Table2[[#This Row],[ActualWinner]]=Table2[[#This Row],[PredictedWinner]], "Y", "N"))</f>
        <v>N</v>
      </c>
      <c r="P220" s="2" t="str">
        <f>IF(Table2[[#This Row],[ActualAwayScore]]&gt;Table2[[#This Row],[PredictedAwayScore]], "N", IF(ISBLANK(Table2[[#This Row],[ActualResult]]), "_", IF(Table2[[#This Row],[ActualAwayScore]]=Table2[[#This Row],[PredictedAwayScore]], "Y", "N")))</f>
        <v>N</v>
      </c>
      <c r="Q220" s="2" t="str">
        <f>IF(Table2[[#This Row],[ActualHomeScore]]&gt;Table2[[#This Row],[PredictedHomeScore]],"N", IF(ISBLANK(Table2[[#This Row],[ActualResult]]), "_", IF(Table2[[#This Row],[ActualHomeScore]]=Table2[[#This Row],[PredictedHomeScore]], "Y", "N")))</f>
        <v>N</v>
      </c>
      <c r="R220" s="2">
        <v>1</v>
      </c>
      <c r="S220" s="2" t="str">
        <f t="shared" si="17"/>
        <v>LAK</v>
      </c>
      <c r="T220" s="2">
        <f>IF(INDEX(StatsRegularSeason20242025!$A$2:$C$33,MATCH(Table2[[#This Row],[AwayTeam]],StatsRegularSeason20242025!$A$2:$A$33,0),2)=INDEX(StatsRegularSeason20242025!$A$2:$C$33,MATCH(Table2[[#This Row],[HomeTeam]],StatsRegularSeason20242025!$A$2:$A$33,0),2),1,0)</f>
        <v>1</v>
      </c>
      <c r="U220" s="2">
        <f>IF(INDEX(StatsRegularSeason20242025!$A$2:$C$33,MATCH(Table2[[#This Row],[AwayTeam]],StatsRegularSeason20242025!$A$2:$A$33,0),3)=INDEX(StatsRegularSeason20242025!$A$2:$C$33,MATCH(Table2[[#This Row],[HomeTeam]],StatsRegularSeason20242025!$A$2:$A$33,0),3),1,0)</f>
        <v>1</v>
      </c>
      <c r="V220" s="2">
        <f>IF(Table2[[#This Row],[InterConf]]=1,IF(Table2[[#This Row],[InterDiv]]=0, 1, 0), 0)</f>
        <v>0</v>
      </c>
      <c r="W220" s="2">
        <f>IF(INDEX(StatsRegularSeason20242025!$A$2:$C$33,MATCH(Table2[[#This Row],[AwayTeam]],StatsRegularSeason20242025!$A$2:$A$33,0),2)&lt;&gt;INDEX(StatsRegularSeason20242025!$A$2:$C$33,MATCH(Table2[[#This Row],[HomeTeam]],StatsRegularSeason20242025!$A$2:$A$33,0),2),1,0)</f>
        <v>0</v>
      </c>
      <c r="X220" s="2"/>
      <c r="Y220" s="2"/>
      <c r="Z220" s="2">
        <f>IF(AND(Table2[[#This Row],[GameIsOver]]=1,Table2[[#This Row],[ActualHomeScore]]*Table2[[#This Row],[ActualAwayScore]]=0), 1,0)</f>
        <v>0</v>
      </c>
      <c r="AA220" s="2">
        <f>IF(Table2[[#This Row],[GameIsOver]]=0,0, IF(Table2[[#This Row],[ActualWinner]]=Table2[[#This Row],[AwayTeam]], 2, IF(OR(Table2[[#This Row],[ActualResult]]="OT", Table2[[#This Row],[ActualResult]]="SO"), 1, 0)))</f>
        <v>2</v>
      </c>
      <c r="AB220" s="2">
        <f>IF(Table2[[#This Row],[GameIsOver]]= 0, 0, IF(Table2[[#This Row],[ActualWinner]]=Table2[[#This Row],[HomeTeam]], 2, IF(OR(Table2[[#This Row],[ActualResult]]="OT", Table2[[#This Row],[ActualResult]]="SO"), 1, 0)))</f>
        <v>0</v>
      </c>
      <c r="AC220" s="33">
        <f>(($AR$11)*IF(Table2[[#This Row],[CorrectWinnerPrediction]]="Y", 1, 0))+(($AR$12)*IF(Table2[[#This Row],[CorrectAwayScorePrediction]]="Y", 1, 0))+(($AR$13)*IF(Table2[[#This Row],[CorrectHomeScorePrediction]]="Y", 1, 0))</f>
        <v>0</v>
      </c>
      <c r="AD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0" s="4" t="str">
        <f>IF(WEEKDAY(Table2[[#This Row],[GameDate]])=1,"SUN",IF(WEEKDAY(Table2[[#This Row],[GameDate]])=2,"MON",IF(WEEKDAY(Table2[[#This Row],[GameDate]])=3,"TUE",IF(WEEKDAY(Table2[[#This Row],[GameDate]])=4,"WED",IF(WEEKDAY(Table2[[#This Row],[GameDate]])=5,"THU",IF(WEEKDAY(Table2[[#This Row],[GameDate]])=6,"FRI", "SAT"))))))</f>
        <v>THU</v>
      </c>
      <c r="AF220" s="2">
        <f>Table2[[#This Row],[ActualAwayScore]]-Table2[[#This Row],[PredictedAwayScore]]</f>
        <v>1</v>
      </c>
      <c r="AG220" s="2">
        <f>Table2[[#This Row],[ActualHomeScore]]-Table2[[#This Row],[PredictedHomeScore]]</f>
        <v>-2</v>
      </c>
      <c r="AH220" s="2">
        <f t="shared" si="18"/>
        <v>13</v>
      </c>
      <c r="AI220" s="2">
        <f t="shared" si="19"/>
        <v>-6</v>
      </c>
    </row>
    <row r="221" spans="1:35" x14ac:dyDescent="0.25">
      <c r="A221" s="5">
        <v>45603</v>
      </c>
      <c r="B221" s="5">
        <v>45603</v>
      </c>
      <c r="C221" s="8" t="s">
        <v>331</v>
      </c>
      <c r="D221" s="3" t="s">
        <v>37</v>
      </c>
      <c r="E221" s="3" t="s">
        <v>38</v>
      </c>
      <c r="F221" s="3">
        <v>4</v>
      </c>
      <c r="G221" s="3">
        <v>2</v>
      </c>
      <c r="H221" s="3" t="str">
        <f t="shared" si="15"/>
        <v>MIN</v>
      </c>
      <c r="I221" s="3" t="s">
        <v>40</v>
      </c>
      <c r="J221" s="3">
        <v>5</v>
      </c>
      <c r="K221" s="3">
        <v>2</v>
      </c>
      <c r="L221" s="2" t="str">
        <f t="shared" si="16"/>
        <v>MIN</v>
      </c>
      <c r="M221" s="3" t="s">
        <v>40</v>
      </c>
      <c r="N221" s="3">
        <f>IF(ISBLANK(Table2[[#This Row],[ActualResult]]), 0, 1)</f>
        <v>1</v>
      </c>
      <c r="O221" s="3" t="str">
        <f>IF(ISBLANK(Table2[[#This Row],[ActualResult]]), "_", IF(Table2[[#This Row],[ActualWinner]]=Table2[[#This Row],[PredictedWinner]], "Y", "N"))</f>
        <v>Y</v>
      </c>
      <c r="P221" s="3" t="str">
        <f>IF(Table2[[#This Row],[ActualAwayScore]]&gt;Table2[[#This Row],[PredictedAwayScore]], "N", IF(ISBLANK(Table2[[#This Row],[ActualResult]]), "_", IF(Table2[[#This Row],[ActualAwayScore]]=Table2[[#This Row],[PredictedAwayScore]], "Y", "N")))</f>
        <v>N</v>
      </c>
      <c r="Q221" s="3" t="str">
        <f>IF(Table2[[#This Row],[ActualHomeScore]]&gt;Table2[[#This Row],[PredictedHomeScore]],"N", IF(ISBLANK(Table2[[#This Row],[ActualResult]]), "_", IF(Table2[[#This Row],[ActualHomeScore]]=Table2[[#This Row],[PredictedHomeScore]], "Y", "N")))</f>
        <v>Y</v>
      </c>
      <c r="R221" s="2">
        <v>1</v>
      </c>
      <c r="S221" s="2" t="str">
        <f t="shared" si="17"/>
        <v>SJS</v>
      </c>
      <c r="T221" s="2">
        <f>IF(INDEX(StatsRegularSeason20242025!$A$2:$C$33,MATCH(Table2[[#This Row],[AwayTeam]],StatsRegularSeason20242025!$A$2:$A$33,0),2)=INDEX(StatsRegularSeason20242025!$A$2:$C$33,MATCH(Table2[[#This Row],[HomeTeam]],StatsRegularSeason20242025!$A$2:$A$33,0),2),1,0)</f>
        <v>1</v>
      </c>
      <c r="U221" s="2">
        <f>IF(INDEX(StatsRegularSeason20242025!$A$2:$C$33,MATCH(Table2[[#This Row],[AwayTeam]],StatsRegularSeason20242025!$A$2:$A$33,0),3)=INDEX(StatsRegularSeason20242025!$A$2:$C$33,MATCH(Table2[[#This Row],[HomeTeam]],StatsRegularSeason20242025!$A$2:$A$33,0),3),1,0)</f>
        <v>0</v>
      </c>
      <c r="V221" s="2">
        <f>IF(Table2[[#This Row],[InterConf]]=1,IF(Table2[[#This Row],[InterDiv]]=0, 1, 0), 0)</f>
        <v>1</v>
      </c>
      <c r="W221" s="2">
        <f>IF(INDEX(StatsRegularSeason20242025!$A$2:$C$33,MATCH(Table2[[#This Row],[AwayTeam]],StatsRegularSeason20242025!$A$2:$A$33,0),2)&lt;&gt;INDEX(StatsRegularSeason20242025!$A$2:$C$33,MATCH(Table2[[#This Row],[HomeTeam]],StatsRegularSeason20242025!$A$2:$A$33,0),2),1,0)</f>
        <v>0</v>
      </c>
      <c r="X221" s="2"/>
      <c r="Y221" s="2"/>
      <c r="Z221" s="2">
        <f>IF(AND(Table2[[#This Row],[GameIsOver]]=1,Table2[[#This Row],[ActualHomeScore]]*Table2[[#This Row],[ActualAwayScore]]=0), 1,0)</f>
        <v>0</v>
      </c>
      <c r="AA221" s="2">
        <f>IF(Table2[[#This Row],[GameIsOver]]=0,0, IF(Table2[[#This Row],[ActualWinner]]=Table2[[#This Row],[AwayTeam]], 2, IF(OR(Table2[[#This Row],[ActualResult]]="OT", Table2[[#This Row],[ActualResult]]="SO"), 1, 0)))</f>
        <v>2</v>
      </c>
      <c r="AB221" s="2">
        <f>IF(Table2[[#This Row],[GameIsOver]]= 0, 0, IF(Table2[[#This Row],[ActualWinner]]=Table2[[#This Row],[HomeTeam]], 2, IF(OR(Table2[[#This Row],[ActualResult]]="OT", Table2[[#This Row],[ActualResult]]="SO"), 1, 0)))</f>
        <v>0</v>
      </c>
      <c r="AC221" s="33">
        <f>(($AR$11)*IF(Table2[[#This Row],[CorrectWinnerPrediction]]="Y", 1, 0))+(($AR$12)*IF(Table2[[#This Row],[CorrectAwayScorePrediction]]="Y", 1, 0))+(($AR$13)*IF(Table2[[#This Row],[CorrectHomeScorePrediction]]="Y", 1, 0))</f>
        <v>0.9</v>
      </c>
      <c r="AD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21" s="5" t="str">
        <f>IF(WEEKDAY(Table2[[#This Row],[GameDate]])=1,"SUN",IF(WEEKDAY(Table2[[#This Row],[GameDate]])=2,"MON",IF(WEEKDAY(Table2[[#This Row],[GameDate]])=3,"TUE",IF(WEEKDAY(Table2[[#This Row],[GameDate]])=4,"WED",IF(WEEKDAY(Table2[[#This Row],[GameDate]])=5,"THU",IF(WEEKDAY(Table2[[#This Row],[GameDate]])=6,"FRI", "SAT"))))))</f>
        <v>THU</v>
      </c>
      <c r="AF221" s="2">
        <f>Table2[[#This Row],[ActualAwayScore]]-Table2[[#This Row],[PredictedAwayScore]]</f>
        <v>1</v>
      </c>
      <c r="AG221" s="2">
        <f>Table2[[#This Row],[ActualHomeScore]]-Table2[[#This Row],[PredictedHomeScore]]</f>
        <v>0</v>
      </c>
      <c r="AH221" s="2">
        <f t="shared" si="18"/>
        <v>13</v>
      </c>
      <c r="AI221" s="2">
        <f t="shared" si="19"/>
        <v>-6</v>
      </c>
    </row>
    <row r="222" spans="1:35" x14ac:dyDescent="0.25">
      <c r="A222" s="4">
        <v>45604</v>
      </c>
      <c r="B222" s="4">
        <v>45604</v>
      </c>
      <c r="C222" s="7" t="s">
        <v>332</v>
      </c>
      <c r="D222" s="2" t="s">
        <v>31</v>
      </c>
      <c r="E222" s="2" t="s">
        <v>18</v>
      </c>
      <c r="F222" s="2">
        <v>3</v>
      </c>
      <c r="G222" s="2">
        <v>4</v>
      </c>
      <c r="H222" s="2" t="str">
        <f t="shared" si="15"/>
        <v>TOR</v>
      </c>
      <c r="I222" s="2" t="s">
        <v>77</v>
      </c>
      <c r="J222" s="2">
        <v>1</v>
      </c>
      <c r="K222" s="2">
        <v>3</v>
      </c>
      <c r="L222" s="13" t="str">
        <f t="shared" si="16"/>
        <v>TOR</v>
      </c>
      <c r="M222" s="2" t="s">
        <v>40</v>
      </c>
      <c r="N222" s="2">
        <f>IF(ISBLANK(Table2[[#This Row],[ActualResult]]), 0, 1)</f>
        <v>1</v>
      </c>
      <c r="O222" s="2" t="str">
        <f>IF(ISBLANK(Table2[[#This Row],[ActualResult]]), "_", IF(Table2[[#This Row],[ActualWinner]]=Table2[[#This Row],[PredictedWinner]], "Y", "N"))</f>
        <v>Y</v>
      </c>
      <c r="P222" s="2" t="str">
        <f>IF(Table2[[#This Row],[ActualAwayScore]]&gt;Table2[[#This Row],[PredictedAwayScore]], "N", IF(ISBLANK(Table2[[#This Row],[ActualResult]]), "_", IF(Table2[[#This Row],[ActualAwayScore]]=Table2[[#This Row],[PredictedAwayScore]], "Y", "N")))</f>
        <v>N</v>
      </c>
      <c r="Q222" s="2" t="str">
        <f>IF(Table2[[#This Row],[ActualHomeScore]]&gt;Table2[[#This Row],[PredictedHomeScore]],"N", IF(ISBLANK(Table2[[#This Row],[ActualResult]]), "_", IF(Table2[[#This Row],[ActualHomeScore]]=Table2[[#This Row],[PredictedHomeScore]], "Y", "N")))</f>
        <v>N</v>
      </c>
      <c r="R222" s="2">
        <v>1</v>
      </c>
      <c r="S222" s="2" t="str">
        <f t="shared" si="17"/>
        <v>DET</v>
      </c>
      <c r="T222" s="2">
        <f>IF(INDEX(StatsRegularSeason20242025!$A$2:$C$33,MATCH(Table2[[#This Row],[AwayTeam]],StatsRegularSeason20242025!$A$2:$A$33,0),2)=INDEX(StatsRegularSeason20242025!$A$2:$C$33,MATCH(Table2[[#This Row],[HomeTeam]],StatsRegularSeason20242025!$A$2:$A$33,0),2),1,0)</f>
        <v>1</v>
      </c>
      <c r="U222" s="2">
        <f>IF(INDEX(StatsRegularSeason20242025!$A$2:$C$33,MATCH(Table2[[#This Row],[AwayTeam]],StatsRegularSeason20242025!$A$2:$A$33,0),3)=INDEX(StatsRegularSeason20242025!$A$2:$C$33,MATCH(Table2[[#This Row],[HomeTeam]],StatsRegularSeason20242025!$A$2:$A$33,0),3),1,0)</f>
        <v>1</v>
      </c>
      <c r="V222" s="2">
        <f>IF(Table2[[#This Row],[InterConf]]=1,IF(Table2[[#This Row],[InterDiv]]=0, 1, 0), 0)</f>
        <v>0</v>
      </c>
      <c r="W222" s="2">
        <f>IF(INDEX(StatsRegularSeason20242025!$A$2:$C$33,MATCH(Table2[[#This Row],[AwayTeam]],StatsRegularSeason20242025!$A$2:$A$33,0),2)&lt;&gt;INDEX(StatsRegularSeason20242025!$A$2:$C$33,MATCH(Table2[[#This Row],[HomeTeam]],StatsRegularSeason20242025!$A$2:$A$33,0),2),1,0)</f>
        <v>0</v>
      </c>
      <c r="X222" s="2"/>
      <c r="Y222" s="2"/>
      <c r="Z222" s="2">
        <f>IF(AND(Table2[[#This Row],[GameIsOver]]=1,Table2[[#This Row],[ActualHomeScore]]*Table2[[#This Row],[ActualAwayScore]]=0), 1,0)</f>
        <v>0</v>
      </c>
      <c r="AA222" s="2">
        <f>IF(Table2[[#This Row],[GameIsOver]]=0,0, IF(Table2[[#This Row],[ActualWinner]]=Table2[[#This Row],[AwayTeam]], 2, IF(OR(Table2[[#This Row],[ActualResult]]="OT", Table2[[#This Row],[ActualResult]]="SO"), 1, 0)))</f>
        <v>0</v>
      </c>
      <c r="AB222" s="2">
        <f>IF(Table2[[#This Row],[GameIsOver]]= 0, 0, IF(Table2[[#This Row],[ActualWinner]]=Table2[[#This Row],[HomeTeam]], 2, IF(OR(Table2[[#This Row],[ActualResult]]="OT", Table2[[#This Row],[ActualResult]]="SO"), 1, 0)))</f>
        <v>2</v>
      </c>
      <c r="AC222" s="33">
        <f>(($AR$11)*IF(Table2[[#This Row],[CorrectWinnerPrediction]]="Y", 1, 0))+(($AR$12)*IF(Table2[[#This Row],[CorrectAwayScorePrediction]]="Y", 1, 0))+(($AR$13)*IF(Table2[[#This Row],[CorrectHomeScorePrediction]]="Y", 1, 0))</f>
        <v>0.8</v>
      </c>
      <c r="AD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2" s="4" t="str">
        <f>IF(WEEKDAY(Table2[[#This Row],[GameDate]])=1,"SUN",IF(WEEKDAY(Table2[[#This Row],[GameDate]])=2,"MON",IF(WEEKDAY(Table2[[#This Row],[GameDate]])=3,"TUE",IF(WEEKDAY(Table2[[#This Row],[GameDate]])=4,"WED",IF(WEEKDAY(Table2[[#This Row],[GameDate]])=5,"THU",IF(WEEKDAY(Table2[[#This Row],[GameDate]])=6,"FRI", "SAT"))))))</f>
        <v>FRI</v>
      </c>
      <c r="AF222" s="2">
        <f>Table2[[#This Row],[ActualAwayScore]]-Table2[[#This Row],[PredictedAwayScore]]</f>
        <v>-2</v>
      </c>
      <c r="AG222" s="2">
        <f>Table2[[#This Row],[ActualHomeScore]]-Table2[[#This Row],[PredictedHomeScore]]</f>
        <v>-1</v>
      </c>
      <c r="AH222" s="2">
        <f t="shared" si="18"/>
        <v>-2</v>
      </c>
      <c r="AI222" s="2">
        <f t="shared" si="19"/>
        <v>-1</v>
      </c>
    </row>
    <row r="223" spans="1:35" x14ac:dyDescent="0.25">
      <c r="A223" s="4">
        <v>45604</v>
      </c>
      <c r="B223" s="4">
        <v>45604</v>
      </c>
      <c r="C223" s="7" t="s">
        <v>333</v>
      </c>
      <c r="D223" s="2" t="s">
        <v>21</v>
      </c>
      <c r="E223" s="2" t="s">
        <v>46</v>
      </c>
      <c r="F223" s="2">
        <v>2</v>
      </c>
      <c r="G223" s="2">
        <v>4</v>
      </c>
      <c r="H223" s="2" t="str">
        <f t="shared" si="15"/>
        <v>WSH</v>
      </c>
      <c r="I223" s="2" t="s">
        <v>40</v>
      </c>
      <c r="J223" s="2">
        <v>4</v>
      </c>
      <c r="K223" s="2">
        <v>2</v>
      </c>
      <c r="L223" s="2" t="str">
        <f t="shared" si="16"/>
        <v>PIT</v>
      </c>
      <c r="M223" s="2" t="s">
        <v>40</v>
      </c>
      <c r="N223" s="2">
        <f>IF(ISBLANK(Table2[[#This Row],[ActualResult]]), 0, 1)</f>
        <v>1</v>
      </c>
      <c r="O223" s="2" t="str">
        <f>IF(ISBLANK(Table2[[#This Row],[ActualResult]]), "_", IF(Table2[[#This Row],[ActualWinner]]=Table2[[#This Row],[PredictedWinner]], "Y", "N"))</f>
        <v>N</v>
      </c>
      <c r="P223" s="2" t="str">
        <f>IF(Table2[[#This Row],[ActualAwayScore]]&gt;Table2[[#This Row],[PredictedAwayScore]], "N", IF(ISBLANK(Table2[[#This Row],[ActualResult]]), "_", IF(Table2[[#This Row],[ActualAwayScore]]=Table2[[#This Row],[PredictedAwayScore]], "Y", "N")))</f>
        <v>N</v>
      </c>
      <c r="Q223" s="2" t="str">
        <f>IF(Table2[[#This Row],[ActualHomeScore]]&gt;Table2[[#This Row],[PredictedHomeScore]],"N", IF(ISBLANK(Table2[[#This Row],[ActualResult]]), "_", IF(Table2[[#This Row],[ActualHomeScore]]=Table2[[#This Row],[PredictedHomeScore]], "Y", "N")))</f>
        <v>N</v>
      </c>
      <c r="R223" s="2">
        <v>1</v>
      </c>
      <c r="S223" s="2" t="str">
        <f t="shared" si="17"/>
        <v>WSH</v>
      </c>
      <c r="T223" s="2">
        <f>IF(INDEX(StatsRegularSeason20242025!$A$2:$C$33,MATCH(Table2[[#This Row],[AwayTeam]],StatsRegularSeason20242025!$A$2:$A$33,0),2)=INDEX(StatsRegularSeason20242025!$A$2:$C$33,MATCH(Table2[[#This Row],[HomeTeam]],StatsRegularSeason20242025!$A$2:$A$33,0),2),1,0)</f>
        <v>1</v>
      </c>
      <c r="U223" s="2">
        <f>IF(INDEX(StatsRegularSeason20242025!$A$2:$C$33,MATCH(Table2[[#This Row],[AwayTeam]],StatsRegularSeason20242025!$A$2:$A$33,0),3)=INDEX(StatsRegularSeason20242025!$A$2:$C$33,MATCH(Table2[[#This Row],[HomeTeam]],StatsRegularSeason20242025!$A$2:$A$33,0),3),1,0)</f>
        <v>1</v>
      </c>
      <c r="V223" s="2">
        <f>IF(Table2[[#This Row],[InterConf]]=1,IF(Table2[[#This Row],[InterDiv]]=0, 1, 0), 0)</f>
        <v>0</v>
      </c>
      <c r="W223" s="2">
        <f>IF(INDEX(StatsRegularSeason20242025!$A$2:$C$33,MATCH(Table2[[#This Row],[AwayTeam]],StatsRegularSeason20242025!$A$2:$A$33,0),2)&lt;&gt;INDEX(StatsRegularSeason20242025!$A$2:$C$33,MATCH(Table2[[#This Row],[HomeTeam]],StatsRegularSeason20242025!$A$2:$A$33,0),2),1,0)</f>
        <v>0</v>
      </c>
      <c r="X223" s="2"/>
      <c r="Y223" s="2"/>
      <c r="Z223" s="2">
        <f>IF(AND(Table2[[#This Row],[GameIsOver]]=1,Table2[[#This Row],[ActualHomeScore]]*Table2[[#This Row],[ActualAwayScore]]=0), 1,0)</f>
        <v>0</v>
      </c>
      <c r="AA223" s="2">
        <f>IF(Table2[[#This Row],[GameIsOver]]=0,0, IF(Table2[[#This Row],[ActualWinner]]=Table2[[#This Row],[AwayTeam]], 2, IF(OR(Table2[[#This Row],[ActualResult]]="OT", Table2[[#This Row],[ActualResult]]="SO"), 1, 0)))</f>
        <v>2</v>
      </c>
      <c r="AB223" s="2">
        <f>IF(Table2[[#This Row],[GameIsOver]]= 0, 0, IF(Table2[[#This Row],[ActualWinner]]=Table2[[#This Row],[HomeTeam]], 2, IF(OR(Table2[[#This Row],[ActualResult]]="OT", Table2[[#This Row],[ActualResult]]="SO"), 1, 0)))</f>
        <v>0</v>
      </c>
      <c r="AC223" s="33">
        <f>(($AR$11)*IF(Table2[[#This Row],[CorrectWinnerPrediction]]="Y", 1, 0))+(($AR$12)*IF(Table2[[#This Row],[CorrectAwayScorePrediction]]="Y", 1, 0))+(($AR$13)*IF(Table2[[#This Row],[CorrectHomeScorePrediction]]="Y", 1, 0))</f>
        <v>0</v>
      </c>
      <c r="AD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3" s="4" t="str">
        <f>IF(WEEKDAY(Table2[[#This Row],[GameDate]])=1,"SUN",IF(WEEKDAY(Table2[[#This Row],[GameDate]])=2,"MON",IF(WEEKDAY(Table2[[#This Row],[GameDate]])=3,"TUE",IF(WEEKDAY(Table2[[#This Row],[GameDate]])=4,"WED",IF(WEEKDAY(Table2[[#This Row],[GameDate]])=5,"THU",IF(WEEKDAY(Table2[[#This Row],[GameDate]])=6,"FRI", "SAT"))))))</f>
        <v>FRI</v>
      </c>
      <c r="AF223" s="2">
        <f>Table2[[#This Row],[ActualAwayScore]]-Table2[[#This Row],[PredictedAwayScore]]</f>
        <v>2</v>
      </c>
      <c r="AG223" s="2">
        <f>Table2[[#This Row],[ActualHomeScore]]-Table2[[#This Row],[PredictedHomeScore]]</f>
        <v>-2</v>
      </c>
      <c r="AH223" s="2">
        <f t="shared" si="18"/>
        <v>-2</v>
      </c>
      <c r="AI223" s="2">
        <f t="shared" si="19"/>
        <v>-1</v>
      </c>
    </row>
    <row r="224" spans="1:35" x14ac:dyDescent="0.25">
      <c r="A224" s="4">
        <v>45604</v>
      </c>
      <c r="B224" s="4">
        <v>45604</v>
      </c>
      <c r="C224" s="7" t="s">
        <v>334</v>
      </c>
      <c r="D224" s="2" t="s">
        <v>37</v>
      </c>
      <c r="E224" s="2" t="s">
        <v>47</v>
      </c>
      <c r="F224" s="2">
        <v>5</v>
      </c>
      <c r="G224" s="2">
        <v>2</v>
      </c>
      <c r="H224" s="2" t="str">
        <f t="shared" si="15"/>
        <v>MIN</v>
      </c>
      <c r="I224" s="2" t="s">
        <v>40</v>
      </c>
      <c r="J224" s="2">
        <v>5</v>
      </c>
      <c r="K224" s="2">
        <v>2</v>
      </c>
      <c r="L224" s="2" t="str">
        <f t="shared" si="16"/>
        <v>MIN</v>
      </c>
      <c r="M224" s="2" t="s">
        <v>40</v>
      </c>
      <c r="N224" s="2">
        <f>IF(ISBLANK(Table2[[#This Row],[ActualResult]]), 0, 1)</f>
        <v>1</v>
      </c>
      <c r="O224" s="2" t="str">
        <f>IF(ISBLANK(Table2[[#This Row],[ActualResult]]), "_", IF(Table2[[#This Row],[ActualWinner]]=Table2[[#This Row],[PredictedWinner]], "Y", "N"))</f>
        <v>Y</v>
      </c>
      <c r="P224" s="2" t="str">
        <f>IF(Table2[[#This Row],[ActualAwayScore]]&gt;Table2[[#This Row],[PredictedAwayScore]], "N", IF(ISBLANK(Table2[[#This Row],[ActualResult]]), "_", IF(Table2[[#This Row],[ActualAwayScore]]=Table2[[#This Row],[PredictedAwayScore]], "Y", "N")))</f>
        <v>Y</v>
      </c>
      <c r="Q224" s="2" t="str">
        <f>IF(Table2[[#This Row],[ActualHomeScore]]&gt;Table2[[#This Row],[PredictedHomeScore]],"N", IF(ISBLANK(Table2[[#This Row],[ActualResult]]), "_", IF(Table2[[#This Row],[ActualHomeScore]]=Table2[[#This Row],[PredictedHomeScore]], "Y", "N")))</f>
        <v>Y</v>
      </c>
      <c r="R224" s="2">
        <v>1</v>
      </c>
      <c r="S224" s="2" t="str">
        <f t="shared" si="17"/>
        <v>ANA</v>
      </c>
      <c r="T224" s="2">
        <f>IF(INDEX(StatsRegularSeason20242025!$A$2:$C$33,MATCH(Table2[[#This Row],[AwayTeam]],StatsRegularSeason20242025!$A$2:$A$33,0),2)=INDEX(StatsRegularSeason20242025!$A$2:$C$33,MATCH(Table2[[#This Row],[HomeTeam]],StatsRegularSeason20242025!$A$2:$A$33,0),2),1,0)</f>
        <v>1</v>
      </c>
      <c r="U224" s="2">
        <f>IF(INDEX(StatsRegularSeason20242025!$A$2:$C$33,MATCH(Table2[[#This Row],[AwayTeam]],StatsRegularSeason20242025!$A$2:$A$33,0),3)=INDEX(StatsRegularSeason20242025!$A$2:$C$33,MATCH(Table2[[#This Row],[HomeTeam]],StatsRegularSeason20242025!$A$2:$A$33,0),3),1,0)</f>
        <v>0</v>
      </c>
      <c r="V224" s="2">
        <f>IF(Table2[[#This Row],[InterConf]]=1,IF(Table2[[#This Row],[InterDiv]]=0, 1, 0), 0)</f>
        <v>1</v>
      </c>
      <c r="W224" s="2">
        <f>IF(INDEX(StatsRegularSeason20242025!$A$2:$C$33,MATCH(Table2[[#This Row],[AwayTeam]],StatsRegularSeason20242025!$A$2:$A$33,0),2)&lt;&gt;INDEX(StatsRegularSeason20242025!$A$2:$C$33,MATCH(Table2[[#This Row],[HomeTeam]],StatsRegularSeason20242025!$A$2:$A$33,0),2),1,0)</f>
        <v>0</v>
      </c>
      <c r="X224" s="2"/>
      <c r="Y224" s="2"/>
      <c r="Z224" s="2">
        <f>IF(AND(Table2[[#This Row],[GameIsOver]]=1,Table2[[#This Row],[ActualHomeScore]]*Table2[[#This Row],[ActualAwayScore]]=0), 1,0)</f>
        <v>0</v>
      </c>
      <c r="AA224" s="2">
        <f>IF(Table2[[#This Row],[GameIsOver]]=0,0, IF(Table2[[#This Row],[ActualWinner]]=Table2[[#This Row],[AwayTeam]], 2, IF(OR(Table2[[#This Row],[ActualResult]]="OT", Table2[[#This Row],[ActualResult]]="SO"), 1, 0)))</f>
        <v>2</v>
      </c>
      <c r="AB224" s="2">
        <f>IF(Table2[[#This Row],[GameIsOver]]= 0, 0, IF(Table2[[#This Row],[ActualWinner]]=Table2[[#This Row],[HomeTeam]], 2, IF(OR(Table2[[#This Row],[ActualResult]]="OT", Table2[[#This Row],[ActualResult]]="SO"), 1, 0)))</f>
        <v>0</v>
      </c>
      <c r="AC224" s="33">
        <f>(($AR$11)*IF(Table2[[#This Row],[CorrectWinnerPrediction]]="Y", 1, 0))+(($AR$12)*IF(Table2[[#This Row],[CorrectAwayScorePrediction]]="Y", 1, 0))+(($AR$13)*IF(Table2[[#This Row],[CorrectHomeScorePrediction]]="Y", 1, 0))</f>
        <v>1</v>
      </c>
      <c r="AD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24" s="4" t="str">
        <f>IF(WEEKDAY(Table2[[#This Row],[GameDate]])=1,"SUN",IF(WEEKDAY(Table2[[#This Row],[GameDate]])=2,"MON",IF(WEEKDAY(Table2[[#This Row],[GameDate]])=3,"TUE",IF(WEEKDAY(Table2[[#This Row],[GameDate]])=4,"WED",IF(WEEKDAY(Table2[[#This Row],[GameDate]])=5,"THU",IF(WEEKDAY(Table2[[#This Row],[GameDate]])=6,"FRI", "SAT"))))))</f>
        <v>FRI</v>
      </c>
      <c r="AF224" s="2">
        <f>Table2[[#This Row],[ActualAwayScore]]-Table2[[#This Row],[PredictedAwayScore]]</f>
        <v>0</v>
      </c>
      <c r="AG224" s="2">
        <f>Table2[[#This Row],[ActualHomeScore]]-Table2[[#This Row],[PredictedHomeScore]]</f>
        <v>0</v>
      </c>
      <c r="AH224" s="2">
        <f t="shared" si="18"/>
        <v>-2</v>
      </c>
      <c r="AI224" s="2">
        <f t="shared" si="19"/>
        <v>-1</v>
      </c>
    </row>
    <row r="225" spans="1:35" x14ac:dyDescent="0.25">
      <c r="A225" s="5">
        <v>45604</v>
      </c>
      <c r="B225" s="5">
        <v>45604</v>
      </c>
      <c r="C225" s="8" t="s">
        <v>335</v>
      </c>
      <c r="D225" s="3" t="s">
        <v>27</v>
      </c>
      <c r="E225" s="3" t="s">
        <v>12</v>
      </c>
      <c r="F225" s="3">
        <v>5</v>
      </c>
      <c r="G225" s="3">
        <v>2</v>
      </c>
      <c r="H225" s="3" t="str">
        <f t="shared" si="15"/>
        <v>VGK</v>
      </c>
      <c r="I225" s="3" t="s">
        <v>40</v>
      </c>
      <c r="J225" s="3">
        <v>3</v>
      </c>
      <c r="K225" s="3">
        <v>4</v>
      </c>
      <c r="L225" s="2" t="str">
        <f t="shared" si="16"/>
        <v>SEA</v>
      </c>
      <c r="M225" s="3" t="s">
        <v>77</v>
      </c>
      <c r="N225" s="3">
        <f>IF(ISBLANK(Table2[[#This Row],[ActualResult]]), 0, 1)</f>
        <v>1</v>
      </c>
      <c r="O225" s="3" t="str">
        <f>IF(ISBLANK(Table2[[#This Row],[ActualResult]]), "_", IF(Table2[[#This Row],[ActualWinner]]=Table2[[#This Row],[PredictedWinner]], "Y", "N"))</f>
        <v>N</v>
      </c>
      <c r="P225" s="3" t="str">
        <f>IF(Table2[[#This Row],[ActualAwayScore]]&gt;Table2[[#This Row],[PredictedAwayScore]], "N", IF(ISBLANK(Table2[[#This Row],[ActualResult]]), "_", IF(Table2[[#This Row],[ActualAwayScore]]=Table2[[#This Row],[PredictedAwayScore]], "Y", "N")))</f>
        <v>N</v>
      </c>
      <c r="Q225" s="3" t="str">
        <f>IF(Table2[[#This Row],[ActualHomeScore]]&gt;Table2[[#This Row],[PredictedHomeScore]],"N", IF(ISBLANK(Table2[[#This Row],[ActualResult]]), "_", IF(Table2[[#This Row],[ActualHomeScore]]=Table2[[#This Row],[PredictedHomeScore]], "Y", "N")))</f>
        <v>N</v>
      </c>
      <c r="R225" s="2">
        <v>1</v>
      </c>
      <c r="S225" s="2" t="str">
        <f t="shared" si="17"/>
        <v>VGK</v>
      </c>
      <c r="T225" s="2">
        <f>IF(INDEX(StatsRegularSeason20242025!$A$2:$C$33,MATCH(Table2[[#This Row],[AwayTeam]],StatsRegularSeason20242025!$A$2:$A$33,0),2)=INDEX(StatsRegularSeason20242025!$A$2:$C$33,MATCH(Table2[[#This Row],[HomeTeam]],StatsRegularSeason20242025!$A$2:$A$33,0),2),1,0)</f>
        <v>1</v>
      </c>
      <c r="U225" s="2">
        <f>IF(INDEX(StatsRegularSeason20242025!$A$2:$C$33,MATCH(Table2[[#This Row],[AwayTeam]],StatsRegularSeason20242025!$A$2:$A$33,0),3)=INDEX(StatsRegularSeason20242025!$A$2:$C$33,MATCH(Table2[[#This Row],[HomeTeam]],StatsRegularSeason20242025!$A$2:$A$33,0),3),1,0)</f>
        <v>1</v>
      </c>
      <c r="V225" s="2">
        <f>IF(Table2[[#This Row],[InterConf]]=1,IF(Table2[[#This Row],[InterDiv]]=0, 1, 0), 0)</f>
        <v>0</v>
      </c>
      <c r="W225" s="2">
        <f>IF(INDEX(StatsRegularSeason20242025!$A$2:$C$33,MATCH(Table2[[#This Row],[AwayTeam]],StatsRegularSeason20242025!$A$2:$A$33,0),2)&lt;&gt;INDEX(StatsRegularSeason20242025!$A$2:$C$33,MATCH(Table2[[#This Row],[HomeTeam]],StatsRegularSeason20242025!$A$2:$A$33,0),2),1,0)</f>
        <v>0</v>
      </c>
      <c r="X225" s="2"/>
      <c r="Y225" s="2"/>
      <c r="Z225" s="2">
        <f>IF(AND(Table2[[#This Row],[GameIsOver]]=1,Table2[[#This Row],[ActualHomeScore]]*Table2[[#This Row],[ActualAwayScore]]=0), 1,0)</f>
        <v>0</v>
      </c>
      <c r="AA225" s="2">
        <f>IF(Table2[[#This Row],[GameIsOver]]=0,0, IF(Table2[[#This Row],[ActualWinner]]=Table2[[#This Row],[AwayTeam]], 2, IF(OR(Table2[[#This Row],[ActualResult]]="OT", Table2[[#This Row],[ActualResult]]="SO"), 1, 0)))</f>
        <v>1</v>
      </c>
      <c r="AB225" s="2">
        <f>IF(Table2[[#This Row],[GameIsOver]]= 0, 0, IF(Table2[[#This Row],[ActualWinner]]=Table2[[#This Row],[HomeTeam]], 2, IF(OR(Table2[[#This Row],[ActualResult]]="OT", Table2[[#This Row],[ActualResult]]="SO"), 1, 0)))</f>
        <v>2</v>
      </c>
      <c r="AC225" s="33">
        <f>(($AR$11)*IF(Table2[[#This Row],[CorrectWinnerPrediction]]="Y", 1, 0))+(($AR$12)*IF(Table2[[#This Row],[CorrectAwayScorePrediction]]="Y", 1, 0))+(($AR$13)*IF(Table2[[#This Row],[CorrectHomeScorePrediction]]="Y", 1, 0))</f>
        <v>0</v>
      </c>
      <c r="AD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5" s="5" t="str">
        <f>IF(WEEKDAY(Table2[[#This Row],[GameDate]])=1,"SUN",IF(WEEKDAY(Table2[[#This Row],[GameDate]])=2,"MON",IF(WEEKDAY(Table2[[#This Row],[GameDate]])=3,"TUE",IF(WEEKDAY(Table2[[#This Row],[GameDate]])=4,"WED",IF(WEEKDAY(Table2[[#This Row],[GameDate]])=5,"THU",IF(WEEKDAY(Table2[[#This Row],[GameDate]])=6,"FRI", "SAT"))))))</f>
        <v>FRI</v>
      </c>
      <c r="AF225" s="2">
        <f>Table2[[#This Row],[ActualAwayScore]]-Table2[[#This Row],[PredictedAwayScore]]</f>
        <v>-2</v>
      </c>
      <c r="AG225" s="2">
        <f>Table2[[#This Row],[ActualHomeScore]]-Table2[[#This Row],[PredictedHomeScore]]</f>
        <v>2</v>
      </c>
      <c r="AH225" s="2">
        <f t="shared" si="18"/>
        <v>-2</v>
      </c>
      <c r="AI225" s="2">
        <f t="shared" si="19"/>
        <v>-1</v>
      </c>
    </row>
    <row r="226" spans="1:35" x14ac:dyDescent="0.25">
      <c r="A226" s="4">
        <v>45604</v>
      </c>
      <c r="B226" s="4">
        <v>45605</v>
      </c>
      <c r="C226" s="7" t="s">
        <v>336</v>
      </c>
      <c r="D226" s="2" t="s">
        <v>24</v>
      </c>
      <c r="E226" s="2" t="s">
        <v>29</v>
      </c>
      <c r="F226" s="2">
        <v>4</v>
      </c>
      <c r="G226" s="2">
        <v>2</v>
      </c>
      <c r="H226" s="2" t="str">
        <f t="shared" si="15"/>
        <v>CGY</v>
      </c>
      <c r="I226" s="2" t="s">
        <v>40</v>
      </c>
      <c r="J226" s="2">
        <v>2</v>
      </c>
      <c r="K226" s="2">
        <v>3</v>
      </c>
      <c r="L226" s="13" t="str">
        <f t="shared" si="16"/>
        <v>BUF</v>
      </c>
      <c r="M226" s="2" t="s">
        <v>39</v>
      </c>
      <c r="N226" s="2">
        <f>IF(ISBLANK(Table2[[#This Row],[ActualResult]]), 0, 1)</f>
        <v>1</v>
      </c>
      <c r="O226" s="2" t="str">
        <f>IF(ISBLANK(Table2[[#This Row],[ActualResult]]), "_", IF(Table2[[#This Row],[ActualWinner]]=Table2[[#This Row],[PredictedWinner]], "Y", "N"))</f>
        <v>N</v>
      </c>
      <c r="P226" s="2" t="str">
        <f>IF(Table2[[#This Row],[ActualAwayScore]]&gt;Table2[[#This Row],[PredictedAwayScore]], "N", IF(ISBLANK(Table2[[#This Row],[ActualResult]]), "_", IF(Table2[[#This Row],[ActualAwayScore]]=Table2[[#This Row],[PredictedAwayScore]], "Y", "N")))</f>
        <v>N</v>
      </c>
      <c r="Q226" s="2" t="str">
        <f>IF(Table2[[#This Row],[ActualHomeScore]]&gt;Table2[[#This Row],[PredictedHomeScore]],"N", IF(ISBLANK(Table2[[#This Row],[ActualResult]]), "_", IF(Table2[[#This Row],[ActualHomeScore]]=Table2[[#This Row],[PredictedHomeScore]], "Y", "N")))</f>
        <v>N</v>
      </c>
      <c r="R226" s="2">
        <v>1</v>
      </c>
      <c r="S226" s="2" t="str">
        <f t="shared" si="17"/>
        <v>CGY</v>
      </c>
      <c r="T226" s="2">
        <f>IF(INDEX(StatsRegularSeason20242025!$A$2:$C$33,MATCH(Table2[[#This Row],[AwayTeam]],StatsRegularSeason20242025!$A$2:$A$33,0),2)=INDEX(StatsRegularSeason20242025!$A$2:$C$33,MATCH(Table2[[#This Row],[HomeTeam]],StatsRegularSeason20242025!$A$2:$A$33,0),2),1,0)</f>
        <v>0</v>
      </c>
      <c r="U226" s="2">
        <f>IF(INDEX(StatsRegularSeason20242025!$A$2:$C$33,MATCH(Table2[[#This Row],[AwayTeam]],StatsRegularSeason20242025!$A$2:$A$33,0),3)=INDEX(StatsRegularSeason20242025!$A$2:$C$33,MATCH(Table2[[#This Row],[HomeTeam]],StatsRegularSeason20242025!$A$2:$A$33,0),3),1,0)</f>
        <v>0</v>
      </c>
      <c r="V226" s="2">
        <f>IF(Table2[[#This Row],[InterConf]]=1,IF(Table2[[#This Row],[InterDiv]]=0, 1, 0), 0)</f>
        <v>0</v>
      </c>
      <c r="W226" s="2">
        <f>IF(INDEX(StatsRegularSeason20242025!$A$2:$C$33,MATCH(Table2[[#This Row],[AwayTeam]],StatsRegularSeason20242025!$A$2:$A$33,0),2)&lt;&gt;INDEX(StatsRegularSeason20242025!$A$2:$C$33,MATCH(Table2[[#This Row],[HomeTeam]],StatsRegularSeason20242025!$A$2:$A$33,0),2),1,0)</f>
        <v>1</v>
      </c>
      <c r="X226" s="2"/>
      <c r="Y226" s="2"/>
      <c r="Z226" s="2">
        <f>IF(AND(Table2[[#This Row],[GameIsOver]]=1,Table2[[#This Row],[ActualHomeScore]]*Table2[[#This Row],[ActualAwayScore]]=0), 1,0)</f>
        <v>0</v>
      </c>
      <c r="AA226" s="2">
        <f>IF(Table2[[#This Row],[GameIsOver]]=0,0, IF(Table2[[#This Row],[ActualWinner]]=Table2[[#This Row],[AwayTeam]], 2, IF(OR(Table2[[#This Row],[ActualResult]]="OT", Table2[[#This Row],[ActualResult]]="SO"), 1, 0)))</f>
        <v>1</v>
      </c>
      <c r="AB226" s="2">
        <f>IF(Table2[[#This Row],[GameIsOver]]= 0, 0, IF(Table2[[#This Row],[ActualWinner]]=Table2[[#This Row],[HomeTeam]], 2, IF(OR(Table2[[#This Row],[ActualResult]]="OT", Table2[[#This Row],[ActualResult]]="SO"), 1, 0)))</f>
        <v>2</v>
      </c>
      <c r="AC226" s="33">
        <f>(($AR$11)*IF(Table2[[#This Row],[CorrectWinnerPrediction]]="Y", 1, 0))+(($AR$12)*IF(Table2[[#This Row],[CorrectAwayScorePrediction]]="Y", 1, 0))+(($AR$13)*IF(Table2[[#This Row],[CorrectHomeScorePrediction]]="Y", 1, 0))</f>
        <v>0</v>
      </c>
      <c r="AD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26" s="4" t="str">
        <f>IF(WEEKDAY(Table2[[#This Row],[GameDate]])=1,"SUN",IF(WEEKDAY(Table2[[#This Row],[GameDate]])=2,"MON",IF(WEEKDAY(Table2[[#This Row],[GameDate]])=3,"TUE",IF(WEEKDAY(Table2[[#This Row],[GameDate]])=4,"WED",IF(WEEKDAY(Table2[[#This Row],[GameDate]])=5,"THU",IF(WEEKDAY(Table2[[#This Row],[GameDate]])=6,"FRI", "SAT"))))))</f>
        <v>SAT</v>
      </c>
      <c r="AF226" s="2">
        <f>Table2[[#This Row],[ActualAwayScore]]-Table2[[#This Row],[PredictedAwayScore]]</f>
        <v>-2</v>
      </c>
      <c r="AG226" s="2">
        <f>Table2[[#This Row],[ActualHomeScore]]-Table2[[#This Row],[PredictedHomeScore]]</f>
        <v>1</v>
      </c>
      <c r="AH226" s="2">
        <f t="shared" si="18"/>
        <v>0</v>
      </c>
      <c r="AI226" s="2">
        <f t="shared" si="19"/>
        <v>2</v>
      </c>
    </row>
    <row r="227" spans="1:35" x14ac:dyDescent="0.25">
      <c r="A227" s="4">
        <v>45604</v>
      </c>
      <c r="B227" s="4">
        <v>45605</v>
      </c>
      <c r="C227" s="7" t="s">
        <v>337</v>
      </c>
      <c r="D227" s="2" t="s">
        <v>45</v>
      </c>
      <c r="E227" s="2" t="s">
        <v>14</v>
      </c>
      <c r="F227" s="2">
        <v>1</v>
      </c>
      <c r="G227" s="2">
        <v>5</v>
      </c>
      <c r="H227" s="2" t="str">
        <f t="shared" si="15"/>
        <v>FLA</v>
      </c>
      <c r="I227" s="2" t="s">
        <v>40</v>
      </c>
      <c r="J227" s="2">
        <v>3</v>
      </c>
      <c r="K227" s="2">
        <v>4</v>
      </c>
      <c r="L227" s="2" t="str">
        <f t="shared" si="16"/>
        <v>FLA</v>
      </c>
      <c r="M227" s="2" t="s">
        <v>39</v>
      </c>
      <c r="N227" s="2">
        <f>IF(ISBLANK(Table2[[#This Row],[ActualResult]]), 0, 1)</f>
        <v>1</v>
      </c>
      <c r="O227" s="2" t="str">
        <f>IF(ISBLANK(Table2[[#This Row],[ActualResult]]), "_", IF(Table2[[#This Row],[ActualWinner]]=Table2[[#This Row],[PredictedWinner]], "Y", "N"))</f>
        <v>Y</v>
      </c>
      <c r="P227" s="2" t="str">
        <f>IF(Table2[[#This Row],[ActualAwayScore]]&gt;Table2[[#This Row],[PredictedAwayScore]], "N", IF(ISBLANK(Table2[[#This Row],[ActualResult]]), "_", IF(Table2[[#This Row],[ActualAwayScore]]=Table2[[#This Row],[PredictedAwayScore]], "Y", "N")))</f>
        <v>N</v>
      </c>
      <c r="Q227" s="2" t="str">
        <f>IF(Table2[[#This Row],[ActualHomeScore]]&gt;Table2[[#This Row],[PredictedHomeScore]],"N", IF(ISBLANK(Table2[[#This Row],[ActualResult]]), "_", IF(Table2[[#This Row],[ActualHomeScore]]=Table2[[#This Row],[PredictedHomeScore]], "Y", "N")))</f>
        <v>N</v>
      </c>
      <c r="R227" s="2">
        <v>1</v>
      </c>
      <c r="S227" s="2" t="str">
        <f t="shared" si="17"/>
        <v>PHI</v>
      </c>
      <c r="T227" s="2">
        <f>IF(INDEX(StatsRegularSeason20242025!$A$2:$C$33,MATCH(Table2[[#This Row],[AwayTeam]],StatsRegularSeason20242025!$A$2:$A$33,0),2)=INDEX(StatsRegularSeason20242025!$A$2:$C$33,MATCH(Table2[[#This Row],[HomeTeam]],StatsRegularSeason20242025!$A$2:$A$33,0),2),1,0)</f>
        <v>1</v>
      </c>
      <c r="U227" s="2">
        <f>IF(INDEX(StatsRegularSeason20242025!$A$2:$C$33,MATCH(Table2[[#This Row],[AwayTeam]],StatsRegularSeason20242025!$A$2:$A$33,0),3)=INDEX(StatsRegularSeason20242025!$A$2:$C$33,MATCH(Table2[[#This Row],[HomeTeam]],StatsRegularSeason20242025!$A$2:$A$33,0),3),1,0)</f>
        <v>0</v>
      </c>
      <c r="V227" s="2">
        <f>IF(Table2[[#This Row],[InterConf]]=1,IF(Table2[[#This Row],[InterDiv]]=0, 1, 0), 0)</f>
        <v>1</v>
      </c>
      <c r="W227" s="2">
        <f>IF(INDEX(StatsRegularSeason20242025!$A$2:$C$33,MATCH(Table2[[#This Row],[AwayTeam]],StatsRegularSeason20242025!$A$2:$A$33,0),2)&lt;&gt;INDEX(StatsRegularSeason20242025!$A$2:$C$33,MATCH(Table2[[#This Row],[HomeTeam]],StatsRegularSeason20242025!$A$2:$A$33,0),2),1,0)</f>
        <v>0</v>
      </c>
      <c r="X227" s="2"/>
      <c r="Y227" s="2"/>
      <c r="Z227" s="2">
        <f>IF(AND(Table2[[#This Row],[GameIsOver]]=1,Table2[[#This Row],[ActualHomeScore]]*Table2[[#This Row],[ActualAwayScore]]=0), 1,0)</f>
        <v>0</v>
      </c>
      <c r="AA227" s="2">
        <f>IF(Table2[[#This Row],[GameIsOver]]=0,0, IF(Table2[[#This Row],[ActualWinner]]=Table2[[#This Row],[AwayTeam]], 2, IF(OR(Table2[[#This Row],[ActualResult]]="OT", Table2[[#This Row],[ActualResult]]="SO"), 1, 0)))</f>
        <v>1</v>
      </c>
      <c r="AB227" s="2">
        <f>IF(Table2[[#This Row],[GameIsOver]]= 0, 0, IF(Table2[[#This Row],[ActualWinner]]=Table2[[#This Row],[HomeTeam]], 2, IF(OR(Table2[[#This Row],[ActualResult]]="OT", Table2[[#This Row],[ActualResult]]="SO"), 1, 0)))</f>
        <v>2</v>
      </c>
      <c r="AC227" s="33">
        <f>(($AR$11)*IF(Table2[[#This Row],[CorrectWinnerPrediction]]="Y", 1, 0))+(($AR$12)*IF(Table2[[#This Row],[CorrectAwayScorePrediction]]="Y", 1, 0))+(($AR$13)*IF(Table2[[#This Row],[CorrectHomeScorePrediction]]="Y", 1, 0))</f>
        <v>0.8</v>
      </c>
      <c r="AD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7" s="4" t="str">
        <f>IF(WEEKDAY(Table2[[#This Row],[GameDate]])=1,"SUN",IF(WEEKDAY(Table2[[#This Row],[GameDate]])=2,"MON",IF(WEEKDAY(Table2[[#This Row],[GameDate]])=3,"TUE",IF(WEEKDAY(Table2[[#This Row],[GameDate]])=4,"WED",IF(WEEKDAY(Table2[[#This Row],[GameDate]])=5,"THU",IF(WEEKDAY(Table2[[#This Row],[GameDate]])=6,"FRI", "SAT"))))))</f>
        <v>SAT</v>
      </c>
      <c r="AF227" s="2">
        <f>Table2[[#This Row],[ActualAwayScore]]-Table2[[#This Row],[PredictedAwayScore]]</f>
        <v>2</v>
      </c>
      <c r="AG227" s="2">
        <f>Table2[[#This Row],[ActualHomeScore]]-Table2[[#This Row],[PredictedHomeScore]]</f>
        <v>-1</v>
      </c>
      <c r="AH227" s="2">
        <f t="shared" si="18"/>
        <v>0</v>
      </c>
      <c r="AI227" s="2">
        <f t="shared" si="19"/>
        <v>2</v>
      </c>
    </row>
    <row r="228" spans="1:35" x14ac:dyDescent="0.25">
      <c r="A228" s="4">
        <v>45604</v>
      </c>
      <c r="B228" s="4">
        <v>45605</v>
      </c>
      <c r="C228" s="7" t="s">
        <v>338</v>
      </c>
      <c r="D228" s="2" t="s">
        <v>30</v>
      </c>
      <c r="E228" s="2" t="s">
        <v>16</v>
      </c>
      <c r="F228" s="2">
        <v>4</v>
      </c>
      <c r="G228" s="2">
        <v>3</v>
      </c>
      <c r="H228" s="2" t="str">
        <f t="shared" si="15"/>
        <v>OTT</v>
      </c>
      <c r="I228" s="2" t="s">
        <v>39</v>
      </c>
      <c r="J228" s="2">
        <v>3</v>
      </c>
      <c r="K228" s="2">
        <v>2</v>
      </c>
      <c r="L228" s="2" t="str">
        <f t="shared" si="16"/>
        <v>OTT</v>
      </c>
      <c r="M228" s="2" t="s">
        <v>77</v>
      </c>
      <c r="N228" s="2">
        <f>IF(ISBLANK(Table2[[#This Row],[ActualResult]]), 0, 1)</f>
        <v>1</v>
      </c>
      <c r="O228" s="2" t="str">
        <f>IF(ISBLANK(Table2[[#This Row],[ActualResult]]), "_", IF(Table2[[#This Row],[ActualWinner]]=Table2[[#This Row],[PredictedWinner]], "Y", "N"))</f>
        <v>Y</v>
      </c>
      <c r="P228" s="2" t="str">
        <f>IF(Table2[[#This Row],[ActualAwayScore]]&gt;Table2[[#This Row],[PredictedAwayScore]], "N", IF(ISBLANK(Table2[[#This Row],[ActualResult]]), "_", IF(Table2[[#This Row],[ActualAwayScore]]=Table2[[#This Row],[PredictedAwayScore]], "Y", "N")))</f>
        <v>N</v>
      </c>
      <c r="Q228" s="2" t="str">
        <f>IF(Table2[[#This Row],[ActualHomeScore]]&gt;Table2[[#This Row],[PredictedHomeScore]],"N", IF(ISBLANK(Table2[[#This Row],[ActualResult]]), "_", IF(Table2[[#This Row],[ActualHomeScore]]=Table2[[#This Row],[PredictedHomeScore]], "Y", "N")))</f>
        <v>N</v>
      </c>
      <c r="R228" s="2">
        <v>1</v>
      </c>
      <c r="S228" s="2" t="str">
        <f t="shared" si="17"/>
        <v>BOS</v>
      </c>
      <c r="T228" s="2">
        <f>IF(INDEX(StatsRegularSeason20242025!$A$2:$C$33,MATCH(Table2[[#This Row],[AwayTeam]],StatsRegularSeason20242025!$A$2:$A$33,0),2)=INDEX(StatsRegularSeason20242025!$A$2:$C$33,MATCH(Table2[[#This Row],[HomeTeam]],StatsRegularSeason20242025!$A$2:$A$33,0),2),1,0)</f>
        <v>1</v>
      </c>
      <c r="U228" s="2">
        <f>IF(INDEX(StatsRegularSeason20242025!$A$2:$C$33,MATCH(Table2[[#This Row],[AwayTeam]],StatsRegularSeason20242025!$A$2:$A$33,0),3)=INDEX(StatsRegularSeason20242025!$A$2:$C$33,MATCH(Table2[[#This Row],[HomeTeam]],StatsRegularSeason20242025!$A$2:$A$33,0),3),1,0)</f>
        <v>1</v>
      </c>
      <c r="V228" s="2">
        <f>IF(Table2[[#This Row],[InterConf]]=1,IF(Table2[[#This Row],[InterDiv]]=0, 1, 0), 0)</f>
        <v>0</v>
      </c>
      <c r="W228" s="2">
        <f>IF(INDEX(StatsRegularSeason20242025!$A$2:$C$33,MATCH(Table2[[#This Row],[AwayTeam]],StatsRegularSeason20242025!$A$2:$A$33,0),2)&lt;&gt;INDEX(StatsRegularSeason20242025!$A$2:$C$33,MATCH(Table2[[#This Row],[HomeTeam]],StatsRegularSeason20242025!$A$2:$A$33,0),2),1,0)</f>
        <v>0</v>
      </c>
      <c r="X228" s="2"/>
      <c r="Y228" s="2"/>
      <c r="Z228" s="2">
        <f>IF(AND(Table2[[#This Row],[GameIsOver]]=1,Table2[[#This Row],[ActualHomeScore]]*Table2[[#This Row],[ActualAwayScore]]=0), 1,0)</f>
        <v>0</v>
      </c>
      <c r="AA228" s="2">
        <f>IF(Table2[[#This Row],[GameIsOver]]=0,0, IF(Table2[[#This Row],[ActualWinner]]=Table2[[#This Row],[AwayTeam]], 2, IF(OR(Table2[[#This Row],[ActualResult]]="OT", Table2[[#This Row],[ActualResult]]="SO"), 1, 0)))</f>
        <v>2</v>
      </c>
      <c r="AB228" s="2">
        <f>IF(Table2[[#This Row],[GameIsOver]]= 0, 0, IF(Table2[[#This Row],[ActualWinner]]=Table2[[#This Row],[HomeTeam]], 2, IF(OR(Table2[[#This Row],[ActualResult]]="OT", Table2[[#This Row],[ActualResult]]="SO"), 1, 0)))</f>
        <v>1</v>
      </c>
      <c r="AC228" s="33">
        <f>(($AR$11)*IF(Table2[[#This Row],[CorrectWinnerPrediction]]="Y", 1, 0))+(($AR$12)*IF(Table2[[#This Row],[CorrectAwayScorePrediction]]="Y", 1, 0))+(($AR$13)*IF(Table2[[#This Row],[CorrectHomeScorePrediction]]="Y", 1, 0))</f>
        <v>0.8</v>
      </c>
      <c r="AD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8" s="4" t="str">
        <f>IF(WEEKDAY(Table2[[#This Row],[GameDate]])=1,"SUN",IF(WEEKDAY(Table2[[#This Row],[GameDate]])=2,"MON",IF(WEEKDAY(Table2[[#This Row],[GameDate]])=3,"TUE",IF(WEEKDAY(Table2[[#This Row],[GameDate]])=4,"WED",IF(WEEKDAY(Table2[[#This Row],[GameDate]])=5,"THU",IF(WEEKDAY(Table2[[#This Row],[GameDate]])=6,"FRI", "SAT"))))))</f>
        <v>SAT</v>
      </c>
      <c r="AF228" s="2">
        <f>Table2[[#This Row],[ActualAwayScore]]-Table2[[#This Row],[PredictedAwayScore]]</f>
        <v>-1</v>
      </c>
      <c r="AG228" s="2">
        <f>Table2[[#This Row],[ActualHomeScore]]-Table2[[#This Row],[PredictedHomeScore]]</f>
        <v>-1</v>
      </c>
      <c r="AH228" s="2">
        <f t="shared" si="18"/>
        <v>0</v>
      </c>
      <c r="AI228" s="2">
        <f t="shared" si="19"/>
        <v>2</v>
      </c>
    </row>
    <row r="229" spans="1:35" x14ac:dyDescent="0.25">
      <c r="A229" s="4">
        <v>45604</v>
      </c>
      <c r="B229" s="4">
        <v>45605</v>
      </c>
      <c r="C229" s="7" t="s">
        <v>339</v>
      </c>
      <c r="D229" s="2" t="s">
        <v>19</v>
      </c>
      <c r="E229" s="2" t="s">
        <v>18</v>
      </c>
      <c r="F229" s="2">
        <v>2</v>
      </c>
      <c r="G229" s="2">
        <v>5</v>
      </c>
      <c r="H229" s="2" t="str">
        <f t="shared" si="15"/>
        <v>TOR</v>
      </c>
      <c r="I229" s="2" t="s">
        <v>40</v>
      </c>
      <c r="J229" s="2">
        <v>1</v>
      </c>
      <c r="K229" s="2">
        <v>4</v>
      </c>
      <c r="L229" s="2" t="str">
        <f t="shared" si="16"/>
        <v>TOR</v>
      </c>
      <c r="M229" s="2" t="s">
        <v>40</v>
      </c>
      <c r="N229" s="2">
        <f>IF(ISBLANK(Table2[[#This Row],[ActualResult]]), 0, 1)</f>
        <v>1</v>
      </c>
      <c r="O229" s="2" t="str">
        <f>IF(ISBLANK(Table2[[#This Row],[ActualResult]]), "_", IF(Table2[[#This Row],[ActualWinner]]=Table2[[#This Row],[PredictedWinner]], "Y", "N"))</f>
        <v>Y</v>
      </c>
      <c r="P229" s="2" t="str">
        <f>IF(Table2[[#This Row],[ActualAwayScore]]&gt;Table2[[#This Row],[PredictedAwayScore]], "N", IF(ISBLANK(Table2[[#This Row],[ActualResult]]), "_", IF(Table2[[#This Row],[ActualAwayScore]]=Table2[[#This Row],[PredictedAwayScore]], "Y", "N")))</f>
        <v>N</v>
      </c>
      <c r="Q229" s="2" t="str">
        <f>IF(Table2[[#This Row],[ActualHomeScore]]&gt;Table2[[#This Row],[PredictedHomeScore]],"N", IF(ISBLANK(Table2[[#This Row],[ActualResult]]), "_", IF(Table2[[#This Row],[ActualHomeScore]]=Table2[[#This Row],[PredictedHomeScore]], "Y", "N")))</f>
        <v>N</v>
      </c>
      <c r="R229" s="2">
        <v>1</v>
      </c>
      <c r="S229" s="2" t="str">
        <f t="shared" si="17"/>
        <v>MTL</v>
      </c>
      <c r="T229" s="2">
        <f>IF(INDEX(StatsRegularSeason20242025!$A$2:$C$33,MATCH(Table2[[#This Row],[AwayTeam]],StatsRegularSeason20242025!$A$2:$A$33,0),2)=INDEX(StatsRegularSeason20242025!$A$2:$C$33,MATCH(Table2[[#This Row],[HomeTeam]],StatsRegularSeason20242025!$A$2:$A$33,0),2),1,0)</f>
        <v>1</v>
      </c>
      <c r="U229" s="2">
        <f>IF(INDEX(StatsRegularSeason20242025!$A$2:$C$33,MATCH(Table2[[#This Row],[AwayTeam]],StatsRegularSeason20242025!$A$2:$A$33,0),3)=INDEX(StatsRegularSeason20242025!$A$2:$C$33,MATCH(Table2[[#This Row],[HomeTeam]],StatsRegularSeason20242025!$A$2:$A$33,0),3),1,0)</f>
        <v>1</v>
      </c>
      <c r="V229" s="2">
        <f>IF(Table2[[#This Row],[InterConf]]=1,IF(Table2[[#This Row],[InterDiv]]=0, 1, 0), 0)</f>
        <v>0</v>
      </c>
      <c r="W229" s="2">
        <f>IF(INDEX(StatsRegularSeason20242025!$A$2:$C$33,MATCH(Table2[[#This Row],[AwayTeam]],StatsRegularSeason20242025!$A$2:$A$33,0),2)&lt;&gt;INDEX(StatsRegularSeason20242025!$A$2:$C$33,MATCH(Table2[[#This Row],[HomeTeam]],StatsRegularSeason20242025!$A$2:$A$33,0),2),1,0)</f>
        <v>0</v>
      </c>
      <c r="X229" s="2"/>
      <c r="Y229" s="2"/>
      <c r="Z229" s="2">
        <f>IF(AND(Table2[[#This Row],[GameIsOver]]=1,Table2[[#This Row],[ActualHomeScore]]*Table2[[#This Row],[ActualAwayScore]]=0), 1,0)</f>
        <v>0</v>
      </c>
      <c r="AA229" s="2">
        <f>IF(Table2[[#This Row],[GameIsOver]]=0,0, IF(Table2[[#This Row],[ActualWinner]]=Table2[[#This Row],[AwayTeam]], 2, IF(OR(Table2[[#This Row],[ActualResult]]="OT", Table2[[#This Row],[ActualResult]]="SO"), 1, 0)))</f>
        <v>0</v>
      </c>
      <c r="AB229" s="2">
        <f>IF(Table2[[#This Row],[GameIsOver]]= 0, 0, IF(Table2[[#This Row],[ActualWinner]]=Table2[[#This Row],[HomeTeam]], 2, IF(OR(Table2[[#This Row],[ActualResult]]="OT", Table2[[#This Row],[ActualResult]]="SO"), 1, 0)))</f>
        <v>2</v>
      </c>
      <c r="AC229" s="33">
        <f>(($AR$11)*IF(Table2[[#This Row],[CorrectWinnerPrediction]]="Y", 1, 0))+(($AR$12)*IF(Table2[[#This Row],[CorrectAwayScorePrediction]]="Y", 1, 0))+(($AR$13)*IF(Table2[[#This Row],[CorrectHomeScorePrediction]]="Y", 1, 0))</f>
        <v>0.8</v>
      </c>
      <c r="AD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29" s="4" t="str">
        <f>IF(WEEKDAY(Table2[[#This Row],[GameDate]])=1,"SUN",IF(WEEKDAY(Table2[[#This Row],[GameDate]])=2,"MON",IF(WEEKDAY(Table2[[#This Row],[GameDate]])=3,"TUE",IF(WEEKDAY(Table2[[#This Row],[GameDate]])=4,"WED",IF(WEEKDAY(Table2[[#This Row],[GameDate]])=5,"THU",IF(WEEKDAY(Table2[[#This Row],[GameDate]])=6,"FRI", "SAT"))))))</f>
        <v>SAT</v>
      </c>
      <c r="AF229" s="2">
        <f>Table2[[#This Row],[ActualAwayScore]]-Table2[[#This Row],[PredictedAwayScore]]</f>
        <v>-1</v>
      </c>
      <c r="AG229" s="2">
        <f>Table2[[#This Row],[ActualHomeScore]]-Table2[[#This Row],[PredictedHomeScore]]</f>
        <v>-1</v>
      </c>
      <c r="AH229" s="2">
        <f t="shared" si="18"/>
        <v>0</v>
      </c>
      <c r="AI229" s="2">
        <f t="shared" si="19"/>
        <v>2</v>
      </c>
    </row>
    <row r="230" spans="1:35" x14ac:dyDescent="0.25">
      <c r="A230" s="4">
        <v>45604</v>
      </c>
      <c r="B230" s="4">
        <v>45605</v>
      </c>
      <c r="C230" s="7" t="s">
        <v>340</v>
      </c>
      <c r="D230" s="2" t="s">
        <v>20</v>
      </c>
      <c r="E230" s="2" t="s">
        <v>31</v>
      </c>
      <c r="F230" s="2">
        <v>4</v>
      </c>
      <c r="G230" s="2">
        <v>2</v>
      </c>
      <c r="H230" s="2" t="str">
        <f t="shared" si="15"/>
        <v>NYR</v>
      </c>
      <c r="I230" s="2" t="s">
        <v>40</v>
      </c>
      <c r="J230" s="2">
        <v>4</v>
      </c>
      <c r="K230" s="2">
        <v>0</v>
      </c>
      <c r="L230" s="2" t="str">
        <f t="shared" si="16"/>
        <v>NYR</v>
      </c>
      <c r="M230" s="2" t="s">
        <v>40</v>
      </c>
      <c r="N230" s="2">
        <f>IF(ISBLANK(Table2[[#This Row],[ActualResult]]), 0, 1)</f>
        <v>1</v>
      </c>
      <c r="O230" s="2" t="str">
        <f>IF(ISBLANK(Table2[[#This Row],[ActualResult]]), "_", IF(Table2[[#This Row],[ActualWinner]]=Table2[[#This Row],[PredictedWinner]], "Y", "N"))</f>
        <v>Y</v>
      </c>
      <c r="P230" s="2" t="str">
        <f>IF(Table2[[#This Row],[ActualAwayScore]]&gt;Table2[[#This Row],[PredictedAwayScore]], "N", IF(ISBLANK(Table2[[#This Row],[ActualResult]]), "_", IF(Table2[[#This Row],[ActualAwayScore]]=Table2[[#This Row],[PredictedAwayScore]], "Y", "N")))</f>
        <v>Y</v>
      </c>
      <c r="Q230" s="2" t="str">
        <f>IF(Table2[[#This Row],[ActualHomeScore]]&gt;Table2[[#This Row],[PredictedHomeScore]],"N", IF(ISBLANK(Table2[[#This Row],[ActualResult]]), "_", IF(Table2[[#This Row],[ActualHomeScore]]=Table2[[#This Row],[PredictedHomeScore]], "Y", "N")))</f>
        <v>N</v>
      </c>
      <c r="R230" s="2">
        <v>1</v>
      </c>
      <c r="S230" s="2" t="str">
        <f t="shared" si="17"/>
        <v>DET</v>
      </c>
      <c r="T230" s="2">
        <f>IF(INDEX(StatsRegularSeason20242025!$A$2:$C$33,MATCH(Table2[[#This Row],[AwayTeam]],StatsRegularSeason20242025!$A$2:$A$33,0),2)=INDEX(StatsRegularSeason20242025!$A$2:$C$33,MATCH(Table2[[#This Row],[HomeTeam]],StatsRegularSeason20242025!$A$2:$A$33,0),2),1,0)</f>
        <v>1</v>
      </c>
      <c r="U230" s="2">
        <f>IF(INDEX(StatsRegularSeason20242025!$A$2:$C$33,MATCH(Table2[[#This Row],[AwayTeam]],StatsRegularSeason20242025!$A$2:$A$33,0),3)=INDEX(StatsRegularSeason20242025!$A$2:$C$33,MATCH(Table2[[#This Row],[HomeTeam]],StatsRegularSeason20242025!$A$2:$A$33,0),3),1,0)</f>
        <v>0</v>
      </c>
      <c r="V230" s="2">
        <f>IF(Table2[[#This Row],[InterConf]]=1,IF(Table2[[#This Row],[InterDiv]]=0, 1, 0), 0)</f>
        <v>1</v>
      </c>
      <c r="W230" s="2">
        <f>IF(INDEX(StatsRegularSeason20242025!$A$2:$C$33,MATCH(Table2[[#This Row],[AwayTeam]],StatsRegularSeason20242025!$A$2:$A$33,0),2)&lt;&gt;INDEX(StatsRegularSeason20242025!$A$2:$C$33,MATCH(Table2[[#This Row],[HomeTeam]],StatsRegularSeason20242025!$A$2:$A$33,0),2),1,0)</f>
        <v>0</v>
      </c>
      <c r="X230" s="2"/>
      <c r="Y230" s="2"/>
      <c r="Z230" s="2">
        <f>IF(AND(Table2[[#This Row],[GameIsOver]]=1,Table2[[#This Row],[ActualHomeScore]]*Table2[[#This Row],[ActualAwayScore]]=0), 1,0)</f>
        <v>1</v>
      </c>
      <c r="AA230" s="2">
        <f>IF(Table2[[#This Row],[GameIsOver]]=0,0, IF(Table2[[#This Row],[ActualWinner]]=Table2[[#This Row],[AwayTeam]], 2, IF(OR(Table2[[#This Row],[ActualResult]]="OT", Table2[[#This Row],[ActualResult]]="SO"), 1, 0)))</f>
        <v>2</v>
      </c>
      <c r="AB230" s="2">
        <f>IF(Table2[[#This Row],[GameIsOver]]= 0, 0, IF(Table2[[#This Row],[ActualWinner]]=Table2[[#This Row],[HomeTeam]], 2, IF(OR(Table2[[#This Row],[ActualResult]]="OT", Table2[[#This Row],[ActualResult]]="SO"), 1, 0)))</f>
        <v>0</v>
      </c>
      <c r="AC230" s="33">
        <f>(($AR$11)*IF(Table2[[#This Row],[CorrectWinnerPrediction]]="Y", 1, 0))+(($AR$12)*IF(Table2[[#This Row],[CorrectAwayScorePrediction]]="Y", 1, 0))+(($AR$13)*IF(Table2[[#This Row],[CorrectHomeScorePrediction]]="Y", 1, 0))</f>
        <v>0.9</v>
      </c>
      <c r="AD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0" s="4" t="str">
        <f>IF(WEEKDAY(Table2[[#This Row],[GameDate]])=1,"SUN",IF(WEEKDAY(Table2[[#This Row],[GameDate]])=2,"MON",IF(WEEKDAY(Table2[[#This Row],[GameDate]])=3,"TUE",IF(WEEKDAY(Table2[[#This Row],[GameDate]])=4,"WED",IF(WEEKDAY(Table2[[#This Row],[GameDate]])=5,"THU",IF(WEEKDAY(Table2[[#This Row],[GameDate]])=6,"FRI", "SAT"))))))</f>
        <v>SAT</v>
      </c>
      <c r="AF230" s="2">
        <f>Table2[[#This Row],[ActualAwayScore]]-Table2[[#This Row],[PredictedAwayScore]]</f>
        <v>0</v>
      </c>
      <c r="AG230" s="2">
        <f>Table2[[#This Row],[ActualHomeScore]]-Table2[[#This Row],[PredictedHomeScore]]</f>
        <v>-2</v>
      </c>
      <c r="AH230" s="2">
        <f t="shared" si="18"/>
        <v>0</v>
      </c>
      <c r="AI230" s="2">
        <f t="shared" si="19"/>
        <v>2</v>
      </c>
    </row>
    <row r="231" spans="1:35" x14ac:dyDescent="0.25">
      <c r="A231" s="4">
        <v>45604</v>
      </c>
      <c r="B231" s="4">
        <v>45605</v>
      </c>
      <c r="C231" s="7" t="s">
        <v>341</v>
      </c>
      <c r="D231" s="2" t="s">
        <v>46</v>
      </c>
      <c r="E231" s="2" t="s">
        <v>13</v>
      </c>
      <c r="F231" s="2">
        <v>3</v>
      </c>
      <c r="G231" s="2">
        <v>2</v>
      </c>
      <c r="H231" s="2" t="str">
        <f t="shared" si="15"/>
        <v>WSH</v>
      </c>
      <c r="I231" s="2" t="s">
        <v>39</v>
      </c>
      <c r="J231" s="2">
        <v>8</v>
      </c>
      <c r="K231" s="2">
        <v>1</v>
      </c>
      <c r="L231" s="2" t="str">
        <f t="shared" si="16"/>
        <v>WSH</v>
      </c>
      <c r="M231" s="2" t="s">
        <v>40</v>
      </c>
      <c r="N231" s="2">
        <f>IF(ISBLANK(Table2[[#This Row],[ActualResult]]), 0, 1)</f>
        <v>1</v>
      </c>
      <c r="O231" s="2" t="str">
        <f>IF(ISBLANK(Table2[[#This Row],[ActualResult]]), "_", IF(Table2[[#This Row],[ActualWinner]]=Table2[[#This Row],[PredictedWinner]], "Y", "N"))</f>
        <v>Y</v>
      </c>
      <c r="P231" s="2" t="str">
        <f>IF(Table2[[#This Row],[ActualAwayScore]]&gt;Table2[[#This Row],[PredictedAwayScore]], "N", IF(ISBLANK(Table2[[#This Row],[ActualResult]]), "_", IF(Table2[[#This Row],[ActualAwayScore]]=Table2[[#This Row],[PredictedAwayScore]], "Y", "N")))</f>
        <v>N</v>
      </c>
      <c r="Q231" s="2" t="str">
        <f>IF(Table2[[#This Row],[ActualHomeScore]]&gt;Table2[[#This Row],[PredictedHomeScore]],"N", IF(ISBLANK(Table2[[#This Row],[ActualResult]]), "_", IF(Table2[[#This Row],[ActualHomeScore]]=Table2[[#This Row],[PredictedHomeScore]], "Y", "N")))</f>
        <v>N</v>
      </c>
      <c r="R231" s="2">
        <v>1</v>
      </c>
      <c r="S231" s="2" t="str">
        <f t="shared" si="17"/>
        <v>STL</v>
      </c>
      <c r="T231" s="2">
        <f>IF(INDEX(StatsRegularSeason20242025!$A$2:$C$33,MATCH(Table2[[#This Row],[AwayTeam]],StatsRegularSeason20242025!$A$2:$A$33,0),2)=INDEX(StatsRegularSeason20242025!$A$2:$C$33,MATCH(Table2[[#This Row],[HomeTeam]],StatsRegularSeason20242025!$A$2:$A$33,0),2),1,0)</f>
        <v>0</v>
      </c>
      <c r="U231" s="2">
        <f>IF(INDEX(StatsRegularSeason20242025!$A$2:$C$33,MATCH(Table2[[#This Row],[AwayTeam]],StatsRegularSeason20242025!$A$2:$A$33,0),3)=INDEX(StatsRegularSeason20242025!$A$2:$C$33,MATCH(Table2[[#This Row],[HomeTeam]],StatsRegularSeason20242025!$A$2:$A$33,0),3),1,0)</f>
        <v>0</v>
      </c>
      <c r="V231" s="2">
        <f>IF(Table2[[#This Row],[InterConf]]=1,IF(Table2[[#This Row],[InterDiv]]=0, 1, 0), 0)</f>
        <v>0</v>
      </c>
      <c r="W231" s="2">
        <f>IF(INDEX(StatsRegularSeason20242025!$A$2:$C$33,MATCH(Table2[[#This Row],[AwayTeam]],StatsRegularSeason20242025!$A$2:$A$33,0),2)&lt;&gt;INDEX(StatsRegularSeason20242025!$A$2:$C$33,MATCH(Table2[[#This Row],[HomeTeam]],StatsRegularSeason20242025!$A$2:$A$33,0),2),1,0)</f>
        <v>1</v>
      </c>
      <c r="X231" s="2"/>
      <c r="Y231" s="2"/>
      <c r="Z231" s="2">
        <f>IF(AND(Table2[[#This Row],[GameIsOver]]=1,Table2[[#This Row],[ActualHomeScore]]*Table2[[#This Row],[ActualAwayScore]]=0), 1,0)</f>
        <v>0</v>
      </c>
      <c r="AA231" s="2">
        <f>IF(Table2[[#This Row],[GameIsOver]]=0,0, IF(Table2[[#This Row],[ActualWinner]]=Table2[[#This Row],[AwayTeam]], 2, IF(OR(Table2[[#This Row],[ActualResult]]="OT", Table2[[#This Row],[ActualResult]]="SO"), 1, 0)))</f>
        <v>2</v>
      </c>
      <c r="AB231" s="2">
        <f>IF(Table2[[#This Row],[GameIsOver]]= 0, 0, IF(Table2[[#This Row],[ActualWinner]]=Table2[[#This Row],[HomeTeam]], 2, IF(OR(Table2[[#This Row],[ActualResult]]="OT", Table2[[#This Row],[ActualResult]]="SO"), 1, 0)))</f>
        <v>0</v>
      </c>
      <c r="AC231" s="33">
        <f>(($AR$11)*IF(Table2[[#This Row],[CorrectWinnerPrediction]]="Y", 1, 0))+(($AR$12)*IF(Table2[[#This Row],[CorrectAwayScorePrediction]]="Y", 1, 0))+(($AR$13)*IF(Table2[[#This Row],[CorrectHomeScorePrediction]]="Y", 1, 0))</f>
        <v>0.8</v>
      </c>
      <c r="AD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1" s="4" t="str">
        <f>IF(WEEKDAY(Table2[[#This Row],[GameDate]])=1,"SUN",IF(WEEKDAY(Table2[[#This Row],[GameDate]])=2,"MON",IF(WEEKDAY(Table2[[#This Row],[GameDate]])=3,"TUE",IF(WEEKDAY(Table2[[#This Row],[GameDate]])=4,"WED",IF(WEEKDAY(Table2[[#This Row],[GameDate]])=5,"THU",IF(WEEKDAY(Table2[[#This Row],[GameDate]])=6,"FRI", "SAT"))))))</f>
        <v>SAT</v>
      </c>
      <c r="AF231" s="2">
        <f>Table2[[#This Row],[ActualAwayScore]]-Table2[[#This Row],[PredictedAwayScore]]</f>
        <v>5</v>
      </c>
      <c r="AG231" s="2">
        <f>Table2[[#This Row],[ActualHomeScore]]-Table2[[#This Row],[PredictedHomeScore]]</f>
        <v>-1</v>
      </c>
      <c r="AH231" s="2">
        <f t="shared" si="18"/>
        <v>0</v>
      </c>
      <c r="AI231" s="2">
        <f t="shared" si="19"/>
        <v>2</v>
      </c>
    </row>
    <row r="232" spans="1:35" x14ac:dyDescent="0.25">
      <c r="A232" s="4">
        <v>45604</v>
      </c>
      <c r="B232" s="4">
        <v>45605</v>
      </c>
      <c r="C232" s="7" t="s">
        <v>342</v>
      </c>
      <c r="D232" s="2" t="s">
        <v>34</v>
      </c>
      <c r="E232" s="2" t="s">
        <v>22</v>
      </c>
      <c r="F232" s="2">
        <v>1</v>
      </c>
      <c r="G232" s="2">
        <v>4</v>
      </c>
      <c r="H232" s="2" t="str">
        <f t="shared" si="15"/>
        <v>WPG</v>
      </c>
      <c r="I232" s="2" t="s">
        <v>40</v>
      </c>
      <c r="J232" s="2">
        <v>1</v>
      </c>
      <c r="K232" s="2">
        <v>4</v>
      </c>
      <c r="L232" s="2" t="str">
        <f t="shared" si="16"/>
        <v>WPG</v>
      </c>
      <c r="M232" s="2" t="s">
        <v>40</v>
      </c>
      <c r="N232" s="2">
        <f>IF(ISBLANK(Table2[[#This Row],[ActualResult]]), 0, 1)</f>
        <v>1</v>
      </c>
      <c r="O232" s="2" t="str">
        <f>IF(ISBLANK(Table2[[#This Row],[ActualResult]]), "_", IF(Table2[[#This Row],[ActualWinner]]=Table2[[#This Row],[PredictedWinner]], "Y", "N"))</f>
        <v>Y</v>
      </c>
      <c r="P232" s="2" t="str">
        <f>IF(Table2[[#This Row],[ActualAwayScore]]&gt;Table2[[#This Row],[PredictedAwayScore]], "N", IF(ISBLANK(Table2[[#This Row],[ActualResult]]), "_", IF(Table2[[#This Row],[ActualAwayScore]]=Table2[[#This Row],[PredictedAwayScore]], "Y", "N")))</f>
        <v>Y</v>
      </c>
      <c r="Q232" s="2" t="str">
        <f>IF(Table2[[#This Row],[ActualHomeScore]]&gt;Table2[[#This Row],[PredictedHomeScore]],"N", IF(ISBLANK(Table2[[#This Row],[ActualResult]]), "_", IF(Table2[[#This Row],[ActualHomeScore]]=Table2[[#This Row],[PredictedHomeScore]], "Y", "N")))</f>
        <v>Y</v>
      </c>
      <c r="R232" s="2">
        <v>1</v>
      </c>
      <c r="S232" s="2" t="str">
        <f t="shared" si="17"/>
        <v>DAL</v>
      </c>
      <c r="T232" s="2">
        <f>IF(INDEX(StatsRegularSeason20242025!$A$2:$C$33,MATCH(Table2[[#This Row],[AwayTeam]],StatsRegularSeason20242025!$A$2:$A$33,0),2)=INDEX(StatsRegularSeason20242025!$A$2:$C$33,MATCH(Table2[[#This Row],[HomeTeam]],StatsRegularSeason20242025!$A$2:$A$33,0),2),1,0)</f>
        <v>1</v>
      </c>
      <c r="U232" s="2">
        <f>IF(INDEX(StatsRegularSeason20242025!$A$2:$C$33,MATCH(Table2[[#This Row],[AwayTeam]],StatsRegularSeason20242025!$A$2:$A$33,0),3)=INDEX(StatsRegularSeason20242025!$A$2:$C$33,MATCH(Table2[[#This Row],[HomeTeam]],StatsRegularSeason20242025!$A$2:$A$33,0),3),1,0)</f>
        <v>1</v>
      </c>
      <c r="V232" s="2">
        <f>IF(Table2[[#This Row],[InterConf]]=1,IF(Table2[[#This Row],[InterDiv]]=0, 1, 0), 0)</f>
        <v>0</v>
      </c>
      <c r="W232" s="2">
        <f>IF(INDEX(StatsRegularSeason20242025!$A$2:$C$33,MATCH(Table2[[#This Row],[AwayTeam]],StatsRegularSeason20242025!$A$2:$A$33,0),2)&lt;&gt;INDEX(StatsRegularSeason20242025!$A$2:$C$33,MATCH(Table2[[#This Row],[HomeTeam]],StatsRegularSeason20242025!$A$2:$A$33,0),2),1,0)</f>
        <v>0</v>
      </c>
      <c r="X232" s="2"/>
      <c r="Y232" s="2"/>
      <c r="Z232" s="2">
        <f>IF(AND(Table2[[#This Row],[GameIsOver]]=1,Table2[[#This Row],[ActualHomeScore]]*Table2[[#This Row],[ActualAwayScore]]=0), 1,0)</f>
        <v>0</v>
      </c>
      <c r="AA232" s="2">
        <f>IF(Table2[[#This Row],[GameIsOver]]=0,0, IF(Table2[[#This Row],[ActualWinner]]=Table2[[#This Row],[AwayTeam]], 2, IF(OR(Table2[[#This Row],[ActualResult]]="OT", Table2[[#This Row],[ActualResult]]="SO"), 1, 0)))</f>
        <v>0</v>
      </c>
      <c r="AB232" s="2">
        <f>IF(Table2[[#This Row],[GameIsOver]]= 0, 0, IF(Table2[[#This Row],[ActualWinner]]=Table2[[#This Row],[HomeTeam]], 2, IF(OR(Table2[[#This Row],[ActualResult]]="OT", Table2[[#This Row],[ActualResult]]="SO"), 1, 0)))</f>
        <v>2</v>
      </c>
      <c r="AC232" s="33">
        <f>(($AR$11)*IF(Table2[[#This Row],[CorrectWinnerPrediction]]="Y", 1, 0))+(($AR$12)*IF(Table2[[#This Row],[CorrectAwayScorePrediction]]="Y", 1, 0))+(($AR$13)*IF(Table2[[#This Row],[CorrectHomeScorePrediction]]="Y", 1, 0))</f>
        <v>1</v>
      </c>
      <c r="AD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32" s="4" t="str">
        <f>IF(WEEKDAY(Table2[[#This Row],[GameDate]])=1,"SUN",IF(WEEKDAY(Table2[[#This Row],[GameDate]])=2,"MON",IF(WEEKDAY(Table2[[#This Row],[GameDate]])=3,"TUE",IF(WEEKDAY(Table2[[#This Row],[GameDate]])=4,"WED",IF(WEEKDAY(Table2[[#This Row],[GameDate]])=5,"THU",IF(WEEKDAY(Table2[[#This Row],[GameDate]])=6,"FRI", "SAT"))))))</f>
        <v>SAT</v>
      </c>
      <c r="AF232" s="2">
        <f>Table2[[#This Row],[ActualAwayScore]]-Table2[[#This Row],[PredictedAwayScore]]</f>
        <v>0</v>
      </c>
      <c r="AG232" s="2">
        <f>Table2[[#This Row],[ActualHomeScore]]-Table2[[#This Row],[PredictedHomeScore]]</f>
        <v>0</v>
      </c>
      <c r="AH232" s="2">
        <f t="shared" si="18"/>
        <v>0</v>
      </c>
      <c r="AI232" s="2">
        <f t="shared" si="19"/>
        <v>2</v>
      </c>
    </row>
    <row r="233" spans="1:35" x14ac:dyDescent="0.25">
      <c r="A233" s="4">
        <v>45604</v>
      </c>
      <c r="B233" s="4">
        <v>45605</v>
      </c>
      <c r="C233" s="7" t="s">
        <v>343</v>
      </c>
      <c r="D233" s="2" t="s">
        <v>32</v>
      </c>
      <c r="E233" s="2" t="s">
        <v>33</v>
      </c>
      <c r="F233" s="2">
        <v>3</v>
      </c>
      <c r="G233" s="2">
        <v>1</v>
      </c>
      <c r="H233" s="2" t="str">
        <f t="shared" si="15"/>
        <v>NJD</v>
      </c>
      <c r="I233" s="2" t="s">
        <v>40</v>
      </c>
      <c r="J233" s="2">
        <v>4</v>
      </c>
      <c r="K233" s="2">
        <v>3</v>
      </c>
      <c r="L233" s="2" t="str">
        <f t="shared" si="16"/>
        <v>NJD</v>
      </c>
      <c r="M233" s="2" t="s">
        <v>77</v>
      </c>
      <c r="N233" s="2">
        <f>IF(ISBLANK(Table2[[#This Row],[ActualResult]]), 0, 1)</f>
        <v>1</v>
      </c>
      <c r="O233" s="2" t="str">
        <f>IF(ISBLANK(Table2[[#This Row],[ActualResult]]), "_", IF(Table2[[#This Row],[ActualWinner]]=Table2[[#This Row],[PredictedWinner]], "Y", "N"))</f>
        <v>Y</v>
      </c>
      <c r="P233" s="2" t="str">
        <f>IF(Table2[[#This Row],[ActualAwayScore]]&gt;Table2[[#This Row],[PredictedAwayScore]], "N", IF(ISBLANK(Table2[[#This Row],[ActualResult]]), "_", IF(Table2[[#This Row],[ActualAwayScore]]=Table2[[#This Row],[PredictedAwayScore]], "Y", "N")))</f>
        <v>N</v>
      </c>
      <c r="Q233" s="2" t="str">
        <f>IF(Table2[[#This Row],[ActualHomeScore]]&gt;Table2[[#This Row],[PredictedHomeScore]],"N", IF(ISBLANK(Table2[[#This Row],[ActualResult]]), "_", IF(Table2[[#This Row],[ActualHomeScore]]=Table2[[#This Row],[PredictedHomeScore]], "Y", "N")))</f>
        <v>N</v>
      </c>
      <c r="R233" s="2">
        <v>1</v>
      </c>
      <c r="S233" s="2" t="str">
        <f t="shared" si="17"/>
        <v>NYI</v>
      </c>
      <c r="T233" s="2">
        <f>IF(INDEX(StatsRegularSeason20242025!$A$2:$C$33,MATCH(Table2[[#This Row],[AwayTeam]],StatsRegularSeason20242025!$A$2:$A$33,0),2)=INDEX(StatsRegularSeason20242025!$A$2:$C$33,MATCH(Table2[[#This Row],[HomeTeam]],StatsRegularSeason20242025!$A$2:$A$33,0),2),1,0)</f>
        <v>1</v>
      </c>
      <c r="U233" s="2">
        <f>IF(INDEX(StatsRegularSeason20242025!$A$2:$C$33,MATCH(Table2[[#This Row],[AwayTeam]],StatsRegularSeason20242025!$A$2:$A$33,0),3)=INDEX(StatsRegularSeason20242025!$A$2:$C$33,MATCH(Table2[[#This Row],[HomeTeam]],StatsRegularSeason20242025!$A$2:$A$33,0),3),1,0)</f>
        <v>1</v>
      </c>
      <c r="V233" s="2">
        <f>IF(Table2[[#This Row],[InterConf]]=1,IF(Table2[[#This Row],[InterDiv]]=0, 1, 0), 0)</f>
        <v>0</v>
      </c>
      <c r="W233" s="2">
        <f>IF(INDEX(StatsRegularSeason20242025!$A$2:$C$33,MATCH(Table2[[#This Row],[AwayTeam]],StatsRegularSeason20242025!$A$2:$A$33,0),2)&lt;&gt;INDEX(StatsRegularSeason20242025!$A$2:$C$33,MATCH(Table2[[#This Row],[HomeTeam]],StatsRegularSeason20242025!$A$2:$A$33,0),2),1,0)</f>
        <v>0</v>
      </c>
      <c r="X233" s="2"/>
      <c r="Y233" s="2"/>
      <c r="Z233" s="2">
        <f>IF(AND(Table2[[#This Row],[GameIsOver]]=1,Table2[[#This Row],[ActualHomeScore]]*Table2[[#This Row],[ActualAwayScore]]=0), 1,0)</f>
        <v>0</v>
      </c>
      <c r="AA233" s="2">
        <f>IF(Table2[[#This Row],[GameIsOver]]=0,0, IF(Table2[[#This Row],[ActualWinner]]=Table2[[#This Row],[AwayTeam]], 2, IF(OR(Table2[[#This Row],[ActualResult]]="OT", Table2[[#This Row],[ActualResult]]="SO"), 1, 0)))</f>
        <v>2</v>
      </c>
      <c r="AB233" s="2">
        <f>IF(Table2[[#This Row],[GameIsOver]]= 0, 0, IF(Table2[[#This Row],[ActualWinner]]=Table2[[#This Row],[HomeTeam]], 2, IF(OR(Table2[[#This Row],[ActualResult]]="OT", Table2[[#This Row],[ActualResult]]="SO"), 1, 0)))</f>
        <v>1</v>
      </c>
      <c r="AC233" s="33">
        <f>(($AR$11)*IF(Table2[[#This Row],[CorrectWinnerPrediction]]="Y", 1, 0))+(($AR$12)*IF(Table2[[#This Row],[CorrectAwayScorePrediction]]="Y", 1, 0))+(($AR$13)*IF(Table2[[#This Row],[CorrectHomeScorePrediction]]="Y", 1, 0))</f>
        <v>0.8</v>
      </c>
      <c r="AD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33" s="4" t="str">
        <f>IF(WEEKDAY(Table2[[#This Row],[GameDate]])=1,"SUN",IF(WEEKDAY(Table2[[#This Row],[GameDate]])=2,"MON",IF(WEEKDAY(Table2[[#This Row],[GameDate]])=3,"TUE",IF(WEEKDAY(Table2[[#This Row],[GameDate]])=4,"WED",IF(WEEKDAY(Table2[[#This Row],[GameDate]])=5,"THU",IF(WEEKDAY(Table2[[#This Row],[GameDate]])=6,"FRI", "SAT"))))))</f>
        <v>SAT</v>
      </c>
      <c r="AF233" s="2">
        <f>Table2[[#This Row],[ActualAwayScore]]-Table2[[#This Row],[PredictedAwayScore]]</f>
        <v>1</v>
      </c>
      <c r="AG233" s="2">
        <f>Table2[[#This Row],[ActualHomeScore]]-Table2[[#This Row],[PredictedHomeScore]]</f>
        <v>2</v>
      </c>
      <c r="AH233" s="2">
        <f t="shared" si="18"/>
        <v>0</v>
      </c>
      <c r="AI233" s="2">
        <f t="shared" si="19"/>
        <v>2</v>
      </c>
    </row>
    <row r="234" spans="1:35" x14ac:dyDescent="0.25">
      <c r="A234" s="4">
        <v>45604</v>
      </c>
      <c r="B234" s="4">
        <v>45605</v>
      </c>
      <c r="C234" s="7" t="s">
        <v>344</v>
      </c>
      <c r="D234" s="2" t="s">
        <v>15</v>
      </c>
      <c r="E234" s="2" t="s">
        <v>35</v>
      </c>
      <c r="F234" s="2">
        <v>2</v>
      </c>
      <c r="G234" s="2">
        <v>4</v>
      </c>
      <c r="H234" s="2" t="str">
        <f t="shared" si="15"/>
        <v>NSH</v>
      </c>
      <c r="I234" s="2" t="s">
        <v>40</v>
      </c>
      <c r="J234" s="2">
        <v>0</v>
      </c>
      <c r="K234" s="2">
        <v>4</v>
      </c>
      <c r="L234" s="2" t="str">
        <f t="shared" si="16"/>
        <v>NSH</v>
      </c>
      <c r="M234" s="2" t="s">
        <v>40</v>
      </c>
      <c r="N234" s="2">
        <f>IF(ISBLANK(Table2[[#This Row],[ActualResult]]), 0, 1)</f>
        <v>1</v>
      </c>
      <c r="O234" s="2" t="str">
        <f>IF(ISBLANK(Table2[[#This Row],[ActualResult]]), "_", IF(Table2[[#This Row],[ActualWinner]]=Table2[[#This Row],[PredictedWinner]], "Y", "N"))</f>
        <v>Y</v>
      </c>
      <c r="P234" s="2" t="str">
        <f>IF(Table2[[#This Row],[ActualAwayScore]]&gt;Table2[[#This Row],[PredictedAwayScore]], "N", IF(ISBLANK(Table2[[#This Row],[ActualResult]]), "_", IF(Table2[[#This Row],[ActualAwayScore]]=Table2[[#This Row],[PredictedAwayScore]], "Y", "N")))</f>
        <v>N</v>
      </c>
      <c r="Q234" s="2" t="str">
        <f>IF(Table2[[#This Row],[ActualHomeScore]]&gt;Table2[[#This Row],[PredictedHomeScore]],"N", IF(ISBLANK(Table2[[#This Row],[ActualResult]]), "_", IF(Table2[[#This Row],[ActualHomeScore]]=Table2[[#This Row],[PredictedHomeScore]], "Y", "N")))</f>
        <v>Y</v>
      </c>
      <c r="R234" s="2">
        <v>1</v>
      </c>
      <c r="S234" s="2" t="str">
        <f t="shared" si="17"/>
        <v>UTA</v>
      </c>
      <c r="T234" s="2">
        <f>IF(INDEX(StatsRegularSeason20242025!$A$2:$C$33,MATCH(Table2[[#This Row],[AwayTeam]],StatsRegularSeason20242025!$A$2:$A$33,0),2)=INDEX(StatsRegularSeason20242025!$A$2:$C$33,MATCH(Table2[[#This Row],[HomeTeam]],StatsRegularSeason20242025!$A$2:$A$33,0),2),1,0)</f>
        <v>1</v>
      </c>
      <c r="U234" s="2">
        <f>IF(INDEX(StatsRegularSeason20242025!$A$2:$C$33,MATCH(Table2[[#This Row],[AwayTeam]],StatsRegularSeason20242025!$A$2:$A$33,0),3)=INDEX(StatsRegularSeason20242025!$A$2:$C$33,MATCH(Table2[[#This Row],[HomeTeam]],StatsRegularSeason20242025!$A$2:$A$33,0),3),1,0)</f>
        <v>1</v>
      </c>
      <c r="V234" s="2">
        <f>IF(Table2[[#This Row],[InterConf]]=1,IF(Table2[[#This Row],[InterDiv]]=0, 1, 0), 0)</f>
        <v>0</v>
      </c>
      <c r="W234" s="2">
        <f>IF(INDEX(StatsRegularSeason20242025!$A$2:$C$33,MATCH(Table2[[#This Row],[AwayTeam]],StatsRegularSeason20242025!$A$2:$A$33,0),2)&lt;&gt;INDEX(StatsRegularSeason20242025!$A$2:$C$33,MATCH(Table2[[#This Row],[HomeTeam]],StatsRegularSeason20242025!$A$2:$A$33,0),2),1,0)</f>
        <v>0</v>
      </c>
      <c r="X234" s="2"/>
      <c r="Y234" s="2"/>
      <c r="Z234" s="2">
        <f>IF(AND(Table2[[#This Row],[GameIsOver]]=1,Table2[[#This Row],[ActualHomeScore]]*Table2[[#This Row],[ActualAwayScore]]=0), 1,0)</f>
        <v>1</v>
      </c>
      <c r="AA234" s="2">
        <f>IF(Table2[[#This Row],[GameIsOver]]=0,0, IF(Table2[[#This Row],[ActualWinner]]=Table2[[#This Row],[AwayTeam]], 2, IF(OR(Table2[[#This Row],[ActualResult]]="OT", Table2[[#This Row],[ActualResult]]="SO"), 1, 0)))</f>
        <v>0</v>
      </c>
      <c r="AB234" s="2">
        <f>IF(Table2[[#This Row],[GameIsOver]]= 0, 0, IF(Table2[[#This Row],[ActualWinner]]=Table2[[#This Row],[HomeTeam]], 2, IF(OR(Table2[[#This Row],[ActualResult]]="OT", Table2[[#This Row],[ActualResult]]="SO"), 1, 0)))</f>
        <v>2</v>
      </c>
      <c r="AC234" s="33">
        <f>(($AR$11)*IF(Table2[[#This Row],[CorrectWinnerPrediction]]="Y", 1, 0))+(($AR$12)*IF(Table2[[#This Row],[CorrectAwayScorePrediction]]="Y", 1, 0))+(($AR$13)*IF(Table2[[#This Row],[CorrectHomeScorePrediction]]="Y", 1, 0))</f>
        <v>0.9</v>
      </c>
      <c r="AD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4" s="4" t="str">
        <f>IF(WEEKDAY(Table2[[#This Row],[GameDate]])=1,"SUN",IF(WEEKDAY(Table2[[#This Row],[GameDate]])=2,"MON",IF(WEEKDAY(Table2[[#This Row],[GameDate]])=3,"TUE",IF(WEEKDAY(Table2[[#This Row],[GameDate]])=4,"WED",IF(WEEKDAY(Table2[[#This Row],[GameDate]])=5,"THU",IF(WEEKDAY(Table2[[#This Row],[GameDate]])=6,"FRI", "SAT"))))))</f>
        <v>SAT</v>
      </c>
      <c r="AF234" s="2">
        <f>Table2[[#This Row],[ActualAwayScore]]-Table2[[#This Row],[PredictedAwayScore]]</f>
        <v>-2</v>
      </c>
      <c r="AG234" s="2">
        <f>Table2[[#This Row],[ActualHomeScore]]-Table2[[#This Row],[PredictedHomeScore]]</f>
        <v>0</v>
      </c>
      <c r="AH234" s="2">
        <f t="shared" si="18"/>
        <v>0</v>
      </c>
      <c r="AI234" s="2">
        <f t="shared" si="19"/>
        <v>2</v>
      </c>
    </row>
    <row r="235" spans="1:35" x14ac:dyDescent="0.25">
      <c r="A235" s="4">
        <v>45604</v>
      </c>
      <c r="B235" s="4">
        <v>45605</v>
      </c>
      <c r="C235" s="7" t="s">
        <v>345</v>
      </c>
      <c r="D235" s="2" t="s">
        <v>44</v>
      </c>
      <c r="E235" s="2" t="s">
        <v>26</v>
      </c>
      <c r="F235" s="2">
        <v>4</v>
      </c>
      <c r="G235" s="2">
        <v>2</v>
      </c>
      <c r="H235" s="2" t="str">
        <f t="shared" si="15"/>
        <v>CAR</v>
      </c>
      <c r="I235" s="2" t="s">
        <v>40</v>
      </c>
      <c r="J235" s="2">
        <v>4</v>
      </c>
      <c r="K235" s="2">
        <v>6</v>
      </c>
      <c r="L235" s="2" t="str">
        <f t="shared" si="16"/>
        <v>COL</v>
      </c>
      <c r="M235" s="2" t="s">
        <v>40</v>
      </c>
      <c r="N235" s="2">
        <f>IF(ISBLANK(Table2[[#This Row],[ActualResult]]), 0, 1)</f>
        <v>1</v>
      </c>
      <c r="O235" s="2" t="str">
        <f>IF(ISBLANK(Table2[[#This Row],[ActualResult]]), "_", IF(Table2[[#This Row],[ActualWinner]]=Table2[[#This Row],[PredictedWinner]], "Y", "N"))</f>
        <v>N</v>
      </c>
      <c r="P235" s="2" t="str">
        <f>IF(Table2[[#This Row],[ActualAwayScore]]&gt;Table2[[#This Row],[PredictedAwayScore]], "N", IF(ISBLANK(Table2[[#This Row],[ActualResult]]), "_", IF(Table2[[#This Row],[ActualAwayScore]]=Table2[[#This Row],[PredictedAwayScore]], "Y", "N")))</f>
        <v>Y</v>
      </c>
      <c r="Q235" s="2" t="str">
        <f>IF(Table2[[#This Row],[ActualHomeScore]]&gt;Table2[[#This Row],[PredictedHomeScore]],"N", IF(ISBLANK(Table2[[#This Row],[ActualResult]]), "_", IF(Table2[[#This Row],[ActualHomeScore]]=Table2[[#This Row],[PredictedHomeScore]], "Y", "N")))</f>
        <v>N</v>
      </c>
      <c r="R235" s="2">
        <v>1</v>
      </c>
      <c r="S235" s="2" t="str">
        <f t="shared" si="17"/>
        <v>CAR</v>
      </c>
      <c r="T235" s="2">
        <f>IF(INDEX(StatsRegularSeason20242025!$A$2:$C$33,MATCH(Table2[[#This Row],[AwayTeam]],StatsRegularSeason20242025!$A$2:$A$33,0),2)=INDEX(StatsRegularSeason20242025!$A$2:$C$33,MATCH(Table2[[#This Row],[HomeTeam]],StatsRegularSeason20242025!$A$2:$A$33,0),2),1,0)</f>
        <v>0</v>
      </c>
      <c r="U235" s="2">
        <f>IF(INDEX(StatsRegularSeason20242025!$A$2:$C$33,MATCH(Table2[[#This Row],[AwayTeam]],StatsRegularSeason20242025!$A$2:$A$33,0),3)=INDEX(StatsRegularSeason20242025!$A$2:$C$33,MATCH(Table2[[#This Row],[HomeTeam]],StatsRegularSeason20242025!$A$2:$A$33,0),3),1,0)</f>
        <v>0</v>
      </c>
      <c r="V235" s="2">
        <f>IF(Table2[[#This Row],[InterConf]]=1,IF(Table2[[#This Row],[InterDiv]]=0, 1, 0), 0)</f>
        <v>0</v>
      </c>
      <c r="W235" s="2">
        <f>IF(INDEX(StatsRegularSeason20242025!$A$2:$C$33,MATCH(Table2[[#This Row],[AwayTeam]],StatsRegularSeason20242025!$A$2:$A$33,0),2)&lt;&gt;INDEX(StatsRegularSeason20242025!$A$2:$C$33,MATCH(Table2[[#This Row],[HomeTeam]],StatsRegularSeason20242025!$A$2:$A$33,0),2),1,0)</f>
        <v>1</v>
      </c>
      <c r="X235" s="2"/>
      <c r="Y235" s="2"/>
      <c r="Z235" s="2">
        <f>IF(AND(Table2[[#This Row],[GameIsOver]]=1,Table2[[#This Row],[ActualHomeScore]]*Table2[[#This Row],[ActualAwayScore]]=0), 1,0)</f>
        <v>0</v>
      </c>
      <c r="AA235" s="2">
        <f>IF(Table2[[#This Row],[GameIsOver]]=0,0, IF(Table2[[#This Row],[ActualWinner]]=Table2[[#This Row],[AwayTeam]], 2, IF(OR(Table2[[#This Row],[ActualResult]]="OT", Table2[[#This Row],[ActualResult]]="SO"), 1, 0)))</f>
        <v>0</v>
      </c>
      <c r="AB235" s="2">
        <f>IF(Table2[[#This Row],[GameIsOver]]= 0, 0, IF(Table2[[#This Row],[ActualWinner]]=Table2[[#This Row],[HomeTeam]], 2, IF(OR(Table2[[#This Row],[ActualResult]]="OT", Table2[[#This Row],[ActualResult]]="SO"), 1, 0)))</f>
        <v>2</v>
      </c>
      <c r="AC235" s="33">
        <f>(($AR$11)*IF(Table2[[#This Row],[CorrectWinnerPrediction]]="Y", 1, 0))+(($AR$12)*IF(Table2[[#This Row],[CorrectAwayScorePrediction]]="Y", 1, 0))+(($AR$13)*IF(Table2[[#This Row],[CorrectHomeScorePrediction]]="Y", 1, 0))</f>
        <v>0.1</v>
      </c>
      <c r="AD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35" s="4" t="str">
        <f>IF(WEEKDAY(Table2[[#This Row],[GameDate]])=1,"SUN",IF(WEEKDAY(Table2[[#This Row],[GameDate]])=2,"MON",IF(WEEKDAY(Table2[[#This Row],[GameDate]])=3,"TUE",IF(WEEKDAY(Table2[[#This Row],[GameDate]])=4,"WED",IF(WEEKDAY(Table2[[#This Row],[GameDate]])=5,"THU",IF(WEEKDAY(Table2[[#This Row],[GameDate]])=6,"FRI", "SAT"))))))</f>
        <v>SAT</v>
      </c>
      <c r="AF235" s="2">
        <f>Table2[[#This Row],[ActualAwayScore]]-Table2[[#This Row],[PredictedAwayScore]]</f>
        <v>0</v>
      </c>
      <c r="AG235" s="2">
        <f>Table2[[#This Row],[ActualHomeScore]]-Table2[[#This Row],[PredictedHomeScore]]</f>
        <v>4</v>
      </c>
      <c r="AH235" s="2">
        <f t="shared" si="18"/>
        <v>0</v>
      </c>
      <c r="AI235" s="2">
        <f t="shared" si="19"/>
        <v>2</v>
      </c>
    </row>
    <row r="236" spans="1:35" x14ac:dyDescent="0.25">
      <c r="A236" s="4">
        <v>45604</v>
      </c>
      <c r="B236" s="4">
        <v>45605</v>
      </c>
      <c r="C236" s="7" t="s">
        <v>346</v>
      </c>
      <c r="D236" s="2" t="s">
        <v>36</v>
      </c>
      <c r="E236" s="2" t="s">
        <v>28</v>
      </c>
      <c r="F236" s="2">
        <v>6</v>
      </c>
      <c r="G236" s="2">
        <v>4</v>
      </c>
      <c r="H236" s="2" t="str">
        <f t="shared" si="15"/>
        <v>CBJ</v>
      </c>
      <c r="I236" s="2" t="s">
        <v>40</v>
      </c>
      <c r="J236" s="2">
        <v>2</v>
      </c>
      <c r="K236" s="2">
        <v>5</v>
      </c>
      <c r="L236" s="2" t="str">
        <f t="shared" si="16"/>
        <v>LAK</v>
      </c>
      <c r="M236" s="2" t="s">
        <v>40</v>
      </c>
      <c r="N236" s="2">
        <f>IF(ISBLANK(Table2[[#This Row],[ActualResult]]), 0, 1)</f>
        <v>1</v>
      </c>
      <c r="O236" s="2" t="str">
        <f>IF(ISBLANK(Table2[[#This Row],[ActualResult]]), "_", IF(Table2[[#This Row],[ActualWinner]]=Table2[[#This Row],[PredictedWinner]], "Y", "N"))</f>
        <v>N</v>
      </c>
      <c r="P236" s="2" t="str">
        <f>IF(Table2[[#This Row],[ActualAwayScore]]&gt;Table2[[#This Row],[PredictedAwayScore]], "N", IF(ISBLANK(Table2[[#This Row],[ActualResult]]), "_", IF(Table2[[#This Row],[ActualAwayScore]]=Table2[[#This Row],[PredictedAwayScore]], "Y", "N")))</f>
        <v>N</v>
      </c>
      <c r="Q236" s="2" t="str">
        <f>IF(Table2[[#This Row],[ActualHomeScore]]&gt;Table2[[#This Row],[PredictedHomeScore]],"N", IF(ISBLANK(Table2[[#This Row],[ActualResult]]), "_", IF(Table2[[#This Row],[ActualHomeScore]]=Table2[[#This Row],[PredictedHomeScore]], "Y", "N")))</f>
        <v>N</v>
      </c>
      <c r="R236" s="2">
        <v>1</v>
      </c>
      <c r="S236" s="2" t="str">
        <f t="shared" si="17"/>
        <v>CBJ</v>
      </c>
      <c r="T236" s="2">
        <f>IF(INDEX(StatsRegularSeason20242025!$A$2:$C$33,MATCH(Table2[[#This Row],[AwayTeam]],StatsRegularSeason20242025!$A$2:$A$33,0),2)=INDEX(StatsRegularSeason20242025!$A$2:$C$33,MATCH(Table2[[#This Row],[HomeTeam]],StatsRegularSeason20242025!$A$2:$A$33,0),2),1,0)</f>
        <v>0</v>
      </c>
      <c r="U236" s="2">
        <f>IF(INDEX(StatsRegularSeason20242025!$A$2:$C$33,MATCH(Table2[[#This Row],[AwayTeam]],StatsRegularSeason20242025!$A$2:$A$33,0),3)=INDEX(StatsRegularSeason20242025!$A$2:$C$33,MATCH(Table2[[#This Row],[HomeTeam]],StatsRegularSeason20242025!$A$2:$A$33,0),3),1,0)</f>
        <v>0</v>
      </c>
      <c r="V236" s="2">
        <f>IF(Table2[[#This Row],[InterConf]]=1,IF(Table2[[#This Row],[InterDiv]]=0, 1, 0), 0)</f>
        <v>0</v>
      </c>
      <c r="W236" s="2">
        <f>IF(INDEX(StatsRegularSeason20242025!$A$2:$C$33,MATCH(Table2[[#This Row],[AwayTeam]],StatsRegularSeason20242025!$A$2:$A$33,0),2)&lt;&gt;INDEX(StatsRegularSeason20242025!$A$2:$C$33,MATCH(Table2[[#This Row],[HomeTeam]],StatsRegularSeason20242025!$A$2:$A$33,0),2),1,0)</f>
        <v>1</v>
      </c>
      <c r="X236" s="2"/>
      <c r="Y236" s="2"/>
      <c r="Z236" s="2">
        <f>IF(AND(Table2[[#This Row],[GameIsOver]]=1,Table2[[#This Row],[ActualHomeScore]]*Table2[[#This Row],[ActualAwayScore]]=0), 1,0)</f>
        <v>0</v>
      </c>
      <c r="AA236" s="2">
        <f>IF(Table2[[#This Row],[GameIsOver]]=0,0, IF(Table2[[#This Row],[ActualWinner]]=Table2[[#This Row],[AwayTeam]], 2, IF(OR(Table2[[#This Row],[ActualResult]]="OT", Table2[[#This Row],[ActualResult]]="SO"), 1, 0)))</f>
        <v>0</v>
      </c>
      <c r="AB236" s="2">
        <f>IF(Table2[[#This Row],[GameIsOver]]= 0, 0, IF(Table2[[#This Row],[ActualWinner]]=Table2[[#This Row],[HomeTeam]], 2, IF(OR(Table2[[#This Row],[ActualResult]]="OT", Table2[[#This Row],[ActualResult]]="SO"), 1, 0)))</f>
        <v>2</v>
      </c>
      <c r="AC236" s="33">
        <f>(($AR$11)*IF(Table2[[#This Row],[CorrectWinnerPrediction]]="Y", 1, 0))+(($AR$12)*IF(Table2[[#This Row],[CorrectAwayScorePrediction]]="Y", 1, 0))+(($AR$13)*IF(Table2[[#This Row],[CorrectHomeScorePrediction]]="Y", 1, 0))</f>
        <v>0</v>
      </c>
      <c r="AD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6" s="4" t="str">
        <f>IF(WEEKDAY(Table2[[#This Row],[GameDate]])=1,"SUN",IF(WEEKDAY(Table2[[#This Row],[GameDate]])=2,"MON",IF(WEEKDAY(Table2[[#This Row],[GameDate]])=3,"TUE",IF(WEEKDAY(Table2[[#This Row],[GameDate]])=4,"WED",IF(WEEKDAY(Table2[[#This Row],[GameDate]])=5,"THU",IF(WEEKDAY(Table2[[#This Row],[GameDate]])=6,"FRI", "SAT"))))))</f>
        <v>SAT</v>
      </c>
      <c r="AF236" s="2">
        <f>Table2[[#This Row],[ActualAwayScore]]-Table2[[#This Row],[PredictedAwayScore]]</f>
        <v>-4</v>
      </c>
      <c r="AG236" s="2">
        <f>Table2[[#This Row],[ActualHomeScore]]-Table2[[#This Row],[PredictedHomeScore]]</f>
        <v>1</v>
      </c>
      <c r="AH236" s="2">
        <f t="shared" si="18"/>
        <v>0</v>
      </c>
      <c r="AI236" s="2">
        <f t="shared" si="19"/>
        <v>2</v>
      </c>
    </row>
    <row r="237" spans="1:35" x14ac:dyDescent="0.25">
      <c r="A237" s="5">
        <v>45604</v>
      </c>
      <c r="B237" s="5">
        <v>45605</v>
      </c>
      <c r="C237" s="8" t="s">
        <v>347</v>
      </c>
      <c r="D237" s="3" t="s">
        <v>23</v>
      </c>
      <c r="E237" s="3" t="s">
        <v>25</v>
      </c>
      <c r="F237" s="3">
        <v>5</v>
      </c>
      <c r="G237" s="3">
        <v>3</v>
      </c>
      <c r="H237" s="3" t="str">
        <f t="shared" si="15"/>
        <v>EDM</v>
      </c>
      <c r="I237" s="3" t="s">
        <v>40</v>
      </c>
      <c r="J237" s="3">
        <v>7</v>
      </c>
      <c r="K237" s="3">
        <v>3</v>
      </c>
      <c r="L237" s="2" t="str">
        <f t="shared" si="16"/>
        <v>EDM</v>
      </c>
      <c r="M237" s="3" t="s">
        <v>40</v>
      </c>
      <c r="N237" s="3">
        <f>IF(ISBLANK(Table2[[#This Row],[ActualResult]]), 0, 1)</f>
        <v>1</v>
      </c>
      <c r="O237" s="3" t="str">
        <f>IF(ISBLANK(Table2[[#This Row],[ActualResult]]), "_", IF(Table2[[#This Row],[ActualWinner]]=Table2[[#This Row],[PredictedWinner]], "Y", "N"))</f>
        <v>Y</v>
      </c>
      <c r="P237" s="3" t="str">
        <f>IF(Table2[[#This Row],[ActualAwayScore]]&gt;Table2[[#This Row],[PredictedAwayScore]], "N", IF(ISBLANK(Table2[[#This Row],[ActualResult]]), "_", IF(Table2[[#This Row],[ActualAwayScore]]=Table2[[#This Row],[PredictedAwayScore]], "Y", "N")))</f>
        <v>N</v>
      </c>
      <c r="Q237" s="3" t="str">
        <f>IF(Table2[[#This Row],[ActualHomeScore]]&gt;Table2[[#This Row],[PredictedHomeScore]],"N", IF(ISBLANK(Table2[[#This Row],[ActualResult]]), "_", IF(Table2[[#This Row],[ActualHomeScore]]=Table2[[#This Row],[PredictedHomeScore]], "Y", "N")))</f>
        <v>Y</v>
      </c>
      <c r="R237" s="2">
        <v>1</v>
      </c>
      <c r="S237" s="2" t="str">
        <f t="shared" si="17"/>
        <v>VAN</v>
      </c>
      <c r="T237" s="2">
        <f>IF(INDEX(StatsRegularSeason20242025!$A$2:$C$33,MATCH(Table2[[#This Row],[AwayTeam]],StatsRegularSeason20242025!$A$2:$A$33,0),2)=INDEX(StatsRegularSeason20242025!$A$2:$C$33,MATCH(Table2[[#This Row],[HomeTeam]],StatsRegularSeason20242025!$A$2:$A$33,0),2),1,0)</f>
        <v>1</v>
      </c>
      <c r="U237" s="2">
        <f>IF(INDEX(StatsRegularSeason20242025!$A$2:$C$33,MATCH(Table2[[#This Row],[AwayTeam]],StatsRegularSeason20242025!$A$2:$A$33,0),3)=INDEX(StatsRegularSeason20242025!$A$2:$C$33,MATCH(Table2[[#This Row],[HomeTeam]],StatsRegularSeason20242025!$A$2:$A$33,0),3),1,0)</f>
        <v>1</v>
      </c>
      <c r="V237" s="2">
        <f>IF(Table2[[#This Row],[InterConf]]=1,IF(Table2[[#This Row],[InterDiv]]=0, 1, 0), 0)</f>
        <v>0</v>
      </c>
      <c r="W237" s="2">
        <f>IF(INDEX(StatsRegularSeason20242025!$A$2:$C$33,MATCH(Table2[[#This Row],[AwayTeam]],StatsRegularSeason20242025!$A$2:$A$33,0),2)&lt;&gt;INDEX(StatsRegularSeason20242025!$A$2:$C$33,MATCH(Table2[[#This Row],[HomeTeam]],StatsRegularSeason20242025!$A$2:$A$33,0),2),1,0)</f>
        <v>0</v>
      </c>
      <c r="X237" s="2"/>
      <c r="Y237" s="2"/>
      <c r="Z237" s="2">
        <f>IF(AND(Table2[[#This Row],[GameIsOver]]=1,Table2[[#This Row],[ActualHomeScore]]*Table2[[#This Row],[ActualAwayScore]]=0), 1,0)</f>
        <v>0</v>
      </c>
      <c r="AA237" s="2">
        <f>IF(Table2[[#This Row],[GameIsOver]]=0,0, IF(Table2[[#This Row],[ActualWinner]]=Table2[[#This Row],[AwayTeam]], 2, IF(OR(Table2[[#This Row],[ActualResult]]="OT", Table2[[#This Row],[ActualResult]]="SO"), 1, 0)))</f>
        <v>2</v>
      </c>
      <c r="AB237" s="2">
        <f>IF(Table2[[#This Row],[GameIsOver]]= 0, 0, IF(Table2[[#This Row],[ActualWinner]]=Table2[[#This Row],[HomeTeam]], 2, IF(OR(Table2[[#This Row],[ActualResult]]="OT", Table2[[#This Row],[ActualResult]]="SO"), 1, 0)))</f>
        <v>0</v>
      </c>
      <c r="AC237" s="33">
        <f>(($AR$11)*IF(Table2[[#This Row],[CorrectWinnerPrediction]]="Y", 1, 0))+(($AR$12)*IF(Table2[[#This Row],[CorrectAwayScorePrediction]]="Y", 1, 0))+(($AR$13)*IF(Table2[[#This Row],[CorrectHomeScorePrediction]]="Y", 1, 0))</f>
        <v>0.9</v>
      </c>
      <c r="AD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37" s="5" t="str">
        <f>IF(WEEKDAY(Table2[[#This Row],[GameDate]])=1,"SUN",IF(WEEKDAY(Table2[[#This Row],[GameDate]])=2,"MON",IF(WEEKDAY(Table2[[#This Row],[GameDate]])=3,"TUE",IF(WEEKDAY(Table2[[#This Row],[GameDate]])=4,"WED",IF(WEEKDAY(Table2[[#This Row],[GameDate]])=5,"THU",IF(WEEKDAY(Table2[[#This Row],[GameDate]])=6,"FRI", "SAT"))))))</f>
        <v>SAT</v>
      </c>
      <c r="AF237" s="2">
        <f>Table2[[#This Row],[ActualAwayScore]]-Table2[[#This Row],[PredictedAwayScore]]</f>
        <v>2</v>
      </c>
      <c r="AG237" s="2">
        <f>Table2[[#This Row],[ActualHomeScore]]-Table2[[#This Row],[PredictedHomeScore]]</f>
        <v>0</v>
      </c>
      <c r="AH237" s="2">
        <f t="shared" si="18"/>
        <v>0</v>
      </c>
      <c r="AI237" s="2">
        <f t="shared" si="19"/>
        <v>2</v>
      </c>
    </row>
    <row r="238" spans="1:35" x14ac:dyDescent="0.25">
      <c r="A238" s="4">
        <v>45604</v>
      </c>
      <c r="B238" s="4">
        <v>45606</v>
      </c>
      <c r="C238" s="7" t="s">
        <v>348</v>
      </c>
      <c r="D238" s="2" t="s">
        <v>38</v>
      </c>
      <c r="E238" s="2" t="s">
        <v>32</v>
      </c>
      <c r="F238" s="2">
        <v>2</v>
      </c>
      <c r="G238" s="2">
        <v>5</v>
      </c>
      <c r="H238" s="2" t="str">
        <f t="shared" si="15"/>
        <v>NJD</v>
      </c>
      <c r="I238" s="2" t="s">
        <v>40</v>
      </c>
      <c r="J238" s="2">
        <v>1</v>
      </c>
      <c r="K238" s="2">
        <v>0</v>
      </c>
      <c r="L238" s="13" t="str">
        <f t="shared" si="16"/>
        <v>SJS</v>
      </c>
      <c r="M238" s="2" t="s">
        <v>40</v>
      </c>
      <c r="N238" s="2">
        <f>IF(ISBLANK(Table2[[#This Row],[ActualResult]]), 0, 1)</f>
        <v>1</v>
      </c>
      <c r="O238" s="2" t="str">
        <f>IF(ISBLANK(Table2[[#This Row],[ActualResult]]), "_", IF(Table2[[#This Row],[ActualWinner]]=Table2[[#This Row],[PredictedWinner]], "Y", "N"))</f>
        <v>N</v>
      </c>
      <c r="P238" s="2" t="str">
        <f>IF(Table2[[#This Row],[ActualAwayScore]]&gt;Table2[[#This Row],[PredictedAwayScore]], "N", IF(ISBLANK(Table2[[#This Row],[ActualResult]]), "_", IF(Table2[[#This Row],[ActualAwayScore]]=Table2[[#This Row],[PredictedAwayScore]], "Y", "N")))</f>
        <v>N</v>
      </c>
      <c r="Q238" s="2" t="str">
        <f>IF(Table2[[#This Row],[ActualHomeScore]]&gt;Table2[[#This Row],[PredictedHomeScore]],"N", IF(ISBLANK(Table2[[#This Row],[ActualResult]]), "_", IF(Table2[[#This Row],[ActualHomeScore]]=Table2[[#This Row],[PredictedHomeScore]], "Y", "N")))</f>
        <v>N</v>
      </c>
      <c r="R238" s="2">
        <v>1</v>
      </c>
      <c r="S238" s="2" t="str">
        <f t="shared" si="17"/>
        <v>NJD</v>
      </c>
      <c r="T238" s="2">
        <f>IF(INDEX(StatsRegularSeason20242025!$A$2:$C$33,MATCH(Table2[[#This Row],[AwayTeam]],StatsRegularSeason20242025!$A$2:$A$33,0),2)=INDEX(StatsRegularSeason20242025!$A$2:$C$33,MATCH(Table2[[#This Row],[HomeTeam]],StatsRegularSeason20242025!$A$2:$A$33,0),2),1,0)</f>
        <v>0</v>
      </c>
      <c r="U238" s="2">
        <f>IF(INDEX(StatsRegularSeason20242025!$A$2:$C$33,MATCH(Table2[[#This Row],[AwayTeam]],StatsRegularSeason20242025!$A$2:$A$33,0),3)=INDEX(StatsRegularSeason20242025!$A$2:$C$33,MATCH(Table2[[#This Row],[HomeTeam]],StatsRegularSeason20242025!$A$2:$A$33,0),3),1,0)</f>
        <v>0</v>
      </c>
      <c r="V238" s="2">
        <f>IF(Table2[[#This Row],[InterConf]]=1,IF(Table2[[#This Row],[InterDiv]]=0, 1, 0), 0)</f>
        <v>0</v>
      </c>
      <c r="W238" s="2">
        <f>IF(INDEX(StatsRegularSeason20242025!$A$2:$C$33,MATCH(Table2[[#This Row],[AwayTeam]],StatsRegularSeason20242025!$A$2:$A$33,0),2)&lt;&gt;INDEX(StatsRegularSeason20242025!$A$2:$C$33,MATCH(Table2[[#This Row],[HomeTeam]],StatsRegularSeason20242025!$A$2:$A$33,0),2),1,0)</f>
        <v>1</v>
      </c>
      <c r="X238" s="2"/>
      <c r="Y238" s="2"/>
      <c r="Z238" s="2">
        <f>IF(AND(Table2[[#This Row],[GameIsOver]]=1,Table2[[#This Row],[ActualHomeScore]]*Table2[[#This Row],[ActualAwayScore]]=0), 1,0)</f>
        <v>1</v>
      </c>
      <c r="AA238" s="2">
        <f>IF(Table2[[#This Row],[GameIsOver]]=0,0, IF(Table2[[#This Row],[ActualWinner]]=Table2[[#This Row],[AwayTeam]], 2, IF(OR(Table2[[#This Row],[ActualResult]]="OT", Table2[[#This Row],[ActualResult]]="SO"), 1, 0)))</f>
        <v>2</v>
      </c>
      <c r="AB238" s="2">
        <f>IF(Table2[[#This Row],[GameIsOver]]= 0, 0, IF(Table2[[#This Row],[ActualWinner]]=Table2[[#This Row],[HomeTeam]], 2, IF(OR(Table2[[#This Row],[ActualResult]]="OT", Table2[[#This Row],[ActualResult]]="SO"), 1, 0)))</f>
        <v>0</v>
      </c>
      <c r="AC238" s="33">
        <f>(($AR$11)*IF(Table2[[#This Row],[CorrectWinnerPrediction]]="Y", 1, 0))+(($AR$12)*IF(Table2[[#This Row],[CorrectAwayScorePrediction]]="Y", 1, 0))+(($AR$13)*IF(Table2[[#This Row],[CorrectHomeScorePrediction]]="Y", 1, 0))</f>
        <v>0</v>
      </c>
      <c r="AD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38" s="4" t="str">
        <f>IF(WEEKDAY(Table2[[#This Row],[GameDate]])=1,"SUN",IF(WEEKDAY(Table2[[#This Row],[GameDate]])=2,"MON",IF(WEEKDAY(Table2[[#This Row],[GameDate]])=3,"TUE",IF(WEEKDAY(Table2[[#This Row],[GameDate]])=4,"WED",IF(WEEKDAY(Table2[[#This Row],[GameDate]])=5,"THU",IF(WEEKDAY(Table2[[#This Row],[GameDate]])=6,"FRI", "SAT"))))))</f>
        <v>SUN</v>
      </c>
      <c r="AF238" s="2">
        <f>Table2[[#This Row],[ActualAwayScore]]-Table2[[#This Row],[PredictedAwayScore]]</f>
        <v>-1</v>
      </c>
      <c r="AG238" s="2">
        <f>Table2[[#This Row],[ActualHomeScore]]-Table2[[#This Row],[PredictedHomeScore]]</f>
        <v>-5</v>
      </c>
      <c r="AH238" s="2">
        <f t="shared" si="18"/>
        <v>-3</v>
      </c>
      <c r="AI238" s="2">
        <f t="shared" si="19"/>
        <v>-5</v>
      </c>
    </row>
    <row r="239" spans="1:35" x14ac:dyDescent="0.25">
      <c r="A239" s="4">
        <v>45604</v>
      </c>
      <c r="B239" s="4">
        <v>45606</v>
      </c>
      <c r="C239" s="7" t="s">
        <v>349</v>
      </c>
      <c r="D239" s="2" t="s">
        <v>37</v>
      </c>
      <c r="E239" s="2" t="s">
        <v>17</v>
      </c>
      <c r="F239" s="2">
        <v>3</v>
      </c>
      <c r="G239" s="2">
        <v>2</v>
      </c>
      <c r="H239" s="2" t="str">
        <f t="shared" si="15"/>
        <v>MIN</v>
      </c>
      <c r="I239" s="2" t="s">
        <v>77</v>
      </c>
      <c r="J239" s="2">
        <v>1</v>
      </c>
      <c r="K239" s="2">
        <v>2</v>
      </c>
      <c r="L239" s="2" t="str">
        <f t="shared" si="16"/>
        <v>CHI</v>
      </c>
      <c r="M239" s="2" t="s">
        <v>77</v>
      </c>
      <c r="N239" s="2">
        <f>IF(ISBLANK(Table2[[#This Row],[ActualResult]]), 0, 1)</f>
        <v>1</v>
      </c>
      <c r="O239" s="2" t="str">
        <f>IF(ISBLANK(Table2[[#This Row],[ActualResult]]), "_", IF(Table2[[#This Row],[ActualWinner]]=Table2[[#This Row],[PredictedWinner]], "Y", "N"))</f>
        <v>N</v>
      </c>
      <c r="P239" s="2" t="str">
        <f>IF(Table2[[#This Row],[ActualAwayScore]]&gt;Table2[[#This Row],[PredictedAwayScore]], "N", IF(ISBLANK(Table2[[#This Row],[ActualResult]]), "_", IF(Table2[[#This Row],[ActualAwayScore]]=Table2[[#This Row],[PredictedAwayScore]], "Y", "N")))</f>
        <v>N</v>
      </c>
      <c r="Q239" s="2" t="str">
        <f>IF(Table2[[#This Row],[ActualHomeScore]]&gt;Table2[[#This Row],[PredictedHomeScore]],"N", IF(ISBLANK(Table2[[#This Row],[ActualResult]]), "_", IF(Table2[[#This Row],[ActualHomeScore]]=Table2[[#This Row],[PredictedHomeScore]], "Y", "N")))</f>
        <v>Y</v>
      </c>
      <c r="R239" s="2">
        <v>1</v>
      </c>
      <c r="S239" s="2" t="str">
        <f t="shared" si="17"/>
        <v>MIN</v>
      </c>
      <c r="T239" s="2">
        <f>IF(INDEX(StatsRegularSeason20242025!$A$2:$C$33,MATCH(Table2[[#This Row],[AwayTeam]],StatsRegularSeason20242025!$A$2:$A$33,0),2)=INDEX(StatsRegularSeason20242025!$A$2:$C$33,MATCH(Table2[[#This Row],[HomeTeam]],StatsRegularSeason20242025!$A$2:$A$33,0),2),1,0)</f>
        <v>1</v>
      </c>
      <c r="U239" s="2">
        <f>IF(INDEX(StatsRegularSeason20242025!$A$2:$C$33,MATCH(Table2[[#This Row],[AwayTeam]],StatsRegularSeason20242025!$A$2:$A$33,0),3)=INDEX(StatsRegularSeason20242025!$A$2:$C$33,MATCH(Table2[[#This Row],[HomeTeam]],StatsRegularSeason20242025!$A$2:$A$33,0),3),1,0)</f>
        <v>1</v>
      </c>
      <c r="V239" s="2">
        <f>IF(Table2[[#This Row],[InterConf]]=1,IF(Table2[[#This Row],[InterDiv]]=0, 1, 0), 0)</f>
        <v>0</v>
      </c>
      <c r="W239" s="2">
        <f>IF(INDEX(StatsRegularSeason20242025!$A$2:$C$33,MATCH(Table2[[#This Row],[AwayTeam]],StatsRegularSeason20242025!$A$2:$A$33,0),2)&lt;&gt;INDEX(StatsRegularSeason20242025!$A$2:$C$33,MATCH(Table2[[#This Row],[HomeTeam]],StatsRegularSeason20242025!$A$2:$A$33,0),2),1,0)</f>
        <v>0</v>
      </c>
      <c r="X239" s="2" t="s">
        <v>1790</v>
      </c>
      <c r="Y239" s="2"/>
      <c r="Z239" s="2">
        <f>IF(AND(Table2[[#This Row],[GameIsOver]]=1,Table2[[#This Row],[ActualHomeScore]]*Table2[[#This Row],[ActualAwayScore]]=0), 1,0)</f>
        <v>0</v>
      </c>
      <c r="AA239" s="2">
        <f>IF(Table2[[#This Row],[GameIsOver]]=0,0, IF(Table2[[#This Row],[ActualWinner]]=Table2[[#This Row],[AwayTeam]], 2, IF(OR(Table2[[#This Row],[ActualResult]]="OT", Table2[[#This Row],[ActualResult]]="SO"), 1, 0)))</f>
        <v>1</v>
      </c>
      <c r="AB239" s="2">
        <f>IF(Table2[[#This Row],[GameIsOver]]= 0, 0, IF(Table2[[#This Row],[ActualWinner]]=Table2[[#This Row],[HomeTeam]], 2, IF(OR(Table2[[#This Row],[ActualResult]]="OT", Table2[[#This Row],[ActualResult]]="SO"), 1, 0)))</f>
        <v>2</v>
      </c>
      <c r="AC239" s="33">
        <f>(($AR$11)*IF(Table2[[#This Row],[CorrectWinnerPrediction]]="Y", 1, 0))+(($AR$12)*IF(Table2[[#This Row],[CorrectAwayScorePrediction]]="Y", 1, 0))+(($AR$13)*IF(Table2[[#This Row],[CorrectHomeScorePrediction]]="Y", 1, 0))</f>
        <v>0.1</v>
      </c>
      <c r="AD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39" s="4" t="str">
        <f>IF(WEEKDAY(Table2[[#This Row],[GameDate]])=1,"SUN",IF(WEEKDAY(Table2[[#This Row],[GameDate]])=2,"MON",IF(WEEKDAY(Table2[[#This Row],[GameDate]])=3,"TUE",IF(WEEKDAY(Table2[[#This Row],[GameDate]])=4,"WED",IF(WEEKDAY(Table2[[#This Row],[GameDate]])=5,"THU",IF(WEEKDAY(Table2[[#This Row],[GameDate]])=6,"FRI", "SAT"))))))</f>
        <v>SUN</v>
      </c>
      <c r="AF239" s="2">
        <f>Table2[[#This Row],[ActualAwayScore]]-Table2[[#This Row],[PredictedAwayScore]]</f>
        <v>-2</v>
      </c>
      <c r="AG239" s="2">
        <f>Table2[[#This Row],[ActualHomeScore]]-Table2[[#This Row],[PredictedHomeScore]]</f>
        <v>0</v>
      </c>
      <c r="AH239" s="2">
        <f t="shared" si="18"/>
        <v>-3</v>
      </c>
      <c r="AI239" s="2">
        <f t="shared" si="19"/>
        <v>-5</v>
      </c>
    </row>
    <row r="240" spans="1:35" x14ac:dyDescent="0.25">
      <c r="A240" s="5">
        <v>45604</v>
      </c>
      <c r="B240" s="5">
        <v>45606</v>
      </c>
      <c r="C240" s="8" t="s">
        <v>350</v>
      </c>
      <c r="D240" s="3" t="s">
        <v>36</v>
      </c>
      <c r="E240" s="3" t="s">
        <v>47</v>
      </c>
      <c r="F240" s="3">
        <v>2</v>
      </c>
      <c r="G240" s="3">
        <v>4</v>
      </c>
      <c r="H240" s="3" t="str">
        <f t="shared" si="15"/>
        <v>ANA</v>
      </c>
      <c r="I240" s="3" t="s">
        <v>40</v>
      </c>
      <c r="J240" s="3">
        <v>2</v>
      </c>
      <c r="K240" s="3">
        <v>4</v>
      </c>
      <c r="L240" s="3" t="str">
        <f t="shared" si="16"/>
        <v>ANA</v>
      </c>
      <c r="M240" s="3" t="s">
        <v>40</v>
      </c>
      <c r="N240" s="3">
        <f>IF(ISBLANK(Table2[[#This Row],[ActualResult]]), 0, 1)</f>
        <v>1</v>
      </c>
      <c r="O240" s="3" t="str">
        <f>IF(ISBLANK(Table2[[#This Row],[ActualResult]]), "_", IF(Table2[[#This Row],[ActualWinner]]=Table2[[#This Row],[PredictedWinner]], "Y", "N"))</f>
        <v>Y</v>
      </c>
      <c r="P240" s="3" t="str">
        <f>IF(Table2[[#This Row],[ActualAwayScore]]&gt;Table2[[#This Row],[PredictedAwayScore]], "N", IF(ISBLANK(Table2[[#This Row],[ActualResult]]), "_", IF(Table2[[#This Row],[ActualAwayScore]]=Table2[[#This Row],[PredictedAwayScore]], "Y", "N")))</f>
        <v>Y</v>
      </c>
      <c r="Q240" s="3" t="str">
        <f>IF(Table2[[#This Row],[ActualHomeScore]]&gt;Table2[[#This Row],[PredictedHomeScore]],"N", IF(ISBLANK(Table2[[#This Row],[ActualResult]]), "_", IF(Table2[[#This Row],[ActualHomeScore]]=Table2[[#This Row],[PredictedHomeScore]], "Y", "N")))</f>
        <v>Y</v>
      </c>
      <c r="R240" s="2">
        <v>0</v>
      </c>
      <c r="S240" s="2" t="str">
        <f t="shared" si="17"/>
        <v>CBJ</v>
      </c>
      <c r="T240" s="2">
        <f>IF(INDEX(StatsRegularSeason20242025!$A$2:$C$33,MATCH(Table2[[#This Row],[AwayTeam]],StatsRegularSeason20242025!$A$2:$A$33,0),2)=INDEX(StatsRegularSeason20242025!$A$2:$C$33,MATCH(Table2[[#This Row],[HomeTeam]],StatsRegularSeason20242025!$A$2:$A$33,0),2),1,0)</f>
        <v>0</v>
      </c>
      <c r="U240" s="2">
        <f>IF(INDEX(StatsRegularSeason20242025!$A$2:$C$33,MATCH(Table2[[#This Row],[AwayTeam]],StatsRegularSeason20242025!$A$2:$A$33,0),3)=INDEX(StatsRegularSeason20242025!$A$2:$C$33,MATCH(Table2[[#This Row],[HomeTeam]],StatsRegularSeason20242025!$A$2:$A$33,0),3),1,0)</f>
        <v>0</v>
      </c>
      <c r="V240" s="2">
        <f>IF(Table2[[#This Row],[InterConf]]=1,IF(Table2[[#This Row],[InterDiv]]=0, 1, 0), 0)</f>
        <v>0</v>
      </c>
      <c r="W240" s="2">
        <f>IF(INDEX(StatsRegularSeason20242025!$A$2:$C$33,MATCH(Table2[[#This Row],[AwayTeam]],StatsRegularSeason20242025!$A$2:$A$33,0),2)&lt;&gt;INDEX(StatsRegularSeason20242025!$A$2:$C$33,MATCH(Table2[[#This Row],[HomeTeam]],StatsRegularSeason20242025!$A$2:$A$33,0),2),1,0)</f>
        <v>1</v>
      </c>
      <c r="X240" s="2"/>
      <c r="Y240" s="2"/>
      <c r="Z240" s="2">
        <f>IF(AND(Table2[[#This Row],[GameIsOver]]=1,Table2[[#This Row],[ActualHomeScore]]*Table2[[#This Row],[ActualAwayScore]]=0), 1,0)</f>
        <v>0</v>
      </c>
      <c r="AA240" s="2">
        <f>IF(Table2[[#This Row],[GameIsOver]]=0,0, IF(Table2[[#This Row],[ActualWinner]]=Table2[[#This Row],[AwayTeam]], 2, IF(OR(Table2[[#This Row],[ActualResult]]="OT", Table2[[#This Row],[ActualResult]]="SO"), 1, 0)))</f>
        <v>0</v>
      </c>
      <c r="AB240" s="2">
        <f>IF(Table2[[#This Row],[GameIsOver]]= 0, 0, IF(Table2[[#This Row],[ActualWinner]]=Table2[[#This Row],[HomeTeam]], 2, IF(OR(Table2[[#This Row],[ActualResult]]="OT", Table2[[#This Row],[ActualResult]]="SO"), 1, 0)))</f>
        <v>2</v>
      </c>
      <c r="AC240" s="33">
        <f>(($AR$11)*IF(Table2[[#This Row],[CorrectWinnerPrediction]]="Y", 1, 0))+(($AR$12)*IF(Table2[[#This Row],[CorrectAwayScorePrediction]]="Y", 1, 0))+(($AR$13)*IF(Table2[[#This Row],[CorrectHomeScorePrediction]]="Y", 1, 0))</f>
        <v>1</v>
      </c>
      <c r="AD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40" s="5" t="str">
        <f>IF(WEEKDAY(Table2[[#This Row],[GameDate]])=1,"SUN",IF(WEEKDAY(Table2[[#This Row],[GameDate]])=2,"MON",IF(WEEKDAY(Table2[[#This Row],[GameDate]])=3,"TUE",IF(WEEKDAY(Table2[[#This Row],[GameDate]])=4,"WED",IF(WEEKDAY(Table2[[#This Row],[GameDate]])=5,"THU",IF(WEEKDAY(Table2[[#This Row],[GameDate]])=6,"FRI", "SAT"))))))</f>
        <v>SUN</v>
      </c>
      <c r="AF240" s="2">
        <f>Table2[[#This Row],[ActualAwayScore]]-Table2[[#This Row],[PredictedAwayScore]]</f>
        <v>0</v>
      </c>
      <c r="AG240" s="2">
        <f>Table2[[#This Row],[ActualHomeScore]]-Table2[[#This Row],[PredictedHomeScore]]</f>
        <v>0</v>
      </c>
      <c r="AH240" s="2">
        <f t="shared" si="18"/>
        <v>-3</v>
      </c>
      <c r="AI240" s="2">
        <f t="shared" si="19"/>
        <v>-5</v>
      </c>
    </row>
    <row r="241" spans="1:35" x14ac:dyDescent="0.25">
      <c r="A241" s="4">
        <v>45604</v>
      </c>
      <c r="B241" s="4">
        <v>45607</v>
      </c>
      <c r="C241" s="7" t="s">
        <v>351</v>
      </c>
      <c r="D241" s="2" t="s">
        <v>19</v>
      </c>
      <c r="E241" s="2" t="s">
        <v>29</v>
      </c>
      <c r="F241" s="2">
        <v>3</v>
      </c>
      <c r="G241" s="2">
        <v>4</v>
      </c>
      <c r="H241" s="2" t="str">
        <f t="shared" si="15"/>
        <v>BUF</v>
      </c>
      <c r="I241" s="2" t="s">
        <v>39</v>
      </c>
      <c r="J241" s="2">
        <v>7</v>
      </c>
      <c r="K241" s="2">
        <v>5</v>
      </c>
      <c r="L241" s="2" t="str">
        <f t="shared" si="16"/>
        <v>MTL</v>
      </c>
      <c r="M241" s="2" t="s">
        <v>40</v>
      </c>
      <c r="N241" s="2">
        <f>IF(ISBLANK(Table2[[#This Row],[ActualResult]]), 0, 1)</f>
        <v>1</v>
      </c>
      <c r="O241" s="2" t="str">
        <f>IF(ISBLANK(Table2[[#This Row],[ActualResult]]), "_", IF(Table2[[#This Row],[ActualWinner]]=Table2[[#This Row],[PredictedWinner]], "Y", "N"))</f>
        <v>N</v>
      </c>
      <c r="P241" s="2" t="str">
        <f>IF(Table2[[#This Row],[ActualAwayScore]]&gt;Table2[[#This Row],[PredictedAwayScore]], "N", IF(ISBLANK(Table2[[#This Row],[ActualResult]]), "_", IF(Table2[[#This Row],[ActualAwayScore]]=Table2[[#This Row],[PredictedAwayScore]], "Y", "N")))</f>
        <v>N</v>
      </c>
      <c r="Q241" s="2" t="str">
        <f>IF(Table2[[#This Row],[ActualHomeScore]]&gt;Table2[[#This Row],[PredictedHomeScore]],"N", IF(ISBLANK(Table2[[#This Row],[ActualResult]]), "_", IF(Table2[[#This Row],[ActualHomeScore]]=Table2[[#This Row],[PredictedHomeScore]], "Y", "N")))</f>
        <v>N</v>
      </c>
      <c r="R241" s="2">
        <v>0</v>
      </c>
      <c r="S241" s="2" t="str">
        <f t="shared" si="17"/>
        <v>BUF</v>
      </c>
      <c r="T241" s="2">
        <f>IF(INDEX(StatsRegularSeason20242025!$A$2:$C$33,MATCH(Table2[[#This Row],[AwayTeam]],StatsRegularSeason20242025!$A$2:$A$33,0),2)=INDEX(StatsRegularSeason20242025!$A$2:$C$33,MATCH(Table2[[#This Row],[HomeTeam]],StatsRegularSeason20242025!$A$2:$A$33,0),2),1,0)</f>
        <v>1</v>
      </c>
      <c r="U241" s="2">
        <f>IF(INDEX(StatsRegularSeason20242025!$A$2:$C$33,MATCH(Table2[[#This Row],[AwayTeam]],StatsRegularSeason20242025!$A$2:$A$33,0),3)=INDEX(StatsRegularSeason20242025!$A$2:$C$33,MATCH(Table2[[#This Row],[HomeTeam]],StatsRegularSeason20242025!$A$2:$A$33,0),3),1,0)</f>
        <v>1</v>
      </c>
      <c r="V241" s="2">
        <f>IF(Table2[[#This Row],[InterConf]]=1,IF(Table2[[#This Row],[InterDiv]]=0, 1, 0), 0)</f>
        <v>0</v>
      </c>
      <c r="W241" s="2">
        <f>IF(INDEX(StatsRegularSeason20242025!$A$2:$C$33,MATCH(Table2[[#This Row],[AwayTeam]],StatsRegularSeason20242025!$A$2:$A$33,0),2)&lt;&gt;INDEX(StatsRegularSeason20242025!$A$2:$C$33,MATCH(Table2[[#This Row],[HomeTeam]],StatsRegularSeason20242025!$A$2:$A$33,0),2),1,0)</f>
        <v>0</v>
      </c>
      <c r="X241" s="2"/>
      <c r="Y241" s="2" t="s">
        <v>1780</v>
      </c>
      <c r="Z241" s="2">
        <f>IF(AND(Table2[[#This Row],[GameIsOver]]=1,Table2[[#This Row],[ActualHomeScore]]*Table2[[#This Row],[ActualAwayScore]]=0), 1,0)</f>
        <v>0</v>
      </c>
      <c r="AA241" s="2">
        <f>IF(Table2[[#This Row],[GameIsOver]]=0,0, IF(Table2[[#This Row],[ActualWinner]]=Table2[[#This Row],[AwayTeam]], 2, IF(OR(Table2[[#This Row],[ActualResult]]="OT", Table2[[#This Row],[ActualResult]]="SO"), 1, 0)))</f>
        <v>2</v>
      </c>
      <c r="AB241" s="2">
        <f>IF(Table2[[#This Row],[GameIsOver]]= 0, 0, IF(Table2[[#This Row],[ActualWinner]]=Table2[[#This Row],[HomeTeam]], 2, IF(OR(Table2[[#This Row],[ActualResult]]="OT", Table2[[#This Row],[ActualResult]]="SO"), 1, 0)))</f>
        <v>0</v>
      </c>
      <c r="AC241" s="33">
        <f>(($AR$11)*IF(Table2[[#This Row],[CorrectWinnerPrediction]]="Y", 1, 0))+(($AR$12)*IF(Table2[[#This Row],[CorrectAwayScorePrediction]]="Y", 1, 0))+(($AR$13)*IF(Table2[[#This Row],[CorrectHomeScorePrediction]]="Y", 1, 0))</f>
        <v>0</v>
      </c>
      <c r="AD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1" s="4" t="str">
        <f>IF(WEEKDAY(Table2[[#This Row],[GameDate]])=1,"SUN",IF(WEEKDAY(Table2[[#This Row],[GameDate]])=2,"MON",IF(WEEKDAY(Table2[[#This Row],[GameDate]])=3,"TUE",IF(WEEKDAY(Table2[[#This Row],[GameDate]])=4,"WED",IF(WEEKDAY(Table2[[#This Row],[GameDate]])=5,"THU",IF(WEEKDAY(Table2[[#This Row],[GameDate]])=6,"FRI", "SAT"))))))</f>
        <v>MON</v>
      </c>
      <c r="AF241" s="2">
        <f>Table2[[#This Row],[ActualAwayScore]]-Table2[[#This Row],[PredictedAwayScore]]</f>
        <v>4</v>
      </c>
      <c r="AG241" s="2">
        <f>Table2[[#This Row],[ActualHomeScore]]-Table2[[#This Row],[PredictedHomeScore]]</f>
        <v>1</v>
      </c>
      <c r="AH241" s="2">
        <f t="shared" si="18"/>
        <v>8</v>
      </c>
      <c r="AI241" s="2">
        <f t="shared" si="19"/>
        <v>-5</v>
      </c>
    </row>
    <row r="242" spans="1:35" x14ac:dyDescent="0.25">
      <c r="A242" s="4">
        <v>45604</v>
      </c>
      <c r="B242" s="4">
        <v>45607</v>
      </c>
      <c r="C242" s="7" t="s">
        <v>352</v>
      </c>
      <c r="D242" s="2" t="s">
        <v>38</v>
      </c>
      <c r="E242" s="2" t="s">
        <v>45</v>
      </c>
      <c r="F242" s="2">
        <v>2</v>
      </c>
      <c r="G242" s="2">
        <v>4</v>
      </c>
      <c r="H242" s="2" t="str">
        <f t="shared" si="15"/>
        <v>PHI</v>
      </c>
      <c r="I242" s="2" t="s">
        <v>40</v>
      </c>
      <c r="J242" s="2">
        <v>3</v>
      </c>
      <c r="K242" s="2">
        <v>4</v>
      </c>
      <c r="L242" s="2" t="str">
        <f t="shared" si="16"/>
        <v>PHI</v>
      </c>
      <c r="M242" s="2" t="s">
        <v>39</v>
      </c>
      <c r="N242" s="2">
        <f>IF(ISBLANK(Table2[[#This Row],[ActualResult]]), 0, 1)</f>
        <v>1</v>
      </c>
      <c r="O242" s="2" t="str">
        <f>IF(ISBLANK(Table2[[#This Row],[ActualResult]]), "_", IF(Table2[[#This Row],[ActualWinner]]=Table2[[#This Row],[PredictedWinner]], "Y", "N"))</f>
        <v>Y</v>
      </c>
      <c r="P242" s="2" t="str">
        <f>IF(Table2[[#This Row],[ActualAwayScore]]&gt;Table2[[#This Row],[PredictedAwayScore]], "N", IF(ISBLANK(Table2[[#This Row],[ActualResult]]), "_", IF(Table2[[#This Row],[ActualAwayScore]]=Table2[[#This Row],[PredictedAwayScore]], "Y", "N")))</f>
        <v>N</v>
      </c>
      <c r="Q242" s="2" t="str">
        <f>IF(Table2[[#This Row],[ActualHomeScore]]&gt;Table2[[#This Row],[PredictedHomeScore]],"N", IF(ISBLANK(Table2[[#This Row],[ActualResult]]), "_", IF(Table2[[#This Row],[ActualHomeScore]]=Table2[[#This Row],[PredictedHomeScore]], "Y", "N")))</f>
        <v>Y</v>
      </c>
      <c r="R242" s="2">
        <v>1</v>
      </c>
      <c r="S242" s="2" t="str">
        <f t="shared" si="17"/>
        <v>SJS</v>
      </c>
      <c r="T242" s="2">
        <f>IF(INDEX(StatsRegularSeason20242025!$A$2:$C$33,MATCH(Table2[[#This Row],[AwayTeam]],StatsRegularSeason20242025!$A$2:$A$33,0),2)=INDEX(StatsRegularSeason20242025!$A$2:$C$33,MATCH(Table2[[#This Row],[HomeTeam]],StatsRegularSeason20242025!$A$2:$A$33,0),2),1,0)</f>
        <v>0</v>
      </c>
      <c r="U242" s="2">
        <f>IF(INDEX(StatsRegularSeason20242025!$A$2:$C$33,MATCH(Table2[[#This Row],[AwayTeam]],StatsRegularSeason20242025!$A$2:$A$33,0),3)=INDEX(StatsRegularSeason20242025!$A$2:$C$33,MATCH(Table2[[#This Row],[HomeTeam]],StatsRegularSeason20242025!$A$2:$A$33,0),3),1,0)</f>
        <v>0</v>
      </c>
      <c r="V242" s="2">
        <f>IF(Table2[[#This Row],[InterConf]]=1,IF(Table2[[#This Row],[InterDiv]]=0, 1, 0), 0)</f>
        <v>0</v>
      </c>
      <c r="W242" s="2">
        <f>IF(INDEX(StatsRegularSeason20242025!$A$2:$C$33,MATCH(Table2[[#This Row],[AwayTeam]],StatsRegularSeason20242025!$A$2:$A$33,0),2)&lt;&gt;INDEX(StatsRegularSeason20242025!$A$2:$C$33,MATCH(Table2[[#This Row],[HomeTeam]],StatsRegularSeason20242025!$A$2:$A$33,0),2),1,0)</f>
        <v>1</v>
      </c>
      <c r="X242" s="2"/>
      <c r="Y242" s="2"/>
      <c r="Z242" s="2">
        <f>IF(AND(Table2[[#This Row],[GameIsOver]]=1,Table2[[#This Row],[ActualHomeScore]]*Table2[[#This Row],[ActualAwayScore]]=0), 1,0)</f>
        <v>0</v>
      </c>
      <c r="AA242" s="2">
        <f>IF(Table2[[#This Row],[GameIsOver]]=0,0, IF(Table2[[#This Row],[ActualWinner]]=Table2[[#This Row],[AwayTeam]], 2, IF(OR(Table2[[#This Row],[ActualResult]]="OT", Table2[[#This Row],[ActualResult]]="SO"), 1, 0)))</f>
        <v>1</v>
      </c>
      <c r="AB242" s="2">
        <f>IF(Table2[[#This Row],[GameIsOver]]= 0, 0, IF(Table2[[#This Row],[ActualWinner]]=Table2[[#This Row],[HomeTeam]], 2, IF(OR(Table2[[#This Row],[ActualResult]]="OT", Table2[[#This Row],[ActualResult]]="SO"), 1, 0)))</f>
        <v>2</v>
      </c>
      <c r="AC242" s="33">
        <f>(($AR$11)*IF(Table2[[#This Row],[CorrectWinnerPrediction]]="Y", 1, 0))+(($AR$12)*IF(Table2[[#This Row],[CorrectAwayScorePrediction]]="Y", 1, 0))+(($AR$13)*IF(Table2[[#This Row],[CorrectHomeScorePrediction]]="Y", 1, 0))</f>
        <v>0.9</v>
      </c>
      <c r="AD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42" s="4" t="str">
        <f>IF(WEEKDAY(Table2[[#This Row],[GameDate]])=1,"SUN",IF(WEEKDAY(Table2[[#This Row],[GameDate]])=2,"MON",IF(WEEKDAY(Table2[[#This Row],[GameDate]])=3,"TUE",IF(WEEKDAY(Table2[[#This Row],[GameDate]])=4,"WED",IF(WEEKDAY(Table2[[#This Row],[GameDate]])=5,"THU",IF(WEEKDAY(Table2[[#This Row],[GameDate]])=6,"FRI", "SAT"))))))</f>
        <v>MON</v>
      </c>
      <c r="AF242" s="2">
        <f>Table2[[#This Row],[ActualAwayScore]]-Table2[[#This Row],[PredictedAwayScore]]</f>
        <v>1</v>
      </c>
      <c r="AG242" s="2">
        <f>Table2[[#This Row],[ActualHomeScore]]-Table2[[#This Row],[PredictedHomeScore]]</f>
        <v>0</v>
      </c>
      <c r="AH242" s="2">
        <f t="shared" si="18"/>
        <v>8</v>
      </c>
      <c r="AI242" s="2">
        <f t="shared" si="19"/>
        <v>-5</v>
      </c>
    </row>
    <row r="243" spans="1:35" x14ac:dyDescent="0.25">
      <c r="A243" s="4">
        <v>45604</v>
      </c>
      <c r="B243" s="4">
        <v>45607</v>
      </c>
      <c r="C243" s="7" t="s">
        <v>353</v>
      </c>
      <c r="D243" s="2" t="s">
        <v>34</v>
      </c>
      <c r="E243" s="2" t="s">
        <v>21</v>
      </c>
      <c r="F243" s="2">
        <v>5</v>
      </c>
      <c r="G243" s="2">
        <v>3</v>
      </c>
      <c r="H243" s="2" t="str">
        <f t="shared" si="15"/>
        <v>DAL</v>
      </c>
      <c r="I243" s="2" t="s">
        <v>40</v>
      </c>
      <c r="J243" s="2">
        <v>7</v>
      </c>
      <c r="K243" s="2">
        <v>1</v>
      </c>
      <c r="L243" s="2" t="str">
        <f t="shared" si="16"/>
        <v>DAL</v>
      </c>
      <c r="M243" s="2" t="s">
        <v>40</v>
      </c>
      <c r="N243" s="2">
        <f>IF(ISBLANK(Table2[[#This Row],[ActualResult]]), 0, 1)</f>
        <v>1</v>
      </c>
      <c r="O243" s="2" t="str">
        <f>IF(ISBLANK(Table2[[#This Row],[ActualResult]]), "_", IF(Table2[[#This Row],[ActualWinner]]=Table2[[#This Row],[PredictedWinner]], "Y", "N"))</f>
        <v>Y</v>
      </c>
      <c r="P243" s="2" t="str">
        <f>IF(Table2[[#This Row],[ActualAwayScore]]&gt;Table2[[#This Row],[PredictedAwayScore]], "N", IF(ISBLANK(Table2[[#This Row],[ActualResult]]), "_", IF(Table2[[#This Row],[ActualAwayScore]]=Table2[[#This Row],[PredictedAwayScore]], "Y", "N")))</f>
        <v>N</v>
      </c>
      <c r="Q243" s="2" t="str">
        <f>IF(Table2[[#This Row],[ActualHomeScore]]&gt;Table2[[#This Row],[PredictedHomeScore]],"N", IF(ISBLANK(Table2[[#This Row],[ActualResult]]), "_", IF(Table2[[#This Row],[ActualHomeScore]]=Table2[[#This Row],[PredictedHomeScore]], "Y", "N")))</f>
        <v>N</v>
      </c>
      <c r="R243" s="2">
        <v>1</v>
      </c>
      <c r="S243" s="2" t="str">
        <f t="shared" si="17"/>
        <v>PIT</v>
      </c>
      <c r="T243" s="2">
        <f>IF(INDEX(StatsRegularSeason20242025!$A$2:$C$33,MATCH(Table2[[#This Row],[AwayTeam]],StatsRegularSeason20242025!$A$2:$A$33,0),2)=INDEX(StatsRegularSeason20242025!$A$2:$C$33,MATCH(Table2[[#This Row],[HomeTeam]],StatsRegularSeason20242025!$A$2:$A$33,0),2),1,0)</f>
        <v>0</v>
      </c>
      <c r="U243" s="2">
        <f>IF(INDEX(StatsRegularSeason20242025!$A$2:$C$33,MATCH(Table2[[#This Row],[AwayTeam]],StatsRegularSeason20242025!$A$2:$A$33,0),3)=INDEX(StatsRegularSeason20242025!$A$2:$C$33,MATCH(Table2[[#This Row],[HomeTeam]],StatsRegularSeason20242025!$A$2:$A$33,0),3),1,0)</f>
        <v>0</v>
      </c>
      <c r="V243" s="2">
        <f>IF(Table2[[#This Row],[InterConf]]=1,IF(Table2[[#This Row],[InterDiv]]=0, 1, 0), 0)</f>
        <v>0</v>
      </c>
      <c r="W243" s="2">
        <f>IF(INDEX(StatsRegularSeason20242025!$A$2:$C$33,MATCH(Table2[[#This Row],[AwayTeam]],StatsRegularSeason20242025!$A$2:$A$33,0),2)&lt;&gt;INDEX(StatsRegularSeason20242025!$A$2:$C$33,MATCH(Table2[[#This Row],[HomeTeam]],StatsRegularSeason20242025!$A$2:$A$33,0),2),1,0)</f>
        <v>1</v>
      </c>
      <c r="X243" s="2"/>
      <c r="Y243" s="2"/>
      <c r="Z243" s="2">
        <f>IF(AND(Table2[[#This Row],[GameIsOver]]=1,Table2[[#This Row],[ActualHomeScore]]*Table2[[#This Row],[ActualAwayScore]]=0), 1,0)</f>
        <v>0</v>
      </c>
      <c r="AA243" s="2">
        <f>IF(Table2[[#This Row],[GameIsOver]]=0,0, IF(Table2[[#This Row],[ActualWinner]]=Table2[[#This Row],[AwayTeam]], 2, IF(OR(Table2[[#This Row],[ActualResult]]="OT", Table2[[#This Row],[ActualResult]]="SO"), 1, 0)))</f>
        <v>2</v>
      </c>
      <c r="AB243" s="2">
        <f>IF(Table2[[#This Row],[GameIsOver]]= 0, 0, IF(Table2[[#This Row],[ActualWinner]]=Table2[[#This Row],[HomeTeam]], 2, IF(OR(Table2[[#This Row],[ActualResult]]="OT", Table2[[#This Row],[ActualResult]]="SO"), 1, 0)))</f>
        <v>0</v>
      </c>
      <c r="AC243" s="33">
        <f>(($AR$11)*IF(Table2[[#This Row],[CorrectWinnerPrediction]]="Y", 1, 0))+(($AR$12)*IF(Table2[[#This Row],[CorrectAwayScorePrediction]]="Y", 1, 0))+(($AR$13)*IF(Table2[[#This Row],[CorrectHomeScorePrediction]]="Y", 1, 0))</f>
        <v>0.8</v>
      </c>
      <c r="AD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3" s="4" t="str">
        <f>IF(WEEKDAY(Table2[[#This Row],[GameDate]])=1,"SUN",IF(WEEKDAY(Table2[[#This Row],[GameDate]])=2,"MON",IF(WEEKDAY(Table2[[#This Row],[GameDate]])=3,"TUE",IF(WEEKDAY(Table2[[#This Row],[GameDate]])=4,"WED",IF(WEEKDAY(Table2[[#This Row],[GameDate]])=5,"THU",IF(WEEKDAY(Table2[[#This Row],[GameDate]])=6,"FRI", "SAT"))))))</f>
        <v>MON</v>
      </c>
      <c r="AF243" s="2">
        <f>Table2[[#This Row],[ActualAwayScore]]-Table2[[#This Row],[PredictedAwayScore]]</f>
        <v>2</v>
      </c>
      <c r="AG243" s="2">
        <f>Table2[[#This Row],[ActualHomeScore]]-Table2[[#This Row],[PredictedHomeScore]]</f>
        <v>-2</v>
      </c>
      <c r="AH243" s="2">
        <f t="shared" si="18"/>
        <v>8</v>
      </c>
      <c r="AI243" s="2">
        <f t="shared" si="19"/>
        <v>-5</v>
      </c>
    </row>
    <row r="244" spans="1:35" x14ac:dyDescent="0.25">
      <c r="A244" s="4">
        <v>45604</v>
      </c>
      <c r="B244" s="4">
        <v>45607</v>
      </c>
      <c r="C244" s="7" t="s">
        <v>354</v>
      </c>
      <c r="D244" s="2" t="s">
        <v>28</v>
      </c>
      <c r="E244" s="2" t="s">
        <v>24</v>
      </c>
      <c r="F244" s="2">
        <v>2</v>
      </c>
      <c r="G244" s="2">
        <v>5</v>
      </c>
      <c r="H244" s="2" t="str">
        <f t="shared" si="15"/>
        <v>CGY</v>
      </c>
      <c r="I244" s="2" t="s">
        <v>40</v>
      </c>
      <c r="J244" s="2">
        <v>1</v>
      </c>
      <c r="K244" s="2">
        <v>3</v>
      </c>
      <c r="L244" s="2" t="str">
        <f t="shared" si="16"/>
        <v>CGY</v>
      </c>
      <c r="M244" s="2" t="s">
        <v>40</v>
      </c>
      <c r="N244" s="2">
        <f>IF(ISBLANK(Table2[[#This Row],[ActualResult]]), 0, 1)</f>
        <v>1</v>
      </c>
      <c r="O244" s="2" t="str">
        <f>IF(ISBLANK(Table2[[#This Row],[ActualResult]]), "_", IF(Table2[[#This Row],[ActualWinner]]=Table2[[#This Row],[PredictedWinner]], "Y", "N"))</f>
        <v>Y</v>
      </c>
      <c r="P244" s="2" t="str">
        <f>IF(Table2[[#This Row],[ActualAwayScore]]&gt;Table2[[#This Row],[PredictedAwayScore]], "N", IF(ISBLANK(Table2[[#This Row],[ActualResult]]), "_", IF(Table2[[#This Row],[ActualAwayScore]]=Table2[[#This Row],[PredictedAwayScore]], "Y", "N")))</f>
        <v>N</v>
      </c>
      <c r="Q244" s="2" t="str">
        <f>IF(Table2[[#This Row],[ActualHomeScore]]&gt;Table2[[#This Row],[PredictedHomeScore]],"N", IF(ISBLANK(Table2[[#This Row],[ActualResult]]), "_", IF(Table2[[#This Row],[ActualHomeScore]]=Table2[[#This Row],[PredictedHomeScore]], "Y", "N")))</f>
        <v>N</v>
      </c>
      <c r="R244" s="2">
        <v>1</v>
      </c>
      <c r="S244" s="2" t="str">
        <f t="shared" si="17"/>
        <v>LAK</v>
      </c>
      <c r="T244" s="2">
        <f>IF(INDEX(StatsRegularSeason20242025!$A$2:$C$33,MATCH(Table2[[#This Row],[AwayTeam]],StatsRegularSeason20242025!$A$2:$A$33,0),2)=INDEX(StatsRegularSeason20242025!$A$2:$C$33,MATCH(Table2[[#This Row],[HomeTeam]],StatsRegularSeason20242025!$A$2:$A$33,0),2),1,0)</f>
        <v>1</v>
      </c>
      <c r="U244" s="2">
        <f>IF(INDEX(StatsRegularSeason20242025!$A$2:$C$33,MATCH(Table2[[#This Row],[AwayTeam]],StatsRegularSeason20242025!$A$2:$A$33,0),3)=INDEX(StatsRegularSeason20242025!$A$2:$C$33,MATCH(Table2[[#This Row],[HomeTeam]],StatsRegularSeason20242025!$A$2:$A$33,0),3),1,0)</f>
        <v>1</v>
      </c>
      <c r="V244" s="2">
        <f>IF(Table2[[#This Row],[InterConf]]=1,IF(Table2[[#This Row],[InterDiv]]=0, 1, 0), 0)</f>
        <v>0</v>
      </c>
      <c r="W244" s="2">
        <f>IF(INDEX(StatsRegularSeason20242025!$A$2:$C$33,MATCH(Table2[[#This Row],[AwayTeam]],StatsRegularSeason20242025!$A$2:$A$33,0),2)&lt;&gt;INDEX(StatsRegularSeason20242025!$A$2:$C$33,MATCH(Table2[[#This Row],[HomeTeam]],StatsRegularSeason20242025!$A$2:$A$33,0),2),1,0)</f>
        <v>0</v>
      </c>
      <c r="X244" s="2" t="s">
        <v>1799</v>
      </c>
      <c r="Y244" s="2"/>
      <c r="Z244" s="2">
        <f>IF(AND(Table2[[#This Row],[GameIsOver]]=1,Table2[[#This Row],[ActualHomeScore]]*Table2[[#This Row],[ActualAwayScore]]=0), 1,0)</f>
        <v>0</v>
      </c>
      <c r="AA244" s="2">
        <f>IF(Table2[[#This Row],[GameIsOver]]=0,0, IF(Table2[[#This Row],[ActualWinner]]=Table2[[#This Row],[AwayTeam]], 2, IF(OR(Table2[[#This Row],[ActualResult]]="OT", Table2[[#This Row],[ActualResult]]="SO"), 1, 0)))</f>
        <v>0</v>
      </c>
      <c r="AB244" s="2">
        <f>IF(Table2[[#This Row],[GameIsOver]]= 0, 0, IF(Table2[[#This Row],[ActualWinner]]=Table2[[#This Row],[HomeTeam]], 2, IF(OR(Table2[[#This Row],[ActualResult]]="OT", Table2[[#This Row],[ActualResult]]="SO"), 1, 0)))</f>
        <v>2</v>
      </c>
      <c r="AC244" s="33">
        <f>(($AR$11)*IF(Table2[[#This Row],[CorrectWinnerPrediction]]="Y", 1, 0))+(($AR$12)*IF(Table2[[#This Row],[CorrectAwayScorePrediction]]="Y", 1, 0))+(($AR$13)*IF(Table2[[#This Row],[CorrectHomeScorePrediction]]="Y", 1, 0))</f>
        <v>0.8</v>
      </c>
      <c r="AD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4" s="4" t="str">
        <f>IF(WEEKDAY(Table2[[#This Row],[GameDate]])=1,"SUN",IF(WEEKDAY(Table2[[#This Row],[GameDate]])=2,"MON",IF(WEEKDAY(Table2[[#This Row],[GameDate]])=3,"TUE",IF(WEEKDAY(Table2[[#This Row],[GameDate]])=4,"WED",IF(WEEKDAY(Table2[[#This Row],[GameDate]])=5,"THU",IF(WEEKDAY(Table2[[#This Row],[GameDate]])=6,"FRI", "SAT"))))))</f>
        <v>MON</v>
      </c>
      <c r="AF244" s="2">
        <f>Table2[[#This Row],[ActualAwayScore]]-Table2[[#This Row],[PredictedAwayScore]]</f>
        <v>-1</v>
      </c>
      <c r="AG244" s="2">
        <f>Table2[[#This Row],[ActualHomeScore]]-Table2[[#This Row],[PredictedHomeScore]]</f>
        <v>-2</v>
      </c>
      <c r="AH244" s="2">
        <f t="shared" si="18"/>
        <v>8</v>
      </c>
      <c r="AI244" s="2">
        <f t="shared" si="19"/>
        <v>-5</v>
      </c>
    </row>
    <row r="245" spans="1:35" x14ac:dyDescent="0.25">
      <c r="A245" s="4">
        <v>45604</v>
      </c>
      <c r="B245" s="4">
        <v>45607</v>
      </c>
      <c r="C245" s="7" t="s">
        <v>355</v>
      </c>
      <c r="D245" s="2" t="s">
        <v>35</v>
      </c>
      <c r="E245" s="2" t="s">
        <v>26</v>
      </c>
      <c r="F245" s="2">
        <v>1</v>
      </c>
      <c r="G245" s="2">
        <v>4</v>
      </c>
      <c r="H245" s="2" t="str">
        <f t="shared" si="15"/>
        <v>COL</v>
      </c>
      <c r="I245" s="2" t="s">
        <v>40</v>
      </c>
      <c r="J245" s="2">
        <v>2</v>
      </c>
      <c r="K245" s="2">
        <v>3</v>
      </c>
      <c r="L245" s="2" t="str">
        <f t="shared" si="16"/>
        <v>COL</v>
      </c>
      <c r="M245" s="2" t="s">
        <v>77</v>
      </c>
      <c r="N245" s="2">
        <f>IF(ISBLANK(Table2[[#This Row],[ActualResult]]), 0, 1)</f>
        <v>1</v>
      </c>
      <c r="O245" s="2" t="str">
        <f>IF(ISBLANK(Table2[[#This Row],[ActualResult]]), "_", IF(Table2[[#This Row],[ActualWinner]]=Table2[[#This Row],[PredictedWinner]], "Y", "N"))</f>
        <v>Y</v>
      </c>
      <c r="P245" s="2" t="str">
        <f>IF(Table2[[#This Row],[ActualAwayScore]]&gt;Table2[[#This Row],[PredictedAwayScore]], "N", IF(ISBLANK(Table2[[#This Row],[ActualResult]]), "_", IF(Table2[[#This Row],[ActualAwayScore]]=Table2[[#This Row],[PredictedAwayScore]], "Y", "N")))</f>
        <v>N</v>
      </c>
      <c r="Q245" s="2" t="str">
        <f>IF(Table2[[#This Row],[ActualHomeScore]]&gt;Table2[[#This Row],[PredictedHomeScore]],"N", IF(ISBLANK(Table2[[#This Row],[ActualResult]]), "_", IF(Table2[[#This Row],[ActualHomeScore]]=Table2[[#This Row],[PredictedHomeScore]], "Y", "N")))</f>
        <v>N</v>
      </c>
      <c r="R245" s="2">
        <v>1</v>
      </c>
      <c r="S245" s="2" t="str">
        <f t="shared" si="17"/>
        <v>NSH</v>
      </c>
      <c r="T245" s="2">
        <f>IF(INDEX(StatsRegularSeason20242025!$A$2:$C$33,MATCH(Table2[[#This Row],[AwayTeam]],StatsRegularSeason20242025!$A$2:$A$33,0),2)=INDEX(StatsRegularSeason20242025!$A$2:$C$33,MATCH(Table2[[#This Row],[HomeTeam]],StatsRegularSeason20242025!$A$2:$A$33,0),2),1,0)</f>
        <v>1</v>
      </c>
      <c r="U245" s="2">
        <f>IF(INDEX(StatsRegularSeason20242025!$A$2:$C$33,MATCH(Table2[[#This Row],[AwayTeam]],StatsRegularSeason20242025!$A$2:$A$33,0),3)=INDEX(StatsRegularSeason20242025!$A$2:$C$33,MATCH(Table2[[#This Row],[HomeTeam]],StatsRegularSeason20242025!$A$2:$A$33,0),3),1,0)</f>
        <v>1</v>
      </c>
      <c r="V245" s="2">
        <f>IF(Table2[[#This Row],[InterConf]]=1,IF(Table2[[#This Row],[InterDiv]]=0, 1, 0), 0)</f>
        <v>0</v>
      </c>
      <c r="W245" s="2">
        <f>IF(INDEX(StatsRegularSeason20242025!$A$2:$C$33,MATCH(Table2[[#This Row],[AwayTeam]],StatsRegularSeason20242025!$A$2:$A$33,0),2)&lt;&gt;INDEX(StatsRegularSeason20242025!$A$2:$C$33,MATCH(Table2[[#This Row],[HomeTeam]],StatsRegularSeason20242025!$A$2:$A$33,0),2),1,0)</f>
        <v>0</v>
      </c>
      <c r="X245" s="2"/>
      <c r="Y245" s="2"/>
      <c r="Z245" s="2">
        <f>IF(AND(Table2[[#This Row],[GameIsOver]]=1,Table2[[#This Row],[ActualHomeScore]]*Table2[[#This Row],[ActualAwayScore]]=0), 1,0)</f>
        <v>0</v>
      </c>
      <c r="AA245" s="2">
        <f>IF(Table2[[#This Row],[GameIsOver]]=0,0, IF(Table2[[#This Row],[ActualWinner]]=Table2[[#This Row],[AwayTeam]], 2, IF(OR(Table2[[#This Row],[ActualResult]]="OT", Table2[[#This Row],[ActualResult]]="SO"), 1, 0)))</f>
        <v>1</v>
      </c>
      <c r="AB245" s="2">
        <f>IF(Table2[[#This Row],[GameIsOver]]= 0, 0, IF(Table2[[#This Row],[ActualWinner]]=Table2[[#This Row],[HomeTeam]], 2, IF(OR(Table2[[#This Row],[ActualResult]]="OT", Table2[[#This Row],[ActualResult]]="SO"), 1, 0)))</f>
        <v>2</v>
      </c>
      <c r="AC245" s="33">
        <f>(($AR$11)*IF(Table2[[#This Row],[CorrectWinnerPrediction]]="Y", 1, 0))+(($AR$12)*IF(Table2[[#This Row],[CorrectAwayScorePrediction]]="Y", 1, 0))+(($AR$13)*IF(Table2[[#This Row],[CorrectHomeScorePrediction]]="Y", 1, 0))</f>
        <v>0.8</v>
      </c>
      <c r="AD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5" s="4" t="str">
        <f>IF(WEEKDAY(Table2[[#This Row],[GameDate]])=1,"SUN",IF(WEEKDAY(Table2[[#This Row],[GameDate]])=2,"MON",IF(WEEKDAY(Table2[[#This Row],[GameDate]])=3,"TUE",IF(WEEKDAY(Table2[[#This Row],[GameDate]])=4,"WED",IF(WEEKDAY(Table2[[#This Row],[GameDate]])=5,"THU",IF(WEEKDAY(Table2[[#This Row],[GameDate]])=6,"FRI", "SAT"))))))</f>
        <v>MON</v>
      </c>
      <c r="AF245" s="2">
        <f>Table2[[#This Row],[ActualAwayScore]]-Table2[[#This Row],[PredictedAwayScore]]</f>
        <v>1</v>
      </c>
      <c r="AG245" s="2">
        <f>Table2[[#This Row],[ActualHomeScore]]-Table2[[#This Row],[PredictedHomeScore]]</f>
        <v>-1</v>
      </c>
      <c r="AH245" s="2">
        <f t="shared" si="18"/>
        <v>8</v>
      </c>
      <c r="AI245" s="2">
        <f t="shared" si="19"/>
        <v>-5</v>
      </c>
    </row>
    <row r="246" spans="1:35" x14ac:dyDescent="0.25">
      <c r="A246" s="5">
        <v>45604</v>
      </c>
      <c r="B246" s="5">
        <v>45607</v>
      </c>
      <c r="C246" s="8" t="s">
        <v>356</v>
      </c>
      <c r="D246" s="3" t="s">
        <v>44</v>
      </c>
      <c r="E246" s="3" t="s">
        <v>27</v>
      </c>
      <c r="F246" s="3">
        <v>4</v>
      </c>
      <c r="G246" s="3">
        <v>3</v>
      </c>
      <c r="H246" s="3" t="str">
        <f t="shared" si="15"/>
        <v>CAR</v>
      </c>
      <c r="I246" s="3" t="s">
        <v>40</v>
      </c>
      <c r="J246" s="3">
        <v>5</v>
      </c>
      <c r="K246" s="3">
        <v>2</v>
      </c>
      <c r="L246" s="2" t="str">
        <f t="shared" si="16"/>
        <v>CAR</v>
      </c>
      <c r="M246" s="3" t="s">
        <v>40</v>
      </c>
      <c r="N246" s="3">
        <f>IF(ISBLANK(Table2[[#This Row],[ActualResult]]), 0, 1)</f>
        <v>1</v>
      </c>
      <c r="O246" s="3" t="str">
        <f>IF(ISBLANK(Table2[[#This Row],[ActualResult]]), "_", IF(Table2[[#This Row],[ActualWinner]]=Table2[[#This Row],[PredictedWinner]], "Y", "N"))</f>
        <v>Y</v>
      </c>
      <c r="P246" s="3" t="str">
        <f>IF(Table2[[#This Row],[ActualAwayScore]]&gt;Table2[[#This Row],[PredictedAwayScore]], "N", IF(ISBLANK(Table2[[#This Row],[ActualResult]]), "_", IF(Table2[[#This Row],[ActualAwayScore]]=Table2[[#This Row],[PredictedAwayScore]], "Y", "N")))</f>
        <v>N</v>
      </c>
      <c r="Q246" s="3" t="str">
        <f>IF(Table2[[#This Row],[ActualHomeScore]]&gt;Table2[[#This Row],[PredictedHomeScore]],"N", IF(ISBLANK(Table2[[#This Row],[ActualResult]]), "_", IF(Table2[[#This Row],[ActualHomeScore]]=Table2[[#This Row],[PredictedHomeScore]], "Y", "N")))</f>
        <v>N</v>
      </c>
      <c r="R246" s="2">
        <v>1</v>
      </c>
      <c r="S246" s="2" t="str">
        <f t="shared" si="17"/>
        <v>VGK</v>
      </c>
      <c r="T246" s="2">
        <f>IF(INDEX(StatsRegularSeason20242025!$A$2:$C$33,MATCH(Table2[[#This Row],[AwayTeam]],StatsRegularSeason20242025!$A$2:$A$33,0),2)=INDEX(StatsRegularSeason20242025!$A$2:$C$33,MATCH(Table2[[#This Row],[HomeTeam]],StatsRegularSeason20242025!$A$2:$A$33,0),2),1,0)</f>
        <v>0</v>
      </c>
      <c r="U246" s="2">
        <f>IF(INDEX(StatsRegularSeason20242025!$A$2:$C$33,MATCH(Table2[[#This Row],[AwayTeam]],StatsRegularSeason20242025!$A$2:$A$33,0),3)=INDEX(StatsRegularSeason20242025!$A$2:$C$33,MATCH(Table2[[#This Row],[HomeTeam]],StatsRegularSeason20242025!$A$2:$A$33,0),3),1,0)</f>
        <v>0</v>
      </c>
      <c r="V246" s="2">
        <f>IF(Table2[[#This Row],[InterConf]]=1,IF(Table2[[#This Row],[InterDiv]]=0, 1, 0), 0)</f>
        <v>0</v>
      </c>
      <c r="W246" s="2">
        <f>IF(INDEX(StatsRegularSeason20242025!$A$2:$C$33,MATCH(Table2[[#This Row],[AwayTeam]],StatsRegularSeason20242025!$A$2:$A$33,0),2)&lt;&gt;INDEX(StatsRegularSeason20242025!$A$2:$C$33,MATCH(Table2[[#This Row],[HomeTeam]],StatsRegularSeason20242025!$A$2:$A$33,0),2),1,0)</f>
        <v>1</v>
      </c>
      <c r="X246" s="2"/>
      <c r="Y246" s="2"/>
      <c r="Z246" s="2">
        <f>IF(AND(Table2[[#This Row],[GameIsOver]]=1,Table2[[#This Row],[ActualHomeScore]]*Table2[[#This Row],[ActualAwayScore]]=0), 1,0)</f>
        <v>0</v>
      </c>
      <c r="AA246" s="2">
        <f>IF(Table2[[#This Row],[GameIsOver]]=0,0, IF(Table2[[#This Row],[ActualWinner]]=Table2[[#This Row],[AwayTeam]], 2, IF(OR(Table2[[#This Row],[ActualResult]]="OT", Table2[[#This Row],[ActualResult]]="SO"), 1, 0)))</f>
        <v>2</v>
      </c>
      <c r="AB246" s="2">
        <f>IF(Table2[[#This Row],[GameIsOver]]= 0, 0, IF(Table2[[#This Row],[ActualWinner]]=Table2[[#This Row],[HomeTeam]], 2, IF(OR(Table2[[#This Row],[ActualResult]]="OT", Table2[[#This Row],[ActualResult]]="SO"), 1, 0)))</f>
        <v>0</v>
      </c>
      <c r="AC246" s="33">
        <f>(($AR$11)*IF(Table2[[#This Row],[CorrectWinnerPrediction]]="Y", 1, 0))+(($AR$12)*IF(Table2[[#This Row],[CorrectAwayScorePrediction]]="Y", 1, 0))+(($AR$13)*IF(Table2[[#This Row],[CorrectHomeScorePrediction]]="Y", 1, 0))</f>
        <v>0.8</v>
      </c>
      <c r="AD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6" s="5" t="str">
        <f>IF(WEEKDAY(Table2[[#This Row],[GameDate]])=1,"SUN",IF(WEEKDAY(Table2[[#This Row],[GameDate]])=2,"MON",IF(WEEKDAY(Table2[[#This Row],[GameDate]])=3,"TUE",IF(WEEKDAY(Table2[[#This Row],[GameDate]])=4,"WED",IF(WEEKDAY(Table2[[#This Row],[GameDate]])=5,"THU",IF(WEEKDAY(Table2[[#This Row],[GameDate]])=6,"FRI", "SAT"))))))</f>
        <v>MON</v>
      </c>
      <c r="AF246" s="2">
        <f>Table2[[#This Row],[ActualAwayScore]]-Table2[[#This Row],[PredictedAwayScore]]</f>
        <v>1</v>
      </c>
      <c r="AG246" s="2">
        <f>Table2[[#This Row],[ActualHomeScore]]-Table2[[#This Row],[PredictedHomeScore]]</f>
        <v>-1</v>
      </c>
      <c r="AH246" s="2">
        <f t="shared" si="18"/>
        <v>8</v>
      </c>
      <c r="AI246" s="2">
        <f t="shared" si="19"/>
        <v>-5</v>
      </c>
    </row>
    <row r="247" spans="1:35" x14ac:dyDescent="0.25">
      <c r="A247" s="4">
        <v>45608</v>
      </c>
      <c r="B247" s="4">
        <v>45608</v>
      </c>
      <c r="C247" s="7" t="s">
        <v>357</v>
      </c>
      <c r="D247" s="2" t="s">
        <v>30</v>
      </c>
      <c r="E247" s="2" t="s">
        <v>18</v>
      </c>
      <c r="F247" s="2">
        <v>2</v>
      </c>
      <c r="G247" s="2">
        <v>4</v>
      </c>
      <c r="H247" s="2" t="str">
        <f t="shared" si="15"/>
        <v>TOR</v>
      </c>
      <c r="I247" s="2" t="s">
        <v>40</v>
      </c>
      <c r="J247" s="2">
        <v>3</v>
      </c>
      <c r="K247" s="2">
        <v>0</v>
      </c>
      <c r="L247" s="13" t="str">
        <f t="shared" si="16"/>
        <v>OTT</v>
      </c>
      <c r="M247" s="2" t="s">
        <v>40</v>
      </c>
      <c r="N247" s="2">
        <f>IF(ISBLANK(Table2[[#This Row],[ActualResult]]), 0, 1)</f>
        <v>1</v>
      </c>
      <c r="O247" s="2" t="str">
        <f>IF(ISBLANK(Table2[[#This Row],[ActualResult]]), "_", IF(Table2[[#This Row],[ActualWinner]]=Table2[[#This Row],[PredictedWinner]], "Y", "N"))</f>
        <v>N</v>
      </c>
      <c r="P247" s="2" t="str">
        <f>IF(Table2[[#This Row],[ActualAwayScore]]&gt;Table2[[#This Row],[PredictedAwayScore]], "N", IF(ISBLANK(Table2[[#This Row],[ActualResult]]), "_", IF(Table2[[#This Row],[ActualAwayScore]]=Table2[[#This Row],[PredictedAwayScore]], "Y", "N")))</f>
        <v>N</v>
      </c>
      <c r="Q247" s="2" t="str">
        <f>IF(Table2[[#This Row],[ActualHomeScore]]&gt;Table2[[#This Row],[PredictedHomeScore]],"N", IF(ISBLANK(Table2[[#This Row],[ActualResult]]), "_", IF(Table2[[#This Row],[ActualHomeScore]]=Table2[[#This Row],[PredictedHomeScore]], "Y", "N")))</f>
        <v>N</v>
      </c>
      <c r="R247" s="2">
        <v>0</v>
      </c>
      <c r="S247" s="2" t="str">
        <f t="shared" si="17"/>
        <v>TOR</v>
      </c>
      <c r="T247" s="2">
        <f>IF(INDEX(StatsRegularSeason20242025!$A$2:$C$33,MATCH(Table2[[#This Row],[AwayTeam]],StatsRegularSeason20242025!$A$2:$A$33,0),2)=INDEX(StatsRegularSeason20242025!$A$2:$C$33,MATCH(Table2[[#This Row],[HomeTeam]],StatsRegularSeason20242025!$A$2:$A$33,0),2),1,0)</f>
        <v>1</v>
      </c>
      <c r="U247" s="2">
        <f>IF(INDEX(StatsRegularSeason20242025!$A$2:$C$33,MATCH(Table2[[#This Row],[AwayTeam]],StatsRegularSeason20242025!$A$2:$A$33,0),3)=INDEX(StatsRegularSeason20242025!$A$2:$C$33,MATCH(Table2[[#This Row],[HomeTeam]],StatsRegularSeason20242025!$A$2:$A$33,0),3),1,0)</f>
        <v>1</v>
      </c>
      <c r="V247" s="2">
        <f>IF(Table2[[#This Row],[InterConf]]=1,IF(Table2[[#This Row],[InterDiv]]=0, 1, 0), 0)</f>
        <v>0</v>
      </c>
      <c r="W247" s="2">
        <f>IF(INDEX(StatsRegularSeason20242025!$A$2:$C$33,MATCH(Table2[[#This Row],[AwayTeam]],StatsRegularSeason20242025!$A$2:$A$33,0),2)&lt;&gt;INDEX(StatsRegularSeason20242025!$A$2:$C$33,MATCH(Table2[[#This Row],[HomeTeam]],StatsRegularSeason20242025!$A$2:$A$33,0),2),1,0)</f>
        <v>0</v>
      </c>
      <c r="X247" s="2"/>
      <c r="Y247" s="2" t="s">
        <v>1779</v>
      </c>
      <c r="Z247" s="2">
        <f>IF(AND(Table2[[#This Row],[GameIsOver]]=1,Table2[[#This Row],[ActualHomeScore]]*Table2[[#This Row],[ActualAwayScore]]=0), 1,0)</f>
        <v>1</v>
      </c>
      <c r="AA247" s="2">
        <f>IF(Table2[[#This Row],[GameIsOver]]=0,0, IF(Table2[[#This Row],[ActualWinner]]=Table2[[#This Row],[AwayTeam]], 2, IF(OR(Table2[[#This Row],[ActualResult]]="OT", Table2[[#This Row],[ActualResult]]="SO"), 1, 0)))</f>
        <v>2</v>
      </c>
      <c r="AB247" s="2">
        <f>IF(Table2[[#This Row],[GameIsOver]]= 0, 0, IF(Table2[[#This Row],[ActualWinner]]=Table2[[#This Row],[HomeTeam]], 2, IF(OR(Table2[[#This Row],[ActualResult]]="OT", Table2[[#This Row],[ActualResult]]="SO"), 1, 0)))</f>
        <v>0</v>
      </c>
      <c r="AC247" s="33">
        <f>(($AR$11)*IF(Table2[[#This Row],[CorrectWinnerPrediction]]="Y", 1, 0))+(($AR$12)*IF(Table2[[#This Row],[CorrectAwayScorePrediction]]="Y", 1, 0))+(($AR$13)*IF(Table2[[#This Row],[CorrectHomeScorePrediction]]="Y", 1, 0))</f>
        <v>0</v>
      </c>
      <c r="AD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7" s="4" t="str">
        <f>IF(WEEKDAY(Table2[[#This Row],[GameDate]])=1,"SUN",IF(WEEKDAY(Table2[[#This Row],[GameDate]])=2,"MON",IF(WEEKDAY(Table2[[#This Row],[GameDate]])=3,"TUE",IF(WEEKDAY(Table2[[#This Row],[GameDate]])=4,"WED",IF(WEEKDAY(Table2[[#This Row],[GameDate]])=5,"THU",IF(WEEKDAY(Table2[[#This Row],[GameDate]])=6,"FRI", "SAT"))))))</f>
        <v>TUE</v>
      </c>
      <c r="AF247" s="2">
        <f>Table2[[#This Row],[ActualAwayScore]]-Table2[[#This Row],[PredictedAwayScore]]</f>
        <v>1</v>
      </c>
      <c r="AG247" s="2">
        <f>Table2[[#This Row],[ActualHomeScore]]-Table2[[#This Row],[PredictedHomeScore]]</f>
        <v>-4</v>
      </c>
      <c r="AH247" s="2">
        <f t="shared" si="18"/>
        <v>-1</v>
      </c>
      <c r="AI247" s="2">
        <f t="shared" si="19"/>
        <v>-9</v>
      </c>
    </row>
    <row r="248" spans="1:35" x14ac:dyDescent="0.25">
      <c r="A248" s="4">
        <v>45608</v>
      </c>
      <c r="B248" s="4">
        <v>45608</v>
      </c>
      <c r="C248" s="7" t="s">
        <v>359</v>
      </c>
      <c r="D248" s="2" t="s">
        <v>32</v>
      </c>
      <c r="E248" s="2" t="s">
        <v>14</v>
      </c>
      <c r="F248" s="2">
        <v>2</v>
      </c>
      <c r="G248" s="2">
        <v>5</v>
      </c>
      <c r="H248" s="2" t="str">
        <f t="shared" si="15"/>
        <v>FLA</v>
      </c>
      <c r="I248" s="2" t="s">
        <v>40</v>
      </c>
      <c r="J248" s="2">
        <v>4</v>
      </c>
      <c r="K248" s="2">
        <v>1</v>
      </c>
      <c r="L248" s="2" t="str">
        <f t="shared" si="16"/>
        <v>NJD</v>
      </c>
      <c r="M248" s="2" t="s">
        <v>40</v>
      </c>
      <c r="N248" s="2">
        <f>IF(ISBLANK(Table2[[#This Row],[ActualResult]]), 0, 1)</f>
        <v>1</v>
      </c>
      <c r="O248" s="2" t="str">
        <f>IF(ISBLANK(Table2[[#This Row],[ActualResult]]), "_", IF(Table2[[#This Row],[ActualWinner]]=Table2[[#This Row],[PredictedWinner]], "Y", "N"))</f>
        <v>N</v>
      </c>
      <c r="P248" s="2" t="str">
        <f>IF(Table2[[#This Row],[ActualAwayScore]]&gt;Table2[[#This Row],[PredictedAwayScore]], "N", IF(ISBLANK(Table2[[#This Row],[ActualResult]]), "_", IF(Table2[[#This Row],[ActualAwayScore]]=Table2[[#This Row],[PredictedAwayScore]], "Y", "N")))</f>
        <v>N</v>
      </c>
      <c r="Q248" s="2" t="str">
        <f>IF(Table2[[#This Row],[ActualHomeScore]]&gt;Table2[[#This Row],[PredictedHomeScore]],"N", IF(ISBLANK(Table2[[#This Row],[ActualResult]]), "_", IF(Table2[[#This Row],[ActualHomeScore]]=Table2[[#This Row],[PredictedHomeScore]], "Y", "N")))</f>
        <v>N</v>
      </c>
      <c r="R248" s="2">
        <v>1</v>
      </c>
      <c r="S248" s="2" t="str">
        <f t="shared" si="17"/>
        <v>FLA</v>
      </c>
      <c r="T248" s="2">
        <f>IF(INDEX(StatsRegularSeason20242025!$A$2:$C$33,MATCH(Table2[[#This Row],[AwayTeam]],StatsRegularSeason20242025!$A$2:$A$33,0),2)=INDEX(StatsRegularSeason20242025!$A$2:$C$33,MATCH(Table2[[#This Row],[HomeTeam]],StatsRegularSeason20242025!$A$2:$A$33,0),2),1,0)</f>
        <v>1</v>
      </c>
      <c r="U248" s="2">
        <f>IF(INDEX(StatsRegularSeason20242025!$A$2:$C$33,MATCH(Table2[[#This Row],[AwayTeam]],StatsRegularSeason20242025!$A$2:$A$33,0),3)=INDEX(StatsRegularSeason20242025!$A$2:$C$33,MATCH(Table2[[#This Row],[HomeTeam]],StatsRegularSeason20242025!$A$2:$A$33,0),3),1,0)</f>
        <v>0</v>
      </c>
      <c r="V248" s="2">
        <f>IF(Table2[[#This Row],[InterConf]]=1,IF(Table2[[#This Row],[InterDiv]]=0, 1, 0), 0)</f>
        <v>1</v>
      </c>
      <c r="W248" s="2">
        <f>IF(INDEX(StatsRegularSeason20242025!$A$2:$C$33,MATCH(Table2[[#This Row],[AwayTeam]],StatsRegularSeason20242025!$A$2:$A$33,0),2)&lt;&gt;INDEX(StatsRegularSeason20242025!$A$2:$C$33,MATCH(Table2[[#This Row],[HomeTeam]],StatsRegularSeason20242025!$A$2:$A$33,0),2),1,0)</f>
        <v>0</v>
      </c>
      <c r="X248" s="2"/>
      <c r="Y248" s="2"/>
      <c r="Z248" s="2">
        <f>IF(AND(Table2[[#This Row],[GameIsOver]]=1,Table2[[#This Row],[ActualHomeScore]]*Table2[[#This Row],[ActualAwayScore]]=0), 1,0)</f>
        <v>0</v>
      </c>
      <c r="AA248" s="2">
        <f>IF(Table2[[#This Row],[GameIsOver]]=0,0, IF(Table2[[#This Row],[ActualWinner]]=Table2[[#This Row],[AwayTeam]], 2, IF(OR(Table2[[#This Row],[ActualResult]]="OT", Table2[[#This Row],[ActualResult]]="SO"), 1, 0)))</f>
        <v>2</v>
      </c>
      <c r="AB248" s="2">
        <f>IF(Table2[[#This Row],[GameIsOver]]= 0, 0, IF(Table2[[#This Row],[ActualWinner]]=Table2[[#This Row],[HomeTeam]], 2, IF(OR(Table2[[#This Row],[ActualResult]]="OT", Table2[[#This Row],[ActualResult]]="SO"), 1, 0)))</f>
        <v>0</v>
      </c>
      <c r="AC248" s="33">
        <f>(($AR$11)*IF(Table2[[#This Row],[CorrectWinnerPrediction]]="Y", 1, 0))+(($AR$12)*IF(Table2[[#This Row],[CorrectAwayScorePrediction]]="Y", 1, 0))+(($AR$13)*IF(Table2[[#This Row],[CorrectHomeScorePrediction]]="Y", 1, 0))</f>
        <v>0</v>
      </c>
      <c r="AD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48" s="4" t="str">
        <f>IF(WEEKDAY(Table2[[#This Row],[GameDate]])=1,"SUN",IF(WEEKDAY(Table2[[#This Row],[GameDate]])=2,"MON",IF(WEEKDAY(Table2[[#This Row],[GameDate]])=3,"TUE",IF(WEEKDAY(Table2[[#This Row],[GameDate]])=4,"WED",IF(WEEKDAY(Table2[[#This Row],[GameDate]])=5,"THU",IF(WEEKDAY(Table2[[#This Row],[GameDate]])=6,"FRI", "SAT"))))))</f>
        <v>TUE</v>
      </c>
      <c r="AF248" s="2">
        <f>Table2[[#This Row],[ActualAwayScore]]-Table2[[#This Row],[PredictedAwayScore]]</f>
        <v>2</v>
      </c>
      <c r="AG248" s="2">
        <f>Table2[[#This Row],[ActualHomeScore]]-Table2[[#This Row],[PredictedHomeScore]]</f>
        <v>-4</v>
      </c>
      <c r="AH248" s="2">
        <f t="shared" si="18"/>
        <v>-1</v>
      </c>
      <c r="AI248" s="2">
        <f t="shared" si="19"/>
        <v>-9</v>
      </c>
    </row>
    <row r="249" spans="1:35" x14ac:dyDescent="0.25">
      <c r="A249" s="4">
        <v>45608</v>
      </c>
      <c r="B249" s="4">
        <v>45608</v>
      </c>
      <c r="C249" s="7" t="s">
        <v>358</v>
      </c>
      <c r="D249" s="2" t="s">
        <v>22</v>
      </c>
      <c r="E249" s="2" t="s">
        <v>20</v>
      </c>
      <c r="F249" s="2">
        <v>5</v>
      </c>
      <c r="G249" s="2">
        <v>2</v>
      </c>
      <c r="H249" s="2" t="str">
        <f t="shared" si="15"/>
        <v>WPG</v>
      </c>
      <c r="I249" s="2" t="s">
        <v>40</v>
      </c>
      <c r="J249" s="2">
        <v>6</v>
      </c>
      <c r="K249" s="2">
        <v>3</v>
      </c>
      <c r="L249" s="2" t="str">
        <f t="shared" si="16"/>
        <v>WPG</v>
      </c>
      <c r="M249" s="2" t="s">
        <v>40</v>
      </c>
      <c r="N249" s="2">
        <f>IF(ISBLANK(Table2[[#This Row],[ActualResult]]), 0, 1)</f>
        <v>1</v>
      </c>
      <c r="O249" s="2" t="str">
        <f>IF(ISBLANK(Table2[[#This Row],[ActualResult]]), "_", IF(Table2[[#This Row],[ActualWinner]]=Table2[[#This Row],[PredictedWinner]], "Y", "N"))</f>
        <v>Y</v>
      </c>
      <c r="P249" s="2" t="str">
        <f>IF(Table2[[#This Row],[ActualAwayScore]]&gt;Table2[[#This Row],[PredictedAwayScore]], "N", IF(ISBLANK(Table2[[#This Row],[ActualResult]]), "_", IF(Table2[[#This Row],[ActualAwayScore]]=Table2[[#This Row],[PredictedAwayScore]], "Y", "N")))</f>
        <v>N</v>
      </c>
      <c r="Q249" s="2" t="str">
        <f>IF(Table2[[#This Row],[ActualHomeScore]]&gt;Table2[[#This Row],[PredictedHomeScore]],"N", IF(ISBLANK(Table2[[#This Row],[ActualResult]]), "_", IF(Table2[[#This Row],[ActualHomeScore]]=Table2[[#This Row],[PredictedHomeScore]], "Y", "N")))</f>
        <v>N</v>
      </c>
      <c r="R249" s="2">
        <v>1</v>
      </c>
      <c r="S249" s="2" t="str">
        <f t="shared" si="17"/>
        <v>NYR</v>
      </c>
      <c r="T249" s="2">
        <f>IF(INDEX(StatsRegularSeason20242025!$A$2:$C$33,MATCH(Table2[[#This Row],[AwayTeam]],StatsRegularSeason20242025!$A$2:$A$33,0),2)=INDEX(StatsRegularSeason20242025!$A$2:$C$33,MATCH(Table2[[#This Row],[HomeTeam]],StatsRegularSeason20242025!$A$2:$A$33,0),2),1,0)</f>
        <v>0</v>
      </c>
      <c r="U249" s="2">
        <f>IF(INDEX(StatsRegularSeason20242025!$A$2:$C$33,MATCH(Table2[[#This Row],[AwayTeam]],StatsRegularSeason20242025!$A$2:$A$33,0),3)=INDEX(StatsRegularSeason20242025!$A$2:$C$33,MATCH(Table2[[#This Row],[HomeTeam]],StatsRegularSeason20242025!$A$2:$A$33,0),3),1,0)</f>
        <v>0</v>
      </c>
      <c r="V249" s="2">
        <f>IF(Table2[[#This Row],[InterConf]]=1,IF(Table2[[#This Row],[InterDiv]]=0, 1, 0), 0)</f>
        <v>0</v>
      </c>
      <c r="W249" s="2">
        <f>IF(INDEX(StatsRegularSeason20242025!$A$2:$C$33,MATCH(Table2[[#This Row],[AwayTeam]],StatsRegularSeason20242025!$A$2:$A$33,0),2)&lt;&gt;INDEX(StatsRegularSeason20242025!$A$2:$C$33,MATCH(Table2[[#This Row],[HomeTeam]],StatsRegularSeason20242025!$A$2:$A$33,0),2),1,0)</f>
        <v>1</v>
      </c>
      <c r="X249" s="2"/>
      <c r="Y249" s="2"/>
      <c r="Z249" s="2">
        <f>IF(AND(Table2[[#This Row],[GameIsOver]]=1,Table2[[#This Row],[ActualHomeScore]]*Table2[[#This Row],[ActualAwayScore]]=0), 1,0)</f>
        <v>0</v>
      </c>
      <c r="AA249" s="2">
        <f>IF(Table2[[#This Row],[GameIsOver]]=0,0, IF(Table2[[#This Row],[ActualWinner]]=Table2[[#This Row],[AwayTeam]], 2, IF(OR(Table2[[#This Row],[ActualResult]]="OT", Table2[[#This Row],[ActualResult]]="SO"), 1, 0)))</f>
        <v>2</v>
      </c>
      <c r="AB249" s="2">
        <f>IF(Table2[[#This Row],[GameIsOver]]= 0, 0, IF(Table2[[#This Row],[ActualWinner]]=Table2[[#This Row],[HomeTeam]], 2, IF(OR(Table2[[#This Row],[ActualResult]]="OT", Table2[[#This Row],[ActualResult]]="SO"), 1, 0)))</f>
        <v>0</v>
      </c>
      <c r="AC249" s="33">
        <f>(($AR$11)*IF(Table2[[#This Row],[CorrectWinnerPrediction]]="Y", 1, 0))+(($AR$12)*IF(Table2[[#This Row],[CorrectAwayScorePrediction]]="Y", 1, 0))+(($AR$13)*IF(Table2[[#This Row],[CorrectHomeScorePrediction]]="Y", 1, 0))</f>
        <v>0.8</v>
      </c>
      <c r="AD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49" s="4" t="str">
        <f>IF(WEEKDAY(Table2[[#This Row],[GameDate]])=1,"SUN",IF(WEEKDAY(Table2[[#This Row],[GameDate]])=2,"MON",IF(WEEKDAY(Table2[[#This Row],[GameDate]])=3,"TUE",IF(WEEKDAY(Table2[[#This Row],[GameDate]])=4,"WED",IF(WEEKDAY(Table2[[#This Row],[GameDate]])=5,"THU",IF(WEEKDAY(Table2[[#This Row],[GameDate]])=6,"FRI", "SAT"))))))</f>
        <v>TUE</v>
      </c>
      <c r="AF249" s="2">
        <f>Table2[[#This Row],[ActualAwayScore]]-Table2[[#This Row],[PredictedAwayScore]]</f>
        <v>1</v>
      </c>
      <c r="AG249" s="2">
        <f>Table2[[#This Row],[ActualHomeScore]]-Table2[[#This Row],[PredictedHomeScore]]</f>
        <v>1</v>
      </c>
      <c r="AH249" s="2">
        <f t="shared" si="18"/>
        <v>-1</v>
      </c>
      <c r="AI249" s="2">
        <f t="shared" si="19"/>
        <v>-9</v>
      </c>
    </row>
    <row r="250" spans="1:35" x14ac:dyDescent="0.25">
      <c r="A250" s="4">
        <v>45608</v>
      </c>
      <c r="B250" s="4">
        <v>45608</v>
      </c>
      <c r="C250" s="7" t="s">
        <v>360</v>
      </c>
      <c r="D250" s="2" t="s">
        <v>16</v>
      </c>
      <c r="E250" s="2" t="s">
        <v>13</v>
      </c>
      <c r="F250" s="2">
        <v>4</v>
      </c>
      <c r="G250" s="2">
        <v>3</v>
      </c>
      <c r="H250" s="2" t="str">
        <f t="shared" si="15"/>
        <v>BOS</v>
      </c>
      <c r="I250" s="2" t="s">
        <v>77</v>
      </c>
      <c r="J250" s="2">
        <v>3</v>
      </c>
      <c r="K250" s="2">
        <v>2</v>
      </c>
      <c r="L250" s="2" t="str">
        <f t="shared" si="16"/>
        <v>BOS</v>
      </c>
      <c r="M250" s="2" t="s">
        <v>40</v>
      </c>
      <c r="N250" s="2">
        <f>IF(ISBLANK(Table2[[#This Row],[ActualResult]]), 0, 1)</f>
        <v>1</v>
      </c>
      <c r="O250" s="2" t="str">
        <f>IF(ISBLANK(Table2[[#This Row],[ActualResult]]), "_", IF(Table2[[#This Row],[ActualWinner]]=Table2[[#This Row],[PredictedWinner]], "Y", "N"))</f>
        <v>Y</v>
      </c>
      <c r="P250" s="2" t="str">
        <f>IF(Table2[[#This Row],[ActualAwayScore]]&gt;Table2[[#This Row],[PredictedAwayScore]], "N", IF(ISBLANK(Table2[[#This Row],[ActualResult]]), "_", IF(Table2[[#This Row],[ActualAwayScore]]=Table2[[#This Row],[PredictedAwayScore]], "Y", "N")))</f>
        <v>N</v>
      </c>
      <c r="Q250" s="2" t="str">
        <f>IF(Table2[[#This Row],[ActualHomeScore]]&gt;Table2[[#This Row],[PredictedHomeScore]],"N", IF(ISBLANK(Table2[[#This Row],[ActualResult]]), "_", IF(Table2[[#This Row],[ActualHomeScore]]=Table2[[#This Row],[PredictedHomeScore]], "Y", "N")))</f>
        <v>N</v>
      </c>
      <c r="R250" s="2">
        <v>1</v>
      </c>
      <c r="S250" s="2" t="str">
        <f t="shared" si="17"/>
        <v>STL</v>
      </c>
      <c r="T250" s="2">
        <f>IF(INDEX(StatsRegularSeason20242025!$A$2:$C$33,MATCH(Table2[[#This Row],[AwayTeam]],StatsRegularSeason20242025!$A$2:$A$33,0),2)=INDEX(StatsRegularSeason20242025!$A$2:$C$33,MATCH(Table2[[#This Row],[HomeTeam]],StatsRegularSeason20242025!$A$2:$A$33,0),2),1,0)</f>
        <v>0</v>
      </c>
      <c r="U250" s="2">
        <f>IF(INDEX(StatsRegularSeason20242025!$A$2:$C$33,MATCH(Table2[[#This Row],[AwayTeam]],StatsRegularSeason20242025!$A$2:$A$33,0),3)=INDEX(StatsRegularSeason20242025!$A$2:$C$33,MATCH(Table2[[#This Row],[HomeTeam]],StatsRegularSeason20242025!$A$2:$A$33,0),3),1,0)</f>
        <v>0</v>
      </c>
      <c r="V250" s="2">
        <f>IF(Table2[[#This Row],[InterConf]]=1,IF(Table2[[#This Row],[InterDiv]]=0, 1, 0), 0)</f>
        <v>0</v>
      </c>
      <c r="W250" s="2">
        <f>IF(INDEX(StatsRegularSeason20242025!$A$2:$C$33,MATCH(Table2[[#This Row],[AwayTeam]],StatsRegularSeason20242025!$A$2:$A$33,0),2)&lt;&gt;INDEX(StatsRegularSeason20242025!$A$2:$C$33,MATCH(Table2[[#This Row],[HomeTeam]],StatsRegularSeason20242025!$A$2:$A$33,0),2),1,0)</f>
        <v>1</v>
      </c>
      <c r="X250" s="2"/>
      <c r="Y250" s="2"/>
      <c r="Z250" s="2">
        <f>IF(AND(Table2[[#This Row],[GameIsOver]]=1,Table2[[#This Row],[ActualHomeScore]]*Table2[[#This Row],[ActualAwayScore]]=0), 1,0)</f>
        <v>0</v>
      </c>
      <c r="AA250" s="2">
        <f>IF(Table2[[#This Row],[GameIsOver]]=0,0, IF(Table2[[#This Row],[ActualWinner]]=Table2[[#This Row],[AwayTeam]], 2, IF(OR(Table2[[#This Row],[ActualResult]]="OT", Table2[[#This Row],[ActualResult]]="SO"), 1, 0)))</f>
        <v>2</v>
      </c>
      <c r="AB250" s="2">
        <f>IF(Table2[[#This Row],[GameIsOver]]= 0, 0, IF(Table2[[#This Row],[ActualWinner]]=Table2[[#This Row],[HomeTeam]], 2, IF(OR(Table2[[#This Row],[ActualResult]]="OT", Table2[[#This Row],[ActualResult]]="SO"), 1, 0)))</f>
        <v>0</v>
      </c>
      <c r="AC250" s="33">
        <f>(($AR$11)*IF(Table2[[#This Row],[CorrectWinnerPrediction]]="Y", 1, 0))+(($AR$12)*IF(Table2[[#This Row],[CorrectAwayScorePrediction]]="Y", 1, 0))+(($AR$13)*IF(Table2[[#This Row],[CorrectHomeScorePrediction]]="Y", 1, 0))</f>
        <v>0.8</v>
      </c>
      <c r="AD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0" s="4" t="str">
        <f>IF(WEEKDAY(Table2[[#This Row],[GameDate]])=1,"SUN",IF(WEEKDAY(Table2[[#This Row],[GameDate]])=2,"MON",IF(WEEKDAY(Table2[[#This Row],[GameDate]])=3,"TUE",IF(WEEKDAY(Table2[[#This Row],[GameDate]])=4,"WED",IF(WEEKDAY(Table2[[#This Row],[GameDate]])=5,"THU",IF(WEEKDAY(Table2[[#This Row],[GameDate]])=6,"FRI", "SAT"))))))</f>
        <v>TUE</v>
      </c>
      <c r="AF250" s="2">
        <f>Table2[[#This Row],[ActualAwayScore]]-Table2[[#This Row],[PredictedAwayScore]]</f>
        <v>-1</v>
      </c>
      <c r="AG250" s="2">
        <f>Table2[[#This Row],[ActualHomeScore]]-Table2[[#This Row],[PredictedHomeScore]]</f>
        <v>-1</v>
      </c>
      <c r="AH250" s="2">
        <f t="shared" si="18"/>
        <v>-1</v>
      </c>
      <c r="AI250" s="2">
        <f t="shared" si="19"/>
        <v>-9</v>
      </c>
    </row>
    <row r="251" spans="1:35" x14ac:dyDescent="0.25">
      <c r="A251" s="4">
        <v>45608</v>
      </c>
      <c r="B251" s="4">
        <v>45608</v>
      </c>
      <c r="C251" s="7" t="s">
        <v>361</v>
      </c>
      <c r="D251" s="2" t="s">
        <v>33</v>
      </c>
      <c r="E251" s="2" t="s">
        <v>23</v>
      </c>
      <c r="F251" s="2">
        <v>3</v>
      </c>
      <c r="G251" s="2">
        <v>6</v>
      </c>
      <c r="H251" s="2" t="str">
        <f t="shared" si="15"/>
        <v>EDM</v>
      </c>
      <c r="I251" s="2" t="s">
        <v>40</v>
      </c>
      <c r="J251" s="2">
        <v>3</v>
      </c>
      <c r="K251" s="2">
        <v>4</v>
      </c>
      <c r="L251" s="2" t="str">
        <f t="shared" si="16"/>
        <v>EDM</v>
      </c>
      <c r="M251" s="2" t="s">
        <v>77</v>
      </c>
      <c r="N251" s="2">
        <f>IF(ISBLANK(Table2[[#This Row],[ActualResult]]), 0, 1)</f>
        <v>1</v>
      </c>
      <c r="O251" s="2" t="str">
        <f>IF(ISBLANK(Table2[[#This Row],[ActualResult]]), "_", IF(Table2[[#This Row],[ActualWinner]]=Table2[[#This Row],[PredictedWinner]], "Y", "N"))</f>
        <v>Y</v>
      </c>
      <c r="P251" s="2" t="str">
        <f>IF(Table2[[#This Row],[ActualAwayScore]]&gt;Table2[[#This Row],[PredictedAwayScore]], "N", IF(ISBLANK(Table2[[#This Row],[ActualResult]]), "_", IF(Table2[[#This Row],[ActualAwayScore]]=Table2[[#This Row],[PredictedAwayScore]], "Y", "N")))</f>
        <v>Y</v>
      </c>
      <c r="Q251" s="2" t="str">
        <f>IF(Table2[[#This Row],[ActualHomeScore]]&gt;Table2[[#This Row],[PredictedHomeScore]],"N", IF(ISBLANK(Table2[[#This Row],[ActualResult]]), "_", IF(Table2[[#This Row],[ActualHomeScore]]=Table2[[#This Row],[PredictedHomeScore]], "Y", "N")))</f>
        <v>N</v>
      </c>
      <c r="R251" s="2">
        <v>1</v>
      </c>
      <c r="S251" s="2" t="str">
        <f t="shared" si="17"/>
        <v>NYI</v>
      </c>
      <c r="T251" s="2">
        <f>IF(INDEX(StatsRegularSeason20242025!$A$2:$C$33,MATCH(Table2[[#This Row],[AwayTeam]],StatsRegularSeason20242025!$A$2:$A$33,0),2)=INDEX(StatsRegularSeason20242025!$A$2:$C$33,MATCH(Table2[[#This Row],[HomeTeam]],StatsRegularSeason20242025!$A$2:$A$33,0),2),1,0)</f>
        <v>0</v>
      </c>
      <c r="U251" s="2">
        <f>IF(INDEX(StatsRegularSeason20242025!$A$2:$C$33,MATCH(Table2[[#This Row],[AwayTeam]],StatsRegularSeason20242025!$A$2:$A$33,0),3)=INDEX(StatsRegularSeason20242025!$A$2:$C$33,MATCH(Table2[[#This Row],[HomeTeam]],StatsRegularSeason20242025!$A$2:$A$33,0),3),1,0)</f>
        <v>0</v>
      </c>
      <c r="V251" s="2">
        <f>IF(Table2[[#This Row],[InterConf]]=1,IF(Table2[[#This Row],[InterDiv]]=0, 1, 0), 0)</f>
        <v>0</v>
      </c>
      <c r="W251" s="2">
        <f>IF(INDEX(StatsRegularSeason20242025!$A$2:$C$33,MATCH(Table2[[#This Row],[AwayTeam]],StatsRegularSeason20242025!$A$2:$A$33,0),2)&lt;&gt;INDEX(StatsRegularSeason20242025!$A$2:$C$33,MATCH(Table2[[#This Row],[HomeTeam]],StatsRegularSeason20242025!$A$2:$A$33,0),2),1,0)</f>
        <v>1</v>
      </c>
      <c r="X251" s="2"/>
      <c r="Y251" s="2"/>
      <c r="Z251" s="2">
        <f>IF(AND(Table2[[#This Row],[GameIsOver]]=1,Table2[[#This Row],[ActualHomeScore]]*Table2[[#This Row],[ActualAwayScore]]=0), 1,0)</f>
        <v>0</v>
      </c>
      <c r="AA251" s="2">
        <f>IF(Table2[[#This Row],[GameIsOver]]=0,0, IF(Table2[[#This Row],[ActualWinner]]=Table2[[#This Row],[AwayTeam]], 2, IF(OR(Table2[[#This Row],[ActualResult]]="OT", Table2[[#This Row],[ActualResult]]="SO"), 1, 0)))</f>
        <v>1</v>
      </c>
      <c r="AB251" s="2">
        <f>IF(Table2[[#This Row],[GameIsOver]]= 0, 0, IF(Table2[[#This Row],[ActualWinner]]=Table2[[#This Row],[HomeTeam]], 2, IF(OR(Table2[[#This Row],[ActualResult]]="OT", Table2[[#This Row],[ActualResult]]="SO"), 1, 0)))</f>
        <v>2</v>
      </c>
      <c r="AC251" s="33">
        <f>(($AR$11)*IF(Table2[[#This Row],[CorrectWinnerPrediction]]="Y", 1, 0))+(($AR$12)*IF(Table2[[#This Row],[CorrectAwayScorePrediction]]="Y", 1, 0))+(($AR$13)*IF(Table2[[#This Row],[CorrectHomeScorePrediction]]="Y", 1, 0))</f>
        <v>0.9</v>
      </c>
      <c r="AD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1" s="4" t="str">
        <f>IF(WEEKDAY(Table2[[#This Row],[GameDate]])=1,"SUN",IF(WEEKDAY(Table2[[#This Row],[GameDate]])=2,"MON",IF(WEEKDAY(Table2[[#This Row],[GameDate]])=3,"TUE",IF(WEEKDAY(Table2[[#This Row],[GameDate]])=4,"WED",IF(WEEKDAY(Table2[[#This Row],[GameDate]])=5,"THU",IF(WEEKDAY(Table2[[#This Row],[GameDate]])=6,"FRI", "SAT"))))))</f>
        <v>TUE</v>
      </c>
      <c r="AF251" s="2">
        <f>Table2[[#This Row],[ActualAwayScore]]-Table2[[#This Row],[PredictedAwayScore]]</f>
        <v>0</v>
      </c>
      <c r="AG251" s="2">
        <f>Table2[[#This Row],[ActualHomeScore]]-Table2[[#This Row],[PredictedHomeScore]]</f>
        <v>-2</v>
      </c>
      <c r="AH251" s="2">
        <f t="shared" si="18"/>
        <v>-1</v>
      </c>
      <c r="AI251" s="2">
        <f t="shared" si="19"/>
        <v>-9</v>
      </c>
    </row>
    <row r="252" spans="1:35" x14ac:dyDescent="0.25">
      <c r="A252" s="4">
        <v>45608</v>
      </c>
      <c r="B252" s="4">
        <v>45608</v>
      </c>
      <c r="C252" s="7" t="s">
        <v>362</v>
      </c>
      <c r="D252" s="2" t="s">
        <v>24</v>
      </c>
      <c r="E252" s="2" t="s">
        <v>25</v>
      </c>
      <c r="F252" s="2">
        <v>4</v>
      </c>
      <c r="G252" s="2">
        <v>3</v>
      </c>
      <c r="H252" s="2" t="str">
        <f t="shared" si="15"/>
        <v>CGY</v>
      </c>
      <c r="I252" s="2" t="s">
        <v>39</v>
      </c>
      <c r="J252" s="2">
        <v>1</v>
      </c>
      <c r="K252" s="2">
        <v>3</v>
      </c>
      <c r="L252" s="2" t="str">
        <f t="shared" si="16"/>
        <v>VAN</v>
      </c>
      <c r="M252" s="2" t="s">
        <v>40</v>
      </c>
      <c r="N252" s="2">
        <f>IF(ISBLANK(Table2[[#This Row],[ActualResult]]), 0, 1)</f>
        <v>1</v>
      </c>
      <c r="O252" s="2" t="str">
        <f>IF(ISBLANK(Table2[[#This Row],[ActualResult]]), "_", IF(Table2[[#This Row],[ActualWinner]]=Table2[[#This Row],[PredictedWinner]], "Y", "N"))</f>
        <v>N</v>
      </c>
      <c r="P252" s="2" t="str">
        <f>IF(Table2[[#This Row],[ActualAwayScore]]&gt;Table2[[#This Row],[PredictedAwayScore]], "N", IF(ISBLANK(Table2[[#This Row],[ActualResult]]), "_", IF(Table2[[#This Row],[ActualAwayScore]]=Table2[[#This Row],[PredictedAwayScore]], "Y", "N")))</f>
        <v>N</v>
      </c>
      <c r="Q252" s="2" t="str">
        <f>IF(Table2[[#This Row],[ActualHomeScore]]&gt;Table2[[#This Row],[PredictedHomeScore]],"N", IF(ISBLANK(Table2[[#This Row],[ActualResult]]), "_", IF(Table2[[#This Row],[ActualHomeScore]]=Table2[[#This Row],[PredictedHomeScore]], "Y", "N")))</f>
        <v>Y</v>
      </c>
      <c r="R252" s="2">
        <v>1</v>
      </c>
      <c r="S252" s="2" t="str">
        <f t="shared" si="17"/>
        <v>CGY</v>
      </c>
      <c r="T252" s="2">
        <f>IF(INDEX(StatsRegularSeason20242025!$A$2:$C$33,MATCH(Table2[[#This Row],[AwayTeam]],StatsRegularSeason20242025!$A$2:$A$33,0),2)=INDEX(StatsRegularSeason20242025!$A$2:$C$33,MATCH(Table2[[#This Row],[HomeTeam]],StatsRegularSeason20242025!$A$2:$A$33,0),2),1,0)</f>
        <v>1</v>
      </c>
      <c r="U252" s="2">
        <f>IF(INDEX(StatsRegularSeason20242025!$A$2:$C$33,MATCH(Table2[[#This Row],[AwayTeam]],StatsRegularSeason20242025!$A$2:$A$33,0),3)=INDEX(StatsRegularSeason20242025!$A$2:$C$33,MATCH(Table2[[#This Row],[HomeTeam]],StatsRegularSeason20242025!$A$2:$A$33,0),3),1,0)</f>
        <v>1</v>
      </c>
      <c r="V252" s="2">
        <f>IF(Table2[[#This Row],[InterConf]]=1,IF(Table2[[#This Row],[InterDiv]]=0, 1, 0), 0)</f>
        <v>0</v>
      </c>
      <c r="W252" s="2">
        <f>IF(INDEX(StatsRegularSeason20242025!$A$2:$C$33,MATCH(Table2[[#This Row],[AwayTeam]],StatsRegularSeason20242025!$A$2:$A$33,0),2)&lt;&gt;INDEX(StatsRegularSeason20242025!$A$2:$C$33,MATCH(Table2[[#This Row],[HomeTeam]],StatsRegularSeason20242025!$A$2:$A$33,0),2),1,0)</f>
        <v>0</v>
      </c>
      <c r="X252" s="2"/>
      <c r="Y252" s="2"/>
      <c r="Z252" s="2">
        <f>IF(AND(Table2[[#This Row],[GameIsOver]]=1,Table2[[#This Row],[ActualHomeScore]]*Table2[[#This Row],[ActualAwayScore]]=0), 1,0)</f>
        <v>0</v>
      </c>
      <c r="AA252" s="2">
        <f>IF(Table2[[#This Row],[GameIsOver]]=0,0, IF(Table2[[#This Row],[ActualWinner]]=Table2[[#This Row],[AwayTeam]], 2, IF(OR(Table2[[#This Row],[ActualResult]]="OT", Table2[[#This Row],[ActualResult]]="SO"), 1, 0)))</f>
        <v>0</v>
      </c>
      <c r="AB252" s="2">
        <f>IF(Table2[[#This Row],[GameIsOver]]= 0, 0, IF(Table2[[#This Row],[ActualWinner]]=Table2[[#This Row],[HomeTeam]], 2, IF(OR(Table2[[#This Row],[ActualResult]]="OT", Table2[[#This Row],[ActualResult]]="SO"), 1, 0)))</f>
        <v>2</v>
      </c>
      <c r="AC252" s="33">
        <f>(($AR$11)*IF(Table2[[#This Row],[CorrectWinnerPrediction]]="Y", 1, 0))+(($AR$12)*IF(Table2[[#This Row],[CorrectAwayScorePrediction]]="Y", 1, 0))+(($AR$13)*IF(Table2[[#This Row],[CorrectHomeScorePrediction]]="Y", 1, 0))</f>
        <v>0.1</v>
      </c>
      <c r="AD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52" s="4" t="str">
        <f>IF(WEEKDAY(Table2[[#This Row],[GameDate]])=1,"SUN",IF(WEEKDAY(Table2[[#This Row],[GameDate]])=2,"MON",IF(WEEKDAY(Table2[[#This Row],[GameDate]])=3,"TUE",IF(WEEKDAY(Table2[[#This Row],[GameDate]])=4,"WED",IF(WEEKDAY(Table2[[#This Row],[GameDate]])=5,"THU",IF(WEEKDAY(Table2[[#This Row],[GameDate]])=6,"FRI", "SAT"))))))</f>
        <v>TUE</v>
      </c>
      <c r="AF252" s="2">
        <f>Table2[[#This Row],[ActualAwayScore]]-Table2[[#This Row],[PredictedAwayScore]]</f>
        <v>-3</v>
      </c>
      <c r="AG252" s="2">
        <f>Table2[[#This Row],[ActualHomeScore]]-Table2[[#This Row],[PredictedHomeScore]]</f>
        <v>0</v>
      </c>
      <c r="AH252" s="2">
        <f t="shared" si="18"/>
        <v>-1</v>
      </c>
      <c r="AI252" s="2">
        <f t="shared" si="19"/>
        <v>-9</v>
      </c>
    </row>
    <row r="253" spans="1:35" x14ac:dyDescent="0.25">
      <c r="A253" s="5">
        <v>45608</v>
      </c>
      <c r="B253" s="5">
        <v>45608</v>
      </c>
      <c r="C253" s="8" t="s">
        <v>363</v>
      </c>
      <c r="D253" s="3" t="s">
        <v>36</v>
      </c>
      <c r="E253" s="3" t="s">
        <v>12</v>
      </c>
      <c r="F253" s="3">
        <v>3</v>
      </c>
      <c r="G253" s="3">
        <v>4</v>
      </c>
      <c r="H253" s="3" t="str">
        <f t="shared" si="15"/>
        <v>SEA</v>
      </c>
      <c r="I253" s="3" t="s">
        <v>40</v>
      </c>
      <c r="J253" s="3">
        <v>2</v>
      </c>
      <c r="K253" s="3">
        <v>5</v>
      </c>
      <c r="L253" s="2" t="str">
        <f t="shared" si="16"/>
        <v>SEA</v>
      </c>
      <c r="M253" s="3" t="s">
        <v>40</v>
      </c>
      <c r="N253" s="3">
        <f>IF(ISBLANK(Table2[[#This Row],[ActualResult]]), 0, 1)</f>
        <v>1</v>
      </c>
      <c r="O253" s="3" t="str">
        <f>IF(ISBLANK(Table2[[#This Row],[ActualResult]]), "_", IF(Table2[[#This Row],[ActualWinner]]=Table2[[#This Row],[PredictedWinner]], "Y", "N"))</f>
        <v>Y</v>
      </c>
      <c r="P253" s="3" t="str">
        <f>IF(Table2[[#This Row],[ActualAwayScore]]&gt;Table2[[#This Row],[PredictedAwayScore]], "N", IF(ISBLANK(Table2[[#This Row],[ActualResult]]), "_", IF(Table2[[#This Row],[ActualAwayScore]]=Table2[[#This Row],[PredictedAwayScore]], "Y", "N")))</f>
        <v>N</v>
      </c>
      <c r="Q253" s="3" t="str">
        <f>IF(Table2[[#This Row],[ActualHomeScore]]&gt;Table2[[#This Row],[PredictedHomeScore]],"N", IF(ISBLANK(Table2[[#This Row],[ActualResult]]), "_", IF(Table2[[#This Row],[ActualHomeScore]]=Table2[[#This Row],[PredictedHomeScore]], "Y", "N")))</f>
        <v>N</v>
      </c>
      <c r="R253" s="2">
        <v>0</v>
      </c>
      <c r="S253" s="2" t="str">
        <f t="shared" si="17"/>
        <v>CBJ</v>
      </c>
      <c r="T253" s="2">
        <f>IF(INDEX(StatsRegularSeason20242025!$A$2:$C$33,MATCH(Table2[[#This Row],[AwayTeam]],StatsRegularSeason20242025!$A$2:$A$33,0),2)=INDEX(StatsRegularSeason20242025!$A$2:$C$33,MATCH(Table2[[#This Row],[HomeTeam]],StatsRegularSeason20242025!$A$2:$A$33,0),2),1,0)</f>
        <v>0</v>
      </c>
      <c r="U253" s="2">
        <f>IF(INDEX(StatsRegularSeason20242025!$A$2:$C$33,MATCH(Table2[[#This Row],[AwayTeam]],StatsRegularSeason20242025!$A$2:$A$33,0),3)=INDEX(StatsRegularSeason20242025!$A$2:$C$33,MATCH(Table2[[#This Row],[HomeTeam]],StatsRegularSeason20242025!$A$2:$A$33,0),3),1,0)</f>
        <v>0</v>
      </c>
      <c r="V253" s="2">
        <f>IF(Table2[[#This Row],[InterConf]]=1,IF(Table2[[#This Row],[InterDiv]]=0, 1, 0), 0)</f>
        <v>0</v>
      </c>
      <c r="W253" s="2">
        <f>IF(INDEX(StatsRegularSeason20242025!$A$2:$C$33,MATCH(Table2[[#This Row],[AwayTeam]],StatsRegularSeason20242025!$A$2:$A$33,0),2)&lt;&gt;INDEX(StatsRegularSeason20242025!$A$2:$C$33,MATCH(Table2[[#This Row],[HomeTeam]],StatsRegularSeason20242025!$A$2:$A$33,0),2),1,0)</f>
        <v>1</v>
      </c>
      <c r="X253" s="2"/>
      <c r="Y253" s="2"/>
      <c r="Z253" s="2">
        <f>IF(AND(Table2[[#This Row],[GameIsOver]]=1,Table2[[#This Row],[ActualHomeScore]]*Table2[[#This Row],[ActualAwayScore]]=0), 1,0)</f>
        <v>0</v>
      </c>
      <c r="AA253" s="2">
        <f>IF(Table2[[#This Row],[GameIsOver]]=0,0, IF(Table2[[#This Row],[ActualWinner]]=Table2[[#This Row],[AwayTeam]], 2, IF(OR(Table2[[#This Row],[ActualResult]]="OT", Table2[[#This Row],[ActualResult]]="SO"), 1, 0)))</f>
        <v>0</v>
      </c>
      <c r="AB253" s="2">
        <f>IF(Table2[[#This Row],[GameIsOver]]= 0, 0, IF(Table2[[#This Row],[ActualWinner]]=Table2[[#This Row],[HomeTeam]], 2, IF(OR(Table2[[#This Row],[ActualResult]]="OT", Table2[[#This Row],[ActualResult]]="SO"), 1, 0)))</f>
        <v>2</v>
      </c>
      <c r="AC253" s="33">
        <f>(($AR$11)*IF(Table2[[#This Row],[CorrectWinnerPrediction]]="Y", 1, 0))+(($AR$12)*IF(Table2[[#This Row],[CorrectAwayScorePrediction]]="Y", 1, 0))+(($AR$13)*IF(Table2[[#This Row],[CorrectHomeScorePrediction]]="Y", 1, 0))</f>
        <v>0.8</v>
      </c>
      <c r="AD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3" s="5" t="str">
        <f>IF(WEEKDAY(Table2[[#This Row],[GameDate]])=1,"SUN",IF(WEEKDAY(Table2[[#This Row],[GameDate]])=2,"MON",IF(WEEKDAY(Table2[[#This Row],[GameDate]])=3,"TUE",IF(WEEKDAY(Table2[[#This Row],[GameDate]])=4,"WED",IF(WEEKDAY(Table2[[#This Row],[GameDate]])=5,"THU",IF(WEEKDAY(Table2[[#This Row],[GameDate]])=6,"FRI", "SAT"))))))</f>
        <v>TUE</v>
      </c>
      <c r="AF253" s="2">
        <f>Table2[[#This Row],[ActualAwayScore]]-Table2[[#This Row],[PredictedAwayScore]]</f>
        <v>-1</v>
      </c>
      <c r="AG253" s="2">
        <f>Table2[[#This Row],[ActualHomeScore]]-Table2[[#This Row],[PredictedHomeScore]]</f>
        <v>1</v>
      </c>
      <c r="AH253" s="2">
        <f t="shared" si="18"/>
        <v>-1</v>
      </c>
      <c r="AI253" s="2">
        <f t="shared" si="19"/>
        <v>-9</v>
      </c>
    </row>
    <row r="254" spans="1:35" x14ac:dyDescent="0.25">
      <c r="A254" s="4">
        <v>45609</v>
      </c>
      <c r="B254" s="4">
        <v>45609</v>
      </c>
      <c r="C254" s="7" t="s">
        <v>364</v>
      </c>
      <c r="D254" s="2" t="s">
        <v>31</v>
      </c>
      <c r="E254" s="2" t="s">
        <v>21</v>
      </c>
      <c r="F254" s="2">
        <v>4</v>
      </c>
      <c r="G254" s="2">
        <v>2</v>
      </c>
      <c r="H254" s="2" t="str">
        <f t="shared" si="15"/>
        <v>DET</v>
      </c>
      <c r="I254" s="2" t="s">
        <v>40</v>
      </c>
      <c r="J254" s="2">
        <v>3</v>
      </c>
      <c r="K254" s="2">
        <v>2</v>
      </c>
      <c r="L254" s="13" t="str">
        <f t="shared" si="16"/>
        <v>DET</v>
      </c>
      <c r="M254" s="2" t="s">
        <v>77</v>
      </c>
      <c r="N254" s="2">
        <f>IF(ISBLANK(Table2[[#This Row],[ActualResult]]), 0, 1)</f>
        <v>1</v>
      </c>
      <c r="O254" s="2" t="str">
        <f>IF(ISBLANK(Table2[[#This Row],[ActualResult]]), "_", IF(Table2[[#This Row],[ActualWinner]]=Table2[[#This Row],[PredictedWinner]], "Y", "N"))</f>
        <v>Y</v>
      </c>
      <c r="P254" s="2" t="str">
        <f>IF(Table2[[#This Row],[ActualAwayScore]]&gt;Table2[[#This Row],[PredictedAwayScore]], "N", IF(ISBLANK(Table2[[#This Row],[ActualResult]]), "_", IF(Table2[[#This Row],[ActualAwayScore]]=Table2[[#This Row],[PredictedAwayScore]], "Y", "N")))</f>
        <v>N</v>
      </c>
      <c r="Q254" s="2" t="str">
        <f>IF(Table2[[#This Row],[ActualHomeScore]]&gt;Table2[[#This Row],[PredictedHomeScore]],"N", IF(ISBLANK(Table2[[#This Row],[ActualResult]]), "_", IF(Table2[[#This Row],[ActualHomeScore]]=Table2[[#This Row],[PredictedHomeScore]], "Y", "N")))</f>
        <v>Y</v>
      </c>
      <c r="R254" s="2">
        <v>1</v>
      </c>
      <c r="S254" s="2" t="str">
        <f t="shared" si="17"/>
        <v>PIT</v>
      </c>
      <c r="T254" s="2">
        <f>IF(INDEX(StatsRegularSeason20242025!$A$2:$C$33,MATCH(Table2[[#This Row],[AwayTeam]],StatsRegularSeason20242025!$A$2:$A$33,0),2)=INDEX(StatsRegularSeason20242025!$A$2:$C$33,MATCH(Table2[[#This Row],[HomeTeam]],StatsRegularSeason20242025!$A$2:$A$33,0),2),1,0)</f>
        <v>1</v>
      </c>
      <c r="U254" s="2">
        <f>IF(INDEX(StatsRegularSeason20242025!$A$2:$C$33,MATCH(Table2[[#This Row],[AwayTeam]],StatsRegularSeason20242025!$A$2:$A$33,0),3)=INDEX(StatsRegularSeason20242025!$A$2:$C$33,MATCH(Table2[[#This Row],[HomeTeam]],StatsRegularSeason20242025!$A$2:$A$33,0),3),1,0)</f>
        <v>0</v>
      </c>
      <c r="V254" s="2">
        <f>IF(Table2[[#This Row],[InterConf]]=1,IF(Table2[[#This Row],[InterDiv]]=0, 1, 0), 0)</f>
        <v>1</v>
      </c>
      <c r="W254" s="2">
        <f>IF(INDEX(StatsRegularSeason20242025!$A$2:$C$33,MATCH(Table2[[#This Row],[AwayTeam]],StatsRegularSeason20242025!$A$2:$A$33,0),2)&lt;&gt;INDEX(StatsRegularSeason20242025!$A$2:$C$33,MATCH(Table2[[#This Row],[HomeTeam]],StatsRegularSeason20242025!$A$2:$A$33,0),2),1,0)</f>
        <v>0</v>
      </c>
      <c r="X254" s="2"/>
      <c r="Y254" s="2"/>
      <c r="Z254" s="2">
        <f>IF(AND(Table2[[#This Row],[GameIsOver]]=1,Table2[[#This Row],[ActualHomeScore]]*Table2[[#This Row],[ActualAwayScore]]=0), 1,0)</f>
        <v>0</v>
      </c>
      <c r="AA254" s="2">
        <f>IF(Table2[[#This Row],[GameIsOver]]=0,0, IF(Table2[[#This Row],[ActualWinner]]=Table2[[#This Row],[AwayTeam]], 2, IF(OR(Table2[[#This Row],[ActualResult]]="OT", Table2[[#This Row],[ActualResult]]="SO"), 1, 0)))</f>
        <v>2</v>
      </c>
      <c r="AB254" s="2">
        <f>IF(Table2[[#This Row],[GameIsOver]]= 0, 0, IF(Table2[[#This Row],[ActualWinner]]=Table2[[#This Row],[HomeTeam]], 2, IF(OR(Table2[[#This Row],[ActualResult]]="OT", Table2[[#This Row],[ActualResult]]="SO"), 1, 0)))</f>
        <v>1</v>
      </c>
      <c r="AC254" s="33">
        <f>(($AR$11)*IF(Table2[[#This Row],[CorrectWinnerPrediction]]="Y", 1, 0))+(($AR$12)*IF(Table2[[#This Row],[CorrectAwayScorePrediction]]="Y", 1, 0))+(($AR$13)*IF(Table2[[#This Row],[CorrectHomeScorePrediction]]="Y", 1, 0))</f>
        <v>0.9</v>
      </c>
      <c r="AD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4" s="4" t="str">
        <f>IF(WEEKDAY(Table2[[#This Row],[GameDate]])=1,"SUN",IF(WEEKDAY(Table2[[#This Row],[GameDate]])=2,"MON",IF(WEEKDAY(Table2[[#This Row],[GameDate]])=3,"TUE",IF(WEEKDAY(Table2[[#This Row],[GameDate]])=4,"WED",IF(WEEKDAY(Table2[[#This Row],[GameDate]])=5,"THU",IF(WEEKDAY(Table2[[#This Row],[GameDate]])=6,"FRI", "SAT"))))))</f>
        <v>WED</v>
      </c>
      <c r="AF254" s="2">
        <f>Table2[[#This Row],[ActualAwayScore]]-Table2[[#This Row],[PredictedAwayScore]]</f>
        <v>-1</v>
      </c>
      <c r="AG254" s="2">
        <f>Table2[[#This Row],[ActualHomeScore]]-Table2[[#This Row],[PredictedHomeScore]]</f>
        <v>0</v>
      </c>
      <c r="AH254" s="2">
        <f t="shared" si="18"/>
        <v>-6</v>
      </c>
      <c r="AI254" s="2">
        <f t="shared" si="19"/>
        <v>2</v>
      </c>
    </row>
    <row r="255" spans="1:35" x14ac:dyDescent="0.25">
      <c r="A255" s="4">
        <v>45609</v>
      </c>
      <c r="B255" s="4">
        <v>45609</v>
      </c>
      <c r="C255" s="7" t="s">
        <v>365</v>
      </c>
      <c r="D255" s="2" t="s">
        <v>18</v>
      </c>
      <c r="E255" s="2" t="s">
        <v>46</v>
      </c>
      <c r="F255" s="2">
        <v>5</v>
      </c>
      <c r="G255" s="2">
        <v>3</v>
      </c>
      <c r="H255" s="2" t="str">
        <f t="shared" si="15"/>
        <v>TOR</v>
      </c>
      <c r="I255" s="2" t="s">
        <v>40</v>
      </c>
      <c r="J255" s="2">
        <v>4</v>
      </c>
      <c r="K255" s="2">
        <v>3</v>
      </c>
      <c r="L255" s="2" t="str">
        <f t="shared" si="16"/>
        <v>TOR</v>
      </c>
      <c r="M255" s="2" t="s">
        <v>77</v>
      </c>
      <c r="N255" s="2">
        <f>IF(ISBLANK(Table2[[#This Row],[ActualResult]]), 0, 1)</f>
        <v>1</v>
      </c>
      <c r="O255" s="2" t="str">
        <f>IF(ISBLANK(Table2[[#This Row],[ActualResult]]), "_", IF(Table2[[#This Row],[ActualWinner]]=Table2[[#This Row],[PredictedWinner]], "Y", "N"))</f>
        <v>Y</v>
      </c>
      <c r="P255" s="2" t="str">
        <f>IF(Table2[[#This Row],[ActualAwayScore]]&gt;Table2[[#This Row],[PredictedAwayScore]], "N", IF(ISBLANK(Table2[[#This Row],[ActualResult]]), "_", IF(Table2[[#This Row],[ActualAwayScore]]=Table2[[#This Row],[PredictedAwayScore]], "Y", "N")))</f>
        <v>N</v>
      </c>
      <c r="Q255" s="2" t="str">
        <f>IF(Table2[[#This Row],[ActualHomeScore]]&gt;Table2[[#This Row],[PredictedHomeScore]],"N", IF(ISBLANK(Table2[[#This Row],[ActualResult]]), "_", IF(Table2[[#This Row],[ActualHomeScore]]=Table2[[#This Row],[PredictedHomeScore]], "Y", "N")))</f>
        <v>Y</v>
      </c>
      <c r="R255" s="2">
        <v>1</v>
      </c>
      <c r="S255" s="2" t="str">
        <f t="shared" si="17"/>
        <v>WSH</v>
      </c>
      <c r="T255" s="2">
        <f>IF(INDEX(StatsRegularSeason20242025!$A$2:$C$33,MATCH(Table2[[#This Row],[AwayTeam]],StatsRegularSeason20242025!$A$2:$A$33,0),2)=INDEX(StatsRegularSeason20242025!$A$2:$C$33,MATCH(Table2[[#This Row],[HomeTeam]],StatsRegularSeason20242025!$A$2:$A$33,0),2),1,0)</f>
        <v>1</v>
      </c>
      <c r="U255" s="2">
        <f>IF(INDEX(StatsRegularSeason20242025!$A$2:$C$33,MATCH(Table2[[#This Row],[AwayTeam]],StatsRegularSeason20242025!$A$2:$A$33,0),3)=INDEX(StatsRegularSeason20242025!$A$2:$C$33,MATCH(Table2[[#This Row],[HomeTeam]],StatsRegularSeason20242025!$A$2:$A$33,0),3),1,0)</f>
        <v>0</v>
      </c>
      <c r="V255" s="2">
        <f>IF(Table2[[#This Row],[InterConf]]=1,IF(Table2[[#This Row],[InterDiv]]=0, 1, 0), 0)</f>
        <v>1</v>
      </c>
      <c r="W255" s="2">
        <f>IF(INDEX(StatsRegularSeason20242025!$A$2:$C$33,MATCH(Table2[[#This Row],[AwayTeam]],StatsRegularSeason20242025!$A$2:$A$33,0),2)&lt;&gt;INDEX(StatsRegularSeason20242025!$A$2:$C$33,MATCH(Table2[[#This Row],[HomeTeam]],StatsRegularSeason20242025!$A$2:$A$33,0),2),1,0)</f>
        <v>0</v>
      </c>
      <c r="X255" s="2"/>
      <c r="Y255" s="2"/>
      <c r="Z255" s="2">
        <f>IF(AND(Table2[[#This Row],[GameIsOver]]=1,Table2[[#This Row],[ActualHomeScore]]*Table2[[#This Row],[ActualAwayScore]]=0), 1,0)</f>
        <v>0</v>
      </c>
      <c r="AA255" s="2">
        <f>IF(Table2[[#This Row],[GameIsOver]]=0,0, IF(Table2[[#This Row],[ActualWinner]]=Table2[[#This Row],[AwayTeam]], 2, IF(OR(Table2[[#This Row],[ActualResult]]="OT", Table2[[#This Row],[ActualResult]]="SO"), 1, 0)))</f>
        <v>2</v>
      </c>
      <c r="AB255" s="2">
        <f>IF(Table2[[#This Row],[GameIsOver]]= 0, 0, IF(Table2[[#This Row],[ActualWinner]]=Table2[[#This Row],[HomeTeam]], 2, IF(OR(Table2[[#This Row],[ActualResult]]="OT", Table2[[#This Row],[ActualResult]]="SO"), 1, 0)))</f>
        <v>1</v>
      </c>
      <c r="AC255" s="33">
        <f>(($AR$11)*IF(Table2[[#This Row],[CorrectWinnerPrediction]]="Y", 1, 0))+(($AR$12)*IF(Table2[[#This Row],[CorrectAwayScorePrediction]]="Y", 1, 0))+(($AR$13)*IF(Table2[[#This Row],[CorrectHomeScorePrediction]]="Y", 1, 0))</f>
        <v>0.9</v>
      </c>
      <c r="AD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5" s="4" t="str">
        <f>IF(WEEKDAY(Table2[[#This Row],[GameDate]])=1,"SUN",IF(WEEKDAY(Table2[[#This Row],[GameDate]])=2,"MON",IF(WEEKDAY(Table2[[#This Row],[GameDate]])=3,"TUE",IF(WEEKDAY(Table2[[#This Row],[GameDate]])=4,"WED",IF(WEEKDAY(Table2[[#This Row],[GameDate]])=5,"THU",IF(WEEKDAY(Table2[[#This Row],[GameDate]])=6,"FRI", "SAT"))))))</f>
        <v>WED</v>
      </c>
      <c r="AF255" s="2">
        <f>Table2[[#This Row],[ActualAwayScore]]-Table2[[#This Row],[PredictedAwayScore]]</f>
        <v>-1</v>
      </c>
      <c r="AG255" s="2">
        <f>Table2[[#This Row],[ActualHomeScore]]-Table2[[#This Row],[PredictedHomeScore]]</f>
        <v>0</v>
      </c>
      <c r="AH255" s="2">
        <f t="shared" si="18"/>
        <v>-6</v>
      </c>
      <c r="AI255" s="2">
        <f t="shared" si="19"/>
        <v>2</v>
      </c>
    </row>
    <row r="256" spans="1:35" x14ac:dyDescent="0.25">
      <c r="A256" s="4">
        <v>45609</v>
      </c>
      <c r="B256" s="4">
        <v>45609</v>
      </c>
      <c r="C256" s="7" t="s">
        <v>366</v>
      </c>
      <c r="D256" s="2" t="s">
        <v>44</v>
      </c>
      <c r="E256" s="2" t="s">
        <v>15</v>
      </c>
      <c r="F256" s="2">
        <v>4</v>
      </c>
      <c r="G256" s="2">
        <v>1</v>
      </c>
      <c r="H256" s="2" t="str">
        <f t="shared" si="15"/>
        <v>CAR</v>
      </c>
      <c r="I256" s="2" t="s">
        <v>40</v>
      </c>
      <c r="J256" s="2">
        <v>1</v>
      </c>
      <c r="K256" s="2">
        <v>4</v>
      </c>
      <c r="L256" s="2" t="str">
        <f t="shared" si="16"/>
        <v>UTA</v>
      </c>
      <c r="M256" s="2" t="s">
        <v>40</v>
      </c>
      <c r="N256" s="2">
        <f>IF(ISBLANK(Table2[[#This Row],[ActualResult]]), 0, 1)</f>
        <v>1</v>
      </c>
      <c r="O256" s="2" t="str">
        <f>IF(ISBLANK(Table2[[#This Row],[ActualResult]]), "_", IF(Table2[[#This Row],[ActualWinner]]=Table2[[#This Row],[PredictedWinner]], "Y", "N"))</f>
        <v>N</v>
      </c>
      <c r="P256" s="2" t="str">
        <f>IF(Table2[[#This Row],[ActualAwayScore]]&gt;Table2[[#This Row],[PredictedAwayScore]], "N", IF(ISBLANK(Table2[[#This Row],[ActualResult]]), "_", IF(Table2[[#This Row],[ActualAwayScore]]=Table2[[#This Row],[PredictedAwayScore]], "Y", "N")))</f>
        <v>N</v>
      </c>
      <c r="Q256" s="2" t="str">
        <f>IF(Table2[[#This Row],[ActualHomeScore]]&gt;Table2[[#This Row],[PredictedHomeScore]],"N", IF(ISBLANK(Table2[[#This Row],[ActualResult]]), "_", IF(Table2[[#This Row],[ActualHomeScore]]=Table2[[#This Row],[PredictedHomeScore]], "Y", "N")))</f>
        <v>N</v>
      </c>
      <c r="R256" s="2">
        <v>1</v>
      </c>
      <c r="S256" s="2" t="str">
        <f t="shared" si="17"/>
        <v>CAR</v>
      </c>
      <c r="T256" s="2">
        <f>IF(INDEX(StatsRegularSeason20242025!$A$2:$C$33,MATCH(Table2[[#This Row],[AwayTeam]],StatsRegularSeason20242025!$A$2:$A$33,0),2)=INDEX(StatsRegularSeason20242025!$A$2:$C$33,MATCH(Table2[[#This Row],[HomeTeam]],StatsRegularSeason20242025!$A$2:$A$33,0),2),1,0)</f>
        <v>0</v>
      </c>
      <c r="U256" s="2">
        <f>IF(INDEX(StatsRegularSeason20242025!$A$2:$C$33,MATCH(Table2[[#This Row],[AwayTeam]],StatsRegularSeason20242025!$A$2:$A$33,0),3)=INDEX(StatsRegularSeason20242025!$A$2:$C$33,MATCH(Table2[[#This Row],[HomeTeam]],StatsRegularSeason20242025!$A$2:$A$33,0),3),1,0)</f>
        <v>0</v>
      </c>
      <c r="V256" s="2">
        <f>IF(Table2[[#This Row],[InterConf]]=1,IF(Table2[[#This Row],[InterDiv]]=0, 1, 0), 0)</f>
        <v>0</v>
      </c>
      <c r="W256" s="2">
        <f>IF(INDEX(StatsRegularSeason20242025!$A$2:$C$33,MATCH(Table2[[#This Row],[AwayTeam]],StatsRegularSeason20242025!$A$2:$A$33,0),2)&lt;&gt;INDEX(StatsRegularSeason20242025!$A$2:$C$33,MATCH(Table2[[#This Row],[HomeTeam]],StatsRegularSeason20242025!$A$2:$A$33,0),2),1,0)</f>
        <v>1</v>
      </c>
      <c r="X256" s="2"/>
      <c r="Y256" s="2"/>
      <c r="Z256" s="2">
        <f>IF(AND(Table2[[#This Row],[GameIsOver]]=1,Table2[[#This Row],[ActualHomeScore]]*Table2[[#This Row],[ActualAwayScore]]=0), 1,0)</f>
        <v>0</v>
      </c>
      <c r="AA256" s="2">
        <f>IF(Table2[[#This Row],[GameIsOver]]=0,0, IF(Table2[[#This Row],[ActualWinner]]=Table2[[#This Row],[AwayTeam]], 2, IF(OR(Table2[[#This Row],[ActualResult]]="OT", Table2[[#This Row],[ActualResult]]="SO"), 1, 0)))</f>
        <v>0</v>
      </c>
      <c r="AB256" s="2">
        <f>IF(Table2[[#This Row],[GameIsOver]]= 0, 0, IF(Table2[[#This Row],[ActualWinner]]=Table2[[#This Row],[HomeTeam]], 2, IF(OR(Table2[[#This Row],[ActualResult]]="OT", Table2[[#This Row],[ActualResult]]="SO"), 1, 0)))</f>
        <v>2</v>
      </c>
      <c r="AC256" s="33">
        <f>(($AR$11)*IF(Table2[[#This Row],[CorrectWinnerPrediction]]="Y", 1, 0))+(($AR$12)*IF(Table2[[#This Row],[CorrectAwayScorePrediction]]="Y", 1, 0))+(($AR$13)*IF(Table2[[#This Row],[CorrectHomeScorePrediction]]="Y", 1, 0))</f>
        <v>0</v>
      </c>
      <c r="AD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56" s="4" t="str">
        <f>IF(WEEKDAY(Table2[[#This Row],[GameDate]])=1,"SUN",IF(WEEKDAY(Table2[[#This Row],[GameDate]])=2,"MON",IF(WEEKDAY(Table2[[#This Row],[GameDate]])=3,"TUE",IF(WEEKDAY(Table2[[#This Row],[GameDate]])=4,"WED",IF(WEEKDAY(Table2[[#This Row],[GameDate]])=5,"THU",IF(WEEKDAY(Table2[[#This Row],[GameDate]])=6,"FRI", "SAT"))))))</f>
        <v>WED</v>
      </c>
      <c r="AF256" s="2">
        <f>Table2[[#This Row],[ActualAwayScore]]-Table2[[#This Row],[PredictedAwayScore]]</f>
        <v>-3</v>
      </c>
      <c r="AG256" s="2">
        <f>Table2[[#This Row],[ActualHomeScore]]-Table2[[#This Row],[PredictedHomeScore]]</f>
        <v>3</v>
      </c>
      <c r="AH256" s="2">
        <f t="shared" si="18"/>
        <v>-6</v>
      </c>
      <c r="AI256" s="2">
        <f t="shared" si="19"/>
        <v>2</v>
      </c>
    </row>
    <row r="257" spans="1:35" x14ac:dyDescent="0.25">
      <c r="A257" s="4">
        <v>45609</v>
      </c>
      <c r="B257" s="4">
        <v>45609</v>
      </c>
      <c r="C257" s="7" t="s">
        <v>367</v>
      </c>
      <c r="D257" s="2" t="s">
        <v>28</v>
      </c>
      <c r="E257" s="2" t="s">
        <v>26</v>
      </c>
      <c r="F257" s="2">
        <v>3</v>
      </c>
      <c r="G257" s="2">
        <v>5</v>
      </c>
      <c r="H257" s="2" t="str">
        <f t="shared" si="15"/>
        <v>COL</v>
      </c>
      <c r="I257" s="2" t="s">
        <v>40</v>
      </c>
      <c r="J257" s="2">
        <v>2</v>
      </c>
      <c r="K257" s="2">
        <v>4</v>
      </c>
      <c r="L257" s="2" t="str">
        <f t="shared" si="16"/>
        <v>COL</v>
      </c>
      <c r="M257" s="2" t="s">
        <v>40</v>
      </c>
      <c r="N257" s="2">
        <f>IF(ISBLANK(Table2[[#This Row],[ActualResult]]), 0, 1)</f>
        <v>1</v>
      </c>
      <c r="O257" s="2" t="str">
        <f>IF(ISBLANK(Table2[[#This Row],[ActualResult]]), "_", IF(Table2[[#This Row],[ActualWinner]]=Table2[[#This Row],[PredictedWinner]], "Y", "N"))</f>
        <v>Y</v>
      </c>
      <c r="P257" s="2" t="str">
        <f>IF(Table2[[#This Row],[ActualAwayScore]]&gt;Table2[[#This Row],[PredictedAwayScore]], "N", IF(ISBLANK(Table2[[#This Row],[ActualResult]]), "_", IF(Table2[[#This Row],[ActualAwayScore]]=Table2[[#This Row],[PredictedAwayScore]], "Y", "N")))</f>
        <v>N</v>
      </c>
      <c r="Q257" s="2" t="str">
        <f>IF(Table2[[#This Row],[ActualHomeScore]]&gt;Table2[[#This Row],[PredictedHomeScore]],"N", IF(ISBLANK(Table2[[#This Row],[ActualResult]]), "_", IF(Table2[[#This Row],[ActualHomeScore]]=Table2[[#This Row],[PredictedHomeScore]], "Y", "N")))</f>
        <v>N</v>
      </c>
      <c r="R257" s="2">
        <v>1</v>
      </c>
      <c r="S257" s="2" t="str">
        <f t="shared" si="17"/>
        <v>LAK</v>
      </c>
      <c r="T257" s="2">
        <f>IF(INDEX(StatsRegularSeason20242025!$A$2:$C$33,MATCH(Table2[[#This Row],[AwayTeam]],StatsRegularSeason20242025!$A$2:$A$33,0),2)=INDEX(StatsRegularSeason20242025!$A$2:$C$33,MATCH(Table2[[#This Row],[HomeTeam]],StatsRegularSeason20242025!$A$2:$A$33,0),2),1,0)</f>
        <v>1</v>
      </c>
      <c r="U257" s="2">
        <f>IF(INDEX(StatsRegularSeason20242025!$A$2:$C$33,MATCH(Table2[[#This Row],[AwayTeam]],StatsRegularSeason20242025!$A$2:$A$33,0),3)=INDEX(StatsRegularSeason20242025!$A$2:$C$33,MATCH(Table2[[#This Row],[HomeTeam]],StatsRegularSeason20242025!$A$2:$A$33,0),3),1,0)</f>
        <v>0</v>
      </c>
      <c r="V257" s="2">
        <f>IF(Table2[[#This Row],[InterConf]]=1,IF(Table2[[#This Row],[InterDiv]]=0, 1, 0), 0)</f>
        <v>1</v>
      </c>
      <c r="W257" s="2">
        <f>IF(INDEX(StatsRegularSeason20242025!$A$2:$C$33,MATCH(Table2[[#This Row],[AwayTeam]],StatsRegularSeason20242025!$A$2:$A$33,0),2)&lt;&gt;INDEX(StatsRegularSeason20242025!$A$2:$C$33,MATCH(Table2[[#This Row],[HomeTeam]],StatsRegularSeason20242025!$A$2:$A$33,0),2),1,0)</f>
        <v>0</v>
      </c>
      <c r="X257" s="2"/>
      <c r="Y257" s="2"/>
      <c r="Z257" s="2">
        <f>IF(AND(Table2[[#This Row],[GameIsOver]]=1,Table2[[#This Row],[ActualHomeScore]]*Table2[[#This Row],[ActualAwayScore]]=0), 1,0)</f>
        <v>0</v>
      </c>
      <c r="AA257" s="2">
        <f>IF(Table2[[#This Row],[GameIsOver]]=0,0, IF(Table2[[#This Row],[ActualWinner]]=Table2[[#This Row],[AwayTeam]], 2, IF(OR(Table2[[#This Row],[ActualResult]]="OT", Table2[[#This Row],[ActualResult]]="SO"), 1, 0)))</f>
        <v>0</v>
      </c>
      <c r="AB257" s="2">
        <f>IF(Table2[[#This Row],[GameIsOver]]= 0, 0, IF(Table2[[#This Row],[ActualWinner]]=Table2[[#This Row],[HomeTeam]], 2, IF(OR(Table2[[#This Row],[ActualResult]]="OT", Table2[[#This Row],[ActualResult]]="SO"), 1, 0)))</f>
        <v>2</v>
      </c>
      <c r="AC257" s="33">
        <f>(($AR$11)*IF(Table2[[#This Row],[CorrectWinnerPrediction]]="Y", 1, 0))+(($AR$12)*IF(Table2[[#This Row],[CorrectAwayScorePrediction]]="Y", 1, 0))+(($AR$13)*IF(Table2[[#This Row],[CorrectHomeScorePrediction]]="Y", 1, 0))</f>
        <v>0.8</v>
      </c>
      <c r="AD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57" s="4" t="str">
        <f>IF(WEEKDAY(Table2[[#This Row],[GameDate]])=1,"SUN",IF(WEEKDAY(Table2[[#This Row],[GameDate]])=2,"MON",IF(WEEKDAY(Table2[[#This Row],[GameDate]])=3,"TUE",IF(WEEKDAY(Table2[[#This Row],[GameDate]])=4,"WED",IF(WEEKDAY(Table2[[#This Row],[GameDate]])=5,"THU",IF(WEEKDAY(Table2[[#This Row],[GameDate]])=6,"FRI", "SAT"))))))</f>
        <v>WED</v>
      </c>
      <c r="AF257" s="2">
        <f>Table2[[#This Row],[ActualAwayScore]]-Table2[[#This Row],[PredictedAwayScore]]</f>
        <v>-1</v>
      </c>
      <c r="AG257" s="2">
        <f>Table2[[#This Row],[ActualHomeScore]]-Table2[[#This Row],[PredictedHomeScore]]</f>
        <v>-1</v>
      </c>
      <c r="AH257" s="2">
        <f t="shared" si="18"/>
        <v>-6</v>
      </c>
      <c r="AI257" s="2">
        <f t="shared" si="19"/>
        <v>2</v>
      </c>
    </row>
    <row r="258" spans="1:35" x14ac:dyDescent="0.25">
      <c r="A258" s="5">
        <v>45609</v>
      </c>
      <c r="B258" s="5">
        <v>45609</v>
      </c>
      <c r="C258" s="8" t="s">
        <v>368</v>
      </c>
      <c r="D258" s="3" t="s">
        <v>27</v>
      </c>
      <c r="E258" s="3" t="s">
        <v>47</v>
      </c>
      <c r="F258" s="3">
        <v>3</v>
      </c>
      <c r="G258" s="3">
        <v>2</v>
      </c>
      <c r="H258" s="3" t="str">
        <f t="shared" si="15"/>
        <v>VGK</v>
      </c>
      <c r="I258" s="3" t="s">
        <v>40</v>
      </c>
      <c r="J258" s="3">
        <v>3</v>
      </c>
      <c r="K258" s="3">
        <v>2</v>
      </c>
      <c r="L258" s="3" t="str">
        <f t="shared" si="16"/>
        <v>VGK</v>
      </c>
      <c r="M258" s="3" t="s">
        <v>40</v>
      </c>
      <c r="N258" s="3">
        <f>IF(ISBLANK(Table2[[#This Row],[ActualResult]]), 0, 1)</f>
        <v>1</v>
      </c>
      <c r="O258" s="3" t="str">
        <f>IF(ISBLANK(Table2[[#This Row],[ActualResult]]), "_", IF(Table2[[#This Row],[ActualWinner]]=Table2[[#This Row],[PredictedWinner]], "Y", "N"))</f>
        <v>Y</v>
      </c>
      <c r="P258" s="3" t="str">
        <f>IF(Table2[[#This Row],[ActualAwayScore]]&gt;Table2[[#This Row],[PredictedAwayScore]], "N", IF(ISBLANK(Table2[[#This Row],[ActualResult]]), "_", IF(Table2[[#This Row],[ActualAwayScore]]=Table2[[#This Row],[PredictedAwayScore]], "Y", "N")))</f>
        <v>Y</v>
      </c>
      <c r="Q258" s="3" t="str">
        <f>IF(Table2[[#This Row],[ActualHomeScore]]&gt;Table2[[#This Row],[PredictedHomeScore]],"N", IF(ISBLANK(Table2[[#This Row],[ActualResult]]), "_", IF(Table2[[#This Row],[ActualHomeScore]]=Table2[[#This Row],[PredictedHomeScore]], "Y", "N")))</f>
        <v>Y</v>
      </c>
      <c r="R258" s="2">
        <v>1</v>
      </c>
      <c r="S258" s="2" t="str">
        <f t="shared" si="17"/>
        <v>ANA</v>
      </c>
      <c r="T258" s="2">
        <f>IF(INDEX(StatsRegularSeason20242025!$A$2:$C$33,MATCH(Table2[[#This Row],[AwayTeam]],StatsRegularSeason20242025!$A$2:$A$33,0),2)=INDEX(StatsRegularSeason20242025!$A$2:$C$33,MATCH(Table2[[#This Row],[HomeTeam]],StatsRegularSeason20242025!$A$2:$A$33,0),2),1,0)</f>
        <v>1</v>
      </c>
      <c r="U258" s="2">
        <f>IF(INDEX(StatsRegularSeason20242025!$A$2:$C$33,MATCH(Table2[[#This Row],[AwayTeam]],StatsRegularSeason20242025!$A$2:$A$33,0),3)=INDEX(StatsRegularSeason20242025!$A$2:$C$33,MATCH(Table2[[#This Row],[HomeTeam]],StatsRegularSeason20242025!$A$2:$A$33,0),3),1,0)</f>
        <v>1</v>
      </c>
      <c r="V258" s="2">
        <f>IF(Table2[[#This Row],[InterConf]]=1,IF(Table2[[#This Row],[InterDiv]]=0, 1, 0), 0)</f>
        <v>0</v>
      </c>
      <c r="W258" s="2">
        <f>IF(INDEX(StatsRegularSeason20242025!$A$2:$C$33,MATCH(Table2[[#This Row],[AwayTeam]],StatsRegularSeason20242025!$A$2:$A$33,0),2)&lt;&gt;INDEX(StatsRegularSeason20242025!$A$2:$C$33,MATCH(Table2[[#This Row],[HomeTeam]],StatsRegularSeason20242025!$A$2:$A$33,0),2),1,0)</f>
        <v>0</v>
      </c>
      <c r="X258" s="2"/>
      <c r="Y258" s="2"/>
      <c r="Z258" s="2">
        <f>IF(AND(Table2[[#This Row],[GameIsOver]]=1,Table2[[#This Row],[ActualHomeScore]]*Table2[[#This Row],[ActualAwayScore]]=0), 1,0)</f>
        <v>0</v>
      </c>
      <c r="AA258" s="2">
        <f>IF(Table2[[#This Row],[GameIsOver]]=0,0, IF(Table2[[#This Row],[ActualWinner]]=Table2[[#This Row],[AwayTeam]], 2, IF(OR(Table2[[#This Row],[ActualResult]]="OT", Table2[[#This Row],[ActualResult]]="SO"), 1, 0)))</f>
        <v>2</v>
      </c>
      <c r="AB258" s="2">
        <f>IF(Table2[[#This Row],[GameIsOver]]= 0, 0, IF(Table2[[#This Row],[ActualWinner]]=Table2[[#This Row],[HomeTeam]], 2, IF(OR(Table2[[#This Row],[ActualResult]]="OT", Table2[[#This Row],[ActualResult]]="SO"), 1, 0)))</f>
        <v>0</v>
      </c>
      <c r="AC258" s="33">
        <f>(($AR$11)*IF(Table2[[#This Row],[CorrectWinnerPrediction]]="Y", 1, 0))+(($AR$12)*IF(Table2[[#This Row],[CorrectAwayScorePrediction]]="Y", 1, 0))+(($AR$13)*IF(Table2[[#This Row],[CorrectHomeScorePrediction]]="Y", 1, 0))</f>
        <v>1</v>
      </c>
      <c r="AD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58" s="5" t="str">
        <f>IF(WEEKDAY(Table2[[#This Row],[GameDate]])=1,"SUN",IF(WEEKDAY(Table2[[#This Row],[GameDate]])=2,"MON",IF(WEEKDAY(Table2[[#This Row],[GameDate]])=3,"TUE",IF(WEEKDAY(Table2[[#This Row],[GameDate]])=4,"WED",IF(WEEKDAY(Table2[[#This Row],[GameDate]])=5,"THU",IF(WEEKDAY(Table2[[#This Row],[GameDate]])=6,"FRI", "SAT"))))))</f>
        <v>WED</v>
      </c>
      <c r="AF258" s="2">
        <f>Table2[[#This Row],[ActualAwayScore]]-Table2[[#This Row],[PredictedAwayScore]]</f>
        <v>0</v>
      </c>
      <c r="AG258" s="2">
        <f>Table2[[#This Row],[ActualHomeScore]]-Table2[[#This Row],[PredictedHomeScore]]</f>
        <v>0</v>
      </c>
      <c r="AH258" s="2">
        <f t="shared" si="18"/>
        <v>-6</v>
      </c>
      <c r="AI258" s="2">
        <f t="shared" si="19"/>
        <v>2</v>
      </c>
    </row>
    <row r="259" spans="1:35" x14ac:dyDescent="0.25">
      <c r="A259" s="4">
        <v>45610</v>
      </c>
      <c r="B259" s="4">
        <v>45610</v>
      </c>
      <c r="C259" s="7" t="s">
        <v>373</v>
      </c>
      <c r="D259" s="2" t="s">
        <v>13</v>
      </c>
      <c r="E259" s="2" t="s">
        <v>29</v>
      </c>
      <c r="F259" s="2">
        <v>2</v>
      </c>
      <c r="G259" s="2">
        <v>4</v>
      </c>
      <c r="H259" s="2" t="str">
        <f t="shared" ref="H259:H322" si="20">IF(AND(ISBLANK($F259),ISBLANK($G259)),"_",IF($F259&gt;$G259,$D259,$E259))</f>
        <v>BUF</v>
      </c>
      <c r="I259" s="2" t="s">
        <v>40</v>
      </c>
      <c r="J259" s="2">
        <v>3</v>
      </c>
      <c r="K259" s="2">
        <v>4</v>
      </c>
      <c r="L259" s="2" t="str">
        <f t="shared" ref="L259:L322" si="21">IF(OR($J259=$K259,AND(ISBLANK($J259),ISBLANK($K259))),"_",IF($J259&gt;$K259,$D259,$E259))</f>
        <v>BUF</v>
      </c>
      <c r="M259" s="2" t="s">
        <v>77</v>
      </c>
      <c r="N259" s="2">
        <f>IF(ISBLANK(Table2[[#This Row],[ActualResult]]), 0, 1)</f>
        <v>1</v>
      </c>
      <c r="O259" s="2" t="str">
        <f>IF(ISBLANK(Table2[[#This Row],[ActualResult]]), "_", IF(Table2[[#This Row],[ActualWinner]]=Table2[[#This Row],[PredictedWinner]], "Y", "N"))</f>
        <v>Y</v>
      </c>
      <c r="P259" s="2" t="str">
        <f>IF(Table2[[#This Row],[ActualAwayScore]]&gt;Table2[[#This Row],[PredictedAwayScore]], "N", IF(ISBLANK(Table2[[#This Row],[ActualResult]]), "_", IF(Table2[[#This Row],[ActualAwayScore]]=Table2[[#This Row],[PredictedAwayScore]], "Y", "N")))</f>
        <v>N</v>
      </c>
      <c r="Q259" s="2" t="str">
        <f>IF(Table2[[#This Row],[ActualHomeScore]]&gt;Table2[[#This Row],[PredictedHomeScore]],"N", IF(ISBLANK(Table2[[#This Row],[ActualResult]]), "_", IF(Table2[[#This Row],[ActualHomeScore]]=Table2[[#This Row],[PredictedHomeScore]], "Y", "N")))</f>
        <v>Y</v>
      </c>
      <c r="R259" s="2">
        <v>1</v>
      </c>
      <c r="S259" s="2" t="str">
        <f t="shared" ref="S259:S322" si="22">IF($L259="_", "_", IF($L259=$D259,$E259,$D259))</f>
        <v>STL</v>
      </c>
      <c r="T259" s="2">
        <f>IF(INDEX(StatsRegularSeason20242025!$A$2:$C$33,MATCH(Table2[[#This Row],[AwayTeam]],StatsRegularSeason20242025!$A$2:$A$33,0),2)=INDEX(StatsRegularSeason20242025!$A$2:$C$33,MATCH(Table2[[#This Row],[HomeTeam]],StatsRegularSeason20242025!$A$2:$A$33,0),2),1,0)</f>
        <v>0</v>
      </c>
      <c r="U259" s="2">
        <f>IF(INDEX(StatsRegularSeason20242025!$A$2:$C$33,MATCH(Table2[[#This Row],[AwayTeam]],StatsRegularSeason20242025!$A$2:$A$33,0),3)=INDEX(StatsRegularSeason20242025!$A$2:$C$33,MATCH(Table2[[#This Row],[HomeTeam]],StatsRegularSeason20242025!$A$2:$A$33,0),3),1,0)</f>
        <v>0</v>
      </c>
      <c r="V259" s="2">
        <f>IF(Table2[[#This Row],[InterConf]]=1,IF(Table2[[#This Row],[InterDiv]]=0, 1, 0), 0)</f>
        <v>0</v>
      </c>
      <c r="W259" s="2">
        <f>IF(INDEX(StatsRegularSeason20242025!$A$2:$C$33,MATCH(Table2[[#This Row],[AwayTeam]],StatsRegularSeason20242025!$A$2:$A$33,0),2)&lt;&gt;INDEX(StatsRegularSeason20242025!$A$2:$C$33,MATCH(Table2[[#This Row],[HomeTeam]],StatsRegularSeason20242025!$A$2:$A$33,0),2),1,0)</f>
        <v>1</v>
      </c>
      <c r="X259" s="2"/>
      <c r="Y259" s="2"/>
      <c r="Z259" s="2">
        <f>IF(AND(Table2[[#This Row],[GameIsOver]]=1,Table2[[#This Row],[ActualHomeScore]]*Table2[[#This Row],[ActualAwayScore]]=0), 1,0)</f>
        <v>0</v>
      </c>
      <c r="AA259" s="2">
        <f>IF(Table2[[#This Row],[GameIsOver]]=0,0, IF(Table2[[#This Row],[ActualWinner]]=Table2[[#This Row],[AwayTeam]], 2, IF(OR(Table2[[#This Row],[ActualResult]]="OT", Table2[[#This Row],[ActualResult]]="SO"), 1, 0)))</f>
        <v>1</v>
      </c>
      <c r="AB259" s="2">
        <f>IF(Table2[[#This Row],[GameIsOver]]= 0, 0, IF(Table2[[#This Row],[ActualWinner]]=Table2[[#This Row],[HomeTeam]], 2, IF(OR(Table2[[#This Row],[ActualResult]]="OT", Table2[[#This Row],[ActualResult]]="SO"), 1, 0)))</f>
        <v>2</v>
      </c>
      <c r="AC259" s="33">
        <f>(($AR$11)*IF(Table2[[#This Row],[CorrectWinnerPrediction]]="Y", 1, 0))+(($AR$12)*IF(Table2[[#This Row],[CorrectAwayScorePrediction]]="Y", 1, 0))+(($AR$13)*IF(Table2[[#This Row],[CorrectHomeScorePrediction]]="Y", 1, 0))</f>
        <v>0.9</v>
      </c>
      <c r="AD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59" s="4" t="str">
        <f>IF(WEEKDAY(Table2[[#This Row],[GameDate]])=1,"SUN",IF(WEEKDAY(Table2[[#This Row],[GameDate]])=2,"MON",IF(WEEKDAY(Table2[[#This Row],[GameDate]])=3,"TUE",IF(WEEKDAY(Table2[[#This Row],[GameDate]])=4,"WED",IF(WEEKDAY(Table2[[#This Row],[GameDate]])=5,"THU",IF(WEEKDAY(Table2[[#This Row],[GameDate]])=6,"FRI", "SAT"))))))</f>
        <v>THU</v>
      </c>
      <c r="AF259" s="2">
        <f>Table2[[#This Row],[ActualAwayScore]]-Table2[[#This Row],[PredictedAwayScore]]</f>
        <v>1</v>
      </c>
      <c r="AG259" s="2">
        <f>Table2[[#This Row],[ActualHomeScore]]-Table2[[#This Row],[PredictedHomeScore]]</f>
        <v>0</v>
      </c>
      <c r="AH259" s="2">
        <f t="shared" ref="AH259:AH322" si="23">SUMIF($B$3:$B$1315, $B259, $AF$3:$AF$1315)</f>
        <v>7</v>
      </c>
      <c r="AI259" s="2">
        <f t="shared" ref="AI259:AI322" si="24">SUMIF($B$3:$B$1315, $B259, $AG$3:$AG$1315)</f>
        <v>-1</v>
      </c>
    </row>
    <row r="260" spans="1:35" x14ac:dyDescent="0.25">
      <c r="A260" s="4">
        <v>45610</v>
      </c>
      <c r="B260" s="4">
        <v>45610</v>
      </c>
      <c r="C260" s="7" t="s">
        <v>369</v>
      </c>
      <c r="D260" s="2" t="s">
        <v>45</v>
      </c>
      <c r="E260" s="2" t="s">
        <v>30</v>
      </c>
      <c r="F260" s="2">
        <v>3</v>
      </c>
      <c r="G260" s="2">
        <v>2</v>
      </c>
      <c r="H260" s="2" t="str">
        <f t="shared" si="20"/>
        <v>PHI</v>
      </c>
      <c r="I260" s="2" t="s">
        <v>77</v>
      </c>
      <c r="J260" s="2">
        <v>5</v>
      </c>
      <c r="K260" s="2">
        <v>4</v>
      </c>
      <c r="L260" s="2" t="str">
        <f t="shared" si="21"/>
        <v>PHI</v>
      </c>
      <c r="M260" s="2" t="s">
        <v>77</v>
      </c>
      <c r="N260" s="2">
        <f>IF(ISBLANK(Table2[[#This Row],[ActualResult]]), 0, 1)</f>
        <v>1</v>
      </c>
      <c r="O260" s="2" t="str">
        <f>IF(ISBLANK(Table2[[#This Row],[ActualResult]]), "_", IF(Table2[[#This Row],[ActualWinner]]=Table2[[#This Row],[PredictedWinner]], "Y", "N"))</f>
        <v>Y</v>
      </c>
      <c r="P260" s="2" t="str">
        <f>IF(Table2[[#This Row],[ActualAwayScore]]&gt;Table2[[#This Row],[PredictedAwayScore]], "N", IF(ISBLANK(Table2[[#This Row],[ActualResult]]), "_", IF(Table2[[#This Row],[ActualAwayScore]]=Table2[[#This Row],[PredictedAwayScore]], "Y", "N")))</f>
        <v>N</v>
      </c>
      <c r="Q260" s="2" t="str">
        <f>IF(Table2[[#This Row],[ActualHomeScore]]&gt;Table2[[#This Row],[PredictedHomeScore]],"N", IF(ISBLANK(Table2[[#This Row],[ActualResult]]), "_", IF(Table2[[#This Row],[ActualHomeScore]]=Table2[[#This Row],[PredictedHomeScore]], "Y", "N")))</f>
        <v>N</v>
      </c>
      <c r="R260" s="2">
        <v>0</v>
      </c>
      <c r="S260" s="2" t="str">
        <f t="shared" si="22"/>
        <v>OTT</v>
      </c>
      <c r="T260" s="2">
        <f>IF(INDEX(StatsRegularSeason20242025!$A$2:$C$33,MATCH(Table2[[#This Row],[AwayTeam]],StatsRegularSeason20242025!$A$2:$A$33,0),2)=INDEX(StatsRegularSeason20242025!$A$2:$C$33,MATCH(Table2[[#This Row],[HomeTeam]],StatsRegularSeason20242025!$A$2:$A$33,0),2),1,0)</f>
        <v>1</v>
      </c>
      <c r="U260" s="2">
        <f>IF(INDEX(StatsRegularSeason20242025!$A$2:$C$33,MATCH(Table2[[#This Row],[AwayTeam]],StatsRegularSeason20242025!$A$2:$A$33,0),3)=INDEX(StatsRegularSeason20242025!$A$2:$C$33,MATCH(Table2[[#This Row],[HomeTeam]],StatsRegularSeason20242025!$A$2:$A$33,0),3),1,0)</f>
        <v>0</v>
      </c>
      <c r="V260" s="2">
        <f>IF(Table2[[#This Row],[InterConf]]=1,IF(Table2[[#This Row],[InterDiv]]=0, 1, 0), 0)</f>
        <v>1</v>
      </c>
      <c r="W260" s="2">
        <f>IF(INDEX(StatsRegularSeason20242025!$A$2:$C$33,MATCH(Table2[[#This Row],[AwayTeam]],StatsRegularSeason20242025!$A$2:$A$33,0),2)&lt;&gt;INDEX(StatsRegularSeason20242025!$A$2:$C$33,MATCH(Table2[[#This Row],[HomeTeam]],StatsRegularSeason20242025!$A$2:$A$33,0),2),1,0)</f>
        <v>0</v>
      </c>
      <c r="X260" s="2"/>
      <c r="Y260" s="2" t="s">
        <v>1779</v>
      </c>
      <c r="Z260" s="2">
        <f>IF(AND(Table2[[#This Row],[GameIsOver]]=1,Table2[[#This Row],[ActualHomeScore]]*Table2[[#This Row],[ActualAwayScore]]=0), 1,0)</f>
        <v>0</v>
      </c>
      <c r="AA260" s="2">
        <f>IF(Table2[[#This Row],[GameIsOver]]=0,0, IF(Table2[[#This Row],[ActualWinner]]=Table2[[#This Row],[AwayTeam]], 2, IF(OR(Table2[[#This Row],[ActualResult]]="OT", Table2[[#This Row],[ActualResult]]="SO"), 1, 0)))</f>
        <v>2</v>
      </c>
      <c r="AB260" s="2">
        <f>IF(Table2[[#This Row],[GameIsOver]]= 0, 0, IF(Table2[[#This Row],[ActualWinner]]=Table2[[#This Row],[HomeTeam]], 2, IF(OR(Table2[[#This Row],[ActualResult]]="OT", Table2[[#This Row],[ActualResult]]="SO"), 1, 0)))</f>
        <v>1</v>
      </c>
      <c r="AC260" s="33">
        <f>(($AR$11)*IF(Table2[[#This Row],[CorrectWinnerPrediction]]="Y", 1, 0))+(($AR$12)*IF(Table2[[#This Row],[CorrectAwayScorePrediction]]="Y", 1, 0))+(($AR$13)*IF(Table2[[#This Row],[CorrectHomeScorePrediction]]="Y", 1, 0))</f>
        <v>0.8</v>
      </c>
      <c r="AD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0" s="4" t="str">
        <f>IF(WEEKDAY(Table2[[#This Row],[GameDate]])=1,"SUN",IF(WEEKDAY(Table2[[#This Row],[GameDate]])=2,"MON",IF(WEEKDAY(Table2[[#This Row],[GameDate]])=3,"TUE",IF(WEEKDAY(Table2[[#This Row],[GameDate]])=4,"WED",IF(WEEKDAY(Table2[[#This Row],[GameDate]])=5,"THU",IF(WEEKDAY(Table2[[#This Row],[GameDate]])=6,"FRI", "SAT"))))))</f>
        <v>THU</v>
      </c>
      <c r="AF260" s="2">
        <f>Table2[[#This Row],[ActualAwayScore]]-Table2[[#This Row],[PredictedAwayScore]]</f>
        <v>2</v>
      </c>
      <c r="AG260" s="2">
        <f>Table2[[#This Row],[ActualHomeScore]]-Table2[[#This Row],[PredictedHomeScore]]</f>
        <v>2</v>
      </c>
      <c r="AH260" s="2">
        <f t="shared" si="23"/>
        <v>7</v>
      </c>
      <c r="AI260" s="2">
        <f t="shared" si="24"/>
        <v>-1</v>
      </c>
    </row>
    <row r="261" spans="1:35" x14ac:dyDescent="0.25">
      <c r="A261" s="4">
        <v>45610</v>
      </c>
      <c r="B261" s="4">
        <v>45610</v>
      </c>
      <c r="C261" s="7" t="s">
        <v>370</v>
      </c>
      <c r="D261" s="2" t="s">
        <v>22</v>
      </c>
      <c r="E261" s="2" t="s">
        <v>43</v>
      </c>
      <c r="F261" s="2">
        <v>4</v>
      </c>
      <c r="G261" s="2">
        <v>2</v>
      </c>
      <c r="H261" s="2" t="str">
        <f t="shared" si="20"/>
        <v>WPG</v>
      </c>
      <c r="I261" s="2" t="s">
        <v>40</v>
      </c>
      <c r="J261" s="2">
        <v>1</v>
      </c>
      <c r="K261" s="2">
        <v>4</v>
      </c>
      <c r="L261" s="2" t="str">
        <f t="shared" si="21"/>
        <v>TBL</v>
      </c>
      <c r="M261" s="2" t="s">
        <v>40</v>
      </c>
      <c r="N261" s="2">
        <f>IF(ISBLANK(Table2[[#This Row],[ActualResult]]), 0, 1)</f>
        <v>1</v>
      </c>
      <c r="O261" s="2" t="str">
        <f>IF(ISBLANK(Table2[[#This Row],[ActualResult]]), "_", IF(Table2[[#This Row],[ActualWinner]]=Table2[[#This Row],[PredictedWinner]], "Y", "N"))</f>
        <v>N</v>
      </c>
      <c r="P261" s="2" t="str">
        <f>IF(Table2[[#This Row],[ActualAwayScore]]&gt;Table2[[#This Row],[PredictedAwayScore]], "N", IF(ISBLANK(Table2[[#This Row],[ActualResult]]), "_", IF(Table2[[#This Row],[ActualAwayScore]]=Table2[[#This Row],[PredictedAwayScore]], "Y", "N")))</f>
        <v>N</v>
      </c>
      <c r="Q261" s="2" t="str">
        <f>IF(Table2[[#This Row],[ActualHomeScore]]&gt;Table2[[#This Row],[PredictedHomeScore]],"N", IF(ISBLANK(Table2[[#This Row],[ActualResult]]), "_", IF(Table2[[#This Row],[ActualHomeScore]]=Table2[[#This Row],[PredictedHomeScore]], "Y", "N")))</f>
        <v>N</v>
      </c>
      <c r="R261" s="2">
        <v>1</v>
      </c>
      <c r="S261" s="2" t="str">
        <f t="shared" si="22"/>
        <v>WPG</v>
      </c>
      <c r="T261" s="2">
        <f>IF(INDEX(StatsRegularSeason20242025!$A$2:$C$33,MATCH(Table2[[#This Row],[AwayTeam]],StatsRegularSeason20242025!$A$2:$A$33,0),2)=INDEX(StatsRegularSeason20242025!$A$2:$C$33,MATCH(Table2[[#This Row],[HomeTeam]],StatsRegularSeason20242025!$A$2:$A$33,0),2),1,0)</f>
        <v>0</v>
      </c>
      <c r="U261" s="2">
        <f>IF(INDEX(StatsRegularSeason20242025!$A$2:$C$33,MATCH(Table2[[#This Row],[AwayTeam]],StatsRegularSeason20242025!$A$2:$A$33,0),3)=INDEX(StatsRegularSeason20242025!$A$2:$C$33,MATCH(Table2[[#This Row],[HomeTeam]],StatsRegularSeason20242025!$A$2:$A$33,0),3),1,0)</f>
        <v>0</v>
      </c>
      <c r="V261" s="2">
        <f>IF(Table2[[#This Row],[InterConf]]=1,IF(Table2[[#This Row],[InterDiv]]=0, 1, 0), 0)</f>
        <v>0</v>
      </c>
      <c r="W261" s="2">
        <f>IF(INDEX(StatsRegularSeason20242025!$A$2:$C$33,MATCH(Table2[[#This Row],[AwayTeam]],StatsRegularSeason20242025!$A$2:$A$33,0),2)&lt;&gt;INDEX(StatsRegularSeason20242025!$A$2:$C$33,MATCH(Table2[[#This Row],[HomeTeam]],StatsRegularSeason20242025!$A$2:$A$33,0),2),1,0)</f>
        <v>1</v>
      </c>
      <c r="X261" s="2"/>
      <c r="Y261" s="2"/>
      <c r="Z261" s="2">
        <f>IF(AND(Table2[[#This Row],[GameIsOver]]=1,Table2[[#This Row],[ActualHomeScore]]*Table2[[#This Row],[ActualAwayScore]]=0), 1,0)</f>
        <v>0</v>
      </c>
      <c r="AA261" s="2">
        <f>IF(Table2[[#This Row],[GameIsOver]]=0,0, IF(Table2[[#This Row],[ActualWinner]]=Table2[[#This Row],[AwayTeam]], 2, IF(OR(Table2[[#This Row],[ActualResult]]="OT", Table2[[#This Row],[ActualResult]]="SO"), 1, 0)))</f>
        <v>0</v>
      </c>
      <c r="AB261" s="2">
        <f>IF(Table2[[#This Row],[GameIsOver]]= 0, 0, IF(Table2[[#This Row],[ActualWinner]]=Table2[[#This Row],[HomeTeam]], 2, IF(OR(Table2[[#This Row],[ActualResult]]="OT", Table2[[#This Row],[ActualResult]]="SO"), 1, 0)))</f>
        <v>2</v>
      </c>
      <c r="AC261" s="33">
        <f>(($AR$11)*IF(Table2[[#This Row],[CorrectWinnerPrediction]]="Y", 1, 0))+(($AR$12)*IF(Table2[[#This Row],[CorrectAwayScorePrediction]]="Y", 1, 0))+(($AR$13)*IF(Table2[[#This Row],[CorrectHomeScorePrediction]]="Y", 1, 0))</f>
        <v>0</v>
      </c>
      <c r="AD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1" s="4" t="str">
        <f>IF(WEEKDAY(Table2[[#This Row],[GameDate]])=1,"SUN",IF(WEEKDAY(Table2[[#This Row],[GameDate]])=2,"MON",IF(WEEKDAY(Table2[[#This Row],[GameDate]])=3,"TUE",IF(WEEKDAY(Table2[[#This Row],[GameDate]])=4,"WED",IF(WEEKDAY(Table2[[#This Row],[GameDate]])=5,"THU",IF(WEEKDAY(Table2[[#This Row],[GameDate]])=6,"FRI", "SAT"))))))</f>
        <v>THU</v>
      </c>
      <c r="AF261" s="2">
        <f>Table2[[#This Row],[ActualAwayScore]]-Table2[[#This Row],[PredictedAwayScore]]</f>
        <v>-3</v>
      </c>
      <c r="AG261" s="2">
        <f>Table2[[#This Row],[ActualHomeScore]]-Table2[[#This Row],[PredictedHomeScore]]</f>
        <v>2</v>
      </c>
      <c r="AH261" s="2">
        <f t="shared" si="23"/>
        <v>7</v>
      </c>
      <c r="AI261" s="2">
        <f t="shared" si="24"/>
        <v>-1</v>
      </c>
    </row>
    <row r="262" spans="1:35" x14ac:dyDescent="0.25">
      <c r="A262" s="4">
        <v>45610</v>
      </c>
      <c r="B262" s="4">
        <v>45610</v>
      </c>
      <c r="C262" s="7" t="s">
        <v>371</v>
      </c>
      <c r="D262" s="2" t="s">
        <v>32</v>
      </c>
      <c r="E262" s="2" t="s">
        <v>14</v>
      </c>
      <c r="F262" s="2">
        <v>1</v>
      </c>
      <c r="G262" s="2">
        <v>3</v>
      </c>
      <c r="H262" s="2" t="str">
        <f t="shared" si="20"/>
        <v>FLA</v>
      </c>
      <c r="I262" s="2" t="s">
        <v>40</v>
      </c>
      <c r="J262" s="2">
        <v>6</v>
      </c>
      <c r="K262" s="2">
        <v>2</v>
      </c>
      <c r="L262" s="2" t="str">
        <f t="shared" si="21"/>
        <v>NJD</v>
      </c>
      <c r="M262" s="2" t="s">
        <v>40</v>
      </c>
      <c r="N262" s="2">
        <f>IF(ISBLANK(Table2[[#This Row],[ActualResult]]), 0, 1)</f>
        <v>1</v>
      </c>
      <c r="O262" s="2" t="str">
        <f>IF(ISBLANK(Table2[[#This Row],[ActualResult]]), "_", IF(Table2[[#This Row],[ActualWinner]]=Table2[[#This Row],[PredictedWinner]], "Y", "N"))</f>
        <v>N</v>
      </c>
      <c r="P262" s="2" t="str">
        <f>IF(Table2[[#This Row],[ActualAwayScore]]&gt;Table2[[#This Row],[PredictedAwayScore]], "N", IF(ISBLANK(Table2[[#This Row],[ActualResult]]), "_", IF(Table2[[#This Row],[ActualAwayScore]]=Table2[[#This Row],[PredictedAwayScore]], "Y", "N")))</f>
        <v>N</v>
      </c>
      <c r="Q262" s="2" t="str">
        <f>IF(Table2[[#This Row],[ActualHomeScore]]&gt;Table2[[#This Row],[PredictedHomeScore]],"N", IF(ISBLANK(Table2[[#This Row],[ActualResult]]), "_", IF(Table2[[#This Row],[ActualHomeScore]]=Table2[[#This Row],[PredictedHomeScore]], "Y", "N")))</f>
        <v>N</v>
      </c>
      <c r="R262" s="2">
        <v>1</v>
      </c>
      <c r="S262" s="2" t="str">
        <f t="shared" si="22"/>
        <v>FLA</v>
      </c>
      <c r="T262" s="2">
        <f>IF(INDEX(StatsRegularSeason20242025!$A$2:$C$33,MATCH(Table2[[#This Row],[AwayTeam]],StatsRegularSeason20242025!$A$2:$A$33,0),2)=INDEX(StatsRegularSeason20242025!$A$2:$C$33,MATCH(Table2[[#This Row],[HomeTeam]],StatsRegularSeason20242025!$A$2:$A$33,0),2),1,0)</f>
        <v>1</v>
      </c>
      <c r="U262" s="2">
        <f>IF(INDEX(StatsRegularSeason20242025!$A$2:$C$33,MATCH(Table2[[#This Row],[AwayTeam]],StatsRegularSeason20242025!$A$2:$A$33,0),3)=INDEX(StatsRegularSeason20242025!$A$2:$C$33,MATCH(Table2[[#This Row],[HomeTeam]],StatsRegularSeason20242025!$A$2:$A$33,0),3),1,0)</f>
        <v>0</v>
      </c>
      <c r="V262" s="2">
        <f>IF(Table2[[#This Row],[InterConf]]=1,IF(Table2[[#This Row],[InterDiv]]=0, 1, 0), 0)</f>
        <v>1</v>
      </c>
      <c r="W262" s="2">
        <f>IF(INDEX(StatsRegularSeason20242025!$A$2:$C$33,MATCH(Table2[[#This Row],[AwayTeam]],StatsRegularSeason20242025!$A$2:$A$33,0),2)&lt;&gt;INDEX(StatsRegularSeason20242025!$A$2:$C$33,MATCH(Table2[[#This Row],[HomeTeam]],StatsRegularSeason20242025!$A$2:$A$33,0),2),1,0)</f>
        <v>0</v>
      </c>
      <c r="X262" s="2"/>
      <c r="Y262" s="2"/>
      <c r="Z262" s="2">
        <f>IF(AND(Table2[[#This Row],[GameIsOver]]=1,Table2[[#This Row],[ActualHomeScore]]*Table2[[#This Row],[ActualAwayScore]]=0), 1,0)</f>
        <v>0</v>
      </c>
      <c r="AA262" s="2">
        <f>IF(Table2[[#This Row],[GameIsOver]]=0,0, IF(Table2[[#This Row],[ActualWinner]]=Table2[[#This Row],[AwayTeam]], 2, IF(OR(Table2[[#This Row],[ActualResult]]="OT", Table2[[#This Row],[ActualResult]]="SO"), 1, 0)))</f>
        <v>2</v>
      </c>
      <c r="AB262" s="2">
        <f>IF(Table2[[#This Row],[GameIsOver]]= 0, 0, IF(Table2[[#This Row],[ActualWinner]]=Table2[[#This Row],[HomeTeam]], 2, IF(OR(Table2[[#This Row],[ActualResult]]="OT", Table2[[#This Row],[ActualResult]]="SO"), 1, 0)))</f>
        <v>0</v>
      </c>
      <c r="AC262" s="33">
        <f>(($AR$11)*IF(Table2[[#This Row],[CorrectWinnerPrediction]]="Y", 1, 0))+(($AR$12)*IF(Table2[[#This Row],[CorrectAwayScorePrediction]]="Y", 1, 0))+(($AR$13)*IF(Table2[[#This Row],[CorrectHomeScorePrediction]]="Y", 1, 0))</f>
        <v>0</v>
      </c>
      <c r="AD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2" s="4" t="str">
        <f>IF(WEEKDAY(Table2[[#This Row],[GameDate]])=1,"SUN",IF(WEEKDAY(Table2[[#This Row],[GameDate]])=2,"MON",IF(WEEKDAY(Table2[[#This Row],[GameDate]])=3,"TUE",IF(WEEKDAY(Table2[[#This Row],[GameDate]])=4,"WED",IF(WEEKDAY(Table2[[#This Row],[GameDate]])=5,"THU",IF(WEEKDAY(Table2[[#This Row],[GameDate]])=6,"FRI", "SAT"))))))</f>
        <v>THU</v>
      </c>
      <c r="AF262" s="2">
        <f>Table2[[#This Row],[ActualAwayScore]]-Table2[[#This Row],[PredictedAwayScore]]</f>
        <v>5</v>
      </c>
      <c r="AG262" s="2">
        <f>Table2[[#This Row],[ActualHomeScore]]-Table2[[#This Row],[PredictedHomeScore]]</f>
        <v>-1</v>
      </c>
      <c r="AH262" s="2">
        <f t="shared" si="23"/>
        <v>7</v>
      </c>
      <c r="AI262" s="2">
        <f t="shared" si="24"/>
        <v>-1</v>
      </c>
    </row>
    <row r="263" spans="1:35" x14ac:dyDescent="0.25">
      <c r="A263" s="4">
        <v>45610</v>
      </c>
      <c r="B263" s="4">
        <v>45610</v>
      </c>
      <c r="C263" s="7" t="s">
        <v>372</v>
      </c>
      <c r="D263" s="2" t="s">
        <v>38</v>
      </c>
      <c r="E263" s="2" t="s">
        <v>20</v>
      </c>
      <c r="F263" s="2">
        <v>0</v>
      </c>
      <c r="G263" s="2">
        <v>4</v>
      </c>
      <c r="H263" s="2" t="str">
        <f t="shared" si="20"/>
        <v>NYR</v>
      </c>
      <c r="I263" s="2" t="s">
        <v>40</v>
      </c>
      <c r="J263" s="2">
        <v>2</v>
      </c>
      <c r="K263" s="2">
        <v>3</v>
      </c>
      <c r="L263" s="2" t="str">
        <f t="shared" si="21"/>
        <v>NYR</v>
      </c>
      <c r="M263" s="2" t="s">
        <v>40</v>
      </c>
      <c r="N263" s="2">
        <f>IF(ISBLANK(Table2[[#This Row],[ActualResult]]), 0, 1)</f>
        <v>1</v>
      </c>
      <c r="O263" s="2" t="str">
        <f>IF(ISBLANK(Table2[[#This Row],[ActualResult]]), "_", IF(Table2[[#This Row],[ActualWinner]]=Table2[[#This Row],[PredictedWinner]], "Y", "N"))</f>
        <v>Y</v>
      </c>
      <c r="P263" s="2" t="str">
        <f>IF(Table2[[#This Row],[ActualAwayScore]]&gt;Table2[[#This Row],[PredictedAwayScore]], "N", IF(ISBLANK(Table2[[#This Row],[ActualResult]]), "_", IF(Table2[[#This Row],[ActualAwayScore]]=Table2[[#This Row],[PredictedAwayScore]], "Y", "N")))</f>
        <v>N</v>
      </c>
      <c r="Q263" s="2" t="str">
        <f>IF(Table2[[#This Row],[ActualHomeScore]]&gt;Table2[[#This Row],[PredictedHomeScore]],"N", IF(ISBLANK(Table2[[#This Row],[ActualResult]]), "_", IF(Table2[[#This Row],[ActualHomeScore]]=Table2[[#This Row],[PredictedHomeScore]], "Y", "N")))</f>
        <v>N</v>
      </c>
      <c r="R263" s="2">
        <v>1</v>
      </c>
      <c r="S263" s="2" t="str">
        <f t="shared" si="22"/>
        <v>SJS</v>
      </c>
      <c r="T263" s="2">
        <f>IF(INDEX(StatsRegularSeason20242025!$A$2:$C$33,MATCH(Table2[[#This Row],[AwayTeam]],StatsRegularSeason20242025!$A$2:$A$33,0),2)=INDEX(StatsRegularSeason20242025!$A$2:$C$33,MATCH(Table2[[#This Row],[HomeTeam]],StatsRegularSeason20242025!$A$2:$A$33,0),2),1,0)</f>
        <v>0</v>
      </c>
      <c r="U263" s="2">
        <f>IF(INDEX(StatsRegularSeason20242025!$A$2:$C$33,MATCH(Table2[[#This Row],[AwayTeam]],StatsRegularSeason20242025!$A$2:$A$33,0),3)=INDEX(StatsRegularSeason20242025!$A$2:$C$33,MATCH(Table2[[#This Row],[HomeTeam]],StatsRegularSeason20242025!$A$2:$A$33,0),3),1,0)</f>
        <v>0</v>
      </c>
      <c r="V263" s="2">
        <f>IF(Table2[[#This Row],[InterConf]]=1,IF(Table2[[#This Row],[InterDiv]]=0, 1, 0), 0)</f>
        <v>0</v>
      </c>
      <c r="W263" s="2">
        <f>IF(INDEX(StatsRegularSeason20242025!$A$2:$C$33,MATCH(Table2[[#This Row],[AwayTeam]],StatsRegularSeason20242025!$A$2:$A$33,0),2)&lt;&gt;INDEX(StatsRegularSeason20242025!$A$2:$C$33,MATCH(Table2[[#This Row],[HomeTeam]],StatsRegularSeason20242025!$A$2:$A$33,0),2),1,0)</f>
        <v>1</v>
      </c>
      <c r="X263" s="2"/>
      <c r="Y263" s="2"/>
      <c r="Z263" s="2">
        <f>IF(AND(Table2[[#This Row],[GameIsOver]]=1,Table2[[#This Row],[ActualHomeScore]]*Table2[[#This Row],[ActualAwayScore]]=0), 1,0)</f>
        <v>0</v>
      </c>
      <c r="AA263" s="2">
        <f>IF(Table2[[#This Row],[GameIsOver]]=0,0, IF(Table2[[#This Row],[ActualWinner]]=Table2[[#This Row],[AwayTeam]], 2, IF(OR(Table2[[#This Row],[ActualResult]]="OT", Table2[[#This Row],[ActualResult]]="SO"), 1, 0)))</f>
        <v>0</v>
      </c>
      <c r="AB263" s="2">
        <f>IF(Table2[[#This Row],[GameIsOver]]= 0, 0, IF(Table2[[#This Row],[ActualWinner]]=Table2[[#This Row],[HomeTeam]], 2, IF(OR(Table2[[#This Row],[ActualResult]]="OT", Table2[[#This Row],[ActualResult]]="SO"), 1, 0)))</f>
        <v>2</v>
      </c>
      <c r="AC263" s="33">
        <f>(($AR$11)*IF(Table2[[#This Row],[CorrectWinnerPrediction]]="Y", 1, 0))+(($AR$12)*IF(Table2[[#This Row],[CorrectAwayScorePrediction]]="Y", 1, 0))+(($AR$13)*IF(Table2[[#This Row],[CorrectHomeScorePrediction]]="Y", 1, 0))</f>
        <v>0.8</v>
      </c>
      <c r="AD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3" s="4" t="str">
        <f>IF(WEEKDAY(Table2[[#This Row],[GameDate]])=1,"SUN",IF(WEEKDAY(Table2[[#This Row],[GameDate]])=2,"MON",IF(WEEKDAY(Table2[[#This Row],[GameDate]])=3,"TUE",IF(WEEKDAY(Table2[[#This Row],[GameDate]])=4,"WED",IF(WEEKDAY(Table2[[#This Row],[GameDate]])=5,"THU",IF(WEEKDAY(Table2[[#This Row],[GameDate]])=6,"FRI", "SAT"))))))</f>
        <v>THU</v>
      </c>
      <c r="AF263" s="2">
        <f>Table2[[#This Row],[ActualAwayScore]]-Table2[[#This Row],[PredictedAwayScore]]</f>
        <v>2</v>
      </c>
      <c r="AG263" s="2">
        <f>Table2[[#This Row],[ActualHomeScore]]-Table2[[#This Row],[PredictedHomeScore]]</f>
        <v>-1</v>
      </c>
      <c r="AH263" s="2">
        <f t="shared" si="23"/>
        <v>7</v>
      </c>
      <c r="AI263" s="2">
        <f t="shared" si="24"/>
        <v>-1</v>
      </c>
    </row>
    <row r="264" spans="1:35" x14ac:dyDescent="0.25">
      <c r="A264" s="4">
        <v>45610</v>
      </c>
      <c r="B264" s="4">
        <v>45610</v>
      </c>
      <c r="C264" s="7" t="s">
        <v>374</v>
      </c>
      <c r="D264" s="2" t="s">
        <v>16</v>
      </c>
      <c r="E264" s="2" t="s">
        <v>34</v>
      </c>
      <c r="F264" s="2">
        <v>1</v>
      </c>
      <c r="G264" s="2">
        <v>4</v>
      </c>
      <c r="H264" s="2" t="str">
        <f t="shared" si="20"/>
        <v>DAL</v>
      </c>
      <c r="I264" s="2" t="s">
        <v>40</v>
      </c>
      <c r="J264" s="2">
        <v>2</v>
      </c>
      <c r="K264" s="2">
        <v>7</v>
      </c>
      <c r="L264" s="2" t="str">
        <f t="shared" si="21"/>
        <v>DAL</v>
      </c>
      <c r="M264" s="2" t="s">
        <v>40</v>
      </c>
      <c r="N264" s="2">
        <f>IF(ISBLANK(Table2[[#This Row],[ActualResult]]), 0, 1)</f>
        <v>1</v>
      </c>
      <c r="O264" s="2" t="str">
        <f>IF(ISBLANK(Table2[[#This Row],[ActualResult]]), "_", IF(Table2[[#This Row],[ActualWinner]]=Table2[[#This Row],[PredictedWinner]], "Y", "N"))</f>
        <v>Y</v>
      </c>
      <c r="P264" s="2" t="str">
        <f>IF(Table2[[#This Row],[ActualAwayScore]]&gt;Table2[[#This Row],[PredictedAwayScore]], "N", IF(ISBLANK(Table2[[#This Row],[ActualResult]]), "_", IF(Table2[[#This Row],[ActualAwayScore]]=Table2[[#This Row],[PredictedAwayScore]], "Y", "N")))</f>
        <v>N</v>
      </c>
      <c r="Q264" s="2" t="str">
        <f>IF(Table2[[#This Row],[ActualHomeScore]]&gt;Table2[[#This Row],[PredictedHomeScore]],"N", IF(ISBLANK(Table2[[#This Row],[ActualResult]]), "_", IF(Table2[[#This Row],[ActualHomeScore]]=Table2[[#This Row],[PredictedHomeScore]], "Y", "N")))</f>
        <v>N</v>
      </c>
      <c r="R264" s="2">
        <v>1</v>
      </c>
      <c r="S264" s="2" t="str">
        <f t="shared" si="22"/>
        <v>BOS</v>
      </c>
      <c r="T264" s="2">
        <f>IF(INDEX(StatsRegularSeason20242025!$A$2:$C$33,MATCH(Table2[[#This Row],[AwayTeam]],StatsRegularSeason20242025!$A$2:$A$33,0),2)=INDEX(StatsRegularSeason20242025!$A$2:$C$33,MATCH(Table2[[#This Row],[HomeTeam]],StatsRegularSeason20242025!$A$2:$A$33,0),2),1,0)</f>
        <v>0</v>
      </c>
      <c r="U264" s="2">
        <f>IF(INDEX(StatsRegularSeason20242025!$A$2:$C$33,MATCH(Table2[[#This Row],[AwayTeam]],StatsRegularSeason20242025!$A$2:$A$33,0),3)=INDEX(StatsRegularSeason20242025!$A$2:$C$33,MATCH(Table2[[#This Row],[HomeTeam]],StatsRegularSeason20242025!$A$2:$A$33,0),3),1,0)</f>
        <v>0</v>
      </c>
      <c r="V264" s="2">
        <f>IF(Table2[[#This Row],[InterConf]]=1,IF(Table2[[#This Row],[InterDiv]]=0, 1, 0), 0)</f>
        <v>0</v>
      </c>
      <c r="W264" s="2">
        <f>IF(INDEX(StatsRegularSeason20242025!$A$2:$C$33,MATCH(Table2[[#This Row],[AwayTeam]],StatsRegularSeason20242025!$A$2:$A$33,0),2)&lt;&gt;INDEX(StatsRegularSeason20242025!$A$2:$C$33,MATCH(Table2[[#This Row],[HomeTeam]],StatsRegularSeason20242025!$A$2:$A$33,0),2),1,0)</f>
        <v>1</v>
      </c>
      <c r="X264" s="2"/>
      <c r="Y264" s="2"/>
      <c r="Z264" s="2">
        <f>IF(AND(Table2[[#This Row],[GameIsOver]]=1,Table2[[#This Row],[ActualHomeScore]]*Table2[[#This Row],[ActualAwayScore]]=0), 1,0)</f>
        <v>0</v>
      </c>
      <c r="AA264" s="2">
        <f>IF(Table2[[#This Row],[GameIsOver]]=0,0, IF(Table2[[#This Row],[ActualWinner]]=Table2[[#This Row],[AwayTeam]], 2, IF(OR(Table2[[#This Row],[ActualResult]]="OT", Table2[[#This Row],[ActualResult]]="SO"), 1, 0)))</f>
        <v>0</v>
      </c>
      <c r="AB264" s="2">
        <f>IF(Table2[[#This Row],[GameIsOver]]= 0, 0, IF(Table2[[#This Row],[ActualWinner]]=Table2[[#This Row],[HomeTeam]], 2, IF(OR(Table2[[#This Row],[ActualResult]]="OT", Table2[[#This Row],[ActualResult]]="SO"), 1, 0)))</f>
        <v>2</v>
      </c>
      <c r="AC264" s="33">
        <f>(($AR$11)*IF(Table2[[#This Row],[CorrectWinnerPrediction]]="Y", 1, 0))+(($AR$12)*IF(Table2[[#This Row],[CorrectAwayScorePrediction]]="Y", 1, 0))+(($AR$13)*IF(Table2[[#This Row],[CorrectHomeScorePrediction]]="Y", 1, 0))</f>
        <v>0.8</v>
      </c>
      <c r="AD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4" s="4" t="str">
        <f>IF(WEEKDAY(Table2[[#This Row],[GameDate]])=1,"SUN",IF(WEEKDAY(Table2[[#This Row],[GameDate]])=2,"MON",IF(WEEKDAY(Table2[[#This Row],[GameDate]])=3,"TUE",IF(WEEKDAY(Table2[[#This Row],[GameDate]])=4,"WED",IF(WEEKDAY(Table2[[#This Row],[GameDate]])=5,"THU",IF(WEEKDAY(Table2[[#This Row],[GameDate]])=6,"FRI", "SAT"))))))</f>
        <v>THU</v>
      </c>
      <c r="AF264" s="2">
        <f>Table2[[#This Row],[ActualAwayScore]]-Table2[[#This Row],[PredictedAwayScore]]</f>
        <v>1</v>
      </c>
      <c r="AG264" s="2">
        <f>Table2[[#This Row],[ActualHomeScore]]-Table2[[#This Row],[PredictedHomeScore]]</f>
        <v>3</v>
      </c>
      <c r="AH264" s="2">
        <f t="shared" si="23"/>
        <v>7</v>
      </c>
      <c r="AI264" s="2">
        <f t="shared" si="24"/>
        <v>-1</v>
      </c>
    </row>
    <row r="265" spans="1:35" x14ac:dyDescent="0.25">
      <c r="A265" s="4">
        <v>45610</v>
      </c>
      <c r="B265" s="4">
        <v>45610</v>
      </c>
      <c r="C265" s="7" t="s">
        <v>375</v>
      </c>
      <c r="D265" s="2" t="s">
        <v>19</v>
      </c>
      <c r="E265" s="2" t="s">
        <v>37</v>
      </c>
      <c r="F265" s="2">
        <v>2</v>
      </c>
      <c r="G265" s="2">
        <v>5</v>
      </c>
      <c r="H265" s="2" t="str">
        <f t="shared" si="20"/>
        <v>MIN</v>
      </c>
      <c r="I265" s="2" t="s">
        <v>40</v>
      </c>
      <c r="J265" s="2">
        <v>0</v>
      </c>
      <c r="K265" s="2">
        <v>3</v>
      </c>
      <c r="L265" s="2" t="str">
        <f t="shared" si="21"/>
        <v>MIN</v>
      </c>
      <c r="M265" s="2" t="s">
        <v>40</v>
      </c>
      <c r="N265" s="2">
        <f>IF(ISBLANK(Table2[[#This Row],[ActualResult]]), 0, 1)</f>
        <v>1</v>
      </c>
      <c r="O265" s="2" t="str">
        <f>IF(ISBLANK(Table2[[#This Row],[ActualResult]]), "_", IF(Table2[[#This Row],[ActualWinner]]=Table2[[#This Row],[PredictedWinner]], "Y", "N"))</f>
        <v>Y</v>
      </c>
      <c r="P265" s="2" t="str">
        <f>IF(Table2[[#This Row],[ActualAwayScore]]&gt;Table2[[#This Row],[PredictedAwayScore]], "N", IF(ISBLANK(Table2[[#This Row],[ActualResult]]), "_", IF(Table2[[#This Row],[ActualAwayScore]]=Table2[[#This Row],[PredictedAwayScore]], "Y", "N")))</f>
        <v>N</v>
      </c>
      <c r="Q265" s="2" t="str">
        <f>IF(Table2[[#This Row],[ActualHomeScore]]&gt;Table2[[#This Row],[PredictedHomeScore]],"N", IF(ISBLANK(Table2[[#This Row],[ActualResult]]), "_", IF(Table2[[#This Row],[ActualHomeScore]]=Table2[[#This Row],[PredictedHomeScore]], "Y", "N")))</f>
        <v>N</v>
      </c>
      <c r="R265" s="2">
        <v>0</v>
      </c>
      <c r="S265" s="2" t="str">
        <f t="shared" si="22"/>
        <v>MTL</v>
      </c>
      <c r="T265" s="2">
        <f>IF(INDEX(StatsRegularSeason20242025!$A$2:$C$33,MATCH(Table2[[#This Row],[AwayTeam]],StatsRegularSeason20242025!$A$2:$A$33,0),2)=INDEX(StatsRegularSeason20242025!$A$2:$C$33,MATCH(Table2[[#This Row],[HomeTeam]],StatsRegularSeason20242025!$A$2:$A$33,0),2),1,0)</f>
        <v>0</v>
      </c>
      <c r="U265" s="2">
        <f>IF(INDEX(StatsRegularSeason20242025!$A$2:$C$33,MATCH(Table2[[#This Row],[AwayTeam]],StatsRegularSeason20242025!$A$2:$A$33,0),3)=INDEX(StatsRegularSeason20242025!$A$2:$C$33,MATCH(Table2[[#This Row],[HomeTeam]],StatsRegularSeason20242025!$A$2:$A$33,0),3),1,0)</f>
        <v>0</v>
      </c>
      <c r="V265" s="2">
        <f>IF(Table2[[#This Row],[InterConf]]=1,IF(Table2[[#This Row],[InterDiv]]=0, 1, 0), 0)</f>
        <v>0</v>
      </c>
      <c r="W265" s="2">
        <f>IF(INDEX(StatsRegularSeason20242025!$A$2:$C$33,MATCH(Table2[[#This Row],[AwayTeam]],StatsRegularSeason20242025!$A$2:$A$33,0),2)&lt;&gt;INDEX(StatsRegularSeason20242025!$A$2:$C$33,MATCH(Table2[[#This Row],[HomeTeam]],StatsRegularSeason20242025!$A$2:$A$33,0),2),1,0)</f>
        <v>1</v>
      </c>
      <c r="X265" s="2"/>
      <c r="Y265" s="2" t="s">
        <v>1780</v>
      </c>
      <c r="Z265" s="2">
        <f>IF(AND(Table2[[#This Row],[GameIsOver]]=1,Table2[[#This Row],[ActualHomeScore]]*Table2[[#This Row],[ActualAwayScore]]=0), 1,0)</f>
        <v>1</v>
      </c>
      <c r="AA265" s="2">
        <f>IF(Table2[[#This Row],[GameIsOver]]=0,0, IF(Table2[[#This Row],[ActualWinner]]=Table2[[#This Row],[AwayTeam]], 2, IF(OR(Table2[[#This Row],[ActualResult]]="OT", Table2[[#This Row],[ActualResult]]="SO"), 1, 0)))</f>
        <v>0</v>
      </c>
      <c r="AB265" s="2">
        <f>IF(Table2[[#This Row],[GameIsOver]]= 0, 0, IF(Table2[[#This Row],[ActualWinner]]=Table2[[#This Row],[HomeTeam]], 2, IF(OR(Table2[[#This Row],[ActualResult]]="OT", Table2[[#This Row],[ActualResult]]="SO"), 1, 0)))</f>
        <v>2</v>
      </c>
      <c r="AC265" s="33">
        <f>(($AR$11)*IF(Table2[[#This Row],[CorrectWinnerPrediction]]="Y", 1, 0))+(($AR$12)*IF(Table2[[#This Row],[CorrectAwayScorePrediction]]="Y", 1, 0))+(($AR$13)*IF(Table2[[#This Row],[CorrectHomeScorePrediction]]="Y", 1, 0))</f>
        <v>0.8</v>
      </c>
      <c r="AD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5" s="4" t="str">
        <f>IF(WEEKDAY(Table2[[#This Row],[GameDate]])=1,"SUN",IF(WEEKDAY(Table2[[#This Row],[GameDate]])=2,"MON",IF(WEEKDAY(Table2[[#This Row],[GameDate]])=3,"TUE",IF(WEEKDAY(Table2[[#This Row],[GameDate]])=4,"WED",IF(WEEKDAY(Table2[[#This Row],[GameDate]])=5,"THU",IF(WEEKDAY(Table2[[#This Row],[GameDate]])=6,"FRI", "SAT"))))))</f>
        <v>THU</v>
      </c>
      <c r="AF265" s="2">
        <f>Table2[[#This Row],[ActualAwayScore]]-Table2[[#This Row],[PredictedAwayScore]]</f>
        <v>-2</v>
      </c>
      <c r="AG265" s="2">
        <f>Table2[[#This Row],[ActualHomeScore]]-Table2[[#This Row],[PredictedHomeScore]]</f>
        <v>-2</v>
      </c>
      <c r="AH265" s="2">
        <f t="shared" si="23"/>
        <v>7</v>
      </c>
      <c r="AI265" s="2">
        <f t="shared" si="24"/>
        <v>-1</v>
      </c>
    </row>
    <row r="266" spans="1:35" x14ac:dyDescent="0.25">
      <c r="A266" s="4">
        <v>45610</v>
      </c>
      <c r="B266" s="4">
        <v>45610</v>
      </c>
      <c r="C266" s="7" t="s">
        <v>376</v>
      </c>
      <c r="D266" s="2" t="s">
        <v>35</v>
      </c>
      <c r="E266" s="2" t="s">
        <v>23</v>
      </c>
      <c r="F266" s="2">
        <v>3</v>
      </c>
      <c r="G266" s="2">
        <v>4</v>
      </c>
      <c r="H266" s="2" t="str">
        <f t="shared" si="20"/>
        <v>EDM</v>
      </c>
      <c r="I266" s="2" t="s">
        <v>40</v>
      </c>
      <c r="J266" s="2">
        <v>2</v>
      </c>
      <c r="K266" s="2">
        <v>3</v>
      </c>
      <c r="L266" s="2" t="str">
        <f t="shared" si="21"/>
        <v>EDM</v>
      </c>
      <c r="M266" s="2" t="s">
        <v>77</v>
      </c>
      <c r="N266" s="2">
        <f>IF(ISBLANK(Table2[[#This Row],[ActualResult]]), 0, 1)</f>
        <v>1</v>
      </c>
      <c r="O266" s="2" t="str">
        <f>IF(ISBLANK(Table2[[#This Row],[ActualResult]]), "_", IF(Table2[[#This Row],[ActualWinner]]=Table2[[#This Row],[PredictedWinner]], "Y", "N"))</f>
        <v>Y</v>
      </c>
      <c r="P266" s="2" t="str">
        <f>IF(Table2[[#This Row],[ActualAwayScore]]&gt;Table2[[#This Row],[PredictedAwayScore]], "N", IF(ISBLANK(Table2[[#This Row],[ActualResult]]), "_", IF(Table2[[#This Row],[ActualAwayScore]]=Table2[[#This Row],[PredictedAwayScore]], "Y", "N")))</f>
        <v>N</v>
      </c>
      <c r="Q266" s="2" t="str">
        <f>IF(Table2[[#This Row],[ActualHomeScore]]&gt;Table2[[#This Row],[PredictedHomeScore]],"N", IF(ISBLANK(Table2[[#This Row],[ActualResult]]), "_", IF(Table2[[#This Row],[ActualHomeScore]]=Table2[[#This Row],[PredictedHomeScore]], "Y", "N")))</f>
        <v>N</v>
      </c>
      <c r="R266" s="2">
        <v>1</v>
      </c>
      <c r="S266" s="2" t="str">
        <f t="shared" si="22"/>
        <v>NSH</v>
      </c>
      <c r="T266" s="2">
        <f>IF(INDEX(StatsRegularSeason20242025!$A$2:$C$33,MATCH(Table2[[#This Row],[AwayTeam]],StatsRegularSeason20242025!$A$2:$A$33,0),2)=INDEX(StatsRegularSeason20242025!$A$2:$C$33,MATCH(Table2[[#This Row],[HomeTeam]],StatsRegularSeason20242025!$A$2:$A$33,0),2),1,0)</f>
        <v>1</v>
      </c>
      <c r="U266" s="2">
        <f>IF(INDEX(StatsRegularSeason20242025!$A$2:$C$33,MATCH(Table2[[#This Row],[AwayTeam]],StatsRegularSeason20242025!$A$2:$A$33,0),3)=INDEX(StatsRegularSeason20242025!$A$2:$C$33,MATCH(Table2[[#This Row],[HomeTeam]],StatsRegularSeason20242025!$A$2:$A$33,0),3),1,0)</f>
        <v>0</v>
      </c>
      <c r="V266" s="2">
        <f>IF(Table2[[#This Row],[InterConf]]=1,IF(Table2[[#This Row],[InterDiv]]=0, 1, 0), 0)</f>
        <v>1</v>
      </c>
      <c r="W266" s="2">
        <f>IF(INDEX(StatsRegularSeason20242025!$A$2:$C$33,MATCH(Table2[[#This Row],[AwayTeam]],StatsRegularSeason20242025!$A$2:$A$33,0),2)&lt;&gt;INDEX(StatsRegularSeason20242025!$A$2:$C$33,MATCH(Table2[[#This Row],[HomeTeam]],StatsRegularSeason20242025!$A$2:$A$33,0),2),1,0)</f>
        <v>0</v>
      </c>
      <c r="X266" s="2"/>
      <c r="Y266" s="2"/>
      <c r="Z266" s="2">
        <f>IF(AND(Table2[[#This Row],[GameIsOver]]=1,Table2[[#This Row],[ActualHomeScore]]*Table2[[#This Row],[ActualAwayScore]]=0), 1,0)</f>
        <v>0</v>
      </c>
      <c r="AA266" s="2">
        <f>IF(Table2[[#This Row],[GameIsOver]]=0,0, IF(Table2[[#This Row],[ActualWinner]]=Table2[[#This Row],[AwayTeam]], 2, IF(OR(Table2[[#This Row],[ActualResult]]="OT", Table2[[#This Row],[ActualResult]]="SO"), 1, 0)))</f>
        <v>1</v>
      </c>
      <c r="AB266" s="2">
        <f>IF(Table2[[#This Row],[GameIsOver]]= 0, 0, IF(Table2[[#This Row],[ActualWinner]]=Table2[[#This Row],[HomeTeam]], 2, IF(OR(Table2[[#This Row],[ActualResult]]="OT", Table2[[#This Row],[ActualResult]]="SO"), 1, 0)))</f>
        <v>2</v>
      </c>
      <c r="AC266" s="33">
        <f>(($AR$11)*IF(Table2[[#This Row],[CorrectWinnerPrediction]]="Y", 1, 0))+(($AR$12)*IF(Table2[[#This Row],[CorrectAwayScorePrediction]]="Y", 1, 0))+(($AR$13)*IF(Table2[[#This Row],[CorrectHomeScorePrediction]]="Y", 1, 0))</f>
        <v>0.8</v>
      </c>
      <c r="AD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6" s="4" t="str">
        <f>IF(WEEKDAY(Table2[[#This Row],[GameDate]])=1,"SUN",IF(WEEKDAY(Table2[[#This Row],[GameDate]])=2,"MON",IF(WEEKDAY(Table2[[#This Row],[GameDate]])=3,"TUE",IF(WEEKDAY(Table2[[#This Row],[GameDate]])=4,"WED",IF(WEEKDAY(Table2[[#This Row],[GameDate]])=5,"THU",IF(WEEKDAY(Table2[[#This Row],[GameDate]])=6,"FRI", "SAT"))))))</f>
        <v>THU</v>
      </c>
      <c r="AF266" s="2">
        <f>Table2[[#This Row],[ActualAwayScore]]-Table2[[#This Row],[PredictedAwayScore]]</f>
        <v>-1</v>
      </c>
      <c r="AG266" s="2">
        <f>Table2[[#This Row],[ActualHomeScore]]-Table2[[#This Row],[PredictedHomeScore]]</f>
        <v>-1</v>
      </c>
      <c r="AH266" s="2">
        <f t="shared" si="23"/>
        <v>7</v>
      </c>
      <c r="AI266" s="2">
        <f t="shared" si="24"/>
        <v>-1</v>
      </c>
    </row>
    <row r="267" spans="1:35" x14ac:dyDescent="0.25">
      <c r="A267" s="4">
        <v>45610</v>
      </c>
      <c r="B267" s="4">
        <v>45610</v>
      </c>
      <c r="C267" s="7" t="s">
        <v>377</v>
      </c>
      <c r="D267" s="2" t="s">
        <v>33</v>
      </c>
      <c r="E267" s="2" t="s">
        <v>25</v>
      </c>
      <c r="F267" s="2">
        <v>2</v>
      </c>
      <c r="G267" s="2">
        <v>4</v>
      </c>
      <c r="H267" s="2" t="str">
        <f t="shared" si="20"/>
        <v>VAN</v>
      </c>
      <c r="I267" s="2" t="s">
        <v>40</v>
      </c>
      <c r="J267" s="2">
        <v>5</v>
      </c>
      <c r="K267" s="2">
        <v>2</v>
      </c>
      <c r="L267" s="2" t="str">
        <f t="shared" si="21"/>
        <v>NYI</v>
      </c>
      <c r="M267" s="2" t="s">
        <v>40</v>
      </c>
      <c r="N267" s="2">
        <f>IF(ISBLANK(Table2[[#This Row],[ActualResult]]), 0, 1)</f>
        <v>1</v>
      </c>
      <c r="O267" s="2" t="str">
        <f>IF(ISBLANK(Table2[[#This Row],[ActualResult]]), "_", IF(Table2[[#This Row],[ActualWinner]]=Table2[[#This Row],[PredictedWinner]], "Y", "N"))</f>
        <v>N</v>
      </c>
      <c r="P267" s="2" t="str">
        <f>IF(Table2[[#This Row],[ActualAwayScore]]&gt;Table2[[#This Row],[PredictedAwayScore]], "N", IF(ISBLANK(Table2[[#This Row],[ActualResult]]), "_", IF(Table2[[#This Row],[ActualAwayScore]]=Table2[[#This Row],[PredictedAwayScore]], "Y", "N")))</f>
        <v>N</v>
      </c>
      <c r="Q267" s="2" t="str">
        <f>IF(Table2[[#This Row],[ActualHomeScore]]&gt;Table2[[#This Row],[PredictedHomeScore]],"N", IF(ISBLANK(Table2[[#This Row],[ActualResult]]), "_", IF(Table2[[#This Row],[ActualHomeScore]]=Table2[[#This Row],[PredictedHomeScore]], "Y", "N")))</f>
        <v>N</v>
      </c>
      <c r="R267" s="2">
        <v>1</v>
      </c>
      <c r="S267" s="2" t="str">
        <f t="shared" si="22"/>
        <v>VAN</v>
      </c>
      <c r="T267" s="2">
        <f>IF(INDEX(StatsRegularSeason20242025!$A$2:$C$33,MATCH(Table2[[#This Row],[AwayTeam]],StatsRegularSeason20242025!$A$2:$A$33,0),2)=INDEX(StatsRegularSeason20242025!$A$2:$C$33,MATCH(Table2[[#This Row],[HomeTeam]],StatsRegularSeason20242025!$A$2:$A$33,0),2),1,0)</f>
        <v>0</v>
      </c>
      <c r="U267" s="2">
        <f>IF(INDEX(StatsRegularSeason20242025!$A$2:$C$33,MATCH(Table2[[#This Row],[AwayTeam]],StatsRegularSeason20242025!$A$2:$A$33,0),3)=INDEX(StatsRegularSeason20242025!$A$2:$C$33,MATCH(Table2[[#This Row],[HomeTeam]],StatsRegularSeason20242025!$A$2:$A$33,0),3),1,0)</f>
        <v>0</v>
      </c>
      <c r="V267" s="2">
        <f>IF(Table2[[#This Row],[InterConf]]=1,IF(Table2[[#This Row],[InterDiv]]=0, 1, 0), 0)</f>
        <v>0</v>
      </c>
      <c r="W267" s="2">
        <f>IF(INDEX(StatsRegularSeason20242025!$A$2:$C$33,MATCH(Table2[[#This Row],[AwayTeam]],StatsRegularSeason20242025!$A$2:$A$33,0),2)&lt;&gt;INDEX(StatsRegularSeason20242025!$A$2:$C$33,MATCH(Table2[[#This Row],[HomeTeam]],StatsRegularSeason20242025!$A$2:$A$33,0),2),1,0)</f>
        <v>1</v>
      </c>
      <c r="X267" s="2"/>
      <c r="Y267" s="2"/>
      <c r="Z267" s="2">
        <f>IF(AND(Table2[[#This Row],[GameIsOver]]=1,Table2[[#This Row],[ActualHomeScore]]*Table2[[#This Row],[ActualAwayScore]]=0), 1,0)</f>
        <v>0</v>
      </c>
      <c r="AA267" s="2">
        <f>IF(Table2[[#This Row],[GameIsOver]]=0,0, IF(Table2[[#This Row],[ActualWinner]]=Table2[[#This Row],[AwayTeam]], 2, IF(OR(Table2[[#This Row],[ActualResult]]="OT", Table2[[#This Row],[ActualResult]]="SO"), 1, 0)))</f>
        <v>2</v>
      </c>
      <c r="AB267" s="2">
        <f>IF(Table2[[#This Row],[GameIsOver]]= 0, 0, IF(Table2[[#This Row],[ActualWinner]]=Table2[[#This Row],[HomeTeam]], 2, IF(OR(Table2[[#This Row],[ActualResult]]="OT", Table2[[#This Row],[ActualResult]]="SO"), 1, 0)))</f>
        <v>0</v>
      </c>
      <c r="AC267" s="33">
        <f>(($AR$11)*IF(Table2[[#This Row],[CorrectWinnerPrediction]]="Y", 1, 0))+(($AR$12)*IF(Table2[[#This Row],[CorrectAwayScorePrediction]]="Y", 1, 0))+(($AR$13)*IF(Table2[[#This Row],[CorrectHomeScorePrediction]]="Y", 1, 0))</f>
        <v>0</v>
      </c>
      <c r="AD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7" s="4" t="str">
        <f>IF(WEEKDAY(Table2[[#This Row],[GameDate]])=1,"SUN",IF(WEEKDAY(Table2[[#This Row],[GameDate]])=2,"MON",IF(WEEKDAY(Table2[[#This Row],[GameDate]])=3,"TUE",IF(WEEKDAY(Table2[[#This Row],[GameDate]])=4,"WED",IF(WEEKDAY(Table2[[#This Row],[GameDate]])=5,"THU",IF(WEEKDAY(Table2[[#This Row],[GameDate]])=6,"FRI", "SAT"))))))</f>
        <v>THU</v>
      </c>
      <c r="AF267" s="2">
        <f>Table2[[#This Row],[ActualAwayScore]]-Table2[[#This Row],[PredictedAwayScore]]</f>
        <v>3</v>
      </c>
      <c r="AG267" s="2">
        <f>Table2[[#This Row],[ActualHomeScore]]-Table2[[#This Row],[PredictedHomeScore]]</f>
        <v>-2</v>
      </c>
      <c r="AH267" s="2">
        <f t="shared" si="23"/>
        <v>7</v>
      </c>
      <c r="AI267" s="2">
        <f t="shared" si="24"/>
        <v>-1</v>
      </c>
    </row>
    <row r="268" spans="1:35" x14ac:dyDescent="0.25">
      <c r="A268" s="5">
        <v>45610</v>
      </c>
      <c r="B268" s="5">
        <v>45610</v>
      </c>
      <c r="C268" s="8" t="s">
        <v>378</v>
      </c>
      <c r="D268" s="3" t="s">
        <v>17</v>
      </c>
      <c r="E268" s="3" t="s">
        <v>12</v>
      </c>
      <c r="F268" s="3">
        <v>2</v>
      </c>
      <c r="G268" s="3">
        <v>4</v>
      </c>
      <c r="H268" s="3" t="str">
        <f t="shared" si="20"/>
        <v>SEA</v>
      </c>
      <c r="I268" s="3" t="s">
        <v>40</v>
      </c>
      <c r="J268" s="3">
        <v>1</v>
      </c>
      <c r="K268" s="3">
        <v>3</v>
      </c>
      <c r="L268" s="2" t="str">
        <f t="shared" si="21"/>
        <v>SEA</v>
      </c>
      <c r="M268" s="3" t="s">
        <v>40</v>
      </c>
      <c r="N268" s="3">
        <f>IF(ISBLANK(Table2[[#This Row],[ActualResult]]), 0, 1)</f>
        <v>1</v>
      </c>
      <c r="O268" s="3" t="str">
        <f>IF(ISBLANK(Table2[[#This Row],[ActualResult]]), "_", IF(Table2[[#This Row],[ActualWinner]]=Table2[[#This Row],[PredictedWinner]], "Y", "N"))</f>
        <v>Y</v>
      </c>
      <c r="P268" s="3" t="str">
        <f>IF(Table2[[#This Row],[ActualAwayScore]]&gt;Table2[[#This Row],[PredictedAwayScore]], "N", IF(ISBLANK(Table2[[#This Row],[ActualResult]]), "_", IF(Table2[[#This Row],[ActualAwayScore]]=Table2[[#This Row],[PredictedAwayScore]], "Y", "N")))</f>
        <v>N</v>
      </c>
      <c r="Q268" s="2" t="str">
        <f>IF(Table2[[#This Row],[ActualHomeScore]]&gt;Table2[[#This Row],[PredictedHomeScore]],"N", IF(ISBLANK(Table2[[#This Row],[ActualResult]]), "_", IF(Table2[[#This Row],[ActualHomeScore]]=Table2[[#This Row],[PredictedHomeScore]], "Y", "N")))</f>
        <v>N</v>
      </c>
      <c r="R268" s="2">
        <v>1</v>
      </c>
      <c r="S268" s="2" t="str">
        <f t="shared" si="22"/>
        <v>CHI</v>
      </c>
      <c r="T268" s="2">
        <f>IF(INDEX(StatsRegularSeason20242025!$A$2:$C$33,MATCH(Table2[[#This Row],[AwayTeam]],StatsRegularSeason20242025!$A$2:$A$33,0),2)=INDEX(StatsRegularSeason20242025!$A$2:$C$33,MATCH(Table2[[#This Row],[HomeTeam]],StatsRegularSeason20242025!$A$2:$A$33,0),2),1,0)</f>
        <v>1</v>
      </c>
      <c r="U268" s="2">
        <f>IF(INDEX(StatsRegularSeason20242025!$A$2:$C$33,MATCH(Table2[[#This Row],[AwayTeam]],StatsRegularSeason20242025!$A$2:$A$33,0),3)=INDEX(StatsRegularSeason20242025!$A$2:$C$33,MATCH(Table2[[#This Row],[HomeTeam]],StatsRegularSeason20242025!$A$2:$A$33,0),3),1,0)</f>
        <v>0</v>
      </c>
      <c r="V268" s="2">
        <f>IF(Table2[[#This Row],[InterConf]]=1,IF(Table2[[#This Row],[InterDiv]]=0, 1, 0), 0)</f>
        <v>1</v>
      </c>
      <c r="W268" s="2">
        <f>IF(INDEX(StatsRegularSeason20242025!$A$2:$C$33,MATCH(Table2[[#This Row],[AwayTeam]],StatsRegularSeason20242025!$A$2:$A$33,0),2)&lt;&gt;INDEX(StatsRegularSeason20242025!$A$2:$C$33,MATCH(Table2[[#This Row],[HomeTeam]],StatsRegularSeason20242025!$A$2:$A$33,0),2),1,0)</f>
        <v>0</v>
      </c>
      <c r="X268" s="2"/>
      <c r="Y268" s="2"/>
      <c r="Z268" s="2">
        <f>IF(AND(Table2[[#This Row],[GameIsOver]]=1,Table2[[#This Row],[ActualHomeScore]]*Table2[[#This Row],[ActualAwayScore]]=0), 1,0)</f>
        <v>0</v>
      </c>
      <c r="AA268" s="2">
        <f>IF(Table2[[#This Row],[GameIsOver]]=0,0, IF(Table2[[#This Row],[ActualWinner]]=Table2[[#This Row],[AwayTeam]], 2, IF(OR(Table2[[#This Row],[ActualResult]]="OT", Table2[[#This Row],[ActualResult]]="SO"), 1, 0)))</f>
        <v>0</v>
      </c>
      <c r="AB268" s="2">
        <f>IF(Table2[[#This Row],[GameIsOver]]= 0, 0, IF(Table2[[#This Row],[ActualWinner]]=Table2[[#This Row],[HomeTeam]], 2, IF(OR(Table2[[#This Row],[ActualResult]]="OT", Table2[[#This Row],[ActualResult]]="SO"), 1, 0)))</f>
        <v>2</v>
      </c>
      <c r="AC268" s="33">
        <f>(($AR$11)*IF(Table2[[#This Row],[CorrectWinnerPrediction]]="Y", 1, 0))+(($AR$12)*IF(Table2[[#This Row],[CorrectAwayScorePrediction]]="Y", 1, 0))+(($AR$13)*IF(Table2[[#This Row],[CorrectHomeScorePrediction]]="Y", 1, 0))</f>
        <v>0.8</v>
      </c>
      <c r="AD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68" s="5" t="str">
        <f>IF(WEEKDAY(Table2[[#This Row],[GameDate]])=1,"SUN",IF(WEEKDAY(Table2[[#This Row],[GameDate]])=2,"MON",IF(WEEKDAY(Table2[[#This Row],[GameDate]])=3,"TUE",IF(WEEKDAY(Table2[[#This Row],[GameDate]])=4,"WED",IF(WEEKDAY(Table2[[#This Row],[GameDate]])=5,"THU",IF(WEEKDAY(Table2[[#This Row],[GameDate]])=6,"FRI", "SAT"))))))</f>
        <v>THU</v>
      </c>
      <c r="AF268" s="2">
        <f>Table2[[#This Row],[ActualAwayScore]]-Table2[[#This Row],[PredictedAwayScore]]</f>
        <v>-1</v>
      </c>
      <c r="AG268" s="2">
        <f>Table2[[#This Row],[ActualHomeScore]]-Table2[[#This Row],[PredictedHomeScore]]</f>
        <v>-1</v>
      </c>
      <c r="AH268" s="2">
        <f t="shared" si="23"/>
        <v>7</v>
      </c>
      <c r="AI268" s="2">
        <f t="shared" si="24"/>
        <v>-1</v>
      </c>
    </row>
    <row r="269" spans="1:35" x14ac:dyDescent="0.25">
      <c r="A269" s="4">
        <v>45611</v>
      </c>
      <c r="B269" s="4">
        <v>45611</v>
      </c>
      <c r="C269" s="7" t="s">
        <v>379</v>
      </c>
      <c r="D269" s="2" t="s">
        <v>21</v>
      </c>
      <c r="E269" s="2" t="s">
        <v>36</v>
      </c>
      <c r="F269" s="2">
        <v>3</v>
      </c>
      <c r="G269" s="2">
        <v>2</v>
      </c>
      <c r="H269" s="2" t="str">
        <f t="shared" si="20"/>
        <v>PIT</v>
      </c>
      <c r="I269" s="2" t="s">
        <v>77</v>
      </c>
      <c r="J269" s="2">
        <v>2</v>
      </c>
      <c r="K269" s="2">
        <v>6</v>
      </c>
      <c r="L269" s="13" t="str">
        <f t="shared" si="21"/>
        <v>CBJ</v>
      </c>
      <c r="M269" s="2" t="s">
        <v>40</v>
      </c>
      <c r="N269" s="2">
        <f>IF(ISBLANK(Table2[[#This Row],[ActualResult]]), 0, 1)</f>
        <v>1</v>
      </c>
      <c r="O269" s="2" t="str">
        <f>IF(ISBLANK(Table2[[#This Row],[ActualResult]]), "_", IF(Table2[[#This Row],[ActualWinner]]=Table2[[#This Row],[PredictedWinner]], "Y", "N"))</f>
        <v>N</v>
      </c>
      <c r="P269" s="2" t="str">
        <f>IF(Table2[[#This Row],[ActualAwayScore]]&gt;Table2[[#This Row],[PredictedAwayScore]], "N", IF(ISBLANK(Table2[[#This Row],[ActualResult]]), "_", IF(Table2[[#This Row],[ActualAwayScore]]=Table2[[#This Row],[PredictedAwayScore]], "Y", "N")))</f>
        <v>N</v>
      </c>
      <c r="Q269" s="13" t="str">
        <f>IF(Table2[[#This Row],[ActualHomeScore]]&gt;Table2[[#This Row],[PredictedHomeScore]],"N", IF(ISBLANK(Table2[[#This Row],[ActualResult]]), "_", IF(Table2[[#This Row],[ActualHomeScore]]=Table2[[#This Row],[PredictedHomeScore]], "Y", "N")))</f>
        <v>N</v>
      </c>
      <c r="R269" s="2">
        <v>1</v>
      </c>
      <c r="S269" s="2" t="str">
        <f t="shared" si="22"/>
        <v>PIT</v>
      </c>
      <c r="T269" s="2">
        <f>IF(INDEX(StatsRegularSeason20242025!$A$2:$C$33,MATCH(Table2[[#This Row],[AwayTeam]],StatsRegularSeason20242025!$A$2:$A$33,0),2)=INDEX(StatsRegularSeason20242025!$A$2:$C$33,MATCH(Table2[[#This Row],[HomeTeam]],StatsRegularSeason20242025!$A$2:$A$33,0),2),1,0)</f>
        <v>1</v>
      </c>
      <c r="U269" s="2">
        <f>IF(INDEX(StatsRegularSeason20242025!$A$2:$C$33,MATCH(Table2[[#This Row],[AwayTeam]],StatsRegularSeason20242025!$A$2:$A$33,0),3)=INDEX(StatsRegularSeason20242025!$A$2:$C$33,MATCH(Table2[[#This Row],[HomeTeam]],StatsRegularSeason20242025!$A$2:$A$33,0),3),1,0)</f>
        <v>1</v>
      </c>
      <c r="V269" s="2">
        <f>IF(Table2[[#This Row],[InterConf]]=1,IF(Table2[[#This Row],[InterDiv]]=0, 1, 0), 0)</f>
        <v>0</v>
      </c>
      <c r="W269" s="2">
        <f>IF(INDEX(StatsRegularSeason20242025!$A$2:$C$33,MATCH(Table2[[#This Row],[AwayTeam]],StatsRegularSeason20242025!$A$2:$A$33,0),2)&lt;&gt;INDEX(StatsRegularSeason20242025!$A$2:$C$33,MATCH(Table2[[#This Row],[HomeTeam]],StatsRegularSeason20242025!$A$2:$A$33,0),2),1,0)</f>
        <v>0</v>
      </c>
      <c r="X269" s="2"/>
      <c r="Y269" s="2"/>
      <c r="Z269" s="2">
        <f>IF(AND(Table2[[#This Row],[GameIsOver]]=1,Table2[[#This Row],[ActualHomeScore]]*Table2[[#This Row],[ActualAwayScore]]=0), 1,0)</f>
        <v>0</v>
      </c>
      <c r="AA269" s="2">
        <f>IF(Table2[[#This Row],[GameIsOver]]=0,0, IF(Table2[[#This Row],[ActualWinner]]=Table2[[#This Row],[AwayTeam]], 2, IF(OR(Table2[[#This Row],[ActualResult]]="OT", Table2[[#This Row],[ActualResult]]="SO"), 1, 0)))</f>
        <v>0</v>
      </c>
      <c r="AB269" s="2">
        <f>IF(Table2[[#This Row],[GameIsOver]]= 0, 0, IF(Table2[[#This Row],[ActualWinner]]=Table2[[#This Row],[HomeTeam]], 2, IF(OR(Table2[[#This Row],[ActualResult]]="OT", Table2[[#This Row],[ActualResult]]="SO"), 1, 0)))</f>
        <v>2</v>
      </c>
      <c r="AC269" s="33">
        <f>(($AR$11)*IF(Table2[[#This Row],[CorrectWinnerPrediction]]="Y", 1, 0))+(($AR$12)*IF(Table2[[#This Row],[CorrectAwayScorePrediction]]="Y", 1, 0))+(($AR$13)*IF(Table2[[#This Row],[CorrectHomeScorePrediction]]="Y", 1, 0))</f>
        <v>0</v>
      </c>
      <c r="AD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69" s="4" t="str">
        <f>IF(WEEKDAY(Table2[[#This Row],[GameDate]])=1,"SUN",IF(WEEKDAY(Table2[[#This Row],[GameDate]])=2,"MON",IF(WEEKDAY(Table2[[#This Row],[GameDate]])=3,"TUE",IF(WEEKDAY(Table2[[#This Row],[GameDate]])=4,"WED",IF(WEEKDAY(Table2[[#This Row],[GameDate]])=5,"THU",IF(WEEKDAY(Table2[[#This Row],[GameDate]])=6,"FRI", "SAT"))))))</f>
        <v>FRI</v>
      </c>
      <c r="AF269" s="2">
        <f>Table2[[#This Row],[ActualAwayScore]]-Table2[[#This Row],[PredictedAwayScore]]</f>
        <v>-1</v>
      </c>
      <c r="AG269" s="2">
        <f>Table2[[#This Row],[ActualHomeScore]]-Table2[[#This Row],[PredictedHomeScore]]</f>
        <v>4</v>
      </c>
      <c r="AH269" s="2">
        <f t="shared" si="23"/>
        <v>-1</v>
      </c>
      <c r="AI269" s="2">
        <f t="shared" si="24"/>
        <v>1</v>
      </c>
    </row>
    <row r="270" spans="1:35" x14ac:dyDescent="0.25">
      <c r="A270" s="4">
        <v>45611</v>
      </c>
      <c r="B270" s="4">
        <v>45611</v>
      </c>
      <c r="C270" s="7" t="s">
        <v>380</v>
      </c>
      <c r="D270" s="2" t="s">
        <v>46</v>
      </c>
      <c r="E270" s="2" t="s">
        <v>26</v>
      </c>
      <c r="F270" s="2">
        <v>3</v>
      </c>
      <c r="G270" s="2">
        <v>6</v>
      </c>
      <c r="H270" s="2" t="str">
        <f t="shared" si="20"/>
        <v>COL</v>
      </c>
      <c r="I270" s="2" t="s">
        <v>40</v>
      </c>
      <c r="J270" s="2">
        <v>5</v>
      </c>
      <c r="K270" s="2">
        <v>2</v>
      </c>
      <c r="L270" s="2" t="str">
        <f t="shared" si="21"/>
        <v>WSH</v>
      </c>
      <c r="M270" s="2" t="s">
        <v>40</v>
      </c>
      <c r="N270" s="2">
        <f>IF(ISBLANK(Table2[[#This Row],[ActualResult]]), 0, 1)</f>
        <v>1</v>
      </c>
      <c r="O270" s="2" t="str">
        <f>IF(ISBLANK(Table2[[#This Row],[ActualResult]]), "_", IF(Table2[[#This Row],[ActualWinner]]=Table2[[#This Row],[PredictedWinner]], "Y", "N"))</f>
        <v>N</v>
      </c>
      <c r="P270" s="2" t="str">
        <f>IF(Table2[[#This Row],[ActualAwayScore]]&gt;Table2[[#This Row],[PredictedAwayScore]], "N", IF(ISBLANK(Table2[[#This Row],[ActualResult]]), "_", IF(Table2[[#This Row],[ActualAwayScore]]=Table2[[#This Row],[PredictedAwayScore]], "Y", "N")))</f>
        <v>N</v>
      </c>
      <c r="Q270" s="2" t="str">
        <f>IF(Table2[[#This Row],[ActualHomeScore]]&gt;Table2[[#This Row],[PredictedHomeScore]],"N", IF(ISBLANK(Table2[[#This Row],[ActualResult]]), "_", IF(Table2[[#This Row],[ActualHomeScore]]=Table2[[#This Row],[PredictedHomeScore]], "Y", "N")))</f>
        <v>N</v>
      </c>
      <c r="R270" s="2">
        <v>1</v>
      </c>
      <c r="S270" s="2" t="str">
        <f t="shared" si="22"/>
        <v>COL</v>
      </c>
      <c r="T270" s="2">
        <f>IF(INDEX(StatsRegularSeason20242025!$A$2:$C$33,MATCH(Table2[[#This Row],[AwayTeam]],StatsRegularSeason20242025!$A$2:$A$33,0),2)=INDEX(StatsRegularSeason20242025!$A$2:$C$33,MATCH(Table2[[#This Row],[HomeTeam]],StatsRegularSeason20242025!$A$2:$A$33,0),2),1,0)</f>
        <v>0</v>
      </c>
      <c r="U270" s="2">
        <f>IF(INDEX(StatsRegularSeason20242025!$A$2:$C$33,MATCH(Table2[[#This Row],[AwayTeam]],StatsRegularSeason20242025!$A$2:$A$33,0),3)=INDEX(StatsRegularSeason20242025!$A$2:$C$33,MATCH(Table2[[#This Row],[HomeTeam]],StatsRegularSeason20242025!$A$2:$A$33,0),3),1,0)</f>
        <v>0</v>
      </c>
      <c r="V270" s="2">
        <f>IF(Table2[[#This Row],[InterConf]]=1,IF(Table2[[#This Row],[InterDiv]]=0, 1, 0), 0)</f>
        <v>0</v>
      </c>
      <c r="W270" s="2">
        <f>IF(INDEX(StatsRegularSeason20242025!$A$2:$C$33,MATCH(Table2[[#This Row],[AwayTeam]],StatsRegularSeason20242025!$A$2:$A$33,0),2)&lt;&gt;INDEX(StatsRegularSeason20242025!$A$2:$C$33,MATCH(Table2[[#This Row],[HomeTeam]],StatsRegularSeason20242025!$A$2:$A$33,0),2),1,0)</f>
        <v>1</v>
      </c>
      <c r="X270" s="2"/>
      <c r="Y270" s="2"/>
      <c r="Z270" s="2">
        <f>IF(AND(Table2[[#This Row],[GameIsOver]]=1,Table2[[#This Row],[ActualHomeScore]]*Table2[[#This Row],[ActualAwayScore]]=0), 1,0)</f>
        <v>0</v>
      </c>
      <c r="AA270" s="2">
        <f>IF(Table2[[#This Row],[GameIsOver]]=0,0, IF(Table2[[#This Row],[ActualWinner]]=Table2[[#This Row],[AwayTeam]], 2, IF(OR(Table2[[#This Row],[ActualResult]]="OT", Table2[[#This Row],[ActualResult]]="SO"), 1, 0)))</f>
        <v>2</v>
      </c>
      <c r="AB270" s="2">
        <f>IF(Table2[[#This Row],[GameIsOver]]= 0, 0, IF(Table2[[#This Row],[ActualWinner]]=Table2[[#This Row],[HomeTeam]], 2, IF(OR(Table2[[#This Row],[ActualResult]]="OT", Table2[[#This Row],[ActualResult]]="SO"), 1, 0)))</f>
        <v>0</v>
      </c>
      <c r="AC270" s="33">
        <f>(($AR$11)*IF(Table2[[#This Row],[CorrectWinnerPrediction]]="Y", 1, 0))+(($AR$12)*IF(Table2[[#This Row],[CorrectAwayScorePrediction]]="Y", 1, 0))+(($AR$13)*IF(Table2[[#This Row],[CorrectHomeScorePrediction]]="Y", 1, 0))</f>
        <v>0</v>
      </c>
      <c r="AD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0" s="4" t="str">
        <f>IF(WEEKDAY(Table2[[#This Row],[GameDate]])=1,"SUN",IF(WEEKDAY(Table2[[#This Row],[GameDate]])=2,"MON",IF(WEEKDAY(Table2[[#This Row],[GameDate]])=3,"TUE",IF(WEEKDAY(Table2[[#This Row],[GameDate]])=4,"WED",IF(WEEKDAY(Table2[[#This Row],[GameDate]])=5,"THU",IF(WEEKDAY(Table2[[#This Row],[GameDate]])=6,"FRI", "SAT"))))))</f>
        <v>FRI</v>
      </c>
      <c r="AF270" s="2">
        <f>Table2[[#This Row],[ActualAwayScore]]-Table2[[#This Row],[PredictedAwayScore]]</f>
        <v>2</v>
      </c>
      <c r="AG270" s="2">
        <f>Table2[[#This Row],[ActualHomeScore]]-Table2[[#This Row],[PredictedHomeScore]]</f>
        <v>-4</v>
      </c>
      <c r="AH270" s="2">
        <f t="shared" si="23"/>
        <v>-1</v>
      </c>
      <c r="AI270" s="2">
        <f t="shared" si="24"/>
        <v>1</v>
      </c>
    </row>
    <row r="271" spans="1:35" x14ac:dyDescent="0.25">
      <c r="A271" s="4">
        <v>45611</v>
      </c>
      <c r="B271" s="4">
        <v>45611</v>
      </c>
      <c r="C271" s="7" t="s">
        <v>381</v>
      </c>
      <c r="D271" s="2" t="s">
        <v>35</v>
      </c>
      <c r="E271" s="2" t="s">
        <v>24</v>
      </c>
      <c r="F271" s="2">
        <v>2</v>
      </c>
      <c r="G271" s="2">
        <v>4</v>
      </c>
      <c r="H271" s="2" t="str">
        <f t="shared" si="20"/>
        <v>CGY</v>
      </c>
      <c r="I271" s="2" t="s">
        <v>40</v>
      </c>
      <c r="J271" s="2">
        <v>0</v>
      </c>
      <c r="K271" s="2">
        <v>2</v>
      </c>
      <c r="L271" s="2" t="str">
        <f t="shared" si="21"/>
        <v>CGY</v>
      </c>
      <c r="M271" s="2" t="s">
        <v>40</v>
      </c>
      <c r="N271" s="2">
        <f>IF(ISBLANK(Table2[[#This Row],[ActualResult]]), 0, 1)</f>
        <v>1</v>
      </c>
      <c r="O271" s="2" t="str">
        <f>IF(ISBLANK(Table2[[#This Row],[ActualResult]]), "_", IF(Table2[[#This Row],[ActualWinner]]=Table2[[#This Row],[PredictedWinner]], "Y", "N"))</f>
        <v>Y</v>
      </c>
      <c r="P271" s="2" t="str">
        <f>IF(Table2[[#This Row],[ActualAwayScore]]&gt;Table2[[#This Row],[PredictedAwayScore]], "N", IF(ISBLANK(Table2[[#This Row],[ActualResult]]), "_", IF(Table2[[#This Row],[ActualAwayScore]]=Table2[[#This Row],[PredictedAwayScore]], "Y", "N")))</f>
        <v>N</v>
      </c>
      <c r="Q271" s="2" t="str">
        <f>IF(Table2[[#This Row],[ActualHomeScore]]&gt;Table2[[#This Row],[PredictedHomeScore]],"N", IF(ISBLANK(Table2[[#This Row],[ActualResult]]), "_", IF(Table2[[#This Row],[ActualHomeScore]]=Table2[[#This Row],[PredictedHomeScore]], "Y", "N")))</f>
        <v>N</v>
      </c>
      <c r="R271" s="2">
        <v>1</v>
      </c>
      <c r="S271" s="2" t="str">
        <f t="shared" si="22"/>
        <v>NSH</v>
      </c>
      <c r="T271" s="2">
        <f>IF(INDEX(StatsRegularSeason20242025!$A$2:$C$33,MATCH(Table2[[#This Row],[AwayTeam]],StatsRegularSeason20242025!$A$2:$A$33,0),2)=INDEX(StatsRegularSeason20242025!$A$2:$C$33,MATCH(Table2[[#This Row],[HomeTeam]],StatsRegularSeason20242025!$A$2:$A$33,0),2),1,0)</f>
        <v>1</v>
      </c>
      <c r="U271" s="2">
        <f>IF(INDEX(StatsRegularSeason20242025!$A$2:$C$33,MATCH(Table2[[#This Row],[AwayTeam]],StatsRegularSeason20242025!$A$2:$A$33,0),3)=INDEX(StatsRegularSeason20242025!$A$2:$C$33,MATCH(Table2[[#This Row],[HomeTeam]],StatsRegularSeason20242025!$A$2:$A$33,0),3),1,0)</f>
        <v>0</v>
      </c>
      <c r="V271" s="2">
        <f>IF(Table2[[#This Row],[InterConf]]=1,IF(Table2[[#This Row],[InterDiv]]=0, 1, 0), 0)</f>
        <v>1</v>
      </c>
      <c r="W271" s="2">
        <f>IF(INDEX(StatsRegularSeason20242025!$A$2:$C$33,MATCH(Table2[[#This Row],[AwayTeam]],StatsRegularSeason20242025!$A$2:$A$33,0),2)&lt;&gt;INDEX(StatsRegularSeason20242025!$A$2:$C$33,MATCH(Table2[[#This Row],[HomeTeam]],StatsRegularSeason20242025!$A$2:$A$33,0),2),1,0)</f>
        <v>0</v>
      </c>
      <c r="X271" s="2"/>
      <c r="Y271" s="2"/>
      <c r="Z271" s="2">
        <f>IF(AND(Table2[[#This Row],[GameIsOver]]=1,Table2[[#This Row],[ActualHomeScore]]*Table2[[#This Row],[ActualAwayScore]]=0), 1,0)</f>
        <v>1</v>
      </c>
      <c r="AA271" s="2">
        <f>IF(Table2[[#This Row],[GameIsOver]]=0,0, IF(Table2[[#This Row],[ActualWinner]]=Table2[[#This Row],[AwayTeam]], 2, IF(OR(Table2[[#This Row],[ActualResult]]="OT", Table2[[#This Row],[ActualResult]]="SO"), 1, 0)))</f>
        <v>0</v>
      </c>
      <c r="AB271" s="2">
        <f>IF(Table2[[#This Row],[GameIsOver]]= 0, 0, IF(Table2[[#This Row],[ActualWinner]]=Table2[[#This Row],[HomeTeam]], 2, IF(OR(Table2[[#This Row],[ActualResult]]="OT", Table2[[#This Row],[ActualResult]]="SO"), 1, 0)))</f>
        <v>2</v>
      </c>
      <c r="AC271" s="33">
        <f>(($AR$11)*IF(Table2[[#This Row],[CorrectWinnerPrediction]]="Y", 1, 0))+(($AR$12)*IF(Table2[[#This Row],[CorrectAwayScorePrediction]]="Y", 1, 0))+(($AR$13)*IF(Table2[[#This Row],[CorrectHomeScorePrediction]]="Y", 1, 0))</f>
        <v>0.8</v>
      </c>
      <c r="AD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1" s="4" t="str">
        <f>IF(WEEKDAY(Table2[[#This Row],[GameDate]])=1,"SUN",IF(WEEKDAY(Table2[[#This Row],[GameDate]])=2,"MON",IF(WEEKDAY(Table2[[#This Row],[GameDate]])=3,"TUE",IF(WEEKDAY(Table2[[#This Row],[GameDate]])=4,"WED",IF(WEEKDAY(Table2[[#This Row],[GameDate]])=5,"THU",IF(WEEKDAY(Table2[[#This Row],[GameDate]])=6,"FRI", "SAT"))))))</f>
        <v>FRI</v>
      </c>
      <c r="AF271" s="2">
        <f>Table2[[#This Row],[ActualAwayScore]]-Table2[[#This Row],[PredictedAwayScore]]</f>
        <v>-2</v>
      </c>
      <c r="AG271" s="2">
        <f>Table2[[#This Row],[ActualHomeScore]]-Table2[[#This Row],[PredictedHomeScore]]</f>
        <v>-2</v>
      </c>
      <c r="AH271" s="2">
        <f t="shared" si="23"/>
        <v>-1</v>
      </c>
      <c r="AI271" s="2">
        <f t="shared" si="24"/>
        <v>1</v>
      </c>
    </row>
    <row r="272" spans="1:35" x14ac:dyDescent="0.25">
      <c r="A272" s="4">
        <v>45611</v>
      </c>
      <c r="B272" s="4">
        <v>45611</v>
      </c>
      <c r="C272" s="7" t="s">
        <v>382</v>
      </c>
      <c r="D272" s="2" t="s">
        <v>27</v>
      </c>
      <c r="E272" s="2" t="s">
        <v>15</v>
      </c>
      <c r="F272" s="2">
        <v>5</v>
      </c>
      <c r="G272" s="2">
        <v>4</v>
      </c>
      <c r="H272" s="2" t="str">
        <f t="shared" si="20"/>
        <v>VGK</v>
      </c>
      <c r="I272" s="2" t="s">
        <v>77</v>
      </c>
      <c r="J272" s="2">
        <v>4</v>
      </c>
      <c r="K272" s="2">
        <v>2</v>
      </c>
      <c r="L272" s="2" t="str">
        <f t="shared" si="21"/>
        <v>VGK</v>
      </c>
      <c r="M272" s="2" t="s">
        <v>40</v>
      </c>
      <c r="N272" s="2">
        <f>IF(ISBLANK(Table2[[#This Row],[ActualResult]]), 0, 1)</f>
        <v>1</v>
      </c>
      <c r="O272" s="2" t="str">
        <f>IF(ISBLANK(Table2[[#This Row],[ActualResult]]), "_", IF(Table2[[#This Row],[ActualWinner]]=Table2[[#This Row],[PredictedWinner]], "Y", "N"))</f>
        <v>Y</v>
      </c>
      <c r="P272" s="2" t="str">
        <f>IF(Table2[[#This Row],[ActualAwayScore]]&gt;Table2[[#This Row],[PredictedAwayScore]], "N", IF(ISBLANK(Table2[[#This Row],[ActualResult]]), "_", IF(Table2[[#This Row],[ActualAwayScore]]=Table2[[#This Row],[PredictedAwayScore]], "Y", "N")))</f>
        <v>N</v>
      </c>
      <c r="Q272" s="2" t="str">
        <f>IF(Table2[[#This Row],[ActualHomeScore]]&gt;Table2[[#This Row],[PredictedHomeScore]],"N", IF(ISBLANK(Table2[[#This Row],[ActualResult]]), "_", IF(Table2[[#This Row],[ActualHomeScore]]=Table2[[#This Row],[PredictedHomeScore]], "Y", "N")))</f>
        <v>N</v>
      </c>
      <c r="R272" s="2">
        <v>1</v>
      </c>
      <c r="S272" s="2" t="str">
        <f t="shared" si="22"/>
        <v>UTA</v>
      </c>
      <c r="T272" s="2">
        <f>IF(INDEX(StatsRegularSeason20242025!$A$2:$C$33,MATCH(Table2[[#This Row],[AwayTeam]],StatsRegularSeason20242025!$A$2:$A$33,0),2)=INDEX(StatsRegularSeason20242025!$A$2:$C$33,MATCH(Table2[[#This Row],[HomeTeam]],StatsRegularSeason20242025!$A$2:$A$33,0),2),1,0)</f>
        <v>1</v>
      </c>
      <c r="U272" s="2">
        <f>IF(INDEX(StatsRegularSeason20242025!$A$2:$C$33,MATCH(Table2[[#This Row],[AwayTeam]],StatsRegularSeason20242025!$A$2:$A$33,0),3)=INDEX(StatsRegularSeason20242025!$A$2:$C$33,MATCH(Table2[[#This Row],[HomeTeam]],StatsRegularSeason20242025!$A$2:$A$33,0),3),1,0)</f>
        <v>0</v>
      </c>
      <c r="V272" s="2">
        <f>IF(Table2[[#This Row],[InterConf]]=1,IF(Table2[[#This Row],[InterDiv]]=0, 1, 0), 0)</f>
        <v>1</v>
      </c>
      <c r="W272" s="2">
        <f>IF(INDEX(StatsRegularSeason20242025!$A$2:$C$33,MATCH(Table2[[#This Row],[AwayTeam]],StatsRegularSeason20242025!$A$2:$A$33,0),2)&lt;&gt;INDEX(StatsRegularSeason20242025!$A$2:$C$33,MATCH(Table2[[#This Row],[HomeTeam]],StatsRegularSeason20242025!$A$2:$A$33,0),2),1,0)</f>
        <v>0</v>
      </c>
      <c r="X272" s="2"/>
      <c r="Y272" s="2"/>
      <c r="Z272" s="2">
        <f>IF(AND(Table2[[#This Row],[GameIsOver]]=1,Table2[[#This Row],[ActualHomeScore]]*Table2[[#This Row],[ActualAwayScore]]=0), 1,0)</f>
        <v>0</v>
      </c>
      <c r="AA272" s="2">
        <f>IF(Table2[[#This Row],[GameIsOver]]=0,0, IF(Table2[[#This Row],[ActualWinner]]=Table2[[#This Row],[AwayTeam]], 2, IF(OR(Table2[[#This Row],[ActualResult]]="OT", Table2[[#This Row],[ActualResult]]="SO"), 1, 0)))</f>
        <v>2</v>
      </c>
      <c r="AB272" s="2">
        <f>IF(Table2[[#This Row],[GameIsOver]]= 0, 0, IF(Table2[[#This Row],[ActualWinner]]=Table2[[#This Row],[HomeTeam]], 2, IF(OR(Table2[[#This Row],[ActualResult]]="OT", Table2[[#This Row],[ActualResult]]="SO"), 1, 0)))</f>
        <v>0</v>
      </c>
      <c r="AC272" s="33">
        <f>(($AR$11)*IF(Table2[[#This Row],[CorrectWinnerPrediction]]="Y", 1, 0))+(($AR$12)*IF(Table2[[#This Row],[CorrectAwayScorePrediction]]="Y", 1, 0))+(($AR$13)*IF(Table2[[#This Row],[CorrectHomeScorePrediction]]="Y", 1, 0))</f>
        <v>0.8</v>
      </c>
      <c r="AD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2" s="4" t="str">
        <f>IF(WEEKDAY(Table2[[#This Row],[GameDate]])=1,"SUN",IF(WEEKDAY(Table2[[#This Row],[GameDate]])=2,"MON",IF(WEEKDAY(Table2[[#This Row],[GameDate]])=3,"TUE",IF(WEEKDAY(Table2[[#This Row],[GameDate]])=4,"WED",IF(WEEKDAY(Table2[[#This Row],[GameDate]])=5,"THU",IF(WEEKDAY(Table2[[#This Row],[GameDate]])=6,"FRI", "SAT"))))))</f>
        <v>FRI</v>
      </c>
      <c r="AF272" s="2">
        <f>Table2[[#This Row],[ActualAwayScore]]-Table2[[#This Row],[PredictedAwayScore]]</f>
        <v>-1</v>
      </c>
      <c r="AG272" s="2">
        <f>Table2[[#This Row],[ActualHomeScore]]-Table2[[#This Row],[PredictedHomeScore]]</f>
        <v>-2</v>
      </c>
      <c r="AH272" s="2">
        <f t="shared" si="23"/>
        <v>-1</v>
      </c>
      <c r="AI272" s="2">
        <f t="shared" si="24"/>
        <v>1</v>
      </c>
    </row>
    <row r="273" spans="1:35" x14ac:dyDescent="0.25">
      <c r="A273" s="5">
        <v>45611</v>
      </c>
      <c r="B273" s="5">
        <v>45611</v>
      </c>
      <c r="C273" s="8" t="s">
        <v>383</v>
      </c>
      <c r="D273" s="3" t="s">
        <v>31</v>
      </c>
      <c r="E273" s="3" t="s">
        <v>47</v>
      </c>
      <c r="F273" s="3">
        <v>3</v>
      </c>
      <c r="G273" s="3">
        <v>1</v>
      </c>
      <c r="H273" s="3" t="str">
        <f t="shared" si="20"/>
        <v>DET</v>
      </c>
      <c r="I273" s="3" t="s">
        <v>40</v>
      </c>
      <c r="J273" s="3">
        <v>4</v>
      </c>
      <c r="K273" s="3">
        <v>6</v>
      </c>
      <c r="L273" s="2" t="str">
        <f t="shared" si="21"/>
        <v>ANA</v>
      </c>
      <c r="M273" s="3" t="s">
        <v>40</v>
      </c>
      <c r="N273" s="3">
        <f>IF(ISBLANK(Table2[[#This Row],[ActualResult]]), 0, 1)</f>
        <v>1</v>
      </c>
      <c r="O273" s="3" t="str">
        <f>IF(ISBLANK(Table2[[#This Row],[ActualResult]]), "_", IF(Table2[[#This Row],[ActualWinner]]=Table2[[#This Row],[PredictedWinner]], "Y", "N"))</f>
        <v>N</v>
      </c>
      <c r="P273" s="3" t="str">
        <f>IF(Table2[[#This Row],[ActualAwayScore]]&gt;Table2[[#This Row],[PredictedAwayScore]], "N", IF(ISBLANK(Table2[[#This Row],[ActualResult]]), "_", IF(Table2[[#This Row],[ActualAwayScore]]=Table2[[#This Row],[PredictedAwayScore]], "Y", "N")))</f>
        <v>N</v>
      </c>
      <c r="Q273" s="3" t="str">
        <f>IF(Table2[[#This Row],[ActualHomeScore]]&gt;Table2[[#This Row],[PredictedHomeScore]],"N", IF(ISBLANK(Table2[[#This Row],[ActualResult]]), "_", IF(Table2[[#This Row],[ActualHomeScore]]=Table2[[#This Row],[PredictedHomeScore]], "Y", "N")))</f>
        <v>N</v>
      </c>
      <c r="R273" s="2">
        <v>1</v>
      </c>
      <c r="S273" s="2" t="str">
        <f t="shared" si="22"/>
        <v>DET</v>
      </c>
      <c r="T273" s="2">
        <f>IF(INDEX(StatsRegularSeason20242025!$A$2:$C$33,MATCH(Table2[[#This Row],[AwayTeam]],StatsRegularSeason20242025!$A$2:$A$33,0),2)=INDEX(StatsRegularSeason20242025!$A$2:$C$33,MATCH(Table2[[#This Row],[HomeTeam]],StatsRegularSeason20242025!$A$2:$A$33,0),2),1,0)</f>
        <v>0</v>
      </c>
      <c r="U273" s="2">
        <f>IF(INDEX(StatsRegularSeason20242025!$A$2:$C$33,MATCH(Table2[[#This Row],[AwayTeam]],StatsRegularSeason20242025!$A$2:$A$33,0),3)=INDEX(StatsRegularSeason20242025!$A$2:$C$33,MATCH(Table2[[#This Row],[HomeTeam]],StatsRegularSeason20242025!$A$2:$A$33,0),3),1,0)</f>
        <v>0</v>
      </c>
      <c r="V273" s="2">
        <f>IF(Table2[[#This Row],[InterConf]]=1,IF(Table2[[#This Row],[InterDiv]]=0, 1, 0), 0)</f>
        <v>0</v>
      </c>
      <c r="W273" s="2">
        <f>IF(INDEX(StatsRegularSeason20242025!$A$2:$C$33,MATCH(Table2[[#This Row],[AwayTeam]],StatsRegularSeason20242025!$A$2:$A$33,0),2)&lt;&gt;INDEX(StatsRegularSeason20242025!$A$2:$C$33,MATCH(Table2[[#This Row],[HomeTeam]],StatsRegularSeason20242025!$A$2:$A$33,0),2),1,0)</f>
        <v>1</v>
      </c>
      <c r="X273" s="2"/>
      <c r="Y273" s="2"/>
      <c r="Z273" s="2">
        <f>IF(AND(Table2[[#This Row],[GameIsOver]]=1,Table2[[#This Row],[ActualHomeScore]]*Table2[[#This Row],[ActualAwayScore]]=0), 1,0)</f>
        <v>0</v>
      </c>
      <c r="AA273" s="2">
        <f>IF(Table2[[#This Row],[GameIsOver]]=0,0, IF(Table2[[#This Row],[ActualWinner]]=Table2[[#This Row],[AwayTeam]], 2, IF(OR(Table2[[#This Row],[ActualResult]]="OT", Table2[[#This Row],[ActualResult]]="SO"), 1, 0)))</f>
        <v>0</v>
      </c>
      <c r="AB273" s="2">
        <f>IF(Table2[[#This Row],[GameIsOver]]= 0, 0, IF(Table2[[#This Row],[ActualWinner]]=Table2[[#This Row],[HomeTeam]], 2, IF(OR(Table2[[#This Row],[ActualResult]]="OT", Table2[[#This Row],[ActualResult]]="SO"), 1, 0)))</f>
        <v>2</v>
      </c>
      <c r="AC273" s="33">
        <f>(($AR$11)*IF(Table2[[#This Row],[CorrectWinnerPrediction]]="Y", 1, 0))+(($AR$12)*IF(Table2[[#This Row],[CorrectAwayScorePrediction]]="Y", 1, 0))+(($AR$13)*IF(Table2[[#This Row],[CorrectHomeScorePrediction]]="Y", 1, 0))</f>
        <v>0</v>
      </c>
      <c r="AD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3" s="5" t="str">
        <f>IF(WEEKDAY(Table2[[#This Row],[GameDate]])=1,"SUN",IF(WEEKDAY(Table2[[#This Row],[GameDate]])=2,"MON",IF(WEEKDAY(Table2[[#This Row],[GameDate]])=3,"TUE",IF(WEEKDAY(Table2[[#This Row],[GameDate]])=4,"WED",IF(WEEKDAY(Table2[[#This Row],[GameDate]])=5,"THU",IF(WEEKDAY(Table2[[#This Row],[GameDate]])=6,"FRI", "SAT"))))))</f>
        <v>FRI</v>
      </c>
      <c r="AF273" s="2">
        <f>Table2[[#This Row],[ActualAwayScore]]-Table2[[#This Row],[PredictedAwayScore]]</f>
        <v>1</v>
      </c>
      <c r="AG273" s="2">
        <f>Table2[[#This Row],[ActualHomeScore]]-Table2[[#This Row],[PredictedHomeScore]]</f>
        <v>5</v>
      </c>
      <c r="AH273" s="2">
        <f t="shared" si="23"/>
        <v>-1</v>
      </c>
      <c r="AI273" s="2">
        <f t="shared" si="24"/>
        <v>1</v>
      </c>
    </row>
    <row r="274" spans="1:35" x14ac:dyDescent="0.25">
      <c r="A274" s="4">
        <v>45611</v>
      </c>
      <c r="B274" s="4">
        <v>45612</v>
      </c>
      <c r="C274" s="7" t="s">
        <v>384</v>
      </c>
      <c r="D274" s="2" t="s">
        <v>13</v>
      </c>
      <c r="E274" s="2" t="s">
        <v>16</v>
      </c>
      <c r="F274" s="2">
        <v>2</v>
      </c>
      <c r="G274" s="2">
        <v>5</v>
      </c>
      <c r="H274" s="2" t="str">
        <f t="shared" si="20"/>
        <v>BOS</v>
      </c>
      <c r="I274" s="2" t="s">
        <v>40</v>
      </c>
      <c r="J274" s="2">
        <v>3</v>
      </c>
      <c r="K274" s="2">
        <v>2</v>
      </c>
      <c r="L274" s="13" t="str">
        <f t="shared" si="21"/>
        <v>STL</v>
      </c>
      <c r="M274" s="2" t="s">
        <v>77</v>
      </c>
      <c r="N274" s="2">
        <f>IF(ISBLANK(Table2[[#This Row],[ActualResult]]), 0, 1)</f>
        <v>1</v>
      </c>
      <c r="O274" s="2" t="str">
        <f>IF(ISBLANK(Table2[[#This Row],[ActualResult]]), "_", IF(Table2[[#This Row],[ActualWinner]]=Table2[[#This Row],[PredictedWinner]], "Y", "N"))</f>
        <v>N</v>
      </c>
      <c r="P274" s="2" t="str">
        <f>IF(Table2[[#This Row],[ActualAwayScore]]&gt;Table2[[#This Row],[PredictedAwayScore]], "N", IF(ISBLANK(Table2[[#This Row],[ActualResult]]), "_", IF(Table2[[#This Row],[ActualAwayScore]]=Table2[[#This Row],[PredictedAwayScore]], "Y", "N")))</f>
        <v>N</v>
      </c>
      <c r="Q274" s="2" t="str">
        <f>IF(Table2[[#This Row],[ActualHomeScore]]&gt;Table2[[#This Row],[PredictedHomeScore]],"N", IF(ISBLANK(Table2[[#This Row],[ActualResult]]), "_", IF(Table2[[#This Row],[ActualHomeScore]]=Table2[[#This Row],[PredictedHomeScore]], "Y", "N")))</f>
        <v>N</v>
      </c>
      <c r="R274" s="2">
        <v>1</v>
      </c>
      <c r="S274" s="2" t="str">
        <f t="shared" si="22"/>
        <v>BOS</v>
      </c>
      <c r="T274" s="2">
        <f>IF(INDEX(StatsRegularSeason20242025!$A$2:$C$33,MATCH(Table2[[#This Row],[AwayTeam]],StatsRegularSeason20242025!$A$2:$A$33,0),2)=INDEX(StatsRegularSeason20242025!$A$2:$C$33,MATCH(Table2[[#This Row],[HomeTeam]],StatsRegularSeason20242025!$A$2:$A$33,0),2),1,0)</f>
        <v>0</v>
      </c>
      <c r="U274" s="2">
        <f>IF(INDEX(StatsRegularSeason20242025!$A$2:$C$33,MATCH(Table2[[#This Row],[AwayTeam]],StatsRegularSeason20242025!$A$2:$A$33,0),3)=INDEX(StatsRegularSeason20242025!$A$2:$C$33,MATCH(Table2[[#This Row],[HomeTeam]],StatsRegularSeason20242025!$A$2:$A$33,0),3),1,0)</f>
        <v>0</v>
      </c>
      <c r="V274" s="2">
        <f>IF(Table2[[#This Row],[InterConf]]=1,IF(Table2[[#This Row],[InterDiv]]=0, 1, 0), 0)</f>
        <v>0</v>
      </c>
      <c r="W274" s="2">
        <f>IF(INDEX(StatsRegularSeason20242025!$A$2:$C$33,MATCH(Table2[[#This Row],[AwayTeam]],StatsRegularSeason20242025!$A$2:$A$33,0),2)&lt;&gt;INDEX(StatsRegularSeason20242025!$A$2:$C$33,MATCH(Table2[[#This Row],[HomeTeam]],StatsRegularSeason20242025!$A$2:$A$33,0),2),1,0)</f>
        <v>1</v>
      </c>
      <c r="X274" s="2"/>
      <c r="Y274" s="2"/>
      <c r="Z274" s="2">
        <f>IF(AND(Table2[[#This Row],[GameIsOver]]=1,Table2[[#This Row],[ActualHomeScore]]*Table2[[#This Row],[ActualAwayScore]]=0), 1,0)</f>
        <v>0</v>
      </c>
      <c r="AA274" s="2">
        <f>IF(Table2[[#This Row],[GameIsOver]]=0,0, IF(Table2[[#This Row],[ActualWinner]]=Table2[[#This Row],[AwayTeam]], 2, IF(OR(Table2[[#This Row],[ActualResult]]="OT", Table2[[#This Row],[ActualResult]]="SO"), 1, 0)))</f>
        <v>2</v>
      </c>
      <c r="AB274" s="2">
        <f>IF(Table2[[#This Row],[GameIsOver]]= 0, 0, IF(Table2[[#This Row],[ActualWinner]]=Table2[[#This Row],[HomeTeam]], 2, IF(OR(Table2[[#This Row],[ActualResult]]="OT", Table2[[#This Row],[ActualResult]]="SO"), 1, 0)))</f>
        <v>1</v>
      </c>
      <c r="AC274" s="33">
        <f>(($AR$11)*IF(Table2[[#This Row],[CorrectWinnerPrediction]]="Y", 1, 0))+(($AR$12)*IF(Table2[[#This Row],[CorrectAwayScorePrediction]]="Y", 1, 0))+(($AR$13)*IF(Table2[[#This Row],[CorrectHomeScorePrediction]]="Y", 1, 0))</f>
        <v>0</v>
      </c>
      <c r="AD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4" s="4" t="str">
        <f>IF(WEEKDAY(Table2[[#This Row],[GameDate]])=1,"SUN",IF(WEEKDAY(Table2[[#This Row],[GameDate]])=2,"MON",IF(WEEKDAY(Table2[[#This Row],[GameDate]])=3,"TUE",IF(WEEKDAY(Table2[[#This Row],[GameDate]])=4,"WED",IF(WEEKDAY(Table2[[#This Row],[GameDate]])=5,"THU",IF(WEEKDAY(Table2[[#This Row],[GameDate]])=6,"FRI", "SAT"))))))</f>
        <v>SAT</v>
      </c>
      <c r="AF274" s="2">
        <f>Table2[[#This Row],[ActualAwayScore]]-Table2[[#This Row],[PredictedAwayScore]]</f>
        <v>1</v>
      </c>
      <c r="AG274" s="2">
        <f>Table2[[#This Row],[ActualHomeScore]]-Table2[[#This Row],[PredictedHomeScore]]</f>
        <v>-3</v>
      </c>
      <c r="AH274" s="2">
        <f t="shared" si="23"/>
        <v>-20</v>
      </c>
      <c r="AI274" s="2">
        <f t="shared" si="24"/>
        <v>3</v>
      </c>
    </row>
    <row r="275" spans="1:35" x14ac:dyDescent="0.25">
      <c r="A275" s="4">
        <v>45611</v>
      </c>
      <c r="B275" s="4">
        <v>45612</v>
      </c>
      <c r="C275" s="7" t="s">
        <v>385</v>
      </c>
      <c r="D275" s="2" t="s">
        <v>33</v>
      </c>
      <c r="E275" s="2" t="s">
        <v>12</v>
      </c>
      <c r="F275" s="2">
        <v>3</v>
      </c>
      <c r="G275" s="2">
        <v>2</v>
      </c>
      <c r="H275" s="2" t="str">
        <f t="shared" si="20"/>
        <v>NYI</v>
      </c>
      <c r="I275" s="2" t="s">
        <v>39</v>
      </c>
      <c r="J275" s="2">
        <v>2</v>
      </c>
      <c r="K275" s="2">
        <v>3</v>
      </c>
      <c r="L275" s="2" t="str">
        <f t="shared" si="21"/>
        <v>SEA</v>
      </c>
      <c r="M275" s="2" t="s">
        <v>40</v>
      </c>
      <c r="N275" s="2">
        <f>IF(ISBLANK(Table2[[#This Row],[ActualResult]]), 0, 1)</f>
        <v>1</v>
      </c>
      <c r="O275" s="2" t="str">
        <f>IF(ISBLANK(Table2[[#This Row],[ActualResult]]), "_", IF(Table2[[#This Row],[ActualWinner]]=Table2[[#This Row],[PredictedWinner]], "Y", "N"))</f>
        <v>N</v>
      </c>
      <c r="P275" s="2" t="str">
        <f>IF(Table2[[#This Row],[ActualAwayScore]]&gt;Table2[[#This Row],[PredictedAwayScore]], "N", IF(ISBLANK(Table2[[#This Row],[ActualResult]]), "_", IF(Table2[[#This Row],[ActualAwayScore]]=Table2[[#This Row],[PredictedAwayScore]], "Y", "N")))</f>
        <v>N</v>
      </c>
      <c r="Q275" s="2" t="str">
        <f>IF(Table2[[#This Row],[ActualHomeScore]]&gt;Table2[[#This Row],[PredictedHomeScore]],"N", IF(ISBLANK(Table2[[#This Row],[ActualResult]]), "_", IF(Table2[[#This Row],[ActualHomeScore]]=Table2[[#This Row],[PredictedHomeScore]], "Y", "N")))</f>
        <v>N</v>
      </c>
      <c r="R275" s="2">
        <v>1</v>
      </c>
      <c r="S275" s="2" t="str">
        <f t="shared" si="22"/>
        <v>NYI</v>
      </c>
      <c r="T275" s="2">
        <f>IF(INDEX(StatsRegularSeason20242025!$A$2:$C$33,MATCH(Table2[[#This Row],[AwayTeam]],StatsRegularSeason20242025!$A$2:$A$33,0),2)=INDEX(StatsRegularSeason20242025!$A$2:$C$33,MATCH(Table2[[#This Row],[HomeTeam]],StatsRegularSeason20242025!$A$2:$A$33,0),2),1,0)</f>
        <v>0</v>
      </c>
      <c r="U275" s="2">
        <f>IF(INDEX(StatsRegularSeason20242025!$A$2:$C$33,MATCH(Table2[[#This Row],[AwayTeam]],StatsRegularSeason20242025!$A$2:$A$33,0),3)=INDEX(StatsRegularSeason20242025!$A$2:$C$33,MATCH(Table2[[#This Row],[HomeTeam]],StatsRegularSeason20242025!$A$2:$A$33,0),3),1,0)</f>
        <v>0</v>
      </c>
      <c r="V275" s="2">
        <f>IF(Table2[[#This Row],[InterConf]]=1,IF(Table2[[#This Row],[InterDiv]]=0, 1, 0), 0)</f>
        <v>0</v>
      </c>
      <c r="W275" s="2">
        <f>IF(INDEX(StatsRegularSeason20242025!$A$2:$C$33,MATCH(Table2[[#This Row],[AwayTeam]],StatsRegularSeason20242025!$A$2:$A$33,0),2)&lt;&gt;INDEX(StatsRegularSeason20242025!$A$2:$C$33,MATCH(Table2[[#This Row],[HomeTeam]],StatsRegularSeason20242025!$A$2:$A$33,0),2),1,0)</f>
        <v>1</v>
      </c>
      <c r="X275" s="2"/>
      <c r="Y275" s="2"/>
      <c r="Z275" s="2">
        <f>IF(AND(Table2[[#This Row],[GameIsOver]]=1,Table2[[#This Row],[ActualHomeScore]]*Table2[[#This Row],[ActualAwayScore]]=0), 1,0)</f>
        <v>0</v>
      </c>
      <c r="AA275" s="2">
        <f>IF(Table2[[#This Row],[GameIsOver]]=0,0, IF(Table2[[#This Row],[ActualWinner]]=Table2[[#This Row],[AwayTeam]], 2, IF(OR(Table2[[#This Row],[ActualResult]]="OT", Table2[[#This Row],[ActualResult]]="SO"), 1, 0)))</f>
        <v>0</v>
      </c>
      <c r="AB275" s="2">
        <f>IF(Table2[[#This Row],[GameIsOver]]= 0, 0, IF(Table2[[#This Row],[ActualWinner]]=Table2[[#This Row],[HomeTeam]], 2, IF(OR(Table2[[#This Row],[ActualResult]]="OT", Table2[[#This Row],[ActualResult]]="SO"), 1, 0)))</f>
        <v>2</v>
      </c>
      <c r="AC275" s="33">
        <f>(($AR$11)*IF(Table2[[#This Row],[CorrectWinnerPrediction]]="Y", 1, 0))+(($AR$12)*IF(Table2[[#This Row],[CorrectAwayScorePrediction]]="Y", 1, 0))+(($AR$13)*IF(Table2[[#This Row],[CorrectHomeScorePrediction]]="Y", 1, 0))</f>
        <v>0</v>
      </c>
      <c r="AD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5" s="4" t="str">
        <f>IF(WEEKDAY(Table2[[#This Row],[GameDate]])=1,"SUN",IF(WEEKDAY(Table2[[#This Row],[GameDate]])=2,"MON",IF(WEEKDAY(Table2[[#This Row],[GameDate]])=3,"TUE",IF(WEEKDAY(Table2[[#This Row],[GameDate]])=4,"WED",IF(WEEKDAY(Table2[[#This Row],[GameDate]])=5,"THU",IF(WEEKDAY(Table2[[#This Row],[GameDate]])=6,"FRI", "SAT"))))))</f>
        <v>SAT</v>
      </c>
      <c r="AF275" s="2">
        <f>Table2[[#This Row],[ActualAwayScore]]-Table2[[#This Row],[PredictedAwayScore]]</f>
        <v>-1</v>
      </c>
      <c r="AG275" s="2">
        <f>Table2[[#This Row],[ActualHomeScore]]-Table2[[#This Row],[PredictedHomeScore]]</f>
        <v>1</v>
      </c>
      <c r="AH275" s="2">
        <f t="shared" si="23"/>
        <v>-20</v>
      </c>
      <c r="AI275" s="2">
        <f t="shared" si="24"/>
        <v>3</v>
      </c>
    </row>
    <row r="276" spans="1:35" x14ac:dyDescent="0.25">
      <c r="A276" s="4">
        <v>45611</v>
      </c>
      <c r="B276" s="4">
        <v>45612</v>
      </c>
      <c r="C276" s="7" t="s">
        <v>386</v>
      </c>
      <c r="D276" s="2" t="s">
        <v>23</v>
      </c>
      <c r="E276" s="2" t="s">
        <v>18</v>
      </c>
      <c r="F276" s="2">
        <v>5</v>
      </c>
      <c r="G276" s="2">
        <v>3</v>
      </c>
      <c r="H276" s="2" t="str">
        <f t="shared" si="20"/>
        <v>EDM</v>
      </c>
      <c r="I276" s="2" t="s">
        <v>40</v>
      </c>
      <c r="J276" s="2">
        <v>3</v>
      </c>
      <c r="K276" s="2">
        <v>4</v>
      </c>
      <c r="L276" s="2" t="str">
        <f t="shared" si="21"/>
        <v>TOR</v>
      </c>
      <c r="M276" s="2" t="s">
        <v>77</v>
      </c>
      <c r="N276" s="2">
        <f>IF(ISBLANK(Table2[[#This Row],[ActualResult]]), 0, 1)</f>
        <v>1</v>
      </c>
      <c r="O276" s="2" t="str">
        <f>IF(ISBLANK(Table2[[#This Row],[ActualResult]]), "_", IF(Table2[[#This Row],[ActualWinner]]=Table2[[#This Row],[PredictedWinner]], "Y", "N"))</f>
        <v>N</v>
      </c>
      <c r="P276" s="2" t="str">
        <f>IF(Table2[[#This Row],[ActualAwayScore]]&gt;Table2[[#This Row],[PredictedAwayScore]], "N", IF(ISBLANK(Table2[[#This Row],[ActualResult]]), "_", IF(Table2[[#This Row],[ActualAwayScore]]=Table2[[#This Row],[PredictedAwayScore]], "Y", "N")))</f>
        <v>N</v>
      </c>
      <c r="Q276" s="2" t="str">
        <f>IF(Table2[[#This Row],[ActualHomeScore]]&gt;Table2[[#This Row],[PredictedHomeScore]],"N", IF(ISBLANK(Table2[[#This Row],[ActualResult]]), "_", IF(Table2[[#This Row],[ActualHomeScore]]=Table2[[#This Row],[PredictedHomeScore]], "Y", "N")))</f>
        <v>N</v>
      </c>
      <c r="R276" s="2">
        <v>1</v>
      </c>
      <c r="S276" s="2" t="str">
        <f t="shared" si="22"/>
        <v>EDM</v>
      </c>
      <c r="T276" s="2">
        <f>IF(INDEX(StatsRegularSeason20242025!$A$2:$C$33,MATCH(Table2[[#This Row],[AwayTeam]],StatsRegularSeason20242025!$A$2:$A$33,0),2)=INDEX(StatsRegularSeason20242025!$A$2:$C$33,MATCH(Table2[[#This Row],[HomeTeam]],StatsRegularSeason20242025!$A$2:$A$33,0),2),1,0)</f>
        <v>0</v>
      </c>
      <c r="U276" s="2">
        <f>IF(INDEX(StatsRegularSeason20242025!$A$2:$C$33,MATCH(Table2[[#This Row],[AwayTeam]],StatsRegularSeason20242025!$A$2:$A$33,0),3)=INDEX(StatsRegularSeason20242025!$A$2:$C$33,MATCH(Table2[[#This Row],[HomeTeam]],StatsRegularSeason20242025!$A$2:$A$33,0),3),1,0)</f>
        <v>0</v>
      </c>
      <c r="V276" s="2">
        <f>IF(Table2[[#This Row],[InterConf]]=1,IF(Table2[[#This Row],[InterDiv]]=0, 1, 0), 0)</f>
        <v>0</v>
      </c>
      <c r="W276" s="2">
        <f>IF(INDEX(StatsRegularSeason20242025!$A$2:$C$33,MATCH(Table2[[#This Row],[AwayTeam]],StatsRegularSeason20242025!$A$2:$A$33,0),2)&lt;&gt;INDEX(StatsRegularSeason20242025!$A$2:$C$33,MATCH(Table2[[#This Row],[HomeTeam]],StatsRegularSeason20242025!$A$2:$A$33,0),2),1,0)</f>
        <v>1</v>
      </c>
      <c r="X276" s="2"/>
      <c r="Y276" s="2"/>
      <c r="Z276" s="2">
        <f>IF(AND(Table2[[#This Row],[GameIsOver]]=1,Table2[[#This Row],[ActualHomeScore]]*Table2[[#This Row],[ActualAwayScore]]=0), 1,0)</f>
        <v>0</v>
      </c>
      <c r="AA276" s="2">
        <f>IF(Table2[[#This Row],[GameIsOver]]=0,0, IF(Table2[[#This Row],[ActualWinner]]=Table2[[#This Row],[AwayTeam]], 2, IF(OR(Table2[[#This Row],[ActualResult]]="OT", Table2[[#This Row],[ActualResult]]="SO"), 1, 0)))</f>
        <v>1</v>
      </c>
      <c r="AB276" s="2">
        <f>IF(Table2[[#This Row],[GameIsOver]]= 0, 0, IF(Table2[[#This Row],[ActualWinner]]=Table2[[#This Row],[HomeTeam]], 2, IF(OR(Table2[[#This Row],[ActualResult]]="OT", Table2[[#This Row],[ActualResult]]="SO"), 1, 0)))</f>
        <v>2</v>
      </c>
      <c r="AC276" s="33">
        <f>(($AR$11)*IF(Table2[[#This Row],[CorrectWinnerPrediction]]="Y", 1, 0))+(($AR$12)*IF(Table2[[#This Row],[CorrectAwayScorePrediction]]="Y", 1, 0))+(($AR$13)*IF(Table2[[#This Row],[CorrectHomeScorePrediction]]="Y", 1, 0))</f>
        <v>0</v>
      </c>
      <c r="AD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76" s="4" t="str">
        <f>IF(WEEKDAY(Table2[[#This Row],[GameDate]])=1,"SUN",IF(WEEKDAY(Table2[[#This Row],[GameDate]])=2,"MON",IF(WEEKDAY(Table2[[#This Row],[GameDate]])=3,"TUE",IF(WEEKDAY(Table2[[#This Row],[GameDate]])=4,"WED",IF(WEEKDAY(Table2[[#This Row],[GameDate]])=5,"THU",IF(WEEKDAY(Table2[[#This Row],[GameDate]])=6,"FRI", "SAT"))))))</f>
        <v>SAT</v>
      </c>
      <c r="AF276" s="2">
        <f>Table2[[#This Row],[ActualAwayScore]]-Table2[[#This Row],[PredictedAwayScore]]</f>
        <v>-2</v>
      </c>
      <c r="AG276" s="2">
        <f>Table2[[#This Row],[ActualHomeScore]]-Table2[[#This Row],[PredictedHomeScore]]</f>
        <v>1</v>
      </c>
      <c r="AH276" s="2">
        <f t="shared" si="23"/>
        <v>-20</v>
      </c>
      <c r="AI276" s="2">
        <f t="shared" si="24"/>
        <v>3</v>
      </c>
    </row>
    <row r="277" spans="1:35" x14ac:dyDescent="0.25">
      <c r="A277" s="4">
        <v>45611</v>
      </c>
      <c r="B277" s="4">
        <v>45612</v>
      </c>
      <c r="C277" s="7" t="s">
        <v>387</v>
      </c>
      <c r="D277" s="2" t="s">
        <v>36</v>
      </c>
      <c r="E277" s="2" t="s">
        <v>19</v>
      </c>
      <c r="F277" s="2">
        <v>3</v>
      </c>
      <c r="G277" s="2">
        <v>4</v>
      </c>
      <c r="H277" s="2" t="str">
        <f t="shared" si="20"/>
        <v>MTL</v>
      </c>
      <c r="I277" s="2" t="s">
        <v>77</v>
      </c>
      <c r="J277" s="2">
        <v>1</v>
      </c>
      <c r="K277" s="2">
        <v>5</v>
      </c>
      <c r="L277" s="2" t="str">
        <f t="shared" si="21"/>
        <v>MTL</v>
      </c>
      <c r="M277" s="2" t="s">
        <v>40</v>
      </c>
      <c r="N277" s="2">
        <f>IF(ISBLANK(Table2[[#This Row],[ActualResult]]), 0, 1)</f>
        <v>1</v>
      </c>
      <c r="O277" s="2" t="str">
        <f>IF(ISBLANK(Table2[[#This Row],[ActualResult]]), "_", IF(Table2[[#This Row],[ActualWinner]]=Table2[[#This Row],[PredictedWinner]], "Y", "N"))</f>
        <v>Y</v>
      </c>
      <c r="P277" s="2" t="str">
        <f>IF(Table2[[#This Row],[ActualAwayScore]]&gt;Table2[[#This Row],[PredictedAwayScore]], "N", IF(ISBLANK(Table2[[#This Row],[ActualResult]]), "_", IF(Table2[[#This Row],[ActualAwayScore]]=Table2[[#This Row],[PredictedAwayScore]], "Y", "N")))</f>
        <v>N</v>
      </c>
      <c r="Q277" s="2" t="str">
        <f>IF(Table2[[#This Row],[ActualHomeScore]]&gt;Table2[[#This Row],[PredictedHomeScore]],"N", IF(ISBLANK(Table2[[#This Row],[ActualResult]]), "_", IF(Table2[[#This Row],[ActualHomeScore]]=Table2[[#This Row],[PredictedHomeScore]], "Y", "N")))</f>
        <v>N</v>
      </c>
      <c r="R277" s="2">
        <v>1</v>
      </c>
      <c r="S277" s="2" t="str">
        <f t="shared" si="22"/>
        <v>CBJ</v>
      </c>
      <c r="T277" s="2">
        <f>IF(INDEX(StatsRegularSeason20242025!$A$2:$C$33,MATCH(Table2[[#This Row],[AwayTeam]],StatsRegularSeason20242025!$A$2:$A$33,0),2)=INDEX(StatsRegularSeason20242025!$A$2:$C$33,MATCH(Table2[[#This Row],[HomeTeam]],StatsRegularSeason20242025!$A$2:$A$33,0),2),1,0)</f>
        <v>1</v>
      </c>
      <c r="U277" s="2">
        <f>IF(INDEX(StatsRegularSeason20242025!$A$2:$C$33,MATCH(Table2[[#This Row],[AwayTeam]],StatsRegularSeason20242025!$A$2:$A$33,0),3)=INDEX(StatsRegularSeason20242025!$A$2:$C$33,MATCH(Table2[[#This Row],[HomeTeam]],StatsRegularSeason20242025!$A$2:$A$33,0),3),1,0)</f>
        <v>0</v>
      </c>
      <c r="V277" s="2">
        <f>IF(Table2[[#This Row],[InterConf]]=1,IF(Table2[[#This Row],[InterDiv]]=0, 1, 0), 0)</f>
        <v>1</v>
      </c>
      <c r="W277" s="2">
        <f>IF(INDEX(StatsRegularSeason20242025!$A$2:$C$33,MATCH(Table2[[#This Row],[AwayTeam]],StatsRegularSeason20242025!$A$2:$A$33,0),2)&lt;&gt;INDEX(StatsRegularSeason20242025!$A$2:$C$33,MATCH(Table2[[#This Row],[HomeTeam]],StatsRegularSeason20242025!$A$2:$A$33,0),2),1,0)</f>
        <v>0</v>
      </c>
      <c r="X277" s="2"/>
      <c r="Y277" s="2"/>
      <c r="Z277" s="2">
        <f>IF(AND(Table2[[#This Row],[GameIsOver]]=1,Table2[[#This Row],[ActualHomeScore]]*Table2[[#This Row],[ActualAwayScore]]=0), 1,0)</f>
        <v>0</v>
      </c>
      <c r="AA277" s="2">
        <f>IF(Table2[[#This Row],[GameIsOver]]=0,0, IF(Table2[[#This Row],[ActualWinner]]=Table2[[#This Row],[AwayTeam]], 2, IF(OR(Table2[[#This Row],[ActualResult]]="OT", Table2[[#This Row],[ActualResult]]="SO"), 1, 0)))</f>
        <v>0</v>
      </c>
      <c r="AB277" s="2">
        <f>IF(Table2[[#This Row],[GameIsOver]]= 0, 0, IF(Table2[[#This Row],[ActualWinner]]=Table2[[#This Row],[HomeTeam]], 2, IF(OR(Table2[[#This Row],[ActualResult]]="OT", Table2[[#This Row],[ActualResult]]="SO"), 1, 0)))</f>
        <v>2</v>
      </c>
      <c r="AC277" s="33">
        <f>(($AR$11)*IF(Table2[[#This Row],[CorrectWinnerPrediction]]="Y", 1, 0))+(($AR$12)*IF(Table2[[#This Row],[CorrectAwayScorePrediction]]="Y", 1, 0))+(($AR$13)*IF(Table2[[#This Row],[CorrectHomeScorePrediction]]="Y", 1, 0))</f>
        <v>0.8</v>
      </c>
      <c r="AD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7" s="4" t="str">
        <f>IF(WEEKDAY(Table2[[#This Row],[GameDate]])=1,"SUN",IF(WEEKDAY(Table2[[#This Row],[GameDate]])=2,"MON",IF(WEEKDAY(Table2[[#This Row],[GameDate]])=3,"TUE",IF(WEEKDAY(Table2[[#This Row],[GameDate]])=4,"WED",IF(WEEKDAY(Table2[[#This Row],[GameDate]])=5,"THU",IF(WEEKDAY(Table2[[#This Row],[GameDate]])=6,"FRI", "SAT"))))))</f>
        <v>SAT</v>
      </c>
      <c r="AF277" s="2">
        <f>Table2[[#This Row],[ActualAwayScore]]-Table2[[#This Row],[PredictedAwayScore]]</f>
        <v>-2</v>
      </c>
      <c r="AG277" s="2">
        <f>Table2[[#This Row],[ActualHomeScore]]-Table2[[#This Row],[PredictedHomeScore]]</f>
        <v>1</v>
      </c>
      <c r="AH277" s="2">
        <f t="shared" si="23"/>
        <v>-20</v>
      </c>
      <c r="AI277" s="2">
        <f t="shared" si="24"/>
        <v>3</v>
      </c>
    </row>
    <row r="278" spans="1:35" x14ac:dyDescent="0.25">
      <c r="A278" s="4">
        <v>45611</v>
      </c>
      <c r="B278" s="4">
        <v>45612</v>
      </c>
      <c r="C278" s="7" t="s">
        <v>388</v>
      </c>
      <c r="D278" s="2" t="s">
        <v>32</v>
      </c>
      <c r="E278" s="2" t="s">
        <v>43</v>
      </c>
      <c r="F278" s="2">
        <v>3</v>
      </c>
      <c r="G278" s="2">
        <v>4</v>
      </c>
      <c r="H278" s="2" t="str">
        <f t="shared" si="20"/>
        <v>TBL</v>
      </c>
      <c r="I278" s="2" t="s">
        <v>40</v>
      </c>
      <c r="J278" s="2">
        <v>0</v>
      </c>
      <c r="K278" s="2">
        <v>4</v>
      </c>
      <c r="L278" s="2" t="str">
        <f t="shared" si="21"/>
        <v>TBL</v>
      </c>
      <c r="M278" s="2" t="s">
        <v>40</v>
      </c>
      <c r="N278" s="2">
        <f>IF(ISBLANK(Table2[[#This Row],[ActualResult]]), 0, 1)</f>
        <v>1</v>
      </c>
      <c r="O278" s="2" t="str">
        <f>IF(ISBLANK(Table2[[#This Row],[ActualResult]]), "_", IF(Table2[[#This Row],[ActualWinner]]=Table2[[#This Row],[PredictedWinner]], "Y", "N"))</f>
        <v>Y</v>
      </c>
      <c r="P278" s="2" t="str">
        <f>IF(Table2[[#This Row],[ActualAwayScore]]&gt;Table2[[#This Row],[PredictedAwayScore]], "N", IF(ISBLANK(Table2[[#This Row],[ActualResult]]), "_", IF(Table2[[#This Row],[ActualAwayScore]]=Table2[[#This Row],[PredictedAwayScore]], "Y", "N")))</f>
        <v>N</v>
      </c>
      <c r="Q278" s="2" t="str">
        <f>IF(Table2[[#This Row],[ActualHomeScore]]&gt;Table2[[#This Row],[PredictedHomeScore]],"N", IF(ISBLANK(Table2[[#This Row],[ActualResult]]), "_", IF(Table2[[#This Row],[ActualHomeScore]]=Table2[[#This Row],[PredictedHomeScore]], "Y", "N")))</f>
        <v>Y</v>
      </c>
      <c r="R278" s="2">
        <v>1</v>
      </c>
      <c r="S278" s="2" t="str">
        <f t="shared" si="22"/>
        <v>NJD</v>
      </c>
      <c r="T278" s="2">
        <f>IF(INDEX(StatsRegularSeason20242025!$A$2:$C$33,MATCH(Table2[[#This Row],[AwayTeam]],StatsRegularSeason20242025!$A$2:$A$33,0),2)=INDEX(StatsRegularSeason20242025!$A$2:$C$33,MATCH(Table2[[#This Row],[HomeTeam]],StatsRegularSeason20242025!$A$2:$A$33,0),2),1,0)</f>
        <v>1</v>
      </c>
      <c r="U278" s="2">
        <f>IF(INDEX(StatsRegularSeason20242025!$A$2:$C$33,MATCH(Table2[[#This Row],[AwayTeam]],StatsRegularSeason20242025!$A$2:$A$33,0),3)=INDEX(StatsRegularSeason20242025!$A$2:$C$33,MATCH(Table2[[#This Row],[HomeTeam]],StatsRegularSeason20242025!$A$2:$A$33,0),3),1,0)</f>
        <v>0</v>
      </c>
      <c r="V278" s="2">
        <f>IF(Table2[[#This Row],[InterConf]]=1,IF(Table2[[#This Row],[InterDiv]]=0, 1, 0), 0)</f>
        <v>1</v>
      </c>
      <c r="W278" s="2">
        <f>IF(INDEX(StatsRegularSeason20242025!$A$2:$C$33,MATCH(Table2[[#This Row],[AwayTeam]],StatsRegularSeason20242025!$A$2:$A$33,0),2)&lt;&gt;INDEX(StatsRegularSeason20242025!$A$2:$C$33,MATCH(Table2[[#This Row],[HomeTeam]],StatsRegularSeason20242025!$A$2:$A$33,0),2),1,0)</f>
        <v>0</v>
      </c>
      <c r="X278" s="2"/>
      <c r="Y278" s="2" t="s">
        <v>1797</v>
      </c>
      <c r="Z278" s="2">
        <f>IF(AND(Table2[[#This Row],[GameIsOver]]=1,Table2[[#This Row],[ActualHomeScore]]*Table2[[#This Row],[ActualAwayScore]]=0), 1,0)</f>
        <v>1</v>
      </c>
      <c r="AA278" s="2">
        <f>IF(Table2[[#This Row],[GameIsOver]]=0,0, IF(Table2[[#This Row],[ActualWinner]]=Table2[[#This Row],[AwayTeam]], 2, IF(OR(Table2[[#This Row],[ActualResult]]="OT", Table2[[#This Row],[ActualResult]]="SO"), 1, 0)))</f>
        <v>0</v>
      </c>
      <c r="AB278" s="2">
        <f>IF(Table2[[#This Row],[GameIsOver]]= 0, 0, IF(Table2[[#This Row],[ActualWinner]]=Table2[[#This Row],[HomeTeam]], 2, IF(OR(Table2[[#This Row],[ActualResult]]="OT", Table2[[#This Row],[ActualResult]]="SO"), 1, 0)))</f>
        <v>2</v>
      </c>
      <c r="AC278" s="33">
        <f>(($AR$11)*IF(Table2[[#This Row],[CorrectWinnerPrediction]]="Y", 1, 0))+(($AR$12)*IF(Table2[[#This Row],[CorrectAwayScorePrediction]]="Y", 1, 0))+(($AR$13)*IF(Table2[[#This Row],[CorrectHomeScorePrediction]]="Y", 1, 0))</f>
        <v>0.9</v>
      </c>
      <c r="AD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78" s="4" t="str">
        <f>IF(WEEKDAY(Table2[[#This Row],[GameDate]])=1,"SUN",IF(WEEKDAY(Table2[[#This Row],[GameDate]])=2,"MON",IF(WEEKDAY(Table2[[#This Row],[GameDate]])=3,"TUE",IF(WEEKDAY(Table2[[#This Row],[GameDate]])=4,"WED",IF(WEEKDAY(Table2[[#This Row],[GameDate]])=5,"THU",IF(WEEKDAY(Table2[[#This Row],[GameDate]])=6,"FRI", "SAT"))))))</f>
        <v>SAT</v>
      </c>
      <c r="AF278" s="2">
        <f>Table2[[#This Row],[ActualAwayScore]]-Table2[[#This Row],[PredictedAwayScore]]</f>
        <v>-3</v>
      </c>
      <c r="AG278" s="2">
        <f>Table2[[#This Row],[ActualHomeScore]]-Table2[[#This Row],[PredictedHomeScore]]</f>
        <v>0</v>
      </c>
      <c r="AH278" s="2">
        <f t="shared" si="23"/>
        <v>-20</v>
      </c>
      <c r="AI278" s="2">
        <f t="shared" si="24"/>
        <v>3</v>
      </c>
    </row>
    <row r="279" spans="1:35" x14ac:dyDescent="0.25">
      <c r="A279" s="4">
        <v>45611</v>
      </c>
      <c r="B279" s="4">
        <v>45612</v>
      </c>
      <c r="C279" s="7" t="s">
        <v>389</v>
      </c>
      <c r="D279" s="2" t="s">
        <v>22</v>
      </c>
      <c r="E279" s="2" t="s">
        <v>14</v>
      </c>
      <c r="F279" s="2">
        <v>3</v>
      </c>
      <c r="G279" s="2">
        <v>4</v>
      </c>
      <c r="H279" s="2" t="str">
        <f t="shared" si="20"/>
        <v>FLA</v>
      </c>
      <c r="I279" s="2" t="s">
        <v>77</v>
      </c>
      <c r="J279" s="2">
        <v>0</v>
      </c>
      <c r="K279" s="2">
        <v>5</v>
      </c>
      <c r="L279" s="2" t="str">
        <f t="shared" si="21"/>
        <v>FLA</v>
      </c>
      <c r="M279" s="2" t="s">
        <v>40</v>
      </c>
      <c r="N279" s="2">
        <f>IF(ISBLANK(Table2[[#This Row],[ActualResult]]), 0, 1)</f>
        <v>1</v>
      </c>
      <c r="O279" s="2" t="str">
        <f>IF(ISBLANK(Table2[[#This Row],[ActualResult]]), "_", IF(Table2[[#This Row],[ActualWinner]]=Table2[[#This Row],[PredictedWinner]], "Y", "N"))</f>
        <v>Y</v>
      </c>
      <c r="P279" s="2" t="str">
        <f>IF(Table2[[#This Row],[ActualAwayScore]]&gt;Table2[[#This Row],[PredictedAwayScore]], "N", IF(ISBLANK(Table2[[#This Row],[ActualResult]]), "_", IF(Table2[[#This Row],[ActualAwayScore]]=Table2[[#This Row],[PredictedAwayScore]], "Y", "N")))</f>
        <v>N</v>
      </c>
      <c r="Q279" s="2" t="str">
        <f>IF(Table2[[#This Row],[ActualHomeScore]]&gt;Table2[[#This Row],[PredictedHomeScore]],"N", IF(ISBLANK(Table2[[#This Row],[ActualResult]]), "_", IF(Table2[[#This Row],[ActualHomeScore]]=Table2[[#This Row],[PredictedHomeScore]], "Y", "N")))</f>
        <v>N</v>
      </c>
      <c r="R279" s="2">
        <v>1</v>
      </c>
      <c r="S279" s="2" t="str">
        <f t="shared" si="22"/>
        <v>WPG</v>
      </c>
      <c r="T279" s="2">
        <f>IF(INDEX(StatsRegularSeason20242025!$A$2:$C$33,MATCH(Table2[[#This Row],[AwayTeam]],StatsRegularSeason20242025!$A$2:$A$33,0),2)=INDEX(StatsRegularSeason20242025!$A$2:$C$33,MATCH(Table2[[#This Row],[HomeTeam]],StatsRegularSeason20242025!$A$2:$A$33,0),2),1,0)</f>
        <v>0</v>
      </c>
      <c r="U279" s="2">
        <f>IF(INDEX(StatsRegularSeason20242025!$A$2:$C$33,MATCH(Table2[[#This Row],[AwayTeam]],StatsRegularSeason20242025!$A$2:$A$33,0),3)=INDEX(StatsRegularSeason20242025!$A$2:$C$33,MATCH(Table2[[#This Row],[HomeTeam]],StatsRegularSeason20242025!$A$2:$A$33,0),3),1,0)</f>
        <v>0</v>
      </c>
      <c r="V279" s="2">
        <f>IF(Table2[[#This Row],[InterConf]]=1,IF(Table2[[#This Row],[InterDiv]]=0, 1, 0), 0)</f>
        <v>0</v>
      </c>
      <c r="W279" s="2">
        <f>IF(INDEX(StatsRegularSeason20242025!$A$2:$C$33,MATCH(Table2[[#This Row],[AwayTeam]],StatsRegularSeason20242025!$A$2:$A$33,0),2)&lt;&gt;INDEX(StatsRegularSeason20242025!$A$2:$C$33,MATCH(Table2[[#This Row],[HomeTeam]],StatsRegularSeason20242025!$A$2:$A$33,0),2),1,0)</f>
        <v>1</v>
      </c>
      <c r="X279" s="2"/>
      <c r="Y279" s="2"/>
      <c r="Z279" s="2">
        <f>IF(AND(Table2[[#This Row],[GameIsOver]]=1,Table2[[#This Row],[ActualHomeScore]]*Table2[[#This Row],[ActualAwayScore]]=0), 1,0)</f>
        <v>1</v>
      </c>
      <c r="AA279" s="2">
        <f>IF(Table2[[#This Row],[GameIsOver]]=0,0, IF(Table2[[#This Row],[ActualWinner]]=Table2[[#This Row],[AwayTeam]], 2, IF(OR(Table2[[#This Row],[ActualResult]]="OT", Table2[[#This Row],[ActualResult]]="SO"), 1, 0)))</f>
        <v>0</v>
      </c>
      <c r="AB279" s="2">
        <f>IF(Table2[[#This Row],[GameIsOver]]= 0, 0, IF(Table2[[#This Row],[ActualWinner]]=Table2[[#This Row],[HomeTeam]], 2, IF(OR(Table2[[#This Row],[ActualResult]]="OT", Table2[[#This Row],[ActualResult]]="SO"), 1, 0)))</f>
        <v>2</v>
      </c>
      <c r="AC279" s="33">
        <f>(($AR$11)*IF(Table2[[#This Row],[CorrectWinnerPrediction]]="Y", 1, 0))+(($AR$12)*IF(Table2[[#This Row],[CorrectAwayScorePrediction]]="Y", 1, 0))+(($AR$13)*IF(Table2[[#This Row],[CorrectHomeScorePrediction]]="Y", 1, 0))</f>
        <v>0.8</v>
      </c>
      <c r="AD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79" s="4" t="str">
        <f>IF(WEEKDAY(Table2[[#This Row],[GameDate]])=1,"SUN",IF(WEEKDAY(Table2[[#This Row],[GameDate]])=2,"MON",IF(WEEKDAY(Table2[[#This Row],[GameDate]])=3,"TUE",IF(WEEKDAY(Table2[[#This Row],[GameDate]])=4,"WED",IF(WEEKDAY(Table2[[#This Row],[GameDate]])=5,"THU",IF(WEEKDAY(Table2[[#This Row],[GameDate]])=6,"FRI", "SAT"))))))</f>
        <v>SAT</v>
      </c>
      <c r="AF279" s="2">
        <f>Table2[[#This Row],[ActualAwayScore]]-Table2[[#This Row],[PredictedAwayScore]]</f>
        <v>-3</v>
      </c>
      <c r="AG279" s="2">
        <f>Table2[[#This Row],[ActualHomeScore]]-Table2[[#This Row],[PredictedHomeScore]]</f>
        <v>1</v>
      </c>
      <c r="AH279" s="2">
        <f t="shared" si="23"/>
        <v>-20</v>
      </c>
      <c r="AI279" s="2">
        <f t="shared" si="24"/>
        <v>3</v>
      </c>
    </row>
    <row r="280" spans="1:35" x14ac:dyDescent="0.25">
      <c r="A280" s="4">
        <v>45611</v>
      </c>
      <c r="B280" s="4">
        <v>45612</v>
      </c>
      <c r="C280" s="7" t="s">
        <v>390</v>
      </c>
      <c r="D280" s="2" t="s">
        <v>29</v>
      </c>
      <c r="E280" s="2" t="s">
        <v>45</v>
      </c>
      <c r="F280" s="2">
        <v>5</v>
      </c>
      <c r="G280" s="2">
        <v>2</v>
      </c>
      <c r="H280" s="2" t="str">
        <f t="shared" si="20"/>
        <v>BUF</v>
      </c>
      <c r="I280" s="2" t="s">
        <v>40</v>
      </c>
      <c r="J280" s="2">
        <v>2</v>
      </c>
      <c r="K280" s="2">
        <v>5</v>
      </c>
      <c r="L280" s="2" t="str">
        <f t="shared" si="21"/>
        <v>PHI</v>
      </c>
      <c r="M280" s="2" t="s">
        <v>40</v>
      </c>
      <c r="N280" s="2">
        <f>IF(ISBLANK(Table2[[#This Row],[ActualResult]]), 0, 1)</f>
        <v>1</v>
      </c>
      <c r="O280" s="2" t="str">
        <f>IF(ISBLANK(Table2[[#This Row],[ActualResult]]), "_", IF(Table2[[#This Row],[ActualWinner]]=Table2[[#This Row],[PredictedWinner]], "Y", "N"))</f>
        <v>N</v>
      </c>
      <c r="P280" s="2" t="str">
        <f>IF(Table2[[#This Row],[ActualAwayScore]]&gt;Table2[[#This Row],[PredictedAwayScore]], "N", IF(ISBLANK(Table2[[#This Row],[ActualResult]]), "_", IF(Table2[[#This Row],[ActualAwayScore]]=Table2[[#This Row],[PredictedAwayScore]], "Y", "N")))</f>
        <v>N</v>
      </c>
      <c r="Q280" s="2" t="str">
        <f>IF(Table2[[#This Row],[ActualHomeScore]]&gt;Table2[[#This Row],[PredictedHomeScore]],"N", IF(ISBLANK(Table2[[#This Row],[ActualResult]]), "_", IF(Table2[[#This Row],[ActualHomeScore]]=Table2[[#This Row],[PredictedHomeScore]], "Y", "N")))</f>
        <v>N</v>
      </c>
      <c r="R280" s="2">
        <v>1</v>
      </c>
      <c r="S280" s="2" t="str">
        <f t="shared" si="22"/>
        <v>BUF</v>
      </c>
      <c r="T280" s="2">
        <f>IF(INDEX(StatsRegularSeason20242025!$A$2:$C$33,MATCH(Table2[[#This Row],[AwayTeam]],StatsRegularSeason20242025!$A$2:$A$33,0),2)=INDEX(StatsRegularSeason20242025!$A$2:$C$33,MATCH(Table2[[#This Row],[HomeTeam]],StatsRegularSeason20242025!$A$2:$A$33,0),2),1,0)</f>
        <v>1</v>
      </c>
      <c r="U280" s="2">
        <f>IF(INDEX(StatsRegularSeason20242025!$A$2:$C$33,MATCH(Table2[[#This Row],[AwayTeam]],StatsRegularSeason20242025!$A$2:$A$33,0),3)=INDEX(StatsRegularSeason20242025!$A$2:$C$33,MATCH(Table2[[#This Row],[HomeTeam]],StatsRegularSeason20242025!$A$2:$A$33,0),3),1,0)</f>
        <v>0</v>
      </c>
      <c r="V280" s="2">
        <f>IF(Table2[[#This Row],[InterConf]]=1,IF(Table2[[#This Row],[InterDiv]]=0, 1, 0), 0)</f>
        <v>1</v>
      </c>
      <c r="W280" s="2">
        <f>IF(INDEX(StatsRegularSeason20242025!$A$2:$C$33,MATCH(Table2[[#This Row],[AwayTeam]],StatsRegularSeason20242025!$A$2:$A$33,0),2)&lt;&gt;INDEX(StatsRegularSeason20242025!$A$2:$C$33,MATCH(Table2[[#This Row],[HomeTeam]],StatsRegularSeason20242025!$A$2:$A$33,0),2),1,0)</f>
        <v>0</v>
      </c>
      <c r="X280" s="2"/>
      <c r="Y280" s="2"/>
      <c r="Z280" s="2">
        <f>IF(AND(Table2[[#This Row],[GameIsOver]]=1,Table2[[#This Row],[ActualHomeScore]]*Table2[[#This Row],[ActualAwayScore]]=0), 1,0)</f>
        <v>0</v>
      </c>
      <c r="AA280" s="2">
        <f>IF(Table2[[#This Row],[GameIsOver]]=0,0, IF(Table2[[#This Row],[ActualWinner]]=Table2[[#This Row],[AwayTeam]], 2, IF(OR(Table2[[#This Row],[ActualResult]]="OT", Table2[[#This Row],[ActualResult]]="SO"), 1, 0)))</f>
        <v>0</v>
      </c>
      <c r="AB280" s="2">
        <f>IF(Table2[[#This Row],[GameIsOver]]= 0, 0, IF(Table2[[#This Row],[ActualWinner]]=Table2[[#This Row],[HomeTeam]], 2, IF(OR(Table2[[#This Row],[ActualResult]]="OT", Table2[[#This Row],[ActualResult]]="SO"), 1, 0)))</f>
        <v>2</v>
      </c>
      <c r="AC280" s="33">
        <f>(($AR$11)*IF(Table2[[#This Row],[CorrectWinnerPrediction]]="Y", 1, 0))+(($AR$12)*IF(Table2[[#This Row],[CorrectAwayScorePrediction]]="Y", 1, 0))+(($AR$13)*IF(Table2[[#This Row],[CorrectHomeScorePrediction]]="Y", 1, 0))</f>
        <v>0</v>
      </c>
      <c r="AD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80" s="4" t="str">
        <f>IF(WEEKDAY(Table2[[#This Row],[GameDate]])=1,"SUN",IF(WEEKDAY(Table2[[#This Row],[GameDate]])=2,"MON",IF(WEEKDAY(Table2[[#This Row],[GameDate]])=3,"TUE",IF(WEEKDAY(Table2[[#This Row],[GameDate]])=4,"WED",IF(WEEKDAY(Table2[[#This Row],[GameDate]])=5,"THU",IF(WEEKDAY(Table2[[#This Row],[GameDate]])=6,"FRI", "SAT"))))))</f>
        <v>SAT</v>
      </c>
      <c r="AF280" s="2">
        <f>Table2[[#This Row],[ActualAwayScore]]-Table2[[#This Row],[PredictedAwayScore]]</f>
        <v>-3</v>
      </c>
      <c r="AG280" s="2">
        <f>Table2[[#This Row],[ActualHomeScore]]-Table2[[#This Row],[PredictedHomeScore]]</f>
        <v>3</v>
      </c>
      <c r="AH280" s="2">
        <f t="shared" si="23"/>
        <v>-20</v>
      </c>
      <c r="AI280" s="2">
        <f t="shared" si="24"/>
        <v>3</v>
      </c>
    </row>
    <row r="281" spans="1:35" x14ac:dyDescent="0.25">
      <c r="A281" s="4">
        <v>45611</v>
      </c>
      <c r="B281" s="4">
        <v>45612</v>
      </c>
      <c r="C281" s="7" t="s">
        <v>391</v>
      </c>
      <c r="D281" s="2" t="s">
        <v>38</v>
      </c>
      <c r="E281" s="2" t="s">
        <v>21</v>
      </c>
      <c r="F281" s="2">
        <v>3</v>
      </c>
      <c r="G281" s="2">
        <v>2</v>
      </c>
      <c r="H281" s="2" t="str">
        <f t="shared" si="20"/>
        <v>SJS</v>
      </c>
      <c r="I281" s="2" t="s">
        <v>40</v>
      </c>
      <c r="J281" s="2">
        <v>3</v>
      </c>
      <c r="K281" s="2">
        <v>4</v>
      </c>
      <c r="L281" s="2" t="str">
        <f t="shared" si="21"/>
        <v>PIT</v>
      </c>
      <c r="M281" s="2" t="s">
        <v>39</v>
      </c>
      <c r="N281" s="2">
        <f>IF(ISBLANK(Table2[[#This Row],[ActualResult]]), 0, 1)</f>
        <v>1</v>
      </c>
      <c r="O281" s="2" t="str">
        <f>IF(ISBLANK(Table2[[#This Row],[ActualResult]]), "_", IF(Table2[[#This Row],[ActualWinner]]=Table2[[#This Row],[PredictedWinner]], "Y", "N"))</f>
        <v>N</v>
      </c>
      <c r="P281" s="2" t="str">
        <f>IF(Table2[[#This Row],[ActualAwayScore]]&gt;Table2[[#This Row],[PredictedAwayScore]], "N", IF(ISBLANK(Table2[[#This Row],[ActualResult]]), "_", IF(Table2[[#This Row],[ActualAwayScore]]=Table2[[#This Row],[PredictedAwayScore]], "Y", "N")))</f>
        <v>Y</v>
      </c>
      <c r="Q281" s="2" t="str">
        <f>IF(Table2[[#This Row],[ActualHomeScore]]&gt;Table2[[#This Row],[PredictedHomeScore]],"N", IF(ISBLANK(Table2[[#This Row],[ActualResult]]), "_", IF(Table2[[#This Row],[ActualHomeScore]]=Table2[[#This Row],[PredictedHomeScore]], "Y", "N")))</f>
        <v>N</v>
      </c>
      <c r="R281" s="2">
        <v>1</v>
      </c>
      <c r="S281" s="2" t="str">
        <f t="shared" si="22"/>
        <v>SJS</v>
      </c>
      <c r="T281" s="2">
        <f>IF(INDEX(StatsRegularSeason20242025!$A$2:$C$33,MATCH(Table2[[#This Row],[AwayTeam]],StatsRegularSeason20242025!$A$2:$A$33,0),2)=INDEX(StatsRegularSeason20242025!$A$2:$C$33,MATCH(Table2[[#This Row],[HomeTeam]],StatsRegularSeason20242025!$A$2:$A$33,0),2),1,0)</f>
        <v>0</v>
      </c>
      <c r="U281" s="2">
        <f>IF(INDEX(StatsRegularSeason20242025!$A$2:$C$33,MATCH(Table2[[#This Row],[AwayTeam]],StatsRegularSeason20242025!$A$2:$A$33,0),3)=INDEX(StatsRegularSeason20242025!$A$2:$C$33,MATCH(Table2[[#This Row],[HomeTeam]],StatsRegularSeason20242025!$A$2:$A$33,0),3),1,0)</f>
        <v>0</v>
      </c>
      <c r="V281" s="2">
        <f>IF(Table2[[#This Row],[InterConf]]=1,IF(Table2[[#This Row],[InterDiv]]=0, 1, 0), 0)</f>
        <v>0</v>
      </c>
      <c r="W281" s="2">
        <f>IF(INDEX(StatsRegularSeason20242025!$A$2:$C$33,MATCH(Table2[[#This Row],[AwayTeam]],StatsRegularSeason20242025!$A$2:$A$33,0),2)&lt;&gt;INDEX(StatsRegularSeason20242025!$A$2:$C$33,MATCH(Table2[[#This Row],[HomeTeam]],StatsRegularSeason20242025!$A$2:$A$33,0),2),1,0)</f>
        <v>1</v>
      </c>
      <c r="X281" s="2"/>
      <c r="Y281" s="2"/>
      <c r="Z281" s="2">
        <f>IF(AND(Table2[[#This Row],[GameIsOver]]=1,Table2[[#This Row],[ActualHomeScore]]*Table2[[#This Row],[ActualAwayScore]]=0), 1,0)</f>
        <v>0</v>
      </c>
      <c r="AA281" s="2">
        <f>IF(Table2[[#This Row],[GameIsOver]]=0,0, IF(Table2[[#This Row],[ActualWinner]]=Table2[[#This Row],[AwayTeam]], 2, IF(OR(Table2[[#This Row],[ActualResult]]="OT", Table2[[#This Row],[ActualResult]]="SO"), 1, 0)))</f>
        <v>1</v>
      </c>
      <c r="AB281" s="2">
        <f>IF(Table2[[#This Row],[GameIsOver]]= 0, 0, IF(Table2[[#This Row],[ActualWinner]]=Table2[[#This Row],[HomeTeam]], 2, IF(OR(Table2[[#This Row],[ActualResult]]="OT", Table2[[#This Row],[ActualResult]]="SO"), 1, 0)))</f>
        <v>2</v>
      </c>
      <c r="AC281" s="33">
        <f>(($AR$11)*IF(Table2[[#This Row],[CorrectWinnerPrediction]]="Y", 1, 0))+(($AR$12)*IF(Table2[[#This Row],[CorrectAwayScorePrediction]]="Y", 1, 0))+(($AR$13)*IF(Table2[[#This Row],[CorrectHomeScorePrediction]]="Y", 1, 0))</f>
        <v>0.1</v>
      </c>
      <c r="AD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1" s="4" t="str">
        <f>IF(WEEKDAY(Table2[[#This Row],[GameDate]])=1,"SUN",IF(WEEKDAY(Table2[[#This Row],[GameDate]])=2,"MON",IF(WEEKDAY(Table2[[#This Row],[GameDate]])=3,"TUE",IF(WEEKDAY(Table2[[#This Row],[GameDate]])=4,"WED",IF(WEEKDAY(Table2[[#This Row],[GameDate]])=5,"THU",IF(WEEKDAY(Table2[[#This Row],[GameDate]])=6,"FRI", "SAT"))))))</f>
        <v>SAT</v>
      </c>
      <c r="AF281" s="2">
        <f>Table2[[#This Row],[ActualAwayScore]]-Table2[[#This Row],[PredictedAwayScore]]</f>
        <v>0</v>
      </c>
      <c r="AG281" s="2">
        <f>Table2[[#This Row],[ActualHomeScore]]-Table2[[#This Row],[PredictedHomeScore]]</f>
        <v>2</v>
      </c>
      <c r="AH281" s="2">
        <f t="shared" si="23"/>
        <v>-20</v>
      </c>
      <c r="AI281" s="2">
        <f t="shared" si="24"/>
        <v>3</v>
      </c>
    </row>
    <row r="282" spans="1:35" x14ac:dyDescent="0.25">
      <c r="A282" s="4">
        <v>45611</v>
      </c>
      <c r="B282" s="4">
        <v>45612</v>
      </c>
      <c r="C282" s="7" t="s">
        <v>392</v>
      </c>
      <c r="D282" s="2" t="s">
        <v>30</v>
      </c>
      <c r="E282" s="2" t="s">
        <v>44</v>
      </c>
      <c r="F282" s="2">
        <v>2</v>
      </c>
      <c r="G282" s="2">
        <v>5</v>
      </c>
      <c r="H282" s="2" t="str">
        <f t="shared" si="20"/>
        <v>CAR</v>
      </c>
      <c r="I282" s="2" t="s">
        <v>40</v>
      </c>
      <c r="J282" s="2">
        <v>0</v>
      </c>
      <c r="K282" s="2">
        <v>4</v>
      </c>
      <c r="L282" s="2" t="str">
        <f t="shared" si="21"/>
        <v>CAR</v>
      </c>
      <c r="M282" s="2" t="s">
        <v>40</v>
      </c>
      <c r="N282" s="2">
        <f>IF(ISBLANK(Table2[[#This Row],[ActualResult]]), 0, 1)</f>
        <v>1</v>
      </c>
      <c r="O282" s="2" t="str">
        <f>IF(ISBLANK(Table2[[#This Row],[ActualResult]]), "_", IF(Table2[[#This Row],[ActualWinner]]=Table2[[#This Row],[PredictedWinner]], "Y", "N"))</f>
        <v>Y</v>
      </c>
      <c r="P282" s="2" t="str">
        <f>IF(Table2[[#This Row],[ActualAwayScore]]&gt;Table2[[#This Row],[PredictedAwayScore]], "N", IF(ISBLANK(Table2[[#This Row],[ActualResult]]), "_", IF(Table2[[#This Row],[ActualAwayScore]]=Table2[[#This Row],[PredictedAwayScore]], "Y", "N")))</f>
        <v>N</v>
      </c>
      <c r="Q282" s="2" t="str">
        <f>IF(Table2[[#This Row],[ActualHomeScore]]&gt;Table2[[#This Row],[PredictedHomeScore]],"N", IF(ISBLANK(Table2[[#This Row],[ActualResult]]), "_", IF(Table2[[#This Row],[ActualHomeScore]]=Table2[[#This Row],[PredictedHomeScore]], "Y", "N")))</f>
        <v>N</v>
      </c>
      <c r="R282" s="2">
        <v>1</v>
      </c>
      <c r="S282" s="2" t="str">
        <f t="shared" si="22"/>
        <v>OTT</v>
      </c>
      <c r="T282" s="2">
        <f>IF(INDEX(StatsRegularSeason20242025!$A$2:$C$33,MATCH(Table2[[#This Row],[AwayTeam]],StatsRegularSeason20242025!$A$2:$A$33,0),2)=INDEX(StatsRegularSeason20242025!$A$2:$C$33,MATCH(Table2[[#This Row],[HomeTeam]],StatsRegularSeason20242025!$A$2:$A$33,0),2),1,0)</f>
        <v>1</v>
      </c>
      <c r="U282" s="2">
        <f>IF(INDEX(StatsRegularSeason20242025!$A$2:$C$33,MATCH(Table2[[#This Row],[AwayTeam]],StatsRegularSeason20242025!$A$2:$A$33,0),3)=INDEX(StatsRegularSeason20242025!$A$2:$C$33,MATCH(Table2[[#This Row],[HomeTeam]],StatsRegularSeason20242025!$A$2:$A$33,0),3),1,0)</f>
        <v>0</v>
      </c>
      <c r="V282" s="2">
        <f>IF(Table2[[#This Row],[InterConf]]=1,IF(Table2[[#This Row],[InterDiv]]=0, 1, 0), 0)</f>
        <v>1</v>
      </c>
      <c r="W282" s="2">
        <f>IF(INDEX(StatsRegularSeason20242025!$A$2:$C$33,MATCH(Table2[[#This Row],[AwayTeam]],StatsRegularSeason20242025!$A$2:$A$33,0),2)&lt;&gt;INDEX(StatsRegularSeason20242025!$A$2:$C$33,MATCH(Table2[[#This Row],[HomeTeam]],StatsRegularSeason20242025!$A$2:$A$33,0),2),1,0)</f>
        <v>0</v>
      </c>
      <c r="X282" s="2"/>
      <c r="Y282" s="2"/>
      <c r="Z282" s="2">
        <f>IF(AND(Table2[[#This Row],[GameIsOver]]=1,Table2[[#This Row],[ActualHomeScore]]*Table2[[#This Row],[ActualAwayScore]]=0), 1,0)</f>
        <v>1</v>
      </c>
      <c r="AA282" s="2">
        <f>IF(Table2[[#This Row],[GameIsOver]]=0,0, IF(Table2[[#This Row],[ActualWinner]]=Table2[[#This Row],[AwayTeam]], 2, IF(OR(Table2[[#This Row],[ActualResult]]="OT", Table2[[#This Row],[ActualResult]]="SO"), 1, 0)))</f>
        <v>0</v>
      </c>
      <c r="AB282" s="2">
        <f>IF(Table2[[#This Row],[GameIsOver]]= 0, 0, IF(Table2[[#This Row],[ActualWinner]]=Table2[[#This Row],[HomeTeam]], 2, IF(OR(Table2[[#This Row],[ActualResult]]="OT", Table2[[#This Row],[ActualResult]]="SO"), 1, 0)))</f>
        <v>2</v>
      </c>
      <c r="AC282" s="33">
        <f>(($AR$11)*IF(Table2[[#This Row],[CorrectWinnerPrediction]]="Y", 1, 0))+(($AR$12)*IF(Table2[[#This Row],[CorrectAwayScorePrediction]]="Y", 1, 0))+(($AR$13)*IF(Table2[[#This Row],[CorrectHomeScorePrediction]]="Y", 1, 0))</f>
        <v>0.8</v>
      </c>
      <c r="AD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2" s="4" t="str">
        <f>IF(WEEKDAY(Table2[[#This Row],[GameDate]])=1,"SUN",IF(WEEKDAY(Table2[[#This Row],[GameDate]])=2,"MON",IF(WEEKDAY(Table2[[#This Row],[GameDate]])=3,"TUE",IF(WEEKDAY(Table2[[#This Row],[GameDate]])=4,"WED",IF(WEEKDAY(Table2[[#This Row],[GameDate]])=5,"THU",IF(WEEKDAY(Table2[[#This Row],[GameDate]])=6,"FRI", "SAT"))))))</f>
        <v>SAT</v>
      </c>
      <c r="AF282" s="2">
        <f>Table2[[#This Row],[ActualAwayScore]]-Table2[[#This Row],[PredictedAwayScore]]</f>
        <v>-2</v>
      </c>
      <c r="AG282" s="2">
        <f>Table2[[#This Row],[ActualHomeScore]]-Table2[[#This Row],[PredictedHomeScore]]</f>
        <v>-1</v>
      </c>
      <c r="AH282" s="2">
        <f t="shared" si="23"/>
        <v>-20</v>
      </c>
      <c r="AI282" s="2">
        <f t="shared" si="24"/>
        <v>3</v>
      </c>
    </row>
    <row r="283" spans="1:35" x14ac:dyDescent="0.25">
      <c r="A283" s="4">
        <v>45611</v>
      </c>
      <c r="B283" s="4">
        <v>45612</v>
      </c>
      <c r="C283" s="7" t="s">
        <v>393</v>
      </c>
      <c r="D283" s="2" t="s">
        <v>34</v>
      </c>
      <c r="E283" s="2" t="s">
        <v>37</v>
      </c>
      <c r="F283" s="2">
        <v>5</v>
      </c>
      <c r="G283" s="2">
        <v>3</v>
      </c>
      <c r="H283" s="2" t="str">
        <f t="shared" si="20"/>
        <v>DAL</v>
      </c>
      <c r="I283" s="2" t="s">
        <v>40</v>
      </c>
      <c r="J283" s="2">
        <v>2</v>
      </c>
      <c r="K283" s="2">
        <v>1</v>
      </c>
      <c r="L283" s="2" t="str">
        <f t="shared" si="21"/>
        <v>DAL</v>
      </c>
      <c r="M283" s="2" t="s">
        <v>40</v>
      </c>
      <c r="N283" s="2">
        <f>IF(ISBLANK(Table2[[#This Row],[ActualResult]]), 0, 1)</f>
        <v>1</v>
      </c>
      <c r="O283" s="2" t="str">
        <f>IF(ISBLANK(Table2[[#This Row],[ActualResult]]), "_", IF(Table2[[#This Row],[ActualWinner]]=Table2[[#This Row],[PredictedWinner]], "Y", "N"))</f>
        <v>Y</v>
      </c>
      <c r="P283" s="2" t="str">
        <f>IF(Table2[[#This Row],[ActualAwayScore]]&gt;Table2[[#This Row],[PredictedAwayScore]], "N", IF(ISBLANK(Table2[[#This Row],[ActualResult]]), "_", IF(Table2[[#This Row],[ActualAwayScore]]=Table2[[#This Row],[PredictedAwayScore]], "Y", "N")))</f>
        <v>N</v>
      </c>
      <c r="Q283" s="2" t="str">
        <f>IF(Table2[[#This Row],[ActualHomeScore]]&gt;Table2[[#This Row],[PredictedHomeScore]],"N", IF(ISBLANK(Table2[[#This Row],[ActualResult]]), "_", IF(Table2[[#This Row],[ActualHomeScore]]=Table2[[#This Row],[PredictedHomeScore]], "Y", "N")))</f>
        <v>N</v>
      </c>
      <c r="R283" s="2">
        <v>1</v>
      </c>
      <c r="S283" s="2" t="str">
        <f t="shared" si="22"/>
        <v>MIN</v>
      </c>
      <c r="T283" s="2">
        <f>IF(INDEX(StatsRegularSeason20242025!$A$2:$C$33,MATCH(Table2[[#This Row],[AwayTeam]],StatsRegularSeason20242025!$A$2:$A$33,0),2)=INDEX(StatsRegularSeason20242025!$A$2:$C$33,MATCH(Table2[[#This Row],[HomeTeam]],StatsRegularSeason20242025!$A$2:$A$33,0),2),1,0)</f>
        <v>1</v>
      </c>
      <c r="U283" s="2">
        <f>IF(INDEX(StatsRegularSeason20242025!$A$2:$C$33,MATCH(Table2[[#This Row],[AwayTeam]],StatsRegularSeason20242025!$A$2:$A$33,0),3)=INDEX(StatsRegularSeason20242025!$A$2:$C$33,MATCH(Table2[[#This Row],[HomeTeam]],StatsRegularSeason20242025!$A$2:$A$33,0),3),1,0)</f>
        <v>1</v>
      </c>
      <c r="V283" s="2">
        <f>IF(Table2[[#This Row],[InterConf]]=1,IF(Table2[[#This Row],[InterDiv]]=0, 1, 0), 0)</f>
        <v>0</v>
      </c>
      <c r="W283" s="2">
        <f>IF(INDEX(StatsRegularSeason20242025!$A$2:$C$33,MATCH(Table2[[#This Row],[AwayTeam]],StatsRegularSeason20242025!$A$2:$A$33,0),2)&lt;&gt;INDEX(StatsRegularSeason20242025!$A$2:$C$33,MATCH(Table2[[#This Row],[HomeTeam]],StatsRegularSeason20242025!$A$2:$A$33,0),2),1,0)</f>
        <v>0</v>
      </c>
      <c r="X283" s="2"/>
      <c r="Y283" s="2"/>
      <c r="Z283" s="2">
        <f>IF(AND(Table2[[#This Row],[GameIsOver]]=1,Table2[[#This Row],[ActualHomeScore]]*Table2[[#This Row],[ActualAwayScore]]=0), 1,0)</f>
        <v>0</v>
      </c>
      <c r="AA283" s="2">
        <f>IF(Table2[[#This Row],[GameIsOver]]=0,0, IF(Table2[[#This Row],[ActualWinner]]=Table2[[#This Row],[AwayTeam]], 2, IF(OR(Table2[[#This Row],[ActualResult]]="OT", Table2[[#This Row],[ActualResult]]="SO"), 1, 0)))</f>
        <v>2</v>
      </c>
      <c r="AB283" s="2">
        <f>IF(Table2[[#This Row],[GameIsOver]]= 0, 0, IF(Table2[[#This Row],[ActualWinner]]=Table2[[#This Row],[HomeTeam]], 2, IF(OR(Table2[[#This Row],[ActualResult]]="OT", Table2[[#This Row],[ActualResult]]="SO"), 1, 0)))</f>
        <v>0</v>
      </c>
      <c r="AC283" s="33">
        <f>(($AR$11)*IF(Table2[[#This Row],[CorrectWinnerPrediction]]="Y", 1, 0))+(($AR$12)*IF(Table2[[#This Row],[CorrectAwayScorePrediction]]="Y", 1, 0))+(($AR$13)*IF(Table2[[#This Row],[CorrectHomeScorePrediction]]="Y", 1, 0))</f>
        <v>0.8</v>
      </c>
      <c r="AD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83" s="4" t="str">
        <f>IF(WEEKDAY(Table2[[#This Row],[GameDate]])=1,"SUN",IF(WEEKDAY(Table2[[#This Row],[GameDate]])=2,"MON",IF(WEEKDAY(Table2[[#This Row],[GameDate]])=3,"TUE",IF(WEEKDAY(Table2[[#This Row],[GameDate]])=4,"WED",IF(WEEKDAY(Table2[[#This Row],[GameDate]])=5,"THU",IF(WEEKDAY(Table2[[#This Row],[GameDate]])=6,"FRI", "SAT"))))))</f>
        <v>SAT</v>
      </c>
      <c r="AF283" s="2">
        <f>Table2[[#This Row],[ActualAwayScore]]-Table2[[#This Row],[PredictedAwayScore]]</f>
        <v>-3</v>
      </c>
      <c r="AG283" s="2">
        <f>Table2[[#This Row],[ActualHomeScore]]-Table2[[#This Row],[PredictedHomeScore]]</f>
        <v>-2</v>
      </c>
      <c r="AH283" s="2">
        <f t="shared" si="23"/>
        <v>-20</v>
      </c>
      <c r="AI283" s="2">
        <f t="shared" si="24"/>
        <v>3</v>
      </c>
    </row>
    <row r="284" spans="1:35" x14ac:dyDescent="0.25">
      <c r="A284" s="4">
        <v>45611</v>
      </c>
      <c r="B284" s="4">
        <v>45612</v>
      </c>
      <c r="C284" s="7" t="s">
        <v>394</v>
      </c>
      <c r="D284" s="2" t="s">
        <v>31</v>
      </c>
      <c r="E284" s="2" t="s">
        <v>28</v>
      </c>
      <c r="F284" s="2">
        <v>2</v>
      </c>
      <c r="G284" s="2">
        <v>4</v>
      </c>
      <c r="H284" s="2" t="str">
        <f t="shared" si="20"/>
        <v>LAK</v>
      </c>
      <c r="I284" s="2" t="s">
        <v>40</v>
      </c>
      <c r="J284" s="2">
        <v>1</v>
      </c>
      <c r="K284" s="2">
        <v>4</v>
      </c>
      <c r="L284" s="2" t="str">
        <f t="shared" si="21"/>
        <v>LAK</v>
      </c>
      <c r="M284" s="2" t="s">
        <v>40</v>
      </c>
      <c r="N284" s="2">
        <f>IF(ISBLANK(Table2[[#This Row],[ActualResult]]), 0, 1)</f>
        <v>1</v>
      </c>
      <c r="O284" s="2" t="str">
        <f>IF(ISBLANK(Table2[[#This Row],[ActualResult]]), "_", IF(Table2[[#This Row],[ActualWinner]]=Table2[[#This Row],[PredictedWinner]], "Y", "N"))</f>
        <v>Y</v>
      </c>
      <c r="P284" s="2" t="str">
        <f>IF(Table2[[#This Row],[ActualAwayScore]]&gt;Table2[[#This Row],[PredictedAwayScore]], "N", IF(ISBLANK(Table2[[#This Row],[ActualResult]]), "_", IF(Table2[[#This Row],[ActualAwayScore]]=Table2[[#This Row],[PredictedAwayScore]], "Y", "N")))</f>
        <v>N</v>
      </c>
      <c r="Q284" s="2" t="str">
        <f>IF(Table2[[#This Row],[ActualHomeScore]]&gt;Table2[[#This Row],[PredictedHomeScore]],"N", IF(ISBLANK(Table2[[#This Row],[ActualResult]]), "_", IF(Table2[[#This Row],[ActualHomeScore]]=Table2[[#This Row],[PredictedHomeScore]], "Y", "N")))</f>
        <v>Y</v>
      </c>
      <c r="R284" s="2">
        <v>1</v>
      </c>
      <c r="S284" s="2" t="str">
        <f t="shared" si="22"/>
        <v>DET</v>
      </c>
      <c r="T284" s="2">
        <f>IF(INDEX(StatsRegularSeason20242025!$A$2:$C$33,MATCH(Table2[[#This Row],[AwayTeam]],StatsRegularSeason20242025!$A$2:$A$33,0),2)=INDEX(StatsRegularSeason20242025!$A$2:$C$33,MATCH(Table2[[#This Row],[HomeTeam]],StatsRegularSeason20242025!$A$2:$A$33,0),2),1,0)</f>
        <v>0</v>
      </c>
      <c r="U284" s="2">
        <f>IF(INDEX(StatsRegularSeason20242025!$A$2:$C$33,MATCH(Table2[[#This Row],[AwayTeam]],StatsRegularSeason20242025!$A$2:$A$33,0),3)=INDEX(StatsRegularSeason20242025!$A$2:$C$33,MATCH(Table2[[#This Row],[HomeTeam]],StatsRegularSeason20242025!$A$2:$A$33,0),3),1,0)</f>
        <v>0</v>
      </c>
      <c r="V284" s="2">
        <f>IF(Table2[[#This Row],[InterConf]]=1,IF(Table2[[#This Row],[InterDiv]]=0, 1, 0), 0)</f>
        <v>0</v>
      </c>
      <c r="W284" s="2">
        <f>IF(INDEX(StatsRegularSeason20242025!$A$2:$C$33,MATCH(Table2[[#This Row],[AwayTeam]],StatsRegularSeason20242025!$A$2:$A$33,0),2)&lt;&gt;INDEX(StatsRegularSeason20242025!$A$2:$C$33,MATCH(Table2[[#This Row],[HomeTeam]],StatsRegularSeason20242025!$A$2:$A$33,0),2),1,0)</f>
        <v>1</v>
      </c>
      <c r="X284" s="2"/>
      <c r="Y284" s="2"/>
      <c r="Z284" s="2">
        <f>IF(AND(Table2[[#This Row],[GameIsOver]]=1,Table2[[#This Row],[ActualHomeScore]]*Table2[[#This Row],[ActualAwayScore]]=0), 1,0)</f>
        <v>0</v>
      </c>
      <c r="AA284" s="2">
        <f>IF(Table2[[#This Row],[GameIsOver]]=0,0, IF(Table2[[#This Row],[ActualWinner]]=Table2[[#This Row],[AwayTeam]], 2, IF(OR(Table2[[#This Row],[ActualResult]]="OT", Table2[[#This Row],[ActualResult]]="SO"), 1, 0)))</f>
        <v>0</v>
      </c>
      <c r="AB284" s="2">
        <f>IF(Table2[[#This Row],[GameIsOver]]= 0, 0, IF(Table2[[#This Row],[ActualWinner]]=Table2[[#This Row],[HomeTeam]], 2, IF(OR(Table2[[#This Row],[ActualResult]]="OT", Table2[[#This Row],[ActualResult]]="SO"), 1, 0)))</f>
        <v>2</v>
      </c>
      <c r="AC284" s="33">
        <f>(($AR$11)*IF(Table2[[#This Row],[CorrectWinnerPrediction]]="Y", 1, 0))+(($AR$12)*IF(Table2[[#This Row],[CorrectAwayScorePrediction]]="Y", 1, 0))+(($AR$13)*IF(Table2[[#This Row],[CorrectHomeScorePrediction]]="Y", 1, 0))</f>
        <v>0.9</v>
      </c>
      <c r="AD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4" s="4" t="str">
        <f>IF(WEEKDAY(Table2[[#This Row],[GameDate]])=1,"SUN",IF(WEEKDAY(Table2[[#This Row],[GameDate]])=2,"MON",IF(WEEKDAY(Table2[[#This Row],[GameDate]])=3,"TUE",IF(WEEKDAY(Table2[[#This Row],[GameDate]])=4,"WED",IF(WEEKDAY(Table2[[#This Row],[GameDate]])=5,"THU",IF(WEEKDAY(Table2[[#This Row],[GameDate]])=6,"FRI", "SAT"))))))</f>
        <v>SAT</v>
      </c>
      <c r="AF284" s="2">
        <f>Table2[[#This Row],[ActualAwayScore]]-Table2[[#This Row],[PredictedAwayScore]]</f>
        <v>-1</v>
      </c>
      <c r="AG284" s="2">
        <f>Table2[[#This Row],[ActualHomeScore]]-Table2[[#This Row],[PredictedHomeScore]]</f>
        <v>0</v>
      </c>
      <c r="AH284" s="2">
        <f t="shared" si="23"/>
        <v>-20</v>
      </c>
      <c r="AI284" s="2">
        <f t="shared" si="24"/>
        <v>3</v>
      </c>
    </row>
    <row r="285" spans="1:35" x14ac:dyDescent="0.25">
      <c r="A285" s="5">
        <v>45611</v>
      </c>
      <c r="B285" s="5">
        <v>45612</v>
      </c>
      <c r="C285" s="8" t="s">
        <v>395</v>
      </c>
      <c r="D285" s="3" t="s">
        <v>17</v>
      </c>
      <c r="E285" s="3" t="s">
        <v>25</v>
      </c>
      <c r="F285" s="3">
        <v>2</v>
      </c>
      <c r="G285" s="3">
        <v>4</v>
      </c>
      <c r="H285" s="3" t="str">
        <f t="shared" si="20"/>
        <v>VAN</v>
      </c>
      <c r="I285" s="3" t="s">
        <v>40</v>
      </c>
      <c r="J285" s="3">
        <v>1</v>
      </c>
      <c r="K285" s="3">
        <v>4</v>
      </c>
      <c r="L285" s="3" t="str">
        <f t="shared" si="21"/>
        <v>VAN</v>
      </c>
      <c r="M285" s="3" t="s">
        <v>40</v>
      </c>
      <c r="N285" s="3">
        <f>IF(ISBLANK(Table2[[#This Row],[ActualResult]]), 0, 1)</f>
        <v>1</v>
      </c>
      <c r="O285" s="3" t="str">
        <f>IF(ISBLANK(Table2[[#This Row],[ActualResult]]), "_", IF(Table2[[#This Row],[ActualWinner]]=Table2[[#This Row],[PredictedWinner]], "Y", "N"))</f>
        <v>Y</v>
      </c>
      <c r="P285" s="3" t="str">
        <f>IF(Table2[[#This Row],[ActualAwayScore]]&gt;Table2[[#This Row],[PredictedAwayScore]], "N", IF(ISBLANK(Table2[[#This Row],[ActualResult]]), "_", IF(Table2[[#This Row],[ActualAwayScore]]=Table2[[#This Row],[PredictedAwayScore]], "Y", "N")))</f>
        <v>N</v>
      </c>
      <c r="Q285" s="3" t="str">
        <f>IF(Table2[[#This Row],[ActualHomeScore]]&gt;Table2[[#This Row],[PredictedHomeScore]],"N", IF(ISBLANK(Table2[[#This Row],[ActualResult]]), "_", IF(Table2[[#This Row],[ActualHomeScore]]=Table2[[#This Row],[PredictedHomeScore]], "Y", "N")))</f>
        <v>Y</v>
      </c>
      <c r="R285" s="2">
        <v>1</v>
      </c>
      <c r="S285" s="2" t="str">
        <f t="shared" si="22"/>
        <v>CHI</v>
      </c>
      <c r="T285" s="2">
        <f>IF(INDEX(StatsRegularSeason20242025!$A$2:$C$33,MATCH(Table2[[#This Row],[AwayTeam]],StatsRegularSeason20242025!$A$2:$A$33,0),2)=INDEX(StatsRegularSeason20242025!$A$2:$C$33,MATCH(Table2[[#This Row],[HomeTeam]],StatsRegularSeason20242025!$A$2:$A$33,0),2),1,0)</f>
        <v>1</v>
      </c>
      <c r="U285" s="2">
        <f>IF(INDEX(StatsRegularSeason20242025!$A$2:$C$33,MATCH(Table2[[#This Row],[AwayTeam]],StatsRegularSeason20242025!$A$2:$A$33,0),3)=INDEX(StatsRegularSeason20242025!$A$2:$C$33,MATCH(Table2[[#This Row],[HomeTeam]],StatsRegularSeason20242025!$A$2:$A$33,0),3),1,0)</f>
        <v>0</v>
      </c>
      <c r="V285" s="2">
        <f>IF(Table2[[#This Row],[InterConf]]=1,IF(Table2[[#This Row],[InterDiv]]=0, 1, 0), 0)</f>
        <v>1</v>
      </c>
      <c r="W285" s="2">
        <f>IF(INDEX(StatsRegularSeason20242025!$A$2:$C$33,MATCH(Table2[[#This Row],[AwayTeam]],StatsRegularSeason20242025!$A$2:$A$33,0),2)&lt;&gt;INDEX(StatsRegularSeason20242025!$A$2:$C$33,MATCH(Table2[[#This Row],[HomeTeam]],StatsRegularSeason20242025!$A$2:$A$33,0),2),1,0)</f>
        <v>0</v>
      </c>
      <c r="X285" s="2"/>
      <c r="Y285" s="2"/>
      <c r="Z285" s="2">
        <f>IF(AND(Table2[[#This Row],[GameIsOver]]=1,Table2[[#This Row],[ActualHomeScore]]*Table2[[#This Row],[ActualAwayScore]]=0), 1,0)</f>
        <v>0</v>
      </c>
      <c r="AA285" s="2">
        <f>IF(Table2[[#This Row],[GameIsOver]]=0,0, IF(Table2[[#This Row],[ActualWinner]]=Table2[[#This Row],[AwayTeam]], 2, IF(OR(Table2[[#This Row],[ActualResult]]="OT", Table2[[#This Row],[ActualResult]]="SO"), 1, 0)))</f>
        <v>0</v>
      </c>
      <c r="AB285" s="2">
        <f>IF(Table2[[#This Row],[GameIsOver]]= 0, 0, IF(Table2[[#This Row],[ActualWinner]]=Table2[[#This Row],[HomeTeam]], 2, IF(OR(Table2[[#This Row],[ActualResult]]="OT", Table2[[#This Row],[ActualResult]]="SO"), 1, 0)))</f>
        <v>2</v>
      </c>
      <c r="AC285" s="33">
        <f>(($AR$11)*IF(Table2[[#This Row],[CorrectWinnerPrediction]]="Y", 1, 0))+(($AR$12)*IF(Table2[[#This Row],[CorrectAwayScorePrediction]]="Y", 1, 0))+(($AR$13)*IF(Table2[[#This Row],[CorrectHomeScorePrediction]]="Y", 1, 0))</f>
        <v>0.9</v>
      </c>
      <c r="AD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5" s="5" t="str">
        <f>IF(WEEKDAY(Table2[[#This Row],[GameDate]])=1,"SUN",IF(WEEKDAY(Table2[[#This Row],[GameDate]])=2,"MON",IF(WEEKDAY(Table2[[#This Row],[GameDate]])=3,"TUE",IF(WEEKDAY(Table2[[#This Row],[GameDate]])=4,"WED",IF(WEEKDAY(Table2[[#This Row],[GameDate]])=5,"THU",IF(WEEKDAY(Table2[[#This Row],[GameDate]])=6,"FRI", "SAT"))))))</f>
        <v>SAT</v>
      </c>
      <c r="AF285" s="2">
        <f>Table2[[#This Row],[ActualAwayScore]]-Table2[[#This Row],[PredictedAwayScore]]</f>
        <v>-1</v>
      </c>
      <c r="AG285" s="2">
        <f>Table2[[#This Row],[ActualHomeScore]]-Table2[[#This Row],[PredictedHomeScore]]</f>
        <v>0</v>
      </c>
      <c r="AH285" s="2">
        <f t="shared" si="23"/>
        <v>-20</v>
      </c>
      <c r="AI285" s="2">
        <f t="shared" si="24"/>
        <v>3</v>
      </c>
    </row>
    <row r="286" spans="1:35" x14ac:dyDescent="0.25">
      <c r="A286" s="4">
        <v>45611</v>
      </c>
      <c r="B286" s="4">
        <v>45613</v>
      </c>
      <c r="C286" s="7" t="s">
        <v>396</v>
      </c>
      <c r="D286" s="2" t="s">
        <v>13</v>
      </c>
      <c r="E286" s="2" t="s">
        <v>44</v>
      </c>
      <c r="F286" s="2">
        <v>1</v>
      </c>
      <c r="G286" s="2">
        <v>4</v>
      </c>
      <c r="H286" s="2" t="str">
        <f t="shared" si="20"/>
        <v>CAR</v>
      </c>
      <c r="I286" s="2" t="s">
        <v>40</v>
      </c>
      <c r="J286" s="2">
        <v>1</v>
      </c>
      <c r="K286" s="2">
        <v>4</v>
      </c>
      <c r="L286" s="2" t="str">
        <f t="shared" si="21"/>
        <v>CAR</v>
      </c>
      <c r="M286" s="2" t="s">
        <v>40</v>
      </c>
      <c r="N286" s="2">
        <f>IF(ISBLANK(Table2[[#This Row],[ActualResult]]), 0, 1)</f>
        <v>1</v>
      </c>
      <c r="O286" s="2" t="str">
        <f>IF(ISBLANK(Table2[[#This Row],[ActualResult]]), "_", IF(Table2[[#This Row],[ActualWinner]]=Table2[[#This Row],[PredictedWinner]], "Y", "N"))</f>
        <v>Y</v>
      </c>
      <c r="P286" s="2" t="str">
        <f>IF(Table2[[#This Row],[ActualAwayScore]]&gt;Table2[[#This Row],[PredictedAwayScore]], "N", IF(ISBLANK(Table2[[#This Row],[ActualResult]]), "_", IF(Table2[[#This Row],[ActualAwayScore]]=Table2[[#This Row],[PredictedAwayScore]], "Y", "N")))</f>
        <v>Y</v>
      </c>
      <c r="Q286" s="2" t="str">
        <f>IF(Table2[[#This Row],[ActualHomeScore]]&gt;Table2[[#This Row],[PredictedHomeScore]],"N", IF(ISBLANK(Table2[[#This Row],[ActualResult]]), "_", IF(Table2[[#This Row],[ActualHomeScore]]=Table2[[#This Row],[PredictedHomeScore]], "Y", "N")))</f>
        <v>Y</v>
      </c>
      <c r="R286" s="2">
        <v>1</v>
      </c>
      <c r="S286" s="2" t="str">
        <f t="shared" si="22"/>
        <v>STL</v>
      </c>
      <c r="T286" s="2">
        <f>IF(INDEX(StatsRegularSeason20242025!$A$2:$C$33,MATCH(Table2[[#This Row],[AwayTeam]],StatsRegularSeason20242025!$A$2:$A$33,0),2)=INDEX(StatsRegularSeason20242025!$A$2:$C$33,MATCH(Table2[[#This Row],[HomeTeam]],StatsRegularSeason20242025!$A$2:$A$33,0),2),1,0)</f>
        <v>0</v>
      </c>
      <c r="U286" s="2">
        <f>IF(INDEX(StatsRegularSeason20242025!$A$2:$C$33,MATCH(Table2[[#This Row],[AwayTeam]],StatsRegularSeason20242025!$A$2:$A$33,0),3)=INDEX(StatsRegularSeason20242025!$A$2:$C$33,MATCH(Table2[[#This Row],[HomeTeam]],StatsRegularSeason20242025!$A$2:$A$33,0),3),1,0)</f>
        <v>0</v>
      </c>
      <c r="V286" s="2">
        <f>IF(Table2[[#This Row],[InterConf]]=1,IF(Table2[[#This Row],[InterDiv]]=0, 1, 0), 0)</f>
        <v>0</v>
      </c>
      <c r="W286" s="2">
        <f>IF(INDEX(StatsRegularSeason20242025!$A$2:$C$33,MATCH(Table2[[#This Row],[AwayTeam]],StatsRegularSeason20242025!$A$2:$A$33,0),2)&lt;&gt;INDEX(StatsRegularSeason20242025!$A$2:$C$33,MATCH(Table2[[#This Row],[HomeTeam]],StatsRegularSeason20242025!$A$2:$A$33,0),2),1,0)</f>
        <v>1</v>
      </c>
      <c r="X286" s="2"/>
      <c r="Y286" s="2"/>
      <c r="Z286" s="2">
        <f>IF(AND(Table2[[#This Row],[GameIsOver]]=1,Table2[[#This Row],[ActualHomeScore]]*Table2[[#This Row],[ActualAwayScore]]=0), 1,0)</f>
        <v>0</v>
      </c>
      <c r="AA286" s="2">
        <f>IF(Table2[[#This Row],[GameIsOver]]=0,0, IF(Table2[[#This Row],[ActualWinner]]=Table2[[#This Row],[AwayTeam]], 2, IF(OR(Table2[[#This Row],[ActualResult]]="OT", Table2[[#This Row],[ActualResult]]="SO"), 1, 0)))</f>
        <v>0</v>
      </c>
      <c r="AB286" s="2">
        <f>IF(Table2[[#This Row],[GameIsOver]]= 0, 0, IF(Table2[[#This Row],[ActualWinner]]=Table2[[#This Row],[HomeTeam]], 2, IF(OR(Table2[[#This Row],[ActualResult]]="OT", Table2[[#This Row],[ActualResult]]="SO"), 1, 0)))</f>
        <v>2</v>
      </c>
      <c r="AC286" s="33">
        <f>(($AR$11)*IF(Table2[[#This Row],[CorrectWinnerPrediction]]="Y", 1, 0))+(($AR$12)*IF(Table2[[#This Row],[CorrectAwayScorePrediction]]="Y", 1, 0))+(($AR$13)*IF(Table2[[#This Row],[CorrectHomeScorePrediction]]="Y", 1, 0))</f>
        <v>1</v>
      </c>
      <c r="AD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86" s="4" t="str">
        <f>IF(WEEKDAY(Table2[[#This Row],[GameDate]])=1,"SUN",IF(WEEKDAY(Table2[[#This Row],[GameDate]])=2,"MON",IF(WEEKDAY(Table2[[#This Row],[GameDate]])=3,"TUE",IF(WEEKDAY(Table2[[#This Row],[GameDate]])=4,"WED",IF(WEEKDAY(Table2[[#This Row],[GameDate]])=5,"THU",IF(WEEKDAY(Table2[[#This Row],[GameDate]])=6,"FRI", "SAT"))))))</f>
        <v>SUN</v>
      </c>
      <c r="AF286" s="2">
        <f>Table2[[#This Row],[ActualAwayScore]]-Table2[[#This Row],[PredictedAwayScore]]</f>
        <v>0</v>
      </c>
      <c r="AG286" s="2">
        <f>Table2[[#This Row],[ActualHomeScore]]-Table2[[#This Row],[PredictedHomeScore]]</f>
        <v>0</v>
      </c>
      <c r="AH286" s="2">
        <f t="shared" si="23"/>
        <v>3</v>
      </c>
      <c r="AI286" s="2">
        <f t="shared" si="24"/>
        <v>-2</v>
      </c>
    </row>
    <row r="287" spans="1:35" x14ac:dyDescent="0.25">
      <c r="A287" s="4">
        <v>45611</v>
      </c>
      <c r="B287" s="4">
        <v>45613</v>
      </c>
      <c r="C287" s="7" t="s">
        <v>399</v>
      </c>
      <c r="D287" s="2" t="s">
        <v>35</v>
      </c>
      <c r="E287" s="2" t="s">
        <v>25</v>
      </c>
      <c r="F287" s="2">
        <v>0</v>
      </c>
      <c r="G287" s="2">
        <v>3</v>
      </c>
      <c r="H287" s="2" t="str">
        <f t="shared" si="20"/>
        <v>VAN</v>
      </c>
      <c r="I287" s="2" t="s">
        <v>40</v>
      </c>
      <c r="J287" s="2">
        <v>5</v>
      </c>
      <c r="K287" s="2">
        <v>3</v>
      </c>
      <c r="L287" s="2" t="str">
        <f t="shared" si="21"/>
        <v>NSH</v>
      </c>
      <c r="M287" s="2" t="s">
        <v>40</v>
      </c>
      <c r="N287" s="2">
        <f>IF(ISBLANK(Table2[[#This Row],[ActualResult]]), 0, 1)</f>
        <v>1</v>
      </c>
      <c r="O287" s="2" t="str">
        <f>IF(ISBLANK(Table2[[#This Row],[ActualResult]]), "_", IF(Table2[[#This Row],[ActualWinner]]=Table2[[#This Row],[PredictedWinner]], "Y", "N"))</f>
        <v>N</v>
      </c>
      <c r="P287" s="2" t="str">
        <f>IF(Table2[[#This Row],[ActualAwayScore]]&gt;Table2[[#This Row],[PredictedAwayScore]], "N", IF(ISBLANK(Table2[[#This Row],[ActualResult]]), "_", IF(Table2[[#This Row],[ActualAwayScore]]=Table2[[#This Row],[PredictedAwayScore]], "Y", "N")))</f>
        <v>N</v>
      </c>
      <c r="Q287" s="2" t="str">
        <f>IF(Table2[[#This Row],[ActualHomeScore]]&gt;Table2[[#This Row],[PredictedHomeScore]],"N", IF(ISBLANK(Table2[[#This Row],[ActualResult]]), "_", IF(Table2[[#This Row],[ActualHomeScore]]=Table2[[#This Row],[PredictedHomeScore]], "Y", "N")))</f>
        <v>Y</v>
      </c>
      <c r="R287" s="2">
        <v>1</v>
      </c>
      <c r="S287" s="2" t="str">
        <f t="shared" si="22"/>
        <v>VAN</v>
      </c>
      <c r="T287" s="2">
        <f>IF(INDEX(StatsRegularSeason20242025!$A$2:$C$33,MATCH(Table2[[#This Row],[AwayTeam]],StatsRegularSeason20242025!$A$2:$A$33,0),2)=INDEX(StatsRegularSeason20242025!$A$2:$C$33,MATCH(Table2[[#This Row],[HomeTeam]],StatsRegularSeason20242025!$A$2:$A$33,0),2),1,0)</f>
        <v>1</v>
      </c>
      <c r="U287" s="2">
        <f>IF(INDEX(StatsRegularSeason20242025!$A$2:$C$33,MATCH(Table2[[#This Row],[AwayTeam]],StatsRegularSeason20242025!$A$2:$A$33,0),3)=INDEX(StatsRegularSeason20242025!$A$2:$C$33,MATCH(Table2[[#This Row],[HomeTeam]],StatsRegularSeason20242025!$A$2:$A$33,0),3),1,0)</f>
        <v>0</v>
      </c>
      <c r="V287" s="2">
        <f>IF(Table2[[#This Row],[InterConf]]=1,IF(Table2[[#This Row],[InterDiv]]=0, 1, 0), 0)</f>
        <v>1</v>
      </c>
      <c r="W287" s="2">
        <f>IF(INDEX(StatsRegularSeason20242025!$A$2:$C$33,MATCH(Table2[[#This Row],[AwayTeam]],StatsRegularSeason20242025!$A$2:$A$33,0),2)&lt;&gt;INDEX(StatsRegularSeason20242025!$A$2:$C$33,MATCH(Table2[[#This Row],[HomeTeam]],StatsRegularSeason20242025!$A$2:$A$33,0),2),1,0)</f>
        <v>0</v>
      </c>
      <c r="X287" s="2"/>
      <c r="Y287" s="2"/>
      <c r="Z287" s="2">
        <f>IF(AND(Table2[[#This Row],[GameIsOver]]=1,Table2[[#This Row],[ActualHomeScore]]*Table2[[#This Row],[ActualAwayScore]]=0), 1,0)</f>
        <v>0</v>
      </c>
      <c r="AA287" s="2">
        <f>IF(Table2[[#This Row],[GameIsOver]]=0,0, IF(Table2[[#This Row],[ActualWinner]]=Table2[[#This Row],[AwayTeam]], 2, IF(OR(Table2[[#This Row],[ActualResult]]="OT", Table2[[#This Row],[ActualResult]]="SO"), 1, 0)))</f>
        <v>2</v>
      </c>
      <c r="AB287" s="2">
        <f>IF(Table2[[#This Row],[GameIsOver]]= 0, 0, IF(Table2[[#This Row],[ActualWinner]]=Table2[[#This Row],[HomeTeam]], 2, IF(OR(Table2[[#This Row],[ActualResult]]="OT", Table2[[#This Row],[ActualResult]]="SO"), 1, 0)))</f>
        <v>0</v>
      </c>
      <c r="AC287" s="33">
        <f>(($AR$11)*IF(Table2[[#This Row],[CorrectWinnerPrediction]]="Y", 1, 0))+(($AR$12)*IF(Table2[[#This Row],[CorrectAwayScorePrediction]]="Y", 1, 0))+(($AR$13)*IF(Table2[[#This Row],[CorrectHomeScorePrediction]]="Y", 1, 0))</f>
        <v>0.1</v>
      </c>
      <c r="AD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87" s="4" t="str">
        <f>IF(WEEKDAY(Table2[[#This Row],[GameDate]])=1,"SUN",IF(WEEKDAY(Table2[[#This Row],[GameDate]])=2,"MON",IF(WEEKDAY(Table2[[#This Row],[GameDate]])=3,"TUE",IF(WEEKDAY(Table2[[#This Row],[GameDate]])=4,"WED",IF(WEEKDAY(Table2[[#This Row],[GameDate]])=5,"THU",IF(WEEKDAY(Table2[[#This Row],[GameDate]])=6,"FRI", "SAT"))))))</f>
        <v>SUN</v>
      </c>
      <c r="AF287" s="2">
        <f>Table2[[#This Row],[ActualAwayScore]]-Table2[[#This Row],[PredictedAwayScore]]</f>
        <v>5</v>
      </c>
      <c r="AG287" s="2">
        <f>Table2[[#This Row],[ActualHomeScore]]-Table2[[#This Row],[PredictedHomeScore]]</f>
        <v>0</v>
      </c>
      <c r="AH287" s="2">
        <f t="shared" si="23"/>
        <v>3</v>
      </c>
      <c r="AI287" s="2">
        <f t="shared" si="24"/>
        <v>-2</v>
      </c>
    </row>
    <row r="288" spans="1:35" x14ac:dyDescent="0.25">
      <c r="A288" s="4">
        <v>45611</v>
      </c>
      <c r="B288" s="4">
        <v>45613</v>
      </c>
      <c r="C288" s="7" t="s">
        <v>397</v>
      </c>
      <c r="D288" s="2" t="s">
        <v>46</v>
      </c>
      <c r="E288" s="2" t="s">
        <v>27</v>
      </c>
      <c r="F288" s="2">
        <v>5</v>
      </c>
      <c r="G288" s="2">
        <v>4</v>
      </c>
      <c r="H288" s="2" t="str">
        <f t="shared" si="20"/>
        <v>WSH</v>
      </c>
      <c r="I288" s="2" t="s">
        <v>40</v>
      </c>
      <c r="J288" s="2">
        <v>5</v>
      </c>
      <c r="K288" s="2">
        <v>2</v>
      </c>
      <c r="L288" s="2" t="str">
        <f t="shared" si="21"/>
        <v>WSH</v>
      </c>
      <c r="M288" s="2" t="s">
        <v>40</v>
      </c>
      <c r="N288" s="2">
        <f>IF(ISBLANK(Table2[[#This Row],[ActualResult]]), 0, 1)</f>
        <v>1</v>
      </c>
      <c r="O288" s="2" t="str">
        <f>IF(ISBLANK(Table2[[#This Row],[ActualResult]]), "_", IF(Table2[[#This Row],[ActualWinner]]=Table2[[#This Row],[PredictedWinner]], "Y", "N"))</f>
        <v>Y</v>
      </c>
      <c r="P288" s="2" t="str">
        <f>IF(Table2[[#This Row],[ActualAwayScore]]&gt;Table2[[#This Row],[PredictedAwayScore]], "N", IF(ISBLANK(Table2[[#This Row],[ActualResult]]), "_", IF(Table2[[#This Row],[ActualAwayScore]]=Table2[[#This Row],[PredictedAwayScore]], "Y", "N")))</f>
        <v>Y</v>
      </c>
      <c r="Q288" s="2" t="str">
        <f>IF(Table2[[#This Row],[ActualHomeScore]]&gt;Table2[[#This Row],[PredictedHomeScore]],"N", IF(ISBLANK(Table2[[#This Row],[ActualResult]]), "_", IF(Table2[[#This Row],[ActualHomeScore]]=Table2[[#This Row],[PredictedHomeScore]], "Y", "N")))</f>
        <v>N</v>
      </c>
      <c r="R288" s="2">
        <v>1</v>
      </c>
      <c r="S288" s="2" t="str">
        <f t="shared" si="22"/>
        <v>VGK</v>
      </c>
      <c r="T288" s="2">
        <f>IF(INDEX(StatsRegularSeason20242025!$A$2:$C$33,MATCH(Table2[[#This Row],[AwayTeam]],StatsRegularSeason20242025!$A$2:$A$33,0),2)=INDEX(StatsRegularSeason20242025!$A$2:$C$33,MATCH(Table2[[#This Row],[HomeTeam]],StatsRegularSeason20242025!$A$2:$A$33,0),2),1,0)</f>
        <v>0</v>
      </c>
      <c r="U288" s="2">
        <f>IF(INDEX(StatsRegularSeason20242025!$A$2:$C$33,MATCH(Table2[[#This Row],[AwayTeam]],StatsRegularSeason20242025!$A$2:$A$33,0),3)=INDEX(StatsRegularSeason20242025!$A$2:$C$33,MATCH(Table2[[#This Row],[HomeTeam]],StatsRegularSeason20242025!$A$2:$A$33,0),3),1,0)</f>
        <v>0</v>
      </c>
      <c r="V288" s="2">
        <f>IF(Table2[[#This Row],[InterConf]]=1,IF(Table2[[#This Row],[InterDiv]]=0, 1, 0), 0)</f>
        <v>0</v>
      </c>
      <c r="W288" s="2">
        <f>IF(INDEX(StatsRegularSeason20242025!$A$2:$C$33,MATCH(Table2[[#This Row],[AwayTeam]],StatsRegularSeason20242025!$A$2:$A$33,0),2)&lt;&gt;INDEX(StatsRegularSeason20242025!$A$2:$C$33,MATCH(Table2[[#This Row],[HomeTeam]],StatsRegularSeason20242025!$A$2:$A$33,0),2),1,0)</f>
        <v>1</v>
      </c>
      <c r="X288" s="2"/>
      <c r="Y288" s="2" t="s">
        <v>1798</v>
      </c>
      <c r="Z288" s="2">
        <f>IF(AND(Table2[[#This Row],[GameIsOver]]=1,Table2[[#This Row],[ActualHomeScore]]*Table2[[#This Row],[ActualAwayScore]]=0), 1,0)</f>
        <v>0</v>
      </c>
      <c r="AA288" s="2">
        <f>IF(Table2[[#This Row],[GameIsOver]]=0,0, IF(Table2[[#This Row],[ActualWinner]]=Table2[[#This Row],[AwayTeam]], 2, IF(OR(Table2[[#This Row],[ActualResult]]="OT", Table2[[#This Row],[ActualResult]]="SO"), 1, 0)))</f>
        <v>2</v>
      </c>
      <c r="AB288" s="2">
        <f>IF(Table2[[#This Row],[GameIsOver]]= 0, 0, IF(Table2[[#This Row],[ActualWinner]]=Table2[[#This Row],[HomeTeam]], 2, IF(OR(Table2[[#This Row],[ActualResult]]="OT", Table2[[#This Row],[ActualResult]]="SO"), 1, 0)))</f>
        <v>0</v>
      </c>
      <c r="AC288" s="33">
        <f>(($AR$11)*IF(Table2[[#This Row],[CorrectWinnerPrediction]]="Y", 1, 0))+(($AR$12)*IF(Table2[[#This Row],[CorrectAwayScorePrediction]]="Y", 1, 0))+(($AR$13)*IF(Table2[[#This Row],[CorrectHomeScorePrediction]]="Y", 1, 0))</f>
        <v>0.9</v>
      </c>
      <c r="AD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8" s="4" t="str">
        <f>IF(WEEKDAY(Table2[[#This Row],[GameDate]])=1,"SUN",IF(WEEKDAY(Table2[[#This Row],[GameDate]])=2,"MON",IF(WEEKDAY(Table2[[#This Row],[GameDate]])=3,"TUE",IF(WEEKDAY(Table2[[#This Row],[GameDate]])=4,"WED",IF(WEEKDAY(Table2[[#This Row],[GameDate]])=5,"THU",IF(WEEKDAY(Table2[[#This Row],[GameDate]])=6,"FRI", "SAT"))))))</f>
        <v>SUN</v>
      </c>
      <c r="AF288" s="2">
        <f>Table2[[#This Row],[ActualAwayScore]]-Table2[[#This Row],[PredictedAwayScore]]</f>
        <v>0</v>
      </c>
      <c r="AG288" s="2">
        <f>Table2[[#This Row],[ActualHomeScore]]-Table2[[#This Row],[PredictedHomeScore]]</f>
        <v>-2</v>
      </c>
      <c r="AH288" s="2">
        <f t="shared" si="23"/>
        <v>3</v>
      </c>
      <c r="AI288" s="2">
        <f t="shared" si="24"/>
        <v>-2</v>
      </c>
    </row>
    <row r="289" spans="1:35" x14ac:dyDescent="0.25">
      <c r="A289" s="5">
        <v>45611</v>
      </c>
      <c r="B289" s="5">
        <v>45613</v>
      </c>
      <c r="C289" s="8" t="s">
        <v>398</v>
      </c>
      <c r="D289" s="3" t="s">
        <v>20</v>
      </c>
      <c r="E289" s="3" t="s">
        <v>12</v>
      </c>
      <c r="F289" s="3">
        <v>4</v>
      </c>
      <c r="G289" s="3">
        <v>0</v>
      </c>
      <c r="H289" s="3" t="str">
        <f t="shared" si="20"/>
        <v>NYR</v>
      </c>
      <c r="I289" s="3" t="s">
        <v>40</v>
      </c>
      <c r="J289" s="3">
        <v>2</v>
      </c>
      <c r="K289" s="3">
        <v>0</v>
      </c>
      <c r="L289" s="2" t="str">
        <f t="shared" si="21"/>
        <v>NYR</v>
      </c>
      <c r="M289" s="3" t="s">
        <v>40</v>
      </c>
      <c r="N289" s="3">
        <f>IF(ISBLANK(Table2[[#This Row],[ActualResult]]), 0, 1)</f>
        <v>1</v>
      </c>
      <c r="O289" s="3" t="str">
        <f>IF(ISBLANK(Table2[[#This Row],[ActualResult]]), "_", IF(Table2[[#This Row],[ActualWinner]]=Table2[[#This Row],[PredictedWinner]], "Y", "N"))</f>
        <v>Y</v>
      </c>
      <c r="P289" s="3" t="str">
        <f>IF(Table2[[#This Row],[ActualAwayScore]]&gt;Table2[[#This Row],[PredictedAwayScore]], "N", IF(ISBLANK(Table2[[#This Row],[ActualResult]]), "_", IF(Table2[[#This Row],[ActualAwayScore]]=Table2[[#This Row],[PredictedAwayScore]], "Y", "N")))</f>
        <v>N</v>
      </c>
      <c r="Q289" s="3" t="str">
        <f>IF(Table2[[#This Row],[ActualHomeScore]]&gt;Table2[[#This Row],[PredictedHomeScore]],"N", IF(ISBLANK(Table2[[#This Row],[ActualResult]]), "_", IF(Table2[[#This Row],[ActualHomeScore]]=Table2[[#This Row],[PredictedHomeScore]], "Y", "N")))</f>
        <v>Y</v>
      </c>
      <c r="R289" s="2">
        <v>1</v>
      </c>
      <c r="S289" s="2" t="str">
        <f t="shared" si="22"/>
        <v>SEA</v>
      </c>
      <c r="T289" s="2">
        <f>IF(INDEX(StatsRegularSeason20242025!$A$2:$C$33,MATCH(Table2[[#This Row],[AwayTeam]],StatsRegularSeason20242025!$A$2:$A$33,0),2)=INDEX(StatsRegularSeason20242025!$A$2:$C$33,MATCH(Table2[[#This Row],[HomeTeam]],StatsRegularSeason20242025!$A$2:$A$33,0),2),1,0)</f>
        <v>0</v>
      </c>
      <c r="U289" s="2">
        <f>IF(INDEX(StatsRegularSeason20242025!$A$2:$C$33,MATCH(Table2[[#This Row],[AwayTeam]],StatsRegularSeason20242025!$A$2:$A$33,0),3)=INDEX(StatsRegularSeason20242025!$A$2:$C$33,MATCH(Table2[[#This Row],[HomeTeam]],StatsRegularSeason20242025!$A$2:$A$33,0),3),1,0)</f>
        <v>0</v>
      </c>
      <c r="V289" s="2">
        <f>IF(Table2[[#This Row],[InterConf]]=1,IF(Table2[[#This Row],[InterDiv]]=0, 1, 0), 0)</f>
        <v>0</v>
      </c>
      <c r="W289" s="2">
        <f>IF(INDEX(StatsRegularSeason20242025!$A$2:$C$33,MATCH(Table2[[#This Row],[AwayTeam]],StatsRegularSeason20242025!$A$2:$A$33,0),2)&lt;&gt;INDEX(StatsRegularSeason20242025!$A$2:$C$33,MATCH(Table2[[#This Row],[HomeTeam]],StatsRegularSeason20242025!$A$2:$A$33,0),2),1,0)</f>
        <v>1</v>
      </c>
      <c r="X289" s="2"/>
      <c r="Y289" s="2"/>
      <c r="Z289" s="2">
        <f>IF(AND(Table2[[#This Row],[GameIsOver]]=1,Table2[[#This Row],[ActualHomeScore]]*Table2[[#This Row],[ActualAwayScore]]=0), 1,0)</f>
        <v>1</v>
      </c>
      <c r="AA289" s="2">
        <f>IF(Table2[[#This Row],[GameIsOver]]=0,0, IF(Table2[[#This Row],[ActualWinner]]=Table2[[#This Row],[AwayTeam]], 2, IF(OR(Table2[[#This Row],[ActualResult]]="OT", Table2[[#This Row],[ActualResult]]="SO"), 1, 0)))</f>
        <v>2</v>
      </c>
      <c r="AB289" s="2">
        <f>IF(Table2[[#This Row],[GameIsOver]]= 0, 0, IF(Table2[[#This Row],[ActualWinner]]=Table2[[#This Row],[HomeTeam]], 2, IF(OR(Table2[[#This Row],[ActualResult]]="OT", Table2[[#This Row],[ActualResult]]="SO"), 1, 0)))</f>
        <v>0</v>
      </c>
      <c r="AC289" s="33">
        <f>(($AR$11)*IF(Table2[[#This Row],[CorrectWinnerPrediction]]="Y", 1, 0))+(($AR$12)*IF(Table2[[#This Row],[CorrectAwayScorePrediction]]="Y", 1, 0))+(($AR$13)*IF(Table2[[#This Row],[CorrectHomeScorePrediction]]="Y", 1, 0))</f>
        <v>0.9</v>
      </c>
      <c r="AD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89" s="5" t="str">
        <f>IF(WEEKDAY(Table2[[#This Row],[GameDate]])=1,"SUN",IF(WEEKDAY(Table2[[#This Row],[GameDate]])=2,"MON",IF(WEEKDAY(Table2[[#This Row],[GameDate]])=3,"TUE",IF(WEEKDAY(Table2[[#This Row],[GameDate]])=4,"WED",IF(WEEKDAY(Table2[[#This Row],[GameDate]])=5,"THU",IF(WEEKDAY(Table2[[#This Row],[GameDate]])=6,"FRI", "SAT"))))))</f>
        <v>SUN</v>
      </c>
      <c r="AF289" s="2">
        <f>Table2[[#This Row],[ActualAwayScore]]-Table2[[#This Row],[PredictedAwayScore]]</f>
        <v>-2</v>
      </c>
      <c r="AG289" s="2">
        <f>Table2[[#This Row],[ActualHomeScore]]-Table2[[#This Row],[PredictedHomeScore]]</f>
        <v>0</v>
      </c>
      <c r="AH289" s="2">
        <f t="shared" si="23"/>
        <v>3</v>
      </c>
      <c r="AI289" s="2">
        <f t="shared" si="24"/>
        <v>-2</v>
      </c>
    </row>
    <row r="290" spans="1:35" x14ac:dyDescent="0.25">
      <c r="A290" s="4">
        <v>45614</v>
      </c>
      <c r="B290" s="4">
        <v>45614</v>
      </c>
      <c r="C290" s="7" t="s">
        <v>400</v>
      </c>
      <c r="D290" s="2" t="s">
        <v>36</v>
      </c>
      <c r="E290" s="2" t="s">
        <v>16</v>
      </c>
      <c r="F290" s="2">
        <v>2</v>
      </c>
      <c r="G290" s="2">
        <v>3</v>
      </c>
      <c r="H290" s="2" t="str">
        <f>IF(AND(ISBLANK($F290),ISBLANK($G290)),"_",IF($F290&gt;$G290,$D290,$E290))</f>
        <v>BOS</v>
      </c>
      <c r="I290" s="2" t="s">
        <v>77</v>
      </c>
      <c r="J290" s="2">
        <v>5</v>
      </c>
      <c r="K290" s="2">
        <v>1</v>
      </c>
      <c r="L290" s="13" t="str">
        <f t="shared" si="21"/>
        <v>CBJ</v>
      </c>
      <c r="M290" s="2" t="s">
        <v>40</v>
      </c>
      <c r="N290" s="2">
        <f>IF(ISBLANK(Table2[[#This Row],[ActualResult]]), 0, 1)</f>
        <v>1</v>
      </c>
      <c r="O290" s="2" t="str">
        <f>IF(ISBLANK(Table2[[#This Row],[ActualResult]]), "_", IF(Table2[[#This Row],[ActualWinner]]=Table2[[#This Row],[PredictedWinner]], "Y", "N"))</f>
        <v>N</v>
      </c>
      <c r="P290" s="2" t="str">
        <f>IF(Table2[[#This Row],[ActualAwayScore]]&gt;Table2[[#This Row],[PredictedAwayScore]], "N", IF(ISBLANK(Table2[[#This Row],[ActualResult]]), "_", IF(Table2[[#This Row],[ActualAwayScore]]=Table2[[#This Row],[PredictedAwayScore]], "Y", "N")))</f>
        <v>N</v>
      </c>
      <c r="Q290" s="2" t="str">
        <f>IF(Table2[[#This Row],[ActualHomeScore]]&gt;Table2[[#This Row],[PredictedHomeScore]],"N", IF(ISBLANK(Table2[[#This Row],[ActualResult]]), "_", IF(Table2[[#This Row],[ActualHomeScore]]=Table2[[#This Row],[PredictedHomeScore]], "Y", "N")))</f>
        <v>N</v>
      </c>
      <c r="R290" s="2">
        <v>1</v>
      </c>
      <c r="S290" s="2" t="str">
        <f t="shared" si="22"/>
        <v>BOS</v>
      </c>
      <c r="T290" s="2">
        <f>IF(INDEX(StatsRegularSeason20242025!$A$2:$C$33,MATCH(Table2[[#This Row],[AwayTeam]],StatsRegularSeason20242025!$A$2:$A$33,0),2)=INDEX(StatsRegularSeason20242025!$A$2:$C$33,MATCH(Table2[[#This Row],[HomeTeam]],StatsRegularSeason20242025!$A$2:$A$33,0),2),1,0)</f>
        <v>1</v>
      </c>
      <c r="U290" s="2">
        <f>IF(INDEX(StatsRegularSeason20242025!$A$2:$C$33,MATCH(Table2[[#This Row],[AwayTeam]],StatsRegularSeason20242025!$A$2:$A$33,0),3)=INDEX(StatsRegularSeason20242025!$A$2:$C$33,MATCH(Table2[[#This Row],[HomeTeam]],StatsRegularSeason20242025!$A$2:$A$33,0),3),1,0)</f>
        <v>0</v>
      </c>
      <c r="V290" s="2">
        <f>IF(Table2[[#This Row],[InterConf]]=1,IF(Table2[[#This Row],[InterDiv]]=0, 1, 0), 0)</f>
        <v>1</v>
      </c>
      <c r="W290" s="2">
        <f>IF(INDEX(StatsRegularSeason20242025!$A$2:$C$33,MATCH(Table2[[#This Row],[AwayTeam]],StatsRegularSeason20242025!$A$2:$A$33,0),2)&lt;&gt;INDEX(StatsRegularSeason20242025!$A$2:$C$33,MATCH(Table2[[#This Row],[HomeTeam]],StatsRegularSeason20242025!$A$2:$A$33,0),2),1,0)</f>
        <v>0</v>
      </c>
      <c r="X290" s="2"/>
      <c r="Y290" s="2"/>
      <c r="Z290" s="2">
        <f>IF(AND(Table2[[#This Row],[GameIsOver]]=1,Table2[[#This Row],[ActualHomeScore]]*Table2[[#This Row],[ActualAwayScore]]=0), 1,0)</f>
        <v>0</v>
      </c>
      <c r="AA290" s="2">
        <f>IF(Table2[[#This Row],[GameIsOver]]=0,0, IF(Table2[[#This Row],[ActualWinner]]=Table2[[#This Row],[AwayTeam]], 2, IF(OR(Table2[[#This Row],[ActualResult]]="OT", Table2[[#This Row],[ActualResult]]="SO"), 1, 0)))</f>
        <v>2</v>
      </c>
      <c r="AB290" s="2">
        <f>IF(Table2[[#This Row],[GameIsOver]]= 0, 0, IF(Table2[[#This Row],[ActualWinner]]=Table2[[#This Row],[HomeTeam]], 2, IF(OR(Table2[[#This Row],[ActualResult]]="OT", Table2[[#This Row],[ActualResult]]="SO"), 1, 0)))</f>
        <v>0</v>
      </c>
      <c r="AC290" s="33">
        <f>(($AR$11)*IF(Table2[[#This Row],[CorrectWinnerPrediction]]="Y", 1, 0))+(($AR$12)*IF(Table2[[#This Row],[CorrectAwayScorePrediction]]="Y", 1, 0))+(($AR$13)*IF(Table2[[#This Row],[CorrectHomeScorePrediction]]="Y", 1, 0))</f>
        <v>0</v>
      </c>
      <c r="AD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0" s="4" t="str">
        <f>IF(WEEKDAY(Table2[[#This Row],[GameDate]])=1,"SUN",IF(WEEKDAY(Table2[[#This Row],[GameDate]])=2,"MON",IF(WEEKDAY(Table2[[#This Row],[GameDate]])=3,"TUE",IF(WEEKDAY(Table2[[#This Row],[GameDate]])=4,"WED",IF(WEEKDAY(Table2[[#This Row],[GameDate]])=5,"THU",IF(WEEKDAY(Table2[[#This Row],[GameDate]])=6,"FRI", "SAT"))))))</f>
        <v>MON</v>
      </c>
      <c r="AF290" s="2">
        <f>Table2[[#This Row],[ActualAwayScore]]-Table2[[#This Row],[PredictedAwayScore]]</f>
        <v>3</v>
      </c>
      <c r="AG290" s="2">
        <f>Table2[[#This Row],[ActualHomeScore]]-Table2[[#This Row],[PredictedHomeScore]]</f>
        <v>-2</v>
      </c>
      <c r="AH290" s="2">
        <f t="shared" si="23"/>
        <v>7</v>
      </c>
      <c r="AI290" s="2">
        <f t="shared" si="24"/>
        <v>-2</v>
      </c>
    </row>
    <row r="291" spans="1:35" x14ac:dyDescent="0.25">
      <c r="A291" s="4">
        <v>45614</v>
      </c>
      <c r="B291" s="4">
        <v>45614</v>
      </c>
      <c r="C291" s="7" t="s">
        <v>401</v>
      </c>
      <c r="D291" s="2" t="s">
        <v>26</v>
      </c>
      <c r="E291" s="2" t="s">
        <v>45</v>
      </c>
      <c r="F291" s="2">
        <v>4</v>
      </c>
      <c r="G291" s="2">
        <v>2</v>
      </c>
      <c r="H291" s="2" t="str">
        <f>IF(AND(ISBLANK($F291),ISBLANK($G291)),"_",IF($F291&gt;$G291,$D291,$E291))</f>
        <v>COL</v>
      </c>
      <c r="I291" s="2" t="s">
        <v>40</v>
      </c>
      <c r="J291" s="2">
        <v>3</v>
      </c>
      <c r="K291" s="2">
        <v>2</v>
      </c>
      <c r="L291" s="2" t="str">
        <f t="shared" si="21"/>
        <v>COL</v>
      </c>
      <c r="M291" s="2" t="s">
        <v>40</v>
      </c>
      <c r="N291" s="2">
        <f>IF(ISBLANK(Table2[[#This Row],[ActualResult]]), 0, 1)</f>
        <v>1</v>
      </c>
      <c r="O291" s="2" t="str">
        <f>IF(ISBLANK(Table2[[#This Row],[ActualResult]]), "_", IF(Table2[[#This Row],[ActualWinner]]=Table2[[#This Row],[PredictedWinner]], "Y", "N"))</f>
        <v>Y</v>
      </c>
      <c r="P291" s="2" t="str">
        <f>IF(Table2[[#This Row],[ActualAwayScore]]&gt;Table2[[#This Row],[PredictedAwayScore]], "N", IF(ISBLANK(Table2[[#This Row],[ActualResult]]), "_", IF(Table2[[#This Row],[ActualAwayScore]]=Table2[[#This Row],[PredictedAwayScore]], "Y", "N")))</f>
        <v>N</v>
      </c>
      <c r="Q291" s="2" t="str">
        <f>IF(Table2[[#This Row],[ActualHomeScore]]&gt;Table2[[#This Row],[PredictedHomeScore]],"N", IF(ISBLANK(Table2[[#This Row],[ActualResult]]), "_", IF(Table2[[#This Row],[ActualHomeScore]]=Table2[[#This Row],[PredictedHomeScore]], "Y", "N")))</f>
        <v>Y</v>
      </c>
      <c r="R291" s="2">
        <v>1</v>
      </c>
      <c r="S291" s="2" t="str">
        <f t="shared" si="22"/>
        <v>PHI</v>
      </c>
      <c r="T291" s="2">
        <f>IF(INDEX(StatsRegularSeason20242025!$A$2:$C$33,MATCH(Table2[[#This Row],[AwayTeam]],StatsRegularSeason20242025!$A$2:$A$33,0),2)=INDEX(StatsRegularSeason20242025!$A$2:$C$33,MATCH(Table2[[#This Row],[HomeTeam]],StatsRegularSeason20242025!$A$2:$A$33,0),2),1,0)</f>
        <v>0</v>
      </c>
      <c r="U291" s="2">
        <f>IF(INDEX(StatsRegularSeason20242025!$A$2:$C$33,MATCH(Table2[[#This Row],[AwayTeam]],StatsRegularSeason20242025!$A$2:$A$33,0),3)=INDEX(StatsRegularSeason20242025!$A$2:$C$33,MATCH(Table2[[#This Row],[HomeTeam]],StatsRegularSeason20242025!$A$2:$A$33,0),3),1,0)</f>
        <v>0</v>
      </c>
      <c r="V291" s="2">
        <f>IF(Table2[[#This Row],[InterConf]]=1,IF(Table2[[#This Row],[InterDiv]]=0, 1, 0), 0)</f>
        <v>0</v>
      </c>
      <c r="W291" s="2">
        <f>IF(INDEX(StatsRegularSeason20242025!$A$2:$C$33,MATCH(Table2[[#This Row],[AwayTeam]],StatsRegularSeason20242025!$A$2:$A$33,0),2)&lt;&gt;INDEX(StatsRegularSeason20242025!$A$2:$C$33,MATCH(Table2[[#This Row],[HomeTeam]],StatsRegularSeason20242025!$A$2:$A$33,0),2),1,0)</f>
        <v>1</v>
      </c>
      <c r="X291" s="2"/>
      <c r="Y291" s="2"/>
      <c r="Z291" s="2">
        <f>IF(AND(Table2[[#This Row],[GameIsOver]]=1,Table2[[#This Row],[ActualHomeScore]]*Table2[[#This Row],[ActualAwayScore]]=0), 1,0)</f>
        <v>0</v>
      </c>
      <c r="AA291" s="2">
        <f>IF(Table2[[#This Row],[GameIsOver]]=0,0, IF(Table2[[#This Row],[ActualWinner]]=Table2[[#This Row],[AwayTeam]], 2, IF(OR(Table2[[#This Row],[ActualResult]]="OT", Table2[[#This Row],[ActualResult]]="SO"), 1, 0)))</f>
        <v>2</v>
      </c>
      <c r="AB291" s="2">
        <f>IF(Table2[[#This Row],[GameIsOver]]= 0, 0, IF(Table2[[#This Row],[ActualWinner]]=Table2[[#This Row],[HomeTeam]], 2, IF(OR(Table2[[#This Row],[ActualResult]]="OT", Table2[[#This Row],[ActualResult]]="SO"), 1, 0)))</f>
        <v>0</v>
      </c>
      <c r="AC291" s="33">
        <f>(($AR$11)*IF(Table2[[#This Row],[CorrectWinnerPrediction]]="Y", 1, 0))+(($AR$12)*IF(Table2[[#This Row],[CorrectAwayScorePrediction]]="Y", 1, 0))+(($AR$13)*IF(Table2[[#This Row],[CorrectHomeScorePrediction]]="Y", 1, 0))</f>
        <v>0.9</v>
      </c>
      <c r="AD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1" s="4" t="str">
        <f>IF(WEEKDAY(Table2[[#This Row],[GameDate]])=1,"SUN",IF(WEEKDAY(Table2[[#This Row],[GameDate]])=2,"MON",IF(WEEKDAY(Table2[[#This Row],[GameDate]])=3,"TUE",IF(WEEKDAY(Table2[[#This Row],[GameDate]])=4,"WED",IF(WEEKDAY(Table2[[#This Row],[GameDate]])=5,"THU",IF(WEEKDAY(Table2[[#This Row],[GameDate]])=6,"FRI", "SAT"))))))</f>
        <v>MON</v>
      </c>
      <c r="AF291" s="2">
        <f>Table2[[#This Row],[ActualAwayScore]]-Table2[[#This Row],[PredictedAwayScore]]</f>
        <v>-1</v>
      </c>
      <c r="AG291" s="2">
        <f>Table2[[#This Row],[ActualHomeScore]]-Table2[[#This Row],[PredictedHomeScore]]</f>
        <v>0</v>
      </c>
      <c r="AH291" s="2">
        <f t="shared" si="23"/>
        <v>7</v>
      </c>
      <c r="AI291" s="2">
        <f t="shared" si="24"/>
        <v>-2</v>
      </c>
    </row>
    <row r="292" spans="1:35" x14ac:dyDescent="0.25">
      <c r="A292" s="4">
        <v>45614</v>
      </c>
      <c r="B292" s="4">
        <v>45614</v>
      </c>
      <c r="C292" s="7" t="s">
        <v>402</v>
      </c>
      <c r="D292" s="2" t="s">
        <v>23</v>
      </c>
      <c r="E292" s="2" t="s">
        <v>19</v>
      </c>
      <c r="F292" s="2">
        <v>5</v>
      </c>
      <c r="G292" s="2">
        <v>1</v>
      </c>
      <c r="H292" s="2" t="str">
        <f t="shared" si="20"/>
        <v>EDM</v>
      </c>
      <c r="I292" s="2" t="s">
        <v>40</v>
      </c>
      <c r="J292" s="2">
        <v>0</v>
      </c>
      <c r="K292" s="2">
        <v>3</v>
      </c>
      <c r="L292" s="2" t="str">
        <f t="shared" si="21"/>
        <v>MTL</v>
      </c>
      <c r="M292" s="2" t="s">
        <v>40</v>
      </c>
      <c r="N292" s="2">
        <f>IF(ISBLANK(Table2[[#This Row],[ActualResult]]), 0, 1)</f>
        <v>1</v>
      </c>
      <c r="O292" s="2" t="str">
        <f>IF(ISBLANK(Table2[[#This Row],[ActualResult]]), "_", IF(Table2[[#This Row],[ActualWinner]]=Table2[[#This Row],[PredictedWinner]], "Y", "N"))</f>
        <v>N</v>
      </c>
      <c r="P292" s="2" t="str">
        <f>IF(Table2[[#This Row],[ActualAwayScore]]&gt;Table2[[#This Row],[PredictedAwayScore]], "N", IF(ISBLANK(Table2[[#This Row],[ActualResult]]), "_", IF(Table2[[#This Row],[ActualAwayScore]]=Table2[[#This Row],[PredictedAwayScore]], "Y", "N")))</f>
        <v>N</v>
      </c>
      <c r="Q292" s="2" t="str">
        <f>IF(Table2[[#This Row],[ActualHomeScore]]&gt;Table2[[#This Row],[PredictedHomeScore]],"N", IF(ISBLANK(Table2[[#This Row],[ActualResult]]), "_", IF(Table2[[#This Row],[ActualHomeScore]]=Table2[[#This Row],[PredictedHomeScore]], "Y", "N")))</f>
        <v>N</v>
      </c>
      <c r="R292" s="2">
        <v>1</v>
      </c>
      <c r="S292" s="2" t="str">
        <f t="shared" si="22"/>
        <v>EDM</v>
      </c>
      <c r="T292" s="2">
        <f>IF(INDEX(StatsRegularSeason20242025!$A$2:$C$33,MATCH(Table2[[#This Row],[AwayTeam]],StatsRegularSeason20242025!$A$2:$A$33,0),2)=INDEX(StatsRegularSeason20242025!$A$2:$C$33,MATCH(Table2[[#This Row],[HomeTeam]],StatsRegularSeason20242025!$A$2:$A$33,0),2),1,0)</f>
        <v>0</v>
      </c>
      <c r="U292" s="2">
        <f>IF(INDEX(StatsRegularSeason20242025!$A$2:$C$33,MATCH(Table2[[#This Row],[AwayTeam]],StatsRegularSeason20242025!$A$2:$A$33,0),3)=INDEX(StatsRegularSeason20242025!$A$2:$C$33,MATCH(Table2[[#This Row],[HomeTeam]],StatsRegularSeason20242025!$A$2:$A$33,0),3),1,0)</f>
        <v>0</v>
      </c>
      <c r="V292" s="2">
        <f>IF(Table2[[#This Row],[InterConf]]=1,IF(Table2[[#This Row],[InterDiv]]=0, 1, 0), 0)</f>
        <v>0</v>
      </c>
      <c r="W292" s="2">
        <f>IF(INDEX(StatsRegularSeason20242025!$A$2:$C$33,MATCH(Table2[[#This Row],[AwayTeam]],StatsRegularSeason20242025!$A$2:$A$33,0),2)&lt;&gt;INDEX(StatsRegularSeason20242025!$A$2:$C$33,MATCH(Table2[[#This Row],[HomeTeam]],StatsRegularSeason20242025!$A$2:$A$33,0),2),1,0)</f>
        <v>1</v>
      </c>
      <c r="X292" s="2" t="s">
        <v>1799</v>
      </c>
      <c r="Y292" s="2"/>
      <c r="Z292" s="2">
        <f>IF(AND(Table2[[#This Row],[GameIsOver]]=1,Table2[[#This Row],[ActualHomeScore]]*Table2[[#This Row],[ActualAwayScore]]=0), 1,0)</f>
        <v>1</v>
      </c>
      <c r="AA292" s="2">
        <f>IF(Table2[[#This Row],[GameIsOver]]=0,0, IF(Table2[[#This Row],[ActualWinner]]=Table2[[#This Row],[AwayTeam]], 2, IF(OR(Table2[[#This Row],[ActualResult]]="OT", Table2[[#This Row],[ActualResult]]="SO"), 1, 0)))</f>
        <v>0</v>
      </c>
      <c r="AB292" s="2">
        <f>IF(Table2[[#This Row],[GameIsOver]]= 0, 0, IF(Table2[[#This Row],[ActualWinner]]=Table2[[#This Row],[HomeTeam]], 2, IF(OR(Table2[[#This Row],[ActualResult]]="OT", Table2[[#This Row],[ActualResult]]="SO"), 1, 0)))</f>
        <v>2</v>
      </c>
      <c r="AC292" s="33">
        <f>(($AR$11)*IF(Table2[[#This Row],[CorrectWinnerPrediction]]="Y", 1, 0))+(($AR$12)*IF(Table2[[#This Row],[CorrectAwayScorePrediction]]="Y", 1, 0))+(($AR$13)*IF(Table2[[#This Row],[CorrectHomeScorePrediction]]="Y", 1, 0))</f>
        <v>0</v>
      </c>
      <c r="AD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2" s="4" t="str">
        <f>IF(WEEKDAY(Table2[[#This Row],[GameDate]])=1,"SUN",IF(WEEKDAY(Table2[[#This Row],[GameDate]])=2,"MON",IF(WEEKDAY(Table2[[#This Row],[GameDate]])=3,"TUE",IF(WEEKDAY(Table2[[#This Row],[GameDate]])=4,"WED",IF(WEEKDAY(Table2[[#This Row],[GameDate]])=5,"THU",IF(WEEKDAY(Table2[[#This Row],[GameDate]])=6,"FRI", "SAT"))))))</f>
        <v>MON</v>
      </c>
      <c r="AF292" s="2">
        <f>Table2[[#This Row],[ActualAwayScore]]-Table2[[#This Row],[PredictedAwayScore]]</f>
        <v>-5</v>
      </c>
      <c r="AG292" s="2">
        <f>Table2[[#This Row],[ActualHomeScore]]-Table2[[#This Row],[PredictedHomeScore]]</f>
        <v>2</v>
      </c>
      <c r="AH292" s="2">
        <f t="shared" si="23"/>
        <v>7</v>
      </c>
      <c r="AI292" s="2">
        <f t="shared" si="24"/>
        <v>-2</v>
      </c>
    </row>
    <row r="293" spans="1:35" x14ac:dyDescent="0.25">
      <c r="A293" s="4">
        <v>45614</v>
      </c>
      <c r="B293" s="4">
        <v>45614</v>
      </c>
      <c r="C293" s="7" t="s">
        <v>403</v>
      </c>
      <c r="D293" s="2" t="s">
        <v>47</v>
      </c>
      <c r="E293" s="2" t="s">
        <v>34</v>
      </c>
      <c r="F293" s="2">
        <v>0</v>
      </c>
      <c r="G293" s="2">
        <v>4</v>
      </c>
      <c r="H293" s="2" t="str">
        <f t="shared" si="20"/>
        <v>DAL</v>
      </c>
      <c r="I293" s="2" t="s">
        <v>40</v>
      </c>
      <c r="J293" s="2">
        <v>4</v>
      </c>
      <c r="K293" s="2">
        <v>2</v>
      </c>
      <c r="L293" s="2" t="str">
        <f t="shared" si="21"/>
        <v>ANA</v>
      </c>
      <c r="M293" s="2" t="s">
        <v>40</v>
      </c>
      <c r="N293" s="2">
        <f>IF(ISBLANK(Table2[[#This Row],[ActualResult]]), 0, 1)</f>
        <v>1</v>
      </c>
      <c r="O293" s="2" t="str">
        <f>IF(ISBLANK(Table2[[#This Row],[ActualResult]]), "_", IF(Table2[[#This Row],[ActualWinner]]=Table2[[#This Row],[PredictedWinner]], "Y", "N"))</f>
        <v>N</v>
      </c>
      <c r="P293" s="2" t="str">
        <f>IF(Table2[[#This Row],[ActualAwayScore]]&gt;Table2[[#This Row],[PredictedAwayScore]], "N", IF(ISBLANK(Table2[[#This Row],[ActualResult]]), "_", IF(Table2[[#This Row],[ActualAwayScore]]=Table2[[#This Row],[PredictedAwayScore]], "Y", "N")))</f>
        <v>N</v>
      </c>
      <c r="Q293" s="2" t="str">
        <f>IF(Table2[[#This Row],[ActualHomeScore]]&gt;Table2[[#This Row],[PredictedHomeScore]],"N", IF(ISBLANK(Table2[[#This Row],[ActualResult]]), "_", IF(Table2[[#This Row],[ActualHomeScore]]=Table2[[#This Row],[PredictedHomeScore]], "Y", "N")))</f>
        <v>N</v>
      </c>
      <c r="R293" s="2">
        <v>1</v>
      </c>
      <c r="S293" s="2" t="str">
        <f t="shared" si="22"/>
        <v>DAL</v>
      </c>
      <c r="T293" s="2">
        <f>IF(INDEX(StatsRegularSeason20242025!$A$2:$C$33,MATCH(Table2[[#This Row],[AwayTeam]],StatsRegularSeason20242025!$A$2:$A$33,0),2)=INDEX(StatsRegularSeason20242025!$A$2:$C$33,MATCH(Table2[[#This Row],[HomeTeam]],StatsRegularSeason20242025!$A$2:$A$33,0),2),1,0)</f>
        <v>1</v>
      </c>
      <c r="U293" s="2">
        <f>IF(INDEX(StatsRegularSeason20242025!$A$2:$C$33,MATCH(Table2[[#This Row],[AwayTeam]],StatsRegularSeason20242025!$A$2:$A$33,0),3)=INDEX(StatsRegularSeason20242025!$A$2:$C$33,MATCH(Table2[[#This Row],[HomeTeam]],StatsRegularSeason20242025!$A$2:$A$33,0),3),1,0)</f>
        <v>0</v>
      </c>
      <c r="V293" s="2">
        <f>IF(Table2[[#This Row],[InterConf]]=1,IF(Table2[[#This Row],[InterDiv]]=0, 1, 0), 0)</f>
        <v>1</v>
      </c>
      <c r="W293" s="2">
        <f>IF(INDEX(StatsRegularSeason20242025!$A$2:$C$33,MATCH(Table2[[#This Row],[AwayTeam]],StatsRegularSeason20242025!$A$2:$A$33,0),2)&lt;&gt;INDEX(StatsRegularSeason20242025!$A$2:$C$33,MATCH(Table2[[#This Row],[HomeTeam]],StatsRegularSeason20242025!$A$2:$A$33,0),2),1,0)</f>
        <v>0</v>
      </c>
      <c r="X293" s="2"/>
      <c r="Y293" s="2"/>
      <c r="Z293" s="2">
        <f>IF(AND(Table2[[#This Row],[GameIsOver]]=1,Table2[[#This Row],[ActualHomeScore]]*Table2[[#This Row],[ActualAwayScore]]=0), 1,0)</f>
        <v>0</v>
      </c>
      <c r="AA293" s="2">
        <f>IF(Table2[[#This Row],[GameIsOver]]=0,0, IF(Table2[[#This Row],[ActualWinner]]=Table2[[#This Row],[AwayTeam]], 2, IF(OR(Table2[[#This Row],[ActualResult]]="OT", Table2[[#This Row],[ActualResult]]="SO"), 1, 0)))</f>
        <v>2</v>
      </c>
      <c r="AB293" s="2">
        <f>IF(Table2[[#This Row],[GameIsOver]]= 0, 0, IF(Table2[[#This Row],[ActualWinner]]=Table2[[#This Row],[HomeTeam]], 2, IF(OR(Table2[[#This Row],[ActualResult]]="OT", Table2[[#This Row],[ActualResult]]="SO"), 1, 0)))</f>
        <v>0</v>
      </c>
      <c r="AC293" s="33">
        <f>(($AR$11)*IF(Table2[[#This Row],[CorrectWinnerPrediction]]="Y", 1, 0))+(($AR$12)*IF(Table2[[#This Row],[CorrectAwayScorePrediction]]="Y", 1, 0))+(($AR$13)*IF(Table2[[#This Row],[CorrectHomeScorePrediction]]="Y", 1, 0))</f>
        <v>0</v>
      </c>
      <c r="AD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3" s="4" t="str">
        <f>IF(WEEKDAY(Table2[[#This Row],[GameDate]])=1,"SUN",IF(WEEKDAY(Table2[[#This Row],[GameDate]])=2,"MON",IF(WEEKDAY(Table2[[#This Row],[GameDate]])=3,"TUE",IF(WEEKDAY(Table2[[#This Row],[GameDate]])=4,"WED",IF(WEEKDAY(Table2[[#This Row],[GameDate]])=5,"THU",IF(WEEKDAY(Table2[[#This Row],[GameDate]])=6,"FRI", "SAT"))))))</f>
        <v>MON</v>
      </c>
      <c r="AF293" s="2">
        <f>Table2[[#This Row],[ActualAwayScore]]-Table2[[#This Row],[PredictedAwayScore]]</f>
        <v>4</v>
      </c>
      <c r="AG293" s="2">
        <f>Table2[[#This Row],[ActualHomeScore]]-Table2[[#This Row],[PredictedHomeScore]]</f>
        <v>-2</v>
      </c>
      <c r="AH293" s="2">
        <f t="shared" si="23"/>
        <v>7</v>
      </c>
      <c r="AI293" s="2">
        <f t="shared" si="24"/>
        <v>-2</v>
      </c>
    </row>
    <row r="294" spans="1:35" x14ac:dyDescent="0.25">
      <c r="A294" s="4">
        <v>45614</v>
      </c>
      <c r="B294" s="4">
        <v>45614</v>
      </c>
      <c r="C294" s="7" t="s">
        <v>404</v>
      </c>
      <c r="D294" s="2" t="s">
        <v>46</v>
      </c>
      <c r="E294" s="2" t="s">
        <v>15</v>
      </c>
      <c r="F294" s="2">
        <v>2</v>
      </c>
      <c r="G294" s="2">
        <v>4</v>
      </c>
      <c r="H294" s="2" t="str">
        <f t="shared" si="20"/>
        <v>UTA</v>
      </c>
      <c r="I294" s="2" t="s">
        <v>40</v>
      </c>
      <c r="J294" s="2">
        <v>6</v>
      </c>
      <c r="K294" s="2">
        <v>2</v>
      </c>
      <c r="L294" s="2" t="str">
        <f t="shared" si="21"/>
        <v>WSH</v>
      </c>
      <c r="M294" s="2" t="s">
        <v>40</v>
      </c>
      <c r="N294" s="2">
        <f>IF(ISBLANK(Table2[[#This Row],[ActualResult]]), 0, 1)</f>
        <v>1</v>
      </c>
      <c r="O294" s="2" t="str">
        <f>IF(ISBLANK(Table2[[#This Row],[ActualResult]]), "_", IF(Table2[[#This Row],[ActualWinner]]=Table2[[#This Row],[PredictedWinner]], "Y", "N"))</f>
        <v>N</v>
      </c>
      <c r="P294" s="2" t="str">
        <f>IF(Table2[[#This Row],[ActualAwayScore]]&gt;Table2[[#This Row],[PredictedAwayScore]], "N", IF(ISBLANK(Table2[[#This Row],[ActualResult]]), "_", IF(Table2[[#This Row],[ActualAwayScore]]=Table2[[#This Row],[PredictedAwayScore]], "Y", "N")))</f>
        <v>N</v>
      </c>
      <c r="Q294" s="2" t="str">
        <f>IF(Table2[[#This Row],[ActualHomeScore]]&gt;Table2[[#This Row],[PredictedHomeScore]],"N", IF(ISBLANK(Table2[[#This Row],[ActualResult]]), "_", IF(Table2[[#This Row],[ActualHomeScore]]=Table2[[#This Row],[PredictedHomeScore]], "Y", "N")))</f>
        <v>N</v>
      </c>
      <c r="R294" s="2">
        <v>1</v>
      </c>
      <c r="S294" s="2" t="str">
        <f t="shared" si="22"/>
        <v>UTA</v>
      </c>
      <c r="T294" s="2">
        <f>IF(INDEX(StatsRegularSeason20242025!$A$2:$C$33,MATCH(Table2[[#This Row],[AwayTeam]],StatsRegularSeason20242025!$A$2:$A$33,0),2)=INDEX(StatsRegularSeason20242025!$A$2:$C$33,MATCH(Table2[[#This Row],[HomeTeam]],StatsRegularSeason20242025!$A$2:$A$33,0),2),1,0)</f>
        <v>0</v>
      </c>
      <c r="U294" s="2">
        <f>IF(INDEX(StatsRegularSeason20242025!$A$2:$C$33,MATCH(Table2[[#This Row],[AwayTeam]],StatsRegularSeason20242025!$A$2:$A$33,0),3)=INDEX(StatsRegularSeason20242025!$A$2:$C$33,MATCH(Table2[[#This Row],[HomeTeam]],StatsRegularSeason20242025!$A$2:$A$33,0),3),1,0)</f>
        <v>0</v>
      </c>
      <c r="V294" s="2">
        <f>IF(Table2[[#This Row],[InterConf]]=1,IF(Table2[[#This Row],[InterDiv]]=0, 1, 0), 0)</f>
        <v>0</v>
      </c>
      <c r="W294" s="2">
        <f>IF(INDEX(StatsRegularSeason20242025!$A$2:$C$33,MATCH(Table2[[#This Row],[AwayTeam]],StatsRegularSeason20242025!$A$2:$A$33,0),2)&lt;&gt;INDEX(StatsRegularSeason20242025!$A$2:$C$33,MATCH(Table2[[#This Row],[HomeTeam]],StatsRegularSeason20242025!$A$2:$A$33,0),2),1,0)</f>
        <v>1</v>
      </c>
      <c r="X294" s="2"/>
      <c r="Y294" s="2"/>
      <c r="Z294" s="2">
        <f>IF(AND(Table2[[#This Row],[GameIsOver]]=1,Table2[[#This Row],[ActualHomeScore]]*Table2[[#This Row],[ActualAwayScore]]=0), 1,0)</f>
        <v>0</v>
      </c>
      <c r="AA294" s="2">
        <f>IF(Table2[[#This Row],[GameIsOver]]=0,0, IF(Table2[[#This Row],[ActualWinner]]=Table2[[#This Row],[AwayTeam]], 2, IF(OR(Table2[[#This Row],[ActualResult]]="OT", Table2[[#This Row],[ActualResult]]="SO"), 1, 0)))</f>
        <v>2</v>
      </c>
      <c r="AB294" s="2">
        <f>IF(Table2[[#This Row],[GameIsOver]]= 0, 0, IF(Table2[[#This Row],[ActualWinner]]=Table2[[#This Row],[HomeTeam]], 2, IF(OR(Table2[[#This Row],[ActualResult]]="OT", Table2[[#This Row],[ActualResult]]="SO"), 1, 0)))</f>
        <v>0</v>
      </c>
      <c r="AC294" s="33">
        <f>(($AR$11)*IF(Table2[[#This Row],[CorrectWinnerPrediction]]="Y", 1, 0))+(($AR$12)*IF(Table2[[#This Row],[CorrectAwayScorePrediction]]="Y", 1, 0))+(($AR$13)*IF(Table2[[#This Row],[CorrectHomeScorePrediction]]="Y", 1, 0))</f>
        <v>0</v>
      </c>
      <c r="AD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294" s="4" t="str">
        <f>IF(WEEKDAY(Table2[[#This Row],[GameDate]])=1,"SUN",IF(WEEKDAY(Table2[[#This Row],[GameDate]])=2,"MON",IF(WEEKDAY(Table2[[#This Row],[GameDate]])=3,"TUE",IF(WEEKDAY(Table2[[#This Row],[GameDate]])=4,"WED",IF(WEEKDAY(Table2[[#This Row],[GameDate]])=5,"THU",IF(WEEKDAY(Table2[[#This Row],[GameDate]])=6,"FRI", "SAT"))))))</f>
        <v>MON</v>
      </c>
      <c r="AF294" s="2">
        <f>Table2[[#This Row],[ActualAwayScore]]-Table2[[#This Row],[PredictedAwayScore]]</f>
        <v>4</v>
      </c>
      <c r="AG294" s="2">
        <f>Table2[[#This Row],[ActualHomeScore]]-Table2[[#This Row],[PredictedHomeScore]]</f>
        <v>-2</v>
      </c>
      <c r="AH294" s="2">
        <f t="shared" si="23"/>
        <v>7</v>
      </c>
      <c r="AI294" s="2">
        <f t="shared" si="24"/>
        <v>-2</v>
      </c>
    </row>
    <row r="295" spans="1:35" x14ac:dyDescent="0.25">
      <c r="A295" s="5">
        <v>45614</v>
      </c>
      <c r="B295" s="5">
        <v>45614</v>
      </c>
      <c r="C295" s="8" t="s">
        <v>405</v>
      </c>
      <c r="D295" s="3" t="s">
        <v>31</v>
      </c>
      <c r="E295" s="3" t="s">
        <v>38</v>
      </c>
      <c r="F295" s="3">
        <v>2</v>
      </c>
      <c r="G295" s="3">
        <v>3</v>
      </c>
      <c r="H295" s="3" t="str">
        <f t="shared" si="20"/>
        <v>SJS</v>
      </c>
      <c r="I295" s="3" t="s">
        <v>77</v>
      </c>
      <c r="J295" s="3">
        <v>4</v>
      </c>
      <c r="K295" s="3">
        <v>5</v>
      </c>
      <c r="L295" s="2" t="str">
        <f t="shared" si="21"/>
        <v>SJS</v>
      </c>
      <c r="M295" s="3" t="s">
        <v>77</v>
      </c>
      <c r="N295" s="3">
        <f>IF(ISBLANK(Table2[[#This Row],[ActualResult]]), 0, 1)</f>
        <v>1</v>
      </c>
      <c r="O295" s="3" t="str">
        <f>IF(ISBLANK(Table2[[#This Row],[ActualResult]]), "_", IF(Table2[[#This Row],[ActualWinner]]=Table2[[#This Row],[PredictedWinner]], "Y", "N"))</f>
        <v>Y</v>
      </c>
      <c r="P295" s="3" t="str">
        <f>IF(Table2[[#This Row],[ActualAwayScore]]&gt;Table2[[#This Row],[PredictedAwayScore]], "N", IF(ISBLANK(Table2[[#This Row],[ActualResult]]), "_", IF(Table2[[#This Row],[ActualAwayScore]]=Table2[[#This Row],[PredictedAwayScore]], "Y", "N")))</f>
        <v>N</v>
      </c>
      <c r="Q295" s="3" t="str">
        <f>IF(Table2[[#This Row],[ActualHomeScore]]&gt;Table2[[#This Row],[PredictedHomeScore]],"N", IF(ISBLANK(Table2[[#This Row],[ActualResult]]), "_", IF(Table2[[#This Row],[ActualHomeScore]]=Table2[[#This Row],[PredictedHomeScore]], "Y", "N")))</f>
        <v>N</v>
      </c>
      <c r="R295" s="2">
        <v>1</v>
      </c>
      <c r="S295" s="2" t="str">
        <f t="shared" si="22"/>
        <v>DET</v>
      </c>
      <c r="T295" s="2">
        <f>IF(INDEX(StatsRegularSeason20242025!$A$2:$C$33,MATCH(Table2[[#This Row],[AwayTeam]],StatsRegularSeason20242025!$A$2:$A$33,0),2)=INDEX(StatsRegularSeason20242025!$A$2:$C$33,MATCH(Table2[[#This Row],[HomeTeam]],StatsRegularSeason20242025!$A$2:$A$33,0),2),1,0)</f>
        <v>0</v>
      </c>
      <c r="U295" s="2">
        <f>IF(INDEX(StatsRegularSeason20242025!$A$2:$C$33,MATCH(Table2[[#This Row],[AwayTeam]],StatsRegularSeason20242025!$A$2:$A$33,0),3)=INDEX(StatsRegularSeason20242025!$A$2:$C$33,MATCH(Table2[[#This Row],[HomeTeam]],StatsRegularSeason20242025!$A$2:$A$33,0),3),1,0)</f>
        <v>0</v>
      </c>
      <c r="V295" s="2">
        <f>IF(Table2[[#This Row],[InterConf]]=1,IF(Table2[[#This Row],[InterDiv]]=0, 1, 0), 0)</f>
        <v>0</v>
      </c>
      <c r="W295" s="2">
        <f>IF(INDEX(StatsRegularSeason20242025!$A$2:$C$33,MATCH(Table2[[#This Row],[AwayTeam]],StatsRegularSeason20242025!$A$2:$A$33,0),2)&lt;&gt;INDEX(StatsRegularSeason20242025!$A$2:$C$33,MATCH(Table2[[#This Row],[HomeTeam]],StatsRegularSeason20242025!$A$2:$A$33,0),2),1,0)</f>
        <v>1</v>
      </c>
      <c r="X295" s="2"/>
      <c r="Y295" s="2"/>
      <c r="Z295" s="2">
        <f>IF(AND(Table2[[#This Row],[GameIsOver]]=1,Table2[[#This Row],[ActualHomeScore]]*Table2[[#This Row],[ActualAwayScore]]=0), 1,0)</f>
        <v>0</v>
      </c>
      <c r="AA295" s="2">
        <f>IF(Table2[[#This Row],[GameIsOver]]=0,0, IF(Table2[[#This Row],[ActualWinner]]=Table2[[#This Row],[AwayTeam]], 2, IF(OR(Table2[[#This Row],[ActualResult]]="OT", Table2[[#This Row],[ActualResult]]="SO"), 1, 0)))</f>
        <v>1</v>
      </c>
      <c r="AB295" s="2">
        <f>IF(Table2[[#This Row],[GameIsOver]]= 0, 0, IF(Table2[[#This Row],[ActualWinner]]=Table2[[#This Row],[HomeTeam]], 2, IF(OR(Table2[[#This Row],[ActualResult]]="OT", Table2[[#This Row],[ActualResult]]="SO"), 1, 0)))</f>
        <v>2</v>
      </c>
      <c r="AC295" s="33">
        <f>(($AR$11)*IF(Table2[[#This Row],[CorrectWinnerPrediction]]="Y", 1, 0))+(($AR$12)*IF(Table2[[#This Row],[CorrectAwayScorePrediction]]="Y", 1, 0))+(($AR$13)*IF(Table2[[#This Row],[CorrectHomeScorePrediction]]="Y", 1, 0))</f>
        <v>0.8</v>
      </c>
      <c r="AD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295" s="5" t="str">
        <f>IF(WEEKDAY(Table2[[#This Row],[GameDate]])=1,"SUN",IF(WEEKDAY(Table2[[#This Row],[GameDate]])=2,"MON",IF(WEEKDAY(Table2[[#This Row],[GameDate]])=3,"TUE",IF(WEEKDAY(Table2[[#This Row],[GameDate]])=4,"WED",IF(WEEKDAY(Table2[[#This Row],[GameDate]])=5,"THU",IF(WEEKDAY(Table2[[#This Row],[GameDate]])=6,"FRI", "SAT"))))))</f>
        <v>MON</v>
      </c>
      <c r="AF295" s="2">
        <f>Table2[[#This Row],[ActualAwayScore]]-Table2[[#This Row],[PredictedAwayScore]]</f>
        <v>2</v>
      </c>
      <c r="AG295" s="2">
        <f>Table2[[#This Row],[ActualHomeScore]]-Table2[[#This Row],[PredictedHomeScore]]</f>
        <v>2</v>
      </c>
      <c r="AH295" s="2">
        <f t="shared" si="23"/>
        <v>7</v>
      </c>
      <c r="AI295" s="2">
        <f t="shared" si="24"/>
        <v>-2</v>
      </c>
    </row>
    <row r="296" spans="1:35" x14ac:dyDescent="0.25">
      <c r="A296" s="4">
        <v>45615</v>
      </c>
      <c r="B296" s="4">
        <v>45615</v>
      </c>
      <c r="C296" s="7" t="s">
        <v>406</v>
      </c>
      <c r="D296" s="2" t="s">
        <v>23</v>
      </c>
      <c r="E296" s="2" t="s">
        <v>30</v>
      </c>
      <c r="F296" s="2">
        <v>3</v>
      </c>
      <c r="G296" s="2">
        <v>2</v>
      </c>
      <c r="H296" s="2" t="str">
        <f t="shared" si="20"/>
        <v>EDM</v>
      </c>
      <c r="I296" s="2" t="s">
        <v>40</v>
      </c>
      <c r="J296" s="2">
        <v>5</v>
      </c>
      <c r="K296" s="2">
        <v>2</v>
      </c>
      <c r="L296" s="13" t="str">
        <f t="shared" si="21"/>
        <v>EDM</v>
      </c>
      <c r="M296" s="2" t="s">
        <v>40</v>
      </c>
      <c r="N296" s="2">
        <f>IF(ISBLANK(Table2[[#This Row],[ActualResult]]), 0, 1)</f>
        <v>1</v>
      </c>
      <c r="O296" s="2" t="str">
        <f>IF(ISBLANK(Table2[[#This Row],[ActualResult]]), "_", IF(Table2[[#This Row],[ActualWinner]]=Table2[[#This Row],[PredictedWinner]], "Y", "N"))</f>
        <v>Y</v>
      </c>
      <c r="P296" s="2" t="str">
        <f>IF(Table2[[#This Row],[ActualAwayScore]]&gt;Table2[[#This Row],[PredictedAwayScore]], "N", IF(ISBLANK(Table2[[#This Row],[ActualResult]]), "_", IF(Table2[[#This Row],[ActualAwayScore]]=Table2[[#This Row],[PredictedAwayScore]], "Y", "N")))</f>
        <v>N</v>
      </c>
      <c r="Q296" s="2" t="str">
        <f>IF(Table2[[#This Row],[ActualHomeScore]]&gt;Table2[[#This Row],[PredictedHomeScore]],"N", IF(ISBLANK(Table2[[#This Row],[ActualResult]]), "_", IF(Table2[[#This Row],[ActualHomeScore]]=Table2[[#This Row],[PredictedHomeScore]], "Y", "N")))</f>
        <v>Y</v>
      </c>
      <c r="R296" s="2">
        <v>0</v>
      </c>
      <c r="S296" s="2" t="str">
        <f t="shared" si="22"/>
        <v>OTT</v>
      </c>
      <c r="T296" s="2">
        <f>IF(INDEX(StatsRegularSeason20242025!$A$2:$C$33,MATCH(Table2[[#This Row],[AwayTeam]],StatsRegularSeason20242025!$A$2:$A$33,0),2)=INDEX(StatsRegularSeason20242025!$A$2:$C$33,MATCH(Table2[[#This Row],[HomeTeam]],StatsRegularSeason20242025!$A$2:$A$33,0),2),1,0)</f>
        <v>0</v>
      </c>
      <c r="U296" s="2">
        <f>IF(INDEX(StatsRegularSeason20242025!$A$2:$C$33,MATCH(Table2[[#This Row],[AwayTeam]],StatsRegularSeason20242025!$A$2:$A$33,0),3)=INDEX(StatsRegularSeason20242025!$A$2:$C$33,MATCH(Table2[[#This Row],[HomeTeam]],StatsRegularSeason20242025!$A$2:$A$33,0),3),1,0)</f>
        <v>0</v>
      </c>
      <c r="V296" s="2">
        <f>IF(Table2[[#This Row],[InterConf]]=1,IF(Table2[[#This Row],[InterDiv]]=0, 1, 0), 0)</f>
        <v>0</v>
      </c>
      <c r="W296" s="2">
        <f>IF(INDEX(StatsRegularSeason20242025!$A$2:$C$33,MATCH(Table2[[#This Row],[AwayTeam]],StatsRegularSeason20242025!$A$2:$A$33,0),2)&lt;&gt;INDEX(StatsRegularSeason20242025!$A$2:$C$33,MATCH(Table2[[#This Row],[HomeTeam]],StatsRegularSeason20242025!$A$2:$A$33,0),2),1,0)</f>
        <v>1</v>
      </c>
      <c r="X296" s="2"/>
      <c r="Y296" s="2" t="s">
        <v>1779</v>
      </c>
      <c r="Z296" s="2">
        <f>IF(AND(Table2[[#This Row],[GameIsOver]]=1,Table2[[#This Row],[ActualHomeScore]]*Table2[[#This Row],[ActualAwayScore]]=0), 1,0)</f>
        <v>0</v>
      </c>
      <c r="AA296" s="2">
        <f>IF(Table2[[#This Row],[GameIsOver]]=0,0, IF(Table2[[#This Row],[ActualWinner]]=Table2[[#This Row],[AwayTeam]], 2, IF(OR(Table2[[#This Row],[ActualResult]]="OT", Table2[[#This Row],[ActualResult]]="SO"), 1, 0)))</f>
        <v>2</v>
      </c>
      <c r="AB296" s="2">
        <f>IF(Table2[[#This Row],[GameIsOver]]= 0, 0, IF(Table2[[#This Row],[ActualWinner]]=Table2[[#This Row],[HomeTeam]], 2, IF(OR(Table2[[#This Row],[ActualResult]]="OT", Table2[[#This Row],[ActualResult]]="SO"), 1, 0)))</f>
        <v>0</v>
      </c>
      <c r="AC296" s="33">
        <f>(($AR$11)*IF(Table2[[#This Row],[CorrectWinnerPrediction]]="Y", 1, 0))+(($AR$12)*IF(Table2[[#This Row],[CorrectAwayScorePrediction]]="Y", 1, 0))+(($AR$13)*IF(Table2[[#This Row],[CorrectHomeScorePrediction]]="Y", 1, 0))</f>
        <v>0.9</v>
      </c>
      <c r="AD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296" s="4" t="str">
        <f>IF(WEEKDAY(Table2[[#This Row],[GameDate]])=1,"SUN",IF(WEEKDAY(Table2[[#This Row],[GameDate]])=2,"MON",IF(WEEKDAY(Table2[[#This Row],[GameDate]])=3,"TUE",IF(WEEKDAY(Table2[[#This Row],[GameDate]])=4,"WED",IF(WEEKDAY(Table2[[#This Row],[GameDate]])=5,"THU",IF(WEEKDAY(Table2[[#This Row],[GameDate]])=6,"FRI", "SAT"))))))</f>
        <v>TUE</v>
      </c>
      <c r="AF296" s="2">
        <f>Table2[[#This Row],[ActualAwayScore]]-Table2[[#This Row],[PredictedAwayScore]]</f>
        <v>2</v>
      </c>
      <c r="AG296" s="2">
        <f>Table2[[#This Row],[ActualHomeScore]]-Table2[[#This Row],[PredictedHomeScore]]</f>
        <v>0</v>
      </c>
      <c r="AH296" s="2">
        <f t="shared" si="23"/>
        <v>1</v>
      </c>
      <c r="AI296" s="2">
        <f t="shared" si="24"/>
        <v>1</v>
      </c>
    </row>
    <row r="297" spans="1:35" x14ac:dyDescent="0.25">
      <c r="A297" s="4">
        <v>45615</v>
      </c>
      <c r="B297" s="4">
        <v>45615</v>
      </c>
      <c r="C297" s="7" t="s">
        <v>407</v>
      </c>
      <c r="D297" s="2" t="s">
        <v>43</v>
      </c>
      <c r="E297" s="2" t="s">
        <v>21</v>
      </c>
      <c r="F297" s="2">
        <v>3</v>
      </c>
      <c r="G297" s="2">
        <v>4</v>
      </c>
      <c r="H297" s="2" t="str">
        <f t="shared" si="20"/>
        <v>PIT</v>
      </c>
      <c r="I297" s="2" t="s">
        <v>77</v>
      </c>
      <c r="J297" s="2">
        <v>3</v>
      </c>
      <c r="K297" s="2">
        <v>2</v>
      </c>
      <c r="L297" s="2" t="str">
        <f t="shared" si="21"/>
        <v>TBL</v>
      </c>
      <c r="M297" s="2" t="s">
        <v>77</v>
      </c>
      <c r="N297" s="2">
        <f>IF(ISBLANK(Table2[[#This Row],[ActualResult]]), 0, 1)</f>
        <v>1</v>
      </c>
      <c r="O297" s="2" t="str">
        <f>IF(ISBLANK(Table2[[#This Row],[ActualResult]]), "_", IF(Table2[[#This Row],[ActualWinner]]=Table2[[#This Row],[PredictedWinner]], "Y", "N"))</f>
        <v>N</v>
      </c>
      <c r="P297" s="2" t="str">
        <f>IF(Table2[[#This Row],[ActualAwayScore]]&gt;Table2[[#This Row],[PredictedAwayScore]], "N", IF(ISBLANK(Table2[[#This Row],[ActualResult]]), "_", IF(Table2[[#This Row],[ActualAwayScore]]=Table2[[#This Row],[PredictedAwayScore]], "Y", "N")))</f>
        <v>Y</v>
      </c>
      <c r="Q297" s="2" t="str">
        <f>IF(Table2[[#This Row],[ActualHomeScore]]&gt;Table2[[#This Row],[PredictedHomeScore]],"N", IF(ISBLANK(Table2[[#This Row],[ActualResult]]), "_", IF(Table2[[#This Row],[ActualHomeScore]]=Table2[[#This Row],[PredictedHomeScore]], "Y", "N")))</f>
        <v>N</v>
      </c>
      <c r="R297" s="2">
        <v>1</v>
      </c>
      <c r="S297" s="2" t="str">
        <f t="shared" si="22"/>
        <v>PIT</v>
      </c>
      <c r="T297" s="2">
        <f>IF(INDEX(StatsRegularSeason20242025!$A$2:$C$33,MATCH(Table2[[#This Row],[AwayTeam]],StatsRegularSeason20242025!$A$2:$A$33,0),2)=INDEX(StatsRegularSeason20242025!$A$2:$C$33,MATCH(Table2[[#This Row],[HomeTeam]],StatsRegularSeason20242025!$A$2:$A$33,0),2),1,0)</f>
        <v>1</v>
      </c>
      <c r="U297" s="2">
        <f>IF(INDEX(StatsRegularSeason20242025!$A$2:$C$33,MATCH(Table2[[#This Row],[AwayTeam]],StatsRegularSeason20242025!$A$2:$A$33,0),3)=INDEX(StatsRegularSeason20242025!$A$2:$C$33,MATCH(Table2[[#This Row],[HomeTeam]],StatsRegularSeason20242025!$A$2:$A$33,0),3),1,0)</f>
        <v>0</v>
      </c>
      <c r="V297" s="2">
        <f>IF(Table2[[#This Row],[InterConf]]=1,IF(Table2[[#This Row],[InterDiv]]=0, 1, 0), 0)</f>
        <v>1</v>
      </c>
      <c r="W297" s="2">
        <f>IF(INDEX(StatsRegularSeason20242025!$A$2:$C$33,MATCH(Table2[[#This Row],[AwayTeam]],StatsRegularSeason20242025!$A$2:$A$33,0),2)&lt;&gt;INDEX(StatsRegularSeason20242025!$A$2:$C$33,MATCH(Table2[[#This Row],[HomeTeam]],StatsRegularSeason20242025!$A$2:$A$33,0),2),1,0)</f>
        <v>0</v>
      </c>
      <c r="X297" s="2"/>
      <c r="Y297" s="2"/>
      <c r="Z297" s="2">
        <f>IF(AND(Table2[[#This Row],[GameIsOver]]=1,Table2[[#This Row],[ActualHomeScore]]*Table2[[#This Row],[ActualAwayScore]]=0), 1,0)</f>
        <v>0</v>
      </c>
      <c r="AA297" s="2">
        <f>IF(Table2[[#This Row],[GameIsOver]]=0,0, IF(Table2[[#This Row],[ActualWinner]]=Table2[[#This Row],[AwayTeam]], 2, IF(OR(Table2[[#This Row],[ActualResult]]="OT", Table2[[#This Row],[ActualResult]]="SO"), 1, 0)))</f>
        <v>2</v>
      </c>
      <c r="AB297" s="2">
        <f>IF(Table2[[#This Row],[GameIsOver]]= 0, 0, IF(Table2[[#This Row],[ActualWinner]]=Table2[[#This Row],[HomeTeam]], 2, IF(OR(Table2[[#This Row],[ActualResult]]="OT", Table2[[#This Row],[ActualResult]]="SO"), 1, 0)))</f>
        <v>1</v>
      </c>
      <c r="AC297" s="33">
        <f>(($AR$11)*IF(Table2[[#This Row],[CorrectWinnerPrediction]]="Y", 1, 0))+(($AR$12)*IF(Table2[[#This Row],[CorrectAwayScorePrediction]]="Y", 1, 0))+(($AR$13)*IF(Table2[[#This Row],[CorrectHomeScorePrediction]]="Y", 1, 0))</f>
        <v>0.1</v>
      </c>
      <c r="AD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0.78</v>
      </c>
      <c r="AE297" s="4" t="str">
        <f>IF(WEEKDAY(Table2[[#This Row],[GameDate]])=1,"SUN",IF(WEEKDAY(Table2[[#This Row],[GameDate]])=2,"MON",IF(WEEKDAY(Table2[[#This Row],[GameDate]])=3,"TUE",IF(WEEKDAY(Table2[[#This Row],[GameDate]])=4,"WED",IF(WEEKDAY(Table2[[#This Row],[GameDate]])=5,"THU",IF(WEEKDAY(Table2[[#This Row],[GameDate]])=6,"FRI", "SAT"))))))</f>
        <v>TUE</v>
      </c>
      <c r="AF297" s="2">
        <f>Table2[[#This Row],[ActualAwayScore]]-Table2[[#This Row],[PredictedAwayScore]]</f>
        <v>0</v>
      </c>
      <c r="AG297" s="2">
        <f>Table2[[#This Row],[ActualHomeScore]]-Table2[[#This Row],[PredictedHomeScore]]</f>
        <v>-2</v>
      </c>
      <c r="AH297" s="2">
        <f t="shared" si="23"/>
        <v>1</v>
      </c>
      <c r="AI297" s="2">
        <f t="shared" si="24"/>
        <v>1</v>
      </c>
    </row>
    <row r="298" spans="1:35" x14ac:dyDescent="0.25">
      <c r="A298" s="4">
        <v>45615</v>
      </c>
      <c r="B298" s="4">
        <v>45615</v>
      </c>
      <c r="C298" s="7" t="s">
        <v>408</v>
      </c>
      <c r="D298" s="2" t="s">
        <v>37</v>
      </c>
      <c r="E298" s="2" t="s">
        <v>13</v>
      </c>
      <c r="F298" s="2">
        <v>4</v>
      </c>
      <c r="G298" s="2">
        <v>2</v>
      </c>
      <c r="H298" s="2" t="str">
        <f t="shared" si="20"/>
        <v>MIN</v>
      </c>
      <c r="I298" s="2" t="s">
        <v>40</v>
      </c>
      <c r="J298" s="2">
        <v>4</v>
      </c>
      <c r="K298" s="2">
        <v>2</v>
      </c>
      <c r="L298" s="2" t="str">
        <f t="shared" si="21"/>
        <v>MIN</v>
      </c>
      <c r="M298" s="2" t="s">
        <v>40</v>
      </c>
      <c r="N298" s="2">
        <f>IF(ISBLANK(Table2[[#This Row],[ActualResult]]), 0, 1)</f>
        <v>1</v>
      </c>
      <c r="O298" s="2" t="str">
        <f>IF(ISBLANK(Table2[[#This Row],[ActualResult]]), "_", IF(Table2[[#This Row],[ActualWinner]]=Table2[[#This Row],[PredictedWinner]], "Y", "N"))</f>
        <v>Y</v>
      </c>
      <c r="P298" s="2" t="str">
        <f>IF(Table2[[#This Row],[ActualAwayScore]]&gt;Table2[[#This Row],[PredictedAwayScore]], "N", IF(ISBLANK(Table2[[#This Row],[ActualResult]]), "_", IF(Table2[[#This Row],[ActualAwayScore]]=Table2[[#This Row],[PredictedAwayScore]], "Y", "N")))</f>
        <v>Y</v>
      </c>
      <c r="Q298" s="2" t="str">
        <f>IF(Table2[[#This Row],[ActualHomeScore]]&gt;Table2[[#This Row],[PredictedHomeScore]],"N", IF(ISBLANK(Table2[[#This Row],[ActualResult]]), "_", IF(Table2[[#This Row],[ActualHomeScore]]=Table2[[#This Row],[PredictedHomeScore]], "Y", "N")))</f>
        <v>Y</v>
      </c>
      <c r="R298" s="2">
        <v>1</v>
      </c>
      <c r="S298" s="2" t="str">
        <f t="shared" si="22"/>
        <v>STL</v>
      </c>
      <c r="T298" s="2">
        <f>IF(INDEX(StatsRegularSeason20242025!$A$2:$C$33,MATCH(Table2[[#This Row],[AwayTeam]],StatsRegularSeason20242025!$A$2:$A$33,0),2)=INDEX(StatsRegularSeason20242025!$A$2:$C$33,MATCH(Table2[[#This Row],[HomeTeam]],StatsRegularSeason20242025!$A$2:$A$33,0),2),1,0)</f>
        <v>1</v>
      </c>
      <c r="U298" s="2">
        <f>IF(INDEX(StatsRegularSeason20242025!$A$2:$C$33,MATCH(Table2[[#This Row],[AwayTeam]],StatsRegularSeason20242025!$A$2:$A$33,0),3)=INDEX(StatsRegularSeason20242025!$A$2:$C$33,MATCH(Table2[[#This Row],[HomeTeam]],StatsRegularSeason20242025!$A$2:$A$33,0),3),1,0)</f>
        <v>1</v>
      </c>
      <c r="V298" s="2">
        <f>IF(Table2[[#This Row],[InterConf]]=1,IF(Table2[[#This Row],[InterDiv]]=0, 1, 0), 0)</f>
        <v>0</v>
      </c>
      <c r="W298" s="2">
        <f>IF(INDEX(StatsRegularSeason20242025!$A$2:$C$33,MATCH(Table2[[#This Row],[AwayTeam]],StatsRegularSeason20242025!$A$2:$A$33,0),2)&lt;&gt;INDEX(StatsRegularSeason20242025!$A$2:$C$33,MATCH(Table2[[#This Row],[HomeTeam]],StatsRegularSeason20242025!$A$2:$A$33,0),2),1,0)</f>
        <v>0</v>
      </c>
      <c r="X298" s="2"/>
      <c r="Y298" s="2"/>
      <c r="Z298" s="2">
        <f>IF(AND(Table2[[#This Row],[GameIsOver]]=1,Table2[[#This Row],[ActualHomeScore]]*Table2[[#This Row],[ActualAwayScore]]=0), 1,0)</f>
        <v>0</v>
      </c>
      <c r="AA298" s="2">
        <f>IF(Table2[[#This Row],[GameIsOver]]=0,0, IF(Table2[[#This Row],[ActualWinner]]=Table2[[#This Row],[AwayTeam]], 2, IF(OR(Table2[[#This Row],[ActualResult]]="OT", Table2[[#This Row],[ActualResult]]="SO"), 1, 0)))</f>
        <v>2</v>
      </c>
      <c r="AB298" s="2">
        <f>IF(Table2[[#This Row],[GameIsOver]]= 0, 0, IF(Table2[[#This Row],[ActualWinner]]=Table2[[#This Row],[HomeTeam]], 2, IF(OR(Table2[[#This Row],[ActualResult]]="OT", Table2[[#This Row],[ActualResult]]="SO"), 1, 0)))</f>
        <v>0</v>
      </c>
      <c r="AC298" s="33">
        <f>(($AR$11)*IF(Table2[[#This Row],[CorrectWinnerPrediction]]="Y", 1, 0))+(($AR$12)*IF(Table2[[#This Row],[CorrectAwayScorePrediction]]="Y", 1, 0))+(($AR$13)*IF(Table2[[#This Row],[CorrectHomeScorePrediction]]="Y", 1, 0))</f>
        <v>1</v>
      </c>
      <c r="AD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298" s="4" t="str">
        <f>IF(WEEKDAY(Table2[[#This Row],[GameDate]])=1,"SUN",IF(WEEKDAY(Table2[[#This Row],[GameDate]])=2,"MON",IF(WEEKDAY(Table2[[#This Row],[GameDate]])=3,"TUE",IF(WEEKDAY(Table2[[#This Row],[GameDate]])=4,"WED",IF(WEEKDAY(Table2[[#This Row],[GameDate]])=5,"THU",IF(WEEKDAY(Table2[[#This Row],[GameDate]])=6,"FRI", "SAT"))))))</f>
        <v>TUE</v>
      </c>
      <c r="AF298" s="2">
        <f>Table2[[#This Row],[ActualAwayScore]]-Table2[[#This Row],[PredictedAwayScore]]</f>
        <v>0</v>
      </c>
      <c r="AG298" s="2">
        <f>Table2[[#This Row],[ActualHomeScore]]-Table2[[#This Row],[PredictedHomeScore]]</f>
        <v>0</v>
      </c>
      <c r="AH298" s="2">
        <f t="shared" si="23"/>
        <v>1</v>
      </c>
      <c r="AI298" s="2">
        <f t="shared" si="24"/>
        <v>1</v>
      </c>
    </row>
    <row r="299" spans="1:35" x14ac:dyDescent="0.25">
      <c r="A299" s="4">
        <v>45615</v>
      </c>
      <c r="B299" s="4">
        <v>45615</v>
      </c>
      <c r="C299" s="7" t="s">
        <v>409</v>
      </c>
      <c r="D299" s="2" t="s">
        <v>14</v>
      </c>
      <c r="E299" s="2" t="s">
        <v>22</v>
      </c>
      <c r="F299" s="2">
        <v>3</v>
      </c>
      <c r="G299" s="2">
        <v>1</v>
      </c>
      <c r="H299" s="2" t="str">
        <f t="shared" si="20"/>
        <v>FLA</v>
      </c>
      <c r="I299" s="2" t="s">
        <v>40</v>
      </c>
      <c r="J299" s="2">
        <v>3</v>
      </c>
      <c r="K299" s="2">
        <v>6</v>
      </c>
      <c r="L299" s="2" t="str">
        <f t="shared" si="21"/>
        <v>WPG</v>
      </c>
      <c r="M299" s="2" t="s">
        <v>40</v>
      </c>
      <c r="N299" s="2">
        <f>IF(ISBLANK(Table2[[#This Row],[ActualResult]]), 0, 1)</f>
        <v>1</v>
      </c>
      <c r="O299" s="2" t="str">
        <f>IF(ISBLANK(Table2[[#This Row],[ActualResult]]), "_", IF(Table2[[#This Row],[ActualWinner]]=Table2[[#This Row],[PredictedWinner]], "Y", "N"))</f>
        <v>N</v>
      </c>
      <c r="P299" s="2" t="str">
        <f>IF(Table2[[#This Row],[ActualAwayScore]]&gt;Table2[[#This Row],[PredictedAwayScore]], "N", IF(ISBLANK(Table2[[#This Row],[ActualResult]]), "_", IF(Table2[[#This Row],[ActualAwayScore]]=Table2[[#This Row],[PredictedAwayScore]], "Y", "N")))</f>
        <v>Y</v>
      </c>
      <c r="Q299" s="2" t="str">
        <f>IF(Table2[[#This Row],[ActualHomeScore]]&gt;Table2[[#This Row],[PredictedHomeScore]],"N", IF(ISBLANK(Table2[[#This Row],[ActualResult]]), "_", IF(Table2[[#This Row],[ActualHomeScore]]=Table2[[#This Row],[PredictedHomeScore]], "Y", "N")))</f>
        <v>N</v>
      </c>
      <c r="R299" s="2">
        <v>1</v>
      </c>
      <c r="S299" s="2" t="str">
        <f t="shared" si="22"/>
        <v>FLA</v>
      </c>
      <c r="T299" s="2">
        <f>IF(INDEX(StatsRegularSeason20242025!$A$2:$C$33,MATCH(Table2[[#This Row],[AwayTeam]],StatsRegularSeason20242025!$A$2:$A$33,0),2)=INDEX(StatsRegularSeason20242025!$A$2:$C$33,MATCH(Table2[[#This Row],[HomeTeam]],StatsRegularSeason20242025!$A$2:$A$33,0),2),1,0)</f>
        <v>0</v>
      </c>
      <c r="U299" s="2">
        <f>IF(INDEX(StatsRegularSeason20242025!$A$2:$C$33,MATCH(Table2[[#This Row],[AwayTeam]],StatsRegularSeason20242025!$A$2:$A$33,0),3)=INDEX(StatsRegularSeason20242025!$A$2:$C$33,MATCH(Table2[[#This Row],[HomeTeam]],StatsRegularSeason20242025!$A$2:$A$33,0),3),1,0)</f>
        <v>0</v>
      </c>
      <c r="V299" s="2">
        <f>IF(Table2[[#This Row],[InterConf]]=1,IF(Table2[[#This Row],[InterDiv]]=0, 1, 0), 0)</f>
        <v>0</v>
      </c>
      <c r="W299" s="2">
        <f>IF(INDEX(StatsRegularSeason20242025!$A$2:$C$33,MATCH(Table2[[#This Row],[AwayTeam]],StatsRegularSeason20242025!$A$2:$A$33,0),2)&lt;&gt;INDEX(StatsRegularSeason20242025!$A$2:$C$33,MATCH(Table2[[#This Row],[HomeTeam]],StatsRegularSeason20242025!$A$2:$A$33,0),2),1,0)</f>
        <v>1</v>
      </c>
      <c r="X299" s="2"/>
      <c r="Y299" s="2"/>
      <c r="Z299" s="2">
        <f>IF(AND(Table2[[#This Row],[GameIsOver]]=1,Table2[[#This Row],[ActualHomeScore]]*Table2[[#This Row],[ActualAwayScore]]=0), 1,0)</f>
        <v>0</v>
      </c>
      <c r="AA299" s="2">
        <f>IF(Table2[[#This Row],[GameIsOver]]=0,0, IF(Table2[[#This Row],[ActualWinner]]=Table2[[#This Row],[AwayTeam]], 2, IF(OR(Table2[[#This Row],[ActualResult]]="OT", Table2[[#This Row],[ActualResult]]="SO"), 1, 0)))</f>
        <v>0</v>
      </c>
      <c r="AB299" s="2">
        <f>IF(Table2[[#This Row],[GameIsOver]]= 0, 0, IF(Table2[[#This Row],[ActualWinner]]=Table2[[#This Row],[HomeTeam]], 2, IF(OR(Table2[[#This Row],[ActualResult]]="OT", Table2[[#This Row],[ActualResult]]="SO"), 1, 0)))</f>
        <v>2</v>
      </c>
      <c r="AC299" s="33">
        <f>(($AR$11)*IF(Table2[[#This Row],[CorrectWinnerPrediction]]="Y", 1, 0))+(($AR$12)*IF(Table2[[#This Row],[CorrectAwayScorePrediction]]="Y", 1, 0))+(($AR$13)*IF(Table2[[#This Row],[CorrectHomeScorePrediction]]="Y", 1, 0))</f>
        <v>0.1</v>
      </c>
      <c r="AD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0.1</v>
      </c>
      <c r="AE299" s="4" t="str">
        <f>IF(WEEKDAY(Table2[[#This Row],[GameDate]])=1,"SUN",IF(WEEKDAY(Table2[[#This Row],[GameDate]])=2,"MON",IF(WEEKDAY(Table2[[#This Row],[GameDate]])=3,"TUE",IF(WEEKDAY(Table2[[#This Row],[GameDate]])=4,"WED",IF(WEEKDAY(Table2[[#This Row],[GameDate]])=5,"THU",IF(WEEKDAY(Table2[[#This Row],[GameDate]])=6,"FRI", "SAT"))))))</f>
        <v>TUE</v>
      </c>
      <c r="AF299" s="2">
        <f>Table2[[#This Row],[ActualAwayScore]]-Table2[[#This Row],[PredictedAwayScore]]</f>
        <v>0</v>
      </c>
      <c r="AG299" s="2">
        <f>Table2[[#This Row],[ActualHomeScore]]-Table2[[#This Row],[PredictedHomeScore]]</f>
        <v>5</v>
      </c>
      <c r="AH299" s="2">
        <f t="shared" si="23"/>
        <v>1</v>
      </c>
      <c r="AI299" s="2">
        <f t="shared" si="24"/>
        <v>1</v>
      </c>
    </row>
    <row r="300" spans="1:35" x14ac:dyDescent="0.25">
      <c r="A300" s="4">
        <v>45615</v>
      </c>
      <c r="B300" s="4">
        <v>45615</v>
      </c>
      <c r="C300" s="7" t="s">
        <v>410</v>
      </c>
      <c r="D300" s="2" t="s">
        <v>47</v>
      </c>
      <c r="E300" s="2" t="s">
        <v>17</v>
      </c>
      <c r="F300" s="2">
        <v>4</v>
      </c>
      <c r="G300" s="2">
        <v>1</v>
      </c>
      <c r="H300" s="2" t="str">
        <f t="shared" si="20"/>
        <v>ANA</v>
      </c>
      <c r="I300" s="2" t="s">
        <v>40</v>
      </c>
      <c r="J300" s="2">
        <v>3</v>
      </c>
      <c r="K300" s="2">
        <v>2</v>
      </c>
      <c r="L300" s="2" t="str">
        <f t="shared" si="21"/>
        <v>ANA</v>
      </c>
      <c r="M300" s="2" t="s">
        <v>40</v>
      </c>
      <c r="N300" s="2">
        <f>IF(ISBLANK(Table2[[#This Row],[ActualResult]]), 0, 1)</f>
        <v>1</v>
      </c>
      <c r="O300" s="2" t="str">
        <f>IF(ISBLANK(Table2[[#This Row],[ActualResult]]), "_", IF(Table2[[#This Row],[ActualWinner]]=Table2[[#This Row],[PredictedWinner]], "Y", "N"))</f>
        <v>Y</v>
      </c>
      <c r="P300" s="2" t="str">
        <f>IF(Table2[[#This Row],[ActualAwayScore]]&gt;Table2[[#This Row],[PredictedAwayScore]], "N", IF(ISBLANK(Table2[[#This Row],[ActualResult]]), "_", IF(Table2[[#This Row],[ActualAwayScore]]=Table2[[#This Row],[PredictedAwayScore]], "Y", "N")))</f>
        <v>N</v>
      </c>
      <c r="Q300" s="2" t="str">
        <f>IF(Table2[[#This Row],[ActualHomeScore]]&gt;Table2[[#This Row],[PredictedHomeScore]],"N", IF(ISBLANK(Table2[[#This Row],[ActualResult]]), "_", IF(Table2[[#This Row],[ActualHomeScore]]=Table2[[#This Row],[PredictedHomeScore]], "Y", "N")))</f>
        <v>N</v>
      </c>
      <c r="R300" s="2">
        <v>1</v>
      </c>
      <c r="S300" s="2" t="str">
        <f t="shared" si="22"/>
        <v>CHI</v>
      </c>
      <c r="T300" s="2">
        <f>IF(INDEX(StatsRegularSeason20242025!$A$2:$C$33,MATCH(Table2[[#This Row],[AwayTeam]],StatsRegularSeason20242025!$A$2:$A$33,0),2)=INDEX(StatsRegularSeason20242025!$A$2:$C$33,MATCH(Table2[[#This Row],[HomeTeam]],StatsRegularSeason20242025!$A$2:$A$33,0),2),1,0)</f>
        <v>1</v>
      </c>
      <c r="U300" s="2">
        <f>IF(INDEX(StatsRegularSeason20242025!$A$2:$C$33,MATCH(Table2[[#This Row],[AwayTeam]],StatsRegularSeason20242025!$A$2:$A$33,0),3)=INDEX(StatsRegularSeason20242025!$A$2:$C$33,MATCH(Table2[[#This Row],[HomeTeam]],StatsRegularSeason20242025!$A$2:$A$33,0),3),1,0)</f>
        <v>0</v>
      </c>
      <c r="V300" s="2">
        <f>IF(Table2[[#This Row],[InterConf]]=1,IF(Table2[[#This Row],[InterDiv]]=0, 1, 0), 0)</f>
        <v>1</v>
      </c>
      <c r="W300" s="2">
        <f>IF(INDEX(StatsRegularSeason20242025!$A$2:$C$33,MATCH(Table2[[#This Row],[AwayTeam]],StatsRegularSeason20242025!$A$2:$A$33,0),2)&lt;&gt;INDEX(StatsRegularSeason20242025!$A$2:$C$33,MATCH(Table2[[#This Row],[HomeTeam]],StatsRegularSeason20242025!$A$2:$A$33,0),2),1,0)</f>
        <v>0</v>
      </c>
      <c r="X300" s="2"/>
      <c r="Y300" s="2"/>
      <c r="Z300" s="2">
        <f>IF(AND(Table2[[#This Row],[GameIsOver]]=1,Table2[[#This Row],[ActualHomeScore]]*Table2[[#This Row],[ActualAwayScore]]=0), 1,0)</f>
        <v>0</v>
      </c>
      <c r="AA300" s="2">
        <f>IF(Table2[[#This Row],[GameIsOver]]=0,0, IF(Table2[[#This Row],[ActualWinner]]=Table2[[#This Row],[AwayTeam]], 2, IF(OR(Table2[[#This Row],[ActualResult]]="OT", Table2[[#This Row],[ActualResult]]="SO"), 1, 0)))</f>
        <v>2</v>
      </c>
      <c r="AB300" s="2">
        <f>IF(Table2[[#This Row],[GameIsOver]]= 0, 0, IF(Table2[[#This Row],[ActualWinner]]=Table2[[#This Row],[HomeTeam]], 2, IF(OR(Table2[[#This Row],[ActualResult]]="OT", Table2[[#This Row],[ActualResult]]="SO"), 1, 0)))</f>
        <v>0</v>
      </c>
      <c r="AC300" s="33">
        <f>(($AR$11)*IF(Table2[[#This Row],[CorrectWinnerPrediction]]="Y", 1, 0))+(($AR$12)*IF(Table2[[#This Row],[CorrectAwayScorePrediction]]="Y", 1, 0))+(($AR$13)*IF(Table2[[#This Row],[CorrectHomeScorePrediction]]="Y", 1, 0))</f>
        <v>0.8</v>
      </c>
      <c r="AD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0" s="4" t="str">
        <f>IF(WEEKDAY(Table2[[#This Row],[GameDate]])=1,"SUN",IF(WEEKDAY(Table2[[#This Row],[GameDate]])=2,"MON",IF(WEEKDAY(Table2[[#This Row],[GameDate]])=3,"TUE",IF(WEEKDAY(Table2[[#This Row],[GameDate]])=4,"WED",IF(WEEKDAY(Table2[[#This Row],[GameDate]])=5,"THU",IF(WEEKDAY(Table2[[#This Row],[GameDate]])=6,"FRI", "SAT"))))))</f>
        <v>TUE</v>
      </c>
      <c r="AF300" s="2">
        <f>Table2[[#This Row],[ActualAwayScore]]-Table2[[#This Row],[PredictedAwayScore]]</f>
        <v>-1</v>
      </c>
      <c r="AG300" s="2">
        <f>Table2[[#This Row],[ActualHomeScore]]-Table2[[#This Row],[PredictedHomeScore]]</f>
        <v>1</v>
      </c>
      <c r="AH300" s="2">
        <f t="shared" si="23"/>
        <v>1</v>
      </c>
      <c r="AI300" s="2">
        <f t="shared" si="24"/>
        <v>1</v>
      </c>
    </row>
    <row r="301" spans="1:35" x14ac:dyDescent="0.25">
      <c r="A301" s="4">
        <v>45615</v>
      </c>
      <c r="B301" s="4">
        <v>45615</v>
      </c>
      <c r="C301" s="7" t="s">
        <v>411</v>
      </c>
      <c r="D301" s="2" t="s">
        <v>33</v>
      </c>
      <c r="E301" s="2" t="s">
        <v>24</v>
      </c>
      <c r="F301" s="2">
        <v>2</v>
      </c>
      <c r="G301" s="2">
        <v>3</v>
      </c>
      <c r="H301" s="2" t="str">
        <f t="shared" si="20"/>
        <v>CGY</v>
      </c>
      <c r="I301" s="2" t="s">
        <v>77</v>
      </c>
      <c r="J301" s="2">
        <v>1</v>
      </c>
      <c r="K301" s="2">
        <v>2</v>
      </c>
      <c r="L301" s="2" t="str">
        <f t="shared" si="21"/>
        <v>CGY</v>
      </c>
      <c r="M301" s="2" t="s">
        <v>39</v>
      </c>
      <c r="N301" s="2">
        <f>IF(ISBLANK(Table2[[#This Row],[ActualResult]]), 0, 1)</f>
        <v>1</v>
      </c>
      <c r="O301" s="2" t="str">
        <f>IF(ISBLANK(Table2[[#This Row],[ActualResult]]), "_", IF(Table2[[#This Row],[ActualWinner]]=Table2[[#This Row],[PredictedWinner]], "Y", "N"))</f>
        <v>Y</v>
      </c>
      <c r="P301" s="2" t="str">
        <f>IF(Table2[[#This Row],[ActualAwayScore]]&gt;Table2[[#This Row],[PredictedAwayScore]], "N", IF(ISBLANK(Table2[[#This Row],[ActualResult]]), "_", IF(Table2[[#This Row],[ActualAwayScore]]=Table2[[#This Row],[PredictedAwayScore]], "Y", "N")))</f>
        <v>N</v>
      </c>
      <c r="Q301" s="2" t="str">
        <f>IF(Table2[[#This Row],[ActualHomeScore]]&gt;Table2[[#This Row],[PredictedHomeScore]],"N", IF(ISBLANK(Table2[[#This Row],[ActualResult]]), "_", IF(Table2[[#This Row],[ActualHomeScore]]=Table2[[#This Row],[PredictedHomeScore]], "Y", "N")))</f>
        <v>N</v>
      </c>
      <c r="R301" s="2">
        <v>1</v>
      </c>
      <c r="S301" s="2" t="str">
        <f t="shared" si="22"/>
        <v>NYI</v>
      </c>
      <c r="T301" s="2">
        <f>IF(INDEX(StatsRegularSeason20242025!$A$2:$C$33,MATCH(Table2[[#This Row],[AwayTeam]],StatsRegularSeason20242025!$A$2:$A$33,0),2)=INDEX(StatsRegularSeason20242025!$A$2:$C$33,MATCH(Table2[[#This Row],[HomeTeam]],StatsRegularSeason20242025!$A$2:$A$33,0),2),1,0)</f>
        <v>0</v>
      </c>
      <c r="U301" s="2">
        <f>IF(INDEX(StatsRegularSeason20242025!$A$2:$C$33,MATCH(Table2[[#This Row],[AwayTeam]],StatsRegularSeason20242025!$A$2:$A$33,0),3)=INDEX(StatsRegularSeason20242025!$A$2:$C$33,MATCH(Table2[[#This Row],[HomeTeam]],StatsRegularSeason20242025!$A$2:$A$33,0),3),1,0)</f>
        <v>0</v>
      </c>
      <c r="V301" s="2">
        <f>IF(Table2[[#This Row],[InterConf]]=1,IF(Table2[[#This Row],[InterDiv]]=0, 1, 0), 0)</f>
        <v>0</v>
      </c>
      <c r="W301" s="2">
        <f>IF(INDEX(StatsRegularSeason20242025!$A$2:$C$33,MATCH(Table2[[#This Row],[AwayTeam]],StatsRegularSeason20242025!$A$2:$A$33,0),2)&lt;&gt;INDEX(StatsRegularSeason20242025!$A$2:$C$33,MATCH(Table2[[#This Row],[HomeTeam]],StatsRegularSeason20242025!$A$2:$A$33,0),2),1,0)</f>
        <v>1</v>
      </c>
      <c r="X301" s="2"/>
      <c r="Y301" s="2"/>
      <c r="Z301" s="2">
        <f>IF(AND(Table2[[#This Row],[GameIsOver]]=1,Table2[[#This Row],[ActualHomeScore]]*Table2[[#This Row],[ActualAwayScore]]=0), 1,0)</f>
        <v>0</v>
      </c>
      <c r="AA301" s="2">
        <f>IF(Table2[[#This Row],[GameIsOver]]=0,0, IF(Table2[[#This Row],[ActualWinner]]=Table2[[#This Row],[AwayTeam]], 2, IF(OR(Table2[[#This Row],[ActualResult]]="OT", Table2[[#This Row],[ActualResult]]="SO"), 1, 0)))</f>
        <v>1</v>
      </c>
      <c r="AB301" s="2">
        <f>IF(Table2[[#This Row],[GameIsOver]]= 0, 0, IF(Table2[[#This Row],[ActualWinner]]=Table2[[#This Row],[HomeTeam]], 2, IF(OR(Table2[[#This Row],[ActualResult]]="OT", Table2[[#This Row],[ActualResult]]="SO"), 1, 0)))</f>
        <v>2</v>
      </c>
      <c r="AC301" s="33">
        <f>(($AR$11)*IF(Table2[[#This Row],[CorrectWinnerPrediction]]="Y", 1, 0))+(($AR$12)*IF(Table2[[#This Row],[CorrectAwayScorePrediction]]="Y", 1, 0))+(($AR$13)*IF(Table2[[#This Row],[CorrectHomeScorePrediction]]="Y", 1, 0))</f>
        <v>0.8</v>
      </c>
      <c r="AD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1" s="4" t="str">
        <f>IF(WEEKDAY(Table2[[#This Row],[GameDate]])=1,"SUN",IF(WEEKDAY(Table2[[#This Row],[GameDate]])=2,"MON",IF(WEEKDAY(Table2[[#This Row],[GameDate]])=3,"TUE",IF(WEEKDAY(Table2[[#This Row],[GameDate]])=4,"WED",IF(WEEKDAY(Table2[[#This Row],[GameDate]])=5,"THU",IF(WEEKDAY(Table2[[#This Row],[GameDate]])=6,"FRI", "SAT"))))))</f>
        <v>TUE</v>
      </c>
      <c r="AF301" s="2">
        <f>Table2[[#This Row],[ActualAwayScore]]-Table2[[#This Row],[PredictedAwayScore]]</f>
        <v>-1</v>
      </c>
      <c r="AG301" s="2">
        <f>Table2[[#This Row],[ActualHomeScore]]-Table2[[#This Row],[PredictedHomeScore]]</f>
        <v>-1</v>
      </c>
      <c r="AH301" s="2">
        <f t="shared" si="23"/>
        <v>1</v>
      </c>
      <c r="AI301" s="2">
        <f t="shared" si="24"/>
        <v>1</v>
      </c>
    </row>
    <row r="302" spans="1:35" x14ac:dyDescent="0.25">
      <c r="A302" s="5">
        <v>45615</v>
      </c>
      <c r="B302" s="5">
        <v>45615</v>
      </c>
      <c r="C302" s="8" t="s">
        <v>412</v>
      </c>
      <c r="D302" s="3" t="s">
        <v>20</v>
      </c>
      <c r="E302" s="3" t="s">
        <v>25</v>
      </c>
      <c r="F302" s="3">
        <v>3</v>
      </c>
      <c r="G302" s="3">
        <v>5</v>
      </c>
      <c r="H302" s="3" t="str">
        <f t="shared" si="20"/>
        <v>VAN</v>
      </c>
      <c r="I302" s="3" t="s">
        <v>40</v>
      </c>
      <c r="J302" s="3">
        <v>4</v>
      </c>
      <c r="K302" s="3">
        <v>3</v>
      </c>
      <c r="L302" s="2" t="str">
        <f t="shared" si="21"/>
        <v>NYR</v>
      </c>
      <c r="M302" s="3" t="s">
        <v>40</v>
      </c>
      <c r="N302" s="3">
        <f>IF(ISBLANK(Table2[[#This Row],[ActualResult]]), 0, 1)</f>
        <v>1</v>
      </c>
      <c r="O302" s="3" t="str">
        <f>IF(ISBLANK(Table2[[#This Row],[ActualResult]]), "_", IF(Table2[[#This Row],[ActualWinner]]=Table2[[#This Row],[PredictedWinner]], "Y", "N"))</f>
        <v>N</v>
      </c>
      <c r="P302" s="3" t="str">
        <f>IF(Table2[[#This Row],[ActualAwayScore]]&gt;Table2[[#This Row],[PredictedAwayScore]], "N", IF(ISBLANK(Table2[[#This Row],[ActualResult]]), "_", IF(Table2[[#This Row],[ActualAwayScore]]=Table2[[#This Row],[PredictedAwayScore]], "Y", "N")))</f>
        <v>N</v>
      </c>
      <c r="Q302" s="3" t="str">
        <f>IF(Table2[[#This Row],[ActualHomeScore]]&gt;Table2[[#This Row],[PredictedHomeScore]],"N", IF(ISBLANK(Table2[[#This Row],[ActualResult]]), "_", IF(Table2[[#This Row],[ActualHomeScore]]=Table2[[#This Row],[PredictedHomeScore]], "Y", "N")))</f>
        <v>N</v>
      </c>
      <c r="R302" s="2">
        <v>1</v>
      </c>
      <c r="S302" s="2" t="str">
        <f t="shared" si="22"/>
        <v>VAN</v>
      </c>
      <c r="T302" s="2">
        <f>IF(INDEX(StatsRegularSeason20242025!$A$2:$C$33,MATCH(Table2[[#This Row],[AwayTeam]],StatsRegularSeason20242025!$A$2:$A$33,0),2)=INDEX(StatsRegularSeason20242025!$A$2:$C$33,MATCH(Table2[[#This Row],[HomeTeam]],StatsRegularSeason20242025!$A$2:$A$33,0),2),1,0)</f>
        <v>0</v>
      </c>
      <c r="U302" s="2">
        <f>IF(INDEX(StatsRegularSeason20242025!$A$2:$C$33,MATCH(Table2[[#This Row],[AwayTeam]],StatsRegularSeason20242025!$A$2:$A$33,0),3)=INDEX(StatsRegularSeason20242025!$A$2:$C$33,MATCH(Table2[[#This Row],[HomeTeam]],StatsRegularSeason20242025!$A$2:$A$33,0),3),1,0)</f>
        <v>0</v>
      </c>
      <c r="V302" s="2">
        <f>IF(Table2[[#This Row],[InterConf]]=1,IF(Table2[[#This Row],[InterDiv]]=0, 1, 0), 0)</f>
        <v>0</v>
      </c>
      <c r="W302" s="2">
        <f>IF(INDEX(StatsRegularSeason20242025!$A$2:$C$33,MATCH(Table2[[#This Row],[AwayTeam]],StatsRegularSeason20242025!$A$2:$A$33,0),2)&lt;&gt;INDEX(StatsRegularSeason20242025!$A$2:$C$33,MATCH(Table2[[#This Row],[HomeTeam]],StatsRegularSeason20242025!$A$2:$A$33,0),2),1,0)</f>
        <v>1</v>
      </c>
      <c r="X302" s="2"/>
      <c r="Y302" s="2"/>
      <c r="Z302" s="2">
        <f>IF(AND(Table2[[#This Row],[GameIsOver]]=1,Table2[[#This Row],[ActualHomeScore]]*Table2[[#This Row],[ActualAwayScore]]=0), 1,0)</f>
        <v>0</v>
      </c>
      <c r="AA302" s="2">
        <f>IF(Table2[[#This Row],[GameIsOver]]=0,0, IF(Table2[[#This Row],[ActualWinner]]=Table2[[#This Row],[AwayTeam]], 2, IF(OR(Table2[[#This Row],[ActualResult]]="OT", Table2[[#This Row],[ActualResult]]="SO"), 1, 0)))</f>
        <v>2</v>
      </c>
      <c r="AB302" s="2">
        <f>IF(Table2[[#This Row],[GameIsOver]]= 0, 0, IF(Table2[[#This Row],[ActualWinner]]=Table2[[#This Row],[HomeTeam]], 2, IF(OR(Table2[[#This Row],[ActualResult]]="OT", Table2[[#This Row],[ActualResult]]="SO"), 1, 0)))</f>
        <v>0</v>
      </c>
      <c r="AC302" s="33">
        <f>(($AR$11)*IF(Table2[[#This Row],[CorrectWinnerPrediction]]="Y", 1, 0))+(($AR$12)*IF(Table2[[#This Row],[CorrectAwayScorePrediction]]="Y", 1, 0))+(($AR$13)*IF(Table2[[#This Row],[CorrectHomeScorePrediction]]="Y", 1, 0))</f>
        <v>0</v>
      </c>
      <c r="AD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2" s="5" t="str">
        <f>IF(WEEKDAY(Table2[[#This Row],[GameDate]])=1,"SUN",IF(WEEKDAY(Table2[[#This Row],[GameDate]])=2,"MON",IF(WEEKDAY(Table2[[#This Row],[GameDate]])=3,"TUE",IF(WEEKDAY(Table2[[#This Row],[GameDate]])=4,"WED",IF(WEEKDAY(Table2[[#This Row],[GameDate]])=5,"THU",IF(WEEKDAY(Table2[[#This Row],[GameDate]])=6,"FRI", "SAT"))))))</f>
        <v>TUE</v>
      </c>
      <c r="AF302" s="2">
        <f>Table2[[#This Row],[ActualAwayScore]]-Table2[[#This Row],[PredictedAwayScore]]</f>
        <v>1</v>
      </c>
      <c r="AG302" s="2">
        <f>Table2[[#This Row],[ActualHomeScore]]-Table2[[#This Row],[PredictedHomeScore]]</f>
        <v>-2</v>
      </c>
      <c r="AH302" s="2">
        <f t="shared" si="23"/>
        <v>1</v>
      </c>
      <c r="AI302" s="2">
        <f t="shared" si="24"/>
        <v>1</v>
      </c>
    </row>
    <row r="303" spans="1:35" x14ac:dyDescent="0.25">
      <c r="A303" s="4">
        <v>45616</v>
      </c>
      <c r="B303" s="4">
        <v>45616</v>
      </c>
      <c r="C303" s="7" t="s">
        <v>413</v>
      </c>
      <c r="D303" s="2" t="s">
        <v>27</v>
      </c>
      <c r="E303" s="2" t="s">
        <v>18</v>
      </c>
      <c r="F303" s="2">
        <v>2</v>
      </c>
      <c r="G303" s="2">
        <v>3</v>
      </c>
      <c r="H303" s="2" t="str">
        <f t="shared" si="20"/>
        <v>TOR</v>
      </c>
      <c r="I303" s="2" t="s">
        <v>40</v>
      </c>
      <c r="J303" s="2">
        <v>0</v>
      </c>
      <c r="K303" s="2">
        <v>3</v>
      </c>
      <c r="L303" s="13" t="str">
        <f t="shared" si="21"/>
        <v>TOR</v>
      </c>
      <c r="M303" s="2" t="s">
        <v>40</v>
      </c>
      <c r="N303" s="2">
        <f>IF(ISBLANK(Table2[[#This Row],[ActualResult]]), 0, 1)</f>
        <v>1</v>
      </c>
      <c r="O303" s="2" t="str">
        <f>IF(ISBLANK(Table2[[#This Row],[ActualResult]]), "_", IF(Table2[[#This Row],[ActualWinner]]=Table2[[#This Row],[PredictedWinner]], "Y", "N"))</f>
        <v>Y</v>
      </c>
      <c r="P303" s="2" t="str">
        <f>IF(Table2[[#This Row],[ActualAwayScore]]&gt;Table2[[#This Row],[PredictedAwayScore]], "N", IF(ISBLANK(Table2[[#This Row],[ActualResult]]), "_", IF(Table2[[#This Row],[ActualAwayScore]]=Table2[[#This Row],[PredictedAwayScore]], "Y", "N")))</f>
        <v>N</v>
      </c>
      <c r="Q303" s="2" t="str">
        <f>IF(Table2[[#This Row],[ActualHomeScore]]&gt;Table2[[#This Row],[PredictedHomeScore]],"N", IF(ISBLANK(Table2[[#This Row],[ActualResult]]), "_", IF(Table2[[#This Row],[ActualHomeScore]]=Table2[[#This Row],[PredictedHomeScore]], "Y", "N")))</f>
        <v>Y</v>
      </c>
      <c r="R303" s="2">
        <v>1</v>
      </c>
      <c r="S303" s="2" t="str">
        <f t="shared" si="22"/>
        <v>VGK</v>
      </c>
      <c r="T303" s="2">
        <f>IF(INDEX(StatsRegularSeason20242025!$A$2:$C$33,MATCH(Table2[[#This Row],[AwayTeam]],StatsRegularSeason20242025!$A$2:$A$33,0),2)=INDEX(StatsRegularSeason20242025!$A$2:$C$33,MATCH(Table2[[#This Row],[HomeTeam]],StatsRegularSeason20242025!$A$2:$A$33,0),2),1,0)</f>
        <v>0</v>
      </c>
      <c r="U303" s="2">
        <f>IF(INDEX(StatsRegularSeason20242025!$A$2:$C$33,MATCH(Table2[[#This Row],[AwayTeam]],StatsRegularSeason20242025!$A$2:$A$33,0),3)=INDEX(StatsRegularSeason20242025!$A$2:$C$33,MATCH(Table2[[#This Row],[HomeTeam]],StatsRegularSeason20242025!$A$2:$A$33,0),3),1,0)</f>
        <v>0</v>
      </c>
      <c r="V303" s="2">
        <f>IF(Table2[[#This Row],[InterConf]]=1,IF(Table2[[#This Row],[InterDiv]]=0, 1, 0), 0)</f>
        <v>0</v>
      </c>
      <c r="W303" s="2">
        <f>IF(INDEX(StatsRegularSeason20242025!$A$2:$C$33,MATCH(Table2[[#This Row],[AwayTeam]],StatsRegularSeason20242025!$A$2:$A$33,0),2)&lt;&gt;INDEX(StatsRegularSeason20242025!$A$2:$C$33,MATCH(Table2[[#This Row],[HomeTeam]],StatsRegularSeason20242025!$A$2:$A$33,0),2),1,0)</f>
        <v>1</v>
      </c>
      <c r="X303" s="2"/>
      <c r="Y303" s="2"/>
      <c r="Z303" s="2">
        <f>IF(AND(Table2[[#This Row],[GameIsOver]]=1,Table2[[#This Row],[ActualHomeScore]]*Table2[[#This Row],[ActualAwayScore]]=0), 1,0)</f>
        <v>1</v>
      </c>
      <c r="AA303" s="2">
        <f>IF(Table2[[#This Row],[GameIsOver]]=0,0, IF(Table2[[#This Row],[ActualWinner]]=Table2[[#This Row],[AwayTeam]], 2, IF(OR(Table2[[#This Row],[ActualResult]]="OT", Table2[[#This Row],[ActualResult]]="SO"), 1, 0)))</f>
        <v>0</v>
      </c>
      <c r="AB303" s="2">
        <f>IF(Table2[[#This Row],[GameIsOver]]= 0, 0, IF(Table2[[#This Row],[ActualWinner]]=Table2[[#This Row],[HomeTeam]], 2, IF(OR(Table2[[#This Row],[ActualResult]]="OT", Table2[[#This Row],[ActualResult]]="SO"), 1, 0)))</f>
        <v>2</v>
      </c>
      <c r="AC303" s="33">
        <f>(($AR$11)*IF(Table2[[#This Row],[CorrectWinnerPrediction]]="Y", 1, 0))+(($AR$12)*IF(Table2[[#This Row],[CorrectAwayScorePrediction]]="Y", 1, 0))+(($AR$13)*IF(Table2[[#This Row],[CorrectHomeScorePrediction]]="Y", 1, 0))</f>
        <v>0.9</v>
      </c>
      <c r="AD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3" s="4" t="str">
        <f>IF(WEEKDAY(Table2[[#This Row],[GameDate]])=1,"SUN",IF(WEEKDAY(Table2[[#This Row],[GameDate]])=2,"MON",IF(WEEKDAY(Table2[[#This Row],[GameDate]])=3,"TUE",IF(WEEKDAY(Table2[[#This Row],[GameDate]])=4,"WED",IF(WEEKDAY(Table2[[#This Row],[GameDate]])=5,"THU",IF(WEEKDAY(Table2[[#This Row],[GameDate]])=6,"FRI", "SAT"))))))</f>
        <v>WED</v>
      </c>
      <c r="AF303" s="2">
        <f>Table2[[#This Row],[ActualAwayScore]]-Table2[[#This Row],[PredictedAwayScore]]</f>
        <v>-2</v>
      </c>
      <c r="AG303" s="2">
        <f>Table2[[#This Row],[ActualHomeScore]]-Table2[[#This Row],[PredictedHomeScore]]</f>
        <v>0</v>
      </c>
      <c r="AH303" s="2">
        <f t="shared" si="23"/>
        <v>-10</v>
      </c>
      <c r="AI303" s="2">
        <f t="shared" si="24"/>
        <v>-2</v>
      </c>
    </row>
    <row r="304" spans="1:35" x14ac:dyDescent="0.25">
      <c r="A304" s="4">
        <v>45616</v>
      </c>
      <c r="B304" s="4">
        <v>45616</v>
      </c>
      <c r="C304" s="7" t="s">
        <v>414</v>
      </c>
      <c r="D304" s="2" t="s">
        <v>44</v>
      </c>
      <c r="E304" s="2" t="s">
        <v>45</v>
      </c>
      <c r="F304" s="2">
        <v>5</v>
      </c>
      <c r="G304" s="2">
        <v>1</v>
      </c>
      <c r="H304" s="2" t="str">
        <f t="shared" si="20"/>
        <v>CAR</v>
      </c>
      <c r="I304" s="2" t="s">
        <v>40</v>
      </c>
      <c r="J304" s="2">
        <v>4</v>
      </c>
      <c r="K304" s="2">
        <v>1</v>
      </c>
      <c r="L304" s="2" t="str">
        <f t="shared" si="21"/>
        <v>CAR</v>
      </c>
      <c r="M304" s="2" t="s">
        <v>40</v>
      </c>
      <c r="N304" s="2">
        <f>IF(ISBLANK(Table2[[#This Row],[ActualResult]]), 0, 1)</f>
        <v>1</v>
      </c>
      <c r="O304" s="2" t="str">
        <f>IF(ISBLANK(Table2[[#This Row],[ActualResult]]), "_", IF(Table2[[#This Row],[ActualWinner]]=Table2[[#This Row],[PredictedWinner]], "Y", "N"))</f>
        <v>Y</v>
      </c>
      <c r="P304" s="2" t="str">
        <f>IF(Table2[[#This Row],[ActualAwayScore]]&gt;Table2[[#This Row],[PredictedAwayScore]], "N", IF(ISBLANK(Table2[[#This Row],[ActualResult]]), "_", IF(Table2[[#This Row],[ActualAwayScore]]=Table2[[#This Row],[PredictedAwayScore]], "Y", "N")))</f>
        <v>N</v>
      </c>
      <c r="Q304" s="2" t="str">
        <f>IF(Table2[[#This Row],[ActualHomeScore]]&gt;Table2[[#This Row],[PredictedHomeScore]],"N", IF(ISBLANK(Table2[[#This Row],[ActualResult]]), "_", IF(Table2[[#This Row],[ActualHomeScore]]=Table2[[#This Row],[PredictedHomeScore]], "Y", "N")))</f>
        <v>Y</v>
      </c>
      <c r="R304" s="2">
        <v>1</v>
      </c>
      <c r="S304" s="2" t="str">
        <f t="shared" si="22"/>
        <v>PHI</v>
      </c>
      <c r="T304" s="2">
        <f>IF(INDEX(StatsRegularSeason20242025!$A$2:$C$33,MATCH(Table2[[#This Row],[AwayTeam]],StatsRegularSeason20242025!$A$2:$A$33,0),2)=INDEX(StatsRegularSeason20242025!$A$2:$C$33,MATCH(Table2[[#This Row],[HomeTeam]],StatsRegularSeason20242025!$A$2:$A$33,0),2),1,0)</f>
        <v>1</v>
      </c>
      <c r="U304" s="2">
        <f>IF(INDEX(StatsRegularSeason20242025!$A$2:$C$33,MATCH(Table2[[#This Row],[AwayTeam]],StatsRegularSeason20242025!$A$2:$A$33,0),3)=INDEX(StatsRegularSeason20242025!$A$2:$C$33,MATCH(Table2[[#This Row],[HomeTeam]],StatsRegularSeason20242025!$A$2:$A$33,0),3),1,0)</f>
        <v>1</v>
      </c>
      <c r="V304" s="2">
        <f>IF(Table2[[#This Row],[InterConf]]=1,IF(Table2[[#This Row],[InterDiv]]=0, 1, 0), 0)</f>
        <v>0</v>
      </c>
      <c r="W304" s="2">
        <f>IF(INDEX(StatsRegularSeason20242025!$A$2:$C$33,MATCH(Table2[[#This Row],[AwayTeam]],StatsRegularSeason20242025!$A$2:$A$33,0),2)&lt;&gt;INDEX(StatsRegularSeason20242025!$A$2:$C$33,MATCH(Table2[[#This Row],[HomeTeam]],StatsRegularSeason20242025!$A$2:$A$33,0),2),1,0)</f>
        <v>0</v>
      </c>
      <c r="X304" s="2"/>
      <c r="Y304" s="2"/>
      <c r="Z304" s="2">
        <f>IF(AND(Table2[[#This Row],[GameIsOver]]=1,Table2[[#This Row],[ActualHomeScore]]*Table2[[#This Row],[ActualAwayScore]]=0), 1,0)</f>
        <v>0</v>
      </c>
      <c r="AA304" s="2">
        <f>IF(Table2[[#This Row],[GameIsOver]]=0,0, IF(Table2[[#This Row],[ActualWinner]]=Table2[[#This Row],[AwayTeam]], 2, IF(OR(Table2[[#This Row],[ActualResult]]="OT", Table2[[#This Row],[ActualResult]]="SO"), 1, 0)))</f>
        <v>2</v>
      </c>
      <c r="AB304" s="2">
        <f>IF(Table2[[#This Row],[GameIsOver]]= 0, 0, IF(Table2[[#This Row],[ActualWinner]]=Table2[[#This Row],[HomeTeam]], 2, IF(OR(Table2[[#This Row],[ActualResult]]="OT", Table2[[#This Row],[ActualResult]]="SO"), 1, 0)))</f>
        <v>0</v>
      </c>
      <c r="AC304" s="33">
        <f>(($AR$11)*IF(Table2[[#This Row],[CorrectWinnerPrediction]]="Y", 1, 0))+(($AR$12)*IF(Table2[[#This Row],[CorrectAwayScorePrediction]]="Y", 1, 0))+(($AR$13)*IF(Table2[[#This Row],[CorrectHomeScorePrediction]]="Y", 1, 0))</f>
        <v>0.9</v>
      </c>
      <c r="AD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0.9</v>
      </c>
      <c r="AE304" s="4" t="str">
        <f>IF(WEEKDAY(Table2[[#This Row],[GameDate]])=1,"SUN",IF(WEEKDAY(Table2[[#This Row],[GameDate]])=2,"MON",IF(WEEKDAY(Table2[[#This Row],[GameDate]])=3,"TUE",IF(WEEKDAY(Table2[[#This Row],[GameDate]])=4,"WED",IF(WEEKDAY(Table2[[#This Row],[GameDate]])=5,"THU",IF(WEEKDAY(Table2[[#This Row],[GameDate]])=6,"FRI", "SAT"))))))</f>
        <v>WED</v>
      </c>
      <c r="AF304" s="2">
        <f>Table2[[#This Row],[ActualAwayScore]]-Table2[[#This Row],[PredictedAwayScore]]</f>
        <v>-1</v>
      </c>
      <c r="AG304" s="2">
        <f>Table2[[#This Row],[ActualHomeScore]]-Table2[[#This Row],[PredictedHomeScore]]</f>
        <v>0</v>
      </c>
      <c r="AH304" s="2">
        <f t="shared" si="23"/>
        <v>-10</v>
      </c>
      <c r="AI304" s="2">
        <f t="shared" si="24"/>
        <v>-2</v>
      </c>
    </row>
    <row r="305" spans="1:35" x14ac:dyDescent="0.25">
      <c r="A305" s="4">
        <v>45616</v>
      </c>
      <c r="B305" s="4">
        <v>45616</v>
      </c>
      <c r="C305" s="7" t="s">
        <v>415</v>
      </c>
      <c r="D305" s="2" t="s">
        <v>38</v>
      </c>
      <c r="E305" s="2" t="s">
        <v>34</v>
      </c>
      <c r="F305" s="2">
        <v>2</v>
      </c>
      <c r="G305" s="2">
        <v>5</v>
      </c>
      <c r="H305" s="2" t="str">
        <f t="shared" si="20"/>
        <v>DAL</v>
      </c>
      <c r="I305" s="2" t="s">
        <v>40</v>
      </c>
      <c r="J305" s="2">
        <v>2</v>
      </c>
      <c r="K305" s="2">
        <v>5</v>
      </c>
      <c r="L305" s="2" t="str">
        <f t="shared" si="21"/>
        <v>DAL</v>
      </c>
      <c r="M305" s="2" t="s">
        <v>40</v>
      </c>
      <c r="N305" s="2">
        <f>IF(ISBLANK(Table2[[#This Row],[ActualResult]]), 0, 1)</f>
        <v>1</v>
      </c>
      <c r="O305" s="2" t="str">
        <f>IF(ISBLANK(Table2[[#This Row],[ActualResult]]), "_", IF(Table2[[#This Row],[ActualWinner]]=Table2[[#This Row],[PredictedWinner]], "Y", "N"))</f>
        <v>Y</v>
      </c>
      <c r="P305" s="2" t="str">
        <f>IF(Table2[[#This Row],[ActualAwayScore]]&gt;Table2[[#This Row],[PredictedAwayScore]], "N", IF(ISBLANK(Table2[[#This Row],[ActualResult]]), "_", IF(Table2[[#This Row],[ActualAwayScore]]=Table2[[#This Row],[PredictedAwayScore]], "Y", "N")))</f>
        <v>Y</v>
      </c>
      <c r="Q305" s="2" t="str">
        <f>IF(Table2[[#This Row],[ActualHomeScore]]&gt;Table2[[#This Row],[PredictedHomeScore]],"N", IF(ISBLANK(Table2[[#This Row],[ActualResult]]), "_", IF(Table2[[#This Row],[ActualHomeScore]]=Table2[[#This Row],[PredictedHomeScore]], "Y", "N")))</f>
        <v>Y</v>
      </c>
      <c r="R305" s="2">
        <v>1</v>
      </c>
      <c r="S305" s="2" t="str">
        <f t="shared" si="22"/>
        <v>SJS</v>
      </c>
      <c r="T305" s="2">
        <f>IF(INDEX(StatsRegularSeason20242025!$A$2:$C$33,MATCH(Table2[[#This Row],[AwayTeam]],StatsRegularSeason20242025!$A$2:$A$33,0),2)=INDEX(StatsRegularSeason20242025!$A$2:$C$33,MATCH(Table2[[#This Row],[HomeTeam]],StatsRegularSeason20242025!$A$2:$A$33,0),2),1,0)</f>
        <v>1</v>
      </c>
      <c r="U305" s="2">
        <f>IF(INDEX(StatsRegularSeason20242025!$A$2:$C$33,MATCH(Table2[[#This Row],[AwayTeam]],StatsRegularSeason20242025!$A$2:$A$33,0),3)=INDEX(StatsRegularSeason20242025!$A$2:$C$33,MATCH(Table2[[#This Row],[HomeTeam]],StatsRegularSeason20242025!$A$2:$A$33,0),3),1,0)</f>
        <v>0</v>
      </c>
      <c r="V305" s="2">
        <f>IF(Table2[[#This Row],[InterConf]]=1,IF(Table2[[#This Row],[InterDiv]]=0, 1, 0), 0)</f>
        <v>1</v>
      </c>
      <c r="W305" s="2">
        <f>IF(INDEX(StatsRegularSeason20242025!$A$2:$C$33,MATCH(Table2[[#This Row],[AwayTeam]],StatsRegularSeason20242025!$A$2:$A$33,0),2)&lt;&gt;INDEX(StatsRegularSeason20242025!$A$2:$C$33,MATCH(Table2[[#This Row],[HomeTeam]],StatsRegularSeason20242025!$A$2:$A$33,0),2),1,0)</f>
        <v>0</v>
      </c>
      <c r="X305" s="2"/>
      <c r="Y305" s="2"/>
      <c r="Z305" s="2">
        <f>IF(AND(Table2[[#This Row],[GameIsOver]]=1,Table2[[#This Row],[ActualHomeScore]]*Table2[[#This Row],[ActualAwayScore]]=0), 1,0)</f>
        <v>0</v>
      </c>
      <c r="AA305" s="2">
        <f>IF(Table2[[#This Row],[GameIsOver]]=0,0, IF(Table2[[#This Row],[ActualWinner]]=Table2[[#This Row],[AwayTeam]], 2, IF(OR(Table2[[#This Row],[ActualResult]]="OT", Table2[[#This Row],[ActualResult]]="SO"), 1, 0)))</f>
        <v>0</v>
      </c>
      <c r="AB305" s="2">
        <f>IF(Table2[[#This Row],[GameIsOver]]= 0, 0, IF(Table2[[#This Row],[ActualWinner]]=Table2[[#This Row],[HomeTeam]], 2, IF(OR(Table2[[#This Row],[ActualResult]]="OT", Table2[[#This Row],[ActualResult]]="SO"), 1, 0)))</f>
        <v>2</v>
      </c>
      <c r="AC305" s="33">
        <f>(($AR$11)*IF(Table2[[#This Row],[CorrectWinnerPrediction]]="Y", 1, 0))+(($AR$12)*IF(Table2[[#This Row],[CorrectAwayScorePrediction]]="Y", 1, 0))+(($AR$13)*IF(Table2[[#This Row],[CorrectHomeScorePrediction]]="Y", 1, 0))</f>
        <v>1</v>
      </c>
      <c r="AD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1</v>
      </c>
      <c r="AE305" s="4" t="str">
        <f>IF(WEEKDAY(Table2[[#This Row],[GameDate]])=1,"SUN",IF(WEEKDAY(Table2[[#This Row],[GameDate]])=2,"MON",IF(WEEKDAY(Table2[[#This Row],[GameDate]])=3,"TUE",IF(WEEKDAY(Table2[[#This Row],[GameDate]])=4,"WED",IF(WEEKDAY(Table2[[#This Row],[GameDate]])=5,"THU",IF(WEEKDAY(Table2[[#This Row],[GameDate]])=6,"FRI", "SAT"))))))</f>
        <v>WED</v>
      </c>
      <c r="AF305" s="2">
        <f>Table2[[#This Row],[ActualAwayScore]]-Table2[[#This Row],[PredictedAwayScore]]</f>
        <v>0</v>
      </c>
      <c r="AG305" s="2">
        <f>Table2[[#This Row],[ActualHomeScore]]-Table2[[#This Row],[PredictedHomeScore]]</f>
        <v>0</v>
      </c>
      <c r="AH305" s="2">
        <f t="shared" si="23"/>
        <v>-10</v>
      </c>
      <c r="AI305" s="2">
        <f t="shared" si="24"/>
        <v>-2</v>
      </c>
    </row>
    <row r="306" spans="1:35" x14ac:dyDescent="0.25">
      <c r="A306" s="4">
        <v>45616</v>
      </c>
      <c r="B306" s="4">
        <v>45616</v>
      </c>
      <c r="C306" s="7" t="s">
        <v>416</v>
      </c>
      <c r="D306" s="2" t="s">
        <v>35</v>
      </c>
      <c r="E306" s="2" t="s">
        <v>12</v>
      </c>
      <c r="F306" s="2">
        <v>4</v>
      </c>
      <c r="G306" s="2">
        <v>2</v>
      </c>
      <c r="H306" s="2" t="str">
        <f t="shared" si="20"/>
        <v>NSH</v>
      </c>
      <c r="I306" s="2" t="s">
        <v>40</v>
      </c>
      <c r="J306" s="2">
        <v>0</v>
      </c>
      <c r="K306" s="2">
        <v>3</v>
      </c>
      <c r="L306" s="2" t="str">
        <f t="shared" si="21"/>
        <v>SEA</v>
      </c>
      <c r="M306" s="2" t="s">
        <v>40</v>
      </c>
      <c r="N306" s="2">
        <f>IF(ISBLANK(Table2[[#This Row],[ActualResult]]), 0, 1)</f>
        <v>1</v>
      </c>
      <c r="O306" s="2" t="str">
        <f>IF(ISBLANK(Table2[[#This Row],[ActualResult]]), "_", IF(Table2[[#This Row],[ActualWinner]]=Table2[[#This Row],[PredictedWinner]], "Y", "N"))</f>
        <v>N</v>
      </c>
      <c r="P306" s="2" t="str">
        <f>IF(Table2[[#This Row],[ActualAwayScore]]&gt;Table2[[#This Row],[PredictedAwayScore]], "N", IF(ISBLANK(Table2[[#This Row],[ActualResult]]), "_", IF(Table2[[#This Row],[ActualAwayScore]]=Table2[[#This Row],[PredictedAwayScore]], "Y", "N")))</f>
        <v>N</v>
      </c>
      <c r="Q306" s="2" t="str">
        <f>IF(Table2[[#This Row],[ActualHomeScore]]&gt;Table2[[#This Row],[PredictedHomeScore]],"N", IF(ISBLANK(Table2[[#This Row],[ActualResult]]), "_", IF(Table2[[#This Row],[ActualHomeScore]]=Table2[[#This Row],[PredictedHomeScore]], "Y", "N")))</f>
        <v>N</v>
      </c>
      <c r="R306" s="2">
        <v>1</v>
      </c>
      <c r="S306" s="2" t="str">
        <f t="shared" si="22"/>
        <v>NSH</v>
      </c>
      <c r="T306" s="2">
        <f>IF(INDEX(StatsRegularSeason20242025!$A$2:$C$33,MATCH(Table2[[#This Row],[AwayTeam]],StatsRegularSeason20242025!$A$2:$A$33,0),2)=INDEX(StatsRegularSeason20242025!$A$2:$C$33,MATCH(Table2[[#This Row],[HomeTeam]],StatsRegularSeason20242025!$A$2:$A$33,0),2),1,0)</f>
        <v>1</v>
      </c>
      <c r="U306" s="2">
        <f>IF(INDEX(StatsRegularSeason20242025!$A$2:$C$33,MATCH(Table2[[#This Row],[AwayTeam]],StatsRegularSeason20242025!$A$2:$A$33,0),3)=INDEX(StatsRegularSeason20242025!$A$2:$C$33,MATCH(Table2[[#This Row],[HomeTeam]],StatsRegularSeason20242025!$A$2:$A$33,0),3),1,0)</f>
        <v>0</v>
      </c>
      <c r="V306" s="2">
        <f>IF(Table2[[#This Row],[InterConf]]=1,IF(Table2[[#This Row],[InterDiv]]=0, 1, 0), 0)</f>
        <v>1</v>
      </c>
      <c r="W306" s="2">
        <f>IF(INDEX(StatsRegularSeason20242025!$A$2:$C$33,MATCH(Table2[[#This Row],[AwayTeam]],StatsRegularSeason20242025!$A$2:$A$33,0),2)&lt;&gt;INDEX(StatsRegularSeason20242025!$A$2:$C$33,MATCH(Table2[[#This Row],[HomeTeam]],StatsRegularSeason20242025!$A$2:$A$33,0),2),1,0)</f>
        <v>0</v>
      </c>
      <c r="X306" s="2"/>
      <c r="Y306" s="2"/>
      <c r="Z306" s="2">
        <f>IF(AND(Table2[[#This Row],[GameIsOver]]=1,Table2[[#This Row],[ActualHomeScore]]*Table2[[#This Row],[ActualAwayScore]]=0), 1,0)</f>
        <v>1</v>
      </c>
      <c r="AA306" s="2">
        <f>IF(Table2[[#This Row],[GameIsOver]]=0,0, IF(Table2[[#This Row],[ActualWinner]]=Table2[[#This Row],[AwayTeam]], 2, IF(OR(Table2[[#This Row],[ActualResult]]="OT", Table2[[#This Row],[ActualResult]]="SO"), 1, 0)))</f>
        <v>0</v>
      </c>
      <c r="AB306" s="2">
        <f>IF(Table2[[#This Row],[GameIsOver]]= 0, 0, IF(Table2[[#This Row],[ActualWinner]]=Table2[[#This Row],[HomeTeam]], 2, IF(OR(Table2[[#This Row],[ActualResult]]="OT", Table2[[#This Row],[ActualResult]]="SO"), 1, 0)))</f>
        <v>2</v>
      </c>
      <c r="AC306" s="33">
        <f>(($AR$11)*IF(Table2[[#This Row],[CorrectWinnerPrediction]]="Y", 1, 0))+(($AR$12)*IF(Table2[[#This Row],[CorrectAwayScorePrediction]]="Y", 1, 0))+(($AR$13)*IF(Table2[[#This Row],[CorrectHomeScorePrediction]]="Y", 1, 0))</f>
        <v>0</v>
      </c>
      <c r="AD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6" s="4" t="str">
        <f>IF(WEEKDAY(Table2[[#This Row],[GameDate]])=1,"SUN",IF(WEEKDAY(Table2[[#This Row],[GameDate]])=2,"MON",IF(WEEKDAY(Table2[[#This Row],[GameDate]])=3,"TUE",IF(WEEKDAY(Table2[[#This Row],[GameDate]])=4,"WED",IF(WEEKDAY(Table2[[#This Row],[GameDate]])=5,"THU",IF(WEEKDAY(Table2[[#This Row],[GameDate]])=6,"FRI", "SAT"))))))</f>
        <v>WED</v>
      </c>
      <c r="AF306" s="2">
        <f>Table2[[#This Row],[ActualAwayScore]]-Table2[[#This Row],[PredictedAwayScore]]</f>
        <v>-4</v>
      </c>
      <c r="AG306" s="2">
        <f>Table2[[#This Row],[ActualHomeScore]]-Table2[[#This Row],[PredictedHomeScore]]</f>
        <v>1</v>
      </c>
      <c r="AH306" s="2">
        <f t="shared" si="23"/>
        <v>-10</v>
      </c>
      <c r="AI306" s="2">
        <f t="shared" si="24"/>
        <v>-2</v>
      </c>
    </row>
    <row r="307" spans="1:35" x14ac:dyDescent="0.25">
      <c r="A307" s="5">
        <v>45616</v>
      </c>
      <c r="B307" s="5">
        <v>45616</v>
      </c>
      <c r="C307" s="8" t="s">
        <v>417</v>
      </c>
      <c r="D307" s="3" t="s">
        <v>29</v>
      </c>
      <c r="E307" s="3" t="s">
        <v>28</v>
      </c>
      <c r="F307" s="3">
        <v>4</v>
      </c>
      <c r="G307" s="3">
        <v>3</v>
      </c>
      <c r="H307" s="3" t="str">
        <f t="shared" si="20"/>
        <v>BUF</v>
      </c>
      <c r="I307" s="3" t="s">
        <v>40</v>
      </c>
      <c r="J307" s="3">
        <v>1</v>
      </c>
      <c r="K307" s="3">
        <v>0</v>
      </c>
      <c r="L307" s="3" t="str">
        <f t="shared" si="21"/>
        <v>BUF</v>
      </c>
      <c r="M307" s="3" t="s">
        <v>40</v>
      </c>
      <c r="N307" s="3">
        <f>IF(ISBLANK(Table2[[#This Row],[ActualResult]]), 0, 1)</f>
        <v>1</v>
      </c>
      <c r="O307" s="3" t="str">
        <f>IF(ISBLANK(Table2[[#This Row],[ActualResult]]), "_", IF(Table2[[#This Row],[ActualWinner]]=Table2[[#This Row],[PredictedWinner]], "Y", "N"))</f>
        <v>Y</v>
      </c>
      <c r="P307" s="3" t="str">
        <f>IF(Table2[[#This Row],[ActualAwayScore]]&gt;Table2[[#This Row],[PredictedAwayScore]], "N", IF(ISBLANK(Table2[[#This Row],[ActualResult]]), "_", IF(Table2[[#This Row],[ActualAwayScore]]=Table2[[#This Row],[PredictedAwayScore]], "Y", "N")))</f>
        <v>N</v>
      </c>
      <c r="Q307" s="3" t="str">
        <f>IF(Table2[[#This Row],[ActualHomeScore]]&gt;Table2[[#This Row],[PredictedHomeScore]],"N", IF(ISBLANK(Table2[[#This Row],[ActualResult]]), "_", IF(Table2[[#This Row],[ActualHomeScore]]=Table2[[#This Row],[PredictedHomeScore]], "Y", "N")))</f>
        <v>N</v>
      </c>
      <c r="R307" s="2">
        <v>1</v>
      </c>
      <c r="S307" s="2" t="str">
        <f t="shared" si="22"/>
        <v>LAK</v>
      </c>
      <c r="T307" s="2">
        <f>IF(INDEX(StatsRegularSeason20242025!$A$2:$C$33,MATCH(Table2[[#This Row],[AwayTeam]],StatsRegularSeason20242025!$A$2:$A$33,0),2)=INDEX(StatsRegularSeason20242025!$A$2:$C$33,MATCH(Table2[[#This Row],[HomeTeam]],StatsRegularSeason20242025!$A$2:$A$33,0),2),1,0)</f>
        <v>0</v>
      </c>
      <c r="U307" s="2">
        <f>IF(INDEX(StatsRegularSeason20242025!$A$2:$C$33,MATCH(Table2[[#This Row],[AwayTeam]],StatsRegularSeason20242025!$A$2:$A$33,0),3)=INDEX(StatsRegularSeason20242025!$A$2:$C$33,MATCH(Table2[[#This Row],[HomeTeam]],StatsRegularSeason20242025!$A$2:$A$33,0),3),1,0)</f>
        <v>0</v>
      </c>
      <c r="V307" s="2">
        <f>IF(Table2[[#This Row],[InterConf]]=1,IF(Table2[[#This Row],[InterDiv]]=0, 1, 0), 0)</f>
        <v>0</v>
      </c>
      <c r="W307" s="2">
        <f>IF(INDEX(StatsRegularSeason20242025!$A$2:$C$33,MATCH(Table2[[#This Row],[AwayTeam]],StatsRegularSeason20242025!$A$2:$A$33,0),2)&lt;&gt;INDEX(StatsRegularSeason20242025!$A$2:$C$33,MATCH(Table2[[#This Row],[HomeTeam]],StatsRegularSeason20242025!$A$2:$A$33,0),2),1,0)</f>
        <v>1</v>
      </c>
      <c r="X307" s="2"/>
      <c r="Y307" s="2"/>
      <c r="Z307" s="2">
        <f>IF(AND(Table2[[#This Row],[GameIsOver]]=1,Table2[[#This Row],[ActualHomeScore]]*Table2[[#This Row],[ActualAwayScore]]=0), 1,0)</f>
        <v>1</v>
      </c>
      <c r="AA307" s="2">
        <f>IF(Table2[[#This Row],[GameIsOver]]=0,0, IF(Table2[[#This Row],[ActualWinner]]=Table2[[#This Row],[AwayTeam]], 2, IF(OR(Table2[[#This Row],[ActualResult]]="OT", Table2[[#This Row],[ActualResult]]="SO"), 1, 0)))</f>
        <v>2</v>
      </c>
      <c r="AB307" s="2">
        <f>IF(Table2[[#This Row],[GameIsOver]]= 0, 0, IF(Table2[[#This Row],[ActualWinner]]=Table2[[#This Row],[HomeTeam]], 2, IF(OR(Table2[[#This Row],[ActualResult]]="OT", Table2[[#This Row],[ActualResult]]="SO"), 1, 0)))</f>
        <v>0</v>
      </c>
      <c r="AC307" s="33">
        <f>(($AR$11)*IF(Table2[[#This Row],[CorrectWinnerPrediction]]="Y", 1, 0))+(($AR$12)*IF(Table2[[#This Row],[CorrectAwayScorePrediction]]="Y", 1, 0))+(($AR$13)*IF(Table2[[#This Row],[CorrectHomeScorePrediction]]="Y", 1, 0))</f>
        <v>0.8</v>
      </c>
      <c r="AD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0.8</v>
      </c>
      <c r="AE307" s="5" t="str">
        <f>IF(WEEKDAY(Table2[[#This Row],[GameDate]])=1,"SUN",IF(WEEKDAY(Table2[[#This Row],[GameDate]])=2,"MON",IF(WEEKDAY(Table2[[#This Row],[GameDate]])=3,"TUE",IF(WEEKDAY(Table2[[#This Row],[GameDate]])=4,"WED",IF(WEEKDAY(Table2[[#This Row],[GameDate]])=5,"THU",IF(WEEKDAY(Table2[[#This Row],[GameDate]])=6,"FRI", "SAT"))))))</f>
        <v>WED</v>
      </c>
      <c r="AF307" s="2">
        <f>Table2[[#This Row],[ActualAwayScore]]-Table2[[#This Row],[PredictedAwayScore]]</f>
        <v>-3</v>
      </c>
      <c r="AG307" s="2">
        <f>Table2[[#This Row],[ActualHomeScore]]-Table2[[#This Row],[PredictedHomeScore]]</f>
        <v>-3</v>
      </c>
      <c r="AH307" s="2">
        <f t="shared" si="23"/>
        <v>-10</v>
      </c>
      <c r="AI307" s="2">
        <f t="shared" si="24"/>
        <v>-2</v>
      </c>
    </row>
    <row r="308" spans="1:35" x14ac:dyDescent="0.25">
      <c r="A308" s="4">
        <v>45617</v>
      </c>
      <c r="B308" s="4">
        <v>45617</v>
      </c>
      <c r="C308" s="7" t="s">
        <v>418</v>
      </c>
      <c r="D308" s="2" t="s">
        <v>15</v>
      </c>
      <c r="E308" s="2" t="s">
        <v>16</v>
      </c>
      <c r="F308" s="2">
        <v>2</v>
      </c>
      <c r="G308" s="2">
        <v>4</v>
      </c>
      <c r="H308" s="2" t="str">
        <f t="shared" si="20"/>
        <v>BOS</v>
      </c>
      <c r="I308" s="2" t="s">
        <v>40</v>
      </c>
      <c r="J308" s="2"/>
      <c r="K308" s="2"/>
      <c r="L308" s="2" t="str">
        <f t="shared" si="21"/>
        <v>_</v>
      </c>
      <c r="M308" s="2"/>
      <c r="N308" s="2">
        <f>IF(ISBLANK(Table2[[#This Row],[ActualResult]]), 0, 1)</f>
        <v>0</v>
      </c>
      <c r="O308" s="2" t="str">
        <f>IF(ISBLANK(Table2[[#This Row],[ActualResult]]), "_", IF(Table2[[#This Row],[ActualWinner]]=Table2[[#This Row],[PredictedWinner]], "Y", "N"))</f>
        <v>_</v>
      </c>
      <c r="P308" s="2" t="str">
        <f>IF(Table2[[#This Row],[ActualAwayScore]]&gt;Table2[[#This Row],[PredictedAwayScore]], "N", IF(ISBLANK(Table2[[#This Row],[ActualResult]]), "_", IF(Table2[[#This Row],[ActualAwayScore]]=Table2[[#This Row],[PredictedAwayScore]], "Y", "N")))</f>
        <v>_</v>
      </c>
      <c r="Q308" s="2" t="str">
        <f>IF(Table2[[#This Row],[ActualHomeScore]]&gt;Table2[[#This Row],[PredictedHomeScore]],"N", IF(ISBLANK(Table2[[#This Row],[ActualResult]]), "_", IF(Table2[[#This Row],[ActualHomeScore]]=Table2[[#This Row],[PredictedHomeScore]], "Y", "N")))</f>
        <v>_</v>
      </c>
      <c r="R308" s="2"/>
      <c r="S308" s="2" t="str">
        <f t="shared" si="22"/>
        <v>_</v>
      </c>
      <c r="T308" s="2">
        <f>IF(INDEX(StatsRegularSeason20242025!$A$2:$C$33,MATCH(Table2[[#This Row],[AwayTeam]],StatsRegularSeason20242025!$A$2:$A$33,0),2)=INDEX(StatsRegularSeason20242025!$A$2:$C$33,MATCH(Table2[[#This Row],[HomeTeam]],StatsRegularSeason20242025!$A$2:$A$33,0),2),1,0)</f>
        <v>0</v>
      </c>
      <c r="U308" s="2">
        <f>IF(INDEX(StatsRegularSeason20242025!$A$2:$C$33,MATCH(Table2[[#This Row],[AwayTeam]],StatsRegularSeason20242025!$A$2:$A$33,0),3)=INDEX(StatsRegularSeason20242025!$A$2:$C$33,MATCH(Table2[[#This Row],[HomeTeam]],StatsRegularSeason20242025!$A$2:$A$33,0),3),1,0)</f>
        <v>0</v>
      </c>
      <c r="V308" s="2">
        <f>IF(Table2[[#This Row],[InterConf]]=1,IF(Table2[[#This Row],[InterDiv]]=0, 1, 0), 0)</f>
        <v>0</v>
      </c>
      <c r="W308" s="2">
        <f>IF(INDEX(StatsRegularSeason20242025!$A$2:$C$33,MATCH(Table2[[#This Row],[AwayTeam]],StatsRegularSeason20242025!$A$2:$A$33,0),2)&lt;&gt;INDEX(StatsRegularSeason20242025!$A$2:$C$33,MATCH(Table2[[#This Row],[HomeTeam]],StatsRegularSeason20242025!$A$2:$A$33,0),2),1,0)</f>
        <v>1</v>
      </c>
      <c r="X308" s="2"/>
      <c r="Y308" s="2"/>
      <c r="Z308" s="2">
        <f>IF(AND(Table2[[#This Row],[GameIsOver]]=1,Table2[[#This Row],[ActualHomeScore]]*Table2[[#This Row],[ActualAwayScore]]=0), 1,0)</f>
        <v>0</v>
      </c>
      <c r="AA308" s="2">
        <f>IF(Table2[[#This Row],[GameIsOver]]=0,0, IF(Table2[[#This Row],[ActualWinner]]=Table2[[#This Row],[AwayTeam]], 2, IF(OR(Table2[[#This Row],[ActualResult]]="OT", Table2[[#This Row],[ActualResult]]="SO"), 1, 0)))</f>
        <v>0</v>
      </c>
      <c r="AB308" s="2">
        <f>IF(Table2[[#This Row],[GameIsOver]]= 0, 0, IF(Table2[[#This Row],[ActualWinner]]=Table2[[#This Row],[HomeTeam]], 2, IF(OR(Table2[[#This Row],[ActualResult]]="OT", Table2[[#This Row],[ActualResult]]="SO"), 1, 0)))</f>
        <v>0</v>
      </c>
      <c r="AC308" s="33">
        <f>(($AR$11)*IF(Table2[[#This Row],[CorrectWinnerPrediction]]="Y", 1, 0))+(($AR$12)*IF(Table2[[#This Row],[CorrectAwayScorePrediction]]="Y", 1, 0))+(($AR$13)*IF(Table2[[#This Row],[CorrectHomeScorePrediction]]="Y", 1, 0))</f>
        <v>0</v>
      </c>
      <c r="AD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8" s="4" t="str">
        <f>IF(WEEKDAY(Table2[[#This Row],[GameDate]])=1,"SUN",IF(WEEKDAY(Table2[[#This Row],[GameDate]])=2,"MON",IF(WEEKDAY(Table2[[#This Row],[GameDate]])=3,"TUE",IF(WEEKDAY(Table2[[#This Row],[GameDate]])=4,"WED",IF(WEEKDAY(Table2[[#This Row],[GameDate]])=5,"THU",IF(WEEKDAY(Table2[[#This Row],[GameDate]])=6,"FRI", "SAT"))))))</f>
        <v>THU</v>
      </c>
      <c r="AF308" s="2">
        <f>Table2[[#This Row],[ActualAwayScore]]-Table2[[#This Row],[PredictedAwayScore]]</f>
        <v>-2</v>
      </c>
      <c r="AG308" s="2">
        <f>Table2[[#This Row],[ActualHomeScore]]-Table2[[#This Row],[PredictedHomeScore]]</f>
        <v>-4</v>
      </c>
      <c r="AH308" s="2">
        <f t="shared" si="23"/>
        <v>-29</v>
      </c>
      <c r="AI308" s="2">
        <f t="shared" si="24"/>
        <v>-31</v>
      </c>
    </row>
    <row r="309" spans="1:35" x14ac:dyDescent="0.25">
      <c r="A309" s="4">
        <v>45617</v>
      </c>
      <c r="B309" s="4">
        <v>45617</v>
      </c>
      <c r="C309" s="7" t="s">
        <v>419</v>
      </c>
      <c r="D309" s="2" t="s">
        <v>27</v>
      </c>
      <c r="E309" s="2" t="s">
        <v>30</v>
      </c>
      <c r="F309" s="2">
        <v>2</v>
      </c>
      <c r="G309" s="2">
        <v>3</v>
      </c>
      <c r="H309" s="2" t="str">
        <f t="shared" si="20"/>
        <v>OTT</v>
      </c>
      <c r="I309" s="2" t="s">
        <v>77</v>
      </c>
      <c r="J309" s="2"/>
      <c r="K309" s="2"/>
      <c r="L309" s="2" t="str">
        <f t="shared" si="21"/>
        <v>_</v>
      </c>
      <c r="M309" s="2"/>
      <c r="N309" s="2">
        <f>IF(ISBLANK(Table2[[#This Row],[ActualResult]]), 0, 1)</f>
        <v>0</v>
      </c>
      <c r="O309" s="2" t="str">
        <f>IF(ISBLANK(Table2[[#This Row],[ActualResult]]), "_", IF(Table2[[#This Row],[ActualWinner]]=Table2[[#This Row],[PredictedWinner]], "Y", "N"))</f>
        <v>_</v>
      </c>
      <c r="P309" s="2" t="str">
        <f>IF(Table2[[#This Row],[ActualAwayScore]]&gt;Table2[[#This Row],[PredictedAwayScore]], "N", IF(ISBLANK(Table2[[#This Row],[ActualResult]]), "_", IF(Table2[[#This Row],[ActualAwayScore]]=Table2[[#This Row],[PredictedAwayScore]], "Y", "N")))</f>
        <v>_</v>
      </c>
      <c r="Q309" s="2" t="str">
        <f>IF(Table2[[#This Row],[ActualHomeScore]]&gt;Table2[[#This Row],[PredictedHomeScore]],"N", IF(ISBLANK(Table2[[#This Row],[ActualResult]]), "_", IF(Table2[[#This Row],[ActualHomeScore]]=Table2[[#This Row],[PredictedHomeScore]], "Y", "N")))</f>
        <v>_</v>
      </c>
      <c r="R309" s="2"/>
      <c r="S309" s="2" t="str">
        <f t="shared" si="22"/>
        <v>_</v>
      </c>
      <c r="T309" s="2">
        <f>IF(INDEX(StatsRegularSeason20242025!$A$2:$C$33,MATCH(Table2[[#This Row],[AwayTeam]],StatsRegularSeason20242025!$A$2:$A$33,0),2)=INDEX(StatsRegularSeason20242025!$A$2:$C$33,MATCH(Table2[[#This Row],[HomeTeam]],StatsRegularSeason20242025!$A$2:$A$33,0),2),1,0)</f>
        <v>0</v>
      </c>
      <c r="U309" s="2">
        <f>IF(INDEX(StatsRegularSeason20242025!$A$2:$C$33,MATCH(Table2[[#This Row],[AwayTeam]],StatsRegularSeason20242025!$A$2:$A$33,0),3)=INDEX(StatsRegularSeason20242025!$A$2:$C$33,MATCH(Table2[[#This Row],[HomeTeam]],StatsRegularSeason20242025!$A$2:$A$33,0),3),1,0)</f>
        <v>0</v>
      </c>
      <c r="V309" s="2">
        <f>IF(Table2[[#This Row],[InterConf]]=1,IF(Table2[[#This Row],[InterDiv]]=0, 1, 0), 0)</f>
        <v>0</v>
      </c>
      <c r="W309" s="2">
        <f>IF(INDEX(StatsRegularSeason20242025!$A$2:$C$33,MATCH(Table2[[#This Row],[AwayTeam]],StatsRegularSeason20242025!$A$2:$A$33,0),2)&lt;&gt;INDEX(StatsRegularSeason20242025!$A$2:$C$33,MATCH(Table2[[#This Row],[HomeTeam]],StatsRegularSeason20242025!$A$2:$A$33,0),2),1,0)</f>
        <v>1</v>
      </c>
      <c r="X309" s="2"/>
      <c r="Y309" s="2"/>
      <c r="Z309" s="2">
        <f>IF(AND(Table2[[#This Row],[GameIsOver]]=1,Table2[[#This Row],[ActualHomeScore]]*Table2[[#This Row],[ActualAwayScore]]=0), 1,0)</f>
        <v>0</v>
      </c>
      <c r="AA309" s="2">
        <f>IF(Table2[[#This Row],[GameIsOver]]=0,0, IF(Table2[[#This Row],[ActualWinner]]=Table2[[#This Row],[AwayTeam]], 2, IF(OR(Table2[[#This Row],[ActualResult]]="OT", Table2[[#This Row],[ActualResult]]="SO"), 1, 0)))</f>
        <v>0</v>
      </c>
      <c r="AB309" s="2">
        <f>IF(Table2[[#This Row],[GameIsOver]]= 0, 0, IF(Table2[[#This Row],[ActualWinner]]=Table2[[#This Row],[HomeTeam]], 2, IF(OR(Table2[[#This Row],[ActualResult]]="OT", Table2[[#This Row],[ActualResult]]="SO"), 1, 0)))</f>
        <v>0</v>
      </c>
      <c r="AC309" s="33">
        <f>(($AR$11)*IF(Table2[[#This Row],[CorrectWinnerPrediction]]="Y", 1, 0))+(($AR$12)*IF(Table2[[#This Row],[CorrectAwayScorePrediction]]="Y", 1, 0))+(($AR$13)*IF(Table2[[#This Row],[CorrectHomeScorePrediction]]="Y", 1, 0))</f>
        <v>0</v>
      </c>
      <c r="AD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09" s="4" t="str">
        <f>IF(WEEKDAY(Table2[[#This Row],[GameDate]])=1,"SUN",IF(WEEKDAY(Table2[[#This Row],[GameDate]])=2,"MON",IF(WEEKDAY(Table2[[#This Row],[GameDate]])=3,"TUE",IF(WEEKDAY(Table2[[#This Row],[GameDate]])=4,"WED",IF(WEEKDAY(Table2[[#This Row],[GameDate]])=5,"THU",IF(WEEKDAY(Table2[[#This Row],[GameDate]])=6,"FRI", "SAT"))))))</f>
        <v>THU</v>
      </c>
      <c r="AF309" s="2">
        <f>Table2[[#This Row],[ActualAwayScore]]-Table2[[#This Row],[PredictedAwayScore]]</f>
        <v>-2</v>
      </c>
      <c r="AG309" s="2">
        <f>Table2[[#This Row],[ActualHomeScore]]-Table2[[#This Row],[PredictedHomeScore]]</f>
        <v>-3</v>
      </c>
      <c r="AH309" s="2">
        <f t="shared" si="23"/>
        <v>-29</v>
      </c>
      <c r="AI309" s="2">
        <f t="shared" si="24"/>
        <v>-31</v>
      </c>
    </row>
    <row r="310" spans="1:35" x14ac:dyDescent="0.25">
      <c r="A310" s="4">
        <v>45617</v>
      </c>
      <c r="B310" s="4">
        <v>45617</v>
      </c>
      <c r="C310" s="7" t="s">
        <v>420</v>
      </c>
      <c r="D310" s="2" t="s">
        <v>33</v>
      </c>
      <c r="E310" s="2" t="s">
        <v>31</v>
      </c>
      <c r="F310" s="2">
        <v>2</v>
      </c>
      <c r="G310" s="2">
        <v>1</v>
      </c>
      <c r="H310" s="2" t="str">
        <f t="shared" si="20"/>
        <v>NYI</v>
      </c>
      <c r="I310" s="2" t="s">
        <v>40</v>
      </c>
      <c r="J310" s="2"/>
      <c r="K310" s="2"/>
      <c r="L310" s="2" t="str">
        <f t="shared" si="21"/>
        <v>_</v>
      </c>
      <c r="M310" s="2"/>
      <c r="N310" s="2">
        <f>IF(ISBLANK(Table2[[#This Row],[ActualResult]]), 0, 1)</f>
        <v>0</v>
      </c>
      <c r="O310" s="2" t="str">
        <f>IF(ISBLANK(Table2[[#This Row],[ActualResult]]), "_", IF(Table2[[#This Row],[ActualWinner]]=Table2[[#This Row],[PredictedWinner]], "Y", "N"))</f>
        <v>_</v>
      </c>
      <c r="P310" s="2" t="str">
        <f>IF(Table2[[#This Row],[ActualAwayScore]]&gt;Table2[[#This Row],[PredictedAwayScore]], "N", IF(ISBLANK(Table2[[#This Row],[ActualResult]]), "_", IF(Table2[[#This Row],[ActualAwayScore]]=Table2[[#This Row],[PredictedAwayScore]], "Y", "N")))</f>
        <v>_</v>
      </c>
      <c r="Q310" s="2" t="str">
        <f>IF(Table2[[#This Row],[ActualHomeScore]]&gt;Table2[[#This Row],[PredictedHomeScore]],"N", IF(ISBLANK(Table2[[#This Row],[ActualResult]]), "_", IF(Table2[[#This Row],[ActualHomeScore]]=Table2[[#This Row],[PredictedHomeScore]], "Y", "N")))</f>
        <v>_</v>
      </c>
      <c r="R310" s="2"/>
      <c r="S310" s="2" t="str">
        <f t="shared" si="22"/>
        <v>_</v>
      </c>
      <c r="T310" s="2">
        <f>IF(INDEX(StatsRegularSeason20242025!$A$2:$C$33,MATCH(Table2[[#This Row],[AwayTeam]],StatsRegularSeason20242025!$A$2:$A$33,0),2)=INDEX(StatsRegularSeason20242025!$A$2:$C$33,MATCH(Table2[[#This Row],[HomeTeam]],StatsRegularSeason20242025!$A$2:$A$33,0),2),1,0)</f>
        <v>1</v>
      </c>
      <c r="U310" s="2">
        <f>IF(INDEX(StatsRegularSeason20242025!$A$2:$C$33,MATCH(Table2[[#This Row],[AwayTeam]],StatsRegularSeason20242025!$A$2:$A$33,0),3)=INDEX(StatsRegularSeason20242025!$A$2:$C$33,MATCH(Table2[[#This Row],[HomeTeam]],StatsRegularSeason20242025!$A$2:$A$33,0),3),1,0)</f>
        <v>0</v>
      </c>
      <c r="V310" s="2">
        <f>IF(Table2[[#This Row],[InterConf]]=1,IF(Table2[[#This Row],[InterDiv]]=0, 1, 0), 0)</f>
        <v>1</v>
      </c>
      <c r="W310" s="2">
        <f>IF(INDEX(StatsRegularSeason20242025!$A$2:$C$33,MATCH(Table2[[#This Row],[AwayTeam]],StatsRegularSeason20242025!$A$2:$A$33,0),2)&lt;&gt;INDEX(StatsRegularSeason20242025!$A$2:$C$33,MATCH(Table2[[#This Row],[HomeTeam]],StatsRegularSeason20242025!$A$2:$A$33,0),2),1,0)</f>
        <v>0</v>
      </c>
      <c r="X310" s="2"/>
      <c r="Y310" s="2"/>
      <c r="Z310" s="2">
        <f>IF(AND(Table2[[#This Row],[GameIsOver]]=1,Table2[[#This Row],[ActualHomeScore]]*Table2[[#This Row],[ActualAwayScore]]=0), 1,0)</f>
        <v>0</v>
      </c>
      <c r="AA310" s="2">
        <f>IF(Table2[[#This Row],[GameIsOver]]=0,0, IF(Table2[[#This Row],[ActualWinner]]=Table2[[#This Row],[AwayTeam]], 2, IF(OR(Table2[[#This Row],[ActualResult]]="OT", Table2[[#This Row],[ActualResult]]="SO"), 1, 0)))</f>
        <v>0</v>
      </c>
      <c r="AB310" s="2">
        <f>IF(Table2[[#This Row],[GameIsOver]]= 0, 0, IF(Table2[[#This Row],[ActualWinner]]=Table2[[#This Row],[HomeTeam]], 2, IF(OR(Table2[[#This Row],[ActualResult]]="OT", Table2[[#This Row],[ActualResult]]="SO"), 1, 0)))</f>
        <v>0</v>
      </c>
      <c r="AC310" s="33">
        <f>(($AR$11)*IF(Table2[[#This Row],[CorrectWinnerPrediction]]="Y", 1, 0))+(($AR$12)*IF(Table2[[#This Row],[CorrectAwayScorePrediction]]="Y", 1, 0))+(($AR$13)*IF(Table2[[#This Row],[CorrectHomeScorePrediction]]="Y", 1, 0))</f>
        <v>0</v>
      </c>
      <c r="AD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0" s="4" t="str">
        <f>IF(WEEKDAY(Table2[[#This Row],[GameDate]])=1,"SUN",IF(WEEKDAY(Table2[[#This Row],[GameDate]])=2,"MON",IF(WEEKDAY(Table2[[#This Row],[GameDate]])=3,"TUE",IF(WEEKDAY(Table2[[#This Row],[GameDate]])=4,"WED",IF(WEEKDAY(Table2[[#This Row],[GameDate]])=5,"THU",IF(WEEKDAY(Table2[[#This Row],[GameDate]])=6,"FRI", "SAT"))))))</f>
        <v>THU</v>
      </c>
      <c r="AF310" s="2">
        <f>Table2[[#This Row],[ActualAwayScore]]-Table2[[#This Row],[PredictedAwayScore]]</f>
        <v>-2</v>
      </c>
      <c r="AG310" s="2">
        <f>Table2[[#This Row],[ActualHomeScore]]-Table2[[#This Row],[PredictedHomeScore]]</f>
        <v>-1</v>
      </c>
      <c r="AH310" s="2">
        <f t="shared" si="23"/>
        <v>-29</v>
      </c>
      <c r="AI310" s="2">
        <f t="shared" si="24"/>
        <v>-31</v>
      </c>
    </row>
    <row r="311" spans="1:35" x14ac:dyDescent="0.25">
      <c r="A311" s="4">
        <v>45617</v>
      </c>
      <c r="B311" s="4">
        <v>45617</v>
      </c>
      <c r="C311" s="7" t="s">
        <v>421</v>
      </c>
      <c r="D311" s="2" t="s">
        <v>44</v>
      </c>
      <c r="E311" s="2" t="s">
        <v>32</v>
      </c>
      <c r="F311" s="2">
        <v>2</v>
      </c>
      <c r="G311" s="2">
        <v>5</v>
      </c>
      <c r="H311" s="2" t="str">
        <f t="shared" si="20"/>
        <v>NJD</v>
      </c>
      <c r="I311" s="2" t="s">
        <v>40</v>
      </c>
      <c r="J311" s="2"/>
      <c r="K311" s="2"/>
      <c r="L311" s="2" t="str">
        <f t="shared" si="21"/>
        <v>_</v>
      </c>
      <c r="M311" s="2"/>
      <c r="N311" s="2">
        <f>IF(ISBLANK(Table2[[#This Row],[ActualResult]]), 0, 1)</f>
        <v>0</v>
      </c>
      <c r="O311" s="2" t="str">
        <f>IF(ISBLANK(Table2[[#This Row],[ActualResult]]), "_", IF(Table2[[#This Row],[ActualWinner]]=Table2[[#This Row],[PredictedWinner]], "Y", "N"))</f>
        <v>_</v>
      </c>
      <c r="P311" s="2" t="str">
        <f>IF(Table2[[#This Row],[ActualAwayScore]]&gt;Table2[[#This Row],[PredictedAwayScore]], "N", IF(ISBLANK(Table2[[#This Row],[ActualResult]]), "_", IF(Table2[[#This Row],[ActualAwayScore]]=Table2[[#This Row],[PredictedAwayScore]], "Y", "N")))</f>
        <v>_</v>
      </c>
      <c r="Q311" s="2" t="str">
        <f>IF(Table2[[#This Row],[ActualHomeScore]]&gt;Table2[[#This Row],[PredictedHomeScore]],"N", IF(ISBLANK(Table2[[#This Row],[ActualResult]]), "_", IF(Table2[[#This Row],[ActualHomeScore]]=Table2[[#This Row],[PredictedHomeScore]], "Y", "N")))</f>
        <v>_</v>
      </c>
      <c r="R311" s="2"/>
      <c r="S311" s="2" t="str">
        <f t="shared" si="22"/>
        <v>_</v>
      </c>
      <c r="T311" s="2">
        <f>IF(INDEX(StatsRegularSeason20242025!$A$2:$C$33,MATCH(Table2[[#This Row],[AwayTeam]],StatsRegularSeason20242025!$A$2:$A$33,0),2)=INDEX(StatsRegularSeason20242025!$A$2:$C$33,MATCH(Table2[[#This Row],[HomeTeam]],StatsRegularSeason20242025!$A$2:$A$33,0),2),1,0)</f>
        <v>1</v>
      </c>
      <c r="U311" s="2">
        <f>IF(INDEX(StatsRegularSeason20242025!$A$2:$C$33,MATCH(Table2[[#This Row],[AwayTeam]],StatsRegularSeason20242025!$A$2:$A$33,0),3)=INDEX(StatsRegularSeason20242025!$A$2:$C$33,MATCH(Table2[[#This Row],[HomeTeam]],StatsRegularSeason20242025!$A$2:$A$33,0),3),1,0)</f>
        <v>1</v>
      </c>
      <c r="V311" s="2">
        <f>IF(Table2[[#This Row],[InterConf]]=1,IF(Table2[[#This Row],[InterDiv]]=0, 1, 0), 0)</f>
        <v>0</v>
      </c>
      <c r="W311" s="2">
        <f>IF(INDEX(StatsRegularSeason20242025!$A$2:$C$33,MATCH(Table2[[#This Row],[AwayTeam]],StatsRegularSeason20242025!$A$2:$A$33,0),2)&lt;&gt;INDEX(StatsRegularSeason20242025!$A$2:$C$33,MATCH(Table2[[#This Row],[HomeTeam]],StatsRegularSeason20242025!$A$2:$A$33,0),2),1,0)</f>
        <v>0</v>
      </c>
      <c r="X311" s="2"/>
      <c r="Y311" s="2"/>
      <c r="Z311" s="2">
        <f>IF(AND(Table2[[#This Row],[GameIsOver]]=1,Table2[[#This Row],[ActualHomeScore]]*Table2[[#This Row],[ActualAwayScore]]=0), 1,0)</f>
        <v>0</v>
      </c>
      <c r="AA311" s="2">
        <f>IF(Table2[[#This Row],[GameIsOver]]=0,0, IF(Table2[[#This Row],[ActualWinner]]=Table2[[#This Row],[AwayTeam]], 2, IF(OR(Table2[[#This Row],[ActualResult]]="OT", Table2[[#This Row],[ActualResult]]="SO"), 1, 0)))</f>
        <v>0</v>
      </c>
      <c r="AB311" s="2">
        <f>IF(Table2[[#This Row],[GameIsOver]]= 0, 0, IF(Table2[[#This Row],[ActualWinner]]=Table2[[#This Row],[HomeTeam]], 2, IF(OR(Table2[[#This Row],[ActualResult]]="OT", Table2[[#This Row],[ActualResult]]="SO"), 1, 0)))</f>
        <v>0</v>
      </c>
      <c r="AC311" s="33">
        <f>(($AR$11)*IF(Table2[[#This Row],[CorrectWinnerPrediction]]="Y", 1, 0))+(($AR$12)*IF(Table2[[#This Row],[CorrectAwayScorePrediction]]="Y", 1, 0))+(($AR$13)*IF(Table2[[#This Row],[CorrectHomeScorePrediction]]="Y", 1, 0))</f>
        <v>0</v>
      </c>
      <c r="AD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1" s="4" t="str">
        <f>IF(WEEKDAY(Table2[[#This Row],[GameDate]])=1,"SUN",IF(WEEKDAY(Table2[[#This Row],[GameDate]])=2,"MON",IF(WEEKDAY(Table2[[#This Row],[GameDate]])=3,"TUE",IF(WEEKDAY(Table2[[#This Row],[GameDate]])=4,"WED",IF(WEEKDAY(Table2[[#This Row],[GameDate]])=5,"THU",IF(WEEKDAY(Table2[[#This Row],[GameDate]])=6,"FRI", "SAT"))))))</f>
        <v>THU</v>
      </c>
      <c r="AF311" s="2">
        <f>Table2[[#This Row],[ActualAwayScore]]-Table2[[#This Row],[PredictedAwayScore]]</f>
        <v>-2</v>
      </c>
      <c r="AG311" s="2">
        <f>Table2[[#This Row],[ActualHomeScore]]-Table2[[#This Row],[PredictedHomeScore]]</f>
        <v>-5</v>
      </c>
      <c r="AH311" s="2">
        <f t="shared" si="23"/>
        <v>-29</v>
      </c>
      <c r="AI311" s="2">
        <f t="shared" si="24"/>
        <v>-31</v>
      </c>
    </row>
    <row r="312" spans="1:35" x14ac:dyDescent="0.25">
      <c r="A312" s="4">
        <v>45617</v>
      </c>
      <c r="B312" s="4">
        <v>45617</v>
      </c>
      <c r="C312" s="7" t="s">
        <v>422</v>
      </c>
      <c r="D312" s="2" t="s">
        <v>26</v>
      </c>
      <c r="E312" s="2" t="s">
        <v>46</v>
      </c>
      <c r="F312" s="2">
        <v>3</v>
      </c>
      <c r="G312" s="2">
        <v>4</v>
      </c>
      <c r="H312" s="2" t="str">
        <f t="shared" si="20"/>
        <v>WSH</v>
      </c>
      <c r="I312" s="2" t="s">
        <v>77</v>
      </c>
      <c r="J312" s="2"/>
      <c r="K312" s="2"/>
      <c r="L312" s="2" t="str">
        <f t="shared" si="21"/>
        <v>_</v>
      </c>
      <c r="M312" s="2"/>
      <c r="N312" s="2">
        <f>IF(ISBLANK(Table2[[#This Row],[ActualResult]]), 0, 1)</f>
        <v>0</v>
      </c>
      <c r="O312" s="2" t="str">
        <f>IF(ISBLANK(Table2[[#This Row],[ActualResult]]), "_", IF(Table2[[#This Row],[ActualWinner]]=Table2[[#This Row],[PredictedWinner]], "Y", "N"))</f>
        <v>_</v>
      </c>
      <c r="P312" s="2" t="str">
        <f>IF(Table2[[#This Row],[ActualAwayScore]]&gt;Table2[[#This Row],[PredictedAwayScore]], "N", IF(ISBLANK(Table2[[#This Row],[ActualResult]]), "_", IF(Table2[[#This Row],[ActualAwayScore]]=Table2[[#This Row],[PredictedAwayScore]], "Y", "N")))</f>
        <v>_</v>
      </c>
      <c r="Q312" s="2" t="str">
        <f>IF(Table2[[#This Row],[ActualHomeScore]]&gt;Table2[[#This Row],[PredictedHomeScore]],"N", IF(ISBLANK(Table2[[#This Row],[ActualResult]]), "_", IF(Table2[[#This Row],[ActualHomeScore]]=Table2[[#This Row],[PredictedHomeScore]], "Y", "N")))</f>
        <v>_</v>
      </c>
      <c r="R312" s="2"/>
      <c r="S312" s="2" t="str">
        <f t="shared" si="22"/>
        <v>_</v>
      </c>
      <c r="T312" s="2">
        <f>IF(INDEX(StatsRegularSeason20242025!$A$2:$C$33,MATCH(Table2[[#This Row],[AwayTeam]],StatsRegularSeason20242025!$A$2:$A$33,0),2)=INDEX(StatsRegularSeason20242025!$A$2:$C$33,MATCH(Table2[[#This Row],[HomeTeam]],StatsRegularSeason20242025!$A$2:$A$33,0),2),1,0)</f>
        <v>0</v>
      </c>
      <c r="U312" s="2">
        <f>IF(INDEX(StatsRegularSeason20242025!$A$2:$C$33,MATCH(Table2[[#This Row],[AwayTeam]],StatsRegularSeason20242025!$A$2:$A$33,0),3)=INDEX(StatsRegularSeason20242025!$A$2:$C$33,MATCH(Table2[[#This Row],[HomeTeam]],StatsRegularSeason20242025!$A$2:$A$33,0),3),1,0)</f>
        <v>0</v>
      </c>
      <c r="V312" s="2">
        <f>IF(Table2[[#This Row],[InterConf]]=1,IF(Table2[[#This Row],[InterDiv]]=0, 1, 0), 0)</f>
        <v>0</v>
      </c>
      <c r="W312" s="2">
        <f>IF(INDEX(StatsRegularSeason20242025!$A$2:$C$33,MATCH(Table2[[#This Row],[AwayTeam]],StatsRegularSeason20242025!$A$2:$A$33,0),2)&lt;&gt;INDEX(StatsRegularSeason20242025!$A$2:$C$33,MATCH(Table2[[#This Row],[HomeTeam]],StatsRegularSeason20242025!$A$2:$A$33,0),2),1,0)</f>
        <v>1</v>
      </c>
      <c r="X312" s="2"/>
      <c r="Y312" s="2"/>
      <c r="Z312" s="2">
        <f>IF(AND(Table2[[#This Row],[GameIsOver]]=1,Table2[[#This Row],[ActualHomeScore]]*Table2[[#This Row],[ActualAwayScore]]=0), 1,0)</f>
        <v>0</v>
      </c>
      <c r="AA312" s="2">
        <f>IF(Table2[[#This Row],[GameIsOver]]=0,0, IF(Table2[[#This Row],[ActualWinner]]=Table2[[#This Row],[AwayTeam]], 2, IF(OR(Table2[[#This Row],[ActualResult]]="OT", Table2[[#This Row],[ActualResult]]="SO"), 1, 0)))</f>
        <v>0</v>
      </c>
      <c r="AB312" s="2">
        <f>IF(Table2[[#This Row],[GameIsOver]]= 0, 0, IF(Table2[[#This Row],[ActualWinner]]=Table2[[#This Row],[HomeTeam]], 2, IF(OR(Table2[[#This Row],[ActualResult]]="OT", Table2[[#This Row],[ActualResult]]="SO"), 1, 0)))</f>
        <v>0</v>
      </c>
      <c r="AC312" s="33">
        <f>(($AR$11)*IF(Table2[[#This Row],[CorrectWinnerPrediction]]="Y", 1, 0))+(($AR$12)*IF(Table2[[#This Row],[CorrectAwayScorePrediction]]="Y", 1, 0))+(($AR$13)*IF(Table2[[#This Row],[CorrectHomeScorePrediction]]="Y", 1, 0))</f>
        <v>0</v>
      </c>
      <c r="AD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2" s="4" t="str">
        <f>IF(WEEKDAY(Table2[[#This Row],[GameDate]])=1,"SUN",IF(WEEKDAY(Table2[[#This Row],[GameDate]])=2,"MON",IF(WEEKDAY(Table2[[#This Row],[GameDate]])=3,"TUE",IF(WEEKDAY(Table2[[#This Row],[GameDate]])=4,"WED",IF(WEEKDAY(Table2[[#This Row],[GameDate]])=5,"THU",IF(WEEKDAY(Table2[[#This Row],[GameDate]])=6,"FRI", "SAT"))))))</f>
        <v>THU</v>
      </c>
      <c r="AF312" s="2">
        <f>Table2[[#This Row],[ActualAwayScore]]-Table2[[#This Row],[PredictedAwayScore]]</f>
        <v>-3</v>
      </c>
      <c r="AG312" s="2">
        <f>Table2[[#This Row],[ActualHomeScore]]-Table2[[#This Row],[PredictedHomeScore]]</f>
        <v>-4</v>
      </c>
      <c r="AH312" s="2">
        <f t="shared" si="23"/>
        <v>-29</v>
      </c>
      <c r="AI312" s="2">
        <f t="shared" si="24"/>
        <v>-31</v>
      </c>
    </row>
    <row r="313" spans="1:35" x14ac:dyDescent="0.25">
      <c r="A313" s="4">
        <v>45617</v>
      </c>
      <c r="B313" s="4">
        <v>45617</v>
      </c>
      <c r="C313" s="7" t="s">
        <v>423</v>
      </c>
      <c r="D313" s="2" t="s">
        <v>43</v>
      </c>
      <c r="E313" s="2" t="s">
        <v>36</v>
      </c>
      <c r="F313" s="2">
        <v>4</v>
      </c>
      <c r="G313" s="2">
        <v>2</v>
      </c>
      <c r="H313" s="2" t="str">
        <f t="shared" si="20"/>
        <v>TBL</v>
      </c>
      <c r="I313" s="2" t="s">
        <v>40</v>
      </c>
      <c r="J313" s="2"/>
      <c r="K313" s="2"/>
      <c r="L313" s="2" t="str">
        <f t="shared" si="21"/>
        <v>_</v>
      </c>
      <c r="M313" s="2"/>
      <c r="N313" s="2">
        <f>IF(ISBLANK(Table2[[#This Row],[ActualResult]]), 0, 1)</f>
        <v>0</v>
      </c>
      <c r="O313" s="2" t="str">
        <f>IF(ISBLANK(Table2[[#This Row],[ActualResult]]), "_", IF(Table2[[#This Row],[ActualWinner]]=Table2[[#This Row],[PredictedWinner]], "Y", "N"))</f>
        <v>_</v>
      </c>
      <c r="P313" s="2" t="str">
        <f>IF(Table2[[#This Row],[ActualAwayScore]]&gt;Table2[[#This Row],[PredictedAwayScore]], "N", IF(ISBLANK(Table2[[#This Row],[ActualResult]]), "_", IF(Table2[[#This Row],[ActualAwayScore]]=Table2[[#This Row],[PredictedAwayScore]], "Y", "N")))</f>
        <v>_</v>
      </c>
      <c r="Q313" s="2" t="str">
        <f>IF(Table2[[#This Row],[ActualHomeScore]]&gt;Table2[[#This Row],[PredictedHomeScore]],"N", IF(ISBLANK(Table2[[#This Row],[ActualResult]]), "_", IF(Table2[[#This Row],[ActualHomeScore]]=Table2[[#This Row],[PredictedHomeScore]], "Y", "N")))</f>
        <v>_</v>
      </c>
      <c r="R313" s="2"/>
      <c r="S313" s="2" t="str">
        <f t="shared" si="22"/>
        <v>_</v>
      </c>
      <c r="T313" s="2">
        <f>IF(INDEX(StatsRegularSeason20242025!$A$2:$C$33,MATCH(Table2[[#This Row],[AwayTeam]],StatsRegularSeason20242025!$A$2:$A$33,0),2)=INDEX(StatsRegularSeason20242025!$A$2:$C$33,MATCH(Table2[[#This Row],[HomeTeam]],StatsRegularSeason20242025!$A$2:$A$33,0),2),1,0)</f>
        <v>1</v>
      </c>
      <c r="U313" s="2">
        <f>IF(INDEX(StatsRegularSeason20242025!$A$2:$C$33,MATCH(Table2[[#This Row],[AwayTeam]],StatsRegularSeason20242025!$A$2:$A$33,0),3)=INDEX(StatsRegularSeason20242025!$A$2:$C$33,MATCH(Table2[[#This Row],[HomeTeam]],StatsRegularSeason20242025!$A$2:$A$33,0),3),1,0)</f>
        <v>0</v>
      </c>
      <c r="V313" s="2">
        <f>IF(Table2[[#This Row],[InterConf]]=1,IF(Table2[[#This Row],[InterDiv]]=0, 1, 0), 0)</f>
        <v>1</v>
      </c>
      <c r="W313" s="2">
        <f>IF(INDEX(StatsRegularSeason20242025!$A$2:$C$33,MATCH(Table2[[#This Row],[AwayTeam]],StatsRegularSeason20242025!$A$2:$A$33,0),2)&lt;&gt;INDEX(StatsRegularSeason20242025!$A$2:$C$33,MATCH(Table2[[#This Row],[HomeTeam]],StatsRegularSeason20242025!$A$2:$A$33,0),2),1,0)</f>
        <v>0</v>
      </c>
      <c r="X313" s="2"/>
      <c r="Y313" s="2"/>
      <c r="Z313" s="2">
        <f>IF(AND(Table2[[#This Row],[GameIsOver]]=1,Table2[[#This Row],[ActualHomeScore]]*Table2[[#This Row],[ActualAwayScore]]=0), 1,0)</f>
        <v>0</v>
      </c>
      <c r="AA313" s="2">
        <f>IF(Table2[[#This Row],[GameIsOver]]=0,0, IF(Table2[[#This Row],[ActualWinner]]=Table2[[#This Row],[AwayTeam]], 2, IF(OR(Table2[[#This Row],[ActualResult]]="OT", Table2[[#This Row],[ActualResult]]="SO"), 1, 0)))</f>
        <v>0</v>
      </c>
      <c r="AB313" s="2">
        <f>IF(Table2[[#This Row],[GameIsOver]]= 0, 0, IF(Table2[[#This Row],[ActualWinner]]=Table2[[#This Row],[HomeTeam]], 2, IF(OR(Table2[[#This Row],[ActualResult]]="OT", Table2[[#This Row],[ActualResult]]="SO"), 1, 0)))</f>
        <v>0</v>
      </c>
      <c r="AC313" s="33">
        <f>(($AR$11)*IF(Table2[[#This Row],[CorrectWinnerPrediction]]="Y", 1, 0))+(($AR$12)*IF(Table2[[#This Row],[CorrectAwayScorePrediction]]="Y", 1, 0))+(($AR$13)*IF(Table2[[#This Row],[CorrectHomeScorePrediction]]="Y", 1, 0))</f>
        <v>0</v>
      </c>
      <c r="AD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3" s="4" t="str">
        <f>IF(WEEKDAY(Table2[[#This Row],[GameDate]])=1,"SUN",IF(WEEKDAY(Table2[[#This Row],[GameDate]])=2,"MON",IF(WEEKDAY(Table2[[#This Row],[GameDate]])=3,"TUE",IF(WEEKDAY(Table2[[#This Row],[GameDate]])=4,"WED",IF(WEEKDAY(Table2[[#This Row],[GameDate]])=5,"THU",IF(WEEKDAY(Table2[[#This Row],[GameDate]])=6,"FRI", "SAT"))))))</f>
        <v>THU</v>
      </c>
      <c r="AF313" s="2">
        <f>Table2[[#This Row],[ActualAwayScore]]-Table2[[#This Row],[PredictedAwayScore]]</f>
        <v>-4</v>
      </c>
      <c r="AG313" s="2">
        <f>Table2[[#This Row],[ActualHomeScore]]-Table2[[#This Row],[PredictedHomeScore]]</f>
        <v>-2</v>
      </c>
      <c r="AH313" s="2">
        <f t="shared" si="23"/>
        <v>-29</v>
      </c>
      <c r="AI313" s="2">
        <f t="shared" si="24"/>
        <v>-31</v>
      </c>
    </row>
    <row r="314" spans="1:35" x14ac:dyDescent="0.25">
      <c r="A314" s="4">
        <v>45617</v>
      </c>
      <c r="B314" s="4">
        <v>45617</v>
      </c>
      <c r="C314" s="7" t="s">
        <v>424</v>
      </c>
      <c r="D314" s="2" t="s">
        <v>38</v>
      </c>
      <c r="E314" s="2" t="s">
        <v>13</v>
      </c>
      <c r="F314" s="2">
        <v>2</v>
      </c>
      <c r="G314" s="2">
        <v>3</v>
      </c>
      <c r="H314" s="2" t="str">
        <f t="shared" si="20"/>
        <v>STL</v>
      </c>
      <c r="I314" s="2" t="s">
        <v>39</v>
      </c>
      <c r="J314" s="2"/>
      <c r="K314" s="2"/>
      <c r="L314" s="2" t="str">
        <f t="shared" si="21"/>
        <v>_</v>
      </c>
      <c r="M314" s="2"/>
      <c r="N314" s="2">
        <f>IF(ISBLANK(Table2[[#This Row],[ActualResult]]), 0, 1)</f>
        <v>0</v>
      </c>
      <c r="O314" s="2" t="str">
        <f>IF(ISBLANK(Table2[[#This Row],[ActualResult]]), "_", IF(Table2[[#This Row],[ActualWinner]]=Table2[[#This Row],[PredictedWinner]], "Y", "N"))</f>
        <v>_</v>
      </c>
      <c r="P314" s="2" t="str">
        <f>IF(Table2[[#This Row],[ActualAwayScore]]&gt;Table2[[#This Row],[PredictedAwayScore]], "N", IF(ISBLANK(Table2[[#This Row],[ActualResult]]), "_", IF(Table2[[#This Row],[ActualAwayScore]]=Table2[[#This Row],[PredictedAwayScore]], "Y", "N")))</f>
        <v>_</v>
      </c>
      <c r="Q314" s="2" t="str">
        <f>IF(Table2[[#This Row],[ActualHomeScore]]&gt;Table2[[#This Row],[PredictedHomeScore]],"N", IF(ISBLANK(Table2[[#This Row],[ActualResult]]), "_", IF(Table2[[#This Row],[ActualHomeScore]]=Table2[[#This Row],[PredictedHomeScore]], "Y", "N")))</f>
        <v>_</v>
      </c>
      <c r="R314" s="2"/>
      <c r="S314" s="2" t="str">
        <f t="shared" si="22"/>
        <v>_</v>
      </c>
      <c r="T314" s="2">
        <f>IF(INDEX(StatsRegularSeason20242025!$A$2:$C$33,MATCH(Table2[[#This Row],[AwayTeam]],StatsRegularSeason20242025!$A$2:$A$33,0),2)=INDEX(StatsRegularSeason20242025!$A$2:$C$33,MATCH(Table2[[#This Row],[HomeTeam]],StatsRegularSeason20242025!$A$2:$A$33,0),2),1,0)</f>
        <v>1</v>
      </c>
      <c r="U314" s="2">
        <f>IF(INDEX(StatsRegularSeason20242025!$A$2:$C$33,MATCH(Table2[[#This Row],[AwayTeam]],StatsRegularSeason20242025!$A$2:$A$33,0),3)=INDEX(StatsRegularSeason20242025!$A$2:$C$33,MATCH(Table2[[#This Row],[HomeTeam]],StatsRegularSeason20242025!$A$2:$A$33,0),3),1,0)</f>
        <v>0</v>
      </c>
      <c r="V314" s="2">
        <f>IF(Table2[[#This Row],[InterConf]]=1,IF(Table2[[#This Row],[InterDiv]]=0, 1, 0), 0)</f>
        <v>1</v>
      </c>
      <c r="W314" s="2">
        <f>IF(INDEX(StatsRegularSeason20242025!$A$2:$C$33,MATCH(Table2[[#This Row],[AwayTeam]],StatsRegularSeason20242025!$A$2:$A$33,0),2)&lt;&gt;INDEX(StatsRegularSeason20242025!$A$2:$C$33,MATCH(Table2[[#This Row],[HomeTeam]],StatsRegularSeason20242025!$A$2:$A$33,0),2),1,0)</f>
        <v>0</v>
      </c>
      <c r="X314" s="2"/>
      <c r="Y314" s="2"/>
      <c r="Z314" s="2">
        <f>IF(AND(Table2[[#This Row],[GameIsOver]]=1,Table2[[#This Row],[ActualHomeScore]]*Table2[[#This Row],[ActualAwayScore]]=0), 1,0)</f>
        <v>0</v>
      </c>
      <c r="AA314" s="2">
        <f>IF(Table2[[#This Row],[GameIsOver]]=0,0, IF(Table2[[#This Row],[ActualWinner]]=Table2[[#This Row],[AwayTeam]], 2, IF(OR(Table2[[#This Row],[ActualResult]]="OT", Table2[[#This Row],[ActualResult]]="SO"), 1, 0)))</f>
        <v>0</v>
      </c>
      <c r="AB314" s="2">
        <f>IF(Table2[[#This Row],[GameIsOver]]= 0, 0, IF(Table2[[#This Row],[ActualWinner]]=Table2[[#This Row],[HomeTeam]], 2, IF(OR(Table2[[#This Row],[ActualResult]]="OT", Table2[[#This Row],[ActualResult]]="SO"), 1, 0)))</f>
        <v>0</v>
      </c>
      <c r="AC314" s="33">
        <f>(($AR$11)*IF(Table2[[#This Row],[CorrectWinnerPrediction]]="Y", 1, 0))+(($AR$12)*IF(Table2[[#This Row],[CorrectAwayScorePrediction]]="Y", 1, 0))+(($AR$13)*IF(Table2[[#This Row],[CorrectHomeScorePrediction]]="Y", 1, 0))</f>
        <v>0</v>
      </c>
      <c r="AD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4" s="4" t="str">
        <f>IF(WEEKDAY(Table2[[#This Row],[GameDate]])=1,"SUN",IF(WEEKDAY(Table2[[#This Row],[GameDate]])=2,"MON",IF(WEEKDAY(Table2[[#This Row],[GameDate]])=3,"TUE",IF(WEEKDAY(Table2[[#This Row],[GameDate]])=4,"WED",IF(WEEKDAY(Table2[[#This Row],[GameDate]])=5,"THU",IF(WEEKDAY(Table2[[#This Row],[GameDate]])=6,"FRI", "SAT"))))))</f>
        <v>THU</v>
      </c>
      <c r="AF314" s="2">
        <f>Table2[[#This Row],[ActualAwayScore]]-Table2[[#This Row],[PredictedAwayScore]]</f>
        <v>-2</v>
      </c>
      <c r="AG314" s="2">
        <f>Table2[[#This Row],[ActualHomeScore]]-Table2[[#This Row],[PredictedHomeScore]]</f>
        <v>-3</v>
      </c>
      <c r="AH314" s="2">
        <f t="shared" si="23"/>
        <v>-29</v>
      </c>
      <c r="AI314" s="2">
        <f t="shared" si="24"/>
        <v>-31</v>
      </c>
    </row>
    <row r="315" spans="1:35" x14ac:dyDescent="0.25">
      <c r="A315" s="4">
        <v>45617</v>
      </c>
      <c r="B315" s="4">
        <v>45617</v>
      </c>
      <c r="C315" s="7" t="s">
        <v>425</v>
      </c>
      <c r="D315" s="2" t="s">
        <v>14</v>
      </c>
      <c r="E315" s="2" t="s">
        <v>17</v>
      </c>
      <c r="F315" s="2">
        <v>5</v>
      </c>
      <c r="G315" s="2">
        <v>2</v>
      </c>
      <c r="H315" s="2" t="str">
        <f t="shared" si="20"/>
        <v>FLA</v>
      </c>
      <c r="I315" s="2" t="s">
        <v>40</v>
      </c>
      <c r="J315" s="2"/>
      <c r="K315" s="2"/>
      <c r="L315" s="2" t="str">
        <f t="shared" si="21"/>
        <v>_</v>
      </c>
      <c r="M315" s="2"/>
      <c r="N315" s="2">
        <f>IF(ISBLANK(Table2[[#This Row],[ActualResult]]), 0, 1)</f>
        <v>0</v>
      </c>
      <c r="O315" s="2" t="str">
        <f>IF(ISBLANK(Table2[[#This Row],[ActualResult]]), "_", IF(Table2[[#This Row],[ActualWinner]]=Table2[[#This Row],[PredictedWinner]], "Y", "N"))</f>
        <v>_</v>
      </c>
      <c r="P315" s="2" t="str">
        <f>IF(Table2[[#This Row],[ActualAwayScore]]&gt;Table2[[#This Row],[PredictedAwayScore]], "N", IF(ISBLANK(Table2[[#This Row],[ActualResult]]), "_", IF(Table2[[#This Row],[ActualAwayScore]]=Table2[[#This Row],[PredictedAwayScore]], "Y", "N")))</f>
        <v>_</v>
      </c>
      <c r="Q315" s="2" t="str">
        <f>IF(Table2[[#This Row],[ActualHomeScore]]&gt;Table2[[#This Row],[PredictedHomeScore]],"N", IF(ISBLANK(Table2[[#This Row],[ActualResult]]), "_", IF(Table2[[#This Row],[ActualHomeScore]]=Table2[[#This Row],[PredictedHomeScore]], "Y", "N")))</f>
        <v>_</v>
      </c>
      <c r="R315" s="2"/>
      <c r="S315" s="2" t="str">
        <f t="shared" si="22"/>
        <v>_</v>
      </c>
      <c r="T315" s="2">
        <f>IF(INDEX(StatsRegularSeason20242025!$A$2:$C$33,MATCH(Table2[[#This Row],[AwayTeam]],StatsRegularSeason20242025!$A$2:$A$33,0),2)=INDEX(StatsRegularSeason20242025!$A$2:$C$33,MATCH(Table2[[#This Row],[HomeTeam]],StatsRegularSeason20242025!$A$2:$A$33,0),2),1,0)</f>
        <v>0</v>
      </c>
      <c r="U315" s="2">
        <f>IF(INDEX(StatsRegularSeason20242025!$A$2:$C$33,MATCH(Table2[[#This Row],[AwayTeam]],StatsRegularSeason20242025!$A$2:$A$33,0),3)=INDEX(StatsRegularSeason20242025!$A$2:$C$33,MATCH(Table2[[#This Row],[HomeTeam]],StatsRegularSeason20242025!$A$2:$A$33,0),3),1,0)</f>
        <v>0</v>
      </c>
      <c r="V315" s="2">
        <f>IF(Table2[[#This Row],[InterConf]]=1,IF(Table2[[#This Row],[InterDiv]]=0, 1, 0), 0)</f>
        <v>0</v>
      </c>
      <c r="W315" s="2">
        <f>IF(INDEX(StatsRegularSeason20242025!$A$2:$C$33,MATCH(Table2[[#This Row],[AwayTeam]],StatsRegularSeason20242025!$A$2:$A$33,0),2)&lt;&gt;INDEX(StatsRegularSeason20242025!$A$2:$C$33,MATCH(Table2[[#This Row],[HomeTeam]],StatsRegularSeason20242025!$A$2:$A$33,0),2),1,0)</f>
        <v>1</v>
      </c>
      <c r="X315" s="2"/>
      <c r="Y315" s="2"/>
      <c r="Z315" s="2">
        <f>IF(AND(Table2[[#This Row],[GameIsOver]]=1,Table2[[#This Row],[ActualHomeScore]]*Table2[[#This Row],[ActualAwayScore]]=0), 1,0)</f>
        <v>0</v>
      </c>
      <c r="AA315" s="2">
        <f>IF(Table2[[#This Row],[GameIsOver]]=0,0, IF(Table2[[#This Row],[ActualWinner]]=Table2[[#This Row],[AwayTeam]], 2, IF(OR(Table2[[#This Row],[ActualResult]]="OT", Table2[[#This Row],[ActualResult]]="SO"), 1, 0)))</f>
        <v>0</v>
      </c>
      <c r="AB315" s="2">
        <f>IF(Table2[[#This Row],[GameIsOver]]= 0, 0, IF(Table2[[#This Row],[ActualWinner]]=Table2[[#This Row],[HomeTeam]], 2, IF(OR(Table2[[#This Row],[ActualResult]]="OT", Table2[[#This Row],[ActualResult]]="SO"), 1, 0)))</f>
        <v>0</v>
      </c>
      <c r="AC315" s="33">
        <f>(($AR$11)*IF(Table2[[#This Row],[CorrectWinnerPrediction]]="Y", 1, 0))+(($AR$12)*IF(Table2[[#This Row],[CorrectAwayScorePrediction]]="Y", 1, 0))+(($AR$13)*IF(Table2[[#This Row],[CorrectHomeScorePrediction]]="Y", 1, 0))</f>
        <v>0</v>
      </c>
      <c r="AD3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5" s="4" t="str">
        <f>IF(WEEKDAY(Table2[[#This Row],[GameDate]])=1,"SUN",IF(WEEKDAY(Table2[[#This Row],[GameDate]])=2,"MON",IF(WEEKDAY(Table2[[#This Row],[GameDate]])=3,"TUE",IF(WEEKDAY(Table2[[#This Row],[GameDate]])=4,"WED",IF(WEEKDAY(Table2[[#This Row],[GameDate]])=5,"THU",IF(WEEKDAY(Table2[[#This Row],[GameDate]])=6,"FRI", "SAT"))))))</f>
        <v>THU</v>
      </c>
      <c r="AF315" s="2">
        <f>Table2[[#This Row],[ActualAwayScore]]-Table2[[#This Row],[PredictedAwayScore]]</f>
        <v>-5</v>
      </c>
      <c r="AG315" s="2">
        <f>Table2[[#This Row],[ActualHomeScore]]-Table2[[#This Row],[PredictedHomeScore]]</f>
        <v>-2</v>
      </c>
      <c r="AH315" s="2">
        <f t="shared" si="23"/>
        <v>-29</v>
      </c>
      <c r="AI315" s="2">
        <f t="shared" si="24"/>
        <v>-31</v>
      </c>
    </row>
    <row r="316" spans="1:35" x14ac:dyDescent="0.25">
      <c r="A316" s="4">
        <v>45617</v>
      </c>
      <c r="B316" s="4">
        <v>45617</v>
      </c>
      <c r="C316" s="7" t="s">
        <v>426</v>
      </c>
      <c r="D316" s="2" t="s">
        <v>20</v>
      </c>
      <c r="E316" s="2" t="s">
        <v>24</v>
      </c>
      <c r="F316" s="2">
        <v>3</v>
      </c>
      <c r="G316" s="2">
        <v>4</v>
      </c>
      <c r="H316" s="2" t="str">
        <f t="shared" si="20"/>
        <v>CGY</v>
      </c>
      <c r="I316" s="2" t="s">
        <v>77</v>
      </c>
      <c r="J316" s="2"/>
      <c r="K316" s="2"/>
      <c r="L316" s="2" t="str">
        <f t="shared" si="21"/>
        <v>_</v>
      </c>
      <c r="M316" s="2"/>
      <c r="N316" s="2">
        <f>IF(ISBLANK(Table2[[#This Row],[ActualResult]]), 0, 1)</f>
        <v>0</v>
      </c>
      <c r="O316" s="2" t="str">
        <f>IF(ISBLANK(Table2[[#This Row],[ActualResult]]), "_", IF(Table2[[#This Row],[ActualWinner]]=Table2[[#This Row],[PredictedWinner]], "Y", "N"))</f>
        <v>_</v>
      </c>
      <c r="P316" s="2" t="str">
        <f>IF(Table2[[#This Row],[ActualAwayScore]]&gt;Table2[[#This Row],[PredictedAwayScore]], "N", IF(ISBLANK(Table2[[#This Row],[ActualResult]]), "_", IF(Table2[[#This Row],[ActualAwayScore]]=Table2[[#This Row],[PredictedAwayScore]], "Y", "N")))</f>
        <v>_</v>
      </c>
      <c r="Q316" s="2" t="str">
        <f>IF(Table2[[#This Row],[ActualHomeScore]]&gt;Table2[[#This Row],[PredictedHomeScore]],"N", IF(ISBLANK(Table2[[#This Row],[ActualResult]]), "_", IF(Table2[[#This Row],[ActualHomeScore]]=Table2[[#This Row],[PredictedHomeScore]], "Y", "N")))</f>
        <v>_</v>
      </c>
      <c r="R316" s="2"/>
      <c r="S316" s="2" t="str">
        <f t="shared" si="22"/>
        <v>_</v>
      </c>
      <c r="T316" s="2">
        <f>IF(INDEX(StatsRegularSeason20242025!$A$2:$C$33,MATCH(Table2[[#This Row],[AwayTeam]],StatsRegularSeason20242025!$A$2:$A$33,0),2)=INDEX(StatsRegularSeason20242025!$A$2:$C$33,MATCH(Table2[[#This Row],[HomeTeam]],StatsRegularSeason20242025!$A$2:$A$33,0),2),1,0)</f>
        <v>0</v>
      </c>
      <c r="U316" s="2">
        <f>IF(INDEX(StatsRegularSeason20242025!$A$2:$C$33,MATCH(Table2[[#This Row],[AwayTeam]],StatsRegularSeason20242025!$A$2:$A$33,0),3)=INDEX(StatsRegularSeason20242025!$A$2:$C$33,MATCH(Table2[[#This Row],[HomeTeam]],StatsRegularSeason20242025!$A$2:$A$33,0),3),1,0)</f>
        <v>0</v>
      </c>
      <c r="V316" s="2">
        <f>IF(Table2[[#This Row],[InterConf]]=1,IF(Table2[[#This Row],[InterDiv]]=0, 1, 0), 0)</f>
        <v>0</v>
      </c>
      <c r="W316" s="2">
        <f>IF(INDEX(StatsRegularSeason20242025!$A$2:$C$33,MATCH(Table2[[#This Row],[AwayTeam]],StatsRegularSeason20242025!$A$2:$A$33,0),2)&lt;&gt;INDEX(StatsRegularSeason20242025!$A$2:$C$33,MATCH(Table2[[#This Row],[HomeTeam]],StatsRegularSeason20242025!$A$2:$A$33,0),2),1,0)</f>
        <v>1</v>
      </c>
      <c r="X316" s="2"/>
      <c r="Y316" s="2"/>
      <c r="Z316" s="2">
        <f>IF(AND(Table2[[#This Row],[GameIsOver]]=1,Table2[[#This Row],[ActualHomeScore]]*Table2[[#This Row],[ActualAwayScore]]=0), 1,0)</f>
        <v>0</v>
      </c>
      <c r="AA316" s="2">
        <f>IF(Table2[[#This Row],[GameIsOver]]=0,0, IF(Table2[[#This Row],[ActualWinner]]=Table2[[#This Row],[AwayTeam]], 2, IF(OR(Table2[[#This Row],[ActualResult]]="OT", Table2[[#This Row],[ActualResult]]="SO"), 1, 0)))</f>
        <v>0</v>
      </c>
      <c r="AB316" s="2">
        <f>IF(Table2[[#This Row],[GameIsOver]]= 0, 0, IF(Table2[[#This Row],[ActualWinner]]=Table2[[#This Row],[HomeTeam]], 2, IF(OR(Table2[[#This Row],[ActualResult]]="OT", Table2[[#This Row],[ActualResult]]="SO"), 1, 0)))</f>
        <v>0</v>
      </c>
      <c r="AC316" s="33">
        <f>(($AR$11)*IF(Table2[[#This Row],[CorrectWinnerPrediction]]="Y", 1, 0))+(($AR$12)*IF(Table2[[#This Row],[CorrectAwayScorePrediction]]="Y", 1, 0))+(($AR$13)*IF(Table2[[#This Row],[CorrectHomeScorePrediction]]="Y", 1, 0))</f>
        <v>0</v>
      </c>
      <c r="AD3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6" s="4" t="str">
        <f>IF(WEEKDAY(Table2[[#This Row],[GameDate]])=1,"SUN",IF(WEEKDAY(Table2[[#This Row],[GameDate]])=2,"MON",IF(WEEKDAY(Table2[[#This Row],[GameDate]])=3,"TUE",IF(WEEKDAY(Table2[[#This Row],[GameDate]])=4,"WED",IF(WEEKDAY(Table2[[#This Row],[GameDate]])=5,"THU",IF(WEEKDAY(Table2[[#This Row],[GameDate]])=6,"FRI", "SAT"))))))</f>
        <v>THU</v>
      </c>
      <c r="AF316" s="2">
        <f>Table2[[#This Row],[ActualAwayScore]]-Table2[[#This Row],[PredictedAwayScore]]</f>
        <v>-3</v>
      </c>
      <c r="AG316" s="2">
        <f>Table2[[#This Row],[ActualHomeScore]]-Table2[[#This Row],[PredictedHomeScore]]</f>
        <v>-4</v>
      </c>
      <c r="AH316" s="2">
        <f t="shared" si="23"/>
        <v>-29</v>
      </c>
      <c r="AI316" s="2">
        <f t="shared" si="24"/>
        <v>-31</v>
      </c>
    </row>
    <row r="317" spans="1:35" x14ac:dyDescent="0.25">
      <c r="A317" s="5">
        <v>45617</v>
      </c>
      <c r="B317" s="5">
        <v>45617</v>
      </c>
      <c r="C317" s="8" t="s">
        <v>427</v>
      </c>
      <c r="D317" s="3" t="s">
        <v>37</v>
      </c>
      <c r="E317" s="3" t="s">
        <v>23</v>
      </c>
      <c r="F317" s="3">
        <v>4</v>
      </c>
      <c r="G317" s="3">
        <v>3</v>
      </c>
      <c r="H317" s="3" t="str">
        <f t="shared" si="20"/>
        <v>MIN</v>
      </c>
      <c r="I317" s="3" t="s">
        <v>77</v>
      </c>
      <c r="J317" s="3"/>
      <c r="K317" s="3"/>
      <c r="L317" s="2" t="str">
        <f t="shared" si="21"/>
        <v>_</v>
      </c>
      <c r="M317" s="3"/>
      <c r="N317" s="3">
        <f>IF(ISBLANK(Table2[[#This Row],[ActualResult]]), 0, 1)</f>
        <v>0</v>
      </c>
      <c r="O317" s="3" t="str">
        <f>IF(ISBLANK(Table2[[#This Row],[ActualResult]]), "_", IF(Table2[[#This Row],[ActualWinner]]=Table2[[#This Row],[PredictedWinner]], "Y", "N"))</f>
        <v>_</v>
      </c>
      <c r="P317" s="3" t="str">
        <f>IF(Table2[[#This Row],[ActualAwayScore]]&gt;Table2[[#This Row],[PredictedAwayScore]], "N", IF(ISBLANK(Table2[[#This Row],[ActualResult]]), "_", IF(Table2[[#This Row],[ActualAwayScore]]=Table2[[#This Row],[PredictedAwayScore]], "Y", "N")))</f>
        <v>_</v>
      </c>
      <c r="Q317" s="3" t="str">
        <f>IF(Table2[[#This Row],[ActualHomeScore]]&gt;Table2[[#This Row],[PredictedHomeScore]],"N", IF(ISBLANK(Table2[[#This Row],[ActualResult]]), "_", IF(Table2[[#This Row],[ActualHomeScore]]=Table2[[#This Row],[PredictedHomeScore]], "Y", "N")))</f>
        <v>_</v>
      </c>
      <c r="R317" s="2"/>
      <c r="S317" s="2" t="str">
        <f t="shared" si="22"/>
        <v>_</v>
      </c>
      <c r="T317" s="2">
        <f>IF(INDEX(StatsRegularSeason20242025!$A$2:$C$33,MATCH(Table2[[#This Row],[AwayTeam]],StatsRegularSeason20242025!$A$2:$A$33,0),2)=INDEX(StatsRegularSeason20242025!$A$2:$C$33,MATCH(Table2[[#This Row],[HomeTeam]],StatsRegularSeason20242025!$A$2:$A$33,0),2),1,0)</f>
        <v>1</v>
      </c>
      <c r="U317" s="2">
        <f>IF(INDEX(StatsRegularSeason20242025!$A$2:$C$33,MATCH(Table2[[#This Row],[AwayTeam]],StatsRegularSeason20242025!$A$2:$A$33,0),3)=INDEX(StatsRegularSeason20242025!$A$2:$C$33,MATCH(Table2[[#This Row],[HomeTeam]],StatsRegularSeason20242025!$A$2:$A$33,0),3),1,0)</f>
        <v>0</v>
      </c>
      <c r="V317" s="2">
        <f>IF(Table2[[#This Row],[InterConf]]=1,IF(Table2[[#This Row],[InterDiv]]=0, 1, 0), 0)</f>
        <v>1</v>
      </c>
      <c r="W317" s="2">
        <f>IF(INDEX(StatsRegularSeason20242025!$A$2:$C$33,MATCH(Table2[[#This Row],[AwayTeam]],StatsRegularSeason20242025!$A$2:$A$33,0),2)&lt;&gt;INDEX(StatsRegularSeason20242025!$A$2:$C$33,MATCH(Table2[[#This Row],[HomeTeam]],StatsRegularSeason20242025!$A$2:$A$33,0),2),1,0)</f>
        <v>0</v>
      </c>
      <c r="X317" s="2"/>
      <c r="Y317" s="2"/>
      <c r="Z317" s="2">
        <f>IF(AND(Table2[[#This Row],[GameIsOver]]=1,Table2[[#This Row],[ActualHomeScore]]*Table2[[#This Row],[ActualAwayScore]]=0), 1,0)</f>
        <v>0</v>
      </c>
      <c r="AA317" s="2">
        <f>IF(Table2[[#This Row],[GameIsOver]]=0,0, IF(Table2[[#This Row],[ActualWinner]]=Table2[[#This Row],[AwayTeam]], 2, IF(OR(Table2[[#This Row],[ActualResult]]="OT", Table2[[#This Row],[ActualResult]]="SO"), 1, 0)))</f>
        <v>0</v>
      </c>
      <c r="AB317" s="2">
        <f>IF(Table2[[#This Row],[GameIsOver]]= 0, 0, IF(Table2[[#This Row],[ActualWinner]]=Table2[[#This Row],[HomeTeam]], 2, IF(OR(Table2[[#This Row],[ActualResult]]="OT", Table2[[#This Row],[ActualResult]]="SO"), 1, 0)))</f>
        <v>0</v>
      </c>
      <c r="AC317" s="33">
        <f>(($AR$11)*IF(Table2[[#This Row],[CorrectWinnerPrediction]]="Y", 1, 0))+(($AR$12)*IF(Table2[[#This Row],[CorrectAwayScorePrediction]]="Y", 1, 0))+(($AR$13)*IF(Table2[[#This Row],[CorrectHomeScorePrediction]]="Y", 1, 0))</f>
        <v>0</v>
      </c>
      <c r="AD3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7" s="5" t="str">
        <f>IF(WEEKDAY(Table2[[#This Row],[GameDate]])=1,"SUN",IF(WEEKDAY(Table2[[#This Row],[GameDate]])=2,"MON",IF(WEEKDAY(Table2[[#This Row],[GameDate]])=3,"TUE",IF(WEEKDAY(Table2[[#This Row],[GameDate]])=4,"WED",IF(WEEKDAY(Table2[[#This Row],[GameDate]])=5,"THU",IF(WEEKDAY(Table2[[#This Row],[GameDate]])=6,"FRI", "SAT"))))))</f>
        <v>THU</v>
      </c>
      <c r="AF317" s="2">
        <f>Table2[[#This Row],[ActualAwayScore]]-Table2[[#This Row],[PredictedAwayScore]]</f>
        <v>-4</v>
      </c>
      <c r="AG317" s="2">
        <f>Table2[[#This Row],[ActualHomeScore]]-Table2[[#This Row],[PredictedHomeScore]]</f>
        <v>-3</v>
      </c>
      <c r="AH317" s="2">
        <f t="shared" si="23"/>
        <v>-29</v>
      </c>
      <c r="AI317" s="2">
        <f t="shared" si="24"/>
        <v>-31</v>
      </c>
    </row>
    <row r="318" spans="1:35" x14ac:dyDescent="0.25">
      <c r="B318" s="4">
        <v>45618</v>
      </c>
      <c r="C318" s="7" t="s">
        <v>428</v>
      </c>
      <c r="D318" s="2" t="s">
        <v>22</v>
      </c>
      <c r="E318" s="2" t="s">
        <v>21</v>
      </c>
      <c r="F318" s="2"/>
      <c r="G318" s="2"/>
      <c r="H318" s="2" t="str">
        <f t="shared" si="20"/>
        <v>_</v>
      </c>
      <c r="I318" s="2"/>
      <c r="J318" s="2"/>
      <c r="K318" s="2"/>
      <c r="L318" s="13" t="str">
        <f t="shared" si="21"/>
        <v>_</v>
      </c>
      <c r="M318" s="2"/>
      <c r="N318" s="2">
        <f>IF(ISBLANK(Table2[[#This Row],[ActualResult]]), 0, 1)</f>
        <v>0</v>
      </c>
      <c r="O318" s="2" t="str">
        <f>IF(ISBLANK(Table2[[#This Row],[ActualResult]]), "_", IF(Table2[[#This Row],[ActualWinner]]=Table2[[#This Row],[PredictedWinner]], "Y", "N"))</f>
        <v>_</v>
      </c>
      <c r="P318" s="2" t="str">
        <f>IF(Table2[[#This Row],[ActualAwayScore]]&gt;Table2[[#This Row],[PredictedAwayScore]], "N", IF(ISBLANK(Table2[[#This Row],[ActualResult]]), "_", IF(Table2[[#This Row],[ActualAwayScore]]=Table2[[#This Row],[PredictedAwayScore]], "Y", "N")))</f>
        <v>_</v>
      </c>
      <c r="Q318" s="2" t="str">
        <f>IF(Table2[[#This Row],[ActualHomeScore]]&gt;Table2[[#This Row],[PredictedHomeScore]],"N", IF(ISBLANK(Table2[[#This Row],[ActualResult]]), "_", IF(Table2[[#This Row],[ActualHomeScore]]=Table2[[#This Row],[PredictedHomeScore]], "Y", "N")))</f>
        <v>_</v>
      </c>
      <c r="R318" s="2"/>
      <c r="S318" s="2" t="str">
        <f t="shared" si="22"/>
        <v>_</v>
      </c>
      <c r="T318" s="2">
        <f>IF(INDEX(StatsRegularSeason20242025!$A$2:$C$33,MATCH(Table2[[#This Row],[AwayTeam]],StatsRegularSeason20242025!$A$2:$A$33,0),2)=INDEX(StatsRegularSeason20242025!$A$2:$C$33,MATCH(Table2[[#This Row],[HomeTeam]],StatsRegularSeason20242025!$A$2:$A$33,0),2),1,0)</f>
        <v>0</v>
      </c>
      <c r="U318" s="2">
        <f>IF(INDEX(StatsRegularSeason20242025!$A$2:$C$33,MATCH(Table2[[#This Row],[AwayTeam]],StatsRegularSeason20242025!$A$2:$A$33,0),3)=INDEX(StatsRegularSeason20242025!$A$2:$C$33,MATCH(Table2[[#This Row],[HomeTeam]],StatsRegularSeason20242025!$A$2:$A$33,0),3),1,0)</f>
        <v>0</v>
      </c>
      <c r="V318" s="2">
        <f>IF(Table2[[#This Row],[InterConf]]=1,IF(Table2[[#This Row],[InterDiv]]=0, 1, 0), 0)</f>
        <v>0</v>
      </c>
      <c r="W318" s="2">
        <f>IF(INDEX(StatsRegularSeason20242025!$A$2:$C$33,MATCH(Table2[[#This Row],[AwayTeam]],StatsRegularSeason20242025!$A$2:$A$33,0),2)&lt;&gt;INDEX(StatsRegularSeason20242025!$A$2:$C$33,MATCH(Table2[[#This Row],[HomeTeam]],StatsRegularSeason20242025!$A$2:$A$33,0),2),1,0)</f>
        <v>1</v>
      </c>
      <c r="X318" s="2"/>
      <c r="Y318" s="2"/>
      <c r="Z318" s="2">
        <f>IF(AND(Table2[[#This Row],[GameIsOver]]=1,Table2[[#This Row],[ActualHomeScore]]*Table2[[#This Row],[ActualAwayScore]]=0), 1,0)</f>
        <v>0</v>
      </c>
      <c r="AA318" s="2">
        <f>IF(Table2[[#This Row],[GameIsOver]]=0,0, IF(Table2[[#This Row],[ActualWinner]]=Table2[[#This Row],[AwayTeam]], 2, IF(OR(Table2[[#This Row],[ActualResult]]="OT", Table2[[#This Row],[ActualResult]]="SO"), 1, 0)))</f>
        <v>0</v>
      </c>
      <c r="AB318" s="2">
        <f>IF(Table2[[#This Row],[GameIsOver]]= 0, 0, IF(Table2[[#This Row],[ActualWinner]]=Table2[[#This Row],[HomeTeam]], 2, IF(OR(Table2[[#This Row],[ActualResult]]="OT", Table2[[#This Row],[ActualResult]]="SO"), 1, 0)))</f>
        <v>0</v>
      </c>
      <c r="AC318" s="33">
        <f>(($AR$11)*IF(Table2[[#This Row],[CorrectWinnerPrediction]]="Y", 1, 0))+(($AR$12)*IF(Table2[[#This Row],[CorrectAwayScorePrediction]]="Y", 1, 0))+(($AR$13)*IF(Table2[[#This Row],[CorrectHomeScorePrediction]]="Y", 1, 0))</f>
        <v>0</v>
      </c>
      <c r="AD3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8" s="4" t="str">
        <f>IF(WEEKDAY(Table2[[#This Row],[GameDate]])=1,"SUN",IF(WEEKDAY(Table2[[#This Row],[GameDate]])=2,"MON",IF(WEEKDAY(Table2[[#This Row],[GameDate]])=3,"TUE",IF(WEEKDAY(Table2[[#This Row],[GameDate]])=4,"WED",IF(WEEKDAY(Table2[[#This Row],[GameDate]])=5,"THU",IF(WEEKDAY(Table2[[#This Row],[GameDate]])=6,"FRI", "SAT"))))))</f>
        <v>FRI</v>
      </c>
      <c r="AF318" s="2">
        <f>Table2[[#This Row],[ActualAwayScore]]-Table2[[#This Row],[PredictedAwayScore]]</f>
        <v>0</v>
      </c>
      <c r="AG318" s="2">
        <f>Table2[[#This Row],[ActualHomeScore]]-Table2[[#This Row],[PredictedHomeScore]]</f>
        <v>0</v>
      </c>
      <c r="AH318" s="2">
        <f t="shared" si="23"/>
        <v>0</v>
      </c>
      <c r="AI318" s="2">
        <f t="shared" si="24"/>
        <v>0</v>
      </c>
    </row>
    <row r="319" spans="1:35" x14ac:dyDescent="0.25">
      <c r="A319" s="3"/>
      <c r="B319" s="5">
        <v>45618</v>
      </c>
      <c r="C319" s="8" t="s">
        <v>429</v>
      </c>
      <c r="D319" s="3" t="s">
        <v>29</v>
      </c>
      <c r="E319" s="3" t="s">
        <v>47</v>
      </c>
      <c r="F319" s="3"/>
      <c r="G319" s="3"/>
      <c r="H319" s="3" t="str">
        <f t="shared" si="20"/>
        <v>_</v>
      </c>
      <c r="I319" s="3"/>
      <c r="J319" s="3"/>
      <c r="K319" s="3"/>
      <c r="L319" s="3" t="str">
        <f t="shared" si="21"/>
        <v>_</v>
      </c>
      <c r="M319" s="3"/>
      <c r="N319" s="3">
        <f>IF(ISBLANK(Table2[[#This Row],[ActualResult]]), 0, 1)</f>
        <v>0</v>
      </c>
      <c r="O319" s="3" t="str">
        <f>IF(ISBLANK(Table2[[#This Row],[ActualResult]]), "_", IF(Table2[[#This Row],[ActualWinner]]=Table2[[#This Row],[PredictedWinner]], "Y", "N"))</f>
        <v>_</v>
      </c>
      <c r="P319" s="3" t="str">
        <f>IF(Table2[[#This Row],[ActualAwayScore]]&gt;Table2[[#This Row],[PredictedAwayScore]], "N", IF(ISBLANK(Table2[[#This Row],[ActualResult]]), "_", IF(Table2[[#This Row],[ActualAwayScore]]=Table2[[#This Row],[PredictedAwayScore]], "Y", "N")))</f>
        <v>_</v>
      </c>
      <c r="Q319" s="3" t="str">
        <f>IF(Table2[[#This Row],[ActualHomeScore]]&gt;Table2[[#This Row],[PredictedHomeScore]],"N", IF(ISBLANK(Table2[[#This Row],[ActualResult]]), "_", IF(Table2[[#This Row],[ActualHomeScore]]=Table2[[#This Row],[PredictedHomeScore]], "Y", "N")))</f>
        <v>_</v>
      </c>
      <c r="R319" s="2"/>
      <c r="S319" s="2" t="str">
        <f t="shared" si="22"/>
        <v>_</v>
      </c>
      <c r="T319" s="2">
        <f>IF(INDEX(StatsRegularSeason20242025!$A$2:$C$33,MATCH(Table2[[#This Row],[AwayTeam]],StatsRegularSeason20242025!$A$2:$A$33,0),2)=INDEX(StatsRegularSeason20242025!$A$2:$C$33,MATCH(Table2[[#This Row],[HomeTeam]],StatsRegularSeason20242025!$A$2:$A$33,0),2),1,0)</f>
        <v>0</v>
      </c>
      <c r="U319" s="2">
        <f>IF(INDEX(StatsRegularSeason20242025!$A$2:$C$33,MATCH(Table2[[#This Row],[AwayTeam]],StatsRegularSeason20242025!$A$2:$A$33,0),3)=INDEX(StatsRegularSeason20242025!$A$2:$C$33,MATCH(Table2[[#This Row],[HomeTeam]],StatsRegularSeason20242025!$A$2:$A$33,0),3),1,0)</f>
        <v>0</v>
      </c>
      <c r="V319" s="2">
        <f>IF(Table2[[#This Row],[InterConf]]=1,IF(Table2[[#This Row],[InterDiv]]=0, 1, 0), 0)</f>
        <v>0</v>
      </c>
      <c r="W319" s="2">
        <f>IF(INDEX(StatsRegularSeason20242025!$A$2:$C$33,MATCH(Table2[[#This Row],[AwayTeam]],StatsRegularSeason20242025!$A$2:$A$33,0),2)&lt;&gt;INDEX(StatsRegularSeason20242025!$A$2:$C$33,MATCH(Table2[[#This Row],[HomeTeam]],StatsRegularSeason20242025!$A$2:$A$33,0),2),1,0)</f>
        <v>1</v>
      </c>
      <c r="X319" s="2"/>
      <c r="Y319" s="2"/>
      <c r="Z319" s="2">
        <f>IF(AND(Table2[[#This Row],[GameIsOver]]=1,Table2[[#This Row],[ActualHomeScore]]*Table2[[#This Row],[ActualAwayScore]]=0), 1,0)</f>
        <v>0</v>
      </c>
      <c r="AA319" s="2">
        <f>IF(Table2[[#This Row],[GameIsOver]]=0,0, IF(Table2[[#This Row],[ActualWinner]]=Table2[[#This Row],[AwayTeam]], 2, IF(OR(Table2[[#This Row],[ActualResult]]="OT", Table2[[#This Row],[ActualResult]]="SO"), 1, 0)))</f>
        <v>0</v>
      </c>
      <c r="AB319" s="2">
        <f>IF(Table2[[#This Row],[GameIsOver]]= 0, 0, IF(Table2[[#This Row],[ActualWinner]]=Table2[[#This Row],[HomeTeam]], 2, IF(OR(Table2[[#This Row],[ActualResult]]="OT", Table2[[#This Row],[ActualResult]]="SO"), 1, 0)))</f>
        <v>0</v>
      </c>
      <c r="AC319" s="33">
        <f>(($AR$11)*IF(Table2[[#This Row],[CorrectWinnerPrediction]]="Y", 1, 0))+(($AR$12)*IF(Table2[[#This Row],[CorrectAwayScorePrediction]]="Y", 1, 0))+(($AR$13)*IF(Table2[[#This Row],[CorrectHomeScorePrediction]]="Y", 1, 0))</f>
        <v>0</v>
      </c>
      <c r="AD3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19" s="5" t="str">
        <f>IF(WEEKDAY(Table2[[#This Row],[GameDate]])=1,"SUN",IF(WEEKDAY(Table2[[#This Row],[GameDate]])=2,"MON",IF(WEEKDAY(Table2[[#This Row],[GameDate]])=3,"TUE",IF(WEEKDAY(Table2[[#This Row],[GameDate]])=4,"WED",IF(WEEKDAY(Table2[[#This Row],[GameDate]])=5,"THU",IF(WEEKDAY(Table2[[#This Row],[GameDate]])=6,"FRI", "SAT"))))))</f>
        <v>FRI</v>
      </c>
      <c r="AF319" s="2">
        <f>Table2[[#This Row],[ActualAwayScore]]-Table2[[#This Row],[PredictedAwayScore]]</f>
        <v>0</v>
      </c>
      <c r="AG319" s="2">
        <f>Table2[[#This Row],[ActualHomeScore]]-Table2[[#This Row],[PredictedHomeScore]]</f>
        <v>0</v>
      </c>
      <c r="AH319" s="2">
        <f t="shared" si="23"/>
        <v>0</v>
      </c>
      <c r="AI319" s="2">
        <f t="shared" si="24"/>
        <v>0</v>
      </c>
    </row>
    <row r="320" spans="1:35" x14ac:dyDescent="0.25">
      <c r="B320" s="4">
        <v>45619</v>
      </c>
      <c r="C320" s="7" t="s">
        <v>430</v>
      </c>
      <c r="D320" s="2" t="s">
        <v>17</v>
      </c>
      <c r="E320" s="2" t="s">
        <v>45</v>
      </c>
      <c r="F320" s="2"/>
      <c r="G320" s="2"/>
      <c r="H320" s="2" t="str">
        <f t="shared" si="20"/>
        <v>_</v>
      </c>
      <c r="I320" s="2"/>
      <c r="J320" s="2"/>
      <c r="K320" s="2"/>
      <c r="L320" s="2" t="str">
        <f t="shared" si="21"/>
        <v>_</v>
      </c>
      <c r="M320" s="2"/>
      <c r="N320" s="2">
        <f>IF(ISBLANK(Table2[[#This Row],[ActualResult]]), 0, 1)</f>
        <v>0</v>
      </c>
      <c r="O320" s="2" t="str">
        <f>IF(ISBLANK(Table2[[#This Row],[ActualResult]]), "_", IF(Table2[[#This Row],[ActualWinner]]=Table2[[#This Row],[PredictedWinner]], "Y", "N"))</f>
        <v>_</v>
      </c>
      <c r="P320" s="2" t="str">
        <f>IF(Table2[[#This Row],[ActualAwayScore]]&gt;Table2[[#This Row],[PredictedAwayScore]], "N", IF(ISBLANK(Table2[[#This Row],[ActualResult]]), "_", IF(Table2[[#This Row],[ActualAwayScore]]=Table2[[#This Row],[PredictedAwayScore]], "Y", "N")))</f>
        <v>_</v>
      </c>
      <c r="Q320" s="2" t="str">
        <f>IF(Table2[[#This Row],[ActualHomeScore]]&gt;Table2[[#This Row],[PredictedHomeScore]],"N", IF(ISBLANK(Table2[[#This Row],[ActualResult]]), "_", IF(Table2[[#This Row],[ActualHomeScore]]=Table2[[#This Row],[PredictedHomeScore]], "Y", "N")))</f>
        <v>_</v>
      </c>
      <c r="R320" s="2"/>
      <c r="S320" s="2" t="str">
        <f t="shared" si="22"/>
        <v>_</v>
      </c>
      <c r="T320" s="2">
        <f>IF(INDEX(StatsRegularSeason20242025!$A$2:$C$33,MATCH(Table2[[#This Row],[AwayTeam]],StatsRegularSeason20242025!$A$2:$A$33,0),2)=INDEX(StatsRegularSeason20242025!$A$2:$C$33,MATCH(Table2[[#This Row],[HomeTeam]],StatsRegularSeason20242025!$A$2:$A$33,0),2),1,0)</f>
        <v>0</v>
      </c>
      <c r="U320" s="2">
        <f>IF(INDEX(StatsRegularSeason20242025!$A$2:$C$33,MATCH(Table2[[#This Row],[AwayTeam]],StatsRegularSeason20242025!$A$2:$A$33,0),3)=INDEX(StatsRegularSeason20242025!$A$2:$C$33,MATCH(Table2[[#This Row],[HomeTeam]],StatsRegularSeason20242025!$A$2:$A$33,0),3),1,0)</f>
        <v>0</v>
      </c>
      <c r="V320" s="2">
        <f>IF(Table2[[#This Row],[InterConf]]=1,IF(Table2[[#This Row],[InterDiv]]=0, 1, 0), 0)</f>
        <v>0</v>
      </c>
      <c r="W320" s="2">
        <f>IF(INDEX(StatsRegularSeason20242025!$A$2:$C$33,MATCH(Table2[[#This Row],[AwayTeam]],StatsRegularSeason20242025!$A$2:$A$33,0),2)&lt;&gt;INDEX(StatsRegularSeason20242025!$A$2:$C$33,MATCH(Table2[[#This Row],[HomeTeam]],StatsRegularSeason20242025!$A$2:$A$33,0),2),1,0)</f>
        <v>1</v>
      </c>
      <c r="X320" s="2"/>
      <c r="Y320" s="2"/>
      <c r="Z320" s="2">
        <f>IF(AND(Table2[[#This Row],[GameIsOver]]=1,Table2[[#This Row],[ActualHomeScore]]*Table2[[#This Row],[ActualAwayScore]]=0), 1,0)</f>
        <v>0</v>
      </c>
      <c r="AA320" s="2">
        <f>IF(Table2[[#This Row],[GameIsOver]]=0,0, IF(Table2[[#This Row],[ActualWinner]]=Table2[[#This Row],[AwayTeam]], 2, IF(OR(Table2[[#This Row],[ActualResult]]="OT", Table2[[#This Row],[ActualResult]]="SO"), 1, 0)))</f>
        <v>0</v>
      </c>
      <c r="AB320" s="2">
        <f>IF(Table2[[#This Row],[GameIsOver]]= 0, 0, IF(Table2[[#This Row],[ActualWinner]]=Table2[[#This Row],[HomeTeam]], 2, IF(OR(Table2[[#This Row],[ActualResult]]="OT", Table2[[#This Row],[ActualResult]]="SO"), 1, 0)))</f>
        <v>0</v>
      </c>
      <c r="AC320" s="33">
        <f>(($AR$11)*IF(Table2[[#This Row],[CorrectWinnerPrediction]]="Y", 1, 0))+(($AR$12)*IF(Table2[[#This Row],[CorrectAwayScorePrediction]]="Y", 1, 0))+(($AR$13)*IF(Table2[[#This Row],[CorrectHomeScorePrediction]]="Y", 1, 0))</f>
        <v>0</v>
      </c>
      <c r="AD3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0" s="4" t="str">
        <f>IF(WEEKDAY(Table2[[#This Row],[GameDate]])=1,"SUN",IF(WEEKDAY(Table2[[#This Row],[GameDate]])=2,"MON",IF(WEEKDAY(Table2[[#This Row],[GameDate]])=3,"TUE",IF(WEEKDAY(Table2[[#This Row],[GameDate]])=4,"WED",IF(WEEKDAY(Table2[[#This Row],[GameDate]])=5,"THU",IF(WEEKDAY(Table2[[#This Row],[GameDate]])=6,"FRI", "SAT"))))))</f>
        <v>SAT</v>
      </c>
      <c r="AF320" s="2">
        <f>Table2[[#This Row],[ActualAwayScore]]-Table2[[#This Row],[PredictedAwayScore]]</f>
        <v>0</v>
      </c>
      <c r="AG320" s="2">
        <f>Table2[[#This Row],[ActualHomeScore]]-Table2[[#This Row],[PredictedHomeScore]]</f>
        <v>0</v>
      </c>
      <c r="AH320" s="2">
        <f t="shared" si="23"/>
        <v>0</v>
      </c>
      <c r="AI320" s="2">
        <f t="shared" si="24"/>
        <v>0</v>
      </c>
    </row>
    <row r="321" spans="1:35" x14ac:dyDescent="0.25">
      <c r="B321" s="4">
        <v>45619</v>
      </c>
      <c r="C321" s="7" t="s">
        <v>431</v>
      </c>
      <c r="D321" s="2" t="s">
        <v>37</v>
      </c>
      <c r="E321" s="2" t="s">
        <v>24</v>
      </c>
      <c r="F321" s="2"/>
      <c r="G321" s="2"/>
      <c r="H321" s="2" t="str">
        <f t="shared" si="20"/>
        <v>_</v>
      </c>
      <c r="I321" s="2"/>
      <c r="J321" s="2"/>
      <c r="K321" s="2"/>
      <c r="L321" s="2" t="str">
        <f t="shared" si="21"/>
        <v>_</v>
      </c>
      <c r="M321" s="2"/>
      <c r="N321" s="2">
        <f>IF(ISBLANK(Table2[[#This Row],[ActualResult]]), 0, 1)</f>
        <v>0</v>
      </c>
      <c r="O321" s="2" t="str">
        <f>IF(ISBLANK(Table2[[#This Row],[ActualResult]]), "_", IF(Table2[[#This Row],[ActualWinner]]=Table2[[#This Row],[PredictedWinner]], "Y", "N"))</f>
        <v>_</v>
      </c>
      <c r="P321" s="2" t="str">
        <f>IF(Table2[[#This Row],[ActualAwayScore]]&gt;Table2[[#This Row],[PredictedAwayScore]], "N", IF(ISBLANK(Table2[[#This Row],[ActualResult]]), "_", IF(Table2[[#This Row],[ActualAwayScore]]=Table2[[#This Row],[PredictedAwayScore]], "Y", "N")))</f>
        <v>_</v>
      </c>
      <c r="Q321" s="2" t="str">
        <f>IF(Table2[[#This Row],[ActualHomeScore]]&gt;Table2[[#This Row],[PredictedHomeScore]],"N", IF(ISBLANK(Table2[[#This Row],[ActualResult]]), "_", IF(Table2[[#This Row],[ActualHomeScore]]=Table2[[#This Row],[PredictedHomeScore]], "Y", "N")))</f>
        <v>_</v>
      </c>
      <c r="R321" s="2"/>
      <c r="S321" s="2" t="str">
        <f t="shared" si="22"/>
        <v>_</v>
      </c>
      <c r="T321" s="2">
        <f>IF(INDEX(StatsRegularSeason20242025!$A$2:$C$33,MATCH(Table2[[#This Row],[AwayTeam]],StatsRegularSeason20242025!$A$2:$A$33,0),2)=INDEX(StatsRegularSeason20242025!$A$2:$C$33,MATCH(Table2[[#This Row],[HomeTeam]],StatsRegularSeason20242025!$A$2:$A$33,0),2),1,0)</f>
        <v>1</v>
      </c>
      <c r="U321" s="2">
        <f>IF(INDEX(StatsRegularSeason20242025!$A$2:$C$33,MATCH(Table2[[#This Row],[AwayTeam]],StatsRegularSeason20242025!$A$2:$A$33,0),3)=INDEX(StatsRegularSeason20242025!$A$2:$C$33,MATCH(Table2[[#This Row],[HomeTeam]],StatsRegularSeason20242025!$A$2:$A$33,0),3),1,0)</f>
        <v>0</v>
      </c>
      <c r="V321" s="2">
        <f>IF(Table2[[#This Row],[InterConf]]=1,IF(Table2[[#This Row],[InterDiv]]=0, 1, 0), 0)</f>
        <v>1</v>
      </c>
      <c r="W321" s="2">
        <f>IF(INDEX(StatsRegularSeason20242025!$A$2:$C$33,MATCH(Table2[[#This Row],[AwayTeam]],StatsRegularSeason20242025!$A$2:$A$33,0),2)&lt;&gt;INDEX(StatsRegularSeason20242025!$A$2:$C$33,MATCH(Table2[[#This Row],[HomeTeam]],StatsRegularSeason20242025!$A$2:$A$33,0),2),1,0)</f>
        <v>0</v>
      </c>
      <c r="X321" s="2"/>
      <c r="Y321" s="2"/>
      <c r="Z321" s="2">
        <f>IF(AND(Table2[[#This Row],[GameIsOver]]=1,Table2[[#This Row],[ActualHomeScore]]*Table2[[#This Row],[ActualAwayScore]]=0), 1,0)</f>
        <v>0</v>
      </c>
      <c r="AA321" s="2">
        <f>IF(Table2[[#This Row],[GameIsOver]]=0,0, IF(Table2[[#This Row],[ActualWinner]]=Table2[[#This Row],[AwayTeam]], 2, IF(OR(Table2[[#This Row],[ActualResult]]="OT", Table2[[#This Row],[ActualResult]]="SO"), 1, 0)))</f>
        <v>0</v>
      </c>
      <c r="AB321" s="2">
        <f>IF(Table2[[#This Row],[GameIsOver]]= 0, 0, IF(Table2[[#This Row],[ActualWinner]]=Table2[[#This Row],[HomeTeam]], 2, IF(OR(Table2[[#This Row],[ActualResult]]="OT", Table2[[#This Row],[ActualResult]]="SO"), 1, 0)))</f>
        <v>0</v>
      </c>
      <c r="AC321" s="33">
        <f>(($AR$11)*IF(Table2[[#This Row],[CorrectWinnerPrediction]]="Y", 1, 0))+(($AR$12)*IF(Table2[[#This Row],[CorrectAwayScorePrediction]]="Y", 1, 0))+(($AR$13)*IF(Table2[[#This Row],[CorrectHomeScorePrediction]]="Y", 1, 0))</f>
        <v>0</v>
      </c>
      <c r="AD3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1" s="4" t="str">
        <f>IF(WEEKDAY(Table2[[#This Row],[GameDate]])=1,"SUN",IF(WEEKDAY(Table2[[#This Row],[GameDate]])=2,"MON",IF(WEEKDAY(Table2[[#This Row],[GameDate]])=3,"TUE",IF(WEEKDAY(Table2[[#This Row],[GameDate]])=4,"WED",IF(WEEKDAY(Table2[[#This Row],[GameDate]])=5,"THU",IF(WEEKDAY(Table2[[#This Row],[GameDate]])=6,"FRI", "SAT"))))))</f>
        <v>SAT</v>
      </c>
      <c r="AF321" s="2">
        <f>Table2[[#This Row],[ActualAwayScore]]-Table2[[#This Row],[PredictedAwayScore]]</f>
        <v>0</v>
      </c>
      <c r="AG321" s="2">
        <f>Table2[[#This Row],[ActualHomeScore]]-Table2[[#This Row],[PredictedHomeScore]]</f>
        <v>0</v>
      </c>
      <c r="AH321" s="2">
        <f t="shared" si="23"/>
        <v>0</v>
      </c>
      <c r="AI321" s="2">
        <f t="shared" si="24"/>
        <v>0</v>
      </c>
    </row>
    <row r="322" spans="1:35" x14ac:dyDescent="0.25">
      <c r="B322" s="4">
        <v>45619</v>
      </c>
      <c r="C322" s="7" t="s">
        <v>432</v>
      </c>
      <c r="D322" s="2" t="s">
        <v>12</v>
      </c>
      <c r="E322" s="2" t="s">
        <v>28</v>
      </c>
      <c r="F322" s="2"/>
      <c r="G322" s="2"/>
      <c r="H322" s="2" t="str">
        <f t="shared" si="20"/>
        <v>_</v>
      </c>
      <c r="I322" s="2"/>
      <c r="J322" s="2"/>
      <c r="K322" s="2"/>
      <c r="L322" s="2" t="str">
        <f t="shared" si="21"/>
        <v>_</v>
      </c>
      <c r="M322" s="2"/>
      <c r="N322" s="2">
        <f>IF(ISBLANK(Table2[[#This Row],[ActualResult]]), 0, 1)</f>
        <v>0</v>
      </c>
      <c r="O322" s="2" t="str">
        <f>IF(ISBLANK(Table2[[#This Row],[ActualResult]]), "_", IF(Table2[[#This Row],[ActualWinner]]=Table2[[#This Row],[PredictedWinner]], "Y", "N"))</f>
        <v>_</v>
      </c>
      <c r="P322" s="2" t="str">
        <f>IF(Table2[[#This Row],[ActualAwayScore]]&gt;Table2[[#This Row],[PredictedAwayScore]], "N", IF(ISBLANK(Table2[[#This Row],[ActualResult]]), "_", IF(Table2[[#This Row],[ActualAwayScore]]=Table2[[#This Row],[PredictedAwayScore]], "Y", "N")))</f>
        <v>_</v>
      </c>
      <c r="Q322" s="2" t="str">
        <f>IF(Table2[[#This Row],[ActualHomeScore]]&gt;Table2[[#This Row],[PredictedHomeScore]],"N", IF(ISBLANK(Table2[[#This Row],[ActualResult]]), "_", IF(Table2[[#This Row],[ActualHomeScore]]=Table2[[#This Row],[PredictedHomeScore]], "Y", "N")))</f>
        <v>_</v>
      </c>
      <c r="R322" s="2"/>
      <c r="S322" s="2" t="str">
        <f t="shared" si="22"/>
        <v>_</v>
      </c>
      <c r="T322" s="2">
        <f>IF(INDEX(StatsRegularSeason20242025!$A$2:$C$33,MATCH(Table2[[#This Row],[AwayTeam]],StatsRegularSeason20242025!$A$2:$A$33,0),2)=INDEX(StatsRegularSeason20242025!$A$2:$C$33,MATCH(Table2[[#This Row],[HomeTeam]],StatsRegularSeason20242025!$A$2:$A$33,0),2),1,0)</f>
        <v>1</v>
      </c>
      <c r="U322" s="2">
        <f>IF(INDEX(StatsRegularSeason20242025!$A$2:$C$33,MATCH(Table2[[#This Row],[AwayTeam]],StatsRegularSeason20242025!$A$2:$A$33,0),3)=INDEX(StatsRegularSeason20242025!$A$2:$C$33,MATCH(Table2[[#This Row],[HomeTeam]],StatsRegularSeason20242025!$A$2:$A$33,0),3),1,0)</f>
        <v>1</v>
      </c>
      <c r="V322" s="2">
        <f>IF(Table2[[#This Row],[InterConf]]=1,IF(Table2[[#This Row],[InterDiv]]=0, 1, 0), 0)</f>
        <v>0</v>
      </c>
      <c r="W322" s="2">
        <f>IF(INDEX(StatsRegularSeason20242025!$A$2:$C$33,MATCH(Table2[[#This Row],[AwayTeam]],StatsRegularSeason20242025!$A$2:$A$33,0),2)&lt;&gt;INDEX(StatsRegularSeason20242025!$A$2:$C$33,MATCH(Table2[[#This Row],[HomeTeam]],StatsRegularSeason20242025!$A$2:$A$33,0),2),1,0)</f>
        <v>0</v>
      </c>
      <c r="X322" s="2"/>
      <c r="Y322" s="2"/>
      <c r="Z322" s="2">
        <f>IF(AND(Table2[[#This Row],[GameIsOver]]=1,Table2[[#This Row],[ActualHomeScore]]*Table2[[#This Row],[ActualAwayScore]]=0), 1,0)</f>
        <v>0</v>
      </c>
      <c r="AA322" s="2">
        <f>IF(Table2[[#This Row],[GameIsOver]]=0,0, IF(Table2[[#This Row],[ActualWinner]]=Table2[[#This Row],[AwayTeam]], 2, IF(OR(Table2[[#This Row],[ActualResult]]="OT", Table2[[#This Row],[ActualResult]]="SO"), 1, 0)))</f>
        <v>0</v>
      </c>
      <c r="AB322" s="2">
        <f>IF(Table2[[#This Row],[GameIsOver]]= 0, 0, IF(Table2[[#This Row],[ActualWinner]]=Table2[[#This Row],[HomeTeam]], 2, IF(OR(Table2[[#This Row],[ActualResult]]="OT", Table2[[#This Row],[ActualResult]]="SO"), 1, 0)))</f>
        <v>0</v>
      </c>
      <c r="AC322" s="33">
        <f>(($AR$11)*IF(Table2[[#This Row],[CorrectWinnerPrediction]]="Y", 1, 0))+(($AR$12)*IF(Table2[[#This Row],[CorrectAwayScorePrediction]]="Y", 1, 0))+(($AR$13)*IF(Table2[[#This Row],[CorrectHomeScorePrediction]]="Y", 1, 0))</f>
        <v>0</v>
      </c>
      <c r="AD3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2" s="4" t="str">
        <f>IF(WEEKDAY(Table2[[#This Row],[GameDate]])=1,"SUN",IF(WEEKDAY(Table2[[#This Row],[GameDate]])=2,"MON",IF(WEEKDAY(Table2[[#This Row],[GameDate]])=3,"TUE",IF(WEEKDAY(Table2[[#This Row],[GameDate]])=4,"WED",IF(WEEKDAY(Table2[[#This Row],[GameDate]])=5,"THU",IF(WEEKDAY(Table2[[#This Row],[GameDate]])=6,"FRI", "SAT"))))))</f>
        <v>SAT</v>
      </c>
      <c r="AF322" s="2">
        <f>Table2[[#This Row],[ActualAwayScore]]-Table2[[#This Row],[PredictedAwayScore]]</f>
        <v>0</v>
      </c>
      <c r="AG322" s="2">
        <f>Table2[[#This Row],[ActualHomeScore]]-Table2[[#This Row],[PredictedHomeScore]]</f>
        <v>0</v>
      </c>
      <c r="AH322" s="2">
        <f t="shared" si="23"/>
        <v>0</v>
      </c>
      <c r="AI322" s="2">
        <f t="shared" si="24"/>
        <v>0</v>
      </c>
    </row>
    <row r="323" spans="1:35" x14ac:dyDescent="0.25">
      <c r="B323" s="4">
        <v>45619</v>
      </c>
      <c r="C323" s="7" t="s">
        <v>433</v>
      </c>
      <c r="D323" s="2" t="s">
        <v>26</v>
      </c>
      <c r="E323" s="2" t="s">
        <v>14</v>
      </c>
      <c r="F323" s="2"/>
      <c r="G323" s="2"/>
      <c r="H323" s="2" t="str">
        <f t="shared" ref="H323:H386" si="25">IF(AND(ISBLANK($F323),ISBLANK($G323)),"_",IF($F323&gt;$G323,$D323,$E323))</f>
        <v>_</v>
      </c>
      <c r="I323" s="2"/>
      <c r="J323" s="2"/>
      <c r="K323" s="2"/>
      <c r="L323" s="2" t="str">
        <f t="shared" ref="L323:L386" si="26">IF(OR($J323=$K323,AND(ISBLANK($J323),ISBLANK($K323))),"_",IF($J323&gt;$K323,$D323,$E323))</f>
        <v>_</v>
      </c>
      <c r="M323" s="2"/>
      <c r="N323" s="2">
        <f>IF(ISBLANK(Table2[[#This Row],[ActualResult]]), 0, 1)</f>
        <v>0</v>
      </c>
      <c r="O323" s="2" t="str">
        <f>IF(ISBLANK(Table2[[#This Row],[ActualResult]]), "_", IF(Table2[[#This Row],[ActualWinner]]=Table2[[#This Row],[PredictedWinner]], "Y", "N"))</f>
        <v>_</v>
      </c>
      <c r="P323" s="2" t="str">
        <f>IF(Table2[[#This Row],[ActualAwayScore]]&gt;Table2[[#This Row],[PredictedAwayScore]], "N", IF(ISBLANK(Table2[[#This Row],[ActualResult]]), "_", IF(Table2[[#This Row],[ActualAwayScore]]=Table2[[#This Row],[PredictedAwayScore]], "Y", "N")))</f>
        <v>_</v>
      </c>
      <c r="Q323" s="2" t="str">
        <f>IF(Table2[[#This Row],[ActualHomeScore]]&gt;Table2[[#This Row],[PredictedHomeScore]],"N", IF(ISBLANK(Table2[[#This Row],[ActualResult]]), "_", IF(Table2[[#This Row],[ActualHomeScore]]=Table2[[#This Row],[PredictedHomeScore]], "Y", "N")))</f>
        <v>_</v>
      </c>
      <c r="R323" s="2"/>
      <c r="S323" s="2" t="str">
        <f t="shared" ref="S323:S386" si="27">IF($L323="_", "_", IF($L323=$D323,$E323,$D323))</f>
        <v>_</v>
      </c>
      <c r="T323" s="2">
        <f>IF(INDEX(StatsRegularSeason20242025!$A$2:$C$33,MATCH(Table2[[#This Row],[AwayTeam]],StatsRegularSeason20242025!$A$2:$A$33,0),2)=INDEX(StatsRegularSeason20242025!$A$2:$C$33,MATCH(Table2[[#This Row],[HomeTeam]],StatsRegularSeason20242025!$A$2:$A$33,0),2),1,0)</f>
        <v>0</v>
      </c>
      <c r="U323" s="2">
        <f>IF(INDEX(StatsRegularSeason20242025!$A$2:$C$33,MATCH(Table2[[#This Row],[AwayTeam]],StatsRegularSeason20242025!$A$2:$A$33,0),3)=INDEX(StatsRegularSeason20242025!$A$2:$C$33,MATCH(Table2[[#This Row],[HomeTeam]],StatsRegularSeason20242025!$A$2:$A$33,0),3),1,0)</f>
        <v>0</v>
      </c>
      <c r="V323" s="2">
        <f>IF(Table2[[#This Row],[InterConf]]=1,IF(Table2[[#This Row],[InterDiv]]=0, 1, 0), 0)</f>
        <v>0</v>
      </c>
      <c r="W323" s="2">
        <f>IF(INDEX(StatsRegularSeason20242025!$A$2:$C$33,MATCH(Table2[[#This Row],[AwayTeam]],StatsRegularSeason20242025!$A$2:$A$33,0),2)&lt;&gt;INDEX(StatsRegularSeason20242025!$A$2:$C$33,MATCH(Table2[[#This Row],[HomeTeam]],StatsRegularSeason20242025!$A$2:$A$33,0),2),1,0)</f>
        <v>1</v>
      </c>
      <c r="X323" s="2"/>
      <c r="Y323" s="2"/>
      <c r="Z323" s="2">
        <f>IF(AND(Table2[[#This Row],[GameIsOver]]=1,Table2[[#This Row],[ActualHomeScore]]*Table2[[#This Row],[ActualAwayScore]]=0), 1,0)</f>
        <v>0</v>
      </c>
      <c r="AA323" s="2">
        <f>IF(Table2[[#This Row],[GameIsOver]]=0,0, IF(Table2[[#This Row],[ActualWinner]]=Table2[[#This Row],[AwayTeam]], 2, IF(OR(Table2[[#This Row],[ActualResult]]="OT", Table2[[#This Row],[ActualResult]]="SO"), 1, 0)))</f>
        <v>0</v>
      </c>
      <c r="AB323" s="2">
        <f>IF(Table2[[#This Row],[GameIsOver]]= 0, 0, IF(Table2[[#This Row],[ActualWinner]]=Table2[[#This Row],[HomeTeam]], 2, IF(OR(Table2[[#This Row],[ActualResult]]="OT", Table2[[#This Row],[ActualResult]]="SO"), 1, 0)))</f>
        <v>0</v>
      </c>
      <c r="AC323" s="33">
        <f>(($AR$11)*IF(Table2[[#This Row],[CorrectWinnerPrediction]]="Y", 1, 0))+(($AR$12)*IF(Table2[[#This Row],[CorrectAwayScorePrediction]]="Y", 1, 0))+(($AR$13)*IF(Table2[[#This Row],[CorrectHomeScorePrediction]]="Y", 1, 0))</f>
        <v>0</v>
      </c>
      <c r="AD3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3" s="4" t="str">
        <f>IF(WEEKDAY(Table2[[#This Row],[GameDate]])=1,"SUN",IF(WEEKDAY(Table2[[#This Row],[GameDate]])=2,"MON",IF(WEEKDAY(Table2[[#This Row],[GameDate]])=3,"TUE",IF(WEEKDAY(Table2[[#This Row],[GameDate]])=4,"WED",IF(WEEKDAY(Table2[[#This Row],[GameDate]])=5,"THU",IF(WEEKDAY(Table2[[#This Row],[GameDate]])=6,"FRI", "SAT"))))))</f>
        <v>SAT</v>
      </c>
      <c r="AF323" s="2">
        <f>Table2[[#This Row],[ActualAwayScore]]-Table2[[#This Row],[PredictedAwayScore]]</f>
        <v>0</v>
      </c>
      <c r="AG323" s="2">
        <f>Table2[[#This Row],[ActualHomeScore]]-Table2[[#This Row],[PredictedHomeScore]]</f>
        <v>0</v>
      </c>
      <c r="AH323" s="2">
        <f t="shared" ref="AH323:AH386" si="28">SUMIF($B$3:$B$1315, $B323, $AF$3:$AF$1315)</f>
        <v>0</v>
      </c>
      <c r="AI323" s="2">
        <f t="shared" ref="AI323:AI386" si="29">SUMIF($B$3:$B$1315, $B323, $AG$3:$AG$1315)</f>
        <v>0</v>
      </c>
    </row>
    <row r="324" spans="1:35" x14ac:dyDescent="0.25">
      <c r="B324" s="4">
        <v>45619</v>
      </c>
      <c r="C324" s="7" t="s">
        <v>434</v>
      </c>
      <c r="D324" s="2" t="s">
        <v>27</v>
      </c>
      <c r="E324" s="2" t="s">
        <v>19</v>
      </c>
      <c r="F324" s="2"/>
      <c r="G324" s="2"/>
      <c r="H324" s="2" t="str">
        <f t="shared" si="25"/>
        <v>_</v>
      </c>
      <c r="I324" s="2"/>
      <c r="J324" s="2"/>
      <c r="K324" s="2"/>
      <c r="L324" s="2" t="str">
        <f t="shared" si="26"/>
        <v>_</v>
      </c>
      <c r="M324" s="2"/>
      <c r="N324" s="2">
        <f>IF(ISBLANK(Table2[[#This Row],[ActualResult]]), 0, 1)</f>
        <v>0</v>
      </c>
      <c r="O324" s="2" t="str">
        <f>IF(ISBLANK(Table2[[#This Row],[ActualResult]]), "_", IF(Table2[[#This Row],[ActualWinner]]=Table2[[#This Row],[PredictedWinner]], "Y", "N"))</f>
        <v>_</v>
      </c>
      <c r="P324" s="2" t="str">
        <f>IF(Table2[[#This Row],[ActualAwayScore]]&gt;Table2[[#This Row],[PredictedAwayScore]], "N", IF(ISBLANK(Table2[[#This Row],[ActualResult]]), "_", IF(Table2[[#This Row],[ActualAwayScore]]=Table2[[#This Row],[PredictedAwayScore]], "Y", "N")))</f>
        <v>_</v>
      </c>
      <c r="Q324" s="2" t="str">
        <f>IF(Table2[[#This Row],[ActualHomeScore]]&gt;Table2[[#This Row],[PredictedHomeScore]],"N", IF(ISBLANK(Table2[[#This Row],[ActualResult]]), "_", IF(Table2[[#This Row],[ActualHomeScore]]=Table2[[#This Row],[PredictedHomeScore]], "Y", "N")))</f>
        <v>_</v>
      </c>
      <c r="R324" s="2"/>
      <c r="S324" s="2" t="str">
        <f t="shared" si="27"/>
        <v>_</v>
      </c>
      <c r="T324" s="2">
        <f>IF(INDEX(StatsRegularSeason20242025!$A$2:$C$33,MATCH(Table2[[#This Row],[AwayTeam]],StatsRegularSeason20242025!$A$2:$A$33,0),2)=INDEX(StatsRegularSeason20242025!$A$2:$C$33,MATCH(Table2[[#This Row],[HomeTeam]],StatsRegularSeason20242025!$A$2:$A$33,0),2),1,0)</f>
        <v>0</v>
      </c>
      <c r="U324" s="2">
        <f>IF(INDEX(StatsRegularSeason20242025!$A$2:$C$33,MATCH(Table2[[#This Row],[AwayTeam]],StatsRegularSeason20242025!$A$2:$A$33,0),3)=INDEX(StatsRegularSeason20242025!$A$2:$C$33,MATCH(Table2[[#This Row],[HomeTeam]],StatsRegularSeason20242025!$A$2:$A$33,0),3),1,0)</f>
        <v>0</v>
      </c>
      <c r="V324" s="2">
        <f>IF(Table2[[#This Row],[InterConf]]=1,IF(Table2[[#This Row],[InterDiv]]=0, 1, 0), 0)</f>
        <v>0</v>
      </c>
      <c r="W324" s="2">
        <f>IF(INDEX(StatsRegularSeason20242025!$A$2:$C$33,MATCH(Table2[[#This Row],[AwayTeam]],StatsRegularSeason20242025!$A$2:$A$33,0),2)&lt;&gt;INDEX(StatsRegularSeason20242025!$A$2:$C$33,MATCH(Table2[[#This Row],[HomeTeam]],StatsRegularSeason20242025!$A$2:$A$33,0),2),1,0)</f>
        <v>1</v>
      </c>
      <c r="X324" s="2"/>
      <c r="Y324" s="2"/>
      <c r="Z324" s="2">
        <f>IF(AND(Table2[[#This Row],[GameIsOver]]=1,Table2[[#This Row],[ActualHomeScore]]*Table2[[#This Row],[ActualAwayScore]]=0), 1,0)</f>
        <v>0</v>
      </c>
      <c r="AA324" s="2">
        <f>IF(Table2[[#This Row],[GameIsOver]]=0,0, IF(Table2[[#This Row],[ActualWinner]]=Table2[[#This Row],[AwayTeam]], 2, IF(OR(Table2[[#This Row],[ActualResult]]="OT", Table2[[#This Row],[ActualResult]]="SO"), 1, 0)))</f>
        <v>0</v>
      </c>
      <c r="AB324" s="2">
        <f>IF(Table2[[#This Row],[GameIsOver]]= 0, 0, IF(Table2[[#This Row],[ActualWinner]]=Table2[[#This Row],[HomeTeam]], 2, IF(OR(Table2[[#This Row],[ActualResult]]="OT", Table2[[#This Row],[ActualResult]]="SO"), 1, 0)))</f>
        <v>0</v>
      </c>
      <c r="AC324" s="33">
        <f>(($AR$11)*IF(Table2[[#This Row],[CorrectWinnerPrediction]]="Y", 1, 0))+(($AR$12)*IF(Table2[[#This Row],[CorrectAwayScorePrediction]]="Y", 1, 0))+(($AR$13)*IF(Table2[[#This Row],[CorrectHomeScorePrediction]]="Y", 1, 0))</f>
        <v>0</v>
      </c>
      <c r="AD3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4" s="4" t="str">
        <f>IF(WEEKDAY(Table2[[#This Row],[GameDate]])=1,"SUN",IF(WEEKDAY(Table2[[#This Row],[GameDate]])=2,"MON",IF(WEEKDAY(Table2[[#This Row],[GameDate]])=3,"TUE",IF(WEEKDAY(Table2[[#This Row],[GameDate]])=4,"WED",IF(WEEKDAY(Table2[[#This Row],[GameDate]])=5,"THU",IF(WEEKDAY(Table2[[#This Row],[GameDate]])=6,"FRI", "SAT"))))))</f>
        <v>SAT</v>
      </c>
      <c r="AF324" s="2">
        <f>Table2[[#This Row],[ActualAwayScore]]-Table2[[#This Row],[PredictedAwayScore]]</f>
        <v>0</v>
      </c>
      <c r="AG324" s="2">
        <f>Table2[[#This Row],[ActualHomeScore]]-Table2[[#This Row],[PredictedHomeScore]]</f>
        <v>0</v>
      </c>
      <c r="AH324" s="2">
        <f t="shared" si="28"/>
        <v>0</v>
      </c>
      <c r="AI324" s="2">
        <f t="shared" si="29"/>
        <v>0</v>
      </c>
    </row>
    <row r="325" spans="1:35" x14ac:dyDescent="0.25">
      <c r="B325" s="4">
        <v>45619</v>
      </c>
      <c r="C325" s="7" t="s">
        <v>435</v>
      </c>
      <c r="D325" s="2" t="s">
        <v>25</v>
      </c>
      <c r="E325" s="2" t="s">
        <v>30</v>
      </c>
      <c r="F325" s="2"/>
      <c r="G325" s="2"/>
      <c r="H325" s="2" t="str">
        <f t="shared" si="25"/>
        <v>_</v>
      </c>
      <c r="I325" s="2"/>
      <c r="J325" s="2"/>
      <c r="K325" s="2"/>
      <c r="L325" s="2" t="str">
        <f t="shared" si="26"/>
        <v>_</v>
      </c>
      <c r="M325" s="2"/>
      <c r="N325" s="2">
        <f>IF(ISBLANK(Table2[[#This Row],[ActualResult]]), 0, 1)</f>
        <v>0</v>
      </c>
      <c r="O325" s="2" t="str">
        <f>IF(ISBLANK(Table2[[#This Row],[ActualResult]]), "_", IF(Table2[[#This Row],[ActualWinner]]=Table2[[#This Row],[PredictedWinner]], "Y", "N"))</f>
        <v>_</v>
      </c>
      <c r="P325" s="2" t="str">
        <f>IF(Table2[[#This Row],[ActualAwayScore]]&gt;Table2[[#This Row],[PredictedAwayScore]], "N", IF(ISBLANK(Table2[[#This Row],[ActualResult]]), "_", IF(Table2[[#This Row],[ActualAwayScore]]=Table2[[#This Row],[PredictedAwayScore]], "Y", "N")))</f>
        <v>_</v>
      </c>
      <c r="Q325" s="2" t="str">
        <f>IF(Table2[[#This Row],[ActualHomeScore]]&gt;Table2[[#This Row],[PredictedHomeScore]],"N", IF(ISBLANK(Table2[[#This Row],[ActualResult]]), "_", IF(Table2[[#This Row],[ActualHomeScore]]=Table2[[#This Row],[PredictedHomeScore]], "Y", "N")))</f>
        <v>_</v>
      </c>
      <c r="R325" s="2"/>
      <c r="S325" s="2" t="str">
        <f t="shared" si="27"/>
        <v>_</v>
      </c>
      <c r="T325" s="2">
        <f>IF(INDEX(StatsRegularSeason20242025!$A$2:$C$33,MATCH(Table2[[#This Row],[AwayTeam]],StatsRegularSeason20242025!$A$2:$A$33,0),2)=INDEX(StatsRegularSeason20242025!$A$2:$C$33,MATCH(Table2[[#This Row],[HomeTeam]],StatsRegularSeason20242025!$A$2:$A$33,0),2),1,0)</f>
        <v>0</v>
      </c>
      <c r="U325" s="2">
        <f>IF(INDEX(StatsRegularSeason20242025!$A$2:$C$33,MATCH(Table2[[#This Row],[AwayTeam]],StatsRegularSeason20242025!$A$2:$A$33,0),3)=INDEX(StatsRegularSeason20242025!$A$2:$C$33,MATCH(Table2[[#This Row],[HomeTeam]],StatsRegularSeason20242025!$A$2:$A$33,0),3),1,0)</f>
        <v>0</v>
      </c>
      <c r="V325" s="2">
        <f>IF(Table2[[#This Row],[InterConf]]=1,IF(Table2[[#This Row],[InterDiv]]=0, 1, 0), 0)</f>
        <v>0</v>
      </c>
      <c r="W325" s="2">
        <f>IF(INDEX(StatsRegularSeason20242025!$A$2:$C$33,MATCH(Table2[[#This Row],[AwayTeam]],StatsRegularSeason20242025!$A$2:$A$33,0),2)&lt;&gt;INDEX(StatsRegularSeason20242025!$A$2:$C$33,MATCH(Table2[[#This Row],[HomeTeam]],StatsRegularSeason20242025!$A$2:$A$33,0),2),1,0)</f>
        <v>1</v>
      </c>
      <c r="X325" s="2"/>
      <c r="Y325" s="2"/>
      <c r="Z325" s="2">
        <f>IF(AND(Table2[[#This Row],[GameIsOver]]=1,Table2[[#This Row],[ActualHomeScore]]*Table2[[#This Row],[ActualAwayScore]]=0), 1,0)</f>
        <v>0</v>
      </c>
      <c r="AA325" s="2">
        <f>IF(Table2[[#This Row],[GameIsOver]]=0,0, IF(Table2[[#This Row],[ActualWinner]]=Table2[[#This Row],[AwayTeam]], 2, IF(OR(Table2[[#This Row],[ActualResult]]="OT", Table2[[#This Row],[ActualResult]]="SO"), 1, 0)))</f>
        <v>0</v>
      </c>
      <c r="AB325" s="2">
        <f>IF(Table2[[#This Row],[GameIsOver]]= 0, 0, IF(Table2[[#This Row],[ActualWinner]]=Table2[[#This Row],[HomeTeam]], 2, IF(OR(Table2[[#This Row],[ActualResult]]="OT", Table2[[#This Row],[ActualResult]]="SO"), 1, 0)))</f>
        <v>0</v>
      </c>
      <c r="AC325" s="33">
        <f>(($AR$11)*IF(Table2[[#This Row],[CorrectWinnerPrediction]]="Y", 1, 0))+(($AR$12)*IF(Table2[[#This Row],[CorrectAwayScorePrediction]]="Y", 1, 0))+(($AR$13)*IF(Table2[[#This Row],[CorrectHomeScorePrediction]]="Y", 1, 0))</f>
        <v>0</v>
      </c>
      <c r="AD3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5" s="4" t="str">
        <f>IF(WEEKDAY(Table2[[#This Row],[GameDate]])=1,"SUN",IF(WEEKDAY(Table2[[#This Row],[GameDate]])=2,"MON",IF(WEEKDAY(Table2[[#This Row],[GameDate]])=3,"TUE",IF(WEEKDAY(Table2[[#This Row],[GameDate]])=4,"WED",IF(WEEKDAY(Table2[[#This Row],[GameDate]])=5,"THU",IF(WEEKDAY(Table2[[#This Row],[GameDate]])=6,"FRI", "SAT"))))))</f>
        <v>SAT</v>
      </c>
      <c r="AF325" s="2">
        <f>Table2[[#This Row],[ActualAwayScore]]-Table2[[#This Row],[PredictedAwayScore]]</f>
        <v>0</v>
      </c>
      <c r="AG325" s="2">
        <f>Table2[[#This Row],[ActualHomeScore]]-Table2[[#This Row],[PredictedHomeScore]]</f>
        <v>0</v>
      </c>
      <c r="AH325" s="2">
        <f t="shared" si="28"/>
        <v>0</v>
      </c>
      <c r="AI325" s="2">
        <f t="shared" si="29"/>
        <v>0</v>
      </c>
    </row>
    <row r="326" spans="1:35" x14ac:dyDescent="0.25">
      <c r="B326" s="4">
        <v>45619</v>
      </c>
      <c r="C326" s="7" t="s">
        <v>436</v>
      </c>
      <c r="D326" s="2" t="s">
        <v>16</v>
      </c>
      <c r="E326" s="2" t="s">
        <v>31</v>
      </c>
      <c r="F326" s="2"/>
      <c r="G326" s="2"/>
      <c r="H326" s="2" t="str">
        <f t="shared" si="25"/>
        <v>_</v>
      </c>
      <c r="I326" s="2"/>
      <c r="J326" s="2"/>
      <c r="K326" s="2"/>
      <c r="L326" s="2" t="str">
        <f t="shared" si="26"/>
        <v>_</v>
      </c>
      <c r="M326" s="2"/>
      <c r="N326" s="2">
        <f>IF(ISBLANK(Table2[[#This Row],[ActualResult]]), 0, 1)</f>
        <v>0</v>
      </c>
      <c r="O326" s="2" t="str">
        <f>IF(ISBLANK(Table2[[#This Row],[ActualResult]]), "_", IF(Table2[[#This Row],[ActualWinner]]=Table2[[#This Row],[PredictedWinner]], "Y", "N"))</f>
        <v>_</v>
      </c>
      <c r="P326" s="2" t="str">
        <f>IF(Table2[[#This Row],[ActualAwayScore]]&gt;Table2[[#This Row],[PredictedAwayScore]], "N", IF(ISBLANK(Table2[[#This Row],[ActualResult]]), "_", IF(Table2[[#This Row],[ActualAwayScore]]=Table2[[#This Row],[PredictedAwayScore]], "Y", "N")))</f>
        <v>_</v>
      </c>
      <c r="Q326" s="2" t="str">
        <f>IF(Table2[[#This Row],[ActualHomeScore]]&gt;Table2[[#This Row],[PredictedHomeScore]],"N", IF(ISBLANK(Table2[[#This Row],[ActualResult]]), "_", IF(Table2[[#This Row],[ActualHomeScore]]=Table2[[#This Row],[PredictedHomeScore]], "Y", "N")))</f>
        <v>_</v>
      </c>
      <c r="R326" s="2"/>
      <c r="S326" s="2" t="str">
        <f t="shared" si="27"/>
        <v>_</v>
      </c>
      <c r="T326" s="2">
        <f>IF(INDEX(StatsRegularSeason20242025!$A$2:$C$33,MATCH(Table2[[#This Row],[AwayTeam]],StatsRegularSeason20242025!$A$2:$A$33,0),2)=INDEX(StatsRegularSeason20242025!$A$2:$C$33,MATCH(Table2[[#This Row],[HomeTeam]],StatsRegularSeason20242025!$A$2:$A$33,0),2),1,0)</f>
        <v>1</v>
      </c>
      <c r="U326" s="2">
        <f>IF(INDEX(StatsRegularSeason20242025!$A$2:$C$33,MATCH(Table2[[#This Row],[AwayTeam]],StatsRegularSeason20242025!$A$2:$A$33,0),3)=INDEX(StatsRegularSeason20242025!$A$2:$C$33,MATCH(Table2[[#This Row],[HomeTeam]],StatsRegularSeason20242025!$A$2:$A$33,0),3),1,0)</f>
        <v>1</v>
      </c>
      <c r="V326" s="2">
        <f>IF(Table2[[#This Row],[InterConf]]=1,IF(Table2[[#This Row],[InterDiv]]=0, 1, 0), 0)</f>
        <v>0</v>
      </c>
      <c r="W326" s="2">
        <f>IF(INDEX(StatsRegularSeason20242025!$A$2:$C$33,MATCH(Table2[[#This Row],[AwayTeam]],StatsRegularSeason20242025!$A$2:$A$33,0),2)&lt;&gt;INDEX(StatsRegularSeason20242025!$A$2:$C$33,MATCH(Table2[[#This Row],[HomeTeam]],StatsRegularSeason20242025!$A$2:$A$33,0),2),1,0)</f>
        <v>0</v>
      </c>
      <c r="X326" s="2"/>
      <c r="Y326" s="2"/>
      <c r="Z326" s="2">
        <f>IF(AND(Table2[[#This Row],[GameIsOver]]=1,Table2[[#This Row],[ActualHomeScore]]*Table2[[#This Row],[ActualAwayScore]]=0), 1,0)</f>
        <v>0</v>
      </c>
      <c r="AA326" s="2">
        <f>IF(Table2[[#This Row],[GameIsOver]]=0,0, IF(Table2[[#This Row],[ActualWinner]]=Table2[[#This Row],[AwayTeam]], 2, IF(OR(Table2[[#This Row],[ActualResult]]="OT", Table2[[#This Row],[ActualResult]]="SO"), 1, 0)))</f>
        <v>0</v>
      </c>
      <c r="AB326" s="2">
        <f>IF(Table2[[#This Row],[GameIsOver]]= 0, 0, IF(Table2[[#This Row],[ActualWinner]]=Table2[[#This Row],[HomeTeam]], 2, IF(OR(Table2[[#This Row],[ActualResult]]="OT", Table2[[#This Row],[ActualResult]]="SO"), 1, 0)))</f>
        <v>0</v>
      </c>
      <c r="AC326" s="33">
        <f>(($AR$11)*IF(Table2[[#This Row],[CorrectWinnerPrediction]]="Y", 1, 0))+(($AR$12)*IF(Table2[[#This Row],[CorrectAwayScorePrediction]]="Y", 1, 0))+(($AR$13)*IF(Table2[[#This Row],[CorrectHomeScorePrediction]]="Y", 1, 0))</f>
        <v>0</v>
      </c>
      <c r="AD3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6" s="4" t="str">
        <f>IF(WEEKDAY(Table2[[#This Row],[GameDate]])=1,"SUN",IF(WEEKDAY(Table2[[#This Row],[GameDate]])=2,"MON",IF(WEEKDAY(Table2[[#This Row],[GameDate]])=3,"TUE",IF(WEEKDAY(Table2[[#This Row],[GameDate]])=4,"WED",IF(WEEKDAY(Table2[[#This Row],[GameDate]])=5,"THU",IF(WEEKDAY(Table2[[#This Row],[GameDate]])=6,"FRI", "SAT"))))))</f>
        <v>SAT</v>
      </c>
      <c r="AF326" s="2">
        <f>Table2[[#This Row],[ActualAwayScore]]-Table2[[#This Row],[PredictedAwayScore]]</f>
        <v>0</v>
      </c>
      <c r="AG326" s="2">
        <f>Table2[[#This Row],[ActualHomeScore]]-Table2[[#This Row],[PredictedHomeScore]]</f>
        <v>0</v>
      </c>
      <c r="AH326" s="2">
        <f t="shared" si="28"/>
        <v>0</v>
      </c>
      <c r="AI326" s="2">
        <f t="shared" si="29"/>
        <v>0</v>
      </c>
    </row>
    <row r="327" spans="1:35" x14ac:dyDescent="0.25">
      <c r="B327" s="4">
        <v>45619</v>
      </c>
      <c r="C327" s="7" t="s">
        <v>437</v>
      </c>
      <c r="D327" s="2" t="s">
        <v>34</v>
      </c>
      <c r="E327" s="2" t="s">
        <v>43</v>
      </c>
      <c r="F327" s="2"/>
      <c r="G327" s="2"/>
      <c r="H327" s="2" t="str">
        <f t="shared" si="25"/>
        <v>_</v>
      </c>
      <c r="I327" s="2"/>
      <c r="J327" s="2"/>
      <c r="K327" s="2"/>
      <c r="L327" s="2" t="str">
        <f t="shared" si="26"/>
        <v>_</v>
      </c>
      <c r="M327" s="2"/>
      <c r="N327" s="2">
        <f>IF(ISBLANK(Table2[[#This Row],[ActualResult]]), 0, 1)</f>
        <v>0</v>
      </c>
      <c r="O327" s="2" t="str">
        <f>IF(ISBLANK(Table2[[#This Row],[ActualResult]]), "_", IF(Table2[[#This Row],[ActualWinner]]=Table2[[#This Row],[PredictedWinner]], "Y", "N"))</f>
        <v>_</v>
      </c>
      <c r="P327" s="2" t="str">
        <f>IF(Table2[[#This Row],[ActualAwayScore]]&gt;Table2[[#This Row],[PredictedAwayScore]], "N", IF(ISBLANK(Table2[[#This Row],[ActualResult]]), "_", IF(Table2[[#This Row],[ActualAwayScore]]=Table2[[#This Row],[PredictedAwayScore]], "Y", "N")))</f>
        <v>_</v>
      </c>
      <c r="Q327" s="2" t="str">
        <f>IF(Table2[[#This Row],[ActualHomeScore]]&gt;Table2[[#This Row],[PredictedHomeScore]],"N", IF(ISBLANK(Table2[[#This Row],[ActualResult]]), "_", IF(Table2[[#This Row],[ActualHomeScore]]=Table2[[#This Row],[PredictedHomeScore]], "Y", "N")))</f>
        <v>_</v>
      </c>
      <c r="R327" s="2"/>
      <c r="S327" s="2" t="str">
        <f t="shared" si="27"/>
        <v>_</v>
      </c>
      <c r="T327" s="2">
        <f>IF(INDEX(StatsRegularSeason20242025!$A$2:$C$33,MATCH(Table2[[#This Row],[AwayTeam]],StatsRegularSeason20242025!$A$2:$A$33,0),2)=INDEX(StatsRegularSeason20242025!$A$2:$C$33,MATCH(Table2[[#This Row],[HomeTeam]],StatsRegularSeason20242025!$A$2:$A$33,0),2),1,0)</f>
        <v>0</v>
      </c>
      <c r="U327" s="2">
        <f>IF(INDEX(StatsRegularSeason20242025!$A$2:$C$33,MATCH(Table2[[#This Row],[AwayTeam]],StatsRegularSeason20242025!$A$2:$A$33,0),3)=INDEX(StatsRegularSeason20242025!$A$2:$C$33,MATCH(Table2[[#This Row],[HomeTeam]],StatsRegularSeason20242025!$A$2:$A$33,0),3),1,0)</f>
        <v>0</v>
      </c>
      <c r="V327" s="2">
        <f>IF(Table2[[#This Row],[InterConf]]=1,IF(Table2[[#This Row],[InterDiv]]=0, 1, 0), 0)</f>
        <v>0</v>
      </c>
      <c r="W327" s="2">
        <f>IF(INDEX(StatsRegularSeason20242025!$A$2:$C$33,MATCH(Table2[[#This Row],[AwayTeam]],StatsRegularSeason20242025!$A$2:$A$33,0),2)&lt;&gt;INDEX(StatsRegularSeason20242025!$A$2:$C$33,MATCH(Table2[[#This Row],[HomeTeam]],StatsRegularSeason20242025!$A$2:$A$33,0),2),1,0)</f>
        <v>1</v>
      </c>
      <c r="X327" s="2"/>
      <c r="Y327" s="2"/>
      <c r="Z327" s="2">
        <f>IF(AND(Table2[[#This Row],[GameIsOver]]=1,Table2[[#This Row],[ActualHomeScore]]*Table2[[#This Row],[ActualAwayScore]]=0), 1,0)</f>
        <v>0</v>
      </c>
      <c r="AA327" s="2">
        <f>IF(Table2[[#This Row],[GameIsOver]]=0,0, IF(Table2[[#This Row],[ActualWinner]]=Table2[[#This Row],[AwayTeam]], 2, IF(OR(Table2[[#This Row],[ActualResult]]="OT", Table2[[#This Row],[ActualResult]]="SO"), 1, 0)))</f>
        <v>0</v>
      </c>
      <c r="AB327" s="2">
        <f>IF(Table2[[#This Row],[GameIsOver]]= 0, 0, IF(Table2[[#This Row],[ActualWinner]]=Table2[[#This Row],[HomeTeam]], 2, IF(OR(Table2[[#This Row],[ActualResult]]="OT", Table2[[#This Row],[ActualResult]]="SO"), 1, 0)))</f>
        <v>0</v>
      </c>
      <c r="AC327" s="33">
        <f>(($AR$11)*IF(Table2[[#This Row],[CorrectWinnerPrediction]]="Y", 1, 0))+(($AR$12)*IF(Table2[[#This Row],[CorrectAwayScorePrediction]]="Y", 1, 0))+(($AR$13)*IF(Table2[[#This Row],[CorrectHomeScorePrediction]]="Y", 1, 0))</f>
        <v>0</v>
      </c>
      <c r="AD3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7" s="4" t="str">
        <f>IF(WEEKDAY(Table2[[#This Row],[GameDate]])=1,"SUN",IF(WEEKDAY(Table2[[#This Row],[GameDate]])=2,"MON",IF(WEEKDAY(Table2[[#This Row],[GameDate]])=3,"TUE",IF(WEEKDAY(Table2[[#This Row],[GameDate]])=4,"WED",IF(WEEKDAY(Table2[[#This Row],[GameDate]])=5,"THU",IF(WEEKDAY(Table2[[#This Row],[GameDate]])=6,"FRI", "SAT"))))))</f>
        <v>SAT</v>
      </c>
      <c r="AF327" s="2">
        <f>Table2[[#This Row],[ActualAwayScore]]-Table2[[#This Row],[PredictedAwayScore]]</f>
        <v>0</v>
      </c>
      <c r="AG327" s="2">
        <f>Table2[[#This Row],[ActualHomeScore]]-Table2[[#This Row],[PredictedHomeScore]]</f>
        <v>0</v>
      </c>
      <c r="AH327" s="2">
        <f t="shared" si="28"/>
        <v>0</v>
      </c>
      <c r="AI327" s="2">
        <f t="shared" si="29"/>
        <v>0</v>
      </c>
    </row>
    <row r="328" spans="1:35" x14ac:dyDescent="0.25">
      <c r="B328" s="4">
        <v>45619</v>
      </c>
      <c r="C328" s="7" t="s">
        <v>438</v>
      </c>
      <c r="D328" s="2" t="s">
        <v>15</v>
      </c>
      <c r="E328" s="2" t="s">
        <v>21</v>
      </c>
      <c r="F328" s="2"/>
      <c r="G328" s="2"/>
      <c r="H328" s="2" t="str">
        <f t="shared" si="25"/>
        <v>_</v>
      </c>
      <c r="I328" s="2"/>
      <c r="J328" s="2"/>
      <c r="K328" s="2"/>
      <c r="L328" s="2" t="str">
        <f t="shared" si="26"/>
        <v>_</v>
      </c>
      <c r="M328" s="2"/>
      <c r="N328" s="2">
        <f>IF(ISBLANK(Table2[[#This Row],[ActualResult]]), 0, 1)</f>
        <v>0</v>
      </c>
      <c r="O328" s="2" t="str">
        <f>IF(ISBLANK(Table2[[#This Row],[ActualResult]]), "_", IF(Table2[[#This Row],[ActualWinner]]=Table2[[#This Row],[PredictedWinner]], "Y", "N"))</f>
        <v>_</v>
      </c>
      <c r="P328" s="2" t="str">
        <f>IF(Table2[[#This Row],[ActualAwayScore]]&gt;Table2[[#This Row],[PredictedAwayScore]], "N", IF(ISBLANK(Table2[[#This Row],[ActualResult]]), "_", IF(Table2[[#This Row],[ActualAwayScore]]=Table2[[#This Row],[PredictedAwayScore]], "Y", "N")))</f>
        <v>_</v>
      </c>
      <c r="Q328" s="2" t="str">
        <f>IF(Table2[[#This Row],[ActualHomeScore]]&gt;Table2[[#This Row],[PredictedHomeScore]],"N", IF(ISBLANK(Table2[[#This Row],[ActualResult]]), "_", IF(Table2[[#This Row],[ActualHomeScore]]=Table2[[#This Row],[PredictedHomeScore]], "Y", "N")))</f>
        <v>_</v>
      </c>
      <c r="R328" s="2"/>
      <c r="S328" s="2" t="str">
        <f t="shared" si="27"/>
        <v>_</v>
      </c>
      <c r="T328" s="2">
        <f>IF(INDEX(StatsRegularSeason20242025!$A$2:$C$33,MATCH(Table2[[#This Row],[AwayTeam]],StatsRegularSeason20242025!$A$2:$A$33,0),2)=INDEX(StatsRegularSeason20242025!$A$2:$C$33,MATCH(Table2[[#This Row],[HomeTeam]],StatsRegularSeason20242025!$A$2:$A$33,0),2),1,0)</f>
        <v>0</v>
      </c>
      <c r="U328" s="2">
        <f>IF(INDEX(StatsRegularSeason20242025!$A$2:$C$33,MATCH(Table2[[#This Row],[AwayTeam]],StatsRegularSeason20242025!$A$2:$A$33,0),3)=INDEX(StatsRegularSeason20242025!$A$2:$C$33,MATCH(Table2[[#This Row],[HomeTeam]],StatsRegularSeason20242025!$A$2:$A$33,0),3),1,0)</f>
        <v>0</v>
      </c>
      <c r="V328" s="2">
        <f>IF(Table2[[#This Row],[InterConf]]=1,IF(Table2[[#This Row],[InterDiv]]=0, 1, 0), 0)</f>
        <v>0</v>
      </c>
      <c r="W328" s="2">
        <f>IF(INDEX(StatsRegularSeason20242025!$A$2:$C$33,MATCH(Table2[[#This Row],[AwayTeam]],StatsRegularSeason20242025!$A$2:$A$33,0),2)&lt;&gt;INDEX(StatsRegularSeason20242025!$A$2:$C$33,MATCH(Table2[[#This Row],[HomeTeam]],StatsRegularSeason20242025!$A$2:$A$33,0),2),1,0)</f>
        <v>1</v>
      </c>
      <c r="X328" s="2"/>
      <c r="Y328" s="2"/>
      <c r="Z328" s="2">
        <f>IF(AND(Table2[[#This Row],[GameIsOver]]=1,Table2[[#This Row],[ActualHomeScore]]*Table2[[#This Row],[ActualAwayScore]]=0), 1,0)</f>
        <v>0</v>
      </c>
      <c r="AA328" s="2">
        <f>IF(Table2[[#This Row],[GameIsOver]]=0,0, IF(Table2[[#This Row],[ActualWinner]]=Table2[[#This Row],[AwayTeam]], 2, IF(OR(Table2[[#This Row],[ActualResult]]="OT", Table2[[#This Row],[ActualResult]]="SO"), 1, 0)))</f>
        <v>0</v>
      </c>
      <c r="AB328" s="2">
        <f>IF(Table2[[#This Row],[GameIsOver]]= 0, 0, IF(Table2[[#This Row],[ActualWinner]]=Table2[[#This Row],[HomeTeam]], 2, IF(OR(Table2[[#This Row],[ActualResult]]="OT", Table2[[#This Row],[ActualResult]]="SO"), 1, 0)))</f>
        <v>0</v>
      </c>
      <c r="AC328" s="33">
        <f>(($AR$11)*IF(Table2[[#This Row],[CorrectWinnerPrediction]]="Y", 1, 0))+(($AR$12)*IF(Table2[[#This Row],[CorrectAwayScorePrediction]]="Y", 1, 0))+(($AR$13)*IF(Table2[[#This Row],[CorrectHomeScorePrediction]]="Y", 1, 0))</f>
        <v>0</v>
      </c>
      <c r="AD3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8" s="4" t="str">
        <f>IF(WEEKDAY(Table2[[#This Row],[GameDate]])=1,"SUN",IF(WEEKDAY(Table2[[#This Row],[GameDate]])=2,"MON",IF(WEEKDAY(Table2[[#This Row],[GameDate]])=3,"TUE",IF(WEEKDAY(Table2[[#This Row],[GameDate]])=4,"WED",IF(WEEKDAY(Table2[[#This Row],[GameDate]])=5,"THU",IF(WEEKDAY(Table2[[#This Row],[GameDate]])=6,"FRI", "SAT"))))))</f>
        <v>SAT</v>
      </c>
      <c r="AF328" s="2">
        <f>Table2[[#This Row],[ActualAwayScore]]-Table2[[#This Row],[PredictedAwayScore]]</f>
        <v>0</v>
      </c>
      <c r="AG328" s="2">
        <f>Table2[[#This Row],[ActualHomeScore]]-Table2[[#This Row],[PredictedHomeScore]]</f>
        <v>0</v>
      </c>
      <c r="AH328" s="2">
        <f t="shared" si="28"/>
        <v>0</v>
      </c>
      <c r="AI328" s="2">
        <f t="shared" si="29"/>
        <v>0</v>
      </c>
    </row>
    <row r="329" spans="1:35" x14ac:dyDescent="0.25">
      <c r="B329" s="4">
        <v>45619</v>
      </c>
      <c r="C329" s="7" t="s">
        <v>439</v>
      </c>
      <c r="D329" s="2" t="s">
        <v>32</v>
      </c>
      <c r="E329" s="2" t="s">
        <v>46</v>
      </c>
      <c r="F329" s="2"/>
      <c r="G329" s="2"/>
      <c r="H329" s="2" t="str">
        <f t="shared" si="25"/>
        <v>_</v>
      </c>
      <c r="I329" s="2"/>
      <c r="J329" s="2"/>
      <c r="K329" s="2"/>
      <c r="L329" s="2" t="str">
        <f t="shared" si="26"/>
        <v>_</v>
      </c>
      <c r="M329" s="2"/>
      <c r="N329" s="2">
        <f>IF(ISBLANK(Table2[[#This Row],[ActualResult]]), 0, 1)</f>
        <v>0</v>
      </c>
      <c r="O329" s="2" t="str">
        <f>IF(ISBLANK(Table2[[#This Row],[ActualResult]]), "_", IF(Table2[[#This Row],[ActualWinner]]=Table2[[#This Row],[PredictedWinner]], "Y", "N"))</f>
        <v>_</v>
      </c>
      <c r="P329" s="2" t="str">
        <f>IF(Table2[[#This Row],[ActualAwayScore]]&gt;Table2[[#This Row],[PredictedAwayScore]], "N", IF(ISBLANK(Table2[[#This Row],[ActualResult]]), "_", IF(Table2[[#This Row],[ActualAwayScore]]=Table2[[#This Row],[PredictedAwayScore]], "Y", "N")))</f>
        <v>_</v>
      </c>
      <c r="Q329" s="2" t="str">
        <f>IF(Table2[[#This Row],[ActualHomeScore]]&gt;Table2[[#This Row],[PredictedHomeScore]],"N", IF(ISBLANK(Table2[[#This Row],[ActualResult]]), "_", IF(Table2[[#This Row],[ActualHomeScore]]=Table2[[#This Row],[PredictedHomeScore]], "Y", "N")))</f>
        <v>_</v>
      </c>
      <c r="R329" s="2"/>
      <c r="S329" s="2" t="str">
        <f t="shared" si="27"/>
        <v>_</v>
      </c>
      <c r="T329" s="2">
        <f>IF(INDEX(StatsRegularSeason20242025!$A$2:$C$33,MATCH(Table2[[#This Row],[AwayTeam]],StatsRegularSeason20242025!$A$2:$A$33,0),2)=INDEX(StatsRegularSeason20242025!$A$2:$C$33,MATCH(Table2[[#This Row],[HomeTeam]],StatsRegularSeason20242025!$A$2:$A$33,0),2),1,0)</f>
        <v>1</v>
      </c>
      <c r="U329" s="2">
        <f>IF(INDEX(StatsRegularSeason20242025!$A$2:$C$33,MATCH(Table2[[#This Row],[AwayTeam]],StatsRegularSeason20242025!$A$2:$A$33,0),3)=INDEX(StatsRegularSeason20242025!$A$2:$C$33,MATCH(Table2[[#This Row],[HomeTeam]],StatsRegularSeason20242025!$A$2:$A$33,0),3),1,0)</f>
        <v>1</v>
      </c>
      <c r="V329" s="2">
        <f>IF(Table2[[#This Row],[InterConf]]=1,IF(Table2[[#This Row],[InterDiv]]=0, 1, 0), 0)</f>
        <v>0</v>
      </c>
      <c r="W329" s="2">
        <f>IF(INDEX(StatsRegularSeason20242025!$A$2:$C$33,MATCH(Table2[[#This Row],[AwayTeam]],StatsRegularSeason20242025!$A$2:$A$33,0),2)&lt;&gt;INDEX(StatsRegularSeason20242025!$A$2:$C$33,MATCH(Table2[[#This Row],[HomeTeam]],StatsRegularSeason20242025!$A$2:$A$33,0),2),1,0)</f>
        <v>0</v>
      </c>
      <c r="X329" s="2"/>
      <c r="Y329" s="2"/>
      <c r="Z329" s="2">
        <f>IF(AND(Table2[[#This Row],[GameIsOver]]=1,Table2[[#This Row],[ActualHomeScore]]*Table2[[#This Row],[ActualAwayScore]]=0), 1,0)</f>
        <v>0</v>
      </c>
      <c r="AA329" s="2">
        <f>IF(Table2[[#This Row],[GameIsOver]]=0,0, IF(Table2[[#This Row],[ActualWinner]]=Table2[[#This Row],[AwayTeam]], 2, IF(OR(Table2[[#This Row],[ActualResult]]="OT", Table2[[#This Row],[ActualResult]]="SO"), 1, 0)))</f>
        <v>0</v>
      </c>
      <c r="AB329" s="2">
        <f>IF(Table2[[#This Row],[GameIsOver]]= 0, 0, IF(Table2[[#This Row],[ActualWinner]]=Table2[[#This Row],[HomeTeam]], 2, IF(OR(Table2[[#This Row],[ActualResult]]="OT", Table2[[#This Row],[ActualResult]]="SO"), 1, 0)))</f>
        <v>0</v>
      </c>
      <c r="AC329" s="33">
        <f>(($AR$11)*IF(Table2[[#This Row],[CorrectWinnerPrediction]]="Y", 1, 0))+(($AR$12)*IF(Table2[[#This Row],[CorrectAwayScorePrediction]]="Y", 1, 0))+(($AR$13)*IF(Table2[[#This Row],[CorrectHomeScorePrediction]]="Y", 1, 0))</f>
        <v>0</v>
      </c>
      <c r="AD3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29" s="4" t="str">
        <f>IF(WEEKDAY(Table2[[#This Row],[GameDate]])=1,"SUN",IF(WEEKDAY(Table2[[#This Row],[GameDate]])=2,"MON",IF(WEEKDAY(Table2[[#This Row],[GameDate]])=3,"TUE",IF(WEEKDAY(Table2[[#This Row],[GameDate]])=4,"WED",IF(WEEKDAY(Table2[[#This Row],[GameDate]])=5,"THU",IF(WEEKDAY(Table2[[#This Row],[GameDate]])=6,"FRI", "SAT"))))))</f>
        <v>SAT</v>
      </c>
      <c r="AF329" s="2">
        <f>Table2[[#This Row],[ActualAwayScore]]-Table2[[#This Row],[PredictedAwayScore]]</f>
        <v>0</v>
      </c>
      <c r="AG329" s="2">
        <f>Table2[[#This Row],[ActualHomeScore]]-Table2[[#This Row],[PredictedHomeScore]]</f>
        <v>0</v>
      </c>
      <c r="AH329" s="2">
        <f t="shared" si="28"/>
        <v>0</v>
      </c>
      <c r="AI329" s="2">
        <f t="shared" si="29"/>
        <v>0</v>
      </c>
    </row>
    <row r="330" spans="1:35" x14ac:dyDescent="0.25">
      <c r="B330" s="4">
        <v>45619</v>
      </c>
      <c r="C330" s="7" t="s">
        <v>440</v>
      </c>
      <c r="D330" s="2" t="s">
        <v>44</v>
      </c>
      <c r="E330" s="2" t="s">
        <v>36</v>
      </c>
      <c r="F330" s="2"/>
      <c r="G330" s="2"/>
      <c r="H330" s="2" t="str">
        <f t="shared" si="25"/>
        <v>_</v>
      </c>
      <c r="I330" s="2"/>
      <c r="J330" s="2"/>
      <c r="K330" s="2"/>
      <c r="L330" s="2" t="str">
        <f t="shared" si="26"/>
        <v>_</v>
      </c>
      <c r="M330" s="2"/>
      <c r="N330" s="2">
        <f>IF(ISBLANK(Table2[[#This Row],[ActualResult]]), 0, 1)</f>
        <v>0</v>
      </c>
      <c r="O330" s="2" t="str">
        <f>IF(ISBLANK(Table2[[#This Row],[ActualResult]]), "_", IF(Table2[[#This Row],[ActualWinner]]=Table2[[#This Row],[PredictedWinner]], "Y", "N"))</f>
        <v>_</v>
      </c>
      <c r="P330" s="2" t="str">
        <f>IF(Table2[[#This Row],[ActualAwayScore]]&gt;Table2[[#This Row],[PredictedAwayScore]], "N", IF(ISBLANK(Table2[[#This Row],[ActualResult]]), "_", IF(Table2[[#This Row],[ActualAwayScore]]=Table2[[#This Row],[PredictedAwayScore]], "Y", "N")))</f>
        <v>_</v>
      </c>
      <c r="Q330" s="2" t="str">
        <f>IF(Table2[[#This Row],[ActualHomeScore]]&gt;Table2[[#This Row],[PredictedHomeScore]],"N", IF(ISBLANK(Table2[[#This Row],[ActualResult]]), "_", IF(Table2[[#This Row],[ActualHomeScore]]=Table2[[#This Row],[PredictedHomeScore]], "Y", "N")))</f>
        <v>_</v>
      </c>
      <c r="R330" s="2"/>
      <c r="S330" s="2" t="str">
        <f t="shared" si="27"/>
        <v>_</v>
      </c>
      <c r="T330" s="2">
        <f>IF(INDEX(StatsRegularSeason20242025!$A$2:$C$33,MATCH(Table2[[#This Row],[AwayTeam]],StatsRegularSeason20242025!$A$2:$A$33,0),2)=INDEX(StatsRegularSeason20242025!$A$2:$C$33,MATCH(Table2[[#This Row],[HomeTeam]],StatsRegularSeason20242025!$A$2:$A$33,0),2),1,0)</f>
        <v>1</v>
      </c>
      <c r="U330" s="2">
        <f>IF(INDEX(StatsRegularSeason20242025!$A$2:$C$33,MATCH(Table2[[#This Row],[AwayTeam]],StatsRegularSeason20242025!$A$2:$A$33,0),3)=INDEX(StatsRegularSeason20242025!$A$2:$C$33,MATCH(Table2[[#This Row],[HomeTeam]],StatsRegularSeason20242025!$A$2:$A$33,0),3),1,0)</f>
        <v>1</v>
      </c>
      <c r="V330" s="2">
        <f>IF(Table2[[#This Row],[InterConf]]=1,IF(Table2[[#This Row],[InterDiv]]=0, 1, 0), 0)</f>
        <v>0</v>
      </c>
      <c r="W330" s="2">
        <f>IF(INDEX(StatsRegularSeason20242025!$A$2:$C$33,MATCH(Table2[[#This Row],[AwayTeam]],StatsRegularSeason20242025!$A$2:$A$33,0),2)&lt;&gt;INDEX(StatsRegularSeason20242025!$A$2:$C$33,MATCH(Table2[[#This Row],[HomeTeam]],StatsRegularSeason20242025!$A$2:$A$33,0),2),1,0)</f>
        <v>0</v>
      </c>
      <c r="X330" s="2"/>
      <c r="Y330" s="2"/>
      <c r="Z330" s="2">
        <f>IF(AND(Table2[[#This Row],[GameIsOver]]=1,Table2[[#This Row],[ActualHomeScore]]*Table2[[#This Row],[ActualAwayScore]]=0), 1,0)</f>
        <v>0</v>
      </c>
      <c r="AA330" s="2">
        <f>IF(Table2[[#This Row],[GameIsOver]]=0,0, IF(Table2[[#This Row],[ActualWinner]]=Table2[[#This Row],[AwayTeam]], 2, IF(OR(Table2[[#This Row],[ActualResult]]="OT", Table2[[#This Row],[ActualResult]]="SO"), 1, 0)))</f>
        <v>0</v>
      </c>
      <c r="AB330" s="2">
        <f>IF(Table2[[#This Row],[GameIsOver]]= 0, 0, IF(Table2[[#This Row],[ActualWinner]]=Table2[[#This Row],[HomeTeam]], 2, IF(OR(Table2[[#This Row],[ActualResult]]="OT", Table2[[#This Row],[ActualResult]]="SO"), 1, 0)))</f>
        <v>0</v>
      </c>
      <c r="AC330" s="33">
        <f>(($AR$11)*IF(Table2[[#This Row],[CorrectWinnerPrediction]]="Y", 1, 0))+(($AR$12)*IF(Table2[[#This Row],[CorrectAwayScorePrediction]]="Y", 1, 0))+(($AR$13)*IF(Table2[[#This Row],[CorrectHomeScorePrediction]]="Y", 1, 0))</f>
        <v>0</v>
      </c>
      <c r="AD3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0" s="4" t="str">
        <f>IF(WEEKDAY(Table2[[#This Row],[GameDate]])=1,"SUN",IF(WEEKDAY(Table2[[#This Row],[GameDate]])=2,"MON",IF(WEEKDAY(Table2[[#This Row],[GameDate]])=3,"TUE",IF(WEEKDAY(Table2[[#This Row],[GameDate]])=4,"WED",IF(WEEKDAY(Table2[[#This Row],[GameDate]])=5,"THU",IF(WEEKDAY(Table2[[#This Row],[GameDate]])=6,"FRI", "SAT"))))))</f>
        <v>SAT</v>
      </c>
      <c r="AF330" s="2">
        <f>Table2[[#This Row],[ActualAwayScore]]-Table2[[#This Row],[PredictedAwayScore]]</f>
        <v>0</v>
      </c>
      <c r="AG330" s="2">
        <f>Table2[[#This Row],[ActualHomeScore]]-Table2[[#This Row],[PredictedHomeScore]]</f>
        <v>0</v>
      </c>
      <c r="AH330" s="2">
        <f t="shared" si="28"/>
        <v>0</v>
      </c>
      <c r="AI330" s="2">
        <f t="shared" si="29"/>
        <v>0</v>
      </c>
    </row>
    <row r="331" spans="1:35" x14ac:dyDescent="0.25">
      <c r="B331" s="4">
        <v>45619</v>
      </c>
      <c r="C331" s="7" t="s">
        <v>441</v>
      </c>
      <c r="D331" s="2" t="s">
        <v>22</v>
      </c>
      <c r="E331" s="2" t="s">
        <v>35</v>
      </c>
      <c r="F331" s="2"/>
      <c r="G331" s="2"/>
      <c r="H331" s="2" t="str">
        <f t="shared" si="25"/>
        <v>_</v>
      </c>
      <c r="I331" s="2"/>
      <c r="J331" s="2"/>
      <c r="K331" s="2"/>
      <c r="L331" s="2" t="str">
        <f t="shared" si="26"/>
        <v>_</v>
      </c>
      <c r="M331" s="2"/>
      <c r="N331" s="2">
        <f>IF(ISBLANK(Table2[[#This Row],[ActualResult]]), 0, 1)</f>
        <v>0</v>
      </c>
      <c r="O331" s="2" t="str">
        <f>IF(ISBLANK(Table2[[#This Row],[ActualResult]]), "_", IF(Table2[[#This Row],[ActualWinner]]=Table2[[#This Row],[PredictedWinner]], "Y", "N"))</f>
        <v>_</v>
      </c>
      <c r="P331" s="2" t="str">
        <f>IF(Table2[[#This Row],[ActualAwayScore]]&gt;Table2[[#This Row],[PredictedAwayScore]], "N", IF(ISBLANK(Table2[[#This Row],[ActualResult]]), "_", IF(Table2[[#This Row],[ActualAwayScore]]=Table2[[#This Row],[PredictedAwayScore]], "Y", "N")))</f>
        <v>_</v>
      </c>
      <c r="Q331" s="2" t="str">
        <f>IF(Table2[[#This Row],[ActualHomeScore]]&gt;Table2[[#This Row],[PredictedHomeScore]],"N", IF(ISBLANK(Table2[[#This Row],[ActualResult]]), "_", IF(Table2[[#This Row],[ActualHomeScore]]=Table2[[#This Row],[PredictedHomeScore]], "Y", "N")))</f>
        <v>_</v>
      </c>
      <c r="R331" s="2"/>
      <c r="S331" s="2" t="str">
        <f t="shared" si="27"/>
        <v>_</v>
      </c>
      <c r="T331" s="2">
        <f>IF(INDEX(StatsRegularSeason20242025!$A$2:$C$33,MATCH(Table2[[#This Row],[AwayTeam]],StatsRegularSeason20242025!$A$2:$A$33,0),2)=INDEX(StatsRegularSeason20242025!$A$2:$C$33,MATCH(Table2[[#This Row],[HomeTeam]],StatsRegularSeason20242025!$A$2:$A$33,0),2),1,0)</f>
        <v>1</v>
      </c>
      <c r="U331" s="2">
        <f>IF(INDEX(StatsRegularSeason20242025!$A$2:$C$33,MATCH(Table2[[#This Row],[AwayTeam]],StatsRegularSeason20242025!$A$2:$A$33,0),3)=INDEX(StatsRegularSeason20242025!$A$2:$C$33,MATCH(Table2[[#This Row],[HomeTeam]],StatsRegularSeason20242025!$A$2:$A$33,0),3),1,0)</f>
        <v>1</v>
      </c>
      <c r="V331" s="2">
        <f>IF(Table2[[#This Row],[InterConf]]=1,IF(Table2[[#This Row],[InterDiv]]=0, 1, 0), 0)</f>
        <v>0</v>
      </c>
      <c r="W331" s="2">
        <f>IF(INDEX(StatsRegularSeason20242025!$A$2:$C$33,MATCH(Table2[[#This Row],[AwayTeam]],StatsRegularSeason20242025!$A$2:$A$33,0),2)&lt;&gt;INDEX(StatsRegularSeason20242025!$A$2:$C$33,MATCH(Table2[[#This Row],[HomeTeam]],StatsRegularSeason20242025!$A$2:$A$33,0),2),1,0)</f>
        <v>0</v>
      </c>
      <c r="X331" s="2"/>
      <c r="Y331" s="2"/>
      <c r="Z331" s="2">
        <f>IF(AND(Table2[[#This Row],[GameIsOver]]=1,Table2[[#This Row],[ActualHomeScore]]*Table2[[#This Row],[ActualAwayScore]]=0), 1,0)</f>
        <v>0</v>
      </c>
      <c r="AA331" s="2">
        <f>IF(Table2[[#This Row],[GameIsOver]]=0,0, IF(Table2[[#This Row],[ActualWinner]]=Table2[[#This Row],[AwayTeam]], 2, IF(OR(Table2[[#This Row],[ActualResult]]="OT", Table2[[#This Row],[ActualResult]]="SO"), 1, 0)))</f>
        <v>0</v>
      </c>
      <c r="AB331" s="2">
        <f>IF(Table2[[#This Row],[GameIsOver]]= 0, 0, IF(Table2[[#This Row],[ActualWinner]]=Table2[[#This Row],[HomeTeam]], 2, IF(OR(Table2[[#This Row],[ActualResult]]="OT", Table2[[#This Row],[ActualResult]]="SO"), 1, 0)))</f>
        <v>0</v>
      </c>
      <c r="AC331" s="33">
        <f>(($AR$11)*IF(Table2[[#This Row],[CorrectWinnerPrediction]]="Y", 1, 0))+(($AR$12)*IF(Table2[[#This Row],[CorrectAwayScorePrediction]]="Y", 1, 0))+(($AR$13)*IF(Table2[[#This Row],[CorrectHomeScorePrediction]]="Y", 1, 0))</f>
        <v>0</v>
      </c>
      <c r="AD3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1" s="4" t="str">
        <f>IF(WEEKDAY(Table2[[#This Row],[GameDate]])=1,"SUN",IF(WEEKDAY(Table2[[#This Row],[GameDate]])=2,"MON",IF(WEEKDAY(Table2[[#This Row],[GameDate]])=3,"TUE",IF(WEEKDAY(Table2[[#This Row],[GameDate]])=4,"WED",IF(WEEKDAY(Table2[[#This Row],[GameDate]])=5,"THU",IF(WEEKDAY(Table2[[#This Row],[GameDate]])=6,"FRI", "SAT"))))))</f>
        <v>SAT</v>
      </c>
      <c r="AF331" s="2">
        <f>Table2[[#This Row],[ActualAwayScore]]-Table2[[#This Row],[PredictedAwayScore]]</f>
        <v>0</v>
      </c>
      <c r="AG331" s="2">
        <f>Table2[[#This Row],[ActualHomeScore]]-Table2[[#This Row],[PredictedHomeScore]]</f>
        <v>0</v>
      </c>
      <c r="AH331" s="2">
        <f t="shared" si="28"/>
        <v>0</v>
      </c>
      <c r="AI331" s="2">
        <f t="shared" si="29"/>
        <v>0</v>
      </c>
    </row>
    <row r="332" spans="1:35" x14ac:dyDescent="0.25">
      <c r="B332" s="4">
        <v>45619</v>
      </c>
      <c r="C332" s="7" t="s">
        <v>442</v>
      </c>
      <c r="D332" s="2" t="s">
        <v>13</v>
      </c>
      <c r="E332" s="2" t="s">
        <v>33</v>
      </c>
      <c r="F332" s="2"/>
      <c r="G332" s="2"/>
      <c r="H332" s="2" t="str">
        <f t="shared" si="25"/>
        <v>_</v>
      </c>
      <c r="I332" s="2"/>
      <c r="J332" s="2"/>
      <c r="K332" s="2"/>
      <c r="L332" s="2" t="str">
        <f t="shared" si="26"/>
        <v>_</v>
      </c>
      <c r="M332" s="2"/>
      <c r="N332" s="2">
        <f>IF(ISBLANK(Table2[[#This Row],[ActualResult]]), 0, 1)</f>
        <v>0</v>
      </c>
      <c r="O332" s="2" t="str">
        <f>IF(ISBLANK(Table2[[#This Row],[ActualResult]]), "_", IF(Table2[[#This Row],[ActualWinner]]=Table2[[#This Row],[PredictedWinner]], "Y", "N"))</f>
        <v>_</v>
      </c>
      <c r="P332" s="2" t="str">
        <f>IF(Table2[[#This Row],[ActualAwayScore]]&gt;Table2[[#This Row],[PredictedAwayScore]], "N", IF(ISBLANK(Table2[[#This Row],[ActualResult]]), "_", IF(Table2[[#This Row],[ActualAwayScore]]=Table2[[#This Row],[PredictedAwayScore]], "Y", "N")))</f>
        <v>_</v>
      </c>
      <c r="Q332" s="2" t="str">
        <f>IF(Table2[[#This Row],[ActualHomeScore]]&gt;Table2[[#This Row],[PredictedHomeScore]],"N", IF(ISBLANK(Table2[[#This Row],[ActualResult]]), "_", IF(Table2[[#This Row],[ActualHomeScore]]=Table2[[#This Row],[PredictedHomeScore]], "Y", "N")))</f>
        <v>_</v>
      </c>
      <c r="R332" s="2"/>
      <c r="S332" s="2" t="str">
        <f t="shared" si="27"/>
        <v>_</v>
      </c>
      <c r="T332" s="2">
        <f>IF(INDEX(StatsRegularSeason20242025!$A$2:$C$33,MATCH(Table2[[#This Row],[AwayTeam]],StatsRegularSeason20242025!$A$2:$A$33,0),2)=INDEX(StatsRegularSeason20242025!$A$2:$C$33,MATCH(Table2[[#This Row],[HomeTeam]],StatsRegularSeason20242025!$A$2:$A$33,0),2),1,0)</f>
        <v>0</v>
      </c>
      <c r="U332" s="2">
        <f>IF(INDEX(StatsRegularSeason20242025!$A$2:$C$33,MATCH(Table2[[#This Row],[AwayTeam]],StatsRegularSeason20242025!$A$2:$A$33,0),3)=INDEX(StatsRegularSeason20242025!$A$2:$C$33,MATCH(Table2[[#This Row],[HomeTeam]],StatsRegularSeason20242025!$A$2:$A$33,0),3),1,0)</f>
        <v>0</v>
      </c>
      <c r="V332" s="2">
        <f>IF(Table2[[#This Row],[InterConf]]=1,IF(Table2[[#This Row],[InterDiv]]=0, 1, 0), 0)</f>
        <v>0</v>
      </c>
      <c r="W332" s="2">
        <f>IF(INDEX(StatsRegularSeason20242025!$A$2:$C$33,MATCH(Table2[[#This Row],[AwayTeam]],StatsRegularSeason20242025!$A$2:$A$33,0),2)&lt;&gt;INDEX(StatsRegularSeason20242025!$A$2:$C$33,MATCH(Table2[[#This Row],[HomeTeam]],StatsRegularSeason20242025!$A$2:$A$33,0),2),1,0)</f>
        <v>1</v>
      </c>
      <c r="X332" s="2"/>
      <c r="Y332" s="2"/>
      <c r="Z332" s="2">
        <f>IF(AND(Table2[[#This Row],[GameIsOver]]=1,Table2[[#This Row],[ActualHomeScore]]*Table2[[#This Row],[ActualAwayScore]]=0), 1,0)</f>
        <v>0</v>
      </c>
      <c r="AA332" s="2">
        <f>IF(Table2[[#This Row],[GameIsOver]]=0,0, IF(Table2[[#This Row],[ActualWinner]]=Table2[[#This Row],[AwayTeam]], 2, IF(OR(Table2[[#This Row],[ActualResult]]="OT", Table2[[#This Row],[ActualResult]]="SO"), 1, 0)))</f>
        <v>0</v>
      </c>
      <c r="AB332" s="2">
        <f>IF(Table2[[#This Row],[GameIsOver]]= 0, 0, IF(Table2[[#This Row],[ActualWinner]]=Table2[[#This Row],[HomeTeam]], 2, IF(OR(Table2[[#This Row],[ActualResult]]="OT", Table2[[#This Row],[ActualResult]]="SO"), 1, 0)))</f>
        <v>0</v>
      </c>
      <c r="AC332" s="33">
        <f>(($AR$11)*IF(Table2[[#This Row],[CorrectWinnerPrediction]]="Y", 1, 0))+(($AR$12)*IF(Table2[[#This Row],[CorrectAwayScorePrediction]]="Y", 1, 0))+(($AR$13)*IF(Table2[[#This Row],[CorrectHomeScorePrediction]]="Y", 1, 0))</f>
        <v>0</v>
      </c>
      <c r="AD3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2" s="4" t="str">
        <f>IF(WEEKDAY(Table2[[#This Row],[GameDate]])=1,"SUN",IF(WEEKDAY(Table2[[#This Row],[GameDate]])=2,"MON",IF(WEEKDAY(Table2[[#This Row],[GameDate]])=3,"TUE",IF(WEEKDAY(Table2[[#This Row],[GameDate]])=4,"WED",IF(WEEKDAY(Table2[[#This Row],[GameDate]])=5,"THU",IF(WEEKDAY(Table2[[#This Row],[GameDate]])=6,"FRI", "SAT"))))))</f>
        <v>SAT</v>
      </c>
      <c r="AF332" s="2">
        <f>Table2[[#This Row],[ActualAwayScore]]-Table2[[#This Row],[PredictedAwayScore]]</f>
        <v>0</v>
      </c>
      <c r="AG332" s="2">
        <f>Table2[[#This Row],[ActualHomeScore]]-Table2[[#This Row],[PredictedHomeScore]]</f>
        <v>0</v>
      </c>
      <c r="AH332" s="2">
        <f t="shared" si="28"/>
        <v>0</v>
      </c>
      <c r="AI332" s="2">
        <f t="shared" si="29"/>
        <v>0</v>
      </c>
    </row>
    <row r="333" spans="1:35" x14ac:dyDescent="0.25">
      <c r="B333" s="4">
        <v>45619</v>
      </c>
      <c r="C333" s="7" t="s">
        <v>443</v>
      </c>
      <c r="D333" s="2" t="s">
        <v>29</v>
      </c>
      <c r="E333" s="2" t="s">
        <v>38</v>
      </c>
      <c r="F333" s="2"/>
      <c r="G333" s="2"/>
      <c r="H333" s="2" t="str">
        <f t="shared" si="25"/>
        <v>_</v>
      </c>
      <c r="I333" s="2"/>
      <c r="J333" s="2"/>
      <c r="K333" s="2"/>
      <c r="L333" s="2" t="str">
        <f t="shared" si="26"/>
        <v>_</v>
      </c>
      <c r="M333" s="2"/>
      <c r="N333" s="2">
        <f>IF(ISBLANK(Table2[[#This Row],[ActualResult]]), 0, 1)</f>
        <v>0</v>
      </c>
      <c r="O333" s="2" t="str">
        <f>IF(ISBLANK(Table2[[#This Row],[ActualResult]]), "_", IF(Table2[[#This Row],[ActualWinner]]=Table2[[#This Row],[PredictedWinner]], "Y", "N"))</f>
        <v>_</v>
      </c>
      <c r="P333" s="2" t="str">
        <f>IF(Table2[[#This Row],[ActualAwayScore]]&gt;Table2[[#This Row],[PredictedAwayScore]], "N", IF(ISBLANK(Table2[[#This Row],[ActualResult]]), "_", IF(Table2[[#This Row],[ActualAwayScore]]=Table2[[#This Row],[PredictedAwayScore]], "Y", "N")))</f>
        <v>_</v>
      </c>
      <c r="Q333" s="2" t="str">
        <f>IF(Table2[[#This Row],[ActualHomeScore]]&gt;Table2[[#This Row],[PredictedHomeScore]],"N", IF(ISBLANK(Table2[[#This Row],[ActualResult]]), "_", IF(Table2[[#This Row],[ActualHomeScore]]=Table2[[#This Row],[PredictedHomeScore]], "Y", "N")))</f>
        <v>_</v>
      </c>
      <c r="R333" s="2"/>
      <c r="S333" s="2" t="str">
        <f t="shared" si="27"/>
        <v>_</v>
      </c>
      <c r="T333" s="2">
        <f>IF(INDEX(StatsRegularSeason20242025!$A$2:$C$33,MATCH(Table2[[#This Row],[AwayTeam]],StatsRegularSeason20242025!$A$2:$A$33,0),2)=INDEX(StatsRegularSeason20242025!$A$2:$C$33,MATCH(Table2[[#This Row],[HomeTeam]],StatsRegularSeason20242025!$A$2:$A$33,0),2),1,0)</f>
        <v>0</v>
      </c>
      <c r="U333" s="2">
        <f>IF(INDEX(StatsRegularSeason20242025!$A$2:$C$33,MATCH(Table2[[#This Row],[AwayTeam]],StatsRegularSeason20242025!$A$2:$A$33,0),3)=INDEX(StatsRegularSeason20242025!$A$2:$C$33,MATCH(Table2[[#This Row],[HomeTeam]],StatsRegularSeason20242025!$A$2:$A$33,0),3),1,0)</f>
        <v>0</v>
      </c>
      <c r="V333" s="2">
        <f>IF(Table2[[#This Row],[InterConf]]=1,IF(Table2[[#This Row],[InterDiv]]=0, 1, 0), 0)</f>
        <v>0</v>
      </c>
      <c r="W333" s="2">
        <f>IF(INDEX(StatsRegularSeason20242025!$A$2:$C$33,MATCH(Table2[[#This Row],[AwayTeam]],StatsRegularSeason20242025!$A$2:$A$33,0),2)&lt;&gt;INDEX(StatsRegularSeason20242025!$A$2:$C$33,MATCH(Table2[[#This Row],[HomeTeam]],StatsRegularSeason20242025!$A$2:$A$33,0),2),1,0)</f>
        <v>1</v>
      </c>
      <c r="X333" s="2"/>
      <c r="Y333" s="2"/>
      <c r="Z333" s="2">
        <f>IF(AND(Table2[[#This Row],[GameIsOver]]=1,Table2[[#This Row],[ActualHomeScore]]*Table2[[#This Row],[ActualAwayScore]]=0), 1,0)</f>
        <v>0</v>
      </c>
      <c r="AA333" s="2">
        <f>IF(Table2[[#This Row],[GameIsOver]]=0,0, IF(Table2[[#This Row],[ActualWinner]]=Table2[[#This Row],[AwayTeam]], 2, IF(OR(Table2[[#This Row],[ActualResult]]="OT", Table2[[#This Row],[ActualResult]]="SO"), 1, 0)))</f>
        <v>0</v>
      </c>
      <c r="AB333" s="2">
        <f>IF(Table2[[#This Row],[GameIsOver]]= 0, 0, IF(Table2[[#This Row],[ActualWinner]]=Table2[[#This Row],[HomeTeam]], 2, IF(OR(Table2[[#This Row],[ActualResult]]="OT", Table2[[#This Row],[ActualResult]]="SO"), 1, 0)))</f>
        <v>0</v>
      </c>
      <c r="AC333" s="33">
        <f>(($AR$11)*IF(Table2[[#This Row],[CorrectWinnerPrediction]]="Y", 1, 0))+(($AR$12)*IF(Table2[[#This Row],[CorrectAwayScorePrediction]]="Y", 1, 0))+(($AR$13)*IF(Table2[[#This Row],[CorrectHomeScorePrediction]]="Y", 1, 0))</f>
        <v>0</v>
      </c>
      <c r="AD3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3" s="4" t="str">
        <f>IF(WEEKDAY(Table2[[#This Row],[GameDate]])=1,"SUN",IF(WEEKDAY(Table2[[#This Row],[GameDate]])=2,"MON",IF(WEEKDAY(Table2[[#This Row],[GameDate]])=3,"TUE",IF(WEEKDAY(Table2[[#This Row],[GameDate]])=4,"WED",IF(WEEKDAY(Table2[[#This Row],[GameDate]])=5,"THU",IF(WEEKDAY(Table2[[#This Row],[GameDate]])=6,"FRI", "SAT"))))))</f>
        <v>SAT</v>
      </c>
      <c r="AF333" s="2">
        <f>Table2[[#This Row],[ActualAwayScore]]-Table2[[#This Row],[PredictedAwayScore]]</f>
        <v>0</v>
      </c>
      <c r="AG333" s="2">
        <f>Table2[[#This Row],[ActualHomeScore]]-Table2[[#This Row],[PredictedHomeScore]]</f>
        <v>0</v>
      </c>
      <c r="AH333" s="2">
        <f t="shared" si="28"/>
        <v>0</v>
      </c>
      <c r="AI333" s="2">
        <f t="shared" si="29"/>
        <v>0</v>
      </c>
    </row>
    <row r="334" spans="1:35" x14ac:dyDescent="0.25">
      <c r="A334" s="3"/>
      <c r="B334" s="5">
        <v>45619</v>
      </c>
      <c r="C334" s="8" t="s">
        <v>444</v>
      </c>
      <c r="D334" s="3" t="s">
        <v>20</v>
      </c>
      <c r="E334" s="3" t="s">
        <v>23</v>
      </c>
      <c r="F334" s="3"/>
      <c r="G334" s="3"/>
      <c r="H334" s="3" t="str">
        <f t="shared" si="25"/>
        <v>_</v>
      </c>
      <c r="I334" s="3"/>
      <c r="J334" s="3"/>
      <c r="K334" s="3"/>
      <c r="L334" s="2" t="str">
        <f t="shared" si="26"/>
        <v>_</v>
      </c>
      <c r="M334" s="3"/>
      <c r="N334" s="3">
        <f>IF(ISBLANK(Table2[[#This Row],[ActualResult]]), 0, 1)</f>
        <v>0</v>
      </c>
      <c r="O334" s="3" t="str">
        <f>IF(ISBLANK(Table2[[#This Row],[ActualResult]]), "_", IF(Table2[[#This Row],[ActualWinner]]=Table2[[#This Row],[PredictedWinner]], "Y", "N"))</f>
        <v>_</v>
      </c>
      <c r="P334" s="3" t="str">
        <f>IF(Table2[[#This Row],[ActualAwayScore]]&gt;Table2[[#This Row],[PredictedAwayScore]], "N", IF(ISBLANK(Table2[[#This Row],[ActualResult]]), "_", IF(Table2[[#This Row],[ActualAwayScore]]=Table2[[#This Row],[PredictedAwayScore]], "Y", "N")))</f>
        <v>_</v>
      </c>
      <c r="Q334" s="3" t="str">
        <f>IF(Table2[[#This Row],[ActualHomeScore]]&gt;Table2[[#This Row],[PredictedHomeScore]],"N", IF(ISBLANK(Table2[[#This Row],[ActualResult]]), "_", IF(Table2[[#This Row],[ActualHomeScore]]=Table2[[#This Row],[PredictedHomeScore]], "Y", "N")))</f>
        <v>_</v>
      </c>
      <c r="R334" s="2"/>
      <c r="S334" s="2" t="str">
        <f t="shared" si="27"/>
        <v>_</v>
      </c>
      <c r="T334" s="2">
        <f>IF(INDEX(StatsRegularSeason20242025!$A$2:$C$33,MATCH(Table2[[#This Row],[AwayTeam]],StatsRegularSeason20242025!$A$2:$A$33,0),2)=INDEX(StatsRegularSeason20242025!$A$2:$C$33,MATCH(Table2[[#This Row],[HomeTeam]],StatsRegularSeason20242025!$A$2:$A$33,0),2),1,0)</f>
        <v>0</v>
      </c>
      <c r="U334" s="2">
        <f>IF(INDEX(StatsRegularSeason20242025!$A$2:$C$33,MATCH(Table2[[#This Row],[AwayTeam]],StatsRegularSeason20242025!$A$2:$A$33,0),3)=INDEX(StatsRegularSeason20242025!$A$2:$C$33,MATCH(Table2[[#This Row],[HomeTeam]],StatsRegularSeason20242025!$A$2:$A$33,0),3),1,0)</f>
        <v>0</v>
      </c>
      <c r="V334" s="2">
        <f>IF(Table2[[#This Row],[InterConf]]=1,IF(Table2[[#This Row],[InterDiv]]=0, 1, 0), 0)</f>
        <v>0</v>
      </c>
      <c r="W334" s="2">
        <f>IF(INDEX(StatsRegularSeason20242025!$A$2:$C$33,MATCH(Table2[[#This Row],[AwayTeam]],StatsRegularSeason20242025!$A$2:$A$33,0),2)&lt;&gt;INDEX(StatsRegularSeason20242025!$A$2:$C$33,MATCH(Table2[[#This Row],[HomeTeam]],StatsRegularSeason20242025!$A$2:$A$33,0),2),1,0)</f>
        <v>1</v>
      </c>
      <c r="X334" s="2"/>
      <c r="Y334" s="2"/>
      <c r="Z334" s="2">
        <f>IF(AND(Table2[[#This Row],[GameIsOver]]=1,Table2[[#This Row],[ActualHomeScore]]*Table2[[#This Row],[ActualAwayScore]]=0), 1,0)</f>
        <v>0</v>
      </c>
      <c r="AA334" s="2">
        <f>IF(Table2[[#This Row],[GameIsOver]]=0,0, IF(Table2[[#This Row],[ActualWinner]]=Table2[[#This Row],[AwayTeam]], 2, IF(OR(Table2[[#This Row],[ActualResult]]="OT", Table2[[#This Row],[ActualResult]]="SO"), 1, 0)))</f>
        <v>0</v>
      </c>
      <c r="AB334" s="2">
        <f>IF(Table2[[#This Row],[GameIsOver]]= 0, 0, IF(Table2[[#This Row],[ActualWinner]]=Table2[[#This Row],[HomeTeam]], 2, IF(OR(Table2[[#This Row],[ActualResult]]="OT", Table2[[#This Row],[ActualResult]]="SO"), 1, 0)))</f>
        <v>0</v>
      </c>
      <c r="AC334" s="33">
        <f>(($AR$11)*IF(Table2[[#This Row],[CorrectWinnerPrediction]]="Y", 1, 0))+(($AR$12)*IF(Table2[[#This Row],[CorrectAwayScorePrediction]]="Y", 1, 0))+(($AR$13)*IF(Table2[[#This Row],[CorrectHomeScorePrediction]]="Y", 1, 0))</f>
        <v>0</v>
      </c>
      <c r="AD3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4" s="5" t="str">
        <f>IF(WEEKDAY(Table2[[#This Row],[GameDate]])=1,"SUN",IF(WEEKDAY(Table2[[#This Row],[GameDate]])=2,"MON",IF(WEEKDAY(Table2[[#This Row],[GameDate]])=3,"TUE",IF(WEEKDAY(Table2[[#This Row],[GameDate]])=4,"WED",IF(WEEKDAY(Table2[[#This Row],[GameDate]])=5,"THU",IF(WEEKDAY(Table2[[#This Row],[GameDate]])=6,"FRI", "SAT"))))))</f>
        <v>SAT</v>
      </c>
      <c r="AF334" s="2">
        <f>Table2[[#This Row],[ActualAwayScore]]-Table2[[#This Row],[PredictedAwayScore]]</f>
        <v>0</v>
      </c>
      <c r="AG334" s="2">
        <f>Table2[[#This Row],[ActualHomeScore]]-Table2[[#This Row],[PredictedHomeScore]]</f>
        <v>0</v>
      </c>
      <c r="AH334" s="2">
        <f t="shared" si="28"/>
        <v>0</v>
      </c>
      <c r="AI334" s="2">
        <f t="shared" si="29"/>
        <v>0</v>
      </c>
    </row>
    <row r="335" spans="1:35" x14ac:dyDescent="0.25">
      <c r="A335" s="12"/>
      <c r="B335" s="25">
        <v>45620</v>
      </c>
      <c r="C335" s="11" t="s">
        <v>445</v>
      </c>
      <c r="D335" s="12" t="s">
        <v>15</v>
      </c>
      <c r="E335" s="12" t="s">
        <v>18</v>
      </c>
      <c r="F335" s="12"/>
      <c r="G335" s="12"/>
      <c r="H335" s="12" t="str">
        <f t="shared" si="25"/>
        <v>_</v>
      </c>
      <c r="I335" s="12"/>
      <c r="J335" s="12"/>
      <c r="K335" s="12"/>
      <c r="L335" s="12" t="str">
        <f t="shared" si="26"/>
        <v>_</v>
      </c>
      <c r="M335" s="12"/>
      <c r="N335" s="12">
        <f>IF(ISBLANK(Table2[[#This Row],[ActualResult]]), 0, 1)</f>
        <v>0</v>
      </c>
      <c r="O335" s="12" t="str">
        <f>IF(ISBLANK(Table2[[#This Row],[ActualResult]]), "_", IF(Table2[[#This Row],[ActualWinner]]=Table2[[#This Row],[PredictedWinner]], "Y", "N"))</f>
        <v>_</v>
      </c>
      <c r="P335" s="12" t="str">
        <f>IF(Table2[[#This Row],[ActualAwayScore]]&gt;Table2[[#This Row],[PredictedAwayScore]], "N", IF(ISBLANK(Table2[[#This Row],[ActualResult]]), "_", IF(Table2[[#This Row],[ActualAwayScore]]=Table2[[#This Row],[PredictedAwayScore]], "Y", "N")))</f>
        <v>_</v>
      </c>
      <c r="Q335" s="12" t="str">
        <f>IF(Table2[[#This Row],[ActualHomeScore]]&gt;Table2[[#This Row],[PredictedHomeScore]],"N", IF(ISBLANK(Table2[[#This Row],[ActualResult]]), "_", IF(Table2[[#This Row],[ActualHomeScore]]=Table2[[#This Row],[PredictedHomeScore]], "Y", "N")))</f>
        <v>_</v>
      </c>
      <c r="R335" s="2"/>
      <c r="S335" s="2" t="str">
        <f t="shared" si="27"/>
        <v>_</v>
      </c>
      <c r="T335" s="2">
        <f>IF(INDEX(StatsRegularSeason20242025!$A$2:$C$33,MATCH(Table2[[#This Row],[AwayTeam]],StatsRegularSeason20242025!$A$2:$A$33,0),2)=INDEX(StatsRegularSeason20242025!$A$2:$C$33,MATCH(Table2[[#This Row],[HomeTeam]],StatsRegularSeason20242025!$A$2:$A$33,0),2),1,0)</f>
        <v>0</v>
      </c>
      <c r="U335" s="2">
        <f>IF(INDEX(StatsRegularSeason20242025!$A$2:$C$33,MATCH(Table2[[#This Row],[AwayTeam]],StatsRegularSeason20242025!$A$2:$A$33,0),3)=INDEX(StatsRegularSeason20242025!$A$2:$C$33,MATCH(Table2[[#This Row],[HomeTeam]],StatsRegularSeason20242025!$A$2:$A$33,0),3),1,0)</f>
        <v>0</v>
      </c>
      <c r="V335" s="2">
        <f>IF(Table2[[#This Row],[InterConf]]=1,IF(Table2[[#This Row],[InterDiv]]=0, 1, 0), 0)</f>
        <v>0</v>
      </c>
      <c r="W335" s="2">
        <f>IF(INDEX(StatsRegularSeason20242025!$A$2:$C$33,MATCH(Table2[[#This Row],[AwayTeam]],StatsRegularSeason20242025!$A$2:$A$33,0),2)&lt;&gt;INDEX(StatsRegularSeason20242025!$A$2:$C$33,MATCH(Table2[[#This Row],[HomeTeam]],StatsRegularSeason20242025!$A$2:$A$33,0),2),1,0)</f>
        <v>1</v>
      </c>
      <c r="X335" s="2"/>
      <c r="Y335" s="2"/>
      <c r="Z335" s="2">
        <f>IF(AND(Table2[[#This Row],[GameIsOver]]=1,Table2[[#This Row],[ActualHomeScore]]*Table2[[#This Row],[ActualAwayScore]]=0), 1,0)</f>
        <v>0</v>
      </c>
      <c r="AA335" s="2">
        <f>IF(Table2[[#This Row],[GameIsOver]]=0,0, IF(Table2[[#This Row],[ActualWinner]]=Table2[[#This Row],[AwayTeam]], 2, IF(OR(Table2[[#This Row],[ActualResult]]="OT", Table2[[#This Row],[ActualResult]]="SO"), 1, 0)))</f>
        <v>0</v>
      </c>
      <c r="AB335" s="2">
        <f>IF(Table2[[#This Row],[GameIsOver]]= 0, 0, IF(Table2[[#This Row],[ActualWinner]]=Table2[[#This Row],[HomeTeam]], 2, IF(OR(Table2[[#This Row],[ActualResult]]="OT", Table2[[#This Row],[ActualResult]]="SO"), 1, 0)))</f>
        <v>0</v>
      </c>
      <c r="AC335" s="33">
        <f>(($AR$11)*IF(Table2[[#This Row],[CorrectWinnerPrediction]]="Y", 1, 0))+(($AR$12)*IF(Table2[[#This Row],[CorrectAwayScorePrediction]]="Y", 1, 0))+(($AR$13)*IF(Table2[[#This Row],[CorrectHomeScorePrediction]]="Y", 1, 0))</f>
        <v>0</v>
      </c>
      <c r="AD3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5" s="25" t="str">
        <f>IF(WEEKDAY(Table2[[#This Row],[GameDate]])=1,"SUN",IF(WEEKDAY(Table2[[#This Row],[GameDate]])=2,"MON",IF(WEEKDAY(Table2[[#This Row],[GameDate]])=3,"TUE",IF(WEEKDAY(Table2[[#This Row],[GameDate]])=4,"WED",IF(WEEKDAY(Table2[[#This Row],[GameDate]])=5,"THU",IF(WEEKDAY(Table2[[#This Row],[GameDate]])=6,"FRI", "SAT"))))))</f>
        <v>SUN</v>
      </c>
      <c r="AF335" s="2">
        <f>Table2[[#This Row],[ActualAwayScore]]-Table2[[#This Row],[PredictedAwayScore]]</f>
        <v>0</v>
      </c>
      <c r="AG335" s="2">
        <f>Table2[[#This Row],[ActualHomeScore]]-Table2[[#This Row],[PredictedHomeScore]]</f>
        <v>0</v>
      </c>
      <c r="AH335" s="2">
        <f t="shared" si="28"/>
        <v>0</v>
      </c>
      <c r="AI335" s="2">
        <f t="shared" si="29"/>
        <v>0</v>
      </c>
    </row>
    <row r="336" spans="1:35" x14ac:dyDescent="0.25">
      <c r="B336" s="4">
        <v>45621</v>
      </c>
      <c r="C336" s="7" t="s">
        <v>446</v>
      </c>
      <c r="D336" s="2" t="s">
        <v>26</v>
      </c>
      <c r="E336" s="2" t="s">
        <v>43</v>
      </c>
      <c r="F336" s="2"/>
      <c r="G336" s="2"/>
      <c r="H336" s="2" t="str">
        <f t="shared" si="25"/>
        <v>_</v>
      </c>
      <c r="I336" s="2"/>
      <c r="J336" s="2"/>
      <c r="K336" s="2"/>
      <c r="L336" s="13" t="str">
        <f t="shared" si="26"/>
        <v>_</v>
      </c>
      <c r="M336" s="2"/>
      <c r="N336" s="2">
        <f>IF(ISBLANK(Table2[[#This Row],[ActualResult]]), 0, 1)</f>
        <v>0</v>
      </c>
      <c r="O336" s="2" t="str">
        <f>IF(ISBLANK(Table2[[#This Row],[ActualResult]]), "_", IF(Table2[[#This Row],[ActualWinner]]=Table2[[#This Row],[PredictedWinner]], "Y", "N"))</f>
        <v>_</v>
      </c>
      <c r="P336" s="2" t="str">
        <f>IF(Table2[[#This Row],[ActualAwayScore]]&gt;Table2[[#This Row],[PredictedAwayScore]], "N", IF(ISBLANK(Table2[[#This Row],[ActualResult]]), "_", IF(Table2[[#This Row],[ActualAwayScore]]=Table2[[#This Row],[PredictedAwayScore]], "Y", "N")))</f>
        <v>_</v>
      </c>
      <c r="Q336" s="2" t="str">
        <f>IF(Table2[[#This Row],[ActualHomeScore]]&gt;Table2[[#This Row],[PredictedHomeScore]],"N", IF(ISBLANK(Table2[[#This Row],[ActualResult]]), "_", IF(Table2[[#This Row],[ActualHomeScore]]=Table2[[#This Row],[PredictedHomeScore]], "Y", "N")))</f>
        <v>_</v>
      </c>
      <c r="R336" s="2"/>
      <c r="S336" s="2" t="str">
        <f t="shared" si="27"/>
        <v>_</v>
      </c>
      <c r="T336" s="2">
        <f>IF(INDEX(StatsRegularSeason20242025!$A$2:$C$33,MATCH(Table2[[#This Row],[AwayTeam]],StatsRegularSeason20242025!$A$2:$A$33,0),2)=INDEX(StatsRegularSeason20242025!$A$2:$C$33,MATCH(Table2[[#This Row],[HomeTeam]],StatsRegularSeason20242025!$A$2:$A$33,0),2),1,0)</f>
        <v>0</v>
      </c>
      <c r="U336" s="2">
        <f>IF(INDEX(StatsRegularSeason20242025!$A$2:$C$33,MATCH(Table2[[#This Row],[AwayTeam]],StatsRegularSeason20242025!$A$2:$A$33,0),3)=INDEX(StatsRegularSeason20242025!$A$2:$C$33,MATCH(Table2[[#This Row],[HomeTeam]],StatsRegularSeason20242025!$A$2:$A$33,0),3),1,0)</f>
        <v>0</v>
      </c>
      <c r="V336" s="2">
        <f>IF(Table2[[#This Row],[InterConf]]=1,IF(Table2[[#This Row],[InterDiv]]=0, 1, 0), 0)</f>
        <v>0</v>
      </c>
      <c r="W336" s="2">
        <f>IF(INDEX(StatsRegularSeason20242025!$A$2:$C$33,MATCH(Table2[[#This Row],[AwayTeam]],StatsRegularSeason20242025!$A$2:$A$33,0),2)&lt;&gt;INDEX(StatsRegularSeason20242025!$A$2:$C$33,MATCH(Table2[[#This Row],[HomeTeam]],StatsRegularSeason20242025!$A$2:$A$33,0),2),1,0)</f>
        <v>1</v>
      </c>
      <c r="X336" s="2"/>
      <c r="Y336" s="2"/>
      <c r="Z336" s="2">
        <f>IF(AND(Table2[[#This Row],[GameIsOver]]=1,Table2[[#This Row],[ActualHomeScore]]*Table2[[#This Row],[ActualAwayScore]]=0), 1,0)</f>
        <v>0</v>
      </c>
      <c r="AA336" s="2">
        <f>IF(Table2[[#This Row],[GameIsOver]]=0,0, IF(Table2[[#This Row],[ActualWinner]]=Table2[[#This Row],[AwayTeam]], 2, IF(OR(Table2[[#This Row],[ActualResult]]="OT", Table2[[#This Row],[ActualResult]]="SO"), 1, 0)))</f>
        <v>0</v>
      </c>
      <c r="AB336" s="2">
        <f>IF(Table2[[#This Row],[GameIsOver]]= 0, 0, IF(Table2[[#This Row],[ActualWinner]]=Table2[[#This Row],[HomeTeam]], 2, IF(OR(Table2[[#This Row],[ActualResult]]="OT", Table2[[#This Row],[ActualResult]]="SO"), 1, 0)))</f>
        <v>0</v>
      </c>
      <c r="AC336" s="33">
        <f>(($AR$11)*IF(Table2[[#This Row],[CorrectWinnerPrediction]]="Y", 1, 0))+(($AR$12)*IF(Table2[[#This Row],[CorrectAwayScorePrediction]]="Y", 1, 0))+(($AR$13)*IF(Table2[[#This Row],[CorrectHomeScorePrediction]]="Y", 1, 0))</f>
        <v>0</v>
      </c>
      <c r="AD3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6" s="4" t="str">
        <f>IF(WEEKDAY(Table2[[#This Row],[GameDate]])=1,"SUN",IF(WEEKDAY(Table2[[#This Row],[GameDate]])=2,"MON",IF(WEEKDAY(Table2[[#This Row],[GameDate]])=3,"TUE",IF(WEEKDAY(Table2[[#This Row],[GameDate]])=4,"WED",IF(WEEKDAY(Table2[[#This Row],[GameDate]])=5,"THU",IF(WEEKDAY(Table2[[#This Row],[GameDate]])=6,"FRI", "SAT"))))))</f>
        <v>MON</v>
      </c>
      <c r="AF336" s="2">
        <f>Table2[[#This Row],[ActualAwayScore]]-Table2[[#This Row],[PredictedAwayScore]]</f>
        <v>0</v>
      </c>
      <c r="AG336" s="2">
        <f>Table2[[#This Row],[ActualHomeScore]]-Table2[[#This Row],[PredictedHomeScore]]</f>
        <v>0</v>
      </c>
      <c r="AH336" s="2">
        <f t="shared" si="28"/>
        <v>0</v>
      </c>
      <c r="AI336" s="2">
        <f t="shared" si="29"/>
        <v>0</v>
      </c>
    </row>
    <row r="337" spans="1:35" x14ac:dyDescent="0.25">
      <c r="B337" s="4">
        <v>45621</v>
      </c>
      <c r="C337" s="7" t="s">
        <v>447</v>
      </c>
      <c r="D337" s="2" t="s">
        <v>46</v>
      </c>
      <c r="E337" s="2" t="s">
        <v>14</v>
      </c>
      <c r="F337" s="2"/>
      <c r="G337" s="2"/>
      <c r="H337" s="2" t="str">
        <f t="shared" si="25"/>
        <v>_</v>
      </c>
      <c r="I337" s="2"/>
      <c r="J337" s="2"/>
      <c r="K337" s="2"/>
      <c r="L337" s="2" t="str">
        <f t="shared" si="26"/>
        <v>_</v>
      </c>
      <c r="M337" s="2"/>
      <c r="N337" s="2">
        <f>IF(ISBLANK(Table2[[#This Row],[ActualResult]]), 0, 1)</f>
        <v>0</v>
      </c>
      <c r="O337" s="2" t="str">
        <f>IF(ISBLANK(Table2[[#This Row],[ActualResult]]), "_", IF(Table2[[#This Row],[ActualWinner]]=Table2[[#This Row],[PredictedWinner]], "Y", "N"))</f>
        <v>_</v>
      </c>
      <c r="P337" s="2" t="str">
        <f>IF(Table2[[#This Row],[ActualAwayScore]]&gt;Table2[[#This Row],[PredictedAwayScore]], "N", IF(ISBLANK(Table2[[#This Row],[ActualResult]]), "_", IF(Table2[[#This Row],[ActualAwayScore]]=Table2[[#This Row],[PredictedAwayScore]], "Y", "N")))</f>
        <v>_</v>
      </c>
      <c r="Q337" s="2" t="str">
        <f>IF(Table2[[#This Row],[ActualHomeScore]]&gt;Table2[[#This Row],[PredictedHomeScore]],"N", IF(ISBLANK(Table2[[#This Row],[ActualResult]]), "_", IF(Table2[[#This Row],[ActualHomeScore]]=Table2[[#This Row],[PredictedHomeScore]], "Y", "N")))</f>
        <v>_</v>
      </c>
      <c r="R337" s="2"/>
      <c r="S337" s="2" t="str">
        <f t="shared" si="27"/>
        <v>_</v>
      </c>
      <c r="T337" s="2">
        <f>IF(INDEX(StatsRegularSeason20242025!$A$2:$C$33,MATCH(Table2[[#This Row],[AwayTeam]],StatsRegularSeason20242025!$A$2:$A$33,0),2)=INDEX(StatsRegularSeason20242025!$A$2:$C$33,MATCH(Table2[[#This Row],[HomeTeam]],StatsRegularSeason20242025!$A$2:$A$33,0),2),1,0)</f>
        <v>1</v>
      </c>
      <c r="U337" s="2">
        <f>IF(INDEX(StatsRegularSeason20242025!$A$2:$C$33,MATCH(Table2[[#This Row],[AwayTeam]],StatsRegularSeason20242025!$A$2:$A$33,0),3)=INDEX(StatsRegularSeason20242025!$A$2:$C$33,MATCH(Table2[[#This Row],[HomeTeam]],StatsRegularSeason20242025!$A$2:$A$33,0),3),1,0)</f>
        <v>0</v>
      </c>
      <c r="V337" s="2">
        <f>IF(Table2[[#This Row],[InterConf]]=1,IF(Table2[[#This Row],[InterDiv]]=0, 1, 0), 0)</f>
        <v>1</v>
      </c>
      <c r="W337" s="2">
        <f>IF(INDEX(StatsRegularSeason20242025!$A$2:$C$33,MATCH(Table2[[#This Row],[AwayTeam]],StatsRegularSeason20242025!$A$2:$A$33,0),2)&lt;&gt;INDEX(StatsRegularSeason20242025!$A$2:$C$33,MATCH(Table2[[#This Row],[HomeTeam]],StatsRegularSeason20242025!$A$2:$A$33,0),2),1,0)</f>
        <v>0</v>
      </c>
      <c r="X337" s="2"/>
      <c r="Y337" s="2"/>
      <c r="Z337" s="2">
        <f>IF(AND(Table2[[#This Row],[GameIsOver]]=1,Table2[[#This Row],[ActualHomeScore]]*Table2[[#This Row],[ActualAwayScore]]=0), 1,0)</f>
        <v>0</v>
      </c>
      <c r="AA337" s="2">
        <f>IF(Table2[[#This Row],[GameIsOver]]=0,0, IF(Table2[[#This Row],[ActualWinner]]=Table2[[#This Row],[AwayTeam]], 2, IF(OR(Table2[[#This Row],[ActualResult]]="OT", Table2[[#This Row],[ActualResult]]="SO"), 1, 0)))</f>
        <v>0</v>
      </c>
      <c r="AB337" s="2">
        <f>IF(Table2[[#This Row],[GameIsOver]]= 0, 0, IF(Table2[[#This Row],[ActualWinner]]=Table2[[#This Row],[HomeTeam]], 2, IF(OR(Table2[[#This Row],[ActualResult]]="OT", Table2[[#This Row],[ActualResult]]="SO"), 1, 0)))</f>
        <v>0</v>
      </c>
      <c r="AC337" s="33">
        <f>(($AR$11)*IF(Table2[[#This Row],[CorrectWinnerPrediction]]="Y", 1, 0))+(($AR$12)*IF(Table2[[#This Row],[CorrectAwayScorePrediction]]="Y", 1, 0))+(($AR$13)*IF(Table2[[#This Row],[CorrectHomeScorePrediction]]="Y", 1, 0))</f>
        <v>0</v>
      </c>
      <c r="AD3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7" s="4" t="str">
        <f>IF(WEEKDAY(Table2[[#This Row],[GameDate]])=1,"SUN",IF(WEEKDAY(Table2[[#This Row],[GameDate]])=2,"MON",IF(WEEKDAY(Table2[[#This Row],[GameDate]])=3,"TUE",IF(WEEKDAY(Table2[[#This Row],[GameDate]])=4,"WED",IF(WEEKDAY(Table2[[#This Row],[GameDate]])=5,"THU",IF(WEEKDAY(Table2[[#This Row],[GameDate]])=6,"FRI", "SAT"))))))</f>
        <v>MON</v>
      </c>
      <c r="AF337" s="2">
        <f>Table2[[#This Row],[ActualAwayScore]]-Table2[[#This Row],[PredictedAwayScore]]</f>
        <v>0</v>
      </c>
      <c r="AG337" s="2">
        <f>Table2[[#This Row],[ActualHomeScore]]-Table2[[#This Row],[PredictedHomeScore]]</f>
        <v>0</v>
      </c>
      <c r="AH337" s="2">
        <f t="shared" si="28"/>
        <v>0</v>
      </c>
      <c r="AI337" s="2">
        <f t="shared" si="29"/>
        <v>0</v>
      </c>
    </row>
    <row r="338" spans="1:35" x14ac:dyDescent="0.25">
      <c r="B338" s="4">
        <v>45621</v>
      </c>
      <c r="C338" s="7" t="s">
        <v>448</v>
      </c>
      <c r="D338" s="2" t="s">
        <v>35</v>
      </c>
      <c r="E338" s="2" t="s">
        <v>32</v>
      </c>
      <c r="F338" s="2"/>
      <c r="G338" s="2"/>
      <c r="H338" s="2" t="str">
        <f t="shared" si="25"/>
        <v>_</v>
      </c>
      <c r="I338" s="2"/>
      <c r="J338" s="2"/>
      <c r="K338" s="2"/>
      <c r="L338" s="2" t="str">
        <f t="shared" si="26"/>
        <v>_</v>
      </c>
      <c r="M338" s="2"/>
      <c r="N338" s="2">
        <f>IF(ISBLANK(Table2[[#This Row],[ActualResult]]), 0, 1)</f>
        <v>0</v>
      </c>
      <c r="O338" s="2" t="str">
        <f>IF(ISBLANK(Table2[[#This Row],[ActualResult]]), "_", IF(Table2[[#This Row],[ActualWinner]]=Table2[[#This Row],[PredictedWinner]], "Y", "N"))</f>
        <v>_</v>
      </c>
      <c r="P338" s="2" t="str">
        <f>IF(Table2[[#This Row],[ActualAwayScore]]&gt;Table2[[#This Row],[PredictedAwayScore]], "N", IF(ISBLANK(Table2[[#This Row],[ActualResult]]), "_", IF(Table2[[#This Row],[ActualAwayScore]]=Table2[[#This Row],[PredictedAwayScore]], "Y", "N")))</f>
        <v>_</v>
      </c>
      <c r="Q338" s="2" t="str">
        <f>IF(Table2[[#This Row],[ActualHomeScore]]&gt;Table2[[#This Row],[PredictedHomeScore]],"N", IF(ISBLANK(Table2[[#This Row],[ActualResult]]), "_", IF(Table2[[#This Row],[ActualHomeScore]]=Table2[[#This Row],[PredictedHomeScore]], "Y", "N")))</f>
        <v>_</v>
      </c>
      <c r="R338" s="2"/>
      <c r="S338" s="2" t="str">
        <f t="shared" si="27"/>
        <v>_</v>
      </c>
      <c r="T338" s="2">
        <f>IF(INDEX(StatsRegularSeason20242025!$A$2:$C$33,MATCH(Table2[[#This Row],[AwayTeam]],StatsRegularSeason20242025!$A$2:$A$33,0),2)=INDEX(StatsRegularSeason20242025!$A$2:$C$33,MATCH(Table2[[#This Row],[HomeTeam]],StatsRegularSeason20242025!$A$2:$A$33,0),2),1,0)</f>
        <v>0</v>
      </c>
      <c r="U338" s="2">
        <f>IF(INDEX(StatsRegularSeason20242025!$A$2:$C$33,MATCH(Table2[[#This Row],[AwayTeam]],StatsRegularSeason20242025!$A$2:$A$33,0),3)=INDEX(StatsRegularSeason20242025!$A$2:$C$33,MATCH(Table2[[#This Row],[HomeTeam]],StatsRegularSeason20242025!$A$2:$A$33,0),3),1,0)</f>
        <v>0</v>
      </c>
      <c r="V338" s="2">
        <f>IF(Table2[[#This Row],[InterConf]]=1,IF(Table2[[#This Row],[InterDiv]]=0, 1, 0), 0)</f>
        <v>0</v>
      </c>
      <c r="W338" s="2">
        <f>IF(INDEX(StatsRegularSeason20242025!$A$2:$C$33,MATCH(Table2[[#This Row],[AwayTeam]],StatsRegularSeason20242025!$A$2:$A$33,0),2)&lt;&gt;INDEX(StatsRegularSeason20242025!$A$2:$C$33,MATCH(Table2[[#This Row],[HomeTeam]],StatsRegularSeason20242025!$A$2:$A$33,0),2),1,0)</f>
        <v>1</v>
      </c>
      <c r="X338" s="2"/>
      <c r="Y338" s="2"/>
      <c r="Z338" s="2">
        <f>IF(AND(Table2[[#This Row],[GameIsOver]]=1,Table2[[#This Row],[ActualHomeScore]]*Table2[[#This Row],[ActualAwayScore]]=0), 1,0)</f>
        <v>0</v>
      </c>
      <c r="AA338" s="2">
        <f>IF(Table2[[#This Row],[GameIsOver]]=0,0, IF(Table2[[#This Row],[ActualWinner]]=Table2[[#This Row],[AwayTeam]], 2, IF(OR(Table2[[#This Row],[ActualResult]]="OT", Table2[[#This Row],[ActualResult]]="SO"), 1, 0)))</f>
        <v>0</v>
      </c>
      <c r="AB338" s="2">
        <f>IF(Table2[[#This Row],[GameIsOver]]= 0, 0, IF(Table2[[#This Row],[ActualWinner]]=Table2[[#This Row],[HomeTeam]], 2, IF(OR(Table2[[#This Row],[ActualResult]]="OT", Table2[[#This Row],[ActualResult]]="SO"), 1, 0)))</f>
        <v>0</v>
      </c>
      <c r="AC338" s="33">
        <f>(($AR$11)*IF(Table2[[#This Row],[CorrectWinnerPrediction]]="Y", 1, 0))+(($AR$12)*IF(Table2[[#This Row],[CorrectAwayScorePrediction]]="Y", 1, 0))+(($AR$13)*IF(Table2[[#This Row],[CorrectHomeScorePrediction]]="Y", 1, 0))</f>
        <v>0</v>
      </c>
      <c r="AD3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8" s="4" t="str">
        <f>IF(WEEKDAY(Table2[[#This Row],[GameDate]])=1,"SUN",IF(WEEKDAY(Table2[[#This Row],[GameDate]])=2,"MON",IF(WEEKDAY(Table2[[#This Row],[GameDate]])=3,"TUE",IF(WEEKDAY(Table2[[#This Row],[GameDate]])=4,"WED",IF(WEEKDAY(Table2[[#This Row],[GameDate]])=5,"THU",IF(WEEKDAY(Table2[[#This Row],[GameDate]])=6,"FRI", "SAT"))))))</f>
        <v>MON</v>
      </c>
      <c r="AF338" s="2">
        <f>Table2[[#This Row],[ActualAwayScore]]-Table2[[#This Row],[PredictedAwayScore]]</f>
        <v>0</v>
      </c>
      <c r="AG338" s="2">
        <f>Table2[[#This Row],[ActualHomeScore]]-Table2[[#This Row],[PredictedHomeScore]]</f>
        <v>0</v>
      </c>
      <c r="AH338" s="2">
        <f t="shared" si="28"/>
        <v>0</v>
      </c>
      <c r="AI338" s="2">
        <f t="shared" si="29"/>
        <v>0</v>
      </c>
    </row>
    <row r="339" spans="1:35" x14ac:dyDescent="0.25">
      <c r="B339" s="4">
        <v>45621</v>
      </c>
      <c r="C339" s="7" t="s">
        <v>449</v>
      </c>
      <c r="D339" s="2" t="s">
        <v>13</v>
      </c>
      <c r="E339" s="2" t="s">
        <v>20</v>
      </c>
      <c r="F339" s="2"/>
      <c r="G339" s="2"/>
      <c r="H339" s="2" t="str">
        <f t="shared" si="25"/>
        <v>_</v>
      </c>
      <c r="I339" s="2"/>
      <c r="J339" s="2"/>
      <c r="K339" s="2"/>
      <c r="L339" s="2" t="str">
        <f t="shared" si="26"/>
        <v>_</v>
      </c>
      <c r="M339" s="2"/>
      <c r="N339" s="2">
        <f>IF(ISBLANK(Table2[[#This Row],[ActualResult]]), 0, 1)</f>
        <v>0</v>
      </c>
      <c r="O339" s="2" t="str">
        <f>IF(ISBLANK(Table2[[#This Row],[ActualResult]]), "_", IF(Table2[[#This Row],[ActualWinner]]=Table2[[#This Row],[PredictedWinner]], "Y", "N"))</f>
        <v>_</v>
      </c>
      <c r="P339" s="2" t="str">
        <f>IF(Table2[[#This Row],[ActualAwayScore]]&gt;Table2[[#This Row],[PredictedAwayScore]], "N", IF(ISBLANK(Table2[[#This Row],[ActualResult]]), "_", IF(Table2[[#This Row],[ActualAwayScore]]=Table2[[#This Row],[PredictedAwayScore]], "Y", "N")))</f>
        <v>_</v>
      </c>
      <c r="Q339" s="2" t="str">
        <f>IF(Table2[[#This Row],[ActualHomeScore]]&gt;Table2[[#This Row],[PredictedHomeScore]],"N", IF(ISBLANK(Table2[[#This Row],[ActualResult]]), "_", IF(Table2[[#This Row],[ActualHomeScore]]=Table2[[#This Row],[PredictedHomeScore]], "Y", "N")))</f>
        <v>_</v>
      </c>
      <c r="R339" s="2"/>
      <c r="S339" s="2" t="str">
        <f t="shared" si="27"/>
        <v>_</v>
      </c>
      <c r="T339" s="2">
        <f>IF(INDEX(StatsRegularSeason20242025!$A$2:$C$33,MATCH(Table2[[#This Row],[AwayTeam]],StatsRegularSeason20242025!$A$2:$A$33,0),2)=INDEX(StatsRegularSeason20242025!$A$2:$C$33,MATCH(Table2[[#This Row],[HomeTeam]],StatsRegularSeason20242025!$A$2:$A$33,0),2),1,0)</f>
        <v>0</v>
      </c>
      <c r="U339" s="2">
        <f>IF(INDEX(StatsRegularSeason20242025!$A$2:$C$33,MATCH(Table2[[#This Row],[AwayTeam]],StatsRegularSeason20242025!$A$2:$A$33,0),3)=INDEX(StatsRegularSeason20242025!$A$2:$C$33,MATCH(Table2[[#This Row],[HomeTeam]],StatsRegularSeason20242025!$A$2:$A$33,0),3),1,0)</f>
        <v>0</v>
      </c>
      <c r="V339" s="2">
        <f>IF(Table2[[#This Row],[InterConf]]=1,IF(Table2[[#This Row],[InterDiv]]=0, 1, 0), 0)</f>
        <v>0</v>
      </c>
      <c r="W339" s="2">
        <f>IF(INDEX(StatsRegularSeason20242025!$A$2:$C$33,MATCH(Table2[[#This Row],[AwayTeam]],StatsRegularSeason20242025!$A$2:$A$33,0),2)&lt;&gt;INDEX(StatsRegularSeason20242025!$A$2:$C$33,MATCH(Table2[[#This Row],[HomeTeam]],StatsRegularSeason20242025!$A$2:$A$33,0),2),1,0)</f>
        <v>1</v>
      </c>
      <c r="X339" s="2"/>
      <c r="Y339" s="2"/>
      <c r="Z339" s="2">
        <f>IF(AND(Table2[[#This Row],[GameIsOver]]=1,Table2[[#This Row],[ActualHomeScore]]*Table2[[#This Row],[ActualAwayScore]]=0), 1,0)</f>
        <v>0</v>
      </c>
      <c r="AA339" s="2">
        <f>IF(Table2[[#This Row],[GameIsOver]]=0,0, IF(Table2[[#This Row],[ActualWinner]]=Table2[[#This Row],[AwayTeam]], 2, IF(OR(Table2[[#This Row],[ActualResult]]="OT", Table2[[#This Row],[ActualResult]]="SO"), 1, 0)))</f>
        <v>0</v>
      </c>
      <c r="AB339" s="2">
        <f>IF(Table2[[#This Row],[GameIsOver]]= 0, 0, IF(Table2[[#This Row],[ActualWinner]]=Table2[[#This Row],[HomeTeam]], 2, IF(OR(Table2[[#This Row],[ActualResult]]="OT", Table2[[#This Row],[ActualResult]]="SO"), 1, 0)))</f>
        <v>0</v>
      </c>
      <c r="AC339" s="33">
        <f>(($AR$11)*IF(Table2[[#This Row],[CorrectWinnerPrediction]]="Y", 1, 0))+(($AR$12)*IF(Table2[[#This Row],[CorrectAwayScorePrediction]]="Y", 1, 0))+(($AR$13)*IF(Table2[[#This Row],[CorrectHomeScorePrediction]]="Y", 1, 0))</f>
        <v>0</v>
      </c>
      <c r="AD3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39" s="4" t="str">
        <f>IF(WEEKDAY(Table2[[#This Row],[GameDate]])=1,"SUN",IF(WEEKDAY(Table2[[#This Row],[GameDate]])=2,"MON",IF(WEEKDAY(Table2[[#This Row],[GameDate]])=3,"TUE",IF(WEEKDAY(Table2[[#This Row],[GameDate]])=4,"WED",IF(WEEKDAY(Table2[[#This Row],[GameDate]])=5,"THU",IF(WEEKDAY(Table2[[#This Row],[GameDate]])=6,"FRI", "SAT"))))))</f>
        <v>MON</v>
      </c>
      <c r="AF339" s="2">
        <f>Table2[[#This Row],[ActualAwayScore]]-Table2[[#This Row],[PredictedAwayScore]]</f>
        <v>0</v>
      </c>
      <c r="AG339" s="2">
        <f>Table2[[#This Row],[ActualHomeScore]]-Table2[[#This Row],[PredictedHomeScore]]</f>
        <v>0</v>
      </c>
      <c r="AH339" s="2">
        <f t="shared" si="28"/>
        <v>0</v>
      </c>
      <c r="AI339" s="2">
        <f t="shared" si="29"/>
        <v>0</v>
      </c>
    </row>
    <row r="340" spans="1:35" x14ac:dyDescent="0.25">
      <c r="B340" s="4">
        <v>45621</v>
      </c>
      <c r="C340" s="7" t="s">
        <v>450</v>
      </c>
      <c r="D340" s="2" t="s">
        <v>27</v>
      </c>
      <c r="E340" s="2" t="s">
        <v>45</v>
      </c>
      <c r="F340" s="2"/>
      <c r="G340" s="2"/>
      <c r="H340" s="2" t="str">
        <f t="shared" si="25"/>
        <v>_</v>
      </c>
      <c r="I340" s="2"/>
      <c r="J340" s="2"/>
      <c r="K340" s="2"/>
      <c r="L340" s="2" t="str">
        <f t="shared" si="26"/>
        <v>_</v>
      </c>
      <c r="M340" s="2"/>
      <c r="N340" s="2">
        <f>IF(ISBLANK(Table2[[#This Row],[ActualResult]]), 0, 1)</f>
        <v>0</v>
      </c>
      <c r="O340" s="2" t="str">
        <f>IF(ISBLANK(Table2[[#This Row],[ActualResult]]), "_", IF(Table2[[#This Row],[ActualWinner]]=Table2[[#This Row],[PredictedWinner]], "Y", "N"))</f>
        <v>_</v>
      </c>
      <c r="P340" s="2" t="str">
        <f>IF(Table2[[#This Row],[ActualAwayScore]]&gt;Table2[[#This Row],[PredictedAwayScore]], "N", IF(ISBLANK(Table2[[#This Row],[ActualResult]]), "_", IF(Table2[[#This Row],[ActualAwayScore]]=Table2[[#This Row],[PredictedAwayScore]], "Y", "N")))</f>
        <v>_</v>
      </c>
      <c r="Q340" s="2" t="str">
        <f>IF(Table2[[#This Row],[ActualHomeScore]]&gt;Table2[[#This Row],[PredictedHomeScore]],"N", IF(ISBLANK(Table2[[#This Row],[ActualResult]]), "_", IF(Table2[[#This Row],[ActualHomeScore]]=Table2[[#This Row],[PredictedHomeScore]], "Y", "N")))</f>
        <v>_</v>
      </c>
      <c r="R340" s="2"/>
      <c r="S340" s="2" t="str">
        <f t="shared" si="27"/>
        <v>_</v>
      </c>
      <c r="T340" s="2">
        <f>IF(INDEX(StatsRegularSeason20242025!$A$2:$C$33,MATCH(Table2[[#This Row],[AwayTeam]],StatsRegularSeason20242025!$A$2:$A$33,0),2)=INDEX(StatsRegularSeason20242025!$A$2:$C$33,MATCH(Table2[[#This Row],[HomeTeam]],StatsRegularSeason20242025!$A$2:$A$33,0),2),1,0)</f>
        <v>0</v>
      </c>
      <c r="U340" s="2">
        <f>IF(INDEX(StatsRegularSeason20242025!$A$2:$C$33,MATCH(Table2[[#This Row],[AwayTeam]],StatsRegularSeason20242025!$A$2:$A$33,0),3)=INDEX(StatsRegularSeason20242025!$A$2:$C$33,MATCH(Table2[[#This Row],[HomeTeam]],StatsRegularSeason20242025!$A$2:$A$33,0),3),1,0)</f>
        <v>0</v>
      </c>
      <c r="V340" s="2">
        <f>IF(Table2[[#This Row],[InterConf]]=1,IF(Table2[[#This Row],[InterDiv]]=0, 1, 0), 0)</f>
        <v>0</v>
      </c>
      <c r="W340" s="2">
        <f>IF(INDEX(StatsRegularSeason20242025!$A$2:$C$33,MATCH(Table2[[#This Row],[AwayTeam]],StatsRegularSeason20242025!$A$2:$A$33,0),2)&lt;&gt;INDEX(StatsRegularSeason20242025!$A$2:$C$33,MATCH(Table2[[#This Row],[HomeTeam]],StatsRegularSeason20242025!$A$2:$A$33,0),2),1,0)</f>
        <v>1</v>
      </c>
      <c r="X340" s="2"/>
      <c r="Y340" s="2"/>
      <c r="Z340" s="2">
        <f>IF(AND(Table2[[#This Row],[GameIsOver]]=1,Table2[[#This Row],[ActualHomeScore]]*Table2[[#This Row],[ActualAwayScore]]=0), 1,0)</f>
        <v>0</v>
      </c>
      <c r="AA340" s="2">
        <f>IF(Table2[[#This Row],[GameIsOver]]=0,0, IF(Table2[[#This Row],[ActualWinner]]=Table2[[#This Row],[AwayTeam]], 2, IF(OR(Table2[[#This Row],[ActualResult]]="OT", Table2[[#This Row],[ActualResult]]="SO"), 1, 0)))</f>
        <v>0</v>
      </c>
      <c r="AB340" s="2">
        <f>IF(Table2[[#This Row],[GameIsOver]]= 0, 0, IF(Table2[[#This Row],[ActualWinner]]=Table2[[#This Row],[HomeTeam]], 2, IF(OR(Table2[[#This Row],[ActualResult]]="OT", Table2[[#This Row],[ActualResult]]="SO"), 1, 0)))</f>
        <v>0</v>
      </c>
      <c r="AC340" s="33">
        <f>(($AR$11)*IF(Table2[[#This Row],[CorrectWinnerPrediction]]="Y", 1, 0))+(($AR$12)*IF(Table2[[#This Row],[CorrectAwayScorePrediction]]="Y", 1, 0))+(($AR$13)*IF(Table2[[#This Row],[CorrectHomeScorePrediction]]="Y", 1, 0))</f>
        <v>0</v>
      </c>
      <c r="AD3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0" s="4" t="str">
        <f>IF(WEEKDAY(Table2[[#This Row],[GameDate]])=1,"SUN",IF(WEEKDAY(Table2[[#This Row],[GameDate]])=2,"MON",IF(WEEKDAY(Table2[[#This Row],[GameDate]])=3,"TUE",IF(WEEKDAY(Table2[[#This Row],[GameDate]])=4,"WED",IF(WEEKDAY(Table2[[#This Row],[GameDate]])=5,"THU",IF(WEEKDAY(Table2[[#This Row],[GameDate]])=6,"FRI", "SAT"))))))</f>
        <v>MON</v>
      </c>
      <c r="AF340" s="2">
        <f>Table2[[#This Row],[ActualAwayScore]]-Table2[[#This Row],[PredictedAwayScore]]</f>
        <v>0</v>
      </c>
      <c r="AG340" s="2">
        <f>Table2[[#This Row],[ActualHomeScore]]-Table2[[#This Row],[PredictedHomeScore]]</f>
        <v>0</v>
      </c>
      <c r="AH340" s="2">
        <f t="shared" si="28"/>
        <v>0</v>
      </c>
      <c r="AI340" s="2">
        <f t="shared" si="29"/>
        <v>0</v>
      </c>
    </row>
    <row r="341" spans="1:35" x14ac:dyDescent="0.25">
      <c r="B341" s="4">
        <v>45621</v>
      </c>
      <c r="C341" s="7" t="s">
        <v>451</v>
      </c>
      <c r="D341" s="2" t="s">
        <v>34</v>
      </c>
      <c r="E341" s="2" t="s">
        <v>44</v>
      </c>
      <c r="F341" s="2"/>
      <c r="G341" s="2"/>
      <c r="H341" s="2" t="str">
        <f t="shared" si="25"/>
        <v>_</v>
      </c>
      <c r="I341" s="2"/>
      <c r="J341" s="2"/>
      <c r="K341" s="2"/>
      <c r="L341" s="2" t="str">
        <f t="shared" si="26"/>
        <v>_</v>
      </c>
      <c r="M341" s="2"/>
      <c r="N341" s="2">
        <f>IF(ISBLANK(Table2[[#This Row],[ActualResult]]), 0, 1)</f>
        <v>0</v>
      </c>
      <c r="O341" s="2" t="str">
        <f>IF(ISBLANK(Table2[[#This Row],[ActualResult]]), "_", IF(Table2[[#This Row],[ActualWinner]]=Table2[[#This Row],[PredictedWinner]], "Y", "N"))</f>
        <v>_</v>
      </c>
      <c r="P341" s="2" t="str">
        <f>IF(Table2[[#This Row],[ActualAwayScore]]&gt;Table2[[#This Row],[PredictedAwayScore]], "N", IF(ISBLANK(Table2[[#This Row],[ActualResult]]), "_", IF(Table2[[#This Row],[ActualAwayScore]]=Table2[[#This Row],[PredictedAwayScore]], "Y", "N")))</f>
        <v>_</v>
      </c>
      <c r="Q341" s="2" t="str">
        <f>IF(Table2[[#This Row],[ActualHomeScore]]&gt;Table2[[#This Row],[PredictedHomeScore]],"N", IF(ISBLANK(Table2[[#This Row],[ActualResult]]), "_", IF(Table2[[#This Row],[ActualHomeScore]]=Table2[[#This Row],[PredictedHomeScore]], "Y", "N")))</f>
        <v>_</v>
      </c>
      <c r="R341" s="2"/>
      <c r="S341" s="2" t="str">
        <f t="shared" si="27"/>
        <v>_</v>
      </c>
      <c r="T341" s="2">
        <f>IF(INDEX(StatsRegularSeason20242025!$A$2:$C$33,MATCH(Table2[[#This Row],[AwayTeam]],StatsRegularSeason20242025!$A$2:$A$33,0),2)=INDEX(StatsRegularSeason20242025!$A$2:$C$33,MATCH(Table2[[#This Row],[HomeTeam]],StatsRegularSeason20242025!$A$2:$A$33,0),2),1,0)</f>
        <v>0</v>
      </c>
      <c r="U341" s="2">
        <f>IF(INDEX(StatsRegularSeason20242025!$A$2:$C$33,MATCH(Table2[[#This Row],[AwayTeam]],StatsRegularSeason20242025!$A$2:$A$33,0),3)=INDEX(StatsRegularSeason20242025!$A$2:$C$33,MATCH(Table2[[#This Row],[HomeTeam]],StatsRegularSeason20242025!$A$2:$A$33,0),3),1,0)</f>
        <v>0</v>
      </c>
      <c r="V341" s="2">
        <f>IF(Table2[[#This Row],[InterConf]]=1,IF(Table2[[#This Row],[InterDiv]]=0, 1, 0), 0)</f>
        <v>0</v>
      </c>
      <c r="W341" s="2">
        <f>IF(INDEX(StatsRegularSeason20242025!$A$2:$C$33,MATCH(Table2[[#This Row],[AwayTeam]],StatsRegularSeason20242025!$A$2:$A$33,0),2)&lt;&gt;INDEX(StatsRegularSeason20242025!$A$2:$C$33,MATCH(Table2[[#This Row],[HomeTeam]],StatsRegularSeason20242025!$A$2:$A$33,0),2),1,0)</f>
        <v>1</v>
      </c>
      <c r="X341" s="2"/>
      <c r="Y341" s="2"/>
      <c r="Z341" s="2">
        <f>IF(AND(Table2[[#This Row],[GameIsOver]]=1,Table2[[#This Row],[ActualHomeScore]]*Table2[[#This Row],[ActualAwayScore]]=0), 1,0)</f>
        <v>0</v>
      </c>
      <c r="AA341" s="2">
        <f>IF(Table2[[#This Row],[GameIsOver]]=0,0, IF(Table2[[#This Row],[ActualWinner]]=Table2[[#This Row],[AwayTeam]], 2, IF(OR(Table2[[#This Row],[ActualResult]]="OT", Table2[[#This Row],[ActualResult]]="SO"), 1, 0)))</f>
        <v>0</v>
      </c>
      <c r="AB341" s="2">
        <f>IF(Table2[[#This Row],[GameIsOver]]= 0, 0, IF(Table2[[#This Row],[ActualWinner]]=Table2[[#This Row],[HomeTeam]], 2, IF(OR(Table2[[#This Row],[ActualResult]]="OT", Table2[[#This Row],[ActualResult]]="SO"), 1, 0)))</f>
        <v>0</v>
      </c>
      <c r="AC341" s="33">
        <f>(($AR$11)*IF(Table2[[#This Row],[CorrectWinnerPrediction]]="Y", 1, 0))+(($AR$12)*IF(Table2[[#This Row],[CorrectAwayScorePrediction]]="Y", 1, 0))+(($AR$13)*IF(Table2[[#This Row],[CorrectHomeScorePrediction]]="Y", 1, 0))</f>
        <v>0</v>
      </c>
      <c r="AD3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1" s="4" t="str">
        <f>IF(WEEKDAY(Table2[[#This Row],[GameDate]])=1,"SUN",IF(WEEKDAY(Table2[[#This Row],[GameDate]])=2,"MON",IF(WEEKDAY(Table2[[#This Row],[GameDate]])=3,"TUE",IF(WEEKDAY(Table2[[#This Row],[GameDate]])=4,"WED",IF(WEEKDAY(Table2[[#This Row],[GameDate]])=5,"THU",IF(WEEKDAY(Table2[[#This Row],[GameDate]])=6,"FRI", "SAT"))))))</f>
        <v>MON</v>
      </c>
      <c r="AF341" s="2">
        <f>Table2[[#This Row],[ActualAwayScore]]-Table2[[#This Row],[PredictedAwayScore]]</f>
        <v>0</v>
      </c>
      <c r="AG341" s="2">
        <f>Table2[[#This Row],[ActualHomeScore]]-Table2[[#This Row],[PredictedHomeScore]]</f>
        <v>0</v>
      </c>
      <c r="AH341" s="2">
        <f t="shared" si="28"/>
        <v>0</v>
      </c>
      <c r="AI341" s="2">
        <f t="shared" si="29"/>
        <v>0</v>
      </c>
    </row>
    <row r="342" spans="1:35" x14ac:dyDescent="0.25">
      <c r="B342" s="4">
        <v>45621</v>
      </c>
      <c r="C342" s="7" t="s">
        <v>452</v>
      </c>
      <c r="D342" s="2" t="s">
        <v>24</v>
      </c>
      <c r="E342" s="2" t="s">
        <v>30</v>
      </c>
      <c r="F342" s="2"/>
      <c r="G342" s="2"/>
      <c r="H342" s="2" t="str">
        <f t="shared" si="25"/>
        <v>_</v>
      </c>
      <c r="I342" s="2"/>
      <c r="J342" s="2"/>
      <c r="K342" s="2"/>
      <c r="L342" s="2" t="str">
        <f t="shared" si="26"/>
        <v>_</v>
      </c>
      <c r="M342" s="2"/>
      <c r="N342" s="2">
        <f>IF(ISBLANK(Table2[[#This Row],[ActualResult]]), 0, 1)</f>
        <v>0</v>
      </c>
      <c r="O342" s="2" t="str">
        <f>IF(ISBLANK(Table2[[#This Row],[ActualResult]]), "_", IF(Table2[[#This Row],[ActualWinner]]=Table2[[#This Row],[PredictedWinner]], "Y", "N"))</f>
        <v>_</v>
      </c>
      <c r="P342" s="2" t="str">
        <f>IF(Table2[[#This Row],[ActualAwayScore]]&gt;Table2[[#This Row],[PredictedAwayScore]], "N", IF(ISBLANK(Table2[[#This Row],[ActualResult]]), "_", IF(Table2[[#This Row],[ActualAwayScore]]=Table2[[#This Row],[PredictedAwayScore]], "Y", "N")))</f>
        <v>_</v>
      </c>
      <c r="Q342" s="2" t="str">
        <f>IF(Table2[[#This Row],[ActualHomeScore]]&gt;Table2[[#This Row],[PredictedHomeScore]],"N", IF(ISBLANK(Table2[[#This Row],[ActualResult]]), "_", IF(Table2[[#This Row],[ActualHomeScore]]=Table2[[#This Row],[PredictedHomeScore]], "Y", "N")))</f>
        <v>_</v>
      </c>
      <c r="R342" s="2"/>
      <c r="S342" s="2" t="str">
        <f t="shared" si="27"/>
        <v>_</v>
      </c>
      <c r="T342" s="2">
        <f>IF(INDEX(StatsRegularSeason20242025!$A$2:$C$33,MATCH(Table2[[#This Row],[AwayTeam]],StatsRegularSeason20242025!$A$2:$A$33,0),2)=INDEX(StatsRegularSeason20242025!$A$2:$C$33,MATCH(Table2[[#This Row],[HomeTeam]],StatsRegularSeason20242025!$A$2:$A$33,0),2),1,0)</f>
        <v>0</v>
      </c>
      <c r="U342" s="2">
        <f>IF(INDEX(StatsRegularSeason20242025!$A$2:$C$33,MATCH(Table2[[#This Row],[AwayTeam]],StatsRegularSeason20242025!$A$2:$A$33,0),3)=INDEX(StatsRegularSeason20242025!$A$2:$C$33,MATCH(Table2[[#This Row],[HomeTeam]],StatsRegularSeason20242025!$A$2:$A$33,0),3),1,0)</f>
        <v>0</v>
      </c>
      <c r="V342" s="2">
        <f>IF(Table2[[#This Row],[InterConf]]=1,IF(Table2[[#This Row],[InterDiv]]=0, 1, 0), 0)</f>
        <v>0</v>
      </c>
      <c r="W342" s="2">
        <f>IF(INDEX(StatsRegularSeason20242025!$A$2:$C$33,MATCH(Table2[[#This Row],[AwayTeam]],StatsRegularSeason20242025!$A$2:$A$33,0),2)&lt;&gt;INDEX(StatsRegularSeason20242025!$A$2:$C$33,MATCH(Table2[[#This Row],[HomeTeam]],StatsRegularSeason20242025!$A$2:$A$33,0),2),1,0)</f>
        <v>1</v>
      </c>
      <c r="X342" s="2"/>
      <c r="Y342" s="2"/>
      <c r="Z342" s="2">
        <f>IF(AND(Table2[[#This Row],[GameIsOver]]=1,Table2[[#This Row],[ActualHomeScore]]*Table2[[#This Row],[ActualAwayScore]]=0), 1,0)</f>
        <v>0</v>
      </c>
      <c r="AA342" s="2">
        <f>IF(Table2[[#This Row],[GameIsOver]]=0,0, IF(Table2[[#This Row],[ActualWinner]]=Table2[[#This Row],[AwayTeam]], 2, IF(OR(Table2[[#This Row],[ActualResult]]="OT", Table2[[#This Row],[ActualResult]]="SO"), 1, 0)))</f>
        <v>0</v>
      </c>
      <c r="AB342" s="2">
        <f>IF(Table2[[#This Row],[GameIsOver]]= 0, 0, IF(Table2[[#This Row],[ActualWinner]]=Table2[[#This Row],[HomeTeam]], 2, IF(OR(Table2[[#This Row],[ActualResult]]="OT", Table2[[#This Row],[ActualResult]]="SO"), 1, 0)))</f>
        <v>0</v>
      </c>
      <c r="AC342" s="33">
        <f>(($AR$11)*IF(Table2[[#This Row],[CorrectWinnerPrediction]]="Y", 1, 0))+(($AR$12)*IF(Table2[[#This Row],[CorrectAwayScorePrediction]]="Y", 1, 0))+(($AR$13)*IF(Table2[[#This Row],[CorrectHomeScorePrediction]]="Y", 1, 0))</f>
        <v>0</v>
      </c>
      <c r="AD3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2" s="4" t="str">
        <f>IF(WEEKDAY(Table2[[#This Row],[GameDate]])=1,"SUN",IF(WEEKDAY(Table2[[#This Row],[GameDate]])=2,"MON",IF(WEEKDAY(Table2[[#This Row],[GameDate]])=3,"TUE",IF(WEEKDAY(Table2[[#This Row],[GameDate]])=4,"WED",IF(WEEKDAY(Table2[[#This Row],[GameDate]])=5,"THU",IF(WEEKDAY(Table2[[#This Row],[GameDate]])=6,"FRI", "SAT"))))))</f>
        <v>MON</v>
      </c>
      <c r="AF342" s="2">
        <f>Table2[[#This Row],[ActualAwayScore]]-Table2[[#This Row],[PredictedAwayScore]]</f>
        <v>0</v>
      </c>
      <c r="AG342" s="2">
        <f>Table2[[#This Row],[ActualHomeScore]]-Table2[[#This Row],[PredictedHomeScore]]</f>
        <v>0</v>
      </c>
      <c r="AH342" s="2">
        <f t="shared" si="28"/>
        <v>0</v>
      </c>
      <c r="AI342" s="2">
        <f t="shared" si="29"/>
        <v>0</v>
      </c>
    </row>
    <row r="343" spans="1:35" x14ac:dyDescent="0.25">
      <c r="B343" s="4">
        <v>45621</v>
      </c>
      <c r="C343" s="7" t="s">
        <v>453</v>
      </c>
      <c r="D343" s="2" t="s">
        <v>31</v>
      </c>
      <c r="E343" s="2" t="s">
        <v>33</v>
      </c>
      <c r="F343" s="2"/>
      <c r="G343" s="2"/>
      <c r="H343" s="2" t="str">
        <f t="shared" si="25"/>
        <v>_</v>
      </c>
      <c r="I343" s="2"/>
      <c r="J343" s="2"/>
      <c r="K343" s="2"/>
      <c r="L343" s="2" t="str">
        <f t="shared" si="26"/>
        <v>_</v>
      </c>
      <c r="M343" s="2"/>
      <c r="N343" s="2">
        <f>IF(ISBLANK(Table2[[#This Row],[ActualResult]]), 0, 1)</f>
        <v>0</v>
      </c>
      <c r="O343" s="2" t="str">
        <f>IF(ISBLANK(Table2[[#This Row],[ActualResult]]), "_", IF(Table2[[#This Row],[ActualWinner]]=Table2[[#This Row],[PredictedWinner]], "Y", "N"))</f>
        <v>_</v>
      </c>
      <c r="P343" s="2" t="str">
        <f>IF(Table2[[#This Row],[ActualAwayScore]]&gt;Table2[[#This Row],[PredictedAwayScore]], "N", IF(ISBLANK(Table2[[#This Row],[ActualResult]]), "_", IF(Table2[[#This Row],[ActualAwayScore]]=Table2[[#This Row],[PredictedAwayScore]], "Y", "N")))</f>
        <v>_</v>
      </c>
      <c r="Q343" s="2" t="str">
        <f>IF(Table2[[#This Row],[ActualHomeScore]]&gt;Table2[[#This Row],[PredictedHomeScore]],"N", IF(ISBLANK(Table2[[#This Row],[ActualResult]]), "_", IF(Table2[[#This Row],[ActualHomeScore]]=Table2[[#This Row],[PredictedHomeScore]], "Y", "N")))</f>
        <v>_</v>
      </c>
      <c r="R343" s="2"/>
      <c r="S343" s="2" t="str">
        <f t="shared" si="27"/>
        <v>_</v>
      </c>
      <c r="T343" s="2">
        <f>IF(INDEX(StatsRegularSeason20242025!$A$2:$C$33,MATCH(Table2[[#This Row],[AwayTeam]],StatsRegularSeason20242025!$A$2:$A$33,0),2)=INDEX(StatsRegularSeason20242025!$A$2:$C$33,MATCH(Table2[[#This Row],[HomeTeam]],StatsRegularSeason20242025!$A$2:$A$33,0),2),1,0)</f>
        <v>1</v>
      </c>
      <c r="U343" s="2">
        <f>IF(INDEX(StatsRegularSeason20242025!$A$2:$C$33,MATCH(Table2[[#This Row],[AwayTeam]],StatsRegularSeason20242025!$A$2:$A$33,0),3)=INDEX(StatsRegularSeason20242025!$A$2:$C$33,MATCH(Table2[[#This Row],[HomeTeam]],StatsRegularSeason20242025!$A$2:$A$33,0),3),1,0)</f>
        <v>0</v>
      </c>
      <c r="V343" s="2">
        <f>IF(Table2[[#This Row],[InterConf]]=1,IF(Table2[[#This Row],[InterDiv]]=0, 1, 0), 0)</f>
        <v>1</v>
      </c>
      <c r="W343" s="2">
        <f>IF(INDEX(StatsRegularSeason20242025!$A$2:$C$33,MATCH(Table2[[#This Row],[AwayTeam]],StatsRegularSeason20242025!$A$2:$A$33,0),2)&lt;&gt;INDEX(StatsRegularSeason20242025!$A$2:$C$33,MATCH(Table2[[#This Row],[HomeTeam]],StatsRegularSeason20242025!$A$2:$A$33,0),2),1,0)</f>
        <v>0</v>
      </c>
      <c r="X343" s="2"/>
      <c r="Y343" s="2"/>
      <c r="Z343" s="2">
        <f>IF(AND(Table2[[#This Row],[GameIsOver]]=1,Table2[[#This Row],[ActualHomeScore]]*Table2[[#This Row],[ActualAwayScore]]=0), 1,0)</f>
        <v>0</v>
      </c>
      <c r="AA343" s="2">
        <f>IF(Table2[[#This Row],[GameIsOver]]=0,0, IF(Table2[[#This Row],[ActualWinner]]=Table2[[#This Row],[AwayTeam]], 2, IF(OR(Table2[[#This Row],[ActualResult]]="OT", Table2[[#This Row],[ActualResult]]="SO"), 1, 0)))</f>
        <v>0</v>
      </c>
      <c r="AB343" s="2">
        <f>IF(Table2[[#This Row],[GameIsOver]]= 0, 0, IF(Table2[[#This Row],[ActualWinner]]=Table2[[#This Row],[HomeTeam]], 2, IF(OR(Table2[[#This Row],[ActualResult]]="OT", Table2[[#This Row],[ActualResult]]="SO"), 1, 0)))</f>
        <v>0</v>
      </c>
      <c r="AC343" s="33">
        <f>(($AR$11)*IF(Table2[[#This Row],[CorrectWinnerPrediction]]="Y", 1, 0))+(($AR$12)*IF(Table2[[#This Row],[CorrectAwayScorePrediction]]="Y", 1, 0))+(($AR$13)*IF(Table2[[#This Row],[CorrectHomeScorePrediction]]="Y", 1, 0))</f>
        <v>0</v>
      </c>
      <c r="AD3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3" s="4" t="str">
        <f>IF(WEEKDAY(Table2[[#This Row],[GameDate]])=1,"SUN",IF(WEEKDAY(Table2[[#This Row],[GameDate]])=2,"MON",IF(WEEKDAY(Table2[[#This Row],[GameDate]])=3,"TUE",IF(WEEKDAY(Table2[[#This Row],[GameDate]])=4,"WED",IF(WEEKDAY(Table2[[#This Row],[GameDate]])=5,"THU",IF(WEEKDAY(Table2[[#This Row],[GameDate]])=6,"FRI", "SAT"))))))</f>
        <v>MON</v>
      </c>
      <c r="AF343" s="2">
        <f>Table2[[#This Row],[ActualAwayScore]]-Table2[[#This Row],[PredictedAwayScore]]</f>
        <v>0</v>
      </c>
      <c r="AG343" s="2">
        <f>Table2[[#This Row],[ActualHomeScore]]-Table2[[#This Row],[PredictedHomeScore]]</f>
        <v>0</v>
      </c>
      <c r="AH343" s="2">
        <f t="shared" si="28"/>
        <v>0</v>
      </c>
      <c r="AI343" s="2">
        <f t="shared" si="29"/>
        <v>0</v>
      </c>
    </row>
    <row r="344" spans="1:35" x14ac:dyDescent="0.25">
      <c r="B344" s="4">
        <v>45621</v>
      </c>
      <c r="C344" s="7" t="s">
        <v>454</v>
      </c>
      <c r="D344" s="2" t="s">
        <v>22</v>
      </c>
      <c r="E344" s="2" t="s">
        <v>37</v>
      </c>
      <c r="F344" s="2"/>
      <c r="G344" s="2"/>
      <c r="H344" s="2" t="str">
        <f t="shared" si="25"/>
        <v>_</v>
      </c>
      <c r="I344" s="2"/>
      <c r="J344" s="2"/>
      <c r="K344" s="2"/>
      <c r="L344" s="2" t="str">
        <f t="shared" si="26"/>
        <v>_</v>
      </c>
      <c r="M344" s="2"/>
      <c r="N344" s="2">
        <f>IF(ISBLANK(Table2[[#This Row],[ActualResult]]), 0, 1)</f>
        <v>0</v>
      </c>
      <c r="O344" s="2" t="str">
        <f>IF(ISBLANK(Table2[[#This Row],[ActualResult]]), "_", IF(Table2[[#This Row],[ActualWinner]]=Table2[[#This Row],[PredictedWinner]], "Y", "N"))</f>
        <v>_</v>
      </c>
      <c r="P344" s="2" t="str">
        <f>IF(Table2[[#This Row],[ActualAwayScore]]&gt;Table2[[#This Row],[PredictedAwayScore]], "N", IF(ISBLANK(Table2[[#This Row],[ActualResult]]), "_", IF(Table2[[#This Row],[ActualAwayScore]]=Table2[[#This Row],[PredictedAwayScore]], "Y", "N")))</f>
        <v>_</v>
      </c>
      <c r="Q344" s="2" t="str">
        <f>IF(Table2[[#This Row],[ActualHomeScore]]&gt;Table2[[#This Row],[PredictedHomeScore]],"N", IF(ISBLANK(Table2[[#This Row],[ActualResult]]), "_", IF(Table2[[#This Row],[ActualHomeScore]]=Table2[[#This Row],[PredictedHomeScore]], "Y", "N")))</f>
        <v>_</v>
      </c>
      <c r="R344" s="2"/>
      <c r="S344" s="2" t="str">
        <f t="shared" si="27"/>
        <v>_</v>
      </c>
      <c r="T344" s="2">
        <f>IF(INDEX(StatsRegularSeason20242025!$A$2:$C$33,MATCH(Table2[[#This Row],[AwayTeam]],StatsRegularSeason20242025!$A$2:$A$33,0),2)=INDEX(StatsRegularSeason20242025!$A$2:$C$33,MATCH(Table2[[#This Row],[HomeTeam]],StatsRegularSeason20242025!$A$2:$A$33,0),2),1,0)</f>
        <v>1</v>
      </c>
      <c r="U344" s="2">
        <f>IF(INDEX(StatsRegularSeason20242025!$A$2:$C$33,MATCH(Table2[[#This Row],[AwayTeam]],StatsRegularSeason20242025!$A$2:$A$33,0),3)=INDEX(StatsRegularSeason20242025!$A$2:$C$33,MATCH(Table2[[#This Row],[HomeTeam]],StatsRegularSeason20242025!$A$2:$A$33,0),3),1,0)</f>
        <v>1</v>
      </c>
      <c r="V344" s="2">
        <f>IF(Table2[[#This Row],[InterConf]]=1,IF(Table2[[#This Row],[InterDiv]]=0, 1, 0), 0)</f>
        <v>0</v>
      </c>
      <c r="W344" s="2">
        <f>IF(INDEX(StatsRegularSeason20242025!$A$2:$C$33,MATCH(Table2[[#This Row],[AwayTeam]],StatsRegularSeason20242025!$A$2:$A$33,0),2)&lt;&gt;INDEX(StatsRegularSeason20242025!$A$2:$C$33,MATCH(Table2[[#This Row],[HomeTeam]],StatsRegularSeason20242025!$A$2:$A$33,0),2),1,0)</f>
        <v>0</v>
      </c>
      <c r="X344" s="2"/>
      <c r="Y344" s="2"/>
      <c r="Z344" s="2">
        <f>IF(AND(Table2[[#This Row],[GameIsOver]]=1,Table2[[#This Row],[ActualHomeScore]]*Table2[[#This Row],[ActualAwayScore]]=0), 1,0)</f>
        <v>0</v>
      </c>
      <c r="AA344" s="2">
        <f>IF(Table2[[#This Row],[GameIsOver]]=0,0, IF(Table2[[#This Row],[ActualWinner]]=Table2[[#This Row],[AwayTeam]], 2, IF(OR(Table2[[#This Row],[ActualResult]]="OT", Table2[[#This Row],[ActualResult]]="SO"), 1, 0)))</f>
        <v>0</v>
      </c>
      <c r="AB344" s="2">
        <f>IF(Table2[[#This Row],[GameIsOver]]= 0, 0, IF(Table2[[#This Row],[ActualWinner]]=Table2[[#This Row],[HomeTeam]], 2, IF(OR(Table2[[#This Row],[ActualResult]]="OT", Table2[[#This Row],[ActualResult]]="SO"), 1, 0)))</f>
        <v>0</v>
      </c>
      <c r="AC344" s="33">
        <f>(($AR$11)*IF(Table2[[#This Row],[CorrectWinnerPrediction]]="Y", 1, 0))+(($AR$12)*IF(Table2[[#This Row],[CorrectAwayScorePrediction]]="Y", 1, 0))+(($AR$13)*IF(Table2[[#This Row],[CorrectHomeScorePrediction]]="Y", 1, 0))</f>
        <v>0</v>
      </c>
      <c r="AD3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4" s="4" t="str">
        <f>IF(WEEKDAY(Table2[[#This Row],[GameDate]])=1,"SUN",IF(WEEKDAY(Table2[[#This Row],[GameDate]])=2,"MON",IF(WEEKDAY(Table2[[#This Row],[GameDate]])=3,"TUE",IF(WEEKDAY(Table2[[#This Row],[GameDate]])=4,"WED",IF(WEEKDAY(Table2[[#This Row],[GameDate]])=5,"THU",IF(WEEKDAY(Table2[[#This Row],[GameDate]])=6,"FRI", "SAT"))))))</f>
        <v>MON</v>
      </c>
      <c r="AF344" s="2">
        <f>Table2[[#This Row],[ActualAwayScore]]-Table2[[#This Row],[PredictedAwayScore]]</f>
        <v>0</v>
      </c>
      <c r="AG344" s="2">
        <f>Table2[[#This Row],[ActualHomeScore]]-Table2[[#This Row],[PredictedHomeScore]]</f>
        <v>0</v>
      </c>
      <c r="AH344" s="2">
        <f t="shared" si="28"/>
        <v>0</v>
      </c>
      <c r="AI344" s="2">
        <f t="shared" si="29"/>
        <v>0</v>
      </c>
    </row>
    <row r="345" spans="1:35" x14ac:dyDescent="0.25">
      <c r="B345" s="4">
        <v>45621</v>
      </c>
      <c r="C345" s="7" t="s">
        <v>455</v>
      </c>
      <c r="D345" s="2" t="s">
        <v>12</v>
      </c>
      <c r="E345" s="2" t="s">
        <v>47</v>
      </c>
      <c r="F345" s="2"/>
      <c r="G345" s="2"/>
      <c r="H345" s="2" t="str">
        <f t="shared" si="25"/>
        <v>_</v>
      </c>
      <c r="I345" s="2"/>
      <c r="J345" s="2"/>
      <c r="K345" s="2"/>
      <c r="L345" s="2" t="str">
        <f t="shared" si="26"/>
        <v>_</v>
      </c>
      <c r="M345" s="2"/>
      <c r="N345" s="2">
        <f>IF(ISBLANK(Table2[[#This Row],[ActualResult]]), 0, 1)</f>
        <v>0</v>
      </c>
      <c r="O345" s="2" t="str">
        <f>IF(ISBLANK(Table2[[#This Row],[ActualResult]]), "_", IF(Table2[[#This Row],[ActualWinner]]=Table2[[#This Row],[PredictedWinner]], "Y", "N"))</f>
        <v>_</v>
      </c>
      <c r="P345" s="2" t="str">
        <f>IF(Table2[[#This Row],[ActualAwayScore]]&gt;Table2[[#This Row],[PredictedAwayScore]], "N", IF(ISBLANK(Table2[[#This Row],[ActualResult]]), "_", IF(Table2[[#This Row],[ActualAwayScore]]=Table2[[#This Row],[PredictedAwayScore]], "Y", "N")))</f>
        <v>_</v>
      </c>
      <c r="Q345" s="2" t="str">
        <f>IF(Table2[[#This Row],[ActualHomeScore]]&gt;Table2[[#This Row],[PredictedHomeScore]],"N", IF(ISBLANK(Table2[[#This Row],[ActualResult]]), "_", IF(Table2[[#This Row],[ActualHomeScore]]=Table2[[#This Row],[PredictedHomeScore]], "Y", "N")))</f>
        <v>_</v>
      </c>
      <c r="R345" s="2"/>
      <c r="S345" s="2" t="str">
        <f t="shared" si="27"/>
        <v>_</v>
      </c>
      <c r="T345" s="2">
        <f>IF(INDEX(StatsRegularSeason20242025!$A$2:$C$33,MATCH(Table2[[#This Row],[AwayTeam]],StatsRegularSeason20242025!$A$2:$A$33,0),2)=INDEX(StatsRegularSeason20242025!$A$2:$C$33,MATCH(Table2[[#This Row],[HomeTeam]],StatsRegularSeason20242025!$A$2:$A$33,0),2),1,0)</f>
        <v>1</v>
      </c>
      <c r="U345" s="2">
        <f>IF(INDEX(StatsRegularSeason20242025!$A$2:$C$33,MATCH(Table2[[#This Row],[AwayTeam]],StatsRegularSeason20242025!$A$2:$A$33,0),3)=INDEX(StatsRegularSeason20242025!$A$2:$C$33,MATCH(Table2[[#This Row],[HomeTeam]],StatsRegularSeason20242025!$A$2:$A$33,0),3),1,0)</f>
        <v>1</v>
      </c>
      <c r="V345" s="2">
        <f>IF(Table2[[#This Row],[InterConf]]=1,IF(Table2[[#This Row],[InterDiv]]=0, 1, 0), 0)</f>
        <v>0</v>
      </c>
      <c r="W345" s="2">
        <f>IF(INDEX(StatsRegularSeason20242025!$A$2:$C$33,MATCH(Table2[[#This Row],[AwayTeam]],StatsRegularSeason20242025!$A$2:$A$33,0),2)&lt;&gt;INDEX(StatsRegularSeason20242025!$A$2:$C$33,MATCH(Table2[[#This Row],[HomeTeam]],StatsRegularSeason20242025!$A$2:$A$33,0),2),1,0)</f>
        <v>0</v>
      </c>
      <c r="X345" s="2"/>
      <c r="Y345" s="2"/>
      <c r="Z345" s="2">
        <f>IF(AND(Table2[[#This Row],[GameIsOver]]=1,Table2[[#This Row],[ActualHomeScore]]*Table2[[#This Row],[ActualAwayScore]]=0), 1,0)</f>
        <v>0</v>
      </c>
      <c r="AA345" s="2">
        <f>IF(Table2[[#This Row],[GameIsOver]]=0,0, IF(Table2[[#This Row],[ActualWinner]]=Table2[[#This Row],[AwayTeam]], 2, IF(OR(Table2[[#This Row],[ActualResult]]="OT", Table2[[#This Row],[ActualResult]]="SO"), 1, 0)))</f>
        <v>0</v>
      </c>
      <c r="AB345" s="2">
        <f>IF(Table2[[#This Row],[GameIsOver]]= 0, 0, IF(Table2[[#This Row],[ActualWinner]]=Table2[[#This Row],[HomeTeam]], 2, IF(OR(Table2[[#This Row],[ActualResult]]="OT", Table2[[#This Row],[ActualResult]]="SO"), 1, 0)))</f>
        <v>0</v>
      </c>
      <c r="AC345" s="33">
        <f>(($AR$11)*IF(Table2[[#This Row],[CorrectWinnerPrediction]]="Y", 1, 0))+(($AR$12)*IF(Table2[[#This Row],[CorrectAwayScorePrediction]]="Y", 1, 0))+(($AR$13)*IF(Table2[[#This Row],[CorrectHomeScorePrediction]]="Y", 1, 0))</f>
        <v>0</v>
      </c>
      <c r="AD3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5" s="4" t="str">
        <f>IF(WEEKDAY(Table2[[#This Row],[GameDate]])=1,"SUN",IF(WEEKDAY(Table2[[#This Row],[GameDate]])=2,"MON",IF(WEEKDAY(Table2[[#This Row],[GameDate]])=3,"TUE",IF(WEEKDAY(Table2[[#This Row],[GameDate]])=4,"WED",IF(WEEKDAY(Table2[[#This Row],[GameDate]])=5,"THU",IF(WEEKDAY(Table2[[#This Row],[GameDate]])=6,"FRI", "SAT"))))))</f>
        <v>MON</v>
      </c>
      <c r="AF345" s="2">
        <f>Table2[[#This Row],[ActualAwayScore]]-Table2[[#This Row],[PredictedAwayScore]]</f>
        <v>0</v>
      </c>
      <c r="AG345" s="2">
        <f>Table2[[#This Row],[ActualHomeScore]]-Table2[[#This Row],[PredictedHomeScore]]</f>
        <v>0</v>
      </c>
      <c r="AH345" s="2">
        <f t="shared" si="28"/>
        <v>0</v>
      </c>
      <c r="AI345" s="2">
        <f t="shared" si="29"/>
        <v>0</v>
      </c>
    </row>
    <row r="346" spans="1:35" x14ac:dyDescent="0.25">
      <c r="A346" s="3"/>
      <c r="B346" s="5">
        <v>45621</v>
      </c>
      <c r="C346" s="8" t="s">
        <v>456</v>
      </c>
      <c r="D346" s="3" t="s">
        <v>28</v>
      </c>
      <c r="E346" s="3" t="s">
        <v>38</v>
      </c>
      <c r="F346" s="3"/>
      <c r="G346" s="3"/>
      <c r="H346" s="3" t="str">
        <f t="shared" si="25"/>
        <v>_</v>
      </c>
      <c r="I346" s="3"/>
      <c r="J346" s="3"/>
      <c r="K346" s="3"/>
      <c r="L346" s="2" t="str">
        <f t="shared" si="26"/>
        <v>_</v>
      </c>
      <c r="M346" s="3"/>
      <c r="N346" s="3">
        <f>IF(ISBLANK(Table2[[#This Row],[ActualResult]]), 0, 1)</f>
        <v>0</v>
      </c>
      <c r="O346" s="3" t="str">
        <f>IF(ISBLANK(Table2[[#This Row],[ActualResult]]), "_", IF(Table2[[#This Row],[ActualWinner]]=Table2[[#This Row],[PredictedWinner]], "Y", "N"))</f>
        <v>_</v>
      </c>
      <c r="P346" s="3" t="str">
        <f>IF(Table2[[#This Row],[ActualAwayScore]]&gt;Table2[[#This Row],[PredictedAwayScore]], "N", IF(ISBLANK(Table2[[#This Row],[ActualResult]]), "_", IF(Table2[[#This Row],[ActualAwayScore]]=Table2[[#This Row],[PredictedAwayScore]], "Y", "N")))</f>
        <v>_</v>
      </c>
      <c r="Q346" s="3" t="str">
        <f>IF(Table2[[#This Row],[ActualHomeScore]]&gt;Table2[[#This Row],[PredictedHomeScore]],"N", IF(ISBLANK(Table2[[#This Row],[ActualResult]]), "_", IF(Table2[[#This Row],[ActualHomeScore]]=Table2[[#This Row],[PredictedHomeScore]], "Y", "N")))</f>
        <v>_</v>
      </c>
      <c r="R346" s="2"/>
      <c r="S346" s="2" t="str">
        <f t="shared" si="27"/>
        <v>_</v>
      </c>
      <c r="T346" s="2">
        <f>IF(INDEX(StatsRegularSeason20242025!$A$2:$C$33,MATCH(Table2[[#This Row],[AwayTeam]],StatsRegularSeason20242025!$A$2:$A$33,0),2)=INDEX(StatsRegularSeason20242025!$A$2:$C$33,MATCH(Table2[[#This Row],[HomeTeam]],StatsRegularSeason20242025!$A$2:$A$33,0),2),1,0)</f>
        <v>1</v>
      </c>
      <c r="U346" s="2">
        <f>IF(INDEX(StatsRegularSeason20242025!$A$2:$C$33,MATCH(Table2[[#This Row],[AwayTeam]],StatsRegularSeason20242025!$A$2:$A$33,0),3)=INDEX(StatsRegularSeason20242025!$A$2:$C$33,MATCH(Table2[[#This Row],[HomeTeam]],StatsRegularSeason20242025!$A$2:$A$33,0),3),1,0)</f>
        <v>1</v>
      </c>
      <c r="V346" s="2">
        <f>IF(Table2[[#This Row],[InterConf]]=1,IF(Table2[[#This Row],[InterDiv]]=0, 1, 0), 0)</f>
        <v>0</v>
      </c>
      <c r="W346" s="2">
        <f>IF(INDEX(StatsRegularSeason20242025!$A$2:$C$33,MATCH(Table2[[#This Row],[AwayTeam]],StatsRegularSeason20242025!$A$2:$A$33,0),2)&lt;&gt;INDEX(StatsRegularSeason20242025!$A$2:$C$33,MATCH(Table2[[#This Row],[HomeTeam]],StatsRegularSeason20242025!$A$2:$A$33,0),2),1,0)</f>
        <v>0</v>
      </c>
      <c r="X346" s="2"/>
      <c r="Y346" s="2"/>
      <c r="Z346" s="2">
        <f>IF(AND(Table2[[#This Row],[GameIsOver]]=1,Table2[[#This Row],[ActualHomeScore]]*Table2[[#This Row],[ActualAwayScore]]=0), 1,0)</f>
        <v>0</v>
      </c>
      <c r="AA346" s="2">
        <f>IF(Table2[[#This Row],[GameIsOver]]=0,0, IF(Table2[[#This Row],[ActualWinner]]=Table2[[#This Row],[AwayTeam]], 2, IF(OR(Table2[[#This Row],[ActualResult]]="OT", Table2[[#This Row],[ActualResult]]="SO"), 1, 0)))</f>
        <v>0</v>
      </c>
      <c r="AB346" s="2">
        <f>IF(Table2[[#This Row],[GameIsOver]]= 0, 0, IF(Table2[[#This Row],[ActualWinner]]=Table2[[#This Row],[HomeTeam]], 2, IF(OR(Table2[[#This Row],[ActualResult]]="OT", Table2[[#This Row],[ActualResult]]="SO"), 1, 0)))</f>
        <v>0</v>
      </c>
      <c r="AC346" s="33">
        <f>(($AR$11)*IF(Table2[[#This Row],[CorrectWinnerPrediction]]="Y", 1, 0))+(($AR$12)*IF(Table2[[#This Row],[CorrectAwayScorePrediction]]="Y", 1, 0))+(($AR$13)*IF(Table2[[#This Row],[CorrectHomeScorePrediction]]="Y", 1, 0))</f>
        <v>0</v>
      </c>
      <c r="AD3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6" s="5" t="str">
        <f>IF(WEEKDAY(Table2[[#This Row],[GameDate]])=1,"SUN",IF(WEEKDAY(Table2[[#This Row],[GameDate]])=2,"MON",IF(WEEKDAY(Table2[[#This Row],[GameDate]])=3,"TUE",IF(WEEKDAY(Table2[[#This Row],[GameDate]])=4,"WED",IF(WEEKDAY(Table2[[#This Row],[GameDate]])=5,"THU",IF(WEEKDAY(Table2[[#This Row],[GameDate]])=6,"FRI", "SAT"))))))</f>
        <v>MON</v>
      </c>
      <c r="AF346" s="2">
        <f>Table2[[#This Row],[ActualAwayScore]]-Table2[[#This Row],[PredictedAwayScore]]</f>
        <v>0</v>
      </c>
      <c r="AG346" s="2">
        <f>Table2[[#This Row],[ActualHomeScore]]-Table2[[#This Row],[PredictedHomeScore]]</f>
        <v>0</v>
      </c>
      <c r="AH346" s="2">
        <f t="shared" si="28"/>
        <v>0</v>
      </c>
      <c r="AI346" s="2">
        <f t="shared" si="29"/>
        <v>0</v>
      </c>
    </row>
    <row r="347" spans="1:35" x14ac:dyDescent="0.25">
      <c r="B347" s="4">
        <v>45622</v>
      </c>
      <c r="C347" s="7" t="s">
        <v>457</v>
      </c>
      <c r="D347" s="2" t="s">
        <v>25</v>
      </c>
      <c r="E347" s="2" t="s">
        <v>16</v>
      </c>
      <c r="F347" s="2"/>
      <c r="G347" s="2"/>
      <c r="H347" s="2" t="str">
        <f t="shared" si="25"/>
        <v>_</v>
      </c>
      <c r="I347" s="2"/>
      <c r="J347" s="2"/>
      <c r="K347" s="2"/>
      <c r="L347" s="13" t="str">
        <f t="shared" si="26"/>
        <v>_</v>
      </c>
      <c r="M347" s="2"/>
      <c r="N347" s="2">
        <f>IF(ISBLANK(Table2[[#This Row],[ActualResult]]), 0, 1)</f>
        <v>0</v>
      </c>
      <c r="O347" s="2" t="str">
        <f>IF(ISBLANK(Table2[[#This Row],[ActualResult]]), "_", IF(Table2[[#This Row],[ActualWinner]]=Table2[[#This Row],[PredictedWinner]], "Y", "N"))</f>
        <v>_</v>
      </c>
      <c r="P347" s="2" t="str">
        <f>IF(Table2[[#This Row],[ActualAwayScore]]&gt;Table2[[#This Row],[PredictedAwayScore]], "N", IF(ISBLANK(Table2[[#This Row],[ActualResult]]), "_", IF(Table2[[#This Row],[ActualAwayScore]]=Table2[[#This Row],[PredictedAwayScore]], "Y", "N")))</f>
        <v>_</v>
      </c>
      <c r="Q347" s="2" t="str">
        <f>IF(Table2[[#This Row],[ActualHomeScore]]&gt;Table2[[#This Row],[PredictedHomeScore]],"N", IF(ISBLANK(Table2[[#This Row],[ActualResult]]), "_", IF(Table2[[#This Row],[ActualHomeScore]]=Table2[[#This Row],[PredictedHomeScore]], "Y", "N")))</f>
        <v>_</v>
      </c>
      <c r="R347" s="2"/>
      <c r="S347" s="2" t="str">
        <f t="shared" si="27"/>
        <v>_</v>
      </c>
      <c r="T347" s="2">
        <f>IF(INDEX(StatsRegularSeason20242025!$A$2:$C$33,MATCH(Table2[[#This Row],[AwayTeam]],StatsRegularSeason20242025!$A$2:$A$33,0),2)=INDEX(StatsRegularSeason20242025!$A$2:$C$33,MATCH(Table2[[#This Row],[HomeTeam]],StatsRegularSeason20242025!$A$2:$A$33,0),2),1,0)</f>
        <v>0</v>
      </c>
      <c r="U347" s="2">
        <f>IF(INDEX(StatsRegularSeason20242025!$A$2:$C$33,MATCH(Table2[[#This Row],[AwayTeam]],StatsRegularSeason20242025!$A$2:$A$33,0),3)=INDEX(StatsRegularSeason20242025!$A$2:$C$33,MATCH(Table2[[#This Row],[HomeTeam]],StatsRegularSeason20242025!$A$2:$A$33,0),3),1,0)</f>
        <v>0</v>
      </c>
      <c r="V347" s="2">
        <f>IF(Table2[[#This Row],[InterConf]]=1,IF(Table2[[#This Row],[InterDiv]]=0, 1, 0), 0)</f>
        <v>0</v>
      </c>
      <c r="W347" s="2">
        <f>IF(INDEX(StatsRegularSeason20242025!$A$2:$C$33,MATCH(Table2[[#This Row],[AwayTeam]],StatsRegularSeason20242025!$A$2:$A$33,0),2)&lt;&gt;INDEX(StatsRegularSeason20242025!$A$2:$C$33,MATCH(Table2[[#This Row],[HomeTeam]],StatsRegularSeason20242025!$A$2:$A$33,0),2),1,0)</f>
        <v>1</v>
      </c>
      <c r="X347" s="2"/>
      <c r="Y347" s="2"/>
      <c r="Z347" s="2">
        <f>IF(AND(Table2[[#This Row],[GameIsOver]]=1,Table2[[#This Row],[ActualHomeScore]]*Table2[[#This Row],[ActualAwayScore]]=0), 1,0)</f>
        <v>0</v>
      </c>
      <c r="AA347" s="2">
        <f>IF(Table2[[#This Row],[GameIsOver]]=0,0, IF(Table2[[#This Row],[ActualWinner]]=Table2[[#This Row],[AwayTeam]], 2, IF(OR(Table2[[#This Row],[ActualResult]]="OT", Table2[[#This Row],[ActualResult]]="SO"), 1, 0)))</f>
        <v>0</v>
      </c>
      <c r="AB347" s="2">
        <f>IF(Table2[[#This Row],[GameIsOver]]= 0, 0, IF(Table2[[#This Row],[ActualWinner]]=Table2[[#This Row],[HomeTeam]], 2, IF(OR(Table2[[#This Row],[ActualResult]]="OT", Table2[[#This Row],[ActualResult]]="SO"), 1, 0)))</f>
        <v>0</v>
      </c>
      <c r="AC347" s="33">
        <f>(($AR$11)*IF(Table2[[#This Row],[CorrectWinnerPrediction]]="Y", 1, 0))+(($AR$12)*IF(Table2[[#This Row],[CorrectAwayScorePrediction]]="Y", 1, 0))+(($AR$13)*IF(Table2[[#This Row],[CorrectHomeScorePrediction]]="Y", 1, 0))</f>
        <v>0</v>
      </c>
      <c r="AD3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7" s="4" t="str">
        <f>IF(WEEKDAY(Table2[[#This Row],[GameDate]])=1,"SUN",IF(WEEKDAY(Table2[[#This Row],[GameDate]])=2,"MON",IF(WEEKDAY(Table2[[#This Row],[GameDate]])=3,"TUE",IF(WEEKDAY(Table2[[#This Row],[GameDate]])=4,"WED",IF(WEEKDAY(Table2[[#This Row],[GameDate]])=5,"THU",IF(WEEKDAY(Table2[[#This Row],[GameDate]])=6,"FRI", "SAT"))))))</f>
        <v>TUE</v>
      </c>
      <c r="AF347" s="2">
        <f>Table2[[#This Row],[ActualAwayScore]]-Table2[[#This Row],[PredictedAwayScore]]</f>
        <v>0</v>
      </c>
      <c r="AG347" s="2">
        <f>Table2[[#This Row],[ActualHomeScore]]-Table2[[#This Row],[PredictedHomeScore]]</f>
        <v>0</v>
      </c>
      <c r="AH347" s="2">
        <f t="shared" si="28"/>
        <v>0</v>
      </c>
      <c r="AI347" s="2">
        <f t="shared" si="29"/>
        <v>0</v>
      </c>
    </row>
    <row r="348" spans="1:35" x14ac:dyDescent="0.25">
      <c r="A348" s="3"/>
      <c r="B348" s="5">
        <v>45622</v>
      </c>
      <c r="C348" s="8" t="s">
        <v>458</v>
      </c>
      <c r="D348" s="3" t="s">
        <v>15</v>
      </c>
      <c r="E348" s="3" t="s">
        <v>19</v>
      </c>
      <c r="F348" s="3"/>
      <c r="G348" s="3"/>
      <c r="H348" s="3" t="str">
        <f t="shared" si="25"/>
        <v>_</v>
      </c>
      <c r="I348" s="3"/>
      <c r="J348" s="3"/>
      <c r="K348" s="3"/>
      <c r="L348" s="3" t="str">
        <f t="shared" si="26"/>
        <v>_</v>
      </c>
      <c r="M348" s="3"/>
      <c r="N348" s="3">
        <f>IF(ISBLANK(Table2[[#This Row],[ActualResult]]), 0, 1)</f>
        <v>0</v>
      </c>
      <c r="O348" s="3" t="str">
        <f>IF(ISBLANK(Table2[[#This Row],[ActualResult]]), "_", IF(Table2[[#This Row],[ActualWinner]]=Table2[[#This Row],[PredictedWinner]], "Y", "N"))</f>
        <v>_</v>
      </c>
      <c r="P348" s="3" t="str">
        <f>IF(Table2[[#This Row],[ActualAwayScore]]&gt;Table2[[#This Row],[PredictedAwayScore]], "N", IF(ISBLANK(Table2[[#This Row],[ActualResult]]), "_", IF(Table2[[#This Row],[ActualAwayScore]]=Table2[[#This Row],[PredictedAwayScore]], "Y", "N")))</f>
        <v>_</v>
      </c>
      <c r="Q348" s="3" t="str">
        <f>IF(Table2[[#This Row],[ActualHomeScore]]&gt;Table2[[#This Row],[PredictedHomeScore]],"N", IF(ISBLANK(Table2[[#This Row],[ActualResult]]), "_", IF(Table2[[#This Row],[ActualHomeScore]]=Table2[[#This Row],[PredictedHomeScore]], "Y", "N")))</f>
        <v>_</v>
      </c>
      <c r="R348" s="2"/>
      <c r="S348" s="2" t="str">
        <f t="shared" si="27"/>
        <v>_</v>
      </c>
      <c r="T348" s="2">
        <f>IF(INDEX(StatsRegularSeason20242025!$A$2:$C$33,MATCH(Table2[[#This Row],[AwayTeam]],StatsRegularSeason20242025!$A$2:$A$33,0),2)=INDEX(StatsRegularSeason20242025!$A$2:$C$33,MATCH(Table2[[#This Row],[HomeTeam]],StatsRegularSeason20242025!$A$2:$A$33,0),2),1,0)</f>
        <v>0</v>
      </c>
      <c r="U348" s="2">
        <f>IF(INDEX(StatsRegularSeason20242025!$A$2:$C$33,MATCH(Table2[[#This Row],[AwayTeam]],StatsRegularSeason20242025!$A$2:$A$33,0),3)=INDEX(StatsRegularSeason20242025!$A$2:$C$33,MATCH(Table2[[#This Row],[HomeTeam]],StatsRegularSeason20242025!$A$2:$A$33,0),3),1,0)</f>
        <v>0</v>
      </c>
      <c r="V348" s="2">
        <f>IF(Table2[[#This Row],[InterConf]]=1,IF(Table2[[#This Row],[InterDiv]]=0, 1, 0), 0)</f>
        <v>0</v>
      </c>
      <c r="W348" s="2">
        <f>IF(INDEX(StatsRegularSeason20242025!$A$2:$C$33,MATCH(Table2[[#This Row],[AwayTeam]],StatsRegularSeason20242025!$A$2:$A$33,0),2)&lt;&gt;INDEX(StatsRegularSeason20242025!$A$2:$C$33,MATCH(Table2[[#This Row],[HomeTeam]],StatsRegularSeason20242025!$A$2:$A$33,0),2),1,0)</f>
        <v>1</v>
      </c>
      <c r="X348" s="2"/>
      <c r="Y348" s="2"/>
      <c r="Z348" s="2">
        <f>IF(AND(Table2[[#This Row],[GameIsOver]]=1,Table2[[#This Row],[ActualHomeScore]]*Table2[[#This Row],[ActualAwayScore]]=0), 1,0)</f>
        <v>0</v>
      </c>
      <c r="AA348" s="2">
        <f>IF(Table2[[#This Row],[GameIsOver]]=0,0, IF(Table2[[#This Row],[ActualWinner]]=Table2[[#This Row],[AwayTeam]], 2, IF(OR(Table2[[#This Row],[ActualResult]]="OT", Table2[[#This Row],[ActualResult]]="SO"), 1, 0)))</f>
        <v>0</v>
      </c>
      <c r="AB348" s="2">
        <f>IF(Table2[[#This Row],[GameIsOver]]= 0, 0, IF(Table2[[#This Row],[ActualWinner]]=Table2[[#This Row],[HomeTeam]], 2, IF(OR(Table2[[#This Row],[ActualResult]]="OT", Table2[[#This Row],[ActualResult]]="SO"), 1, 0)))</f>
        <v>0</v>
      </c>
      <c r="AC348" s="33">
        <f>(($AR$11)*IF(Table2[[#This Row],[CorrectWinnerPrediction]]="Y", 1, 0))+(($AR$12)*IF(Table2[[#This Row],[CorrectAwayScorePrediction]]="Y", 1, 0))+(($AR$13)*IF(Table2[[#This Row],[CorrectHomeScorePrediction]]="Y", 1, 0))</f>
        <v>0</v>
      </c>
      <c r="AD3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8" s="5" t="str">
        <f>IF(WEEKDAY(Table2[[#This Row],[GameDate]])=1,"SUN",IF(WEEKDAY(Table2[[#This Row],[GameDate]])=2,"MON",IF(WEEKDAY(Table2[[#This Row],[GameDate]])=3,"TUE",IF(WEEKDAY(Table2[[#This Row],[GameDate]])=4,"WED",IF(WEEKDAY(Table2[[#This Row],[GameDate]])=5,"THU",IF(WEEKDAY(Table2[[#This Row],[GameDate]])=6,"FRI", "SAT"))))))</f>
        <v>TUE</v>
      </c>
      <c r="AF348" s="2">
        <f>Table2[[#This Row],[ActualAwayScore]]-Table2[[#This Row],[PredictedAwayScore]]</f>
        <v>0</v>
      </c>
      <c r="AG348" s="2">
        <f>Table2[[#This Row],[ActualHomeScore]]-Table2[[#This Row],[PredictedHomeScore]]</f>
        <v>0</v>
      </c>
      <c r="AH348" s="2">
        <f t="shared" si="28"/>
        <v>0</v>
      </c>
      <c r="AI348" s="2">
        <f t="shared" si="29"/>
        <v>0</v>
      </c>
    </row>
    <row r="349" spans="1:35" x14ac:dyDescent="0.25">
      <c r="B349" s="4">
        <v>45623</v>
      </c>
      <c r="C349" s="7" t="s">
        <v>459</v>
      </c>
      <c r="D349" s="2" t="s">
        <v>37</v>
      </c>
      <c r="E349" s="2" t="s">
        <v>29</v>
      </c>
      <c r="F349" s="2"/>
      <c r="G349" s="2"/>
      <c r="H349" s="2" t="str">
        <f t="shared" si="25"/>
        <v>_</v>
      </c>
      <c r="I349" s="2"/>
      <c r="J349" s="2"/>
      <c r="K349" s="2"/>
      <c r="L349" s="2" t="str">
        <f t="shared" si="26"/>
        <v>_</v>
      </c>
      <c r="M349" s="2"/>
      <c r="N349" s="2">
        <f>IF(ISBLANK(Table2[[#This Row],[ActualResult]]), 0, 1)</f>
        <v>0</v>
      </c>
      <c r="O349" s="2" t="str">
        <f>IF(ISBLANK(Table2[[#This Row],[ActualResult]]), "_", IF(Table2[[#This Row],[ActualWinner]]=Table2[[#This Row],[PredictedWinner]], "Y", "N"))</f>
        <v>_</v>
      </c>
      <c r="P349" s="2" t="str">
        <f>IF(Table2[[#This Row],[ActualAwayScore]]&gt;Table2[[#This Row],[PredictedAwayScore]], "N", IF(ISBLANK(Table2[[#This Row],[ActualResult]]), "_", IF(Table2[[#This Row],[ActualAwayScore]]=Table2[[#This Row],[PredictedAwayScore]], "Y", "N")))</f>
        <v>_</v>
      </c>
      <c r="Q349" s="2" t="str">
        <f>IF(Table2[[#This Row],[ActualHomeScore]]&gt;Table2[[#This Row],[PredictedHomeScore]],"N", IF(ISBLANK(Table2[[#This Row],[ActualResult]]), "_", IF(Table2[[#This Row],[ActualHomeScore]]=Table2[[#This Row],[PredictedHomeScore]], "Y", "N")))</f>
        <v>_</v>
      </c>
      <c r="R349" s="2"/>
      <c r="S349" s="2" t="str">
        <f t="shared" si="27"/>
        <v>_</v>
      </c>
      <c r="T349" s="2">
        <f>IF(INDEX(StatsRegularSeason20242025!$A$2:$C$33,MATCH(Table2[[#This Row],[AwayTeam]],StatsRegularSeason20242025!$A$2:$A$33,0),2)=INDEX(StatsRegularSeason20242025!$A$2:$C$33,MATCH(Table2[[#This Row],[HomeTeam]],StatsRegularSeason20242025!$A$2:$A$33,0),2),1,0)</f>
        <v>0</v>
      </c>
      <c r="U349" s="2">
        <f>IF(INDEX(StatsRegularSeason20242025!$A$2:$C$33,MATCH(Table2[[#This Row],[AwayTeam]],StatsRegularSeason20242025!$A$2:$A$33,0),3)=INDEX(StatsRegularSeason20242025!$A$2:$C$33,MATCH(Table2[[#This Row],[HomeTeam]],StatsRegularSeason20242025!$A$2:$A$33,0),3),1,0)</f>
        <v>0</v>
      </c>
      <c r="V349" s="2">
        <f>IF(Table2[[#This Row],[InterConf]]=1,IF(Table2[[#This Row],[InterDiv]]=0, 1, 0), 0)</f>
        <v>0</v>
      </c>
      <c r="W349" s="2">
        <f>IF(INDEX(StatsRegularSeason20242025!$A$2:$C$33,MATCH(Table2[[#This Row],[AwayTeam]],StatsRegularSeason20242025!$A$2:$A$33,0),2)&lt;&gt;INDEX(StatsRegularSeason20242025!$A$2:$C$33,MATCH(Table2[[#This Row],[HomeTeam]],StatsRegularSeason20242025!$A$2:$A$33,0),2),1,0)</f>
        <v>1</v>
      </c>
      <c r="X349" s="2"/>
      <c r="Y349" s="2"/>
      <c r="Z349" s="2">
        <f>IF(AND(Table2[[#This Row],[GameIsOver]]=1,Table2[[#This Row],[ActualHomeScore]]*Table2[[#This Row],[ActualAwayScore]]=0), 1,0)</f>
        <v>0</v>
      </c>
      <c r="AA349" s="2">
        <f>IF(Table2[[#This Row],[GameIsOver]]=0,0, IF(Table2[[#This Row],[ActualWinner]]=Table2[[#This Row],[AwayTeam]], 2, IF(OR(Table2[[#This Row],[ActualResult]]="OT", Table2[[#This Row],[ActualResult]]="SO"), 1, 0)))</f>
        <v>0</v>
      </c>
      <c r="AB349" s="2">
        <f>IF(Table2[[#This Row],[GameIsOver]]= 0, 0, IF(Table2[[#This Row],[ActualWinner]]=Table2[[#This Row],[HomeTeam]], 2, IF(OR(Table2[[#This Row],[ActualResult]]="OT", Table2[[#This Row],[ActualResult]]="SO"), 1, 0)))</f>
        <v>0</v>
      </c>
      <c r="AC349" s="33">
        <f>(($AR$11)*IF(Table2[[#This Row],[CorrectWinnerPrediction]]="Y", 1, 0))+(($AR$12)*IF(Table2[[#This Row],[CorrectAwayScorePrediction]]="Y", 1, 0))+(($AR$13)*IF(Table2[[#This Row],[CorrectHomeScorePrediction]]="Y", 1, 0))</f>
        <v>0</v>
      </c>
      <c r="AD3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49" s="4" t="str">
        <f>IF(WEEKDAY(Table2[[#This Row],[GameDate]])=1,"SUN",IF(WEEKDAY(Table2[[#This Row],[GameDate]])=2,"MON",IF(WEEKDAY(Table2[[#This Row],[GameDate]])=3,"TUE",IF(WEEKDAY(Table2[[#This Row],[GameDate]])=4,"WED",IF(WEEKDAY(Table2[[#This Row],[GameDate]])=5,"THU",IF(WEEKDAY(Table2[[#This Row],[GameDate]])=6,"FRI", "SAT"))))))</f>
        <v>WED</v>
      </c>
      <c r="AF349" s="2">
        <f>Table2[[#This Row],[ActualAwayScore]]-Table2[[#This Row],[PredictedAwayScore]]</f>
        <v>0</v>
      </c>
      <c r="AG349" s="2">
        <f>Table2[[#This Row],[ActualHomeScore]]-Table2[[#This Row],[PredictedHomeScore]]</f>
        <v>0</v>
      </c>
      <c r="AH349" s="2">
        <f t="shared" si="28"/>
        <v>0</v>
      </c>
      <c r="AI349" s="2">
        <f t="shared" si="29"/>
        <v>0</v>
      </c>
    </row>
    <row r="350" spans="1:35" x14ac:dyDescent="0.25">
      <c r="B350" s="4">
        <v>45623</v>
      </c>
      <c r="C350" s="7" t="s">
        <v>460</v>
      </c>
      <c r="D350" s="2" t="s">
        <v>13</v>
      </c>
      <c r="E350" s="2" t="s">
        <v>32</v>
      </c>
      <c r="F350" s="2"/>
      <c r="G350" s="2"/>
      <c r="H350" s="2" t="str">
        <f t="shared" si="25"/>
        <v>_</v>
      </c>
      <c r="I350" s="2"/>
      <c r="J350" s="2"/>
      <c r="K350" s="2"/>
      <c r="L350" s="2" t="str">
        <f t="shared" si="26"/>
        <v>_</v>
      </c>
      <c r="M350" s="2"/>
      <c r="N350" s="2">
        <f>IF(ISBLANK(Table2[[#This Row],[ActualResult]]), 0, 1)</f>
        <v>0</v>
      </c>
      <c r="O350" s="2" t="str">
        <f>IF(ISBLANK(Table2[[#This Row],[ActualResult]]), "_", IF(Table2[[#This Row],[ActualWinner]]=Table2[[#This Row],[PredictedWinner]], "Y", "N"))</f>
        <v>_</v>
      </c>
      <c r="P350" s="2" t="str">
        <f>IF(Table2[[#This Row],[ActualAwayScore]]&gt;Table2[[#This Row],[PredictedAwayScore]], "N", IF(ISBLANK(Table2[[#This Row],[ActualResult]]), "_", IF(Table2[[#This Row],[ActualAwayScore]]=Table2[[#This Row],[PredictedAwayScore]], "Y", "N")))</f>
        <v>_</v>
      </c>
      <c r="Q350" s="2" t="str">
        <f>IF(Table2[[#This Row],[ActualHomeScore]]&gt;Table2[[#This Row],[PredictedHomeScore]],"N", IF(ISBLANK(Table2[[#This Row],[ActualResult]]), "_", IF(Table2[[#This Row],[ActualHomeScore]]=Table2[[#This Row],[PredictedHomeScore]], "Y", "N")))</f>
        <v>_</v>
      </c>
      <c r="R350" s="2"/>
      <c r="S350" s="2" t="str">
        <f t="shared" si="27"/>
        <v>_</v>
      </c>
      <c r="T350" s="2">
        <f>IF(INDEX(StatsRegularSeason20242025!$A$2:$C$33,MATCH(Table2[[#This Row],[AwayTeam]],StatsRegularSeason20242025!$A$2:$A$33,0),2)=INDEX(StatsRegularSeason20242025!$A$2:$C$33,MATCH(Table2[[#This Row],[HomeTeam]],StatsRegularSeason20242025!$A$2:$A$33,0),2),1,0)</f>
        <v>0</v>
      </c>
      <c r="U350" s="2">
        <f>IF(INDEX(StatsRegularSeason20242025!$A$2:$C$33,MATCH(Table2[[#This Row],[AwayTeam]],StatsRegularSeason20242025!$A$2:$A$33,0),3)=INDEX(StatsRegularSeason20242025!$A$2:$C$33,MATCH(Table2[[#This Row],[HomeTeam]],StatsRegularSeason20242025!$A$2:$A$33,0),3),1,0)</f>
        <v>0</v>
      </c>
      <c r="V350" s="2">
        <f>IF(Table2[[#This Row],[InterConf]]=1,IF(Table2[[#This Row],[InterDiv]]=0, 1, 0), 0)</f>
        <v>0</v>
      </c>
      <c r="W350" s="2">
        <f>IF(INDEX(StatsRegularSeason20242025!$A$2:$C$33,MATCH(Table2[[#This Row],[AwayTeam]],StatsRegularSeason20242025!$A$2:$A$33,0),2)&lt;&gt;INDEX(StatsRegularSeason20242025!$A$2:$C$33,MATCH(Table2[[#This Row],[HomeTeam]],StatsRegularSeason20242025!$A$2:$A$33,0),2),1,0)</f>
        <v>1</v>
      </c>
      <c r="X350" s="2"/>
      <c r="Y350" s="2"/>
      <c r="Z350" s="2">
        <f>IF(AND(Table2[[#This Row],[GameIsOver]]=1,Table2[[#This Row],[ActualHomeScore]]*Table2[[#This Row],[ActualAwayScore]]=0), 1,0)</f>
        <v>0</v>
      </c>
      <c r="AA350" s="2">
        <f>IF(Table2[[#This Row],[GameIsOver]]=0,0, IF(Table2[[#This Row],[ActualWinner]]=Table2[[#This Row],[AwayTeam]], 2, IF(OR(Table2[[#This Row],[ActualResult]]="OT", Table2[[#This Row],[ActualResult]]="SO"), 1, 0)))</f>
        <v>0</v>
      </c>
      <c r="AB350" s="2">
        <f>IF(Table2[[#This Row],[GameIsOver]]= 0, 0, IF(Table2[[#This Row],[ActualWinner]]=Table2[[#This Row],[HomeTeam]], 2, IF(OR(Table2[[#This Row],[ActualResult]]="OT", Table2[[#This Row],[ActualResult]]="SO"), 1, 0)))</f>
        <v>0</v>
      </c>
      <c r="AC350" s="33">
        <f>(($AR$11)*IF(Table2[[#This Row],[CorrectWinnerPrediction]]="Y", 1, 0))+(($AR$12)*IF(Table2[[#This Row],[CorrectAwayScorePrediction]]="Y", 1, 0))+(($AR$13)*IF(Table2[[#This Row],[CorrectHomeScorePrediction]]="Y", 1, 0))</f>
        <v>0</v>
      </c>
      <c r="AD3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0" s="4" t="str">
        <f>IF(WEEKDAY(Table2[[#This Row],[GameDate]])=1,"SUN",IF(WEEKDAY(Table2[[#This Row],[GameDate]])=2,"MON",IF(WEEKDAY(Table2[[#This Row],[GameDate]])=3,"TUE",IF(WEEKDAY(Table2[[#This Row],[GameDate]])=4,"WED",IF(WEEKDAY(Table2[[#This Row],[GameDate]])=5,"THU",IF(WEEKDAY(Table2[[#This Row],[GameDate]])=6,"FRI", "SAT"))))))</f>
        <v>WED</v>
      </c>
      <c r="AF350" s="2">
        <f>Table2[[#This Row],[ActualAwayScore]]-Table2[[#This Row],[PredictedAwayScore]]</f>
        <v>0</v>
      </c>
      <c r="AG350" s="2">
        <f>Table2[[#This Row],[ActualHomeScore]]-Table2[[#This Row],[PredictedHomeScore]]</f>
        <v>0</v>
      </c>
      <c r="AH350" s="2">
        <f t="shared" si="28"/>
        <v>0</v>
      </c>
      <c r="AI350" s="2">
        <f t="shared" si="29"/>
        <v>0</v>
      </c>
    </row>
    <row r="351" spans="1:35" x14ac:dyDescent="0.25">
      <c r="B351" s="4">
        <v>45623</v>
      </c>
      <c r="C351" s="7" t="s">
        <v>461</v>
      </c>
      <c r="D351" s="2" t="s">
        <v>20</v>
      </c>
      <c r="E351" s="2" t="s">
        <v>44</v>
      </c>
      <c r="F351" s="2"/>
      <c r="G351" s="2"/>
      <c r="H351" s="2" t="str">
        <f t="shared" si="25"/>
        <v>_</v>
      </c>
      <c r="I351" s="2"/>
      <c r="J351" s="2"/>
      <c r="K351" s="2"/>
      <c r="L351" s="2" t="str">
        <f t="shared" si="26"/>
        <v>_</v>
      </c>
      <c r="M351" s="2"/>
      <c r="N351" s="2">
        <f>IF(ISBLANK(Table2[[#This Row],[ActualResult]]), 0, 1)</f>
        <v>0</v>
      </c>
      <c r="O351" s="2" t="str">
        <f>IF(ISBLANK(Table2[[#This Row],[ActualResult]]), "_", IF(Table2[[#This Row],[ActualWinner]]=Table2[[#This Row],[PredictedWinner]], "Y", "N"))</f>
        <v>_</v>
      </c>
      <c r="P351" s="2" t="str">
        <f>IF(Table2[[#This Row],[ActualAwayScore]]&gt;Table2[[#This Row],[PredictedAwayScore]], "N", IF(ISBLANK(Table2[[#This Row],[ActualResult]]), "_", IF(Table2[[#This Row],[ActualAwayScore]]=Table2[[#This Row],[PredictedAwayScore]], "Y", "N")))</f>
        <v>_</v>
      </c>
      <c r="Q351" s="2" t="str">
        <f>IF(Table2[[#This Row],[ActualHomeScore]]&gt;Table2[[#This Row],[PredictedHomeScore]],"N", IF(ISBLANK(Table2[[#This Row],[ActualResult]]), "_", IF(Table2[[#This Row],[ActualHomeScore]]=Table2[[#This Row],[PredictedHomeScore]], "Y", "N")))</f>
        <v>_</v>
      </c>
      <c r="R351" s="2"/>
      <c r="S351" s="2" t="str">
        <f t="shared" si="27"/>
        <v>_</v>
      </c>
      <c r="T351" s="2">
        <f>IF(INDEX(StatsRegularSeason20242025!$A$2:$C$33,MATCH(Table2[[#This Row],[AwayTeam]],StatsRegularSeason20242025!$A$2:$A$33,0),2)=INDEX(StatsRegularSeason20242025!$A$2:$C$33,MATCH(Table2[[#This Row],[HomeTeam]],StatsRegularSeason20242025!$A$2:$A$33,0),2),1,0)</f>
        <v>1</v>
      </c>
      <c r="U351" s="2">
        <f>IF(INDEX(StatsRegularSeason20242025!$A$2:$C$33,MATCH(Table2[[#This Row],[AwayTeam]],StatsRegularSeason20242025!$A$2:$A$33,0),3)=INDEX(StatsRegularSeason20242025!$A$2:$C$33,MATCH(Table2[[#This Row],[HomeTeam]],StatsRegularSeason20242025!$A$2:$A$33,0),3),1,0)</f>
        <v>1</v>
      </c>
      <c r="V351" s="2">
        <f>IF(Table2[[#This Row],[InterConf]]=1,IF(Table2[[#This Row],[InterDiv]]=0, 1, 0), 0)</f>
        <v>0</v>
      </c>
      <c r="W351" s="2">
        <f>IF(INDEX(StatsRegularSeason20242025!$A$2:$C$33,MATCH(Table2[[#This Row],[AwayTeam]],StatsRegularSeason20242025!$A$2:$A$33,0),2)&lt;&gt;INDEX(StatsRegularSeason20242025!$A$2:$C$33,MATCH(Table2[[#This Row],[HomeTeam]],StatsRegularSeason20242025!$A$2:$A$33,0),2),1,0)</f>
        <v>0</v>
      </c>
      <c r="X351" s="2"/>
      <c r="Y351" s="2"/>
      <c r="Z351" s="2">
        <f>IF(AND(Table2[[#This Row],[GameIsOver]]=1,Table2[[#This Row],[ActualHomeScore]]*Table2[[#This Row],[ActualAwayScore]]=0), 1,0)</f>
        <v>0</v>
      </c>
      <c r="AA351" s="2">
        <f>IF(Table2[[#This Row],[GameIsOver]]=0,0, IF(Table2[[#This Row],[ActualWinner]]=Table2[[#This Row],[AwayTeam]], 2, IF(OR(Table2[[#This Row],[ActualResult]]="OT", Table2[[#This Row],[ActualResult]]="SO"), 1, 0)))</f>
        <v>0</v>
      </c>
      <c r="AB351" s="2">
        <f>IF(Table2[[#This Row],[GameIsOver]]= 0, 0, IF(Table2[[#This Row],[ActualWinner]]=Table2[[#This Row],[HomeTeam]], 2, IF(OR(Table2[[#This Row],[ActualResult]]="OT", Table2[[#This Row],[ActualResult]]="SO"), 1, 0)))</f>
        <v>0</v>
      </c>
      <c r="AC351" s="33">
        <f>(($AR$11)*IF(Table2[[#This Row],[CorrectWinnerPrediction]]="Y", 1, 0))+(($AR$12)*IF(Table2[[#This Row],[CorrectAwayScorePrediction]]="Y", 1, 0))+(($AR$13)*IF(Table2[[#This Row],[CorrectHomeScorePrediction]]="Y", 1, 0))</f>
        <v>0</v>
      </c>
      <c r="AD3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1" s="4" t="str">
        <f>IF(WEEKDAY(Table2[[#This Row],[GameDate]])=1,"SUN",IF(WEEKDAY(Table2[[#This Row],[GameDate]])=2,"MON",IF(WEEKDAY(Table2[[#This Row],[GameDate]])=3,"TUE",IF(WEEKDAY(Table2[[#This Row],[GameDate]])=4,"WED",IF(WEEKDAY(Table2[[#This Row],[GameDate]])=5,"THU",IF(WEEKDAY(Table2[[#This Row],[GameDate]])=6,"FRI", "SAT"))))))</f>
        <v>WED</v>
      </c>
      <c r="AF351" s="2">
        <f>Table2[[#This Row],[ActualAwayScore]]-Table2[[#This Row],[PredictedAwayScore]]</f>
        <v>0</v>
      </c>
      <c r="AG351" s="2">
        <f>Table2[[#This Row],[ActualHomeScore]]-Table2[[#This Row],[PredictedHomeScore]]</f>
        <v>0</v>
      </c>
      <c r="AH351" s="2">
        <f t="shared" si="28"/>
        <v>0</v>
      </c>
      <c r="AI351" s="2">
        <f t="shared" si="29"/>
        <v>0</v>
      </c>
    </row>
    <row r="352" spans="1:35" x14ac:dyDescent="0.25">
      <c r="B352" s="4">
        <v>45623</v>
      </c>
      <c r="C352" s="7" t="s">
        <v>462</v>
      </c>
      <c r="D352" s="2" t="s">
        <v>24</v>
      </c>
      <c r="E352" s="2" t="s">
        <v>31</v>
      </c>
      <c r="F352" s="2"/>
      <c r="G352" s="2"/>
      <c r="H352" s="2" t="str">
        <f t="shared" si="25"/>
        <v>_</v>
      </c>
      <c r="I352" s="2"/>
      <c r="J352" s="2"/>
      <c r="K352" s="2"/>
      <c r="L352" s="2" t="str">
        <f t="shared" si="26"/>
        <v>_</v>
      </c>
      <c r="M352" s="2"/>
      <c r="N352" s="2">
        <f>IF(ISBLANK(Table2[[#This Row],[ActualResult]]), 0, 1)</f>
        <v>0</v>
      </c>
      <c r="O352" s="2" t="str">
        <f>IF(ISBLANK(Table2[[#This Row],[ActualResult]]), "_", IF(Table2[[#This Row],[ActualWinner]]=Table2[[#This Row],[PredictedWinner]], "Y", "N"))</f>
        <v>_</v>
      </c>
      <c r="P352" s="2" t="str">
        <f>IF(Table2[[#This Row],[ActualAwayScore]]&gt;Table2[[#This Row],[PredictedAwayScore]], "N", IF(ISBLANK(Table2[[#This Row],[ActualResult]]), "_", IF(Table2[[#This Row],[ActualAwayScore]]=Table2[[#This Row],[PredictedAwayScore]], "Y", "N")))</f>
        <v>_</v>
      </c>
      <c r="Q352" s="2" t="str">
        <f>IF(Table2[[#This Row],[ActualHomeScore]]&gt;Table2[[#This Row],[PredictedHomeScore]],"N", IF(ISBLANK(Table2[[#This Row],[ActualResult]]), "_", IF(Table2[[#This Row],[ActualHomeScore]]=Table2[[#This Row],[PredictedHomeScore]], "Y", "N")))</f>
        <v>_</v>
      </c>
      <c r="R352" s="2"/>
      <c r="S352" s="2" t="str">
        <f t="shared" si="27"/>
        <v>_</v>
      </c>
      <c r="T352" s="2">
        <f>IF(INDEX(StatsRegularSeason20242025!$A$2:$C$33,MATCH(Table2[[#This Row],[AwayTeam]],StatsRegularSeason20242025!$A$2:$A$33,0),2)=INDEX(StatsRegularSeason20242025!$A$2:$C$33,MATCH(Table2[[#This Row],[HomeTeam]],StatsRegularSeason20242025!$A$2:$A$33,0),2),1,0)</f>
        <v>0</v>
      </c>
      <c r="U352" s="2">
        <f>IF(INDEX(StatsRegularSeason20242025!$A$2:$C$33,MATCH(Table2[[#This Row],[AwayTeam]],StatsRegularSeason20242025!$A$2:$A$33,0),3)=INDEX(StatsRegularSeason20242025!$A$2:$C$33,MATCH(Table2[[#This Row],[HomeTeam]],StatsRegularSeason20242025!$A$2:$A$33,0),3),1,0)</f>
        <v>0</v>
      </c>
      <c r="V352" s="2">
        <f>IF(Table2[[#This Row],[InterConf]]=1,IF(Table2[[#This Row],[InterDiv]]=0, 1, 0), 0)</f>
        <v>0</v>
      </c>
      <c r="W352" s="2">
        <f>IF(INDEX(StatsRegularSeason20242025!$A$2:$C$33,MATCH(Table2[[#This Row],[AwayTeam]],StatsRegularSeason20242025!$A$2:$A$33,0),2)&lt;&gt;INDEX(StatsRegularSeason20242025!$A$2:$C$33,MATCH(Table2[[#This Row],[HomeTeam]],StatsRegularSeason20242025!$A$2:$A$33,0),2),1,0)</f>
        <v>1</v>
      </c>
      <c r="X352" s="2"/>
      <c r="Y352" s="2"/>
      <c r="Z352" s="2">
        <f>IF(AND(Table2[[#This Row],[GameIsOver]]=1,Table2[[#This Row],[ActualHomeScore]]*Table2[[#This Row],[ActualAwayScore]]=0), 1,0)</f>
        <v>0</v>
      </c>
      <c r="AA352" s="2">
        <f>IF(Table2[[#This Row],[GameIsOver]]=0,0, IF(Table2[[#This Row],[ActualWinner]]=Table2[[#This Row],[AwayTeam]], 2, IF(OR(Table2[[#This Row],[ActualResult]]="OT", Table2[[#This Row],[ActualResult]]="SO"), 1, 0)))</f>
        <v>0</v>
      </c>
      <c r="AB352" s="2">
        <f>IF(Table2[[#This Row],[GameIsOver]]= 0, 0, IF(Table2[[#This Row],[ActualWinner]]=Table2[[#This Row],[HomeTeam]], 2, IF(OR(Table2[[#This Row],[ActualResult]]="OT", Table2[[#This Row],[ActualResult]]="SO"), 1, 0)))</f>
        <v>0</v>
      </c>
      <c r="AC352" s="33">
        <f>(($AR$11)*IF(Table2[[#This Row],[CorrectWinnerPrediction]]="Y", 1, 0))+(($AR$12)*IF(Table2[[#This Row],[CorrectAwayScorePrediction]]="Y", 1, 0))+(($AR$13)*IF(Table2[[#This Row],[CorrectHomeScorePrediction]]="Y", 1, 0))</f>
        <v>0</v>
      </c>
      <c r="AD3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2" s="4" t="str">
        <f>IF(WEEKDAY(Table2[[#This Row],[GameDate]])=1,"SUN",IF(WEEKDAY(Table2[[#This Row],[GameDate]])=2,"MON",IF(WEEKDAY(Table2[[#This Row],[GameDate]])=3,"TUE",IF(WEEKDAY(Table2[[#This Row],[GameDate]])=4,"WED",IF(WEEKDAY(Table2[[#This Row],[GameDate]])=5,"THU",IF(WEEKDAY(Table2[[#This Row],[GameDate]])=6,"FRI", "SAT"))))))</f>
        <v>WED</v>
      </c>
      <c r="AF352" s="2">
        <f>Table2[[#This Row],[ActualAwayScore]]-Table2[[#This Row],[PredictedAwayScore]]</f>
        <v>0</v>
      </c>
      <c r="AG352" s="2">
        <f>Table2[[#This Row],[ActualHomeScore]]-Table2[[#This Row],[PredictedHomeScore]]</f>
        <v>0</v>
      </c>
      <c r="AH352" s="2">
        <f t="shared" si="28"/>
        <v>0</v>
      </c>
      <c r="AI352" s="2">
        <f t="shared" si="29"/>
        <v>0</v>
      </c>
    </row>
    <row r="353" spans="1:35" x14ac:dyDescent="0.25">
      <c r="B353" s="4">
        <v>45623</v>
      </c>
      <c r="C353" s="7" t="s">
        <v>463</v>
      </c>
      <c r="D353" s="2" t="s">
        <v>46</v>
      </c>
      <c r="E353" s="2" t="s">
        <v>43</v>
      </c>
      <c r="F353" s="2"/>
      <c r="G353" s="2"/>
      <c r="H353" s="2" t="str">
        <f t="shared" si="25"/>
        <v>_</v>
      </c>
      <c r="I353" s="2"/>
      <c r="J353" s="2"/>
      <c r="K353" s="2"/>
      <c r="L353" s="2" t="str">
        <f t="shared" si="26"/>
        <v>_</v>
      </c>
      <c r="M353" s="2"/>
      <c r="N353" s="2">
        <f>IF(ISBLANK(Table2[[#This Row],[ActualResult]]), 0, 1)</f>
        <v>0</v>
      </c>
      <c r="O353" s="2" t="str">
        <f>IF(ISBLANK(Table2[[#This Row],[ActualResult]]), "_", IF(Table2[[#This Row],[ActualWinner]]=Table2[[#This Row],[PredictedWinner]], "Y", "N"))</f>
        <v>_</v>
      </c>
      <c r="P353" s="2" t="str">
        <f>IF(Table2[[#This Row],[ActualAwayScore]]&gt;Table2[[#This Row],[PredictedAwayScore]], "N", IF(ISBLANK(Table2[[#This Row],[ActualResult]]), "_", IF(Table2[[#This Row],[ActualAwayScore]]=Table2[[#This Row],[PredictedAwayScore]], "Y", "N")))</f>
        <v>_</v>
      </c>
      <c r="Q353" s="2" t="str">
        <f>IF(Table2[[#This Row],[ActualHomeScore]]&gt;Table2[[#This Row],[PredictedHomeScore]],"N", IF(ISBLANK(Table2[[#This Row],[ActualResult]]), "_", IF(Table2[[#This Row],[ActualHomeScore]]=Table2[[#This Row],[PredictedHomeScore]], "Y", "N")))</f>
        <v>_</v>
      </c>
      <c r="R353" s="2"/>
      <c r="S353" s="2" t="str">
        <f t="shared" si="27"/>
        <v>_</v>
      </c>
      <c r="T353" s="2">
        <f>IF(INDEX(StatsRegularSeason20242025!$A$2:$C$33,MATCH(Table2[[#This Row],[AwayTeam]],StatsRegularSeason20242025!$A$2:$A$33,0),2)=INDEX(StatsRegularSeason20242025!$A$2:$C$33,MATCH(Table2[[#This Row],[HomeTeam]],StatsRegularSeason20242025!$A$2:$A$33,0),2),1,0)</f>
        <v>1</v>
      </c>
      <c r="U353" s="2">
        <f>IF(INDEX(StatsRegularSeason20242025!$A$2:$C$33,MATCH(Table2[[#This Row],[AwayTeam]],StatsRegularSeason20242025!$A$2:$A$33,0),3)=INDEX(StatsRegularSeason20242025!$A$2:$C$33,MATCH(Table2[[#This Row],[HomeTeam]],StatsRegularSeason20242025!$A$2:$A$33,0),3),1,0)</f>
        <v>0</v>
      </c>
      <c r="V353" s="2">
        <f>IF(Table2[[#This Row],[InterConf]]=1,IF(Table2[[#This Row],[InterDiv]]=0, 1, 0), 0)</f>
        <v>1</v>
      </c>
      <c r="W353" s="2">
        <f>IF(INDEX(StatsRegularSeason20242025!$A$2:$C$33,MATCH(Table2[[#This Row],[AwayTeam]],StatsRegularSeason20242025!$A$2:$A$33,0),2)&lt;&gt;INDEX(StatsRegularSeason20242025!$A$2:$C$33,MATCH(Table2[[#This Row],[HomeTeam]],StatsRegularSeason20242025!$A$2:$A$33,0),2),1,0)</f>
        <v>0</v>
      </c>
      <c r="X353" s="2"/>
      <c r="Y353" s="2"/>
      <c r="Z353" s="2">
        <f>IF(AND(Table2[[#This Row],[GameIsOver]]=1,Table2[[#This Row],[ActualHomeScore]]*Table2[[#This Row],[ActualAwayScore]]=0), 1,0)</f>
        <v>0</v>
      </c>
      <c r="AA353" s="2">
        <f>IF(Table2[[#This Row],[GameIsOver]]=0,0, IF(Table2[[#This Row],[ActualWinner]]=Table2[[#This Row],[AwayTeam]], 2, IF(OR(Table2[[#This Row],[ActualResult]]="OT", Table2[[#This Row],[ActualResult]]="SO"), 1, 0)))</f>
        <v>0</v>
      </c>
      <c r="AB353" s="2">
        <f>IF(Table2[[#This Row],[GameIsOver]]= 0, 0, IF(Table2[[#This Row],[ActualWinner]]=Table2[[#This Row],[HomeTeam]], 2, IF(OR(Table2[[#This Row],[ActualResult]]="OT", Table2[[#This Row],[ActualResult]]="SO"), 1, 0)))</f>
        <v>0</v>
      </c>
      <c r="AC353" s="33">
        <f>(($AR$11)*IF(Table2[[#This Row],[CorrectWinnerPrediction]]="Y", 1, 0))+(($AR$12)*IF(Table2[[#This Row],[CorrectAwayScorePrediction]]="Y", 1, 0))+(($AR$13)*IF(Table2[[#This Row],[CorrectHomeScorePrediction]]="Y", 1, 0))</f>
        <v>0</v>
      </c>
      <c r="AD3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3" s="4" t="str">
        <f>IF(WEEKDAY(Table2[[#This Row],[GameDate]])=1,"SUN",IF(WEEKDAY(Table2[[#This Row],[GameDate]])=2,"MON",IF(WEEKDAY(Table2[[#This Row],[GameDate]])=3,"TUE",IF(WEEKDAY(Table2[[#This Row],[GameDate]])=4,"WED",IF(WEEKDAY(Table2[[#This Row],[GameDate]])=5,"THU",IF(WEEKDAY(Table2[[#This Row],[GameDate]])=6,"FRI", "SAT"))))))</f>
        <v>WED</v>
      </c>
      <c r="AF353" s="2">
        <f>Table2[[#This Row],[ActualAwayScore]]-Table2[[#This Row],[PredictedAwayScore]]</f>
        <v>0</v>
      </c>
      <c r="AG353" s="2">
        <f>Table2[[#This Row],[ActualHomeScore]]-Table2[[#This Row],[PredictedHomeScore]]</f>
        <v>0</v>
      </c>
      <c r="AH353" s="2">
        <f t="shared" si="28"/>
        <v>0</v>
      </c>
      <c r="AI353" s="2">
        <f t="shared" si="29"/>
        <v>0</v>
      </c>
    </row>
    <row r="354" spans="1:35" x14ac:dyDescent="0.25">
      <c r="B354" s="4">
        <v>45623</v>
      </c>
      <c r="C354" s="7" t="s">
        <v>464</v>
      </c>
      <c r="D354" s="2" t="s">
        <v>18</v>
      </c>
      <c r="E354" s="2" t="s">
        <v>14</v>
      </c>
      <c r="F354" s="2"/>
      <c r="G354" s="2"/>
      <c r="H354" s="2" t="str">
        <f t="shared" si="25"/>
        <v>_</v>
      </c>
      <c r="I354" s="2"/>
      <c r="J354" s="2"/>
      <c r="K354" s="2"/>
      <c r="L354" s="2" t="str">
        <f t="shared" si="26"/>
        <v>_</v>
      </c>
      <c r="M354" s="2"/>
      <c r="N354" s="2">
        <f>IF(ISBLANK(Table2[[#This Row],[ActualResult]]), 0, 1)</f>
        <v>0</v>
      </c>
      <c r="O354" s="2" t="str">
        <f>IF(ISBLANK(Table2[[#This Row],[ActualResult]]), "_", IF(Table2[[#This Row],[ActualWinner]]=Table2[[#This Row],[PredictedWinner]], "Y", "N"))</f>
        <v>_</v>
      </c>
      <c r="P354" s="2" t="str">
        <f>IF(Table2[[#This Row],[ActualAwayScore]]&gt;Table2[[#This Row],[PredictedAwayScore]], "N", IF(ISBLANK(Table2[[#This Row],[ActualResult]]), "_", IF(Table2[[#This Row],[ActualAwayScore]]=Table2[[#This Row],[PredictedAwayScore]], "Y", "N")))</f>
        <v>_</v>
      </c>
      <c r="Q354" s="2" t="str">
        <f>IF(Table2[[#This Row],[ActualHomeScore]]&gt;Table2[[#This Row],[PredictedHomeScore]],"N", IF(ISBLANK(Table2[[#This Row],[ActualResult]]), "_", IF(Table2[[#This Row],[ActualHomeScore]]=Table2[[#This Row],[PredictedHomeScore]], "Y", "N")))</f>
        <v>_</v>
      </c>
      <c r="R354" s="2"/>
      <c r="S354" s="2" t="str">
        <f t="shared" si="27"/>
        <v>_</v>
      </c>
      <c r="T354" s="2">
        <f>IF(INDEX(StatsRegularSeason20242025!$A$2:$C$33,MATCH(Table2[[#This Row],[AwayTeam]],StatsRegularSeason20242025!$A$2:$A$33,0),2)=INDEX(StatsRegularSeason20242025!$A$2:$C$33,MATCH(Table2[[#This Row],[HomeTeam]],StatsRegularSeason20242025!$A$2:$A$33,0),2),1,0)</f>
        <v>1</v>
      </c>
      <c r="U354" s="2">
        <f>IF(INDEX(StatsRegularSeason20242025!$A$2:$C$33,MATCH(Table2[[#This Row],[AwayTeam]],StatsRegularSeason20242025!$A$2:$A$33,0),3)=INDEX(StatsRegularSeason20242025!$A$2:$C$33,MATCH(Table2[[#This Row],[HomeTeam]],StatsRegularSeason20242025!$A$2:$A$33,0),3),1,0)</f>
        <v>1</v>
      </c>
      <c r="V354" s="2">
        <f>IF(Table2[[#This Row],[InterConf]]=1,IF(Table2[[#This Row],[InterDiv]]=0, 1, 0), 0)</f>
        <v>0</v>
      </c>
      <c r="W354" s="2">
        <f>IF(INDEX(StatsRegularSeason20242025!$A$2:$C$33,MATCH(Table2[[#This Row],[AwayTeam]],StatsRegularSeason20242025!$A$2:$A$33,0),2)&lt;&gt;INDEX(StatsRegularSeason20242025!$A$2:$C$33,MATCH(Table2[[#This Row],[HomeTeam]],StatsRegularSeason20242025!$A$2:$A$33,0),2),1,0)</f>
        <v>0</v>
      </c>
      <c r="X354" s="2"/>
      <c r="Y354" s="2"/>
      <c r="Z354" s="2">
        <f>IF(AND(Table2[[#This Row],[GameIsOver]]=1,Table2[[#This Row],[ActualHomeScore]]*Table2[[#This Row],[ActualAwayScore]]=0), 1,0)</f>
        <v>0</v>
      </c>
      <c r="AA354" s="2">
        <f>IF(Table2[[#This Row],[GameIsOver]]=0,0, IF(Table2[[#This Row],[ActualWinner]]=Table2[[#This Row],[AwayTeam]], 2, IF(OR(Table2[[#This Row],[ActualResult]]="OT", Table2[[#This Row],[ActualResult]]="SO"), 1, 0)))</f>
        <v>0</v>
      </c>
      <c r="AB354" s="2">
        <f>IF(Table2[[#This Row],[GameIsOver]]= 0, 0, IF(Table2[[#This Row],[ActualWinner]]=Table2[[#This Row],[HomeTeam]], 2, IF(OR(Table2[[#This Row],[ActualResult]]="OT", Table2[[#This Row],[ActualResult]]="SO"), 1, 0)))</f>
        <v>0</v>
      </c>
      <c r="AC354" s="33">
        <f>(($AR$11)*IF(Table2[[#This Row],[CorrectWinnerPrediction]]="Y", 1, 0))+(($AR$12)*IF(Table2[[#This Row],[CorrectAwayScorePrediction]]="Y", 1, 0))+(($AR$13)*IF(Table2[[#This Row],[CorrectHomeScorePrediction]]="Y", 1, 0))</f>
        <v>0</v>
      </c>
      <c r="AD3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4" s="4" t="str">
        <f>IF(WEEKDAY(Table2[[#This Row],[GameDate]])=1,"SUN",IF(WEEKDAY(Table2[[#This Row],[GameDate]])=2,"MON",IF(WEEKDAY(Table2[[#This Row],[GameDate]])=3,"TUE",IF(WEEKDAY(Table2[[#This Row],[GameDate]])=4,"WED",IF(WEEKDAY(Table2[[#This Row],[GameDate]])=5,"THU",IF(WEEKDAY(Table2[[#This Row],[GameDate]])=6,"FRI", "SAT"))))))</f>
        <v>WED</v>
      </c>
      <c r="AF354" s="2">
        <f>Table2[[#This Row],[ActualAwayScore]]-Table2[[#This Row],[PredictedAwayScore]]</f>
        <v>0</v>
      </c>
      <c r="AG354" s="2">
        <f>Table2[[#This Row],[ActualHomeScore]]-Table2[[#This Row],[PredictedHomeScore]]</f>
        <v>0</v>
      </c>
      <c r="AH354" s="2">
        <f t="shared" si="28"/>
        <v>0</v>
      </c>
      <c r="AI354" s="2">
        <f t="shared" si="29"/>
        <v>0</v>
      </c>
    </row>
    <row r="355" spans="1:35" x14ac:dyDescent="0.25">
      <c r="B355" s="4">
        <v>45623</v>
      </c>
      <c r="C355" s="7" t="s">
        <v>465</v>
      </c>
      <c r="D355" s="2" t="s">
        <v>16</v>
      </c>
      <c r="E355" s="2" t="s">
        <v>33</v>
      </c>
      <c r="F355" s="2"/>
      <c r="G355" s="2"/>
      <c r="H355" s="2" t="str">
        <f t="shared" si="25"/>
        <v>_</v>
      </c>
      <c r="I355" s="2"/>
      <c r="J355" s="2"/>
      <c r="K355" s="2"/>
      <c r="L355" s="2" t="str">
        <f t="shared" si="26"/>
        <v>_</v>
      </c>
      <c r="M355" s="2"/>
      <c r="N355" s="2">
        <f>IF(ISBLANK(Table2[[#This Row],[ActualResult]]), 0, 1)</f>
        <v>0</v>
      </c>
      <c r="O355" s="2" t="str">
        <f>IF(ISBLANK(Table2[[#This Row],[ActualResult]]), "_", IF(Table2[[#This Row],[ActualWinner]]=Table2[[#This Row],[PredictedWinner]], "Y", "N"))</f>
        <v>_</v>
      </c>
      <c r="P355" s="2" t="str">
        <f>IF(Table2[[#This Row],[ActualAwayScore]]&gt;Table2[[#This Row],[PredictedAwayScore]], "N", IF(ISBLANK(Table2[[#This Row],[ActualResult]]), "_", IF(Table2[[#This Row],[ActualAwayScore]]=Table2[[#This Row],[PredictedAwayScore]], "Y", "N")))</f>
        <v>_</v>
      </c>
      <c r="Q355" s="2" t="str">
        <f>IF(Table2[[#This Row],[ActualHomeScore]]&gt;Table2[[#This Row],[PredictedHomeScore]],"N", IF(ISBLANK(Table2[[#This Row],[ActualResult]]), "_", IF(Table2[[#This Row],[ActualHomeScore]]=Table2[[#This Row],[PredictedHomeScore]], "Y", "N")))</f>
        <v>_</v>
      </c>
      <c r="R355" s="2"/>
      <c r="S355" s="2" t="str">
        <f t="shared" si="27"/>
        <v>_</v>
      </c>
      <c r="T355" s="2">
        <f>IF(INDEX(StatsRegularSeason20242025!$A$2:$C$33,MATCH(Table2[[#This Row],[AwayTeam]],StatsRegularSeason20242025!$A$2:$A$33,0),2)=INDEX(StatsRegularSeason20242025!$A$2:$C$33,MATCH(Table2[[#This Row],[HomeTeam]],StatsRegularSeason20242025!$A$2:$A$33,0),2),1,0)</f>
        <v>1</v>
      </c>
      <c r="U355" s="2">
        <f>IF(INDEX(StatsRegularSeason20242025!$A$2:$C$33,MATCH(Table2[[#This Row],[AwayTeam]],StatsRegularSeason20242025!$A$2:$A$33,0),3)=INDEX(StatsRegularSeason20242025!$A$2:$C$33,MATCH(Table2[[#This Row],[HomeTeam]],StatsRegularSeason20242025!$A$2:$A$33,0),3),1,0)</f>
        <v>0</v>
      </c>
      <c r="V355" s="2">
        <f>IF(Table2[[#This Row],[InterConf]]=1,IF(Table2[[#This Row],[InterDiv]]=0, 1, 0), 0)</f>
        <v>1</v>
      </c>
      <c r="W355" s="2">
        <f>IF(INDEX(StatsRegularSeason20242025!$A$2:$C$33,MATCH(Table2[[#This Row],[AwayTeam]],StatsRegularSeason20242025!$A$2:$A$33,0),2)&lt;&gt;INDEX(StatsRegularSeason20242025!$A$2:$C$33,MATCH(Table2[[#This Row],[HomeTeam]],StatsRegularSeason20242025!$A$2:$A$33,0),2),1,0)</f>
        <v>0</v>
      </c>
      <c r="X355" s="2"/>
      <c r="Y355" s="2"/>
      <c r="Z355" s="2">
        <f>IF(AND(Table2[[#This Row],[GameIsOver]]=1,Table2[[#This Row],[ActualHomeScore]]*Table2[[#This Row],[ActualAwayScore]]=0), 1,0)</f>
        <v>0</v>
      </c>
      <c r="AA355" s="2">
        <f>IF(Table2[[#This Row],[GameIsOver]]=0,0, IF(Table2[[#This Row],[ActualWinner]]=Table2[[#This Row],[AwayTeam]], 2, IF(OR(Table2[[#This Row],[ActualResult]]="OT", Table2[[#This Row],[ActualResult]]="SO"), 1, 0)))</f>
        <v>0</v>
      </c>
      <c r="AB355" s="2">
        <f>IF(Table2[[#This Row],[GameIsOver]]= 0, 0, IF(Table2[[#This Row],[ActualWinner]]=Table2[[#This Row],[HomeTeam]], 2, IF(OR(Table2[[#This Row],[ActualResult]]="OT", Table2[[#This Row],[ActualResult]]="SO"), 1, 0)))</f>
        <v>0</v>
      </c>
      <c r="AC355" s="33">
        <f>(($AR$11)*IF(Table2[[#This Row],[CorrectWinnerPrediction]]="Y", 1, 0))+(($AR$12)*IF(Table2[[#This Row],[CorrectAwayScorePrediction]]="Y", 1, 0))+(($AR$13)*IF(Table2[[#This Row],[CorrectHomeScorePrediction]]="Y", 1, 0))</f>
        <v>0</v>
      </c>
      <c r="AD3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5" s="4" t="str">
        <f>IF(WEEKDAY(Table2[[#This Row],[GameDate]])=1,"SUN",IF(WEEKDAY(Table2[[#This Row],[GameDate]])=2,"MON",IF(WEEKDAY(Table2[[#This Row],[GameDate]])=3,"TUE",IF(WEEKDAY(Table2[[#This Row],[GameDate]])=4,"WED",IF(WEEKDAY(Table2[[#This Row],[GameDate]])=5,"THU",IF(WEEKDAY(Table2[[#This Row],[GameDate]])=6,"FRI", "SAT"))))))</f>
        <v>WED</v>
      </c>
      <c r="AF355" s="2">
        <f>Table2[[#This Row],[ActualAwayScore]]-Table2[[#This Row],[PredictedAwayScore]]</f>
        <v>0</v>
      </c>
      <c r="AG355" s="2">
        <f>Table2[[#This Row],[ActualHomeScore]]-Table2[[#This Row],[PredictedHomeScore]]</f>
        <v>0</v>
      </c>
      <c r="AH355" s="2">
        <f t="shared" si="28"/>
        <v>0</v>
      </c>
      <c r="AI355" s="2">
        <f t="shared" si="29"/>
        <v>0</v>
      </c>
    </row>
    <row r="356" spans="1:35" x14ac:dyDescent="0.25">
      <c r="B356" s="4">
        <v>45623</v>
      </c>
      <c r="C356" s="7" t="s">
        <v>466</v>
      </c>
      <c r="D356" s="2" t="s">
        <v>25</v>
      </c>
      <c r="E356" s="2" t="s">
        <v>21</v>
      </c>
      <c r="F356" s="2"/>
      <c r="G356" s="2"/>
      <c r="H356" s="2" t="str">
        <f t="shared" si="25"/>
        <v>_</v>
      </c>
      <c r="I356" s="2"/>
      <c r="J356" s="2"/>
      <c r="K356" s="2"/>
      <c r="L356" s="2" t="str">
        <f t="shared" si="26"/>
        <v>_</v>
      </c>
      <c r="M356" s="2"/>
      <c r="N356" s="2">
        <f>IF(ISBLANK(Table2[[#This Row],[ActualResult]]), 0, 1)</f>
        <v>0</v>
      </c>
      <c r="O356" s="2" t="str">
        <f>IF(ISBLANK(Table2[[#This Row],[ActualResult]]), "_", IF(Table2[[#This Row],[ActualWinner]]=Table2[[#This Row],[PredictedWinner]], "Y", "N"))</f>
        <v>_</v>
      </c>
      <c r="P356" s="2" t="str">
        <f>IF(Table2[[#This Row],[ActualAwayScore]]&gt;Table2[[#This Row],[PredictedAwayScore]], "N", IF(ISBLANK(Table2[[#This Row],[ActualResult]]), "_", IF(Table2[[#This Row],[ActualAwayScore]]=Table2[[#This Row],[PredictedAwayScore]], "Y", "N")))</f>
        <v>_</v>
      </c>
      <c r="Q356" s="2" t="str">
        <f>IF(Table2[[#This Row],[ActualHomeScore]]&gt;Table2[[#This Row],[PredictedHomeScore]],"N", IF(ISBLANK(Table2[[#This Row],[ActualResult]]), "_", IF(Table2[[#This Row],[ActualHomeScore]]=Table2[[#This Row],[PredictedHomeScore]], "Y", "N")))</f>
        <v>_</v>
      </c>
      <c r="R356" s="2"/>
      <c r="S356" s="2" t="str">
        <f t="shared" si="27"/>
        <v>_</v>
      </c>
      <c r="T356" s="2">
        <f>IF(INDEX(StatsRegularSeason20242025!$A$2:$C$33,MATCH(Table2[[#This Row],[AwayTeam]],StatsRegularSeason20242025!$A$2:$A$33,0),2)=INDEX(StatsRegularSeason20242025!$A$2:$C$33,MATCH(Table2[[#This Row],[HomeTeam]],StatsRegularSeason20242025!$A$2:$A$33,0),2),1,0)</f>
        <v>0</v>
      </c>
      <c r="U356" s="2">
        <f>IF(INDEX(StatsRegularSeason20242025!$A$2:$C$33,MATCH(Table2[[#This Row],[AwayTeam]],StatsRegularSeason20242025!$A$2:$A$33,0),3)=INDEX(StatsRegularSeason20242025!$A$2:$C$33,MATCH(Table2[[#This Row],[HomeTeam]],StatsRegularSeason20242025!$A$2:$A$33,0),3),1,0)</f>
        <v>0</v>
      </c>
      <c r="V356" s="2">
        <f>IF(Table2[[#This Row],[InterConf]]=1,IF(Table2[[#This Row],[InterDiv]]=0, 1, 0), 0)</f>
        <v>0</v>
      </c>
      <c r="W356" s="2">
        <f>IF(INDEX(StatsRegularSeason20242025!$A$2:$C$33,MATCH(Table2[[#This Row],[AwayTeam]],StatsRegularSeason20242025!$A$2:$A$33,0),2)&lt;&gt;INDEX(StatsRegularSeason20242025!$A$2:$C$33,MATCH(Table2[[#This Row],[HomeTeam]],StatsRegularSeason20242025!$A$2:$A$33,0),2),1,0)</f>
        <v>1</v>
      </c>
      <c r="X356" s="2"/>
      <c r="Y356" s="2"/>
      <c r="Z356" s="2">
        <f>IF(AND(Table2[[#This Row],[GameIsOver]]=1,Table2[[#This Row],[ActualHomeScore]]*Table2[[#This Row],[ActualAwayScore]]=0), 1,0)</f>
        <v>0</v>
      </c>
      <c r="AA356" s="2">
        <f>IF(Table2[[#This Row],[GameIsOver]]=0,0, IF(Table2[[#This Row],[ActualWinner]]=Table2[[#This Row],[AwayTeam]], 2, IF(OR(Table2[[#This Row],[ActualResult]]="OT", Table2[[#This Row],[ActualResult]]="SO"), 1, 0)))</f>
        <v>0</v>
      </c>
      <c r="AB356" s="2">
        <f>IF(Table2[[#This Row],[GameIsOver]]= 0, 0, IF(Table2[[#This Row],[ActualWinner]]=Table2[[#This Row],[HomeTeam]], 2, IF(OR(Table2[[#This Row],[ActualResult]]="OT", Table2[[#This Row],[ActualResult]]="SO"), 1, 0)))</f>
        <v>0</v>
      </c>
      <c r="AC356" s="33">
        <f>(($AR$11)*IF(Table2[[#This Row],[CorrectWinnerPrediction]]="Y", 1, 0))+(($AR$12)*IF(Table2[[#This Row],[CorrectAwayScorePrediction]]="Y", 1, 0))+(($AR$13)*IF(Table2[[#This Row],[CorrectHomeScorePrediction]]="Y", 1, 0))</f>
        <v>0</v>
      </c>
      <c r="AD3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6" s="4" t="str">
        <f>IF(WEEKDAY(Table2[[#This Row],[GameDate]])=1,"SUN",IF(WEEKDAY(Table2[[#This Row],[GameDate]])=2,"MON",IF(WEEKDAY(Table2[[#This Row],[GameDate]])=3,"TUE",IF(WEEKDAY(Table2[[#This Row],[GameDate]])=4,"WED",IF(WEEKDAY(Table2[[#This Row],[GameDate]])=5,"THU",IF(WEEKDAY(Table2[[#This Row],[GameDate]])=6,"FRI", "SAT"))))))</f>
        <v>WED</v>
      </c>
      <c r="AF356" s="2">
        <f>Table2[[#This Row],[ActualAwayScore]]-Table2[[#This Row],[PredictedAwayScore]]</f>
        <v>0</v>
      </c>
      <c r="AG356" s="2">
        <f>Table2[[#This Row],[ActualHomeScore]]-Table2[[#This Row],[PredictedHomeScore]]</f>
        <v>0</v>
      </c>
      <c r="AH356" s="2">
        <f t="shared" si="28"/>
        <v>0</v>
      </c>
      <c r="AI356" s="2">
        <f t="shared" si="29"/>
        <v>0</v>
      </c>
    </row>
    <row r="357" spans="1:35" x14ac:dyDescent="0.25">
      <c r="B357" s="4">
        <v>45623</v>
      </c>
      <c r="C357" s="7" t="s">
        <v>467</v>
      </c>
      <c r="D357" s="2" t="s">
        <v>19</v>
      </c>
      <c r="E357" s="2" t="s">
        <v>36</v>
      </c>
      <c r="F357" s="2"/>
      <c r="G357" s="2"/>
      <c r="H357" s="2" t="str">
        <f t="shared" si="25"/>
        <v>_</v>
      </c>
      <c r="I357" s="2"/>
      <c r="J357" s="2"/>
      <c r="K357" s="2"/>
      <c r="L357" s="2" t="str">
        <f t="shared" si="26"/>
        <v>_</v>
      </c>
      <c r="M357" s="2"/>
      <c r="N357" s="2">
        <f>IF(ISBLANK(Table2[[#This Row],[ActualResult]]), 0, 1)</f>
        <v>0</v>
      </c>
      <c r="O357" s="2" t="str">
        <f>IF(ISBLANK(Table2[[#This Row],[ActualResult]]), "_", IF(Table2[[#This Row],[ActualWinner]]=Table2[[#This Row],[PredictedWinner]], "Y", "N"))</f>
        <v>_</v>
      </c>
      <c r="P357" s="2" t="str">
        <f>IF(Table2[[#This Row],[ActualAwayScore]]&gt;Table2[[#This Row],[PredictedAwayScore]], "N", IF(ISBLANK(Table2[[#This Row],[ActualResult]]), "_", IF(Table2[[#This Row],[ActualAwayScore]]=Table2[[#This Row],[PredictedAwayScore]], "Y", "N")))</f>
        <v>_</v>
      </c>
      <c r="Q357" s="2" t="str">
        <f>IF(Table2[[#This Row],[ActualHomeScore]]&gt;Table2[[#This Row],[PredictedHomeScore]],"N", IF(ISBLANK(Table2[[#This Row],[ActualResult]]), "_", IF(Table2[[#This Row],[ActualHomeScore]]=Table2[[#This Row],[PredictedHomeScore]], "Y", "N")))</f>
        <v>_</v>
      </c>
      <c r="R357" s="2"/>
      <c r="S357" s="2" t="str">
        <f t="shared" si="27"/>
        <v>_</v>
      </c>
      <c r="T357" s="2">
        <f>IF(INDEX(StatsRegularSeason20242025!$A$2:$C$33,MATCH(Table2[[#This Row],[AwayTeam]],StatsRegularSeason20242025!$A$2:$A$33,0),2)=INDEX(StatsRegularSeason20242025!$A$2:$C$33,MATCH(Table2[[#This Row],[HomeTeam]],StatsRegularSeason20242025!$A$2:$A$33,0),2),1,0)</f>
        <v>1</v>
      </c>
      <c r="U357" s="2">
        <f>IF(INDEX(StatsRegularSeason20242025!$A$2:$C$33,MATCH(Table2[[#This Row],[AwayTeam]],StatsRegularSeason20242025!$A$2:$A$33,0),3)=INDEX(StatsRegularSeason20242025!$A$2:$C$33,MATCH(Table2[[#This Row],[HomeTeam]],StatsRegularSeason20242025!$A$2:$A$33,0),3),1,0)</f>
        <v>0</v>
      </c>
      <c r="V357" s="2">
        <f>IF(Table2[[#This Row],[InterConf]]=1,IF(Table2[[#This Row],[InterDiv]]=0, 1, 0), 0)</f>
        <v>1</v>
      </c>
      <c r="W357" s="2">
        <f>IF(INDEX(StatsRegularSeason20242025!$A$2:$C$33,MATCH(Table2[[#This Row],[AwayTeam]],StatsRegularSeason20242025!$A$2:$A$33,0),2)&lt;&gt;INDEX(StatsRegularSeason20242025!$A$2:$C$33,MATCH(Table2[[#This Row],[HomeTeam]],StatsRegularSeason20242025!$A$2:$A$33,0),2),1,0)</f>
        <v>0</v>
      </c>
      <c r="X357" s="2"/>
      <c r="Y357" s="2"/>
      <c r="Z357" s="2">
        <f>IF(AND(Table2[[#This Row],[GameIsOver]]=1,Table2[[#This Row],[ActualHomeScore]]*Table2[[#This Row],[ActualAwayScore]]=0), 1,0)</f>
        <v>0</v>
      </c>
      <c r="AA357" s="2">
        <f>IF(Table2[[#This Row],[GameIsOver]]=0,0, IF(Table2[[#This Row],[ActualWinner]]=Table2[[#This Row],[AwayTeam]], 2, IF(OR(Table2[[#This Row],[ActualResult]]="OT", Table2[[#This Row],[ActualResult]]="SO"), 1, 0)))</f>
        <v>0</v>
      </c>
      <c r="AB357" s="2">
        <f>IF(Table2[[#This Row],[GameIsOver]]= 0, 0, IF(Table2[[#This Row],[ActualWinner]]=Table2[[#This Row],[HomeTeam]], 2, IF(OR(Table2[[#This Row],[ActualResult]]="OT", Table2[[#This Row],[ActualResult]]="SO"), 1, 0)))</f>
        <v>0</v>
      </c>
      <c r="AC357" s="33">
        <f>(($AR$11)*IF(Table2[[#This Row],[CorrectWinnerPrediction]]="Y", 1, 0))+(($AR$12)*IF(Table2[[#This Row],[CorrectAwayScorePrediction]]="Y", 1, 0))+(($AR$13)*IF(Table2[[#This Row],[CorrectHomeScorePrediction]]="Y", 1, 0))</f>
        <v>0</v>
      </c>
      <c r="AD3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7" s="4" t="str">
        <f>IF(WEEKDAY(Table2[[#This Row],[GameDate]])=1,"SUN",IF(WEEKDAY(Table2[[#This Row],[GameDate]])=2,"MON",IF(WEEKDAY(Table2[[#This Row],[GameDate]])=3,"TUE",IF(WEEKDAY(Table2[[#This Row],[GameDate]])=4,"WED",IF(WEEKDAY(Table2[[#This Row],[GameDate]])=5,"THU",IF(WEEKDAY(Table2[[#This Row],[GameDate]])=6,"FRI", "SAT"))))))</f>
        <v>WED</v>
      </c>
      <c r="AF357" s="2">
        <f>Table2[[#This Row],[ActualAwayScore]]-Table2[[#This Row],[PredictedAwayScore]]</f>
        <v>0</v>
      </c>
      <c r="AG357" s="2">
        <f>Table2[[#This Row],[ActualHomeScore]]-Table2[[#This Row],[PredictedHomeScore]]</f>
        <v>0</v>
      </c>
      <c r="AH357" s="2">
        <f t="shared" si="28"/>
        <v>0</v>
      </c>
      <c r="AI357" s="2">
        <f t="shared" si="29"/>
        <v>0</v>
      </c>
    </row>
    <row r="358" spans="1:35" x14ac:dyDescent="0.25">
      <c r="B358" s="4">
        <v>45623</v>
      </c>
      <c r="C358" s="7" t="s">
        <v>468</v>
      </c>
      <c r="D358" s="2" t="s">
        <v>45</v>
      </c>
      <c r="E358" s="2" t="s">
        <v>35</v>
      </c>
      <c r="F358" s="2"/>
      <c r="G358" s="2"/>
      <c r="H358" s="2" t="str">
        <f t="shared" si="25"/>
        <v>_</v>
      </c>
      <c r="I358" s="2"/>
      <c r="J358" s="2"/>
      <c r="K358" s="2"/>
      <c r="L358" s="2" t="str">
        <f t="shared" si="26"/>
        <v>_</v>
      </c>
      <c r="M358" s="2"/>
      <c r="N358" s="2">
        <f>IF(ISBLANK(Table2[[#This Row],[ActualResult]]), 0, 1)</f>
        <v>0</v>
      </c>
      <c r="O358" s="2" t="str">
        <f>IF(ISBLANK(Table2[[#This Row],[ActualResult]]), "_", IF(Table2[[#This Row],[ActualWinner]]=Table2[[#This Row],[PredictedWinner]], "Y", "N"))</f>
        <v>_</v>
      </c>
      <c r="P358" s="2" t="str">
        <f>IF(Table2[[#This Row],[ActualAwayScore]]&gt;Table2[[#This Row],[PredictedAwayScore]], "N", IF(ISBLANK(Table2[[#This Row],[ActualResult]]), "_", IF(Table2[[#This Row],[ActualAwayScore]]=Table2[[#This Row],[PredictedAwayScore]], "Y", "N")))</f>
        <v>_</v>
      </c>
      <c r="Q358" s="2" t="str">
        <f>IF(Table2[[#This Row],[ActualHomeScore]]&gt;Table2[[#This Row],[PredictedHomeScore]],"N", IF(ISBLANK(Table2[[#This Row],[ActualResult]]), "_", IF(Table2[[#This Row],[ActualHomeScore]]=Table2[[#This Row],[PredictedHomeScore]], "Y", "N")))</f>
        <v>_</v>
      </c>
      <c r="R358" s="2"/>
      <c r="S358" s="2" t="str">
        <f t="shared" si="27"/>
        <v>_</v>
      </c>
      <c r="T358" s="2">
        <f>IF(INDEX(StatsRegularSeason20242025!$A$2:$C$33,MATCH(Table2[[#This Row],[AwayTeam]],StatsRegularSeason20242025!$A$2:$A$33,0),2)=INDEX(StatsRegularSeason20242025!$A$2:$C$33,MATCH(Table2[[#This Row],[HomeTeam]],StatsRegularSeason20242025!$A$2:$A$33,0),2),1,0)</f>
        <v>0</v>
      </c>
      <c r="U358" s="2">
        <f>IF(INDEX(StatsRegularSeason20242025!$A$2:$C$33,MATCH(Table2[[#This Row],[AwayTeam]],StatsRegularSeason20242025!$A$2:$A$33,0),3)=INDEX(StatsRegularSeason20242025!$A$2:$C$33,MATCH(Table2[[#This Row],[HomeTeam]],StatsRegularSeason20242025!$A$2:$A$33,0),3),1,0)</f>
        <v>0</v>
      </c>
      <c r="V358" s="2">
        <f>IF(Table2[[#This Row],[InterConf]]=1,IF(Table2[[#This Row],[InterDiv]]=0, 1, 0), 0)</f>
        <v>0</v>
      </c>
      <c r="W358" s="2">
        <f>IF(INDEX(StatsRegularSeason20242025!$A$2:$C$33,MATCH(Table2[[#This Row],[AwayTeam]],StatsRegularSeason20242025!$A$2:$A$33,0),2)&lt;&gt;INDEX(StatsRegularSeason20242025!$A$2:$C$33,MATCH(Table2[[#This Row],[HomeTeam]],StatsRegularSeason20242025!$A$2:$A$33,0),2),1,0)</f>
        <v>1</v>
      </c>
      <c r="X358" s="2"/>
      <c r="Y358" s="2"/>
      <c r="Z358" s="2">
        <f>IF(AND(Table2[[#This Row],[GameIsOver]]=1,Table2[[#This Row],[ActualHomeScore]]*Table2[[#This Row],[ActualAwayScore]]=0), 1,0)</f>
        <v>0</v>
      </c>
      <c r="AA358" s="2">
        <f>IF(Table2[[#This Row],[GameIsOver]]=0,0, IF(Table2[[#This Row],[ActualWinner]]=Table2[[#This Row],[AwayTeam]], 2, IF(OR(Table2[[#This Row],[ActualResult]]="OT", Table2[[#This Row],[ActualResult]]="SO"), 1, 0)))</f>
        <v>0</v>
      </c>
      <c r="AB358" s="2">
        <f>IF(Table2[[#This Row],[GameIsOver]]= 0, 0, IF(Table2[[#This Row],[ActualWinner]]=Table2[[#This Row],[HomeTeam]], 2, IF(OR(Table2[[#This Row],[ActualResult]]="OT", Table2[[#This Row],[ActualResult]]="SO"), 1, 0)))</f>
        <v>0</v>
      </c>
      <c r="AC358" s="33">
        <f>(($AR$11)*IF(Table2[[#This Row],[CorrectWinnerPrediction]]="Y", 1, 0))+(($AR$12)*IF(Table2[[#This Row],[CorrectAwayScorePrediction]]="Y", 1, 0))+(($AR$13)*IF(Table2[[#This Row],[CorrectHomeScorePrediction]]="Y", 1, 0))</f>
        <v>0</v>
      </c>
      <c r="AD3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8" s="4" t="str">
        <f>IF(WEEKDAY(Table2[[#This Row],[GameDate]])=1,"SUN",IF(WEEKDAY(Table2[[#This Row],[GameDate]])=2,"MON",IF(WEEKDAY(Table2[[#This Row],[GameDate]])=3,"TUE",IF(WEEKDAY(Table2[[#This Row],[GameDate]])=4,"WED",IF(WEEKDAY(Table2[[#This Row],[GameDate]])=5,"THU",IF(WEEKDAY(Table2[[#This Row],[GameDate]])=6,"FRI", "SAT"))))))</f>
        <v>WED</v>
      </c>
      <c r="AF358" s="2">
        <f>Table2[[#This Row],[ActualAwayScore]]-Table2[[#This Row],[PredictedAwayScore]]</f>
        <v>0</v>
      </c>
      <c r="AG358" s="2">
        <f>Table2[[#This Row],[ActualHomeScore]]-Table2[[#This Row],[PredictedHomeScore]]</f>
        <v>0</v>
      </c>
      <c r="AH358" s="2">
        <f t="shared" si="28"/>
        <v>0</v>
      </c>
      <c r="AI358" s="2">
        <f t="shared" si="29"/>
        <v>0</v>
      </c>
    </row>
    <row r="359" spans="1:35" x14ac:dyDescent="0.25">
      <c r="B359" s="4">
        <v>45623</v>
      </c>
      <c r="C359" s="7" t="s">
        <v>469</v>
      </c>
      <c r="D359" s="2" t="s">
        <v>34</v>
      </c>
      <c r="E359" s="2" t="s">
        <v>17</v>
      </c>
      <c r="F359" s="2"/>
      <c r="G359" s="2"/>
      <c r="H359" s="2" t="str">
        <f t="shared" si="25"/>
        <v>_</v>
      </c>
      <c r="I359" s="2"/>
      <c r="J359" s="2"/>
      <c r="K359" s="2"/>
      <c r="L359" s="2" t="str">
        <f t="shared" si="26"/>
        <v>_</v>
      </c>
      <c r="M359" s="2"/>
      <c r="N359" s="2">
        <f>IF(ISBLANK(Table2[[#This Row],[ActualResult]]), 0, 1)</f>
        <v>0</v>
      </c>
      <c r="O359" s="2" t="str">
        <f>IF(ISBLANK(Table2[[#This Row],[ActualResult]]), "_", IF(Table2[[#This Row],[ActualWinner]]=Table2[[#This Row],[PredictedWinner]], "Y", "N"))</f>
        <v>_</v>
      </c>
      <c r="P359" s="2" t="str">
        <f>IF(Table2[[#This Row],[ActualAwayScore]]&gt;Table2[[#This Row],[PredictedAwayScore]], "N", IF(ISBLANK(Table2[[#This Row],[ActualResult]]), "_", IF(Table2[[#This Row],[ActualAwayScore]]=Table2[[#This Row],[PredictedAwayScore]], "Y", "N")))</f>
        <v>_</v>
      </c>
      <c r="Q359" s="2" t="str">
        <f>IF(Table2[[#This Row],[ActualHomeScore]]&gt;Table2[[#This Row],[PredictedHomeScore]],"N", IF(ISBLANK(Table2[[#This Row],[ActualResult]]), "_", IF(Table2[[#This Row],[ActualHomeScore]]=Table2[[#This Row],[PredictedHomeScore]], "Y", "N")))</f>
        <v>_</v>
      </c>
      <c r="R359" s="2"/>
      <c r="S359" s="2" t="str">
        <f t="shared" si="27"/>
        <v>_</v>
      </c>
      <c r="T359" s="2">
        <f>IF(INDEX(StatsRegularSeason20242025!$A$2:$C$33,MATCH(Table2[[#This Row],[AwayTeam]],StatsRegularSeason20242025!$A$2:$A$33,0),2)=INDEX(StatsRegularSeason20242025!$A$2:$C$33,MATCH(Table2[[#This Row],[HomeTeam]],StatsRegularSeason20242025!$A$2:$A$33,0),2),1,0)</f>
        <v>1</v>
      </c>
      <c r="U359" s="2">
        <f>IF(INDEX(StatsRegularSeason20242025!$A$2:$C$33,MATCH(Table2[[#This Row],[AwayTeam]],StatsRegularSeason20242025!$A$2:$A$33,0),3)=INDEX(StatsRegularSeason20242025!$A$2:$C$33,MATCH(Table2[[#This Row],[HomeTeam]],StatsRegularSeason20242025!$A$2:$A$33,0),3),1,0)</f>
        <v>1</v>
      </c>
      <c r="V359" s="2">
        <f>IF(Table2[[#This Row],[InterConf]]=1,IF(Table2[[#This Row],[InterDiv]]=0, 1, 0), 0)</f>
        <v>0</v>
      </c>
      <c r="W359" s="2">
        <f>IF(INDEX(StatsRegularSeason20242025!$A$2:$C$33,MATCH(Table2[[#This Row],[AwayTeam]],StatsRegularSeason20242025!$A$2:$A$33,0),2)&lt;&gt;INDEX(StatsRegularSeason20242025!$A$2:$C$33,MATCH(Table2[[#This Row],[HomeTeam]],StatsRegularSeason20242025!$A$2:$A$33,0),2),1,0)</f>
        <v>0</v>
      </c>
      <c r="X359" s="2"/>
      <c r="Y359" s="2"/>
      <c r="Z359" s="2">
        <f>IF(AND(Table2[[#This Row],[GameIsOver]]=1,Table2[[#This Row],[ActualHomeScore]]*Table2[[#This Row],[ActualAwayScore]]=0), 1,0)</f>
        <v>0</v>
      </c>
      <c r="AA359" s="2">
        <f>IF(Table2[[#This Row],[GameIsOver]]=0,0, IF(Table2[[#This Row],[ActualWinner]]=Table2[[#This Row],[AwayTeam]], 2, IF(OR(Table2[[#This Row],[ActualResult]]="OT", Table2[[#This Row],[ActualResult]]="SO"), 1, 0)))</f>
        <v>0</v>
      </c>
      <c r="AB359" s="2">
        <f>IF(Table2[[#This Row],[GameIsOver]]= 0, 0, IF(Table2[[#This Row],[ActualWinner]]=Table2[[#This Row],[HomeTeam]], 2, IF(OR(Table2[[#This Row],[ActualResult]]="OT", Table2[[#This Row],[ActualResult]]="SO"), 1, 0)))</f>
        <v>0</v>
      </c>
      <c r="AC359" s="33">
        <f>(($AR$11)*IF(Table2[[#This Row],[CorrectWinnerPrediction]]="Y", 1, 0))+(($AR$12)*IF(Table2[[#This Row],[CorrectAwayScorePrediction]]="Y", 1, 0))+(($AR$13)*IF(Table2[[#This Row],[CorrectHomeScorePrediction]]="Y", 1, 0))</f>
        <v>0</v>
      </c>
      <c r="AD3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59" s="4" t="str">
        <f>IF(WEEKDAY(Table2[[#This Row],[GameDate]])=1,"SUN",IF(WEEKDAY(Table2[[#This Row],[GameDate]])=2,"MON",IF(WEEKDAY(Table2[[#This Row],[GameDate]])=3,"TUE",IF(WEEKDAY(Table2[[#This Row],[GameDate]])=4,"WED",IF(WEEKDAY(Table2[[#This Row],[GameDate]])=5,"THU",IF(WEEKDAY(Table2[[#This Row],[GameDate]])=6,"FRI", "SAT"))))))</f>
        <v>WED</v>
      </c>
      <c r="AF359" s="2">
        <f>Table2[[#This Row],[ActualAwayScore]]-Table2[[#This Row],[PredictedAwayScore]]</f>
        <v>0</v>
      </c>
      <c r="AG359" s="2">
        <f>Table2[[#This Row],[ActualHomeScore]]-Table2[[#This Row],[PredictedHomeScore]]</f>
        <v>0</v>
      </c>
      <c r="AH359" s="2">
        <f t="shared" si="28"/>
        <v>0</v>
      </c>
      <c r="AI359" s="2">
        <f t="shared" si="29"/>
        <v>0</v>
      </c>
    </row>
    <row r="360" spans="1:35" x14ac:dyDescent="0.25">
      <c r="B360" s="4">
        <v>45623</v>
      </c>
      <c r="C360" s="7" t="s">
        <v>470</v>
      </c>
      <c r="D360" s="2" t="s">
        <v>27</v>
      </c>
      <c r="E360" s="2" t="s">
        <v>26</v>
      </c>
      <c r="F360" s="2"/>
      <c r="G360" s="2"/>
      <c r="H360" s="2" t="str">
        <f t="shared" si="25"/>
        <v>_</v>
      </c>
      <c r="I360" s="2"/>
      <c r="J360" s="2"/>
      <c r="K360" s="2"/>
      <c r="L360" s="2" t="str">
        <f t="shared" si="26"/>
        <v>_</v>
      </c>
      <c r="M360" s="2"/>
      <c r="N360" s="2">
        <f>IF(ISBLANK(Table2[[#This Row],[ActualResult]]), 0, 1)</f>
        <v>0</v>
      </c>
      <c r="O360" s="2" t="str">
        <f>IF(ISBLANK(Table2[[#This Row],[ActualResult]]), "_", IF(Table2[[#This Row],[ActualWinner]]=Table2[[#This Row],[PredictedWinner]], "Y", "N"))</f>
        <v>_</v>
      </c>
      <c r="P360" s="2" t="str">
        <f>IF(Table2[[#This Row],[ActualAwayScore]]&gt;Table2[[#This Row],[PredictedAwayScore]], "N", IF(ISBLANK(Table2[[#This Row],[ActualResult]]), "_", IF(Table2[[#This Row],[ActualAwayScore]]=Table2[[#This Row],[PredictedAwayScore]], "Y", "N")))</f>
        <v>_</v>
      </c>
      <c r="Q360" s="2" t="str">
        <f>IF(Table2[[#This Row],[ActualHomeScore]]&gt;Table2[[#This Row],[PredictedHomeScore]],"N", IF(ISBLANK(Table2[[#This Row],[ActualResult]]), "_", IF(Table2[[#This Row],[ActualHomeScore]]=Table2[[#This Row],[PredictedHomeScore]], "Y", "N")))</f>
        <v>_</v>
      </c>
      <c r="R360" s="2"/>
      <c r="S360" s="2" t="str">
        <f t="shared" si="27"/>
        <v>_</v>
      </c>
      <c r="T360" s="2">
        <f>IF(INDEX(StatsRegularSeason20242025!$A$2:$C$33,MATCH(Table2[[#This Row],[AwayTeam]],StatsRegularSeason20242025!$A$2:$A$33,0),2)=INDEX(StatsRegularSeason20242025!$A$2:$C$33,MATCH(Table2[[#This Row],[HomeTeam]],StatsRegularSeason20242025!$A$2:$A$33,0),2),1,0)</f>
        <v>1</v>
      </c>
      <c r="U360" s="2">
        <f>IF(INDEX(StatsRegularSeason20242025!$A$2:$C$33,MATCH(Table2[[#This Row],[AwayTeam]],StatsRegularSeason20242025!$A$2:$A$33,0),3)=INDEX(StatsRegularSeason20242025!$A$2:$C$33,MATCH(Table2[[#This Row],[HomeTeam]],StatsRegularSeason20242025!$A$2:$A$33,0),3),1,0)</f>
        <v>0</v>
      </c>
      <c r="V360" s="2">
        <f>IF(Table2[[#This Row],[InterConf]]=1,IF(Table2[[#This Row],[InterDiv]]=0, 1, 0), 0)</f>
        <v>1</v>
      </c>
      <c r="W360" s="2">
        <f>IF(INDEX(StatsRegularSeason20242025!$A$2:$C$33,MATCH(Table2[[#This Row],[AwayTeam]],StatsRegularSeason20242025!$A$2:$A$33,0),2)&lt;&gt;INDEX(StatsRegularSeason20242025!$A$2:$C$33,MATCH(Table2[[#This Row],[HomeTeam]],StatsRegularSeason20242025!$A$2:$A$33,0),2),1,0)</f>
        <v>0</v>
      </c>
      <c r="X360" s="2"/>
      <c r="Y360" s="2"/>
      <c r="Z360" s="2">
        <f>IF(AND(Table2[[#This Row],[GameIsOver]]=1,Table2[[#This Row],[ActualHomeScore]]*Table2[[#This Row],[ActualAwayScore]]=0), 1,0)</f>
        <v>0</v>
      </c>
      <c r="AA360" s="2">
        <f>IF(Table2[[#This Row],[GameIsOver]]=0,0, IF(Table2[[#This Row],[ActualWinner]]=Table2[[#This Row],[AwayTeam]], 2, IF(OR(Table2[[#This Row],[ActualResult]]="OT", Table2[[#This Row],[ActualResult]]="SO"), 1, 0)))</f>
        <v>0</v>
      </c>
      <c r="AB360" s="2">
        <f>IF(Table2[[#This Row],[GameIsOver]]= 0, 0, IF(Table2[[#This Row],[ActualWinner]]=Table2[[#This Row],[HomeTeam]], 2, IF(OR(Table2[[#This Row],[ActualResult]]="OT", Table2[[#This Row],[ActualResult]]="SO"), 1, 0)))</f>
        <v>0</v>
      </c>
      <c r="AC360" s="33">
        <f>(($AR$11)*IF(Table2[[#This Row],[CorrectWinnerPrediction]]="Y", 1, 0))+(($AR$12)*IF(Table2[[#This Row],[CorrectAwayScorePrediction]]="Y", 1, 0))+(($AR$13)*IF(Table2[[#This Row],[CorrectHomeScorePrediction]]="Y", 1, 0))</f>
        <v>0</v>
      </c>
      <c r="AD3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0" s="4" t="str">
        <f>IF(WEEKDAY(Table2[[#This Row],[GameDate]])=1,"SUN",IF(WEEKDAY(Table2[[#This Row],[GameDate]])=2,"MON",IF(WEEKDAY(Table2[[#This Row],[GameDate]])=3,"TUE",IF(WEEKDAY(Table2[[#This Row],[GameDate]])=4,"WED",IF(WEEKDAY(Table2[[#This Row],[GameDate]])=5,"THU",IF(WEEKDAY(Table2[[#This Row],[GameDate]])=6,"FRI", "SAT"))))))</f>
        <v>WED</v>
      </c>
      <c r="AF360" s="2">
        <f>Table2[[#This Row],[ActualAwayScore]]-Table2[[#This Row],[PredictedAwayScore]]</f>
        <v>0</v>
      </c>
      <c r="AG360" s="2">
        <f>Table2[[#This Row],[ActualHomeScore]]-Table2[[#This Row],[PredictedHomeScore]]</f>
        <v>0</v>
      </c>
      <c r="AH360" s="2">
        <f t="shared" si="28"/>
        <v>0</v>
      </c>
      <c r="AI360" s="2">
        <f t="shared" si="29"/>
        <v>0</v>
      </c>
    </row>
    <row r="361" spans="1:35" x14ac:dyDescent="0.25">
      <c r="B361" s="4">
        <v>45623</v>
      </c>
      <c r="C361" s="7" t="s">
        <v>471</v>
      </c>
      <c r="D361" s="2" t="s">
        <v>22</v>
      </c>
      <c r="E361" s="2" t="s">
        <v>28</v>
      </c>
      <c r="F361" s="2"/>
      <c r="G361" s="2"/>
      <c r="H361" s="2" t="str">
        <f t="shared" si="25"/>
        <v>_</v>
      </c>
      <c r="I361" s="2"/>
      <c r="J361" s="2"/>
      <c r="K361" s="2"/>
      <c r="L361" s="2" t="str">
        <f t="shared" si="26"/>
        <v>_</v>
      </c>
      <c r="M361" s="2"/>
      <c r="N361" s="2">
        <f>IF(ISBLANK(Table2[[#This Row],[ActualResult]]), 0, 1)</f>
        <v>0</v>
      </c>
      <c r="O361" s="2" t="str">
        <f>IF(ISBLANK(Table2[[#This Row],[ActualResult]]), "_", IF(Table2[[#This Row],[ActualWinner]]=Table2[[#This Row],[PredictedWinner]], "Y", "N"))</f>
        <v>_</v>
      </c>
      <c r="P361" s="2" t="str">
        <f>IF(Table2[[#This Row],[ActualAwayScore]]&gt;Table2[[#This Row],[PredictedAwayScore]], "N", IF(ISBLANK(Table2[[#This Row],[ActualResult]]), "_", IF(Table2[[#This Row],[ActualAwayScore]]=Table2[[#This Row],[PredictedAwayScore]], "Y", "N")))</f>
        <v>_</v>
      </c>
      <c r="Q361" s="2" t="str">
        <f>IF(Table2[[#This Row],[ActualHomeScore]]&gt;Table2[[#This Row],[PredictedHomeScore]],"N", IF(ISBLANK(Table2[[#This Row],[ActualResult]]), "_", IF(Table2[[#This Row],[ActualHomeScore]]=Table2[[#This Row],[PredictedHomeScore]], "Y", "N")))</f>
        <v>_</v>
      </c>
      <c r="R361" s="2"/>
      <c r="S361" s="2" t="str">
        <f t="shared" si="27"/>
        <v>_</v>
      </c>
      <c r="T361" s="2">
        <f>IF(INDEX(StatsRegularSeason20242025!$A$2:$C$33,MATCH(Table2[[#This Row],[AwayTeam]],StatsRegularSeason20242025!$A$2:$A$33,0),2)=INDEX(StatsRegularSeason20242025!$A$2:$C$33,MATCH(Table2[[#This Row],[HomeTeam]],StatsRegularSeason20242025!$A$2:$A$33,0),2),1,0)</f>
        <v>1</v>
      </c>
      <c r="U361" s="2">
        <f>IF(INDEX(StatsRegularSeason20242025!$A$2:$C$33,MATCH(Table2[[#This Row],[AwayTeam]],StatsRegularSeason20242025!$A$2:$A$33,0),3)=INDEX(StatsRegularSeason20242025!$A$2:$C$33,MATCH(Table2[[#This Row],[HomeTeam]],StatsRegularSeason20242025!$A$2:$A$33,0),3),1,0)</f>
        <v>0</v>
      </c>
      <c r="V361" s="2">
        <f>IF(Table2[[#This Row],[InterConf]]=1,IF(Table2[[#This Row],[InterDiv]]=0, 1, 0), 0)</f>
        <v>1</v>
      </c>
      <c r="W361" s="2">
        <f>IF(INDEX(StatsRegularSeason20242025!$A$2:$C$33,MATCH(Table2[[#This Row],[AwayTeam]],StatsRegularSeason20242025!$A$2:$A$33,0),2)&lt;&gt;INDEX(StatsRegularSeason20242025!$A$2:$C$33,MATCH(Table2[[#This Row],[HomeTeam]],StatsRegularSeason20242025!$A$2:$A$33,0),2),1,0)</f>
        <v>0</v>
      </c>
      <c r="X361" s="2"/>
      <c r="Y361" s="2"/>
      <c r="Z361" s="2">
        <f>IF(AND(Table2[[#This Row],[GameIsOver]]=1,Table2[[#This Row],[ActualHomeScore]]*Table2[[#This Row],[ActualAwayScore]]=0), 1,0)</f>
        <v>0</v>
      </c>
      <c r="AA361" s="2">
        <f>IF(Table2[[#This Row],[GameIsOver]]=0,0, IF(Table2[[#This Row],[ActualWinner]]=Table2[[#This Row],[AwayTeam]], 2, IF(OR(Table2[[#This Row],[ActualResult]]="OT", Table2[[#This Row],[ActualResult]]="SO"), 1, 0)))</f>
        <v>0</v>
      </c>
      <c r="AB361" s="2">
        <f>IF(Table2[[#This Row],[GameIsOver]]= 0, 0, IF(Table2[[#This Row],[ActualWinner]]=Table2[[#This Row],[HomeTeam]], 2, IF(OR(Table2[[#This Row],[ActualResult]]="OT", Table2[[#This Row],[ActualResult]]="SO"), 1, 0)))</f>
        <v>0</v>
      </c>
      <c r="AC361" s="33">
        <f>(($AR$11)*IF(Table2[[#This Row],[CorrectWinnerPrediction]]="Y", 1, 0))+(($AR$12)*IF(Table2[[#This Row],[CorrectAwayScorePrediction]]="Y", 1, 0))+(($AR$13)*IF(Table2[[#This Row],[CorrectHomeScorePrediction]]="Y", 1, 0))</f>
        <v>0</v>
      </c>
      <c r="AD3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1" s="4" t="str">
        <f>IF(WEEKDAY(Table2[[#This Row],[GameDate]])=1,"SUN",IF(WEEKDAY(Table2[[#This Row],[GameDate]])=2,"MON",IF(WEEKDAY(Table2[[#This Row],[GameDate]])=3,"TUE",IF(WEEKDAY(Table2[[#This Row],[GameDate]])=4,"WED",IF(WEEKDAY(Table2[[#This Row],[GameDate]])=5,"THU",IF(WEEKDAY(Table2[[#This Row],[GameDate]])=6,"FRI", "SAT"))))))</f>
        <v>WED</v>
      </c>
      <c r="AF361" s="2">
        <f>Table2[[#This Row],[ActualAwayScore]]-Table2[[#This Row],[PredictedAwayScore]]</f>
        <v>0</v>
      </c>
      <c r="AG361" s="2">
        <f>Table2[[#This Row],[ActualHomeScore]]-Table2[[#This Row],[PredictedHomeScore]]</f>
        <v>0</v>
      </c>
      <c r="AH361" s="2">
        <f t="shared" si="28"/>
        <v>0</v>
      </c>
      <c r="AI361" s="2">
        <f t="shared" si="29"/>
        <v>0</v>
      </c>
    </row>
    <row r="362" spans="1:35" x14ac:dyDescent="0.25">
      <c r="B362" s="4">
        <v>45623</v>
      </c>
      <c r="C362" s="7" t="s">
        <v>472</v>
      </c>
      <c r="D362" s="2" t="s">
        <v>47</v>
      </c>
      <c r="E362" s="2" t="s">
        <v>12</v>
      </c>
      <c r="F362" s="2"/>
      <c r="G362" s="2"/>
      <c r="H362" s="2" t="str">
        <f t="shared" si="25"/>
        <v>_</v>
      </c>
      <c r="I362" s="2"/>
      <c r="J362" s="2"/>
      <c r="K362" s="2"/>
      <c r="L362" s="2" t="str">
        <f t="shared" si="26"/>
        <v>_</v>
      </c>
      <c r="M362" s="2"/>
      <c r="N362" s="2">
        <f>IF(ISBLANK(Table2[[#This Row],[ActualResult]]), 0, 1)</f>
        <v>0</v>
      </c>
      <c r="O362" s="2" t="str">
        <f>IF(ISBLANK(Table2[[#This Row],[ActualResult]]), "_", IF(Table2[[#This Row],[ActualWinner]]=Table2[[#This Row],[PredictedWinner]], "Y", "N"))</f>
        <v>_</v>
      </c>
      <c r="P362" s="2" t="str">
        <f>IF(Table2[[#This Row],[ActualAwayScore]]&gt;Table2[[#This Row],[PredictedAwayScore]], "N", IF(ISBLANK(Table2[[#This Row],[ActualResult]]), "_", IF(Table2[[#This Row],[ActualAwayScore]]=Table2[[#This Row],[PredictedAwayScore]], "Y", "N")))</f>
        <v>_</v>
      </c>
      <c r="Q362" s="2" t="str">
        <f>IF(Table2[[#This Row],[ActualHomeScore]]&gt;Table2[[#This Row],[PredictedHomeScore]],"N", IF(ISBLANK(Table2[[#This Row],[ActualResult]]), "_", IF(Table2[[#This Row],[ActualHomeScore]]=Table2[[#This Row],[PredictedHomeScore]], "Y", "N")))</f>
        <v>_</v>
      </c>
      <c r="R362" s="2"/>
      <c r="S362" s="2" t="str">
        <f t="shared" si="27"/>
        <v>_</v>
      </c>
      <c r="T362" s="2">
        <f>IF(INDEX(StatsRegularSeason20242025!$A$2:$C$33,MATCH(Table2[[#This Row],[AwayTeam]],StatsRegularSeason20242025!$A$2:$A$33,0),2)=INDEX(StatsRegularSeason20242025!$A$2:$C$33,MATCH(Table2[[#This Row],[HomeTeam]],StatsRegularSeason20242025!$A$2:$A$33,0),2),1,0)</f>
        <v>1</v>
      </c>
      <c r="U362" s="2">
        <f>IF(INDEX(StatsRegularSeason20242025!$A$2:$C$33,MATCH(Table2[[#This Row],[AwayTeam]],StatsRegularSeason20242025!$A$2:$A$33,0),3)=INDEX(StatsRegularSeason20242025!$A$2:$C$33,MATCH(Table2[[#This Row],[HomeTeam]],StatsRegularSeason20242025!$A$2:$A$33,0),3),1,0)</f>
        <v>1</v>
      </c>
      <c r="V362" s="2">
        <f>IF(Table2[[#This Row],[InterConf]]=1,IF(Table2[[#This Row],[InterDiv]]=0, 1, 0), 0)</f>
        <v>0</v>
      </c>
      <c r="W362" s="2">
        <f>IF(INDEX(StatsRegularSeason20242025!$A$2:$C$33,MATCH(Table2[[#This Row],[AwayTeam]],StatsRegularSeason20242025!$A$2:$A$33,0),2)&lt;&gt;INDEX(StatsRegularSeason20242025!$A$2:$C$33,MATCH(Table2[[#This Row],[HomeTeam]],StatsRegularSeason20242025!$A$2:$A$33,0),2),1,0)</f>
        <v>0</v>
      </c>
      <c r="X362" s="2"/>
      <c r="Y362" s="2"/>
      <c r="Z362" s="2">
        <f>IF(AND(Table2[[#This Row],[GameIsOver]]=1,Table2[[#This Row],[ActualHomeScore]]*Table2[[#This Row],[ActualAwayScore]]=0), 1,0)</f>
        <v>0</v>
      </c>
      <c r="AA362" s="2">
        <f>IF(Table2[[#This Row],[GameIsOver]]=0,0, IF(Table2[[#This Row],[ActualWinner]]=Table2[[#This Row],[AwayTeam]], 2, IF(OR(Table2[[#This Row],[ActualResult]]="OT", Table2[[#This Row],[ActualResult]]="SO"), 1, 0)))</f>
        <v>0</v>
      </c>
      <c r="AB362" s="2">
        <f>IF(Table2[[#This Row],[GameIsOver]]= 0, 0, IF(Table2[[#This Row],[ActualWinner]]=Table2[[#This Row],[HomeTeam]], 2, IF(OR(Table2[[#This Row],[ActualResult]]="OT", Table2[[#This Row],[ActualResult]]="SO"), 1, 0)))</f>
        <v>0</v>
      </c>
      <c r="AC362" s="33">
        <f>(($AR$11)*IF(Table2[[#This Row],[CorrectWinnerPrediction]]="Y", 1, 0))+(($AR$12)*IF(Table2[[#This Row],[CorrectAwayScorePrediction]]="Y", 1, 0))+(($AR$13)*IF(Table2[[#This Row],[CorrectHomeScorePrediction]]="Y", 1, 0))</f>
        <v>0</v>
      </c>
      <c r="AD3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2" s="4" t="str">
        <f>IF(WEEKDAY(Table2[[#This Row],[GameDate]])=1,"SUN",IF(WEEKDAY(Table2[[#This Row],[GameDate]])=2,"MON",IF(WEEKDAY(Table2[[#This Row],[GameDate]])=3,"TUE",IF(WEEKDAY(Table2[[#This Row],[GameDate]])=4,"WED",IF(WEEKDAY(Table2[[#This Row],[GameDate]])=5,"THU",IF(WEEKDAY(Table2[[#This Row],[GameDate]])=6,"FRI", "SAT"))))))</f>
        <v>WED</v>
      </c>
      <c r="AF362" s="2">
        <f>Table2[[#This Row],[ActualAwayScore]]-Table2[[#This Row],[PredictedAwayScore]]</f>
        <v>0</v>
      </c>
      <c r="AG362" s="2">
        <f>Table2[[#This Row],[ActualHomeScore]]-Table2[[#This Row],[PredictedHomeScore]]</f>
        <v>0</v>
      </c>
      <c r="AH362" s="2">
        <f t="shared" si="28"/>
        <v>0</v>
      </c>
      <c r="AI362" s="2">
        <f t="shared" si="29"/>
        <v>0</v>
      </c>
    </row>
    <row r="363" spans="1:35" x14ac:dyDescent="0.25">
      <c r="A363" s="3"/>
      <c r="B363" s="5">
        <v>45623</v>
      </c>
      <c r="C363" s="8" t="s">
        <v>473</v>
      </c>
      <c r="D363" s="3" t="s">
        <v>30</v>
      </c>
      <c r="E363" s="3" t="s">
        <v>38</v>
      </c>
      <c r="F363" s="3"/>
      <c r="G363" s="3"/>
      <c r="H363" s="3" t="str">
        <f t="shared" si="25"/>
        <v>_</v>
      </c>
      <c r="I363" s="3"/>
      <c r="J363" s="3"/>
      <c r="K363" s="3"/>
      <c r="L363" s="2" t="str">
        <f t="shared" si="26"/>
        <v>_</v>
      </c>
      <c r="M363" s="3"/>
      <c r="N363" s="3">
        <f>IF(ISBLANK(Table2[[#This Row],[ActualResult]]), 0, 1)</f>
        <v>0</v>
      </c>
      <c r="O363" s="3" t="str">
        <f>IF(ISBLANK(Table2[[#This Row],[ActualResult]]), "_", IF(Table2[[#This Row],[ActualWinner]]=Table2[[#This Row],[PredictedWinner]], "Y", "N"))</f>
        <v>_</v>
      </c>
      <c r="P363" s="3" t="str">
        <f>IF(Table2[[#This Row],[ActualAwayScore]]&gt;Table2[[#This Row],[PredictedAwayScore]], "N", IF(ISBLANK(Table2[[#This Row],[ActualResult]]), "_", IF(Table2[[#This Row],[ActualAwayScore]]=Table2[[#This Row],[PredictedAwayScore]], "Y", "N")))</f>
        <v>_</v>
      </c>
      <c r="Q363" s="3" t="str">
        <f>IF(Table2[[#This Row],[ActualHomeScore]]&gt;Table2[[#This Row],[PredictedHomeScore]],"N", IF(ISBLANK(Table2[[#This Row],[ActualResult]]), "_", IF(Table2[[#This Row],[ActualHomeScore]]=Table2[[#This Row],[PredictedHomeScore]], "Y", "N")))</f>
        <v>_</v>
      </c>
      <c r="R363" s="2"/>
      <c r="S363" s="2" t="str">
        <f t="shared" si="27"/>
        <v>_</v>
      </c>
      <c r="T363" s="2">
        <f>IF(INDEX(StatsRegularSeason20242025!$A$2:$C$33,MATCH(Table2[[#This Row],[AwayTeam]],StatsRegularSeason20242025!$A$2:$A$33,0),2)=INDEX(StatsRegularSeason20242025!$A$2:$C$33,MATCH(Table2[[#This Row],[HomeTeam]],StatsRegularSeason20242025!$A$2:$A$33,0),2),1,0)</f>
        <v>0</v>
      </c>
      <c r="U363" s="2">
        <f>IF(INDEX(StatsRegularSeason20242025!$A$2:$C$33,MATCH(Table2[[#This Row],[AwayTeam]],StatsRegularSeason20242025!$A$2:$A$33,0),3)=INDEX(StatsRegularSeason20242025!$A$2:$C$33,MATCH(Table2[[#This Row],[HomeTeam]],StatsRegularSeason20242025!$A$2:$A$33,0),3),1,0)</f>
        <v>0</v>
      </c>
      <c r="V363" s="2">
        <f>IF(Table2[[#This Row],[InterConf]]=1,IF(Table2[[#This Row],[InterDiv]]=0, 1, 0), 0)</f>
        <v>0</v>
      </c>
      <c r="W363" s="2">
        <f>IF(INDEX(StatsRegularSeason20242025!$A$2:$C$33,MATCH(Table2[[#This Row],[AwayTeam]],StatsRegularSeason20242025!$A$2:$A$33,0),2)&lt;&gt;INDEX(StatsRegularSeason20242025!$A$2:$C$33,MATCH(Table2[[#This Row],[HomeTeam]],StatsRegularSeason20242025!$A$2:$A$33,0),2),1,0)</f>
        <v>1</v>
      </c>
      <c r="X363" s="2"/>
      <c r="Y363" s="2"/>
      <c r="Z363" s="2">
        <f>IF(AND(Table2[[#This Row],[GameIsOver]]=1,Table2[[#This Row],[ActualHomeScore]]*Table2[[#This Row],[ActualAwayScore]]=0), 1,0)</f>
        <v>0</v>
      </c>
      <c r="AA363" s="2">
        <f>IF(Table2[[#This Row],[GameIsOver]]=0,0, IF(Table2[[#This Row],[ActualWinner]]=Table2[[#This Row],[AwayTeam]], 2, IF(OR(Table2[[#This Row],[ActualResult]]="OT", Table2[[#This Row],[ActualResult]]="SO"), 1, 0)))</f>
        <v>0</v>
      </c>
      <c r="AB363" s="2">
        <f>IF(Table2[[#This Row],[GameIsOver]]= 0, 0, IF(Table2[[#This Row],[ActualWinner]]=Table2[[#This Row],[HomeTeam]], 2, IF(OR(Table2[[#This Row],[ActualResult]]="OT", Table2[[#This Row],[ActualResult]]="SO"), 1, 0)))</f>
        <v>0</v>
      </c>
      <c r="AC363" s="33">
        <f>(($AR$11)*IF(Table2[[#This Row],[CorrectWinnerPrediction]]="Y", 1, 0))+(($AR$12)*IF(Table2[[#This Row],[CorrectAwayScorePrediction]]="Y", 1, 0))+(($AR$13)*IF(Table2[[#This Row],[CorrectHomeScorePrediction]]="Y", 1, 0))</f>
        <v>0</v>
      </c>
      <c r="AD3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3" s="5" t="str">
        <f>IF(WEEKDAY(Table2[[#This Row],[GameDate]])=1,"SUN",IF(WEEKDAY(Table2[[#This Row],[GameDate]])=2,"MON",IF(WEEKDAY(Table2[[#This Row],[GameDate]])=3,"TUE",IF(WEEKDAY(Table2[[#This Row],[GameDate]])=4,"WED",IF(WEEKDAY(Table2[[#This Row],[GameDate]])=5,"THU",IF(WEEKDAY(Table2[[#This Row],[GameDate]])=6,"FRI", "SAT"))))))</f>
        <v>WED</v>
      </c>
      <c r="AF363" s="2">
        <f>Table2[[#This Row],[ActualAwayScore]]-Table2[[#This Row],[PredictedAwayScore]]</f>
        <v>0</v>
      </c>
      <c r="AG363" s="2">
        <f>Table2[[#This Row],[ActualHomeScore]]-Table2[[#This Row],[PredictedHomeScore]]</f>
        <v>0</v>
      </c>
      <c r="AH363" s="2">
        <f t="shared" si="28"/>
        <v>0</v>
      </c>
      <c r="AI363" s="2">
        <f t="shared" si="29"/>
        <v>0</v>
      </c>
    </row>
    <row r="364" spans="1:35" x14ac:dyDescent="0.25">
      <c r="B364" s="4">
        <v>45625</v>
      </c>
      <c r="C364" s="7" t="s">
        <v>474</v>
      </c>
      <c r="D364" s="2" t="s">
        <v>20</v>
      </c>
      <c r="E364" s="2" t="s">
        <v>45</v>
      </c>
      <c r="F364" s="2"/>
      <c r="G364" s="2"/>
      <c r="H364" s="2" t="str">
        <f t="shared" si="25"/>
        <v>_</v>
      </c>
      <c r="I364" s="2"/>
      <c r="J364" s="2"/>
      <c r="K364" s="2"/>
      <c r="L364" s="13" t="str">
        <f t="shared" si="26"/>
        <v>_</v>
      </c>
      <c r="M364" s="2"/>
      <c r="N364" s="2">
        <f>IF(ISBLANK(Table2[[#This Row],[ActualResult]]), 0, 1)</f>
        <v>0</v>
      </c>
      <c r="O364" s="2" t="str">
        <f>IF(ISBLANK(Table2[[#This Row],[ActualResult]]), "_", IF(Table2[[#This Row],[ActualWinner]]=Table2[[#This Row],[PredictedWinner]], "Y", "N"))</f>
        <v>_</v>
      </c>
      <c r="P364" s="2" t="str">
        <f>IF(Table2[[#This Row],[ActualAwayScore]]&gt;Table2[[#This Row],[PredictedAwayScore]], "N", IF(ISBLANK(Table2[[#This Row],[ActualResult]]), "_", IF(Table2[[#This Row],[ActualAwayScore]]=Table2[[#This Row],[PredictedAwayScore]], "Y", "N")))</f>
        <v>_</v>
      </c>
      <c r="Q364" s="2" t="str">
        <f>IF(Table2[[#This Row],[ActualHomeScore]]&gt;Table2[[#This Row],[PredictedHomeScore]],"N", IF(ISBLANK(Table2[[#This Row],[ActualResult]]), "_", IF(Table2[[#This Row],[ActualHomeScore]]=Table2[[#This Row],[PredictedHomeScore]], "Y", "N")))</f>
        <v>_</v>
      </c>
      <c r="R364" s="2"/>
      <c r="S364" s="2" t="str">
        <f t="shared" si="27"/>
        <v>_</v>
      </c>
      <c r="T364" s="2">
        <f>IF(INDEX(StatsRegularSeason20242025!$A$2:$C$33,MATCH(Table2[[#This Row],[AwayTeam]],StatsRegularSeason20242025!$A$2:$A$33,0),2)=INDEX(StatsRegularSeason20242025!$A$2:$C$33,MATCH(Table2[[#This Row],[HomeTeam]],StatsRegularSeason20242025!$A$2:$A$33,0),2),1,0)</f>
        <v>1</v>
      </c>
      <c r="U364" s="2">
        <f>IF(INDEX(StatsRegularSeason20242025!$A$2:$C$33,MATCH(Table2[[#This Row],[AwayTeam]],StatsRegularSeason20242025!$A$2:$A$33,0),3)=INDEX(StatsRegularSeason20242025!$A$2:$C$33,MATCH(Table2[[#This Row],[HomeTeam]],StatsRegularSeason20242025!$A$2:$A$33,0),3),1,0)</f>
        <v>1</v>
      </c>
      <c r="V364" s="2">
        <f>IF(Table2[[#This Row],[InterConf]]=1,IF(Table2[[#This Row],[InterDiv]]=0, 1, 0), 0)</f>
        <v>0</v>
      </c>
      <c r="W364" s="2">
        <f>IF(INDEX(StatsRegularSeason20242025!$A$2:$C$33,MATCH(Table2[[#This Row],[AwayTeam]],StatsRegularSeason20242025!$A$2:$A$33,0),2)&lt;&gt;INDEX(StatsRegularSeason20242025!$A$2:$C$33,MATCH(Table2[[#This Row],[HomeTeam]],StatsRegularSeason20242025!$A$2:$A$33,0),2),1,0)</f>
        <v>0</v>
      </c>
      <c r="X364" s="2"/>
      <c r="Y364" s="2"/>
      <c r="Z364" s="2">
        <f>IF(AND(Table2[[#This Row],[GameIsOver]]=1,Table2[[#This Row],[ActualHomeScore]]*Table2[[#This Row],[ActualAwayScore]]=0), 1,0)</f>
        <v>0</v>
      </c>
      <c r="AA364" s="2">
        <f>IF(Table2[[#This Row],[GameIsOver]]=0,0, IF(Table2[[#This Row],[ActualWinner]]=Table2[[#This Row],[AwayTeam]], 2, IF(OR(Table2[[#This Row],[ActualResult]]="OT", Table2[[#This Row],[ActualResult]]="SO"), 1, 0)))</f>
        <v>0</v>
      </c>
      <c r="AB364" s="2">
        <f>IF(Table2[[#This Row],[GameIsOver]]= 0, 0, IF(Table2[[#This Row],[ActualWinner]]=Table2[[#This Row],[HomeTeam]], 2, IF(OR(Table2[[#This Row],[ActualResult]]="OT", Table2[[#This Row],[ActualResult]]="SO"), 1, 0)))</f>
        <v>0</v>
      </c>
      <c r="AC364" s="33">
        <f>(($AR$11)*IF(Table2[[#This Row],[CorrectWinnerPrediction]]="Y", 1, 0))+(($AR$12)*IF(Table2[[#This Row],[CorrectAwayScorePrediction]]="Y", 1, 0))+(($AR$13)*IF(Table2[[#This Row],[CorrectHomeScorePrediction]]="Y", 1, 0))</f>
        <v>0</v>
      </c>
      <c r="AD3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4" s="4" t="str">
        <f>IF(WEEKDAY(Table2[[#This Row],[GameDate]])=1,"SUN",IF(WEEKDAY(Table2[[#This Row],[GameDate]])=2,"MON",IF(WEEKDAY(Table2[[#This Row],[GameDate]])=3,"TUE",IF(WEEKDAY(Table2[[#This Row],[GameDate]])=4,"WED",IF(WEEKDAY(Table2[[#This Row],[GameDate]])=5,"THU",IF(WEEKDAY(Table2[[#This Row],[GameDate]])=6,"FRI", "SAT"))))))</f>
        <v>FRI</v>
      </c>
      <c r="AF364" s="2">
        <f>Table2[[#This Row],[ActualAwayScore]]-Table2[[#This Row],[PredictedAwayScore]]</f>
        <v>0</v>
      </c>
      <c r="AG364" s="2">
        <f>Table2[[#This Row],[ActualHomeScore]]-Table2[[#This Row],[PredictedHomeScore]]</f>
        <v>0</v>
      </c>
      <c r="AH364" s="2">
        <f t="shared" si="28"/>
        <v>0</v>
      </c>
      <c r="AI364" s="2">
        <f t="shared" si="29"/>
        <v>0</v>
      </c>
    </row>
    <row r="365" spans="1:35" x14ac:dyDescent="0.25">
      <c r="B365" s="4">
        <v>45625</v>
      </c>
      <c r="C365" s="7" t="s">
        <v>475</v>
      </c>
      <c r="D365" s="2" t="s">
        <v>17</v>
      </c>
      <c r="E365" s="2" t="s">
        <v>37</v>
      </c>
      <c r="F365" s="2"/>
      <c r="G365" s="2"/>
      <c r="H365" s="2" t="str">
        <f t="shared" si="25"/>
        <v>_</v>
      </c>
      <c r="I365" s="2"/>
      <c r="J365" s="2"/>
      <c r="K365" s="2"/>
      <c r="L365" s="2" t="str">
        <f t="shared" si="26"/>
        <v>_</v>
      </c>
      <c r="M365" s="2"/>
      <c r="N365" s="2">
        <f>IF(ISBLANK(Table2[[#This Row],[ActualResult]]), 0, 1)</f>
        <v>0</v>
      </c>
      <c r="O365" s="2" t="str">
        <f>IF(ISBLANK(Table2[[#This Row],[ActualResult]]), "_", IF(Table2[[#This Row],[ActualWinner]]=Table2[[#This Row],[PredictedWinner]], "Y", "N"))</f>
        <v>_</v>
      </c>
      <c r="P365" s="2" t="str">
        <f>IF(Table2[[#This Row],[ActualAwayScore]]&gt;Table2[[#This Row],[PredictedAwayScore]], "N", IF(ISBLANK(Table2[[#This Row],[ActualResult]]), "_", IF(Table2[[#This Row],[ActualAwayScore]]=Table2[[#This Row],[PredictedAwayScore]], "Y", "N")))</f>
        <v>_</v>
      </c>
      <c r="Q365" s="2" t="str">
        <f>IF(Table2[[#This Row],[ActualHomeScore]]&gt;Table2[[#This Row],[PredictedHomeScore]],"N", IF(ISBLANK(Table2[[#This Row],[ActualResult]]), "_", IF(Table2[[#This Row],[ActualHomeScore]]=Table2[[#This Row],[PredictedHomeScore]], "Y", "N")))</f>
        <v>_</v>
      </c>
      <c r="R365" s="2"/>
      <c r="S365" s="2" t="str">
        <f t="shared" si="27"/>
        <v>_</v>
      </c>
      <c r="T365" s="2">
        <f>IF(INDEX(StatsRegularSeason20242025!$A$2:$C$33,MATCH(Table2[[#This Row],[AwayTeam]],StatsRegularSeason20242025!$A$2:$A$33,0),2)=INDEX(StatsRegularSeason20242025!$A$2:$C$33,MATCH(Table2[[#This Row],[HomeTeam]],StatsRegularSeason20242025!$A$2:$A$33,0),2),1,0)</f>
        <v>1</v>
      </c>
      <c r="U365" s="2">
        <f>IF(INDEX(StatsRegularSeason20242025!$A$2:$C$33,MATCH(Table2[[#This Row],[AwayTeam]],StatsRegularSeason20242025!$A$2:$A$33,0),3)=INDEX(StatsRegularSeason20242025!$A$2:$C$33,MATCH(Table2[[#This Row],[HomeTeam]],StatsRegularSeason20242025!$A$2:$A$33,0),3),1,0)</f>
        <v>1</v>
      </c>
      <c r="V365" s="2">
        <f>IF(Table2[[#This Row],[InterConf]]=1,IF(Table2[[#This Row],[InterDiv]]=0, 1, 0), 0)</f>
        <v>0</v>
      </c>
      <c r="W365" s="2">
        <f>IF(INDEX(StatsRegularSeason20242025!$A$2:$C$33,MATCH(Table2[[#This Row],[AwayTeam]],StatsRegularSeason20242025!$A$2:$A$33,0),2)&lt;&gt;INDEX(StatsRegularSeason20242025!$A$2:$C$33,MATCH(Table2[[#This Row],[HomeTeam]],StatsRegularSeason20242025!$A$2:$A$33,0),2),1,0)</f>
        <v>0</v>
      </c>
      <c r="X365" s="2"/>
      <c r="Y365" s="2"/>
      <c r="Z365" s="2">
        <f>IF(AND(Table2[[#This Row],[GameIsOver]]=1,Table2[[#This Row],[ActualHomeScore]]*Table2[[#This Row],[ActualAwayScore]]=0), 1,0)</f>
        <v>0</v>
      </c>
      <c r="AA365" s="2">
        <f>IF(Table2[[#This Row],[GameIsOver]]=0,0, IF(Table2[[#This Row],[ActualWinner]]=Table2[[#This Row],[AwayTeam]], 2, IF(OR(Table2[[#This Row],[ActualResult]]="OT", Table2[[#This Row],[ActualResult]]="SO"), 1, 0)))</f>
        <v>0</v>
      </c>
      <c r="AB365" s="2">
        <f>IF(Table2[[#This Row],[GameIsOver]]= 0, 0, IF(Table2[[#This Row],[ActualWinner]]=Table2[[#This Row],[HomeTeam]], 2, IF(OR(Table2[[#This Row],[ActualResult]]="OT", Table2[[#This Row],[ActualResult]]="SO"), 1, 0)))</f>
        <v>0</v>
      </c>
      <c r="AC365" s="33">
        <f>(($AR$11)*IF(Table2[[#This Row],[CorrectWinnerPrediction]]="Y", 1, 0))+(($AR$12)*IF(Table2[[#This Row],[CorrectAwayScorePrediction]]="Y", 1, 0))+(($AR$13)*IF(Table2[[#This Row],[CorrectHomeScorePrediction]]="Y", 1, 0))</f>
        <v>0</v>
      </c>
      <c r="AD3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5" s="4" t="str">
        <f>IF(WEEKDAY(Table2[[#This Row],[GameDate]])=1,"SUN",IF(WEEKDAY(Table2[[#This Row],[GameDate]])=2,"MON",IF(WEEKDAY(Table2[[#This Row],[GameDate]])=3,"TUE",IF(WEEKDAY(Table2[[#This Row],[GameDate]])=4,"WED",IF(WEEKDAY(Table2[[#This Row],[GameDate]])=5,"THU",IF(WEEKDAY(Table2[[#This Row],[GameDate]])=6,"FRI", "SAT"))))))</f>
        <v>FRI</v>
      </c>
      <c r="AF365" s="2">
        <f>Table2[[#This Row],[ActualAwayScore]]-Table2[[#This Row],[PredictedAwayScore]]</f>
        <v>0</v>
      </c>
      <c r="AG365" s="2">
        <f>Table2[[#This Row],[ActualHomeScore]]-Table2[[#This Row],[PredictedHomeScore]]</f>
        <v>0</v>
      </c>
      <c r="AH365" s="2">
        <f t="shared" si="28"/>
        <v>0</v>
      </c>
      <c r="AI365" s="2">
        <f t="shared" si="29"/>
        <v>0</v>
      </c>
    </row>
    <row r="366" spans="1:35" x14ac:dyDescent="0.25">
      <c r="B366" s="4">
        <v>45625</v>
      </c>
      <c r="C366" s="7" t="s">
        <v>476</v>
      </c>
      <c r="D366" s="2" t="s">
        <v>25</v>
      </c>
      <c r="E366" s="2" t="s">
        <v>29</v>
      </c>
      <c r="F366" s="2"/>
      <c r="G366" s="2"/>
      <c r="H366" s="2" t="str">
        <f t="shared" si="25"/>
        <v>_</v>
      </c>
      <c r="I366" s="2"/>
      <c r="J366" s="2"/>
      <c r="K366" s="2"/>
      <c r="L366" s="2" t="str">
        <f t="shared" si="26"/>
        <v>_</v>
      </c>
      <c r="M366" s="2"/>
      <c r="N366" s="2">
        <f>IF(ISBLANK(Table2[[#This Row],[ActualResult]]), 0, 1)</f>
        <v>0</v>
      </c>
      <c r="O366" s="2" t="str">
        <f>IF(ISBLANK(Table2[[#This Row],[ActualResult]]), "_", IF(Table2[[#This Row],[ActualWinner]]=Table2[[#This Row],[PredictedWinner]], "Y", "N"))</f>
        <v>_</v>
      </c>
      <c r="P366" s="2" t="str">
        <f>IF(Table2[[#This Row],[ActualAwayScore]]&gt;Table2[[#This Row],[PredictedAwayScore]], "N", IF(ISBLANK(Table2[[#This Row],[ActualResult]]), "_", IF(Table2[[#This Row],[ActualAwayScore]]=Table2[[#This Row],[PredictedAwayScore]], "Y", "N")))</f>
        <v>_</v>
      </c>
      <c r="Q366" s="2" t="str">
        <f>IF(Table2[[#This Row],[ActualHomeScore]]&gt;Table2[[#This Row],[PredictedHomeScore]],"N", IF(ISBLANK(Table2[[#This Row],[ActualResult]]), "_", IF(Table2[[#This Row],[ActualHomeScore]]=Table2[[#This Row],[PredictedHomeScore]], "Y", "N")))</f>
        <v>_</v>
      </c>
      <c r="R366" s="2"/>
      <c r="S366" s="2" t="str">
        <f t="shared" si="27"/>
        <v>_</v>
      </c>
      <c r="T366" s="2">
        <f>IF(INDEX(StatsRegularSeason20242025!$A$2:$C$33,MATCH(Table2[[#This Row],[AwayTeam]],StatsRegularSeason20242025!$A$2:$A$33,0),2)=INDEX(StatsRegularSeason20242025!$A$2:$C$33,MATCH(Table2[[#This Row],[HomeTeam]],StatsRegularSeason20242025!$A$2:$A$33,0),2),1,0)</f>
        <v>0</v>
      </c>
      <c r="U366" s="2">
        <f>IF(INDEX(StatsRegularSeason20242025!$A$2:$C$33,MATCH(Table2[[#This Row],[AwayTeam]],StatsRegularSeason20242025!$A$2:$A$33,0),3)=INDEX(StatsRegularSeason20242025!$A$2:$C$33,MATCH(Table2[[#This Row],[HomeTeam]],StatsRegularSeason20242025!$A$2:$A$33,0),3),1,0)</f>
        <v>0</v>
      </c>
      <c r="V366" s="2">
        <f>IF(Table2[[#This Row],[InterConf]]=1,IF(Table2[[#This Row],[InterDiv]]=0, 1, 0), 0)</f>
        <v>0</v>
      </c>
      <c r="W366" s="2">
        <f>IF(INDEX(StatsRegularSeason20242025!$A$2:$C$33,MATCH(Table2[[#This Row],[AwayTeam]],StatsRegularSeason20242025!$A$2:$A$33,0),2)&lt;&gt;INDEX(StatsRegularSeason20242025!$A$2:$C$33,MATCH(Table2[[#This Row],[HomeTeam]],StatsRegularSeason20242025!$A$2:$A$33,0),2),1,0)</f>
        <v>1</v>
      </c>
      <c r="X366" s="2"/>
      <c r="Y366" s="2"/>
      <c r="Z366" s="2">
        <f>IF(AND(Table2[[#This Row],[GameIsOver]]=1,Table2[[#This Row],[ActualHomeScore]]*Table2[[#This Row],[ActualAwayScore]]=0), 1,0)</f>
        <v>0</v>
      </c>
      <c r="AA366" s="2">
        <f>IF(Table2[[#This Row],[GameIsOver]]=0,0, IF(Table2[[#This Row],[ActualWinner]]=Table2[[#This Row],[AwayTeam]], 2, IF(OR(Table2[[#This Row],[ActualResult]]="OT", Table2[[#This Row],[ActualResult]]="SO"), 1, 0)))</f>
        <v>0</v>
      </c>
      <c r="AB366" s="2">
        <f>IF(Table2[[#This Row],[GameIsOver]]= 0, 0, IF(Table2[[#This Row],[ActualWinner]]=Table2[[#This Row],[HomeTeam]], 2, IF(OR(Table2[[#This Row],[ActualResult]]="OT", Table2[[#This Row],[ActualResult]]="SO"), 1, 0)))</f>
        <v>0</v>
      </c>
      <c r="AC366" s="33">
        <f>(($AR$11)*IF(Table2[[#This Row],[CorrectWinnerPrediction]]="Y", 1, 0))+(($AR$12)*IF(Table2[[#This Row],[CorrectAwayScorePrediction]]="Y", 1, 0))+(($AR$13)*IF(Table2[[#This Row],[CorrectHomeScorePrediction]]="Y", 1, 0))</f>
        <v>0</v>
      </c>
      <c r="AD3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6" s="4" t="str">
        <f>IF(WEEKDAY(Table2[[#This Row],[GameDate]])=1,"SUN",IF(WEEKDAY(Table2[[#This Row],[GameDate]])=2,"MON",IF(WEEKDAY(Table2[[#This Row],[GameDate]])=3,"TUE",IF(WEEKDAY(Table2[[#This Row],[GameDate]])=4,"WED",IF(WEEKDAY(Table2[[#This Row],[GameDate]])=5,"THU",IF(WEEKDAY(Table2[[#This Row],[GameDate]])=6,"FRI", "SAT"))))))</f>
        <v>FRI</v>
      </c>
      <c r="AF366" s="2">
        <f>Table2[[#This Row],[ActualAwayScore]]-Table2[[#This Row],[PredictedAwayScore]]</f>
        <v>0</v>
      </c>
      <c r="AG366" s="2">
        <f>Table2[[#This Row],[ActualHomeScore]]-Table2[[#This Row],[PredictedHomeScore]]</f>
        <v>0</v>
      </c>
      <c r="AH366" s="2">
        <f t="shared" si="28"/>
        <v>0</v>
      </c>
      <c r="AI366" s="2">
        <f t="shared" si="29"/>
        <v>0</v>
      </c>
    </row>
    <row r="367" spans="1:35" x14ac:dyDescent="0.25">
      <c r="B367" s="4">
        <v>45625</v>
      </c>
      <c r="C367" s="7" t="s">
        <v>477</v>
      </c>
      <c r="D367" s="2" t="s">
        <v>32</v>
      </c>
      <c r="E367" s="2" t="s">
        <v>31</v>
      </c>
      <c r="F367" s="2"/>
      <c r="G367" s="2"/>
      <c r="H367" s="2" t="str">
        <f t="shared" si="25"/>
        <v>_</v>
      </c>
      <c r="I367" s="2"/>
      <c r="J367" s="2"/>
      <c r="K367" s="2"/>
      <c r="L367" s="2" t="str">
        <f t="shared" si="26"/>
        <v>_</v>
      </c>
      <c r="M367" s="2"/>
      <c r="N367" s="2">
        <f>IF(ISBLANK(Table2[[#This Row],[ActualResult]]), 0, 1)</f>
        <v>0</v>
      </c>
      <c r="O367" s="2" t="str">
        <f>IF(ISBLANK(Table2[[#This Row],[ActualResult]]), "_", IF(Table2[[#This Row],[ActualWinner]]=Table2[[#This Row],[PredictedWinner]], "Y", "N"))</f>
        <v>_</v>
      </c>
      <c r="P367" s="2" t="str">
        <f>IF(Table2[[#This Row],[ActualAwayScore]]&gt;Table2[[#This Row],[PredictedAwayScore]], "N", IF(ISBLANK(Table2[[#This Row],[ActualResult]]), "_", IF(Table2[[#This Row],[ActualAwayScore]]=Table2[[#This Row],[PredictedAwayScore]], "Y", "N")))</f>
        <v>_</v>
      </c>
      <c r="Q367" s="2" t="str">
        <f>IF(Table2[[#This Row],[ActualHomeScore]]&gt;Table2[[#This Row],[PredictedHomeScore]],"N", IF(ISBLANK(Table2[[#This Row],[ActualResult]]), "_", IF(Table2[[#This Row],[ActualHomeScore]]=Table2[[#This Row],[PredictedHomeScore]], "Y", "N")))</f>
        <v>_</v>
      </c>
      <c r="R367" s="2"/>
      <c r="S367" s="2" t="str">
        <f t="shared" si="27"/>
        <v>_</v>
      </c>
      <c r="T367" s="2">
        <f>IF(INDEX(StatsRegularSeason20242025!$A$2:$C$33,MATCH(Table2[[#This Row],[AwayTeam]],StatsRegularSeason20242025!$A$2:$A$33,0),2)=INDEX(StatsRegularSeason20242025!$A$2:$C$33,MATCH(Table2[[#This Row],[HomeTeam]],StatsRegularSeason20242025!$A$2:$A$33,0),2),1,0)</f>
        <v>1</v>
      </c>
      <c r="U367" s="2">
        <f>IF(INDEX(StatsRegularSeason20242025!$A$2:$C$33,MATCH(Table2[[#This Row],[AwayTeam]],StatsRegularSeason20242025!$A$2:$A$33,0),3)=INDEX(StatsRegularSeason20242025!$A$2:$C$33,MATCH(Table2[[#This Row],[HomeTeam]],StatsRegularSeason20242025!$A$2:$A$33,0),3),1,0)</f>
        <v>0</v>
      </c>
      <c r="V367" s="2">
        <f>IF(Table2[[#This Row],[InterConf]]=1,IF(Table2[[#This Row],[InterDiv]]=0, 1, 0), 0)</f>
        <v>1</v>
      </c>
      <c r="W367" s="2">
        <f>IF(INDEX(StatsRegularSeason20242025!$A$2:$C$33,MATCH(Table2[[#This Row],[AwayTeam]],StatsRegularSeason20242025!$A$2:$A$33,0),2)&lt;&gt;INDEX(StatsRegularSeason20242025!$A$2:$C$33,MATCH(Table2[[#This Row],[HomeTeam]],StatsRegularSeason20242025!$A$2:$A$33,0),2),1,0)</f>
        <v>0</v>
      </c>
      <c r="X367" s="2"/>
      <c r="Y367" s="2"/>
      <c r="Z367" s="2">
        <f>IF(AND(Table2[[#This Row],[GameIsOver]]=1,Table2[[#This Row],[ActualHomeScore]]*Table2[[#This Row],[ActualAwayScore]]=0), 1,0)</f>
        <v>0</v>
      </c>
      <c r="AA367" s="2">
        <f>IF(Table2[[#This Row],[GameIsOver]]=0,0, IF(Table2[[#This Row],[ActualWinner]]=Table2[[#This Row],[AwayTeam]], 2, IF(OR(Table2[[#This Row],[ActualResult]]="OT", Table2[[#This Row],[ActualResult]]="SO"), 1, 0)))</f>
        <v>0</v>
      </c>
      <c r="AB367" s="2">
        <f>IF(Table2[[#This Row],[GameIsOver]]= 0, 0, IF(Table2[[#This Row],[ActualWinner]]=Table2[[#This Row],[HomeTeam]], 2, IF(OR(Table2[[#This Row],[ActualResult]]="OT", Table2[[#This Row],[ActualResult]]="SO"), 1, 0)))</f>
        <v>0</v>
      </c>
      <c r="AC367" s="33">
        <f>(($AR$11)*IF(Table2[[#This Row],[CorrectWinnerPrediction]]="Y", 1, 0))+(($AR$12)*IF(Table2[[#This Row],[CorrectAwayScorePrediction]]="Y", 1, 0))+(($AR$13)*IF(Table2[[#This Row],[CorrectHomeScorePrediction]]="Y", 1, 0))</f>
        <v>0</v>
      </c>
      <c r="AD3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7" s="4" t="str">
        <f>IF(WEEKDAY(Table2[[#This Row],[GameDate]])=1,"SUN",IF(WEEKDAY(Table2[[#This Row],[GameDate]])=2,"MON",IF(WEEKDAY(Table2[[#This Row],[GameDate]])=3,"TUE",IF(WEEKDAY(Table2[[#This Row],[GameDate]])=4,"WED",IF(WEEKDAY(Table2[[#This Row],[GameDate]])=5,"THU",IF(WEEKDAY(Table2[[#This Row],[GameDate]])=6,"FRI", "SAT"))))))</f>
        <v>FRI</v>
      </c>
      <c r="AF367" s="2">
        <f>Table2[[#This Row],[ActualAwayScore]]-Table2[[#This Row],[PredictedAwayScore]]</f>
        <v>0</v>
      </c>
      <c r="AG367" s="2">
        <f>Table2[[#This Row],[ActualHomeScore]]-Table2[[#This Row],[PredictedHomeScore]]</f>
        <v>0</v>
      </c>
      <c r="AH367" s="2">
        <f t="shared" si="28"/>
        <v>0</v>
      </c>
      <c r="AI367" s="2">
        <f t="shared" si="29"/>
        <v>0</v>
      </c>
    </row>
    <row r="368" spans="1:35" x14ac:dyDescent="0.25">
      <c r="B368" s="4">
        <v>45625</v>
      </c>
      <c r="C368" s="7" t="s">
        <v>478</v>
      </c>
      <c r="D368" s="2" t="s">
        <v>33</v>
      </c>
      <c r="E368" s="2" t="s">
        <v>46</v>
      </c>
      <c r="F368" s="2"/>
      <c r="G368" s="2"/>
      <c r="H368" s="2" t="str">
        <f t="shared" si="25"/>
        <v>_</v>
      </c>
      <c r="I368" s="2"/>
      <c r="J368" s="2"/>
      <c r="K368" s="2"/>
      <c r="L368" s="2" t="str">
        <f t="shared" si="26"/>
        <v>_</v>
      </c>
      <c r="M368" s="2"/>
      <c r="N368" s="2">
        <f>IF(ISBLANK(Table2[[#This Row],[ActualResult]]), 0, 1)</f>
        <v>0</v>
      </c>
      <c r="O368" s="2" t="str">
        <f>IF(ISBLANK(Table2[[#This Row],[ActualResult]]), "_", IF(Table2[[#This Row],[ActualWinner]]=Table2[[#This Row],[PredictedWinner]], "Y", "N"))</f>
        <v>_</v>
      </c>
      <c r="P368" s="2" t="str">
        <f>IF(Table2[[#This Row],[ActualAwayScore]]&gt;Table2[[#This Row],[PredictedAwayScore]], "N", IF(ISBLANK(Table2[[#This Row],[ActualResult]]), "_", IF(Table2[[#This Row],[ActualAwayScore]]=Table2[[#This Row],[PredictedAwayScore]], "Y", "N")))</f>
        <v>_</v>
      </c>
      <c r="Q368" s="2" t="str">
        <f>IF(Table2[[#This Row],[ActualHomeScore]]&gt;Table2[[#This Row],[PredictedHomeScore]],"N", IF(ISBLANK(Table2[[#This Row],[ActualResult]]), "_", IF(Table2[[#This Row],[ActualHomeScore]]=Table2[[#This Row],[PredictedHomeScore]], "Y", "N")))</f>
        <v>_</v>
      </c>
      <c r="R368" s="2"/>
      <c r="S368" s="2" t="str">
        <f t="shared" si="27"/>
        <v>_</v>
      </c>
      <c r="T368" s="2">
        <f>IF(INDEX(StatsRegularSeason20242025!$A$2:$C$33,MATCH(Table2[[#This Row],[AwayTeam]],StatsRegularSeason20242025!$A$2:$A$33,0),2)=INDEX(StatsRegularSeason20242025!$A$2:$C$33,MATCH(Table2[[#This Row],[HomeTeam]],StatsRegularSeason20242025!$A$2:$A$33,0),2),1,0)</f>
        <v>1</v>
      </c>
      <c r="U368" s="2">
        <f>IF(INDEX(StatsRegularSeason20242025!$A$2:$C$33,MATCH(Table2[[#This Row],[AwayTeam]],StatsRegularSeason20242025!$A$2:$A$33,0),3)=INDEX(StatsRegularSeason20242025!$A$2:$C$33,MATCH(Table2[[#This Row],[HomeTeam]],StatsRegularSeason20242025!$A$2:$A$33,0),3),1,0)</f>
        <v>1</v>
      </c>
      <c r="V368" s="2">
        <f>IF(Table2[[#This Row],[InterConf]]=1,IF(Table2[[#This Row],[InterDiv]]=0, 1, 0), 0)</f>
        <v>0</v>
      </c>
      <c r="W368" s="2">
        <f>IF(INDEX(StatsRegularSeason20242025!$A$2:$C$33,MATCH(Table2[[#This Row],[AwayTeam]],StatsRegularSeason20242025!$A$2:$A$33,0),2)&lt;&gt;INDEX(StatsRegularSeason20242025!$A$2:$C$33,MATCH(Table2[[#This Row],[HomeTeam]],StatsRegularSeason20242025!$A$2:$A$33,0),2),1,0)</f>
        <v>0</v>
      </c>
      <c r="X368" s="2"/>
      <c r="Y368" s="2"/>
      <c r="Z368" s="2">
        <f>IF(AND(Table2[[#This Row],[GameIsOver]]=1,Table2[[#This Row],[ActualHomeScore]]*Table2[[#This Row],[ActualAwayScore]]=0), 1,0)</f>
        <v>0</v>
      </c>
      <c r="AA368" s="2">
        <f>IF(Table2[[#This Row],[GameIsOver]]=0,0, IF(Table2[[#This Row],[ActualWinner]]=Table2[[#This Row],[AwayTeam]], 2, IF(OR(Table2[[#This Row],[ActualResult]]="OT", Table2[[#This Row],[ActualResult]]="SO"), 1, 0)))</f>
        <v>0</v>
      </c>
      <c r="AB368" s="2">
        <f>IF(Table2[[#This Row],[GameIsOver]]= 0, 0, IF(Table2[[#This Row],[ActualWinner]]=Table2[[#This Row],[HomeTeam]], 2, IF(OR(Table2[[#This Row],[ActualResult]]="OT", Table2[[#This Row],[ActualResult]]="SO"), 1, 0)))</f>
        <v>0</v>
      </c>
      <c r="AC368" s="33">
        <f>(($AR$11)*IF(Table2[[#This Row],[CorrectWinnerPrediction]]="Y", 1, 0))+(($AR$12)*IF(Table2[[#This Row],[CorrectAwayScorePrediction]]="Y", 1, 0))+(($AR$13)*IF(Table2[[#This Row],[CorrectHomeScorePrediction]]="Y", 1, 0))</f>
        <v>0</v>
      </c>
      <c r="AD3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8" s="4" t="str">
        <f>IF(WEEKDAY(Table2[[#This Row],[GameDate]])=1,"SUN",IF(WEEKDAY(Table2[[#This Row],[GameDate]])=2,"MON",IF(WEEKDAY(Table2[[#This Row],[GameDate]])=3,"TUE",IF(WEEKDAY(Table2[[#This Row],[GameDate]])=4,"WED",IF(WEEKDAY(Table2[[#This Row],[GameDate]])=5,"THU",IF(WEEKDAY(Table2[[#This Row],[GameDate]])=6,"FRI", "SAT"))))))</f>
        <v>FRI</v>
      </c>
      <c r="AF368" s="2">
        <f>Table2[[#This Row],[ActualAwayScore]]-Table2[[#This Row],[PredictedAwayScore]]</f>
        <v>0</v>
      </c>
      <c r="AG368" s="2">
        <f>Table2[[#This Row],[ActualHomeScore]]-Table2[[#This Row],[PredictedHomeScore]]</f>
        <v>0</v>
      </c>
      <c r="AH368" s="2">
        <f t="shared" si="28"/>
        <v>0</v>
      </c>
      <c r="AI368" s="2">
        <f t="shared" si="29"/>
        <v>0</v>
      </c>
    </row>
    <row r="369" spans="1:35" x14ac:dyDescent="0.25">
      <c r="B369" s="4">
        <v>45625</v>
      </c>
      <c r="C369" s="7" t="s">
        <v>479</v>
      </c>
      <c r="D369" s="2" t="s">
        <v>14</v>
      </c>
      <c r="E369" s="2" t="s">
        <v>44</v>
      </c>
      <c r="F369" s="2"/>
      <c r="G369" s="2"/>
      <c r="H369" s="2" t="str">
        <f t="shared" si="25"/>
        <v>_</v>
      </c>
      <c r="I369" s="2"/>
      <c r="J369" s="2"/>
      <c r="K369" s="2"/>
      <c r="L369" s="2" t="str">
        <f t="shared" si="26"/>
        <v>_</v>
      </c>
      <c r="M369" s="2"/>
      <c r="N369" s="2">
        <f>IF(ISBLANK(Table2[[#This Row],[ActualResult]]), 0, 1)</f>
        <v>0</v>
      </c>
      <c r="O369" s="2" t="str">
        <f>IF(ISBLANK(Table2[[#This Row],[ActualResult]]), "_", IF(Table2[[#This Row],[ActualWinner]]=Table2[[#This Row],[PredictedWinner]], "Y", "N"))</f>
        <v>_</v>
      </c>
      <c r="P369" s="2" t="str">
        <f>IF(Table2[[#This Row],[ActualAwayScore]]&gt;Table2[[#This Row],[PredictedAwayScore]], "N", IF(ISBLANK(Table2[[#This Row],[ActualResult]]), "_", IF(Table2[[#This Row],[ActualAwayScore]]=Table2[[#This Row],[PredictedAwayScore]], "Y", "N")))</f>
        <v>_</v>
      </c>
      <c r="Q369" s="2" t="str">
        <f>IF(Table2[[#This Row],[ActualHomeScore]]&gt;Table2[[#This Row],[PredictedHomeScore]],"N", IF(ISBLANK(Table2[[#This Row],[ActualResult]]), "_", IF(Table2[[#This Row],[ActualHomeScore]]=Table2[[#This Row],[PredictedHomeScore]], "Y", "N")))</f>
        <v>_</v>
      </c>
      <c r="R369" s="2"/>
      <c r="S369" s="2" t="str">
        <f t="shared" si="27"/>
        <v>_</v>
      </c>
      <c r="T369" s="2">
        <f>IF(INDEX(StatsRegularSeason20242025!$A$2:$C$33,MATCH(Table2[[#This Row],[AwayTeam]],StatsRegularSeason20242025!$A$2:$A$33,0),2)=INDEX(StatsRegularSeason20242025!$A$2:$C$33,MATCH(Table2[[#This Row],[HomeTeam]],StatsRegularSeason20242025!$A$2:$A$33,0),2),1,0)</f>
        <v>1</v>
      </c>
      <c r="U369" s="2">
        <f>IF(INDEX(StatsRegularSeason20242025!$A$2:$C$33,MATCH(Table2[[#This Row],[AwayTeam]],StatsRegularSeason20242025!$A$2:$A$33,0),3)=INDEX(StatsRegularSeason20242025!$A$2:$C$33,MATCH(Table2[[#This Row],[HomeTeam]],StatsRegularSeason20242025!$A$2:$A$33,0),3),1,0)</f>
        <v>0</v>
      </c>
      <c r="V369" s="2">
        <f>IF(Table2[[#This Row],[InterConf]]=1,IF(Table2[[#This Row],[InterDiv]]=0, 1, 0), 0)</f>
        <v>1</v>
      </c>
      <c r="W369" s="2">
        <f>IF(INDEX(StatsRegularSeason20242025!$A$2:$C$33,MATCH(Table2[[#This Row],[AwayTeam]],StatsRegularSeason20242025!$A$2:$A$33,0),2)&lt;&gt;INDEX(StatsRegularSeason20242025!$A$2:$C$33,MATCH(Table2[[#This Row],[HomeTeam]],StatsRegularSeason20242025!$A$2:$A$33,0),2),1,0)</f>
        <v>0</v>
      </c>
      <c r="X369" s="2"/>
      <c r="Y369" s="2"/>
      <c r="Z369" s="2">
        <f>IF(AND(Table2[[#This Row],[GameIsOver]]=1,Table2[[#This Row],[ActualHomeScore]]*Table2[[#This Row],[ActualAwayScore]]=0), 1,0)</f>
        <v>0</v>
      </c>
      <c r="AA369" s="2">
        <f>IF(Table2[[#This Row],[GameIsOver]]=0,0, IF(Table2[[#This Row],[ActualWinner]]=Table2[[#This Row],[AwayTeam]], 2, IF(OR(Table2[[#This Row],[ActualResult]]="OT", Table2[[#This Row],[ActualResult]]="SO"), 1, 0)))</f>
        <v>0</v>
      </c>
      <c r="AB369" s="2">
        <f>IF(Table2[[#This Row],[GameIsOver]]= 0, 0, IF(Table2[[#This Row],[ActualWinner]]=Table2[[#This Row],[HomeTeam]], 2, IF(OR(Table2[[#This Row],[ActualResult]]="OT", Table2[[#This Row],[ActualResult]]="SO"), 1, 0)))</f>
        <v>0</v>
      </c>
      <c r="AC369" s="33">
        <f>(($AR$11)*IF(Table2[[#This Row],[CorrectWinnerPrediction]]="Y", 1, 0))+(($AR$12)*IF(Table2[[#This Row],[CorrectAwayScorePrediction]]="Y", 1, 0))+(($AR$13)*IF(Table2[[#This Row],[CorrectHomeScorePrediction]]="Y", 1, 0))</f>
        <v>0</v>
      </c>
      <c r="AD3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69" s="4" t="str">
        <f>IF(WEEKDAY(Table2[[#This Row],[GameDate]])=1,"SUN",IF(WEEKDAY(Table2[[#This Row],[GameDate]])=2,"MON",IF(WEEKDAY(Table2[[#This Row],[GameDate]])=3,"TUE",IF(WEEKDAY(Table2[[#This Row],[GameDate]])=4,"WED",IF(WEEKDAY(Table2[[#This Row],[GameDate]])=5,"THU",IF(WEEKDAY(Table2[[#This Row],[GameDate]])=6,"FRI", "SAT"))))))</f>
        <v>FRI</v>
      </c>
      <c r="AF369" s="2">
        <f>Table2[[#This Row],[ActualAwayScore]]-Table2[[#This Row],[PredictedAwayScore]]</f>
        <v>0</v>
      </c>
      <c r="AG369" s="2">
        <f>Table2[[#This Row],[ActualHomeScore]]-Table2[[#This Row],[PredictedHomeScore]]</f>
        <v>0</v>
      </c>
      <c r="AH369" s="2">
        <f t="shared" si="28"/>
        <v>0</v>
      </c>
      <c r="AI369" s="2">
        <f t="shared" si="29"/>
        <v>0</v>
      </c>
    </row>
    <row r="370" spans="1:35" x14ac:dyDescent="0.25">
      <c r="B370" s="4">
        <v>45625</v>
      </c>
      <c r="C370" s="7" t="s">
        <v>480</v>
      </c>
      <c r="D370" s="2" t="s">
        <v>24</v>
      </c>
      <c r="E370" s="2" t="s">
        <v>36</v>
      </c>
      <c r="F370" s="2"/>
      <c r="G370" s="2"/>
      <c r="H370" s="2" t="str">
        <f t="shared" si="25"/>
        <v>_</v>
      </c>
      <c r="I370" s="2"/>
      <c r="J370" s="2"/>
      <c r="K370" s="2"/>
      <c r="L370" s="2" t="str">
        <f t="shared" si="26"/>
        <v>_</v>
      </c>
      <c r="M370" s="2"/>
      <c r="N370" s="2">
        <f>IF(ISBLANK(Table2[[#This Row],[ActualResult]]), 0, 1)</f>
        <v>0</v>
      </c>
      <c r="O370" s="2" t="str">
        <f>IF(ISBLANK(Table2[[#This Row],[ActualResult]]), "_", IF(Table2[[#This Row],[ActualWinner]]=Table2[[#This Row],[PredictedWinner]], "Y", "N"))</f>
        <v>_</v>
      </c>
      <c r="P370" s="2" t="str">
        <f>IF(Table2[[#This Row],[ActualAwayScore]]&gt;Table2[[#This Row],[PredictedAwayScore]], "N", IF(ISBLANK(Table2[[#This Row],[ActualResult]]), "_", IF(Table2[[#This Row],[ActualAwayScore]]=Table2[[#This Row],[PredictedAwayScore]], "Y", "N")))</f>
        <v>_</v>
      </c>
      <c r="Q370" s="2" t="str">
        <f>IF(Table2[[#This Row],[ActualHomeScore]]&gt;Table2[[#This Row],[PredictedHomeScore]],"N", IF(ISBLANK(Table2[[#This Row],[ActualResult]]), "_", IF(Table2[[#This Row],[ActualHomeScore]]=Table2[[#This Row],[PredictedHomeScore]], "Y", "N")))</f>
        <v>_</v>
      </c>
      <c r="R370" s="2"/>
      <c r="S370" s="2" t="str">
        <f t="shared" si="27"/>
        <v>_</v>
      </c>
      <c r="T370" s="2">
        <f>IF(INDEX(StatsRegularSeason20242025!$A$2:$C$33,MATCH(Table2[[#This Row],[AwayTeam]],StatsRegularSeason20242025!$A$2:$A$33,0),2)=INDEX(StatsRegularSeason20242025!$A$2:$C$33,MATCH(Table2[[#This Row],[HomeTeam]],StatsRegularSeason20242025!$A$2:$A$33,0),2),1,0)</f>
        <v>0</v>
      </c>
      <c r="U370" s="2">
        <f>IF(INDEX(StatsRegularSeason20242025!$A$2:$C$33,MATCH(Table2[[#This Row],[AwayTeam]],StatsRegularSeason20242025!$A$2:$A$33,0),3)=INDEX(StatsRegularSeason20242025!$A$2:$C$33,MATCH(Table2[[#This Row],[HomeTeam]],StatsRegularSeason20242025!$A$2:$A$33,0),3),1,0)</f>
        <v>0</v>
      </c>
      <c r="V370" s="2">
        <f>IF(Table2[[#This Row],[InterConf]]=1,IF(Table2[[#This Row],[InterDiv]]=0, 1, 0), 0)</f>
        <v>0</v>
      </c>
      <c r="W370" s="2">
        <f>IF(INDEX(StatsRegularSeason20242025!$A$2:$C$33,MATCH(Table2[[#This Row],[AwayTeam]],StatsRegularSeason20242025!$A$2:$A$33,0),2)&lt;&gt;INDEX(StatsRegularSeason20242025!$A$2:$C$33,MATCH(Table2[[#This Row],[HomeTeam]],StatsRegularSeason20242025!$A$2:$A$33,0),2),1,0)</f>
        <v>1</v>
      </c>
      <c r="X370" s="2"/>
      <c r="Y370" s="2"/>
      <c r="Z370" s="2">
        <f>IF(AND(Table2[[#This Row],[GameIsOver]]=1,Table2[[#This Row],[ActualHomeScore]]*Table2[[#This Row],[ActualAwayScore]]=0), 1,0)</f>
        <v>0</v>
      </c>
      <c r="AA370" s="2">
        <f>IF(Table2[[#This Row],[GameIsOver]]=0,0, IF(Table2[[#This Row],[ActualWinner]]=Table2[[#This Row],[AwayTeam]], 2, IF(OR(Table2[[#This Row],[ActualResult]]="OT", Table2[[#This Row],[ActualResult]]="SO"), 1, 0)))</f>
        <v>0</v>
      </c>
      <c r="AB370" s="2">
        <f>IF(Table2[[#This Row],[GameIsOver]]= 0, 0, IF(Table2[[#This Row],[ActualWinner]]=Table2[[#This Row],[HomeTeam]], 2, IF(OR(Table2[[#This Row],[ActualResult]]="OT", Table2[[#This Row],[ActualResult]]="SO"), 1, 0)))</f>
        <v>0</v>
      </c>
      <c r="AC370" s="33">
        <f>(($AR$11)*IF(Table2[[#This Row],[CorrectWinnerPrediction]]="Y", 1, 0))+(($AR$12)*IF(Table2[[#This Row],[CorrectAwayScorePrediction]]="Y", 1, 0))+(($AR$13)*IF(Table2[[#This Row],[CorrectHomeScorePrediction]]="Y", 1, 0))</f>
        <v>0</v>
      </c>
      <c r="AD3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0" s="4" t="str">
        <f>IF(WEEKDAY(Table2[[#This Row],[GameDate]])=1,"SUN",IF(WEEKDAY(Table2[[#This Row],[GameDate]])=2,"MON",IF(WEEKDAY(Table2[[#This Row],[GameDate]])=3,"TUE",IF(WEEKDAY(Table2[[#This Row],[GameDate]])=4,"WED",IF(WEEKDAY(Table2[[#This Row],[GameDate]])=5,"THU",IF(WEEKDAY(Table2[[#This Row],[GameDate]])=6,"FRI", "SAT"))))))</f>
        <v>FRI</v>
      </c>
      <c r="AF370" s="2">
        <f>Table2[[#This Row],[ActualAwayScore]]-Table2[[#This Row],[PredictedAwayScore]]</f>
        <v>0</v>
      </c>
      <c r="AG370" s="2">
        <f>Table2[[#This Row],[ActualHomeScore]]-Table2[[#This Row],[PredictedHomeScore]]</f>
        <v>0</v>
      </c>
      <c r="AH370" s="2">
        <f t="shared" si="28"/>
        <v>0</v>
      </c>
      <c r="AI370" s="2">
        <f t="shared" si="29"/>
        <v>0</v>
      </c>
    </row>
    <row r="371" spans="1:35" x14ac:dyDescent="0.25">
      <c r="B371" s="4">
        <v>45625</v>
      </c>
      <c r="C371" s="7" t="s">
        <v>481</v>
      </c>
      <c r="D371" s="2" t="s">
        <v>43</v>
      </c>
      <c r="E371" s="2" t="s">
        <v>35</v>
      </c>
      <c r="F371" s="2"/>
      <c r="G371" s="2"/>
      <c r="H371" s="2" t="str">
        <f t="shared" si="25"/>
        <v>_</v>
      </c>
      <c r="I371" s="2"/>
      <c r="J371" s="2"/>
      <c r="K371" s="2"/>
      <c r="L371" s="2" t="str">
        <f t="shared" si="26"/>
        <v>_</v>
      </c>
      <c r="M371" s="2"/>
      <c r="N371" s="2">
        <f>IF(ISBLANK(Table2[[#This Row],[ActualResult]]), 0, 1)</f>
        <v>0</v>
      </c>
      <c r="O371" s="2" t="str">
        <f>IF(ISBLANK(Table2[[#This Row],[ActualResult]]), "_", IF(Table2[[#This Row],[ActualWinner]]=Table2[[#This Row],[PredictedWinner]], "Y", "N"))</f>
        <v>_</v>
      </c>
      <c r="P371" s="2" t="str">
        <f>IF(Table2[[#This Row],[ActualAwayScore]]&gt;Table2[[#This Row],[PredictedAwayScore]], "N", IF(ISBLANK(Table2[[#This Row],[ActualResult]]), "_", IF(Table2[[#This Row],[ActualAwayScore]]=Table2[[#This Row],[PredictedAwayScore]], "Y", "N")))</f>
        <v>_</v>
      </c>
      <c r="Q371" s="2" t="str">
        <f>IF(Table2[[#This Row],[ActualHomeScore]]&gt;Table2[[#This Row],[PredictedHomeScore]],"N", IF(ISBLANK(Table2[[#This Row],[ActualResult]]), "_", IF(Table2[[#This Row],[ActualHomeScore]]=Table2[[#This Row],[PredictedHomeScore]], "Y", "N")))</f>
        <v>_</v>
      </c>
      <c r="R371" s="2"/>
      <c r="S371" s="2" t="str">
        <f t="shared" si="27"/>
        <v>_</v>
      </c>
      <c r="T371" s="2">
        <f>IF(INDEX(StatsRegularSeason20242025!$A$2:$C$33,MATCH(Table2[[#This Row],[AwayTeam]],StatsRegularSeason20242025!$A$2:$A$33,0),2)=INDEX(StatsRegularSeason20242025!$A$2:$C$33,MATCH(Table2[[#This Row],[HomeTeam]],StatsRegularSeason20242025!$A$2:$A$33,0),2),1,0)</f>
        <v>0</v>
      </c>
      <c r="U371" s="2">
        <f>IF(INDEX(StatsRegularSeason20242025!$A$2:$C$33,MATCH(Table2[[#This Row],[AwayTeam]],StatsRegularSeason20242025!$A$2:$A$33,0),3)=INDEX(StatsRegularSeason20242025!$A$2:$C$33,MATCH(Table2[[#This Row],[HomeTeam]],StatsRegularSeason20242025!$A$2:$A$33,0),3),1,0)</f>
        <v>0</v>
      </c>
      <c r="V371" s="2">
        <f>IF(Table2[[#This Row],[InterConf]]=1,IF(Table2[[#This Row],[InterDiv]]=0, 1, 0), 0)</f>
        <v>0</v>
      </c>
      <c r="W371" s="2">
        <f>IF(INDEX(StatsRegularSeason20242025!$A$2:$C$33,MATCH(Table2[[#This Row],[AwayTeam]],StatsRegularSeason20242025!$A$2:$A$33,0),2)&lt;&gt;INDEX(StatsRegularSeason20242025!$A$2:$C$33,MATCH(Table2[[#This Row],[HomeTeam]],StatsRegularSeason20242025!$A$2:$A$33,0),2),1,0)</f>
        <v>1</v>
      </c>
      <c r="X371" s="2"/>
      <c r="Y371" s="2"/>
      <c r="Z371" s="2">
        <f>IF(AND(Table2[[#This Row],[GameIsOver]]=1,Table2[[#This Row],[ActualHomeScore]]*Table2[[#This Row],[ActualAwayScore]]=0), 1,0)</f>
        <v>0</v>
      </c>
      <c r="AA371" s="2">
        <f>IF(Table2[[#This Row],[GameIsOver]]=0,0, IF(Table2[[#This Row],[ActualWinner]]=Table2[[#This Row],[AwayTeam]], 2, IF(OR(Table2[[#This Row],[ActualResult]]="OT", Table2[[#This Row],[ActualResult]]="SO"), 1, 0)))</f>
        <v>0</v>
      </c>
      <c r="AB371" s="2">
        <f>IF(Table2[[#This Row],[GameIsOver]]= 0, 0, IF(Table2[[#This Row],[ActualWinner]]=Table2[[#This Row],[HomeTeam]], 2, IF(OR(Table2[[#This Row],[ActualResult]]="OT", Table2[[#This Row],[ActualResult]]="SO"), 1, 0)))</f>
        <v>0</v>
      </c>
      <c r="AC371" s="33">
        <f>(($AR$11)*IF(Table2[[#This Row],[CorrectWinnerPrediction]]="Y", 1, 0))+(($AR$12)*IF(Table2[[#This Row],[CorrectAwayScorePrediction]]="Y", 1, 0))+(($AR$13)*IF(Table2[[#This Row],[CorrectHomeScorePrediction]]="Y", 1, 0))</f>
        <v>0</v>
      </c>
      <c r="AD3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1" s="4" t="str">
        <f>IF(WEEKDAY(Table2[[#This Row],[GameDate]])=1,"SUN",IF(WEEKDAY(Table2[[#This Row],[GameDate]])=2,"MON",IF(WEEKDAY(Table2[[#This Row],[GameDate]])=3,"TUE",IF(WEEKDAY(Table2[[#This Row],[GameDate]])=4,"WED",IF(WEEKDAY(Table2[[#This Row],[GameDate]])=5,"THU",IF(WEEKDAY(Table2[[#This Row],[GameDate]])=6,"FRI", "SAT"))))))</f>
        <v>FRI</v>
      </c>
      <c r="AF371" s="2">
        <f>Table2[[#This Row],[ActualAwayScore]]-Table2[[#This Row],[PredictedAwayScore]]</f>
        <v>0</v>
      </c>
      <c r="AG371" s="2">
        <f>Table2[[#This Row],[ActualHomeScore]]-Table2[[#This Row],[PredictedHomeScore]]</f>
        <v>0</v>
      </c>
      <c r="AH371" s="2">
        <f t="shared" si="28"/>
        <v>0</v>
      </c>
      <c r="AI371" s="2">
        <f t="shared" si="29"/>
        <v>0</v>
      </c>
    </row>
    <row r="372" spans="1:35" x14ac:dyDescent="0.25">
      <c r="B372" s="4">
        <v>45625</v>
      </c>
      <c r="C372" s="7" t="s">
        <v>482</v>
      </c>
      <c r="D372" s="2" t="s">
        <v>28</v>
      </c>
      <c r="E372" s="2" t="s">
        <v>47</v>
      </c>
      <c r="F372" s="2"/>
      <c r="G372" s="2"/>
      <c r="H372" s="2" t="str">
        <f t="shared" si="25"/>
        <v>_</v>
      </c>
      <c r="I372" s="2"/>
      <c r="J372" s="2"/>
      <c r="K372" s="2"/>
      <c r="L372" s="2" t="str">
        <f t="shared" si="26"/>
        <v>_</v>
      </c>
      <c r="M372" s="2"/>
      <c r="N372" s="2">
        <f>IF(ISBLANK(Table2[[#This Row],[ActualResult]]), 0, 1)</f>
        <v>0</v>
      </c>
      <c r="O372" s="2" t="str">
        <f>IF(ISBLANK(Table2[[#This Row],[ActualResult]]), "_", IF(Table2[[#This Row],[ActualWinner]]=Table2[[#This Row],[PredictedWinner]], "Y", "N"))</f>
        <v>_</v>
      </c>
      <c r="P372" s="2" t="str">
        <f>IF(Table2[[#This Row],[ActualAwayScore]]&gt;Table2[[#This Row],[PredictedAwayScore]], "N", IF(ISBLANK(Table2[[#This Row],[ActualResult]]), "_", IF(Table2[[#This Row],[ActualAwayScore]]=Table2[[#This Row],[PredictedAwayScore]], "Y", "N")))</f>
        <v>_</v>
      </c>
      <c r="Q372" s="2" t="str">
        <f>IF(Table2[[#This Row],[ActualHomeScore]]&gt;Table2[[#This Row],[PredictedHomeScore]],"N", IF(ISBLANK(Table2[[#This Row],[ActualResult]]), "_", IF(Table2[[#This Row],[ActualHomeScore]]=Table2[[#This Row],[PredictedHomeScore]], "Y", "N")))</f>
        <v>_</v>
      </c>
      <c r="R372" s="2"/>
      <c r="S372" s="2" t="str">
        <f t="shared" si="27"/>
        <v>_</v>
      </c>
      <c r="T372" s="2">
        <f>IF(INDEX(StatsRegularSeason20242025!$A$2:$C$33,MATCH(Table2[[#This Row],[AwayTeam]],StatsRegularSeason20242025!$A$2:$A$33,0),2)=INDEX(StatsRegularSeason20242025!$A$2:$C$33,MATCH(Table2[[#This Row],[HomeTeam]],StatsRegularSeason20242025!$A$2:$A$33,0),2),1,0)</f>
        <v>1</v>
      </c>
      <c r="U372" s="2">
        <f>IF(INDEX(StatsRegularSeason20242025!$A$2:$C$33,MATCH(Table2[[#This Row],[AwayTeam]],StatsRegularSeason20242025!$A$2:$A$33,0),3)=INDEX(StatsRegularSeason20242025!$A$2:$C$33,MATCH(Table2[[#This Row],[HomeTeam]],StatsRegularSeason20242025!$A$2:$A$33,0),3),1,0)</f>
        <v>1</v>
      </c>
      <c r="V372" s="2">
        <f>IF(Table2[[#This Row],[InterConf]]=1,IF(Table2[[#This Row],[InterDiv]]=0, 1, 0), 0)</f>
        <v>0</v>
      </c>
      <c r="W372" s="2">
        <f>IF(INDEX(StatsRegularSeason20242025!$A$2:$C$33,MATCH(Table2[[#This Row],[AwayTeam]],StatsRegularSeason20242025!$A$2:$A$33,0),2)&lt;&gt;INDEX(StatsRegularSeason20242025!$A$2:$C$33,MATCH(Table2[[#This Row],[HomeTeam]],StatsRegularSeason20242025!$A$2:$A$33,0),2),1,0)</f>
        <v>0</v>
      </c>
      <c r="X372" s="2"/>
      <c r="Y372" s="2"/>
      <c r="Z372" s="2">
        <f>IF(AND(Table2[[#This Row],[GameIsOver]]=1,Table2[[#This Row],[ActualHomeScore]]*Table2[[#This Row],[ActualAwayScore]]=0), 1,0)</f>
        <v>0</v>
      </c>
      <c r="AA372" s="2">
        <f>IF(Table2[[#This Row],[GameIsOver]]=0,0, IF(Table2[[#This Row],[ActualWinner]]=Table2[[#This Row],[AwayTeam]], 2, IF(OR(Table2[[#This Row],[ActualResult]]="OT", Table2[[#This Row],[ActualResult]]="SO"), 1, 0)))</f>
        <v>0</v>
      </c>
      <c r="AB372" s="2">
        <f>IF(Table2[[#This Row],[GameIsOver]]= 0, 0, IF(Table2[[#This Row],[ActualWinner]]=Table2[[#This Row],[HomeTeam]], 2, IF(OR(Table2[[#This Row],[ActualResult]]="OT", Table2[[#This Row],[ActualResult]]="SO"), 1, 0)))</f>
        <v>0</v>
      </c>
      <c r="AC372" s="33">
        <f>(($AR$11)*IF(Table2[[#This Row],[CorrectWinnerPrediction]]="Y", 1, 0))+(($AR$12)*IF(Table2[[#This Row],[CorrectAwayScorePrediction]]="Y", 1, 0))+(($AR$13)*IF(Table2[[#This Row],[CorrectHomeScorePrediction]]="Y", 1, 0))</f>
        <v>0</v>
      </c>
      <c r="AD3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2" s="4" t="str">
        <f>IF(WEEKDAY(Table2[[#This Row],[GameDate]])=1,"SUN",IF(WEEKDAY(Table2[[#This Row],[GameDate]])=2,"MON",IF(WEEKDAY(Table2[[#This Row],[GameDate]])=3,"TUE",IF(WEEKDAY(Table2[[#This Row],[GameDate]])=4,"WED",IF(WEEKDAY(Table2[[#This Row],[GameDate]])=5,"THU",IF(WEEKDAY(Table2[[#This Row],[GameDate]])=6,"FRI", "SAT"))))))</f>
        <v>FRI</v>
      </c>
      <c r="AF372" s="2">
        <f>Table2[[#This Row],[ActualAwayScore]]-Table2[[#This Row],[PredictedAwayScore]]</f>
        <v>0</v>
      </c>
      <c r="AG372" s="2">
        <f>Table2[[#This Row],[ActualHomeScore]]-Table2[[#This Row],[PredictedHomeScore]]</f>
        <v>0</v>
      </c>
      <c r="AH372" s="2">
        <f t="shared" si="28"/>
        <v>0</v>
      </c>
      <c r="AI372" s="2">
        <f t="shared" si="29"/>
        <v>0</v>
      </c>
    </row>
    <row r="373" spans="1:35" x14ac:dyDescent="0.25">
      <c r="B373" s="4">
        <v>45625</v>
      </c>
      <c r="C373" s="7" t="s">
        <v>483</v>
      </c>
      <c r="D373" s="2" t="s">
        <v>12</v>
      </c>
      <c r="E373" s="2" t="s">
        <v>38</v>
      </c>
      <c r="F373" s="2"/>
      <c r="G373" s="2"/>
      <c r="H373" s="2" t="str">
        <f t="shared" si="25"/>
        <v>_</v>
      </c>
      <c r="I373" s="2"/>
      <c r="J373" s="2"/>
      <c r="K373" s="2"/>
      <c r="L373" s="2" t="str">
        <f t="shared" si="26"/>
        <v>_</v>
      </c>
      <c r="M373" s="2"/>
      <c r="N373" s="2">
        <f>IF(ISBLANK(Table2[[#This Row],[ActualResult]]), 0, 1)</f>
        <v>0</v>
      </c>
      <c r="O373" s="2" t="str">
        <f>IF(ISBLANK(Table2[[#This Row],[ActualResult]]), "_", IF(Table2[[#This Row],[ActualWinner]]=Table2[[#This Row],[PredictedWinner]], "Y", "N"))</f>
        <v>_</v>
      </c>
      <c r="P373" s="2" t="str">
        <f>IF(Table2[[#This Row],[ActualAwayScore]]&gt;Table2[[#This Row],[PredictedAwayScore]], "N", IF(ISBLANK(Table2[[#This Row],[ActualResult]]), "_", IF(Table2[[#This Row],[ActualAwayScore]]=Table2[[#This Row],[PredictedAwayScore]], "Y", "N")))</f>
        <v>_</v>
      </c>
      <c r="Q373" s="2" t="str">
        <f>IF(Table2[[#This Row],[ActualHomeScore]]&gt;Table2[[#This Row],[PredictedHomeScore]],"N", IF(ISBLANK(Table2[[#This Row],[ActualResult]]), "_", IF(Table2[[#This Row],[ActualHomeScore]]=Table2[[#This Row],[PredictedHomeScore]], "Y", "N")))</f>
        <v>_</v>
      </c>
      <c r="R373" s="2"/>
      <c r="S373" s="2" t="str">
        <f t="shared" si="27"/>
        <v>_</v>
      </c>
      <c r="T373" s="2">
        <f>IF(INDEX(StatsRegularSeason20242025!$A$2:$C$33,MATCH(Table2[[#This Row],[AwayTeam]],StatsRegularSeason20242025!$A$2:$A$33,0),2)=INDEX(StatsRegularSeason20242025!$A$2:$C$33,MATCH(Table2[[#This Row],[HomeTeam]],StatsRegularSeason20242025!$A$2:$A$33,0),2),1,0)</f>
        <v>1</v>
      </c>
      <c r="U373" s="2">
        <f>IF(INDEX(StatsRegularSeason20242025!$A$2:$C$33,MATCH(Table2[[#This Row],[AwayTeam]],StatsRegularSeason20242025!$A$2:$A$33,0),3)=INDEX(StatsRegularSeason20242025!$A$2:$C$33,MATCH(Table2[[#This Row],[HomeTeam]],StatsRegularSeason20242025!$A$2:$A$33,0),3),1,0)</f>
        <v>1</v>
      </c>
      <c r="V373" s="2">
        <f>IF(Table2[[#This Row],[InterConf]]=1,IF(Table2[[#This Row],[InterDiv]]=0, 1, 0), 0)</f>
        <v>0</v>
      </c>
      <c r="W373" s="2">
        <f>IF(INDEX(StatsRegularSeason20242025!$A$2:$C$33,MATCH(Table2[[#This Row],[AwayTeam]],StatsRegularSeason20242025!$A$2:$A$33,0),2)&lt;&gt;INDEX(StatsRegularSeason20242025!$A$2:$C$33,MATCH(Table2[[#This Row],[HomeTeam]],StatsRegularSeason20242025!$A$2:$A$33,0),2),1,0)</f>
        <v>0</v>
      </c>
      <c r="X373" s="2"/>
      <c r="Y373" s="2"/>
      <c r="Z373" s="2">
        <f>IF(AND(Table2[[#This Row],[GameIsOver]]=1,Table2[[#This Row],[ActualHomeScore]]*Table2[[#This Row],[ActualAwayScore]]=0), 1,0)</f>
        <v>0</v>
      </c>
      <c r="AA373" s="2">
        <f>IF(Table2[[#This Row],[GameIsOver]]=0,0, IF(Table2[[#This Row],[ActualWinner]]=Table2[[#This Row],[AwayTeam]], 2, IF(OR(Table2[[#This Row],[ActualResult]]="OT", Table2[[#This Row],[ActualResult]]="SO"), 1, 0)))</f>
        <v>0</v>
      </c>
      <c r="AB373" s="2">
        <f>IF(Table2[[#This Row],[GameIsOver]]= 0, 0, IF(Table2[[#This Row],[ActualWinner]]=Table2[[#This Row],[HomeTeam]], 2, IF(OR(Table2[[#This Row],[ActualResult]]="OT", Table2[[#This Row],[ActualResult]]="SO"), 1, 0)))</f>
        <v>0</v>
      </c>
      <c r="AC373" s="33">
        <f>(($AR$11)*IF(Table2[[#This Row],[CorrectWinnerPrediction]]="Y", 1, 0))+(($AR$12)*IF(Table2[[#This Row],[CorrectAwayScorePrediction]]="Y", 1, 0))+(($AR$13)*IF(Table2[[#This Row],[CorrectHomeScorePrediction]]="Y", 1, 0))</f>
        <v>0</v>
      </c>
      <c r="AD3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3" s="4" t="str">
        <f>IF(WEEKDAY(Table2[[#This Row],[GameDate]])=1,"SUN",IF(WEEKDAY(Table2[[#This Row],[GameDate]])=2,"MON",IF(WEEKDAY(Table2[[#This Row],[GameDate]])=3,"TUE",IF(WEEKDAY(Table2[[#This Row],[GameDate]])=4,"WED",IF(WEEKDAY(Table2[[#This Row],[GameDate]])=5,"THU",IF(WEEKDAY(Table2[[#This Row],[GameDate]])=6,"FRI", "SAT"))))))</f>
        <v>FRI</v>
      </c>
      <c r="AF373" s="2">
        <f>Table2[[#This Row],[ActualAwayScore]]-Table2[[#This Row],[PredictedAwayScore]]</f>
        <v>0</v>
      </c>
      <c r="AG373" s="2">
        <f>Table2[[#This Row],[ActualHomeScore]]-Table2[[#This Row],[PredictedHomeScore]]</f>
        <v>0</v>
      </c>
      <c r="AH373" s="2">
        <f t="shared" si="28"/>
        <v>0</v>
      </c>
      <c r="AI373" s="2">
        <f t="shared" si="29"/>
        <v>0</v>
      </c>
    </row>
    <row r="374" spans="1:35" x14ac:dyDescent="0.25">
      <c r="B374" s="4">
        <v>45625</v>
      </c>
      <c r="C374" s="7" t="s">
        <v>484</v>
      </c>
      <c r="D374" s="2" t="s">
        <v>21</v>
      </c>
      <c r="E374" s="2" t="s">
        <v>16</v>
      </c>
      <c r="F374" s="2"/>
      <c r="G374" s="2"/>
      <c r="H374" s="2" t="str">
        <f t="shared" si="25"/>
        <v>_</v>
      </c>
      <c r="I374" s="2"/>
      <c r="J374" s="2"/>
      <c r="K374" s="2"/>
      <c r="L374" s="2" t="str">
        <f t="shared" si="26"/>
        <v>_</v>
      </c>
      <c r="M374" s="2"/>
      <c r="N374" s="2">
        <f>IF(ISBLANK(Table2[[#This Row],[ActualResult]]), 0, 1)</f>
        <v>0</v>
      </c>
      <c r="O374" s="2" t="str">
        <f>IF(ISBLANK(Table2[[#This Row],[ActualResult]]), "_", IF(Table2[[#This Row],[ActualWinner]]=Table2[[#This Row],[PredictedWinner]], "Y", "N"))</f>
        <v>_</v>
      </c>
      <c r="P374" s="2" t="str">
        <f>IF(Table2[[#This Row],[ActualAwayScore]]&gt;Table2[[#This Row],[PredictedAwayScore]], "N", IF(ISBLANK(Table2[[#This Row],[ActualResult]]), "_", IF(Table2[[#This Row],[ActualAwayScore]]=Table2[[#This Row],[PredictedAwayScore]], "Y", "N")))</f>
        <v>_</v>
      </c>
      <c r="Q374" s="2" t="str">
        <f>IF(Table2[[#This Row],[ActualHomeScore]]&gt;Table2[[#This Row],[PredictedHomeScore]],"N", IF(ISBLANK(Table2[[#This Row],[ActualResult]]), "_", IF(Table2[[#This Row],[ActualHomeScore]]=Table2[[#This Row],[PredictedHomeScore]], "Y", "N")))</f>
        <v>_</v>
      </c>
      <c r="R374" s="2"/>
      <c r="S374" s="2" t="str">
        <f t="shared" si="27"/>
        <v>_</v>
      </c>
      <c r="T374" s="2">
        <f>IF(INDEX(StatsRegularSeason20242025!$A$2:$C$33,MATCH(Table2[[#This Row],[AwayTeam]],StatsRegularSeason20242025!$A$2:$A$33,0),2)=INDEX(StatsRegularSeason20242025!$A$2:$C$33,MATCH(Table2[[#This Row],[HomeTeam]],StatsRegularSeason20242025!$A$2:$A$33,0),2),1,0)</f>
        <v>1</v>
      </c>
      <c r="U374" s="2">
        <f>IF(INDEX(StatsRegularSeason20242025!$A$2:$C$33,MATCH(Table2[[#This Row],[AwayTeam]],StatsRegularSeason20242025!$A$2:$A$33,0),3)=INDEX(StatsRegularSeason20242025!$A$2:$C$33,MATCH(Table2[[#This Row],[HomeTeam]],StatsRegularSeason20242025!$A$2:$A$33,0),3),1,0)</f>
        <v>0</v>
      </c>
      <c r="V374" s="2">
        <f>IF(Table2[[#This Row],[InterConf]]=1,IF(Table2[[#This Row],[InterDiv]]=0, 1, 0), 0)</f>
        <v>1</v>
      </c>
      <c r="W374" s="2">
        <f>IF(INDEX(StatsRegularSeason20242025!$A$2:$C$33,MATCH(Table2[[#This Row],[AwayTeam]],StatsRegularSeason20242025!$A$2:$A$33,0),2)&lt;&gt;INDEX(StatsRegularSeason20242025!$A$2:$C$33,MATCH(Table2[[#This Row],[HomeTeam]],StatsRegularSeason20242025!$A$2:$A$33,0),2),1,0)</f>
        <v>0</v>
      </c>
      <c r="X374" s="2"/>
      <c r="Y374" s="2"/>
      <c r="Z374" s="2">
        <f>IF(AND(Table2[[#This Row],[GameIsOver]]=1,Table2[[#This Row],[ActualHomeScore]]*Table2[[#This Row],[ActualAwayScore]]=0), 1,0)</f>
        <v>0</v>
      </c>
      <c r="AA374" s="2">
        <f>IF(Table2[[#This Row],[GameIsOver]]=0,0, IF(Table2[[#This Row],[ActualWinner]]=Table2[[#This Row],[AwayTeam]], 2, IF(OR(Table2[[#This Row],[ActualResult]]="OT", Table2[[#This Row],[ActualResult]]="SO"), 1, 0)))</f>
        <v>0</v>
      </c>
      <c r="AB374" s="2">
        <f>IF(Table2[[#This Row],[GameIsOver]]= 0, 0, IF(Table2[[#This Row],[ActualWinner]]=Table2[[#This Row],[HomeTeam]], 2, IF(OR(Table2[[#This Row],[ActualResult]]="OT", Table2[[#This Row],[ActualResult]]="SO"), 1, 0)))</f>
        <v>0</v>
      </c>
      <c r="AC374" s="33">
        <f>(($AR$11)*IF(Table2[[#This Row],[CorrectWinnerPrediction]]="Y", 1, 0))+(($AR$12)*IF(Table2[[#This Row],[CorrectAwayScorePrediction]]="Y", 1, 0))+(($AR$13)*IF(Table2[[#This Row],[CorrectHomeScorePrediction]]="Y", 1, 0))</f>
        <v>0</v>
      </c>
      <c r="AD3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4" s="4" t="str">
        <f>IF(WEEKDAY(Table2[[#This Row],[GameDate]])=1,"SUN",IF(WEEKDAY(Table2[[#This Row],[GameDate]])=2,"MON",IF(WEEKDAY(Table2[[#This Row],[GameDate]])=3,"TUE",IF(WEEKDAY(Table2[[#This Row],[GameDate]])=4,"WED",IF(WEEKDAY(Table2[[#This Row],[GameDate]])=5,"THU",IF(WEEKDAY(Table2[[#This Row],[GameDate]])=6,"FRI", "SAT"))))))</f>
        <v>FRI</v>
      </c>
      <c r="AF374" s="2">
        <f>Table2[[#This Row],[ActualAwayScore]]-Table2[[#This Row],[PredictedAwayScore]]</f>
        <v>0</v>
      </c>
      <c r="AG374" s="2">
        <f>Table2[[#This Row],[ActualHomeScore]]-Table2[[#This Row],[PredictedHomeScore]]</f>
        <v>0</v>
      </c>
      <c r="AH374" s="2">
        <f t="shared" si="28"/>
        <v>0</v>
      </c>
      <c r="AI374" s="2">
        <f t="shared" si="29"/>
        <v>0</v>
      </c>
    </row>
    <row r="375" spans="1:35" x14ac:dyDescent="0.25">
      <c r="B375" s="4">
        <v>45625</v>
      </c>
      <c r="C375" s="7" t="s">
        <v>486</v>
      </c>
      <c r="D375" s="2" t="s">
        <v>26</v>
      </c>
      <c r="E375" s="2" t="s">
        <v>34</v>
      </c>
      <c r="F375" s="2"/>
      <c r="G375" s="2"/>
      <c r="H375" s="2" t="str">
        <f t="shared" si="25"/>
        <v>_</v>
      </c>
      <c r="I375" s="2"/>
      <c r="J375" s="2"/>
      <c r="K375" s="2"/>
      <c r="L375" s="2" t="str">
        <f t="shared" si="26"/>
        <v>_</v>
      </c>
      <c r="M375" s="2"/>
      <c r="N375" s="2">
        <f>IF(ISBLANK(Table2[[#This Row],[ActualResult]]), 0, 1)</f>
        <v>0</v>
      </c>
      <c r="O375" s="2" t="str">
        <f>IF(ISBLANK(Table2[[#This Row],[ActualResult]]), "_", IF(Table2[[#This Row],[ActualWinner]]=Table2[[#This Row],[PredictedWinner]], "Y", "N"))</f>
        <v>_</v>
      </c>
      <c r="P375" s="2" t="str">
        <f>IF(Table2[[#This Row],[ActualAwayScore]]&gt;Table2[[#This Row],[PredictedAwayScore]], "N", IF(ISBLANK(Table2[[#This Row],[ActualResult]]), "_", IF(Table2[[#This Row],[ActualAwayScore]]=Table2[[#This Row],[PredictedAwayScore]], "Y", "N")))</f>
        <v>_</v>
      </c>
      <c r="Q375" s="2" t="str">
        <f>IF(Table2[[#This Row],[ActualHomeScore]]&gt;Table2[[#This Row],[PredictedHomeScore]],"N", IF(ISBLANK(Table2[[#This Row],[ActualResult]]), "_", IF(Table2[[#This Row],[ActualHomeScore]]=Table2[[#This Row],[PredictedHomeScore]], "Y", "N")))</f>
        <v>_</v>
      </c>
      <c r="R375" s="2"/>
      <c r="S375" s="2" t="str">
        <f t="shared" si="27"/>
        <v>_</v>
      </c>
      <c r="T375" s="2">
        <f>IF(INDEX(StatsRegularSeason20242025!$A$2:$C$33,MATCH(Table2[[#This Row],[AwayTeam]],StatsRegularSeason20242025!$A$2:$A$33,0),2)=INDEX(StatsRegularSeason20242025!$A$2:$C$33,MATCH(Table2[[#This Row],[HomeTeam]],StatsRegularSeason20242025!$A$2:$A$33,0),2),1,0)</f>
        <v>1</v>
      </c>
      <c r="U375" s="2">
        <f>IF(INDEX(StatsRegularSeason20242025!$A$2:$C$33,MATCH(Table2[[#This Row],[AwayTeam]],StatsRegularSeason20242025!$A$2:$A$33,0),3)=INDEX(StatsRegularSeason20242025!$A$2:$C$33,MATCH(Table2[[#This Row],[HomeTeam]],StatsRegularSeason20242025!$A$2:$A$33,0),3),1,0)</f>
        <v>1</v>
      </c>
      <c r="V375" s="2">
        <f>IF(Table2[[#This Row],[InterConf]]=1,IF(Table2[[#This Row],[InterDiv]]=0, 1, 0), 0)</f>
        <v>0</v>
      </c>
      <c r="W375" s="2">
        <f>IF(INDEX(StatsRegularSeason20242025!$A$2:$C$33,MATCH(Table2[[#This Row],[AwayTeam]],StatsRegularSeason20242025!$A$2:$A$33,0),2)&lt;&gt;INDEX(StatsRegularSeason20242025!$A$2:$C$33,MATCH(Table2[[#This Row],[HomeTeam]],StatsRegularSeason20242025!$A$2:$A$33,0),2),1,0)</f>
        <v>0</v>
      </c>
      <c r="X375" s="2"/>
      <c r="Y375" s="2"/>
      <c r="Z375" s="2">
        <f>IF(AND(Table2[[#This Row],[GameIsOver]]=1,Table2[[#This Row],[ActualHomeScore]]*Table2[[#This Row],[ActualAwayScore]]=0), 1,0)</f>
        <v>0</v>
      </c>
      <c r="AA375" s="2">
        <f>IF(Table2[[#This Row],[GameIsOver]]=0,0, IF(Table2[[#This Row],[ActualWinner]]=Table2[[#This Row],[AwayTeam]], 2, IF(OR(Table2[[#This Row],[ActualResult]]="OT", Table2[[#This Row],[ActualResult]]="SO"), 1, 0)))</f>
        <v>0</v>
      </c>
      <c r="AB375" s="2">
        <f>IF(Table2[[#This Row],[GameIsOver]]= 0, 0, IF(Table2[[#This Row],[ActualWinner]]=Table2[[#This Row],[HomeTeam]], 2, IF(OR(Table2[[#This Row],[ActualResult]]="OT", Table2[[#This Row],[ActualResult]]="SO"), 1, 0)))</f>
        <v>0</v>
      </c>
      <c r="AC375" s="33">
        <f>(($AR$11)*IF(Table2[[#This Row],[CorrectWinnerPrediction]]="Y", 1, 0))+(($AR$12)*IF(Table2[[#This Row],[CorrectAwayScorePrediction]]="Y", 1, 0))+(($AR$13)*IF(Table2[[#This Row],[CorrectHomeScorePrediction]]="Y", 1, 0))</f>
        <v>0</v>
      </c>
      <c r="AD3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5" s="4" t="str">
        <f>IF(WEEKDAY(Table2[[#This Row],[GameDate]])=1,"SUN",IF(WEEKDAY(Table2[[#This Row],[GameDate]])=2,"MON",IF(WEEKDAY(Table2[[#This Row],[GameDate]])=3,"TUE",IF(WEEKDAY(Table2[[#This Row],[GameDate]])=4,"WED",IF(WEEKDAY(Table2[[#This Row],[GameDate]])=5,"THU",IF(WEEKDAY(Table2[[#This Row],[GameDate]])=6,"FRI", "SAT"))))))</f>
        <v>FRI</v>
      </c>
      <c r="AF375" s="2">
        <f>Table2[[#This Row],[ActualAwayScore]]-Table2[[#This Row],[PredictedAwayScore]]</f>
        <v>0</v>
      </c>
      <c r="AG375" s="2">
        <f>Table2[[#This Row],[ActualHomeScore]]-Table2[[#This Row],[PredictedHomeScore]]</f>
        <v>0</v>
      </c>
      <c r="AH375" s="2">
        <f t="shared" si="28"/>
        <v>0</v>
      </c>
      <c r="AI375" s="2">
        <f t="shared" si="29"/>
        <v>0</v>
      </c>
    </row>
    <row r="376" spans="1:35" x14ac:dyDescent="0.25">
      <c r="B376" s="4">
        <v>45625</v>
      </c>
      <c r="C376" s="7" t="s">
        <v>485</v>
      </c>
      <c r="D376" s="2" t="s">
        <v>22</v>
      </c>
      <c r="E376" s="2" t="s">
        <v>27</v>
      </c>
      <c r="F376" s="2"/>
      <c r="G376" s="2"/>
      <c r="H376" s="2" t="str">
        <f t="shared" si="25"/>
        <v>_</v>
      </c>
      <c r="I376" s="2"/>
      <c r="J376" s="2"/>
      <c r="K376" s="2"/>
      <c r="L376" s="2" t="str">
        <f t="shared" si="26"/>
        <v>_</v>
      </c>
      <c r="M376" s="2"/>
      <c r="N376" s="2">
        <f>IF(ISBLANK(Table2[[#This Row],[ActualResult]]), 0, 1)</f>
        <v>0</v>
      </c>
      <c r="O376" s="2" t="str">
        <f>IF(ISBLANK(Table2[[#This Row],[ActualResult]]), "_", IF(Table2[[#This Row],[ActualWinner]]=Table2[[#This Row],[PredictedWinner]], "Y", "N"))</f>
        <v>_</v>
      </c>
      <c r="P376" s="2" t="str">
        <f>IF(Table2[[#This Row],[ActualAwayScore]]&gt;Table2[[#This Row],[PredictedAwayScore]], "N", IF(ISBLANK(Table2[[#This Row],[ActualResult]]), "_", IF(Table2[[#This Row],[ActualAwayScore]]=Table2[[#This Row],[PredictedAwayScore]], "Y", "N")))</f>
        <v>_</v>
      </c>
      <c r="Q376" s="2" t="str">
        <f>IF(Table2[[#This Row],[ActualHomeScore]]&gt;Table2[[#This Row],[PredictedHomeScore]],"N", IF(ISBLANK(Table2[[#This Row],[ActualResult]]), "_", IF(Table2[[#This Row],[ActualHomeScore]]=Table2[[#This Row],[PredictedHomeScore]], "Y", "N")))</f>
        <v>_</v>
      </c>
      <c r="R376" s="2"/>
      <c r="S376" s="2" t="str">
        <f t="shared" si="27"/>
        <v>_</v>
      </c>
      <c r="T376" s="2">
        <f>IF(INDEX(StatsRegularSeason20242025!$A$2:$C$33,MATCH(Table2[[#This Row],[AwayTeam]],StatsRegularSeason20242025!$A$2:$A$33,0),2)=INDEX(StatsRegularSeason20242025!$A$2:$C$33,MATCH(Table2[[#This Row],[HomeTeam]],StatsRegularSeason20242025!$A$2:$A$33,0),2),1,0)</f>
        <v>1</v>
      </c>
      <c r="U376" s="2">
        <f>IF(INDEX(StatsRegularSeason20242025!$A$2:$C$33,MATCH(Table2[[#This Row],[AwayTeam]],StatsRegularSeason20242025!$A$2:$A$33,0),3)=INDEX(StatsRegularSeason20242025!$A$2:$C$33,MATCH(Table2[[#This Row],[HomeTeam]],StatsRegularSeason20242025!$A$2:$A$33,0),3),1,0)</f>
        <v>0</v>
      </c>
      <c r="V376" s="2">
        <f>IF(Table2[[#This Row],[InterConf]]=1,IF(Table2[[#This Row],[InterDiv]]=0, 1, 0), 0)</f>
        <v>1</v>
      </c>
      <c r="W376" s="2">
        <f>IF(INDEX(StatsRegularSeason20242025!$A$2:$C$33,MATCH(Table2[[#This Row],[AwayTeam]],StatsRegularSeason20242025!$A$2:$A$33,0),2)&lt;&gt;INDEX(StatsRegularSeason20242025!$A$2:$C$33,MATCH(Table2[[#This Row],[HomeTeam]],StatsRegularSeason20242025!$A$2:$A$33,0),2),1,0)</f>
        <v>0</v>
      </c>
      <c r="X376" s="2"/>
      <c r="Y376" s="2"/>
      <c r="Z376" s="2">
        <f>IF(AND(Table2[[#This Row],[GameIsOver]]=1,Table2[[#This Row],[ActualHomeScore]]*Table2[[#This Row],[ActualAwayScore]]=0), 1,0)</f>
        <v>0</v>
      </c>
      <c r="AA376" s="2">
        <f>IF(Table2[[#This Row],[GameIsOver]]=0,0, IF(Table2[[#This Row],[ActualWinner]]=Table2[[#This Row],[AwayTeam]], 2, IF(OR(Table2[[#This Row],[ActualResult]]="OT", Table2[[#This Row],[ActualResult]]="SO"), 1, 0)))</f>
        <v>0</v>
      </c>
      <c r="AB376" s="2">
        <f>IF(Table2[[#This Row],[GameIsOver]]= 0, 0, IF(Table2[[#This Row],[ActualWinner]]=Table2[[#This Row],[HomeTeam]], 2, IF(OR(Table2[[#This Row],[ActualResult]]="OT", Table2[[#This Row],[ActualResult]]="SO"), 1, 0)))</f>
        <v>0</v>
      </c>
      <c r="AC376" s="33">
        <f>(($AR$11)*IF(Table2[[#This Row],[CorrectWinnerPrediction]]="Y", 1, 0))+(($AR$12)*IF(Table2[[#This Row],[CorrectAwayScorePrediction]]="Y", 1, 0))+(($AR$13)*IF(Table2[[#This Row],[CorrectHomeScorePrediction]]="Y", 1, 0))</f>
        <v>0</v>
      </c>
      <c r="AD3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6" s="4" t="str">
        <f>IF(WEEKDAY(Table2[[#This Row],[GameDate]])=1,"SUN",IF(WEEKDAY(Table2[[#This Row],[GameDate]])=2,"MON",IF(WEEKDAY(Table2[[#This Row],[GameDate]])=3,"TUE",IF(WEEKDAY(Table2[[#This Row],[GameDate]])=4,"WED",IF(WEEKDAY(Table2[[#This Row],[GameDate]])=5,"THU",IF(WEEKDAY(Table2[[#This Row],[GameDate]])=6,"FRI", "SAT"))))))</f>
        <v>FRI</v>
      </c>
      <c r="AF376" s="2">
        <f>Table2[[#This Row],[ActualAwayScore]]-Table2[[#This Row],[PredictedAwayScore]]</f>
        <v>0</v>
      </c>
      <c r="AG376" s="2">
        <f>Table2[[#This Row],[ActualHomeScore]]-Table2[[#This Row],[PredictedHomeScore]]</f>
        <v>0</v>
      </c>
      <c r="AH376" s="2">
        <f t="shared" si="28"/>
        <v>0</v>
      </c>
      <c r="AI376" s="2">
        <f t="shared" si="29"/>
        <v>0</v>
      </c>
    </row>
    <row r="377" spans="1:35" x14ac:dyDescent="0.25">
      <c r="A377" s="3"/>
      <c r="B377" s="5">
        <v>45625</v>
      </c>
      <c r="C377" s="8" t="s">
        <v>487</v>
      </c>
      <c r="D377" s="3" t="s">
        <v>23</v>
      </c>
      <c r="E377" s="3" t="s">
        <v>15</v>
      </c>
      <c r="F377" s="3"/>
      <c r="G377" s="3"/>
      <c r="H377" s="3" t="str">
        <f t="shared" si="25"/>
        <v>_</v>
      </c>
      <c r="I377" s="3"/>
      <c r="J377" s="3"/>
      <c r="K377" s="3"/>
      <c r="L377" s="3" t="str">
        <f t="shared" si="26"/>
        <v>_</v>
      </c>
      <c r="M377" s="3"/>
      <c r="N377" s="3">
        <f>IF(ISBLANK(Table2[[#This Row],[ActualResult]]), 0, 1)</f>
        <v>0</v>
      </c>
      <c r="O377" s="3" t="str">
        <f>IF(ISBLANK(Table2[[#This Row],[ActualResult]]), "_", IF(Table2[[#This Row],[ActualWinner]]=Table2[[#This Row],[PredictedWinner]], "Y", "N"))</f>
        <v>_</v>
      </c>
      <c r="P377" s="3" t="str">
        <f>IF(Table2[[#This Row],[ActualAwayScore]]&gt;Table2[[#This Row],[PredictedAwayScore]], "N", IF(ISBLANK(Table2[[#This Row],[ActualResult]]), "_", IF(Table2[[#This Row],[ActualAwayScore]]=Table2[[#This Row],[PredictedAwayScore]], "Y", "N")))</f>
        <v>_</v>
      </c>
      <c r="Q377" s="3" t="str">
        <f>IF(Table2[[#This Row],[ActualHomeScore]]&gt;Table2[[#This Row],[PredictedHomeScore]],"N", IF(ISBLANK(Table2[[#This Row],[ActualResult]]), "_", IF(Table2[[#This Row],[ActualHomeScore]]=Table2[[#This Row],[PredictedHomeScore]], "Y", "N")))</f>
        <v>_</v>
      </c>
      <c r="R377" s="2"/>
      <c r="S377" s="2" t="str">
        <f t="shared" si="27"/>
        <v>_</v>
      </c>
      <c r="T377" s="2">
        <f>IF(INDEX(StatsRegularSeason20242025!$A$2:$C$33,MATCH(Table2[[#This Row],[AwayTeam]],StatsRegularSeason20242025!$A$2:$A$33,0),2)=INDEX(StatsRegularSeason20242025!$A$2:$C$33,MATCH(Table2[[#This Row],[HomeTeam]],StatsRegularSeason20242025!$A$2:$A$33,0),2),1,0)</f>
        <v>1</v>
      </c>
      <c r="U377" s="2">
        <f>IF(INDEX(StatsRegularSeason20242025!$A$2:$C$33,MATCH(Table2[[#This Row],[AwayTeam]],StatsRegularSeason20242025!$A$2:$A$33,0),3)=INDEX(StatsRegularSeason20242025!$A$2:$C$33,MATCH(Table2[[#This Row],[HomeTeam]],StatsRegularSeason20242025!$A$2:$A$33,0),3),1,0)</f>
        <v>0</v>
      </c>
      <c r="V377" s="2">
        <f>IF(Table2[[#This Row],[InterConf]]=1,IF(Table2[[#This Row],[InterDiv]]=0, 1, 0), 0)</f>
        <v>1</v>
      </c>
      <c r="W377" s="2">
        <f>IF(INDEX(StatsRegularSeason20242025!$A$2:$C$33,MATCH(Table2[[#This Row],[AwayTeam]],StatsRegularSeason20242025!$A$2:$A$33,0),2)&lt;&gt;INDEX(StatsRegularSeason20242025!$A$2:$C$33,MATCH(Table2[[#This Row],[HomeTeam]],StatsRegularSeason20242025!$A$2:$A$33,0),2),1,0)</f>
        <v>0</v>
      </c>
      <c r="X377" s="2"/>
      <c r="Y377" s="2"/>
      <c r="Z377" s="2">
        <f>IF(AND(Table2[[#This Row],[GameIsOver]]=1,Table2[[#This Row],[ActualHomeScore]]*Table2[[#This Row],[ActualAwayScore]]=0), 1,0)</f>
        <v>0</v>
      </c>
      <c r="AA377" s="2">
        <f>IF(Table2[[#This Row],[GameIsOver]]=0,0, IF(Table2[[#This Row],[ActualWinner]]=Table2[[#This Row],[AwayTeam]], 2, IF(OR(Table2[[#This Row],[ActualResult]]="OT", Table2[[#This Row],[ActualResult]]="SO"), 1, 0)))</f>
        <v>0</v>
      </c>
      <c r="AB377" s="2">
        <f>IF(Table2[[#This Row],[GameIsOver]]= 0, 0, IF(Table2[[#This Row],[ActualWinner]]=Table2[[#This Row],[HomeTeam]], 2, IF(OR(Table2[[#This Row],[ActualResult]]="OT", Table2[[#This Row],[ActualResult]]="SO"), 1, 0)))</f>
        <v>0</v>
      </c>
      <c r="AC377" s="33">
        <f>(($AR$11)*IF(Table2[[#This Row],[CorrectWinnerPrediction]]="Y", 1, 0))+(($AR$12)*IF(Table2[[#This Row],[CorrectAwayScorePrediction]]="Y", 1, 0))+(($AR$13)*IF(Table2[[#This Row],[CorrectHomeScorePrediction]]="Y", 1, 0))</f>
        <v>0</v>
      </c>
      <c r="AD3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7" s="5" t="str">
        <f>IF(WEEKDAY(Table2[[#This Row],[GameDate]])=1,"SUN",IF(WEEKDAY(Table2[[#This Row],[GameDate]])=2,"MON",IF(WEEKDAY(Table2[[#This Row],[GameDate]])=3,"TUE",IF(WEEKDAY(Table2[[#This Row],[GameDate]])=4,"WED",IF(WEEKDAY(Table2[[#This Row],[GameDate]])=5,"THU",IF(WEEKDAY(Table2[[#This Row],[GameDate]])=6,"FRI", "SAT"))))))</f>
        <v>FRI</v>
      </c>
      <c r="AF377" s="2">
        <f>Table2[[#This Row],[ActualAwayScore]]-Table2[[#This Row],[PredictedAwayScore]]</f>
        <v>0</v>
      </c>
      <c r="AG377" s="2">
        <f>Table2[[#This Row],[ActualHomeScore]]-Table2[[#This Row],[PredictedHomeScore]]</f>
        <v>0</v>
      </c>
      <c r="AH377" s="2">
        <f t="shared" si="28"/>
        <v>0</v>
      </c>
      <c r="AI377" s="2">
        <f t="shared" si="29"/>
        <v>0</v>
      </c>
    </row>
    <row r="378" spans="1:35" x14ac:dyDescent="0.25">
      <c r="B378" s="4">
        <v>45626</v>
      </c>
      <c r="C378" s="7" t="s">
        <v>488</v>
      </c>
      <c r="D378" s="2" t="s">
        <v>19</v>
      </c>
      <c r="E378" s="2" t="s">
        <v>20</v>
      </c>
      <c r="F378" s="2"/>
      <c r="G378" s="2"/>
      <c r="H378" s="2" t="str">
        <f t="shared" si="25"/>
        <v>_</v>
      </c>
      <c r="I378" s="2"/>
      <c r="J378" s="2"/>
      <c r="K378" s="2"/>
      <c r="L378" s="2" t="str">
        <f t="shared" si="26"/>
        <v>_</v>
      </c>
      <c r="M378" s="2"/>
      <c r="N378" s="2">
        <f>IF(ISBLANK(Table2[[#This Row],[ActualResult]]), 0, 1)</f>
        <v>0</v>
      </c>
      <c r="O378" s="2" t="str">
        <f>IF(ISBLANK(Table2[[#This Row],[ActualResult]]), "_", IF(Table2[[#This Row],[ActualWinner]]=Table2[[#This Row],[PredictedWinner]], "Y", "N"))</f>
        <v>_</v>
      </c>
      <c r="P378" s="2" t="str">
        <f>IF(Table2[[#This Row],[ActualAwayScore]]&gt;Table2[[#This Row],[PredictedAwayScore]], "N", IF(ISBLANK(Table2[[#This Row],[ActualResult]]), "_", IF(Table2[[#This Row],[ActualAwayScore]]=Table2[[#This Row],[PredictedAwayScore]], "Y", "N")))</f>
        <v>_</v>
      </c>
      <c r="Q378" s="2" t="str">
        <f>IF(Table2[[#This Row],[ActualHomeScore]]&gt;Table2[[#This Row],[PredictedHomeScore]],"N", IF(ISBLANK(Table2[[#This Row],[ActualResult]]), "_", IF(Table2[[#This Row],[ActualHomeScore]]=Table2[[#This Row],[PredictedHomeScore]], "Y", "N")))</f>
        <v>_</v>
      </c>
      <c r="R378" s="2"/>
      <c r="S378" s="2" t="str">
        <f t="shared" si="27"/>
        <v>_</v>
      </c>
      <c r="T378" s="2">
        <f>IF(INDEX(StatsRegularSeason20242025!$A$2:$C$33,MATCH(Table2[[#This Row],[AwayTeam]],StatsRegularSeason20242025!$A$2:$A$33,0),2)=INDEX(StatsRegularSeason20242025!$A$2:$C$33,MATCH(Table2[[#This Row],[HomeTeam]],StatsRegularSeason20242025!$A$2:$A$33,0),2),1,0)</f>
        <v>1</v>
      </c>
      <c r="U378" s="2">
        <f>IF(INDEX(StatsRegularSeason20242025!$A$2:$C$33,MATCH(Table2[[#This Row],[AwayTeam]],StatsRegularSeason20242025!$A$2:$A$33,0),3)=INDEX(StatsRegularSeason20242025!$A$2:$C$33,MATCH(Table2[[#This Row],[HomeTeam]],StatsRegularSeason20242025!$A$2:$A$33,0),3),1,0)</f>
        <v>0</v>
      </c>
      <c r="V378" s="2">
        <f>IF(Table2[[#This Row],[InterConf]]=1,IF(Table2[[#This Row],[InterDiv]]=0, 1, 0), 0)</f>
        <v>1</v>
      </c>
      <c r="W378" s="2">
        <f>IF(INDEX(StatsRegularSeason20242025!$A$2:$C$33,MATCH(Table2[[#This Row],[AwayTeam]],StatsRegularSeason20242025!$A$2:$A$33,0),2)&lt;&gt;INDEX(StatsRegularSeason20242025!$A$2:$C$33,MATCH(Table2[[#This Row],[HomeTeam]],StatsRegularSeason20242025!$A$2:$A$33,0),2),1,0)</f>
        <v>0</v>
      </c>
      <c r="X378" s="2"/>
      <c r="Y378" s="2"/>
      <c r="Z378" s="2">
        <f>IF(AND(Table2[[#This Row],[GameIsOver]]=1,Table2[[#This Row],[ActualHomeScore]]*Table2[[#This Row],[ActualAwayScore]]=0), 1,0)</f>
        <v>0</v>
      </c>
      <c r="AA378" s="2">
        <f>IF(Table2[[#This Row],[GameIsOver]]=0,0, IF(Table2[[#This Row],[ActualWinner]]=Table2[[#This Row],[AwayTeam]], 2, IF(OR(Table2[[#This Row],[ActualResult]]="OT", Table2[[#This Row],[ActualResult]]="SO"), 1, 0)))</f>
        <v>0</v>
      </c>
      <c r="AB378" s="2">
        <f>IF(Table2[[#This Row],[GameIsOver]]= 0, 0, IF(Table2[[#This Row],[ActualWinner]]=Table2[[#This Row],[HomeTeam]], 2, IF(OR(Table2[[#This Row],[ActualResult]]="OT", Table2[[#This Row],[ActualResult]]="SO"), 1, 0)))</f>
        <v>0</v>
      </c>
      <c r="AC378" s="33">
        <f>(($AR$11)*IF(Table2[[#This Row],[CorrectWinnerPrediction]]="Y", 1, 0))+(($AR$12)*IF(Table2[[#This Row],[CorrectAwayScorePrediction]]="Y", 1, 0))+(($AR$13)*IF(Table2[[#This Row],[CorrectHomeScorePrediction]]="Y", 1, 0))</f>
        <v>0</v>
      </c>
      <c r="AD3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8" s="4" t="str">
        <f>IF(WEEKDAY(Table2[[#This Row],[GameDate]])=1,"SUN",IF(WEEKDAY(Table2[[#This Row],[GameDate]])=2,"MON",IF(WEEKDAY(Table2[[#This Row],[GameDate]])=3,"TUE",IF(WEEKDAY(Table2[[#This Row],[GameDate]])=4,"WED",IF(WEEKDAY(Table2[[#This Row],[GameDate]])=5,"THU",IF(WEEKDAY(Table2[[#This Row],[GameDate]])=6,"FRI", "SAT"))))))</f>
        <v>SAT</v>
      </c>
      <c r="AF378" s="2">
        <f>Table2[[#This Row],[ActualAwayScore]]-Table2[[#This Row],[PredictedAwayScore]]</f>
        <v>0</v>
      </c>
      <c r="AG378" s="2">
        <f>Table2[[#This Row],[ActualHomeScore]]-Table2[[#This Row],[PredictedHomeScore]]</f>
        <v>0</v>
      </c>
      <c r="AH378" s="2">
        <f t="shared" si="28"/>
        <v>0</v>
      </c>
      <c r="AI378" s="2">
        <f t="shared" si="29"/>
        <v>0</v>
      </c>
    </row>
    <row r="379" spans="1:35" x14ac:dyDescent="0.25">
      <c r="B379" s="4">
        <v>45626</v>
      </c>
      <c r="C379" s="7" t="s">
        <v>489</v>
      </c>
      <c r="D379" s="2" t="s">
        <v>44</v>
      </c>
      <c r="E379" s="2" t="s">
        <v>14</v>
      </c>
      <c r="F379" s="2"/>
      <c r="G379" s="2"/>
      <c r="H379" s="2" t="str">
        <f t="shared" si="25"/>
        <v>_</v>
      </c>
      <c r="I379" s="2"/>
      <c r="J379" s="2"/>
      <c r="K379" s="2"/>
      <c r="L379" s="2" t="str">
        <f t="shared" si="26"/>
        <v>_</v>
      </c>
      <c r="M379" s="2"/>
      <c r="N379" s="2">
        <f>IF(ISBLANK(Table2[[#This Row],[ActualResult]]), 0, 1)</f>
        <v>0</v>
      </c>
      <c r="O379" s="2" t="str">
        <f>IF(ISBLANK(Table2[[#This Row],[ActualResult]]), "_", IF(Table2[[#This Row],[ActualWinner]]=Table2[[#This Row],[PredictedWinner]], "Y", "N"))</f>
        <v>_</v>
      </c>
      <c r="P379" s="2" t="str">
        <f>IF(Table2[[#This Row],[ActualAwayScore]]&gt;Table2[[#This Row],[PredictedAwayScore]], "N", IF(ISBLANK(Table2[[#This Row],[ActualResult]]), "_", IF(Table2[[#This Row],[ActualAwayScore]]=Table2[[#This Row],[PredictedAwayScore]], "Y", "N")))</f>
        <v>_</v>
      </c>
      <c r="Q379" s="2" t="str">
        <f>IF(Table2[[#This Row],[ActualHomeScore]]&gt;Table2[[#This Row],[PredictedHomeScore]],"N", IF(ISBLANK(Table2[[#This Row],[ActualResult]]), "_", IF(Table2[[#This Row],[ActualHomeScore]]=Table2[[#This Row],[PredictedHomeScore]], "Y", "N")))</f>
        <v>_</v>
      </c>
      <c r="R379" s="2"/>
      <c r="S379" s="2" t="str">
        <f t="shared" si="27"/>
        <v>_</v>
      </c>
      <c r="T379" s="2">
        <f>IF(INDEX(StatsRegularSeason20242025!$A$2:$C$33,MATCH(Table2[[#This Row],[AwayTeam]],StatsRegularSeason20242025!$A$2:$A$33,0),2)=INDEX(StatsRegularSeason20242025!$A$2:$C$33,MATCH(Table2[[#This Row],[HomeTeam]],StatsRegularSeason20242025!$A$2:$A$33,0),2),1,0)</f>
        <v>1</v>
      </c>
      <c r="U379" s="2">
        <f>IF(INDEX(StatsRegularSeason20242025!$A$2:$C$33,MATCH(Table2[[#This Row],[AwayTeam]],StatsRegularSeason20242025!$A$2:$A$33,0),3)=INDEX(StatsRegularSeason20242025!$A$2:$C$33,MATCH(Table2[[#This Row],[HomeTeam]],StatsRegularSeason20242025!$A$2:$A$33,0),3),1,0)</f>
        <v>0</v>
      </c>
      <c r="V379" s="2">
        <f>IF(Table2[[#This Row],[InterConf]]=1,IF(Table2[[#This Row],[InterDiv]]=0, 1, 0), 0)</f>
        <v>1</v>
      </c>
      <c r="W379" s="2">
        <f>IF(INDEX(StatsRegularSeason20242025!$A$2:$C$33,MATCH(Table2[[#This Row],[AwayTeam]],StatsRegularSeason20242025!$A$2:$A$33,0),2)&lt;&gt;INDEX(StatsRegularSeason20242025!$A$2:$C$33,MATCH(Table2[[#This Row],[HomeTeam]],StatsRegularSeason20242025!$A$2:$A$33,0),2),1,0)</f>
        <v>0</v>
      </c>
      <c r="X379" s="2"/>
      <c r="Y379" s="2"/>
      <c r="Z379" s="2">
        <f>IF(AND(Table2[[#This Row],[GameIsOver]]=1,Table2[[#This Row],[ActualHomeScore]]*Table2[[#This Row],[ActualAwayScore]]=0), 1,0)</f>
        <v>0</v>
      </c>
      <c r="AA379" s="2">
        <f>IF(Table2[[#This Row],[GameIsOver]]=0,0, IF(Table2[[#This Row],[ActualWinner]]=Table2[[#This Row],[AwayTeam]], 2, IF(OR(Table2[[#This Row],[ActualResult]]="OT", Table2[[#This Row],[ActualResult]]="SO"), 1, 0)))</f>
        <v>0</v>
      </c>
      <c r="AB379" s="2">
        <f>IF(Table2[[#This Row],[GameIsOver]]= 0, 0, IF(Table2[[#This Row],[ActualWinner]]=Table2[[#This Row],[HomeTeam]], 2, IF(OR(Table2[[#This Row],[ActualResult]]="OT", Table2[[#This Row],[ActualResult]]="SO"), 1, 0)))</f>
        <v>0</v>
      </c>
      <c r="AC379" s="33">
        <f>(($AR$11)*IF(Table2[[#This Row],[CorrectWinnerPrediction]]="Y", 1, 0))+(($AR$12)*IF(Table2[[#This Row],[CorrectAwayScorePrediction]]="Y", 1, 0))+(($AR$13)*IF(Table2[[#This Row],[CorrectHomeScorePrediction]]="Y", 1, 0))</f>
        <v>0</v>
      </c>
      <c r="AD3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79" s="4" t="str">
        <f>IF(WEEKDAY(Table2[[#This Row],[GameDate]])=1,"SUN",IF(WEEKDAY(Table2[[#This Row],[GameDate]])=2,"MON",IF(WEEKDAY(Table2[[#This Row],[GameDate]])=3,"TUE",IF(WEEKDAY(Table2[[#This Row],[GameDate]])=4,"WED",IF(WEEKDAY(Table2[[#This Row],[GameDate]])=5,"THU",IF(WEEKDAY(Table2[[#This Row],[GameDate]])=6,"FRI", "SAT"))))))</f>
        <v>SAT</v>
      </c>
      <c r="AF379" s="2">
        <f>Table2[[#This Row],[ActualAwayScore]]-Table2[[#This Row],[PredictedAwayScore]]</f>
        <v>0</v>
      </c>
      <c r="AG379" s="2">
        <f>Table2[[#This Row],[ActualHomeScore]]-Table2[[#This Row],[PredictedHomeScore]]</f>
        <v>0</v>
      </c>
      <c r="AH379" s="2">
        <f t="shared" si="28"/>
        <v>0</v>
      </c>
      <c r="AI379" s="2">
        <f t="shared" si="29"/>
        <v>0</v>
      </c>
    </row>
    <row r="380" spans="1:35" x14ac:dyDescent="0.25">
      <c r="B380" s="4">
        <v>45626</v>
      </c>
      <c r="C380" s="7" t="s">
        <v>490</v>
      </c>
      <c r="D380" s="2" t="s">
        <v>18</v>
      </c>
      <c r="E380" s="2" t="s">
        <v>43</v>
      </c>
      <c r="F380" s="2"/>
      <c r="G380" s="2"/>
      <c r="H380" s="2" t="str">
        <f t="shared" si="25"/>
        <v>_</v>
      </c>
      <c r="I380" s="2"/>
      <c r="J380" s="2"/>
      <c r="K380" s="2"/>
      <c r="L380" s="2" t="str">
        <f t="shared" si="26"/>
        <v>_</v>
      </c>
      <c r="M380" s="2"/>
      <c r="N380" s="2">
        <f>IF(ISBLANK(Table2[[#This Row],[ActualResult]]), 0, 1)</f>
        <v>0</v>
      </c>
      <c r="O380" s="2" t="str">
        <f>IF(ISBLANK(Table2[[#This Row],[ActualResult]]), "_", IF(Table2[[#This Row],[ActualWinner]]=Table2[[#This Row],[PredictedWinner]], "Y", "N"))</f>
        <v>_</v>
      </c>
      <c r="P380" s="2" t="str">
        <f>IF(Table2[[#This Row],[ActualAwayScore]]&gt;Table2[[#This Row],[PredictedAwayScore]], "N", IF(ISBLANK(Table2[[#This Row],[ActualResult]]), "_", IF(Table2[[#This Row],[ActualAwayScore]]=Table2[[#This Row],[PredictedAwayScore]], "Y", "N")))</f>
        <v>_</v>
      </c>
      <c r="Q380" s="2" t="str">
        <f>IF(Table2[[#This Row],[ActualHomeScore]]&gt;Table2[[#This Row],[PredictedHomeScore]],"N", IF(ISBLANK(Table2[[#This Row],[ActualResult]]), "_", IF(Table2[[#This Row],[ActualHomeScore]]=Table2[[#This Row],[PredictedHomeScore]], "Y", "N")))</f>
        <v>_</v>
      </c>
      <c r="R380" s="2"/>
      <c r="S380" s="2" t="str">
        <f t="shared" si="27"/>
        <v>_</v>
      </c>
      <c r="T380" s="2">
        <f>IF(INDEX(StatsRegularSeason20242025!$A$2:$C$33,MATCH(Table2[[#This Row],[AwayTeam]],StatsRegularSeason20242025!$A$2:$A$33,0),2)=INDEX(StatsRegularSeason20242025!$A$2:$C$33,MATCH(Table2[[#This Row],[HomeTeam]],StatsRegularSeason20242025!$A$2:$A$33,0),2),1,0)</f>
        <v>1</v>
      </c>
      <c r="U380" s="2">
        <f>IF(INDEX(StatsRegularSeason20242025!$A$2:$C$33,MATCH(Table2[[#This Row],[AwayTeam]],StatsRegularSeason20242025!$A$2:$A$33,0),3)=INDEX(StatsRegularSeason20242025!$A$2:$C$33,MATCH(Table2[[#This Row],[HomeTeam]],StatsRegularSeason20242025!$A$2:$A$33,0),3),1,0)</f>
        <v>1</v>
      </c>
      <c r="V380" s="2">
        <f>IF(Table2[[#This Row],[InterConf]]=1,IF(Table2[[#This Row],[InterDiv]]=0, 1, 0), 0)</f>
        <v>0</v>
      </c>
      <c r="W380" s="2">
        <f>IF(INDEX(StatsRegularSeason20242025!$A$2:$C$33,MATCH(Table2[[#This Row],[AwayTeam]],StatsRegularSeason20242025!$A$2:$A$33,0),2)&lt;&gt;INDEX(StatsRegularSeason20242025!$A$2:$C$33,MATCH(Table2[[#This Row],[HomeTeam]],StatsRegularSeason20242025!$A$2:$A$33,0),2),1,0)</f>
        <v>0</v>
      </c>
      <c r="X380" s="2"/>
      <c r="Y380" s="2"/>
      <c r="Z380" s="2">
        <f>IF(AND(Table2[[#This Row],[GameIsOver]]=1,Table2[[#This Row],[ActualHomeScore]]*Table2[[#This Row],[ActualAwayScore]]=0), 1,0)</f>
        <v>0</v>
      </c>
      <c r="AA380" s="2">
        <f>IF(Table2[[#This Row],[GameIsOver]]=0,0, IF(Table2[[#This Row],[ActualWinner]]=Table2[[#This Row],[AwayTeam]], 2, IF(OR(Table2[[#This Row],[ActualResult]]="OT", Table2[[#This Row],[ActualResult]]="SO"), 1, 0)))</f>
        <v>0</v>
      </c>
      <c r="AB380" s="2">
        <f>IF(Table2[[#This Row],[GameIsOver]]= 0, 0, IF(Table2[[#This Row],[ActualWinner]]=Table2[[#This Row],[HomeTeam]], 2, IF(OR(Table2[[#This Row],[ActualResult]]="OT", Table2[[#This Row],[ActualResult]]="SO"), 1, 0)))</f>
        <v>0</v>
      </c>
      <c r="AC380" s="33">
        <f>(($AR$11)*IF(Table2[[#This Row],[CorrectWinnerPrediction]]="Y", 1, 0))+(($AR$12)*IF(Table2[[#This Row],[CorrectAwayScorePrediction]]="Y", 1, 0))+(($AR$13)*IF(Table2[[#This Row],[CorrectHomeScorePrediction]]="Y", 1, 0))</f>
        <v>0</v>
      </c>
      <c r="AD3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0" s="4" t="str">
        <f>IF(WEEKDAY(Table2[[#This Row],[GameDate]])=1,"SUN",IF(WEEKDAY(Table2[[#This Row],[GameDate]])=2,"MON",IF(WEEKDAY(Table2[[#This Row],[GameDate]])=3,"TUE",IF(WEEKDAY(Table2[[#This Row],[GameDate]])=4,"WED",IF(WEEKDAY(Table2[[#This Row],[GameDate]])=5,"THU",IF(WEEKDAY(Table2[[#This Row],[GameDate]])=6,"FRI", "SAT"))))))</f>
        <v>SAT</v>
      </c>
      <c r="AF380" s="2">
        <f>Table2[[#This Row],[ActualAwayScore]]-Table2[[#This Row],[PredictedAwayScore]]</f>
        <v>0</v>
      </c>
      <c r="AG380" s="2">
        <f>Table2[[#This Row],[ActualHomeScore]]-Table2[[#This Row],[PredictedHomeScore]]</f>
        <v>0</v>
      </c>
      <c r="AH380" s="2">
        <f t="shared" si="28"/>
        <v>0</v>
      </c>
      <c r="AI380" s="2">
        <f t="shared" si="29"/>
        <v>0</v>
      </c>
    </row>
    <row r="381" spans="1:35" x14ac:dyDescent="0.25">
      <c r="B381" s="4">
        <v>45626</v>
      </c>
      <c r="C381" s="7" t="s">
        <v>491</v>
      </c>
      <c r="D381" s="2" t="s">
        <v>46</v>
      </c>
      <c r="E381" s="2" t="s">
        <v>32</v>
      </c>
      <c r="F381" s="2"/>
      <c r="G381" s="2"/>
      <c r="H381" s="2" t="str">
        <f t="shared" si="25"/>
        <v>_</v>
      </c>
      <c r="I381" s="2"/>
      <c r="J381" s="2"/>
      <c r="K381" s="2"/>
      <c r="L381" s="2" t="str">
        <f t="shared" si="26"/>
        <v>_</v>
      </c>
      <c r="M381" s="2"/>
      <c r="N381" s="2">
        <f>IF(ISBLANK(Table2[[#This Row],[ActualResult]]), 0, 1)</f>
        <v>0</v>
      </c>
      <c r="O381" s="2" t="str">
        <f>IF(ISBLANK(Table2[[#This Row],[ActualResult]]), "_", IF(Table2[[#This Row],[ActualWinner]]=Table2[[#This Row],[PredictedWinner]], "Y", "N"))</f>
        <v>_</v>
      </c>
      <c r="P381" s="2" t="str">
        <f>IF(Table2[[#This Row],[ActualAwayScore]]&gt;Table2[[#This Row],[PredictedAwayScore]], "N", IF(ISBLANK(Table2[[#This Row],[ActualResult]]), "_", IF(Table2[[#This Row],[ActualAwayScore]]=Table2[[#This Row],[PredictedAwayScore]], "Y", "N")))</f>
        <v>_</v>
      </c>
      <c r="Q381" s="2" t="str">
        <f>IF(Table2[[#This Row],[ActualHomeScore]]&gt;Table2[[#This Row],[PredictedHomeScore]],"N", IF(ISBLANK(Table2[[#This Row],[ActualResult]]), "_", IF(Table2[[#This Row],[ActualHomeScore]]=Table2[[#This Row],[PredictedHomeScore]], "Y", "N")))</f>
        <v>_</v>
      </c>
      <c r="R381" s="2"/>
      <c r="S381" s="2" t="str">
        <f t="shared" si="27"/>
        <v>_</v>
      </c>
      <c r="T381" s="2">
        <f>IF(INDEX(StatsRegularSeason20242025!$A$2:$C$33,MATCH(Table2[[#This Row],[AwayTeam]],StatsRegularSeason20242025!$A$2:$A$33,0),2)=INDEX(StatsRegularSeason20242025!$A$2:$C$33,MATCH(Table2[[#This Row],[HomeTeam]],StatsRegularSeason20242025!$A$2:$A$33,0),2),1,0)</f>
        <v>1</v>
      </c>
      <c r="U381" s="2">
        <f>IF(INDEX(StatsRegularSeason20242025!$A$2:$C$33,MATCH(Table2[[#This Row],[AwayTeam]],StatsRegularSeason20242025!$A$2:$A$33,0),3)=INDEX(StatsRegularSeason20242025!$A$2:$C$33,MATCH(Table2[[#This Row],[HomeTeam]],StatsRegularSeason20242025!$A$2:$A$33,0),3),1,0)</f>
        <v>1</v>
      </c>
      <c r="V381" s="2">
        <f>IF(Table2[[#This Row],[InterConf]]=1,IF(Table2[[#This Row],[InterDiv]]=0, 1, 0), 0)</f>
        <v>0</v>
      </c>
      <c r="W381" s="2">
        <f>IF(INDEX(StatsRegularSeason20242025!$A$2:$C$33,MATCH(Table2[[#This Row],[AwayTeam]],StatsRegularSeason20242025!$A$2:$A$33,0),2)&lt;&gt;INDEX(StatsRegularSeason20242025!$A$2:$C$33,MATCH(Table2[[#This Row],[HomeTeam]],StatsRegularSeason20242025!$A$2:$A$33,0),2),1,0)</f>
        <v>0</v>
      </c>
      <c r="X381" s="2"/>
      <c r="Y381" s="2"/>
      <c r="Z381" s="2">
        <f>IF(AND(Table2[[#This Row],[GameIsOver]]=1,Table2[[#This Row],[ActualHomeScore]]*Table2[[#This Row],[ActualAwayScore]]=0), 1,0)</f>
        <v>0</v>
      </c>
      <c r="AA381" s="2">
        <f>IF(Table2[[#This Row],[GameIsOver]]=0,0, IF(Table2[[#This Row],[ActualWinner]]=Table2[[#This Row],[AwayTeam]], 2, IF(OR(Table2[[#This Row],[ActualResult]]="OT", Table2[[#This Row],[ActualResult]]="SO"), 1, 0)))</f>
        <v>0</v>
      </c>
      <c r="AB381" s="2">
        <f>IF(Table2[[#This Row],[GameIsOver]]= 0, 0, IF(Table2[[#This Row],[ActualWinner]]=Table2[[#This Row],[HomeTeam]], 2, IF(OR(Table2[[#This Row],[ActualResult]]="OT", Table2[[#This Row],[ActualResult]]="SO"), 1, 0)))</f>
        <v>0</v>
      </c>
      <c r="AC381" s="33">
        <f>(($AR$11)*IF(Table2[[#This Row],[CorrectWinnerPrediction]]="Y", 1, 0))+(($AR$12)*IF(Table2[[#This Row],[CorrectAwayScorePrediction]]="Y", 1, 0))+(($AR$13)*IF(Table2[[#This Row],[CorrectHomeScorePrediction]]="Y", 1, 0))</f>
        <v>0</v>
      </c>
      <c r="AD3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1" s="4" t="str">
        <f>IF(WEEKDAY(Table2[[#This Row],[GameDate]])=1,"SUN",IF(WEEKDAY(Table2[[#This Row],[GameDate]])=2,"MON",IF(WEEKDAY(Table2[[#This Row],[GameDate]])=3,"TUE",IF(WEEKDAY(Table2[[#This Row],[GameDate]])=4,"WED",IF(WEEKDAY(Table2[[#This Row],[GameDate]])=5,"THU",IF(WEEKDAY(Table2[[#This Row],[GameDate]])=6,"FRI", "SAT"))))))</f>
        <v>SAT</v>
      </c>
      <c r="AF381" s="2">
        <f>Table2[[#This Row],[ActualAwayScore]]-Table2[[#This Row],[PredictedAwayScore]]</f>
        <v>0</v>
      </c>
      <c r="AG381" s="2">
        <f>Table2[[#This Row],[ActualHomeScore]]-Table2[[#This Row],[PredictedHomeScore]]</f>
        <v>0</v>
      </c>
      <c r="AH381" s="2">
        <f t="shared" si="28"/>
        <v>0</v>
      </c>
      <c r="AI381" s="2">
        <f t="shared" si="29"/>
        <v>0</v>
      </c>
    </row>
    <row r="382" spans="1:35" x14ac:dyDescent="0.25">
      <c r="B382" s="4">
        <v>45626</v>
      </c>
      <c r="C382" s="7" t="s">
        <v>492</v>
      </c>
      <c r="D382" s="2" t="s">
        <v>24</v>
      </c>
      <c r="E382" s="2" t="s">
        <v>21</v>
      </c>
      <c r="F382" s="2"/>
      <c r="G382" s="2"/>
      <c r="H382" s="2" t="str">
        <f t="shared" si="25"/>
        <v>_</v>
      </c>
      <c r="I382" s="2"/>
      <c r="J382" s="2"/>
      <c r="K382" s="2"/>
      <c r="L382" s="2" t="str">
        <f t="shared" si="26"/>
        <v>_</v>
      </c>
      <c r="M382" s="2"/>
      <c r="N382" s="2">
        <f>IF(ISBLANK(Table2[[#This Row],[ActualResult]]), 0, 1)</f>
        <v>0</v>
      </c>
      <c r="O382" s="2" t="str">
        <f>IF(ISBLANK(Table2[[#This Row],[ActualResult]]), "_", IF(Table2[[#This Row],[ActualWinner]]=Table2[[#This Row],[PredictedWinner]], "Y", "N"))</f>
        <v>_</v>
      </c>
      <c r="P382" s="2" t="str">
        <f>IF(Table2[[#This Row],[ActualAwayScore]]&gt;Table2[[#This Row],[PredictedAwayScore]], "N", IF(ISBLANK(Table2[[#This Row],[ActualResult]]), "_", IF(Table2[[#This Row],[ActualAwayScore]]=Table2[[#This Row],[PredictedAwayScore]], "Y", "N")))</f>
        <v>_</v>
      </c>
      <c r="Q382" s="2" t="str">
        <f>IF(Table2[[#This Row],[ActualHomeScore]]&gt;Table2[[#This Row],[PredictedHomeScore]],"N", IF(ISBLANK(Table2[[#This Row],[ActualResult]]), "_", IF(Table2[[#This Row],[ActualHomeScore]]=Table2[[#This Row],[PredictedHomeScore]], "Y", "N")))</f>
        <v>_</v>
      </c>
      <c r="R382" s="2"/>
      <c r="S382" s="2" t="str">
        <f t="shared" si="27"/>
        <v>_</v>
      </c>
      <c r="T382" s="2">
        <f>IF(INDEX(StatsRegularSeason20242025!$A$2:$C$33,MATCH(Table2[[#This Row],[AwayTeam]],StatsRegularSeason20242025!$A$2:$A$33,0),2)=INDEX(StatsRegularSeason20242025!$A$2:$C$33,MATCH(Table2[[#This Row],[HomeTeam]],StatsRegularSeason20242025!$A$2:$A$33,0),2),1,0)</f>
        <v>0</v>
      </c>
      <c r="U382" s="2">
        <f>IF(INDEX(StatsRegularSeason20242025!$A$2:$C$33,MATCH(Table2[[#This Row],[AwayTeam]],StatsRegularSeason20242025!$A$2:$A$33,0),3)=INDEX(StatsRegularSeason20242025!$A$2:$C$33,MATCH(Table2[[#This Row],[HomeTeam]],StatsRegularSeason20242025!$A$2:$A$33,0),3),1,0)</f>
        <v>0</v>
      </c>
      <c r="V382" s="2">
        <f>IF(Table2[[#This Row],[InterConf]]=1,IF(Table2[[#This Row],[InterDiv]]=0, 1, 0), 0)</f>
        <v>0</v>
      </c>
      <c r="W382" s="2">
        <f>IF(INDEX(StatsRegularSeason20242025!$A$2:$C$33,MATCH(Table2[[#This Row],[AwayTeam]],StatsRegularSeason20242025!$A$2:$A$33,0),2)&lt;&gt;INDEX(StatsRegularSeason20242025!$A$2:$C$33,MATCH(Table2[[#This Row],[HomeTeam]],StatsRegularSeason20242025!$A$2:$A$33,0),2),1,0)</f>
        <v>1</v>
      </c>
      <c r="X382" s="2"/>
      <c r="Y382" s="2"/>
      <c r="Z382" s="2">
        <f>IF(AND(Table2[[#This Row],[GameIsOver]]=1,Table2[[#This Row],[ActualHomeScore]]*Table2[[#This Row],[ActualAwayScore]]=0), 1,0)</f>
        <v>0</v>
      </c>
      <c r="AA382" s="2">
        <f>IF(Table2[[#This Row],[GameIsOver]]=0,0, IF(Table2[[#This Row],[ActualWinner]]=Table2[[#This Row],[AwayTeam]], 2, IF(OR(Table2[[#This Row],[ActualResult]]="OT", Table2[[#This Row],[ActualResult]]="SO"), 1, 0)))</f>
        <v>0</v>
      </c>
      <c r="AB382" s="2">
        <f>IF(Table2[[#This Row],[GameIsOver]]= 0, 0, IF(Table2[[#This Row],[ActualWinner]]=Table2[[#This Row],[HomeTeam]], 2, IF(OR(Table2[[#This Row],[ActualResult]]="OT", Table2[[#This Row],[ActualResult]]="SO"), 1, 0)))</f>
        <v>0</v>
      </c>
      <c r="AC382" s="33">
        <f>(($AR$11)*IF(Table2[[#This Row],[CorrectWinnerPrediction]]="Y", 1, 0))+(($AR$12)*IF(Table2[[#This Row],[CorrectAwayScorePrediction]]="Y", 1, 0))+(($AR$13)*IF(Table2[[#This Row],[CorrectHomeScorePrediction]]="Y", 1, 0))</f>
        <v>0</v>
      </c>
      <c r="AD3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2" s="4" t="str">
        <f>IF(WEEKDAY(Table2[[#This Row],[GameDate]])=1,"SUN",IF(WEEKDAY(Table2[[#This Row],[GameDate]])=2,"MON",IF(WEEKDAY(Table2[[#This Row],[GameDate]])=3,"TUE",IF(WEEKDAY(Table2[[#This Row],[GameDate]])=4,"WED",IF(WEEKDAY(Table2[[#This Row],[GameDate]])=5,"THU",IF(WEEKDAY(Table2[[#This Row],[GameDate]])=6,"FRI", "SAT"))))))</f>
        <v>SAT</v>
      </c>
      <c r="AF382" s="2">
        <f>Table2[[#This Row],[ActualAwayScore]]-Table2[[#This Row],[PredictedAwayScore]]</f>
        <v>0</v>
      </c>
      <c r="AG382" s="2">
        <f>Table2[[#This Row],[ActualHomeScore]]-Table2[[#This Row],[PredictedHomeScore]]</f>
        <v>0</v>
      </c>
      <c r="AH382" s="2">
        <f t="shared" si="28"/>
        <v>0</v>
      </c>
      <c r="AI382" s="2">
        <f t="shared" si="29"/>
        <v>0</v>
      </c>
    </row>
    <row r="383" spans="1:35" x14ac:dyDescent="0.25">
      <c r="B383" s="4">
        <v>45626</v>
      </c>
      <c r="C383" s="7" t="s">
        <v>493</v>
      </c>
      <c r="D383" s="2" t="s">
        <v>45</v>
      </c>
      <c r="E383" s="2" t="s">
        <v>13</v>
      </c>
      <c r="F383" s="2"/>
      <c r="G383" s="2"/>
      <c r="H383" s="2" t="str">
        <f t="shared" si="25"/>
        <v>_</v>
      </c>
      <c r="I383" s="2"/>
      <c r="J383" s="2"/>
      <c r="K383" s="2"/>
      <c r="L383" s="2" t="str">
        <f t="shared" si="26"/>
        <v>_</v>
      </c>
      <c r="M383" s="2"/>
      <c r="N383" s="2">
        <f>IF(ISBLANK(Table2[[#This Row],[ActualResult]]), 0, 1)</f>
        <v>0</v>
      </c>
      <c r="O383" s="2" t="str">
        <f>IF(ISBLANK(Table2[[#This Row],[ActualResult]]), "_", IF(Table2[[#This Row],[ActualWinner]]=Table2[[#This Row],[PredictedWinner]], "Y", "N"))</f>
        <v>_</v>
      </c>
      <c r="P383" s="2" t="str">
        <f>IF(Table2[[#This Row],[ActualAwayScore]]&gt;Table2[[#This Row],[PredictedAwayScore]], "N", IF(ISBLANK(Table2[[#This Row],[ActualResult]]), "_", IF(Table2[[#This Row],[ActualAwayScore]]=Table2[[#This Row],[PredictedAwayScore]], "Y", "N")))</f>
        <v>_</v>
      </c>
      <c r="Q383" s="2" t="str">
        <f>IF(Table2[[#This Row],[ActualHomeScore]]&gt;Table2[[#This Row],[PredictedHomeScore]],"N", IF(ISBLANK(Table2[[#This Row],[ActualResult]]), "_", IF(Table2[[#This Row],[ActualHomeScore]]=Table2[[#This Row],[PredictedHomeScore]], "Y", "N")))</f>
        <v>_</v>
      </c>
      <c r="R383" s="2"/>
      <c r="S383" s="2" t="str">
        <f t="shared" si="27"/>
        <v>_</v>
      </c>
      <c r="T383" s="2">
        <f>IF(INDEX(StatsRegularSeason20242025!$A$2:$C$33,MATCH(Table2[[#This Row],[AwayTeam]],StatsRegularSeason20242025!$A$2:$A$33,0),2)=INDEX(StatsRegularSeason20242025!$A$2:$C$33,MATCH(Table2[[#This Row],[HomeTeam]],StatsRegularSeason20242025!$A$2:$A$33,0),2),1,0)</f>
        <v>0</v>
      </c>
      <c r="U383" s="2">
        <f>IF(INDEX(StatsRegularSeason20242025!$A$2:$C$33,MATCH(Table2[[#This Row],[AwayTeam]],StatsRegularSeason20242025!$A$2:$A$33,0),3)=INDEX(StatsRegularSeason20242025!$A$2:$C$33,MATCH(Table2[[#This Row],[HomeTeam]],StatsRegularSeason20242025!$A$2:$A$33,0),3),1,0)</f>
        <v>0</v>
      </c>
      <c r="V383" s="2">
        <f>IF(Table2[[#This Row],[InterConf]]=1,IF(Table2[[#This Row],[InterDiv]]=0, 1, 0), 0)</f>
        <v>0</v>
      </c>
      <c r="W383" s="2">
        <f>IF(INDEX(StatsRegularSeason20242025!$A$2:$C$33,MATCH(Table2[[#This Row],[AwayTeam]],StatsRegularSeason20242025!$A$2:$A$33,0),2)&lt;&gt;INDEX(StatsRegularSeason20242025!$A$2:$C$33,MATCH(Table2[[#This Row],[HomeTeam]],StatsRegularSeason20242025!$A$2:$A$33,0),2),1,0)</f>
        <v>1</v>
      </c>
      <c r="X383" s="2"/>
      <c r="Y383" s="2"/>
      <c r="Z383" s="2">
        <f>IF(AND(Table2[[#This Row],[GameIsOver]]=1,Table2[[#This Row],[ActualHomeScore]]*Table2[[#This Row],[ActualAwayScore]]=0), 1,0)</f>
        <v>0</v>
      </c>
      <c r="AA383" s="2">
        <f>IF(Table2[[#This Row],[GameIsOver]]=0,0, IF(Table2[[#This Row],[ActualWinner]]=Table2[[#This Row],[AwayTeam]], 2, IF(OR(Table2[[#This Row],[ActualResult]]="OT", Table2[[#This Row],[ActualResult]]="SO"), 1, 0)))</f>
        <v>0</v>
      </c>
      <c r="AB383" s="2">
        <f>IF(Table2[[#This Row],[GameIsOver]]= 0, 0, IF(Table2[[#This Row],[ActualWinner]]=Table2[[#This Row],[HomeTeam]], 2, IF(OR(Table2[[#This Row],[ActualResult]]="OT", Table2[[#This Row],[ActualResult]]="SO"), 1, 0)))</f>
        <v>0</v>
      </c>
      <c r="AC383" s="33">
        <f>(($AR$11)*IF(Table2[[#This Row],[CorrectWinnerPrediction]]="Y", 1, 0))+(($AR$12)*IF(Table2[[#This Row],[CorrectAwayScorePrediction]]="Y", 1, 0))+(($AR$13)*IF(Table2[[#This Row],[CorrectHomeScorePrediction]]="Y", 1, 0))</f>
        <v>0</v>
      </c>
      <c r="AD3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3" s="4" t="str">
        <f>IF(WEEKDAY(Table2[[#This Row],[GameDate]])=1,"SUN",IF(WEEKDAY(Table2[[#This Row],[GameDate]])=2,"MON",IF(WEEKDAY(Table2[[#This Row],[GameDate]])=3,"TUE",IF(WEEKDAY(Table2[[#This Row],[GameDate]])=4,"WED",IF(WEEKDAY(Table2[[#This Row],[GameDate]])=5,"THU",IF(WEEKDAY(Table2[[#This Row],[GameDate]])=6,"FRI", "SAT"))))))</f>
        <v>SAT</v>
      </c>
      <c r="AF383" s="2">
        <f>Table2[[#This Row],[ActualAwayScore]]-Table2[[#This Row],[PredictedAwayScore]]</f>
        <v>0</v>
      </c>
      <c r="AG383" s="2">
        <f>Table2[[#This Row],[ActualHomeScore]]-Table2[[#This Row],[PredictedHomeScore]]</f>
        <v>0</v>
      </c>
      <c r="AH383" s="2">
        <f t="shared" si="28"/>
        <v>0</v>
      </c>
      <c r="AI383" s="2">
        <f t="shared" si="29"/>
        <v>0</v>
      </c>
    </row>
    <row r="384" spans="1:35" x14ac:dyDescent="0.25">
      <c r="B384" s="4">
        <v>45626</v>
      </c>
      <c r="C384" s="7" t="s">
        <v>494</v>
      </c>
      <c r="D384" s="2" t="s">
        <v>30</v>
      </c>
      <c r="E384" s="2" t="s">
        <v>28</v>
      </c>
      <c r="F384" s="2"/>
      <c r="G384" s="2"/>
      <c r="H384" s="2" t="str">
        <f t="shared" si="25"/>
        <v>_</v>
      </c>
      <c r="I384" s="2"/>
      <c r="J384" s="2"/>
      <c r="K384" s="2"/>
      <c r="L384" s="2" t="str">
        <f t="shared" si="26"/>
        <v>_</v>
      </c>
      <c r="M384" s="2"/>
      <c r="N384" s="2">
        <f>IF(ISBLANK(Table2[[#This Row],[ActualResult]]), 0, 1)</f>
        <v>0</v>
      </c>
      <c r="O384" s="2" t="str">
        <f>IF(ISBLANK(Table2[[#This Row],[ActualResult]]), "_", IF(Table2[[#This Row],[ActualWinner]]=Table2[[#This Row],[PredictedWinner]], "Y", "N"))</f>
        <v>_</v>
      </c>
      <c r="P384" s="2" t="str">
        <f>IF(Table2[[#This Row],[ActualAwayScore]]&gt;Table2[[#This Row],[PredictedAwayScore]], "N", IF(ISBLANK(Table2[[#This Row],[ActualResult]]), "_", IF(Table2[[#This Row],[ActualAwayScore]]=Table2[[#This Row],[PredictedAwayScore]], "Y", "N")))</f>
        <v>_</v>
      </c>
      <c r="Q384" s="2" t="str">
        <f>IF(Table2[[#This Row],[ActualHomeScore]]&gt;Table2[[#This Row],[PredictedHomeScore]],"N", IF(ISBLANK(Table2[[#This Row],[ActualResult]]), "_", IF(Table2[[#This Row],[ActualHomeScore]]=Table2[[#This Row],[PredictedHomeScore]], "Y", "N")))</f>
        <v>_</v>
      </c>
      <c r="R384" s="2"/>
      <c r="S384" s="2" t="str">
        <f t="shared" si="27"/>
        <v>_</v>
      </c>
      <c r="T384" s="2">
        <f>IF(INDEX(StatsRegularSeason20242025!$A$2:$C$33,MATCH(Table2[[#This Row],[AwayTeam]],StatsRegularSeason20242025!$A$2:$A$33,0),2)=INDEX(StatsRegularSeason20242025!$A$2:$C$33,MATCH(Table2[[#This Row],[HomeTeam]],StatsRegularSeason20242025!$A$2:$A$33,0),2),1,0)</f>
        <v>0</v>
      </c>
      <c r="U384" s="2">
        <f>IF(INDEX(StatsRegularSeason20242025!$A$2:$C$33,MATCH(Table2[[#This Row],[AwayTeam]],StatsRegularSeason20242025!$A$2:$A$33,0),3)=INDEX(StatsRegularSeason20242025!$A$2:$C$33,MATCH(Table2[[#This Row],[HomeTeam]],StatsRegularSeason20242025!$A$2:$A$33,0),3),1,0)</f>
        <v>0</v>
      </c>
      <c r="V384" s="2">
        <f>IF(Table2[[#This Row],[InterConf]]=1,IF(Table2[[#This Row],[InterDiv]]=0, 1, 0), 0)</f>
        <v>0</v>
      </c>
      <c r="W384" s="2">
        <f>IF(INDEX(StatsRegularSeason20242025!$A$2:$C$33,MATCH(Table2[[#This Row],[AwayTeam]],StatsRegularSeason20242025!$A$2:$A$33,0),2)&lt;&gt;INDEX(StatsRegularSeason20242025!$A$2:$C$33,MATCH(Table2[[#This Row],[HomeTeam]],StatsRegularSeason20242025!$A$2:$A$33,0),2),1,0)</f>
        <v>1</v>
      </c>
      <c r="X384" s="2"/>
      <c r="Y384" s="2"/>
      <c r="Z384" s="2">
        <f>IF(AND(Table2[[#This Row],[GameIsOver]]=1,Table2[[#This Row],[ActualHomeScore]]*Table2[[#This Row],[ActualAwayScore]]=0), 1,0)</f>
        <v>0</v>
      </c>
      <c r="AA384" s="2">
        <f>IF(Table2[[#This Row],[GameIsOver]]=0,0, IF(Table2[[#This Row],[ActualWinner]]=Table2[[#This Row],[AwayTeam]], 2, IF(OR(Table2[[#This Row],[ActualResult]]="OT", Table2[[#This Row],[ActualResult]]="SO"), 1, 0)))</f>
        <v>0</v>
      </c>
      <c r="AB384" s="2">
        <f>IF(Table2[[#This Row],[GameIsOver]]= 0, 0, IF(Table2[[#This Row],[ActualWinner]]=Table2[[#This Row],[HomeTeam]], 2, IF(OR(Table2[[#This Row],[ActualResult]]="OT", Table2[[#This Row],[ActualResult]]="SO"), 1, 0)))</f>
        <v>0</v>
      </c>
      <c r="AC384" s="33">
        <f>(($AR$11)*IF(Table2[[#This Row],[CorrectWinnerPrediction]]="Y", 1, 0))+(($AR$12)*IF(Table2[[#This Row],[CorrectAwayScorePrediction]]="Y", 1, 0))+(($AR$13)*IF(Table2[[#This Row],[CorrectHomeScorePrediction]]="Y", 1, 0))</f>
        <v>0</v>
      </c>
      <c r="AD3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4" s="4" t="str">
        <f>IF(WEEKDAY(Table2[[#This Row],[GameDate]])=1,"SUN",IF(WEEKDAY(Table2[[#This Row],[GameDate]])=2,"MON",IF(WEEKDAY(Table2[[#This Row],[GameDate]])=3,"TUE",IF(WEEKDAY(Table2[[#This Row],[GameDate]])=4,"WED",IF(WEEKDAY(Table2[[#This Row],[GameDate]])=5,"THU",IF(WEEKDAY(Table2[[#This Row],[GameDate]])=6,"FRI", "SAT"))))))</f>
        <v>SAT</v>
      </c>
      <c r="AF384" s="2">
        <f>Table2[[#This Row],[ActualAwayScore]]-Table2[[#This Row],[PredictedAwayScore]]</f>
        <v>0</v>
      </c>
      <c r="AG384" s="2">
        <f>Table2[[#This Row],[ActualHomeScore]]-Table2[[#This Row],[PredictedHomeScore]]</f>
        <v>0</v>
      </c>
      <c r="AH384" s="2">
        <f t="shared" si="28"/>
        <v>0</v>
      </c>
      <c r="AI384" s="2">
        <f t="shared" si="29"/>
        <v>0</v>
      </c>
    </row>
    <row r="385" spans="1:35" x14ac:dyDescent="0.25">
      <c r="B385" s="4">
        <v>45626</v>
      </c>
      <c r="C385" s="7" t="s">
        <v>495</v>
      </c>
      <c r="D385" s="2" t="s">
        <v>29</v>
      </c>
      <c r="E385" s="2" t="s">
        <v>33</v>
      </c>
      <c r="F385" s="2"/>
      <c r="G385" s="2"/>
      <c r="H385" s="2" t="str">
        <f t="shared" si="25"/>
        <v>_</v>
      </c>
      <c r="I385" s="2"/>
      <c r="J385" s="2"/>
      <c r="K385" s="2"/>
      <c r="L385" s="2" t="str">
        <f t="shared" si="26"/>
        <v>_</v>
      </c>
      <c r="M385" s="2"/>
      <c r="N385" s="2">
        <f>IF(ISBLANK(Table2[[#This Row],[ActualResult]]), 0, 1)</f>
        <v>0</v>
      </c>
      <c r="O385" s="2" t="str">
        <f>IF(ISBLANK(Table2[[#This Row],[ActualResult]]), "_", IF(Table2[[#This Row],[ActualWinner]]=Table2[[#This Row],[PredictedWinner]], "Y", "N"))</f>
        <v>_</v>
      </c>
      <c r="P385" s="2" t="str">
        <f>IF(Table2[[#This Row],[ActualAwayScore]]&gt;Table2[[#This Row],[PredictedAwayScore]], "N", IF(ISBLANK(Table2[[#This Row],[ActualResult]]), "_", IF(Table2[[#This Row],[ActualAwayScore]]=Table2[[#This Row],[PredictedAwayScore]], "Y", "N")))</f>
        <v>_</v>
      </c>
      <c r="Q385" s="2" t="str">
        <f>IF(Table2[[#This Row],[ActualHomeScore]]&gt;Table2[[#This Row],[PredictedHomeScore]],"N", IF(ISBLANK(Table2[[#This Row],[ActualResult]]), "_", IF(Table2[[#This Row],[ActualHomeScore]]=Table2[[#This Row],[PredictedHomeScore]], "Y", "N")))</f>
        <v>_</v>
      </c>
      <c r="R385" s="2"/>
      <c r="S385" s="2" t="str">
        <f t="shared" si="27"/>
        <v>_</v>
      </c>
      <c r="T385" s="2">
        <f>IF(INDEX(StatsRegularSeason20242025!$A$2:$C$33,MATCH(Table2[[#This Row],[AwayTeam]],StatsRegularSeason20242025!$A$2:$A$33,0),2)=INDEX(StatsRegularSeason20242025!$A$2:$C$33,MATCH(Table2[[#This Row],[HomeTeam]],StatsRegularSeason20242025!$A$2:$A$33,0),2),1,0)</f>
        <v>1</v>
      </c>
      <c r="U385" s="2">
        <f>IF(INDEX(StatsRegularSeason20242025!$A$2:$C$33,MATCH(Table2[[#This Row],[AwayTeam]],StatsRegularSeason20242025!$A$2:$A$33,0),3)=INDEX(StatsRegularSeason20242025!$A$2:$C$33,MATCH(Table2[[#This Row],[HomeTeam]],StatsRegularSeason20242025!$A$2:$A$33,0),3),1,0)</f>
        <v>0</v>
      </c>
      <c r="V385" s="2">
        <f>IF(Table2[[#This Row],[InterConf]]=1,IF(Table2[[#This Row],[InterDiv]]=0, 1, 0), 0)</f>
        <v>1</v>
      </c>
      <c r="W385" s="2">
        <f>IF(INDEX(StatsRegularSeason20242025!$A$2:$C$33,MATCH(Table2[[#This Row],[AwayTeam]],StatsRegularSeason20242025!$A$2:$A$33,0),2)&lt;&gt;INDEX(StatsRegularSeason20242025!$A$2:$C$33,MATCH(Table2[[#This Row],[HomeTeam]],StatsRegularSeason20242025!$A$2:$A$33,0),2),1,0)</f>
        <v>0</v>
      </c>
      <c r="X385" s="2"/>
      <c r="Y385" s="2"/>
      <c r="Z385" s="2">
        <f>IF(AND(Table2[[#This Row],[GameIsOver]]=1,Table2[[#This Row],[ActualHomeScore]]*Table2[[#This Row],[ActualAwayScore]]=0), 1,0)</f>
        <v>0</v>
      </c>
      <c r="AA385" s="2">
        <f>IF(Table2[[#This Row],[GameIsOver]]=0,0, IF(Table2[[#This Row],[ActualWinner]]=Table2[[#This Row],[AwayTeam]], 2, IF(OR(Table2[[#This Row],[ActualResult]]="OT", Table2[[#This Row],[ActualResult]]="SO"), 1, 0)))</f>
        <v>0</v>
      </c>
      <c r="AB385" s="2">
        <f>IF(Table2[[#This Row],[GameIsOver]]= 0, 0, IF(Table2[[#This Row],[ActualWinner]]=Table2[[#This Row],[HomeTeam]], 2, IF(OR(Table2[[#This Row],[ActualResult]]="OT", Table2[[#This Row],[ActualResult]]="SO"), 1, 0)))</f>
        <v>0</v>
      </c>
      <c r="AC385" s="33">
        <f>(($AR$11)*IF(Table2[[#This Row],[CorrectWinnerPrediction]]="Y", 1, 0))+(($AR$12)*IF(Table2[[#This Row],[CorrectAwayScorePrediction]]="Y", 1, 0))+(($AR$13)*IF(Table2[[#This Row],[CorrectHomeScorePrediction]]="Y", 1, 0))</f>
        <v>0</v>
      </c>
      <c r="AD3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5" s="4" t="str">
        <f>IF(WEEKDAY(Table2[[#This Row],[GameDate]])=1,"SUN",IF(WEEKDAY(Table2[[#This Row],[GameDate]])=2,"MON",IF(WEEKDAY(Table2[[#This Row],[GameDate]])=3,"TUE",IF(WEEKDAY(Table2[[#This Row],[GameDate]])=4,"WED",IF(WEEKDAY(Table2[[#This Row],[GameDate]])=5,"THU",IF(WEEKDAY(Table2[[#This Row],[GameDate]])=6,"FRI", "SAT"))))))</f>
        <v>SAT</v>
      </c>
      <c r="AF385" s="2">
        <f>Table2[[#This Row],[ActualAwayScore]]-Table2[[#This Row],[PredictedAwayScore]]</f>
        <v>0</v>
      </c>
      <c r="AG385" s="2">
        <f>Table2[[#This Row],[ActualHomeScore]]-Table2[[#This Row],[PredictedHomeScore]]</f>
        <v>0</v>
      </c>
      <c r="AH385" s="2">
        <f t="shared" si="28"/>
        <v>0</v>
      </c>
      <c r="AI385" s="2">
        <f t="shared" si="29"/>
        <v>0</v>
      </c>
    </row>
    <row r="386" spans="1:35" x14ac:dyDescent="0.25">
      <c r="B386" s="4">
        <v>45626</v>
      </c>
      <c r="C386" s="7" t="s">
        <v>496</v>
      </c>
      <c r="D386" s="2" t="s">
        <v>35</v>
      </c>
      <c r="E386" s="2" t="s">
        <v>37</v>
      </c>
      <c r="F386" s="2"/>
      <c r="G386" s="2"/>
      <c r="H386" s="2" t="str">
        <f t="shared" si="25"/>
        <v>_</v>
      </c>
      <c r="I386" s="2"/>
      <c r="J386" s="2"/>
      <c r="K386" s="2"/>
      <c r="L386" s="2" t="str">
        <f t="shared" si="26"/>
        <v>_</v>
      </c>
      <c r="M386" s="2"/>
      <c r="N386" s="2">
        <f>IF(ISBLANK(Table2[[#This Row],[ActualResult]]), 0, 1)</f>
        <v>0</v>
      </c>
      <c r="O386" s="2" t="str">
        <f>IF(ISBLANK(Table2[[#This Row],[ActualResult]]), "_", IF(Table2[[#This Row],[ActualWinner]]=Table2[[#This Row],[PredictedWinner]], "Y", "N"))</f>
        <v>_</v>
      </c>
      <c r="P386" s="2" t="str">
        <f>IF(Table2[[#This Row],[ActualAwayScore]]&gt;Table2[[#This Row],[PredictedAwayScore]], "N", IF(ISBLANK(Table2[[#This Row],[ActualResult]]), "_", IF(Table2[[#This Row],[ActualAwayScore]]=Table2[[#This Row],[PredictedAwayScore]], "Y", "N")))</f>
        <v>_</v>
      </c>
      <c r="Q386" s="2" t="str">
        <f>IF(Table2[[#This Row],[ActualHomeScore]]&gt;Table2[[#This Row],[PredictedHomeScore]],"N", IF(ISBLANK(Table2[[#This Row],[ActualResult]]), "_", IF(Table2[[#This Row],[ActualHomeScore]]=Table2[[#This Row],[PredictedHomeScore]], "Y", "N")))</f>
        <v>_</v>
      </c>
      <c r="R386" s="2"/>
      <c r="S386" s="2" t="str">
        <f t="shared" si="27"/>
        <v>_</v>
      </c>
      <c r="T386" s="2">
        <f>IF(INDEX(StatsRegularSeason20242025!$A$2:$C$33,MATCH(Table2[[#This Row],[AwayTeam]],StatsRegularSeason20242025!$A$2:$A$33,0),2)=INDEX(StatsRegularSeason20242025!$A$2:$C$33,MATCH(Table2[[#This Row],[HomeTeam]],StatsRegularSeason20242025!$A$2:$A$33,0),2),1,0)</f>
        <v>1</v>
      </c>
      <c r="U386" s="2">
        <f>IF(INDEX(StatsRegularSeason20242025!$A$2:$C$33,MATCH(Table2[[#This Row],[AwayTeam]],StatsRegularSeason20242025!$A$2:$A$33,0),3)=INDEX(StatsRegularSeason20242025!$A$2:$C$33,MATCH(Table2[[#This Row],[HomeTeam]],StatsRegularSeason20242025!$A$2:$A$33,0),3),1,0)</f>
        <v>1</v>
      </c>
      <c r="V386" s="2">
        <f>IF(Table2[[#This Row],[InterConf]]=1,IF(Table2[[#This Row],[InterDiv]]=0, 1, 0), 0)</f>
        <v>0</v>
      </c>
      <c r="W386" s="2">
        <f>IF(INDEX(StatsRegularSeason20242025!$A$2:$C$33,MATCH(Table2[[#This Row],[AwayTeam]],StatsRegularSeason20242025!$A$2:$A$33,0),2)&lt;&gt;INDEX(StatsRegularSeason20242025!$A$2:$C$33,MATCH(Table2[[#This Row],[HomeTeam]],StatsRegularSeason20242025!$A$2:$A$33,0),2),1,0)</f>
        <v>0</v>
      </c>
      <c r="X386" s="2"/>
      <c r="Y386" s="2"/>
      <c r="Z386" s="2">
        <f>IF(AND(Table2[[#This Row],[GameIsOver]]=1,Table2[[#This Row],[ActualHomeScore]]*Table2[[#This Row],[ActualAwayScore]]=0), 1,0)</f>
        <v>0</v>
      </c>
      <c r="AA386" s="2">
        <f>IF(Table2[[#This Row],[GameIsOver]]=0,0, IF(Table2[[#This Row],[ActualWinner]]=Table2[[#This Row],[AwayTeam]], 2, IF(OR(Table2[[#This Row],[ActualResult]]="OT", Table2[[#This Row],[ActualResult]]="SO"), 1, 0)))</f>
        <v>0</v>
      </c>
      <c r="AB386" s="2">
        <f>IF(Table2[[#This Row],[GameIsOver]]= 0, 0, IF(Table2[[#This Row],[ActualWinner]]=Table2[[#This Row],[HomeTeam]], 2, IF(OR(Table2[[#This Row],[ActualResult]]="OT", Table2[[#This Row],[ActualResult]]="SO"), 1, 0)))</f>
        <v>0</v>
      </c>
      <c r="AC386" s="33">
        <f>(($AR$11)*IF(Table2[[#This Row],[CorrectWinnerPrediction]]="Y", 1, 0))+(($AR$12)*IF(Table2[[#This Row],[CorrectAwayScorePrediction]]="Y", 1, 0))+(($AR$13)*IF(Table2[[#This Row],[CorrectHomeScorePrediction]]="Y", 1, 0))</f>
        <v>0</v>
      </c>
      <c r="AD3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6" s="4" t="str">
        <f>IF(WEEKDAY(Table2[[#This Row],[GameDate]])=1,"SUN",IF(WEEKDAY(Table2[[#This Row],[GameDate]])=2,"MON",IF(WEEKDAY(Table2[[#This Row],[GameDate]])=3,"TUE",IF(WEEKDAY(Table2[[#This Row],[GameDate]])=4,"WED",IF(WEEKDAY(Table2[[#This Row],[GameDate]])=5,"THU",IF(WEEKDAY(Table2[[#This Row],[GameDate]])=6,"FRI", "SAT"))))))</f>
        <v>SAT</v>
      </c>
      <c r="AF386" s="2">
        <f>Table2[[#This Row],[ActualAwayScore]]-Table2[[#This Row],[PredictedAwayScore]]</f>
        <v>0</v>
      </c>
      <c r="AG386" s="2">
        <f>Table2[[#This Row],[ActualHomeScore]]-Table2[[#This Row],[PredictedHomeScore]]</f>
        <v>0</v>
      </c>
      <c r="AH386" s="2">
        <f t="shared" si="28"/>
        <v>0</v>
      </c>
      <c r="AI386" s="2">
        <f t="shared" si="29"/>
        <v>0</v>
      </c>
    </row>
    <row r="387" spans="1:35" x14ac:dyDescent="0.25">
      <c r="B387" s="4">
        <v>45626</v>
      </c>
      <c r="C387" s="7" t="s">
        <v>497</v>
      </c>
      <c r="D387" s="2" t="s">
        <v>23</v>
      </c>
      <c r="E387" s="2" t="s">
        <v>26</v>
      </c>
      <c r="F387" s="2"/>
      <c r="G387" s="2"/>
      <c r="H387" s="2" t="str">
        <f t="shared" ref="H387:H450" si="30">IF(AND(ISBLANK($F387),ISBLANK($G387)),"_",IF($F387&gt;$G387,$D387,$E387))</f>
        <v>_</v>
      </c>
      <c r="I387" s="2"/>
      <c r="J387" s="2"/>
      <c r="K387" s="2"/>
      <c r="L387" s="2" t="str">
        <f t="shared" ref="L387:L450" si="31">IF(OR($J387=$K387,AND(ISBLANK($J387),ISBLANK($K387))),"_",IF($J387&gt;$K387,$D387,$E387))</f>
        <v>_</v>
      </c>
      <c r="M387" s="2"/>
      <c r="N387" s="2">
        <f>IF(ISBLANK(Table2[[#This Row],[ActualResult]]), 0, 1)</f>
        <v>0</v>
      </c>
      <c r="O387" s="2" t="str">
        <f>IF(ISBLANK(Table2[[#This Row],[ActualResult]]), "_", IF(Table2[[#This Row],[ActualWinner]]=Table2[[#This Row],[PredictedWinner]], "Y", "N"))</f>
        <v>_</v>
      </c>
      <c r="P387" s="2" t="str">
        <f>IF(Table2[[#This Row],[ActualAwayScore]]&gt;Table2[[#This Row],[PredictedAwayScore]], "N", IF(ISBLANK(Table2[[#This Row],[ActualResult]]), "_", IF(Table2[[#This Row],[ActualAwayScore]]=Table2[[#This Row],[PredictedAwayScore]], "Y", "N")))</f>
        <v>_</v>
      </c>
      <c r="Q387" s="2" t="str">
        <f>IF(Table2[[#This Row],[ActualHomeScore]]&gt;Table2[[#This Row],[PredictedHomeScore]],"N", IF(ISBLANK(Table2[[#This Row],[ActualResult]]), "_", IF(Table2[[#This Row],[ActualHomeScore]]=Table2[[#This Row],[PredictedHomeScore]], "Y", "N")))</f>
        <v>_</v>
      </c>
      <c r="R387" s="2"/>
      <c r="S387" s="2" t="str">
        <f t="shared" ref="S387:S450" si="32">IF($L387="_", "_", IF($L387=$D387,$E387,$D387))</f>
        <v>_</v>
      </c>
      <c r="T387" s="2">
        <f>IF(INDEX(StatsRegularSeason20242025!$A$2:$C$33,MATCH(Table2[[#This Row],[AwayTeam]],StatsRegularSeason20242025!$A$2:$A$33,0),2)=INDEX(StatsRegularSeason20242025!$A$2:$C$33,MATCH(Table2[[#This Row],[HomeTeam]],StatsRegularSeason20242025!$A$2:$A$33,0),2),1,0)</f>
        <v>1</v>
      </c>
      <c r="U387" s="2">
        <f>IF(INDEX(StatsRegularSeason20242025!$A$2:$C$33,MATCH(Table2[[#This Row],[AwayTeam]],StatsRegularSeason20242025!$A$2:$A$33,0),3)=INDEX(StatsRegularSeason20242025!$A$2:$C$33,MATCH(Table2[[#This Row],[HomeTeam]],StatsRegularSeason20242025!$A$2:$A$33,0),3),1,0)</f>
        <v>0</v>
      </c>
      <c r="V387" s="2">
        <f>IF(Table2[[#This Row],[InterConf]]=1,IF(Table2[[#This Row],[InterDiv]]=0, 1, 0), 0)</f>
        <v>1</v>
      </c>
      <c r="W387" s="2">
        <f>IF(INDEX(StatsRegularSeason20242025!$A$2:$C$33,MATCH(Table2[[#This Row],[AwayTeam]],StatsRegularSeason20242025!$A$2:$A$33,0),2)&lt;&gt;INDEX(StatsRegularSeason20242025!$A$2:$C$33,MATCH(Table2[[#This Row],[HomeTeam]],StatsRegularSeason20242025!$A$2:$A$33,0),2),1,0)</f>
        <v>0</v>
      </c>
      <c r="X387" s="2"/>
      <c r="Y387" s="2"/>
      <c r="Z387" s="2">
        <f>IF(AND(Table2[[#This Row],[GameIsOver]]=1,Table2[[#This Row],[ActualHomeScore]]*Table2[[#This Row],[ActualAwayScore]]=0), 1,0)</f>
        <v>0</v>
      </c>
      <c r="AA387" s="2">
        <f>IF(Table2[[#This Row],[GameIsOver]]=0,0, IF(Table2[[#This Row],[ActualWinner]]=Table2[[#This Row],[AwayTeam]], 2, IF(OR(Table2[[#This Row],[ActualResult]]="OT", Table2[[#This Row],[ActualResult]]="SO"), 1, 0)))</f>
        <v>0</v>
      </c>
      <c r="AB387" s="2">
        <f>IF(Table2[[#This Row],[GameIsOver]]= 0, 0, IF(Table2[[#This Row],[ActualWinner]]=Table2[[#This Row],[HomeTeam]], 2, IF(OR(Table2[[#This Row],[ActualResult]]="OT", Table2[[#This Row],[ActualResult]]="SO"), 1, 0)))</f>
        <v>0</v>
      </c>
      <c r="AC387" s="33">
        <f>(($AR$11)*IF(Table2[[#This Row],[CorrectWinnerPrediction]]="Y", 1, 0))+(($AR$12)*IF(Table2[[#This Row],[CorrectAwayScorePrediction]]="Y", 1, 0))+(($AR$13)*IF(Table2[[#This Row],[CorrectHomeScorePrediction]]="Y", 1, 0))</f>
        <v>0</v>
      </c>
      <c r="AD3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7" s="4" t="str">
        <f>IF(WEEKDAY(Table2[[#This Row],[GameDate]])=1,"SUN",IF(WEEKDAY(Table2[[#This Row],[GameDate]])=2,"MON",IF(WEEKDAY(Table2[[#This Row],[GameDate]])=3,"TUE",IF(WEEKDAY(Table2[[#This Row],[GameDate]])=4,"WED",IF(WEEKDAY(Table2[[#This Row],[GameDate]])=5,"THU",IF(WEEKDAY(Table2[[#This Row],[GameDate]])=6,"FRI", "SAT"))))))</f>
        <v>SAT</v>
      </c>
      <c r="AF387" s="2">
        <f>Table2[[#This Row],[ActualAwayScore]]-Table2[[#This Row],[PredictedAwayScore]]</f>
        <v>0</v>
      </c>
      <c r="AG387" s="2">
        <f>Table2[[#This Row],[ActualHomeScore]]-Table2[[#This Row],[PredictedHomeScore]]</f>
        <v>0</v>
      </c>
      <c r="AH387" s="2">
        <f t="shared" ref="AH387:AH450" si="33">SUMIF($B$3:$B$1315, $B387, $AF$3:$AF$1315)</f>
        <v>0</v>
      </c>
      <c r="AI387" s="2">
        <f t="shared" ref="AI387:AI450" si="34">SUMIF($B$3:$B$1315, $B387, $AG$3:$AG$1315)</f>
        <v>0</v>
      </c>
    </row>
    <row r="388" spans="1:35" x14ac:dyDescent="0.25">
      <c r="B388" s="4">
        <v>45626</v>
      </c>
      <c r="C388" s="7" t="s">
        <v>498</v>
      </c>
      <c r="D388" s="2" t="s">
        <v>15</v>
      </c>
      <c r="E388" s="2" t="s">
        <v>27</v>
      </c>
      <c r="F388" s="2"/>
      <c r="G388" s="2"/>
      <c r="H388" s="2" t="str">
        <f t="shared" si="30"/>
        <v>_</v>
      </c>
      <c r="I388" s="2"/>
      <c r="J388" s="2"/>
      <c r="K388" s="2"/>
      <c r="L388" s="2" t="str">
        <f t="shared" si="31"/>
        <v>_</v>
      </c>
      <c r="M388" s="2"/>
      <c r="N388" s="2">
        <f>IF(ISBLANK(Table2[[#This Row],[ActualResult]]), 0, 1)</f>
        <v>0</v>
      </c>
      <c r="O388" s="2" t="str">
        <f>IF(ISBLANK(Table2[[#This Row],[ActualResult]]), "_", IF(Table2[[#This Row],[ActualWinner]]=Table2[[#This Row],[PredictedWinner]], "Y", "N"))</f>
        <v>_</v>
      </c>
      <c r="P388" s="2" t="str">
        <f>IF(Table2[[#This Row],[ActualAwayScore]]&gt;Table2[[#This Row],[PredictedAwayScore]], "N", IF(ISBLANK(Table2[[#This Row],[ActualResult]]), "_", IF(Table2[[#This Row],[ActualAwayScore]]=Table2[[#This Row],[PredictedAwayScore]], "Y", "N")))</f>
        <v>_</v>
      </c>
      <c r="Q388" s="2" t="str">
        <f>IF(Table2[[#This Row],[ActualHomeScore]]&gt;Table2[[#This Row],[PredictedHomeScore]],"N", IF(ISBLANK(Table2[[#This Row],[ActualResult]]), "_", IF(Table2[[#This Row],[ActualHomeScore]]=Table2[[#This Row],[PredictedHomeScore]], "Y", "N")))</f>
        <v>_</v>
      </c>
      <c r="R388" s="2"/>
      <c r="S388" s="2" t="str">
        <f t="shared" si="32"/>
        <v>_</v>
      </c>
      <c r="T388" s="2">
        <f>IF(INDEX(StatsRegularSeason20242025!$A$2:$C$33,MATCH(Table2[[#This Row],[AwayTeam]],StatsRegularSeason20242025!$A$2:$A$33,0),2)=INDEX(StatsRegularSeason20242025!$A$2:$C$33,MATCH(Table2[[#This Row],[HomeTeam]],StatsRegularSeason20242025!$A$2:$A$33,0),2),1,0)</f>
        <v>1</v>
      </c>
      <c r="U388" s="2">
        <f>IF(INDEX(StatsRegularSeason20242025!$A$2:$C$33,MATCH(Table2[[#This Row],[AwayTeam]],StatsRegularSeason20242025!$A$2:$A$33,0),3)=INDEX(StatsRegularSeason20242025!$A$2:$C$33,MATCH(Table2[[#This Row],[HomeTeam]],StatsRegularSeason20242025!$A$2:$A$33,0),3),1,0)</f>
        <v>0</v>
      </c>
      <c r="V388" s="2">
        <f>IF(Table2[[#This Row],[InterConf]]=1,IF(Table2[[#This Row],[InterDiv]]=0, 1, 0), 0)</f>
        <v>1</v>
      </c>
      <c r="W388" s="2">
        <f>IF(INDEX(StatsRegularSeason20242025!$A$2:$C$33,MATCH(Table2[[#This Row],[AwayTeam]],StatsRegularSeason20242025!$A$2:$A$33,0),2)&lt;&gt;INDEX(StatsRegularSeason20242025!$A$2:$C$33,MATCH(Table2[[#This Row],[HomeTeam]],StatsRegularSeason20242025!$A$2:$A$33,0),2),1,0)</f>
        <v>0</v>
      </c>
      <c r="X388" s="2"/>
      <c r="Y388" s="2"/>
      <c r="Z388" s="2">
        <f>IF(AND(Table2[[#This Row],[GameIsOver]]=1,Table2[[#This Row],[ActualHomeScore]]*Table2[[#This Row],[ActualAwayScore]]=0), 1,0)</f>
        <v>0</v>
      </c>
      <c r="AA388" s="2">
        <f>IF(Table2[[#This Row],[GameIsOver]]=0,0, IF(Table2[[#This Row],[ActualWinner]]=Table2[[#This Row],[AwayTeam]], 2, IF(OR(Table2[[#This Row],[ActualResult]]="OT", Table2[[#This Row],[ActualResult]]="SO"), 1, 0)))</f>
        <v>0</v>
      </c>
      <c r="AB388" s="2">
        <f>IF(Table2[[#This Row],[GameIsOver]]= 0, 0, IF(Table2[[#This Row],[ActualWinner]]=Table2[[#This Row],[HomeTeam]], 2, IF(OR(Table2[[#This Row],[ActualResult]]="OT", Table2[[#This Row],[ActualResult]]="SO"), 1, 0)))</f>
        <v>0</v>
      </c>
      <c r="AC388" s="33">
        <f>(($AR$11)*IF(Table2[[#This Row],[CorrectWinnerPrediction]]="Y", 1, 0))+(($AR$12)*IF(Table2[[#This Row],[CorrectAwayScorePrediction]]="Y", 1, 0))+(($AR$13)*IF(Table2[[#This Row],[CorrectHomeScorePrediction]]="Y", 1, 0))</f>
        <v>0</v>
      </c>
      <c r="AD3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8" s="4" t="str">
        <f>IF(WEEKDAY(Table2[[#This Row],[GameDate]])=1,"SUN",IF(WEEKDAY(Table2[[#This Row],[GameDate]])=2,"MON",IF(WEEKDAY(Table2[[#This Row],[GameDate]])=3,"TUE",IF(WEEKDAY(Table2[[#This Row],[GameDate]])=4,"WED",IF(WEEKDAY(Table2[[#This Row],[GameDate]])=5,"THU",IF(WEEKDAY(Table2[[#This Row],[GameDate]])=6,"FRI", "SAT"))))))</f>
        <v>SAT</v>
      </c>
      <c r="AF388" s="2">
        <f>Table2[[#This Row],[ActualAwayScore]]-Table2[[#This Row],[PredictedAwayScore]]</f>
        <v>0</v>
      </c>
      <c r="AG388" s="2">
        <f>Table2[[#This Row],[ActualHomeScore]]-Table2[[#This Row],[PredictedHomeScore]]</f>
        <v>0</v>
      </c>
      <c r="AH388" s="2">
        <f t="shared" si="33"/>
        <v>0</v>
      </c>
      <c r="AI388" s="2">
        <f t="shared" si="34"/>
        <v>0</v>
      </c>
    </row>
    <row r="389" spans="1:35" x14ac:dyDescent="0.25">
      <c r="A389" s="3"/>
      <c r="B389" s="5">
        <v>45626</v>
      </c>
      <c r="C389" s="8" t="s">
        <v>499</v>
      </c>
      <c r="D389" s="3" t="s">
        <v>38</v>
      </c>
      <c r="E389" s="3" t="s">
        <v>12</v>
      </c>
      <c r="F389" s="3"/>
      <c r="G389" s="3"/>
      <c r="H389" s="3" t="str">
        <f t="shared" si="30"/>
        <v>_</v>
      </c>
      <c r="I389" s="3"/>
      <c r="J389" s="3"/>
      <c r="K389" s="3"/>
      <c r="L389" s="3" t="str">
        <f t="shared" si="31"/>
        <v>_</v>
      </c>
      <c r="M389" s="3"/>
      <c r="N389" s="3">
        <f>IF(ISBLANK(Table2[[#This Row],[ActualResult]]), 0, 1)</f>
        <v>0</v>
      </c>
      <c r="O389" s="3" t="str">
        <f>IF(ISBLANK(Table2[[#This Row],[ActualResult]]), "_", IF(Table2[[#This Row],[ActualWinner]]=Table2[[#This Row],[PredictedWinner]], "Y", "N"))</f>
        <v>_</v>
      </c>
      <c r="P389" s="3" t="str">
        <f>IF(Table2[[#This Row],[ActualAwayScore]]&gt;Table2[[#This Row],[PredictedAwayScore]], "N", IF(ISBLANK(Table2[[#This Row],[ActualResult]]), "_", IF(Table2[[#This Row],[ActualAwayScore]]=Table2[[#This Row],[PredictedAwayScore]], "Y", "N")))</f>
        <v>_</v>
      </c>
      <c r="Q389" s="3" t="str">
        <f>IF(Table2[[#This Row],[ActualHomeScore]]&gt;Table2[[#This Row],[PredictedHomeScore]],"N", IF(ISBLANK(Table2[[#This Row],[ActualResult]]), "_", IF(Table2[[#This Row],[ActualHomeScore]]=Table2[[#This Row],[PredictedHomeScore]], "Y", "N")))</f>
        <v>_</v>
      </c>
      <c r="R389" s="2"/>
      <c r="S389" s="2" t="str">
        <f t="shared" si="32"/>
        <v>_</v>
      </c>
      <c r="T389" s="2">
        <f>IF(INDEX(StatsRegularSeason20242025!$A$2:$C$33,MATCH(Table2[[#This Row],[AwayTeam]],StatsRegularSeason20242025!$A$2:$A$33,0),2)=INDEX(StatsRegularSeason20242025!$A$2:$C$33,MATCH(Table2[[#This Row],[HomeTeam]],StatsRegularSeason20242025!$A$2:$A$33,0),2),1,0)</f>
        <v>1</v>
      </c>
      <c r="U389" s="2">
        <f>IF(INDEX(StatsRegularSeason20242025!$A$2:$C$33,MATCH(Table2[[#This Row],[AwayTeam]],StatsRegularSeason20242025!$A$2:$A$33,0),3)=INDEX(StatsRegularSeason20242025!$A$2:$C$33,MATCH(Table2[[#This Row],[HomeTeam]],StatsRegularSeason20242025!$A$2:$A$33,0),3),1,0)</f>
        <v>1</v>
      </c>
      <c r="V389" s="2">
        <f>IF(Table2[[#This Row],[InterConf]]=1,IF(Table2[[#This Row],[InterDiv]]=0, 1, 0), 0)</f>
        <v>0</v>
      </c>
      <c r="W389" s="2">
        <f>IF(INDEX(StatsRegularSeason20242025!$A$2:$C$33,MATCH(Table2[[#This Row],[AwayTeam]],StatsRegularSeason20242025!$A$2:$A$33,0),2)&lt;&gt;INDEX(StatsRegularSeason20242025!$A$2:$C$33,MATCH(Table2[[#This Row],[HomeTeam]],StatsRegularSeason20242025!$A$2:$A$33,0),2),1,0)</f>
        <v>0</v>
      </c>
      <c r="X389" s="2"/>
      <c r="Y389" s="2"/>
      <c r="Z389" s="2">
        <f>IF(AND(Table2[[#This Row],[GameIsOver]]=1,Table2[[#This Row],[ActualHomeScore]]*Table2[[#This Row],[ActualAwayScore]]=0), 1,0)</f>
        <v>0</v>
      </c>
      <c r="AA389" s="2">
        <f>IF(Table2[[#This Row],[GameIsOver]]=0,0, IF(Table2[[#This Row],[ActualWinner]]=Table2[[#This Row],[AwayTeam]], 2, IF(OR(Table2[[#This Row],[ActualResult]]="OT", Table2[[#This Row],[ActualResult]]="SO"), 1, 0)))</f>
        <v>0</v>
      </c>
      <c r="AB389" s="2">
        <f>IF(Table2[[#This Row],[GameIsOver]]= 0, 0, IF(Table2[[#This Row],[ActualWinner]]=Table2[[#This Row],[HomeTeam]], 2, IF(OR(Table2[[#This Row],[ActualResult]]="OT", Table2[[#This Row],[ActualResult]]="SO"), 1, 0)))</f>
        <v>0</v>
      </c>
      <c r="AC389" s="33">
        <f>(($AR$11)*IF(Table2[[#This Row],[CorrectWinnerPrediction]]="Y", 1, 0))+(($AR$12)*IF(Table2[[#This Row],[CorrectAwayScorePrediction]]="Y", 1, 0))+(($AR$13)*IF(Table2[[#This Row],[CorrectHomeScorePrediction]]="Y", 1, 0))</f>
        <v>0</v>
      </c>
      <c r="AD3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89" s="5" t="str">
        <f>IF(WEEKDAY(Table2[[#This Row],[GameDate]])=1,"SUN",IF(WEEKDAY(Table2[[#This Row],[GameDate]])=2,"MON",IF(WEEKDAY(Table2[[#This Row],[GameDate]])=3,"TUE",IF(WEEKDAY(Table2[[#This Row],[GameDate]])=4,"WED",IF(WEEKDAY(Table2[[#This Row],[GameDate]])=5,"THU",IF(WEEKDAY(Table2[[#This Row],[GameDate]])=6,"FRI", "SAT"))))))</f>
        <v>SAT</v>
      </c>
      <c r="AF389" s="2">
        <f>Table2[[#This Row],[ActualAwayScore]]-Table2[[#This Row],[PredictedAwayScore]]</f>
        <v>0</v>
      </c>
      <c r="AG389" s="2">
        <f>Table2[[#This Row],[ActualHomeScore]]-Table2[[#This Row],[PredictedHomeScore]]</f>
        <v>0</v>
      </c>
      <c r="AH389" s="2">
        <f t="shared" si="33"/>
        <v>0</v>
      </c>
      <c r="AI389" s="2">
        <f t="shared" si="34"/>
        <v>0</v>
      </c>
    </row>
    <row r="390" spans="1:35" x14ac:dyDescent="0.25">
      <c r="B390" s="4">
        <v>45627</v>
      </c>
      <c r="C390" s="7" t="s">
        <v>500</v>
      </c>
      <c r="D390" s="2" t="s">
        <v>25</v>
      </c>
      <c r="E390" s="2" t="s">
        <v>31</v>
      </c>
      <c r="F390" s="2"/>
      <c r="G390" s="2"/>
      <c r="H390" s="2" t="str">
        <f t="shared" si="30"/>
        <v>_</v>
      </c>
      <c r="I390" s="2"/>
      <c r="J390" s="2"/>
      <c r="K390" s="2"/>
      <c r="L390" s="2" t="str">
        <f t="shared" si="31"/>
        <v>_</v>
      </c>
      <c r="M390" s="2"/>
      <c r="N390" s="2">
        <f>IF(ISBLANK(Table2[[#This Row],[ActualResult]]), 0, 1)</f>
        <v>0</v>
      </c>
      <c r="O390" s="2" t="str">
        <f>IF(ISBLANK(Table2[[#This Row],[ActualResult]]), "_", IF(Table2[[#This Row],[ActualWinner]]=Table2[[#This Row],[PredictedWinner]], "Y", "N"))</f>
        <v>_</v>
      </c>
      <c r="P390" s="2" t="str">
        <f>IF(Table2[[#This Row],[ActualAwayScore]]&gt;Table2[[#This Row],[PredictedAwayScore]], "N", IF(ISBLANK(Table2[[#This Row],[ActualResult]]), "_", IF(Table2[[#This Row],[ActualAwayScore]]=Table2[[#This Row],[PredictedAwayScore]], "Y", "N")))</f>
        <v>_</v>
      </c>
      <c r="Q390" s="2" t="str">
        <f>IF(Table2[[#This Row],[ActualHomeScore]]&gt;Table2[[#This Row],[PredictedHomeScore]],"N", IF(ISBLANK(Table2[[#This Row],[ActualResult]]), "_", IF(Table2[[#This Row],[ActualHomeScore]]=Table2[[#This Row],[PredictedHomeScore]], "Y", "N")))</f>
        <v>_</v>
      </c>
      <c r="R390" s="2"/>
      <c r="S390" s="2" t="str">
        <f t="shared" si="32"/>
        <v>_</v>
      </c>
      <c r="T390" s="2">
        <f>IF(INDEX(StatsRegularSeason20242025!$A$2:$C$33,MATCH(Table2[[#This Row],[AwayTeam]],StatsRegularSeason20242025!$A$2:$A$33,0),2)=INDEX(StatsRegularSeason20242025!$A$2:$C$33,MATCH(Table2[[#This Row],[HomeTeam]],StatsRegularSeason20242025!$A$2:$A$33,0),2),1,0)</f>
        <v>0</v>
      </c>
      <c r="U390" s="2">
        <f>IF(INDEX(StatsRegularSeason20242025!$A$2:$C$33,MATCH(Table2[[#This Row],[AwayTeam]],StatsRegularSeason20242025!$A$2:$A$33,0),3)=INDEX(StatsRegularSeason20242025!$A$2:$C$33,MATCH(Table2[[#This Row],[HomeTeam]],StatsRegularSeason20242025!$A$2:$A$33,0),3),1,0)</f>
        <v>0</v>
      </c>
      <c r="V390" s="2">
        <f>IF(Table2[[#This Row],[InterConf]]=1,IF(Table2[[#This Row],[InterDiv]]=0, 1, 0), 0)</f>
        <v>0</v>
      </c>
      <c r="W390" s="2">
        <f>IF(INDEX(StatsRegularSeason20242025!$A$2:$C$33,MATCH(Table2[[#This Row],[AwayTeam]],StatsRegularSeason20242025!$A$2:$A$33,0),2)&lt;&gt;INDEX(StatsRegularSeason20242025!$A$2:$C$33,MATCH(Table2[[#This Row],[HomeTeam]],StatsRegularSeason20242025!$A$2:$A$33,0),2),1,0)</f>
        <v>1</v>
      </c>
      <c r="X390" s="2"/>
      <c r="Y390" s="2"/>
      <c r="Z390" s="2">
        <f>IF(AND(Table2[[#This Row],[GameIsOver]]=1,Table2[[#This Row],[ActualHomeScore]]*Table2[[#This Row],[ActualAwayScore]]=0), 1,0)</f>
        <v>0</v>
      </c>
      <c r="AA390" s="2">
        <f>IF(Table2[[#This Row],[GameIsOver]]=0,0, IF(Table2[[#This Row],[ActualWinner]]=Table2[[#This Row],[AwayTeam]], 2, IF(OR(Table2[[#This Row],[ActualResult]]="OT", Table2[[#This Row],[ActualResult]]="SO"), 1, 0)))</f>
        <v>0</v>
      </c>
      <c r="AB390" s="2">
        <f>IF(Table2[[#This Row],[GameIsOver]]= 0, 0, IF(Table2[[#This Row],[ActualWinner]]=Table2[[#This Row],[HomeTeam]], 2, IF(OR(Table2[[#This Row],[ActualResult]]="OT", Table2[[#This Row],[ActualResult]]="SO"), 1, 0)))</f>
        <v>0</v>
      </c>
      <c r="AC390" s="33">
        <f>(($AR$11)*IF(Table2[[#This Row],[CorrectWinnerPrediction]]="Y", 1, 0))+(($AR$12)*IF(Table2[[#This Row],[CorrectAwayScorePrediction]]="Y", 1, 0))+(($AR$13)*IF(Table2[[#This Row],[CorrectHomeScorePrediction]]="Y", 1, 0))</f>
        <v>0</v>
      </c>
      <c r="AD3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0" s="4" t="str">
        <f>IF(WEEKDAY(Table2[[#This Row],[GameDate]])=1,"SUN",IF(WEEKDAY(Table2[[#This Row],[GameDate]])=2,"MON",IF(WEEKDAY(Table2[[#This Row],[GameDate]])=3,"TUE",IF(WEEKDAY(Table2[[#This Row],[GameDate]])=4,"WED",IF(WEEKDAY(Table2[[#This Row],[GameDate]])=5,"THU",IF(WEEKDAY(Table2[[#This Row],[GameDate]])=6,"FRI", "SAT"))))))</f>
        <v>SUN</v>
      </c>
      <c r="AF390" s="2">
        <f>Table2[[#This Row],[ActualAwayScore]]-Table2[[#This Row],[PredictedAwayScore]]</f>
        <v>0</v>
      </c>
      <c r="AG390" s="2">
        <f>Table2[[#This Row],[ActualHomeScore]]-Table2[[#This Row],[PredictedHomeScore]]</f>
        <v>0</v>
      </c>
      <c r="AH390" s="2">
        <f t="shared" si="33"/>
        <v>0</v>
      </c>
      <c r="AI390" s="2">
        <f t="shared" si="34"/>
        <v>0</v>
      </c>
    </row>
    <row r="391" spans="1:35" x14ac:dyDescent="0.25">
      <c r="B391" s="4">
        <v>45627</v>
      </c>
      <c r="C391" s="7" t="s">
        <v>501</v>
      </c>
      <c r="D391" s="2" t="s">
        <v>19</v>
      </c>
      <c r="E391" s="2" t="s">
        <v>16</v>
      </c>
      <c r="F391" s="2"/>
      <c r="G391" s="2"/>
      <c r="H391" s="2" t="str">
        <f t="shared" si="30"/>
        <v>_</v>
      </c>
      <c r="I391" s="2"/>
      <c r="J391" s="2"/>
      <c r="K391" s="2"/>
      <c r="L391" s="2" t="str">
        <f t="shared" si="31"/>
        <v>_</v>
      </c>
      <c r="M391" s="2"/>
      <c r="N391" s="2">
        <f>IF(ISBLANK(Table2[[#This Row],[ActualResult]]), 0, 1)</f>
        <v>0</v>
      </c>
      <c r="O391" s="2" t="str">
        <f>IF(ISBLANK(Table2[[#This Row],[ActualResult]]), "_", IF(Table2[[#This Row],[ActualWinner]]=Table2[[#This Row],[PredictedWinner]], "Y", "N"))</f>
        <v>_</v>
      </c>
      <c r="P391" s="2" t="str">
        <f>IF(Table2[[#This Row],[ActualAwayScore]]&gt;Table2[[#This Row],[PredictedAwayScore]], "N", IF(ISBLANK(Table2[[#This Row],[ActualResult]]), "_", IF(Table2[[#This Row],[ActualAwayScore]]=Table2[[#This Row],[PredictedAwayScore]], "Y", "N")))</f>
        <v>_</v>
      </c>
      <c r="Q391" s="2" t="str">
        <f>IF(Table2[[#This Row],[ActualHomeScore]]&gt;Table2[[#This Row],[PredictedHomeScore]],"N", IF(ISBLANK(Table2[[#This Row],[ActualResult]]), "_", IF(Table2[[#This Row],[ActualHomeScore]]=Table2[[#This Row],[PredictedHomeScore]], "Y", "N")))</f>
        <v>_</v>
      </c>
      <c r="R391" s="2"/>
      <c r="S391" s="2" t="str">
        <f t="shared" si="32"/>
        <v>_</v>
      </c>
      <c r="T391" s="2">
        <f>IF(INDEX(StatsRegularSeason20242025!$A$2:$C$33,MATCH(Table2[[#This Row],[AwayTeam]],StatsRegularSeason20242025!$A$2:$A$33,0),2)=INDEX(StatsRegularSeason20242025!$A$2:$C$33,MATCH(Table2[[#This Row],[HomeTeam]],StatsRegularSeason20242025!$A$2:$A$33,0),2),1,0)</f>
        <v>1</v>
      </c>
      <c r="U391" s="2">
        <f>IF(INDEX(StatsRegularSeason20242025!$A$2:$C$33,MATCH(Table2[[#This Row],[AwayTeam]],StatsRegularSeason20242025!$A$2:$A$33,0),3)=INDEX(StatsRegularSeason20242025!$A$2:$C$33,MATCH(Table2[[#This Row],[HomeTeam]],StatsRegularSeason20242025!$A$2:$A$33,0),3),1,0)</f>
        <v>1</v>
      </c>
      <c r="V391" s="2">
        <f>IF(Table2[[#This Row],[InterConf]]=1,IF(Table2[[#This Row],[InterDiv]]=0, 1, 0), 0)</f>
        <v>0</v>
      </c>
      <c r="W391" s="2">
        <f>IF(INDEX(StatsRegularSeason20242025!$A$2:$C$33,MATCH(Table2[[#This Row],[AwayTeam]],StatsRegularSeason20242025!$A$2:$A$33,0),2)&lt;&gt;INDEX(StatsRegularSeason20242025!$A$2:$C$33,MATCH(Table2[[#This Row],[HomeTeam]],StatsRegularSeason20242025!$A$2:$A$33,0),2),1,0)</f>
        <v>0</v>
      </c>
      <c r="X391" s="2"/>
      <c r="Y391" s="2"/>
      <c r="Z391" s="2">
        <f>IF(AND(Table2[[#This Row],[GameIsOver]]=1,Table2[[#This Row],[ActualHomeScore]]*Table2[[#This Row],[ActualAwayScore]]=0), 1,0)</f>
        <v>0</v>
      </c>
      <c r="AA391" s="2">
        <f>IF(Table2[[#This Row],[GameIsOver]]=0,0, IF(Table2[[#This Row],[ActualWinner]]=Table2[[#This Row],[AwayTeam]], 2, IF(OR(Table2[[#This Row],[ActualResult]]="OT", Table2[[#This Row],[ActualResult]]="SO"), 1, 0)))</f>
        <v>0</v>
      </c>
      <c r="AB391" s="2">
        <f>IF(Table2[[#This Row],[GameIsOver]]= 0, 0, IF(Table2[[#This Row],[ActualWinner]]=Table2[[#This Row],[HomeTeam]], 2, IF(OR(Table2[[#This Row],[ActualResult]]="OT", Table2[[#This Row],[ActualResult]]="SO"), 1, 0)))</f>
        <v>0</v>
      </c>
      <c r="AC391" s="33">
        <f>(($AR$11)*IF(Table2[[#This Row],[CorrectWinnerPrediction]]="Y", 1, 0))+(($AR$12)*IF(Table2[[#This Row],[CorrectAwayScorePrediction]]="Y", 1, 0))+(($AR$13)*IF(Table2[[#This Row],[CorrectHomeScorePrediction]]="Y", 1, 0))</f>
        <v>0</v>
      </c>
      <c r="AD3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1" s="4" t="str">
        <f>IF(WEEKDAY(Table2[[#This Row],[GameDate]])=1,"SUN",IF(WEEKDAY(Table2[[#This Row],[GameDate]])=2,"MON",IF(WEEKDAY(Table2[[#This Row],[GameDate]])=3,"TUE",IF(WEEKDAY(Table2[[#This Row],[GameDate]])=4,"WED",IF(WEEKDAY(Table2[[#This Row],[GameDate]])=5,"THU",IF(WEEKDAY(Table2[[#This Row],[GameDate]])=6,"FRI", "SAT"))))))</f>
        <v>SUN</v>
      </c>
      <c r="AF391" s="2">
        <f>Table2[[#This Row],[ActualAwayScore]]-Table2[[#This Row],[PredictedAwayScore]]</f>
        <v>0</v>
      </c>
      <c r="AG391" s="2">
        <f>Table2[[#This Row],[ActualHomeScore]]-Table2[[#This Row],[PredictedHomeScore]]</f>
        <v>0</v>
      </c>
      <c r="AH391" s="2">
        <f t="shared" si="33"/>
        <v>0</v>
      </c>
      <c r="AI391" s="2">
        <f t="shared" si="34"/>
        <v>0</v>
      </c>
    </row>
    <row r="392" spans="1:35" x14ac:dyDescent="0.25">
      <c r="B392" s="4">
        <v>45627</v>
      </c>
      <c r="C392" s="7" t="s">
        <v>502</v>
      </c>
      <c r="D392" s="2" t="s">
        <v>36</v>
      </c>
      <c r="E392" s="2" t="s">
        <v>17</v>
      </c>
      <c r="F392" s="2"/>
      <c r="G392" s="2"/>
      <c r="H392" s="2" t="str">
        <f t="shared" si="30"/>
        <v>_</v>
      </c>
      <c r="I392" s="2"/>
      <c r="J392" s="2"/>
      <c r="K392" s="2"/>
      <c r="L392" s="2" t="str">
        <f t="shared" si="31"/>
        <v>_</v>
      </c>
      <c r="M392" s="2"/>
      <c r="N392" s="2">
        <f>IF(ISBLANK(Table2[[#This Row],[ActualResult]]), 0, 1)</f>
        <v>0</v>
      </c>
      <c r="O392" s="2" t="str">
        <f>IF(ISBLANK(Table2[[#This Row],[ActualResult]]), "_", IF(Table2[[#This Row],[ActualWinner]]=Table2[[#This Row],[PredictedWinner]], "Y", "N"))</f>
        <v>_</v>
      </c>
      <c r="P392" s="2" t="str">
        <f>IF(Table2[[#This Row],[ActualAwayScore]]&gt;Table2[[#This Row],[PredictedAwayScore]], "N", IF(ISBLANK(Table2[[#This Row],[ActualResult]]), "_", IF(Table2[[#This Row],[ActualAwayScore]]=Table2[[#This Row],[PredictedAwayScore]], "Y", "N")))</f>
        <v>_</v>
      </c>
      <c r="Q392" s="2" t="str">
        <f>IF(Table2[[#This Row],[ActualHomeScore]]&gt;Table2[[#This Row],[PredictedHomeScore]],"N", IF(ISBLANK(Table2[[#This Row],[ActualResult]]), "_", IF(Table2[[#This Row],[ActualHomeScore]]=Table2[[#This Row],[PredictedHomeScore]], "Y", "N")))</f>
        <v>_</v>
      </c>
      <c r="R392" s="2"/>
      <c r="S392" s="2" t="str">
        <f t="shared" si="32"/>
        <v>_</v>
      </c>
      <c r="T392" s="2">
        <f>IF(INDEX(StatsRegularSeason20242025!$A$2:$C$33,MATCH(Table2[[#This Row],[AwayTeam]],StatsRegularSeason20242025!$A$2:$A$33,0),2)=INDEX(StatsRegularSeason20242025!$A$2:$C$33,MATCH(Table2[[#This Row],[HomeTeam]],StatsRegularSeason20242025!$A$2:$A$33,0),2),1,0)</f>
        <v>0</v>
      </c>
      <c r="U392" s="2">
        <f>IF(INDEX(StatsRegularSeason20242025!$A$2:$C$33,MATCH(Table2[[#This Row],[AwayTeam]],StatsRegularSeason20242025!$A$2:$A$33,0),3)=INDEX(StatsRegularSeason20242025!$A$2:$C$33,MATCH(Table2[[#This Row],[HomeTeam]],StatsRegularSeason20242025!$A$2:$A$33,0),3),1,0)</f>
        <v>0</v>
      </c>
      <c r="V392" s="2">
        <f>IF(Table2[[#This Row],[InterConf]]=1,IF(Table2[[#This Row],[InterDiv]]=0, 1, 0), 0)</f>
        <v>0</v>
      </c>
      <c r="W392" s="2">
        <f>IF(INDEX(StatsRegularSeason20242025!$A$2:$C$33,MATCH(Table2[[#This Row],[AwayTeam]],StatsRegularSeason20242025!$A$2:$A$33,0),2)&lt;&gt;INDEX(StatsRegularSeason20242025!$A$2:$C$33,MATCH(Table2[[#This Row],[HomeTeam]],StatsRegularSeason20242025!$A$2:$A$33,0),2),1,0)</f>
        <v>1</v>
      </c>
      <c r="X392" s="2"/>
      <c r="Y392" s="2"/>
      <c r="Z392" s="2">
        <f>IF(AND(Table2[[#This Row],[GameIsOver]]=1,Table2[[#This Row],[ActualHomeScore]]*Table2[[#This Row],[ActualAwayScore]]=0), 1,0)</f>
        <v>0</v>
      </c>
      <c r="AA392" s="2">
        <f>IF(Table2[[#This Row],[GameIsOver]]=0,0, IF(Table2[[#This Row],[ActualWinner]]=Table2[[#This Row],[AwayTeam]], 2, IF(OR(Table2[[#This Row],[ActualResult]]="OT", Table2[[#This Row],[ActualResult]]="SO"), 1, 0)))</f>
        <v>0</v>
      </c>
      <c r="AB392" s="2">
        <f>IF(Table2[[#This Row],[GameIsOver]]= 0, 0, IF(Table2[[#This Row],[ActualWinner]]=Table2[[#This Row],[HomeTeam]], 2, IF(OR(Table2[[#This Row],[ActualResult]]="OT", Table2[[#This Row],[ActualResult]]="SO"), 1, 0)))</f>
        <v>0</v>
      </c>
      <c r="AC392" s="33">
        <f>(($AR$11)*IF(Table2[[#This Row],[CorrectWinnerPrediction]]="Y", 1, 0))+(($AR$12)*IF(Table2[[#This Row],[CorrectAwayScorePrediction]]="Y", 1, 0))+(($AR$13)*IF(Table2[[#This Row],[CorrectHomeScorePrediction]]="Y", 1, 0))</f>
        <v>0</v>
      </c>
      <c r="AD3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2" s="4" t="str">
        <f>IF(WEEKDAY(Table2[[#This Row],[GameDate]])=1,"SUN",IF(WEEKDAY(Table2[[#This Row],[GameDate]])=2,"MON",IF(WEEKDAY(Table2[[#This Row],[GameDate]])=3,"TUE",IF(WEEKDAY(Table2[[#This Row],[GameDate]])=4,"WED",IF(WEEKDAY(Table2[[#This Row],[GameDate]])=5,"THU",IF(WEEKDAY(Table2[[#This Row],[GameDate]])=6,"FRI", "SAT"))))))</f>
        <v>SUN</v>
      </c>
      <c r="AF392" s="2">
        <f>Table2[[#This Row],[ActualAwayScore]]-Table2[[#This Row],[PredictedAwayScore]]</f>
        <v>0</v>
      </c>
      <c r="AG392" s="2">
        <f>Table2[[#This Row],[ActualHomeScore]]-Table2[[#This Row],[PredictedHomeScore]]</f>
        <v>0</v>
      </c>
      <c r="AH392" s="2">
        <f t="shared" si="33"/>
        <v>0</v>
      </c>
      <c r="AI392" s="2">
        <f t="shared" si="34"/>
        <v>0</v>
      </c>
    </row>
    <row r="393" spans="1:35" x14ac:dyDescent="0.25">
      <c r="B393" s="4">
        <v>45627</v>
      </c>
      <c r="C393" s="7" t="s">
        <v>503</v>
      </c>
      <c r="D393" s="2" t="s">
        <v>22</v>
      </c>
      <c r="E393" s="2" t="s">
        <v>34</v>
      </c>
      <c r="F393" s="2"/>
      <c r="G393" s="2"/>
      <c r="H393" s="2" t="str">
        <f t="shared" si="30"/>
        <v>_</v>
      </c>
      <c r="I393" s="2"/>
      <c r="J393" s="2"/>
      <c r="K393" s="2"/>
      <c r="L393" s="2" t="str">
        <f t="shared" si="31"/>
        <v>_</v>
      </c>
      <c r="M393" s="2"/>
      <c r="N393" s="2">
        <f>IF(ISBLANK(Table2[[#This Row],[ActualResult]]), 0, 1)</f>
        <v>0</v>
      </c>
      <c r="O393" s="2" t="str">
        <f>IF(ISBLANK(Table2[[#This Row],[ActualResult]]), "_", IF(Table2[[#This Row],[ActualWinner]]=Table2[[#This Row],[PredictedWinner]], "Y", "N"))</f>
        <v>_</v>
      </c>
      <c r="P393" s="2" t="str">
        <f>IF(Table2[[#This Row],[ActualAwayScore]]&gt;Table2[[#This Row],[PredictedAwayScore]], "N", IF(ISBLANK(Table2[[#This Row],[ActualResult]]), "_", IF(Table2[[#This Row],[ActualAwayScore]]=Table2[[#This Row],[PredictedAwayScore]], "Y", "N")))</f>
        <v>_</v>
      </c>
      <c r="Q393" s="2" t="str">
        <f>IF(Table2[[#This Row],[ActualHomeScore]]&gt;Table2[[#This Row],[PredictedHomeScore]],"N", IF(ISBLANK(Table2[[#This Row],[ActualResult]]), "_", IF(Table2[[#This Row],[ActualHomeScore]]=Table2[[#This Row],[PredictedHomeScore]], "Y", "N")))</f>
        <v>_</v>
      </c>
      <c r="R393" s="2"/>
      <c r="S393" s="2" t="str">
        <f t="shared" si="32"/>
        <v>_</v>
      </c>
      <c r="T393" s="2">
        <f>IF(INDEX(StatsRegularSeason20242025!$A$2:$C$33,MATCH(Table2[[#This Row],[AwayTeam]],StatsRegularSeason20242025!$A$2:$A$33,0),2)=INDEX(StatsRegularSeason20242025!$A$2:$C$33,MATCH(Table2[[#This Row],[HomeTeam]],StatsRegularSeason20242025!$A$2:$A$33,0),2),1,0)</f>
        <v>1</v>
      </c>
      <c r="U393" s="2">
        <f>IF(INDEX(StatsRegularSeason20242025!$A$2:$C$33,MATCH(Table2[[#This Row],[AwayTeam]],StatsRegularSeason20242025!$A$2:$A$33,0),3)=INDEX(StatsRegularSeason20242025!$A$2:$C$33,MATCH(Table2[[#This Row],[HomeTeam]],StatsRegularSeason20242025!$A$2:$A$33,0),3),1,0)</f>
        <v>1</v>
      </c>
      <c r="V393" s="2">
        <f>IF(Table2[[#This Row],[InterConf]]=1,IF(Table2[[#This Row],[InterDiv]]=0, 1, 0), 0)</f>
        <v>0</v>
      </c>
      <c r="W393" s="2">
        <f>IF(INDEX(StatsRegularSeason20242025!$A$2:$C$33,MATCH(Table2[[#This Row],[AwayTeam]],StatsRegularSeason20242025!$A$2:$A$33,0),2)&lt;&gt;INDEX(StatsRegularSeason20242025!$A$2:$C$33,MATCH(Table2[[#This Row],[HomeTeam]],StatsRegularSeason20242025!$A$2:$A$33,0),2),1,0)</f>
        <v>0</v>
      </c>
      <c r="X393" s="2"/>
      <c r="Y393" s="2"/>
      <c r="Z393" s="2">
        <f>IF(AND(Table2[[#This Row],[GameIsOver]]=1,Table2[[#This Row],[ActualHomeScore]]*Table2[[#This Row],[ActualAwayScore]]=0), 1,0)</f>
        <v>0</v>
      </c>
      <c r="AA393" s="2">
        <f>IF(Table2[[#This Row],[GameIsOver]]=0,0, IF(Table2[[#This Row],[ActualWinner]]=Table2[[#This Row],[AwayTeam]], 2, IF(OR(Table2[[#This Row],[ActualResult]]="OT", Table2[[#This Row],[ActualResult]]="SO"), 1, 0)))</f>
        <v>0</v>
      </c>
      <c r="AB393" s="2">
        <f>IF(Table2[[#This Row],[GameIsOver]]= 0, 0, IF(Table2[[#This Row],[ActualWinner]]=Table2[[#This Row],[HomeTeam]], 2, IF(OR(Table2[[#This Row],[ActualResult]]="OT", Table2[[#This Row],[ActualResult]]="SO"), 1, 0)))</f>
        <v>0</v>
      </c>
      <c r="AC393" s="33">
        <f>(($AR$11)*IF(Table2[[#This Row],[CorrectWinnerPrediction]]="Y", 1, 0))+(($AR$12)*IF(Table2[[#This Row],[CorrectAwayScorePrediction]]="Y", 1, 0))+(($AR$13)*IF(Table2[[#This Row],[CorrectHomeScorePrediction]]="Y", 1, 0))</f>
        <v>0</v>
      </c>
      <c r="AD3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3" s="4" t="str">
        <f>IF(WEEKDAY(Table2[[#This Row],[GameDate]])=1,"SUN",IF(WEEKDAY(Table2[[#This Row],[GameDate]])=2,"MON",IF(WEEKDAY(Table2[[#This Row],[GameDate]])=3,"TUE",IF(WEEKDAY(Table2[[#This Row],[GameDate]])=4,"WED",IF(WEEKDAY(Table2[[#This Row],[GameDate]])=5,"THU",IF(WEEKDAY(Table2[[#This Row],[GameDate]])=6,"FRI", "SAT"))))))</f>
        <v>SUN</v>
      </c>
      <c r="AF393" s="2">
        <f>Table2[[#This Row],[ActualAwayScore]]-Table2[[#This Row],[PredictedAwayScore]]</f>
        <v>0</v>
      </c>
      <c r="AG393" s="2">
        <f>Table2[[#This Row],[ActualHomeScore]]-Table2[[#This Row],[PredictedHomeScore]]</f>
        <v>0</v>
      </c>
      <c r="AH393" s="2">
        <f t="shared" si="33"/>
        <v>0</v>
      </c>
      <c r="AI393" s="2">
        <f t="shared" si="34"/>
        <v>0</v>
      </c>
    </row>
    <row r="394" spans="1:35" x14ac:dyDescent="0.25">
      <c r="A394" s="3"/>
      <c r="B394" s="5">
        <v>45627</v>
      </c>
      <c r="C394" s="8" t="s">
        <v>504</v>
      </c>
      <c r="D394" s="3" t="s">
        <v>30</v>
      </c>
      <c r="E394" s="3" t="s">
        <v>47</v>
      </c>
      <c r="F394" s="3"/>
      <c r="G394" s="3"/>
      <c r="H394" s="3" t="str">
        <f t="shared" si="30"/>
        <v>_</v>
      </c>
      <c r="I394" s="3"/>
      <c r="J394" s="3"/>
      <c r="K394" s="3"/>
      <c r="L394" s="2" t="str">
        <f t="shared" si="31"/>
        <v>_</v>
      </c>
      <c r="M394" s="3"/>
      <c r="N394" s="3">
        <f>IF(ISBLANK(Table2[[#This Row],[ActualResult]]), 0, 1)</f>
        <v>0</v>
      </c>
      <c r="O394" s="3" t="str">
        <f>IF(ISBLANK(Table2[[#This Row],[ActualResult]]), "_", IF(Table2[[#This Row],[ActualWinner]]=Table2[[#This Row],[PredictedWinner]], "Y", "N"))</f>
        <v>_</v>
      </c>
      <c r="P394" s="3" t="str">
        <f>IF(Table2[[#This Row],[ActualAwayScore]]&gt;Table2[[#This Row],[PredictedAwayScore]], "N", IF(ISBLANK(Table2[[#This Row],[ActualResult]]), "_", IF(Table2[[#This Row],[ActualAwayScore]]=Table2[[#This Row],[PredictedAwayScore]], "Y", "N")))</f>
        <v>_</v>
      </c>
      <c r="Q394" s="3" t="str">
        <f>IF(Table2[[#This Row],[ActualHomeScore]]&gt;Table2[[#This Row],[PredictedHomeScore]],"N", IF(ISBLANK(Table2[[#This Row],[ActualResult]]), "_", IF(Table2[[#This Row],[ActualHomeScore]]=Table2[[#This Row],[PredictedHomeScore]], "Y", "N")))</f>
        <v>_</v>
      </c>
      <c r="R394" s="2"/>
      <c r="S394" s="2" t="str">
        <f t="shared" si="32"/>
        <v>_</v>
      </c>
      <c r="T394" s="2">
        <f>IF(INDEX(StatsRegularSeason20242025!$A$2:$C$33,MATCH(Table2[[#This Row],[AwayTeam]],StatsRegularSeason20242025!$A$2:$A$33,0),2)=INDEX(StatsRegularSeason20242025!$A$2:$C$33,MATCH(Table2[[#This Row],[HomeTeam]],StatsRegularSeason20242025!$A$2:$A$33,0),2),1,0)</f>
        <v>0</v>
      </c>
      <c r="U394" s="2">
        <f>IF(INDEX(StatsRegularSeason20242025!$A$2:$C$33,MATCH(Table2[[#This Row],[AwayTeam]],StatsRegularSeason20242025!$A$2:$A$33,0),3)=INDEX(StatsRegularSeason20242025!$A$2:$C$33,MATCH(Table2[[#This Row],[HomeTeam]],StatsRegularSeason20242025!$A$2:$A$33,0),3),1,0)</f>
        <v>0</v>
      </c>
      <c r="V394" s="2">
        <f>IF(Table2[[#This Row],[InterConf]]=1,IF(Table2[[#This Row],[InterDiv]]=0, 1, 0), 0)</f>
        <v>0</v>
      </c>
      <c r="W394" s="2">
        <f>IF(INDEX(StatsRegularSeason20242025!$A$2:$C$33,MATCH(Table2[[#This Row],[AwayTeam]],StatsRegularSeason20242025!$A$2:$A$33,0),2)&lt;&gt;INDEX(StatsRegularSeason20242025!$A$2:$C$33,MATCH(Table2[[#This Row],[HomeTeam]],StatsRegularSeason20242025!$A$2:$A$33,0),2),1,0)</f>
        <v>1</v>
      </c>
      <c r="X394" s="2"/>
      <c r="Y394" s="2"/>
      <c r="Z394" s="2">
        <f>IF(AND(Table2[[#This Row],[GameIsOver]]=1,Table2[[#This Row],[ActualHomeScore]]*Table2[[#This Row],[ActualAwayScore]]=0), 1,0)</f>
        <v>0</v>
      </c>
      <c r="AA394" s="2">
        <f>IF(Table2[[#This Row],[GameIsOver]]=0,0, IF(Table2[[#This Row],[ActualWinner]]=Table2[[#This Row],[AwayTeam]], 2, IF(OR(Table2[[#This Row],[ActualResult]]="OT", Table2[[#This Row],[ActualResult]]="SO"), 1, 0)))</f>
        <v>0</v>
      </c>
      <c r="AB394" s="2">
        <f>IF(Table2[[#This Row],[GameIsOver]]= 0, 0, IF(Table2[[#This Row],[ActualWinner]]=Table2[[#This Row],[HomeTeam]], 2, IF(OR(Table2[[#This Row],[ActualResult]]="OT", Table2[[#This Row],[ActualResult]]="SO"), 1, 0)))</f>
        <v>0</v>
      </c>
      <c r="AC394" s="33">
        <f>(($AR$11)*IF(Table2[[#This Row],[CorrectWinnerPrediction]]="Y", 1, 0))+(($AR$12)*IF(Table2[[#This Row],[CorrectAwayScorePrediction]]="Y", 1, 0))+(($AR$13)*IF(Table2[[#This Row],[CorrectHomeScorePrediction]]="Y", 1, 0))</f>
        <v>0</v>
      </c>
      <c r="AD3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4" s="5" t="str">
        <f>IF(WEEKDAY(Table2[[#This Row],[GameDate]])=1,"SUN",IF(WEEKDAY(Table2[[#This Row],[GameDate]])=2,"MON",IF(WEEKDAY(Table2[[#This Row],[GameDate]])=3,"TUE",IF(WEEKDAY(Table2[[#This Row],[GameDate]])=4,"WED",IF(WEEKDAY(Table2[[#This Row],[GameDate]])=5,"THU",IF(WEEKDAY(Table2[[#This Row],[GameDate]])=6,"FRI", "SAT"))))))</f>
        <v>SUN</v>
      </c>
      <c r="AF394" s="2">
        <f>Table2[[#This Row],[ActualAwayScore]]-Table2[[#This Row],[PredictedAwayScore]]</f>
        <v>0</v>
      </c>
      <c r="AG394" s="2">
        <f>Table2[[#This Row],[ActualHomeScore]]-Table2[[#This Row],[PredictedHomeScore]]</f>
        <v>0</v>
      </c>
      <c r="AH394" s="2">
        <f t="shared" si="33"/>
        <v>0</v>
      </c>
      <c r="AI394" s="2">
        <f t="shared" si="34"/>
        <v>0</v>
      </c>
    </row>
    <row r="395" spans="1:35" x14ac:dyDescent="0.25">
      <c r="B395" s="4">
        <v>45628</v>
      </c>
      <c r="C395" s="7" t="s">
        <v>505</v>
      </c>
      <c r="D395" s="2" t="s">
        <v>32</v>
      </c>
      <c r="E395" s="2" t="s">
        <v>20</v>
      </c>
      <c r="F395" s="2"/>
      <c r="G395" s="2"/>
      <c r="H395" s="2" t="str">
        <f t="shared" si="30"/>
        <v>_</v>
      </c>
      <c r="I395" s="2"/>
      <c r="J395" s="2"/>
      <c r="K395" s="2"/>
      <c r="L395" s="13" t="str">
        <f t="shared" si="31"/>
        <v>_</v>
      </c>
      <c r="M395" s="2"/>
      <c r="N395" s="2">
        <f>IF(ISBLANK(Table2[[#This Row],[ActualResult]]), 0, 1)</f>
        <v>0</v>
      </c>
      <c r="O395" s="2" t="str">
        <f>IF(ISBLANK(Table2[[#This Row],[ActualResult]]), "_", IF(Table2[[#This Row],[ActualWinner]]=Table2[[#This Row],[PredictedWinner]], "Y", "N"))</f>
        <v>_</v>
      </c>
      <c r="P395" s="2" t="str">
        <f>IF(Table2[[#This Row],[ActualAwayScore]]&gt;Table2[[#This Row],[PredictedAwayScore]], "N", IF(ISBLANK(Table2[[#This Row],[ActualResult]]), "_", IF(Table2[[#This Row],[ActualAwayScore]]=Table2[[#This Row],[PredictedAwayScore]], "Y", "N")))</f>
        <v>_</v>
      </c>
      <c r="Q395" s="2" t="str">
        <f>IF(Table2[[#This Row],[ActualHomeScore]]&gt;Table2[[#This Row],[PredictedHomeScore]],"N", IF(ISBLANK(Table2[[#This Row],[ActualResult]]), "_", IF(Table2[[#This Row],[ActualHomeScore]]=Table2[[#This Row],[PredictedHomeScore]], "Y", "N")))</f>
        <v>_</v>
      </c>
      <c r="R395" s="2"/>
      <c r="S395" s="2" t="str">
        <f t="shared" si="32"/>
        <v>_</v>
      </c>
      <c r="T395" s="2">
        <f>IF(INDEX(StatsRegularSeason20242025!$A$2:$C$33,MATCH(Table2[[#This Row],[AwayTeam]],StatsRegularSeason20242025!$A$2:$A$33,0),2)=INDEX(StatsRegularSeason20242025!$A$2:$C$33,MATCH(Table2[[#This Row],[HomeTeam]],StatsRegularSeason20242025!$A$2:$A$33,0),2),1,0)</f>
        <v>1</v>
      </c>
      <c r="U395" s="2">
        <f>IF(INDEX(StatsRegularSeason20242025!$A$2:$C$33,MATCH(Table2[[#This Row],[AwayTeam]],StatsRegularSeason20242025!$A$2:$A$33,0),3)=INDEX(StatsRegularSeason20242025!$A$2:$C$33,MATCH(Table2[[#This Row],[HomeTeam]],StatsRegularSeason20242025!$A$2:$A$33,0),3),1,0)</f>
        <v>1</v>
      </c>
      <c r="V395" s="2">
        <f>IF(Table2[[#This Row],[InterConf]]=1,IF(Table2[[#This Row],[InterDiv]]=0, 1, 0), 0)</f>
        <v>0</v>
      </c>
      <c r="W395" s="2">
        <f>IF(INDEX(StatsRegularSeason20242025!$A$2:$C$33,MATCH(Table2[[#This Row],[AwayTeam]],StatsRegularSeason20242025!$A$2:$A$33,0),2)&lt;&gt;INDEX(StatsRegularSeason20242025!$A$2:$C$33,MATCH(Table2[[#This Row],[HomeTeam]],StatsRegularSeason20242025!$A$2:$A$33,0),2),1,0)</f>
        <v>0</v>
      </c>
      <c r="X395" s="2"/>
      <c r="Y395" s="2"/>
      <c r="Z395" s="2">
        <f>IF(AND(Table2[[#This Row],[GameIsOver]]=1,Table2[[#This Row],[ActualHomeScore]]*Table2[[#This Row],[ActualAwayScore]]=0), 1,0)</f>
        <v>0</v>
      </c>
      <c r="AA395" s="2">
        <f>IF(Table2[[#This Row],[GameIsOver]]=0,0, IF(Table2[[#This Row],[ActualWinner]]=Table2[[#This Row],[AwayTeam]], 2, IF(OR(Table2[[#This Row],[ActualResult]]="OT", Table2[[#This Row],[ActualResult]]="SO"), 1, 0)))</f>
        <v>0</v>
      </c>
      <c r="AB395" s="2">
        <f>IF(Table2[[#This Row],[GameIsOver]]= 0, 0, IF(Table2[[#This Row],[ActualWinner]]=Table2[[#This Row],[HomeTeam]], 2, IF(OR(Table2[[#This Row],[ActualResult]]="OT", Table2[[#This Row],[ActualResult]]="SO"), 1, 0)))</f>
        <v>0</v>
      </c>
      <c r="AC395" s="33">
        <f>(($AR$11)*IF(Table2[[#This Row],[CorrectWinnerPrediction]]="Y", 1, 0))+(($AR$12)*IF(Table2[[#This Row],[CorrectAwayScorePrediction]]="Y", 1, 0))+(($AR$13)*IF(Table2[[#This Row],[CorrectHomeScorePrediction]]="Y", 1, 0))</f>
        <v>0</v>
      </c>
      <c r="AD3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5" s="4" t="str">
        <f>IF(WEEKDAY(Table2[[#This Row],[GameDate]])=1,"SUN",IF(WEEKDAY(Table2[[#This Row],[GameDate]])=2,"MON",IF(WEEKDAY(Table2[[#This Row],[GameDate]])=3,"TUE",IF(WEEKDAY(Table2[[#This Row],[GameDate]])=4,"WED",IF(WEEKDAY(Table2[[#This Row],[GameDate]])=5,"THU",IF(WEEKDAY(Table2[[#This Row],[GameDate]])=6,"FRI", "SAT"))))))</f>
        <v>MON</v>
      </c>
      <c r="AF395" s="2">
        <f>Table2[[#This Row],[ActualAwayScore]]-Table2[[#This Row],[PredictedAwayScore]]</f>
        <v>0</v>
      </c>
      <c r="AG395" s="2">
        <f>Table2[[#This Row],[ActualHomeScore]]-Table2[[#This Row],[PredictedHomeScore]]</f>
        <v>0</v>
      </c>
      <c r="AH395" s="2">
        <f t="shared" si="33"/>
        <v>0</v>
      </c>
      <c r="AI395" s="2">
        <f t="shared" si="34"/>
        <v>0</v>
      </c>
    </row>
    <row r="396" spans="1:35" x14ac:dyDescent="0.25">
      <c r="B396" s="4">
        <v>45628</v>
      </c>
      <c r="C396" s="7" t="s">
        <v>506</v>
      </c>
      <c r="D396" s="2" t="s">
        <v>17</v>
      </c>
      <c r="E396" s="2" t="s">
        <v>18</v>
      </c>
      <c r="F396" s="2"/>
      <c r="G396" s="2"/>
      <c r="H396" s="2" t="str">
        <f t="shared" si="30"/>
        <v>_</v>
      </c>
      <c r="I396" s="2"/>
      <c r="J396" s="2"/>
      <c r="K396" s="2"/>
      <c r="L396" s="2" t="str">
        <f t="shared" si="31"/>
        <v>_</v>
      </c>
      <c r="M396" s="2"/>
      <c r="N396" s="2">
        <f>IF(ISBLANK(Table2[[#This Row],[ActualResult]]), 0, 1)</f>
        <v>0</v>
      </c>
      <c r="O396" s="2" t="str">
        <f>IF(ISBLANK(Table2[[#This Row],[ActualResult]]), "_", IF(Table2[[#This Row],[ActualWinner]]=Table2[[#This Row],[PredictedWinner]], "Y", "N"))</f>
        <v>_</v>
      </c>
      <c r="P396" s="2" t="str">
        <f>IF(Table2[[#This Row],[ActualAwayScore]]&gt;Table2[[#This Row],[PredictedAwayScore]], "N", IF(ISBLANK(Table2[[#This Row],[ActualResult]]), "_", IF(Table2[[#This Row],[ActualAwayScore]]=Table2[[#This Row],[PredictedAwayScore]], "Y", "N")))</f>
        <v>_</v>
      </c>
      <c r="Q396" s="2" t="str">
        <f>IF(Table2[[#This Row],[ActualHomeScore]]&gt;Table2[[#This Row],[PredictedHomeScore]],"N", IF(ISBLANK(Table2[[#This Row],[ActualResult]]), "_", IF(Table2[[#This Row],[ActualHomeScore]]=Table2[[#This Row],[PredictedHomeScore]], "Y", "N")))</f>
        <v>_</v>
      </c>
      <c r="R396" s="2"/>
      <c r="S396" s="2" t="str">
        <f t="shared" si="32"/>
        <v>_</v>
      </c>
      <c r="T396" s="2">
        <f>IF(INDEX(StatsRegularSeason20242025!$A$2:$C$33,MATCH(Table2[[#This Row],[AwayTeam]],StatsRegularSeason20242025!$A$2:$A$33,0),2)=INDEX(StatsRegularSeason20242025!$A$2:$C$33,MATCH(Table2[[#This Row],[HomeTeam]],StatsRegularSeason20242025!$A$2:$A$33,0),2),1,0)</f>
        <v>0</v>
      </c>
      <c r="U396" s="2">
        <f>IF(INDEX(StatsRegularSeason20242025!$A$2:$C$33,MATCH(Table2[[#This Row],[AwayTeam]],StatsRegularSeason20242025!$A$2:$A$33,0),3)=INDEX(StatsRegularSeason20242025!$A$2:$C$33,MATCH(Table2[[#This Row],[HomeTeam]],StatsRegularSeason20242025!$A$2:$A$33,0),3),1,0)</f>
        <v>0</v>
      </c>
      <c r="V396" s="2">
        <f>IF(Table2[[#This Row],[InterConf]]=1,IF(Table2[[#This Row],[InterDiv]]=0, 1, 0), 0)</f>
        <v>0</v>
      </c>
      <c r="W396" s="2">
        <f>IF(INDEX(StatsRegularSeason20242025!$A$2:$C$33,MATCH(Table2[[#This Row],[AwayTeam]],StatsRegularSeason20242025!$A$2:$A$33,0),2)&lt;&gt;INDEX(StatsRegularSeason20242025!$A$2:$C$33,MATCH(Table2[[#This Row],[HomeTeam]],StatsRegularSeason20242025!$A$2:$A$33,0),2),1,0)</f>
        <v>1</v>
      </c>
      <c r="X396" s="2"/>
      <c r="Y396" s="2"/>
      <c r="Z396" s="2">
        <f>IF(AND(Table2[[#This Row],[GameIsOver]]=1,Table2[[#This Row],[ActualHomeScore]]*Table2[[#This Row],[ActualAwayScore]]=0), 1,0)</f>
        <v>0</v>
      </c>
      <c r="AA396" s="2">
        <f>IF(Table2[[#This Row],[GameIsOver]]=0,0, IF(Table2[[#This Row],[ActualWinner]]=Table2[[#This Row],[AwayTeam]], 2, IF(OR(Table2[[#This Row],[ActualResult]]="OT", Table2[[#This Row],[ActualResult]]="SO"), 1, 0)))</f>
        <v>0</v>
      </c>
      <c r="AB396" s="2">
        <f>IF(Table2[[#This Row],[GameIsOver]]= 0, 0, IF(Table2[[#This Row],[ActualWinner]]=Table2[[#This Row],[HomeTeam]], 2, IF(OR(Table2[[#This Row],[ActualResult]]="OT", Table2[[#This Row],[ActualResult]]="SO"), 1, 0)))</f>
        <v>0</v>
      </c>
      <c r="AC396" s="33">
        <f>(($AR$11)*IF(Table2[[#This Row],[CorrectWinnerPrediction]]="Y", 1, 0))+(($AR$12)*IF(Table2[[#This Row],[CorrectAwayScorePrediction]]="Y", 1, 0))+(($AR$13)*IF(Table2[[#This Row],[CorrectHomeScorePrediction]]="Y", 1, 0))</f>
        <v>0</v>
      </c>
      <c r="AD3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6" s="4" t="str">
        <f>IF(WEEKDAY(Table2[[#This Row],[GameDate]])=1,"SUN",IF(WEEKDAY(Table2[[#This Row],[GameDate]])=2,"MON",IF(WEEKDAY(Table2[[#This Row],[GameDate]])=3,"TUE",IF(WEEKDAY(Table2[[#This Row],[GameDate]])=4,"WED",IF(WEEKDAY(Table2[[#This Row],[GameDate]])=5,"THU",IF(WEEKDAY(Table2[[#This Row],[GameDate]])=6,"FRI", "SAT"))))))</f>
        <v>MON</v>
      </c>
      <c r="AF396" s="2">
        <f>Table2[[#This Row],[ActualAwayScore]]-Table2[[#This Row],[PredictedAwayScore]]</f>
        <v>0</v>
      </c>
      <c r="AG396" s="2">
        <f>Table2[[#This Row],[ActualHomeScore]]-Table2[[#This Row],[PredictedHomeScore]]</f>
        <v>0</v>
      </c>
      <c r="AH396" s="2">
        <f t="shared" si="33"/>
        <v>0</v>
      </c>
      <c r="AI396" s="2">
        <f t="shared" si="34"/>
        <v>0</v>
      </c>
    </row>
    <row r="397" spans="1:35" x14ac:dyDescent="0.25">
      <c r="A397" s="3"/>
      <c r="B397" s="5">
        <v>45628</v>
      </c>
      <c r="C397" s="8" t="s">
        <v>507</v>
      </c>
      <c r="D397" s="3" t="s">
        <v>34</v>
      </c>
      <c r="E397" s="3" t="s">
        <v>15</v>
      </c>
      <c r="F397" s="3"/>
      <c r="G397" s="3"/>
      <c r="H397" s="3" t="str">
        <f t="shared" si="30"/>
        <v>_</v>
      </c>
      <c r="I397" s="3"/>
      <c r="J397" s="3"/>
      <c r="K397" s="3"/>
      <c r="L397" s="3" t="str">
        <f t="shared" si="31"/>
        <v>_</v>
      </c>
      <c r="M397" s="3"/>
      <c r="N397" s="3">
        <f>IF(ISBLANK(Table2[[#This Row],[ActualResult]]), 0, 1)</f>
        <v>0</v>
      </c>
      <c r="O397" s="3" t="str">
        <f>IF(ISBLANK(Table2[[#This Row],[ActualResult]]), "_", IF(Table2[[#This Row],[ActualWinner]]=Table2[[#This Row],[PredictedWinner]], "Y", "N"))</f>
        <v>_</v>
      </c>
      <c r="P397" s="3" t="str">
        <f>IF(Table2[[#This Row],[ActualAwayScore]]&gt;Table2[[#This Row],[PredictedAwayScore]], "N", IF(ISBLANK(Table2[[#This Row],[ActualResult]]), "_", IF(Table2[[#This Row],[ActualAwayScore]]=Table2[[#This Row],[PredictedAwayScore]], "Y", "N")))</f>
        <v>_</v>
      </c>
      <c r="Q397" s="3" t="str">
        <f>IF(Table2[[#This Row],[ActualHomeScore]]&gt;Table2[[#This Row],[PredictedHomeScore]],"N", IF(ISBLANK(Table2[[#This Row],[ActualResult]]), "_", IF(Table2[[#This Row],[ActualHomeScore]]=Table2[[#This Row],[PredictedHomeScore]], "Y", "N")))</f>
        <v>_</v>
      </c>
      <c r="R397" s="2"/>
      <c r="S397" s="2" t="str">
        <f t="shared" si="32"/>
        <v>_</v>
      </c>
      <c r="T397" s="2">
        <f>IF(INDEX(StatsRegularSeason20242025!$A$2:$C$33,MATCH(Table2[[#This Row],[AwayTeam]],StatsRegularSeason20242025!$A$2:$A$33,0),2)=INDEX(StatsRegularSeason20242025!$A$2:$C$33,MATCH(Table2[[#This Row],[HomeTeam]],StatsRegularSeason20242025!$A$2:$A$33,0),2),1,0)</f>
        <v>1</v>
      </c>
      <c r="U397" s="2">
        <f>IF(INDEX(StatsRegularSeason20242025!$A$2:$C$33,MATCH(Table2[[#This Row],[AwayTeam]],StatsRegularSeason20242025!$A$2:$A$33,0),3)=INDEX(StatsRegularSeason20242025!$A$2:$C$33,MATCH(Table2[[#This Row],[HomeTeam]],StatsRegularSeason20242025!$A$2:$A$33,0),3),1,0)</f>
        <v>1</v>
      </c>
      <c r="V397" s="2">
        <f>IF(Table2[[#This Row],[InterConf]]=1,IF(Table2[[#This Row],[InterDiv]]=0, 1, 0), 0)</f>
        <v>0</v>
      </c>
      <c r="W397" s="2">
        <f>IF(INDEX(StatsRegularSeason20242025!$A$2:$C$33,MATCH(Table2[[#This Row],[AwayTeam]],StatsRegularSeason20242025!$A$2:$A$33,0),2)&lt;&gt;INDEX(StatsRegularSeason20242025!$A$2:$C$33,MATCH(Table2[[#This Row],[HomeTeam]],StatsRegularSeason20242025!$A$2:$A$33,0),2),1,0)</f>
        <v>0</v>
      </c>
      <c r="X397" s="2"/>
      <c r="Y397" s="2"/>
      <c r="Z397" s="2">
        <f>IF(AND(Table2[[#This Row],[GameIsOver]]=1,Table2[[#This Row],[ActualHomeScore]]*Table2[[#This Row],[ActualAwayScore]]=0), 1,0)</f>
        <v>0</v>
      </c>
      <c r="AA397" s="2">
        <f>IF(Table2[[#This Row],[GameIsOver]]=0,0, IF(Table2[[#This Row],[ActualWinner]]=Table2[[#This Row],[AwayTeam]], 2, IF(OR(Table2[[#This Row],[ActualResult]]="OT", Table2[[#This Row],[ActualResult]]="SO"), 1, 0)))</f>
        <v>0</v>
      </c>
      <c r="AB397" s="2">
        <f>IF(Table2[[#This Row],[GameIsOver]]= 0, 0, IF(Table2[[#This Row],[ActualWinner]]=Table2[[#This Row],[HomeTeam]], 2, IF(OR(Table2[[#This Row],[ActualResult]]="OT", Table2[[#This Row],[ActualResult]]="SO"), 1, 0)))</f>
        <v>0</v>
      </c>
      <c r="AC397" s="33">
        <f>(($AR$11)*IF(Table2[[#This Row],[CorrectWinnerPrediction]]="Y", 1, 0))+(($AR$12)*IF(Table2[[#This Row],[CorrectAwayScorePrediction]]="Y", 1, 0))+(($AR$13)*IF(Table2[[#This Row],[CorrectHomeScorePrediction]]="Y", 1, 0))</f>
        <v>0</v>
      </c>
      <c r="AD3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7" s="5" t="str">
        <f>IF(WEEKDAY(Table2[[#This Row],[GameDate]])=1,"SUN",IF(WEEKDAY(Table2[[#This Row],[GameDate]])=2,"MON",IF(WEEKDAY(Table2[[#This Row],[GameDate]])=3,"TUE",IF(WEEKDAY(Table2[[#This Row],[GameDate]])=4,"WED",IF(WEEKDAY(Table2[[#This Row],[GameDate]])=5,"THU",IF(WEEKDAY(Table2[[#This Row],[GameDate]])=6,"FRI", "SAT"))))))</f>
        <v>MON</v>
      </c>
      <c r="AF397" s="2">
        <f>Table2[[#This Row],[ActualAwayScore]]-Table2[[#This Row],[PredictedAwayScore]]</f>
        <v>0</v>
      </c>
      <c r="AG397" s="2">
        <f>Table2[[#This Row],[ActualHomeScore]]-Table2[[#This Row],[PredictedHomeScore]]</f>
        <v>0</v>
      </c>
      <c r="AH397" s="2">
        <f t="shared" si="33"/>
        <v>0</v>
      </c>
      <c r="AI397" s="2">
        <f t="shared" si="34"/>
        <v>0</v>
      </c>
    </row>
    <row r="398" spans="1:35" x14ac:dyDescent="0.25">
      <c r="B398" s="4">
        <v>45629</v>
      </c>
      <c r="C398" s="7" t="s">
        <v>508</v>
      </c>
      <c r="D398" s="2" t="s">
        <v>31</v>
      </c>
      <c r="E398" s="2" t="s">
        <v>16</v>
      </c>
      <c r="F398" s="2"/>
      <c r="G398" s="2"/>
      <c r="H398" s="2" t="str">
        <f t="shared" si="30"/>
        <v>_</v>
      </c>
      <c r="I398" s="2"/>
      <c r="J398" s="2"/>
      <c r="K398" s="2"/>
      <c r="L398" s="2" t="str">
        <f t="shared" si="31"/>
        <v>_</v>
      </c>
      <c r="M398" s="2"/>
      <c r="N398" s="2">
        <f>IF(ISBLANK(Table2[[#This Row],[ActualResult]]), 0, 1)</f>
        <v>0</v>
      </c>
      <c r="O398" s="2" t="str">
        <f>IF(ISBLANK(Table2[[#This Row],[ActualResult]]), "_", IF(Table2[[#This Row],[ActualWinner]]=Table2[[#This Row],[PredictedWinner]], "Y", "N"))</f>
        <v>_</v>
      </c>
      <c r="P398" s="2" t="str">
        <f>IF(Table2[[#This Row],[ActualAwayScore]]&gt;Table2[[#This Row],[PredictedAwayScore]], "N", IF(ISBLANK(Table2[[#This Row],[ActualResult]]), "_", IF(Table2[[#This Row],[ActualAwayScore]]=Table2[[#This Row],[PredictedAwayScore]], "Y", "N")))</f>
        <v>_</v>
      </c>
      <c r="Q398" s="2" t="str">
        <f>IF(Table2[[#This Row],[ActualHomeScore]]&gt;Table2[[#This Row],[PredictedHomeScore]],"N", IF(ISBLANK(Table2[[#This Row],[ActualResult]]), "_", IF(Table2[[#This Row],[ActualHomeScore]]=Table2[[#This Row],[PredictedHomeScore]], "Y", "N")))</f>
        <v>_</v>
      </c>
      <c r="R398" s="2"/>
      <c r="S398" s="2" t="str">
        <f t="shared" si="32"/>
        <v>_</v>
      </c>
      <c r="T398" s="2">
        <f>IF(INDEX(StatsRegularSeason20242025!$A$2:$C$33,MATCH(Table2[[#This Row],[AwayTeam]],StatsRegularSeason20242025!$A$2:$A$33,0),2)=INDEX(StatsRegularSeason20242025!$A$2:$C$33,MATCH(Table2[[#This Row],[HomeTeam]],StatsRegularSeason20242025!$A$2:$A$33,0),2),1,0)</f>
        <v>1</v>
      </c>
      <c r="U398" s="2">
        <f>IF(INDEX(StatsRegularSeason20242025!$A$2:$C$33,MATCH(Table2[[#This Row],[AwayTeam]],StatsRegularSeason20242025!$A$2:$A$33,0),3)=INDEX(StatsRegularSeason20242025!$A$2:$C$33,MATCH(Table2[[#This Row],[HomeTeam]],StatsRegularSeason20242025!$A$2:$A$33,0),3),1,0)</f>
        <v>1</v>
      </c>
      <c r="V398" s="2">
        <f>IF(Table2[[#This Row],[InterConf]]=1,IF(Table2[[#This Row],[InterDiv]]=0, 1, 0), 0)</f>
        <v>0</v>
      </c>
      <c r="W398" s="2">
        <f>IF(INDEX(StatsRegularSeason20242025!$A$2:$C$33,MATCH(Table2[[#This Row],[AwayTeam]],StatsRegularSeason20242025!$A$2:$A$33,0),2)&lt;&gt;INDEX(StatsRegularSeason20242025!$A$2:$C$33,MATCH(Table2[[#This Row],[HomeTeam]],StatsRegularSeason20242025!$A$2:$A$33,0),2),1,0)</f>
        <v>0</v>
      </c>
      <c r="X398" s="2"/>
      <c r="Y398" s="2"/>
      <c r="Z398" s="2">
        <f>IF(AND(Table2[[#This Row],[GameIsOver]]=1,Table2[[#This Row],[ActualHomeScore]]*Table2[[#This Row],[ActualAwayScore]]=0), 1,0)</f>
        <v>0</v>
      </c>
      <c r="AA398" s="2">
        <f>IF(Table2[[#This Row],[GameIsOver]]=0,0, IF(Table2[[#This Row],[ActualWinner]]=Table2[[#This Row],[AwayTeam]], 2, IF(OR(Table2[[#This Row],[ActualResult]]="OT", Table2[[#This Row],[ActualResult]]="SO"), 1, 0)))</f>
        <v>0</v>
      </c>
      <c r="AB398" s="2">
        <f>IF(Table2[[#This Row],[GameIsOver]]= 0, 0, IF(Table2[[#This Row],[ActualWinner]]=Table2[[#This Row],[HomeTeam]], 2, IF(OR(Table2[[#This Row],[ActualResult]]="OT", Table2[[#This Row],[ActualResult]]="SO"), 1, 0)))</f>
        <v>0</v>
      </c>
      <c r="AC398" s="33">
        <f>(($AR$11)*IF(Table2[[#This Row],[CorrectWinnerPrediction]]="Y", 1, 0))+(($AR$12)*IF(Table2[[#This Row],[CorrectAwayScorePrediction]]="Y", 1, 0))+(($AR$13)*IF(Table2[[#This Row],[CorrectHomeScorePrediction]]="Y", 1, 0))</f>
        <v>0</v>
      </c>
      <c r="AD3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8" s="4" t="str">
        <f>IF(WEEKDAY(Table2[[#This Row],[GameDate]])=1,"SUN",IF(WEEKDAY(Table2[[#This Row],[GameDate]])=2,"MON",IF(WEEKDAY(Table2[[#This Row],[GameDate]])=3,"TUE",IF(WEEKDAY(Table2[[#This Row],[GameDate]])=4,"WED",IF(WEEKDAY(Table2[[#This Row],[GameDate]])=5,"THU",IF(WEEKDAY(Table2[[#This Row],[GameDate]])=6,"FRI", "SAT"))))))</f>
        <v>TUE</v>
      </c>
      <c r="AF398" s="2">
        <f>Table2[[#This Row],[ActualAwayScore]]-Table2[[#This Row],[PredictedAwayScore]]</f>
        <v>0</v>
      </c>
      <c r="AG398" s="2">
        <f>Table2[[#This Row],[ActualHomeScore]]-Table2[[#This Row],[PredictedHomeScore]]</f>
        <v>0</v>
      </c>
      <c r="AH398" s="2">
        <f t="shared" si="33"/>
        <v>0</v>
      </c>
      <c r="AI398" s="2">
        <f t="shared" si="34"/>
        <v>0</v>
      </c>
    </row>
    <row r="399" spans="1:35" x14ac:dyDescent="0.25">
      <c r="B399" s="4">
        <v>45629</v>
      </c>
      <c r="C399" s="7" t="s">
        <v>509</v>
      </c>
      <c r="D399" s="2" t="s">
        <v>26</v>
      </c>
      <c r="E399" s="2" t="s">
        <v>29</v>
      </c>
      <c r="F399" s="2"/>
      <c r="G399" s="2"/>
      <c r="H399" s="2" t="str">
        <f t="shared" si="30"/>
        <v>_</v>
      </c>
      <c r="I399" s="2"/>
      <c r="J399" s="2"/>
      <c r="K399" s="2"/>
      <c r="L399" s="2" t="str">
        <f t="shared" si="31"/>
        <v>_</v>
      </c>
      <c r="M399" s="2"/>
      <c r="N399" s="2">
        <f>IF(ISBLANK(Table2[[#This Row],[ActualResult]]), 0, 1)</f>
        <v>0</v>
      </c>
      <c r="O399" s="2" t="str">
        <f>IF(ISBLANK(Table2[[#This Row],[ActualResult]]), "_", IF(Table2[[#This Row],[ActualWinner]]=Table2[[#This Row],[PredictedWinner]], "Y", "N"))</f>
        <v>_</v>
      </c>
      <c r="P399" s="2" t="str">
        <f>IF(Table2[[#This Row],[ActualAwayScore]]&gt;Table2[[#This Row],[PredictedAwayScore]], "N", IF(ISBLANK(Table2[[#This Row],[ActualResult]]), "_", IF(Table2[[#This Row],[ActualAwayScore]]=Table2[[#This Row],[PredictedAwayScore]], "Y", "N")))</f>
        <v>_</v>
      </c>
      <c r="Q399" s="2" t="str">
        <f>IF(Table2[[#This Row],[ActualHomeScore]]&gt;Table2[[#This Row],[PredictedHomeScore]],"N", IF(ISBLANK(Table2[[#This Row],[ActualResult]]), "_", IF(Table2[[#This Row],[ActualHomeScore]]=Table2[[#This Row],[PredictedHomeScore]], "Y", "N")))</f>
        <v>_</v>
      </c>
      <c r="R399" s="2"/>
      <c r="S399" s="2" t="str">
        <f t="shared" si="32"/>
        <v>_</v>
      </c>
      <c r="T399" s="2">
        <f>IF(INDEX(StatsRegularSeason20242025!$A$2:$C$33,MATCH(Table2[[#This Row],[AwayTeam]],StatsRegularSeason20242025!$A$2:$A$33,0),2)=INDEX(StatsRegularSeason20242025!$A$2:$C$33,MATCH(Table2[[#This Row],[HomeTeam]],StatsRegularSeason20242025!$A$2:$A$33,0),2),1,0)</f>
        <v>0</v>
      </c>
      <c r="U399" s="2">
        <f>IF(INDEX(StatsRegularSeason20242025!$A$2:$C$33,MATCH(Table2[[#This Row],[AwayTeam]],StatsRegularSeason20242025!$A$2:$A$33,0),3)=INDEX(StatsRegularSeason20242025!$A$2:$C$33,MATCH(Table2[[#This Row],[HomeTeam]],StatsRegularSeason20242025!$A$2:$A$33,0),3),1,0)</f>
        <v>0</v>
      </c>
      <c r="V399" s="2">
        <f>IF(Table2[[#This Row],[InterConf]]=1,IF(Table2[[#This Row],[InterDiv]]=0, 1, 0), 0)</f>
        <v>0</v>
      </c>
      <c r="W399" s="2">
        <f>IF(INDEX(StatsRegularSeason20242025!$A$2:$C$33,MATCH(Table2[[#This Row],[AwayTeam]],StatsRegularSeason20242025!$A$2:$A$33,0),2)&lt;&gt;INDEX(StatsRegularSeason20242025!$A$2:$C$33,MATCH(Table2[[#This Row],[HomeTeam]],StatsRegularSeason20242025!$A$2:$A$33,0),2),1,0)</f>
        <v>1</v>
      </c>
      <c r="X399" s="2"/>
      <c r="Y399" s="2"/>
      <c r="Z399" s="2">
        <f>IF(AND(Table2[[#This Row],[GameIsOver]]=1,Table2[[#This Row],[ActualHomeScore]]*Table2[[#This Row],[ActualAwayScore]]=0), 1,0)</f>
        <v>0</v>
      </c>
      <c r="AA399" s="2">
        <f>IF(Table2[[#This Row],[GameIsOver]]=0,0, IF(Table2[[#This Row],[ActualWinner]]=Table2[[#This Row],[AwayTeam]], 2, IF(OR(Table2[[#This Row],[ActualResult]]="OT", Table2[[#This Row],[ActualResult]]="SO"), 1, 0)))</f>
        <v>0</v>
      </c>
      <c r="AB399" s="2">
        <f>IF(Table2[[#This Row],[GameIsOver]]= 0, 0, IF(Table2[[#This Row],[ActualWinner]]=Table2[[#This Row],[HomeTeam]], 2, IF(OR(Table2[[#This Row],[ActualResult]]="OT", Table2[[#This Row],[ActualResult]]="SO"), 1, 0)))</f>
        <v>0</v>
      </c>
      <c r="AC399" s="33">
        <f>(($AR$11)*IF(Table2[[#This Row],[CorrectWinnerPrediction]]="Y", 1, 0))+(($AR$12)*IF(Table2[[#This Row],[CorrectAwayScorePrediction]]="Y", 1, 0))+(($AR$13)*IF(Table2[[#This Row],[CorrectHomeScorePrediction]]="Y", 1, 0))</f>
        <v>0</v>
      </c>
      <c r="AD3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399" s="4" t="str">
        <f>IF(WEEKDAY(Table2[[#This Row],[GameDate]])=1,"SUN",IF(WEEKDAY(Table2[[#This Row],[GameDate]])=2,"MON",IF(WEEKDAY(Table2[[#This Row],[GameDate]])=3,"TUE",IF(WEEKDAY(Table2[[#This Row],[GameDate]])=4,"WED",IF(WEEKDAY(Table2[[#This Row],[GameDate]])=5,"THU",IF(WEEKDAY(Table2[[#This Row],[GameDate]])=6,"FRI", "SAT"))))))</f>
        <v>TUE</v>
      </c>
      <c r="AF399" s="2">
        <f>Table2[[#This Row],[ActualAwayScore]]-Table2[[#This Row],[PredictedAwayScore]]</f>
        <v>0</v>
      </c>
      <c r="AG399" s="2">
        <f>Table2[[#This Row],[ActualHomeScore]]-Table2[[#This Row],[PredictedHomeScore]]</f>
        <v>0</v>
      </c>
      <c r="AH399" s="2">
        <f t="shared" si="33"/>
        <v>0</v>
      </c>
      <c r="AI399" s="2">
        <f t="shared" si="34"/>
        <v>0</v>
      </c>
    </row>
    <row r="400" spans="1:35" x14ac:dyDescent="0.25">
      <c r="B400" s="4">
        <v>45629</v>
      </c>
      <c r="C400" s="7" t="s">
        <v>510</v>
      </c>
      <c r="D400" s="2" t="s">
        <v>33</v>
      </c>
      <c r="E400" s="2" t="s">
        <v>19</v>
      </c>
      <c r="F400" s="2"/>
      <c r="G400" s="2"/>
      <c r="H400" s="2" t="str">
        <f t="shared" si="30"/>
        <v>_</v>
      </c>
      <c r="I400" s="2"/>
      <c r="J400" s="2"/>
      <c r="K400" s="2"/>
      <c r="L400" s="2" t="str">
        <f t="shared" si="31"/>
        <v>_</v>
      </c>
      <c r="M400" s="2"/>
      <c r="N400" s="2">
        <f>IF(ISBLANK(Table2[[#This Row],[ActualResult]]), 0, 1)</f>
        <v>0</v>
      </c>
      <c r="O400" s="2" t="str">
        <f>IF(ISBLANK(Table2[[#This Row],[ActualResult]]), "_", IF(Table2[[#This Row],[ActualWinner]]=Table2[[#This Row],[PredictedWinner]], "Y", "N"))</f>
        <v>_</v>
      </c>
      <c r="P400" s="2" t="str">
        <f>IF(Table2[[#This Row],[ActualAwayScore]]&gt;Table2[[#This Row],[PredictedAwayScore]], "N", IF(ISBLANK(Table2[[#This Row],[ActualResult]]), "_", IF(Table2[[#This Row],[ActualAwayScore]]=Table2[[#This Row],[PredictedAwayScore]], "Y", "N")))</f>
        <v>_</v>
      </c>
      <c r="Q400" s="2" t="str">
        <f>IF(Table2[[#This Row],[ActualHomeScore]]&gt;Table2[[#This Row],[PredictedHomeScore]],"N", IF(ISBLANK(Table2[[#This Row],[ActualResult]]), "_", IF(Table2[[#This Row],[ActualHomeScore]]=Table2[[#This Row],[PredictedHomeScore]], "Y", "N")))</f>
        <v>_</v>
      </c>
      <c r="R400" s="2"/>
      <c r="S400" s="2" t="str">
        <f t="shared" si="32"/>
        <v>_</v>
      </c>
      <c r="T400" s="2">
        <f>IF(INDEX(StatsRegularSeason20242025!$A$2:$C$33,MATCH(Table2[[#This Row],[AwayTeam]],StatsRegularSeason20242025!$A$2:$A$33,0),2)=INDEX(StatsRegularSeason20242025!$A$2:$C$33,MATCH(Table2[[#This Row],[HomeTeam]],StatsRegularSeason20242025!$A$2:$A$33,0),2),1,0)</f>
        <v>1</v>
      </c>
      <c r="U400" s="2">
        <f>IF(INDEX(StatsRegularSeason20242025!$A$2:$C$33,MATCH(Table2[[#This Row],[AwayTeam]],StatsRegularSeason20242025!$A$2:$A$33,0),3)=INDEX(StatsRegularSeason20242025!$A$2:$C$33,MATCH(Table2[[#This Row],[HomeTeam]],StatsRegularSeason20242025!$A$2:$A$33,0),3),1,0)</f>
        <v>0</v>
      </c>
      <c r="V400" s="2">
        <f>IF(Table2[[#This Row],[InterConf]]=1,IF(Table2[[#This Row],[InterDiv]]=0, 1, 0), 0)</f>
        <v>1</v>
      </c>
      <c r="W400" s="2">
        <f>IF(INDEX(StatsRegularSeason20242025!$A$2:$C$33,MATCH(Table2[[#This Row],[AwayTeam]],StatsRegularSeason20242025!$A$2:$A$33,0),2)&lt;&gt;INDEX(StatsRegularSeason20242025!$A$2:$C$33,MATCH(Table2[[#This Row],[HomeTeam]],StatsRegularSeason20242025!$A$2:$A$33,0),2),1,0)</f>
        <v>0</v>
      </c>
      <c r="X400" s="2"/>
      <c r="Y400" s="2"/>
      <c r="Z400" s="2">
        <f>IF(AND(Table2[[#This Row],[GameIsOver]]=1,Table2[[#This Row],[ActualHomeScore]]*Table2[[#This Row],[ActualAwayScore]]=0), 1,0)</f>
        <v>0</v>
      </c>
      <c r="AA400" s="2">
        <f>IF(Table2[[#This Row],[GameIsOver]]=0,0, IF(Table2[[#This Row],[ActualWinner]]=Table2[[#This Row],[AwayTeam]], 2, IF(OR(Table2[[#This Row],[ActualResult]]="OT", Table2[[#This Row],[ActualResult]]="SO"), 1, 0)))</f>
        <v>0</v>
      </c>
      <c r="AB400" s="2">
        <f>IF(Table2[[#This Row],[GameIsOver]]= 0, 0, IF(Table2[[#This Row],[ActualWinner]]=Table2[[#This Row],[HomeTeam]], 2, IF(OR(Table2[[#This Row],[ActualResult]]="OT", Table2[[#This Row],[ActualResult]]="SO"), 1, 0)))</f>
        <v>0</v>
      </c>
      <c r="AC400" s="33">
        <f>(($AR$11)*IF(Table2[[#This Row],[CorrectWinnerPrediction]]="Y", 1, 0))+(($AR$12)*IF(Table2[[#This Row],[CorrectAwayScorePrediction]]="Y", 1, 0))+(($AR$13)*IF(Table2[[#This Row],[CorrectHomeScorePrediction]]="Y", 1, 0))</f>
        <v>0</v>
      </c>
      <c r="AD4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0" s="4" t="str">
        <f>IF(WEEKDAY(Table2[[#This Row],[GameDate]])=1,"SUN",IF(WEEKDAY(Table2[[#This Row],[GameDate]])=2,"MON",IF(WEEKDAY(Table2[[#This Row],[GameDate]])=3,"TUE",IF(WEEKDAY(Table2[[#This Row],[GameDate]])=4,"WED",IF(WEEKDAY(Table2[[#This Row],[GameDate]])=5,"THU",IF(WEEKDAY(Table2[[#This Row],[GameDate]])=6,"FRI", "SAT"))))))</f>
        <v>TUE</v>
      </c>
      <c r="AF400" s="2">
        <f>Table2[[#This Row],[ActualAwayScore]]-Table2[[#This Row],[PredictedAwayScore]]</f>
        <v>0</v>
      </c>
      <c r="AG400" s="2">
        <f>Table2[[#This Row],[ActualHomeScore]]-Table2[[#This Row],[PredictedHomeScore]]</f>
        <v>0</v>
      </c>
      <c r="AH400" s="2">
        <f t="shared" si="33"/>
        <v>0</v>
      </c>
      <c r="AI400" s="2">
        <f t="shared" si="34"/>
        <v>0</v>
      </c>
    </row>
    <row r="401" spans="1:35" x14ac:dyDescent="0.25">
      <c r="B401" s="4">
        <v>45629</v>
      </c>
      <c r="C401" s="7" t="s">
        <v>511</v>
      </c>
      <c r="D401" s="2" t="s">
        <v>14</v>
      </c>
      <c r="E401" s="2" t="s">
        <v>21</v>
      </c>
      <c r="F401" s="2"/>
      <c r="G401" s="2"/>
      <c r="H401" s="2" t="str">
        <f t="shared" si="30"/>
        <v>_</v>
      </c>
      <c r="I401" s="2"/>
      <c r="J401" s="2"/>
      <c r="K401" s="2"/>
      <c r="L401" s="2" t="str">
        <f t="shared" si="31"/>
        <v>_</v>
      </c>
      <c r="M401" s="2"/>
      <c r="N401" s="2">
        <f>IF(ISBLANK(Table2[[#This Row],[ActualResult]]), 0, 1)</f>
        <v>0</v>
      </c>
      <c r="O401" s="2" t="str">
        <f>IF(ISBLANK(Table2[[#This Row],[ActualResult]]), "_", IF(Table2[[#This Row],[ActualWinner]]=Table2[[#This Row],[PredictedWinner]], "Y", "N"))</f>
        <v>_</v>
      </c>
      <c r="P401" s="2" t="str">
        <f>IF(Table2[[#This Row],[ActualAwayScore]]&gt;Table2[[#This Row],[PredictedAwayScore]], "N", IF(ISBLANK(Table2[[#This Row],[ActualResult]]), "_", IF(Table2[[#This Row],[ActualAwayScore]]=Table2[[#This Row],[PredictedAwayScore]], "Y", "N")))</f>
        <v>_</v>
      </c>
      <c r="Q401" s="2" t="str">
        <f>IF(Table2[[#This Row],[ActualHomeScore]]&gt;Table2[[#This Row],[PredictedHomeScore]],"N", IF(ISBLANK(Table2[[#This Row],[ActualResult]]), "_", IF(Table2[[#This Row],[ActualHomeScore]]=Table2[[#This Row],[PredictedHomeScore]], "Y", "N")))</f>
        <v>_</v>
      </c>
      <c r="R401" s="2"/>
      <c r="S401" s="2" t="str">
        <f t="shared" si="32"/>
        <v>_</v>
      </c>
      <c r="T401" s="2">
        <f>IF(INDEX(StatsRegularSeason20242025!$A$2:$C$33,MATCH(Table2[[#This Row],[AwayTeam]],StatsRegularSeason20242025!$A$2:$A$33,0),2)=INDEX(StatsRegularSeason20242025!$A$2:$C$33,MATCH(Table2[[#This Row],[HomeTeam]],StatsRegularSeason20242025!$A$2:$A$33,0),2),1,0)</f>
        <v>1</v>
      </c>
      <c r="U401" s="2">
        <f>IF(INDEX(StatsRegularSeason20242025!$A$2:$C$33,MATCH(Table2[[#This Row],[AwayTeam]],StatsRegularSeason20242025!$A$2:$A$33,0),3)=INDEX(StatsRegularSeason20242025!$A$2:$C$33,MATCH(Table2[[#This Row],[HomeTeam]],StatsRegularSeason20242025!$A$2:$A$33,0),3),1,0)</f>
        <v>0</v>
      </c>
      <c r="V401" s="2">
        <f>IF(Table2[[#This Row],[InterConf]]=1,IF(Table2[[#This Row],[InterDiv]]=0, 1, 0), 0)</f>
        <v>1</v>
      </c>
      <c r="W401" s="2">
        <f>IF(INDEX(StatsRegularSeason20242025!$A$2:$C$33,MATCH(Table2[[#This Row],[AwayTeam]],StatsRegularSeason20242025!$A$2:$A$33,0),2)&lt;&gt;INDEX(StatsRegularSeason20242025!$A$2:$C$33,MATCH(Table2[[#This Row],[HomeTeam]],StatsRegularSeason20242025!$A$2:$A$33,0),2),1,0)</f>
        <v>0</v>
      </c>
      <c r="X401" s="2"/>
      <c r="Y401" s="2"/>
      <c r="Z401" s="2">
        <f>IF(AND(Table2[[#This Row],[GameIsOver]]=1,Table2[[#This Row],[ActualHomeScore]]*Table2[[#This Row],[ActualAwayScore]]=0), 1,0)</f>
        <v>0</v>
      </c>
      <c r="AA401" s="2">
        <f>IF(Table2[[#This Row],[GameIsOver]]=0,0, IF(Table2[[#This Row],[ActualWinner]]=Table2[[#This Row],[AwayTeam]], 2, IF(OR(Table2[[#This Row],[ActualResult]]="OT", Table2[[#This Row],[ActualResult]]="SO"), 1, 0)))</f>
        <v>0</v>
      </c>
      <c r="AB401" s="2">
        <f>IF(Table2[[#This Row],[GameIsOver]]= 0, 0, IF(Table2[[#This Row],[ActualWinner]]=Table2[[#This Row],[HomeTeam]], 2, IF(OR(Table2[[#This Row],[ActualResult]]="OT", Table2[[#This Row],[ActualResult]]="SO"), 1, 0)))</f>
        <v>0</v>
      </c>
      <c r="AC401" s="33">
        <f>(($AR$11)*IF(Table2[[#This Row],[CorrectWinnerPrediction]]="Y", 1, 0))+(($AR$12)*IF(Table2[[#This Row],[CorrectAwayScorePrediction]]="Y", 1, 0))+(($AR$13)*IF(Table2[[#This Row],[CorrectHomeScorePrediction]]="Y", 1, 0))</f>
        <v>0</v>
      </c>
      <c r="AD4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1" s="4" t="str">
        <f>IF(WEEKDAY(Table2[[#This Row],[GameDate]])=1,"SUN",IF(WEEKDAY(Table2[[#This Row],[GameDate]])=2,"MON",IF(WEEKDAY(Table2[[#This Row],[GameDate]])=3,"TUE",IF(WEEKDAY(Table2[[#This Row],[GameDate]])=4,"WED",IF(WEEKDAY(Table2[[#This Row],[GameDate]])=5,"THU",IF(WEEKDAY(Table2[[#This Row],[GameDate]])=6,"FRI", "SAT"))))))</f>
        <v>TUE</v>
      </c>
      <c r="AF401" s="2">
        <f>Table2[[#This Row],[ActualAwayScore]]-Table2[[#This Row],[PredictedAwayScore]]</f>
        <v>0</v>
      </c>
      <c r="AG401" s="2">
        <f>Table2[[#This Row],[ActualHomeScore]]-Table2[[#This Row],[PredictedHomeScore]]</f>
        <v>0</v>
      </c>
      <c r="AH401" s="2">
        <f t="shared" si="33"/>
        <v>0</v>
      </c>
      <c r="AI401" s="2">
        <f t="shared" si="34"/>
        <v>0</v>
      </c>
    </row>
    <row r="402" spans="1:35" x14ac:dyDescent="0.25">
      <c r="B402" s="4">
        <v>45629</v>
      </c>
      <c r="C402" s="7" t="s">
        <v>512</v>
      </c>
      <c r="D402" s="2" t="s">
        <v>38</v>
      </c>
      <c r="E402" s="2" t="s">
        <v>46</v>
      </c>
      <c r="F402" s="2"/>
      <c r="G402" s="2"/>
      <c r="H402" s="2" t="str">
        <f t="shared" si="30"/>
        <v>_</v>
      </c>
      <c r="I402" s="2"/>
      <c r="J402" s="2"/>
      <c r="K402" s="2"/>
      <c r="L402" s="2" t="str">
        <f t="shared" si="31"/>
        <v>_</v>
      </c>
      <c r="M402" s="2"/>
      <c r="N402" s="2">
        <f>IF(ISBLANK(Table2[[#This Row],[ActualResult]]), 0, 1)</f>
        <v>0</v>
      </c>
      <c r="O402" s="2" t="str">
        <f>IF(ISBLANK(Table2[[#This Row],[ActualResult]]), "_", IF(Table2[[#This Row],[ActualWinner]]=Table2[[#This Row],[PredictedWinner]], "Y", "N"))</f>
        <v>_</v>
      </c>
      <c r="P402" s="2" t="str">
        <f>IF(Table2[[#This Row],[ActualAwayScore]]&gt;Table2[[#This Row],[PredictedAwayScore]], "N", IF(ISBLANK(Table2[[#This Row],[ActualResult]]), "_", IF(Table2[[#This Row],[ActualAwayScore]]=Table2[[#This Row],[PredictedAwayScore]], "Y", "N")))</f>
        <v>_</v>
      </c>
      <c r="Q402" s="2" t="str">
        <f>IF(Table2[[#This Row],[ActualHomeScore]]&gt;Table2[[#This Row],[PredictedHomeScore]],"N", IF(ISBLANK(Table2[[#This Row],[ActualResult]]), "_", IF(Table2[[#This Row],[ActualHomeScore]]=Table2[[#This Row],[PredictedHomeScore]], "Y", "N")))</f>
        <v>_</v>
      </c>
      <c r="R402" s="2"/>
      <c r="S402" s="2" t="str">
        <f t="shared" si="32"/>
        <v>_</v>
      </c>
      <c r="T402" s="2">
        <f>IF(INDEX(StatsRegularSeason20242025!$A$2:$C$33,MATCH(Table2[[#This Row],[AwayTeam]],StatsRegularSeason20242025!$A$2:$A$33,0),2)=INDEX(StatsRegularSeason20242025!$A$2:$C$33,MATCH(Table2[[#This Row],[HomeTeam]],StatsRegularSeason20242025!$A$2:$A$33,0),2),1,0)</f>
        <v>0</v>
      </c>
      <c r="U402" s="2">
        <f>IF(INDEX(StatsRegularSeason20242025!$A$2:$C$33,MATCH(Table2[[#This Row],[AwayTeam]],StatsRegularSeason20242025!$A$2:$A$33,0),3)=INDEX(StatsRegularSeason20242025!$A$2:$C$33,MATCH(Table2[[#This Row],[HomeTeam]],StatsRegularSeason20242025!$A$2:$A$33,0),3),1,0)</f>
        <v>0</v>
      </c>
      <c r="V402" s="2">
        <f>IF(Table2[[#This Row],[InterConf]]=1,IF(Table2[[#This Row],[InterDiv]]=0, 1, 0), 0)</f>
        <v>0</v>
      </c>
      <c r="W402" s="2">
        <f>IF(INDEX(StatsRegularSeason20242025!$A$2:$C$33,MATCH(Table2[[#This Row],[AwayTeam]],StatsRegularSeason20242025!$A$2:$A$33,0),2)&lt;&gt;INDEX(StatsRegularSeason20242025!$A$2:$C$33,MATCH(Table2[[#This Row],[HomeTeam]],StatsRegularSeason20242025!$A$2:$A$33,0),2),1,0)</f>
        <v>1</v>
      </c>
      <c r="X402" s="2"/>
      <c r="Y402" s="2"/>
      <c r="Z402" s="2">
        <f>IF(AND(Table2[[#This Row],[GameIsOver]]=1,Table2[[#This Row],[ActualHomeScore]]*Table2[[#This Row],[ActualAwayScore]]=0), 1,0)</f>
        <v>0</v>
      </c>
      <c r="AA402" s="2">
        <f>IF(Table2[[#This Row],[GameIsOver]]=0,0, IF(Table2[[#This Row],[ActualWinner]]=Table2[[#This Row],[AwayTeam]], 2, IF(OR(Table2[[#This Row],[ActualResult]]="OT", Table2[[#This Row],[ActualResult]]="SO"), 1, 0)))</f>
        <v>0</v>
      </c>
      <c r="AB402" s="2">
        <f>IF(Table2[[#This Row],[GameIsOver]]= 0, 0, IF(Table2[[#This Row],[ActualWinner]]=Table2[[#This Row],[HomeTeam]], 2, IF(OR(Table2[[#This Row],[ActualResult]]="OT", Table2[[#This Row],[ActualResult]]="SO"), 1, 0)))</f>
        <v>0</v>
      </c>
      <c r="AC402" s="33">
        <f>(($AR$11)*IF(Table2[[#This Row],[CorrectWinnerPrediction]]="Y", 1, 0))+(($AR$12)*IF(Table2[[#This Row],[CorrectAwayScorePrediction]]="Y", 1, 0))+(($AR$13)*IF(Table2[[#This Row],[CorrectHomeScorePrediction]]="Y", 1, 0))</f>
        <v>0</v>
      </c>
      <c r="AD4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2" s="4" t="str">
        <f>IF(WEEKDAY(Table2[[#This Row],[GameDate]])=1,"SUN",IF(WEEKDAY(Table2[[#This Row],[GameDate]])=2,"MON",IF(WEEKDAY(Table2[[#This Row],[GameDate]])=3,"TUE",IF(WEEKDAY(Table2[[#This Row],[GameDate]])=4,"WED",IF(WEEKDAY(Table2[[#This Row],[GameDate]])=5,"THU",IF(WEEKDAY(Table2[[#This Row],[GameDate]])=6,"FRI", "SAT"))))))</f>
        <v>TUE</v>
      </c>
      <c r="AF402" s="2">
        <f>Table2[[#This Row],[ActualAwayScore]]-Table2[[#This Row],[PredictedAwayScore]]</f>
        <v>0</v>
      </c>
      <c r="AG402" s="2">
        <f>Table2[[#This Row],[ActualHomeScore]]-Table2[[#This Row],[PredictedHomeScore]]</f>
        <v>0</v>
      </c>
      <c r="AH402" s="2">
        <f t="shared" si="33"/>
        <v>0</v>
      </c>
      <c r="AI402" s="2">
        <f t="shared" si="34"/>
        <v>0</v>
      </c>
    </row>
    <row r="403" spans="1:35" x14ac:dyDescent="0.25">
      <c r="B403" s="4">
        <v>45629</v>
      </c>
      <c r="C403" s="7" t="s">
        <v>513</v>
      </c>
      <c r="D403" s="2" t="s">
        <v>12</v>
      </c>
      <c r="E403" s="2" t="s">
        <v>44</v>
      </c>
      <c r="F403" s="2"/>
      <c r="G403" s="2"/>
      <c r="H403" s="2" t="str">
        <f t="shared" si="30"/>
        <v>_</v>
      </c>
      <c r="I403" s="2"/>
      <c r="J403" s="2"/>
      <c r="K403" s="2"/>
      <c r="L403" s="2" t="str">
        <f t="shared" si="31"/>
        <v>_</v>
      </c>
      <c r="M403" s="2"/>
      <c r="N403" s="2">
        <f>IF(ISBLANK(Table2[[#This Row],[ActualResult]]), 0, 1)</f>
        <v>0</v>
      </c>
      <c r="O403" s="2" t="str">
        <f>IF(ISBLANK(Table2[[#This Row],[ActualResult]]), "_", IF(Table2[[#This Row],[ActualWinner]]=Table2[[#This Row],[PredictedWinner]], "Y", "N"))</f>
        <v>_</v>
      </c>
      <c r="P403" s="2" t="str">
        <f>IF(Table2[[#This Row],[ActualAwayScore]]&gt;Table2[[#This Row],[PredictedAwayScore]], "N", IF(ISBLANK(Table2[[#This Row],[ActualResult]]), "_", IF(Table2[[#This Row],[ActualAwayScore]]=Table2[[#This Row],[PredictedAwayScore]], "Y", "N")))</f>
        <v>_</v>
      </c>
      <c r="Q403" s="2" t="str">
        <f>IF(Table2[[#This Row],[ActualHomeScore]]&gt;Table2[[#This Row],[PredictedHomeScore]],"N", IF(ISBLANK(Table2[[#This Row],[ActualResult]]), "_", IF(Table2[[#This Row],[ActualHomeScore]]=Table2[[#This Row],[PredictedHomeScore]], "Y", "N")))</f>
        <v>_</v>
      </c>
      <c r="R403" s="2"/>
      <c r="S403" s="2" t="str">
        <f t="shared" si="32"/>
        <v>_</v>
      </c>
      <c r="T403" s="2">
        <f>IF(INDEX(StatsRegularSeason20242025!$A$2:$C$33,MATCH(Table2[[#This Row],[AwayTeam]],StatsRegularSeason20242025!$A$2:$A$33,0),2)=INDEX(StatsRegularSeason20242025!$A$2:$C$33,MATCH(Table2[[#This Row],[HomeTeam]],StatsRegularSeason20242025!$A$2:$A$33,0),2),1,0)</f>
        <v>0</v>
      </c>
      <c r="U403" s="2">
        <f>IF(INDEX(StatsRegularSeason20242025!$A$2:$C$33,MATCH(Table2[[#This Row],[AwayTeam]],StatsRegularSeason20242025!$A$2:$A$33,0),3)=INDEX(StatsRegularSeason20242025!$A$2:$C$33,MATCH(Table2[[#This Row],[HomeTeam]],StatsRegularSeason20242025!$A$2:$A$33,0),3),1,0)</f>
        <v>0</v>
      </c>
      <c r="V403" s="2">
        <f>IF(Table2[[#This Row],[InterConf]]=1,IF(Table2[[#This Row],[InterDiv]]=0, 1, 0), 0)</f>
        <v>0</v>
      </c>
      <c r="W403" s="2">
        <f>IF(INDEX(StatsRegularSeason20242025!$A$2:$C$33,MATCH(Table2[[#This Row],[AwayTeam]],StatsRegularSeason20242025!$A$2:$A$33,0),2)&lt;&gt;INDEX(StatsRegularSeason20242025!$A$2:$C$33,MATCH(Table2[[#This Row],[HomeTeam]],StatsRegularSeason20242025!$A$2:$A$33,0),2),1,0)</f>
        <v>1</v>
      </c>
      <c r="X403" s="2"/>
      <c r="Y403" s="2"/>
      <c r="Z403" s="2">
        <f>IF(AND(Table2[[#This Row],[GameIsOver]]=1,Table2[[#This Row],[ActualHomeScore]]*Table2[[#This Row],[ActualAwayScore]]=0), 1,0)</f>
        <v>0</v>
      </c>
      <c r="AA403" s="2">
        <f>IF(Table2[[#This Row],[GameIsOver]]=0,0, IF(Table2[[#This Row],[ActualWinner]]=Table2[[#This Row],[AwayTeam]], 2, IF(OR(Table2[[#This Row],[ActualResult]]="OT", Table2[[#This Row],[ActualResult]]="SO"), 1, 0)))</f>
        <v>0</v>
      </c>
      <c r="AB403" s="2">
        <f>IF(Table2[[#This Row],[GameIsOver]]= 0, 0, IF(Table2[[#This Row],[ActualWinner]]=Table2[[#This Row],[HomeTeam]], 2, IF(OR(Table2[[#This Row],[ActualResult]]="OT", Table2[[#This Row],[ActualResult]]="SO"), 1, 0)))</f>
        <v>0</v>
      </c>
      <c r="AC403" s="33">
        <f>(($AR$11)*IF(Table2[[#This Row],[CorrectWinnerPrediction]]="Y", 1, 0))+(($AR$12)*IF(Table2[[#This Row],[CorrectAwayScorePrediction]]="Y", 1, 0))+(($AR$13)*IF(Table2[[#This Row],[CorrectHomeScorePrediction]]="Y", 1, 0))</f>
        <v>0</v>
      </c>
      <c r="AD4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3" s="4" t="str">
        <f>IF(WEEKDAY(Table2[[#This Row],[GameDate]])=1,"SUN",IF(WEEKDAY(Table2[[#This Row],[GameDate]])=2,"MON",IF(WEEKDAY(Table2[[#This Row],[GameDate]])=3,"TUE",IF(WEEKDAY(Table2[[#This Row],[GameDate]])=4,"WED",IF(WEEKDAY(Table2[[#This Row],[GameDate]])=5,"THU",IF(WEEKDAY(Table2[[#This Row],[GameDate]])=6,"FRI", "SAT"))))))</f>
        <v>TUE</v>
      </c>
      <c r="AF403" s="2">
        <f>Table2[[#This Row],[ActualAwayScore]]-Table2[[#This Row],[PredictedAwayScore]]</f>
        <v>0</v>
      </c>
      <c r="AG403" s="2">
        <f>Table2[[#This Row],[ActualHomeScore]]-Table2[[#This Row],[PredictedHomeScore]]</f>
        <v>0</v>
      </c>
      <c r="AH403" s="2">
        <f t="shared" si="33"/>
        <v>0</v>
      </c>
      <c r="AI403" s="2">
        <f t="shared" si="34"/>
        <v>0</v>
      </c>
    </row>
    <row r="404" spans="1:35" x14ac:dyDescent="0.25">
      <c r="B404" s="4">
        <v>45629</v>
      </c>
      <c r="C404" s="7" t="s">
        <v>514</v>
      </c>
      <c r="D404" s="2" t="s">
        <v>25</v>
      </c>
      <c r="E404" s="2" t="s">
        <v>37</v>
      </c>
      <c r="F404" s="2"/>
      <c r="G404" s="2"/>
      <c r="H404" s="2" t="str">
        <f t="shared" si="30"/>
        <v>_</v>
      </c>
      <c r="I404" s="2"/>
      <c r="J404" s="2"/>
      <c r="K404" s="2"/>
      <c r="L404" s="2" t="str">
        <f t="shared" si="31"/>
        <v>_</v>
      </c>
      <c r="M404" s="2"/>
      <c r="N404" s="2">
        <f>IF(ISBLANK(Table2[[#This Row],[ActualResult]]), 0, 1)</f>
        <v>0</v>
      </c>
      <c r="O404" s="2" t="str">
        <f>IF(ISBLANK(Table2[[#This Row],[ActualResult]]), "_", IF(Table2[[#This Row],[ActualWinner]]=Table2[[#This Row],[PredictedWinner]], "Y", "N"))</f>
        <v>_</v>
      </c>
      <c r="P404" s="2" t="str">
        <f>IF(Table2[[#This Row],[ActualAwayScore]]&gt;Table2[[#This Row],[PredictedAwayScore]], "N", IF(ISBLANK(Table2[[#This Row],[ActualResult]]), "_", IF(Table2[[#This Row],[ActualAwayScore]]=Table2[[#This Row],[PredictedAwayScore]], "Y", "N")))</f>
        <v>_</v>
      </c>
      <c r="Q404" s="2" t="str">
        <f>IF(Table2[[#This Row],[ActualHomeScore]]&gt;Table2[[#This Row],[PredictedHomeScore]],"N", IF(ISBLANK(Table2[[#This Row],[ActualResult]]), "_", IF(Table2[[#This Row],[ActualHomeScore]]=Table2[[#This Row],[PredictedHomeScore]], "Y", "N")))</f>
        <v>_</v>
      </c>
      <c r="R404" s="2"/>
      <c r="S404" s="2" t="str">
        <f t="shared" si="32"/>
        <v>_</v>
      </c>
      <c r="T404" s="2">
        <f>IF(INDEX(StatsRegularSeason20242025!$A$2:$C$33,MATCH(Table2[[#This Row],[AwayTeam]],StatsRegularSeason20242025!$A$2:$A$33,0),2)=INDEX(StatsRegularSeason20242025!$A$2:$C$33,MATCH(Table2[[#This Row],[HomeTeam]],StatsRegularSeason20242025!$A$2:$A$33,0),2),1,0)</f>
        <v>1</v>
      </c>
      <c r="U404" s="2">
        <f>IF(INDEX(StatsRegularSeason20242025!$A$2:$C$33,MATCH(Table2[[#This Row],[AwayTeam]],StatsRegularSeason20242025!$A$2:$A$33,0),3)=INDEX(StatsRegularSeason20242025!$A$2:$C$33,MATCH(Table2[[#This Row],[HomeTeam]],StatsRegularSeason20242025!$A$2:$A$33,0),3),1,0)</f>
        <v>0</v>
      </c>
      <c r="V404" s="2">
        <f>IF(Table2[[#This Row],[InterConf]]=1,IF(Table2[[#This Row],[InterDiv]]=0, 1, 0), 0)</f>
        <v>1</v>
      </c>
      <c r="W404" s="2">
        <f>IF(INDEX(StatsRegularSeason20242025!$A$2:$C$33,MATCH(Table2[[#This Row],[AwayTeam]],StatsRegularSeason20242025!$A$2:$A$33,0),2)&lt;&gt;INDEX(StatsRegularSeason20242025!$A$2:$C$33,MATCH(Table2[[#This Row],[HomeTeam]],StatsRegularSeason20242025!$A$2:$A$33,0),2),1,0)</f>
        <v>0</v>
      </c>
      <c r="X404" s="2"/>
      <c r="Y404" s="2"/>
      <c r="Z404" s="2">
        <f>IF(AND(Table2[[#This Row],[GameIsOver]]=1,Table2[[#This Row],[ActualHomeScore]]*Table2[[#This Row],[ActualAwayScore]]=0), 1,0)</f>
        <v>0</v>
      </c>
      <c r="AA404" s="2">
        <f>IF(Table2[[#This Row],[GameIsOver]]=0,0, IF(Table2[[#This Row],[ActualWinner]]=Table2[[#This Row],[AwayTeam]], 2, IF(OR(Table2[[#This Row],[ActualResult]]="OT", Table2[[#This Row],[ActualResult]]="SO"), 1, 0)))</f>
        <v>0</v>
      </c>
      <c r="AB404" s="2">
        <f>IF(Table2[[#This Row],[GameIsOver]]= 0, 0, IF(Table2[[#This Row],[ActualWinner]]=Table2[[#This Row],[HomeTeam]], 2, IF(OR(Table2[[#This Row],[ActualResult]]="OT", Table2[[#This Row],[ActualResult]]="SO"), 1, 0)))</f>
        <v>0</v>
      </c>
      <c r="AC404" s="33">
        <f>(($AR$11)*IF(Table2[[#This Row],[CorrectWinnerPrediction]]="Y", 1, 0))+(($AR$12)*IF(Table2[[#This Row],[CorrectAwayScorePrediction]]="Y", 1, 0))+(($AR$13)*IF(Table2[[#This Row],[CorrectHomeScorePrediction]]="Y", 1, 0))</f>
        <v>0</v>
      </c>
      <c r="AD4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4" s="4" t="str">
        <f>IF(WEEKDAY(Table2[[#This Row],[GameDate]])=1,"SUN",IF(WEEKDAY(Table2[[#This Row],[GameDate]])=2,"MON",IF(WEEKDAY(Table2[[#This Row],[GameDate]])=3,"TUE",IF(WEEKDAY(Table2[[#This Row],[GameDate]])=4,"WED",IF(WEEKDAY(Table2[[#This Row],[GameDate]])=5,"THU",IF(WEEKDAY(Table2[[#This Row],[GameDate]])=6,"FRI", "SAT"))))))</f>
        <v>TUE</v>
      </c>
      <c r="AF404" s="2">
        <f>Table2[[#This Row],[ActualAwayScore]]-Table2[[#This Row],[PredictedAwayScore]]</f>
        <v>0</v>
      </c>
      <c r="AG404" s="2">
        <f>Table2[[#This Row],[ActualHomeScore]]-Table2[[#This Row],[PredictedHomeScore]]</f>
        <v>0</v>
      </c>
      <c r="AH404" s="2">
        <f t="shared" si="33"/>
        <v>0</v>
      </c>
      <c r="AI404" s="2">
        <f t="shared" si="34"/>
        <v>0</v>
      </c>
    </row>
    <row r="405" spans="1:35" x14ac:dyDescent="0.25">
      <c r="B405" s="4">
        <v>45629</v>
      </c>
      <c r="C405" s="7" t="s">
        <v>515</v>
      </c>
      <c r="D405" s="2" t="s">
        <v>13</v>
      </c>
      <c r="E405" s="2" t="s">
        <v>22</v>
      </c>
      <c r="F405" s="2"/>
      <c r="G405" s="2"/>
      <c r="H405" s="2" t="str">
        <f t="shared" si="30"/>
        <v>_</v>
      </c>
      <c r="I405" s="2"/>
      <c r="J405" s="2"/>
      <c r="K405" s="2"/>
      <c r="L405" s="2" t="str">
        <f t="shared" si="31"/>
        <v>_</v>
      </c>
      <c r="M405" s="2"/>
      <c r="N405" s="2">
        <f>IF(ISBLANK(Table2[[#This Row],[ActualResult]]), 0, 1)</f>
        <v>0</v>
      </c>
      <c r="O405" s="2" t="str">
        <f>IF(ISBLANK(Table2[[#This Row],[ActualResult]]), "_", IF(Table2[[#This Row],[ActualWinner]]=Table2[[#This Row],[PredictedWinner]], "Y", "N"))</f>
        <v>_</v>
      </c>
      <c r="P405" s="2" t="str">
        <f>IF(Table2[[#This Row],[ActualAwayScore]]&gt;Table2[[#This Row],[PredictedAwayScore]], "N", IF(ISBLANK(Table2[[#This Row],[ActualResult]]), "_", IF(Table2[[#This Row],[ActualAwayScore]]=Table2[[#This Row],[PredictedAwayScore]], "Y", "N")))</f>
        <v>_</v>
      </c>
      <c r="Q405" s="2" t="str">
        <f>IF(Table2[[#This Row],[ActualHomeScore]]&gt;Table2[[#This Row],[PredictedHomeScore]],"N", IF(ISBLANK(Table2[[#This Row],[ActualResult]]), "_", IF(Table2[[#This Row],[ActualHomeScore]]=Table2[[#This Row],[PredictedHomeScore]], "Y", "N")))</f>
        <v>_</v>
      </c>
      <c r="R405" s="2"/>
      <c r="S405" s="2" t="str">
        <f t="shared" si="32"/>
        <v>_</v>
      </c>
      <c r="T405" s="2">
        <f>IF(INDEX(StatsRegularSeason20242025!$A$2:$C$33,MATCH(Table2[[#This Row],[AwayTeam]],StatsRegularSeason20242025!$A$2:$A$33,0),2)=INDEX(StatsRegularSeason20242025!$A$2:$C$33,MATCH(Table2[[#This Row],[HomeTeam]],StatsRegularSeason20242025!$A$2:$A$33,0),2),1,0)</f>
        <v>1</v>
      </c>
      <c r="U405" s="2">
        <f>IF(INDEX(StatsRegularSeason20242025!$A$2:$C$33,MATCH(Table2[[#This Row],[AwayTeam]],StatsRegularSeason20242025!$A$2:$A$33,0),3)=INDEX(StatsRegularSeason20242025!$A$2:$C$33,MATCH(Table2[[#This Row],[HomeTeam]],StatsRegularSeason20242025!$A$2:$A$33,0),3),1,0)</f>
        <v>1</v>
      </c>
      <c r="V405" s="2">
        <f>IF(Table2[[#This Row],[InterConf]]=1,IF(Table2[[#This Row],[InterDiv]]=0, 1, 0), 0)</f>
        <v>0</v>
      </c>
      <c r="W405" s="2">
        <f>IF(INDEX(StatsRegularSeason20242025!$A$2:$C$33,MATCH(Table2[[#This Row],[AwayTeam]],StatsRegularSeason20242025!$A$2:$A$33,0),2)&lt;&gt;INDEX(StatsRegularSeason20242025!$A$2:$C$33,MATCH(Table2[[#This Row],[HomeTeam]],StatsRegularSeason20242025!$A$2:$A$33,0),2),1,0)</f>
        <v>0</v>
      </c>
      <c r="X405" s="2"/>
      <c r="Y405" s="2"/>
      <c r="Z405" s="2">
        <f>IF(AND(Table2[[#This Row],[GameIsOver]]=1,Table2[[#This Row],[ActualHomeScore]]*Table2[[#This Row],[ActualAwayScore]]=0), 1,0)</f>
        <v>0</v>
      </c>
      <c r="AA405" s="2">
        <f>IF(Table2[[#This Row],[GameIsOver]]=0,0, IF(Table2[[#This Row],[ActualWinner]]=Table2[[#This Row],[AwayTeam]], 2, IF(OR(Table2[[#This Row],[ActualResult]]="OT", Table2[[#This Row],[ActualResult]]="SO"), 1, 0)))</f>
        <v>0</v>
      </c>
      <c r="AB405" s="2">
        <f>IF(Table2[[#This Row],[GameIsOver]]= 0, 0, IF(Table2[[#This Row],[ActualWinner]]=Table2[[#This Row],[HomeTeam]], 2, IF(OR(Table2[[#This Row],[ActualResult]]="OT", Table2[[#This Row],[ActualResult]]="SO"), 1, 0)))</f>
        <v>0</v>
      </c>
      <c r="AC405" s="33">
        <f>(($AR$11)*IF(Table2[[#This Row],[CorrectWinnerPrediction]]="Y", 1, 0))+(($AR$12)*IF(Table2[[#This Row],[CorrectAwayScorePrediction]]="Y", 1, 0))+(($AR$13)*IF(Table2[[#This Row],[CorrectHomeScorePrediction]]="Y", 1, 0))</f>
        <v>0</v>
      </c>
      <c r="AD4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5" s="4" t="str">
        <f>IF(WEEKDAY(Table2[[#This Row],[GameDate]])=1,"SUN",IF(WEEKDAY(Table2[[#This Row],[GameDate]])=2,"MON",IF(WEEKDAY(Table2[[#This Row],[GameDate]])=3,"TUE",IF(WEEKDAY(Table2[[#This Row],[GameDate]])=4,"WED",IF(WEEKDAY(Table2[[#This Row],[GameDate]])=5,"THU",IF(WEEKDAY(Table2[[#This Row],[GameDate]])=6,"FRI", "SAT"))))))</f>
        <v>TUE</v>
      </c>
      <c r="AF405" s="2">
        <f>Table2[[#This Row],[ActualAwayScore]]-Table2[[#This Row],[PredictedAwayScore]]</f>
        <v>0</v>
      </c>
      <c r="AG405" s="2">
        <f>Table2[[#This Row],[ActualHomeScore]]-Table2[[#This Row],[PredictedHomeScore]]</f>
        <v>0</v>
      </c>
      <c r="AH405" s="2">
        <f t="shared" si="33"/>
        <v>0</v>
      </c>
      <c r="AI405" s="2">
        <f t="shared" si="34"/>
        <v>0</v>
      </c>
    </row>
    <row r="406" spans="1:35" x14ac:dyDescent="0.25">
      <c r="B406" s="4">
        <v>45629</v>
      </c>
      <c r="C406" s="7" t="s">
        <v>516</v>
      </c>
      <c r="D406" s="2" t="s">
        <v>36</v>
      </c>
      <c r="E406" s="2" t="s">
        <v>24</v>
      </c>
      <c r="F406" s="2"/>
      <c r="G406" s="2"/>
      <c r="H406" s="2" t="str">
        <f t="shared" si="30"/>
        <v>_</v>
      </c>
      <c r="I406" s="2"/>
      <c r="J406" s="2"/>
      <c r="K406" s="2"/>
      <c r="L406" s="2" t="str">
        <f t="shared" si="31"/>
        <v>_</v>
      </c>
      <c r="M406" s="2"/>
      <c r="N406" s="2">
        <f>IF(ISBLANK(Table2[[#This Row],[ActualResult]]), 0, 1)</f>
        <v>0</v>
      </c>
      <c r="O406" s="2" t="str">
        <f>IF(ISBLANK(Table2[[#This Row],[ActualResult]]), "_", IF(Table2[[#This Row],[ActualWinner]]=Table2[[#This Row],[PredictedWinner]], "Y", "N"))</f>
        <v>_</v>
      </c>
      <c r="P406" s="2" t="str">
        <f>IF(Table2[[#This Row],[ActualAwayScore]]&gt;Table2[[#This Row],[PredictedAwayScore]], "N", IF(ISBLANK(Table2[[#This Row],[ActualResult]]), "_", IF(Table2[[#This Row],[ActualAwayScore]]=Table2[[#This Row],[PredictedAwayScore]], "Y", "N")))</f>
        <v>_</v>
      </c>
      <c r="Q406" s="2" t="str">
        <f>IF(Table2[[#This Row],[ActualHomeScore]]&gt;Table2[[#This Row],[PredictedHomeScore]],"N", IF(ISBLANK(Table2[[#This Row],[ActualResult]]), "_", IF(Table2[[#This Row],[ActualHomeScore]]=Table2[[#This Row],[PredictedHomeScore]], "Y", "N")))</f>
        <v>_</v>
      </c>
      <c r="R406" s="2"/>
      <c r="S406" s="2" t="str">
        <f t="shared" si="32"/>
        <v>_</v>
      </c>
      <c r="T406" s="2">
        <f>IF(INDEX(StatsRegularSeason20242025!$A$2:$C$33,MATCH(Table2[[#This Row],[AwayTeam]],StatsRegularSeason20242025!$A$2:$A$33,0),2)=INDEX(StatsRegularSeason20242025!$A$2:$C$33,MATCH(Table2[[#This Row],[HomeTeam]],StatsRegularSeason20242025!$A$2:$A$33,0),2),1,0)</f>
        <v>0</v>
      </c>
      <c r="U406" s="2">
        <f>IF(INDEX(StatsRegularSeason20242025!$A$2:$C$33,MATCH(Table2[[#This Row],[AwayTeam]],StatsRegularSeason20242025!$A$2:$A$33,0),3)=INDEX(StatsRegularSeason20242025!$A$2:$C$33,MATCH(Table2[[#This Row],[HomeTeam]],StatsRegularSeason20242025!$A$2:$A$33,0),3),1,0)</f>
        <v>0</v>
      </c>
      <c r="V406" s="2">
        <f>IF(Table2[[#This Row],[InterConf]]=1,IF(Table2[[#This Row],[InterDiv]]=0, 1, 0), 0)</f>
        <v>0</v>
      </c>
      <c r="W406" s="2">
        <f>IF(INDEX(StatsRegularSeason20242025!$A$2:$C$33,MATCH(Table2[[#This Row],[AwayTeam]],StatsRegularSeason20242025!$A$2:$A$33,0),2)&lt;&gt;INDEX(StatsRegularSeason20242025!$A$2:$C$33,MATCH(Table2[[#This Row],[HomeTeam]],StatsRegularSeason20242025!$A$2:$A$33,0),2),1,0)</f>
        <v>1</v>
      </c>
      <c r="X406" s="2"/>
      <c r="Y406" s="2"/>
      <c r="Z406" s="2">
        <f>IF(AND(Table2[[#This Row],[GameIsOver]]=1,Table2[[#This Row],[ActualHomeScore]]*Table2[[#This Row],[ActualAwayScore]]=0), 1,0)</f>
        <v>0</v>
      </c>
      <c r="AA406" s="2">
        <f>IF(Table2[[#This Row],[GameIsOver]]=0,0, IF(Table2[[#This Row],[ActualWinner]]=Table2[[#This Row],[AwayTeam]], 2, IF(OR(Table2[[#This Row],[ActualResult]]="OT", Table2[[#This Row],[ActualResult]]="SO"), 1, 0)))</f>
        <v>0</v>
      </c>
      <c r="AB406" s="2">
        <f>IF(Table2[[#This Row],[GameIsOver]]= 0, 0, IF(Table2[[#This Row],[ActualWinner]]=Table2[[#This Row],[HomeTeam]], 2, IF(OR(Table2[[#This Row],[ActualResult]]="OT", Table2[[#This Row],[ActualResult]]="SO"), 1, 0)))</f>
        <v>0</v>
      </c>
      <c r="AC406" s="33">
        <f>(($AR$11)*IF(Table2[[#This Row],[CorrectWinnerPrediction]]="Y", 1, 0))+(($AR$12)*IF(Table2[[#This Row],[CorrectAwayScorePrediction]]="Y", 1, 0))+(($AR$13)*IF(Table2[[#This Row],[CorrectHomeScorePrediction]]="Y", 1, 0))</f>
        <v>0</v>
      </c>
      <c r="AD4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6" s="4" t="str">
        <f>IF(WEEKDAY(Table2[[#This Row],[GameDate]])=1,"SUN",IF(WEEKDAY(Table2[[#This Row],[GameDate]])=2,"MON",IF(WEEKDAY(Table2[[#This Row],[GameDate]])=3,"TUE",IF(WEEKDAY(Table2[[#This Row],[GameDate]])=4,"WED",IF(WEEKDAY(Table2[[#This Row],[GameDate]])=5,"THU",IF(WEEKDAY(Table2[[#This Row],[GameDate]])=6,"FRI", "SAT"))))))</f>
        <v>TUE</v>
      </c>
      <c r="AF406" s="2">
        <f>Table2[[#This Row],[ActualAwayScore]]-Table2[[#This Row],[PredictedAwayScore]]</f>
        <v>0</v>
      </c>
      <c r="AG406" s="2">
        <f>Table2[[#This Row],[ActualHomeScore]]-Table2[[#This Row],[PredictedHomeScore]]</f>
        <v>0</v>
      </c>
      <c r="AH406" s="2">
        <f t="shared" si="33"/>
        <v>0</v>
      </c>
      <c r="AI406" s="2">
        <f t="shared" si="34"/>
        <v>0</v>
      </c>
    </row>
    <row r="407" spans="1:35" x14ac:dyDescent="0.25">
      <c r="A407" s="3"/>
      <c r="B407" s="5">
        <v>45629</v>
      </c>
      <c r="C407" s="8" t="s">
        <v>517</v>
      </c>
      <c r="D407" s="3" t="s">
        <v>23</v>
      </c>
      <c r="E407" s="3" t="s">
        <v>27</v>
      </c>
      <c r="F407" s="3"/>
      <c r="G407" s="3"/>
      <c r="H407" s="3" t="str">
        <f t="shared" si="30"/>
        <v>_</v>
      </c>
      <c r="I407" s="3"/>
      <c r="J407" s="3"/>
      <c r="K407" s="3"/>
      <c r="L407" s="3" t="str">
        <f t="shared" si="31"/>
        <v>_</v>
      </c>
      <c r="M407" s="3"/>
      <c r="N407" s="3">
        <f>IF(ISBLANK(Table2[[#This Row],[ActualResult]]), 0, 1)</f>
        <v>0</v>
      </c>
      <c r="O407" s="3" t="str">
        <f>IF(ISBLANK(Table2[[#This Row],[ActualResult]]), "_", IF(Table2[[#This Row],[ActualWinner]]=Table2[[#This Row],[PredictedWinner]], "Y", "N"))</f>
        <v>_</v>
      </c>
      <c r="P407" s="3" t="str">
        <f>IF(Table2[[#This Row],[ActualAwayScore]]&gt;Table2[[#This Row],[PredictedAwayScore]], "N", IF(ISBLANK(Table2[[#This Row],[ActualResult]]), "_", IF(Table2[[#This Row],[ActualAwayScore]]=Table2[[#This Row],[PredictedAwayScore]], "Y", "N")))</f>
        <v>_</v>
      </c>
      <c r="Q407" s="3" t="str">
        <f>IF(Table2[[#This Row],[ActualHomeScore]]&gt;Table2[[#This Row],[PredictedHomeScore]],"N", IF(ISBLANK(Table2[[#This Row],[ActualResult]]), "_", IF(Table2[[#This Row],[ActualHomeScore]]=Table2[[#This Row],[PredictedHomeScore]], "Y", "N")))</f>
        <v>_</v>
      </c>
      <c r="R407" s="2"/>
      <c r="S407" s="2" t="str">
        <f t="shared" si="32"/>
        <v>_</v>
      </c>
      <c r="T407" s="2">
        <f>IF(INDEX(StatsRegularSeason20242025!$A$2:$C$33,MATCH(Table2[[#This Row],[AwayTeam]],StatsRegularSeason20242025!$A$2:$A$33,0),2)=INDEX(StatsRegularSeason20242025!$A$2:$C$33,MATCH(Table2[[#This Row],[HomeTeam]],StatsRegularSeason20242025!$A$2:$A$33,0),2),1,0)</f>
        <v>1</v>
      </c>
      <c r="U407" s="2">
        <f>IF(INDEX(StatsRegularSeason20242025!$A$2:$C$33,MATCH(Table2[[#This Row],[AwayTeam]],StatsRegularSeason20242025!$A$2:$A$33,0),3)=INDEX(StatsRegularSeason20242025!$A$2:$C$33,MATCH(Table2[[#This Row],[HomeTeam]],StatsRegularSeason20242025!$A$2:$A$33,0),3),1,0)</f>
        <v>1</v>
      </c>
      <c r="V407" s="2">
        <f>IF(Table2[[#This Row],[InterConf]]=1,IF(Table2[[#This Row],[InterDiv]]=0, 1, 0), 0)</f>
        <v>0</v>
      </c>
      <c r="W407" s="2">
        <f>IF(INDEX(StatsRegularSeason20242025!$A$2:$C$33,MATCH(Table2[[#This Row],[AwayTeam]],StatsRegularSeason20242025!$A$2:$A$33,0),2)&lt;&gt;INDEX(StatsRegularSeason20242025!$A$2:$C$33,MATCH(Table2[[#This Row],[HomeTeam]],StatsRegularSeason20242025!$A$2:$A$33,0),2),1,0)</f>
        <v>0</v>
      </c>
      <c r="X407" s="2"/>
      <c r="Y407" s="2"/>
      <c r="Z407" s="2">
        <f>IF(AND(Table2[[#This Row],[GameIsOver]]=1,Table2[[#This Row],[ActualHomeScore]]*Table2[[#This Row],[ActualAwayScore]]=0), 1,0)</f>
        <v>0</v>
      </c>
      <c r="AA407" s="2">
        <f>IF(Table2[[#This Row],[GameIsOver]]=0,0, IF(Table2[[#This Row],[ActualWinner]]=Table2[[#This Row],[AwayTeam]], 2, IF(OR(Table2[[#This Row],[ActualResult]]="OT", Table2[[#This Row],[ActualResult]]="SO"), 1, 0)))</f>
        <v>0</v>
      </c>
      <c r="AB407" s="2">
        <f>IF(Table2[[#This Row],[GameIsOver]]= 0, 0, IF(Table2[[#This Row],[ActualWinner]]=Table2[[#This Row],[HomeTeam]], 2, IF(OR(Table2[[#This Row],[ActualResult]]="OT", Table2[[#This Row],[ActualResult]]="SO"), 1, 0)))</f>
        <v>0</v>
      </c>
      <c r="AC407" s="33">
        <f>(($AR$11)*IF(Table2[[#This Row],[CorrectWinnerPrediction]]="Y", 1, 0))+(($AR$12)*IF(Table2[[#This Row],[CorrectAwayScorePrediction]]="Y", 1, 0))+(($AR$13)*IF(Table2[[#This Row],[CorrectHomeScorePrediction]]="Y", 1, 0))</f>
        <v>0</v>
      </c>
      <c r="AD4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7" s="5" t="str">
        <f>IF(WEEKDAY(Table2[[#This Row],[GameDate]])=1,"SUN",IF(WEEKDAY(Table2[[#This Row],[GameDate]])=2,"MON",IF(WEEKDAY(Table2[[#This Row],[GameDate]])=3,"TUE",IF(WEEKDAY(Table2[[#This Row],[GameDate]])=4,"WED",IF(WEEKDAY(Table2[[#This Row],[GameDate]])=5,"THU",IF(WEEKDAY(Table2[[#This Row],[GameDate]])=6,"FRI", "SAT"))))))</f>
        <v>TUE</v>
      </c>
      <c r="AF407" s="2">
        <f>Table2[[#This Row],[ActualAwayScore]]-Table2[[#This Row],[PredictedAwayScore]]</f>
        <v>0</v>
      </c>
      <c r="AG407" s="2">
        <f>Table2[[#This Row],[ActualHomeScore]]-Table2[[#This Row],[PredictedHomeScore]]</f>
        <v>0</v>
      </c>
      <c r="AH407" s="2">
        <f t="shared" si="33"/>
        <v>0</v>
      </c>
      <c r="AI407" s="2">
        <f t="shared" si="34"/>
        <v>0</v>
      </c>
    </row>
    <row r="408" spans="1:35" x14ac:dyDescent="0.25">
      <c r="B408" s="4">
        <v>45630</v>
      </c>
      <c r="C408" s="7" t="s">
        <v>518</v>
      </c>
      <c r="D408" s="2" t="s">
        <v>35</v>
      </c>
      <c r="E408" s="2" t="s">
        <v>18</v>
      </c>
      <c r="F408" s="2"/>
      <c r="G408" s="2"/>
      <c r="H408" s="2" t="str">
        <f t="shared" si="30"/>
        <v>_</v>
      </c>
      <c r="I408" s="2"/>
      <c r="J408" s="2"/>
      <c r="K408" s="2"/>
      <c r="L408" s="2" t="str">
        <f t="shared" si="31"/>
        <v>_</v>
      </c>
      <c r="M408" s="2"/>
      <c r="N408" s="2">
        <f>IF(ISBLANK(Table2[[#This Row],[ActualResult]]), 0, 1)</f>
        <v>0</v>
      </c>
      <c r="O408" s="2" t="str">
        <f>IF(ISBLANK(Table2[[#This Row],[ActualResult]]), "_", IF(Table2[[#This Row],[ActualWinner]]=Table2[[#This Row],[PredictedWinner]], "Y", "N"))</f>
        <v>_</v>
      </c>
      <c r="P408" s="2" t="str">
        <f>IF(Table2[[#This Row],[ActualAwayScore]]&gt;Table2[[#This Row],[PredictedAwayScore]], "N", IF(ISBLANK(Table2[[#This Row],[ActualResult]]), "_", IF(Table2[[#This Row],[ActualAwayScore]]=Table2[[#This Row],[PredictedAwayScore]], "Y", "N")))</f>
        <v>_</v>
      </c>
      <c r="Q408" s="2" t="str">
        <f>IF(Table2[[#This Row],[ActualHomeScore]]&gt;Table2[[#This Row],[PredictedHomeScore]],"N", IF(ISBLANK(Table2[[#This Row],[ActualResult]]), "_", IF(Table2[[#This Row],[ActualHomeScore]]=Table2[[#This Row],[PredictedHomeScore]], "Y", "N")))</f>
        <v>_</v>
      </c>
      <c r="R408" s="2"/>
      <c r="S408" s="2" t="str">
        <f t="shared" si="32"/>
        <v>_</v>
      </c>
      <c r="T408" s="2">
        <f>IF(INDEX(StatsRegularSeason20242025!$A$2:$C$33,MATCH(Table2[[#This Row],[AwayTeam]],StatsRegularSeason20242025!$A$2:$A$33,0),2)=INDEX(StatsRegularSeason20242025!$A$2:$C$33,MATCH(Table2[[#This Row],[HomeTeam]],StatsRegularSeason20242025!$A$2:$A$33,0),2),1,0)</f>
        <v>0</v>
      </c>
      <c r="U408" s="2">
        <f>IF(INDEX(StatsRegularSeason20242025!$A$2:$C$33,MATCH(Table2[[#This Row],[AwayTeam]],StatsRegularSeason20242025!$A$2:$A$33,0),3)=INDEX(StatsRegularSeason20242025!$A$2:$C$33,MATCH(Table2[[#This Row],[HomeTeam]],StatsRegularSeason20242025!$A$2:$A$33,0),3),1,0)</f>
        <v>0</v>
      </c>
      <c r="V408" s="2">
        <f>IF(Table2[[#This Row],[InterConf]]=1,IF(Table2[[#This Row],[InterDiv]]=0, 1, 0), 0)</f>
        <v>0</v>
      </c>
      <c r="W408" s="2">
        <f>IF(INDEX(StatsRegularSeason20242025!$A$2:$C$33,MATCH(Table2[[#This Row],[AwayTeam]],StatsRegularSeason20242025!$A$2:$A$33,0),2)&lt;&gt;INDEX(StatsRegularSeason20242025!$A$2:$C$33,MATCH(Table2[[#This Row],[HomeTeam]],StatsRegularSeason20242025!$A$2:$A$33,0),2),1,0)</f>
        <v>1</v>
      </c>
      <c r="X408" s="2"/>
      <c r="Y408" s="2"/>
      <c r="Z408" s="2">
        <f>IF(AND(Table2[[#This Row],[GameIsOver]]=1,Table2[[#This Row],[ActualHomeScore]]*Table2[[#This Row],[ActualAwayScore]]=0), 1,0)</f>
        <v>0</v>
      </c>
      <c r="AA408" s="2">
        <f>IF(Table2[[#This Row],[GameIsOver]]=0,0, IF(Table2[[#This Row],[ActualWinner]]=Table2[[#This Row],[AwayTeam]], 2, IF(OR(Table2[[#This Row],[ActualResult]]="OT", Table2[[#This Row],[ActualResult]]="SO"), 1, 0)))</f>
        <v>0</v>
      </c>
      <c r="AB408" s="2">
        <f>IF(Table2[[#This Row],[GameIsOver]]= 0, 0, IF(Table2[[#This Row],[ActualWinner]]=Table2[[#This Row],[HomeTeam]], 2, IF(OR(Table2[[#This Row],[ActualResult]]="OT", Table2[[#This Row],[ActualResult]]="SO"), 1, 0)))</f>
        <v>0</v>
      </c>
      <c r="AC408" s="33">
        <f>(($AR$11)*IF(Table2[[#This Row],[CorrectWinnerPrediction]]="Y", 1, 0))+(($AR$12)*IF(Table2[[#This Row],[CorrectAwayScorePrediction]]="Y", 1, 0))+(($AR$13)*IF(Table2[[#This Row],[CorrectHomeScorePrediction]]="Y", 1, 0))</f>
        <v>0</v>
      </c>
      <c r="AD4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8" s="4" t="str">
        <f>IF(WEEKDAY(Table2[[#This Row],[GameDate]])=1,"SUN",IF(WEEKDAY(Table2[[#This Row],[GameDate]])=2,"MON",IF(WEEKDAY(Table2[[#This Row],[GameDate]])=3,"TUE",IF(WEEKDAY(Table2[[#This Row],[GameDate]])=4,"WED",IF(WEEKDAY(Table2[[#This Row],[GameDate]])=5,"THU",IF(WEEKDAY(Table2[[#This Row],[GameDate]])=6,"FRI", "SAT"))))))</f>
        <v>WED</v>
      </c>
      <c r="AF408" s="2">
        <f>Table2[[#This Row],[ActualAwayScore]]-Table2[[#This Row],[PredictedAwayScore]]</f>
        <v>0</v>
      </c>
      <c r="AG408" s="2">
        <f>Table2[[#This Row],[ActualHomeScore]]-Table2[[#This Row],[PredictedHomeScore]]</f>
        <v>0</v>
      </c>
      <c r="AH408" s="2">
        <f t="shared" si="33"/>
        <v>0</v>
      </c>
      <c r="AI408" s="2">
        <f t="shared" si="34"/>
        <v>0</v>
      </c>
    </row>
    <row r="409" spans="1:35" x14ac:dyDescent="0.25">
      <c r="B409" s="4">
        <v>45630</v>
      </c>
      <c r="C409" s="7" t="s">
        <v>519</v>
      </c>
      <c r="D409" s="2" t="s">
        <v>16</v>
      </c>
      <c r="E409" s="2" t="s">
        <v>17</v>
      </c>
      <c r="F409" s="2"/>
      <c r="G409" s="2"/>
      <c r="H409" s="2" t="str">
        <f t="shared" si="30"/>
        <v>_</v>
      </c>
      <c r="I409" s="2"/>
      <c r="J409" s="2"/>
      <c r="K409" s="2"/>
      <c r="L409" s="2" t="str">
        <f t="shared" si="31"/>
        <v>_</v>
      </c>
      <c r="M409" s="2"/>
      <c r="N409" s="2">
        <f>IF(ISBLANK(Table2[[#This Row],[ActualResult]]), 0, 1)</f>
        <v>0</v>
      </c>
      <c r="O409" s="2" t="str">
        <f>IF(ISBLANK(Table2[[#This Row],[ActualResult]]), "_", IF(Table2[[#This Row],[ActualWinner]]=Table2[[#This Row],[PredictedWinner]], "Y", "N"))</f>
        <v>_</v>
      </c>
      <c r="P409" s="2" t="str">
        <f>IF(Table2[[#This Row],[ActualAwayScore]]&gt;Table2[[#This Row],[PredictedAwayScore]], "N", IF(ISBLANK(Table2[[#This Row],[ActualResult]]), "_", IF(Table2[[#This Row],[ActualAwayScore]]=Table2[[#This Row],[PredictedAwayScore]], "Y", "N")))</f>
        <v>_</v>
      </c>
      <c r="Q409" s="2" t="str">
        <f>IF(Table2[[#This Row],[ActualHomeScore]]&gt;Table2[[#This Row],[PredictedHomeScore]],"N", IF(ISBLANK(Table2[[#This Row],[ActualResult]]), "_", IF(Table2[[#This Row],[ActualHomeScore]]=Table2[[#This Row],[PredictedHomeScore]], "Y", "N")))</f>
        <v>_</v>
      </c>
      <c r="R409" s="2"/>
      <c r="S409" s="2" t="str">
        <f t="shared" si="32"/>
        <v>_</v>
      </c>
      <c r="T409" s="2">
        <f>IF(INDEX(StatsRegularSeason20242025!$A$2:$C$33,MATCH(Table2[[#This Row],[AwayTeam]],StatsRegularSeason20242025!$A$2:$A$33,0),2)=INDEX(StatsRegularSeason20242025!$A$2:$C$33,MATCH(Table2[[#This Row],[HomeTeam]],StatsRegularSeason20242025!$A$2:$A$33,0),2),1,0)</f>
        <v>0</v>
      </c>
      <c r="U409" s="2">
        <f>IF(INDEX(StatsRegularSeason20242025!$A$2:$C$33,MATCH(Table2[[#This Row],[AwayTeam]],StatsRegularSeason20242025!$A$2:$A$33,0),3)=INDEX(StatsRegularSeason20242025!$A$2:$C$33,MATCH(Table2[[#This Row],[HomeTeam]],StatsRegularSeason20242025!$A$2:$A$33,0),3),1,0)</f>
        <v>0</v>
      </c>
      <c r="V409" s="2">
        <f>IF(Table2[[#This Row],[InterConf]]=1,IF(Table2[[#This Row],[InterDiv]]=0, 1, 0), 0)</f>
        <v>0</v>
      </c>
      <c r="W409" s="2">
        <f>IF(INDEX(StatsRegularSeason20242025!$A$2:$C$33,MATCH(Table2[[#This Row],[AwayTeam]],StatsRegularSeason20242025!$A$2:$A$33,0),2)&lt;&gt;INDEX(StatsRegularSeason20242025!$A$2:$C$33,MATCH(Table2[[#This Row],[HomeTeam]],StatsRegularSeason20242025!$A$2:$A$33,0),2),1,0)</f>
        <v>1</v>
      </c>
      <c r="X409" s="2"/>
      <c r="Y409" s="2"/>
      <c r="Z409" s="2">
        <f>IF(AND(Table2[[#This Row],[GameIsOver]]=1,Table2[[#This Row],[ActualHomeScore]]*Table2[[#This Row],[ActualAwayScore]]=0), 1,0)</f>
        <v>0</v>
      </c>
      <c r="AA409" s="2">
        <f>IF(Table2[[#This Row],[GameIsOver]]=0,0, IF(Table2[[#This Row],[ActualWinner]]=Table2[[#This Row],[AwayTeam]], 2, IF(OR(Table2[[#This Row],[ActualResult]]="OT", Table2[[#This Row],[ActualResult]]="SO"), 1, 0)))</f>
        <v>0</v>
      </c>
      <c r="AB409" s="2">
        <f>IF(Table2[[#This Row],[GameIsOver]]= 0, 0, IF(Table2[[#This Row],[ActualWinner]]=Table2[[#This Row],[HomeTeam]], 2, IF(OR(Table2[[#This Row],[ActualResult]]="OT", Table2[[#This Row],[ActualResult]]="SO"), 1, 0)))</f>
        <v>0</v>
      </c>
      <c r="AC409" s="33">
        <f>(($AR$11)*IF(Table2[[#This Row],[CorrectWinnerPrediction]]="Y", 1, 0))+(($AR$12)*IF(Table2[[#This Row],[CorrectAwayScorePrediction]]="Y", 1, 0))+(($AR$13)*IF(Table2[[#This Row],[CorrectHomeScorePrediction]]="Y", 1, 0))</f>
        <v>0</v>
      </c>
      <c r="AD4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09" s="4" t="str">
        <f>IF(WEEKDAY(Table2[[#This Row],[GameDate]])=1,"SUN",IF(WEEKDAY(Table2[[#This Row],[GameDate]])=2,"MON",IF(WEEKDAY(Table2[[#This Row],[GameDate]])=3,"TUE",IF(WEEKDAY(Table2[[#This Row],[GameDate]])=4,"WED",IF(WEEKDAY(Table2[[#This Row],[GameDate]])=5,"THU",IF(WEEKDAY(Table2[[#This Row],[GameDate]])=6,"FRI", "SAT"))))))</f>
        <v>WED</v>
      </c>
      <c r="AF409" s="2">
        <f>Table2[[#This Row],[ActualAwayScore]]-Table2[[#This Row],[PredictedAwayScore]]</f>
        <v>0</v>
      </c>
      <c r="AG409" s="2">
        <f>Table2[[#This Row],[ActualHomeScore]]-Table2[[#This Row],[PredictedHomeScore]]</f>
        <v>0</v>
      </c>
      <c r="AH409" s="2">
        <f t="shared" si="33"/>
        <v>0</v>
      </c>
      <c r="AI409" s="2">
        <f t="shared" si="34"/>
        <v>0</v>
      </c>
    </row>
    <row r="410" spans="1:35" x14ac:dyDescent="0.25">
      <c r="B410" s="4">
        <v>45630</v>
      </c>
      <c r="C410" s="7" t="s">
        <v>520</v>
      </c>
      <c r="D410" s="2" t="s">
        <v>27</v>
      </c>
      <c r="E410" s="2" t="s">
        <v>47</v>
      </c>
      <c r="F410" s="2"/>
      <c r="G410" s="2"/>
      <c r="H410" s="2" t="str">
        <f t="shared" si="30"/>
        <v>_</v>
      </c>
      <c r="I410" s="2"/>
      <c r="J410" s="2"/>
      <c r="K410" s="2"/>
      <c r="L410" s="2" t="str">
        <f t="shared" si="31"/>
        <v>_</v>
      </c>
      <c r="M410" s="2"/>
      <c r="N410" s="2">
        <f>IF(ISBLANK(Table2[[#This Row],[ActualResult]]), 0, 1)</f>
        <v>0</v>
      </c>
      <c r="O410" s="2" t="str">
        <f>IF(ISBLANK(Table2[[#This Row],[ActualResult]]), "_", IF(Table2[[#This Row],[ActualWinner]]=Table2[[#This Row],[PredictedWinner]], "Y", "N"))</f>
        <v>_</v>
      </c>
      <c r="P410" s="2" t="str">
        <f>IF(Table2[[#This Row],[ActualAwayScore]]&gt;Table2[[#This Row],[PredictedAwayScore]], "N", IF(ISBLANK(Table2[[#This Row],[ActualResult]]), "_", IF(Table2[[#This Row],[ActualAwayScore]]=Table2[[#This Row],[PredictedAwayScore]], "Y", "N")))</f>
        <v>_</v>
      </c>
      <c r="Q410" s="2" t="str">
        <f>IF(Table2[[#This Row],[ActualHomeScore]]&gt;Table2[[#This Row],[PredictedHomeScore]],"N", IF(ISBLANK(Table2[[#This Row],[ActualResult]]), "_", IF(Table2[[#This Row],[ActualHomeScore]]=Table2[[#This Row],[PredictedHomeScore]], "Y", "N")))</f>
        <v>_</v>
      </c>
      <c r="R410" s="2"/>
      <c r="S410" s="2" t="str">
        <f t="shared" si="32"/>
        <v>_</v>
      </c>
      <c r="T410" s="2">
        <f>IF(INDEX(StatsRegularSeason20242025!$A$2:$C$33,MATCH(Table2[[#This Row],[AwayTeam]],StatsRegularSeason20242025!$A$2:$A$33,0),2)=INDEX(StatsRegularSeason20242025!$A$2:$C$33,MATCH(Table2[[#This Row],[HomeTeam]],StatsRegularSeason20242025!$A$2:$A$33,0),2),1,0)</f>
        <v>1</v>
      </c>
      <c r="U410" s="2">
        <f>IF(INDEX(StatsRegularSeason20242025!$A$2:$C$33,MATCH(Table2[[#This Row],[AwayTeam]],StatsRegularSeason20242025!$A$2:$A$33,0),3)=INDEX(StatsRegularSeason20242025!$A$2:$C$33,MATCH(Table2[[#This Row],[HomeTeam]],StatsRegularSeason20242025!$A$2:$A$33,0),3),1,0)</f>
        <v>1</v>
      </c>
      <c r="V410" s="2">
        <f>IF(Table2[[#This Row],[InterConf]]=1,IF(Table2[[#This Row],[InterDiv]]=0, 1, 0), 0)</f>
        <v>0</v>
      </c>
      <c r="W410" s="2">
        <f>IF(INDEX(StatsRegularSeason20242025!$A$2:$C$33,MATCH(Table2[[#This Row],[AwayTeam]],StatsRegularSeason20242025!$A$2:$A$33,0),2)&lt;&gt;INDEX(StatsRegularSeason20242025!$A$2:$C$33,MATCH(Table2[[#This Row],[HomeTeam]],StatsRegularSeason20242025!$A$2:$A$33,0),2),1,0)</f>
        <v>0</v>
      </c>
      <c r="X410" s="2"/>
      <c r="Y410" s="2"/>
      <c r="Z410" s="2">
        <f>IF(AND(Table2[[#This Row],[GameIsOver]]=1,Table2[[#This Row],[ActualHomeScore]]*Table2[[#This Row],[ActualAwayScore]]=0), 1,0)</f>
        <v>0</v>
      </c>
      <c r="AA410" s="2">
        <f>IF(Table2[[#This Row],[GameIsOver]]=0,0, IF(Table2[[#This Row],[ActualWinner]]=Table2[[#This Row],[AwayTeam]], 2, IF(OR(Table2[[#This Row],[ActualResult]]="OT", Table2[[#This Row],[ActualResult]]="SO"), 1, 0)))</f>
        <v>0</v>
      </c>
      <c r="AB410" s="2">
        <f>IF(Table2[[#This Row],[GameIsOver]]= 0, 0, IF(Table2[[#This Row],[ActualWinner]]=Table2[[#This Row],[HomeTeam]], 2, IF(OR(Table2[[#This Row],[ActualResult]]="OT", Table2[[#This Row],[ActualResult]]="SO"), 1, 0)))</f>
        <v>0</v>
      </c>
      <c r="AC410" s="33">
        <f>(($AR$11)*IF(Table2[[#This Row],[CorrectWinnerPrediction]]="Y", 1, 0))+(($AR$12)*IF(Table2[[#This Row],[CorrectAwayScorePrediction]]="Y", 1, 0))+(($AR$13)*IF(Table2[[#This Row],[CorrectHomeScorePrediction]]="Y", 1, 0))</f>
        <v>0</v>
      </c>
      <c r="AD4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0" s="4" t="str">
        <f>IF(WEEKDAY(Table2[[#This Row],[GameDate]])=1,"SUN",IF(WEEKDAY(Table2[[#This Row],[GameDate]])=2,"MON",IF(WEEKDAY(Table2[[#This Row],[GameDate]])=3,"TUE",IF(WEEKDAY(Table2[[#This Row],[GameDate]])=4,"WED",IF(WEEKDAY(Table2[[#This Row],[GameDate]])=5,"THU",IF(WEEKDAY(Table2[[#This Row],[GameDate]])=6,"FRI", "SAT"))))))</f>
        <v>WED</v>
      </c>
      <c r="AF410" s="2">
        <f>Table2[[#This Row],[ActualAwayScore]]-Table2[[#This Row],[PredictedAwayScore]]</f>
        <v>0</v>
      </c>
      <c r="AG410" s="2">
        <f>Table2[[#This Row],[ActualHomeScore]]-Table2[[#This Row],[PredictedHomeScore]]</f>
        <v>0</v>
      </c>
      <c r="AH410" s="2">
        <f t="shared" si="33"/>
        <v>0</v>
      </c>
      <c r="AI410" s="2">
        <f t="shared" si="34"/>
        <v>0</v>
      </c>
    </row>
    <row r="411" spans="1:35" x14ac:dyDescent="0.25">
      <c r="A411" s="3"/>
      <c r="B411" s="5">
        <v>45630</v>
      </c>
      <c r="C411" s="8" t="s">
        <v>521</v>
      </c>
      <c r="D411" s="3" t="s">
        <v>34</v>
      </c>
      <c r="E411" s="3" t="s">
        <v>28</v>
      </c>
      <c r="F411" s="3"/>
      <c r="G411" s="3"/>
      <c r="H411" s="3" t="str">
        <f t="shared" si="30"/>
        <v>_</v>
      </c>
      <c r="I411" s="3"/>
      <c r="J411" s="3"/>
      <c r="K411" s="3"/>
      <c r="L411" s="3" t="str">
        <f t="shared" si="31"/>
        <v>_</v>
      </c>
      <c r="M411" s="3"/>
      <c r="N411" s="3">
        <f>IF(ISBLANK(Table2[[#This Row],[ActualResult]]), 0, 1)</f>
        <v>0</v>
      </c>
      <c r="O411" s="3" t="str">
        <f>IF(ISBLANK(Table2[[#This Row],[ActualResult]]), "_", IF(Table2[[#This Row],[ActualWinner]]=Table2[[#This Row],[PredictedWinner]], "Y", "N"))</f>
        <v>_</v>
      </c>
      <c r="P411" s="3" t="str">
        <f>IF(Table2[[#This Row],[ActualAwayScore]]&gt;Table2[[#This Row],[PredictedAwayScore]], "N", IF(ISBLANK(Table2[[#This Row],[ActualResult]]), "_", IF(Table2[[#This Row],[ActualAwayScore]]=Table2[[#This Row],[PredictedAwayScore]], "Y", "N")))</f>
        <v>_</v>
      </c>
      <c r="Q411" s="3" t="str">
        <f>IF(Table2[[#This Row],[ActualHomeScore]]&gt;Table2[[#This Row],[PredictedHomeScore]],"N", IF(ISBLANK(Table2[[#This Row],[ActualResult]]), "_", IF(Table2[[#This Row],[ActualHomeScore]]=Table2[[#This Row],[PredictedHomeScore]], "Y", "N")))</f>
        <v>_</v>
      </c>
      <c r="R411" s="2"/>
      <c r="S411" s="2" t="str">
        <f t="shared" si="32"/>
        <v>_</v>
      </c>
      <c r="T411" s="2">
        <f>IF(INDEX(StatsRegularSeason20242025!$A$2:$C$33,MATCH(Table2[[#This Row],[AwayTeam]],StatsRegularSeason20242025!$A$2:$A$33,0),2)=INDEX(StatsRegularSeason20242025!$A$2:$C$33,MATCH(Table2[[#This Row],[HomeTeam]],StatsRegularSeason20242025!$A$2:$A$33,0),2),1,0)</f>
        <v>1</v>
      </c>
      <c r="U411" s="2">
        <f>IF(INDEX(StatsRegularSeason20242025!$A$2:$C$33,MATCH(Table2[[#This Row],[AwayTeam]],StatsRegularSeason20242025!$A$2:$A$33,0),3)=INDEX(StatsRegularSeason20242025!$A$2:$C$33,MATCH(Table2[[#This Row],[HomeTeam]],StatsRegularSeason20242025!$A$2:$A$33,0),3),1,0)</f>
        <v>0</v>
      </c>
      <c r="V411" s="2">
        <f>IF(Table2[[#This Row],[InterConf]]=1,IF(Table2[[#This Row],[InterDiv]]=0, 1, 0), 0)</f>
        <v>1</v>
      </c>
      <c r="W411" s="2">
        <f>IF(INDEX(StatsRegularSeason20242025!$A$2:$C$33,MATCH(Table2[[#This Row],[AwayTeam]],StatsRegularSeason20242025!$A$2:$A$33,0),2)&lt;&gt;INDEX(StatsRegularSeason20242025!$A$2:$C$33,MATCH(Table2[[#This Row],[HomeTeam]],StatsRegularSeason20242025!$A$2:$A$33,0),2),1,0)</f>
        <v>0</v>
      </c>
      <c r="X411" s="2"/>
      <c r="Y411" s="2"/>
      <c r="Z411" s="2">
        <f>IF(AND(Table2[[#This Row],[GameIsOver]]=1,Table2[[#This Row],[ActualHomeScore]]*Table2[[#This Row],[ActualAwayScore]]=0), 1,0)</f>
        <v>0</v>
      </c>
      <c r="AA411" s="2">
        <f>IF(Table2[[#This Row],[GameIsOver]]=0,0, IF(Table2[[#This Row],[ActualWinner]]=Table2[[#This Row],[AwayTeam]], 2, IF(OR(Table2[[#This Row],[ActualResult]]="OT", Table2[[#This Row],[ActualResult]]="SO"), 1, 0)))</f>
        <v>0</v>
      </c>
      <c r="AB411" s="2">
        <f>IF(Table2[[#This Row],[GameIsOver]]= 0, 0, IF(Table2[[#This Row],[ActualWinner]]=Table2[[#This Row],[HomeTeam]], 2, IF(OR(Table2[[#This Row],[ActualResult]]="OT", Table2[[#This Row],[ActualResult]]="SO"), 1, 0)))</f>
        <v>0</v>
      </c>
      <c r="AC411" s="33">
        <f>(($AR$11)*IF(Table2[[#This Row],[CorrectWinnerPrediction]]="Y", 1, 0))+(($AR$12)*IF(Table2[[#This Row],[CorrectAwayScorePrediction]]="Y", 1, 0))+(($AR$13)*IF(Table2[[#This Row],[CorrectHomeScorePrediction]]="Y", 1, 0))</f>
        <v>0</v>
      </c>
      <c r="AD4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1" s="5" t="str">
        <f>IF(WEEKDAY(Table2[[#This Row],[GameDate]])=1,"SUN",IF(WEEKDAY(Table2[[#This Row],[GameDate]])=2,"MON",IF(WEEKDAY(Table2[[#This Row],[GameDate]])=3,"TUE",IF(WEEKDAY(Table2[[#This Row],[GameDate]])=4,"WED",IF(WEEKDAY(Table2[[#This Row],[GameDate]])=5,"THU",IF(WEEKDAY(Table2[[#This Row],[GameDate]])=6,"FRI", "SAT"))))))</f>
        <v>WED</v>
      </c>
      <c r="AF411" s="2">
        <f>Table2[[#This Row],[ActualAwayScore]]-Table2[[#This Row],[PredictedAwayScore]]</f>
        <v>0</v>
      </c>
      <c r="AG411" s="2">
        <f>Table2[[#This Row],[ActualHomeScore]]-Table2[[#This Row],[PredictedHomeScore]]</f>
        <v>0</v>
      </c>
      <c r="AH411" s="2">
        <f t="shared" si="33"/>
        <v>0</v>
      </c>
      <c r="AI411" s="2">
        <f t="shared" si="34"/>
        <v>0</v>
      </c>
    </row>
    <row r="412" spans="1:35" x14ac:dyDescent="0.25">
      <c r="B412" s="4">
        <v>45631</v>
      </c>
      <c r="C412" s="7" t="s">
        <v>522</v>
      </c>
      <c r="D412" s="2" t="s">
        <v>22</v>
      </c>
      <c r="E412" s="2" t="s">
        <v>29</v>
      </c>
      <c r="F412" s="2"/>
      <c r="G412" s="2"/>
      <c r="H412" s="2" t="str">
        <f t="shared" si="30"/>
        <v>_</v>
      </c>
      <c r="I412" s="2"/>
      <c r="J412" s="2"/>
      <c r="K412" s="2"/>
      <c r="L412" s="2" t="str">
        <f t="shared" si="31"/>
        <v>_</v>
      </c>
      <c r="M412" s="2"/>
      <c r="N412" s="2">
        <f>IF(ISBLANK(Table2[[#This Row],[ActualResult]]), 0, 1)</f>
        <v>0</v>
      </c>
      <c r="O412" s="2" t="str">
        <f>IF(ISBLANK(Table2[[#This Row],[ActualResult]]), "_", IF(Table2[[#This Row],[ActualWinner]]=Table2[[#This Row],[PredictedWinner]], "Y", "N"))</f>
        <v>_</v>
      </c>
      <c r="P412" s="2" t="str">
        <f>IF(Table2[[#This Row],[ActualAwayScore]]&gt;Table2[[#This Row],[PredictedAwayScore]], "N", IF(ISBLANK(Table2[[#This Row],[ActualResult]]), "_", IF(Table2[[#This Row],[ActualAwayScore]]=Table2[[#This Row],[PredictedAwayScore]], "Y", "N")))</f>
        <v>_</v>
      </c>
      <c r="Q412" s="2" t="str">
        <f>IF(Table2[[#This Row],[ActualHomeScore]]&gt;Table2[[#This Row],[PredictedHomeScore]],"N", IF(ISBLANK(Table2[[#This Row],[ActualResult]]), "_", IF(Table2[[#This Row],[ActualHomeScore]]=Table2[[#This Row],[PredictedHomeScore]], "Y", "N")))</f>
        <v>_</v>
      </c>
      <c r="R412" s="2"/>
      <c r="S412" s="2" t="str">
        <f t="shared" si="32"/>
        <v>_</v>
      </c>
      <c r="T412" s="2">
        <f>IF(INDEX(StatsRegularSeason20242025!$A$2:$C$33,MATCH(Table2[[#This Row],[AwayTeam]],StatsRegularSeason20242025!$A$2:$A$33,0),2)=INDEX(StatsRegularSeason20242025!$A$2:$C$33,MATCH(Table2[[#This Row],[HomeTeam]],StatsRegularSeason20242025!$A$2:$A$33,0),2),1,0)</f>
        <v>0</v>
      </c>
      <c r="U412" s="2">
        <f>IF(INDEX(StatsRegularSeason20242025!$A$2:$C$33,MATCH(Table2[[#This Row],[AwayTeam]],StatsRegularSeason20242025!$A$2:$A$33,0),3)=INDEX(StatsRegularSeason20242025!$A$2:$C$33,MATCH(Table2[[#This Row],[HomeTeam]],StatsRegularSeason20242025!$A$2:$A$33,0),3),1,0)</f>
        <v>0</v>
      </c>
      <c r="V412" s="2">
        <f>IF(Table2[[#This Row],[InterConf]]=1,IF(Table2[[#This Row],[InterDiv]]=0, 1, 0), 0)</f>
        <v>0</v>
      </c>
      <c r="W412" s="2">
        <f>IF(INDEX(StatsRegularSeason20242025!$A$2:$C$33,MATCH(Table2[[#This Row],[AwayTeam]],StatsRegularSeason20242025!$A$2:$A$33,0),2)&lt;&gt;INDEX(StatsRegularSeason20242025!$A$2:$C$33,MATCH(Table2[[#This Row],[HomeTeam]],StatsRegularSeason20242025!$A$2:$A$33,0),2),1,0)</f>
        <v>1</v>
      </c>
      <c r="X412" s="2"/>
      <c r="Y412" s="2"/>
      <c r="Z412" s="2">
        <f>IF(AND(Table2[[#This Row],[GameIsOver]]=1,Table2[[#This Row],[ActualHomeScore]]*Table2[[#This Row],[ActualAwayScore]]=0), 1,0)</f>
        <v>0</v>
      </c>
      <c r="AA412" s="2">
        <f>IF(Table2[[#This Row],[GameIsOver]]=0,0, IF(Table2[[#This Row],[ActualWinner]]=Table2[[#This Row],[AwayTeam]], 2, IF(OR(Table2[[#This Row],[ActualResult]]="OT", Table2[[#This Row],[ActualResult]]="SO"), 1, 0)))</f>
        <v>0</v>
      </c>
      <c r="AB412" s="2">
        <f>IF(Table2[[#This Row],[GameIsOver]]= 0, 0, IF(Table2[[#This Row],[ActualWinner]]=Table2[[#This Row],[HomeTeam]], 2, IF(OR(Table2[[#This Row],[ActualResult]]="OT", Table2[[#This Row],[ActualResult]]="SO"), 1, 0)))</f>
        <v>0</v>
      </c>
      <c r="AC412" s="33">
        <f>(($AR$11)*IF(Table2[[#This Row],[CorrectWinnerPrediction]]="Y", 1, 0))+(($AR$12)*IF(Table2[[#This Row],[CorrectAwayScorePrediction]]="Y", 1, 0))+(($AR$13)*IF(Table2[[#This Row],[CorrectHomeScorePrediction]]="Y", 1, 0))</f>
        <v>0</v>
      </c>
      <c r="AD4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2" s="4" t="str">
        <f>IF(WEEKDAY(Table2[[#This Row],[GameDate]])=1,"SUN",IF(WEEKDAY(Table2[[#This Row],[GameDate]])=2,"MON",IF(WEEKDAY(Table2[[#This Row],[GameDate]])=3,"TUE",IF(WEEKDAY(Table2[[#This Row],[GameDate]])=4,"WED",IF(WEEKDAY(Table2[[#This Row],[GameDate]])=5,"THU",IF(WEEKDAY(Table2[[#This Row],[GameDate]])=6,"FRI", "SAT"))))))</f>
        <v>THU</v>
      </c>
      <c r="AF412" s="2">
        <f>Table2[[#This Row],[ActualAwayScore]]-Table2[[#This Row],[PredictedAwayScore]]</f>
        <v>0</v>
      </c>
      <c r="AG412" s="2">
        <f>Table2[[#This Row],[ActualHomeScore]]-Table2[[#This Row],[PredictedHomeScore]]</f>
        <v>0</v>
      </c>
      <c r="AH412" s="2">
        <f t="shared" si="33"/>
        <v>0</v>
      </c>
      <c r="AI412" s="2">
        <f t="shared" si="34"/>
        <v>0</v>
      </c>
    </row>
    <row r="413" spans="1:35" x14ac:dyDescent="0.25">
      <c r="B413" s="4">
        <v>45631</v>
      </c>
      <c r="C413" s="7" t="s">
        <v>523</v>
      </c>
      <c r="D413" s="2" t="s">
        <v>35</v>
      </c>
      <c r="E413" s="2" t="s">
        <v>19</v>
      </c>
      <c r="F413" s="2"/>
      <c r="G413" s="2"/>
      <c r="H413" s="2" t="str">
        <f t="shared" si="30"/>
        <v>_</v>
      </c>
      <c r="I413" s="2"/>
      <c r="J413" s="2"/>
      <c r="K413" s="2"/>
      <c r="L413" s="2" t="str">
        <f t="shared" si="31"/>
        <v>_</v>
      </c>
      <c r="M413" s="2"/>
      <c r="N413" s="2">
        <f>IF(ISBLANK(Table2[[#This Row],[ActualResult]]), 0, 1)</f>
        <v>0</v>
      </c>
      <c r="O413" s="2" t="str">
        <f>IF(ISBLANK(Table2[[#This Row],[ActualResult]]), "_", IF(Table2[[#This Row],[ActualWinner]]=Table2[[#This Row],[PredictedWinner]], "Y", "N"))</f>
        <v>_</v>
      </c>
      <c r="P413" s="2" t="str">
        <f>IF(Table2[[#This Row],[ActualAwayScore]]&gt;Table2[[#This Row],[PredictedAwayScore]], "N", IF(ISBLANK(Table2[[#This Row],[ActualResult]]), "_", IF(Table2[[#This Row],[ActualAwayScore]]=Table2[[#This Row],[PredictedAwayScore]], "Y", "N")))</f>
        <v>_</v>
      </c>
      <c r="Q413" s="2" t="str">
        <f>IF(Table2[[#This Row],[ActualHomeScore]]&gt;Table2[[#This Row],[PredictedHomeScore]],"N", IF(ISBLANK(Table2[[#This Row],[ActualResult]]), "_", IF(Table2[[#This Row],[ActualHomeScore]]=Table2[[#This Row],[PredictedHomeScore]], "Y", "N")))</f>
        <v>_</v>
      </c>
      <c r="R413" s="2"/>
      <c r="S413" s="2" t="str">
        <f t="shared" si="32"/>
        <v>_</v>
      </c>
      <c r="T413" s="2">
        <f>IF(INDEX(StatsRegularSeason20242025!$A$2:$C$33,MATCH(Table2[[#This Row],[AwayTeam]],StatsRegularSeason20242025!$A$2:$A$33,0),2)=INDEX(StatsRegularSeason20242025!$A$2:$C$33,MATCH(Table2[[#This Row],[HomeTeam]],StatsRegularSeason20242025!$A$2:$A$33,0),2),1,0)</f>
        <v>0</v>
      </c>
      <c r="U413" s="2">
        <f>IF(INDEX(StatsRegularSeason20242025!$A$2:$C$33,MATCH(Table2[[#This Row],[AwayTeam]],StatsRegularSeason20242025!$A$2:$A$33,0),3)=INDEX(StatsRegularSeason20242025!$A$2:$C$33,MATCH(Table2[[#This Row],[HomeTeam]],StatsRegularSeason20242025!$A$2:$A$33,0),3),1,0)</f>
        <v>0</v>
      </c>
      <c r="V413" s="2">
        <f>IF(Table2[[#This Row],[InterConf]]=1,IF(Table2[[#This Row],[InterDiv]]=0, 1, 0), 0)</f>
        <v>0</v>
      </c>
      <c r="W413" s="2">
        <f>IF(INDEX(StatsRegularSeason20242025!$A$2:$C$33,MATCH(Table2[[#This Row],[AwayTeam]],StatsRegularSeason20242025!$A$2:$A$33,0),2)&lt;&gt;INDEX(StatsRegularSeason20242025!$A$2:$C$33,MATCH(Table2[[#This Row],[HomeTeam]],StatsRegularSeason20242025!$A$2:$A$33,0),2),1,0)</f>
        <v>1</v>
      </c>
      <c r="X413" s="2"/>
      <c r="Y413" s="2"/>
      <c r="Z413" s="2">
        <f>IF(AND(Table2[[#This Row],[GameIsOver]]=1,Table2[[#This Row],[ActualHomeScore]]*Table2[[#This Row],[ActualAwayScore]]=0), 1,0)</f>
        <v>0</v>
      </c>
      <c r="AA413" s="2">
        <f>IF(Table2[[#This Row],[GameIsOver]]=0,0, IF(Table2[[#This Row],[ActualWinner]]=Table2[[#This Row],[AwayTeam]], 2, IF(OR(Table2[[#This Row],[ActualResult]]="OT", Table2[[#This Row],[ActualResult]]="SO"), 1, 0)))</f>
        <v>0</v>
      </c>
      <c r="AB413" s="2">
        <f>IF(Table2[[#This Row],[GameIsOver]]= 0, 0, IF(Table2[[#This Row],[ActualWinner]]=Table2[[#This Row],[HomeTeam]], 2, IF(OR(Table2[[#This Row],[ActualResult]]="OT", Table2[[#This Row],[ActualResult]]="SO"), 1, 0)))</f>
        <v>0</v>
      </c>
      <c r="AC413" s="33">
        <f>(($AR$11)*IF(Table2[[#This Row],[CorrectWinnerPrediction]]="Y", 1, 0))+(($AR$12)*IF(Table2[[#This Row],[CorrectAwayScorePrediction]]="Y", 1, 0))+(($AR$13)*IF(Table2[[#This Row],[CorrectHomeScorePrediction]]="Y", 1, 0))</f>
        <v>0</v>
      </c>
      <c r="AD4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3" s="4" t="str">
        <f>IF(WEEKDAY(Table2[[#This Row],[GameDate]])=1,"SUN",IF(WEEKDAY(Table2[[#This Row],[GameDate]])=2,"MON",IF(WEEKDAY(Table2[[#This Row],[GameDate]])=3,"TUE",IF(WEEKDAY(Table2[[#This Row],[GameDate]])=4,"WED",IF(WEEKDAY(Table2[[#This Row],[GameDate]])=5,"THU",IF(WEEKDAY(Table2[[#This Row],[GameDate]])=6,"FRI", "SAT"))))))</f>
        <v>THU</v>
      </c>
      <c r="AF413" s="2">
        <f>Table2[[#This Row],[ActualAwayScore]]-Table2[[#This Row],[PredictedAwayScore]]</f>
        <v>0</v>
      </c>
      <c r="AG413" s="2">
        <f>Table2[[#This Row],[ActualHomeScore]]-Table2[[#This Row],[PredictedHomeScore]]</f>
        <v>0</v>
      </c>
      <c r="AH413" s="2">
        <f t="shared" si="33"/>
        <v>0</v>
      </c>
      <c r="AI413" s="2">
        <f t="shared" si="34"/>
        <v>0</v>
      </c>
    </row>
    <row r="414" spans="1:35" x14ac:dyDescent="0.25">
      <c r="B414" s="4">
        <v>45631</v>
      </c>
      <c r="C414" s="7" t="s">
        <v>524</v>
      </c>
      <c r="D414" s="2" t="s">
        <v>31</v>
      </c>
      <c r="E414" s="2" t="s">
        <v>30</v>
      </c>
      <c r="F414" s="2"/>
      <c r="G414" s="2"/>
      <c r="H414" s="2" t="str">
        <f t="shared" si="30"/>
        <v>_</v>
      </c>
      <c r="I414" s="2"/>
      <c r="J414" s="2"/>
      <c r="K414" s="2"/>
      <c r="L414" s="2" t="str">
        <f t="shared" si="31"/>
        <v>_</v>
      </c>
      <c r="M414" s="2"/>
      <c r="N414" s="2">
        <f>IF(ISBLANK(Table2[[#This Row],[ActualResult]]), 0, 1)</f>
        <v>0</v>
      </c>
      <c r="O414" s="2" t="str">
        <f>IF(ISBLANK(Table2[[#This Row],[ActualResult]]), "_", IF(Table2[[#This Row],[ActualWinner]]=Table2[[#This Row],[PredictedWinner]], "Y", "N"))</f>
        <v>_</v>
      </c>
      <c r="P414" s="2" t="str">
        <f>IF(Table2[[#This Row],[ActualAwayScore]]&gt;Table2[[#This Row],[PredictedAwayScore]], "N", IF(ISBLANK(Table2[[#This Row],[ActualResult]]), "_", IF(Table2[[#This Row],[ActualAwayScore]]=Table2[[#This Row],[PredictedAwayScore]], "Y", "N")))</f>
        <v>_</v>
      </c>
      <c r="Q414" s="2" t="str">
        <f>IF(Table2[[#This Row],[ActualHomeScore]]&gt;Table2[[#This Row],[PredictedHomeScore]],"N", IF(ISBLANK(Table2[[#This Row],[ActualResult]]), "_", IF(Table2[[#This Row],[ActualHomeScore]]=Table2[[#This Row],[PredictedHomeScore]], "Y", "N")))</f>
        <v>_</v>
      </c>
      <c r="R414" s="2"/>
      <c r="S414" s="2" t="str">
        <f t="shared" si="32"/>
        <v>_</v>
      </c>
      <c r="T414" s="2">
        <f>IF(INDEX(StatsRegularSeason20242025!$A$2:$C$33,MATCH(Table2[[#This Row],[AwayTeam]],StatsRegularSeason20242025!$A$2:$A$33,0),2)=INDEX(StatsRegularSeason20242025!$A$2:$C$33,MATCH(Table2[[#This Row],[HomeTeam]],StatsRegularSeason20242025!$A$2:$A$33,0),2),1,0)</f>
        <v>1</v>
      </c>
      <c r="U414" s="2">
        <f>IF(INDEX(StatsRegularSeason20242025!$A$2:$C$33,MATCH(Table2[[#This Row],[AwayTeam]],StatsRegularSeason20242025!$A$2:$A$33,0),3)=INDEX(StatsRegularSeason20242025!$A$2:$C$33,MATCH(Table2[[#This Row],[HomeTeam]],StatsRegularSeason20242025!$A$2:$A$33,0),3),1,0)</f>
        <v>1</v>
      </c>
      <c r="V414" s="2">
        <f>IF(Table2[[#This Row],[InterConf]]=1,IF(Table2[[#This Row],[InterDiv]]=0, 1, 0), 0)</f>
        <v>0</v>
      </c>
      <c r="W414" s="2">
        <f>IF(INDEX(StatsRegularSeason20242025!$A$2:$C$33,MATCH(Table2[[#This Row],[AwayTeam]],StatsRegularSeason20242025!$A$2:$A$33,0),2)&lt;&gt;INDEX(StatsRegularSeason20242025!$A$2:$C$33,MATCH(Table2[[#This Row],[HomeTeam]],StatsRegularSeason20242025!$A$2:$A$33,0),2),1,0)</f>
        <v>0</v>
      </c>
      <c r="X414" s="2"/>
      <c r="Y414" s="2"/>
      <c r="Z414" s="2">
        <f>IF(AND(Table2[[#This Row],[GameIsOver]]=1,Table2[[#This Row],[ActualHomeScore]]*Table2[[#This Row],[ActualAwayScore]]=0), 1,0)</f>
        <v>0</v>
      </c>
      <c r="AA414" s="2">
        <f>IF(Table2[[#This Row],[GameIsOver]]=0,0, IF(Table2[[#This Row],[ActualWinner]]=Table2[[#This Row],[AwayTeam]], 2, IF(OR(Table2[[#This Row],[ActualResult]]="OT", Table2[[#This Row],[ActualResult]]="SO"), 1, 0)))</f>
        <v>0</v>
      </c>
      <c r="AB414" s="2">
        <f>IF(Table2[[#This Row],[GameIsOver]]= 0, 0, IF(Table2[[#This Row],[ActualWinner]]=Table2[[#This Row],[HomeTeam]], 2, IF(OR(Table2[[#This Row],[ActualResult]]="OT", Table2[[#This Row],[ActualResult]]="SO"), 1, 0)))</f>
        <v>0</v>
      </c>
      <c r="AC414" s="33">
        <f>(($AR$11)*IF(Table2[[#This Row],[CorrectWinnerPrediction]]="Y", 1, 0))+(($AR$12)*IF(Table2[[#This Row],[CorrectAwayScorePrediction]]="Y", 1, 0))+(($AR$13)*IF(Table2[[#This Row],[CorrectHomeScorePrediction]]="Y", 1, 0))</f>
        <v>0</v>
      </c>
      <c r="AD4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4" s="4" t="str">
        <f>IF(WEEKDAY(Table2[[#This Row],[GameDate]])=1,"SUN",IF(WEEKDAY(Table2[[#This Row],[GameDate]])=2,"MON",IF(WEEKDAY(Table2[[#This Row],[GameDate]])=3,"TUE",IF(WEEKDAY(Table2[[#This Row],[GameDate]])=4,"WED",IF(WEEKDAY(Table2[[#This Row],[GameDate]])=5,"THU",IF(WEEKDAY(Table2[[#This Row],[GameDate]])=6,"FRI", "SAT"))))))</f>
        <v>THU</v>
      </c>
      <c r="AF414" s="2">
        <f>Table2[[#This Row],[ActualAwayScore]]-Table2[[#This Row],[PredictedAwayScore]]</f>
        <v>0</v>
      </c>
      <c r="AG414" s="2">
        <f>Table2[[#This Row],[ActualHomeScore]]-Table2[[#This Row],[PredictedHomeScore]]</f>
        <v>0</v>
      </c>
      <c r="AH414" s="2">
        <f t="shared" si="33"/>
        <v>0</v>
      </c>
      <c r="AI414" s="2">
        <f t="shared" si="34"/>
        <v>0</v>
      </c>
    </row>
    <row r="415" spans="1:35" x14ac:dyDescent="0.25">
      <c r="B415" s="4">
        <v>45631</v>
      </c>
      <c r="C415" s="7" t="s">
        <v>525</v>
      </c>
      <c r="D415" s="2" t="s">
        <v>38</v>
      </c>
      <c r="E415" s="2" t="s">
        <v>43</v>
      </c>
      <c r="F415" s="2"/>
      <c r="G415" s="2"/>
      <c r="H415" s="2" t="str">
        <f t="shared" si="30"/>
        <v>_</v>
      </c>
      <c r="I415" s="2"/>
      <c r="J415" s="2"/>
      <c r="K415" s="2"/>
      <c r="L415" s="2" t="str">
        <f t="shared" si="31"/>
        <v>_</v>
      </c>
      <c r="M415" s="2"/>
      <c r="N415" s="2">
        <f>IF(ISBLANK(Table2[[#This Row],[ActualResult]]), 0, 1)</f>
        <v>0</v>
      </c>
      <c r="O415" s="2" t="str">
        <f>IF(ISBLANK(Table2[[#This Row],[ActualResult]]), "_", IF(Table2[[#This Row],[ActualWinner]]=Table2[[#This Row],[PredictedWinner]], "Y", "N"))</f>
        <v>_</v>
      </c>
      <c r="P415" s="2" t="str">
        <f>IF(Table2[[#This Row],[ActualAwayScore]]&gt;Table2[[#This Row],[PredictedAwayScore]], "N", IF(ISBLANK(Table2[[#This Row],[ActualResult]]), "_", IF(Table2[[#This Row],[ActualAwayScore]]=Table2[[#This Row],[PredictedAwayScore]], "Y", "N")))</f>
        <v>_</v>
      </c>
      <c r="Q415" s="2" t="str">
        <f>IF(Table2[[#This Row],[ActualHomeScore]]&gt;Table2[[#This Row],[PredictedHomeScore]],"N", IF(ISBLANK(Table2[[#This Row],[ActualResult]]), "_", IF(Table2[[#This Row],[ActualHomeScore]]=Table2[[#This Row],[PredictedHomeScore]], "Y", "N")))</f>
        <v>_</v>
      </c>
      <c r="R415" s="2"/>
      <c r="S415" s="2" t="str">
        <f t="shared" si="32"/>
        <v>_</v>
      </c>
      <c r="T415" s="2">
        <f>IF(INDEX(StatsRegularSeason20242025!$A$2:$C$33,MATCH(Table2[[#This Row],[AwayTeam]],StatsRegularSeason20242025!$A$2:$A$33,0),2)=INDEX(StatsRegularSeason20242025!$A$2:$C$33,MATCH(Table2[[#This Row],[HomeTeam]],StatsRegularSeason20242025!$A$2:$A$33,0),2),1,0)</f>
        <v>0</v>
      </c>
      <c r="U415" s="2">
        <f>IF(INDEX(StatsRegularSeason20242025!$A$2:$C$33,MATCH(Table2[[#This Row],[AwayTeam]],StatsRegularSeason20242025!$A$2:$A$33,0),3)=INDEX(StatsRegularSeason20242025!$A$2:$C$33,MATCH(Table2[[#This Row],[HomeTeam]],StatsRegularSeason20242025!$A$2:$A$33,0),3),1,0)</f>
        <v>0</v>
      </c>
      <c r="V415" s="2">
        <f>IF(Table2[[#This Row],[InterConf]]=1,IF(Table2[[#This Row],[InterDiv]]=0, 1, 0), 0)</f>
        <v>0</v>
      </c>
      <c r="W415" s="2">
        <f>IF(INDEX(StatsRegularSeason20242025!$A$2:$C$33,MATCH(Table2[[#This Row],[AwayTeam]],StatsRegularSeason20242025!$A$2:$A$33,0),2)&lt;&gt;INDEX(StatsRegularSeason20242025!$A$2:$C$33,MATCH(Table2[[#This Row],[HomeTeam]],StatsRegularSeason20242025!$A$2:$A$33,0),2),1,0)</f>
        <v>1</v>
      </c>
      <c r="X415" s="2"/>
      <c r="Y415" s="2"/>
      <c r="Z415" s="2">
        <f>IF(AND(Table2[[#This Row],[GameIsOver]]=1,Table2[[#This Row],[ActualHomeScore]]*Table2[[#This Row],[ActualAwayScore]]=0), 1,0)</f>
        <v>0</v>
      </c>
      <c r="AA415" s="2">
        <f>IF(Table2[[#This Row],[GameIsOver]]=0,0, IF(Table2[[#This Row],[ActualWinner]]=Table2[[#This Row],[AwayTeam]], 2, IF(OR(Table2[[#This Row],[ActualResult]]="OT", Table2[[#This Row],[ActualResult]]="SO"), 1, 0)))</f>
        <v>0</v>
      </c>
      <c r="AB415" s="2">
        <f>IF(Table2[[#This Row],[GameIsOver]]= 0, 0, IF(Table2[[#This Row],[ActualWinner]]=Table2[[#This Row],[HomeTeam]], 2, IF(OR(Table2[[#This Row],[ActualResult]]="OT", Table2[[#This Row],[ActualResult]]="SO"), 1, 0)))</f>
        <v>0</v>
      </c>
      <c r="AC415" s="33">
        <f>(($AR$11)*IF(Table2[[#This Row],[CorrectWinnerPrediction]]="Y", 1, 0))+(($AR$12)*IF(Table2[[#This Row],[CorrectAwayScorePrediction]]="Y", 1, 0))+(($AR$13)*IF(Table2[[#This Row],[CorrectHomeScorePrediction]]="Y", 1, 0))</f>
        <v>0</v>
      </c>
      <c r="AD4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5" s="4" t="str">
        <f>IF(WEEKDAY(Table2[[#This Row],[GameDate]])=1,"SUN",IF(WEEKDAY(Table2[[#This Row],[GameDate]])=2,"MON",IF(WEEKDAY(Table2[[#This Row],[GameDate]])=3,"TUE",IF(WEEKDAY(Table2[[#This Row],[GameDate]])=4,"WED",IF(WEEKDAY(Table2[[#This Row],[GameDate]])=5,"THU",IF(WEEKDAY(Table2[[#This Row],[GameDate]])=6,"FRI", "SAT"))))))</f>
        <v>THU</v>
      </c>
      <c r="AF415" s="2">
        <f>Table2[[#This Row],[ActualAwayScore]]-Table2[[#This Row],[PredictedAwayScore]]</f>
        <v>0</v>
      </c>
      <c r="AG415" s="2">
        <f>Table2[[#This Row],[ActualHomeScore]]-Table2[[#This Row],[PredictedHomeScore]]</f>
        <v>0</v>
      </c>
      <c r="AH415" s="2">
        <f t="shared" si="33"/>
        <v>0</v>
      </c>
      <c r="AI415" s="2">
        <f t="shared" si="34"/>
        <v>0</v>
      </c>
    </row>
    <row r="416" spans="1:35" x14ac:dyDescent="0.25">
      <c r="B416" s="4">
        <v>45631</v>
      </c>
      <c r="C416" s="7" t="s">
        <v>526</v>
      </c>
      <c r="D416" s="2" t="s">
        <v>14</v>
      </c>
      <c r="E416" s="2" t="s">
        <v>45</v>
      </c>
      <c r="F416" s="2"/>
      <c r="G416" s="2"/>
      <c r="H416" s="2" t="str">
        <f t="shared" si="30"/>
        <v>_</v>
      </c>
      <c r="I416" s="2"/>
      <c r="J416" s="2"/>
      <c r="K416" s="2"/>
      <c r="L416" s="2" t="str">
        <f t="shared" si="31"/>
        <v>_</v>
      </c>
      <c r="M416" s="2"/>
      <c r="N416" s="2">
        <f>IF(ISBLANK(Table2[[#This Row],[ActualResult]]), 0, 1)</f>
        <v>0</v>
      </c>
      <c r="O416" s="2" t="str">
        <f>IF(ISBLANK(Table2[[#This Row],[ActualResult]]), "_", IF(Table2[[#This Row],[ActualWinner]]=Table2[[#This Row],[PredictedWinner]], "Y", "N"))</f>
        <v>_</v>
      </c>
      <c r="P416" s="2" t="str">
        <f>IF(Table2[[#This Row],[ActualAwayScore]]&gt;Table2[[#This Row],[PredictedAwayScore]], "N", IF(ISBLANK(Table2[[#This Row],[ActualResult]]), "_", IF(Table2[[#This Row],[ActualAwayScore]]=Table2[[#This Row],[PredictedAwayScore]], "Y", "N")))</f>
        <v>_</v>
      </c>
      <c r="Q416" s="2" t="str">
        <f>IF(Table2[[#This Row],[ActualHomeScore]]&gt;Table2[[#This Row],[PredictedHomeScore]],"N", IF(ISBLANK(Table2[[#This Row],[ActualResult]]), "_", IF(Table2[[#This Row],[ActualHomeScore]]=Table2[[#This Row],[PredictedHomeScore]], "Y", "N")))</f>
        <v>_</v>
      </c>
      <c r="R416" s="2"/>
      <c r="S416" s="2" t="str">
        <f t="shared" si="32"/>
        <v>_</v>
      </c>
      <c r="T416" s="2">
        <f>IF(INDEX(StatsRegularSeason20242025!$A$2:$C$33,MATCH(Table2[[#This Row],[AwayTeam]],StatsRegularSeason20242025!$A$2:$A$33,0),2)=INDEX(StatsRegularSeason20242025!$A$2:$C$33,MATCH(Table2[[#This Row],[HomeTeam]],StatsRegularSeason20242025!$A$2:$A$33,0),2),1,0)</f>
        <v>1</v>
      </c>
      <c r="U416" s="2">
        <f>IF(INDEX(StatsRegularSeason20242025!$A$2:$C$33,MATCH(Table2[[#This Row],[AwayTeam]],StatsRegularSeason20242025!$A$2:$A$33,0),3)=INDEX(StatsRegularSeason20242025!$A$2:$C$33,MATCH(Table2[[#This Row],[HomeTeam]],StatsRegularSeason20242025!$A$2:$A$33,0),3),1,0)</f>
        <v>0</v>
      </c>
      <c r="V416" s="2">
        <f>IF(Table2[[#This Row],[InterConf]]=1,IF(Table2[[#This Row],[InterDiv]]=0, 1, 0), 0)</f>
        <v>1</v>
      </c>
      <c r="W416" s="2">
        <f>IF(INDEX(StatsRegularSeason20242025!$A$2:$C$33,MATCH(Table2[[#This Row],[AwayTeam]],StatsRegularSeason20242025!$A$2:$A$33,0),2)&lt;&gt;INDEX(StatsRegularSeason20242025!$A$2:$C$33,MATCH(Table2[[#This Row],[HomeTeam]],StatsRegularSeason20242025!$A$2:$A$33,0),2),1,0)</f>
        <v>0</v>
      </c>
      <c r="X416" s="2"/>
      <c r="Y416" s="2"/>
      <c r="Z416" s="2">
        <f>IF(AND(Table2[[#This Row],[GameIsOver]]=1,Table2[[#This Row],[ActualHomeScore]]*Table2[[#This Row],[ActualAwayScore]]=0), 1,0)</f>
        <v>0</v>
      </c>
      <c r="AA416" s="2">
        <f>IF(Table2[[#This Row],[GameIsOver]]=0,0, IF(Table2[[#This Row],[ActualWinner]]=Table2[[#This Row],[AwayTeam]], 2, IF(OR(Table2[[#This Row],[ActualResult]]="OT", Table2[[#This Row],[ActualResult]]="SO"), 1, 0)))</f>
        <v>0</v>
      </c>
      <c r="AB416" s="2">
        <f>IF(Table2[[#This Row],[GameIsOver]]= 0, 0, IF(Table2[[#This Row],[ActualWinner]]=Table2[[#This Row],[HomeTeam]], 2, IF(OR(Table2[[#This Row],[ActualResult]]="OT", Table2[[#This Row],[ActualResult]]="SO"), 1, 0)))</f>
        <v>0</v>
      </c>
      <c r="AC416" s="33">
        <f>(($AR$11)*IF(Table2[[#This Row],[CorrectWinnerPrediction]]="Y", 1, 0))+(($AR$12)*IF(Table2[[#This Row],[CorrectAwayScorePrediction]]="Y", 1, 0))+(($AR$13)*IF(Table2[[#This Row],[CorrectHomeScorePrediction]]="Y", 1, 0))</f>
        <v>0</v>
      </c>
      <c r="AD4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6" s="4" t="str">
        <f>IF(WEEKDAY(Table2[[#This Row],[GameDate]])=1,"SUN",IF(WEEKDAY(Table2[[#This Row],[GameDate]])=2,"MON",IF(WEEKDAY(Table2[[#This Row],[GameDate]])=3,"TUE",IF(WEEKDAY(Table2[[#This Row],[GameDate]])=4,"WED",IF(WEEKDAY(Table2[[#This Row],[GameDate]])=5,"THU",IF(WEEKDAY(Table2[[#This Row],[GameDate]])=6,"FRI", "SAT"))))))</f>
        <v>THU</v>
      </c>
      <c r="AF416" s="2">
        <f>Table2[[#This Row],[ActualAwayScore]]-Table2[[#This Row],[PredictedAwayScore]]</f>
        <v>0</v>
      </c>
      <c r="AG416" s="2">
        <f>Table2[[#This Row],[ActualHomeScore]]-Table2[[#This Row],[PredictedHomeScore]]</f>
        <v>0</v>
      </c>
      <c r="AH416" s="2">
        <f t="shared" si="33"/>
        <v>0</v>
      </c>
      <c r="AI416" s="2">
        <f t="shared" si="34"/>
        <v>0</v>
      </c>
    </row>
    <row r="417" spans="1:35" x14ac:dyDescent="0.25">
      <c r="B417" s="4">
        <v>45631</v>
      </c>
      <c r="C417" s="7" t="s">
        <v>527</v>
      </c>
      <c r="D417" s="2" t="s">
        <v>26</v>
      </c>
      <c r="E417" s="2" t="s">
        <v>44</v>
      </c>
      <c r="F417" s="2"/>
      <c r="G417" s="2"/>
      <c r="H417" s="2" t="str">
        <f t="shared" si="30"/>
        <v>_</v>
      </c>
      <c r="I417" s="2"/>
      <c r="J417" s="2"/>
      <c r="K417" s="2"/>
      <c r="L417" s="2" t="str">
        <f t="shared" si="31"/>
        <v>_</v>
      </c>
      <c r="M417" s="2"/>
      <c r="N417" s="2">
        <f>IF(ISBLANK(Table2[[#This Row],[ActualResult]]), 0, 1)</f>
        <v>0</v>
      </c>
      <c r="O417" s="2" t="str">
        <f>IF(ISBLANK(Table2[[#This Row],[ActualResult]]), "_", IF(Table2[[#This Row],[ActualWinner]]=Table2[[#This Row],[PredictedWinner]], "Y", "N"))</f>
        <v>_</v>
      </c>
      <c r="P417" s="2" t="str">
        <f>IF(Table2[[#This Row],[ActualAwayScore]]&gt;Table2[[#This Row],[PredictedAwayScore]], "N", IF(ISBLANK(Table2[[#This Row],[ActualResult]]), "_", IF(Table2[[#This Row],[ActualAwayScore]]=Table2[[#This Row],[PredictedAwayScore]], "Y", "N")))</f>
        <v>_</v>
      </c>
      <c r="Q417" s="2" t="str">
        <f>IF(Table2[[#This Row],[ActualHomeScore]]&gt;Table2[[#This Row],[PredictedHomeScore]],"N", IF(ISBLANK(Table2[[#This Row],[ActualResult]]), "_", IF(Table2[[#This Row],[ActualHomeScore]]=Table2[[#This Row],[PredictedHomeScore]], "Y", "N")))</f>
        <v>_</v>
      </c>
      <c r="R417" s="2"/>
      <c r="S417" s="2" t="str">
        <f t="shared" si="32"/>
        <v>_</v>
      </c>
      <c r="T417" s="2">
        <f>IF(INDEX(StatsRegularSeason20242025!$A$2:$C$33,MATCH(Table2[[#This Row],[AwayTeam]],StatsRegularSeason20242025!$A$2:$A$33,0),2)=INDEX(StatsRegularSeason20242025!$A$2:$C$33,MATCH(Table2[[#This Row],[HomeTeam]],StatsRegularSeason20242025!$A$2:$A$33,0),2),1,0)</f>
        <v>0</v>
      </c>
      <c r="U417" s="2">
        <f>IF(INDEX(StatsRegularSeason20242025!$A$2:$C$33,MATCH(Table2[[#This Row],[AwayTeam]],StatsRegularSeason20242025!$A$2:$A$33,0),3)=INDEX(StatsRegularSeason20242025!$A$2:$C$33,MATCH(Table2[[#This Row],[HomeTeam]],StatsRegularSeason20242025!$A$2:$A$33,0),3),1,0)</f>
        <v>0</v>
      </c>
      <c r="V417" s="2">
        <f>IF(Table2[[#This Row],[InterConf]]=1,IF(Table2[[#This Row],[InterDiv]]=0, 1, 0), 0)</f>
        <v>0</v>
      </c>
      <c r="W417" s="2">
        <f>IF(INDEX(StatsRegularSeason20242025!$A$2:$C$33,MATCH(Table2[[#This Row],[AwayTeam]],StatsRegularSeason20242025!$A$2:$A$33,0),2)&lt;&gt;INDEX(StatsRegularSeason20242025!$A$2:$C$33,MATCH(Table2[[#This Row],[HomeTeam]],StatsRegularSeason20242025!$A$2:$A$33,0),2),1,0)</f>
        <v>1</v>
      </c>
      <c r="X417" s="2"/>
      <c r="Y417" s="2"/>
      <c r="Z417" s="2">
        <f>IF(AND(Table2[[#This Row],[GameIsOver]]=1,Table2[[#This Row],[ActualHomeScore]]*Table2[[#This Row],[ActualAwayScore]]=0), 1,0)</f>
        <v>0</v>
      </c>
      <c r="AA417" s="2">
        <f>IF(Table2[[#This Row],[GameIsOver]]=0,0, IF(Table2[[#This Row],[ActualWinner]]=Table2[[#This Row],[AwayTeam]], 2, IF(OR(Table2[[#This Row],[ActualResult]]="OT", Table2[[#This Row],[ActualResult]]="SO"), 1, 0)))</f>
        <v>0</v>
      </c>
      <c r="AB417" s="2">
        <f>IF(Table2[[#This Row],[GameIsOver]]= 0, 0, IF(Table2[[#This Row],[ActualWinner]]=Table2[[#This Row],[HomeTeam]], 2, IF(OR(Table2[[#This Row],[ActualResult]]="OT", Table2[[#This Row],[ActualResult]]="SO"), 1, 0)))</f>
        <v>0</v>
      </c>
      <c r="AC417" s="33">
        <f>(($AR$11)*IF(Table2[[#This Row],[CorrectWinnerPrediction]]="Y", 1, 0))+(($AR$12)*IF(Table2[[#This Row],[CorrectAwayScorePrediction]]="Y", 1, 0))+(($AR$13)*IF(Table2[[#This Row],[CorrectHomeScorePrediction]]="Y", 1, 0))</f>
        <v>0</v>
      </c>
      <c r="AD4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7" s="4" t="str">
        <f>IF(WEEKDAY(Table2[[#This Row],[GameDate]])=1,"SUN",IF(WEEKDAY(Table2[[#This Row],[GameDate]])=2,"MON",IF(WEEKDAY(Table2[[#This Row],[GameDate]])=3,"TUE",IF(WEEKDAY(Table2[[#This Row],[GameDate]])=4,"WED",IF(WEEKDAY(Table2[[#This Row],[GameDate]])=5,"THU",IF(WEEKDAY(Table2[[#This Row],[GameDate]])=6,"FRI", "SAT"))))))</f>
        <v>THU</v>
      </c>
      <c r="AF417" s="2">
        <f>Table2[[#This Row],[ActualAwayScore]]-Table2[[#This Row],[PredictedAwayScore]]</f>
        <v>0</v>
      </c>
      <c r="AG417" s="2">
        <f>Table2[[#This Row],[ActualHomeScore]]-Table2[[#This Row],[PredictedHomeScore]]</f>
        <v>0</v>
      </c>
      <c r="AH417" s="2">
        <f t="shared" si="33"/>
        <v>0</v>
      </c>
      <c r="AI417" s="2">
        <f t="shared" si="34"/>
        <v>0</v>
      </c>
    </row>
    <row r="418" spans="1:35" x14ac:dyDescent="0.25">
      <c r="B418" s="4">
        <v>45631</v>
      </c>
      <c r="C418" s="7" t="s">
        <v>528</v>
      </c>
      <c r="D418" s="2" t="s">
        <v>12</v>
      </c>
      <c r="E418" s="2" t="s">
        <v>33</v>
      </c>
      <c r="F418" s="2"/>
      <c r="G418" s="2"/>
      <c r="H418" s="2" t="str">
        <f t="shared" si="30"/>
        <v>_</v>
      </c>
      <c r="I418" s="2"/>
      <c r="J418" s="2"/>
      <c r="K418" s="2"/>
      <c r="L418" s="2" t="str">
        <f t="shared" si="31"/>
        <v>_</v>
      </c>
      <c r="M418" s="2"/>
      <c r="N418" s="2">
        <f>IF(ISBLANK(Table2[[#This Row],[ActualResult]]), 0, 1)</f>
        <v>0</v>
      </c>
      <c r="O418" s="2" t="str">
        <f>IF(ISBLANK(Table2[[#This Row],[ActualResult]]), "_", IF(Table2[[#This Row],[ActualWinner]]=Table2[[#This Row],[PredictedWinner]], "Y", "N"))</f>
        <v>_</v>
      </c>
      <c r="P418" s="2" t="str">
        <f>IF(Table2[[#This Row],[ActualAwayScore]]&gt;Table2[[#This Row],[PredictedAwayScore]], "N", IF(ISBLANK(Table2[[#This Row],[ActualResult]]), "_", IF(Table2[[#This Row],[ActualAwayScore]]=Table2[[#This Row],[PredictedAwayScore]], "Y", "N")))</f>
        <v>_</v>
      </c>
      <c r="Q418" s="2" t="str">
        <f>IF(Table2[[#This Row],[ActualHomeScore]]&gt;Table2[[#This Row],[PredictedHomeScore]],"N", IF(ISBLANK(Table2[[#This Row],[ActualResult]]), "_", IF(Table2[[#This Row],[ActualHomeScore]]=Table2[[#This Row],[PredictedHomeScore]], "Y", "N")))</f>
        <v>_</v>
      </c>
      <c r="R418" s="2"/>
      <c r="S418" s="2" t="str">
        <f t="shared" si="32"/>
        <v>_</v>
      </c>
      <c r="T418" s="2">
        <f>IF(INDEX(StatsRegularSeason20242025!$A$2:$C$33,MATCH(Table2[[#This Row],[AwayTeam]],StatsRegularSeason20242025!$A$2:$A$33,0),2)=INDEX(StatsRegularSeason20242025!$A$2:$C$33,MATCH(Table2[[#This Row],[HomeTeam]],StatsRegularSeason20242025!$A$2:$A$33,0),2),1,0)</f>
        <v>0</v>
      </c>
      <c r="U418" s="2">
        <f>IF(INDEX(StatsRegularSeason20242025!$A$2:$C$33,MATCH(Table2[[#This Row],[AwayTeam]],StatsRegularSeason20242025!$A$2:$A$33,0),3)=INDEX(StatsRegularSeason20242025!$A$2:$C$33,MATCH(Table2[[#This Row],[HomeTeam]],StatsRegularSeason20242025!$A$2:$A$33,0),3),1,0)</f>
        <v>0</v>
      </c>
      <c r="V418" s="2">
        <f>IF(Table2[[#This Row],[InterConf]]=1,IF(Table2[[#This Row],[InterDiv]]=0, 1, 0), 0)</f>
        <v>0</v>
      </c>
      <c r="W418" s="2">
        <f>IF(INDEX(StatsRegularSeason20242025!$A$2:$C$33,MATCH(Table2[[#This Row],[AwayTeam]],StatsRegularSeason20242025!$A$2:$A$33,0),2)&lt;&gt;INDEX(StatsRegularSeason20242025!$A$2:$C$33,MATCH(Table2[[#This Row],[HomeTeam]],StatsRegularSeason20242025!$A$2:$A$33,0),2),1,0)</f>
        <v>1</v>
      </c>
      <c r="X418" s="2"/>
      <c r="Y418" s="2"/>
      <c r="Z418" s="2">
        <f>IF(AND(Table2[[#This Row],[GameIsOver]]=1,Table2[[#This Row],[ActualHomeScore]]*Table2[[#This Row],[ActualAwayScore]]=0), 1,0)</f>
        <v>0</v>
      </c>
      <c r="AA418" s="2">
        <f>IF(Table2[[#This Row],[GameIsOver]]=0,0, IF(Table2[[#This Row],[ActualWinner]]=Table2[[#This Row],[AwayTeam]], 2, IF(OR(Table2[[#This Row],[ActualResult]]="OT", Table2[[#This Row],[ActualResult]]="SO"), 1, 0)))</f>
        <v>0</v>
      </c>
      <c r="AB418" s="2">
        <f>IF(Table2[[#This Row],[GameIsOver]]= 0, 0, IF(Table2[[#This Row],[ActualWinner]]=Table2[[#This Row],[HomeTeam]], 2, IF(OR(Table2[[#This Row],[ActualResult]]="OT", Table2[[#This Row],[ActualResult]]="SO"), 1, 0)))</f>
        <v>0</v>
      </c>
      <c r="AC418" s="33">
        <f>(($AR$11)*IF(Table2[[#This Row],[CorrectWinnerPrediction]]="Y", 1, 0))+(($AR$12)*IF(Table2[[#This Row],[CorrectAwayScorePrediction]]="Y", 1, 0))+(($AR$13)*IF(Table2[[#This Row],[CorrectHomeScorePrediction]]="Y", 1, 0))</f>
        <v>0</v>
      </c>
      <c r="AD4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8" s="4" t="str">
        <f>IF(WEEKDAY(Table2[[#This Row],[GameDate]])=1,"SUN",IF(WEEKDAY(Table2[[#This Row],[GameDate]])=2,"MON",IF(WEEKDAY(Table2[[#This Row],[GameDate]])=3,"TUE",IF(WEEKDAY(Table2[[#This Row],[GameDate]])=4,"WED",IF(WEEKDAY(Table2[[#This Row],[GameDate]])=5,"THU",IF(WEEKDAY(Table2[[#This Row],[GameDate]])=6,"FRI", "SAT"))))))</f>
        <v>THU</v>
      </c>
      <c r="AF418" s="2">
        <f>Table2[[#This Row],[ActualAwayScore]]-Table2[[#This Row],[PredictedAwayScore]]</f>
        <v>0</v>
      </c>
      <c r="AG418" s="2">
        <f>Table2[[#This Row],[ActualHomeScore]]-Table2[[#This Row],[PredictedHomeScore]]</f>
        <v>0</v>
      </c>
      <c r="AH418" s="2">
        <f t="shared" si="33"/>
        <v>0</v>
      </c>
      <c r="AI418" s="2">
        <f t="shared" si="34"/>
        <v>0</v>
      </c>
    </row>
    <row r="419" spans="1:35" x14ac:dyDescent="0.25">
      <c r="B419" s="4">
        <v>45631</v>
      </c>
      <c r="C419" s="7" t="s">
        <v>529</v>
      </c>
      <c r="D419" s="2" t="s">
        <v>13</v>
      </c>
      <c r="E419" s="2" t="s">
        <v>24</v>
      </c>
      <c r="F419" s="2"/>
      <c r="G419" s="2"/>
      <c r="H419" s="2" t="str">
        <f t="shared" si="30"/>
        <v>_</v>
      </c>
      <c r="I419" s="2"/>
      <c r="J419" s="2"/>
      <c r="K419" s="2"/>
      <c r="L419" s="2" t="str">
        <f t="shared" si="31"/>
        <v>_</v>
      </c>
      <c r="M419" s="2"/>
      <c r="N419" s="2">
        <f>IF(ISBLANK(Table2[[#This Row],[ActualResult]]), 0, 1)</f>
        <v>0</v>
      </c>
      <c r="O419" s="2" t="str">
        <f>IF(ISBLANK(Table2[[#This Row],[ActualResult]]), "_", IF(Table2[[#This Row],[ActualWinner]]=Table2[[#This Row],[PredictedWinner]], "Y", "N"))</f>
        <v>_</v>
      </c>
      <c r="P419" s="2" t="str">
        <f>IF(Table2[[#This Row],[ActualAwayScore]]&gt;Table2[[#This Row],[PredictedAwayScore]], "N", IF(ISBLANK(Table2[[#This Row],[ActualResult]]), "_", IF(Table2[[#This Row],[ActualAwayScore]]=Table2[[#This Row],[PredictedAwayScore]], "Y", "N")))</f>
        <v>_</v>
      </c>
      <c r="Q419" s="2" t="str">
        <f>IF(Table2[[#This Row],[ActualHomeScore]]&gt;Table2[[#This Row],[PredictedHomeScore]],"N", IF(ISBLANK(Table2[[#This Row],[ActualResult]]), "_", IF(Table2[[#This Row],[ActualHomeScore]]=Table2[[#This Row],[PredictedHomeScore]], "Y", "N")))</f>
        <v>_</v>
      </c>
      <c r="R419" s="2"/>
      <c r="S419" s="2" t="str">
        <f t="shared" si="32"/>
        <v>_</v>
      </c>
      <c r="T419" s="2">
        <f>IF(INDEX(StatsRegularSeason20242025!$A$2:$C$33,MATCH(Table2[[#This Row],[AwayTeam]],StatsRegularSeason20242025!$A$2:$A$33,0),2)=INDEX(StatsRegularSeason20242025!$A$2:$C$33,MATCH(Table2[[#This Row],[HomeTeam]],StatsRegularSeason20242025!$A$2:$A$33,0),2),1,0)</f>
        <v>1</v>
      </c>
      <c r="U419" s="2">
        <f>IF(INDEX(StatsRegularSeason20242025!$A$2:$C$33,MATCH(Table2[[#This Row],[AwayTeam]],StatsRegularSeason20242025!$A$2:$A$33,0),3)=INDEX(StatsRegularSeason20242025!$A$2:$C$33,MATCH(Table2[[#This Row],[HomeTeam]],StatsRegularSeason20242025!$A$2:$A$33,0),3),1,0)</f>
        <v>0</v>
      </c>
      <c r="V419" s="2">
        <f>IF(Table2[[#This Row],[InterConf]]=1,IF(Table2[[#This Row],[InterDiv]]=0, 1, 0), 0)</f>
        <v>1</v>
      </c>
      <c r="W419" s="2">
        <f>IF(INDEX(StatsRegularSeason20242025!$A$2:$C$33,MATCH(Table2[[#This Row],[AwayTeam]],StatsRegularSeason20242025!$A$2:$A$33,0),2)&lt;&gt;INDEX(StatsRegularSeason20242025!$A$2:$C$33,MATCH(Table2[[#This Row],[HomeTeam]],StatsRegularSeason20242025!$A$2:$A$33,0),2),1,0)</f>
        <v>0</v>
      </c>
      <c r="X419" s="2"/>
      <c r="Y419" s="2"/>
      <c r="Z419" s="2">
        <f>IF(AND(Table2[[#This Row],[GameIsOver]]=1,Table2[[#This Row],[ActualHomeScore]]*Table2[[#This Row],[ActualAwayScore]]=0), 1,0)</f>
        <v>0</v>
      </c>
      <c r="AA419" s="2">
        <f>IF(Table2[[#This Row],[GameIsOver]]=0,0, IF(Table2[[#This Row],[ActualWinner]]=Table2[[#This Row],[AwayTeam]], 2, IF(OR(Table2[[#This Row],[ActualResult]]="OT", Table2[[#This Row],[ActualResult]]="SO"), 1, 0)))</f>
        <v>0</v>
      </c>
      <c r="AB419" s="2">
        <f>IF(Table2[[#This Row],[GameIsOver]]= 0, 0, IF(Table2[[#This Row],[ActualWinner]]=Table2[[#This Row],[HomeTeam]], 2, IF(OR(Table2[[#This Row],[ActualResult]]="OT", Table2[[#This Row],[ActualResult]]="SO"), 1, 0)))</f>
        <v>0</v>
      </c>
      <c r="AC419" s="33">
        <f>(($AR$11)*IF(Table2[[#This Row],[CorrectWinnerPrediction]]="Y", 1, 0))+(($AR$12)*IF(Table2[[#This Row],[CorrectAwayScorePrediction]]="Y", 1, 0))+(($AR$13)*IF(Table2[[#This Row],[CorrectHomeScorePrediction]]="Y", 1, 0))</f>
        <v>0</v>
      </c>
      <c r="AD4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19" s="4" t="str">
        <f>IF(WEEKDAY(Table2[[#This Row],[GameDate]])=1,"SUN",IF(WEEKDAY(Table2[[#This Row],[GameDate]])=2,"MON",IF(WEEKDAY(Table2[[#This Row],[GameDate]])=3,"TUE",IF(WEEKDAY(Table2[[#This Row],[GameDate]])=4,"WED",IF(WEEKDAY(Table2[[#This Row],[GameDate]])=5,"THU",IF(WEEKDAY(Table2[[#This Row],[GameDate]])=6,"FRI", "SAT"))))))</f>
        <v>THU</v>
      </c>
      <c r="AF419" s="2">
        <f>Table2[[#This Row],[ActualAwayScore]]-Table2[[#This Row],[PredictedAwayScore]]</f>
        <v>0</v>
      </c>
      <c r="AG419" s="2">
        <f>Table2[[#This Row],[ActualHomeScore]]-Table2[[#This Row],[PredictedHomeScore]]</f>
        <v>0</v>
      </c>
      <c r="AH419" s="2">
        <f t="shared" si="33"/>
        <v>0</v>
      </c>
      <c r="AI419" s="2">
        <f t="shared" si="34"/>
        <v>0</v>
      </c>
    </row>
    <row r="420" spans="1:35" x14ac:dyDescent="0.25">
      <c r="A420" s="3"/>
      <c r="B420" s="5">
        <v>45631</v>
      </c>
      <c r="C420" s="8" t="s">
        <v>530</v>
      </c>
      <c r="D420" s="3" t="s">
        <v>36</v>
      </c>
      <c r="E420" s="3" t="s">
        <v>23</v>
      </c>
      <c r="F420" s="3"/>
      <c r="G420" s="3"/>
      <c r="H420" s="3" t="str">
        <f t="shared" si="30"/>
        <v>_</v>
      </c>
      <c r="I420" s="3"/>
      <c r="J420" s="3"/>
      <c r="K420" s="3"/>
      <c r="L420" s="2" t="str">
        <f t="shared" si="31"/>
        <v>_</v>
      </c>
      <c r="M420" s="3"/>
      <c r="N420" s="3">
        <f>IF(ISBLANK(Table2[[#This Row],[ActualResult]]), 0, 1)</f>
        <v>0</v>
      </c>
      <c r="O420" s="3" t="str">
        <f>IF(ISBLANK(Table2[[#This Row],[ActualResult]]), "_", IF(Table2[[#This Row],[ActualWinner]]=Table2[[#This Row],[PredictedWinner]], "Y", "N"))</f>
        <v>_</v>
      </c>
      <c r="P420" s="3" t="str">
        <f>IF(Table2[[#This Row],[ActualAwayScore]]&gt;Table2[[#This Row],[PredictedAwayScore]], "N", IF(ISBLANK(Table2[[#This Row],[ActualResult]]), "_", IF(Table2[[#This Row],[ActualAwayScore]]=Table2[[#This Row],[PredictedAwayScore]], "Y", "N")))</f>
        <v>_</v>
      </c>
      <c r="Q420" s="3" t="str">
        <f>IF(Table2[[#This Row],[ActualHomeScore]]&gt;Table2[[#This Row],[PredictedHomeScore]],"N", IF(ISBLANK(Table2[[#This Row],[ActualResult]]), "_", IF(Table2[[#This Row],[ActualHomeScore]]=Table2[[#This Row],[PredictedHomeScore]], "Y", "N")))</f>
        <v>_</v>
      </c>
      <c r="R420" s="2"/>
      <c r="S420" s="2" t="str">
        <f t="shared" si="32"/>
        <v>_</v>
      </c>
      <c r="T420" s="2">
        <f>IF(INDEX(StatsRegularSeason20242025!$A$2:$C$33,MATCH(Table2[[#This Row],[AwayTeam]],StatsRegularSeason20242025!$A$2:$A$33,0),2)=INDEX(StatsRegularSeason20242025!$A$2:$C$33,MATCH(Table2[[#This Row],[HomeTeam]],StatsRegularSeason20242025!$A$2:$A$33,0),2),1,0)</f>
        <v>0</v>
      </c>
      <c r="U420" s="2">
        <f>IF(INDEX(StatsRegularSeason20242025!$A$2:$C$33,MATCH(Table2[[#This Row],[AwayTeam]],StatsRegularSeason20242025!$A$2:$A$33,0),3)=INDEX(StatsRegularSeason20242025!$A$2:$C$33,MATCH(Table2[[#This Row],[HomeTeam]],StatsRegularSeason20242025!$A$2:$A$33,0),3),1,0)</f>
        <v>0</v>
      </c>
      <c r="V420" s="2">
        <f>IF(Table2[[#This Row],[InterConf]]=1,IF(Table2[[#This Row],[InterDiv]]=0, 1, 0), 0)</f>
        <v>0</v>
      </c>
      <c r="W420" s="2">
        <f>IF(INDEX(StatsRegularSeason20242025!$A$2:$C$33,MATCH(Table2[[#This Row],[AwayTeam]],StatsRegularSeason20242025!$A$2:$A$33,0),2)&lt;&gt;INDEX(StatsRegularSeason20242025!$A$2:$C$33,MATCH(Table2[[#This Row],[HomeTeam]],StatsRegularSeason20242025!$A$2:$A$33,0),2),1,0)</f>
        <v>1</v>
      </c>
      <c r="X420" s="2"/>
      <c r="Y420" s="2"/>
      <c r="Z420" s="2">
        <f>IF(AND(Table2[[#This Row],[GameIsOver]]=1,Table2[[#This Row],[ActualHomeScore]]*Table2[[#This Row],[ActualAwayScore]]=0), 1,0)</f>
        <v>0</v>
      </c>
      <c r="AA420" s="2">
        <f>IF(Table2[[#This Row],[GameIsOver]]=0,0, IF(Table2[[#This Row],[ActualWinner]]=Table2[[#This Row],[AwayTeam]], 2, IF(OR(Table2[[#This Row],[ActualResult]]="OT", Table2[[#This Row],[ActualResult]]="SO"), 1, 0)))</f>
        <v>0</v>
      </c>
      <c r="AB420" s="2">
        <f>IF(Table2[[#This Row],[GameIsOver]]= 0, 0, IF(Table2[[#This Row],[ActualWinner]]=Table2[[#This Row],[HomeTeam]], 2, IF(OR(Table2[[#This Row],[ActualResult]]="OT", Table2[[#This Row],[ActualResult]]="SO"), 1, 0)))</f>
        <v>0</v>
      </c>
      <c r="AC420" s="33">
        <f>(($AR$11)*IF(Table2[[#This Row],[CorrectWinnerPrediction]]="Y", 1, 0))+(($AR$12)*IF(Table2[[#This Row],[CorrectAwayScorePrediction]]="Y", 1, 0))+(($AR$13)*IF(Table2[[#This Row],[CorrectHomeScorePrediction]]="Y", 1, 0))</f>
        <v>0</v>
      </c>
      <c r="AD4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0" s="5" t="str">
        <f>IF(WEEKDAY(Table2[[#This Row],[GameDate]])=1,"SUN",IF(WEEKDAY(Table2[[#This Row],[GameDate]])=2,"MON",IF(WEEKDAY(Table2[[#This Row],[GameDate]])=3,"TUE",IF(WEEKDAY(Table2[[#This Row],[GameDate]])=4,"WED",IF(WEEKDAY(Table2[[#This Row],[GameDate]])=5,"THU",IF(WEEKDAY(Table2[[#This Row],[GameDate]])=6,"FRI", "SAT"))))))</f>
        <v>THU</v>
      </c>
      <c r="AF420" s="2">
        <f>Table2[[#This Row],[ActualAwayScore]]-Table2[[#This Row],[PredictedAwayScore]]</f>
        <v>0</v>
      </c>
      <c r="AG420" s="2">
        <f>Table2[[#This Row],[ActualHomeScore]]-Table2[[#This Row],[PredictedHomeScore]]</f>
        <v>0</v>
      </c>
      <c r="AH420" s="2">
        <f t="shared" si="33"/>
        <v>0</v>
      </c>
      <c r="AI420" s="2">
        <f t="shared" si="34"/>
        <v>0</v>
      </c>
    </row>
    <row r="421" spans="1:35" x14ac:dyDescent="0.25">
      <c r="B421" s="4">
        <v>45632</v>
      </c>
      <c r="C421" s="7" t="s">
        <v>531</v>
      </c>
      <c r="D421" s="2" t="s">
        <v>46</v>
      </c>
      <c r="E421" s="2" t="s">
        <v>18</v>
      </c>
      <c r="F421" s="2"/>
      <c r="G421" s="2"/>
      <c r="H421" s="2" t="str">
        <f t="shared" si="30"/>
        <v>_</v>
      </c>
      <c r="I421" s="2"/>
      <c r="J421" s="2"/>
      <c r="K421" s="2"/>
      <c r="L421" s="13" t="str">
        <f t="shared" si="31"/>
        <v>_</v>
      </c>
      <c r="M421" s="2"/>
      <c r="N421" s="2">
        <f>IF(ISBLANK(Table2[[#This Row],[ActualResult]]), 0, 1)</f>
        <v>0</v>
      </c>
      <c r="O421" s="2" t="str">
        <f>IF(ISBLANK(Table2[[#This Row],[ActualResult]]), "_", IF(Table2[[#This Row],[ActualWinner]]=Table2[[#This Row],[PredictedWinner]], "Y", "N"))</f>
        <v>_</v>
      </c>
      <c r="P421" s="2" t="str">
        <f>IF(Table2[[#This Row],[ActualAwayScore]]&gt;Table2[[#This Row],[PredictedAwayScore]], "N", IF(ISBLANK(Table2[[#This Row],[ActualResult]]), "_", IF(Table2[[#This Row],[ActualAwayScore]]=Table2[[#This Row],[PredictedAwayScore]], "Y", "N")))</f>
        <v>_</v>
      </c>
      <c r="Q421" s="2" t="str">
        <f>IF(Table2[[#This Row],[ActualHomeScore]]&gt;Table2[[#This Row],[PredictedHomeScore]],"N", IF(ISBLANK(Table2[[#This Row],[ActualResult]]), "_", IF(Table2[[#This Row],[ActualHomeScore]]=Table2[[#This Row],[PredictedHomeScore]], "Y", "N")))</f>
        <v>_</v>
      </c>
      <c r="R421" s="2"/>
      <c r="S421" s="2" t="str">
        <f t="shared" si="32"/>
        <v>_</v>
      </c>
      <c r="T421" s="2">
        <f>IF(INDEX(StatsRegularSeason20242025!$A$2:$C$33,MATCH(Table2[[#This Row],[AwayTeam]],StatsRegularSeason20242025!$A$2:$A$33,0),2)=INDEX(StatsRegularSeason20242025!$A$2:$C$33,MATCH(Table2[[#This Row],[HomeTeam]],StatsRegularSeason20242025!$A$2:$A$33,0),2),1,0)</f>
        <v>1</v>
      </c>
      <c r="U421" s="2">
        <f>IF(INDEX(StatsRegularSeason20242025!$A$2:$C$33,MATCH(Table2[[#This Row],[AwayTeam]],StatsRegularSeason20242025!$A$2:$A$33,0),3)=INDEX(StatsRegularSeason20242025!$A$2:$C$33,MATCH(Table2[[#This Row],[HomeTeam]],StatsRegularSeason20242025!$A$2:$A$33,0),3),1,0)</f>
        <v>0</v>
      </c>
      <c r="V421" s="2">
        <f>IF(Table2[[#This Row],[InterConf]]=1,IF(Table2[[#This Row],[InterDiv]]=0, 1, 0), 0)</f>
        <v>1</v>
      </c>
      <c r="W421" s="2">
        <f>IF(INDEX(StatsRegularSeason20242025!$A$2:$C$33,MATCH(Table2[[#This Row],[AwayTeam]],StatsRegularSeason20242025!$A$2:$A$33,0),2)&lt;&gt;INDEX(StatsRegularSeason20242025!$A$2:$C$33,MATCH(Table2[[#This Row],[HomeTeam]],StatsRegularSeason20242025!$A$2:$A$33,0),2),1,0)</f>
        <v>0</v>
      </c>
      <c r="X421" s="2"/>
      <c r="Y421" s="2"/>
      <c r="Z421" s="2">
        <f>IF(AND(Table2[[#This Row],[GameIsOver]]=1,Table2[[#This Row],[ActualHomeScore]]*Table2[[#This Row],[ActualAwayScore]]=0), 1,0)</f>
        <v>0</v>
      </c>
      <c r="AA421" s="2">
        <f>IF(Table2[[#This Row],[GameIsOver]]=0,0, IF(Table2[[#This Row],[ActualWinner]]=Table2[[#This Row],[AwayTeam]], 2, IF(OR(Table2[[#This Row],[ActualResult]]="OT", Table2[[#This Row],[ActualResult]]="SO"), 1, 0)))</f>
        <v>0</v>
      </c>
      <c r="AB421" s="2">
        <f>IF(Table2[[#This Row],[GameIsOver]]= 0, 0, IF(Table2[[#This Row],[ActualWinner]]=Table2[[#This Row],[HomeTeam]], 2, IF(OR(Table2[[#This Row],[ActualResult]]="OT", Table2[[#This Row],[ActualResult]]="SO"), 1, 0)))</f>
        <v>0</v>
      </c>
      <c r="AC421" s="33">
        <f>(($AR$11)*IF(Table2[[#This Row],[CorrectWinnerPrediction]]="Y", 1, 0))+(($AR$12)*IF(Table2[[#This Row],[CorrectAwayScorePrediction]]="Y", 1, 0))+(($AR$13)*IF(Table2[[#This Row],[CorrectHomeScorePrediction]]="Y", 1, 0))</f>
        <v>0</v>
      </c>
      <c r="AD4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1" s="4" t="str">
        <f>IF(WEEKDAY(Table2[[#This Row],[GameDate]])=1,"SUN",IF(WEEKDAY(Table2[[#This Row],[GameDate]])=2,"MON",IF(WEEKDAY(Table2[[#This Row],[GameDate]])=3,"TUE",IF(WEEKDAY(Table2[[#This Row],[GameDate]])=4,"WED",IF(WEEKDAY(Table2[[#This Row],[GameDate]])=5,"THU",IF(WEEKDAY(Table2[[#This Row],[GameDate]])=6,"FRI", "SAT"))))))</f>
        <v>FRI</v>
      </c>
      <c r="AF421" s="2">
        <f>Table2[[#This Row],[ActualAwayScore]]-Table2[[#This Row],[PredictedAwayScore]]</f>
        <v>0</v>
      </c>
      <c r="AG421" s="2">
        <f>Table2[[#This Row],[ActualHomeScore]]-Table2[[#This Row],[PredictedHomeScore]]</f>
        <v>0</v>
      </c>
      <c r="AH421" s="2">
        <f t="shared" si="33"/>
        <v>0</v>
      </c>
      <c r="AI421" s="2">
        <f t="shared" si="34"/>
        <v>0</v>
      </c>
    </row>
    <row r="422" spans="1:35" x14ac:dyDescent="0.25">
      <c r="B422" s="4">
        <v>45632</v>
      </c>
      <c r="C422" s="7" t="s">
        <v>532</v>
      </c>
      <c r="D422" s="2" t="s">
        <v>12</v>
      </c>
      <c r="E422" s="2" t="s">
        <v>32</v>
      </c>
      <c r="F422" s="2"/>
      <c r="G422" s="2"/>
      <c r="H422" s="2" t="str">
        <f t="shared" si="30"/>
        <v>_</v>
      </c>
      <c r="I422" s="2"/>
      <c r="J422" s="2"/>
      <c r="K422" s="2"/>
      <c r="L422" s="2" t="str">
        <f t="shared" si="31"/>
        <v>_</v>
      </c>
      <c r="M422" s="2"/>
      <c r="N422" s="2">
        <f>IF(ISBLANK(Table2[[#This Row],[ActualResult]]), 0, 1)</f>
        <v>0</v>
      </c>
      <c r="O422" s="2" t="str">
        <f>IF(ISBLANK(Table2[[#This Row],[ActualResult]]), "_", IF(Table2[[#This Row],[ActualWinner]]=Table2[[#This Row],[PredictedWinner]], "Y", "N"))</f>
        <v>_</v>
      </c>
      <c r="P422" s="2" t="str">
        <f>IF(Table2[[#This Row],[ActualAwayScore]]&gt;Table2[[#This Row],[PredictedAwayScore]], "N", IF(ISBLANK(Table2[[#This Row],[ActualResult]]), "_", IF(Table2[[#This Row],[ActualAwayScore]]=Table2[[#This Row],[PredictedAwayScore]], "Y", "N")))</f>
        <v>_</v>
      </c>
      <c r="Q422" s="2" t="str">
        <f>IF(Table2[[#This Row],[ActualHomeScore]]&gt;Table2[[#This Row],[PredictedHomeScore]],"N", IF(ISBLANK(Table2[[#This Row],[ActualResult]]), "_", IF(Table2[[#This Row],[ActualHomeScore]]=Table2[[#This Row],[PredictedHomeScore]], "Y", "N")))</f>
        <v>_</v>
      </c>
      <c r="R422" s="2"/>
      <c r="S422" s="2" t="str">
        <f t="shared" si="32"/>
        <v>_</v>
      </c>
      <c r="T422" s="2">
        <f>IF(INDEX(StatsRegularSeason20242025!$A$2:$C$33,MATCH(Table2[[#This Row],[AwayTeam]],StatsRegularSeason20242025!$A$2:$A$33,0),2)=INDEX(StatsRegularSeason20242025!$A$2:$C$33,MATCH(Table2[[#This Row],[HomeTeam]],StatsRegularSeason20242025!$A$2:$A$33,0),2),1,0)</f>
        <v>0</v>
      </c>
      <c r="U422" s="2">
        <f>IF(INDEX(StatsRegularSeason20242025!$A$2:$C$33,MATCH(Table2[[#This Row],[AwayTeam]],StatsRegularSeason20242025!$A$2:$A$33,0),3)=INDEX(StatsRegularSeason20242025!$A$2:$C$33,MATCH(Table2[[#This Row],[HomeTeam]],StatsRegularSeason20242025!$A$2:$A$33,0),3),1,0)</f>
        <v>0</v>
      </c>
      <c r="V422" s="2">
        <f>IF(Table2[[#This Row],[InterConf]]=1,IF(Table2[[#This Row],[InterDiv]]=0, 1, 0), 0)</f>
        <v>0</v>
      </c>
      <c r="W422" s="2">
        <f>IF(INDEX(StatsRegularSeason20242025!$A$2:$C$33,MATCH(Table2[[#This Row],[AwayTeam]],StatsRegularSeason20242025!$A$2:$A$33,0),2)&lt;&gt;INDEX(StatsRegularSeason20242025!$A$2:$C$33,MATCH(Table2[[#This Row],[HomeTeam]],StatsRegularSeason20242025!$A$2:$A$33,0),2),1,0)</f>
        <v>1</v>
      </c>
      <c r="X422" s="2"/>
      <c r="Y422" s="2"/>
      <c r="Z422" s="2">
        <f>IF(AND(Table2[[#This Row],[GameIsOver]]=1,Table2[[#This Row],[ActualHomeScore]]*Table2[[#This Row],[ActualAwayScore]]=0), 1,0)</f>
        <v>0</v>
      </c>
      <c r="AA422" s="2">
        <f>IF(Table2[[#This Row],[GameIsOver]]=0,0, IF(Table2[[#This Row],[ActualWinner]]=Table2[[#This Row],[AwayTeam]], 2, IF(OR(Table2[[#This Row],[ActualResult]]="OT", Table2[[#This Row],[ActualResult]]="SO"), 1, 0)))</f>
        <v>0</v>
      </c>
      <c r="AB422" s="2">
        <f>IF(Table2[[#This Row],[GameIsOver]]= 0, 0, IF(Table2[[#This Row],[ActualWinner]]=Table2[[#This Row],[HomeTeam]], 2, IF(OR(Table2[[#This Row],[ActualResult]]="OT", Table2[[#This Row],[ActualResult]]="SO"), 1, 0)))</f>
        <v>0</v>
      </c>
      <c r="AC422" s="33">
        <f>(($AR$11)*IF(Table2[[#This Row],[CorrectWinnerPrediction]]="Y", 1, 0))+(($AR$12)*IF(Table2[[#This Row],[CorrectAwayScorePrediction]]="Y", 1, 0))+(($AR$13)*IF(Table2[[#This Row],[CorrectHomeScorePrediction]]="Y", 1, 0))</f>
        <v>0</v>
      </c>
      <c r="AD4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2" s="4" t="str">
        <f>IF(WEEKDAY(Table2[[#This Row],[GameDate]])=1,"SUN",IF(WEEKDAY(Table2[[#This Row],[GameDate]])=2,"MON",IF(WEEKDAY(Table2[[#This Row],[GameDate]])=3,"TUE",IF(WEEKDAY(Table2[[#This Row],[GameDate]])=4,"WED",IF(WEEKDAY(Table2[[#This Row],[GameDate]])=5,"THU",IF(WEEKDAY(Table2[[#This Row],[GameDate]])=6,"FRI", "SAT"))))))</f>
        <v>FRI</v>
      </c>
      <c r="AF422" s="2">
        <f>Table2[[#This Row],[ActualAwayScore]]-Table2[[#This Row],[PredictedAwayScore]]</f>
        <v>0</v>
      </c>
      <c r="AG422" s="2">
        <f>Table2[[#This Row],[ActualHomeScore]]-Table2[[#This Row],[PredictedHomeScore]]</f>
        <v>0</v>
      </c>
      <c r="AH422" s="2">
        <f t="shared" si="33"/>
        <v>0</v>
      </c>
      <c r="AI422" s="2">
        <f t="shared" si="34"/>
        <v>0</v>
      </c>
    </row>
    <row r="423" spans="1:35" x14ac:dyDescent="0.25">
      <c r="B423" s="4">
        <v>45632</v>
      </c>
      <c r="C423" s="7" t="s">
        <v>533</v>
      </c>
      <c r="D423" s="2" t="s">
        <v>21</v>
      </c>
      <c r="E423" s="2" t="s">
        <v>20</v>
      </c>
      <c r="F423" s="2"/>
      <c r="G423" s="2"/>
      <c r="H423" s="2" t="str">
        <f t="shared" si="30"/>
        <v>_</v>
      </c>
      <c r="I423" s="2"/>
      <c r="J423" s="2"/>
      <c r="K423" s="2"/>
      <c r="L423" s="2" t="str">
        <f t="shared" si="31"/>
        <v>_</v>
      </c>
      <c r="M423" s="2"/>
      <c r="N423" s="2">
        <f>IF(ISBLANK(Table2[[#This Row],[ActualResult]]), 0, 1)</f>
        <v>0</v>
      </c>
      <c r="O423" s="2" t="str">
        <f>IF(ISBLANK(Table2[[#This Row],[ActualResult]]), "_", IF(Table2[[#This Row],[ActualWinner]]=Table2[[#This Row],[PredictedWinner]], "Y", "N"))</f>
        <v>_</v>
      </c>
      <c r="P423" s="2" t="str">
        <f>IF(Table2[[#This Row],[ActualAwayScore]]&gt;Table2[[#This Row],[PredictedAwayScore]], "N", IF(ISBLANK(Table2[[#This Row],[ActualResult]]), "_", IF(Table2[[#This Row],[ActualAwayScore]]=Table2[[#This Row],[PredictedAwayScore]], "Y", "N")))</f>
        <v>_</v>
      </c>
      <c r="Q423" s="2" t="str">
        <f>IF(Table2[[#This Row],[ActualHomeScore]]&gt;Table2[[#This Row],[PredictedHomeScore]],"N", IF(ISBLANK(Table2[[#This Row],[ActualResult]]), "_", IF(Table2[[#This Row],[ActualHomeScore]]=Table2[[#This Row],[PredictedHomeScore]], "Y", "N")))</f>
        <v>_</v>
      </c>
      <c r="R423" s="2"/>
      <c r="S423" s="2" t="str">
        <f t="shared" si="32"/>
        <v>_</v>
      </c>
      <c r="T423" s="2">
        <f>IF(INDEX(StatsRegularSeason20242025!$A$2:$C$33,MATCH(Table2[[#This Row],[AwayTeam]],StatsRegularSeason20242025!$A$2:$A$33,0),2)=INDEX(StatsRegularSeason20242025!$A$2:$C$33,MATCH(Table2[[#This Row],[HomeTeam]],StatsRegularSeason20242025!$A$2:$A$33,0),2),1,0)</f>
        <v>1</v>
      </c>
      <c r="U423" s="2">
        <f>IF(INDEX(StatsRegularSeason20242025!$A$2:$C$33,MATCH(Table2[[#This Row],[AwayTeam]],StatsRegularSeason20242025!$A$2:$A$33,0),3)=INDEX(StatsRegularSeason20242025!$A$2:$C$33,MATCH(Table2[[#This Row],[HomeTeam]],StatsRegularSeason20242025!$A$2:$A$33,0),3),1,0)</f>
        <v>1</v>
      </c>
      <c r="V423" s="2">
        <f>IF(Table2[[#This Row],[InterConf]]=1,IF(Table2[[#This Row],[InterDiv]]=0, 1, 0), 0)</f>
        <v>0</v>
      </c>
      <c r="W423" s="2">
        <f>IF(INDEX(StatsRegularSeason20242025!$A$2:$C$33,MATCH(Table2[[#This Row],[AwayTeam]],StatsRegularSeason20242025!$A$2:$A$33,0),2)&lt;&gt;INDEX(StatsRegularSeason20242025!$A$2:$C$33,MATCH(Table2[[#This Row],[HomeTeam]],StatsRegularSeason20242025!$A$2:$A$33,0),2),1,0)</f>
        <v>0</v>
      </c>
      <c r="X423" s="2"/>
      <c r="Y423" s="2"/>
      <c r="Z423" s="2">
        <f>IF(AND(Table2[[#This Row],[GameIsOver]]=1,Table2[[#This Row],[ActualHomeScore]]*Table2[[#This Row],[ActualAwayScore]]=0), 1,0)</f>
        <v>0</v>
      </c>
      <c r="AA423" s="2">
        <f>IF(Table2[[#This Row],[GameIsOver]]=0,0, IF(Table2[[#This Row],[ActualWinner]]=Table2[[#This Row],[AwayTeam]], 2, IF(OR(Table2[[#This Row],[ActualResult]]="OT", Table2[[#This Row],[ActualResult]]="SO"), 1, 0)))</f>
        <v>0</v>
      </c>
      <c r="AB423" s="2">
        <f>IF(Table2[[#This Row],[GameIsOver]]= 0, 0, IF(Table2[[#This Row],[ActualWinner]]=Table2[[#This Row],[HomeTeam]], 2, IF(OR(Table2[[#This Row],[ActualResult]]="OT", Table2[[#This Row],[ActualResult]]="SO"), 1, 0)))</f>
        <v>0</v>
      </c>
      <c r="AC423" s="33">
        <f>(($AR$11)*IF(Table2[[#This Row],[CorrectWinnerPrediction]]="Y", 1, 0))+(($AR$12)*IF(Table2[[#This Row],[CorrectAwayScorePrediction]]="Y", 1, 0))+(($AR$13)*IF(Table2[[#This Row],[CorrectHomeScorePrediction]]="Y", 1, 0))</f>
        <v>0</v>
      </c>
      <c r="AD4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3" s="4" t="str">
        <f>IF(WEEKDAY(Table2[[#This Row],[GameDate]])=1,"SUN",IF(WEEKDAY(Table2[[#This Row],[GameDate]])=2,"MON",IF(WEEKDAY(Table2[[#This Row],[GameDate]])=3,"TUE",IF(WEEKDAY(Table2[[#This Row],[GameDate]])=4,"WED",IF(WEEKDAY(Table2[[#This Row],[GameDate]])=5,"THU",IF(WEEKDAY(Table2[[#This Row],[GameDate]])=6,"FRI", "SAT"))))))</f>
        <v>FRI</v>
      </c>
      <c r="AF423" s="2">
        <f>Table2[[#This Row],[ActualAwayScore]]-Table2[[#This Row],[PredictedAwayScore]]</f>
        <v>0</v>
      </c>
      <c r="AG423" s="2">
        <f>Table2[[#This Row],[ActualHomeScore]]-Table2[[#This Row],[PredictedHomeScore]]</f>
        <v>0</v>
      </c>
      <c r="AH423" s="2">
        <f t="shared" si="33"/>
        <v>0</v>
      </c>
      <c r="AI423" s="2">
        <f t="shared" si="34"/>
        <v>0</v>
      </c>
    </row>
    <row r="424" spans="1:35" x14ac:dyDescent="0.25">
      <c r="B424" s="4">
        <v>45632</v>
      </c>
      <c r="C424" s="7" t="s">
        <v>534</v>
      </c>
      <c r="D424" s="2" t="s">
        <v>36</v>
      </c>
      <c r="E424" s="2" t="s">
        <v>25</v>
      </c>
      <c r="F424" s="2"/>
      <c r="G424" s="2"/>
      <c r="H424" s="2" t="str">
        <f t="shared" si="30"/>
        <v>_</v>
      </c>
      <c r="I424" s="2"/>
      <c r="J424" s="2"/>
      <c r="K424" s="2"/>
      <c r="L424" s="2" t="str">
        <f t="shared" si="31"/>
        <v>_</v>
      </c>
      <c r="M424" s="2"/>
      <c r="N424" s="2">
        <f>IF(ISBLANK(Table2[[#This Row],[ActualResult]]), 0, 1)</f>
        <v>0</v>
      </c>
      <c r="O424" s="2" t="str">
        <f>IF(ISBLANK(Table2[[#This Row],[ActualResult]]), "_", IF(Table2[[#This Row],[ActualWinner]]=Table2[[#This Row],[PredictedWinner]], "Y", "N"))</f>
        <v>_</v>
      </c>
      <c r="P424" s="2" t="str">
        <f>IF(Table2[[#This Row],[ActualAwayScore]]&gt;Table2[[#This Row],[PredictedAwayScore]], "N", IF(ISBLANK(Table2[[#This Row],[ActualResult]]), "_", IF(Table2[[#This Row],[ActualAwayScore]]=Table2[[#This Row],[PredictedAwayScore]], "Y", "N")))</f>
        <v>_</v>
      </c>
      <c r="Q424" s="2" t="str">
        <f>IF(Table2[[#This Row],[ActualHomeScore]]&gt;Table2[[#This Row],[PredictedHomeScore]],"N", IF(ISBLANK(Table2[[#This Row],[ActualResult]]), "_", IF(Table2[[#This Row],[ActualHomeScore]]=Table2[[#This Row],[PredictedHomeScore]], "Y", "N")))</f>
        <v>_</v>
      </c>
      <c r="R424" s="2"/>
      <c r="S424" s="2" t="str">
        <f t="shared" si="32"/>
        <v>_</v>
      </c>
      <c r="T424" s="2">
        <f>IF(INDEX(StatsRegularSeason20242025!$A$2:$C$33,MATCH(Table2[[#This Row],[AwayTeam]],StatsRegularSeason20242025!$A$2:$A$33,0),2)=INDEX(StatsRegularSeason20242025!$A$2:$C$33,MATCH(Table2[[#This Row],[HomeTeam]],StatsRegularSeason20242025!$A$2:$A$33,0),2),1,0)</f>
        <v>0</v>
      </c>
      <c r="U424" s="2">
        <f>IF(INDEX(StatsRegularSeason20242025!$A$2:$C$33,MATCH(Table2[[#This Row],[AwayTeam]],StatsRegularSeason20242025!$A$2:$A$33,0),3)=INDEX(StatsRegularSeason20242025!$A$2:$C$33,MATCH(Table2[[#This Row],[HomeTeam]],StatsRegularSeason20242025!$A$2:$A$33,0),3),1,0)</f>
        <v>0</v>
      </c>
      <c r="V424" s="2">
        <f>IF(Table2[[#This Row],[InterConf]]=1,IF(Table2[[#This Row],[InterDiv]]=0, 1, 0), 0)</f>
        <v>0</v>
      </c>
      <c r="W424" s="2">
        <f>IF(INDEX(StatsRegularSeason20242025!$A$2:$C$33,MATCH(Table2[[#This Row],[AwayTeam]],StatsRegularSeason20242025!$A$2:$A$33,0),2)&lt;&gt;INDEX(StatsRegularSeason20242025!$A$2:$C$33,MATCH(Table2[[#This Row],[HomeTeam]],StatsRegularSeason20242025!$A$2:$A$33,0),2),1,0)</f>
        <v>1</v>
      </c>
      <c r="X424" s="2"/>
      <c r="Y424" s="2"/>
      <c r="Z424" s="2">
        <f>IF(AND(Table2[[#This Row],[GameIsOver]]=1,Table2[[#This Row],[ActualHomeScore]]*Table2[[#This Row],[ActualAwayScore]]=0), 1,0)</f>
        <v>0</v>
      </c>
      <c r="AA424" s="2">
        <f>IF(Table2[[#This Row],[GameIsOver]]=0,0, IF(Table2[[#This Row],[ActualWinner]]=Table2[[#This Row],[AwayTeam]], 2, IF(OR(Table2[[#This Row],[ActualResult]]="OT", Table2[[#This Row],[ActualResult]]="SO"), 1, 0)))</f>
        <v>0</v>
      </c>
      <c r="AB424" s="2">
        <f>IF(Table2[[#This Row],[GameIsOver]]= 0, 0, IF(Table2[[#This Row],[ActualWinner]]=Table2[[#This Row],[HomeTeam]], 2, IF(OR(Table2[[#This Row],[ActualResult]]="OT", Table2[[#This Row],[ActualResult]]="SO"), 1, 0)))</f>
        <v>0</v>
      </c>
      <c r="AC424" s="33">
        <f>(($AR$11)*IF(Table2[[#This Row],[CorrectWinnerPrediction]]="Y", 1, 0))+(($AR$12)*IF(Table2[[#This Row],[CorrectAwayScorePrediction]]="Y", 1, 0))+(($AR$13)*IF(Table2[[#This Row],[CorrectHomeScorePrediction]]="Y", 1, 0))</f>
        <v>0</v>
      </c>
      <c r="AD4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4" s="4" t="str">
        <f>IF(WEEKDAY(Table2[[#This Row],[GameDate]])=1,"SUN",IF(WEEKDAY(Table2[[#This Row],[GameDate]])=2,"MON",IF(WEEKDAY(Table2[[#This Row],[GameDate]])=3,"TUE",IF(WEEKDAY(Table2[[#This Row],[GameDate]])=4,"WED",IF(WEEKDAY(Table2[[#This Row],[GameDate]])=5,"THU",IF(WEEKDAY(Table2[[#This Row],[GameDate]])=6,"FRI", "SAT"))))))</f>
        <v>FRI</v>
      </c>
      <c r="AF424" s="2">
        <f>Table2[[#This Row],[ActualAwayScore]]-Table2[[#This Row],[PredictedAwayScore]]</f>
        <v>0</v>
      </c>
      <c r="AG424" s="2">
        <f>Table2[[#This Row],[ActualHomeScore]]-Table2[[#This Row],[PredictedHomeScore]]</f>
        <v>0</v>
      </c>
      <c r="AH424" s="2">
        <f t="shared" si="33"/>
        <v>0</v>
      </c>
      <c r="AI424" s="2">
        <f t="shared" si="34"/>
        <v>0</v>
      </c>
    </row>
    <row r="425" spans="1:35" x14ac:dyDescent="0.25">
      <c r="B425" s="4">
        <v>45632</v>
      </c>
      <c r="C425" s="7" t="s">
        <v>535</v>
      </c>
      <c r="D425" s="2" t="s">
        <v>34</v>
      </c>
      <c r="E425" s="2" t="s">
        <v>27</v>
      </c>
      <c r="F425" s="2"/>
      <c r="G425" s="2"/>
      <c r="H425" s="2" t="str">
        <f t="shared" si="30"/>
        <v>_</v>
      </c>
      <c r="I425" s="2"/>
      <c r="J425" s="2"/>
      <c r="K425" s="2"/>
      <c r="L425" s="2" t="str">
        <f t="shared" si="31"/>
        <v>_</v>
      </c>
      <c r="M425" s="2"/>
      <c r="N425" s="2">
        <f>IF(ISBLANK(Table2[[#This Row],[ActualResult]]), 0, 1)</f>
        <v>0</v>
      </c>
      <c r="O425" s="2" t="str">
        <f>IF(ISBLANK(Table2[[#This Row],[ActualResult]]), "_", IF(Table2[[#This Row],[ActualWinner]]=Table2[[#This Row],[PredictedWinner]], "Y", "N"))</f>
        <v>_</v>
      </c>
      <c r="P425" s="2" t="str">
        <f>IF(Table2[[#This Row],[ActualAwayScore]]&gt;Table2[[#This Row],[PredictedAwayScore]], "N", IF(ISBLANK(Table2[[#This Row],[ActualResult]]), "_", IF(Table2[[#This Row],[ActualAwayScore]]=Table2[[#This Row],[PredictedAwayScore]], "Y", "N")))</f>
        <v>_</v>
      </c>
      <c r="Q425" s="2" t="str">
        <f>IF(Table2[[#This Row],[ActualHomeScore]]&gt;Table2[[#This Row],[PredictedHomeScore]],"N", IF(ISBLANK(Table2[[#This Row],[ActualResult]]), "_", IF(Table2[[#This Row],[ActualHomeScore]]=Table2[[#This Row],[PredictedHomeScore]], "Y", "N")))</f>
        <v>_</v>
      </c>
      <c r="R425" s="2"/>
      <c r="S425" s="2" t="str">
        <f t="shared" si="32"/>
        <v>_</v>
      </c>
      <c r="T425" s="2">
        <f>IF(INDEX(StatsRegularSeason20242025!$A$2:$C$33,MATCH(Table2[[#This Row],[AwayTeam]],StatsRegularSeason20242025!$A$2:$A$33,0),2)=INDEX(StatsRegularSeason20242025!$A$2:$C$33,MATCH(Table2[[#This Row],[HomeTeam]],StatsRegularSeason20242025!$A$2:$A$33,0),2),1,0)</f>
        <v>1</v>
      </c>
      <c r="U425" s="2">
        <f>IF(INDEX(StatsRegularSeason20242025!$A$2:$C$33,MATCH(Table2[[#This Row],[AwayTeam]],StatsRegularSeason20242025!$A$2:$A$33,0),3)=INDEX(StatsRegularSeason20242025!$A$2:$C$33,MATCH(Table2[[#This Row],[HomeTeam]],StatsRegularSeason20242025!$A$2:$A$33,0),3),1,0)</f>
        <v>0</v>
      </c>
      <c r="V425" s="2">
        <f>IF(Table2[[#This Row],[InterConf]]=1,IF(Table2[[#This Row],[InterDiv]]=0, 1, 0), 0)</f>
        <v>1</v>
      </c>
      <c r="W425" s="2">
        <f>IF(INDEX(StatsRegularSeason20242025!$A$2:$C$33,MATCH(Table2[[#This Row],[AwayTeam]],StatsRegularSeason20242025!$A$2:$A$33,0),2)&lt;&gt;INDEX(StatsRegularSeason20242025!$A$2:$C$33,MATCH(Table2[[#This Row],[HomeTeam]],StatsRegularSeason20242025!$A$2:$A$33,0),2),1,0)</f>
        <v>0</v>
      </c>
      <c r="X425" s="2"/>
      <c r="Y425" s="2"/>
      <c r="Z425" s="2">
        <f>IF(AND(Table2[[#This Row],[GameIsOver]]=1,Table2[[#This Row],[ActualHomeScore]]*Table2[[#This Row],[ActualAwayScore]]=0), 1,0)</f>
        <v>0</v>
      </c>
      <c r="AA425" s="2">
        <f>IF(Table2[[#This Row],[GameIsOver]]=0,0, IF(Table2[[#This Row],[ActualWinner]]=Table2[[#This Row],[AwayTeam]], 2, IF(OR(Table2[[#This Row],[ActualResult]]="OT", Table2[[#This Row],[ActualResult]]="SO"), 1, 0)))</f>
        <v>0</v>
      </c>
      <c r="AB425" s="2">
        <f>IF(Table2[[#This Row],[GameIsOver]]= 0, 0, IF(Table2[[#This Row],[ActualWinner]]=Table2[[#This Row],[HomeTeam]], 2, IF(OR(Table2[[#This Row],[ActualResult]]="OT", Table2[[#This Row],[ActualResult]]="SO"), 1, 0)))</f>
        <v>0</v>
      </c>
      <c r="AC425" s="33">
        <f>(($AR$11)*IF(Table2[[#This Row],[CorrectWinnerPrediction]]="Y", 1, 0))+(($AR$12)*IF(Table2[[#This Row],[CorrectAwayScorePrediction]]="Y", 1, 0))+(($AR$13)*IF(Table2[[#This Row],[CorrectHomeScorePrediction]]="Y", 1, 0))</f>
        <v>0</v>
      </c>
      <c r="AD4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5" s="4" t="str">
        <f>IF(WEEKDAY(Table2[[#This Row],[GameDate]])=1,"SUN",IF(WEEKDAY(Table2[[#This Row],[GameDate]])=2,"MON",IF(WEEKDAY(Table2[[#This Row],[GameDate]])=3,"TUE",IF(WEEKDAY(Table2[[#This Row],[GameDate]])=4,"WED",IF(WEEKDAY(Table2[[#This Row],[GameDate]])=5,"THU",IF(WEEKDAY(Table2[[#This Row],[GameDate]])=6,"FRI", "SAT"))))))</f>
        <v>FRI</v>
      </c>
      <c r="AF425" s="2">
        <f>Table2[[#This Row],[ActualAwayScore]]-Table2[[#This Row],[PredictedAwayScore]]</f>
        <v>0</v>
      </c>
      <c r="AG425" s="2">
        <f>Table2[[#This Row],[ActualHomeScore]]-Table2[[#This Row],[PredictedHomeScore]]</f>
        <v>0</v>
      </c>
      <c r="AH425" s="2">
        <f t="shared" si="33"/>
        <v>0</v>
      </c>
      <c r="AI425" s="2">
        <f t="shared" si="34"/>
        <v>0</v>
      </c>
    </row>
    <row r="426" spans="1:35" x14ac:dyDescent="0.25">
      <c r="A426" s="3"/>
      <c r="B426" s="5">
        <v>45632</v>
      </c>
      <c r="C426" s="8" t="s">
        <v>536</v>
      </c>
      <c r="D426" s="3" t="s">
        <v>37</v>
      </c>
      <c r="E426" s="3" t="s">
        <v>47</v>
      </c>
      <c r="F426" s="3"/>
      <c r="G426" s="3"/>
      <c r="H426" s="3" t="str">
        <f t="shared" si="30"/>
        <v>_</v>
      </c>
      <c r="I426" s="3"/>
      <c r="J426" s="3"/>
      <c r="K426" s="3"/>
      <c r="L426" s="3" t="str">
        <f t="shared" si="31"/>
        <v>_</v>
      </c>
      <c r="M426" s="3"/>
      <c r="N426" s="3">
        <f>IF(ISBLANK(Table2[[#This Row],[ActualResult]]), 0, 1)</f>
        <v>0</v>
      </c>
      <c r="O426" s="3" t="str">
        <f>IF(ISBLANK(Table2[[#This Row],[ActualResult]]), "_", IF(Table2[[#This Row],[ActualWinner]]=Table2[[#This Row],[PredictedWinner]], "Y", "N"))</f>
        <v>_</v>
      </c>
      <c r="P426" s="3" t="str">
        <f>IF(Table2[[#This Row],[ActualAwayScore]]&gt;Table2[[#This Row],[PredictedAwayScore]], "N", IF(ISBLANK(Table2[[#This Row],[ActualResult]]), "_", IF(Table2[[#This Row],[ActualAwayScore]]=Table2[[#This Row],[PredictedAwayScore]], "Y", "N")))</f>
        <v>_</v>
      </c>
      <c r="Q426" s="3" t="str">
        <f>IF(Table2[[#This Row],[ActualHomeScore]]&gt;Table2[[#This Row],[PredictedHomeScore]],"N", IF(ISBLANK(Table2[[#This Row],[ActualResult]]), "_", IF(Table2[[#This Row],[ActualHomeScore]]=Table2[[#This Row],[PredictedHomeScore]], "Y", "N")))</f>
        <v>_</v>
      </c>
      <c r="R426" s="2"/>
      <c r="S426" s="2" t="str">
        <f t="shared" si="32"/>
        <v>_</v>
      </c>
      <c r="T426" s="2">
        <f>IF(INDEX(StatsRegularSeason20242025!$A$2:$C$33,MATCH(Table2[[#This Row],[AwayTeam]],StatsRegularSeason20242025!$A$2:$A$33,0),2)=INDEX(StatsRegularSeason20242025!$A$2:$C$33,MATCH(Table2[[#This Row],[HomeTeam]],StatsRegularSeason20242025!$A$2:$A$33,0),2),1,0)</f>
        <v>1</v>
      </c>
      <c r="U426" s="2">
        <f>IF(INDEX(StatsRegularSeason20242025!$A$2:$C$33,MATCH(Table2[[#This Row],[AwayTeam]],StatsRegularSeason20242025!$A$2:$A$33,0),3)=INDEX(StatsRegularSeason20242025!$A$2:$C$33,MATCH(Table2[[#This Row],[HomeTeam]],StatsRegularSeason20242025!$A$2:$A$33,0),3),1,0)</f>
        <v>0</v>
      </c>
      <c r="V426" s="2">
        <f>IF(Table2[[#This Row],[InterConf]]=1,IF(Table2[[#This Row],[InterDiv]]=0, 1, 0), 0)</f>
        <v>1</v>
      </c>
      <c r="W426" s="2">
        <f>IF(INDEX(StatsRegularSeason20242025!$A$2:$C$33,MATCH(Table2[[#This Row],[AwayTeam]],StatsRegularSeason20242025!$A$2:$A$33,0),2)&lt;&gt;INDEX(StatsRegularSeason20242025!$A$2:$C$33,MATCH(Table2[[#This Row],[HomeTeam]],StatsRegularSeason20242025!$A$2:$A$33,0),2),1,0)</f>
        <v>0</v>
      </c>
      <c r="X426" s="2"/>
      <c r="Y426" s="2"/>
      <c r="Z426" s="2">
        <f>IF(AND(Table2[[#This Row],[GameIsOver]]=1,Table2[[#This Row],[ActualHomeScore]]*Table2[[#This Row],[ActualAwayScore]]=0), 1,0)</f>
        <v>0</v>
      </c>
      <c r="AA426" s="2">
        <f>IF(Table2[[#This Row],[GameIsOver]]=0,0, IF(Table2[[#This Row],[ActualWinner]]=Table2[[#This Row],[AwayTeam]], 2, IF(OR(Table2[[#This Row],[ActualResult]]="OT", Table2[[#This Row],[ActualResult]]="SO"), 1, 0)))</f>
        <v>0</v>
      </c>
      <c r="AB426" s="2">
        <f>IF(Table2[[#This Row],[GameIsOver]]= 0, 0, IF(Table2[[#This Row],[ActualWinner]]=Table2[[#This Row],[HomeTeam]], 2, IF(OR(Table2[[#This Row],[ActualResult]]="OT", Table2[[#This Row],[ActualResult]]="SO"), 1, 0)))</f>
        <v>0</v>
      </c>
      <c r="AC426" s="33">
        <f>(($AR$11)*IF(Table2[[#This Row],[CorrectWinnerPrediction]]="Y", 1, 0))+(($AR$12)*IF(Table2[[#This Row],[CorrectAwayScorePrediction]]="Y", 1, 0))+(($AR$13)*IF(Table2[[#This Row],[CorrectHomeScorePrediction]]="Y", 1, 0))</f>
        <v>0</v>
      </c>
      <c r="AD4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6" s="5" t="str">
        <f>IF(WEEKDAY(Table2[[#This Row],[GameDate]])=1,"SUN",IF(WEEKDAY(Table2[[#This Row],[GameDate]])=2,"MON",IF(WEEKDAY(Table2[[#This Row],[GameDate]])=3,"TUE",IF(WEEKDAY(Table2[[#This Row],[GameDate]])=4,"WED",IF(WEEKDAY(Table2[[#This Row],[GameDate]])=5,"THU",IF(WEEKDAY(Table2[[#This Row],[GameDate]])=6,"FRI", "SAT"))))))</f>
        <v>FRI</v>
      </c>
      <c r="AF426" s="2">
        <f>Table2[[#This Row],[ActualAwayScore]]-Table2[[#This Row],[PredictedAwayScore]]</f>
        <v>0</v>
      </c>
      <c r="AG426" s="2">
        <f>Table2[[#This Row],[ActualHomeScore]]-Table2[[#This Row],[PredictedHomeScore]]</f>
        <v>0</v>
      </c>
      <c r="AH426" s="2">
        <f t="shared" si="33"/>
        <v>0</v>
      </c>
      <c r="AI426" s="2">
        <f t="shared" si="34"/>
        <v>0</v>
      </c>
    </row>
    <row r="427" spans="1:35" x14ac:dyDescent="0.25">
      <c r="B427" s="4">
        <v>45633</v>
      </c>
      <c r="C427" s="7" t="s">
        <v>537</v>
      </c>
      <c r="D427" s="2" t="s">
        <v>45</v>
      </c>
      <c r="E427" s="2" t="s">
        <v>16</v>
      </c>
      <c r="F427" s="2"/>
      <c r="G427" s="2"/>
      <c r="H427" s="2" t="str">
        <f t="shared" si="30"/>
        <v>_</v>
      </c>
      <c r="I427" s="2"/>
      <c r="J427" s="2"/>
      <c r="K427" s="2"/>
      <c r="L427" s="2" t="str">
        <f t="shared" si="31"/>
        <v>_</v>
      </c>
      <c r="M427" s="2"/>
      <c r="N427" s="2">
        <f>IF(ISBLANK(Table2[[#This Row],[ActualResult]]), 0, 1)</f>
        <v>0</v>
      </c>
      <c r="O427" s="2" t="str">
        <f>IF(ISBLANK(Table2[[#This Row],[ActualResult]]), "_", IF(Table2[[#This Row],[ActualWinner]]=Table2[[#This Row],[PredictedWinner]], "Y", "N"))</f>
        <v>_</v>
      </c>
      <c r="P427" s="2" t="str">
        <f>IF(Table2[[#This Row],[ActualAwayScore]]&gt;Table2[[#This Row],[PredictedAwayScore]], "N", IF(ISBLANK(Table2[[#This Row],[ActualResult]]), "_", IF(Table2[[#This Row],[ActualAwayScore]]=Table2[[#This Row],[PredictedAwayScore]], "Y", "N")))</f>
        <v>_</v>
      </c>
      <c r="Q427" s="2" t="str">
        <f>IF(Table2[[#This Row],[ActualHomeScore]]&gt;Table2[[#This Row],[PredictedHomeScore]],"N", IF(ISBLANK(Table2[[#This Row],[ActualResult]]), "_", IF(Table2[[#This Row],[ActualHomeScore]]=Table2[[#This Row],[PredictedHomeScore]], "Y", "N")))</f>
        <v>_</v>
      </c>
      <c r="R427" s="2"/>
      <c r="S427" s="2" t="str">
        <f t="shared" si="32"/>
        <v>_</v>
      </c>
      <c r="T427" s="2">
        <f>IF(INDEX(StatsRegularSeason20242025!$A$2:$C$33,MATCH(Table2[[#This Row],[AwayTeam]],StatsRegularSeason20242025!$A$2:$A$33,0),2)=INDEX(StatsRegularSeason20242025!$A$2:$C$33,MATCH(Table2[[#This Row],[HomeTeam]],StatsRegularSeason20242025!$A$2:$A$33,0),2),1,0)</f>
        <v>1</v>
      </c>
      <c r="U427" s="2">
        <f>IF(INDEX(StatsRegularSeason20242025!$A$2:$C$33,MATCH(Table2[[#This Row],[AwayTeam]],StatsRegularSeason20242025!$A$2:$A$33,0),3)=INDEX(StatsRegularSeason20242025!$A$2:$C$33,MATCH(Table2[[#This Row],[HomeTeam]],StatsRegularSeason20242025!$A$2:$A$33,0),3),1,0)</f>
        <v>0</v>
      </c>
      <c r="V427" s="2">
        <f>IF(Table2[[#This Row],[InterConf]]=1,IF(Table2[[#This Row],[InterDiv]]=0, 1, 0), 0)</f>
        <v>1</v>
      </c>
      <c r="W427" s="2">
        <f>IF(INDEX(StatsRegularSeason20242025!$A$2:$C$33,MATCH(Table2[[#This Row],[AwayTeam]],StatsRegularSeason20242025!$A$2:$A$33,0),2)&lt;&gt;INDEX(StatsRegularSeason20242025!$A$2:$C$33,MATCH(Table2[[#This Row],[HomeTeam]],StatsRegularSeason20242025!$A$2:$A$33,0),2),1,0)</f>
        <v>0</v>
      </c>
      <c r="X427" s="2"/>
      <c r="Y427" s="2"/>
      <c r="Z427" s="2">
        <f>IF(AND(Table2[[#This Row],[GameIsOver]]=1,Table2[[#This Row],[ActualHomeScore]]*Table2[[#This Row],[ActualAwayScore]]=0), 1,0)</f>
        <v>0</v>
      </c>
      <c r="AA427" s="2">
        <f>IF(Table2[[#This Row],[GameIsOver]]=0,0, IF(Table2[[#This Row],[ActualWinner]]=Table2[[#This Row],[AwayTeam]], 2, IF(OR(Table2[[#This Row],[ActualResult]]="OT", Table2[[#This Row],[ActualResult]]="SO"), 1, 0)))</f>
        <v>0</v>
      </c>
      <c r="AB427" s="2">
        <f>IF(Table2[[#This Row],[GameIsOver]]= 0, 0, IF(Table2[[#This Row],[ActualWinner]]=Table2[[#This Row],[HomeTeam]], 2, IF(OR(Table2[[#This Row],[ActualResult]]="OT", Table2[[#This Row],[ActualResult]]="SO"), 1, 0)))</f>
        <v>0</v>
      </c>
      <c r="AC427" s="33">
        <f>(($AR$11)*IF(Table2[[#This Row],[CorrectWinnerPrediction]]="Y", 1, 0))+(($AR$12)*IF(Table2[[#This Row],[CorrectAwayScorePrediction]]="Y", 1, 0))+(($AR$13)*IF(Table2[[#This Row],[CorrectHomeScorePrediction]]="Y", 1, 0))</f>
        <v>0</v>
      </c>
      <c r="AD4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7" s="4" t="str">
        <f>IF(WEEKDAY(Table2[[#This Row],[GameDate]])=1,"SUN",IF(WEEKDAY(Table2[[#This Row],[GameDate]])=2,"MON",IF(WEEKDAY(Table2[[#This Row],[GameDate]])=3,"TUE",IF(WEEKDAY(Table2[[#This Row],[GameDate]])=4,"WED",IF(WEEKDAY(Table2[[#This Row],[GameDate]])=5,"THU",IF(WEEKDAY(Table2[[#This Row],[GameDate]])=6,"FRI", "SAT"))))))</f>
        <v>SAT</v>
      </c>
      <c r="AF427" s="2">
        <f>Table2[[#This Row],[ActualAwayScore]]-Table2[[#This Row],[PredictedAwayScore]]</f>
        <v>0</v>
      </c>
      <c r="AG427" s="2">
        <f>Table2[[#This Row],[ActualHomeScore]]-Table2[[#This Row],[PredictedHomeScore]]</f>
        <v>0</v>
      </c>
      <c r="AH427" s="2">
        <f t="shared" si="33"/>
        <v>0</v>
      </c>
      <c r="AI427" s="2">
        <f t="shared" si="34"/>
        <v>0</v>
      </c>
    </row>
    <row r="428" spans="1:35" x14ac:dyDescent="0.25">
      <c r="B428" s="4">
        <v>45633</v>
      </c>
      <c r="C428" s="7" t="s">
        <v>538</v>
      </c>
      <c r="D428" s="2" t="s">
        <v>15</v>
      </c>
      <c r="E428" s="2" t="s">
        <v>29</v>
      </c>
      <c r="F428" s="2"/>
      <c r="G428" s="2"/>
      <c r="H428" s="2" t="str">
        <f t="shared" si="30"/>
        <v>_</v>
      </c>
      <c r="I428" s="2"/>
      <c r="J428" s="2"/>
      <c r="K428" s="2"/>
      <c r="L428" s="2" t="str">
        <f t="shared" si="31"/>
        <v>_</v>
      </c>
      <c r="M428" s="2"/>
      <c r="N428" s="2">
        <f>IF(ISBLANK(Table2[[#This Row],[ActualResult]]), 0, 1)</f>
        <v>0</v>
      </c>
      <c r="O428" s="2" t="str">
        <f>IF(ISBLANK(Table2[[#This Row],[ActualResult]]), "_", IF(Table2[[#This Row],[ActualWinner]]=Table2[[#This Row],[PredictedWinner]], "Y", "N"))</f>
        <v>_</v>
      </c>
      <c r="P428" s="2" t="str">
        <f>IF(Table2[[#This Row],[ActualAwayScore]]&gt;Table2[[#This Row],[PredictedAwayScore]], "N", IF(ISBLANK(Table2[[#This Row],[ActualResult]]), "_", IF(Table2[[#This Row],[ActualAwayScore]]=Table2[[#This Row],[PredictedAwayScore]], "Y", "N")))</f>
        <v>_</v>
      </c>
      <c r="Q428" s="2" t="str">
        <f>IF(Table2[[#This Row],[ActualHomeScore]]&gt;Table2[[#This Row],[PredictedHomeScore]],"N", IF(ISBLANK(Table2[[#This Row],[ActualResult]]), "_", IF(Table2[[#This Row],[ActualHomeScore]]=Table2[[#This Row],[PredictedHomeScore]], "Y", "N")))</f>
        <v>_</v>
      </c>
      <c r="R428" s="2"/>
      <c r="S428" s="2" t="str">
        <f t="shared" si="32"/>
        <v>_</v>
      </c>
      <c r="T428" s="2">
        <f>IF(INDEX(StatsRegularSeason20242025!$A$2:$C$33,MATCH(Table2[[#This Row],[AwayTeam]],StatsRegularSeason20242025!$A$2:$A$33,0),2)=INDEX(StatsRegularSeason20242025!$A$2:$C$33,MATCH(Table2[[#This Row],[HomeTeam]],StatsRegularSeason20242025!$A$2:$A$33,0),2),1,0)</f>
        <v>0</v>
      </c>
      <c r="U428" s="2">
        <f>IF(INDEX(StatsRegularSeason20242025!$A$2:$C$33,MATCH(Table2[[#This Row],[AwayTeam]],StatsRegularSeason20242025!$A$2:$A$33,0),3)=INDEX(StatsRegularSeason20242025!$A$2:$C$33,MATCH(Table2[[#This Row],[HomeTeam]],StatsRegularSeason20242025!$A$2:$A$33,0),3),1,0)</f>
        <v>0</v>
      </c>
      <c r="V428" s="2">
        <f>IF(Table2[[#This Row],[InterConf]]=1,IF(Table2[[#This Row],[InterDiv]]=0, 1, 0), 0)</f>
        <v>0</v>
      </c>
      <c r="W428" s="2">
        <f>IF(INDEX(StatsRegularSeason20242025!$A$2:$C$33,MATCH(Table2[[#This Row],[AwayTeam]],StatsRegularSeason20242025!$A$2:$A$33,0),2)&lt;&gt;INDEX(StatsRegularSeason20242025!$A$2:$C$33,MATCH(Table2[[#This Row],[HomeTeam]],StatsRegularSeason20242025!$A$2:$A$33,0),2),1,0)</f>
        <v>1</v>
      </c>
      <c r="X428" s="2"/>
      <c r="Y428" s="2"/>
      <c r="Z428" s="2">
        <f>IF(AND(Table2[[#This Row],[GameIsOver]]=1,Table2[[#This Row],[ActualHomeScore]]*Table2[[#This Row],[ActualAwayScore]]=0), 1,0)</f>
        <v>0</v>
      </c>
      <c r="AA428" s="2">
        <f>IF(Table2[[#This Row],[GameIsOver]]=0,0, IF(Table2[[#This Row],[ActualWinner]]=Table2[[#This Row],[AwayTeam]], 2, IF(OR(Table2[[#This Row],[ActualResult]]="OT", Table2[[#This Row],[ActualResult]]="SO"), 1, 0)))</f>
        <v>0</v>
      </c>
      <c r="AB428" s="2">
        <f>IF(Table2[[#This Row],[GameIsOver]]= 0, 0, IF(Table2[[#This Row],[ActualWinner]]=Table2[[#This Row],[HomeTeam]], 2, IF(OR(Table2[[#This Row],[ActualResult]]="OT", Table2[[#This Row],[ActualResult]]="SO"), 1, 0)))</f>
        <v>0</v>
      </c>
      <c r="AC428" s="33">
        <f>(($AR$11)*IF(Table2[[#This Row],[CorrectWinnerPrediction]]="Y", 1, 0))+(($AR$12)*IF(Table2[[#This Row],[CorrectAwayScorePrediction]]="Y", 1, 0))+(($AR$13)*IF(Table2[[#This Row],[CorrectHomeScorePrediction]]="Y", 1, 0))</f>
        <v>0</v>
      </c>
      <c r="AD4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8" s="4" t="str">
        <f>IF(WEEKDAY(Table2[[#This Row],[GameDate]])=1,"SUN",IF(WEEKDAY(Table2[[#This Row],[GameDate]])=2,"MON",IF(WEEKDAY(Table2[[#This Row],[GameDate]])=3,"TUE",IF(WEEKDAY(Table2[[#This Row],[GameDate]])=4,"WED",IF(WEEKDAY(Table2[[#This Row],[GameDate]])=5,"THU",IF(WEEKDAY(Table2[[#This Row],[GameDate]])=6,"FRI", "SAT"))))))</f>
        <v>SAT</v>
      </c>
      <c r="AF428" s="2">
        <f>Table2[[#This Row],[ActualAwayScore]]-Table2[[#This Row],[PredictedAwayScore]]</f>
        <v>0</v>
      </c>
      <c r="AG428" s="2">
        <f>Table2[[#This Row],[ActualHomeScore]]-Table2[[#This Row],[PredictedHomeScore]]</f>
        <v>0</v>
      </c>
      <c r="AH428" s="2">
        <f t="shared" si="33"/>
        <v>0</v>
      </c>
      <c r="AI428" s="2">
        <f t="shared" si="34"/>
        <v>0</v>
      </c>
    </row>
    <row r="429" spans="1:35" x14ac:dyDescent="0.25">
      <c r="B429" s="4">
        <v>45633</v>
      </c>
      <c r="C429" s="7" t="s">
        <v>539</v>
      </c>
      <c r="D429" s="2" t="s">
        <v>22</v>
      </c>
      <c r="E429" s="2" t="s">
        <v>17</v>
      </c>
      <c r="F429" s="2"/>
      <c r="G429" s="2"/>
      <c r="H429" s="2" t="str">
        <f t="shared" si="30"/>
        <v>_</v>
      </c>
      <c r="I429" s="2"/>
      <c r="J429" s="2"/>
      <c r="K429" s="2"/>
      <c r="L429" s="2" t="str">
        <f t="shared" si="31"/>
        <v>_</v>
      </c>
      <c r="M429" s="2"/>
      <c r="N429" s="2">
        <f>IF(ISBLANK(Table2[[#This Row],[ActualResult]]), 0, 1)</f>
        <v>0</v>
      </c>
      <c r="O429" s="2" t="str">
        <f>IF(ISBLANK(Table2[[#This Row],[ActualResult]]), "_", IF(Table2[[#This Row],[ActualWinner]]=Table2[[#This Row],[PredictedWinner]], "Y", "N"))</f>
        <v>_</v>
      </c>
      <c r="P429" s="2" t="str">
        <f>IF(Table2[[#This Row],[ActualAwayScore]]&gt;Table2[[#This Row],[PredictedAwayScore]], "N", IF(ISBLANK(Table2[[#This Row],[ActualResult]]), "_", IF(Table2[[#This Row],[ActualAwayScore]]=Table2[[#This Row],[PredictedAwayScore]], "Y", "N")))</f>
        <v>_</v>
      </c>
      <c r="Q429" s="2" t="str">
        <f>IF(Table2[[#This Row],[ActualHomeScore]]&gt;Table2[[#This Row],[PredictedHomeScore]],"N", IF(ISBLANK(Table2[[#This Row],[ActualResult]]), "_", IF(Table2[[#This Row],[ActualHomeScore]]=Table2[[#This Row],[PredictedHomeScore]], "Y", "N")))</f>
        <v>_</v>
      </c>
      <c r="R429" s="2"/>
      <c r="S429" s="2" t="str">
        <f t="shared" si="32"/>
        <v>_</v>
      </c>
      <c r="T429" s="2">
        <f>IF(INDEX(StatsRegularSeason20242025!$A$2:$C$33,MATCH(Table2[[#This Row],[AwayTeam]],StatsRegularSeason20242025!$A$2:$A$33,0),2)=INDEX(StatsRegularSeason20242025!$A$2:$C$33,MATCH(Table2[[#This Row],[HomeTeam]],StatsRegularSeason20242025!$A$2:$A$33,0),2),1,0)</f>
        <v>1</v>
      </c>
      <c r="U429" s="2">
        <f>IF(INDEX(StatsRegularSeason20242025!$A$2:$C$33,MATCH(Table2[[#This Row],[AwayTeam]],StatsRegularSeason20242025!$A$2:$A$33,0),3)=INDEX(StatsRegularSeason20242025!$A$2:$C$33,MATCH(Table2[[#This Row],[HomeTeam]],StatsRegularSeason20242025!$A$2:$A$33,0),3),1,0)</f>
        <v>1</v>
      </c>
      <c r="V429" s="2">
        <f>IF(Table2[[#This Row],[InterConf]]=1,IF(Table2[[#This Row],[InterDiv]]=0, 1, 0), 0)</f>
        <v>0</v>
      </c>
      <c r="W429" s="2">
        <f>IF(INDEX(StatsRegularSeason20242025!$A$2:$C$33,MATCH(Table2[[#This Row],[AwayTeam]],StatsRegularSeason20242025!$A$2:$A$33,0),2)&lt;&gt;INDEX(StatsRegularSeason20242025!$A$2:$C$33,MATCH(Table2[[#This Row],[HomeTeam]],StatsRegularSeason20242025!$A$2:$A$33,0),2),1,0)</f>
        <v>0</v>
      </c>
      <c r="X429" s="2"/>
      <c r="Y429" s="2"/>
      <c r="Z429" s="2">
        <f>IF(AND(Table2[[#This Row],[GameIsOver]]=1,Table2[[#This Row],[ActualHomeScore]]*Table2[[#This Row],[ActualAwayScore]]=0), 1,0)</f>
        <v>0</v>
      </c>
      <c r="AA429" s="2">
        <f>IF(Table2[[#This Row],[GameIsOver]]=0,0, IF(Table2[[#This Row],[ActualWinner]]=Table2[[#This Row],[AwayTeam]], 2, IF(OR(Table2[[#This Row],[ActualResult]]="OT", Table2[[#This Row],[ActualResult]]="SO"), 1, 0)))</f>
        <v>0</v>
      </c>
      <c r="AB429" s="2">
        <f>IF(Table2[[#This Row],[GameIsOver]]= 0, 0, IF(Table2[[#This Row],[ActualWinner]]=Table2[[#This Row],[HomeTeam]], 2, IF(OR(Table2[[#This Row],[ActualResult]]="OT", Table2[[#This Row],[ActualResult]]="SO"), 1, 0)))</f>
        <v>0</v>
      </c>
      <c r="AC429" s="33">
        <f>(($AR$11)*IF(Table2[[#This Row],[CorrectWinnerPrediction]]="Y", 1, 0))+(($AR$12)*IF(Table2[[#This Row],[CorrectAwayScorePrediction]]="Y", 1, 0))+(($AR$13)*IF(Table2[[#This Row],[CorrectHomeScorePrediction]]="Y", 1, 0))</f>
        <v>0</v>
      </c>
      <c r="AD4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29" s="4" t="str">
        <f>IF(WEEKDAY(Table2[[#This Row],[GameDate]])=1,"SUN",IF(WEEKDAY(Table2[[#This Row],[GameDate]])=2,"MON",IF(WEEKDAY(Table2[[#This Row],[GameDate]])=3,"TUE",IF(WEEKDAY(Table2[[#This Row],[GameDate]])=4,"WED",IF(WEEKDAY(Table2[[#This Row],[GameDate]])=5,"THU",IF(WEEKDAY(Table2[[#This Row],[GameDate]])=6,"FRI", "SAT"))))))</f>
        <v>SAT</v>
      </c>
      <c r="AF429" s="2">
        <f>Table2[[#This Row],[ActualAwayScore]]-Table2[[#This Row],[PredictedAwayScore]]</f>
        <v>0</v>
      </c>
      <c r="AG429" s="2">
        <f>Table2[[#This Row],[ActualHomeScore]]-Table2[[#This Row],[PredictedHomeScore]]</f>
        <v>0</v>
      </c>
      <c r="AH429" s="2">
        <f t="shared" si="33"/>
        <v>0</v>
      </c>
      <c r="AI429" s="2">
        <f t="shared" si="34"/>
        <v>0</v>
      </c>
    </row>
    <row r="430" spans="1:35" x14ac:dyDescent="0.25">
      <c r="B430" s="4">
        <v>45633</v>
      </c>
      <c r="C430" s="7" t="s">
        <v>540</v>
      </c>
      <c r="D430" s="2" t="s">
        <v>44</v>
      </c>
      <c r="E430" s="2" t="s">
        <v>33</v>
      </c>
      <c r="F430" s="2"/>
      <c r="G430" s="2"/>
      <c r="H430" s="2" t="str">
        <f t="shared" si="30"/>
        <v>_</v>
      </c>
      <c r="I430" s="2"/>
      <c r="J430" s="2"/>
      <c r="K430" s="2"/>
      <c r="L430" s="2" t="str">
        <f t="shared" si="31"/>
        <v>_</v>
      </c>
      <c r="M430" s="2"/>
      <c r="N430" s="2">
        <f>IF(ISBLANK(Table2[[#This Row],[ActualResult]]), 0, 1)</f>
        <v>0</v>
      </c>
      <c r="O430" s="2" t="str">
        <f>IF(ISBLANK(Table2[[#This Row],[ActualResult]]), "_", IF(Table2[[#This Row],[ActualWinner]]=Table2[[#This Row],[PredictedWinner]], "Y", "N"))</f>
        <v>_</v>
      </c>
      <c r="P430" s="2" t="str">
        <f>IF(Table2[[#This Row],[ActualAwayScore]]&gt;Table2[[#This Row],[PredictedAwayScore]], "N", IF(ISBLANK(Table2[[#This Row],[ActualResult]]), "_", IF(Table2[[#This Row],[ActualAwayScore]]=Table2[[#This Row],[PredictedAwayScore]], "Y", "N")))</f>
        <v>_</v>
      </c>
      <c r="Q430" s="2" t="str">
        <f>IF(Table2[[#This Row],[ActualHomeScore]]&gt;Table2[[#This Row],[PredictedHomeScore]],"N", IF(ISBLANK(Table2[[#This Row],[ActualResult]]), "_", IF(Table2[[#This Row],[ActualHomeScore]]=Table2[[#This Row],[PredictedHomeScore]], "Y", "N")))</f>
        <v>_</v>
      </c>
      <c r="R430" s="2"/>
      <c r="S430" s="2" t="str">
        <f t="shared" si="32"/>
        <v>_</v>
      </c>
      <c r="T430" s="2">
        <f>IF(INDEX(StatsRegularSeason20242025!$A$2:$C$33,MATCH(Table2[[#This Row],[AwayTeam]],StatsRegularSeason20242025!$A$2:$A$33,0),2)=INDEX(StatsRegularSeason20242025!$A$2:$C$33,MATCH(Table2[[#This Row],[HomeTeam]],StatsRegularSeason20242025!$A$2:$A$33,0),2),1,0)</f>
        <v>1</v>
      </c>
      <c r="U430" s="2">
        <f>IF(INDEX(StatsRegularSeason20242025!$A$2:$C$33,MATCH(Table2[[#This Row],[AwayTeam]],StatsRegularSeason20242025!$A$2:$A$33,0),3)=INDEX(StatsRegularSeason20242025!$A$2:$C$33,MATCH(Table2[[#This Row],[HomeTeam]],StatsRegularSeason20242025!$A$2:$A$33,0),3),1,0)</f>
        <v>1</v>
      </c>
      <c r="V430" s="2">
        <f>IF(Table2[[#This Row],[InterConf]]=1,IF(Table2[[#This Row],[InterDiv]]=0, 1, 0), 0)</f>
        <v>0</v>
      </c>
      <c r="W430" s="2">
        <f>IF(INDEX(StatsRegularSeason20242025!$A$2:$C$33,MATCH(Table2[[#This Row],[AwayTeam]],StatsRegularSeason20242025!$A$2:$A$33,0),2)&lt;&gt;INDEX(StatsRegularSeason20242025!$A$2:$C$33,MATCH(Table2[[#This Row],[HomeTeam]],StatsRegularSeason20242025!$A$2:$A$33,0),2),1,0)</f>
        <v>0</v>
      </c>
      <c r="X430" s="2"/>
      <c r="Y430" s="2"/>
      <c r="Z430" s="2">
        <f>IF(AND(Table2[[#This Row],[GameIsOver]]=1,Table2[[#This Row],[ActualHomeScore]]*Table2[[#This Row],[ActualAwayScore]]=0), 1,0)</f>
        <v>0</v>
      </c>
      <c r="AA430" s="2">
        <f>IF(Table2[[#This Row],[GameIsOver]]=0,0, IF(Table2[[#This Row],[ActualWinner]]=Table2[[#This Row],[AwayTeam]], 2, IF(OR(Table2[[#This Row],[ActualResult]]="OT", Table2[[#This Row],[ActualResult]]="SO"), 1, 0)))</f>
        <v>0</v>
      </c>
      <c r="AB430" s="2">
        <f>IF(Table2[[#This Row],[GameIsOver]]= 0, 0, IF(Table2[[#This Row],[ActualWinner]]=Table2[[#This Row],[HomeTeam]], 2, IF(OR(Table2[[#This Row],[ActualResult]]="OT", Table2[[#This Row],[ActualResult]]="SO"), 1, 0)))</f>
        <v>0</v>
      </c>
      <c r="AC430" s="33">
        <f>(($AR$11)*IF(Table2[[#This Row],[CorrectWinnerPrediction]]="Y", 1, 0))+(($AR$12)*IF(Table2[[#This Row],[CorrectAwayScorePrediction]]="Y", 1, 0))+(($AR$13)*IF(Table2[[#This Row],[CorrectHomeScorePrediction]]="Y", 1, 0))</f>
        <v>0</v>
      </c>
      <c r="AD4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0" s="4" t="str">
        <f>IF(WEEKDAY(Table2[[#This Row],[GameDate]])=1,"SUN",IF(WEEKDAY(Table2[[#This Row],[GameDate]])=2,"MON",IF(WEEKDAY(Table2[[#This Row],[GameDate]])=3,"TUE",IF(WEEKDAY(Table2[[#This Row],[GameDate]])=4,"WED",IF(WEEKDAY(Table2[[#This Row],[GameDate]])=5,"THU",IF(WEEKDAY(Table2[[#This Row],[GameDate]])=6,"FRI", "SAT"))))))</f>
        <v>SAT</v>
      </c>
      <c r="AF430" s="2">
        <f>Table2[[#This Row],[ActualAwayScore]]-Table2[[#This Row],[PredictedAwayScore]]</f>
        <v>0</v>
      </c>
      <c r="AG430" s="2">
        <f>Table2[[#This Row],[ActualHomeScore]]-Table2[[#This Row],[PredictedHomeScore]]</f>
        <v>0</v>
      </c>
      <c r="AH430" s="2">
        <f t="shared" si="33"/>
        <v>0</v>
      </c>
      <c r="AI430" s="2">
        <f t="shared" si="34"/>
        <v>0</v>
      </c>
    </row>
    <row r="431" spans="1:35" x14ac:dyDescent="0.25">
      <c r="B431" s="4">
        <v>45633</v>
      </c>
      <c r="C431" s="7" t="s">
        <v>541</v>
      </c>
      <c r="D431" s="2" t="s">
        <v>38</v>
      </c>
      <c r="E431" s="2" t="s">
        <v>14</v>
      </c>
      <c r="F431" s="2"/>
      <c r="G431" s="2"/>
      <c r="H431" s="2" t="str">
        <f t="shared" si="30"/>
        <v>_</v>
      </c>
      <c r="I431" s="2"/>
      <c r="J431" s="2"/>
      <c r="K431" s="2"/>
      <c r="L431" s="2" t="str">
        <f t="shared" si="31"/>
        <v>_</v>
      </c>
      <c r="M431" s="2"/>
      <c r="N431" s="2">
        <f>IF(ISBLANK(Table2[[#This Row],[ActualResult]]), 0, 1)</f>
        <v>0</v>
      </c>
      <c r="O431" s="2" t="str">
        <f>IF(ISBLANK(Table2[[#This Row],[ActualResult]]), "_", IF(Table2[[#This Row],[ActualWinner]]=Table2[[#This Row],[PredictedWinner]], "Y", "N"))</f>
        <v>_</v>
      </c>
      <c r="P431" s="2" t="str">
        <f>IF(Table2[[#This Row],[ActualAwayScore]]&gt;Table2[[#This Row],[PredictedAwayScore]], "N", IF(ISBLANK(Table2[[#This Row],[ActualResult]]), "_", IF(Table2[[#This Row],[ActualAwayScore]]=Table2[[#This Row],[PredictedAwayScore]], "Y", "N")))</f>
        <v>_</v>
      </c>
      <c r="Q431" s="2" t="str">
        <f>IF(Table2[[#This Row],[ActualHomeScore]]&gt;Table2[[#This Row],[PredictedHomeScore]],"N", IF(ISBLANK(Table2[[#This Row],[ActualResult]]), "_", IF(Table2[[#This Row],[ActualHomeScore]]=Table2[[#This Row],[PredictedHomeScore]], "Y", "N")))</f>
        <v>_</v>
      </c>
      <c r="R431" s="2"/>
      <c r="S431" s="2" t="str">
        <f t="shared" si="32"/>
        <v>_</v>
      </c>
      <c r="T431" s="2">
        <f>IF(INDEX(StatsRegularSeason20242025!$A$2:$C$33,MATCH(Table2[[#This Row],[AwayTeam]],StatsRegularSeason20242025!$A$2:$A$33,0),2)=INDEX(StatsRegularSeason20242025!$A$2:$C$33,MATCH(Table2[[#This Row],[HomeTeam]],StatsRegularSeason20242025!$A$2:$A$33,0),2),1,0)</f>
        <v>0</v>
      </c>
      <c r="U431" s="2">
        <f>IF(INDEX(StatsRegularSeason20242025!$A$2:$C$33,MATCH(Table2[[#This Row],[AwayTeam]],StatsRegularSeason20242025!$A$2:$A$33,0),3)=INDEX(StatsRegularSeason20242025!$A$2:$C$33,MATCH(Table2[[#This Row],[HomeTeam]],StatsRegularSeason20242025!$A$2:$A$33,0),3),1,0)</f>
        <v>0</v>
      </c>
      <c r="V431" s="2">
        <f>IF(Table2[[#This Row],[InterConf]]=1,IF(Table2[[#This Row],[InterDiv]]=0, 1, 0), 0)</f>
        <v>0</v>
      </c>
      <c r="W431" s="2">
        <f>IF(INDEX(StatsRegularSeason20242025!$A$2:$C$33,MATCH(Table2[[#This Row],[AwayTeam]],StatsRegularSeason20242025!$A$2:$A$33,0),2)&lt;&gt;INDEX(StatsRegularSeason20242025!$A$2:$C$33,MATCH(Table2[[#This Row],[HomeTeam]],StatsRegularSeason20242025!$A$2:$A$33,0),2),1,0)</f>
        <v>1</v>
      </c>
      <c r="X431" s="2"/>
      <c r="Y431" s="2"/>
      <c r="Z431" s="2">
        <f>IF(AND(Table2[[#This Row],[GameIsOver]]=1,Table2[[#This Row],[ActualHomeScore]]*Table2[[#This Row],[ActualAwayScore]]=0), 1,0)</f>
        <v>0</v>
      </c>
      <c r="AA431" s="2">
        <f>IF(Table2[[#This Row],[GameIsOver]]=0,0, IF(Table2[[#This Row],[ActualWinner]]=Table2[[#This Row],[AwayTeam]], 2, IF(OR(Table2[[#This Row],[ActualResult]]="OT", Table2[[#This Row],[ActualResult]]="SO"), 1, 0)))</f>
        <v>0</v>
      </c>
      <c r="AB431" s="2">
        <f>IF(Table2[[#This Row],[GameIsOver]]= 0, 0, IF(Table2[[#This Row],[ActualWinner]]=Table2[[#This Row],[HomeTeam]], 2, IF(OR(Table2[[#This Row],[ActualResult]]="OT", Table2[[#This Row],[ActualResult]]="SO"), 1, 0)))</f>
        <v>0</v>
      </c>
      <c r="AC431" s="33">
        <f>(($AR$11)*IF(Table2[[#This Row],[CorrectWinnerPrediction]]="Y", 1, 0))+(($AR$12)*IF(Table2[[#This Row],[CorrectAwayScorePrediction]]="Y", 1, 0))+(($AR$13)*IF(Table2[[#This Row],[CorrectHomeScorePrediction]]="Y", 1, 0))</f>
        <v>0</v>
      </c>
      <c r="AD4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1" s="4" t="str">
        <f>IF(WEEKDAY(Table2[[#This Row],[GameDate]])=1,"SUN",IF(WEEKDAY(Table2[[#This Row],[GameDate]])=2,"MON",IF(WEEKDAY(Table2[[#This Row],[GameDate]])=3,"TUE",IF(WEEKDAY(Table2[[#This Row],[GameDate]])=4,"WED",IF(WEEKDAY(Table2[[#This Row],[GameDate]])=5,"THU",IF(WEEKDAY(Table2[[#This Row],[GameDate]])=6,"FRI", "SAT"))))))</f>
        <v>SAT</v>
      </c>
      <c r="AF431" s="2">
        <f>Table2[[#This Row],[ActualAwayScore]]-Table2[[#This Row],[PredictedAwayScore]]</f>
        <v>0</v>
      </c>
      <c r="AG431" s="2">
        <f>Table2[[#This Row],[ActualHomeScore]]-Table2[[#This Row],[PredictedHomeScore]]</f>
        <v>0</v>
      </c>
      <c r="AH431" s="2">
        <f t="shared" si="33"/>
        <v>0</v>
      </c>
      <c r="AI431" s="2">
        <f t="shared" si="34"/>
        <v>0</v>
      </c>
    </row>
    <row r="432" spans="1:35" x14ac:dyDescent="0.25">
      <c r="B432" s="4">
        <v>45633</v>
      </c>
      <c r="C432" s="7" t="s">
        <v>542</v>
      </c>
      <c r="D432" s="2" t="s">
        <v>46</v>
      </c>
      <c r="E432" s="2" t="s">
        <v>19</v>
      </c>
      <c r="F432" s="2"/>
      <c r="G432" s="2"/>
      <c r="H432" s="2" t="str">
        <f t="shared" si="30"/>
        <v>_</v>
      </c>
      <c r="I432" s="2"/>
      <c r="J432" s="2"/>
      <c r="K432" s="2"/>
      <c r="L432" s="2" t="str">
        <f t="shared" si="31"/>
        <v>_</v>
      </c>
      <c r="M432" s="2"/>
      <c r="N432" s="2">
        <f>IF(ISBLANK(Table2[[#This Row],[ActualResult]]), 0, 1)</f>
        <v>0</v>
      </c>
      <c r="O432" s="2" t="str">
        <f>IF(ISBLANK(Table2[[#This Row],[ActualResult]]), "_", IF(Table2[[#This Row],[ActualWinner]]=Table2[[#This Row],[PredictedWinner]], "Y", "N"))</f>
        <v>_</v>
      </c>
      <c r="P432" s="2" t="str">
        <f>IF(Table2[[#This Row],[ActualAwayScore]]&gt;Table2[[#This Row],[PredictedAwayScore]], "N", IF(ISBLANK(Table2[[#This Row],[ActualResult]]), "_", IF(Table2[[#This Row],[ActualAwayScore]]=Table2[[#This Row],[PredictedAwayScore]], "Y", "N")))</f>
        <v>_</v>
      </c>
      <c r="Q432" s="2" t="str">
        <f>IF(Table2[[#This Row],[ActualHomeScore]]&gt;Table2[[#This Row],[PredictedHomeScore]],"N", IF(ISBLANK(Table2[[#This Row],[ActualResult]]), "_", IF(Table2[[#This Row],[ActualHomeScore]]=Table2[[#This Row],[PredictedHomeScore]], "Y", "N")))</f>
        <v>_</v>
      </c>
      <c r="R432" s="2"/>
      <c r="S432" s="2" t="str">
        <f t="shared" si="32"/>
        <v>_</v>
      </c>
      <c r="T432" s="2">
        <f>IF(INDEX(StatsRegularSeason20242025!$A$2:$C$33,MATCH(Table2[[#This Row],[AwayTeam]],StatsRegularSeason20242025!$A$2:$A$33,0),2)=INDEX(StatsRegularSeason20242025!$A$2:$C$33,MATCH(Table2[[#This Row],[HomeTeam]],StatsRegularSeason20242025!$A$2:$A$33,0),2),1,0)</f>
        <v>1</v>
      </c>
      <c r="U432" s="2">
        <f>IF(INDEX(StatsRegularSeason20242025!$A$2:$C$33,MATCH(Table2[[#This Row],[AwayTeam]],StatsRegularSeason20242025!$A$2:$A$33,0),3)=INDEX(StatsRegularSeason20242025!$A$2:$C$33,MATCH(Table2[[#This Row],[HomeTeam]],StatsRegularSeason20242025!$A$2:$A$33,0),3),1,0)</f>
        <v>0</v>
      </c>
      <c r="V432" s="2">
        <f>IF(Table2[[#This Row],[InterConf]]=1,IF(Table2[[#This Row],[InterDiv]]=0, 1, 0), 0)</f>
        <v>1</v>
      </c>
      <c r="W432" s="2">
        <f>IF(INDEX(StatsRegularSeason20242025!$A$2:$C$33,MATCH(Table2[[#This Row],[AwayTeam]],StatsRegularSeason20242025!$A$2:$A$33,0),2)&lt;&gt;INDEX(StatsRegularSeason20242025!$A$2:$C$33,MATCH(Table2[[#This Row],[HomeTeam]],StatsRegularSeason20242025!$A$2:$A$33,0),2),1,0)</f>
        <v>0</v>
      </c>
      <c r="X432" s="2"/>
      <c r="Y432" s="2"/>
      <c r="Z432" s="2">
        <f>IF(AND(Table2[[#This Row],[GameIsOver]]=1,Table2[[#This Row],[ActualHomeScore]]*Table2[[#This Row],[ActualAwayScore]]=0), 1,0)</f>
        <v>0</v>
      </c>
      <c r="AA432" s="2">
        <f>IF(Table2[[#This Row],[GameIsOver]]=0,0, IF(Table2[[#This Row],[ActualWinner]]=Table2[[#This Row],[AwayTeam]], 2, IF(OR(Table2[[#This Row],[ActualResult]]="OT", Table2[[#This Row],[ActualResult]]="SO"), 1, 0)))</f>
        <v>0</v>
      </c>
      <c r="AB432" s="2">
        <f>IF(Table2[[#This Row],[GameIsOver]]= 0, 0, IF(Table2[[#This Row],[ActualWinner]]=Table2[[#This Row],[HomeTeam]], 2, IF(OR(Table2[[#This Row],[ActualResult]]="OT", Table2[[#This Row],[ActualResult]]="SO"), 1, 0)))</f>
        <v>0</v>
      </c>
      <c r="AC432" s="33">
        <f>(($AR$11)*IF(Table2[[#This Row],[CorrectWinnerPrediction]]="Y", 1, 0))+(($AR$12)*IF(Table2[[#This Row],[CorrectAwayScorePrediction]]="Y", 1, 0))+(($AR$13)*IF(Table2[[#This Row],[CorrectHomeScorePrediction]]="Y", 1, 0))</f>
        <v>0</v>
      </c>
      <c r="AD4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2" s="4" t="str">
        <f>IF(WEEKDAY(Table2[[#This Row],[GameDate]])=1,"SUN",IF(WEEKDAY(Table2[[#This Row],[GameDate]])=2,"MON",IF(WEEKDAY(Table2[[#This Row],[GameDate]])=3,"TUE",IF(WEEKDAY(Table2[[#This Row],[GameDate]])=4,"WED",IF(WEEKDAY(Table2[[#This Row],[GameDate]])=5,"THU",IF(WEEKDAY(Table2[[#This Row],[GameDate]])=6,"FRI", "SAT"))))))</f>
        <v>SAT</v>
      </c>
      <c r="AF432" s="2">
        <f>Table2[[#This Row],[ActualAwayScore]]-Table2[[#This Row],[PredictedAwayScore]]</f>
        <v>0</v>
      </c>
      <c r="AG432" s="2">
        <f>Table2[[#This Row],[ActualHomeScore]]-Table2[[#This Row],[PredictedHomeScore]]</f>
        <v>0</v>
      </c>
      <c r="AH432" s="2">
        <f t="shared" si="33"/>
        <v>0</v>
      </c>
      <c r="AI432" s="2">
        <f t="shared" si="34"/>
        <v>0</v>
      </c>
    </row>
    <row r="433" spans="1:35" x14ac:dyDescent="0.25">
      <c r="B433" s="4">
        <v>45633</v>
      </c>
      <c r="C433" s="7" t="s">
        <v>543</v>
      </c>
      <c r="D433" s="2" t="s">
        <v>35</v>
      </c>
      <c r="E433" s="2" t="s">
        <v>30</v>
      </c>
      <c r="F433" s="2"/>
      <c r="G433" s="2"/>
      <c r="H433" s="2" t="str">
        <f t="shared" si="30"/>
        <v>_</v>
      </c>
      <c r="I433" s="2"/>
      <c r="J433" s="2"/>
      <c r="K433" s="2"/>
      <c r="L433" s="2" t="str">
        <f t="shared" si="31"/>
        <v>_</v>
      </c>
      <c r="M433" s="2"/>
      <c r="N433" s="2">
        <f>IF(ISBLANK(Table2[[#This Row],[ActualResult]]), 0, 1)</f>
        <v>0</v>
      </c>
      <c r="O433" s="2" t="str">
        <f>IF(ISBLANK(Table2[[#This Row],[ActualResult]]), "_", IF(Table2[[#This Row],[ActualWinner]]=Table2[[#This Row],[PredictedWinner]], "Y", "N"))</f>
        <v>_</v>
      </c>
      <c r="P433" s="2" t="str">
        <f>IF(Table2[[#This Row],[ActualAwayScore]]&gt;Table2[[#This Row],[PredictedAwayScore]], "N", IF(ISBLANK(Table2[[#This Row],[ActualResult]]), "_", IF(Table2[[#This Row],[ActualAwayScore]]=Table2[[#This Row],[PredictedAwayScore]], "Y", "N")))</f>
        <v>_</v>
      </c>
      <c r="Q433" s="2" t="str">
        <f>IF(Table2[[#This Row],[ActualHomeScore]]&gt;Table2[[#This Row],[PredictedHomeScore]],"N", IF(ISBLANK(Table2[[#This Row],[ActualResult]]), "_", IF(Table2[[#This Row],[ActualHomeScore]]=Table2[[#This Row],[PredictedHomeScore]], "Y", "N")))</f>
        <v>_</v>
      </c>
      <c r="R433" s="2"/>
      <c r="S433" s="2" t="str">
        <f t="shared" si="32"/>
        <v>_</v>
      </c>
      <c r="T433" s="2">
        <f>IF(INDEX(StatsRegularSeason20242025!$A$2:$C$33,MATCH(Table2[[#This Row],[AwayTeam]],StatsRegularSeason20242025!$A$2:$A$33,0),2)=INDEX(StatsRegularSeason20242025!$A$2:$C$33,MATCH(Table2[[#This Row],[HomeTeam]],StatsRegularSeason20242025!$A$2:$A$33,0),2),1,0)</f>
        <v>0</v>
      </c>
      <c r="U433" s="2">
        <f>IF(INDEX(StatsRegularSeason20242025!$A$2:$C$33,MATCH(Table2[[#This Row],[AwayTeam]],StatsRegularSeason20242025!$A$2:$A$33,0),3)=INDEX(StatsRegularSeason20242025!$A$2:$C$33,MATCH(Table2[[#This Row],[HomeTeam]],StatsRegularSeason20242025!$A$2:$A$33,0),3),1,0)</f>
        <v>0</v>
      </c>
      <c r="V433" s="2">
        <f>IF(Table2[[#This Row],[InterConf]]=1,IF(Table2[[#This Row],[InterDiv]]=0, 1, 0), 0)</f>
        <v>0</v>
      </c>
      <c r="W433" s="2">
        <f>IF(INDEX(StatsRegularSeason20242025!$A$2:$C$33,MATCH(Table2[[#This Row],[AwayTeam]],StatsRegularSeason20242025!$A$2:$A$33,0),2)&lt;&gt;INDEX(StatsRegularSeason20242025!$A$2:$C$33,MATCH(Table2[[#This Row],[HomeTeam]],StatsRegularSeason20242025!$A$2:$A$33,0),2),1,0)</f>
        <v>1</v>
      </c>
      <c r="X433" s="2"/>
      <c r="Y433" s="2"/>
      <c r="Z433" s="2">
        <f>IF(AND(Table2[[#This Row],[GameIsOver]]=1,Table2[[#This Row],[ActualHomeScore]]*Table2[[#This Row],[ActualAwayScore]]=0), 1,0)</f>
        <v>0</v>
      </c>
      <c r="AA433" s="2">
        <f>IF(Table2[[#This Row],[GameIsOver]]=0,0, IF(Table2[[#This Row],[ActualWinner]]=Table2[[#This Row],[AwayTeam]], 2, IF(OR(Table2[[#This Row],[ActualResult]]="OT", Table2[[#This Row],[ActualResult]]="SO"), 1, 0)))</f>
        <v>0</v>
      </c>
      <c r="AB433" s="2">
        <f>IF(Table2[[#This Row],[GameIsOver]]= 0, 0, IF(Table2[[#This Row],[ActualWinner]]=Table2[[#This Row],[HomeTeam]], 2, IF(OR(Table2[[#This Row],[ActualResult]]="OT", Table2[[#This Row],[ActualResult]]="SO"), 1, 0)))</f>
        <v>0</v>
      </c>
      <c r="AC433" s="33">
        <f>(($AR$11)*IF(Table2[[#This Row],[CorrectWinnerPrediction]]="Y", 1, 0))+(($AR$12)*IF(Table2[[#This Row],[CorrectAwayScorePrediction]]="Y", 1, 0))+(($AR$13)*IF(Table2[[#This Row],[CorrectHomeScorePrediction]]="Y", 1, 0))</f>
        <v>0</v>
      </c>
      <c r="AD4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3" s="4" t="str">
        <f>IF(WEEKDAY(Table2[[#This Row],[GameDate]])=1,"SUN",IF(WEEKDAY(Table2[[#This Row],[GameDate]])=2,"MON",IF(WEEKDAY(Table2[[#This Row],[GameDate]])=3,"TUE",IF(WEEKDAY(Table2[[#This Row],[GameDate]])=4,"WED",IF(WEEKDAY(Table2[[#This Row],[GameDate]])=5,"THU",IF(WEEKDAY(Table2[[#This Row],[GameDate]])=6,"FRI", "SAT"))))))</f>
        <v>SAT</v>
      </c>
      <c r="AF433" s="2">
        <f>Table2[[#This Row],[ActualAwayScore]]-Table2[[#This Row],[PredictedAwayScore]]</f>
        <v>0</v>
      </c>
      <c r="AG433" s="2">
        <f>Table2[[#This Row],[ActualHomeScore]]-Table2[[#This Row],[PredictedHomeScore]]</f>
        <v>0</v>
      </c>
      <c r="AH433" s="2">
        <f t="shared" si="33"/>
        <v>0</v>
      </c>
      <c r="AI433" s="2">
        <f t="shared" si="34"/>
        <v>0</v>
      </c>
    </row>
    <row r="434" spans="1:35" x14ac:dyDescent="0.25">
      <c r="B434" s="4">
        <v>45633</v>
      </c>
      <c r="C434" s="7" t="s">
        <v>544</v>
      </c>
      <c r="D434" s="2" t="s">
        <v>26</v>
      </c>
      <c r="E434" s="2" t="s">
        <v>31</v>
      </c>
      <c r="F434" s="2"/>
      <c r="G434" s="2"/>
      <c r="H434" s="2" t="str">
        <f t="shared" si="30"/>
        <v>_</v>
      </c>
      <c r="I434" s="2"/>
      <c r="J434" s="2"/>
      <c r="K434" s="2"/>
      <c r="L434" s="2" t="str">
        <f t="shared" si="31"/>
        <v>_</v>
      </c>
      <c r="M434" s="2"/>
      <c r="N434" s="2">
        <f>IF(ISBLANK(Table2[[#This Row],[ActualResult]]), 0, 1)</f>
        <v>0</v>
      </c>
      <c r="O434" s="2" t="str">
        <f>IF(ISBLANK(Table2[[#This Row],[ActualResult]]), "_", IF(Table2[[#This Row],[ActualWinner]]=Table2[[#This Row],[PredictedWinner]], "Y", "N"))</f>
        <v>_</v>
      </c>
      <c r="P434" s="2" t="str">
        <f>IF(Table2[[#This Row],[ActualAwayScore]]&gt;Table2[[#This Row],[PredictedAwayScore]], "N", IF(ISBLANK(Table2[[#This Row],[ActualResult]]), "_", IF(Table2[[#This Row],[ActualAwayScore]]=Table2[[#This Row],[PredictedAwayScore]], "Y", "N")))</f>
        <v>_</v>
      </c>
      <c r="Q434" s="2" t="str">
        <f>IF(Table2[[#This Row],[ActualHomeScore]]&gt;Table2[[#This Row],[PredictedHomeScore]],"N", IF(ISBLANK(Table2[[#This Row],[ActualResult]]), "_", IF(Table2[[#This Row],[ActualHomeScore]]=Table2[[#This Row],[PredictedHomeScore]], "Y", "N")))</f>
        <v>_</v>
      </c>
      <c r="R434" s="2"/>
      <c r="S434" s="2" t="str">
        <f t="shared" si="32"/>
        <v>_</v>
      </c>
      <c r="T434" s="2">
        <f>IF(INDEX(StatsRegularSeason20242025!$A$2:$C$33,MATCH(Table2[[#This Row],[AwayTeam]],StatsRegularSeason20242025!$A$2:$A$33,0),2)=INDEX(StatsRegularSeason20242025!$A$2:$C$33,MATCH(Table2[[#This Row],[HomeTeam]],StatsRegularSeason20242025!$A$2:$A$33,0),2),1,0)</f>
        <v>0</v>
      </c>
      <c r="U434" s="2">
        <f>IF(INDEX(StatsRegularSeason20242025!$A$2:$C$33,MATCH(Table2[[#This Row],[AwayTeam]],StatsRegularSeason20242025!$A$2:$A$33,0),3)=INDEX(StatsRegularSeason20242025!$A$2:$C$33,MATCH(Table2[[#This Row],[HomeTeam]],StatsRegularSeason20242025!$A$2:$A$33,0),3),1,0)</f>
        <v>0</v>
      </c>
      <c r="V434" s="2">
        <f>IF(Table2[[#This Row],[InterConf]]=1,IF(Table2[[#This Row],[InterDiv]]=0, 1, 0), 0)</f>
        <v>0</v>
      </c>
      <c r="W434" s="2">
        <f>IF(INDEX(StatsRegularSeason20242025!$A$2:$C$33,MATCH(Table2[[#This Row],[AwayTeam]],StatsRegularSeason20242025!$A$2:$A$33,0),2)&lt;&gt;INDEX(StatsRegularSeason20242025!$A$2:$C$33,MATCH(Table2[[#This Row],[HomeTeam]],StatsRegularSeason20242025!$A$2:$A$33,0),2),1,0)</f>
        <v>1</v>
      </c>
      <c r="X434" s="2"/>
      <c r="Y434" s="2"/>
      <c r="Z434" s="2">
        <f>IF(AND(Table2[[#This Row],[GameIsOver]]=1,Table2[[#This Row],[ActualHomeScore]]*Table2[[#This Row],[ActualAwayScore]]=0), 1,0)</f>
        <v>0</v>
      </c>
      <c r="AA434" s="2">
        <f>IF(Table2[[#This Row],[GameIsOver]]=0,0, IF(Table2[[#This Row],[ActualWinner]]=Table2[[#This Row],[AwayTeam]], 2, IF(OR(Table2[[#This Row],[ActualResult]]="OT", Table2[[#This Row],[ActualResult]]="SO"), 1, 0)))</f>
        <v>0</v>
      </c>
      <c r="AB434" s="2">
        <f>IF(Table2[[#This Row],[GameIsOver]]= 0, 0, IF(Table2[[#This Row],[ActualWinner]]=Table2[[#This Row],[HomeTeam]], 2, IF(OR(Table2[[#This Row],[ActualResult]]="OT", Table2[[#This Row],[ActualResult]]="SO"), 1, 0)))</f>
        <v>0</v>
      </c>
      <c r="AC434" s="33">
        <f>(($AR$11)*IF(Table2[[#This Row],[CorrectWinnerPrediction]]="Y", 1, 0))+(($AR$12)*IF(Table2[[#This Row],[CorrectAwayScorePrediction]]="Y", 1, 0))+(($AR$13)*IF(Table2[[#This Row],[CorrectHomeScorePrediction]]="Y", 1, 0))</f>
        <v>0</v>
      </c>
      <c r="AD4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4" s="4" t="str">
        <f>IF(WEEKDAY(Table2[[#This Row],[GameDate]])=1,"SUN",IF(WEEKDAY(Table2[[#This Row],[GameDate]])=2,"MON",IF(WEEKDAY(Table2[[#This Row],[GameDate]])=3,"TUE",IF(WEEKDAY(Table2[[#This Row],[GameDate]])=4,"WED",IF(WEEKDAY(Table2[[#This Row],[GameDate]])=5,"THU",IF(WEEKDAY(Table2[[#This Row],[GameDate]])=6,"FRI", "SAT"))))))</f>
        <v>SAT</v>
      </c>
      <c r="AF434" s="2">
        <f>Table2[[#This Row],[ActualAwayScore]]-Table2[[#This Row],[PredictedAwayScore]]</f>
        <v>0</v>
      </c>
      <c r="AG434" s="2">
        <f>Table2[[#This Row],[ActualHomeScore]]-Table2[[#This Row],[PredictedHomeScore]]</f>
        <v>0</v>
      </c>
      <c r="AH434" s="2">
        <f t="shared" si="33"/>
        <v>0</v>
      </c>
      <c r="AI434" s="2">
        <f t="shared" si="34"/>
        <v>0</v>
      </c>
    </row>
    <row r="435" spans="1:35" x14ac:dyDescent="0.25">
      <c r="B435" s="4">
        <v>45633</v>
      </c>
      <c r="C435" s="7" t="s">
        <v>545</v>
      </c>
      <c r="D435" s="2" t="s">
        <v>18</v>
      </c>
      <c r="E435" s="2" t="s">
        <v>21</v>
      </c>
      <c r="F435" s="2"/>
      <c r="G435" s="2"/>
      <c r="H435" s="2" t="str">
        <f t="shared" si="30"/>
        <v>_</v>
      </c>
      <c r="I435" s="2"/>
      <c r="J435" s="2"/>
      <c r="K435" s="2"/>
      <c r="L435" s="2" t="str">
        <f t="shared" si="31"/>
        <v>_</v>
      </c>
      <c r="M435" s="2"/>
      <c r="N435" s="2">
        <f>IF(ISBLANK(Table2[[#This Row],[ActualResult]]), 0, 1)</f>
        <v>0</v>
      </c>
      <c r="O435" s="2" t="str">
        <f>IF(ISBLANK(Table2[[#This Row],[ActualResult]]), "_", IF(Table2[[#This Row],[ActualWinner]]=Table2[[#This Row],[PredictedWinner]], "Y", "N"))</f>
        <v>_</v>
      </c>
      <c r="P435" s="2" t="str">
        <f>IF(Table2[[#This Row],[ActualAwayScore]]&gt;Table2[[#This Row],[PredictedAwayScore]], "N", IF(ISBLANK(Table2[[#This Row],[ActualResult]]), "_", IF(Table2[[#This Row],[ActualAwayScore]]=Table2[[#This Row],[PredictedAwayScore]], "Y", "N")))</f>
        <v>_</v>
      </c>
      <c r="Q435" s="2" t="str">
        <f>IF(Table2[[#This Row],[ActualHomeScore]]&gt;Table2[[#This Row],[PredictedHomeScore]],"N", IF(ISBLANK(Table2[[#This Row],[ActualResult]]), "_", IF(Table2[[#This Row],[ActualHomeScore]]=Table2[[#This Row],[PredictedHomeScore]], "Y", "N")))</f>
        <v>_</v>
      </c>
      <c r="R435" s="2"/>
      <c r="S435" s="2" t="str">
        <f t="shared" si="32"/>
        <v>_</v>
      </c>
      <c r="T435" s="2">
        <f>IF(INDEX(StatsRegularSeason20242025!$A$2:$C$33,MATCH(Table2[[#This Row],[AwayTeam]],StatsRegularSeason20242025!$A$2:$A$33,0),2)=INDEX(StatsRegularSeason20242025!$A$2:$C$33,MATCH(Table2[[#This Row],[HomeTeam]],StatsRegularSeason20242025!$A$2:$A$33,0),2),1,0)</f>
        <v>1</v>
      </c>
      <c r="U435" s="2">
        <f>IF(INDEX(StatsRegularSeason20242025!$A$2:$C$33,MATCH(Table2[[#This Row],[AwayTeam]],StatsRegularSeason20242025!$A$2:$A$33,0),3)=INDEX(StatsRegularSeason20242025!$A$2:$C$33,MATCH(Table2[[#This Row],[HomeTeam]],StatsRegularSeason20242025!$A$2:$A$33,0),3),1,0)</f>
        <v>0</v>
      </c>
      <c r="V435" s="2">
        <f>IF(Table2[[#This Row],[InterConf]]=1,IF(Table2[[#This Row],[InterDiv]]=0, 1, 0), 0)</f>
        <v>1</v>
      </c>
      <c r="W435" s="2">
        <f>IF(INDEX(StatsRegularSeason20242025!$A$2:$C$33,MATCH(Table2[[#This Row],[AwayTeam]],StatsRegularSeason20242025!$A$2:$A$33,0),2)&lt;&gt;INDEX(StatsRegularSeason20242025!$A$2:$C$33,MATCH(Table2[[#This Row],[HomeTeam]],StatsRegularSeason20242025!$A$2:$A$33,0),2),1,0)</f>
        <v>0</v>
      </c>
      <c r="X435" s="2"/>
      <c r="Y435" s="2"/>
      <c r="Z435" s="2">
        <f>IF(AND(Table2[[#This Row],[GameIsOver]]=1,Table2[[#This Row],[ActualHomeScore]]*Table2[[#This Row],[ActualAwayScore]]=0), 1,0)</f>
        <v>0</v>
      </c>
      <c r="AA435" s="2">
        <f>IF(Table2[[#This Row],[GameIsOver]]=0,0, IF(Table2[[#This Row],[ActualWinner]]=Table2[[#This Row],[AwayTeam]], 2, IF(OR(Table2[[#This Row],[ActualResult]]="OT", Table2[[#This Row],[ActualResult]]="SO"), 1, 0)))</f>
        <v>0</v>
      </c>
      <c r="AB435" s="2">
        <f>IF(Table2[[#This Row],[GameIsOver]]= 0, 0, IF(Table2[[#This Row],[ActualWinner]]=Table2[[#This Row],[HomeTeam]], 2, IF(OR(Table2[[#This Row],[ActualResult]]="OT", Table2[[#This Row],[ActualResult]]="SO"), 1, 0)))</f>
        <v>0</v>
      </c>
      <c r="AC435" s="33">
        <f>(($AR$11)*IF(Table2[[#This Row],[CorrectWinnerPrediction]]="Y", 1, 0))+(($AR$12)*IF(Table2[[#This Row],[CorrectAwayScorePrediction]]="Y", 1, 0))+(($AR$13)*IF(Table2[[#This Row],[CorrectHomeScorePrediction]]="Y", 1, 0))</f>
        <v>0</v>
      </c>
      <c r="AD4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5" s="4" t="str">
        <f>IF(WEEKDAY(Table2[[#This Row],[GameDate]])=1,"SUN",IF(WEEKDAY(Table2[[#This Row],[GameDate]])=2,"MON",IF(WEEKDAY(Table2[[#This Row],[GameDate]])=3,"TUE",IF(WEEKDAY(Table2[[#This Row],[GameDate]])=4,"WED",IF(WEEKDAY(Table2[[#This Row],[GameDate]])=5,"THU",IF(WEEKDAY(Table2[[#This Row],[GameDate]])=6,"FRI", "SAT"))))))</f>
        <v>SAT</v>
      </c>
      <c r="AF435" s="2">
        <f>Table2[[#This Row],[ActualAwayScore]]-Table2[[#This Row],[PredictedAwayScore]]</f>
        <v>0</v>
      </c>
      <c r="AG435" s="2">
        <f>Table2[[#This Row],[ActualHomeScore]]-Table2[[#This Row],[PredictedHomeScore]]</f>
        <v>0</v>
      </c>
      <c r="AH435" s="2">
        <f t="shared" si="33"/>
        <v>0</v>
      </c>
      <c r="AI435" s="2">
        <f t="shared" si="34"/>
        <v>0</v>
      </c>
    </row>
    <row r="436" spans="1:35" x14ac:dyDescent="0.25">
      <c r="B436" s="4">
        <v>45633</v>
      </c>
      <c r="C436" s="7" t="s">
        <v>546</v>
      </c>
      <c r="D436" s="2" t="s">
        <v>37</v>
      </c>
      <c r="E436" s="2" t="s">
        <v>28</v>
      </c>
      <c r="F436" s="2"/>
      <c r="G436" s="2"/>
      <c r="H436" s="2" t="str">
        <f t="shared" si="30"/>
        <v>_</v>
      </c>
      <c r="I436" s="2"/>
      <c r="J436" s="2"/>
      <c r="K436" s="2"/>
      <c r="L436" s="2" t="str">
        <f t="shared" si="31"/>
        <v>_</v>
      </c>
      <c r="M436" s="2"/>
      <c r="N436" s="2">
        <f>IF(ISBLANK(Table2[[#This Row],[ActualResult]]), 0, 1)</f>
        <v>0</v>
      </c>
      <c r="O436" s="2" t="str">
        <f>IF(ISBLANK(Table2[[#This Row],[ActualResult]]), "_", IF(Table2[[#This Row],[ActualWinner]]=Table2[[#This Row],[PredictedWinner]], "Y", "N"))</f>
        <v>_</v>
      </c>
      <c r="P436" s="2" t="str">
        <f>IF(Table2[[#This Row],[ActualAwayScore]]&gt;Table2[[#This Row],[PredictedAwayScore]], "N", IF(ISBLANK(Table2[[#This Row],[ActualResult]]), "_", IF(Table2[[#This Row],[ActualAwayScore]]=Table2[[#This Row],[PredictedAwayScore]], "Y", "N")))</f>
        <v>_</v>
      </c>
      <c r="Q436" s="2" t="str">
        <f>IF(Table2[[#This Row],[ActualHomeScore]]&gt;Table2[[#This Row],[PredictedHomeScore]],"N", IF(ISBLANK(Table2[[#This Row],[ActualResult]]), "_", IF(Table2[[#This Row],[ActualHomeScore]]=Table2[[#This Row],[PredictedHomeScore]], "Y", "N")))</f>
        <v>_</v>
      </c>
      <c r="R436" s="2"/>
      <c r="S436" s="2" t="str">
        <f t="shared" si="32"/>
        <v>_</v>
      </c>
      <c r="T436" s="2">
        <f>IF(INDEX(StatsRegularSeason20242025!$A$2:$C$33,MATCH(Table2[[#This Row],[AwayTeam]],StatsRegularSeason20242025!$A$2:$A$33,0),2)=INDEX(StatsRegularSeason20242025!$A$2:$C$33,MATCH(Table2[[#This Row],[HomeTeam]],StatsRegularSeason20242025!$A$2:$A$33,0),2),1,0)</f>
        <v>1</v>
      </c>
      <c r="U436" s="2">
        <f>IF(INDEX(StatsRegularSeason20242025!$A$2:$C$33,MATCH(Table2[[#This Row],[AwayTeam]],StatsRegularSeason20242025!$A$2:$A$33,0),3)=INDEX(StatsRegularSeason20242025!$A$2:$C$33,MATCH(Table2[[#This Row],[HomeTeam]],StatsRegularSeason20242025!$A$2:$A$33,0),3),1,0)</f>
        <v>0</v>
      </c>
      <c r="V436" s="2">
        <f>IF(Table2[[#This Row],[InterConf]]=1,IF(Table2[[#This Row],[InterDiv]]=0, 1, 0), 0)</f>
        <v>1</v>
      </c>
      <c r="W436" s="2">
        <f>IF(INDEX(StatsRegularSeason20242025!$A$2:$C$33,MATCH(Table2[[#This Row],[AwayTeam]],StatsRegularSeason20242025!$A$2:$A$33,0),2)&lt;&gt;INDEX(StatsRegularSeason20242025!$A$2:$C$33,MATCH(Table2[[#This Row],[HomeTeam]],StatsRegularSeason20242025!$A$2:$A$33,0),2),1,0)</f>
        <v>0</v>
      </c>
      <c r="X436" s="2"/>
      <c r="Y436" s="2"/>
      <c r="Z436" s="2">
        <f>IF(AND(Table2[[#This Row],[GameIsOver]]=1,Table2[[#This Row],[ActualHomeScore]]*Table2[[#This Row],[ActualAwayScore]]=0), 1,0)</f>
        <v>0</v>
      </c>
      <c r="AA436" s="2">
        <f>IF(Table2[[#This Row],[GameIsOver]]=0,0, IF(Table2[[#This Row],[ActualWinner]]=Table2[[#This Row],[AwayTeam]], 2, IF(OR(Table2[[#This Row],[ActualResult]]="OT", Table2[[#This Row],[ActualResult]]="SO"), 1, 0)))</f>
        <v>0</v>
      </c>
      <c r="AB436" s="2">
        <f>IF(Table2[[#This Row],[GameIsOver]]= 0, 0, IF(Table2[[#This Row],[ActualWinner]]=Table2[[#This Row],[HomeTeam]], 2, IF(OR(Table2[[#This Row],[ActualResult]]="OT", Table2[[#This Row],[ActualResult]]="SO"), 1, 0)))</f>
        <v>0</v>
      </c>
      <c r="AC436" s="33">
        <f>(($AR$11)*IF(Table2[[#This Row],[CorrectWinnerPrediction]]="Y", 1, 0))+(($AR$12)*IF(Table2[[#This Row],[CorrectAwayScorePrediction]]="Y", 1, 0))+(($AR$13)*IF(Table2[[#This Row],[CorrectHomeScorePrediction]]="Y", 1, 0))</f>
        <v>0</v>
      </c>
      <c r="AD4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6" s="4" t="str">
        <f>IF(WEEKDAY(Table2[[#This Row],[GameDate]])=1,"SUN",IF(WEEKDAY(Table2[[#This Row],[GameDate]])=2,"MON",IF(WEEKDAY(Table2[[#This Row],[GameDate]])=3,"TUE",IF(WEEKDAY(Table2[[#This Row],[GameDate]])=4,"WED",IF(WEEKDAY(Table2[[#This Row],[GameDate]])=5,"THU",IF(WEEKDAY(Table2[[#This Row],[GameDate]])=6,"FRI", "SAT"))))))</f>
        <v>SAT</v>
      </c>
      <c r="AF436" s="2">
        <f>Table2[[#This Row],[ActualAwayScore]]-Table2[[#This Row],[PredictedAwayScore]]</f>
        <v>0</v>
      </c>
      <c r="AG436" s="2">
        <f>Table2[[#This Row],[ActualHomeScore]]-Table2[[#This Row],[PredictedHomeScore]]</f>
        <v>0</v>
      </c>
      <c r="AH436" s="2">
        <f t="shared" si="33"/>
        <v>0</v>
      </c>
      <c r="AI436" s="2">
        <f t="shared" si="34"/>
        <v>0</v>
      </c>
    </row>
    <row r="437" spans="1:35" x14ac:dyDescent="0.25">
      <c r="A437" s="3"/>
      <c r="B437" s="5">
        <v>45633</v>
      </c>
      <c r="C437" s="8" t="s">
        <v>547</v>
      </c>
      <c r="D437" s="3" t="s">
        <v>13</v>
      </c>
      <c r="E437" s="3" t="s">
        <v>23</v>
      </c>
      <c r="F437" s="3"/>
      <c r="G437" s="3"/>
      <c r="H437" s="3" t="str">
        <f t="shared" si="30"/>
        <v>_</v>
      </c>
      <c r="I437" s="3"/>
      <c r="J437" s="3"/>
      <c r="K437" s="3"/>
      <c r="L437" s="3" t="str">
        <f t="shared" si="31"/>
        <v>_</v>
      </c>
      <c r="M437" s="3"/>
      <c r="N437" s="3">
        <f>IF(ISBLANK(Table2[[#This Row],[ActualResult]]), 0, 1)</f>
        <v>0</v>
      </c>
      <c r="O437" s="3" t="str">
        <f>IF(ISBLANK(Table2[[#This Row],[ActualResult]]), "_", IF(Table2[[#This Row],[ActualWinner]]=Table2[[#This Row],[PredictedWinner]], "Y", "N"))</f>
        <v>_</v>
      </c>
      <c r="P437" s="3" t="str">
        <f>IF(Table2[[#This Row],[ActualAwayScore]]&gt;Table2[[#This Row],[PredictedAwayScore]], "N", IF(ISBLANK(Table2[[#This Row],[ActualResult]]), "_", IF(Table2[[#This Row],[ActualAwayScore]]=Table2[[#This Row],[PredictedAwayScore]], "Y", "N")))</f>
        <v>_</v>
      </c>
      <c r="Q437" s="3" t="str">
        <f>IF(Table2[[#This Row],[ActualHomeScore]]&gt;Table2[[#This Row],[PredictedHomeScore]],"N", IF(ISBLANK(Table2[[#This Row],[ActualResult]]), "_", IF(Table2[[#This Row],[ActualHomeScore]]=Table2[[#This Row],[PredictedHomeScore]], "Y", "N")))</f>
        <v>_</v>
      </c>
      <c r="R437" s="2"/>
      <c r="S437" s="2" t="str">
        <f t="shared" si="32"/>
        <v>_</v>
      </c>
      <c r="T437" s="2">
        <f>IF(INDEX(StatsRegularSeason20242025!$A$2:$C$33,MATCH(Table2[[#This Row],[AwayTeam]],StatsRegularSeason20242025!$A$2:$A$33,0),2)=INDEX(StatsRegularSeason20242025!$A$2:$C$33,MATCH(Table2[[#This Row],[HomeTeam]],StatsRegularSeason20242025!$A$2:$A$33,0),2),1,0)</f>
        <v>1</v>
      </c>
      <c r="U437" s="2">
        <f>IF(INDEX(StatsRegularSeason20242025!$A$2:$C$33,MATCH(Table2[[#This Row],[AwayTeam]],StatsRegularSeason20242025!$A$2:$A$33,0),3)=INDEX(StatsRegularSeason20242025!$A$2:$C$33,MATCH(Table2[[#This Row],[HomeTeam]],StatsRegularSeason20242025!$A$2:$A$33,0),3),1,0)</f>
        <v>0</v>
      </c>
      <c r="V437" s="2">
        <f>IF(Table2[[#This Row],[InterConf]]=1,IF(Table2[[#This Row],[InterDiv]]=0, 1, 0), 0)</f>
        <v>1</v>
      </c>
      <c r="W437" s="2">
        <f>IF(INDEX(StatsRegularSeason20242025!$A$2:$C$33,MATCH(Table2[[#This Row],[AwayTeam]],StatsRegularSeason20242025!$A$2:$A$33,0),2)&lt;&gt;INDEX(StatsRegularSeason20242025!$A$2:$C$33,MATCH(Table2[[#This Row],[HomeTeam]],StatsRegularSeason20242025!$A$2:$A$33,0),2),1,0)</f>
        <v>0</v>
      </c>
      <c r="X437" s="2"/>
      <c r="Y437" s="2"/>
      <c r="Z437" s="2">
        <f>IF(AND(Table2[[#This Row],[GameIsOver]]=1,Table2[[#This Row],[ActualHomeScore]]*Table2[[#This Row],[ActualAwayScore]]=0), 1,0)</f>
        <v>0</v>
      </c>
      <c r="AA437" s="2">
        <f>IF(Table2[[#This Row],[GameIsOver]]=0,0, IF(Table2[[#This Row],[ActualWinner]]=Table2[[#This Row],[AwayTeam]], 2, IF(OR(Table2[[#This Row],[ActualResult]]="OT", Table2[[#This Row],[ActualResult]]="SO"), 1, 0)))</f>
        <v>0</v>
      </c>
      <c r="AB437" s="2">
        <f>IF(Table2[[#This Row],[GameIsOver]]= 0, 0, IF(Table2[[#This Row],[ActualWinner]]=Table2[[#This Row],[HomeTeam]], 2, IF(OR(Table2[[#This Row],[ActualResult]]="OT", Table2[[#This Row],[ActualResult]]="SO"), 1, 0)))</f>
        <v>0</v>
      </c>
      <c r="AC437" s="33">
        <f>(($AR$11)*IF(Table2[[#This Row],[CorrectWinnerPrediction]]="Y", 1, 0))+(($AR$12)*IF(Table2[[#This Row],[CorrectAwayScorePrediction]]="Y", 1, 0))+(($AR$13)*IF(Table2[[#This Row],[CorrectHomeScorePrediction]]="Y", 1, 0))</f>
        <v>0</v>
      </c>
      <c r="AD4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7" s="5" t="str">
        <f>IF(WEEKDAY(Table2[[#This Row],[GameDate]])=1,"SUN",IF(WEEKDAY(Table2[[#This Row],[GameDate]])=2,"MON",IF(WEEKDAY(Table2[[#This Row],[GameDate]])=3,"TUE",IF(WEEKDAY(Table2[[#This Row],[GameDate]])=4,"WED",IF(WEEKDAY(Table2[[#This Row],[GameDate]])=5,"THU",IF(WEEKDAY(Table2[[#This Row],[GameDate]])=6,"FRI", "SAT"))))))</f>
        <v>SAT</v>
      </c>
      <c r="AF437" s="2">
        <f>Table2[[#This Row],[ActualAwayScore]]-Table2[[#This Row],[PredictedAwayScore]]</f>
        <v>0</v>
      </c>
      <c r="AG437" s="2">
        <f>Table2[[#This Row],[ActualHomeScore]]-Table2[[#This Row],[PredictedHomeScore]]</f>
        <v>0</v>
      </c>
      <c r="AH437" s="2">
        <f t="shared" si="33"/>
        <v>0</v>
      </c>
      <c r="AI437" s="2">
        <f t="shared" si="34"/>
        <v>0</v>
      </c>
    </row>
    <row r="438" spans="1:35" x14ac:dyDescent="0.25">
      <c r="B438" s="4">
        <v>45634</v>
      </c>
      <c r="C438" s="7" t="s">
        <v>548</v>
      </c>
      <c r="D438" s="2" t="s">
        <v>12</v>
      </c>
      <c r="E438" s="2" t="s">
        <v>20</v>
      </c>
      <c r="F438" s="2"/>
      <c r="G438" s="2"/>
      <c r="H438" s="2" t="str">
        <f t="shared" si="30"/>
        <v>_</v>
      </c>
      <c r="I438" s="2"/>
      <c r="J438" s="2"/>
      <c r="K438" s="2"/>
      <c r="L438" s="2" t="str">
        <f t="shared" si="31"/>
        <v>_</v>
      </c>
      <c r="M438" s="2"/>
      <c r="N438" s="2">
        <f>IF(ISBLANK(Table2[[#This Row],[ActualResult]]), 0, 1)</f>
        <v>0</v>
      </c>
      <c r="O438" s="2" t="str">
        <f>IF(ISBLANK(Table2[[#This Row],[ActualResult]]), "_", IF(Table2[[#This Row],[ActualWinner]]=Table2[[#This Row],[PredictedWinner]], "Y", "N"))</f>
        <v>_</v>
      </c>
      <c r="P438" s="2" t="str">
        <f>IF(Table2[[#This Row],[ActualAwayScore]]&gt;Table2[[#This Row],[PredictedAwayScore]], "N", IF(ISBLANK(Table2[[#This Row],[ActualResult]]), "_", IF(Table2[[#This Row],[ActualAwayScore]]=Table2[[#This Row],[PredictedAwayScore]], "Y", "N")))</f>
        <v>_</v>
      </c>
      <c r="Q438" s="2" t="str">
        <f>IF(Table2[[#This Row],[ActualHomeScore]]&gt;Table2[[#This Row],[PredictedHomeScore]],"N", IF(ISBLANK(Table2[[#This Row],[ActualResult]]), "_", IF(Table2[[#This Row],[ActualHomeScore]]=Table2[[#This Row],[PredictedHomeScore]], "Y", "N")))</f>
        <v>_</v>
      </c>
      <c r="R438" s="2"/>
      <c r="S438" s="2" t="str">
        <f t="shared" si="32"/>
        <v>_</v>
      </c>
      <c r="T438" s="2">
        <f>IF(INDEX(StatsRegularSeason20242025!$A$2:$C$33,MATCH(Table2[[#This Row],[AwayTeam]],StatsRegularSeason20242025!$A$2:$A$33,0),2)=INDEX(StatsRegularSeason20242025!$A$2:$C$33,MATCH(Table2[[#This Row],[HomeTeam]],StatsRegularSeason20242025!$A$2:$A$33,0),2),1,0)</f>
        <v>0</v>
      </c>
      <c r="U438" s="2">
        <f>IF(INDEX(StatsRegularSeason20242025!$A$2:$C$33,MATCH(Table2[[#This Row],[AwayTeam]],StatsRegularSeason20242025!$A$2:$A$33,0),3)=INDEX(StatsRegularSeason20242025!$A$2:$C$33,MATCH(Table2[[#This Row],[HomeTeam]],StatsRegularSeason20242025!$A$2:$A$33,0),3),1,0)</f>
        <v>0</v>
      </c>
      <c r="V438" s="2">
        <f>IF(Table2[[#This Row],[InterConf]]=1,IF(Table2[[#This Row],[InterDiv]]=0, 1, 0), 0)</f>
        <v>0</v>
      </c>
      <c r="W438" s="2">
        <f>IF(INDEX(StatsRegularSeason20242025!$A$2:$C$33,MATCH(Table2[[#This Row],[AwayTeam]],StatsRegularSeason20242025!$A$2:$A$33,0),2)&lt;&gt;INDEX(StatsRegularSeason20242025!$A$2:$C$33,MATCH(Table2[[#This Row],[HomeTeam]],StatsRegularSeason20242025!$A$2:$A$33,0),2),1,0)</f>
        <v>1</v>
      </c>
      <c r="X438" s="2"/>
      <c r="Y438" s="2"/>
      <c r="Z438" s="2">
        <f>IF(AND(Table2[[#This Row],[GameIsOver]]=1,Table2[[#This Row],[ActualHomeScore]]*Table2[[#This Row],[ActualAwayScore]]=0), 1,0)</f>
        <v>0</v>
      </c>
      <c r="AA438" s="2">
        <f>IF(Table2[[#This Row],[GameIsOver]]=0,0, IF(Table2[[#This Row],[ActualWinner]]=Table2[[#This Row],[AwayTeam]], 2, IF(OR(Table2[[#This Row],[ActualResult]]="OT", Table2[[#This Row],[ActualResult]]="SO"), 1, 0)))</f>
        <v>0</v>
      </c>
      <c r="AB438" s="2">
        <f>IF(Table2[[#This Row],[GameIsOver]]= 0, 0, IF(Table2[[#This Row],[ActualWinner]]=Table2[[#This Row],[HomeTeam]], 2, IF(OR(Table2[[#This Row],[ActualResult]]="OT", Table2[[#This Row],[ActualResult]]="SO"), 1, 0)))</f>
        <v>0</v>
      </c>
      <c r="AC438" s="33">
        <f>(($AR$11)*IF(Table2[[#This Row],[CorrectWinnerPrediction]]="Y", 1, 0))+(($AR$12)*IF(Table2[[#This Row],[CorrectAwayScorePrediction]]="Y", 1, 0))+(($AR$13)*IF(Table2[[#This Row],[CorrectHomeScorePrediction]]="Y", 1, 0))</f>
        <v>0</v>
      </c>
      <c r="AD4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8" s="4" t="str">
        <f>IF(WEEKDAY(Table2[[#This Row],[GameDate]])=1,"SUN",IF(WEEKDAY(Table2[[#This Row],[GameDate]])=2,"MON",IF(WEEKDAY(Table2[[#This Row],[GameDate]])=3,"TUE",IF(WEEKDAY(Table2[[#This Row],[GameDate]])=4,"WED",IF(WEEKDAY(Table2[[#This Row],[GameDate]])=5,"THU",IF(WEEKDAY(Table2[[#This Row],[GameDate]])=6,"FRI", "SAT"))))))</f>
        <v>SUN</v>
      </c>
      <c r="AF438" s="2">
        <f>Table2[[#This Row],[ActualAwayScore]]-Table2[[#This Row],[PredictedAwayScore]]</f>
        <v>0</v>
      </c>
      <c r="AG438" s="2">
        <f>Table2[[#This Row],[ActualHomeScore]]-Table2[[#This Row],[PredictedHomeScore]]</f>
        <v>0</v>
      </c>
      <c r="AH438" s="2">
        <f t="shared" si="33"/>
        <v>0</v>
      </c>
      <c r="AI438" s="2">
        <f t="shared" si="34"/>
        <v>0</v>
      </c>
    </row>
    <row r="439" spans="1:35" x14ac:dyDescent="0.25">
      <c r="B439" s="4">
        <v>45634</v>
      </c>
      <c r="C439" s="7" t="s">
        <v>549</v>
      </c>
      <c r="D439" s="2" t="s">
        <v>43</v>
      </c>
      <c r="E439" s="2" t="s">
        <v>25</v>
      </c>
      <c r="F439" s="2"/>
      <c r="G439" s="2"/>
      <c r="H439" s="2" t="str">
        <f t="shared" si="30"/>
        <v>_</v>
      </c>
      <c r="I439" s="2"/>
      <c r="J439" s="2"/>
      <c r="K439" s="2"/>
      <c r="L439" s="2" t="str">
        <f t="shared" si="31"/>
        <v>_</v>
      </c>
      <c r="M439" s="2"/>
      <c r="N439" s="2">
        <f>IF(ISBLANK(Table2[[#This Row],[ActualResult]]), 0, 1)</f>
        <v>0</v>
      </c>
      <c r="O439" s="2" t="str">
        <f>IF(ISBLANK(Table2[[#This Row],[ActualResult]]), "_", IF(Table2[[#This Row],[ActualWinner]]=Table2[[#This Row],[PredictedWinner]], "Y", "N"))</f>
        <v>_</v>
      </c>
      <c r="P439" s="2" t="str">
        <f>IF(Table2[[#This Row],[ActualAwayScore]]&gt;Table2[[#This Row],[PredictedAwayScore]], "N", IF(ISBLANK(Table2[[#This Row],[ActualResult]]), "_", IF(Table2[[#This Row],[ActualAwayScore]]=Table2[[#This Row],[PredictedAwayScore]], "Y", "N")))</f>
        <v>_</v>
      </c>
      <c r="Q439" s="2" t="str">
        <f>IF(Table2[[#This Row],[ActualHomeScore]]&gt;Table2[[#This Row],[PredictedHomeScore]],"N", IF(ISBLANK(Table2[[#This Row],[ActualResult]]), "_", IF(Table2[[#This Row],[ActualHomeScore]]=Table2[[#This Row],[PredictedHomeScore]], "Y", "N")))</f>
        <v>_</v>
      </c>
      <c r="R439" s="2"/>
      <c r="S439" s="2" t="str">
        <f t="shared" si="32"/>
        <v>_</v>
      </c>
      <c r="T439" s="2">
        <f>IF(INDEX(StatsRegularSeason20242025!$A$2:$C$33,MATCH(Table2[[#This Row],[AwayTeam]],StatsRegularSeason20242025!$A$2:$A$33,0),2)=INDEX(StatsRegularSeason20242025!$A$2:$C$33,MATCH(Table2[[#This Row],[HomeTeam]],StatsRegularSeason20242025!$A$2:$A$33,0),2),1,0)</f>
        <v>0</v>
      </c>
      <c r="U439" s="2">
        <f>IF(INDEX(StatsRegularSeason20242025!$A$2:$C$33,MATCH(Table2[[#This Row],[AwayTeam]],StatsRegularSeason20242025!$A$2:$A$33,0),3)=INDEX(StatsRegularSeason20242025!$A$2:$C$33,MATCH(Table2[[#This Row],[HomeTeam]],StatsRegularSeason20242025!$A$2:$A$33,0),3),1,0)</f>
        <v>0</v>
      </c>
      <c r="V439" s="2">
        <f>IF(Table2[[#This Row],[InterConf]]=1,IF(Table2[[#This Row],[InterDiv]]=0, 1, 0), 0)</f>
        <v>0</v>
      </c>
      <c r="W439" s="2">
        <f>IF(INDEX(StatsRegularSeason20242025!$A$2:$C$33,MATCH(Table2[[#This Row],[AwayTeam]],StatsRegularSeason20242025!$A$2:$A$33,0),2)&lt;&gt;INDEX(StatsRegularSeason20242025!$A$2:$C$33,MATCH(Table2[[#This Row],[HomeTeam]],StatsRegularSeason20242025!$A$2:$A$33,0),2),1,0)</f>
        <v>1</v>
      </c>
      <c r="X439" s="2"/>
      <c r="Y439" s="2"/>
      <c r="Z439" s="2">
        <f>IF(AND(Table2[[#This Row],[GameIsOver]]=1,Table2[[#This Row],[ActualHomeScore]]*Table2[[#This Row],[ActualAwayScore]]=0), 1,0)</f>
        <v>0</v>
      </c>
      <c r="AA439" s="2">
        <f>IF(Table2[[#This Row],[GameIsOver]]=0,0, IF(Table2[[#This Row],[ActualWinner]]=Table2[[#This Row],[AwayTeam]], 2, IF(OR(Table2[[#This Row],[ActualResult]]="OT", Table2[[#This Row],[ActualResult]]="SO"), 1, 0)))</f>
        <v>0</v>
      </c>
      <c r="AB439" s="2">
        <f>IF(Table2[[#This Row],[GameIsOver]]= 0, 0, IF(Table2[[#This Row],[ActualWinner]]=Table2[[#This Row],[HomeTeam]], 2, IF(OR(Table2[[#This Row],[ActualResult]]="OT", Table2[[#This Row],[ActualResult]]="SO"), 1, 0)))</f>
        <v>0</v>
      </c>
      <c r="AC439" s="33">
        <f>(($AR$11)*IF(Table2[[#This Row],[CorrectWinnerPrediction]]="Y", 1, 0))+(($AR$12)*IF(Table2[[#This Row],[CorrectAwayScorePrediction]]="Y", 1, 0))+(($AR$13)*IF(Table2[[#This Row],[CorrectHomeScorePrediction]]="Y", 1, 0))</f>
        <v>0</v>
      </c>
      <c r="AD4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39" s="4" t="str">
        <f>IF(WEEKDAY(Table2[[#This Row],[GameDate]])=1,"SUN",IF(WEEKDAY(Table2[[#This Row],[GameDate]])=2,"MON",IF(WEEKDAY(Table2[[#This Row],[GameDate]])=3,"TUE",IF(WEEKDAY(Table2[[#This Row],[GameDate]])=4,"WED",IF(WEEKDAY(Table2[[#This Row],[GameDate]])=5,"THU",IF(WEEKDAY(Table2[[#This Row],[GameDate]])=6,"FRI", "SAT"))))))</f>
        <v>SUN</v>
      </c>
      <c r="AF439" s="2">
        <f>Table2[[#This Row],[ActualAwayScore]]-Table2[[#This Row],[PredictedAwayScore]]</f>
        <v>0</v>
      </c>
      <c r="AG439" s="2">
        <f>Table2[[#This Row],[ActualHomeScore]]-Table2[[#This Row],[PredictedHomeScore]]</f>
        <v>0</v>
      </c>
      <c r="AH439" s="2">
        <f t="shared" si="33"/>
        <v>0</v>
      </c>
      <c r="AI439" s="2">
        <f t="shared" si="34"/>
        <v>0</v>
      </c>
    </row>
    <row r="440" spans="1:35" x14ac:dyDescent="0.25">
      <c r="B440" s="4">
        <v>45634</v>
      </c>
      <c r="C440" s="7" t="s">
        <v>550</v>
      </c>
      <c r="D440" s="2" t="s">
        <v>33</v>
      </c>
      <c r="E440" s="2" t="s">
        <v>30</v>
      </c>
      <c r="F440" s="2"/>
      <c r="G440" s="2"/>
      <c r="H440" s="2" t="str">
        <f t="shared" si="30"/>
        <v>_</v>
      </c>
      <c r="I440" s="2"/>
      <c r="J440" s="2"/>
      <c r="K440" s="2"/>
      <c r="L440" s="2" t="str">
        <f t="shared" si="31"/>
        <v>_</v>
      </c>
      <c r="M440" s="2"/>
      <c r="N440" s="2">
        <f>IF(ISBLANK(Table2[[#This Row],[ActualResult]]), 0, 1)</f>
        <v>0</v>
      </c>
      <c r="O440" s="2" t="str">
        <f>IF(ISBLANK(Table2[[#This Row],[ActualResult]]), "_", IF(Table2[[#This Row],[ActualWinner]]=Table2[[#This Row],[PredictedWinner]], "Y", "N"))</f>
        <v>_</v>
      </c>
      <c r="P440" s="2" t="str">
        <f>IF(Table2[[#This Row],[ActualAwayScore]]&gt;Table2[[#This Row],[PredictedAwayScore]], "N", IF(ISBLANK(Table2[[#This Row],[ActualResult]]), "_", IF(Table2[[#This Row],[ActualAwayScore]]=Table2[[#This Row],[PredictedAwayScore]], "Y", "N")))</f>
        <v>_</v>
      </c>
      <c r="Q440" s="2" t="str">
        <f>IF(Table2[[#This Row],[ActualHomeScore]]&gt;Table2[[#This Row],[PredictedHomeScore]],"N", IF(ISBLANK(Table2[[#This Row],[ActualResult]]), "_", IF(Table2[[#This Row],[ActualHomeScore]]=Table2[[#This Row],[PredictedHomeScore]], "Y", "N")))</f>
        <v>_</v>
      </c>
      <c r="R440" s="2"/>
      <c r="S440" s="2" t="str">
        <f t="shared" si="32"/>
        <v>_</v>
      </c>
      <c r="T440" s="2">
        <f>IF(INDEX(StatsRegularSeason20242025!$A$2:$C$33,MATCH(Table2[[#This Row],[AwayTeam]],StatsRegularSeason20242025!$A$2:$A$33,0),2)=INDEX(StatsRegularSeason20242025!$A$2:$C$33,MATCH(Table2[[#This Row],[HomeTeam]],StatsRegularSeason20242025!$A$2:$A$33,0),2),1,0)</f>
        <v>1</v>
      </c>
      <c r="U440" s="2">
        <f>IF(INDEX(StatsRegularSeason20242025!$A$2:$C$33,MATCH(Table2[[#This Row],[AwayTeam]],StatsRegularSeason20242025!$A$2:$A$33,0),3)=INDEX(StatsRegularSeason20242025!$A$2:$C$33,MATCH(Table2[[#This Row],[HomeTeam]],StatsRegularSeason20242025!$A$2:$A$33,0),3),1,0)</f>
        <v>0</v>
      </c>
      <c r="V440" s="2">
        <f>IF(Table2[[#This Row],[InterConf]]=1,IF(Table2[[#This Row],[InterDiv]]=0, 1, 0), 0)</f>
        <v>1</v>
      </c>
      <c r="W440" s="2">
        <f>IF(INDEX(StatsRegularSeason20242025!$A$2:$C$33,MATCH(Table2[[#This Row],[AwayTeam]],StatsRegularSeason20242025!$A$2:$A$33,0),2)&lt;&gt;INDEX(StatsRegularSeason20242025!$A$2:$C$33,MATCH(Table2[[#This Row],[HomeTeam]],StatsRegularSeason20242025!$A$2:$A$33,0),2),1,0)</f>
        <v>0</v>
      </c>
      <c r="X440" s="2"/>
      <c r="Y440" s="2"/>
      <c r="Z440" s="2">
        <f>IF(AND(Table2[[#This Row],[GameIsOver]]=1,Table2[[#This Row],[ActualHomeScore]]*Table2[[#This Row],[ActualAwayScore]]=0), 1,0)</f>
        <v>0</v>
      </c>
      <c r="AA440" s="2">
        <f>IF(Table2[[#This Row],[GameIsOver]]=0,0, IF(Table2[[#This Row],[ActualWinner]]=Table2[[#This Row],[AwayTeam]], 2, IF(OR(Table2[[#This Row],[ActualResult]]="OT", Table2[[#This Row],[ActualResult]]="SO"), 1, 0)))</f>
        <v>0</v>
      </c>
      <c r="AB440" s="2">
        <f>IF(Table2[[#This Row],[GameIsOver]]= 0, 0, IF(Table2[[#This Row],[ActualWinner]]=Table2[[#This Row],[HomeTeam]], 2, IF(OR(Table2[[#This Row],[ActualResult]]="OT", Table2[[#This Row],[ActualResult]]="SO"), 1, 0)))</f>
        <v>0</v>
      </c>
      <c r="AC440" s="33">
        <f>(($AR$11)*IF(Table2[[#This Row],[CorrectWinnerPrediction]]="Y", 1, 0))+(($AR$12)*IF(Table2[[#This Row],[CorrectAwayScorePrediction]]="Y", 1, 0))+(($AR$13)*IF(Table2[[#This Row],[CorrectHomeScorePrediction]]="Y", 1, 0))</f>
        <v>0</v>
      </c>
      <c r="AD4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0" s="4" t="str">
        <f>IF(WEEKDAY(Table2[[#This Row],[GameDate]])=1,"SUN",IF(WEEKDAY(Table2[[#This Row],[GameDate]])=2,"MON",IF(WEEKDAY(Table2[[#This Row],[GameDate]])=3,"TUE",IF(WEEKDAY(Table2[[#This Row],[GameDate]])=4,"WED",IF(WEEKDAY(Table2[[#This Row],[GameDate]])=5,"THU",IF(WEEKDAY(Table2[[#This Row],[GameDate]])=6,"FRI", "SAT"))))))</f>
        <v>SUN</v>
      </c>
      <c r="AF440" s="2">
        <f>Table2[[#This Row],[ActualAwayScore]]-Table2[[#This Row],[PredictedAwayScore]]</f>
        <v>0</v>
      </c>
      <c r="AG440" s="2">
        <f>Table2[[#This Row],[ActualHomeScore]]-Table2[[#This Row],[PredictedHomeScore]]</f>
        <v>0</v>
      </c>
      <c r="AH440" s="2">
        <f t="shared" si="33"/>
        <v>0</v>
      </c>
      <c r="AI440" s="2">
        <f t="shared" si="34"/>
        <v>0</v>
      </c>
    </row>
    <row r="441" spans="1:35" x14ac:dyDescent="0.25">
      <c r="B441" s="4">
        <v>45634</v>
      </c>
      <c r="C441" s="7" t="s">
        <v>551</v>
      </c>
      <c r="D441" s="2" t="s">
        <v>36</v>
      </c>
      <c r="E441" s="2" t="s">
        <v>22</v>
      </c>
      <c r="F441" s="2"/>
      <c r="G441" s="2"/>
      <c r="H441" s="2" t="str">
        <f t="shared" si="30"/>
        <v>_</v>
      </c>
      <c r="I441" s="2"/>
      <c r="J441" s="2"/>
      <c r="K441" s="2"/>
      <c r="L441" s="2" t="str">
        <f t="shared" si="31"/>
        <v>_</v>
      </c>
      <c r="M441" s="2"/>
      <c r="N441" s="2">
        <f>IF(ISBLANK(Table2[[#This Row],[ActualResult]]), 0, 1)</f>
        <v>0</v>
      </c>
      <c r="O441" s="2" t="str">
        <f>IF(ISBLANK(Table2[[#This Row],[ActualResult]]), "_", IF(Table2[[#This Row],[ActualWinner]]=Table2[[#This Row],[PredictedWinner]], "Y", "N"))</f>
        <v>_</v>
      </c>
      <c r="P441" s="2" t="str">
        <f>IF(Table2[[#This Row],[ActualAwayScore]]&gt;Table2[[#This Row],[PredictedAwayScore]], "N", IF(ISBLANK(Table2[[#This Row],[ActualResult]]), "_", IF(Table2[[#This Row],[ActualAwayScore]]=Table2[[#This Row],[PredictedAwayScore]], "Y", "N")))</f>
        <v>_</v>
      </c>
      <c r="Q441" s="2" t="str">
        <f>IF(Table2[[#This Row],[ActualHomeScore]]&gt;Table2[[#This Row],[PredictedHomeScore]],"N", IF(ISBLANK(Table2[[#This Row],[ActualResult]]), "_", IF(Table2[[#This Row],[ActualHomeScore]]=Table2[[#This Row],[PredictedHomeScore]], "Y", "N")))</f>
        <v>_</v>
      </c>
      <c r="R441" s="2"/>
      <c r="S441" s="2" t="str">
        <f t="shared" si="32"/>
        <v>_</v>
      </c>
      <c r="T441" s="2">
        <f>IF(INDEX(StatsRegularSeason20242025!$A$2:$C$33,MATCH(Table2[[#This Row],[AwayTeam]],StatsRegularSeason20242025!$A$2:$A$33,0),2)=INDEX(StatsRegularSeason20242025!$A$2:$C$33,MATCH(Table2[[#This Row],[HomeTeam]],StatsRegularSeason20242025!$A$2:$A$33,0),2),1,0)</f>
        <v>0</v>
      </c>
      <c r="U441" s="2">
        <f>IF(INDEX(StatsRegularSeason20242025!$A$2:$C$33,MATCH(Table2[[#This Row],[AwayTeam]],StatsRegularSeason20242025!$A$2:$A$33,0),3)=INDEX(StatsRegularSeason20242025!$A$2:$C$33,MATCH(Table2[[#This Row],[HomeTeam]],StatsRegularSeason20242025!$A$2:$A$33,0),3),1,0)</f>
        <v>0</v>
      </c>
      <c r="V441" s="2">
        <f>IF(Table2[[#This Row],[InterConf]]=1,IF(Table2[[#This Row],[InterDiv]]=0, 1, 0), 0)</f>
        <v>0</v>
      </c>
      <c r="W441" s="2">
        <f>IF(INDEX(StatsRegularSeason20242025!$A$2:$C$33,MATCH(Table2[[#This Row],[AwayTeam]],StatsRegularSeason20242025!$A$2:$A$33,0),2)&lt;&gt;INDEX(StatsRegularSeason20242025!$A$2:$C$33,MATCH(Table2[[#This Row],[HomeTeam]],StatsRegularSeason20242025!$A$2:$A$33,0),2),1,0)</f>
        <v>1</v>
      </c>
      <c r="X441" s="2"/>
      <c r="Y441" s="2"/>
      <c r="Z441" s="2">
        <f>IF(AND(Table2[[#This Row],[GameIsOver]]=1,Table2[[#This Row],[ActualHomeScore]]*Table2[[#This Row],[ActualAwayScore]]=0), 1,0)</f>
        <v>0</v>
      </c>
      <c r="AA441" s="2">
        <f>IF(Table2[[#This Row],[GameIsOver]]=0,0, IF(Table2[[#This Row],[ActualWinner]]=Table2[[#This Row],[AwayTeam]], 2, IF(OR(Table2[[#This Row],[ActualResult]]="OT", Table2[[#This Row],[ActualResult]]="SO"), 1, 0)))</f>
        <v>0</v>
      </c>
      <c r="AB441" s="2">
        <f>IF(Table2[[#This Row],[GameIsOver]]= 0, 0, IF(Table2[[#This Row],[ActualWinner]]=Table2[[#This Row],[HomeTeam]], 2, IF(OR(Table2[[#This Row],[ActualResult]]="OT", Table2[[#This Row],[ActualResult]]="SO"), 1, 0)))</f>
        <v>0</v>
      </c>
      <c r="AC441" s="33">
        <f>(($AR$11)*IF(Table2[[#This Row],[CorrectWinnerPrediction]]="Y", 1, 0))+(($AR$12)*IF(Table2[[#This Row],[CorrectAwayScorePrediction]]="Y", 1, 0))+(($AR$13)*IF(Table2[[#This Row],[CorrectHomeScorePrediction]]="Y", 1, 0))</f>
        <v>0</v>
      </c>
      <c r="AD4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1" s="4" t="str">
        <f>IF(WEEKDAY(Table2[[#This Row],[GameDate]])=1,"SUN",IF(WEEKDAY(Table2[[#This Row],[GameDate]])=2,"MON",IF(WEEKDAY(Table2[[#This Row],[GameDate]])=3,"TUE",IF(WEEKDAY(Table2[[#This Row],[GameDate]])=4,"WED",IF(WEEKDAY(Table2[[#This Row],[GameDate]])=5,"THU",IF(WEEKDAY(Table2[[#This Row],[GameDate]])=6,"FRI", "SAT"))))))</f>
        <v>SUN</v>
      </c>
      <c r="AF441" s="2">
        <f>Table2[[#This Row],[ActualAwayScore]]-Table2[[#This Row],[PredictedAwayScore]]</f>
        <v>0</v>
      </c>
      <c r="AG441" s="2">
        <f>Table2[[#This Row],[ActualHomeScore]]-Table2[[#This Row],[PredictedHomeScore]]</f>
        <v>0</v>
      </c>
      <c r="AH441" s="2">
        <f t="shared" si="33"/>
        <v>0</v>
      </c>
      <c r="AI441" s="2">
        <f t="shared" si="34"/>
        <v>0</v>
      </c>
    </row>
    <row r="442" spans="1:35" x14ac:dyDescent="0.25">
      <c r="B442" s="4">
        <v>45634</v>
      </c>
      <c r="C442" s="7" t="s">
        <v>552</v>
      </c>
      <c r="D442" s="2" t="s">
        <v>26</v>
      </c>
      <c r="E442" s="2" t="s">
        <v>32</v>
      </c>
      <c r="F442" s="2"/>
      <c r="G442" s="2"/>
      <c r="H442" s="2" t="str">
        <f t="shared" si="30"/>
        <v>_</v>
      </c>
      <c r="I442" s="2"/>
      <c r="J442" s="2"/>
      <c r="K442" s="2"/>
      <c r="L442" s="2" t="str">
        <f t="shared" si="31"/>
        <v>_</v>
      </c>
      <c r="M442" s="2"/>
      <c r="N442" s="2">
        <f>IF(ISBLANK(Table2[[#This Row],[ActualResult]]), 0, 1)</f>
        <v>0</v>
      </c>
      <c r="O442" s="2" t="str">
        <f>IF(ISBLANK(Table2[[#This Row],[ActualResult]]), "_", IF(Table2[[#This Row],[ActualWinner]]=Table2[[#This Row],[PredictedWinner]], "Y", "N"))</f>
        <v>_</v>
      </c>
      <c r="P442" s="2" t="str">
        <f>IF(Table2[[#This Row],[ActualAwayScore]]&gt;Table2[[#This Row],[PredictedAwayScore]], "N", IF(ISBLANK(Table2[[#This Row],[ActualResult]]), "_", IF(Table2[[#This Row],[ActualAwayScore]]=Table2[[#This Row],[PredictedAwayScore]], "Y", "N")))</f>
        <v>_</v>
      </c>
      <c r="Q442" s="2" t="str">
        <f>IF(Table2[[#This Row],[ActualHomeScore]]&gt;Table2[[#This Row],[PredictedHomeScore]],"N", IF(ISBLANK(Table2[[#This Row],[ActualResult]]), "_", IF(Table2[[#This Row],[ActualHomeScore]]=Table2[[#This Row],[PredictedHomeScore]], "Y", "N")))</f>
        <v>_</v>
      </c>
      <c r="R442" s="2"/>
      <c r="S442" s="2" t="str">
        <f t="shared" si="32"/>
        <v>_</v>
      </c>
      <c r="T442" s="2">
        <f>IF(INDEX(StatsRegularSeason20242025!$A$2:$C$33,MATCH(Table2[[#This Row],[AwayTeam]],StatsRegularSeason20242025!$A$2:$A$33,0),2)=INDEX(StatsRegularSeason20242025!$A$2:$C$33,MATCH(Table2[[#This Row],[HomeTeam]],StatsRegularSeason20242025!$A$2:$A$33,0),2),1,0)</f>
        <v>0</v>
      </c>
      <c r="U442" s="2">
        <f>IF(INDEX(StatsRegularSeason20242025!$A$2:$C$33,MATCH(Table2[[#This Row],[AwayTeam]],StatsRegularSeason20242025!$A$2:$A$33,0),3)=INDEX(StatsRegularSeason20242025!$A$2:$C$33,MATCH(Table2[[#This Row],[HomeTeam]],StatsRegularSeason20242025!$A$2:$A$33,0),3),1,0)</f>
        <v>0</v>
      </c>
      <c r="V442" s="2">
        <f>IF(Table2[[#This Row],[InterConf]]=1,IF(Table2[[#This Row],[InterDiv]]=0, 1, 0), 0)</f>
        <v>0</v>
      </c>
      <c r="W442" s="2">
        <f>IF(INDEX(StatsRegularSeason20242025!$A$2:$C$33,MATCH(Table2[[#This Row],[AwayTeam]],StatsRegularSeason20242025!$A$2:$A$33,0),2)&lt;&gt;INDEX(StatsRegularSeason20242025!$A$2:$C$33,MATCH(Table2[[#This Row],[HomeTeam]],StatsRegularSeason20242025!$A$2:$A$33,0),2),1,0)</f>
        <v>1</v>
      </c>
      <c r="X442" s="2"/>
      <c r="Y442" s="2"/>
      <c r="Z442" s="2">
        <f>IF(AND(Table2[[#This Row],[GameIsOver]]=1,Table2[[#This Row],[ActualHomeScore]]*Table2[[#This Row],[ActualAwayScore]]=0), 1,0)</f>
        <v>0</v>
      </c>
      <c r="AA442" s="2">
        <f>IF(Table2[[#This Row],[GameIsOver]]=0,0, IF(Table2[[#This Row],[ActualWinner]]=Table2[[#This Row],[AwayTeam]], 2, IF(OR(Table2[[#This Row],[ActualResult]]="OT", Table2[[#This Row],[ActualResult]]="SO"), 1, 0)))</f>
        <v>0</v>
      </c>
      <c r="AB442" s="2">
        <f>IF(Table2[[#This Row],[GameIsOver]]= 0, 0, IF(Table2[[#This Row],[ActualWinner]]=Table2[[#This Row],[HomeTeam]], 2, IF(OR(Table2[[#This Row],[ActualResult]]="OT", Table2[[#This Row],[ActualResult]]="SO"), 1, 0)))</f>
        <v>0</v>
      </c>
      <c r="AC442" s="33">
        <f>(($AR$11)*IF(Table2[[#This Row],[CorrectWinnerPrediction]]="Y", 1, 0))+(($AR$12)*IF(Table2[[#This Row],[CorrectAwayScorePrediction]]="Y", 1, 0))+(($AR$13)*IF(Table2[[#This Row],[CorrectHomeScorePrediction]]="Y", 1, 0))</f>
        <v>0</v>
      </c>
      <c r="AD4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2" s="4" t="str">
        <f>IF(WEEKDAY(Table2[[#This Row],[GameDate]])=1,"SUN",IF(WEEKDAY(Table2[[#This Row],[GameDate]])=2,"MON",IF(WEEKDAY(Table2[[#This Row],[GameDate]])=3,"TUE",IF(WEEKDAY(Table2[[#This Row],[GameDate]])=4,"WED",IF(WEEKDAY(Table2[[#This Row],[GameDate]])=5,"THU",IF(WEEKDAY(Table2[[#This Row],[GameDate]])=6,"FRI", "SAT"))))))</f>
        <v>SUN</v>
      </c>
      <c r="AF442" s="2">
        <f>Table2[[#This Row],[ActualAwayScore]]-Table2[[#This Row],[PredictedAwayScore]]</f>
        <v>0</v>
      </c>
      <c r="AG442" s="2">
        <f>Table2[[#This Row],[ActualHomeScore]]-Table2[[#This Row],[PredictedHomeScore]]</f>
        <v>0</v>
      </c>
      <c r="AH442" s="2">
        <f t="shared" si="33"/>
        <v>0</v>
      </c>
      <c r="AI442" s="2">
        <f t="shared" si="34"/>
        <v>0</v>
      </c>
    </row>
    <row r="443" spans="1:35" x14ac:dyDescent="0.25">
      <c r="B443" s="4">
        <v>45634</v>
      </c>
      <c r="C443" s="7" t="s">
        <v>553</v>
      </c>
      <c r="D443" s="2" t="s">
        <v>15</v>
      </c>
      <c r="E443" s="2" t="s">
        <v>45</v>
      </c>
      <c r="F443" s="2"/>
      <c r="G443" s="2"/>
      <c r="H443" s="2" t="str">
        <f t="shared" si="30"/>
        <v>_</v>
      </c>
      <c r="I443" s="2"/>
      <c r="J443" s="2"/>
      <c r="K443" s="2"/>
      <c r="L443" s="2" t="str">
        <f t="shared" si="31"/>
        <v>_</v>
      </c>
      <c r="M443" s="2"/>
      <c r="N443" s="2">
        <f>IF(ISBLANK(Table2[[#This Row],[ActualResult]]), 0, 1)</f>
        <v>0</v>
      </c>
      <c r="O443" s="2" t="str">
        <f>IF(ISBLANK(Table2[[#This Row],[ActualResult]]), "_", IF(Table2[[#This Row],[ActualWinner]]=Table2[[#This Row],[PredictedWinner]], "Y", "N"))</f>
        <v>_</v>
      </c>
      <c r="P443" s="2" t="str">
        <f>IF(Table2[[#This Row],[ActualAwayScore]]&gt;Table2[[#This Row],[PredictedAwayScore]], "N", IF(ISBLANK(Table2[[#This Row],[ActualResult]]), "_", IF(Table2[[#This Row],[ActualAwayScore]]=Table2[[#This Row],[PredictedAwayScore]], "Y", "N")))</f>
        <v>_</v>
      </c>
      <c r="Q443" s="2" t="str">
        <f>IF(Table2[[#This Row],[ActualHomeScore]]&gt;Table2[[#This Row],[PredictedHomeScore]],"N", IF(ISBLANK(Table2[[#This Row],[ActualResult]]), "_", IF(Table2[[#This Row],[ActualHomeScore]]=Table2[[#This Row],[PredictedHomeScore]], "Y", "N")))</f>
        <v>_</v>
      </c>
      <c r="R443" s="2"/>
      <c r="S443" s="2" t="str">
        <f t="shared" si="32"/>
        <v>_</v>
      </c>
      <c r="T443" s="2">
        <f>IF(INDEX(StatsRegularSeason20242025!$A$2:$C$33,MATCH(Table2[[#This Row],[AwayTeam]],StatsRegularSeason20242025!$A$2:$A$33,0),2)=INDEX(StatsRegularSeason20242025!$A$2:$C$33,MATCH(Table2[[#This Row],[HomeTeam]],StatsRegularSeason20242025!$A$2:$A$33,0),2),1,0)</f>
        <v>0</v>
      </c>
      <c r="U443" s="2">
        <f>IF(INDEX(StatsRegularSeason20242025!$A$2:$C$33,MATCH(Table2[[#This Row],[AwayTeam]],StatsRegularSeason20242025!$A$2:$A$33,0),3)=INDEX(StatsRegularSeason20242025!$A$2:$C$33,MATCH(Table2[[#This Row],[HomeTeam]],StatsRegularSeason20242025!$A$2:$A$33,0),3),1,0)</f>
        <v>0</v>
      </c>
      <c r="V443" s="2">
        <f>IF(Table2[[#This Row],[InterConf]]=1,IF(Table2[[#This Row],[InterDiv]]=0, 1, 0), 0)</f>
        <v>0</v>
      </c>
      <c r="W443" s="2">
        <f>IF(INDEX(StatsRegularSeason20242025!$A$2:$C$33,MATCH(Table2[[#This Row],[AwayTeam]],StatsRegularSeason20242025!$A$2:$A$33,0),2)&lt;&gt;INDEX(StatsRegularSeason20242025!$A$2:$C$33,MATCH(Table2[[#This Row],[HomeTeam]],StatsRegularSeason20242025!$A$2:$A$33,0),2),1,0)</f>
        <v>1</v>
      </c>
      <c r="X443" s="2"/>
      <c r="Y443" s="2"/>
      <c r="Z443" s="2">
        <f>IF(AND(Table2[[#This Row],[GameIsOver]]=1,Table2[[#This Row],[ActualHomeScore]]*Table2[[#This Row],[ActualAwayScore]]=0), 1,0)</f>
        <v>0</v>
      </c>
      <c r="AA443" s="2">
        <f>IF(Table2[[#This Row],[GameIsOver]]=0,0, IF(Table2[[#This Row],[ActualWinner]]=Table2[[#This Row],[AwayTeam]], 2, IF(OR(Table2[[#This Row],[ActualResult]]="OT", Table2[[#This Row],[ActualResult]]="SO"), 1, 0)))</f>
        <v>0</v>
      </c>
      <c r="AB443" s="2">
        <f>IF(Table2[[#This Row],[GameIsOver]]= 0, 0, IF(Table2[[#This Row],[ActualWinner]]=Table2[[#This Row],[HomeTeam]], 2, IF(OR(Table2[[#This Row],[ActualResult]]="OT", Table2[[#This Row],[ActualResult]]="SO"), 1, 0)))</f>
        <v>0</v>
      </c>
      <c r="AC443" s="33">
        <f>(($AR$11)*IF(Table2[[#This Row],[CorrectWinnerPrediction]]="Y", 1, 0))+(($AR$12)*IF(Table2[[#This Row],[CorrectAwayScorePrediction]]="Y", 1, 0))+(($AR$13)*IF(Table2[[#This Row],[CorrectHomeScorePrediction]]="Y", 1, 0))</f>
        <v>0</v>
      </c>
      <c r="AD4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3" s="4" t="str">
        <f>IF(WEEKDAY(Table2[[#This Row],[GameDate]])=1,"SUN",IF(WEEKDAY(Table2[[#This Row],[GameDate]])=2,"MON",IF(WEEKDAY(Table2[[#This Row],[GameDate]])=3,"TUE",IF(WEEKDAY(Table2[[#This Row],[GameDate]])=4,"WED",IF(WEEKDAY(Table2[[#This Row],[GameDate]])=5,"THU",IF(WEEKDAY(Table2[[#This Row],[GameDate]])=6,"FRI", "SAT"))))))</f>
        <v>SUN</v>
      </c>
      <c r="AF443" s="2">
        <f>Table2[[#This Row],[ActualAwayScore]]-Table2[[#This Row],[PredictedAwayScore]]</f>
        <v>0</v>
      </c>
      <c r="AG443" s="2">
        <f>Table2[[#This Row],[ActualHomeScore]]-Table2[[#This Row],[PredictedHomeScore]]</f>
        <v>0</v>
      </c>
      <c r="AH443" s="2">
        <f t="shared" si="33"/>
        <v>0</v>
      </c>
      <c r="AI443" s="2">
        <f t="shared" si="34"/>
        <v>0</v>
      </c>
    </row>
    <row r="444" spans="1:35" x14ac:dyDescent="0.25">
      <c r="A444" s="3"/>
      <c r="B444" s="5">
        <v>45634</v>
      </c>
      <c r="C444" s="8" t="s">
        <v>554</v>
      </c>
      <c r="D444" s="3" t="s">
        <v>24</v>
      </c>
      <c r="E444" s="3" t="s">
        <v>34</v>
      </c>
      <c r="F444" s="3"/>
      <c r="G444" s="3"/>
      <c r="H444" s="3" t="str">
        <f t="shared" si="30"/>
        <v>_</v>
      </c>
      <c r="I444" s="3"/>
      <c r="J444" s="3"/>
      <c r="K444" s="3"/>
      <c r="L444" s="3" t="str">
        <f t="shared" si="31"/>
        <v>_</v>
      </c>
      <c r="M444" s="3"/>
      <c r="N444" s="3">
        <f>IF(ISBLANK(Table2[[#This Row],[ActualResult]]), 0, 1)</f>
        <v>0</v>
      </c>
      <c r="O444" s="3" t="str">
        <f>IF(ISBLANK(Table2[[#This Row],[ActualResult]]), "_", IF(Table2[[#This Row],[ActualWinner]]=Table2[[#This Row],[PredictedWinner]], "Y", "N"))</f>
        <v>_</v>
      </c>
      <c r="P444" s="3" t="str">
        <f>IF(Table2[[#This Row],[ActualAwayScore]]&gt;Table2[[#This Row],[PredictedAwayScore]], "N", IF(ISBLANK(Table2[[#This Row],[ActualResult]]), "_", IF(Table2[[#This Row],[ActualAwayScore]]=Table2[[#This Row],[PredictedAwayScore]], "Y", "N")))</f>
        <v>_</v>
      </c>
      <c r="Q444" s="3" t="str">
        <f>IF(Table2[[#This Row],[ActualHomeScore]]&gt;Table2[[#This Row],[PredictedHomeScore]],"N", IF(ISBLANK(Table2[[#This Row],[ActualResult]]), "_", IF(Table2[[#This Row],[ActualHomeScore]]=Table2[[#This Row],[PredictedHomeScore]], "Y", "N")))</f>
        <v>_</v>
      </c>
      <c r="R444" s="2"/>
      <c r="S444" s="2" t="str">
        <f t="shared" si="32"/>
        <v>_</v>
      </c>
      <c r="T444" s="2">
        <f>IF(INDEX(StatsRegularSeason20242025!$A$2:$C$33,MATCH(Table2[[#This Row],[AwayTeam]],StatsRegularSeason20242025!$A$2:$A$33,0),2)=INDEX(StatsRegularSeason20242025!$A$2:$C$33,MATCH(Table2[[#This Row],[HomeTeam]],StatsRegularSeason20242025!$A$2:$A$33,0),2),1,0)</f>
        <v>1</v>
      </c>
      <c r="U444" s="2">
        <f>IF(INDEX(StatsRegularSeason20242025!$A$2:$C$33,MATCH(Table2[[#This Row],[AwayTeam]],StatsRegularSeason20242025!$A$2:$A$33,0),3)=INDEX(StatsRegularSeason20242025!$A$2:$C$33,MATCH(Table2[[#This Row],[HomeTeam]],StatsRegularSeason20242025!$A$2:$A$33,0),3),1,0)</f>
        <v>0</v>
      </c>
      <c r="V444" s="2">
        <f>IF(Table2[[#This Row],[InterConf]]=1,IF(Table2[[#This Row],[InterDiv]]=0, 1, 0), 0)</f>
        <v>1</v>
      </c>
      <c r="W444" s="2">
        <f>IF(INDEX(StatsRegularSeason20242025!$A$2:$C$33,MATCH(Table2[[#This Row],[AwayTeam]],StatsRegularSeason20242025!$A$2:$A$33,0),2)&lt;&gt;INDEX(StatsRegularSeason20242025!$A$2:$C$33,MATCH(Table2[[#This Row],[HomeTeam]],StatsRegularSeason20242025!$A$2:$A$33,0),2),1,0)</f>
        <v>0</v>
      </c>
      <c r="X444" s="2"/>
      <c r="Y444" s="2"/>
      <c r="Z444" s="2">
        <f>IF(AND(Table2[[#This Row],[GameIsOver]]=1,Table2[[#This Row],[ActualHomeScore]]*Table2[[#This Row],[ActualAwayScore]]=0), 1,0)</f>
        <v>0</v>
      </c>
      <c r="AA444" s="2">
        <f>IF(Table2[[#This Row],[GameIsOver]]=0,0, IF(Table2[[#This Row],[ActualWinner]]=Table2[[#This Row],[AwayTeam]], 2, IF(OR(Table2[[#This Row],[ActualResult]]="OT", Table2[[#This Row],[ActualResult]]="SO"), 1, 0)))</f>
        <v>0</v>
      </c>
      <c r="AB444" s="2">
        <f>IF(Table2[[#This Row],[GameIsOver]]= 0, 0, IF(Table2[[#This Row],[ActualWinner]]=Table2[[#This Row],[HomeTeam]], 2, IF(OR(Table2[[#This Row],[ActualResult]]="OT", Table2[[#This Row],[ActualResult]]="SO"), 1, 0)))</f>
        <v>0</v>
      </c>
      <c r="AC444" s="33">
        <f>(($AR$11)*IF(Table2[[#This Row],[CorrectWinnerPrediction]]="Y", 1, 0))+(($AR$12)*IF(Table2[[#This Row],[CorrectAwayScorePrediction]]="Y", 1, 0))+(($AR$13)*IF(Table2[[#This Row],[CorrectHomeScorePrediction]]="Y", 1, 0))</f>
        <v>0</v>
      </c>
      <c r="AD4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4" s="5" t="str">
        <f>IF(WEEKDAY(Table2[[#This Row],[GameDate]])=1,"SUN",IF(WEEKDAY(Table2[[#This Row],[GameDate]])=2,"MON",IF(WEEKDAY(Table2[[#This Row],[GameDate]])=3,"TUE",IF(WEEKDAY(Table2[[#This Row],[GameDate]])=4,"WED",IF(WEEKDAY(Table2[[#This Row],[GameDate]])=5,"THU",IF(WEEKDAY(Table2[[#This Row],[GameDate]])=6,"FRI", "SAT"))))))</f>
        <v>SUN</v>
      </c>
      <c r="AF444" s="2">
        <f>Table2[[#This Row],[ActualAwayScore]]-Table2[[#This Row],[PredictedAwayScore]]</f>
        <v>0</v>
      </c>
      <c r="AG444" s="2">
        <f>Table2[[#This Row],[ActualHomeScore]]-Table2[[#This Row],[PredictedHomeScore]]</f>
        <v>0</v>
      </c>
      <c r="AH444" s="2">
        <f t="shared" si="33"/>
        <v>0</v>
      </c>
      <c r="AI444" s="2">
        <f t="shared" si="34"/>
        <v>0</v>
      </c>
    </row>
    <row r="445" spans="1:35" x14ac:dyDescent="0.25">
      <c r="B445" s="4">
        <v>45635</v>
      </c>
      <c r="C445" s="7" t="s">
        <v>555</v>
      </c>
      <c r="D445" s="2" t="s">
        <v>31</v>
      </c>
      <c r="E445" s="2" t="s">
        <v>29</v>
      </c>
      <c r="F445" s="2"/>
      <c r="G445" s="2"/>
      <c r="H445" s="2" t="str">
        <f t="shared" si="30"/>
        <v>_</v>
      </c>
      <c r="I445" s="2"/>
      <c r="J445" s="2"/>
      <c r="K445" s="2"/>
      <c r="L445" s="2" t="str">
        <f t="shared" si="31"/>
        <v>_</v>
      </c>
      <c r="M445" s="2"/>
      <c r="N445" s="2">
        <f>IF(ISBLANK(Table2[[#This Row],[ActualResult]]), 0, 1)</f>
        <v>0</v>
      </c>
      <c r="O445" s="2" t="str">
        <f>IF(ISBLANK(Table2[[#This Row],[ActualResult]]), "_", IF(Table2[[#This Row],[ActualWinner]]=Table2[[#This Row],[PredictedWinner]], "Y", "N"))</f>
        <v>_</v>
      </c>
      <c r="P445" s="2" t="str">
        <f>IF(Table2[[#This Row],[ActualAwayScore]]&gt;Table2[[#This Row],[PredictedAwayScore]], "N", IF(ISBLANK(Table2[[#This Row],[ActualResult]]), "_", IF(Table2[[#This Row],[ActualAwayScore]]=Table2[[#This Row],[PredictedAwayScore]], "Y", "N")))</f>
        <v>_</v>
      </c>
      <c r="Q445" s="2" t="str">
        <f>IF(Table2[[#This Row],[ActualHomeScore]]&gt;Table2[[#This Row],[PredictedHomeScore]],"N", IF(ISBLANK(Table2[[#This Row],[ActualResult]]), "_", IF(Table2[[#This Row],[ActualHomeScore]]=Table2[[#This Row],[PredictedHomeScore]], "Y", "N")))</f>
        <v>_</v>
      </c>
      <c r="R445" s="2"/>
      <c r="S445" s="2" t="str">
        <f t="shared" si="32"/>
        <v>_</v>
      </c>
      <c r="T445" s="2">
        <f>IF(INDEX(StatsRegularSeason20242025!$A$2:$C$33,MATCH(Table2[[#This Row],[AwayTeam]],StatsRegularSeason20242025!$A$2:$A$33,0),2)=INDEX(StatsRegularSeason20242025!$A$2:$C$33,MATCH(Table2[[#This Row],[HomeTeam]],StatsRegularSeason20242025!$A$2:$A$33,0),2),1,0)</f>
        <v>1</v>
      </c>
      <c r="U445" s="2">
        <f>IF(INDEX(StatsRegularSeason20242025!$A$2:$C$33,MATCH(Table2[[#This Row],[AwayTeam]],StatsRegularSeason20242025!$A$2:$A$33,0),3)=INDEX(StatsRegularSeason20242025!$A$2:$C$33,MATCH(Table2[[#This Row],[HomeTeam]],StatsRegularSeason20242025!$A$2:$A$33,0),3),1,0)</f>
        <v>1</v>
      </c>
      <c r="V445" s="2">
        <f>IF(Table2[[#This Row],[InterConf]]=1,IF(Table2[[#This Row],[InterDiv]]=0, 1, 0), 0)</f>
        <v>0</v>
      </c>
      <c r="W445" s="2">
        <f>IF(INDEX(StatsRegularSeason20242025!$A$2:$C$33,MATCH(Table2[[#This Row],[AwayTeam]],StatsRegularSeason20242025!$A$2:$A$33,0),2)&lt;&gt;INDEX(StatsRegularSeason20242025!$A$2:$C$33,MATCH(Table2[[#This Row],[HomeTeam]],StatsRegularSeason20242025!$A$2:$A$33,0),2),1,0)</f>
        <v>0</v>
      </c>
      <c r="X445" s="2"/>
      <c r="Y445" s="2"/>
      <c r="Z445" s="2">
        <f>IF(AND(Table2[[#This Row],[GameIsOver]]=1,Table2[[#This Row],[ActualHomeScore]]*Table2[[#This Row],[ActualAwayScore]]=0), 1,0)</f>
        <v>0</v>
      </c>
      <c r="AA445" s="2">
        <f>IF(Table2[[#This Row],[GameIsOver]]=0,0, IF(Table2[[#This Row],[ActualWinner]]=Table2[[#This Row],[AwayTeam]], 2, IF(OR(Table2[[#This Row],[ActualResult]]="OT", Table2[[#This Row],[ActualResult]]="SO"), 1, 0)))</f>
        <v>0</v>
      </c>
      <c r="AB445" s="2">
        <f>IF(Table2[[#This Row],[GameIsOver]]= 0, 0, IF(Table2[[#This Row],[ActualWinner]]=Table2[[#This Row],[HomeTeam]], 2, IF(OR(Table2[[#This Row],[ActualResult]]="OT", Table2[[#This Row],[ActualResult]]="SO"), 1, 0)))</f>
        <v>0</v>
      </c>
      <c r="AC445" s="33">
        <f>(($AR$11)*IF(Table2[[#This Row],[CorrectWinnerPrediction]]="Y", 1, 0))+(($AR$12)*IF(Table2[[#This Row],[CorrectAwayScorePrediction]]="Y", 1, 0))+(($AR$13)*IF(Table2[[#This Row],[CorrectHomeScorePrediction]]="Y", 1, 0))</f>
        <v>0</v>
      </c>
      <c r="AD4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5" s="4" t="str">
        <f>IF(WEEKDAY(Table2[[#This Row],[GameDate]])=1,"SUN",IF(WEEKDAY(Table2[[#This Row],[GameDate]])=2,"MON",IF(WEEKDAY(Table2[[#This Row],[GameDate]])=3,"TUE",IF(WEEKDAY(Table2[[#This Row],[GameDate]])=4,"WED",IF(WEEKDAY(Table2[[#This Row],[GameDate]])=5,"THU",IF(WEEKDAY(Table2[[#This Row],[GameDate]])=6,"FRI", "SAT"))))))</f>
        <v>MON</v>
      </c>
      <c r="AF445" s="2">
        <f>Table2[[#This Row],[ActualAwayScore]]-Table2[[#This Row],[PredictedAwayScore]]</f>
        <v>0</v>
      </c>
      <c r="AG445" s="2">
        <f>Table2[[#This Row],[ActualHomeScore]]-Table2[[#This Row],[PredictedHomeScore]]</f>
        <v>0</v>
      </c>
      <c r="AH445" s="2">
        <f t="shared" si="33"/>
        <v>0</v>
      </c>
      <c r="AI445" s="2">
        <f t="shared" si="34"/>
        <v>0</v>
      </c>
    </row>
    <row r="446" spans="1:35" x14ac:dyDescent="0.25">
      <c r="B446" s="4">
        <v>45635</v>
      </c>
      <c r="C446" s="7" t="s">
        <v>556</v>
      </c>
      <c r="D446" s="2" t="s">
        <v>17</v>
      </c>
      <c r="E446" s="2" t="s">
        <v>20</v>
      </c>
      <c r="F446" s="2"/>
      <c r="G446" s="2"/>
      <c r="H446" s="2" t="str">
        <f t="shared" si="30"/>
        <v>_</v>
      </c>
      <c r="I446" s="2"/>
      <c r="J446" s="2"/>
      <c r="K446" s="2"/>
      <c r="L446" s="2" t="str">
        <f t="shared" si="31"/>
        <v>_</v>
      </c>
      <c r="M446" s="2"/>
      <c r="N446" s="2">
        <f>IF(ISBLANK(Table2[[#This Row],[ActualResult]]), 0, 1)</f>
        <v>0</v>
      </c>
      <c r="O446" s="2" t="str">
        <f>IF(ISBLANK(Table2[[#This Row],[ActualResult]]), "_", IF(Table2[[#This Row],[ActualWinner]]=Table2[[#This Row],[PredictedWinner]], "Y", "N"))</f>
        <v>_</v>
      </c>
      <c r="P446" s="2" t="str">
        <f>IF(Table2[[#This Row],[ActualAwayScore]]&gt;Table2[[#This Row],[PredictedAwayScore]], "N", IF(ISBLANK(Table2[[#This Row],[ActualResult]]), "_", IF(Table2[[#This Row],[ActualAwayScore]]=Table2[[#This Row],[PredictedAwayScore]], "Y", "N")))</f>
        <v>_</v>
      </c>
      <c r="Q446" s="2" t="str">
        <f>IF(Table2[[#This Row],[ActualHomeScore]]&gt;Table2[[#This Row],[PredictedHomeScore]],"N", IF(ISBLANK(Table2[[#This Row],[ActualResult]]), "_", IF(Table2[[#This Row],[ActualHomeScore]]=Table2[[#This Row],[PredictedHomeScore]], "Y", "N")))</f>
        <v>_</v>
      </c>
      <c r="R446" s="2"/>
      <c r="S446" s="2" t="str">
        <f t="shared" si="32"/>
        <v>_</v>
      </c>
      <c r="T446" s="2">
        <f>IF(INDEX(StatsRegularSeason20242025!$A$2:$C$33,MATCH(Table2[[#This Row],[AwayTeam]],StatsRegularSeason20242025!$A$2:$A$33,0),2)=INDEX(StatsRegularSeason20242025!$A$2:$C$33,MATCH(Table2[[#This Row],[HomeTeam]],StatsRegularSeason20242025!$A$2:$A$33,0),2),1,0)</f>
        <v>0</v>
      </c>
      <c r="U446" s="2">
        <f>IF(INDEX(StatsRegularSeason20242025!$A$2:$C$33,MATCH(Table2[[#This Row],[AwayTeam]],StatsRegularSeason20242025!$A$2:$A$33,0),3)=INDEX(StatsRegularSeason20242025!$A$2:$C$33,MATCH(Table2[[#This Row],[HomeTeam]],StatsRegularSeason20242025!$A$2:$A$33,0),3),1,0)</f>
        <v>0</v>
      </c>
      <c r="V446" s="2">
        <f>IF(Table2[[#This Row],[InterConf]]=1,IF(Table2[[#This Row],[InterDiv]]=0, 1, 0), 0)</f>
        <v>0</v>
      </c>
      <c r="W446" s="2">
        <f>IF(INDEX(StatsRegularSeason20242025!$A$2:$C$33,MATCH(Table2[[#This Row],[AwayTeam]],StatsRegularSeason20242025!$A$2:$A$33,0),2)&lt;&gt;INDEX(StatsRegularSeason20242025!$A$2:$C$33,MATCH(Table2[[#This Row],[HomeTeam]],StatsRegularSeason20242025!$A$2:$A$33,0),2),1,0)</f>
        <v>1</v>
      </c>
      <c r="X446" s="2"/>
      <c r="Y446" s="2"/>
      <c r="Z446" s="2">
        <f>IF(AND(Table2[[#This Row],[GameIsOver]]=1,Table2[[#This Row],[ActualHomeScore]]*Table2[[#This Row],[ActualAwayScore]]=0), 1,0)</f>
        <v>0</v>
      </c>
      <c r="AA446" s="2">
        <f>IF(Table2[[#This Row],[GameIsOver]]=0,0, IF(Table2[[#This Row],[ActualWinner]]=Table2[[#This Row],[AwayTeam]], 2, IF(OR(Table2[[#This Row],[ActualResult]]="OT", Table2[[#This Row],[ActualResult]]="SO"), 1, 0)))</f>
        <v>0</v>
      </c>
      <c r="AB446" s="2">
        <f>IF(Table2[[#This Row],[GameIsOver]]= 0, 0, IF(Table2[[#This Row],[ActualWinner]]=Table2[[#This Row],[HomeTeam]], 2, IF(OR(Table2[[#This Row],[ActualResult]]="OT", Table2[[#This Row],[ActualResult]]="SO"), 1, 0)))</f>
        <v>0</v>
      </c>
      <c r="AC446" s="33">
        <f>(($AR$11)*IF(Table2[[#This Row],[CorrectWinnerPrediction]]="Y", 1, 0))+(($AR$12)*IF(Table2[[#This Row],[CorrectAwayScorePrediction]]="Y", 1, 0))+(($AR$13)*IF(Table2[[#This Row],[CorrectHomeScorePrediction]]="Y", 1, 0))</f>
        <v>0</v>
      </c>
      <c r="AD4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6" s="4" t="str">
        <f>IF(WEEKDAY(Table2[[#This Row],[GameDate]])=1,"SUN",IF(WEEKDAY(Table2[[#This Row],[GameDate]])=2,"MON",IF(WEEKDAY(Table2[[#This Row],[GameDate]])=3,"TUE",IF(WEEKDAY(Table2[[#This Row],[GameDate]])=4,"WED",IF(WEEKDAY(Table2[[#This Row],[GameDate]])=5,"THU",IF(WEEKDAY(Table2[[#This Row],[GameDate]])=6,"FRI", "SAT"))))))</f>
        <v>MON</v>
      </c>
      <c r="AF446" s="2">
        <f>Table2[[#This Row],[ActualAwayScore]]-Table2[[#This Row],[PredictedAwayScore]]</f>
        <v>0</v>
      </c>
      <c r="AG446" s="2">
        <f>Table2[[#This Row],[ActualHomeScore]]-Table2[[#This Row],[PredictedHomeScore]]</f>
        <v>0</v>
      </c>
      <c r="AH446" s="2">
        <f t="shared" si="33"/>
        <v>0</v>
      </c>
      <c r="AI446" s="2">
        <f t="shared" si="34"/>
        <v>0</v>
      </c>
    </row>
    <row r="447" spans="1:35" x14ac:dyDescent="0.25">
      <c r="A447" s="3"/>
      <c r="B447" s="5">
        <v>45635</v>
      </c>
      <c r="C447" s="8" t="s">
        <v>557</v>
      </c>
      <c r="D447" s="3" t="s">
        <v>47</v>
      </c>
      <c r="E447" s="3" t="s">
        <v>19</v>
      </c>
      <c r="F447" s="3"/>
      <c r="G447" s="3"/>
      <c r="H447" s="3" t="str">
        <f t="shared" si="30"/>
        <v>_</v>
      </c>
      <c r="I447" s="3"/>
      <c r="J447" s="3"/>
      <c r="K447" s="3"/>
      <c r="L447" s="2" t="str">
        <f t="shared" si="31"/>
        <v>_</v>
      </c>
      <c r="M447" s="3"/>
      <c r="N447" s="3">
        <f>IF(ISBLANK(Table2[[#This Row],[ActualResult]]), 0, 1)</f>
        <v>0</v>
      </c>
      <c r="O447" s="3" t="str">
        <f>IF(ISBLANK(Table2[[#This Row],[ActualResult]]), "_", IF(Table2[[#This Row],[ActualWinner]]=Table2[[#This Row],[PredictedWinner]], "Y", "N"))</f>
        <v>_</v>
      </c>
      <c r="P447" s="3" t="str">
        <f>IF(Table2[[#This Row],[ActualAwayScore]]&gt;Table2[[#This Row],[PredictedAwayScore]], "N", IF(ISBLANK(Table2[[#This Row],[ActualResult]]), "_", IF(Table2[[#This Row],[ActualAwayScore]]=Table2[[#This Row],[PredictedAwayScore]], "Y", "N")))</f>
        <v>_</v>
      </c>
      <c r="Q447" s="3" t="str">
        <f>IF(Table2[[#This Row],[ActualHomeScore]]&gt;Table2[[#This Row],[PredictedHomeScore]],"N", IF(ISBLANK(Table2[[#This Row],[ActualResult]]), "_", IF(Table2[[#This Row],[ActualHomeScore]]=Table2[[#This Row],[PredictedHomeScore]], "Y", "N")))</f>
        <v>_</v>
      </c>
      <c r="R447" s="2"/>
      <c r="S447" s="2" t="str">
        <f t="shared" si="32"/>
        <v>_</v>
      </c>
      <c r="T447" s="2">
        <f>IF(INDEX(StatsRegularSeason20242025!$A$2:$C$33,MATCH(Table2[[#This Row],[AwayTeam]],StatsRegularSeason20242025!$A$2:$A$33,0),2)=INDEX(StatsRegularSeason20242025!$A$2:$C$33,MATCH(Table2[[#This Row],[HomeTeam]],StatsRegularSeason20242025!$A$2:$A$33,0),2),1,0)</f>
        <v>0</v>
      </c>
      <c r="U447" s="2">
        <f>IF(INDEX(StatsRegularSeason20242025!$A$2:$C$33,MATCH(Table2[[#This Row],[AwayTeam]],StatsRegularSeason20242025!$A$2:$A$33,0),3)=INDEX(StatsRegularSeason20242025!$A$2:$C$33,MATCH(Table2[[#This Row],[HomeTeam]],StatsRegularSeason20242025!$A$2:$A$33,0),3),1,0)</f>
        <v>0</v>
      </c>
      <c r="V447" s="2">
        <f>IF(Table2[[#This Row],[InterConf]]=1,IF(Table2[[#This Row],[InterDiv]]=0, 1, 0), 0)</f>
        <v>0</v>
      </c>
      <c r="W447" s="2">
        <f>IF(INDEX(StatsRegularSeason20242025!$A$2:$C$33,MATCH(Table2[[#This Row],[AwayTeam]],StatsRegularSeason20242025!$A$2:$A$33,0),2)&lt;&gt;INDEX(StatsRegularSeason20242025!$A$2:$C$33,MATCH(Table2[[#This Row],[HomeTeam]],StatsRegularSeason20242025!$A$2:$A$33,0),2),1,0)</f>
        <v>1</v>
      </c>
      <c r="X447" s="2"/>
      <c r="Y447" s="2"/>
      <c r="Z447" s="2">
        <f>IF(AND(Table2[[#This Row],[GameIsOver]]=1,Table2[[#This Row],[ActualHomeScore]]*Table2[[#This Row],[ActualAwayScore]]=0), 1,0)</f>
        <v>0</v>
      </c>
      <c r="AA447" s="2">
        <f>IF(Table2[[#This Row],[GameIsOver]]=0,0, IF(Table2[[#This Row],[ActualWinner]]=Table2[[#This Row],[AwayTeam]], 2, IF(OR(Table2[[#This Row],[ActualResult]]="OT", Table2[[#This Row],[ActualResult]]="SO"), 1, 0)))</f>
        <v>0</v>
      </c>
      <c r="AB447" s="2">
        <f>IF(Table2[[#This Row],[GameIsOver]]= 0, 0, IF(Table2[[#This Row],[ActualWinner]]=Table2[[#This Row],[HomeTeam]], 2, IF(OR(Table2[[#This Row],[ActualResult]]="OT", Table2[[#This Row],[ActualResult]]="SO"), 1, 0)))</f>
        <v>0</v>
      </c>
      <c r="AC447" s="33">
        <f>(($AR$11)*IF(Table2[[#This Row],[CorrectWinnerPrediction]]="Y", 1, 0))+(($AR$12)*IF(Table2[[#This Row],[CorrectAwayScorePrediction]]="Y", 1, 0))+(($AR$13)*IF(Table2[[#This Row],[CorrectHomeScorePrediction]]="Y", 1, 0))</f>
        <v>0</v>
      </c>
      <c r="AD4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7" s="5" t="str">
        <f>IF(WEEKDAY(Table2[[#This Row],[GameDate]])=1,"SUN",IF(WEEKDAY(Table2[[#This Row],[GameDate]])=2,"MON",IF(WEEKDAY(Table2[[#This Row],[GameDate]])=3,"TUE",IF(WEEKDAY(Table2[[#This Row],[GameDate]])=4,"WED",IF(WEEKDAY(Table2[[#This Row],[GameDate]])=5,"THU",IF(WEEKDAY(Table2[[#This Row],[GameDate]])=6,"FRI", "SAT"))))))</f>
        <v>MON</v>
      </c>
      <c r="AF447" s="2">
        <f>Table2[[#This Row],[ActualAwayScore]]-Table2[[#This Row],[PredictedAwayScore]]</f>
        <v>0</v>
      </c>
      <c r="AG447" s="2">
        <f>Table2[[#This Row],[ActualHomeScore]]-Table2[[#This Row],[PredictedHomeScore]]</f>
        <v>0</v>
      </c>
      <c r="AH447" s="2">
        <f t="shared" si="33"/>
        <v>0</v>
      </c>
      <c r="AI447" s="2">
        <f t="shared" si="34"/>
        <v>0</v>
      </c>
    </row>
    <row r="448" spans="1:35" x14ac:dyDescent="0.25">
      <c r="B448" s="4">
        <v>45636</v>
      </c>
      <c r="C448" s="7" t="s">
        <v>558</v>
      </c>
      <c r="D448" s="2" t="s">
        <v>18</v>
      </c>
      <c r="E448" s="2" t="s">
        <v>32</v>
      </c>
      <c r="F448" s="2"/>
      <c r="G448" s="2"/>
      <c r="H448" s="2" t="str">
        <f t="shared" si="30"/>
        <v>_</v>
      </c>
      <c r="I448" s="2"/>
      <c r="J448" s="2"/>
      <c r="K448" s="2"/>
      <c r="L448" s="13" t="str">
        <f t="shared" si="31"/>
        <v>_</v>
      </c>
      <c r="M448" s="2"/>
      <c r="N448" s="2">
        <f>IF(ISBLANK(Table2[[#This Row],[ActualResult]]), 0, 1)</f>
        <v>0</v>
      </c>
      <c r="O448" s="2" t="str">
        <f>IF(ISBLANK(Table2[[#This Row],[ActualResult]]), "_", IF(Table2[[#This Row],[ActualWinner]]=Table2[[#This Row],[PredictedWinner]], "Y", "N"))</f>
        <v>_</v>
      </c>
      <c r="P448" s="2" t="str">
        <f>IF(Table2[[#This Row],[ActualAwayScore]]&gt;Table2[[#This Row],[PredictedAwayScore]], "N", IF(ISBLANK(Table2[[#This Row],[ActualResult]]), "_", IF(Table2[[#This Row],[ActualAwayScore]]=Table2[[#This Row],[PredictedAwayScore]], "Y", "N")))</f>
        <v>_</v>
      </c>
      <c r="Q448" s="2" t="str">
        <f>IF(Table2[[#This Row],[ActualHomeScore]]&gt;Table2[[#This Row],[PredictedHomeScore]],"N", IF(ISBLANK(Table2[[#This Row],[ActualResult]]), "_", IF(Table2[[#This Row],[ActualHomeScore]]=Table2[[#This Row],[PredictedHomeScore]], "Y", "N")))</f>
        <v>_</v>
      </c>
      <c r="R448" s="2"/>
      <c r="S448" s="2" t="str">
        <f t="shared" si="32"/>
        <v>_</v>
      </c>
      <c r="T448" s="2">
        <f>IF(INDEX(StatsRegularSeason20242025!$A$2:$C$33,MATCH(Table2[[#This Row],[AwayTeam]],StatsRegularSeason20242025!$A$2:$A$33,0),2)=INDEX(StatsRegularSeason20242025!$A$2:$C$33,MATCH(Table2[[#This Row],[HomeTeam]],StatsRegularSeason20242025!$A$2:$A$33,0),2),1,0)</f>
        <v>1</v>
      </c>
      <c r="U448" s="2">
        <f>IF(INDEX(StatsRegularSeason20242025!$A$2:$C$33,MATCH(Table2[[#This Row],[AwayTeam]],StatsRegularSeason20242025!$A$2:$A$33,0),3)=INDEX(StatsRegularSeason20242025!$A$2:$C$33,MATCH(Table2[[#This Row],[HomeTeam]],StatsRegularSeason20242025!$A$2:$A$33,0),3),1,0)</f>
        <v>0</v>
      </c>
      <c r="V448" s="2">
        <f>IF(Table2[[#This Row],[InterConf]]=1,IF(Table2[[#This Row],[InterDiv]]=0, 1, 0), 0)</f>
        <v>1</v>
      </c>
      <c r="W448" s="2">
        <f>IF(INDEX(StatsRegularSeason20242025!$A$2:$C$33,MATCH(Table2[[#This Row],[AwayTeam]],StatsRegularSeason20242025!$A$2:$A$33,0),2)&lt;&gt;INDEX(StatsRegularSeason20242025!$A$2:$C$33,MATCH(Table2[[#This Row],[HomeTeam]],StatsRegularSeason20242025!$A$2:$A$33,0),2),1,0)</f>
        <v>0</v>
      </c>
      <c r="X448" s="2"/>
      <c r="Y448" s="2"/>
      <c r="Z448" s="2">
        <f>IF(AND(Table2[[#This Row],[GameIsOver]]=1,Table2[[#This Row],[ActualHomeScore]]*Table2[[#This Row],[ActualAwayScore]]=0), 1,0)</f>
        <v>0</v>
      </c>
      <c r="AA448" s="2">
        <f>IF(Table2[[#This Row],[GameIsOver]]=0,0, IF(Table2[[#This Row],[ActualWinner]]=Table2[[#This Row],[AwayTeam]], 2, IF(OR(Table2[[#This Row],[ActualResult]]="OT", Table2[[#This Row],[ActualResult]]="SO"), 1, 0)))</f>
        <v>0</v>
      </c>
      <c r="AB448" s="2">
        <f>IF(Table2[[#This Row],[GameIsOver]]= 0, 0, IF(Table2[[#This Row],[ActualWinner]]=Table2[[#This Row],[HomeTeam]], 2, IF(OR(Table2[[#This Row],[ActualResult]]="OT", Table2[[#This Row],[ActualResult]]="SO"), 1, 0)))</f>
        <v>0</v>
      </c>
      <c r="AC448" s="33">
        <f>(($AR$11)*IF(Table2[[#This Row],[CorrectWinnerPrediction]]="Y", 1, 0))+(($AR$12)*IF(Table2[[#This Row],[CorrectAwayScorePrediction]]="Y", 1, 0))+(($AR$13)*IF(Table2[[#This Row],[CorrectHomeScorePrediction]]="Y", 1, 0))</f>
        <v>0</v>
      </c>
      <c r="AD4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8" s="4" t="str">
        <f>IF(WEEKDAY(Table2[[#This Row],[GameDate]])=1,"SUN",IF(WEEKDAY(Table2[[#This Row],[GameDate]])=2,"MON",IF(WEEKDAY(Table2[[#This Row],[GameDate]])=3,"TUE",IF(WEEKDAY(Table2[[#This Row],[GameDate]])=4,"WED",IF(WEEKDAY(Table2[[#This Row],[GameDate]])=5,"THU",IF(WEEKDAY(Table2[[#This Row],[GameDate]])=6,"FRI", "SAT"))))))</f>
        <v>TUE</v>
      </c>
      <c r="AF448" s="2">
        <f>Table2[[#This Row],[ActualAwayScore]]-Table2[[#This Row],[PredictedAwayScore]]</f>
        <v>0</v>
      </c>
      <c r="AG448" s="2">
        <f>Table2[[#This Row],[ActualHomeScore]]-Table2[[#This Row],[PredictedHomeScore]]</f>
        <v>0</v>
      </c>
      <c r="AH448" s="2">
        <f t="shared" si="33"/>
        <v>0</v>
      </c>
      <c r="AI448" s="2">
        <f t="shared" si="34"/>
        <v>0</v>
      </c>
    </row>
    <row r="449" spans="1:35" x14ac:dyDescent="0.25">
      <c r="B449" s="4">
        <v>45636</v>
      </c>
      <c r="C449" s="7" t="s">
        <v>559</v>
      </c>
      <c r="D449" s="2" t="s">
        <v>26</v>
      </c>
      <c r="E449" s="2" t="s">
        <v>21</v>
      </c>
      <c r="F449" s="2"/>
      <c r="G449" s="2"/>
      <c r="H449" s="2" t="str">
        <f t="shared" si="30"/>
        <v>_</v>
      </c>
      <c r="I449" s="2"/>
      <c r="J449" s="2"/>
      <c r="K449" s="2"/>
      <c r="L449" s="2" t="str">
        <f t="shared" si="31"/>
        <v>_</v>
      </c>
      <c r="M449" s="2"/>
      <c r="N449" s="2">
        <f>IF(ISBLANK(Table2[[#This Row],[ActualResult]]), 0, 1)</f>
        <v>0</v>
      </c>
      <c r="O449" s="2" t="str">
        <f>IF(ISBLANK(Table2[[#This Row],[ActualResult]]), "_", IF(Table2[[#This Row],[ActualWinner]]=Table2[[#This Row],[PredictedWinner]], "Y", "N"))</f>
        <v>_</v>
      </c>
      <c r="P449" s="2" t="str">
        <f>IF(Table2[[#This Row],[ActualAwayScore]]&gt;Table2[[#This Row],[PredictedAwayScore]], "N", IF(ISBLANK(Table2[[#This Row],[ActualResult]]), "_", IF(Table2[[#This Row],[ActualAwayScore]]=Table2[[#This Row],[PredictedAwayScore]], "Y", "N")))</f>
        <v>_</v>
      </c>
      <c r="Q449" s="2" t="str">
        <f>IF(Table2[[#This Row],[ActualHomeScore]]&gt;Table2[[#This Row],[PredictedHomeScore]],"N", IF(ISBLANK(Table2[[#This Row],[ActualResult]]), "_", IF(Table2[[#This Row],[ActualHomeScore]]=Table2[[#This Row],[PredictedHomeScore]], "Y", "N")))</f>
        <v>_</v>
      </c>
      <c r="R449" s="2"/>
      <c r="S449" s="2" t="str">
        <f t="shared" si="32"/>
        <v>_</v>
      </c>
      <c r="T449" s="2">
        <f>IF(INDEX(StatsRegularSeason20242025!$A$2:$C$33,MATCH(Table2[[#This Row],[AwayTeam]],StatsRegularSeason20242025!$A$2:$A$33,0),2)=INDEX(StatsRegularSeason20242025!$A$2:$C$33,MATCH(Table2[[#This Row],[HomeTeam]],StatsRegularSeason20242025!$A$2:$A$33,0),2),1,0)</f>
        <v>0</v>
      </c>
      <c r="U449" s="2">
        <f>IF(INDEX(StatsRegularSeason20242025!$A$2:$C$33,MATCH(Table2[[#This Row],[AwayTeam]],StatsRegularSeason20242025!$A$2:$A$33,0),3)=INDEX(StatsRegularSeason20242025!$A$2:$C$33,MATCH(Table2[[#This Row],[HomeTeam]],StatsRegularSeason20242025!$A$2:$A$33,0),3),1,0)</f>
        <v>0</v>
      </c>
      <c r="V449" s="2">
        <f>IF(Table2[[#This Row],[InterConf]]=1,IF(Table2[[#This Row],[InterDiv]]=0, 1, 0), 0)</f>
        <v>0</v>
      </c>
      <c r="W449" s="2">
        <f>IF(INDEX(StatsRegularSeason20242025!$A$2:$C$33,MATCH(Table2[[#This Row],[AwayTeam]],StatsRegularSeason20242025!$A$2:$A$33,0),2)&lt;&gt;INDEX(StatsRegularSeason20242025!$A$2:$C$33,MATCH(Table2[[#This Row],[HomeTeam]],StatsRegularSeason20242025!$A$2:$A$33,0),2),1,0)</f>
        <v>1</v>
      </c>
      <c r="X449" s="2"/>
      <c r="Y449" s="2"/>
      <c r="Z449" s="2">
        <f>IF(AND(Table2[[#This Row],[GameIsOver]]=1,Table2[[#This Row],[ActualHomeScore]]*Table2[[#This Row],[ActualAwayScore]]=0), 1,0)</f>
        <v>0</v>
      </c>
      <c r="AA449" s="2">
        <f>IF(Table2[[#This Row],[GameIsOver]]=0,0, IF(Table2[[#This Row],[ActualWinner]]=Table2[[#This Row],[AwayTeam]], 2, IF(OR(Table2[[#This Row],[ActualResult]]="OT", Table2[[#This Row],[ActualResult]]="SO"), 1, 0)))</f>
        <v>0</v>
      </c>
      <c r="AB449" s="2">
        <f>IF(Table2[[#This Row],[GameIsOver]]= 0, 0, IF(Table2[[#This Row],[ActualWinner]]=Table2[[#This Row],[HomeTeam]], 2, IF(OR(Table2[[#This Row],[ActualResult]]="OT", Table2[[#This Row],[ActualResult]]="SO"), 1, 0)))</f>
        <v>0</v>
      </c>
      <c r="AC449" s="33">
        <f>(($AR$11)*IF(Table2[[#This Row],[CorrectWinnerPrediction]]="Y", 1, 0))+(($AR$12)*IF(Table2[[#This Row],[CorrectAwayScorePrediction]]="Y", 1, 0))+(($AR$13)*IF(Table2[[#This Row],[CorrectHomeScorePrediction]]="Y", 1, 0))</f>
        <v>0</v>
      </c>
      <c r="AD4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49" s="4" t="str">
        <f>IF(WEEKDAY(Table2[[#This Row],[GameDate]])=1,"SUN",IF(WEEKDAY(Table2[[#This Row],[GameDate]])=2,"MON",IF(WEEKDAY(Table2[[#This Row],[GameDate]])=3,"TUE",IF(WEEKDAY(Table2[[#This Row],[GameDate]])=4,"WED",IF(WEEKDAY(Table2[[#This Row],[GameDate]])=5,"THU",IF(WEEKDAY(Table2[[#This Row],[GameDate]])=6,"FRI", "SAT"))))))</f>
        <v>TUE</v>
      </c>
      <c r="AF449" s="2">
        <f>Table2[[#This Row],[ActualAwayScore]]-Table2[[#This Row],[PredictedAwayScore]]</f>
        <v>0</v>
      </c>
      <c r="AG449" s="2">
        <f>Table2[[#This Row],[ActualHomeScore]]-Table2[[#This Row],[PredictedHomeScore]]</f>
        <v>0</v>
      </c>
      <c r="AH449" s="2">
        <f t="shared" si="33"/>
        <v>0</v>
      </c>
      <c r="AI449" s="2">
        <f t="shared" si="34"/>
        <v>0</v>
      </c>
    </row>
    <row r="450" spans="1:35" x14ac:dyDescent="0.25">
      <c r="B450" s="4">
        <v>45636</v>
      </c>
      <c r="C450" s="7" t="s">
        <v>560</v>
      </c>
      <c r="D450" s="2" t="s">
        <v>38</v>
      </c>
      <c r="E450" s="2" t="s">
        <v>44</v>
      </c>
      <c r="F450" s="2"/>
      <c r="G450" s="2"/>
      <c r="H450" s="2" t="str">
        <f t="shared" si="30"/>
        <v>_</v>
      </c>
      <c r="I450" s="2"/>
      <c r="J450" s="2"/>
      <c r="K450" s="2"/>
      <c r="L450" s="2" t="str">
        <f t="shared" si="31"/>
        <v>_</v>
      </c>
      <c r="M450" s="2"/>
      <c r="N450" s="2">
        <f>IF(ISBLANK(Table2[[#This Row],[ActualResult]]), 0, 1)</f>
        <v>0</v>
      </c>
      <c r="O450" s="2" t="str">
        <f>IF(ISBLANK(Table2[[#This Row],[ActualResult]]), "_", IF(Table2[[#This Row],[ActualWinner]]=Table2[[#This Row],[PredictedWinner]], "Y", "N"))</f>
        <v>_</v>
      </c>
      <c r="P450" s="2" t="str">
        <f>IF(Table2[[#This Row],[ActualAwayScore]]&gt;Table2[[#This Row],[PredictedAwayScore]], "N", IF(ISBLANK(Table2[[#This Row],[ActualResult]]), "_", IF(Table2[[#This Row],[ActualAwayScore]]=Table2[[#This Row],[PredictedAwayScore]], "Y", "N")))</f>
        <v>_</v>
      </c>
      <c r="Q450" s="2" t="str">
        <f>IF(Table2[[#This Row],[ActualHomeScore]]&gt;Table2[[#This Row],[PredictedHomeScore]],"N", IF(ISBLANK(Table2[[#This Row],[ActualResult]]), "_", IF(Table2[[#This Row],[ActualHomeScore]]=Table2[[#This Row],[PredictedHomeScore]], "Y", "N")))</f>
        <v>_</v>
      </c>
      <c r="R450" s="2"/>
      <c r="S450" s="2" t="str">
        <f t="shared" si="32"/>
        <v>_</v>
      </c>
      <c r="T450" s="2">
        <f>IF(INDEX(StatsRegularSeason20242025!$A$2:$C$33,MATCH(Table2[[#This Row],[AwayTeam]],StatsRegularSeason20242025!$A$2:$A$33,0),2)=INDEX(StatsRegularSeason20242025!$A$2:$C$33,MATCH(Table2[[#This Row],[HomeTeam]],StatsRegularSeason20242025!$A$2:$A$33,0),2),1,0)</f>
        <v>0</v>
      </c>
      <c r="U450" s="2">
        <f>IF(INDEX(StatsRegularSeason20242025!$A$2:$C$33,MATCH(Table2[[#This Row],[AwayTeam]],StatsRegularSeason20242025!$A$2:$A$33,0),3)=INDEX(StatsRegularSeason20242025!$A$2:$C$33,MATCH(Table2[[#This Row],[HomeTeam]],StatsRegularSeason20242025!$A$2:$A$33,0),3),1,0)</f>
        <v>0</v>
      </c>
      <c r="V450" s="2">
        <f>IF(Table2[[#This Row],[InterConf]]=1,IF(Table2[[#This Row],[InterDiv]]=0, 1, 0), 0)</f>
        <v>0</v>
      </c>
      <c r="W450" s="2">
        <f>IF(INDEX(StatsRegularSeason20242025!$A$2:$C$33,MATCH(Table2[[#This Row],[AwayTeam]],StatsRegularSeason20242025!$A$2:$A$33,0),2)&lt;&gt;INDEX(StatsRegularSeason20242025!$A$2:$C$33,MATCH(Table2[[#This Row],[HomeTeam]],StatsRegularSeason20242025!$A$2:$A$33,0),2),1,0)</f>
        <v>1</v>
      </c>
      <c r="X450" s="2"/>
      <c r="Y450" s="2"/>
      <c r="Z450" s="2">
        <f>IF(AND(Table2[[#This Row],[GameIsOver]]=1,Table2[[#This Row],[ActualHomeScore]]*Table2[[#This Row],[ActualAwayScore]]=0), 1,0)</f>
        <v>0</v>
      </c>
      <c r="AA450" s="2">
        <f>IF(Table2[[#This Row],[GameIsOver]]=0,0, IF(Table2[[#This Row],[ActualWinner]]=Table2[[#This Row],[AwayTeam]], 2, IF(OR(Table2[[#This Row],[ActualResult]]="OT", Table2[[#This Row],[ActualResult]]="SO"), 1, 0)))</f>
        <v>0</v>
      </c>
      <c r="AB450" s="2">
        <f>IF(Table2[[#This Row],[GameIsOver]]= 0, 0, IF(Table2[[#This Row],[ActualWinner]]=Table2[[#This Row],[HomeTeam]], 2, IF(OR(Table2[[#This Row],[ActualResult]]="OT", Table2[[#This Row],[ActualResult]]="SO"), 1, 0)))</f>
        <v>0</v>
      </c>
      <c r="AC450" s="33">
        <f>(($AR$11)*IF(Table2[[#This Row],[CorrectWinnerPrediction]]="Y", 1, 0))+(($AR$12)*IF(Table2[[#This Row],[CorrectAwayScorePrediction]]="Y", 1, 0))+(($AR$13)*IF(Table2[[#This Row],[CorrectHomeScorePrediction]]="Y", 1, 0))</f>
        <v>0</v>
      </c>
      <c r="AD4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0" s="4" t="str">
        <f>IF(WEEKDAY(Table2[[#This Row],[GameDate]])=1,"SUN",IF(WEEKDAY(Table2[[#This Row],[GameDate]])=2,"MON",IF(WEEKDAY(Table2[[#This Row],[GameDate]])=3,"TUE",IF(WEEKDAY(Table2[[#This Row],[GameDate]])=4,"WED",IF(WEEKDAY(Table2[[#This Row],[GameDate]])=5,"THU",IF(WEEKDAY(Table2[[#This Row],[GameDate]])=6,"FRI", "SAT"))))))</f>
        <v>TUE</v>
      </c>
      <c r="AF450" s="2">
        <f>Table2[[#This Row],[ActualAwayScore]]-Table2[[#This Row],[PredictedAwayScore]]</f>
        <v>0</v>
      </c>
      <c r="AG450" s="2">
        <f>Table2[[#This Row],[ActualHomeScore]]-Table2[[#This Row],[PredictedHomeScore]]</f>
        <v>0</v>
      </c>
      <c r="AH450" s="2">
        <f t="shared" si="33"/>
        <v>0</v>
      </c>
      <c r="AI450" s="2">
        <f t="shared" si="34"/>
        <v>0</v>
      </c>
    </row>
    <row r="451" spans="1:35" x14ac:dyDescent="0.25">
      <c r="B451" s="4">
        <v>45636</v>
      </c>
      <c r="C451" s="7" t="s">
        <v>561</v>
      </c>
      <c r="D451" s="2" t="s">
        <v>45</v>
      </c>
      <c r="E451" s="2" t="s">
        <v>36</v>
      </c>
      <c r="F451" s="2"/>
      <c r="G451" s="2"/>
      <c r="H451" s="2" t="str">
        <f t="shared" ref="H451:H514" si="35">IF(AND(ISBLANK($F451),ISBLANK($G451)),"_",IF($F451&gt;$G451,$D451,$E451))</f>
        <v>_</v>
      </c>
      <c r="I451" s="2"/>
      <c r="J451" s="2"/>
      <c r="K451" s="2"/>
      <c r="L451" s="2" t="str">
        <f t="shared" ref="L451:L514" si="36">IF(OR($J451=$K451,AND(ISBLANK($J451),ISBLANK($K451))),"_",IF($J451&gt;$K451,$D451,$E451))</f>
        <v>_</v>
      </c>
      <c r="M451" s="2"/>
      <c r="N451" s="2">
        <f>IF(ISBLANK(Table2[[#This Row],[ActualResult]]), 0, 1)</f>
        <v>0</v>
      </c>
      <c r="O451" s="2" t="str">
        <f>IF(ISBLANK(Table2[[#This Row],[ActualResult]]), "_", IF(Table2[[#This Row],[ActualWinner]]=Table2[[#This Row],[PredictedWinner]], "Y", "N"))</f>
        <v>_</v>
      </c>
      <c r="P451" s="2" t="str">
        <f>IF(Table2[[#This Row],[ActualAwayScore]]&gt;Table2[[#This Row],[PredictedAwayScore]], "N", IF(ISBLANK(Table2[[#This Row],[ActualResult]]), "_", IF(Table2[[#This Row],[ActualAwayScore]]=Table2[[#This Row],[PredictedAwayScore]], "Y", "N")))</f>
        <v>_</v>
      </c>
      <c r="Q451" s="2" t="str">
        <f>IF(Table2[[#This Row],[ActualHomeScore]]&gt;Table2[[#This Row],[PredictedHomeScore]],"N", IF(ISBLANK(Table2[[#This Row],[ActualResult]]), "_", IF(Table2[[#This Row],[ActualHomeScore]]=Table2[[#This Row],[PredictedHomeScore]], "Y", "N")))</f>
        <v>_</v>
      </c>
      <c r="R451" s="2"/>
      <c r="S451" s="2" t="str">
        <f t="shared" ref="S451:S514" si="37">IF($L451="_", "_", IF($L451=$D451,$E451,$D451))</f>
        <v>_</v>
      </c>
      <c r="T451" s="2">
        <f>IF(INDEX(StatsRegularSeason20242025!$A$2:$C$33,MATCH(Table2[[#This Row],[AwayTeam]],StatsRegularSeason20242025!$A$2:$A$33,0),2)=INDEX(StatsRegularSeason20242025!$A$2:$C$33,MATCH(Table2[[#This Row],[HomeTeam]],StatsRegularSeason20242025!$A$2:$A$33,0),2),1,0)</f>
        <v>1</v>
      </c>
      <c r="U451" s="2">
        <f>IF(INDEX(StatsRegularSeason20242025!$A$2:$C$33,MATCH(Table2[[#This Row],[AwayTeam]],StatsRegularSeason20242025!$A$2:$A$33,0),3)=INDEX(StatsRegularSeason20242025!$A$2:$C$33,MATCH(Table2[[#This Row],[HomeTeam]],StatsRegularSeason20242025!$A$2:$A$33,0),3),1,0)</f>
        <v>1</v>
      </c>
      <c r="V451" s="2">
        <f>IF(Table2[[#This Row],[InterConf]]=1,IF(Table2[[#This Row],[InterDiv]]=0, 1, 0), 0)</f>
        <v>0</v>
      </c>
      <c r="W451" s="2">
        <f>IF(INDEX(StatsRegularSeason20242025!$A$2:$C$33,MATCH(Table2[[#This Row],[AwayTeam]],StatsRegularSeason20242025!$A$2:$A$33,0),2)&lt;&gt;INDEX(StatsRegularSeason20242025!$A$2:$C$33,MATCH(Table2[[#This Row],[HomeTeam]],StatsRegularSeason20242025!$A$2:$A$33,0),2),1,0)</f>
        <v>0</v>
      </c>
      <c r="X451" s="2"/>
      <c r="Y451" s="2"/>
      <c r="Z451" s="2">
        <f>IF(AND(Table2[[#This Row],[GameIsOver]]=1,Table2[[#This Row],[ActualHomeScore]]*Table2[[#This Row],[ActualAwayScore]]=0), 1,0)</f>
        <v>0</v>
      </c>
      <c r="AA451" s="2">
        <f>IF(Table2[[#This Row],[GameIsOver]]=0,0, IF(Table2[[#This Row],[ActualWinner]]=Table2[[#This Row],[AwayTeam]], 2, IF(OR(Table2[[#This Row],[ActualResult]]="OT", Table2[[#This Row],[ActualResult]]="SO"), 1, 0)))</f>
        <v>0</v>
      </c>
      <c r="AB451" s="2">
        <f>IF(Table2[[#This Row],[GameIsOver]]= 0, 0, IF(Table2[[#This Row],[ActualWinner]]=Table2[[#This Row],[HomeTeam]], 2, IF(OR(Table2[[#This Row],[ActualResult]]="OT", Table2[[#This Row],[ActualResult]]="SO"), 1, 0)))</f>
        <v>0</v>
      </c>
      <c r="AC451" s="33">
        <f>(($AR$11)*IF(Table2[[#This Row],[CorrectWinnerPrediction]]="Y", 1, 0))+(($AR$12)*IF(Table2[[#This Row],[CorrectAwayScorePrediction]]="Y", 1, 0))+(($AR$13)*IF(Table2[[#This Row],[CorrectHomeScorePrediction]]="Y", 1, 0))</f>
        <v>0</v>
      </c>
      <c r="AD4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1" s="4" t="str">
        <f>IF(WEEKDAY(Table2[[#This Row],[GameDate]])=1,"SUN",IF(WEEKDAY(Table2[[#This Row],[GameDate]])=2,"MON",IF(WEEKDAY(Table2[[#This Row],[GameDate]])=3,"TUE",IF(WEEKDAY(Table2[[#This Row],[GameDate]])=4,"WED",IF(WEEKDAY(Table2[[#This Row],[GameDate]])=5,"THU",IF(WEEKDAY(Table2[[#This Row],[GameDate]])=6,"FRI", "SAT"))))))</f>
        <v>TUE</v>
      </c>
      <c r="AF451" s="2">
        <f>Table2[[#This Row],[ActualAwayScore]]-Table2[[#This Row],[PredictedAwayScore]]</f>
        <v>0</v>
      </c>
      <c r="AG451" s="2">
        <f>Table2[[#This Row],[ActualHomeScore]]-Table2[[#This Row],[PredictedHomeScore]]</f>
        <v>0</v>
      </c>
      <c r="AH451" s="2">
        <f t="shared" ref="AH451:AH514" si="38">SUMIF($B$3:$B$1315, $B451, $AF$3:$AF$1315)</f>
        <v>0</v>
      </c>
      <c r="AI451" s="2">
        <f t="shared" ref="AI451:AI514" si="39">SUMIF($B$3:$B$1315, $B451, $AG$3:$AG$1315)</f>
        <v>0</v>
      </c>
    </row>
    <row r="452" spans="1:35" x14ac:dyDescent="0.25">
      <c r="B452" s="4">
        <v>45636</v>
      </c>
      <c r="C452" s="7" t="s">
        <v>562</v>
      </c>
      <c r="D452" s="2" t="s">
        <v>28</v>
      </c>
      <c r="E452" s="2" t="s">
        <v>33</v>
      </c>
      <c r="F452" s="2"/>
      <c r="G452" s="2"/>
      <c r="H452" s="2" t="str">
        <f t="shared" si="35"/>
        <v>_</v>
      </c>
      <c r="I452" s="2"/>
      <c r="J452" s="2"/>
      <c r="K452" s="2"/>
      <c r="L452" s="2" t="str">
        <f t="shared" si="36"/>
        <v>_</v>
      </c>
      <c r="M452" s="2"/>
      <c r="N452" s="2">
        <f>IF(ISBLANK(Table2[[#This Row],[ActualResult]]), 0, 1)</f>
        <v>0</v>
      </c>
      <c r="O452" s="2" t="str">
        <f>IF(ISBLANK(Table2[[#This Row],[ActualResult]]), "_", IF(Table2[[#This Row],[ActualWinner]]=Table2[[#This Row],[PredictedWinner]], "Y", "N"))</f>
        <v>_</v>
      </c>
      <c r="P452" s="2" t="str">
        <f>IF(Table2[[#This Row],[ActualAwayScore]]&gt;Table2[[#This Row],[PredictedAwayScore]], "N", IF(ISBLANK(Table2[[#This Row],[ActualResult]]), "_", IF(Table2[[#This Row],[ActualAwayScore]]=Table2[[#This Row],[PredictedAwayScore]], "Y", "N")))</f>
        <v>_</v>
      </c>
      <c r="Q452" s="2" t="str">
        <f>IF(Table2[[#This Row],[ActualHomeScore]]&gt;Table2[[#This Row],[PredictedHomeScore]],"N", IF(ISBLANK(Table2[[#This Row],[ActualResult]]), "_", IF(Table2[[#This Row],[ActualHomeScore]]=Table2[[#This Row],[PredictedHomeScore]], "Y", "N")))</f>
        <v>_</v>
      </c>
      <c r="R452" s="2"/>
      <c r="S452" s="2" t="str">
        <f t="shared" si="37"/>
        <v>_</v>
      </c>
      <c r="T452" s="2">
        <f>IF(INDEX(StatsRegularSeason20242025!$A$2:$C$33,MATCH(Table2[[#This Row],[AwayTeam]],StatsRegularSeason20242025!$A$2:$A$33,0),2)=INDEX(StatsRegularSeason20242025!$A$2:$C$33,MATCH(Table2[[#This Row],[HomeTeam]],StatsRegularSeason20242025!$A$2:$A$33,0),2),1,0)</f>
        <v>0</v>
      </c>
      <c r="U452" s="2">
        <f>IF(INDEX(StatsRegularSeason20242025!$A$2:$C$33,MATCH(Table2[[#This Row],[AwayTeam]],StatsRegularSeason20242025!$A$2:$A$33,0),3)=INDEX(StatsRegularSeason20242025!$A$2:$C$33,MATCH(Table2[[#This Row],[HomeTeam]],StatsRegularSeason20242025!$A$2:$A$33,0),3),1,0)</f>
        <v>0</v>
      </c>
      <c r="V452" s="2">
        <f>IF(Table2[[#This Row],[InterConf]]=1,IF(Table2[[#This Row],[InterDiv]]=0, 1, 0), 0)</f>
        <v>0</v>
      </c>
      <c r="W452" s="2">
        <f>IF(INDEX(StatsRegularSeason20242025!$A$2:$C$33,MATCH(Table2[[#This Row],[AwayTeam]],StatsRegularSeason20242025!$A$2:$A$33,0),2)&lt;&gt;INDEX(StatsRegularSeason20242025!$A$2:$C$33,MATCH(Table2[[#This Row],[HomeTeam]],StatsRegularSeason20242025!$A$2:$A$33,0),2),1,0)</f>
        <v>1</v>
      </c>
      <c r="X452" s="2"/>
      <c r="Y452" s="2"/>
      <c r="Z452" s="2">
        <f>IF(AND(Table2[[#This Row],[GameIsOver]]=1,Table2[[#This Row],[ActualHomeScore]]*Table2[[#This Row],[ActualAwayScore]]=0), 1,0)</f>
        <v>0</v>
      </c>
      <c r="AA452" s="2">
        <f>IF(Table2[[#This Row],[GameIsOver]]=0,0, IF(Table2[[#This Row],[ActualWinner]]=Table2[[#This Row],[AwayTeam]], 2, IF(OR(Table2[[#This Row],[ActualResult]]="OT", Table2[[#This Row],[ActualResult]]="SO"), 1, 0)))</f>
        <v>0</v>
      </c>
      <c r="AB452" s="2">
        <f>IF(Table2[[#This Row],[GameIsOver]]= 0, 0, IF(Table2[[#This Row],[ActualWinner]]=Table2[[#This Row],[HomeTeam]], 2, IF(OR(Table2[[#This Row],[ActualResult]]="OT", Table2[[#This Row],[ActualResult]]="SO"), 1, 0)))</f>
        <v>0</v>
      </c>
      <c r="AC452" s="33">
        <f>(($AR$11)*IF(Table2[[#This Row],[CorrectWinnerPrediction]]="Y", 1, 0))+(($AR$12)*IF(Table2[[#This Row],[CorrectAwayScorePrediction]]="Y", 1, 0))+(($AR$13)*IF(Table2[[#This Row],[CorrectHomeScorePrediction]]="Y", 1, 0))</f>
        <v>0</v>
      </c>
      <c r="AD4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2" s="4" t="str">
        <f>IF(WEEKDAY(Table2[[#This Row],[GameDate]])=1,"SUN",IF(WEEKDAY(Table2[[#This Row],[GameDate]])=2,"MON",IF(WEEKDAY(Table2[[#This Row],[GameDate]])=3,"TUE",IF(WEEKDAY(Table2[[#This Row],[GameDate]])=4,"WED",IF(WEEKDAY(Table2[[#This Row],[GameDate]])=5,"THU",IF(WEEKDAY(Table2[[#This Row],[GameDate]])=6,"FRI", "SAT"))))))</f>
        <v>TUE</v>
      </c>
      <c r="AF452" s="2">
        <f>Table2[[#This Row],[ActualAwayScore]]-Table2[[#This Row],[PredictedAwayScore]]</f>
        <v>0</v>
      </c>
      <c r="AG452" s="2">
        <f>Table2[[#This Row],[ActualHomeScore]]-Table2[[#This Row],[PredictedHomeScore]]</f>
        <v>0</v>
      </c>
      <c r="AH452" s="2">
        <f t="shared" si="38"/>
        <v>0</v>
      </c>
      <c r="AI452" s="2">
        <f t="shared" si="39"/>
        <v>0</v>
      </c>
    </row>
    <row r="453" spans="1:35" x14ac:dyDescent="0.25">
      <c r="B453" s="4">
        <v>45636</v>
      </c>
      <c r="C453" s="7" t="s">
        <v>563</v>
      </c>
      <c r="D453" s="2" t="s">
        <v>24</v>
      </c>
      <c r="E453" s="2" t="s">
        <v>35</v>
      </c>
      <c r="F453" s="2"/>
      <c r="G453" s="2"/>
      <c r="H453" s="2" t="str">
        <f t="shared" si="35"/>
        <v>_</v>
      </c>
      <c r="I453" s="2"/>
      <c r="J453" s="2"/>
      <c r="K453" s="2"/>
      <c r="L453" s="2" t="str">
        <f t="shared" si="36"/>
        <v>_</v>
      </c>
      <c r="M453" s="2"/>
      <c r="N453" s="2">
        <f>IF(ISBLANK(Table2[[#This Row],[ActualResult]]), 0, 1)</f>
        <v>0</v>
      </c>
      <c r="O453" s="2" t="str">
        <f>IF(ISBLANK(Table2[[#This Row],[ActualResult]]), "_", IF(Table2[[#This Row],[ActualWinner]]=Table2[[#This Row],[PredictedWinner]], "Y", "N"))</f>
        <v>_</v>
      </c>
      <c r="P453" s="2" t="str">
        <f>IF(Table2[[#This Row],[ActualAwayScore]]&gt;Table2[[#This Row],[PredictedAwayScore]], "N", IF(ISBLANK(Table2[[#This Row],[ActualResult]]), "_", IF(Table2[[#This Row],[ActualAwayScore]]=Table2[[#This Row],[PredictedAwayScore]], "Y", "N")))</f>
        <v>_</v>
      </c>
      <c r="Q453" s="2" t="str">
        <f>IF(Table2[[#This Row],[ActualHomeScore]]&gt;Table2[[#This Row],[PredictedHomeScore]],"N", IF(ISBLANK(Table2[[#This Row],[ActualResult]]), "_", IF(Table2[[#This Row],[ActualHomeScore]]=Table2[[#This Row],[PredictedHomeScore]], "Y", "N")))</f>
        <v>_</v>
      </c>
      <c r="R453" s="2"/>
      <c r="S453" s="2" t="str">
        <f t="shared" si="37"/>
        <v>_</v>
      </c>
      <c r="T453" s="2">
        <f>IF(INDEX(StatsRegularSeason20242025!$A$2:$C$33,MATCH(Table2[[#This Row],[AwayTeam]],StatsRegularSeason20242025!$A$2:$A$33,0),2)=INDEX(StatsRegularSeason20242025!$A$2:$C$33,MATCH(Table2[[#This Row],[HomeTeam]],StatsRegularSeason20242025!$A$2:$A$33,0),2),1,0)</f>
        <v>1</v>
      </c>
      <c r="U453" s="2">
        <f>IF(INDEX(StatsRegularSeason20242025!$A$2:$C$33,MATCH(Table2[[#This Row],[AwayTeam]],StatsRegularSeason20242025!$A$2:$A$33,0),3)=INDEX(StatsRegularSeason20242025!$A$2:$C$33,MATCH(Table2[[#This Row],[HomeTeam]],StatsRegularSeason20242025!$A$2:$A$33,0),3),1,0)</f>
        <v>0</v>
      </c>
      <c r="V453" s="2">
        <f>IF(Table2[[#This Row],[InterConf]]=1,IF(Table2[[#This Row],[InterDiv]]=0, 1, 0), 0)</f>
        <v>1</v>
      </c>
      <c r="W453" s="2">
        <f>IF(INDEX(StatsRegularSeason20242025!$A$2:$C$33,MATCH(Table2[[#This Row],[AwayTeam]],StatsRegularSeason20242025!$A$2:$A$33,0),2)&lt;&gt;INDEX(StatsRegularSeason20242025!$A$2:$C$33,MATCH(Table2[[#This Row],[HomeTeam]],StatsRegularSeason20242025!$A$2:$A$33,0),2),1,0)</f>
        <v>0</v>
      </c>
      <c r="X453" s="2"/>
      <c r="Y453" s="2"/>
      <c r="Z453" s="2">
        <f>IF(AND(Table2[[#This Row],[GameIsOver]]=1,Table2[[#This Row],[ActualHomeScore]]*Table2[[#This Row],[ActualAwayScore]]=0), 1,0)</f>
        <v>0</v>
      </c>
      <c r="AA453" s="2">
        <f>IF(Table2[[#This Row],[GameIsOver]]=0,0, IF(Table2[[#This Row],[ActualWinner]]=Table2[[#This Row],[AwayTeam]], 2, IF(OR(Table2[[#This Row],[ActualResult]]="OT", Table2[[#This Row],[ActualResult]]="SO"), 1, 0)))</f>
        <v>0</v>
      </c>
      <c r="AB453" s="2">
        <f>IF(Table2[[#This Row],[GameIsOver]]= 0, 0, IF(Table2[[#This Row],[ActualWinner]]=Table2[[#This Row],[HomeTeam]], 2, IF(OR(Table2[[#This Row],[ActualResult]]="OT", Table2[[#This Row],[ActualResult]]="SO"), 1, 0)))</f>
        <v>0</v>
      </c>
      <c r="AC453" s="33">
        <f>(($AR$11)*IF(Table2[[#This Row],[CorrectWinnerPrediction]]="Y", 1, 0))+(($AR$12)*IF(Table2[[#This Row],[CorrectAwayScorePrediction]]="Y", 1, 0))+(($AR$13)*IF(Table2[[#This Row],[CorrectHomeScorePrediction]]="Y", 1, 0))</f>
        <v>0</v>
      </c>
      <c r="AD4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3" s="4" t="str">
        <f>IF(WEEKDAY(Table2[[#This Row],[GameDate]])=1,"SUN",IF(WEEKDAY(Table2[[#This Row],[GameDate]])=2,"MON",IF(WEEKDAY(Table2[[#This Row],[GameDate]])=3,"TUE",IF(WEEKDAY(Table2[[#This Row],[GameDate]])=4,"WED",IF(WEEKDAY(Table2[[#This Row],[GameDate]])=5,"THU",IF(WEEKDAY(Table2[[#This Row],[GameDate]])=6,"FRI", "SAT"))))))</f>
        <v>TUE</v>
      </c>
      <c r="AF453" s="2">
        <f>Table2[[#This Row],[ActualAwayScore]]-Table2[[#This Row],[PredictedAwayScore]]</f>
        <v>0</v>
      </c>
      <c r="AG453" s="2">
        <f>Table2[[#This Row],[ActualHomeScore]]-Table2[[#This Row],[PredictedHomeScore]]</f>
        <v>0</v>
      </c>
      <c r="AH453" s="2">
        <f t="shared" si="38"/>
        <v>0</v>
      </c>
      <c r="AI453" s="2">
        <f t="shared" si="39"/>
        <v>0</v>
      </c>
    </row>
    <row r="454" spans="1:35" x14ac:dyDescent="0.25">
      <c r="B454" s="4">
        <v>45636</v>
      </c>
      <c r="C454" s="7" t="s">
        <v>564</v>
      </c>
      <c r="D454" s="2" t="s">
        <v>16</v>
      </c>
      <c r="E454" s="2" t="s">
        <v>22</v>
      </c>
      <c r="F454" s="2"/>
      <c r="G454" s="2"/>
      <c r="H454" s="2" t="str">
        <f t="shared" si="35"/>
        <v>_</v>
      </c>
      <c r="I454" s="2"/>
      <c r="J454" s="2"/>
      <c r="K454" s="2"/>
      <c r="L454" s="2" t="str">
        <f t="shared" si="36"/>
        <v>_</v>
      </c>
      <c r="M454" s="2"/>
      <c r="N454" s="2">
        <f>IF(ISBLANK(Table2[[#This Row],[ActualResult]]), 0, 1)</f>
        <v>0</v>
      </c>
      <c r="O454" s="2" t="str">
        <f>IF(ISBLANK(Table2[[#This Row],[ActualResult]]), "_", IF(Table2[[#This Row],[ActualWinner]]=Table2[[#This Row],[PredictedWinner]], "Y", "N"))</f>
        <v>_</v>
      </c>
      <c r="P454" s="2" t="str">
        <f>IF(Table2[[#This Row],[ActualAwayScore]]&gt;Table2[[#This Row],[PredictedAwayScore]], "N", IF(ISBLANK(Table2[[#This Row],[ActualResult]]), "_", IF(Table2[[#This Row],[ActualAwayScore]]=Table2[[#This Row],[PredictedAwayScore]], "Y", "N")))</f>
        <v>_</v>
      </c>
      <c r="Q454" s="2" t="str">
        <f>IF(Table2[[#This Row],[ActualHomeScore]]&gt;Table2[[#This Row],[PredictedHomeScore]],"N", IF(ISBLANK(Table2[[#This Row],[ActualResult]]), "_", IF(Table2[[#This Row],[ActualHomeScore]]=Table2[[#This Row],[PredictedHomeScore]], "Y", "N")))</f>
        <v>_</v>
      </c>
      <c r="R454" s="2"/>
      <c r="S454" s="2" t="str">
        <f t="shared" si="37"/>
        <v>_</v>
      </c>
      <c r="T454" s="2">
        <f>IF(INDEX(StatsRegularSeason20242025!$A$2:$C$33,MATCH(Table2[[#This Row],[AwayTeam]],StatsRegularSeason20242025!$A$2:$A$33,0),2)=INDEX(StatsRegularSeason20242025!$A$2:$C$33,MATCH(Table2[[#This Row],[HomeTeam]],StatsRegularSeason20242025!$A$2:$A$33,0),2),1,0)</f>
        <v>0</v>
      </c>
      <c r="U454" s="2">
        <f>IF(INDEX(StatsRegularSeason20242025!$A$2:$C$33,MATCH(Table2[[#This Row],[AwayTeam]],StatsRegularSeason20242025!$A$2:$A$33,0),3)=INDEX(StatsRegularSeason20242025!$A$2:$C$33,MATCH(Table2[[#This Row],[HomeTeam]],StatsRegularSeason20242025!$A$2:$A$33,0),3),1,0)</f>
        <v>0</v>
      </c>
      <c r="V454" s="2">
        <f>IF(Table2[[#This Row],[InterConf]]=1,IF(Table2[[#This Row],[InterDiv]]=0, 1, 0), 0)</f>
        <v>0</v>
      </c>
      <c r="W454" s="2">
        <f>IF(INDEX(StatsRegularSeason20242025!$A$2:$C$33,MATCH(Table2[[#This Row],[AwayTeam]],StatsRegularSeason20242025!$A$2:$A$33,0),2)&lt;&gt;INDEX(StatsRegularSeason20242025!$A$2:$C$33,MATCH(Table2[[#This Row],[HomeTeam]],StatsRegularSeason20242025!$A$2:$A$33,0),2),1,0)</f>
        <v>1</v>
      </c>
      <c r="X454" s="2"/>
      <c r="Y454" s="2"/>
      <c r="Z454" s="2">
        <f>IF(AND(Table2[[#This Row],[GameIsOver]]=1,Table2[[#This Row],[ActualHomeScore]]*Table2[[#This Row],[ActualAwayScore]]=0), 1,0)</f>
        <v>0</v>
      </c>
      <c r="AA454" s="2">
        <f>IF(Table2[[#This Row],[GameIsOver]]=0,0, IF(Table2[[#This Row],[ActualWinner]]=Table2[[#This Row],[AwayTeam]], 2, IF(OR(Table2[[#This Row],[ActualResult]]="OT", Table2[[#This Row],[ActualResult]]="SO"), 1, 0)))</f>
        <v>0</v>
      </c>
      <c r="AB454" s="2">
        <f>IF(Table2[[#This Row],[GameIsOver]]= 0, 0, IF(Table2[[#This Row],[ActualWinner]]=Table2[[#This Row],[HomeTeam]], 2, IF(OR(Table2[[#This Row],[ActualResult]]="OT", Table2[[#This Row],[ActualResult]]="SO"), 1, 0)))</f>
        <v>0</v>
      </c>
      <c r="AC454" s="33">
        <f>(($AR$11)*IF(Table2[[#This Row],[CorrectWinnerPrediction]]="Y", 1, 0))+(($AR$12)*IF(Table2[[#This Row],[CorrectAwayScorePrediction]]="Y", 1, 0))+(($AR$13)*IF(Table2[[#This Row],[CorrectHomeScorePrediction]]="Y", 1, 0))</f>
        <v>0</v>
      </c>
      <c r="AD4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4" s="4" t="str">
        <f>IF(WEEKDAY(Table2[[#This Row],[GameDate]])=1,"SUN",IF(WEEKDAY(Table2[[#This Row],[GameDate]])=2,"MON",IF(WEEKDAY(Table2[[#This Row],[GameDate]])=3,"TUE",IF(WEEKDAY(Table2[[#This Row],[GameDate]])=4,"WED",IF(WEEKDAY(Table2[[#This Row],[GameDate]])=5,"THU",IF(WEEKDAY(Table2[[#This Row],[GameDate]])=6,"FRI", "SAT"))))))</f>
        <v>TUE</v>
      </c>
      <c r="AF454" s="2">
        <f>Table2[[#This Row],[ActualAwayScore]]-Table2[[#This Row],[PredictedAwayScore]]</f>
        <v>0</v>
      </c>
      <c r="AG454" s="2">
        <f>Table2[[#This Row],[ActualHomeScore]]-Table2[[#This Row],[PredictedHomeScore]]</f>
        <v>0</v>
      </c>
      <c r="AH454" s="2">
        <f t="shared" si="38"/>
        <v>0</v>
      </c>
      <c r="AI454" s="2">
        <f t="shared" si="39"/>
        <v>0</v>
      </c>
    </row>
    <row r="455" spans="1:35" x14ac:dyDescent="0.25">
      <c r="B455" s="4">
        <v>45636</v>
      </c>
      <c r="C455" s="7" t="s">
        <v>565</v>
      </c>
      <c r="D455" s="2" t="s">
        <v>43</v>
      </c>
      <c r="E455" s="2" t="s">
        <v>23</v>
      </c>
      <c r="F455" s="2"/>
      <c r="G455" s="2"/>
      <c r="H455" s="2" t="str">
        <f t="shared" si="35"/>
        <v>_</v>
      </c>
      <c r="I455" s="2"/>
      <c r="J455" s="2"/>
      <c r="K455" s="2"/>
      <c r="L455" s="2" t="str">
        <f t="shared" si="36"/>
        <v>_</v>
      </c>
      <c r="M455" s="2"/>
      <c r="N455" s="2">
        <f>IF(ISBLANK(Table2[[#This Row],[ActualResult]]), 0, 1)</f>
        <v>0</v>
      </c>
      <c r="O455" s="2" t="str">
        <f>IF(ISBLANK(Table2[[#This Row],[ActualResult]]), "_", IF(Table2[[#This Row],[ActualWinner]]=Table2[[#This Row],[PredictedWinner]], "Y", "N"))</f>
        <v>_</v>
      </c>
      <c r="P455" s="2" t="str">
        <f>IF(Table2[[#This Row],[ActualAwayScore]]&gt;Table2[[#This Row],[PredictedAwayScore]], "N", IF(ISBLANK(Table2[[#This Row],[ActualResult]]), "_", IF(Table2[[#This Row],[ActualAwayScore]]=Table2[[#This Row],[PredictedAwayScore]], "Y", "N")))</f>
        <v>_</v>
      </c>
      <c r="Q455" s="2" t="str">
        <f>IF(Table2[[#This Row],[ActualHomeScore]]&gt;Table2[[#This Row],[PredictedHomeScore]],"N", IF(ISBLANK(Table2[[#This Row],[ActualResult]]), "_", IF(Table2[[#This Row],[ActualHomeScore]]=Table2[[#This Row],[PredictedHomeScore]], "Y", "N")))</f>
        <v>_</v>
      </c>
      <c r="R455" s="2"/>
      <c r="S455" s="2" t="str">
        <f t="shared" si="37"/>
        <v>_</v>
      </c>
      <c r="T455" s="2">
        <f>IF(INDEX(StatsRegularSeason20242025!$A$2:$C$33,MATCH(Table2[[#This Row],[AwayTeam]],StatsRegularSeason20242025!$A$2:$A$33,0),2)=INDEX(StatsRegularSeason20242025!$A$2:$C$33,MATCH(Table2[[#This Row],[HomeTeam]],StatsRegularSeason20242025!$A$2:$A$33,0),2),1,0)</f>
        <v>0</v>
      </c>
      <c r="U455" s="2">
        <f>IF(INDEX(StatsRegularSeason20242025!$A$2:$C$33,MATCH(Table2[[#This Row],[AwayTeam]],StatsRegularSeason20242025!$A$2:$A$33,0),3)=INDEX(StatsRegularSeason20242025!$A$2:$C$33,MATCH(Table2[[#This Row],[HomeTeam]],StatsRegularSeason20242025!$A$2:$A$33,0),3),1,0)</f>
        <v>0</v>
      </c>
      <c r="V455" s="2">
        <f>IF(Table2[[#This Row],[InterConf]]=1,IF(Table2[[#This Row],[InterDiv]]=0, 1, 0), 0)</f>
        <v>0</v>
      </c>
      <c r="W455" s="2">
        <f>IF(INDEX(StatsRegularSeason20242025!$A$2:$C$33,MATCH(Table2[[#This Row],[AwayTeam]],StatsRegularSeason20242025!$A$2:$A$33,0),2)&lt;&gt;INDEX(StatsRegularSeason20242025!$A$2:$C$33,MATCH(Table2[[#This Row],[HomeTeam]],StatsRegularSeason20242025!$A$2:$A$33,0),2),1,0)</f>
        <v>1</v>
      </c>
      <c r="X455" s="2"/>
      <c r="Y455" s="2"/>
      <c r="Z455" s="2">
        <f>IF(AND(Table2[[#This Row],[GameIsOver]]=1,Table2[[#This Row],[ActualHomeScore]]*Table2[[#This Row],[ActualAwayScore]]=0), 1,0)</f>
        <v>0</v>
      </c>
      <c r="AA455" s="2">
        <f>IF(Table2[[#This Row],[GameIsOver]]=0,0, IF(Table2[[#This Row],[ActualWinner]]=Table2[[#This Row],[AwayTeam]], 2, IF(OR(Table2[[#This Row],[ActualResult]]="OT", Table2[[#This Row],[ActualResult]]="SO"), 1, 0)))</f>
        <v>0</v>
      </c>
      <c r="AB455" s="2">
        <f>IF(Table2[[#This Row],[GameIsOver]]= 0, 0, IF(Table2[[#This Row],[ActualWinner]]=Table2[[#This Row],[HomeTeam]], 2, IF(OR(Table2[[#This Row],[ActualResult]]="OT", Table2[[#This Row],[ActualResult]]="SO"), 1, 0)))</f>
        <v>0</v>
      </c>
      <c r="AC455" s="33">
        <f>(($AR$11)*IF(Table2[[#This Row],[CorrectWinnerPrediction]]="Y", 1, 0))+(($AR$12)*IF(Table2[[#This Row],[CorrectAwayScorePrediction]]="Y", 1, 0))+(($AR$13)*IF(Table2[[#This Row],[CorrectHomeScorePrediction]]="Y", 1, 0))</f>
        <v>0</v>
      </c>
      <c r="AD4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5" s="4" t="str">
        <f>IF(WEEKDAY(Table2[[#This Row],[GameDate]])=1,"SUN",IF(WEEKDAY(Table2[[#This Row],[GameDate]])=2,"MON",IF(WEEKDAY(Table2[[#This Row],[GameDate]])=3,"TUE",IF(WEEKDAY(Table2[[#This Row],[GameDate]])=4,"WED",IF(WEEKDAY(Table2[[#This Row],[GameDate]])=5,"THU",IF(WEEKDAY(Table2[[#This Row],[GameDate]])=6,"FRI", "SAT"))))))</f>
        <v>TUE</v>
      </c>
      <c r="AF455" s="2">
        <f>Table2[[#This Row],[ActualAwayScore]]-Table2[[#This Row],[PredictedAwayScore]]</f>
        <v>0</v>
      </c>
      <c r="AG455" s="2">
        <f>Table2[[#This Row],[ActualHomeScore]]-Table2[[#This Row],[PredictedHomeScore]]</f>
        <v>0</v>
      </c>
      <c r="AH455" s="2">
        <f t="shared" si="38"/>
        <v>0</v>
      </c>
      <c r="AI455" s="2">
        <f t="shared" si="39"/>
        <v>0</v>
      </c>
    </row>
    <row r="456" spans="1:35" x14ac:dyDescent="0.25">
      <c r="B456" s="4">
        <v>45636</v>
      </c>
      <c r="C456" s="7" t="s">
        <v>566</v>
      </c>
      <c r="D456" s="2" t="s">
        <v>37</v>
      </c>
      <c r="E456" s="2" t="s">
        <v>15</v>
      </c>
      <c r="F456" s="2"/>
      <c r="G456" s="2"/>
      <c r="H456" s="2" t="str">
        <f t="shared" si="35"/>
        <v>_</v>
      </c>
      <c r="I456" s="2"/>
      <c r="J456" s="2"/>
      <c r="K456" s="2"/>
      <c r="L456" s="2" t="str">
        <f t="shared" si="36"/>
        <v>_</v>
      </c>
      <c r="M456" s="2"/>
      <c r="N456" s="2">
        <f>IF(ISBLANK(Table2[[#This Row],[ActualResult]]), 0, 1)</f>
        <v>0</v>
      </c>
      <c r="O456" s="2" t="str">
        <f>IF(ISBLANK(Table2[[#This Row],[ActualResult]]), "_", IF(Table2[[#This Row],[ActualWinner]]=Table2[[#This Row],[PredictedWinner]], "Y", "N"))</f>
        <v>_</v>
      </c>
      <c r="P456" s="2" t="str">
        <f>IF(Table2[[#This Row],[ActualAwayScore]]&gt;Table2[[#This Row],[PredictedAwayScore]], "N", IF(ISBLANK(Table2[[#This Row],[ActualResult]]), "_", IF(Table2[[#This Row],[ActualAwayScore]]=Table2[[#This Row],[PredictedAwayScore]], "Y", "N")))</f>
        <v>_</v>
      </c>
      <c r="Q456" s="2" t="str">
        <f>IF(Table2[[#This Row],[ActualHomeScore]]&gt;Table2[[#This Row],[PredictedHomeScore]],"N", IF(ISBLANK(Table2[[#This Row],[ActualResult]]), "_", IF(Table2[[#This Row],[ActualHomeScore]]=Table2[[#This Row],[PredictedHomeScore]], "Y", "N")))</f>
        <v>_</v>
      </c>
      <c r="R456" s="2"/>
      <c r="S456" s="2" t="str">
        <f t="shared" si="37"/>
        <v>_</v>
      </c>
      <c r="T456" s="2">
        <f>IF(INDEX(StatsRegularSeason20242025!$A$2:$C$33,MATCH(Table2[[#This Row],[AwayTeam]],StatsRegularSeason20242025!$A$2:$A$33,0),2)=INDEX(StatsRegularSeason20242025!$A$2:$C$33,MATCH(Table2[[#This Row],[HomeTeam]],StatsRegularSeason20242025!$A$2:$A$33,0),2),1,0)</f>
        <v>1</v>
      </c>
      <c r="U456" s="2">
        <f>IF(INDEX(StatsRegularSeason20242025!$A$2:$C$33,MATCH(Table2[[#This Row],[AwayTeam]],StatsRegularSeason20242025!$A$2:$A$33,0),3)=INDEX(StatsRegularSeason20242025!$A$2:$C$33,MATCH(Table2[[#This Row],[HomeTeam]],StatsRegularSeason20242025!$A$2:$A$33,0),3),1,0)</f>
        <v>1</v>
      </c>
      <c r="V456" s="2">
        <f>IF(Table2[[#This Row],[InterConf]]=1,IF(Table2[[#This Row],[InterDiv]]=0, 1, 0), 0)</f>
        <v>0</v>
      </c>
      <c r="W456" s="2">
        <f>IF(INDEX(StatsRegularSeason20242025!$A$2:$C$33,MATCH(Table2[[#This Row],[AwayTeam]],StatsRegularSeason20242025!$A$2:$A$33,0),2)&lt;&gt;INDEX(StatsRegularSeason20242025!$A$2:$C$33,MATCH(Table2[[#This Row],[HomeTeam]],StatsRegularSeason20242025!$A$2:$A$33,0),2),1,0)</f>
        <v>0</v>
      </c>
      <c r="X456" s="2"/>
      <c r="Y456" s="2"/>
      <c r="Z456" s="2">
        <f>IF(AND(Table2[[#This Row],[GameIsOver]]=1,Table2[[#This Row],[ActualHomeScore]]*Table2[[#This Row],[ActualAwayScore]]=0), 1,0)</f>
        <v>0</v>
      </c>
      <c r="AA456" s="2">
        <f>IF(Table2[[#This Row],[GameIsOver]]=0,0, IF(Table2[[#This Row],[ActualWinner]]=Table2[[#This Row],[AwayTeam]], 2, IF(OR(Table2[[#This Row],[ActualResult]]="OT", Table2[[#This Row],[ActualResult]]="SO"), 1, 0)))</f>
        <v>0</v>
      </c>
      <c r="AB456" s="2">
        <f>IF(Table2[[#This Row],[GameIsOver]]= 0, 0, IF(Table2[[#This Row],[ActualWinner]]=Table2[[#This Row],[HomeTeam]], 2, IF(OR(Table2[[#This Row],[ActualResult]]="OT", Table2[[#This Row],[ActualResult]]="SO"), 1, 0)))</f>
        <v>0</v>
      </c>
      <c r="AC456" s="33">
        <f>(($AR$11)*IF(Table2[[#This Row],[CorrectWinnerPrediction]]="Y", 1, 0))+(($AR$12)*IF(Table2[[#This Row],[CorrectAwayScorePrediction]]="Y", 1, 0))+(($AR$13)*IF(Table2[[#This Row],[CorrectHomeScorePrediction]]="Y", 1, 0))</f>
        <v>0</v>
      </c>
      <c r="AD4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6" s="4" t="str">
        <f>IF(WEEKDAY(Table2[[#This Row],[GameDate]])=1,"SUN",IF(WEEKDAY(Table2[[#This Row],[GameDate]])=2,"MON",IF(WEEKDAY(Table2[[#This Row],[GameDate]])=3,"TUE",IF(WEEKDAY(Table2[[#This Row],[GameDate]])=4,"WED",IF(WEEKDAY(Table2[[#This Row],[GameDate]])=5,"THU",IF(WEEKDAY(Table2[[#This Row],[GameDate]])=6,"FRI", "SAT"))))))</f>
        <v>TUE</v>
      </c>
      <c r="AF456" s="2">
        <f>Table2[[#This Row],[ActualAwayScore]]-Table2[[#This Row],[PredictedAwayScore]]</f>
        <v>0</v>
      </c>
      <c r="AG456" s="2">
        <f>Table2[[#This Row],[ActualHomeScore]]-Table2[[#This Row],[PredictedHomeScore]]</f>
        <v>0</v>
      </c>
      <c r="AH456" s="2">
        <f t="shared" si="38"/>
        <v>0</v>
      </c>
      <c r="AI456" s="2">
        <f t="shared" si="39"/>
        <v>0</v>
      </c>
    </row>
    <row r="457" spans="1:35" x14ac:dyDescent="0.25">
      <c r="B457" s="4">
        <v>45636</v>
      </c>
      <c r="C457" s="7" t="s">
        <v>567</v>
      </c>
      <c r="D457" s="2" t="s">
        <v>13</v>
      </c>
      <c r="E457" s="2" t="s">
        <v>25</v>
      </c>
      <c r="F457" s="2"/>
      <c r="G457" s="2"/>
      <c r="H457" s="2" t="str">
        <f t="shared" si="35"/>
        <v>_</v>
      </c>
      <c r="I457" s="2"/>
      <c r="J457" s="2"/>
      <c r="K457" s="2"/>
      <c r="L457" s="2" t="str">
        <f t="shared" si="36"/>
        <v>_</v>
      </c>
      <c r="M457" s="2"/>
      <c r="N457" s="2">
        <f>IF(ISBLANK(Table2[[#This Row],[ActualResult]]), 0, 1)</f>
        <v>0</v>
      </c>
      <c r="O457" s="2" t="str">
        <f>IF(ISBLANK(Table2[[#This Row],[ActualResult]]), "_", IF(Table2[[#This Row],[ActualWinner]]=Table2[[#This Row],[PredictedWinner]], "Y", "N"))</f>
        <v>_</v>
      </c>
      <c r="P457" s="2" t="str">
        <f>IF(Table2[[#This Row],[ActualAwayScore]]&gt;Table2[[#This Row],[PredictedAwayScore]], "N", IF(ISBLANK(Table2[[#This Row],[ActualResult]]), "_", IF(Table2[[#This Row],[ActualAwayScore]]=Table2[[#This Row],[PredictedAwayScore]], "Y", "N")))</f>
        <v>_</v>
      </c>
      <c r="Q457" s="2" t="str">
        <f>IF(Table2[[#This Row],[ActualHomeScore]]&gt;Table2[[#This Row],[PredictedHomeScore]],"N", IF(ISBLANK(Table2[[#This Row],[ActualResult]]), "_", IF(Table2[[#This Row],[ActualHomeScore]]=Table2[[#This Row],[PredictedHomeScore]], "Y", "N")))</f>
        <v>_</v>
      </c>
      <c r="R457" s="2"/>
      <c r="S457" s="2" t="str">
        <f t="shared" si="37"/>
        <v>_</v>
      </c>
      <c r="T457" s="2">
        <f>IF(INDEX(StatsRegularSeason20242025!$A$2:$C$33,MATCH(Table2[[#This Row],[AwayTeam]],StatsRegularSeason20242025!$A$2:$A$33,0),2)=INDEX(StatsRegularSeason20242025!$A$2:$C$33,MATCH(Table2[[#This Row],[HomeTeam]],StatsRegularSeason20242025!$A$2:$A$33,0),2),1,0)</f>
        <v>1</v>
      </c>
      <c r="U457" s="2">
        <f>IF(INDEX(StatsRegularSeason20242025!$A$2:$C$33,MATCH(Table2[[#This Row],[AwayTeam]],StatsRegularSeason20242025!$A$2:$A$33,0),3)=INDEX(StatsRegularSeason20242025!$A$2:$C$33,MATCH(Table2[[#This Row],[HomeTeam]],StatsRegularSeason20242025!$A$2:$A$33,0),3),1,0)</f>
        <v>0</v>
      </c>
      <c r="V457" s="2">
        <f>IF(Table2[[#This Row],[InterConf]]=1,IF(Table2[[#This Row],[InterDiv]]=0, 1, 0), 0)</f>
        <v>1</v>
      </c>
      <c r="W457" s="2">
        <f>IF(INDEX(StatsRegularSeason20242025!$A$2:$C$33,MATCH(Table2[[#This Row],[AwayTeam]],StatsRegularSeason20242025!$A$2:$A$33,0),2)&lt;&gt;INDEX(StatsRegularSeason20242025!$A$2:$C$33,MATCH(Table2[[#This Row],[HomeTeam]],StatsRegularSeason20242025!$A$2:$A$33,0),2),1,0)</f>
        <v>0</v>
      </c>
      <c r="X457" s="2"/>
      <c r="Y457" s="2"/>
      <c r="Z457" s="2">
        <f>IF(AND(Table2[[#This Row],[GameIsOver]]=1,Table2[[#This Row],[ActualHomeScore]]*Table2[[#This Row],[ActualAwayScore]]=0), 1,0)</f>
        <v>0</v>
      </c>
      <c r="AA457" s="2">
        <f>IF(Table2[[#This Row],[GameIsOver]]=0,0, IF(Table2[[#This Row],[ActualWinner]]=Table2[[#This Row],[AwayTeam]], 2, IF(OR(Table2[[#This Row],[ActualResult]]="OT", Table2[[#This Row],[ActualResult]]="SO"), 1, 0)))</f>
        <v>0</v>
      </c>
      <c r="AB457" s="2">
        <f>IF(Table2[[#This Row],[GameIsOver]]= 0, 0, IF(Table2[[#This Row],[ActualWinner]]=Table2[[#This Row],[HomeTeam]], 2, IF(OR(Table2[[#This Row],[ActualResult]]="OT", Table2[[#This Row],[ActualResult]]="SO"), 1, 0)))</f>
        <v>0</v>
      </c>
      <c r="AC457" s="33">
        <f>(($AR$11)*IF(Table2[[#This Row],[CorrectWinnerPrediction]]="Y", 1, 0))+(($AR$12)*IF(Table2[[#This Row],[CorrectAwayScorePrediction]]="Y", 1, 0))+(($AR$13)*IF(Table2[[#This Row],[CorrectHomeScorePrediction]]="Y", 1, 0))</f>
        <v>0</v>
      </c>
      <c r="AD4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7" s="4" t="str">
        <f>IF(WEEKDAY(Table2[[#This Row],[GameDate]])=1,"SUN",IF(WEEKDAY(Table2[[#This Row],[GameDate]])=2,"MON",IF(WEEKDAY(Table2[[#This Row],[GameDate]])=3,"TUE",IF(WEEKDAY(Table2[[#This Row],[GameDate]])=4,"WED",IF(WEEKDAY(Table2[[#This Row],[GameDate]])=5,"THU",IF(WEEKDAY(Table2[[#This Row],[GameDate]])=6,"FRI", "SAT"))))))</f>
        <v>TUE</v>
      </c>
      <c r="AF457" s="2">
        <f>Table2[[#This Row],[ActualAwayScore]]-Table2[[#This Row],[PredictedAwayScore]]</f>
        <v>0</v>
      </c>
      <c r="AG457" s="2">
        <f>Table2[[#This Row],[ActualHomeScore]]-Table2[[#This Row],[PredictedHomeScore]]</f>
        <v>0</v>
      </c>
      <c r="AH457" s="2">
        <f t="shared" si="38"/>
        <v>0</v>
      </c>
      <c r="AI457" s="2">
        <f t="shared" si="39"/>
        <v>0</v>
      </c>
    </row>
    <row r="458" spans="1:35" x14ac:dyDescent="0.25">
      <c r="A458" s="3"/>
      <c r="B458" s="5">
        <v>45636</v>
      </c>
      <c r="C458" s="8" t="s">
        <v>568</v>
      </c>
      <c r="D458" s="3" t="s">
        <v>14</v>
      </c>
      <c r="E458" s="3" t="s">
        <v>12</v>
      </c>
      <c r="F458" s="3"/>
      <c r="G458" s="3"/>
      <c r="H458" s="3" t="str">
        <f t="shared" si="35"/>
        <v>_</v>
      </c>
      <c r="I458" s="3"/>
      <c r="J458" s="3"/>
      <c r="K458" s="3"/>
      <c r="L458" s="2" t="str">
        <f t="shared" si="36"/>
        <v>_</v>
      </c>
      <c r="M458" s="3"/>
      <c r="N458" s="3">
        <f>IF(ISBLANK(Table2[[#This Row],[ActualResult]]), 0, 1)</f>
        <v>0</v>
      </c>
      <c r="O458" s="3" t="str">
        <f>IF(ISBLANK(Table2[[#This Row],[ActualResult]]), "_", IF(Table2[[#This Row],[ActualWinner]]=Table2[[#This Row],[PredictedWinner]], "Y", "N"))</f>
        <v>_</v>
      </c>
      <c r="P458" s="3" t="str">
        <f>IF(Table2[[#This Row],[ActualAwayScore]]&gt;Table2[[#This Row],[PredictedAwayScore]], "N", IF(ISBLANK(Table2[[#This Row],[ActualResult]]), "_", IF(Table2[[#This Row],[ActualAwayScore]]=Table2[[#This Row],[PredictedAwayScore]], "Y", "N")))</f>
        <v>_</v>
      </c>
      <c r="Q458" s="3" t="str">
        <f>IF(Table2[[#This Row],[ActualHomeScore]]&gt;Table2[[#This Row],[PredictedHomeScore]],"N", IF(ISBLANK(Table2[[#This Row],[ActualResult]]), "_", IF(Table2[[#This Row],[ActualHomeScore]]=Table2[[#This Row],[PredictedHomeScore]], "Y", "N")))</f>
        <v>_</v>
      </c>
      <c r="R458" s="2"/>
      <c r="S458" s="2" t="str">
        <f t="shared" si="37"/>
        <v>_</v>
      </c>
      <c r="T458" s="2">
        <f>IF(INDEX(StatsRegularSeason20242025!$A$2:$C$33,MATCH(Table2[[#This Row],[AwayTeam]],StatsRegularSeason20242025!$A$2:$A$33,0),2)=INDEX(StatsRegularSeason20242025!$A$2:$C$33,MATCH(Table2[[#This Row],[HomeTeam]],StatsRegularSeason20242025!$A$2:$A$33,0),2),1,0)</f>
        <v>0</v>
      </c>
      <c r="U458" s="2">
        <f>IF(INDEX(StatsRegularSeason20242025!$A$2:$C$33,MATCH(Table2[[#This Row],[AwayTeam]],StatsRegularSeason20242025!$A$2:$A$33,0),3)=INDEX(StatsRegularSeason20242025!$A$2:$C$33,MATCH(Table2[[#This Row],[HomeTeam]],StatsRegularSeason20242025!$A$2:$A$33,0),3),1,0)</f>
        <v>0</v>
      </c>
      <c r="V458" s="2">
        <f>IF(Table2[[#This Row],[InterConf]]=1,IF(Table2[[#This Row],[InterDiv]]=0, 1, 0), 0)</f>
        <v>0</v>
      </c>
      <c r="W458" s="2">
        <f>IF(INDEX(StatsRegularSeason20242025!$A$2:$C$33,MATCH(Table2[[#This Row],[AwayTeam]],StatsRegularSeason20242025!$A$2:$A$33,0),2)&lt;&gt;INDEX(StatsRegularSeason20242025!$A$2:$C$33,MATCH(Table2[[#This Row],[HomeTeam]],StatsRegularSeason20242025!$A$2:$A$33,0),2),1,0)</f>
        <v>1</v>
      </c>
      <c r="X458" s="2"/>
      <c r="Y458" s="2"/>
      <c r="Z458" s="2">
        <f>IF(AND(Table2[[#This Row],[GameIsOver]]=1,Table2[[#This Row],[ActualHomeScore]]*Table2[[#This Row],[ActualAwayScore]]=0), 1,0)</f>
        <v>0</v>
      </c>
      <c r="AA458" s="2">
        <f>IF(Table2[[#This Row],[GameIsOver]]=0,0, IF(Table2[[#This Row],[ActualWinner]]=Table2[[#This Row],[AwayTeam]], 2, IF(OR(Table2[[#This Row],[ActualResult]]="OT", Table2[[#This Row],[ActualResult]]="SO"), 1, 0)))</f>
        <v>0</v>
      </c>
      <c r="AB458" s="2">
        <f>IF(Table2[[#This Row],[GameIsOver]]= 0, 0, IF(Table2[[#This Row],[ActualWinner]]=Table2[[#This Row],[HomeTeam]], 2, IF(OR(Table2[[#This Row],[ActualResult]]="OT", Table2[[#This Row],[ActualResult]]="SO"), 1, 0)))</f>
        <v>0</v>
      </c>
      <c r="AC458" s="33">
        <f>(($AR$11)*IF(Table2[[#This Row],[CorrectWinnerPrediction]]="Y", 1, 0))+(($AR$12)*IF(Table2[[#This Row],[CorrectAwayScorePrediction]]="Y", 1, 0))+(($AR$13)*IF(Table2[[#This Row],[CorrectHomeScorePrediction]]="Y", 1, 0))</f>
        <v>0</v>
      </c>
      <c r="AD4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8" s="5" t="str">
        <f>IF(WEEKDAY(Table2[[#This Row],[GameDate]])=1,"SUN",IF(WEEKDAY(Table2[[#This Row],[GameDate]])=2,"MON",IF(WEEKDAY(Table2[[#This Row],[GameDate]])=3,"TUE",IF(WEEKDAY(Table2[[#This Row],[GameDate]])=4,"WED",IF(WEEKDAY(Table2[[#This Row],[GameDate]])=5,"THU",IF(WEEKDAY(Table2[[#This Row],[GameDate]])=6,"FRI", "SAT"))))))</f>
        <v>TUE</v>
      </c>
      <c r="AF458" s="2">
        <f>Table2[[#This Row],[ActualAwayScore]]-Table2[[#This Row],[PredictedAwayScore]]</f>
        <v>0</v>
      </c>
      <c r="AG458" s="2">
        <f>Table2[[#This Row],[ActualHomeScore]]-Table2[[#This Row],[PredictedHomeScore]]</f>
        <v>0</v>
      </c>
      <c r="AH458" s="2">
        <f t="shared" si="38"/>
        <v>0</v>
      </c>
      <c r="AI458" s="2">
        <f t="shared" si="39"/>
        <v>0</v>
      </c>
    </row>
    <row r="459" spans="1:35" x14ac:dyDescent="0.25">
      <c r="B459" s="4">
        <v>45637</v>
      </c>
      <c r="C459" s="7" t="s">
        <v>569</v>
      </c>
      <c r="D459" s="2" t="s">
        <v>20</v>
      </c>
      <c r="E459" s="2" t="s">
        <v>29</v>
      </c>
      <c r="F459" s="2"/>
      <c r="G459" s="2"/>
      <c r="H459" s="2" t="str">
        <f t="shared" si="35"/>
        <v>_</v>
      </c>
      <c r="I459" s="2"/>
      <c r="J459" s="2"/>
      <c r="K459" s="2"/>
      <c r="L459" s="13" t="str">
        <f t="shared" si="36"/>
        <v>_</v>
      </c>
      <c r="M459" s="2"/>
      <c r="N459" s="2">
        <f>IF(ISBLANK(Table2[[#This Row],[ActualResult]]), 0, 1)</f>
        <v>0</v>
      </c>
      <c r="O459" s="2" t="str">
        <f>IF(ISBLANK(Table2[[#This Row],[ActualResult]]), "_", IF(Table2[[#This Row],[ActualWinner]]=Table2[[#This Row],[PredictedWinner]], "Y", "N"))</f>
        <v>_</v>
      </c>
      <c r="P459" s="2" t="str">
        <f>IF(Table2[[#This Row],[ActualAwayScore]]&gt;Table2[[#This Row],[PredictedAwayScore]], "N", IF(ISBLANK(Table2[[#This Row],[ActualResult]]), "_", IF(Table2[[#This Row],[ActualAwayScore]]=Table2[[#This Row],[PredictedAwayScore]], "Y", "N")))</f>
        <v>_</v>
      </c>
      <c r="Q459" s="2" t="str">
        <f>IF(Table2[[#This Row],[ActualHomeScore]]&gt;Table2[[#This Row],[PredictedHomeScore]],"N", IF(ISBLANK(Table2[[#This Row],[ActualResult]]), "_", IF(Table2[[#This Row],[ActualHomeScore]]=Table2[[#This Row],[PredictedHomeScore]], "Y", "N")))</f>
        <v>_</v>
      </c>
      <c r="R459" s="2"/>
      <c r="S459" s="2" t="str">
        <f t="shared" si="37"/>
        <v>_</v>
      </c>
      <c r="T459" s="2">
        <f>IF(INDEX(StatsRegularSeason20242025!$A$2:$C$33,MATCH(Table2[[#This Row],[AwayTeam]],StatsRegularSeason20242025!$A$2:$A$33,0),2)=INDEX(StatsRegularSeason20242025!$A$2:$C$33,MATCH(Table2[[#This Row],[HomeTeam]],StatsRegularSeason20242025!$A$2:$A$33,0),2),1,0)</f>
        <v>1</v>
      </c>
      <c r="U459" s="2">
        <f>IF(INDEX(StatsRegularSeason20242025!$A$2:$C$33,MATCH(Table2[[#This Row],[AwayTeam]],StatsRegularSeason20242025!$A$2:$A$33,0),3)=INDEX(StatsRegularSeason20242025!$A$2:$C$33,MATCH(Table2[[#This Row],[HomeTeam]],StatsRegularSeason20242025!$A$2:$A$33,0),3),1,0)</f>
        <v>0</v>
      </c>
      <c r="V459" s="2">
        <f>IF(Table2[[#This Row],[InterConf]]=1,IF(Table2[[#This Row],[InterDiv]]=0, 1, 0), 0)</f>
        <v>1</v>
      </c>
      <c r="W459" s="2">
        <f>IF(INDEX(StatsRegularSeason20242025!$A$2:$C$33,MATCH(Table2[[#This Row],[AwayTeam]],StatsRegularSeason20242025!$A$2:$A$33,0),2)&lt;&gt;INDEX(StatsRegularSeason20242025!$A$2:$C$33,MATCH(Table2[[#This Row],[HomeTeam]],StatsRegularSeason20242025!$A$2:$A$33,0),2),1,0)</f>
        <v>0</v>
      </c>
      <c r="X459" s="2"/>
      <c r="Y459" s="2"/>
      <c r="Z459" s="2">
        <f>IF(AND(Table2[[#This Row],[GameIsOver]]=1,Table2[[#This Row],[ActualHomeScore]]*Table2[[#This Row],[ActualAwayScore]]=0), 1,0)</f>
        <v>0</v>
      </c>
      <c r="AA459" s="2">
        <f>IF(Table2[[#This Row],[GameIsOver]]=0,0, IF(Table2[[#This Row],[ActualWinner]]=Table2[[#This Row],[AwayTeam]], 2, IF(OR(Table2[[#This Row],[ActualResult]]="OT", Table2[[#This Row],[ActualResult]]="SO"), 1, 0)))</f>
        <v>0</v>
      </c>
      <c r="AB459" s="2">
        <f>IF(Table2[[#This Row],[GameIsOver]]= 0, 0, IF(Table2[[#This Row],[ActualWinner]]=Table2[[#This Row],[HomeTeam]], 2, IF(OR(Table2[[#This Row],[ActualResult]]="OT", Table2[[#This Row],[ActualResult]]="SO"), 1, 0)))</f>
        <v>0</v>
      </c>
      <c r="AC459" s="33">
        <f>(($AR$11)*IF(Table2[[#This Row],[CorrectWinnerPrediction]]="Y", 1, 0))+(($AR$12)*IF(Table2[[#This Row],[CorrectAwayScorePrediction]]="Y", 1, 0))+(($AR$13)*IF(Table2[[#This Row],[CorrectHomeScorePrediction]]="Y", 1, 0))</f>
        <v>0</v>
      </c>
      <c r="AD4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59" s="4" t="str">
        <f>IF(WEEKDAY(Table2[[#This Row],[GameDate]])=1,"SUN",IF(WEEKDAY(Table2[[#This Row],[GameDate]])=2,"MON",IF(WEEKDAY(Table2[[#This Row],[GameDate]])=3,"TUE",IF(WEEKDAY(Table2[[#This Row],[GameDate]])=4,"WED",IF(WEEKDAY(Table2[[#This Row],[GameDate]])=5,"THU",IF(WEEKDAY(Table2[[#This Row],[GameDate]])=6,"FRI", "SAT"))))))</f>
        <v>WED</v>
      </c>
      <c r="AF459" s="2">
        <f>Table2[[#This Row],[ActualAwayScore]]-Table2[[#This Row],[PredictedAwayScore]]</f>
        <v>0</v>
      </c>
      <c r="AG459" s="2">
        <f>Table2[[#This Row],[ActualHomeScore]]-Table2[[#This Row],[PredictedHomeScore]]</f>
        <v>0</v>
      </c>
      <c r="AH459" s="2">
        <f t="shared" si="38"/>
        <v>0</v>
      </c>
      <c r="AI459" s="2">
        <f t="shared" si="39"/>
        <v>0</v>
      </c>
    </row>
    <row r="460" spans="1:35" x14ac:dyDescent="0.25">
      <c r="A460" s="3"/>
      <c r="B460" s="5">
        <v>45637</v>
      </c>
      <c r="C460" s="8" t="s">
        <v>570</v>
      </c>
      <c r="D460" s="3" t="s">
        <v>47</v>
      </c>
      <c r="E460" s="3" t="s">
        <v>30</v>
      </c>
      <c r="F460" s="3"/>
      <c r="G460" s="3"/>
      <c r="H460" s="3" t="str">
        <f t="shared" si="35"/>
        <v>_</v>
      </c>
      <c r="I460" s="3"/>
      <c r="J460" s="3"/>
      <c r="K460" s="3"/>
      <c r="L460" s="2" t="str">
        <f t="shared" si="36"/>
        <v>_</v>
      </c>
      <c r="M460" s="3"/>
      <c r="N460" s="3">
        <f>IF(ISBLANK(Table2[[#This Row],[ActualResult]]), 0, 1)</f>
        <v>0</v>
      </c>
      <c r="O460" s="3" t="str">
        <f>IF(ISBLANK(Table2[[#This Row],[ActualResult]]), "_", IF(Table2[[#This Row],[ActualWinner]]=Table2[[#This Row],[PredictedWinner]], "Y", "N"))</f>
        <v>_</v>
      </c>
      <c r="P460" s="3" t="str">
        <f>IF(Table2[[#This Row],[ActualAwayScore]]&gt;Table2[[#This Row],[PredictedAwayScore]], "N", IF(ISBLANK(Table2[[#This Row],[ActualResult]]), "_", IF(Table2[[#This Row],[ActualAwayScore]]=Table2[[#This Row],[PredictedAwayScore]], "Y", "N")))</f>
        <v>_</v>
      </c>
      <c r="Q460" s="3" t="str">
        <f>IF(Table2[[#This Row],[ActualHomeScore]]&gt;Table2[[#This Row],[PredictedHomeScore]],"N", IF(ISBLANK(Table2[[#This Row],[ActualResult]]), "_", IF(Table2[[#This Row],[ActualHomeScore]]=Table2[[#This Row],[PredictedHomeScore]], "Y", "N")))</f>
        <v>_</v>
      </c>
      <c r="R460" s="2"/>
      <c r="S460" s="2" t="str">
        <f t="shared" si="37"/>
        <v>_</v>
      </c>
      <c r="T460" s="2">
        <f>IF(INDEX(StatsRegularSeason20242025!$A$2:$C$33,MATCH(Table2[[#This Row],[AwayTeam]],StatsRegularSeason20242025!$A$2:$A$33,0),2)=INDEX(StatsRegularSeason20242025!$A$2:$C$33,MATCH(Table2[[#This Row],[HomeTeam]],StatsRegularSeason20242025!$A$2:$A$33,0),2),1,0)</f>
        <v>0</v>
      </c>
      <c r="U460" s="2">
        <f>IF(INDEX(StatsRegularSeason20242025!$A$2:$C$33,MATCH(Table2[[#This Row],[AwayTeam]],StatsRegularSeason20242025!$A$2:$A$33,0),3)=INDEX(StatsRegularSeason20242025!$A$2:$C$33,MATCH(Table2[[#This Row],[HomeTeam]],StatsRegularSeason20242025!$A$2:$A$33,0),3),1,0)</f>
        <v>0</v>
      </c>
      <c r="V460" s="2">
        <f>IF(Table2[[#This Row],[InterConf]]=1,IF(Table2[[#This Row],[InterDiv]]=0, 1, 0), 0)</f>
        <v>0</v>
      </c>
      <c r="W460" s="2">
        <f>IF(INDEX(StatsRegularSeason20242025!$A$2:$C$33,MATCH(Table2[[#This Row],[AwayTeam]],StatsRegularSeason20242025!$A$2:$A$33,0),2)&lt;&gt;INDEX(StatsRegularSeason20242025!$A$2:$C$33,MATCH(Table2[[#This Row],[HomeTeam]],StatsRegularSeason20242025!$A$2:$A$33,0),2),1,0)</f>
        <v>1</v>
      </c>
      <c r="X460" s="2"/>
      <c r="Y460" s="2"/>
      <c r="Z460" s="2">
        <f>IF(AND(Table2[[#This Row],[GameIsOver]]=1,Table2[[#This Row],[ActualHomeScore]]*Table2[[#This Row],[ActualAwayScore]]=0), 1,0)</f>
        <v>0</v>
      </c>
      <c r="AA460" s="2">
        <f>IF(Table2[[#This Row],[GameIsOver]]=0,0, IF(Table2[[#This Row],[ActualWinner]]=Table2[[#This Row],[AwayTeam]], 2, IF(OR(Table2[[#This Row],[ActualResult]]="OT", Table2[[#This Row],[ActualResult]]="SO"), 1, 0)))</f>
        <v>0</v>
      </c>
      <c r="AB460" s="2">
        <f>IF(Table2[[#This Row],[GameIsOver]]= 0, 0, IF(Table2[[#This Row],[ActualWinner]]=Table2[[#This Row],[HomeTeam]], 2, IF(OR(Table2[[#This Row],[ActualResult]]="OT", Table2[[#This Row],[ActualResult]]="SO"), 1, 0)))</f>
        <v>0</v>
      </c>
      <c r="AC460" s="33">
        <f>(($AR$11)*IF(Table2[[#This Row],[CorrectWinnerPrediction]]="Y", 1, 0))+(($AR$12)*IF(Table2[[#This Row],[CorrectAwayScorePrediction]]="Y", 1, 0))+(($AR$13)*IF(Table2[[#This Row],[CorrectHomeScorePrediction]]="Y", 1, 0))</f>
        <v>0</v>
      </c>
      <c r="AD4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0" s="5" t="str">
        <f>IF(WEEKDAY(Table2[[#This Row],[GameDate]])=1,"SUN",IF(WEEKDAY(Table2[[#This Row],[GameDate]])=2,"MON",IF(WEEKDAY(Table2[[#This Row],[GameDate]])=3,"TUE",IF(WEEKDAY(Table2[[#This Row],[GameDate]])=4,"WED",IF(WEEKDAY(Table2[[#This Row],[GameDate]])=5,"THU",IF(WEEKDAY(Table2[[#This Row],[GameDate]])=6,"FRI", "SAT"))))))</f>
        <v>WED</v>
      </c>
      <c r="AF460" s="2">
        <f>Table2[[#This Row],[ActualAwayScore]]-Table2[[#This Row],[PredictedAwayScore]]</f>
        <v>0</v>
      </c>
      <c r="AG460" s="2">
        <f>Table2[[#This Row],[ActualHomeScore]]-Table2[[#This Row],[PredictedHomeScore]]</f>
        <v>0</v>
      </c>
      <c r="AH460" s="2">
        <f t="shared" si="38"/>
        <v>0</v>
      </c>
      <c r="AI460" s="2">
        <f t="shared" si="39"/>
        <v>0</v>
      </c>
    </row>
    <row r="461" spans="1:35" x14ac:dyDescent="0.25">
      <c r="B461" s="4">
        <v>45638</v>
      </c>
      <c r="C461" s="7" t="s">
        <v>571</v>
      </c>
      <c r="D461" s="2" t="s">
        <v>47</v>
      </c>
      <c r="E461" s="2" t="s">
        <v>18</v>
      </c>
      <c r="F461" s="2"/>
      <c r="G461" s="2"/>
      <c r="H461" s="2" t="str">
        <f t="shared" si="35"/>
        <v>_</v>
      </c>
      <c r="I461" s="2"/>
      <c r="J461" s="2"/>
      <c r="K461" s="2"/>
      <c r="L461" s="13" t="str">
        <f t="shared" si="36"/>
        <v>_</v>
      </c>
      <c r="M461" s="2"/>
      <c r="N461" s="2">
        <f>IF(ISBLANK(Table2[[#This Row],[ActualResult]]), 0, 1)</f>
        <v>0</v>
      </c>
      <c r="O461" s="2" t="str">
        <f>IF(ISBLANK(Table2[[#This Row],[ActualResult]]), "_", IF(Table2[[#This Row],[ActualWinner]]=Table2[[#This Row],[PredictedWinner]], "Y", "N"))</f>
        <v>_</v>
      </c>
      <c r="P461" s="2" t="str">
        <f>IF(Table2[[#This Row],[ActualAwayScore]]&gt;Table2[[#This Row],[PredictedAwayScore]], "N", IF(ISBLANK(Table2[[#This Row],[ActualResult]]), "_", IF(Table2[[#This Row],[ActualAwayScore]]=Table2[[#This Row],[PredictedAwayScore]], "Y", "N")))</f>
        <v>_</v>
      </c>
      <c r="Q461" s="2" t="str">
        <f>IF(Table2[[#This Row],[ActualHomeScore]]&gt;Table2[[#This Row],[PredictedHomeScore]],"N", IF(ISBLANK(Table2[[#This Row],[ActualResult]]), "_", IF(Table2[[#This Row],[ActualHomeScore]]=Table2[[#This Row],[PredictedHomeScore]], "Y", "N")))</f>
        <v>_</v>
      </c>
      <c r="R461" s="2"/>
      <c r="S461" s="2" t="str">
        <f t="shared" si="37"/>
        <v>_</v>
      </c>
      <c r="T461" s="2">
        <f>IF(INDEX(StatsRegularSeason20242025!$A$2:$C$33,MATCH(Table2[[#This Row],[AwayTeam]],StatsRegularSeason20242025!$A$2:$A$33,0),2)=INDEX(StatsRegularSeason20242025!$A$2:$C$33,MATCH(Table2[[#This Row],[HomeTeam]],StatsRegularSeason20242025!$A$2:$A$33,0),2),1,0)</f>
        <v>0</v>
      </c>
      <c r="U461" s="2">
        <f>IF(INDEX(StatsRegularSeason20242025!$A$2:$C$33,MATCH(Table2[[#This Row],[AwayTeam]],StatsRegularSeason20242025!$A$2:$A$33,0),3)=INDEX(StatsRegularSeason20242025!$A$2:$C$33,MATCH(Table2[[#This Row],[HomeTeam]],StatsRegularSeason20242025!$A$2:$A$33,0),3),1,0)</f>
        <v>0</v>
      </c>
      <c r="V461" s="2">
        <f>IF(Table2[[#This Row],[InterConf]]=1,IF(Table2[[#This Row],[InterDiv]]=0, 1, 0), 0)</f>
        <v>0</v>
      </c>
      <c r="W461" s="2">
        <f>IF(INDEX(StatsRegularSeason20242025!$A$2:$C$33,MATCH(Table2[[#This Row],[AwayTeam]],StatsRegularSeason20242025!$A$2:$A$33,0),2)&lt;&gt;INDEX(StatsRegularSeason20242025!$A$2:$C$33,MATCH(Table2[[#This Row],[HomeTeam]],StatsRegularSeason20242025!$A$2:$A$33,0),2),1,0)</f>
        <v>1</v>
      </c>
      <c r="X461" s="2"/>
      <c r="Y461" s="2"/>
      <c r="Z461" s="2">
        <f>IF(AND(Table2[[#This Row],[GameIsOver]]=1,Table2[[#This Row],[ActualHomeScore]]*Table2[[#This Row],[ActualAwayScore]]=0), 1,0)</f>
        <v>0</v>
      </c>
      <c r="AA461" s="2">
        <f>IF(Table2[[#This Row],[GameIsOver]]=0,0, IF(Table2[[#This Row],[ActualWinner]]=Table2[[#This Row],[AwayTeam]], 2, IF(OR(Table2[[#This Row],[ActualResult]]="OT", Table2[[#This Row],[ActualResult]]="SO"), 1, 0)))</f>
        <v>0</v>
      </c>
      <c r="AB461" s="2">
        <f>IF(Table2[[#This Row],[GameIsOver]]= 0, 0, IF(Table2[[#This Row],[ActualWinner]]=Table2[[#This Row],[HomeTeam]], 2, IF(OR(Table2[[#This Row],[ActualResult]]="OT", Table2[[#This Row],[ActualResult]]="SO"), 1, 0)))</f>
        <v>0</v>
      </c>
      <c r="AC461" s="33">
        <f>(($AR$11)*IF(Table2[[#This Row],[CorrectWinnerPrediction]]="Y", 1, 0))+(($AR$12)*IF(Table2[[#This Row],[CorrectAwayScorePrediction]]="Y", 1, 0))+(($AR$13)*IF(Table2[[#This Row],[CorrectHomeScorePrediction]]="Y", 1, 0))</f>
        <v>0</v>
      </c>
      <c r="AD4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1" s="4" t="str">
        <f>IF(WEEKDAY(Table2[[#This Row],[GameDate]])=1,"SUN",IF(WEEKDAY(Table2[[#This Row],[GameDate]])=2,"MON",IF(WEEKDAY(Table2[[#This Row],[GameDate]])=3,"TUE",IF(WEEKDAY(Table2[[#This Row],[GameDate]])=4,"WED",IF(WEEKDAY(Table2[[#This Row],[GameDate]])=5,"THU",IF(WEEKDAY(Table2[[#This Row],[GameDate]])=6,"FRI", "SAT"))))))</f>
        <v>THU</v>
      </c>
      <c r="AF461" s="2">
        <f>Table2[[#This Row],[ActualAwayScore]]-Table2[[#This Row],[PredictedAwayScore]]</f>
        <v>0</v>
      </c>
      <c r="AG461" s="2">
        <f>Table2[[#This Row],[ActualHomeScore]]-Table2[[#This Row],[PredictedHomeScore]]</f>
        <v>0</v>
      </c>
      <c r="AH461" s="2">
        <f t="shared" si="38"/>
        <v>0</v>
      </c>
      <c r="AI461" s="2">
        <f t="shared" si="39"/>
        <v>0</v>
      </c>
    </row>
    <row r="462" spans="1:35" x14ac:dyDescent="0.25">
      <c r="B462" s="4">
        <v>45638</v>
      </c>
      <c r="C462" s="7" t="s">
        <v>572</v>
      </c>
      <c r="D462" s="2" t="s">
        <v>21</v>
      </c>
      <c r="E462" s="2" t="s">
        <v>19</v>
      </c>
      <c r="F462" s="2"/>
      <c r="G462" s="2"/>
      <c r="H462" s="2" t="str">
        <f t="shared" si="35"/>
        <v>_</v>
      </c>
      <c r="I462" s="2"/>
      <c r="J462" s="2"/>
      <c r="K462" s="2"/>
      <c r="L462" s="2" t="str">
        <f t="shared" si="36"/>
        <v>_</v>
      </c>
      <c r="M462" s="2"/>
      <c r="N462" s="2">
        <f>IF(ISBLANK(Table2[[#This Row],[ActualResult]]), 0, 1)</f>
        <v>0</v>
      </c>
      <c r="O462" s="2" t="str">
        <f>IF(ISBLANK(Table2[[#This Row],[ActualResult]]), "_", IF(Table2[[#This Row],[ActualWinner]]=Table2[[#This Row],[PredictedWinner]], "Y", "N"))</f>
        <v>_</v>
      </c>
      <c r="P462" s="2" t="str">
        <f>IF(Table2[[#This Row],[ActualAwayScore]]&gt;Table2[[#This Row],[PredictedAwayScore]], "N", IF(ISBLANK(Table2[[#This Row],[ActualResult]]), "_", IF(Table2[[#This Row],[ActualAwayScore]]=Table2[[#This Row],[PredictedAwayScore]], "Y", "N")))</f>
        <v>_</v>
      </c>
      <c r="Q462" s="2" t="str">
        <f>IF(Table2[[#This Row],[ActualHomeScore]]&gt;Table2[[#This Row],[PredictedHomeScore]],"N", IF(ISBLANK(Table2[[#This Row],[ActualResult]]), "_", IF(Table2[[#This Row],[ActualHomeScore]]=Table2[[#This Row],[PredictedHomeScore]], "Y", "N")))</f>
        <v>_</v>
      </c>
      <c r="R462" s="2"/>
      <c r="S462" s="2" t="str">
        <f t="shared" si="37"/>
        <v>_</v>
      </c>
      <c r="T462" s="2">
        <f>IF(INDEX(StatsRegularSeason20242025!$A$2:$C$33,MATCH(Table2[[#This Row],[AwayTeam]],StatsRegularSeason20242025!$A$2:$A$33,0),2)=INDEX(StatsRegularSeason20242025!$A$2:$C$33,MATCH(Table2[[#This Row],[HomeTeam]],StatsRegularSeason20242025!$A$2:$A$33,0),2),1,0)</f>
        <v>1</v>
      </c>
      <c r="U462" s="2">
        <f>IF(INDEX(StatsRegularSeason20242025!$A$2:$C$33,MATCH(Table2[[#This Row],[AwayTeam]],StatsRegularSeason20242025!$A$2:$A$33,0),3)=INDEX(StatsRegularSeason20242025!$A$2:$C$33,MATCH(Table2[[#This Row],[HomeTeam]],StatsRegularSeason20242025!$A$2:$A$33,0),3),1,0)</f>
        <v>0</v>
      </c>
      <c r="V462" s="2">
        <f>IF(Table2[[#This Row],[InterConf]]=1,IF(Table2[[#This Row],[InterDiv]]=0, 1, 0), 0)</f>
        <v>1</v>
      </c>
      <c r="W462" s="2">
        <f>IF(INDEX(StatsRegularSeason20242025!$A$2:$C$33,MATCH(Table2[[#This Row],[AwayTeam]],StatsRegularSeason20242025!$A$2:$A$33,0),2)&lt;&gt;INDEX(StatsRegularSeason20242025!$A$2:$C$33,MATCH(Table2[[#This Row],[HomeTeam]],StatsRegularSeason20242025!$A$2:$A$33,0),2),1,0)</f>
        <v>0</v>
      </c>
      <c r="X462" s="2"/>
      <c r="Y462" s="2"/>
      <c r="Z462" s="2">
        <f>IF(AND(Table2[[#This Row],[GameIsOver]]=1,Table2[[#This Row],[ActualHomeScore]]*Table2[[#This Row],[ActualAwayScore]]=0), 1,0)</f>
        <v>0</v>
      </c>
      <c r="AA462" s="2">
        <f>IF(Table2[[#This Row],[GameIsOver]]=0,0, IF(Table2[[#This Row],[ActualWinner]]=Table2[[#This Row],[AwayTeam]], 2, IF(OR(Table2[[#This Row],[ActualResult]]="OT", Table2[[#This Row],[ActualResult]]="SO"), 1, 0)))</f>
        <v>0</v>
      </c>
      <c r="AB462" s="2">
        <f>IF(Table2[[#This Row],[GameIsOver]]= 0, 0, IF(Table2[[#This Row],[ActualWinner]]=Table2[[#This Row],[HomeTeam]], 2, IF(OR(Table2[[#This Row],[ActualResult]]="OT", Table2[[#This Row],[ActualResult]]="SO"), 1, 0)))</f>
        <v>0</v>
      </c>
      <c r="AC462" s="33">
        <f>(($AR$11)*IF(Table2[[#This Row],[CorrectWinnerPrediction]]="Y", 1, 0))+(($AR$12)*IF(Table2[[#This Row],[CorrectAwayScorePrediction]]="Y", 1, 0))+(($AR$13)*IF(Table2[[#This Row],[CorrectHomeScorePrediction]]="Y", 1, 0))</f>
        <v>0</v>
      </c>
      <c r="AD4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2" s="4" t="str">
        <f>IF(WEEKDAY(Table2[[#This Row],[GameDate]])=1,"SUN",IF(WEEKDAY(Table2[[#This Row],[GameDate]])=2,"MON",IF(WEEKDAY(Table2[[#This Row],[GameDate]])=3,"TUE",IF(WEEKDAY(Table2[[#This Row],[GameDate]])=4,"WED",IF(WEEKDAY(Table2[[#This Row],[GameDate]])=5,"THU",IF(WEEKDAY(Table2[[#This Row],[GameDate]])=6,"FRI", "SAT"))))))</f>
        <v>THU</v>
      </c>
      <c r="AF462" s="2">
        <f>Table2[[#This Row],[ActualAwayScore]]-Table2[[#This Row],[PredictedAwayScore]]</f>
        <v>0</v>
      </c>
      <c r="AG462" s="2">
        <f>Table2[[#This Row],[ActualHomeScore]]-Table2[[#This Row],[PredictedHomeScore]]</f>
        <v>0</v>
      </c>
      <c r="AH462" s="2">
        <f t="shared" si="38"/>
        <v>0</v>
      </c>
      <c r="AI462" s="2">
        <f t="shared" si="39"/>
        <v>0</v>
      </c>
    </row>
    <row r="463" spans="1:35" x14ac:dyDescent="0.25">
      <c r="B463" s="4">
        <v>45638</v>
      </c>
      <c r="C463" s="7" t="s">
        <v>573</v>
      </c>
      <c r="D463" s="2" t="s">
        <v>28</v>
      </c>
      <c r="E463" s="2" t="s">
        <v>32</v>
      </c>
      <c r="F463" s="2"/>
      <c r="G463" s="2"/>
      <c r="H463" s="2" t="str">
        <f t="shared" si="35"/>
        <v>_</v>
      </c>
      <c r="I463" s="2"/>
      <c r="J463" s="2"/>
      <c r="K463" s="2"/>
      <c r="L463" s="2" t="str">
        <f t="shared" si="36"/>
        <v>_</v>
      </c>
      <c r="M463" s="2"/>
      <c r="N463" s="2">
        <f>IF(ISBLANK(Table2[[#This Row],[ActualResult]]), 0, 1)</f>
        <v>0</v>
      </c>
      <c r="O463" s="2" t="str">
        <f>IF(ISBLANK(Table2[[#This Row],[ActualResult]]), "_", IF(Table2[[#This Row],[ActualWinner]]=Table2[[#This Row],[PredictedWinner]], "Y", "N"))</f>
        <v>_</v>
      </c>
      <c r="P463" s="2" t="str">
        <f>IF(Table2[[#This Row],[ActualAwayScore]]&gt;Table2[[#This Row],[PredictedAwayScore]], "N", IF(ISBLANK(Table2[[#This Row],[ActualResult]]), "_", IF(Table2[[#This Row],[ActualAwayScore]]=Table2[[#This Row],[PredictedAwayScore]], "Y", "N")))</f>
        <v>_</v>
      </c>
      <c r="Q463" s="2" t="str">
        <f>IF(Table2[[#This Row],[ActualHomeScore]]&gt;Table2[[#This Row],[PredictedHomeScore]],"N", IF(ISBLANK(Table2[[#This Row],[ActualResult]]), "_", IF(Table2[[#This Row],[ActualHomeScore]]=Table2[[#This Row],[PredictedHomeScore]], "Y", "N")))</f>
        <v>_</v>
      </c>
      <c r="R463" s="2"/>
      <c r="S463" s="2" t="str">
        <f t="shared" si="37"/>
        <v>_</v>
      </c>
      <c r="T463" s="2">
        <f>IF(INDEX(StatsRegularSeason20242025!$A$2:$C$33,MATCH(Table2[[#This Row],[AwayTeam]],StatsRegularSeason20242025!$A$2:$A$33,0),2)=INDEX(StatsRegularSeason20242025!$A$2:$C$33,MATCH(Table2[[#This Row],[HomeTeam]],StatsRegularSeason20242025!$A$2:$A$33,0),2),1,0)</f>
        <v>0</v>
      </c>
      <c r="U463" s="2">
        <f>IF(INDEX(StatsRegularSeason20242025!$A$2:$C$33,MATCH(Table2[[#This Row],[AwayTeam]],StatsRegularSeason20242025!$A$2:$A$33,0),3)=INDEX(StatsRegularSeason20242025!$A$2:$C$33,MATCH(Table2[[#This Row],[HomeTeam]],StatsRegularSeason20242025!$A$2:$A$33,0),3),1,0)</f>
        <v>0</v>
      </c>
      <c r="V463" s="2">
        <f>IF(Table2[[#This Row],[InterConf]]=1,IF(Table2[[#This Row],[InterDiv]]=0, 1, 0), 0)</f>
        <v>0</v>
      </c>
      <c r="W463" s="2">
        <f>IF(INDEX(StatsRegularSeason20242025!$A$2:$C$33,MATCH(Table2[[#This Row],[AwayTeam]],StatsRegularSeason20242025!$A$2:$A$33,0),2)&lt;&gt;INDEX(StatsRegularSeason20242025!$A$2:$C$33,MATCH(Table2[[#This Row],[HomeTeam]],StatsRegularSeason20242025!$A$2:$A$33,0),2),1,0)</f>
        <v>1</v>
      </c>
      <c r="X463" s="2"/>
      <c r="Y463" s="2"/>
      <c r="Z463" s="2">
        <f>IF(AND(Table2[[#This Row],[GameIsOver]]=1,Table2[[#This Row],[ActualHomeScore]]*Table2[[#This Row],[ActualAwayScore]]=0), 1,0)</f>
        <v>0</v>
      </c>
      <c r="AA463" s="2">
        <f>IF(Table2[[#This Row],[GameIsOver]]=0,0, IF(Table2[[#This Row],[ActualWinner]]=Table2[[#This Row],[AwayTeam]], 2, IF(OR(Table2[[#This Row],[ActualResult]]="OT", Table2[[#This Row],[ActualResult]]="SO"), 1, 0)))</f>
        <v>0</v>
      </c>
      <c r="AB463" s="2">
        <f>IF(Table2[[#This Row],[GameIsOver]]= 0, 0, IF(Table2[[#This Row],[ActualWinner]]=Table2[[#This Row],[HomeTeam]], 2, IF(OR(Table2[[#This Row],[ActualResult]]="OT", Table2[[#This Row],[ActualResult]]="SO"), 1, 0)))</f>
        <v>0</v>
      </c>
      <c r="AC463" s="33">
        <f>(($AR$11)*IF(Table2[[#This Row],[CorrectWinnerPrediction]]="Y", 1, 0))+(($AR$12)*IF(Table2[[#This Row],[CorrectAwayScorePrediction]]="Y", 1, 0))+(($AR$13)*IF(Table2[[#This Row],[CorrectHomeScorePrediction]]="Y", 1, 0))</f>
        <v>0</v>
      </c>
      <c r="AD4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3" s="4" t="str">
        <f>IF(WEEKDAY(Table2[[#This Row],[GameDate]])=1,"SUN",IF(WEEKDAY(Table2[[#This Row],[GameDate]])=2,"MON",IF(WEEKDAY(Table2[[#This Row],[GameDate]])=3,"TUE",IF(WEEKDAY(Table2[[#This Row],[GameDate]])=4,"WED",IF(WEEKDAY(Table2[[#This Row],[GameDate]])=5,"THU",IF(WEEKDAY(Table2[[#This Row],[GameDate]])=6,"FRI", "SAT"))))))</f>
        <v>THU</v>
      </c>
      <c r="AF463" s="2">
        <f>Table2[[#This Row],[ActualAwayScore]]-Table2[[#This Row],[PredictedAwayScore]]</f>
        <v>0</v>
      </c>
      <c r="AG463" s="2">
        <f>Table2[[#This Row],[ActualHomeScore]]-Table2[[#This Row],[PredictedHomeScore]]</f>
        <v>0</v>
      </c>
      <c r="AH463" s="2">
        <f t="shared" si="38"/>
        <v>0</v>
      </c>
      <c r="AI463" s="2">
        <f t="shared" si="39"/>
        <v>0</v>
      </c>
    </row>
    <row r="464" spans="1:35" x14ac:dyDescent="0.25">
      <c r="B464" s="4">
        <v>45638</v>
      </c>
      <c r="C464" s="7" t="s">
        <v>574</v>
      </c>
      <c r="D464" s="2" t="s">
        <v>31</v>
      </c>
      <c r="E464" s="2" t="s">
        <v>45</v>
      </c>
      <c r="F464" s="2"/>
      <c r="G464" s="2"/>
      <c r="H464" s="2" t="str">
        <f t="shared" si="35"/>
        <v>_</v>
      </c>
      <c r="I464" s="2"/>
      <c r="J464" s="2"/>
      <c r="K464" s="2"/>
      <c r="L464" s="2" t="str">
        <f t="shared" si="36"/>
        <v>_</v>
      </c>
      <c r="M464" s="2"/>
      <c r="N464" s="2">
        <f>IF(ISBLANK(Table2[[#This Row],[ActualResult]]), 0, 1)</f>
        <v>0</v>
      </c>
      <c r="O464" s="2" t="str">
        <f>IF(ISBLANK(Table2[[#This Row],[ActualResult]]), "_", IF(Table2[[#This Row],[ActualWinner]]=Table2[[#This Row],[PredictedWinner]], "Y", "N"))</f>
        <v>_</v>
      </c>
      <c r="P464" s="2" t="str">
        <f>IF(Table2[[#This Row],[ActualAwayScore]]&gt;Table2[[#This Row],[PredictedAwayScore]], "N", IF(ISBLANK(Table2[[#This Row],[ActualResult]]), "_", IF(Table2[[#This Row],[ActualAwayScore]]=Table2[[#This Row],[PredictedAwayScore]], "Y", "N")))</f>
        <v>_</v>
      </c>
      <c r="Q464" s="2" t="str">
        <f>IF(Table2[[#This Row],[ActualHomeScore]]&gt;Table2[[#This Row],[PredictedHomeScore]],"N", IF(ISBLANK(Table2[[#This Row],[ActualResult]]), "_", IF(Table2[[#This Row],[ActualHomeScore]]=Table2[[#This Row],[PredictedHomeScore]], "Y", "N")))</f>
        <v>_</v>
      </c>
      <c r="R464" s="2"/>
      <c r="S464" s="2" t="str">
        <f t="shared" si="37"/>
        <v>_</v>
      </c>
      <c r="T464" s="2">
        <f>IF(INDEX(StatsRegularSeason20242025!$A$2:$C$33,MATCH(Table2[[#This Row],[AwayTeam]],StatsRegularSeason20242025!$A$2:$A$33,0),2)=INDEX(StatsRegularSeason20242025!$A$2:$C$33,MATCH(Table2[[#This Row],[HomeTeam]],StatsRegularSeason20242025!$A$2:$A$33,0),2),1,0)</f>
        <v>1</v>
      </c>
      <c r="U464" s="2">
        <f>IF(INDEX(StatsRegularSeason20242025!$A$2:$C$33,MATCH(Table2[[#This Row],[AwayTeam]],StatsRegularSeason20242025!$A$2:$A$33,0),3)=INDEX(StatsRegularSeason20242025!$A$2:$C$33,MATCH(Table2[[#This Row],[HomeTeam]],StatsRegularSeason20242025!$A$2:$A$33,0),3),1,0)</f>
        <v>0</v>
      </c>
      <c r="V464" s="2">
        <f>IF(Table2[[#This Row],[InterConf]]=1,IF(Table2[[#This Row],[InterDiv]]=0, 1, 0), 0)</f>
        <v>1</v>
      </c>
      <c r="W464" s="2">
        <f>IF(INDEX(StatsRegularSeason20242025!$A$2:$C$33,MATCH(Table2[[#This Row],[AwayTeam]],StatsRegularSeason20242025!$A$2:$A$33,0),2)&lt;&gt;INDEX(StatsRegularSeason20242025!$A$2:$C$33,MATCH(Table2[[#This Row],[HomeTeam]],StatsRegularSeason20242025!$A$2:$A$33,0),2),1,0)</f>
        <v>0</v>
      </c>
      <c r="X464" s="2"/>
      <c r="Y464" s="2"/>
      <c r="Z464" s="2">
        <f>IF(AND(Table2[[#This Row],[GameIsOver]]=1,Table2[[#This Row],[ActualHomeScore]]*Table2[[#This Row],[ActualAwayScore]]=0), 1,0)</f>
        <v>0</v>
      </c>
      <c r="AA464" s="2">
        <f>IF(Table2[[#This Row],[GameIsOver]]=0,0, IF(Table2[[#This Row],[ActualWinner]]=Table2[[#This Row],[AwayTeam]], 2, IF(OR(Table2[[#This Row],[ActualResult]]="OT", Table2[[#This Row],[ActualResult]]="SO"), 1, 0)))</f>
        <v>0</v>
      </c>
      <c r="AB464" s="2">
        <f>IF(Table2[[#This Row],[GameIsOver]]= 0, 0, IF(Table2[[#This Row],[ActualWinner]]=Table2[[#This Row],[HomeTeam]], 2, IF(OR(Table2[[#This Row],[ActualResult]]="OT", Table2[[#This Row],[ActualResult]]="SO"), 1, 0)))</f>
        <v>0</v>
      </c>
      <c r="AC464" s="33">
        <f>(($AR$11)*IF(Table2[[#This Row],[CorrectWinnerPrediction]]="Y", 1, 0))+(($AR$12)*IF(Table2[[#This Row],[CorrectAwayScorePrediction]]="Y", 1, 0))+(($AR$13)*IF(Table2[[#This Row],[CorrectHomeScorePrediction]]="Y", 1, 0))</f>
        <v>0</v>
      </c>
      <c r="AD4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4" s="4" t="str">
        <f>IF(WEEKDAY(Table2[[#This Row],[GameDate]])=1,"SUN",IF(WEEKDAY(Table2[[#This Row],[GameDate]])=2,"MON",IF(WEEKDAY(Table2[[#This Row],[GameDate]])=3,"TUE",IF(WEEKDAY(Table2[[#This Row],[GameDate]])=4,"WED",IF(WEEKDAY(Table2[[#This Row],[GameDate]])=5,"THU",IF(WEEKDAY(Table2[[#This Row],[GameDate]])=6,"FRI", "SAT"))))))</f>
        <v>THU</v>
      </c>
      <c r="AF464" s="2">
        <f>Table2[[#This Row],[ActualAwayScore]]-Table2[[#This Row],[PredictedAwayScore]]</f>
        <v>0</v>
      </c>
      <c r="AG464" s="2">
        <f>Table2[[#This Row],[ActualHomeScore]]-Table2[[#This Row],[PredictedHomeScore]]</f>
        <v>0</v>
      </c>
      <c r="AH464" s="2">
        <f t="shared" si="38"/>
        <v>0</v>
      </c>
      <c r="AI464" s="2">
        <f t="shared" si="39"/>
        <v>0</v>
      </c>
    </row>
    <row r="465" spans="1:35" x14ac:dyDescent="0.25">
      <c r="B465" s="4">
        <v>45638</v>
      </c>
      <c r="C465" s="7" t="s">
        <v>575</v>
      </c>
      <c r="D465" s="2" t="s">
        <v>46</v>
      </c>
      <c r="E465" s="2" t="s">
        <v>36</v>
      </c>
      <c r="F465" s="2"/>
      <c r="G465" s="2"/>
      <c r="H465" s="2" t="str">
        <f t="shared" si="35"/>
        <v>_</v>
      </c>
      <c r="I465" s="2"/>
      <c r="J465" s="2"/>
      <c r="K465" s="2"/>
      <c r="L465" s="2" t="str">
        <f t="shared" si="36"/>
        <v>_</v>
      </c>
      <c r="M465" s="2"/>
      <c r="N465" s="2">
        <f>IF(ISBLANK(Table2[[#This Row],[ActualResult]]), 0, 1)</f>
        <v>0</v>
      </c>
      <c r="O465" s="2" t="str">
        <f>IF(ISBLANK(Table2[[#This Row],[ActualResult]]), "_", IF(Table2[[#This Row],[ActualWinner]]=Table2[[#This Row],[PredictedWinner]], "Y", "N"))</f>
        <v>_</v>
      </c>
      <c r="P465" s="2" t="str">
        <f>IF(Table2[[#This Row],[ActualAwayScore]]&gt;Table2[[#This Row],[PredictedAwayScore]], "N", IF(ISBLANK(Table2[[#This Row],[ActualResult]]), "_", IF(Table2[[#This Row],[ActualAwayScore]]=Table2[[#This Row],[PredictedAwayScore]], "Y", "N")))</f>
        <v>_</v>
      </c>
      <c r="Q465" s="2" t="str">
        <f>IF(Table2[[#This Row],[ActualHomeScore]]&gt;Table2[[#This Row],[PredictedHomeScore]],"N", IF(ISBLANK(Table2[[#This Row],[ActualResult]]), "_", IF(Table2[[#This Row],[ActualHomeScore]]=Table2[[#This Row],[PredictedHomeScore]], "Y", "N")))</f>
        <v>_</v>
      </c>
      <c r="R465" s="2"/>
      <c r="S465" s="2" t="str">
        <f t="shared" si="37"/>
        <v>_</v>
      </c>
      <c r="T465" s="2">
        <f>IF(INDEX(StatsRegularSeason20242025!$A$2:$C$33,MATCH(Table2[[#This Row],[AwayTeam]],StatsRegularSeason20242025!$A$2:$A$33,0),2)=INDEX(StatsRegularSeason20242025!$A$2:$C$33,MATCH(Table2[[#This Row],[HomeTeam]],StatsRegularSeason20242025!$A$2:$A$33,0),2),1,0)</f>
        <v>1</v>
      </c>
      <c r="U465" s="2">
        <f>IF(INDEX(StatsRegularSeason20242025!$A$2:$C$33,MATCH(Table2[[#This Row],[AwayTeam]],StatsRegularSeason20242025!$A$2:$A$33,0),3)=INDEX(StatsRegularSeason20242025!$A$2:$C$33,MATCH(Table2[[#This Row],[HomeTeam]],StatsRegularSeason20242025!$A$2:$A$33,0),3),1,0)</f>
        <v>1</v>
      </c>
      <c r="V465" s="2">
        <f>IF(Table2[[#This Row],[InterConf]]=1,IF(Table2[[#This Row],[InterDiv]]=0, 1, 0), 0)</f>
        <v>0</v>
      </c>
      <c r="W465" s="2">
        <f>IF(INDEX(StatsRegularSeason20242025!$A$2:$C$33,MATCH(Table2[[#This Row],[AwayTeam]],StatsRegularSeason20242025!$A$2:$A$33,0),2)&lt;&gt;INDEX(StatsRegularSeason20242025!$A$2:$C$33,MATCH(Table2[[#This Row],[HomeTeam]],StatsRegularSeason20242025!$A$2:$A$33,0),2),1,0)</f>
        <v>0</v>
      </c>
      <c r="X465" s="2"/>
      <c r="Y465" s="2"/>
      <c r="Z465" s="2">
        <f>IF(AND(Table2[[#This Row],[GameIsOver]]=1,Table2[[#This Row],[ActualHomeScore]]*Table2[[#This Row],[ActualAwayScore]]=0), 1,0)</f>
        <v>0</v>
      </c>
      <c r="AA465" s="2">
        <f>IF(Table2[[#This Row],[GameIsOver]]=0,0, IF(Table2[[#This Row],[ActualWinner]]=Table2[[#This Row],[AwayTeam]], 2, IF(OR(Table2[[#This Row],[ActualResult]]="OT", Table2[[#This Row],[ActualResult]]="SO"), 1, 0)))</f>
        <v>0</v>
      </c>
      <c r="AB465" s="2">
        <f>IF(Table2[[#This Row],[GameIsOver]]= 0, 0, IF(Table2[[#This Row],[ActualWinner]]=Table2[[#This Row],[HomeTeam]], 2, IF(OR(Table2[[#This Row],[ActualResult]]="OT", Table2[[#This Row],[ActualResult]]="SO"), 1, 0)))</f>
        <v>0</v>
      </c>
      <c r="AC465" s="33">
        <f>(($AR$11)*IF(Table2[[#This Row],[CorrectWinnerPrediction]]="Y", 1, 0))+(($AR$12)*IF(Table2[[#This Row],[CorrectAwayScorePrediction]]="Y", 1, 0))+(($AR$13)*IF(Table2[[#This Row],[CorrectHomeScorePrediction]]="Y", 1, 0))</f>
        <v>0</v>
      </c>
      <c r="AD4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5" s="4" t="str">
        <f>IF(WEEKDAY(Table2[[#This Row],[GameDate]])=1,"SUN",IF(WEEKDAY(Table2[[#This Row],[GameDate]])=2,"MON",IF(WEEKDAY(Table2[[#This Row],[GameDate]])=3,"TUE",IF(WEEKDAY(Table2[[#This Row],[GameDate]])=4,"WED",IF(WEEKDAY(Table2[[#This Row],[GameDate]])=5,"THU",IF(WEEKDAY(Table2[[#This Row],[GameDate]])=6,"FRI", "SAT"))))))</f>
        <v>THU</v>
      </c>
      <c r="AF465" s="2">
        <f>Table2[[#This Row],[ActualAwayScore]]-Table2[[#This Row],[PredictedAwayScore]]</f>
        <v>0</v>
      </c>
      <c r="AG465" s="2">
        <f>Table2[[#This Row],[ActualHomeScore]]-Table2[[#This Row],[PredictedHomeScore]]</f>
        <v>0</v>
      </c>
      <c r="AH465" s="2">
        <f t="shared" si="38"/>
        <v>0</v>
      </c>
      <c r="AI465" s="2">
        <f t="shared" si="39"/>
        <v>0</v>
      </c>
    </row>
    <row r="466" spans="1:35" x14ac:dyDescent="0.25">
      <c r="B466" s="4">
        <v>45638</v>
      </c>
      <c r="C466" s="7" t="s">
        <v>576</v>
      </c>
      <c r="D466" s="2" t="s">
        <v>17</v>
      </c>
      <c r="E466" s="2" t="s">
        <v>33</v>
      </c>
      <c r="F466" s="2"/>
      <c r="G466" s="2"/>
      <c r="H466" s="2" t="str">
        <f t="shared" si="35"/>
        <v>_</v>
      </c>
      <c r="I466" s="2"/>
      <c r="J466" s="2"/>
      <c r="K466" s="2"/>
      <c r="L466" s="2" t="str">
        <f t="shared" si="36"/>
        <v>_</v>
      </c>
      <c r="M466" s="2"/>
      <c r="N466" s="2">
        <f>IF(ISBLANK(Table2[[#This Row],[ActualResult]]), 0, 1)</f>
        <v>0</v>
      </c>
      <c r="O466" s="2" t="str">
        <f>IF(ISBLANK(Table2[[#This Row],[ActualResult]]), "_", IF(Table2[[#This Row],[ActualWinner]]=Table2[[#This Row],[PredictedWinner]], "Y", "N"))</f>
        <v>_</v>
      </c>
      <c r="P466" s="2" t="str">
        <f>IF(Table2[[#This Row],[ActualAwayScore]]&gt;Table2[[#This Row],[PredictedAwayScore]], "N", IF(ISBLANK(Table2[[#This Row],[ActualResult]]), "_", IF(Table2[[#This Row],[ActualAwayScore]]=Table2[[#This Row],[PredictedAwayScore]], "Y", "N")))</f>
        <v>_</v>
      </c>
      <c r="Q466" s="2" t="str">
        <f>IF(Table2[[#This Row],[ActualHomeScore]]&gt;Table2[[#This Row],[PredictedHomeScore]],"N", IF(ISBLANK(Table2[[#This Row],[ActualResult]]), "_", IF(Table2[[#This Row],[ActualHomeScore]]=Table2[[#This Row],[PredictedHomeScore]], "Y", "N")))</f>
        <v>_</v>
      </c>
      <c r="R466" s="2"/>
      <c r="S466" s="2" t="str">
        <f t="shared" si="37"/>
        <v>_</v>
      </c>
      <c r="T466" s="2">
        <f>IF(INDEX(StatsRegularSeason20242025!$A$2:$C$33,MATCH(Table2[[#This Row],[AwayTeam]],StatsRegularSeason20242025!$A$2:$A$33,0),2)=INDEX(StatsRegularSeason20242025!$A$2:$C$33,MATCH(Table2[[#This Row],[HomeTeam]],StatsRegularSeason20242025!$A$2:$A$33,0),2),1,0)</f>
        <v>0</v>
      </c>
      <c r="U466" s="2">
        <f>IF(INDEX(StatsRegularSeason20242025!$A$2:$C$33,MATCH(Table2[[#This Row],[AwayTeam]],StatsRegularSeason20242025!$A$2:$A$33,0),3)=INDEX(StatsRegularSeason20242025!$A$2:$C$33,MATCH(Table2[[#This Row],[HomeTeam]],StatsRegularSeason20242025!$A$2:$A$33,0),3),1,0)</f>
        <v>0</v>
      </c>
      <c r="V466" s="2">
        <f>IF(Table2[[#This Row],[InterConf]]=1,IF(Table2[[#This Row],[InterDiv]]=0, 1, 0), 0)</f>
        <v>0</v>
      </c>
      <c r="W466" s="2">
        <f>IF(INDEX(StatsRegularSeason20242025!$A$2:$C$33,MATCH(Table2[[#This Row],[AwayTeam]],StatsRegularSeason20242025!$A$2:$A$33,0),2)&lt;&gt;INDEX(StatsRegularSeason20242025!$A$2:$C$33,MATCH(Table2[[#This Row],[HomeTeam]],StatsRegularSeason20242025!$A$2:$A$33,0),2),1,0)</f>
        <v>1</v>
      </c>
      <c r="X466" s="2"/>
      <c r="Y466" s="2"/>
      <c r="Z466" s="2">
        <f>IF(AND(Table2[[#This Row],[GameIsOver]]=1,Table2[[#This Row],[ActualHomeScore]]*Table2[[#This Row],[ActualAwayScore]]=0), 1,0)</f>
        <v>0</v>
      </c>
      <c r="AA466" s="2">
        <f>IF(Table2[[#This Row],[GameIsOver]]=0,0, IF(Table2[[#This Row],[ActualWinner]]=Table2[[#This Row],[AwayTeam]], 2, IF(OR(Table2[[#This Row],[ActualResult]]="OT", Table2[[#This Row],[ActualResult]]="SO"), 1, 0)))</f>
        <v>0</v>
      </c>
      <c r="AB466" s="2">
        <f>IF(Table2[[#This Row],[GameIsOver]]= 0, 0, IF(Table2[[#This Row],[ActualWinner]]=Table2[[#This Row],[HomeTeam]], 2, IF(OR(Table2[[#This Row],[ActualResult]]="OT", Table2[[#This Row],[ActualResult]]="SO"), 1, 0)))</f>
        <v>0</v>
      </c>
      <c r="AC466" s="33">
        <f>(($AR$11)*IF(Table2[[#This Row],[CorrectWinnerPrediction]]="Y", 1, 0))+(($AR$12)*IF(Table2[[#This Row],[CorrectAwayScorePrediction]]="Y", 1, 0))+(($AR$13)*IF(Table2[[#This Row],[CorrectHomeScorePrediction]]="Y", 1, 0))</f>
        <v>0</v>
      </c>
      <c r="AD4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6" s="4" t="str">
        <f>IF(WEEKDAY(Table2[[#This Row],[GameDate]])=1,"SUN",IF(WEEKDAY(Table2[[#This Row],[GameDate]])=2,"MON",IF(WEEKDAY(Table2[[#This Row],[GameDate]])=3,"TUE",IF(WEEKDAY(Table2[[#This Row],[GameDate]])=4,"WED",IF(WEEKDAY(Table2[[#This Row],[GameDate]])=5,"THU",IF(WEEKDAY(Table2[[#This Row],[GameDate]])=6,"FRI", "SAT"))))))</f>
        <v>THU</v>
      </c>
      <c r="AF466" s="2">
        <f>Table2[[#This Row],[ActualAwayScore]]-Table2[[#This Row],[PredictedAwayScore]]</f>
        <v>0</v>
      </c>
      <c r="AG466" s="2">
        <f>Table2[[#This Row],[ActualHomeScore]]-Table2[[#This Row],[PredictedHomeScore]]</f>
        <v>0</v>
      </c>
      <c r="AH466" s="2">
        <f t="shared" si="38"/>
        <v>0</v>
      </c>
      <c r="AI466" s="2">
        <f t="shared" si="39"/>
        <v>0</v>
      </c>
    </row>
    <row r="467" spans="1:35" x14ac:dyDescent="0.25">
      <c r="B467" s="4">
        <v>45638</v>
      </c>
      <c r="C467" s="7" t="s">
        <v>577</v>
      </c>
      <c r="D467" s="2" t="s">
        <v>38</v>
      </c>
      <c r="E467" s="2" t="s">
        <v>13</v>
      </c>
      <c r="F467" s="2"/>
      <c r="G467" s="2"/>
      <c r="H467" s="2" t="str">
        <f t="shared" si="35"/>
        <v>_</v>
      </c>
      <c r="I467" s="2"/>
      <c r="J467" s="2"/>
      <c r="K467" s="2"/>
      <c r="L467" s="2" t="str">
        <f t="shared" si="36"/>
        <v>_</v>
      </c>
      <c r="M467" s="2"/>
      <c r="N467" s="2">
        <f>IF(ISBLANK(Table2[[#This Row],[ActualResult]]), 0, 1)</f>
        <v>0</v>
      </c>
      <c r="O467" s="2" t="str">
        <f>IF(ISBLANK(Table2[[#This Row],[ActualResult]]), "_", IF(Table2[[#This Row],[ActualWinner]]=Table2[[#This Row],[PredictedWinner]], "Y", "N"))</f>
        <v>_</v>
      </c>
      <c r="P467" s="2" t="str">
        <f>IF(Table2[[#This Row],[ActualAwayScore]]&gt;Table2[[#This Row],[PredictedAwayScore]], "N", IF(ISBLANK(Table2[[#This Row],[ActualResult]]), "_", IF(Table2[[#This Row],[ActualAwayScore]]=Table2[[#This Row],[PredictedAwayScore]], "Y", "N")))</f>
        <v>_</v>
      </c>
      <c r="Q467" s="2" t="str">
        <f>IF(Table2[[#This Row],[ActualHomeScore]]&gt;Table2[[#This Row],[PredictedHomeScore]],"N", IF(ISBLANK(Table2[[#This Row],[ActualResult]]), "_", IF(Table2[[#This Row],[ActualHomeScore]]=Table2[[#This Row],[PredictedHomeScore]], "Y", "N")))</f>
        <v>_</v>
      </c>
      <c r="R467" s="2"/>
      <c r="S467" s="2" t="str">
        <f t="shared" si="37"/>
        <v>_</v>
      </c>
      <c r="T467" s="2">
        <f>IF(INDEX(StatsRegularSeason20242025!$A$2:$C$33,MATCH(Table2[[#This Row],[AwayTeam]],StatsRegularSeason20242025!$A$2:$A$33,0),2)=INDEX(StatsRegularSeason20242025!$A$2:$C$33,MATCH(Table2[[#This Row],[HomeTeam]],StatsRegularSeason20242025!$A$2:$A$33,0),2),1,0)</f>
        <v>1</v>
      </c>
      <c r="U467" s="2">
        <f>IF(INDEX(StatsRegularSeason20242025!$A$2:$C$33,MATCH(Table2[[#This Row],[AwayTeam]],StatsRegularSeason20242025!$A$2:$A$33,0),3)=INDEX(StatsRegularSeason20242025!$A$2:$C$33,MATCH(Table2[[#This Row],[HomeTeam]],StatsRegularSeason20242025!$A$2:$A$33,0),3),1,0)</f>
        <v>0</v>
      </c>
      <c r="V467" s="2">
        <f>IF(Table2[[#This Row],[InterConf]]=1,IF(Table2[[#This Row],[InterDiv]]=0, 1, 0), 0)</f>
        <v>1</v>
      </c>
      <c r="W467" s="2">
        <f>IF(INDEX(StatsRegularSeason20242025!$A$2:$C$33,MATCH(Table2[[#This Row],[AwayTeam]],StatsRegularSeason20242025!$A$2:$A$33,0),2)&lt;&gt;INDEX(StatsRegularSeason20242025!$A$2:$C$33,MATCH(Table2[[#This Row],[HomeTeam]],StatsRegularSeason20242025!$A$2:$A$33,0),2),1,0)</f>
        <v>0</v>
      </c>
      <c r="X467" s="2"/>
      <c r="Y467" s="2"/>
      <c r="Z467" s="2">
        <f>IF(AND(Table2[[#This Row],[GameIsOver]]=1,Table2[[#This Row],[ActualHomeScore]]*Table2[[#This Row],[ActualAwayScore]]=0), 1,0)</f>
        <v>0</v>
      </c>
      <c r="AA467" s="2">
        <f>IF(Table2[[#This Row],[GameIsOver]]=0,0, IF(Table2[[#This Row],[ActualWinner]]=Table2[[#This Row],[AwayTeam]], 2, IF(OR(Table2[[#This Row],[ActualResult]]="OT", Table2[[#This Row],[ActualResult]]="SO"), 1, 0)))</f>
        <v>0</v>
      </c>
      <c r="AB467" s="2">
        <f>IF(Table2[[#This Row],[GameIsOver]]= 0, 0, IF(Table2[[#This Row],[ActualWinner]]=Table2[[#This Row],[HomeTeam]], 2, IF(OR(Table2[[#This Row],[ActualResult]]="OT", Table2[[#This Row],[ActualResult]]="SO"), 1, 0)))</f>
        <v>0</v>
      </c>
      <c r="AC467" s="33">
        <f>(($AR$11)*IF(Table2[[#This Row],[CorrectWinnerPrediction]]="Y", 1, 0))+(($AR$12)*IF(Table2[[#This Row],[CorrectAwayScorePrediction]]="Y", 1, 0))+(($AR$13)*IF(Table2[[#This Row],[CorrectHomeScorePrediction]]="Y", 1, 0))</f>
        <v>0</v>
      </c>
      <c r="AD4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7" s="4" t="str">
        <f>IF(WEEKDAY(Table2[[#This Row],[GameDate]])=1,"SUN",IF(WEEKDAY(Table2[[#This Row],[GameDate]])=2,"MON",IF(WEEKDAY(Table2[[#This Row],[GameDate]])=3,"TUE",IF(WEEKDAY(Table2[[#This Row],[GameDate]])=4,"WED",IF(WEEKDAY(Table2[[#This Row],[GameDate]])=5,"THU",IF(WEEKDAY(Table2[[#This Row],[GameDate]])=6,"FRI", "SAT"))))))</f>
        <v>THU</v>
      </c>
      <c r="AF467" s="2">
        <f>Table2[[#This Row],[ActualAwayScore]]-Table2[[#This Row],[PredictedAwayScore]]</f>
        <v>0</v>
      </c>
      <c r="AG467" s="2">
        <f>Table2[[#This Row],[ActualHomeScore]]-Table2[[#This Row],[PredictedHomeScore]]</f>
        <v>0</v>
      </c>
      <c r="AH467" s="2">
        <f t="shared" si="38"/>
        <v>0</v>
      </c>
      <c r="AI467" s="2">
        <f t="shared" si="39"/>
        <v>0</v>
      </c>
    </row>
    <row r="468" spans="1:35" x14ac:dyDescent="0.25">
      <c r="B468" s="4">
        <v>45638</v>
      </c>
      <c r="C468" s="7" t="s">
        <v>578</v>
      </c>
      <c r="D468" s="2" t="s">
        <v>35</v>
      </c>
      <c r="E468" s="2" t="s">
        <v>34</v>
      </c>
      <c r="F468" s="2"/>
      <c r="G468" s="2"/>
      <c r="H468" s="2" t="str">
        <f t="shared" si="35"/>
        <v>_</v>
      </c>
      <c r="I468" s="2"/>
      <c r="J468" s="2"/>
      <c r="K468" s="2"/>
      <c r="L468" s="2" t="str">
        <f t="shared" si="36"/>
        <v>_</v>
      </c>
      <c r="M468" s="2"/>
      <c r="N468" s="2">
        <f>IF(ISBLANK(Table2[[#This Row],[ActualResult]]), 0, 1)</f>
        <v>0</v>
      </c>
      <c r="O468" s="2" t="str">
        <f>IF(ISBLANK(Table2[[#This Row],[ActualResult]]), "_", IF(Table2[[#This Row],[ActualWinner]]=Table2[[#This Row],[PredictedWinner]], "Y", "N"))</f>
        <v>_</v>
      </c>
      <c r="P468" s="2" t="str">
        <f>IF(Table2[[#This Row],[ActualAwayScore]]&gt;Table2[[#This Row],[PredictedAwayScore]], "N", IF(ISBLANK(Table2[[#This Row],[ActualResult]]), "_", IF(Table2[[#This Row],[ActualAwayScore]]=Table2[[#This Row],[PredictedAwayScore]], "Y", "N")))</f>
        <v>_</v>
      </c>
      <c r="Q468" s="2" t="str">
        <f>IF(Table2[[#This Row],[ActualHomeScore]]&gt;Table2[[#This Row],[PredictedHomeScore]],"N", IF(ISBLANK(Table2[[#This Row],[ActualResult]]), "_", IF(Table2[[#This Row],[ActualHomeScore]]=Table2[[#This Row],[PredictedHomeScore]], "Y", "N")))</f>
        <v>_</v>
      </c>
      <c r="R468" s="2"/>
      <c r="S468" s="2" t="str">
        <f t="shared" si="37"/>
        <v>_</v>
      </c>
      <c r="T468" s="2">
        <f>IF(INDEX(StatsRegularSeason20242025!$A$2:$C$33,MATCH(Table2[[#This Row],[AwayTeam]],StatsRegularSeason20242025!$A$2:$A$33,0),2)=INDEX(StatsRegularSeason20242025!$A$2:$C$33,MATCH(Table2[[#This Row],[HomeTeam]],StatsRegularSeason20242025!$A$2:$A$33,0),2),1,0)</f>
        <v>1</v>
      </c>
      <c r="U468" s="2">
        <f>IF(INDEX(StatsRegularSeason20242025!$A$2:$C$33,MATCH(Table2[[#This Row],[AwayTeam]],StatsRegularSeason20242025!$A$2:$A$33,0),3)=INDEX(StatsRegularSeason20242025!$A$2:$C$33,MATCH(Table2[[#This Row],[HomeTeam]],StatsRegularSeason20242025!$A$2:$A$33,0),3),1,0)</f>
        <v>1</v>
      </c>
      <c r="V468" s="2">
        <f>IF(Table2[[#This Row],[InterConf]]=1,IF(Table2[[#This Row],[InterDiv]]=0, 1, 0), 0)</f>
        <v>0</v>
      </c>
      <c r="W468" s="2">
        <f>IF(INDEX(StatsRegularSeason20242025!$A$2:$C$33,MATCH(Table2[[#This Row],[AwayTeam]],StatsRegularSeason20242025!$A$2:$A$33,0),2)&lt;&gt;INDEX(StatsRegularSeason20242025!$A$2:$C$33,MATCH(Table2[[#This Row],[HomeTeam]],StatsRegularSeason20242025!$A$2:$A$33,0),2),1,0)</f>
        <v>0</v>
      </c>
      <c r="X468" s="2"/>
      <c r="Y468" s="2"/>
      <c r="Z468" s="2">
        <f>IF(AND(Table2[[#This Row],[GameIsOver]]=1,Table2[[#This Row],[ActualHomeScore]]*Table2[[#This Row],[ActualAwayScore]]=0), 1,0)</f>
        <v>0</v>
      </c>
      <c r="AA468" s="2">
        <f>IF(Table2[[#This Row],[GameIsOver]]=0,0, IF(Table2[[#This Row],[ActualWinner]]=Table2[[#This Row],[AwayTeam]], 2, IF(OR(Table2[[#This Row],[ActualResult]]="OT", Table2[[#This Row],[ActualResult]]="SO"), 1, 0)))</f>
        <v>0</v>
      </c>
      <c r="AB468" s="2">
        <f>IF(Table2[[#This Row],[GameIsOver]]= 0, 0, IF(Table2[[#This Row],[ActualWinner]]=Table2[[#This Row],[HomeTeam]], 2, IF(OR(Table2[[#This Row],[ActualResult]]="OT", Table2[[#This Row],[ActualResult]]="SO"), 1, 0)))</f>
        <v>0</v>
      </c>
      <c r="AC468" s="33">
        <f>(($AR$11)*IF(Table2[[#This Row],[CorrectWinnerPrediction]]="Y", 1, 0))+(($AR$12)*IF(Table2[[#This Row],[CorrectAwayScorePrediction]]="Y", 1, 0))+(($AR$13)*IF(Table2[[#This Row],[CorrectHomeScorePrediction]]="Y", 1, 0))</f>
        <v>0</v>
      </c>
      <c r="AD4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8" s="4" t="str">
        <f>IF(WEEKDAY(Table2[[#This Row],[GameDate]])=1,"SUN",IF(WEEKDAY(Table2[[#This Row],[GameDate]])=2,"MON",IF(WEEKDAY(Table2[[#This Row],[GameDate]])=3,"TUE",IF(WEEKDAY(Table2[[#This Row],[GameDate]])=4,"WED",IF(WEEKDAY(Table2[[#This Row],[GameDate]])=5,"THU",IF(WEEKDAY(Table2[[#This Row],[GameDate]])=6,"FRI", "SAT"))))))</f>
        <v>THU</v>
      </c>
      <c r="AF468" s="2">
        <f>Table2[[#This Row],[ActualAwayScore]]-Table2[[#This Row],[PredictedAwayScore]]</f>
        <v>0</v>
      </c>
      <c r="AG468" s="2">
        <f>Table2[[#This Row],[ActualHomeScore]]-Table2[[#This Row],[PredictedHomeScore]]</f>
        <v>0</v>
      </c>
      <c r="AH468" s="2">
        <f t="shared" si="38"/>
        <v>0</v>
      </c>
      <c r="AI468" s="2">
        <f t="shared" si="39"/>
        <v>0</v>
      </c>
    </row>
    <row r="469" spans="1:35" x14ac:dyDescent="0.25">
      <c r="B469" s="4">
        <v>45638</v>
      </c>
      <c r="C469" s="7" t="s">
        <v>580</v>
      </c>
      <c r="D469" s="2" t="s">
        <v>23</v>
      </c>
      <c r="E469" s="2" t="s">
        <v>37</v>
      </c>
      <c r="F469" s="2"/>
      <c r="G469" s="2"/>
      <c r="H469" s="2" t="str">
        <f t="shared" si="35"/>
        <v>_</v>
      </c>
      <c r="I469" s="2"/>
      <c r="J469" s="2"/>
      <c r="K469" s="2"/>
      <c r="L469" s="2" t="str">
        <f t="shared" si="36"/>
        <v>_</v>
      </c>
      <c r="M469" s="2"/>
      <c r="N469" s="2">
        <f>IF(ISBLANK(Table2[[#This Row],[ActualResult]]), 0, 1)</f>
        <v>0</v>
      </c>
      <c r="O469" s="2" t="str">
        <f>IF(ISBLANK(Table2[[#This Row],[ActualResult]]), "_", IF(Table2[[#This Row],[ActualWinner]]=Table2[[#This Row],[PredictedWinner]], "Y", "N"))</f>
        <v>_</v>
      </c>
      <c r="P469" s="2" t="str">
        <f>IF(Table2[[#This Row],[ActualAwayScore]]&gt;Table2[[#This Row],[PredictedAwayScore]], "N", IF(ISBLANK(Table2[[#This Row],[ActualResult]]), "_", IF(Table2[[#This Row],[ActualAwayScore]]=Table2[[#This Row],[PredictedAwayScore]], "Y", "N")))</f>
        <v>_</v>
      </c>
      <c r="Q469" s="2" t="str">
        <f>IF(Table2[[#This Row],[ActualHomeScore]]&gt;Table2[[#This Row],[PredictedHomeScore]],"N", IF(ISBLANK(Table2[[#This Row],[ActualResult]]), "_", IF(Table2[[#This Row],[ActualHomeScore]]=Table2[[#This Row],[PredictedHomeScore]], "Y", "N")))</f>
        <v>_</v>
      </c>
      <c r="R469" s="2"/>
      <c r="S469" s="2" t="str">
        <f t="shared" si="37"/>
        <v>_</v>
      </c>
      <c r="T469" s="2">
        <f>IF(INDEX(StatsRegularSeason20242025!$A$2:$C$33,MATCH(Table2[[#This Row],[AwayTeam]],StatsRegularSeason20242025!$A$2:$A$33,0),2)=INDEX(StatsRegularSeason20242025!$A$2:$C$33,MATCH(Table2[[#This Row],[HomeTeam]],StatsRegularSeason20242025!$A$2:$A$33,0),2),1,0)</f>
        <v>1</v>
      </c>
      <c r="U469" s="2">
        <f>IF(INDEX(StatsRegularSeason20242025!$A$2:$C$33,MATCH(Table2[[#This Row],[AwayTeam]],StatsRegularSeason20242025!$A$2:$A$33,0),3)=INDEX(StatsRegularSeason20242025!$A$2:$C$33,MATCH(Table2[[#This Row],[HomeTeam]],StatsRegularSeason20242025!$A$2:$A$33,0),3),1,0)</f>
        <v>0</v>
      </c>
      <c r="V469" s="2">
        <f>IF(Table2[[#This Row],[InterConf]]=1,IF(Table2[[#This Row],[InterDiv]]=0, 1, 0), 0)</f>
        <v>1</v>
      </c>
      <c r="W469" s="2">
        <f>IF(INDEX(StatsRegularSeason20242025!$A$2:$C$33,MATCH(Table2[[#This Row],[AwayTeam]],StatsRegularSeason20242025!$A$2:$A$33,0),2)&lt;&gt;INDEX(StatsRegularSeason20242025!$A$2:$C$33,MATCH(Table2[[#This Row],[HomeTeam]],StatsRegularSeason20242025!$A$2:$A$33,0),2),1,0)</f>
        <v>0</v>
      </c>
      <c r="X469" s="2"/>
      <c r="Y469" s="2"/>
      <c r="Z469" s="2">
        <f>IF(AND(Table2[[#This Row],[GameIsOver]]=1,Table2[[#This Row],[ActualHomeScore]]*Table2[[#This Row],[ActualAwayScore]]=0), 1,0)</f>
        <v>0</v>
      </c>
      <c r="AA469" s="2">
        <f>IF(Table2[[#This Row],[GameIsOver]]=0,0, IF(Table2[[#This Row],[ActualWinner]]=Table2[[#This Row],[AwayTeam]], 2, IF(OR(Table2[[#This Row],[ActualResult]]="OT", Table2[[#This Row],[ActualResult]]="SO"), 1, 0)))</f>
        <v>0</v>
      </c>
      <c r="AB469" s="2">
        <f>IF(Table2[[#This Row],[GameIsOver]]= 0, 0, IF(Table2[[#This Row],[ActualWinner]]=Table2[[#This Row],[HomeTeam]], 2, IF(OR(Table2[[#This Row],[ActualResult]]="OT", Table2[[#This Row],[ActualResult]]="SO"), 1, 0)))</f>
        <v>0</v>
      </c>
      <c r="AC469" s="33">
        <f>(($AR$11)*IF(Table2[[#This Row],[CorrectWinnerPrediction]]="Y", 1, 0))+(($AR$12)*IF(Table2[[#This Row],[CorrectAwayScorePrediction]]="Y", 1, 0))+(($AR$13)*IF(Table2[[#This Row],[CorrectHomeScorePrediction]]="Y", 1, 0))</f>
        <v>0</v>
      </c>
      <c r="AD4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69" s="4" t="str">
        <f>IF(WEEKDAY(Table2[[#This Row],[GameDate]])=1,"SUN",IF(WEEKDAY(Table2[[#This Row],[GameDate]])=2,"MON",IF(WEEKDAY(Table2[[#This Row],[GameDate]])=3,"TUE",IF(WEEKDAY(Table2[[#This Row],[GameDate]])=4,"WED",IF(WEEKDAY(Table2[[#This Row],[GameDate]])=5,"THU",IF(WEEKDAY(Table2[[#This Row],[GameDate]])=6,"FRI", "SAT"))))))</f>
        <v>THU</v>
      </c>
      <c r="AF469" s="2">
        <f>Table2[[#This Row],[ActualAwayScore]]-Table2[[#This Row],[PredictedAwayScore]]</f>
        <v>0</v>
      </c>
      <c r="AG469" s="2">
        <f>Table2[[#This Row],[ActualHomeScore]]-Table2[[#This Row],[PredictedHomeScore]]</f>
        <v>0</v>
      </c>
      <c r="AH469" s="2">
        <f t="shared" si="38"/>
        <v>0</v>
      </c>
      <c r="AI469" s="2">
        <f t="shared" si="39"/>
        <v>0</v>
      </c>
    </row>
    <row r="470" spans="1:35" x14ac:dyDescent="0.25">
      <c r="B470" s="4">
        <v>45638</v>
      </c>
      <c r="C470" s="7" t="s">
        <v>579</v>
      </c>
      <c r="D470" s="2" t="s">
        <v>27</v>
      </c>
      <c r="E470" s="2" t="s">
        <v>22</v>
      </c>
      <c r="F470" s="2"/>
      <c r="G470" s="2"/>
      <c r="H470" s="2" t="str">
        <f t="shared" si="35"/>
        <v>_</v>
      </c>
      <c r="I470" s="2"/>
      <c r="J470" s="2"/>
      <c r="K470" s="2"/>
      <c r="L470" s="2" t="str">
        <f t="shared" si="36"/>
        <v>_</v>
      </c>
      <c r="M470" s="2"/>
      <c r="N470" s="2">
        <f>IF(ISBLANK(Table2[[#This Row],[ActualResult]]), 0, 1)</f>
        <v>0</v>
      </c>
      <c r="O470" s="2" t="str">
        <f>IF(ISBLANK(Table2[[#This Row],[ActualResult]]), "_", IF(Table2[[#This Row],[ActualWinner]]=Table2[[#This Row],[PredictedWinner]], "Y", "N"))</f>
        <v>_</v>
      </c>
      <c r="P470" s="2" t="str">
        <f>IF(Table2[[#This Row],[ActualAwayScore]]&gt;Table2[[#This Row],[PredictedAwayScore]], "N", IF(ISBLANK(Table2[[#This Row],[ActualResult]]), "_", IF(Table2[[#This Row],[ActualAwayScore]]=Table2[[#This Row],[PredictedAwayScore]], "Y", "N")))</f>
        <v>_</v>
      </c>
      <c r="Q470" s="2" t="str">
        <f>IF(Table2[[#This Row],[ActualHomeScore]]&gt;Table2[[#This Row],[PredictedHomeScore]],"N", IF(ISBLANK(Table2[[#This Row],[ActualResult]]), "_", IF(Table2[[#This Row],[ActualHomeScore]]=Table2[[#This Row],[PredictedHomeScore]], "Y", "N")))</f>
        <v>_</v>
      </c>
      <c r="R470" s="2"/>
      <c r="S470" s="2" t="str">
        <f t="shared" si="37"/>
        <v>_</v>
      </c>
      <c r="T470" s="2">
        <f>IF(INDEX(StatsRegularSeason20242025!$A$2:$C$33,MATCH(Table2[[#This Row],[AwayTeam]],StatsRegularSeason20242025!$A$2:$A$33,0),2)=INDEX(StatsRegularSeason20242025!$A$2:$C$33,MATCH(Table2[[#This Row],[HomeTeam]],StatsRegularSeason20242025!$A$2:$A$33,0),2),1,0)</f>
        <v>1</v>
      </c>
      <c r="U470" s="2">
        <f>IF(INDEX(StatsRegularSeason20242025!$A$2:$C$33,MATCH(Table2[[#This Row],[AwayTeam]],StatsRegularSeason20242025!$A$2:$A$33,0),3)=INDEX(StatsRegularSeason20242025!$A$2:$C$33,MATCH(Table2[[#This Row],[HomeTeam]],StatsRegularSeason20242025!$A$2:$A$33,0),3),1,0)</f>
        <v>0</v>
      </c>
      <c r="V470" s="2">
        <f>IF(Table2[[#This Row],[InterConf]]=1,IF(Table2[[#This Row],[InterDiv]]=0, 1, 0), 0)</f>
        <v>1</v>
      </c>
      <c r="W470" s="2">
        <f>IF(INDEX(StatsRegularSeason20242025!$A$2:$C$33,MATCH(Table2[[#This Row],[AwayTeam]],StatsRegularSeason20242025!$A$2:$A$33,0),2)&lt;&gt;INDEX(StatsRegularSeason20242025!$A$2:$C$33,MATCH(Table2[[#This Row],[HomeTeam]],StatsRegularSeason20242025!$A$2:$A$33,0),2),1,0)</f>
        <v>0</v>
      </c>
      <c r="X470" s="2"/>
      <c r="Y470" s="2"/>
      <c r="Z470" s="2">
        <f>IF(AND(Table2[[#This Row],[GameIsOver]]=1,Table2[[#This Row],[ActualHomeScore]]*Table2[[#This Row],[ActualAwayScore]]=0), 1,0)</f>
        <v>0</v>
      </c>
      <c r="AA470" s="2">
        <f>IF(Table2[[#This Row],[GameIsOver]]=0,0, IF(Table2[[#This Row],[ActualWinner]]=Table2[[#This Row],[AwayTeam]], 2, IF(OR(Table2[[#This Row],[ActualResult]]="OT", Table2[[#This Row],[ActualResult]]="SO"), 1, 0)))</f>
        <v>0</v>
      </c>
      <c r="AB470" s="2">
        <f>IF(Table2[[#This Row],[GameIsOver]]= 0, 0, IF(Table2[[#This Row],[ActualWinner]]=Table2[[#This Row],[HomeTeam]], 2, IF(OR(Table2[[#This Row],[ActualResult]]="OT", Table2[[#This Row],[ActualResult]]="SO"), 1, 0)))</f>
        <v>0</v>
      </c>
      <c r="AC470" s="33">
        <f>(($AR$11)*IF(Table2[[#This Row],[CorrectWinnerPrediction]]="Y", 1, 0))+(($AR$12)*IF(Table2[[#This Row],[CorrectAwayScorePrediction]]="Y", 1, 0))+(($AR$13)*IF(Table2[[#This Row],[CorrectHomeScorePrediction]]="Y", 1, 0))</f>
        <v>0</v>
      </c>
      <c r="AD4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0" s="4" t="str">
        <f>IF(WEEKDAY(Table2[[#This Row],[GameDate]])=1,"SUN",IF(WEEKDAY(Table2[[#This Row],[GameDate]])=2,"MON",IF(WEEKDAY(Table2[[#This Row],[GameDate]])=3,"TUE",IF(WEEKDAY(Table2[[#This Row],[GameDate]])=4,"WED",IF(WEEKDAY(Table2[[#This Row],[GameDate]])=5,"THU",IF(WEEKDAY(Table2[[#This Row],[GameDate]])=6,"FRI", "SAT"))))))</f>
        <v>THU</v>
      </c>
      <c r="AF470" s="2">
        <f>Table2[[#This Row],[ActualAwayScore]]-Table2[[#This Row],[PredictedAwayScore]]</f>
        <v>0</v>
      </c>
      <c r="AG470" s="2">
        <f>Table2[[#This Row],[ActualHomeScore]]-Table2[[#This Row],[PredictedHomeScore]]</f>
        <v>0</v>
      </c>
      <c r="AH470" s="2">
        <f t="shared" si="38"/>
        <v>0</v>
      </c>
      <c r="AI470" s="2">
        <f t="shared" si="39"/>
        <v>0</v>
      </c>
    </row>
    <row r="471" spans="1:35" x14ac:dyDescent="0.25">
      <c r="B471" s="4">
        <v>45638</v>
      </c>
      <c r="C471" s="7" t="s">
        <v>581</v>
      </c>
      <c r="D471" s="2" t="s">
        <v>15</v>
      </c>
      <c r="E471" s="2" t="s">
        <v>26</v>
      </c>
      <c r="F471" s="2"/>
      <c r="G471" s="2"/>
      <c r="H471" s="2" t="str">
        <f t="shared" si="35"/>
        <v>_</v>
      </c>
      <c r="I471" s="2"/>
      <c r="J471" s="2"/>
      <c r="K471" s="2"/>
      <c r="L471" s="2" t="str">
        <f t="shared" si="36"/>
        <v>_</v>
      </c>
      <c r="M471" s="2"/>
      <c r="N471" s="2">
        <f>IF(ISBLANK(Table2[[#This Row],[ActualResult]]), 0, 1)</f>
        <v>0</v>
      </c>
      <c r="O471" s="2" t="str">
        <f>IF(ISBLANK(Table2[[#This Row],[ActualResult]]), "_", IF(Table2[[#This Row],[ActualWinner]]=Table2[[#This Row],[PredictedWinner]], "Y", "N"))</f>
        <v>_</v>
      </c>
      <c r="P471" s="2" t="str">
        <f>IF(Table2[[#This Row],[ActualAwayScore]]&gt;Table2[[#This Row],[PredictedAwayScore]], "N", IF(ISBLANK(Table2[[#This Row],[ActualResult]]), "_", IF(Table2[[#This Row],[ActualAwayScore]]=Table2[[#This Row],[PredictedAwayScore]], "Y", "N")))</f>
        <v>_</v>
      </c>
      <c r="Q471" s="2" t="str">
        <f>IF(Table2[[#This Row],[ActualHomeScore]]&gt;Table2[[#This Row],[PredictedHomeScore]],"N", IF(ISBLANK(Table2[[#This Row],[ActualResult]]), "_", IF(Table2[[#This Row],[ActualHomeScore]]=Table2[[#This Row],[PredictedHomeScore]], "Y", "N")))</f>
        <v>_</v>
      </c>
      <c r="R471" s="2"/>
      <c r="S471" s="2" t="str">
        <f t="shared" si="37"/>
        <v>_</v>
      </c>
      <c r="T471" s="2">
        <f>IF(INDEX(StatsRegularSeason20242025!$A$2:$C$33,MATCH(Table2[[#This Row],[AwayTeam]],StatsRegularSeason20242025!$A$2:$A$33,0),2)=INDEX(StatsRegularSeason20242025!$A$2:$C$33,MATCH(Table2[[#This Row],[HomeTeam]],StatsRegularSeason20242025!$A$2:$A$33,0),2),1,0)</f>
        <v>1</v>
      </c>
      <c r="U471" s="2">
        <f>IF(INDEX(StatsRegularSeason20242025!$A$2:$C$33,MATCH(Table2[[#This Row],[AwayTeam]],StatsRegularSeason20242025!$A$2:$A$33,0),3)=INDEX(StatsRegularSeason20242025!$A$2:$C$33,MATCH(Table2[[#This Row],[HomeTeam]],StatsRegularSeason20242025!$A$2:$A$33,0),3),1,0)</f>
        <v>1</v>
      </c>
      <c r="V471" s="2">
        <f>IF(Table2[[#This Row],[InterConf]]=1,IF(Table2[[#This Row],[InterDiv]]=0, 1, 0), 0)</f>
        <v>0</v>
      </c>
      <c r="W471" s="2">
        <f>IF(INDEX(StatsRegularSeason20242025!$A$2:$C$33,MATCH(Table2[[#This Row],[AwayTeam]],StatsRegularSeason20242025!$A$2:$A$33,0),2)&lt;&gt;INDEX(StatsRegularSeason20242025!$A$2:$C$33,MATCH(Table2[[#This Row],[HomeTeam]],StatsRegularSeason20242025!$A$2:$A$33,0),2),1,0)</f>
        <v>0</v>
      </c>
      <c r="X471" s="2"/>
      <c r="Y471" s="2"/>
      <c r="Z471" s="2">
        <f>IF(AND(Table2[[#This Row],[GameIsOver]]=1,Table2[[#This Row],[ActualHomeScore]]*Table2[[#This Row],[ActualAwayScore]]=0), 1,0)</f>
        <v>0</v>
      </c>
      <c r="AA471" s="2">
        <f>IF(Table2[[#This Row],[GameIsOver]]=0,0, IF(Table2[[#This Row],[ActualWinner]]=Table2[[#This Row],[AwayTeam]], 2, IF(OR(Table2[[#This Row],[ActualResult]]="OT", Table2[[#This Row],[ActualResult]]="SO"), 1, 0)))</f>
        <v>0</v>
      </c>
      <c r="AB471" s="2">
        <f>IF(Table2[[#This Row],[GameIsOver]]= 0, 0, IF(Table2[[#This Row],[ActualWinner]]=Table2[[#This Row],[HomeTeam]], 2, IF(OR(Table2[[#This Row],[ActualResult]]="OT", Table2[[#This Row],[ActualResult]]="SO"), 1, 0)))</f>
        <v>0</v>
      </c>
      <c r="AC471" s="33">
        <f>(($AR$11)*IF(Table2[[#This Row],[CorrectWinnerPrediction]]="Y", 1, 0))+(($AR$12)*IF(Table2[[#This Row],[CorrectAwayScorePrediction]]="Y", 1, 0))+(($AR$13)*IF(Table2[[#This Row],[CorrectHomeScorePrediction]]="Y", 1, 0))</f>
        <v>0</v>
      </c>
      <c r="AD4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1" s="4" t="str">
        <f>IF(WEEKDAY(Table2[[#This Row],[GameDate]])=1,"SUN",IF(WEEKDAY(Table2[[#This Row],[GameDate]])=2,"MON",IF(WEEKDAY(Table2[[#This Row],[GameDate]])=3,"TUE",IF(WEEKDAY(Table2[[#This Row],[GameDate]])=4,"WED",IF(WEEKDAY(Table2[[#This Row],[GameDate]])=5,"THU",IF(WEEKDAY(Table2[[#This Row],[GameDate]])=6,"FRI", "SAT"))))))</f>
        <v>THU</v>
      </c>
      <c r="AF471" s="2">
        <f>Table2[[#This Row],[ActualAwayScore]]-Table2[[#This Row],[PredictedAwayScore]]</f>
        <v>0</v>
      </c>
      <c r="AG471" s="2">
        <f>Table2[[#This Row],[ActualHomeScore]]-Table2[[#This Row],[PredictedHomeScore]]</f>
        <v>0</v>
      </c>
      <c r="AH471" s="2">
        <f t="shared" si="38"/>
        <v>0</v>
      </c>
      <c r="AI471" s="2">
        <f t="shared" si="39"/>
        <v>0</v>
      </c>
    </row>
    <row r="472" spans="1:35" x14ac:dyDescent="0.25">
      <c r="B472" s="4">
        <v>45638</v>
      </c>
      <c r="C472" s="7" t="s">
        <v>582</v>
      </c>
      <c r="D472" s="2" t="s">
        <v>43</v>
      </c>
      <c r="E472" s="2" t="s">
        <v>24</v>
      </c>
      <c r="F472" s="2"/>
      <c r="G472" s="2"/>
      <c r="H472" s="2" t="str">
        <f t="shared" si="35"/>
        <v>_</v>
      </c>
      <c r="I472" s="2"/>
      <c r="J472" s="2"/>
      <c r="K472" s="2"/>
      <c r="L472" s="2" t="str">
        <f t="shared" si="36"/>
        <v>_</v>
      </c>
      <c r="M472" s="2"/>
      <c r="N472" s="2">
        <f>IF(ISBLANK(Table2[[#This Row],[ActualResult]]), 0, 1)</f>
        <v>0</v>
      </c>
      <c r="O472" s="2" t="str">
        <f>IF(ISBLANK(Table2[[#This Row],[ActualResult]]), "_", IF(Table2[[#This Row],[ActualWinner]]=Table2[[#This Row],[PredictedWinner]], "Y", "N"))</f>
        <v>_</v>
      </c>
      <c r="P472" s="2" t="str">
        <f>IF(Table2[[#This Row],[ActualAwayScore]]&gt;Table2[[#This Row],[PredictedAwayScore]], "N", IF(ISBLANK(Table2[[#This Row],[ActualResult]]), "_", IF(Table2[[#This Row],[ActualAwayScore]]=Table2[[#This Row],[PredictedAwayScore]], "Y", "N")))</f>
        <v>_</v>
      </c>
      <c r="Q472" s="2" t="str">
        <f>IF(Table2[[#This Row],[ActualHomeScore]]&gt;Table2[[#This Row],[PredictedHomeScore]],"N", IF(ISBLANK(Table2[[#This Row],[ActualResult]]), "_", IF(Table2[[#This Row],[ActualHomeScore]]=Table2[[#This Row],[PredictedHomeScore]], "Y", "N")))</f>
        <v>_</v>
      </c>
      <c r="R472" s="2"/>
      <c r="S472" s="2" t="str">
        <f t="shared" si="37"/>
        <v>_</v>
      </c>
      <c r="T472" s="2">
        <f>IF(INDEX(StatsRegularSeason20242025!$A$2:$C$33,MATCH(Table2[[#This Row],[AwayTeam]],StatsRegularSeason20242025!$A$2:$A$33,0),2)=INDEX(StatsRegularSeason20242025!$A$2:$C$33,MATCH(Table2[[#This Row],[HomeTeam]],StatsRegularSeason20242025!$A$2:$A$33,0),2),1,0)</f>
        <v>0</v>
      </c>
      <c r="U472" s="2">
        <f>IF(INDEX(StatsRegularSeason20242025!$A$2:$C$33,MATCH(Table2[[#This Row],[AwayTeam]],StatsRegularSeason20242025!$A$2:$A$33,0),3)=INDEX(StatsRegularSeason20242025!$A$2:$C$33,MATCH(Table2[[#This Row],[HomeTeam]],StatsRegularSeason20242025!$A$2:$A$33,0),3),1,0)</f>
        <v>0</v>
      </c>
      <c r="V472" s="2">
        <f>IF(Table2[[#This Row],[InterConf]]=1,IF(Table2[[#This Row],[InterDiv]]=0, 1, 0), 0)</f>
        <v>0</v>
      </c>
      <c r="W472" s="2">
        <f>IF(INDEX(StatsRegularSeason20242025!$A$2:$C$33,MATCH(Table2[[#This Row],[AwayTeam]],StatsRegularSeason20242025!$A$2:$A$33,0),2)&lt;&gt;INDEX(StatsRegularSeason20242025!$A$2:$C$33,MATCH(Table2[[#This Row],[HomeTeam]],StatsRegularSeason20242025!$A$2:$A$33,0),2),1,0)</f>
        <v>1</v>
      </c>
      <c r="X472" s="2"/>
      <c r="Y472" s="2"/>
      <c r="Z472" s="2">
        <f>IF(AND(Table2[[#This Row],[GameIsOver]]=1,Table2[[#This Row],[ActualHomeScore]]*Table2[[#This Row],[ActualAwayScore]]=0), 1,0)</f>
        <v>0</v>
      </c>
      <c r="AA472" s="2">
        <f>IF(Table2[[#This Row],[GameIsOver]]=0,0, IF(Table2[[#This Row],[ActualWinner]]=Table2[[#This Row],[AwayTeam]], 2, IF(OR(Table2[[#This Row],[ActualResult]]="OT", Table2[[#This Row],[ActualResult]]="SO"), 1, 0)))</f>
        <v>0</v>
      </c>
      <c r="AB472" s="2">
        <f>IF(Table2[[#This Row],[GameIsOver]]= 0, 0, IF(Table2[[#This Row],[ActualWinner]]=Table2[[#This Row],[HomeTeam]], 2, IF(OR(Table2[[#This Row],[ActualResult]]="OT", Table2[[#This Row],[ActualResult]]="SO"), 1, 0)))</f>
        <v>0</v>
      </c>
      <c r="AC472" s="33">
        <f>(($AR$11)*IF(Table2[[#This Row],[CorrectWinnerPrediction]]="Y", 1, 0))+(($AR$12)*IF(Table2[[#This Row],[CorrectAwayScorePrediction]]="Y", 1, 0))+(($AR$13)*IF(Table2[[#This Row],[CorrectHomeScorePrediction]]="Y", 1, 0))</f>
        <v>0</v>
      </c>
      <c r="AD4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2" s="4" t="str">
        <f>IF(WEEKDAY(Table2[[#This Row],[GameDate]])=1,"SUN",IF(WEEKDAY(Table2[[#This Row],[GameDate]])=2,"MON",IF(WEEKDAY(Table2[[#This Row],[GameDate]])=3,"TUE",IF(WEEKDAY(Table2[[#This Row],[GameDate]])=4,"WED",IF(WEEKDAY(Table2[[#This Row],[GameDate]])=5,"THU",IF(WEEKDAY(Table2[[#This Row],[GameDate]])=6,"FRI", "SAT"))))))</f>
        <v>THU</v>
      </c>
      <c r="AF472" s="2">
        <f>Table2[[#This Row],[ActualAwayScore]]-Table2[[#This Row],[PredictedAwayScore]]</f>
        <v>0</v>
      </c>
      <c r="AG472" s="2">
        <f>Table2[[#This Row],[ActualHomeScore]]-Table2[[#This Row],[PredictedHomeScore]]</f>
        <v>0</v>
      </c>
      <c r="AH472" s="2">
        <f t="shared" si="38"/>
        <v>0</v>
      </c>
      <c r="AI472" s="2">
        <f t="shared" si="39"/>
        <v>0</v>
      </c>
    </row>
    <row r="473" spans="1:35" x14ac:dyDescent="0.25">
      <c r="B473" s="4">
        <v>45638</v>
      </c>
      <c r="C473" s="7" t="s">
        <v>583</v>
      </c>
      <c r="D473" s="2" t="s">
        <v>14</v>
      </c>
      <c r="E473" s="2" t="s">
        <v>25</v>
      </c>
      <c r="F473" s="2"/>
      <c r="G473" s="2"/>
      <c r="H473" s="2" t="str">
        <f t="shared" si="35"/>
        <v>_</v>
      </c>
      <c r="I473" s="2"/>
      <c r="J473" s="2"/>
      <c r="K473" s="2"/>
      <c r="L473" s="2" t="str">
        <f t="shared" si="36"/>
        <v>_</v>
      </c>
      <c r="M473" s="2"/>
      <c r="N473" s="2">
        <f>IF(ISBLANK(Table2[[#This Row],[ActualResult]]), 0, 1)</f>
        <v>0</v>
      </c>
      <c r="O473" s="2" t="str">
        <f>IF(ISBLANK(Table2[[#This Row],[ActualResult]]), "_", IF(Table2[[#This Row],[ActualWinner]]=Table2[[#This Row],[PredictedWinner]], "Y", "N"))</f>
        <v>_</v>
      </c>
      <c r="P473" s="2" t="str">
        <f>IF(Table2[[#This Row],[ActualAwayScore]]&gt;Table2[[#This Row],[PredictedAwayScore]], "N", IF(ISBLANK(Table2[[#This Row],[ActualResult]]), "_", IF(Table2[[#This Row],[ActualAwayScore]]=Table2[[#This Row],[PredictedAwayScore]], "Y", "N")))</f>
        <v>_</v>
      </c>
      <c r="Q473" s="2" t="str">
        <f>IF(Table2[[#This Row],[ActualHomeScore]]&gt;Table2[[#This Row],[PredictedHomeScore]],"N", IF(ISBLANK(Table2[[#This Row],[ActualResult]]), "_", IF(Table2[[#This Row],[ActualHomeScore]]=Table2[[#This Row],[PredictedHomeScore]], "Y", "N")))</f>
        <v>_</v>
      </c>
      <c r="R473" s="2"/>
      <c r="S473" s="2" t="str">
        <f t="shared" si="37"/>
        <v>_</v>
      </c>
      <c r="T473" s="2">
        <f>IF(INDEX(StatsRegularSeason20242025!$A$2:$C$33,MATCH(Table2[[#This Row],[AwayTeam]],StatsRegularSeason20242025!$A$2:$A$33,0),2)=INDEX(StatsRegularSeason20242025!$A$2:$C$33,MATCH(Table2[[#This Row],[HomeTeam]],StatsRegularSeason20242025!$A$2:$A$33,0),2),1,0)</f>
        <v>0</v>
      </c>
      <c r="U473" s="2">
        <f>IF(INDEX(StatsRegularSeason20242025!$A$2:$C$33,MATCH(Table2[[#This Row],[AwayTeam]],StatsRegularSeason20242025!$A$2:$A$33,0),3)=INDEX(StatsRegularSeason20242025!$A$2:$C$33,MATCH(Table2[[#This Row],[HomeTeam]],StatsRegularSeason20242025!$A$2:$A$33,0),3),1,0)</f>
        <v>0</v>
      </c>
      <c r="V473" s="2">
        <f>IF(Table2[[#This Row],[InterConf]]=1,IF(Table2[[#This Row],[InterDiv]]=0, 1, 0), 0)</f>
        <v>0</v>
      </c>
      <c r="W473" s="2">
        <f>IF(INDEX(StatsRegularSeason20242025!$A$2:$C$33,MATCH(Table2[[#This Row],[AwayTeam]],StatsRegularSeason20242025!$A$2:$A$33,0),2)&lt;&gt;INDEX(StatsRegularSeason20242025!$A$2:$C$33,MATCH(Table2[[#This Row],[HomeTeam]],StatsRegularSeason20242025!$A$2:$A$33,0),2),1,0)</f>
        <v>1</v>
      </c>
      <c r="X473" s="2"/>
      <c r="Y473" s="2"/>
      <c r="Z473" s="2">
        <f>IF(AND(Table2[[#This Row],[GameIsOver]]=1,Table2[[#This Row],[ActualHomeScore]]*Table2[[#This Row],[ActualAwayScore]]=0), 1,0)</f>
        <v>0</v>
      </c>
      <c r="AA473" s="2">
        <f>IF(Table2[[#This Row],[GameIsOver]]=0,0, IF(Table2[[#This Row],[ActualWinner]]=Table2[[#This Row],[AwayTeam]], 2, IF(OR(Table2[[#This Row],[ActualResult]]="OT", Table2[[#This Row],[ActualResult]]="SO"), 1, 0)))</f>
        <v>0</v>
      </c>
      <c r="AB473" s="2">
        <f>IF(Table2[[#This Row],[GameIsOver]]= 0, 0, IF(Table2[[#This Row],[ActualWinner]]=Table2[[#This Row],[HomeTeam]], 2, IF(OR(Table2[[#This Row],[ActualResult]]="OT", Table2[[#This Row],[ActualResult]]="SO"), 1, 0)))</f>
        <v>0</v>
      </c>
      <c r="AC473" s="33">
        <f>(($AR$11)*IF(Table2[[#This Row],[CorrectWinnerPrediction]]="Y", 1, 0))+(($AR$12)*IF(Table2[[#This Row],[CorrectAwayScorePrediction]]="Y", 1, 0))+(($AR$13)*IF(Table2[[#This Row],[CorrectHomeScorePrediction]]="Y", 1, 0))</f>
        <v>0</v>
      </c>
      <c r="AD4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3" s="4" t="str">
        <f>IF(WEEKDAY(Table2[[#This Row],[GameDate]])=1,"SUN",IF(WEEKDAY(Table2[[#This Row],[GameDate]])=2,"MON",IF(WEEKDAY(Table2[[#This Row],[GameDate]])=3,"TUE",IF(WEEKDAY(Table2[[#This Row],[GameDate]])=4,"WED",IF(WEEKDAY(Table2[[#This Row],[GameDate]])=5,"THU",IF(WEEKDAY(Table2[[#This Row],[GameDate]])=6,"FRI", "SAT"))))))</f>
        <v>THU</v>
      </c>
      <c r="AF473" s="2">
        <f>Table2[[#This Row],[ActualAwayScore]]-Table2[[#This Row],[PredictedAwayScore]]</f>
        <v>0</v>
      </c>
      <c r="AG473" s="2">
        <f>Table2[[#This Row],[ActualHomeScore]]-Table2[[#This Row],[PredictedHomeScore]]</f>
        <v>0</v>
      </c>
      <c r="AH473" s="2">
        <f t="shared" si="38"/>
        <v>0</v>
      </c>
      <c r="AI473" s="2">
        <f t="shared" si="39"/>
        <v>0</v>
      </c>
    </row>
    <row r="474" spans="1:35" x14ac:dyDescent="0.25">
      <c r="A474" s="3"/>
      <c r="B474" s="5">
        <v>45638</v>
      </c>
      <c r="C474" s="8" t="s">
        <v>584</v>
      </c>
      <c r="D474" s="3" t="s">
        <v>16</v>
      </c>
      <c r="E474" s="3" t="s">
        <v>12</v>
      </c>
      <c r="F474" s="3"/>
      <c r="G474" s="3"/>
      <c r="H474" s="3" t="str">
        <f t="shared" si="35"/>
        <v>_</v>
      </c>
      <c r="I474" s="3"/>
      <c r="J474" s="3"/>
      <c r="K474" s="3"/>
      <c r="L474" s="2" t="str">
        <f t="shared" si="36"/>
        <v>_</v>
      </c>
      <c r="M474" s="3"/>
      <c r="N474" s="3">
        <f>IF(ISBLANK(Table2[[#This Row],[ActualResult]]), 0, 1)</f>
        <v>0</v>
      </c>
      <c r="O474" s="3" t="str">
        <f>IF(ISBLANK(Table2[[#This Row],[ActualResult]]), "_", IF(Table2[[#This Row],[ActualWinner]]=Table2[[#This Row],[PredictedWinner]], "Y", "N"))</f>
        <v>_</v>
      </c>
      <c r="P474" s="3" t="str">
        <f>IF(Table2[[#This Row],[ActualAwayScore]]&gt;Table2[[#This Row],[PredictedAwayScore]], "N", IF(ISBLANK(Table2[[#This Row],[ActualResult]]), "_", IF(Table2[[#This Row],[ActualAwayScore]]=Table2[[#This Row],[PredictedAwayScore]], "Y", "N")))</f>
        <v>_</v>
      </c>
      <c r="Q474" s="3" t="str">
        <f>IF(Table2[[#This Row],[ActualHomeScore]]&gt;Table2[[#This Row],[PredictedHomeScore]],"N", IF(ISBLANK(Table2[[#This Row],[ActualResult]]), "_", IF(Table2[[#This Row],[ActualHomeScore]]=Table2[[#This Row],[PredictedHomeScore]], "Y", "N")))</f>
        <v>_</v>
      </c>
      <c r="R474" s="2"/>
      <c r="S474" s="2" t="str">
        <f t="shared" si="37"/>
        <v>_</v>
      </c>
      <c r="T474" s="2">
        <f>IF(INDEX(StatsRegularSeason20242025!$A$2:$C$33,MATCH(Table2[[#This Row],[AwayTeam]],StatsRegularSeason20242025!$A$2:$A$33,0),2)=INDEX(StatsRegularSeason20242025!$A$2:$C$33,MATCH(Table2[[#This Row],[HomeTeam]],StatsRegularSeason20242025!$A$2:$A$33,0),2),1,0)</f>
        <v>0</v>
      </c>
      <c r="U474" s="2">
        <f>IF(INDEX(StatsRegularSeason20242025!$A$2:$C$33,MATCH(Table2[[#This Row],[AwayTeam]],StatsRegularSeason20242025!$A$2:$A$33,0),3)=INDEX(StatsRegularSeason20242025!$A$2:$C$33,MATCH(Table2[[#This Row],[HomeTeam]],StatsRegularSeason20242025!$A$2:$A$33,0),3),1,0)</f>
        <v>0</v>
      </c>
      <c r="V474" s="2">
        <f>IF(Table2[[#This Row],[InterConf]]=1,IF(Table2[[#This Row],[InterDiv]]=0, 1, 0), 0)</f>
        <v>0</v>
      </c>
      <c r="W474" s="2">
        <f>IF(INDEX(StatsRegularSeason20242025!$A$2:$C$33,MATCH(Table2[[#This Row],[AwayTeam]],StatsRegularSeason20242025!$A$2:$A$33,0),2)&lt;&gt;INDEX(StatsRegularSeason20242025!$A$2:$C$33,MATCH(Table2[[#This Row],[HomeTeam]],StatsRegularSeason20242025!$A$2:$A$33,0),2),1,0)</f>
        <v>1</v>
      </c>
      <c r="X474" s="2"/>
      <c r="Y474" s="2"/>
      <c r="Z474" s="2">
        <f>IF(AND(Table2[[#This Row],[GameIsOver]]=1,Table2[[#This Row],[ActualHomeScore]]*Table2[[#This Row],[ActualAwayScore]]=0), 1,0)</f>
        <v>0</v>
      </c>
      <c r="AA474" s="2">
        <f>IF(Table2[[#This Row],[GameIsOver]]=0,0, IF(Table2[[#This Row],[ActualWinner]]=Table2[[#This Row],[AwayTeam]], 2, IF(OR(Table2[[#This Row],[ActualResult]]="OT", Table2[[#This Row],[ActualResult]]="SO"), 1, 0)))</f>
        <v>0</v>
      </c>
      <c r="AB474" s="2">
        <f>IF(Table2[[#This Row],[GameIsOver]]= 0, 0, IF(Table2[[#This Row],[ActualWinner]]=Table2[[#This Row],[HomeTeam]], 2, IF(OR(Table2[[#This Row],[ActualResult]]="OT", Table2[[#This Row],[ActualResult]]="SO"), 1, 0)))</f>
        <v>0</v>
      </c>
      <c r="AC474" s="33">
        <f>(($AR$11)*IF(Table2[[#This Row],[CorrectWinnerPrediction]]="Y", 1, 0))+(($AR$12)*IF(Table2[[#This Row],[CorrectAwayScorePrediction]]="Y", 1, 0))+(($AR$13)*IF(Table2[[#This Row],[CorrectHomeScorePrediction]]="Y", 1, 0))</f>
        <v>0</v>
      </c>
      <c r="AD4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4" s="5" t="str">
        <f>IF(WEEKDAY(Table2[[#This Row],[GameDate]])=1,"SUN",IF(WEEKDAY(Table2[[#This Row],[GameDate]])=2,"MON",IF(WEEKDAY(Table2[[#This Row],[GameDate]])=3,"TUE",IF(WEEKDAY(Table2[[#This Row],[GameDate]])=4,"WED",IF(WEEKDAY(Table2[[#This Row],[GameDate]])=5,"THU",IF(WEEKDAY(Table2[[#This Row],[GameDate]])=6,"FRI", "SAT"))))))</f>
        <v>THU</v>
      </c>
      <c r="AF474" s="2">
        <f>Table2[[#This Row],[ActualAwayScore]]-Table2[[#This Row],[PredictedAwayScore]]</f>
        <v>0</v>
      </c>
      <c r="AG474" s="2">
        <f>Table2[[#This Row],[ActualHomeScore]]-Table2[[#This Row],[PredictedHomeScore]]</f>
        <v>0</v>
      </c>
      <c r="AH474" s="2">
        <f t="shared" si="38"/>
        <v>0</v>
      </c>
      <c r="AI474" s="2">
        <f t="shared" si="39"/>
        <v>0</v>
      </c>
    </row>
    <row r="475" spans="1:35" x14ac:dyDescent="0.25">
      <c r="A475" s="12"/>
      <c r="B475" s="25">
        <v>45639</v>
      </c>
      <c r="C475" s="11" t="s">
        <v>585</v>
      </c>
      <c r="D475" s="12" t="s">
        <v>30</v>
      </c>
      <c r="E475" s="12" t="s">
        <v>44</v>
      </c>
      <c r="F475" s="12"/>
      <c r="G475" s="12"/>
      <c r="H475" s="12" t="str">
        <f t="shared" si="35"/>
        <v>_</v>
      </c>
      <c r="I475" s="12"/>
      <c r="J475" s="12"/>
      <c r="K475" s="12"/>
      <c r="L475" s="12" t="str">
        <f t="shared" si="36"/>
        <v>_</v>
      </c>
      <c r="M475" s="12"/>
      <c r="N475" s="12">
        <f>IF(ISBLANK(Table2[[#This Row],[ActualResult]]), 0, 1)</f>
        <v>0</v>
      </c>
      <c r="O475" s="12" t="str">
        <f>IF(ISBLANK(Table2[[#This Row],[ActualResult]]), "_", IF(Table2[[#This Row],[ActualWinner]]=Table2[[#This Row],[PredictedWinner]], "Y", "N"))</f>
        <v>_</v>
      </c>
      <c r="P475" s="12" t="str">
        <f>IF(Table2[[#This Row],[ActualAwayScore]]&gt;Table2[[#This Row],[PredictedAwayScore]], "N", IF(ISBLANK(Table2[[#This Row],[ActualResult]]), "_", IF(Table2[[#This Row],[ActualAwayScore]]=Table2[[#This Row],[PredictedAwayScore]], "Y", "N")))</f>
        <v>_</v>
      </c>
      <c r="Q475" s="12" t="str">
        <f>IF(Table2[[#This Row],[ActualHomeScore]]&gt;Table2[[#This Row],[PredictedHomeScore]],"N", IF(ISBLANK(Table2[[#This Row],[ActualResult]]), "_", IF(Table2[[#This Row],[ActualHomeScore]]=Table2[[#This Row],[PredictedHomeScore]], "Y", "N")))</f>
        <v>_</v>
      </c>
      <c r="R475" s="2"/>
      <c r="S475" s="2" t="str">
        <f t="shared" si="37"/>
        <v>_</v>
      </c>
      <c r="T475" s="2">
        <f>IF(INDEX(StatsRegularSeason20242025!$A$2:$C$33,MATCH(Table2[[#This Row],[AwayTeam]],StatsRegularSeason20242025!$A$2:$A$33,0),2)=INDEX(StatsRegularSeason20242025!$A$2:$C$33,MATCH(Table2[[#This Row],[HomeTeam]],StatsRegularSeason20242025!$A$2:$A$33,0),2),1,0)</f>
        <v>1</v>
      </c>
      <c r="U475" s="2">
        <f>IF(INDEX(StatsRegularSeason20242025!$A$2:$C$33,MATCH(Table2[[#This Row],[AwayTeam]],StatsRegularSeason20242025!$A$2:$A$33,0),3)=INDEX(StatsRegularSeason20242025!$A$2:$C$33,MATCH(Table2[[#This Row],[HomeTeam]],StatsRegularSeason20242025!$A$2:$A$33,0),3),1,0)</f>
        <v>0</v>
      </c>
      <c r="V475" s="2">
        <f>IF(Table2[[#This Row],[InterConf]]=1,IF(Table2[[#This Row],[InterDiv]]=0, 1, 0), 0)</f>
        <v>1</v>
      </c>
      <c r="W475" s="2">
        <f>IF(INDEX(StatsRegularSeason20242025!$A$2:$C$33,MATCH(Table2[[#This Row],[AwayTeam]],StatsRegularSeason20242025!$A$2:$A$33,0),2)&lt;&gt;INDEX(StatsRegularSeason20242025!$A$2:$C$33,MATCH(Table2[[#This Row],[HomeTeam]],StatsRegularSeason20242025!$A$2:$A$33,0),2),1,0)</f>
        <v>0</v>
      </c>
      <c r="X475" s="2"/>
      <c r="Y475" s="2"/>
      <c r="Z475" s="2">
        <f>IF(AND(Table2[[#This Row],[GameIsOver]]=1,Table2[[#This Row],[ActualHomeScore]]*Table2[[#This Row],[ActualAwayScore]]=0), 1,0)</f>
        <v>0</v>
      </c>
      <c r="AA475" s="2">
        <f>IF(Table2[[#This Row],[GameIsOver]]=0,0, IF(Table2[[#This Row],[ActualWinner]]=Table2[[#This Row],[AwayTeam]], 2, IF(OR(Table2[[#This Row],[ActualResult]]="OT", Table2[[#This Row],[ActualResult]]="SO"), 1, 0)))</f>
        <v>0</v>
      </c>
      <c r="AB475" s="2">
        <f>IF(Table2[[#This Row],[GameIsOver]]= 0, 0, IF(Table2[[#This Row],[ActualWinner]]=Table2[[#This Row],[HomeTeam]], 2, IF(OR(Table2[[#This Row],[ActualResult]]="OT", Table2[[#This Row],[ActualResult]]="SO"), 1, 0)))</f>
        <v>0</v>
      </c>
      <c r="AC475" s="33">
        <f>(($AR$11)*IF(Table2[[#This Row],[CorrectWinnerPrediction]]="Y", 1, 0))+(($AR$12)*IF(Table2[[#This Row],[CorrectAwayScorePrediction]]="Y", 1, 0))+(($AR$13)*IF(Table2[[#This Row],[CorrectHomeScorePrediction]]="Y", 1, 0))</f>
        <v>0</v>
      </c>
      <c r="AD4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5" s="25" t="str">
        <f>IF(WEEKDAY(Table2[[#This Row],[GameDate]])=1,"SUN",IF(WEEKDAY(Table2[[#This Row],[GameDate]])=2,"MON",IF(WEEKDAY(Table2[[#This Row],[GameDate]])=3,"TUE",IF(WEEKDAY(Table2[[#This Row],[GameDate]])=4,"WED",IF(WEEKDAY(Table2[[#This Row],[GameDate]])=5,"THU",IF(WEEKDAY(Table2[[#This Row],[GameDate]])=6,"FRI", "SAT"))))))</f>
        <v>FRI</v>
      </c>
      <c r="AF475" s="2">
        <f>Table2[[#This Row],[ActualAwayScore]]-Table2[[#This Row],[PredictedAwayScore]]</f>
        <v>0</v>
      </c>
      <c r="AG475" s="2">
        <f>Table2[[#This Row],[ActualHomeScore]]-Table2[[#This Row],[PredictedHomeScore]]</f>
        <v>0</v>
      </c>
      <c r="AH475" s="2">
        <f t="shared" si="38"/>
        <v>0</v>
      </c>
      <c r="AI475" s="2">
        <f t="shared" si="39"/>
        <v>0</v>
      </c>
    </row>
    <row r="476" spans="1:35" x14ac:dyDescent="0.25">
      <c r="B476" s="4">
        <v>45640</v>
      </c>
      <c r="C476" s="7" t="s">
        <v>586</v>
      </c>
      <c r="D476" s="2" t="s">
        <v>17</v>
      </c>
      <c r="E476" s="2" t="s">
        <v>32</v>
      </c>
      <c r="F476" s="2"/>
      <c r="G476" s="2"/>
      <c r="H476" s="2" t="str">
        <f t="shared" si="35"/>
        <v>_</v>
      </c>
      <c r="I476" s="2"/>
      <c r="J476" s="2"/>
      <c r="K476" s="2"/>
      <c r="L476" s="2" t="str">
        <f t="shared" si="36"/>
        <v>_</v>
      </c>
      <c r="M476" s="2"/>
      <c r="N476" s="2">
        <f>IF(ISBLANK(Table2[[#This Row],[ActualResult]]), 0, 1)</f>
        <v>0</v>
      </c>
      <c r="O476" s="2" t="str">
        <f>IF(ISBLANK(Table2[[#This Row],[ActualResult]]), "_", IF(Table2[[#This Row],[ActualWinner]]=Table2[[#This Row],[PredictedWinner]], "Y", "N"))</f>
        <v>_</v>
      </c>
      <c r="P476" s="2" t="str">
        <f>IF(Table2[[#This Row],[ActualAwayScore]]&gt;Table2[[#This Row],[PredictedAwayScore]], "N", IF(ISBLANK(Table2[[#This Row],[ActualResult]]), "_", IF(Table2[[#This Row],[ActualAwayScore]]=Table2[[#This Row],[PredictedAwayScore]], "Y", "N")))</f>
        <v>_</v>
      </c>
      <c r="Q476" s="2" t="str">
        <f>IF(Table2[[#This Row],[ActualHomeScore]]&gt;Table2[[#This Row],[PredictedHomeScore]],"N", IF(ISBLANK(Table2[[#This Row],[ActualResult]]), "_", IF(Table2[[#This Row],[ActualHomeScore]]=Table2[[#This Row],[PredictedHomeScore]], "Y", "N")))</f>
        <v>_</v>
      </c>
      <c r="R476" s="2"/>
      <c r="S476" s="2" t="str">
        <f t="shared" si="37"/>
        <v>_</v>
      </c>
      <c r="T476" s="2">
        <f>IF(INDEX(StatsRegularSeason20242025!$A$2:$C$33,MATCH(Table2[[#This Row],[AwayTeam]],StatsRegularSeason20242025!$A$2:$A$33,0),2)=INDEX(StatsRegularSeason20242025!$A$2:$C$33,MATCH(Table2[[#This Row],[HomeTeam]],StatsRegularSeason20242025!$A$2:$A$33,0),2),1,0)</f>
        <v>0</v>
      </c>
      <c r="U476" s="2">
        <f>IF(INDEX(StatsRegularSeason20242025!$A$2:$C$33,MATCH(Table2[[#This Row],[AwayTeam]],StatsRegularSeason20242025!$A$2:$A$33,0),3)=INDEX(StatsRegularSeason20242025!$A$2:$C$33,MATCH(Table2[[#This Row],[HomeTeam]],StatsRegularSeason20242025!$A$2:$A$33,0),3),1,0)</f>
        <v>0</v>
      </c>
      <c r="V476" s="2">
        <f>IF(Table2[[#This Row],[InterConf]]=1,IF(Table2[[#This Row],[InterDiv]]=0, 1, 0), 0)</f>
        <v>0</v>
      </c>
      <c r="W476" s="2">
        <f>IF(INDEX(StatsRegularSeason20242025!$A$2:$C$33,MATCH(Table2[[#This Row],[AwayTeam]],StatsRegularSeason20242025!$A$2:$A$33,0),2)&lt;&gt;INDEX(StatsRegularSeason20242025!$A$2:$C$33,MATCH(Table2[[#This Row],[HomeTeam]],StatsRegularSeason20242025!$A$2:$A$33,0),2),1,0)</f>
        <v>1</v>
      </c>
      <c r="X476" s="2"/>
      <c r="Y476" s="2"/>
      <c r="Z476" s="2">
        <f>IF(AND(Table2[[#This Row],[GameIsOver]]=1,Table2[[#This Row],[ActualHomeScore]]*Table2[[#This Row],[ActualAwayScore]]=0), 1,0)</f>
        <v>0</v>
      </c>
      <c r="AA476" s="2">
        <f>IF(Table2[[#This Row],[GameIsOver]]=0,0, IF(Table2[[#This Row],[ActualWinner]]=Table2[[#This Row],[AwayTeam]], 2, IF(OR(Table2[[#This Row],[ActualResult]]="OT", Table2[[#This Row],[ActualResult]]="SO"), 1, 0)))</f>
        <v>0</v>
      </c>
      <c r="AB476" s="2">
        <f>IF(Table2[[#This Row],[GameIsOver]]= 0, 0, IF(Table2[[#This Row],[ActualWinner]]=Table2[[#This Row],[HomeTeam]], 2, IF(OR(Table2[[#This Row],[ActualResult]]="OT", Table2[[#This Row],[ActualResult]]="SO"), 1, 0)))</f>
        <v>0</v>
      </c>
      <c r="AC476" s="33">
        <f>(($AR$11)*IF(Table2[[#This Row],[CorrectWinnerPrediction]]="Y", 1, 0))+(($AR$12)*IF(Table2[[#This Row],[CorrectAwayScorePrediction]]="Y", 1, 0))+(($AR$13)*IF(Table2[[#This Row],[CorrectHomeScorePrediction]]="Y", 1, 0))</f>
        <v>0</v>
      </c>
      <c r="AD4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6" s="4" t="str">
        <f>IF(WEEKDAY(Table2[[#This Row],[GameDate]])=1,"SUN",IF(WEEKDAY(Table2[[#This Row],[GameDate]])=2,"MON",IF(WEEKDAY(Table2[[#This Row],[GameDate]])=3,"TUE",IF(WEEKDAY(Table2[[#This Row],[GameDate]])=4,"WED",IF(WEEKDAY(Table2[[#This Row],[GameDate]])=5,"THU",IF(WEEKDAY(Table2[[#This Row],[GameDate]])=6,"FRI", "SAT"))))))</f>
        <v>SAT</v>
      </c>
      <c r="AF476" s="2">
        <f>Table2[[#This Row],[ActualAwayScore]]-Table2[[#This Row],[PredictedAwayScore]]</f>
        <v>0</v>
      </c>
      <c r="AG476" s="2">
        <f>Table2[[#This Row],[ActualHomeScore]]-Table2[[#This Row],[PredictedHomeScore]]</f>
        <v>0</v>
      </c>
      <c r="AH476" s="2">
        <f t="shared" si="38"/>
        <v>0</v>
      </c>
      <c r="AI476" s="2">
        <f t="shared" si="39"/>
        <v>0</v>
      </c>
    </row>
    <row r="477" spans="1:35" x14ac:dyDescent="0.25">
      <c r="B477" s="4">
        <v>45640</v>
      </c>
      <c r="C477" s="7" t="s">
        <v>587</v>
      </c>
      <c r="D477" s="2" t="s">
        <v>28</v>
      </c>
      <c r="E477" s="2" t="s">
        <v>20</v>
      </c>
      <c r="F477" s="2"/>
      <c r="G477" s="2"/>
      <c r="H477" s="2" t="str">
        <f t="shared" si="35"/>
        <v>_</v>
      </c>
      <c r="I477" s="2"/>
      <c r="J477" s="2"/>
      <c r="K477" s="2"/>
      <c r="L477" s="2" t="str">
        <f t="shared" si="36"/>
        <v>_</v>
      </c>
      <c r="M477" s="2"/>
      <c r="N477" s="2">
        <f>IF(ISBLANK(Table2[[#This Row],[ActualResult]]), 0, 1)</f>
        <v>0</v>
      </c>
      <c r="O477" s="2" t="str">
        <f>IF(ISBLANK(Table2[[#This Row],[ActualResult]]), "_", IF(Table2[[#This Row],[ActualWinner]]=Table2[[#This Row],[PredictedWinner]], "Y", "N"))</f>
        <v>_</v>
      </c>
      <c r="P477" s="2" t="str">
        <f>IF(Table2[[#This Row],[ActualAwayScore]]&gt;Table2[[#This Row],[PredictedAwayScore]], "N", IF(ISBLANK(Table2[[#This Row],[ActualResult]]), "_", IF(Table2[[#This Row],[ActualAwayScore]]=Table2[[#This Row],[PredictedAwayScore]], "Y", "N")))</f>
        <v>_</v>
      </c>
      <c r="Q477" s="2" t="str">
        <f>IF(Table2[[#This Row],[ActualHomeScore]]&gt;Table2[[#This Row],[PredictedHomeScore]],"N", IF(ISBLANK(Table2[[#This Row],[ActualResult]]), "_", IF(Table2[[#This Row],[ActualHomeScore]]=Table2[[#This Row],[PredictedHomeScore]], "Y", "N")))</f>
        <v>_</v>
      </c>
      <c r="R477" s="2"/>
      <c r="S477" s="2" t="str">
        <f t="shared" si="37"/>
        <v>_</v>
      </c>
      <c r="T477" s="2">
        <f>IF(INDEX(StatsRegularSeason20242025!$A$2:$C$33,MATCH(Table2[[#This Row],[AwayTeam]],StatsRegularSeason20242025!$A$2:$A$33,0),2)=INDEX(StatsRegularSeason20242025!$A$2:$C$33,MATCH(Table2[[#This Row],[HomeTeam]],StatsRegularSeason20242025!$A$2:$A$33,0),2),1,0)</f>
        <v>0</v>
      </c>
      <c r="U477" s="2">
        <f>IF(INDEX(StatsRegularSeason20242025!$A$2:$C$33,MATCH(Table2[[#This Row],[AwayTeam]],StatsRegularSeason20242025!$A$2:$A$33,0),3)=INDEX(StatsRegularSeason20242025!$A$2:$C$33,MATCH(Table2[[#This Row],[HomeTeam]],StatsRegularSeason20242025!$A$2:$A$33,0),3),1,0)</f>
        <v>0</v>
      </c>
      <c r="V477" s="2">
        <f>IF(Table2[[#This Row],[InterConf]]=1,IF(Table2[[#This Row],[InterDiv]]=0, 1, 0), 0)</f>
        <v>0</v>
      </c>
      <c r="W477" s="2">
        <f>IF(INDEX(StatsRegularSeason20242025!$A$2:$C$33,MATCH(Table2[[#This Row],[AwayTeam]],StatsRegularSeason20242025!$A$2:$A$33,0),2)&lt;&gt;INDEX(StatsRegularSeason20242025!$A$2:$C$33,MATCH(Table2[[#This Row],[HomeTeam]],StatsRegularSeason20242025!$A$2:$A$33,0),2),1,0)</f>
        <v>1</v>
      </c>
      <c r="X477" s="2"/>
      <c r="Y477" s="2"/>
      <c r="Z477" s="2">
        <f>IF(AND(Table2[[#This Row],[GameIsOver]]=1,Table2[[#This Row],[ActualHomeScore]]*Table2[[#This Row],[ActualAwayScore]]=0), 1,0)</f>
        <v>0</v>
      </c>
      <c r="AA477" s="2">
        <f>IF(Table2[[#This Row],[GameIsOver]]=0,0, IF(Table2[[#This Row],[ActualWinner]]=Table2[[#This Row],[AwayTeam]], 2, IF(OR(Table2[[#This Row],[ActualResult]]="OT", Table2[[#This Row],[ActualResult]]="SO"), 1, 0)))</f>
        <v>0</v>
      </c>
      <c r="AB477" s="2">
        <f>IF(Table2[[#This Row],[GameIsOver]]= 0, 0, IF(Table2[[#This Row],[ActualWinner]]=Table2[[#This Row],[HomeTeam]], 2, IF(OR(Table2[[#This Row],[ActualResult]]="OT", Table2[[#This Row],[ActualResult]]="SO"), 1, 0)))</f>
        <v>0</v>
      </c>
      <c r="AC477" s="33">
        <f>(($AR$11)*IF(Table2[[#This Row],[CorrectWinnerPrediction]]="Y", 1, 0))+(($AR$12)*IF(Table2[[#This Row],[CorrectAwayScorePrediction]]="Y", 1, 0))+(($AR$13)*IF(Table2[[#This Row],[CorrectHomeScorePrediction]]="Y", 1, 0))</f>
        <v>0</v>
      </c>
      <c r="AD4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7" s="4" t="str">
        <f>IF(WEEKDAY(Table2[[#This Row],[GameDate]])=1,"SUN",IF(WEEKDAY(Table2[[#This Row],[GameDate]])=2,"MON",IF(WEEKDAY(Table2[[#This Row],[GameDate]])=3,"TUE",IF(WEEKDAY(Table2[[#This Row],[GameDate]])=4,"WED",IF(WEEKDAY(Table2[[#This Row],[GameDate]])=5,"THU",IF(WEEKDAY(Table2[[#This Row],[GameDate]])=6,"FRI", "SAT"))))))</f>
        <v>SAT</v>
      </c>
      <c r="AF477" s="2">
        <f>Table2[[#This Row],[ActualAwayScore]]-Table2[[#This Row],[PredictedAwayScore]]</f>
        <v>0</v>
      </c>
      <c r="AG477" s="2">
        <f>Table2[[#This Row],[ActualHomeScore]]-Table2[[#This Row],[PredictedHomeScore]]</f>
        <v>0</v>
      </c>
      <c r="AH477" s="2">
        <f t="shared" si="38"/>
        <v>0</v>
      </c>
      <c r="AI477" s="2">
        <f t="shared" si="39"/>
        <v>0</v>
      </c>
    </row>
    <row r="478" spans="1:35" x14ac:dyDescent="0.25">
      <c r="B478" s="4">
        <v>45640</v>
      </c>
      <c r="C478" s="7" t="s">
        <v>588</v>
      </c>
      <c r="D478" s="2" t="s">
        <v>45</v>
      </c>
      <c r="E478" s="2" t="s">
        <v>37</v>
      </c>
      <c r="F478" s="2"/>
      <c r="G478" s="2"/>
      <c r="H478" s="2" t="str">
        <f t="shared" si="35"/>
        <v>_</v>
      </c>
      <c r="I478" s="2"/>
      <c r="J478" s="2"/>
      <c r="K478" s="2"/>
      <c r="L478" s="2" t="str">
        <f t="shared" si="36"/>
        <v>_</v>
      </c>
      <c r="M478" s="2"/>
      <c r="N478" s="2">
        <f>IF(ISBLANK(Table2[[#This Row],[ActualResult]]), 0, 1)</f>
        <v>0</v>
      </c>
      <c r="O478" s="2" t="str">
        <f>IF(ISBLANK(Table2[[#This Row],[ActualResult]]), "_", IF(Table2[[#This Row],[ActualWinner]]=Table2[[#This Row],[PredictedWinner]], "Y", "N"))</f>
        <v>_</v>
      </c>
      <c r="P478" s="2" t="str">
        <f>IF(Table2[[#This Row],[ActualAwayScore]]&gt;Table2[[#This Row],[PredictedAwayScore]], "N", IF(ISBLANK(Table2[[#This Row],[ActualResult]]), "_", IF(Table2[[#This Row],[ActualAwayScore]]=Table2[[#This Row],[PredictedAwayScore]], "Y", "N")))</f>
        <v>_</v>
      </c>
      <c r="Q478" s="2" t="str">
        <f>IF(Table2[[#This Row],[ActualHomeScore]]&gt;Table2[[#This Row],[PredictedHomeScore]],"N", IF(ISBLANK(Table2[[#This Row],[ActualResult]]), "_", IF(Table2[[#This Row],[ActualHomeScore]]=Table2[[#This Row],[PredictedHomeScore]], "Y", "N")))</f>
        <v>_</v>
      </c>
      <c r="R478" s="2"/>
      <c r="S478" s="2" t="str">
        <f t="shared" si="37"/>
        <v>_</v>
      </c>
      <c r="T478" s="2">
        <f>IF(INDEX(StatsRegularSeason20242025!$A$2:$C$33,MATCH(Table2[[#This Row],[AwayTeam]],StatsRegularSeason20242025!$A$2:$A$33,0),2)=INDEX(StatsRegularSeason20242025!$A$2:$C$33,MATCH(Table2[[#This Row],[HomeTeam]],StatsRegularSeason20242025!$A$2:$A$33,0),2),1,0)</f>
        <v>0</v>
      </c>
      <c r="U478" s="2">
        <f>IF(INDEX(StatsRegularSeason20242025!$A$2:$C$33,MATCH(Table2[[#This Row],[AwayTeam]],StatsRegularSeason20242025!$A$2:$A$33,0),3)=INDEX(StatsRegularSeason20242025!$A$2:$C$33,MATCH(Table2[[#This Row],[HomeTeam]],StatsRegularSeason20242025!$A$2:$A$33,0),3),1,0)</f>
        <v>0</v>
      </c>
      <c r="V478" s="2">
        <f>IF(Table2[[#This Row],[InterConf]]=1,IF(Table2[[#This Row],[InterDiv]]=0, 1, 0), 0)</f>
        <v>0</v>
      </c>
      <c r="W478" s="2">
        <f>IF(INDEX(StatsRegularSeason20242025!$A$2:$C$33,MATCH(Table2[[#This Row],[AwayTeam]],StatsRegularSeason20242025!$A$2:$A$33,0),2)&lt;&gt;INDEX(StatsRegularSeason20242025!$A$2:$C$33,MATCH(Table2[[#This Row],[HomeTeam]],StatsRegularSeason20242025!$A$2:$A$33,0),2),1,0)</f>
        <v>1</v>
      </c>
      <c r="X478" s="2"/>
      <c r="Y478" s="2"/>
      <c r="Z478" s="2">
        <f>IF(AND(Table2[[#This Row],[GameIsOver]]=1,Table2[[#This Row],[ActualHomeScore]]*Table2[[#This Row],[ActualAwayScore]]=0), 1,0)</f>
        <v>0</v>
      </c>
      <c r="AA478" s="2">
        <f>IF(Table2[[#This Row],[GameIsOver]]=0,0, IF(Table2[[#This Row],[ActualWinner]]=Table2[[#This Row],[AwayTeam]], 2, IF(OR(Table2[[#This Row],[ActualResult]]="OT", Table2[[#This Row],[ActualResult]]="SO"), 1, 0)))</f>
        <v>0</v>
      </c>
      <c r="AB478" s="2">
        <f>IF(Table2[[#This Row],[GameIsOver]]= 0, 0, IF(Table2[[#This Row],[ActualWinner]]=Table2[[#This Row],[HomeTeam]], 2, IF(OR(Table2[[#This Row],[ActualResult]]="OT", Table2[[#This Row],[ActualResult]]="SO"), 1, 0)))</f>
        <v>0</v>
      </c>
      <c r="AC478" s="33">
        <f>(($AR$11)*IF(Table2[[#This Row],[CorrectWinnerPrediction]]="Y", 1, 0))+(($AR$12)*IF(Table2[[#This Row],[CorrectAwayScorePrediction]]="Y", 1, 0))+(($AR$13)*IF(Table2[[#This Row],[CorrectHomeScorePrediction]]="Y", 1, 0))</f>
        <v>0</v>
      </c>
      <c r="AD4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8" s="4" t="str">
        <f>IF(WEEKDAY(Table2[[#This Row],[GameDate]])=1,"SUN",IF(WEEKDAY(Table2[[#This Row],[GameDate]])=2,"MON",IF(WEEKDAY(Table2[[#This Row],[GameDate]])=3,"TUE",IF(WEEKDAY(Table2[[#This Row],[GameDate]])=4,"WED",IF(WEEKDAY(Table2[[#This Row],[GameDate]])=5,"THU",IF(WEEKDAY(Table2[[#This Row],[GameDate]])=6,"FRI", "SAT"))))))</f>
        <v>SAT</v>
      </c>
      <c r="AF478" s="2">
        <f>Table2[[#This Row],[ActualAwayScore]]-Table2[[#This Row],[PredictedAwayScore]]</f>
        <v>0</v>
      </c>
      <c r="AG478" s="2">
        <f>Table2[[#This Row],[ActualHomeScore]]-Table2[[#This Row],[PredictedHomeScore]]</f>
        <v>0</v>
      </c>
      <c r="AH478" s="2">
        <f t="shared" si="38"/>
        <v>0</v>
      </c>
      <c r="AI478" s="2">
        <f t="shared" si="39"/>
        <v>0</v>
      </c>
    </row>
    <row r="479" spans="1:35" x14ac:dyDescent="0.25">
      <c r="B479" s="4">
        <v>45640</v>
      </c>
      <c r="C479" s="7" t="s">
        <v>589</v>
      </c>
      <c r="D479" s="2" t="s">
        <v>27</v>
      </c>
      <c r="E479" s="2" t="s">
        <v>23</v>
      </c>
      <c r="F479" s="2"/>
      <c r="G479" s="2"/>
      <c r="H479" s="2" t="str">
        <f t="shared" si="35"/>
        <v>_</v>
      </c>
      <c r="I479" s="2"/>
      <c r="J479" s="2"/>
      <c r="K479" s="2"/>
      <c r="L479" s="2" t="str">
        <f t="shared" si="36"/>
        <v>_</v>
      </c>
      <c r="M479" s="2"/>
      <c r="N479" s="2">
        <f>IF(ISBLANK(Table2[[#This Row],[ActualResult]]), 0, 1)</f>
        <v>0</v>
      </c>
      <c r="O479" s="2" t="str">
        <f>IF(ISBLANK(Table2[[#This Row],[ActualResult]]), "_", IF(Table2[[#This Row],[ActualWinner]]=Table2[[#This Row],[PredictedWinner]], "Y", "N"))</f>
        <v>_</v>
      </c>
      <c r="P479" s="2" t="str">
        <f>IF(Table2[[#This Row],[ActualAwayScore]]&gt;Table2[[#This Row],[PredictedAwayScore]], "N", IF(ISBLANK(Table2[[#This Row],[ActualResult]]), "_", IF(Table2[[#This Row],[ActualAwayScore]]=Table2[[#This Row],[PredictedAwayScore]], "Y", "N")))</f>
        <v>_</v>
      </c>
      <c r="Q479" s="2" t="str">
        <f>IF(Table2[[#This Row],[ActualHomeScore]]&gt;Table2[[#This Row],[PredictedHomeScore]],"N", IF(ISBLANK(Table2[[#This Row],[ActualResult]]), "_", IF(Table2[[#This Row],[ActualHomeScore]]=Table2[[#This Row],[PredictedHomeScore]], "Y", "N")))</f>
        <v>_</v>
      </c>
      <c r="R479" s="2"/>
      <c r="S479" s="2" t="str">
        <f t="shared" si="37"/>
        <v>_</v>
      </c>
      <c r="T479" s="2">
        <f>IF(INDEX(StatsRegularSeason20242025!$A$2:$C$33,MATCH(Table2[[#This Row],[AwayTeam]],StatsRegularSeason20242025!$A$2:$A$33,0),2)=INDEX(StatsRegularSeason20242025!$A$2:$C$33,MATCH(Table2[[#This Row],[HomeTeam]],StatsRegularSeason20242025!$A$2:$A$33,0),2),1,0)</f>
        <v>1</v>
      </c>
      <c r="U479" s="2">
        <f>IF(INDEX(StatsRegularSeason20242025!$A$2:$C$33,MATCH(Table2[[#This Row],[AwayTeam]],StatsRegularSeason20242025!$A$2:$A$33,0),3)=INDEX(StatsRegularSeason20242025!$A$2:$C$33,MATCH(Table2[[#This Row],[HomeTeam]],StatsRegularSeason20242025!$A$2:$A$33,0),3),1,0)</f>
        <v>1</v>
      </c>
      <c r="V479" s="2">
        <f>IF(Table2[[#This Row],[InterConf]]=1,IF(Table2[[#This Row],[InterDiv]]=0, 1, 0), 0)</f>
        <v>0</v>
      </c>
      <c r="W479" s="2">
        <f>IF(INDEX(StatsRegularSeason20242025!$A$2:$C$33,MATCH(Table2[[#This Row],[AwayTeam]],StatsRegularSeason20242025!$A$2:$A$33,0),2)&lt;&gt;INDEX(StatsRegularSeason20242025!$A$2:$C$33,MATCH(Table2[[#This Row],[HomeTeam]],StatsRegularSeason20242025!$A$2:$A$33,0),2),1,0)</f>
        <v>0</v>
      </c>
      <c r="X479" s="2"/>
      <c r="Y479" s="2"/>
      <c r="Z479" s="2">
        <f>IF(AND(Table2[[#This Row],[GameIsOver]]=1,Table2[[#This Row],[ActualHomeScore]]*Table2[[#This Row],[ActualAwayScore]]=0), 1,0)</f>
        <v>0</v>
      </c>
      <c r="AA479" s="2">
        <f>IF(Table2[[#This Row],[GameIsOver]]=0,0, IF(Table2[[#This Row],[ActualWinner]]=Table2[[#This Row],[AwayTeam]], 2, IF(OR(Table2[[#This Row],[ActualResult]]="OT", Table2[[#This Row],[ActualResult]]="SO"), 1, 0)))</f>
        <v>0</v>
      </c>
      <c r="AB479" s="2">
        <f>IF(Table2[[#This Row],[GameIsOver]]= 0, 0, IF(Table2[[#This Row],[ActualWinner]]=Table2[[#This Row],[HomeTeam]], 2, IF(OR(Table2[[#This Row],[ActualResult]]="OT", Table2[[#This Row],[ActualResult]]="SO"), 1, 0)))</f>
        <v>0</v>
      </c>
      <c r="AC479" s="33">
        <f>(($AR$11)*IF(Table2[[#This Row],[CorrectWinnerPrediction]]="Y", 1, 0))+(($AR$12)*IF(Table2[[#This Row],[CorrectAwayScorePrediction]]="Y", 1, 0))+(($AR$13)*IF(Table2[[#This Row],[CorrectHomeScorePrediction]]="Y", 1, 0))</f>
        <v>0</v>
      </c>
      <c r="AD4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79" s="4" t="str">
        <f>IF(WEEKDAY(Table2[[#This Row],[GameDate]])=1,"SUN",IF(WEEKDAY(Table2[[#This Row],[GameDate]])=2,"MON",IF(WEEKDAY(Table2[[#This Row],[GameDate]])=3,"TUE",IF(WEEKDAY(Table2[[#This Row],[GameDate]])=4,"WED",IF(WEEKDAY(Table2[[#This Row],[GameDate]])=5,"THU",IF(WEEKDAY(Table2[[#This Row],[GameDate]])=6,"FRI", "SAT"))))))</f>
        <v>SAT</v>
      </c>
      <c r="AF479" s="2">
        <f>Table2[[#This Row],[ActualAwayScore]]-Table2[[#This Row],[PredictedAwayScore]]</f>
        <v>0</v>
      </c>
      <c r="AG479" s="2">
        <f>Table2[[#This Row],[ActualHomeScore]]-Table2[[#This Row],[PredictedHomeScore]]</f>
        <v>0</v>
      </c>
      <c r="AH479" s="2">
        <f t="shared" si="38"/>
        <v>0</v>
      </c>
      <c r="AI479" s="2">
        <f t="shared" si="39"/>
        <v>0</v>
      </c>
    </row>
    <row r="480" spans="1:35" x14ac:dyDescent="0.25">
      <c r="B480" s="4">
        <v>45640</v>
      </c>
      <c r="C480" s="7" t="s">
        <v>590</v>
      </c>
      <c r="D480" s="2" t="s">
        <v>21</v>
      </c>
      <c r="E480" s="2" t="s">
        <v>30</v>
      </c>
      <c r="F480" s="2"/>
      <c r="G480" s="2"/>
      <c r="H480" s="2" t="str">
        <f t="shared" si="35"/>
        <v>_</v>
      </c>
      <c r="I480" s="2"/>
      <c r="J480" s="2"/>
      <c r="K480" s="2"/>
      <c r="L480" s="2" t="str">
        <f t="shared" si="36"/>
        <v>_</v>
      </c>
      <c r="M480" s="2"/>
      <c r="N480" s="2">
        <f>IF(ISBLANK(Table2[[#This Row],[ActualResult]]), 0, 1)</f>
        <v>0</v>
      </c>
      <c r="O480" s="2" t="str">
        <f>IF(ISBLANK(Table2[[#This Row],[ActualResult]]), "_", IF(Table2[[#This Row],[ActualWinner]]=Table2[[#This Row],[PredictedWinner]], "Y", "N"))</f>
        <v>_</v>
      </c>
      <c r="P480" s="2" t="str">
        <f>IF(Table2[[#This Row],[ActualAwayScore]]&gt;Table2[[#This Row],[PredictedAwayScore]], "N", IF(ISBLANK(Table2[[#This Row],[ActualResult]]), "_", IF(Table2[[#This Row],[ActualAwayScore]]=Table2[[#This Row],[PredictedAwayScore]], "Y", "N")))</f>
        <v>_</v>
      </c>
      <c r="Q480" s="2" t="str">
        <f>IF(Table2[[#This Row],[ActualHomeScore]]&gt;Table2[[#This Row],[PredictedHomeScore]],"N", IF(ISBLANK(Table2[[#This Row],[ActualResult]]), "_", IF(Table2[[#This Row],[ActualHomeScore]]=Table2[[#This Row],[PredictedHomeScore]], "Y", "N")))</f>
        <v>_</v>
      </c>
      <c r="R480" s="2"/>
      <c r="S480" s="2" t="str">
        <f t="shared" si="37"/>
        <v>_</v>
      </c>
      <c r="T480" s="2">
        <f>IF(INDEX(StatsRegularSeason20242025!$A$2:$C$33,MATCH(Table2[[#This Row],[AwayTeam]],StatsRegularSeason20242025!$A$2:$A$33,0),2)=INDEX(StatsRegularSeason20242025!$A$2:$C$33,MATCH(Table2[[#This Row],[HomeTeam]],StatsRegularSeason20242025!$A$2:$A$33,0),2),1,0)</f>
        <v>1</v>
      </c>
      <c r="U480" s="2">
        <f>IF(INDEX(StatsRegularSeason20242025!$A$2:$C$33,MATCH(Table2[[#This Row],[AwayTeam]],StatsRegularSeason20242025!$A$2:$A$33,0),3)=INDEX(StatsRegularSeason20242025!$A$2:$C$33,MATCH(Table2[[#This Row],[HomeTeam]],StatsRegularSeason20242025!$A$2:$A$33,0),3),1,0)</f>
        <v>0</v>
      </c>
      <c r="V480" s="2">
        <f>IF(Table2[[#This Row],[InterConf]]=1,IF(Table2[[#This Row],[InterDiv]]=0, 1, 0), 0)</f>
        <v>1</v>
      </c>
      <c r="W480" s="2">
        <f>IF(INDEX(StatsRegularSeason20242025!$A$2:$C$33,MATCH(Table2[[#This Row],[AwayTeam]],StatsRegularSeason20242025!$A$2:$A$33,0),2)&lt;&gt;INDEX(StatsRegularSeason20242025!$A$2:$C$33,MATCH(Table2[[#This Row],[HomeTeam]],StatsRegularSeason20242025!$A$2:$A$33,0),2),1,0)</f>
        <v>0</v>
      </c>
      <c r="X480" s="2"/>
      <c r="Y480" s="2"/>
      <c r="Z480" s="2">
        <f>IF(AND(Table2[[#This Row],[GameIsOver]]=1,Table2[[#This Row],[ActualHomeScore]]*Table2[[#This Row],[ActualAwayScore]]=0), 1,0)</f>
        <v>0</v>
      </c>
      <c r="AA480" s="2">
        <f>IF(Table2[[#This Row],[GameIsOver]]=0,0, IF(Table2[[#This Row],[ActualWinner]]=Table2[[#This Row],[AwayTeam]], 2, IF(OR(Table2[[#This Row],[ActualResult]]="OT", Table2[[#This Row],[ActualResult]]="SO"), 1, 0)))</f>
        <v>0</v>
      </c>
      <c r="AB480" s="2">
        <f>IF(Table2[[#This Row],[GameIsOver]]= 0, 0, IF(Table2[[#This Row],[ActualWinner]]=Table2[[#This Row],[HomeTeam]], 2, IF(OR(Table2[[#This Row],[ActualResult]]="OT", Table2[[#This Row],[ActualResult]]="SO"), 1, 0)))</f>
        <v>0</v>
      </c>
      <c r="AC480" s="33">
        <f>(($AR$11)*IF(Table2[[#This Row],[CorrectWinnerPrediction]]="Y", 1, 0))+(($AR$12)*IF(Table2[[#This Row],[CorrectAwayScorePrediction]]="Y", 1, 0))+(($AR$13)*IF(Table2[[#This Row],[CorrectHomeScorePrediction]]="Y", 1, 0))</f>
        <v>0</v>
      </c>
      <c r="AD4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0" s="4" t="str">
        <f>IF(WEEKDAY(Table2[[#This Row],[GameDate]])=1,"SUN",IF(WEEKDAY(Table2[[#This Row],[GameDate]])=2,"MON",IF(WEEKDAY(Table2[[#This Row],[GameDate]])=3,"TUE",IF(WEEKDAY(Table2[[#This Row],[GameDate]])=4,"WED",IF(WEEKDAY(Table2[[#This Row],[GameDate]])=5,"THU",IF(WEEKDAY(Table2[[#This Row],[GameDate]])=6,"FRI", "SAT"))))))</f>
        <v>SAT</v>
      </c>
      <c r="AF480" s="2">
        <f>Table2[[#This Row],[ActualAwayScore]]-Table2[[#This Row],[PredictedAwayScore]]</f>
        <v>0</v>
      </c>
      <c r="AG480" s="2">
        <f>Table2[[#This Row],[ActualHomeScore]]-Table2[[#This Row],[PredictedHomeScore]]</f>
        <v>0</v>
      </c>
      <c r="AH480" s="2">
        <f t="shared" si="38"/>
        <v>0</v>
      </c>
      <c r="AI480" s="2">
        <f t="shared" si="39"/>
        <v>0</v>
      </c>
    </row>
    <row r="481" spans="1:35" x14ac:dyDescent="0.25">
      <c r="B481" s="4">
        <v>45640</v>
      </c>
      <c r="C481" s="7" t="s">
        <v>591</v>
      </c>
      <c r="D481" s="2" t="s">
        <v>18</v>
      </c>
      <c r="E481" s="2" t="s">
        <v>31</v>
      </c>
      <c r="F481" s="2"/>
      <c r="G481" s="2"/>
      <c r="H481" s="2" t="str">
        <f t="shared" si="35"/>
        <v>_</v>
      </c>
      <c r="I481" s="2"/>
      <c r="J481" s="2"/>
      <c r="K481" s="2"/>
      <c r="L481" s="2" t="str">
        <f t="shared" si="36"/>
        <v>_</v>
      </c>
      <c r="M481" s="2"/>
      <c r="N481" s="2">
        <f>IF(ISBLANK(Table2[[#This Row],[ActualResult]]), 0, 1)</f>
        <v>0</v>
      </c>
      <c r="O481" s="2" t="str">
        <f>IF(ISBLANK(Table2[[#This Row],[ActualResult]]), "_", IF(Table2[[#This Row],[ActualWinner]]=Table2[[#This Row],[PredictedWinner]], "Y", "N"))</f>
        <v>_</v>
      </c>
      <c r="P481" s="2" t="str">
        <f>IF(Table2[[#This Row],[ActualAwayScore]]&gt;Table2[[#This Row],[PredictedAwayScore]], "N", IF(ISBLANK(Table2[[#This Row],[ActualResult]]), "_", IF(Table2[[#This Row],[ActualAwayScore]]=Table2[[#This Row],[PredictedAwayScore]], "Y", "N")))</f>
        <v>_</v>
      </c>
      <c r="Q481" s="2" t="str">
        <f>IF(Table2[[#This Row],[ActualHomeScore]]&gt;Table2[[#This Row],[PredictedHomeScore]],"N", IF(ISBLANK(Table2[[#This Row],[ActualResult]]), "_", IF(Table2[[#This Row],[ActualHomeScore]]=Table2[[#This Row],[PredictedHomeScore]], "Y", "N")))</f>
        <v>_</v>
      </c>
      <c r="R481" s="2"/>
      <c r="S481" s="2" t="str">
        <f t="shared" si="37"/>
        <v>_</v>
      </c>
      <c r="T481" s="2">
        <f>IF(INDEX(StatsRegularSeason20242025!$A$2:$C$33,MATCH(Table2[[#This Row],[AwayTeam]],StatsRegularSeason20242025!$A$2:$A$33,0),2)=INDEX(StatsRegularSeason20242025!$A$2:$C$33,MATCH(Table2[[#This Row],[HomeTeam]],StatsRegularSeason20242025!$A$2:$A$33,0),2),1,0)</f>
        <v>1</v>
      </c>
      <c r="U481" s="2">
        <f>IF(INDEX(StatsRegularSeason20242025!$A$2:$C$33,MATCH(Table2[[#This Row],[AwayTeam]],StatsRegularSeason20242025!$A$2:$A$33,0),3)=INDEX(StatsRegularSeason20242025!$A$2:$C$33,MATCH(Table2[[#This Row],[HomeTeam]],StatsRegularSeason20242025!$A$2:$A$33,0),3),1,0)</f>
        <v>1</v>
      </c>
      <c r="V481" s="2">
        <f>IF(Table2[[#This Row],[InterConf]]=1,IF(Table2[[#This Row],[InterDiv]]=0, 1, 0), 0)</f>
        <v>0</v>
      </c>
      <c r="W481" s="2">
        <f>IF(INDEX(StatsRegularSeason20242025!$A$2:$C$33,MATCH(Table2[[#This Row],[AwayTeam]],StatsRegularSeason20242025!$A$2:$A$33,0),2)&lt;&gt;INDEX(StatsRegularSeason20242025!$A$2:$C$33,MATCH(Table2[[#This Row],[HomeTeam]],StatsRegularSeason20242025!$A$2:$A$33,0),2),1,0)</f>
        <v>0</v>
      </c>
      <c r="X481" s="2"/>
      <c r="Y481" s="2"/>
      <c r="Z481" s="2">
        <f>IF(AND(Table2[[#This Row],[GameIsOver]]=1,Table2[[#This Row],[ActualHomeScore]]*Table2[[#This Row],[ActualAwayScore]]=0), 1,0)</f>
        <v>0</v>
      </c>
      <c r="AA481" s="2">
        <f>IF(Table2[[#This Row],[GameIsOver]]=0,0, IF(Table2[[#This Row],[ActualWinner]]=Table2[[#This Row],[AwayTeam]], 2, IF(OR(Table2[[#This Row],[ActualResult]]="OT", Table2[[#This Row],[ActualResult]]="SO"), 1, 0)))</f>
        <v>0</v>
      </c>
      <c r="AB481" s="2">
        <f>IF(Table2[[#This Row],[GameIsOver]]= 0, 0, IF(Table2[[#This Row],[ActualWinner]]=Table2[[#This Row],[HomeTeam]], 2, IF(OR(Table2[[#This Row],[ActualResult]]="OT", Table2[[#This Row],[ActualResult]]="SO"), 1, 0)))</f>
        <v>0</v>
      </c>
      <c r="AC481" s="33">
        <f>(($AR$11)*IF(Table2[[#This Row],[CorrectWinnerPrediction]]="Y", 1, 0))+(($AR$12)*IF(Table2[[#This Row],[CorrectAwayScorePrediction]]="Y", 1, 0))+(($AR$13)*IF(Table2[[#This Row],[CorrectHomeScorePrediction]]="Y", 1, 0))</f>
        <v>0</v>
      </c>
      <c r="AD4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1" s="4" t="str">
        <f>IF(WEEKDAY(Table2[[#This Row],[GameDate]])=1,"SUN",IF(WEEKDAY(Table2[[#This Row],[GameDate]])=2,"MON",IF(WEEKDAY(Table2[[#This Row],[GameDate]])=3,"TUE",IF(WEEKDAY(Table2[[#This Row],[GameDate]])=4,"WED",IF(WEEKDAY(Table2[[#This Row],[GameDate]])=5,"THU",IF(WEEKDAY(Table2[[#This Row],[GameDate]])=6,"FRI", "SAT"))))))</f>
        <v>SAT</v>
      </c>
      <c r="AF481" s="2">
        <f>Table2[[#This Row],[ActualAwayScore]]-Table2[[#This Row],[PredictedAwayScore]]</f>
        <v>0</v>
      </c>
      <c r="AG481" s="2">
        <f>Table2[[#This Row],[ActualHomeScore]]-Table2[[#This Row],[PredictedHomeScore]]</f>
        <v>0</v>
      </c>
      <c r="AH481" s="2">
        <f t="shared" si="38"/>
        <v>0</v>
      </c>
      <c r="AI481" s="2">
        <f t="shared" si="39"/>
        <v>0</v>
      </c>
    </row>
    <row r="482" spans="1:35" x14ac:dyDescent="0.25">
      <c r="B482" s="4">
        <v>45640</v>
      </c>
      <c r="C482" s="7" t="s">
        <v>592</v>
      </c>
      <c r="D482" s="2" t="s">
        <v>29</v>
      </c>
      <c r="E482" s="2" t="s">
        <v>46</v>
      </c>
      <c r="F482" s="2"/>
      <c r="G482" s="2"/>
      <c r="H482" s="2" t="str">
        <f t="shared" si="35"/>
        <v>_</v>
      </c>
      <c r="I482" s="2"/>
      <c r="J482" s="2"/>
      <c r="K482" s="2"/>
      <c r="L482" s="2" t="str">
        <f t="shared" si="36"/>
        <v>_</v>
      </c>
      <c r="M482" s="2"/>
      <c r="N482" s="2">
        <f>IF(ISBLANK(Table2[[#This Row],[ActualResult]]), 0, 1)</f>
        <v>0</v>
      </c>
      <c r="O482" s="2" t="str">
        <f>IF(ISBLANK(Table2[[#This Row],[ActualResult]]), "_", IF(Table2[[#This Row],[ActualWinner]]=Table2[[#This Row],[PredictedWinner]], "Y", "N"))</f>
        <v>_</v>
      </c>
      <c r="P482" s="2" t="str">
        <f>IF(Table2[[#This Row],[ActualAwayScore]]&gt;Table2[[#This Row],[PredictedAwayScore]], "N", IF(ISBLANK(Table2[[#This Row],[ActualResult]]), "_", IF(Table2[[#This Row],[ActualAwayScore]]=Table2[[#This Row],[PredictedAwayScore]], "Y", "N")))</f>
        <v>_</v>
      </c>
      <c r="Q482" s="2" t="str">
        <f>IF(Table2[[#This Row],[ActualHomeScore]]&gt;Table2[[#This Row],[PredictedHomeScore]],"N", IF(ISBLANK(Table2[[#This Row],[ActualResult]]), "_", IF(Table2[[#This Row],[ActualHomeScore]]=Table2[[#This Row],[PredictedHomeScore]], "Y", "N")))</f>
        <v>_</v>
      </c>
      <c r="R482" s="2"/>
      <c r="S482" s="2" t="str">
        <f t="shared" si="37"/>
        <v>_</v>
      </c>
      <c r="T482" s="2">
        <f>IF(INDEX(StatsRegularSeason20242025!$A$2:$C$33,MATCH(Table2[[#This Row],[AwayTeam]],StatsRegularSeason20242025!$A$2:$A$33,0),2)=INDEX(StatsRegularSeason20242025!$A$2:$C$33,MATCH(Table2[[#This Row],[HomeTeam]],StatsRegularSeason20242025!$A$2:$A$33,0),2),1,0)</f>
        <v>1</v>
      </c>
      <c r="U482" s="2">
        <f>IF(INDEX(StatsRegularSeason20242025!$A$2:$C$33,MATCH(Table2[[#This Row],[AwayTeam]],StatsRegularSeason20242025!$A$2:$A$33,0),3)=INDEX(StatsRegularSeason20242025!$A$2:$C$33,MATCH(Table2[[#This Row],[HomeTeam]],StatsRegularSeason20242025!$A$2:$A$33,0),3),1,0)</f>
        <v>0</v>
      </c>
      <c r="V482" s="2">
        <f>IF(Table2[[#This Row],[InterConf]]=1,IF(Table2[[#This Row],[InterDiv]]=0, 1, 0), 0)</f>
        <v>1</v>
      </c>
      <c r="W482" s="2">
        <f>IF(INDEX(StatsRegularSeason20242025!$A$2:$C$33,MATCH(Table2[[#This Row],[AwayTeam]],StatsRegularSeason20242025!$A$2:$A$33,0),2)&lt;&gt;INDEX(StatsRegularSeason20242025!$A$2:$C$33,MATCH(Table2[[#This Row],[HomeTeam]],StatsRegularSeason20242025!$A$2:$A$33,0),2),1,0)</f>
        <v>0</v>
      </c>
      <c r="X482" s="2"/>
      <c r="Y482" s="2"/>
      <c r="Z482" s="2">
        <f>IF(AND(Table2[[#This Row],[GameIsOver]]=1,Table2[[#This Row],[ActualHomeScore]]*Table2[[#This Row],[ActualAwayScore]]=0), 1,0)</f>
        <v>0</v>
      </c>
      <c r="AA482" s="2">
        <f>IF(Table2[[#This Row],[GameIsOver]]=0,0, IF(Table2[[#This Row],[ActualWinner]]=Table2[[#This Row],[AwayTeam]], 2, IF(OR(Table2[[#This Row],[ActualResult]]="OT", Table2[[#This Row],[ActualResult]]="SO"), 1, 0)))</f>
        <v>0</v>
      </c>
      <c r="AB482" s="2">
        <f>IF(Table2[[#This Row],[GameIsOver]]= 0, 0, IF(Table2[[#This Row],[ActualWinner]]=Table2[[#This Row],[HomeTeam]], 2, IF(OR(Table2[[#This Row],[ActualResult]]="OT", Table2[[#This Row],[ActualResult]]="SO"), 1, 0)))</f>
        <v>0</v>
      </c>
      <c r="AC482" s="33">
        <f>(($AR$11)*IF(Table2[[#This Row],[CorrectWinnerPrediction]]="Y", 1, 0))+(($AR$12)*IF(Table2[[#This Row],[CorrectAwayScorePrediction]]="Y", 1, 0))+(($AR$13)*IF(Table2[[#This Row],[CorrectHomeScorePrediction]]="Y", 1, 0))</f>
        <v>0</v>
      </c>
      <c r="AD4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2" s="4" t="str">
        <f>IF(WEEKDAY(Table2[[#This Row],[GameDate]])=1,"SUN",IF(WEEKDAY(Table2[[#This Row],[GameDate]])=2,"MON",IF(WEEKDAY(Table2[[#This Row],[GameDate]])=3,"TUE",IF(WEEKDAY(Table2[[#This Row],[GameDate]])=4,"WED",IF(WEEKDAY(Table2[[#This Row],[GameDate]])=5,"THU",IF(WEEKDAY(Table2[[#This Row],[GameDate]])=6,"FRI", "SAT"))))))</f>
        <v>SAT</v>
      </c>
      <c r="AF482" s="2">
        <f>Table2[[#This Row],[ActualAwayScore]]-Table2[[#This Row],[PredictedAwayScore]]</f>
        <v>0</v>
      </c>
      <c r="AG482" s="2">
        <f>Table2[[#This Row],[ActualHomeScore]]-Table2[[#This Row],[PredictedHomeScore]]</f>
        <v>0</v>
      </c>
      <c r="AH482" s="2">
        <f t="shared" si="38"/>
        <v>0</v>
      </c>
      <c r="AI482" s="2">
        <f t="shared" si="39"/>
        <v>0</v>
      </c>
    </row>
    <row r="483" spans="1:35" x14ac:dyDescent="0.25">
      <c r="B483" s="4">
        <v>45640</v>
      </c>
      <c r="C483" s="7" t="s">
        <v>593</v>
      </c>
      <c r="D483" s="2" t="s">
        <v>47</v>
      </c>
      <c r="E483" s="2" t="s">
        <v>36</v>
      </c>
      <c r="F483" s="2"/>
      <c r="G483" s="2"/>
      <c r="H483" s="2" t="str">
        <f t="shared" si="35"/>
        <v>_</v>
      </c>
      <c r="I483" s="2"/>
      <c r="J483" s="2"/>
      <c r="K483" s="2"/>
      <c r="L483" s="2" t="str">
        <f t="shared" si="36"/>
        <v>_</v>
      </c>
      <c r="M483" s="2"/>
      <c r="N483" s="2">
        <f>IF(ISBLANK(Table2[[#This Row],[ActualResult]]), 0, 1)</f>
        <v>0</v>
      </c>
      <c r="O483" s="2" t="str">
        <f>IF(ISBLANK(Table2[[#This Row],[ActualResult]]), "_", IF(Table2[[#This Row],[ActualWinner]]=Table2[[#This Row],[PredictedWinner]], "Y", "N"))</f>
        <v>_</v>
      </c>
      <c r="P483" s="2" t="str">
        <f>IF(Table2[[#This Row],[ActualAwayScore]]&gt;Table2[[#This Row],[PredictedAwayScore]], "N", IF(ISBLANK(Table2[[#This Row],[ActualResult]]), "_", IF(Table2[[#This Row],[ActualAwayScore]]=Table2[[#This Row],[PredictedAwayScore]], "Y", "N")))</f>
        <v>_</v>
      </c>
      <c r="Q483" s="2" t="str">
        <f>IF(Table2[[#This Row],[ActualHomeScore]]&gt;Table2[[#This Row],[PredictedHomeScore]],"N", IF(ISBLANK(Table2[[#This Row],[ActualResult]]), "_", IF(Table2[[#This Row],[ActualHomeScore]]=Table2[[#This Row],[PredictedHomeScore]], "Y", "N")))</f>
        <v>_</v>
      </c>
      <c r="R483" s="2"/>
      <c r="S483" s="2" t="str">
        <f t="shared" si="37"/>
        <v>_</v>
      </c>
      <c r="T483" s="2">
        <f>IF(INDEX(StatsRegularSeason20242025!$A$2:$C$33,MATCH(Table2[[#This Row],[AwayTeam]],StatsRegularSeason20242025!$A$2:$A$33,0),2)=INDEX(StatsRegularSeason20242025!$A$2:$C$33,MATCH(Table2[[#This Row],[HomeTeam]],StatsRegularSeason20242025!$A$2:$A$33,0),2),1,0)</f>
        <v>0</v>
      </c>
      <c r="U483" s="2">
        <f>IF(INDEX(StatsRegularSeason20242025!$A$2:$C$33,MATCH(Table2[[#This Row],[AwayTeam]],StatsRegularSeason20242025!$A$2:$A$33,0),3)=INDEX(StatsRegularSeason20242025!$A$2:$C$33,MATCH(Table2[[#This Row],[HomeTeam]],StatsRegularSeason20242025!$A$2:$A$33,0),3),1,0)</f>
        <v>0</v>
      </c>
      <c r="V483" s="2">
        <f>IF(Table2[[#This Row],[InterConf]]=1,IF(Table2[[#This Row],[InterDiv]]=0, 1, 0), 0)</f>
        <v>0</v>
      </c>
      <c r="W483" s="2">
        <f>IF(INDEX(StatsRegularSeason20242025!$A$2:$C$33,MATCH(Table2[[#This Row],[AwayTeam]],StatsRegularSeason20242025!$A$2:$A$33,0),2)&lt;&gt;INDEX(StatsRegularSeason20242025!$A$2:$C$33,MATCH(Table2[[#This Row],[HomeTeam]],StatsRegularSeason20242025!$A$2:$A$33,0),2),1,0)</f>
        <v>1</v>
      </c>
      <c r="X483" s="2"/>
      <c r="Y483" s="2"/>
      <c r="Z483" s="2">
        <f>IF(AND(Table2[[#This Row],[GameIsOver]]=1,Table2[[#This Row],[ActualHomeScore]]*Table2[[#This Row],[ActualAwayScore]]=0), 1,0)</f>
        <v>0</v>
      </c>
      <c r="AA483" s="2">
        <f>IF(Table2[[#This Row],[GameIsOver]]=0,0, IF(Table2[[#This Row],[ActualWinner]]=Table2[[#This Row],[AwayTeam]], 2, IF(OR(Table2[[#This Row],[ActualResult]]="OT", Table2[[#This Row],[ActualResult]]="SO"), 1, 0)))</f>
        <v>0</v>
      </c>
      <c r="AB483" s="2">
        <f>IF(Table2[[#This Row],[GameIsOver]]= 0, 0, IF(Table2[[#This Row],[ActualWinner]]=Table2[[#This Row],[HomeTeam]], 2, IF(OR(Table2[[#This Row],[ActualResult]]="OT", Table2[[#This Row],[ActualResult]]="SO"), 1, 0)))</f>
        <v>0</v>
      </c>
      <c r="AC483" s="33">
        <f>(($AR$11)*IF(Table2[[#This Row],[CorrectWinnerPrediction]]="Y", 1, 0))+(($AR$12)*IF(Table2[[#This Row],[CorrectAwayScorePrediction]]="Y", 1, 0))+(($AR$13)*IF(Table2[[#This Row],[CorrectHomeScorePrediction]]="Y", 1, 0))</f>
        <v>0</v>
      </c>
      <c r="AD4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3" s="4" t="str">
        <f>IF(WEEKDAY(Table2[[#This Row],[GameDate]])=1,"SUN",IF(WEEKDAY(Table2[[#This Row],[GameDate]])=2,"MON",IF(WEEKDAY(Table2[[#This Row],[GameDate]])=3,"TUE",IF(WEEKDAY(Table2[[#This Row],[GameDate]])=4,"WED",IF(WEEKDAY(Table2[[#This Row],[GameDate]])=5,"THU",IF(WEEKDAY(Table2[[#This Row],[GameDate]])=6,"FRI", "SAT"))))))</f>
        <v>SAT</v>
      </c>
      <c r="AF483" s="2">
        <f>Table2[[#This Row],[ActualAwayScore]]-Table2[[#This Row],[PredictedAwayScore]]</f>
        <v>0</v>
      </c>
      <c r="AG483" s="2">
        <f>Table2[[#This Row],[ActualHomeScore]]-Table2[[#This Row],[PredictedHomeScore]]</f>
        <v>0</v>
      </c>
      <c r="AH483" s="2">
        <f t="shared" si="38"/>
        <v>0</v>
      </c>
      <c r="AI483" s="2">
        <f t="shared" si="39"/>
        <v>0</v>
      </c>
    </row>
    <row r="484" spans="1:35" x14ac:dyDescent="0.25">
      <c r="B484" s="4">
        <v>45640</v>
      </c>
      <c r="C484" s="7" t="s">
        <v>594</v>
      </c>
      <c r="D484" s="2" t="s">
        <v>19</v>
      </c>
      <c r="E484" s="2" t="s">
        <v>22</v>
      </c>
      <c r="F484" s="2"/>
      <c r="G484" s="2"/>
      <c r="H484" s="2" t="str">
        <f t="shared" si="35"/>
        <v>_</v>
      </c>
      <c r="I484" s="2"/>
      <c r="J484" s="2"/>
      <c r="K484" s="2"/>
      <c r="L484" s="2" t="str">
        <f t="shared" si="36"/>
        <v>_</v>
      </c>
      <c r="M484" s="2"/>
      <c r="N484" s="2">
        <f>IF(ISBLANK(Table2[[#This Row],[ActualResult]]), 0, 1)</f>
        <v>0</v>
      </c>
      <c r="O484" s="2" t="str">
        <f>IF(ISBLANK(Table2[[#This Row],[ActualResult]]), "_", IF(Table2[[#This Row],[ActualWinner]]=Table2[[#This Row],[PredictedWinner]], "Y", "N"))</f>
        <v>_</v>
      </c>
      <c r="P484" s="2" t="str">
        <f>IF(Table2[[#This Row],[ActualAwayScore]]&gt;Table2[[#This Row],[PredictedAwayScore]], "N", IF(ISBLANK(Table2[[#This Row],[ActualResult]]), "_", IF(Table2[[#This Row],[ActualAwayScore]]=Table2[[#This Row],[PredictedAwayScore]], "Y", "N")))</f>
        <v>_</v>
      </c>
      <c r="Q484" s="2" t="str">
        <f>IF(Table2[[#This Row],[ActualHomeScore]]&gt;Table2[[#This Row],[PredictedHomeScore]],"N", IF(ISBLANK(Table2[[#This Row],[ActualResult]]), "_", IF(Table2[[#This Row],[ActualHomeScore]]=Table2[[#This Row],[PredictedHomeScore]], "Y", "N")))</f>
        <v>_</v>
      </c>
      <c r="R484" s="2"/>
      <c r="S484" s="2" t="str">
        <f t="shared" si="37"/>
        <v>_</v>
      </c>
      <c r="T484" s="2">
        <f>IF(INDEX(StatsRegularSeason20242025!$A$2:$C$33,MATCH(Table2[[#This Row],[AwayTeam]],StatsRegularSeason20242025!$A$2:$A$33,0),2)=INDEX(StatsRegularSeason20242025!$A$2:$C$33,MATCH(Table2[[#This Row],[HomeTeam]],StatsRegularSeason20242025!$A$2:$A$33,0),2),1,0)</f>
        <v>0</v>
      </c>
      <c r="U484" s="2">
        <f>IF(INDEX(StatsRegularSeason20242025!$A$2:$C$33,MATCH(Table2[[#This Row],[AwayTeam]],StatsRegularSeason20242025!$A$2:$A$33,0),3)=INDEX(StatsRegularSeason20242025!$A$2:$C$33,MATCH(Table2[[#This Row],[HomeTeam]],StatsRegularSeason20242025!$A$2:$A$33,0),3),1,0)</f>
        <v>0</v>
      </c>
      <c r="V484" s="2">
        <f>IF(Table2[[#This Row],[InterConf]]=1,IF(Table2[[#This Row],[InterDiv]]=0, 1, 0), 0)</f>
        <v>0</v>
      </c>
      <c r="W484" s="2">
        <f>IF(INDEX(StatsRegularSeason20242025!$A$2:$C$33,MATCH(Table2[[#This Row],[AwayTeam]],StatsRegularSeason20242025!$A$2:$A$33,0),2)&lt;&gt;INDEX(StatsRegularSeason20242025!$A$2:$C$33,MATCH(Table2[[#This Row],[HomeTeam]],StatsRegularSeason20242025!$A$2:$A$33,0),2),1,0)</f>
        <v>1</v>
      </c>
      <c r="X484" s="2"/>
      <c r="Y484" s="2"/>
      <c r="Z484" s="2">
        <f>IF(AND(Table2[[#This Row],[GameIsOver]]=1,Table2[[#This Row],[ActualHomeScore]]*Table2[[#This Row],[ActualAwayScore]]=0), 1,0)</f>
        <v>0</v>
      </c>
      <c r="AA484" s="2">
        <f>IF(Table2[[#This Row],[GameIsOver]]=0,0, IF(Table2[[#This Row],[ActualWinner]]=Table2[[#This Row],[AwayTeam]], 2, IF(OR(Table2[[#This Row],[ActualResult]]="OT", Table2[[#This Row],[ActualResult]]="SO"), 1, 0)))</f>
        <v>0</v>
      </c>
      <c r="AB484" s="2">
        <f>IF(Table2[[#This Row],[GameIsOver]]= 0, 0, IF(Table2[[#This Row],[ActualWinner]]=Table2[[#This Row],[HomeTeam]], 2, IF(OR(Table2[[#This Row],[ActualResult]]="OT", Table2[[#This Row],[ActualResult]]="SO"), 1, 0)))</f>
        <v>0</v>
      </c>
      <c r="AC484" s="33">
        <f>(($AR$11)*IF(Table2[[#This Row],[CorrectWinnerPrediction]]="Y", 1, 0))+(($AR$12)*IF(Table2[[#This Row],[CorrectAwayScorePrediction]]="Y", 1, 0))+(($AR$13)*IF(Table2[[#This Row],[CorrectHomeScorePrediction]]="Y", 1, 0))</f>
        <v>0</v>
      </c>
      <c r="AD4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4" s="4" t="str">
        <f>IF(WEEKDAY(Table2[[#This Row],[GameDate]])=1,"SUN",IF(WEEKDAY(Table2[[#This Row],[GameDate]])=2,"MON",IF(WEEKDAY(Table2[[#This Row],[GameDate]])=3,"TUE",IF(WEEKDAY(Table2[[#This Row],[GameDate]])=4,"WED",IF(WEEKDAY(Table2[[#This Row],[GameDate]])=5,"THU",IF(WEEKDAY(Table2[[#This Row],[GameDate]])=6,"FRI", "SAT"))))))</f>
        <v>SAT</v>
      </c>
      <c r="AF484" s="2">
        <f>Table2[[#This Row],[ActualAwayScore]]-Table2[[#This Row],[PredictedAwayScore]]</f>
        <v>0</v>
      </c>
      <c r="AG484" s="2">
        <f>Table2[[#This Row],[ActualHomeScore]]-Table2[[#This Row],[PredictedHomeScore]]</f>
        <v>0</v>
      </c>
      <c r="AH484" s="2">
        <f t="shared" si="38"/>
        <v>0</v>
      </c>
      <c r="AI484" s="2">
        <f t="shared" si="39"/>
        <v>0</v>
      </c>
    </row>
    <row r="485" spans="1:35" x14ac:dyDescent="0.25">
      <c r="B485" s="4">
        <v>45640</v>
      </c>
      <c r="C485" s="7" t="s">
        <v>595</v>
      </c>
      <c r="D485" s="2" t="s">
        <v>13</v>
      </c>
      <c r="E485" s="2" t="s">
        <v>34</v>
      </c>
      <c r="F485" s="2"/>
      <c r="G485" s="2"/>
      <c r="H485" s="2" t="str">
        <f t="shared" si="35"/>
        <v>_</v>
      </c>
      <c r="I485" s="2"/>
      <c r="J485" s="2"/>
      <c r="K485" s="2"/>
      <c r="L485" s="2" t="str">
        <f t="shared" si="36"/>
        <v>_</v>
      </c>
      <c r="M485" s="2"/>
      <c r="N485" s="2">
        <f>IF(ISBLANK(Table2[[#This Row],[ActualResult]]), 0, 1)</f>
        <v>0</v>
      </c>
      <c r="O485" s="2" t="str">
        <f>IF(ISBLANK(Table2[[#This Row],[ActualResult]]), "_", IF(Table2[[#This Row],[ActualWinner]]=Table2[[#This Row],[PredictedWinner]], "Y", "N"))</f>
        <v>_</v>
      </c>
      <c r="P485" s="2" t="str">
        <f>IF(Table2[[#This Row],[ActualAwayScore]]&gt;Table2[[#This Row],[PredictedAwayScore]], "N", IF(ISBLANK(Table2[[#This Row],[ActualResult]]), "_", IF(Table2[[#This Row],[ActualAwayScore]]=Table2[[#This Row],[PredictedAwayScore]], "Y", "N")))</f>
        <v>_</v>
      </c>
      <c r="Q485" s="2" t="str">
        <f>IF(Table2[[#This Row],[ActualHomeScore]]&gt;Table2[[#This Row],[PredictedHomeScore]],"N", IF(ISBLANK(Table2[[#This Row],[ActualResult]]), "_", IF(Table2[[#This Row],[ActualHomeScore]]=Table2[[#This Row],[PredictedHomeScore]], "Y", "N")))</f>
        <v>_</v>
      </c>
      <c r="R485" s="2"/>
      <c r="S485" s="2" t="str">
        <f t="shared" si="37"/>
        <v>_</v>
      </c>
      <c r="T485" s="2">
        <f>IF(INDEX(StatsRegularSeason20242025!$A$2:$C$33,MATCH(Table2[[#This Row],[AwayTeam]],StatsRegularSeason20242025!$A$2:$A$33,0),2)=INDEX(StatsRegularSeason20242025!$A$2:$C$33,MATCH(Table2[[#This Row],[HomeTeam]],StatsRegularSeason20242025!$A$2:$A$33,0),2),1,0)</f>
        <v>1</v>
      </c>
      <c r="U485" s="2">
        <f>IF(INDEX(StatsRegularSeason20242025!$A$2:$C$33,MATCH(Table2[[#This Row],[AwayTeam]],StatsRegularSeason20242025!$A$2:$A$33,0),3)=INDEX(StatsRegularSeason20242025!$A$2:$C$33,MATCH(Table2[[#This Row],[HomeTeam]],StatsRegularSeason20242025!$A$2:$A$33,0),3),1,0)</f>
        <v>1</v>
      </c>
      <c r="V485" s="2">
        <f>IF(Table2[[#This Row],[InterConf]]=1,IF(Table2[[#This Row],[InterDiv]]=0, 1, 0), 0)</f>
        <v>0</v>
      </c>
      <c r="W485" s="2">
        <f>IF(INDEX(StatsRegularSeason20242025!$A$2:$C$33,MATCH(Table2[[#This Row],[AwayTeam]],StatsRegularSeason20242025!$A$2:$A$33,0),2)&lt;&gt;INDEX(StatsRegularSeason20242025!$A$2:$C$33,MATCH(Table2[[#This Row],[HomeTeam]],StatsRegularSeason20242025!$A$2:$A$33,0),2),1,0)</f>
        <v>0</v>
      </c>
      <c r="X485" s="2"/>
      <c r="Y485" s="2"/>
      <c r="Z485" s="2">
        <f>IF(AND(Table2[[#This Row],[GameIsOver]]=1,Table2[[#This Row],[ActualHomeScore]]*Table2[[#This Row],[ActualAwayScore]]=0), 1,0)</f>
        <v>0</v>
      </c>
      <c r="AA485" s="2">
        <f>IF(Table2[[#This Row],[GameIsOver]]=0,0, IF(Table2[[#This Row],[ActualWinner]]=Table2[[#This Row],[AwayTeam]], 2, IF(OR(Table2[[#This Row],[ActualResult]]="OT", Table2[[#This Row],[ActualResult]]="SO"), 1, 0)))</f>
        <v>0</v>
      </c>
      <c r="AB485" s="2">
        <f>IF(Table2[[#This Row],[GameIsOver]]= 0, 0, IF(Table2[[#This Row],[ActualWinner]]=Table2[[#This Row],[HomeTeam]], 2, IF(OR(Table2[[#This Row],[ActualResult]]="OT", Table2[[#This Row],[ActualResult]]="SO"), 1, 0)))</f>
        <v>0</v>
      </c>
      <c r="AC485" s="33">
        <f>(($AR$11)*IF(Table2[[#This Row],[CorrectWinnerPrediction]]="Y", 1, 0))+(($AR$12)*IF(Table2[[#This Row],[CorrectAwayScorePrediction]]="Y", 1, 0))+(($AR$13)*IF(Table2[[#This Row],[CorrectHomeScorePrediction]]="Y", 1, 0))</f>
        <v>0</v>
      </c>
      <c r="AD4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5" s="4" t="str">
        <f>IF(WEEKDAY(Table2[[#This Row],[GameDate]])=1,"SUN",IF(WEEKDAY(Table2[[#This Row],[GameDate]])=2,"MON",IF(WEEKDAY(Table2[[#This Row],[GameDate]])=3,"TUE",IF(WEEKDAY(Table2[[#This Row],[GameDate]])=4,"WED",IF(WEEKDAY(Table2[[#This Row],[GameDate]])=5,"THU",IF(WEEKDAY(Table2[[#This Row],[GameDate]])=6,"FRI", "SAT"))))))</f>
        <v>SAT</v>
      </c>
      <c r="AF485" s="2">
        <f>Table2[[#This Row],[ActualAwayScore]]-Table2[[#This Row],[PredictedAwayScore]]</f>
        <v>0</v>
      </c>
      <c r="AG485" s="2">
        <f>Table2[[#This Row],[ActualHomeScore]]-Table2[[#This Row],[PredictedHomeScore]]</f>
        <v>0</v>
      </c>
      <c r="AH485" s="2">
        <f t="shared" si="38"/>
        <v>0</v>
      </c>
      <c r="AI485" s="2">
        <f t="shared" si="39"/>
        <v>0</v>
      </c>
    </row>
    <row r="486" spans="1:35" x14ac:dyDescent="0.25">
      <c r="B486" s="4">
        <v>45640</v>
      </c>
      <c r="C486" s="7" t="s">
        <v>596</v>
      </c>
      <c r="D486" s="2" t="s">
        <v>35</v>
      </c>
      <c r="E486" s="2" t="s">
        <v>26</v>
      </c>
      <c r="F486" s="2"/>
      <c r="G486" s="2"/>
      <c r="H486" s="2" t="str">
        <f t="shared" si="35"/>
        <v>_</v>
      </c>
      <c r="I486" s="2"/>
      <c r="J486" s="2"/>
      <c r="K486" s="2"/>
      <c r="L486" s="2" t="str">
        <f t="shared" si="36"/>
        <v>_</v>
      </c>
      <c r="M486" s="2"/>
      <c r="N486" s="2">
        <f>IF(ISBLANK(Table2[[#This Row],[ActualResult]]), 0, 1)</f>
        <v>0</v>
      </c>
      <c r="O486" s="2" t="str">
        <f>IF(ISBLANK(Table2[[#This Row],[ActualResult]]), "_", IF(Table2[[#This Row],[ActualWinner]]=Table2[[#This Row],[PredictedWinner]], "Y", "N"))</f>
        <v>_</v>
      </c>
      <c r="P486" s="2" t="str">
        <f>IF(Table2[[#This Row],[ActualAwayScore]]&gt;Table2[[#This Row],[PredictedAwayScore]], "N", IF(ISBLANK(Table2[[#This Row],[ActualResult]]), "_", IF(Table2[[#This Row],[ActualAwayScore]]=Table2[[#This Row],[PredictedAwayScore]], "Y", "N")))</f>
        <v>_</v>
      </c>
      <c r="Q486" s="2" t="str">
        <f>IF(Table2[[#This Row],[ActualHomeScore]]&gt;Table2[[#This Row],[PredictedHomeScore]],"N", IF(ISBLANK(Table2[[#This Row],[ActualResult]]), "_", IF(Table2[[#This Row],[ActualHomeScore]]=Table2[[#This Row],[PredictedHomeScore]], "Y", "N")))</f>
        <v>_</v>
      </c>
      <c r="R486" s="2"/>
      <c r="S486" s="2" t="str">
        <f t="shared" si="37"/>
        <v>_</v>
      </c>
      <c r="T486" s="2">
        <f>IF(INDEX(StatsRegularSeason20242025!$A$2:$C$33,MATCH(Table2[[#This Row],[AwayTeam]],StatsRegularSeason20242025!$A$2:$A$33,0),2)=INDEX(StatsRegularSeason20242025!$A$2:$C$33,MATCH(Table2[[#This Row],[HomeTeam]],StatsRegularSeason20242025!$A$2:$A$33,0),2),1,0)</f>
        <v>1</v>
      </c>
      <c r="U486" s="2">
        <f>IF(INDEX(StatsRegularSeason20242025!$A$2:$C$33,MATCH(Table2[[#This Row],[AwayTeam]],StatsRegularSeason20242025!$A$2:$A$33,0),3)=INDEX(StatsRegularSeason20242025!$A$2:$C$33,MATCH(Table2[[#This Row],[HomeTeam]],StatsRegularSeason20242025!$A$2:$A$33,0),3),1,0)</f>
        <v>1</v>
      </c>
      <c r="V486" s="2">
        <f>IF(Table2[[#This Row],[InterConf]]=1,IF(Table2[[#This Row],[InterDiv]]=0, 1, 0), 0)</f>
        <v>0</v>
      </c>
      <c r="W486" s="2">
        <f>IF(INDEX(StatsRegularSeason20242025!$A$2:$C$33,MATCH(Table2[[#This Row],[AwayTeam]],StatsRegularSeason20242025!$A$2:$A$33,0),2)&lt;&gt;INDEX(StatsRegularSeason20242025!$A$2:$C$33,MATCH(Table2[[#This Row],[HomeTeam]],StatsRegularSeason20242025!$A$2:$A$33,0),2),1,0)</f>
        <v>0</v>
      </c>
      <c r="X486" s="2"/>
      <c r="Y486" s="2"/>
      <c r="Z486" s="2">
        <f>IF(AND(Table2[[#This Row],[GameIsOver]]=1,Table2[[#This Row],[ActualHomeScore]]*Table2[[#This Row],[ActualAwayScore]]=0), 1,0)</f>
        <v>0</v>
      </c>
      <c r="AA486" s="2">
        <f>IF(Table2[[#This Row],[GameIsOver]]=0,0, IF(Table2[[#This Row],[ActualWinner]]=Table2[[#This Row],[AwayTeam]], 2, IF(OR(Table2[[#This Row],[ActualResult]]="OT", Table2[[#This Row],[ActualResult]]="SO"), 1, 0)))</f>
        <v>0</v>
      </c>
      <c r="AB486" s="2">
        <f>IF(Table2[[#This Row],[GameIsOver]]= 0, 0, IF(Table2[[#This Row],[ActualWinner]]=Table2[[#This Row],[HomeTeam]], 2, IF(OR(Table2[[#This Row],[ActualResult]]="OT", Table2[[#This Row],[ActualResult]]="SO"), 1, 0)))</f>
        <v>0</v>
      </c>
      <c r="AC486" s="33">
        <f>(($AR$11)*IF(Table2[[#This Row],[CorrectWinnerPrediction]]="Y", 1, 0))+(($AR$12)*IF(Table2[[#This Row],[CorrectAwayScorePrediction]]="Y", 1, 0))+(($AR$13)*IF(Table2[[#This Row],[CorrectHomeScorePrediction]]="Y", 1, 0))</f>
        <v>0</v>
      </c>
      <c r="AD4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6" s="4" t="str">
        <f>IF(WEEKDAY(Table2[[#This Row],[GameDate]])=1,"SUN",IF(WEEKDAY(Table2[[#This Row],[GameDate]])=2,"MON",IF(WEEKDAY(Table2[[#This Row],[GameDate]])=3,"TUE",IF(WEEKDAY(Table2[[#This Row],[GameDate]])=4,"WED",IF(WEEKDAY(Table2[[#This Row],[GameDate]])=5,"THU",IF(WEEKDAY(Table2[[#This Row],[GameDate]])=6,"FRI", "SAT"))))))</f>
        <v>SAT</v>
      </c>
      <c r="AF486" s="2">
        <f>Table2[[#This Row],[ActualAwayScore]]-Table2[[#This Row],[PredictedAwayScore]]</f>
        <v>0</v>
      </c>
      <c r="AG486" s="2">
        <f>Table2[[#This Row],[ActualHomeScore]]-Table2[[#This Row],[PredictedHomeScore]]</f>
        <v>0</v>
      </c>
      <c r="AH486" s="2">
        <f t="shared" si="38"/>
        <v>0</v>
      </c>
      <c r="AI486" s="2">
        <f t="shared" si="39"/>
        <v>0</v>
      </c>
    </row>
    <row r="487" spans="1:35" x14ac:dyDescent="0.25">
      <c r="B487" s="4">
        <v>45640</v>
      </c>
      <c r="C487" s="7" t="s">
        <v>597</v>
      </c>
      <c r="D487" s="2" t="s">
        <v>14</v>
      </c>
      <c r="E487" s="2" t="s">
        <v>24</v>
      </c>
      <c r="F487" s="2"/>
      <c r="G487" s="2"/>
      <c r="H487" s="2" t="str">
        <f t="shared" si="35"/>
        <v>_</v>
      </c>
      <c r="I487" s="2"/>
      <c r="J487" s="2"/>
      <c r="K487" s="2"/>
      <c r="L487" s="2" t="str">
        <f t="shared" si="36"/>
        <v>_</v>
      </c>
      <c r="M487" s="2"/>
      <c r="N487" s="2">
        <f>IF(ISBLANK(Table2[[#This Row],[ActualResult]]), 0, 1)</f>
        <v>0</v>
      </c>
      <c r="O487" s="2" t="str">
        <f>IF(ISBLANK(Table2[[#This Row],[ActualResult]]), "_", IF(Table2[[#This Row],[ActualWinner]]=Table2[[#This Row],[PredictedWinner]], "Y", "N"))</f>
        <v>_</v>
      </c>
      <c r="P487" s="2" t="str">
        <f>IF(Table2[[#This Row],[ActualAwayScore]]&gt;Table2[[#This Row],[PredictedAwayScore]], "N", IF(ISBLANK(Table2[[#This Row],[ActualResult]]), "_", IF(Table2[[#This Row],[ActualAwayScore]]=Table2[[#This Row],[PredictedAwayScore]], "Y", "N")))</f>
        <v>_</v>
      </c>
      <c r="Q487" s="2" t="str">
        <f>IF(Table2[[#This Row],[ActualHomeScore]]&gt;Table2[[#This Row],[PredictedHomeScore]],"N", IF(ISBLANK(Table2[[#This Row],[ActualResult]]), "_", IF(Table2[[#This Row],[ActualHomeScore]]=Table2[[#This Row],[PredictedHomeScore]], "Y", "N")))</f>
        <v>_</v>
      </c>
      <c r="R487" s="2"/>
      <c r="S487" s="2" t="str">
        <f t="shared" si="37"/>
        <v>_</v>
      </c>
      <c r="T487" s="2">
        <f>IF(INDEX(StatsRegularSeason20242025!$A$2:$C$33,MATCH(Table2[[#This Row],[AwayTeam]],StatsRegularSeason20242025!$A$2:$A$33,0),2)=INDEX(StatsRegularSeason20242025!$A$2:$C$33,MATCH(Table2[[#This Row],[HomeTeam]],StatsRegularSeason20242025!$A$2:$A$33,0),2),1,0)</f>
        <v>0</v>
      </c>
      <c r="U487" s="2">
        <f>IF(INDEX(StatsRegularSeason20242025!$A$2:$C$33,MATCH(Table2[[#This Row],[AwayTeam]],StatsRegularSeason20242025!$A$2:$A$33,0),3)=INDEX(StatsRegularSeason20242025!$A$2:$C$33,MATCH(Table2[[#This Row],[HomeTeam]],StatsRegularSeason20242025!$A$2:$A$33,0),3),1,0)</f>
        <v>0</v>
      </c>
      <c r="V487" s="2">
        <f>IF(Table2[[#This Row],[InterConf]]=1,IF(Table2[[#This Row],[InterDiv]]=0, 1, 0), 0)</f>
        <v>0</v>
      </c>
      <c r="W487" s="2">
        <f>IF(INDEX(StatsRegularSeason20242025!$A$2:$C$33,MATCH(Table2[[#This Row],[AwayTeam]],StatsRegularSeason20242025!$A$2:$A$33,0),2)&lt;&gt;INDEX(StatsRegularSeason20242025!$A$2:$C$33,MATCH(Table2[[#This Row],[HomeTeam]],StatsRegularSeason20242025!$A$2:$A$33,0),2),1,0)</f>
        <v>1</v>
      </c>
      <c r="X487" s="2"/>
      <c r="Y487" s="2"/>
      <c r="Z487" s="2">
        <f>IF(AND(Table2[[#This Row],[GameIsOver]]=1,Table2[[#This Row],[ActualHomeScore]]*Table2[[#This Row],[ActualAwayScore]]=0), 1,0)</f>
        <v>0</v>
      </c>
      <c r="AA487" s="2">
        <f>IF(Table2[[#This Row],[GameIsOver]]=0,0, IF(Table2[[#This Row],[ActualWinner]]=Table2[[#This Row],[AwayTeam]], 2, IF(OR(Table2[[#This Row],[ActualResult]]="OT", Table2[[#This Row],[ActualResult]]="SO"), 1, 0)))</f>
        <v>0</v>
      </c>
      <c r="AB487" s="2">
        <f>IF(Table2[[#This Row],[GameIsOver]]= 0, 0, IF(Table2[[#This Row],[ActualWinner]]=Table2[[#This Row],[HomeTeam]], 2, IF(OR(Table2[[#This Row],[ActualResult]]="OT", Table2[[#This Row],[ActualResult]]="SO"), 1, 0)))</f>
        <v>0</v>
      </c>
      <c r="AC487" s="33">
        <f>(($AR$11)*IF(Table2[[#This Row],[CorrectWinnerPrediction]]="Y", 1, 0))+(($AR$12)*IF(Table2[[#This Row],[CorrectAwayScorePrediction]]="Y", 1, 0))+(($AR$13)*IF(Table2[[#This Row],[CorrectHomeScorePrediction]]="Y", 1, 0))</f>
        <v>0</v>
      </c>
      <c r="AD4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7" s="4" t="str">
        <f>IF(WEEKDAY(Table2[[#This Row],[GameDate]])=1,"SUN",IF(WEEKDAY(Table2[[#This Row],[GameDate]])=2,"MON",IF(WEEKDAY(Table2[[#This Row],[GameDate]])=3,"TUE",IF(WEEKDAY(Table2[[#This Row],[GameDate]])=4,"WED",IF(WEEKDAY(Table2[[#This Row],[GameDate]])=5,"THU",IF(WEEKDAY(Table2[[#This Row],[GameDate]])=6,"FRI", "SAT"))))))</f>
        <v>SAT</v>
      </c>
      <c r="AF487" s="2">
        <f>Table2[[#This Row],[ActualAwayScore]]-Table2[[#This Row],[PredictedAwayScore]]</f>
        <v>0</v>
      </c>
      <c r="AG487" s="2">
        <f>Table2[[#This Row],[ActualHomeScore]]-Table2[[#This Row],[PredictedHomeScore]]</f>
        <v>0</v>
      </c>
      <c r="AH487" s="2">
        <f t="shared" si="38"/>
        <v>0</v>
      </c>
      <c r="AI487" s="2">
        <f t="shared" si="39"/>
        <v>0</v>
      </c>
    </row>
    <row r="488" spans="1:35" x14ac:dyDescent="0.25">
      <c r="B488" s="4">
        <v>45640</v>
      </c>
      <c r="C488" s="7" t="s">
        <v>598</v>
      </c>
      <c r="D488" s="2" t="s">
        <v>16</v>
      </c>
      <c r="E488" s="2" t="s">
        <v>25</v>
      </c>
      <c r="F488" s="2"/>
      <c r="G488" s="2"/>
      <c r="H488" s="2" t="str">
        <f t="shared" si="35"/>
        <v>_</v>
      </c>
      <c r="I488" s="2"/>
      <c r="J488" s="2"/>
      <c r="K488" s="2"/>
      <c r="L488" s="2" t="str">
        <f t="shared" si="36"/>
        <v>_</v>
      </c>
      <c r="M488" s="2"/>
      <c r="N488" s="2">
        <f>IF(ISBLANK(Table2[[#This Row],[ActualResult]]), 0, 1)</f>
        <v>0</v>
      </c>
      <c r="O488" s="2" t="str">
        <f>IF(ISBLANK(Table2[[#This Row],[ActualResult]]), "_", IF(Table2[[#This Row],[ActualWinner]]=Table2[[#This Row],[PredictedWinner]], "Y", "N"))</f>
        <v>_</v>
      </c>
      <c r="P488" s="2" t="str">
        <f>IF(Table2[[#This Row],[ActualAwayScore]]&gt;Table2[[#This Row],[PredictedAwayScore]], "N", IF(ISBLANK(Table2[[#This Row],[ActualResult]]), "_", IF(Table2[[#This Row],[ActualAwayScore]]=Table2[[#This Row],[PredictedAwayScore]], "Y", "N")))</f>
        <v>_</v>
      </c>
      <c r="Q488" s="2" t="str">
        <f>IF(Table2[[#This Row],[ActualHomeScore]]&gt;Table2[[#This Row],[PredictedHomeScore]],"N", IF(ISBLANK(Table2[[#This Row],[ActualResult]]), "_", IF(Table2[[#This Row],[ActualHomeScore]]=Table2[[#This Row],[PredictedHomeScore]], "Y", "N")))</f>
        <v>_</v>
      </c>
      <c r="R488" s="2"/>
      <c r="S488" s="2" t="str">
        <f t="shared" si="37"/>
        <v>_</v>
      </c>
      <c r="T488" s="2">
        <f>IF(INDEX(StatsRegularSeason20242025!$A$2:$C$33,MATCH(Table2[[#This Row],[AwayTeam]],StatsRegularSeason20242025!$A$2:$A$33,0),2)=INDEX(StatsRegularSeason20242025!$A$2:$C$33,MATCH(Table2[[#This Row],[HomeTeam]],StatsRegularSeason20242025!$A$2:$A$33,0),2),1,0)</f>
        <v>0</v>
      </c>
      <c r="U488" s="2">
        <f>IF(INDEX(StatsRegularSeason20242025!$A$2:$C$33,MATCH(Table2[[#This Row],[AwayTeam]],StatsRegularSeason20242025!$A$2:$A$33,0),3)=INDEX(StatsRegularSeason20242025!$A$2:$C$33,MATCH(Table2[[#This Row],[HomeTeam]],StatsRegularSeason20242025!$A$2:$A$33,0),3),1,0)</f>
        <v>0</v>
      </c>
      <c r="V488" s="2">
        <f>IF(Table2[[#This Row],[InterConf]]=1,IF(Table2[[#This Row],[InterDiv]]=0, 1, 0), 0)</f>
        <v>0</v>
      </c>
      <c r="W488" s="2">
        <f>IF(INDEX(StatsRegularSeason20242025!$A$2:$C$33,MATCH(Table2[[#This Row],[AwayTeam]],StatsRegularSeason20242025!$A$2:$A$33,0),2)&lt;&gt;INDEX(StatsRegularSeason20242025!$A$2:$C$33,MATCH(Table2[[#This Row],[HomeTeam]],StatsRegularSeason20242025!$A$2:$A$33,0),2),1,0)</f>
        <v>1</v>
      </c>
      <c r="X488" s="2"/>
      <c r="Y488" s="2"/>
      <c r="Z488" s="2">
        <f>IF(AND(Table2[[#This Row],[GameIsOver]]=1,Table2[[#This Row],[ActualHomeScore]]*Table2[[#This Row],[ActualAwayScore]]=0), 1,0)</f>
        <v>0</v>
      </c>
      <c r="AA488" s="2">
        <f>IF(Table2[[#This Row],[GameIsOver]]=0,0, IF(Table2[[#This Row],[ActualWinner]]=Table2[[#This Row],[AwayTeam]], 2, IF(OR(Table2[[#This Row],[ActualResult]]="OT", Table2[[#This Row],[ActualResult]]="SO"), 1, 0)))</f>
        <v>0</v>
      </c>
      <c r="AB488" s="2">
        <f>IF(Table2[[#This Row],[GameIsOver]]= 0, 0, IF(Table2[[#This Row],[ActualWinner]]=Table2[[#This Row],[HomeTeam]], 2, IF(OR(Table2[[#This Row],[ActualResult]]="OT", Table2[[#This Row],[ActualResult]]="SO"), 1, 0)))</f>
        <v>0</v>
      </c>
      <c r="AC488" s="33">
        <f>(($AR$11)*IF(Table2[[#This Row],[CorrectWinnerPrediction]]="Y", 1, 0))+(($AR$12)*IF(Table2[[#This Row],[CorrectAwayScorePrediction]]="Y", 1, 0))+(($AR$13)*IF(Table2[[#This Row],[CorrectHomeScorePrediction]]="Y", 1, 0))</f>
        <v>0</v>
      </c>
      <c r="AD4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8" s="4" t="str">
        <f>IF(WEEKDAY(Table2[[#This Row],[GameDate]])=1,"SUN",IF(WEEKDAY(Table2[[#This Row],[GameDate]])=2,"MON",IF(WEEKDAY(Table2[[#This Row],[GameDate]])=3,"TUE",IF(WEEKDAY(Table2[[#This Row],[GameDate]])=4,"WED",IF(WEEKDAY(Table2[[#This Row],[GameDate]])=5,"THU",IF(WEEKDAY(Table2[[#This Row],[GameDate]])=6,"FRI", "SAT"))))))</f>
        <v>SAT</v>
      </c>
      <c r="AF488" s="2">
        <f>Table2[[#This Row],[ActualAwayScore]]-Table2[[#This Row],[PredictedAwayScore]]</f>
        <v>0</v>
      </c>
      <c r="AG488" s="2">
        <f>Table2[[#This Row],[ActualHomeScore]]-Table2[[#This Row],[PredictedHomeScore]]</f>
        <v>0</v>
      </c>
      <c r="AH488" s="2">
        <f t="shared" si="38"/>
        <v>0</v>
      </c>
      <c r="AI488" s="2">
        <f t="shared" si="39"/>
        <v>0</v>
      </c>
    </row>
    <row r="489" spans="1:35" x14ac:dyDescent="0.25">
      <c r="B489" s="4">
        <v>45640</v>
      </c>
      <c r="C489" s="7" t="s">
        <v>599</v>
      </c>
      <c r="D489" s="2" t="s">
        <v>15</v>
      </c>
      <c r="E489" s="2" t="s">
        <v>38</v>
      </c>
      <c r="F489" s="2"/>
      <c r="G489" s="2"/>
      <c r="H489" s="2" t="str">
        <f t="shared" si="35"/>
        <v>_</v>
      </c>
      <c r="I489" s="2"/>
      <c r="J489" s="2"/>
      <c r="K489" s="2"/>
      <c r="L489" s="2" t="str">
        <f t="shared" si="36"/>
        <v>_</v>
      </c>
      <c r="M489" s="2"/>
      <c r="N489" s="2">
        <f>IF(ISBLANK(Table2[[#This Row],[ActualResult]]), 0, 1)</f>
        <v>0</v>
      </c>
      <c r="O489" s="2" t="str">
        <f>IF(ISBLANK(Table2[[#This Row],[ActualResult]]), "_", IF(Table2[[#This Row],[ActualWinner]]=Table2[[#This Row],[PredictedWinner]], "Y", "N"))</f>
        <v>_</v>
      </c>
      <c r="P489" s="2" t="str">
        <f>IF(Table2[[#This Row],[ActualAwayScore]]&gt;Table2[[#This Row],[PredictedAwayScore]], "N", IF(ISBLANK(Table2[[#This Row],[ActualResult]]), "_", IF(Table2[[#This Row],[ActualAwayScore]]=Table2[[#This Row],[PredictedAwayScore]], "Y", "N")))</f>
        <v>_</v>
      </c>
      <c r="Q489" s="2" t="str">
        <f>IF(Table2[[#This Row],[ActualHomeScore]]&gt;Table2[[#This Row],[PredictedHomeScore]],"N", IF(ISBLANK(Table2[[#This Row],[ActualResult]]), "_", IF(Table2[[#This Row],[ActualHomeScore]]=Table2[[#This Row],[PredictedHomeScore]], "Y", "N")))</f>
        <v>_</v>
      </c>
      <c r="R489" s="2"/>
      <c r="S489" s="2" t="str">
        <f t="shared" si="37"/>
        <v>_</v>
      </c>
      <c r="T489" s="2">
        <f>IF(INDEX(StatsRegularSeason20242025!$A$2:$C$33,MATCH(Table2[[#This Row],[AwayTeam]],StatsRegularSeason20242025!$A$2:$A$33,0),2)=INDEX(StatsRegularSeason20242025!$A$2:$C$33,MATCH(Table2[[#This Row],[HomeTeam]],StatsRegularSeason20242025!$A$2:$A$33,0),2),1,0)</f>
        <v>1</v>
      </c>
      <c r="U489" s="2">
        <f>IF(INDEX(StatsRegularSeason20242025!$A$2:$C$33,MATCH(Table2[[#This Row],[AwayTeam]],StatsRegularSeason20242025!$A$2:$A$33,0),3)=INDEX(StatsRegularSeason20242025!$A$2:$C$33,MATCH(Table2[[#This Row],[HomeTeam]],StatsRegularSeason20242025!$A$2:$A$33,0),3),1,0)</f>
        <v>0</v>
      </c>
      <c r="V489" s="2">
        <f>IF(Table2[[#This Row],[InterConf]]=1,IF(Table2[[#This Row],[InterDiv]]=0, 1, 0), 0)</f>
        <v>1</v>
      </c>
      <c r="W489" s="2">
        <f>IF(INDEX(StatsRegularSeason20242025!$A$2:$C$33,MATCH(Table2[[#This Row],[AwayTeam]],StatsRegularSeason20242025!$A$2:$A$33,0),2)&lt;&gt;INDEX(StatsRegularSeason20242025!$A$2:$C$33,MATCH(Table2[[#This Row],[HomeTeam]],StatsRegularSeason20242025!$A$2:$A$33,0),2),1,0)</f>
        <v>0</v>
      </c>
      <c r="X489" s="2"/>
      <c r="Y489" s="2"/>
      <c r="Z489" s="2">
        <f>IF(AND(Table2[[#This Row],[GameIsOver]]=1,Table2[[#This Row],[ActualHomeScore]]*Table2[[#This Row],[ActualAwayScore]]=0), 1,0)</f>
        <v>0</v>
      </c>
      <c r="AA489" s="2">
        <f>IF(Table2[[#This Row],[GameIsOver]]=0,0, IF(Table2[[#This Row],[ActualWinner]]=Table2[[#This Row],[AwayTeam]], 2, IF(OR(Table2[[#This Row],[ActualResult]]="OT", Table2[[#This Row],[ActualResult]]="SO"), 1, 0)))</f>
        <v>0</v>
      </c>
      <c r="AB489" s="2">
        <f>IF(Table2[[#This Row],[GameIsOver]]= 0, 0, IF(Table2[[#This Row],[ActualWinner]]=Table2[[#This Row],[HomeTeam]], 2, IF(OR(Table2[[#This Row],[ActualResult]]="OT", Table2[[#This Row],[ActualResult]]="SO"), 1, 0)))</f>
        <v>0</v>
      </c>
      <c r="AC489" s="33">
        <f>(($AR$11)*IF(Table2[[#This Row],[CorrectWinnerPrediction]]="Y", 1, 0))+(($AR$12)*IF(Table2[[#This Row],[CorrectAwayScorePrediction]]="Y", 1, 0))+(($AR$13)*IF(Table2[[#This Row],[CorrectHomeScorePrediction]]="Y", 1, 0))</f>
        <v>0</v>
      </c>
      <c r="AD4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89" s="4" t="str">
        <f>IF(WEEKDAY(Table2[[#This Row],[GameDate]])=1,"SUN",IF(WEEKDAY(Table2[[#This Row],[GameDate]])=2,"MON",IF(WEEKDAY(Table2[[#This Row],[GameDate]])=3,"TUE",IF(WEEKDAY(Table2[[#This Row],[GameDate]])=4,"WED",IF(WEEKDAY(Table2[[#This Row],[GameDate]])=5,"THU",IF(WEEKDAY(Table2[[#This Row],[GameDate]])=6,"FRI", "SAT"))))))</f>
        <v>SAT</v>
      </c>
      <c r="AF489" s="2">
        <f>Table2[[#This Row],[ActualAwayScore]]-Table2[[#This Row],[PredictedAwayScore]]</f>
        <v>0</v>
      </c>
      <c r="AG489" s="2">
        <f>Table2[[#This Row],[ActualHomeScore]]-Table2[[#This Row],[PredictedHomeScore]]</f>
        <v>0</v>
      </c>
      <c r="AH489" s="2">
        <f t="shared" si="38"/>
        <v>0</v>
      </c>
      <c r="AI489" s="2">
        <f t="shared" si="39"/>
        <v>0</v>
      </c>
    </row>
    <row r="490" spans="1:35" x14ac:dyDescent="0.25">
      <c r="A490" s="3"/>
      <c r="B490" s="5">
        <v>45640</v>
      </c>
      <c r="C490" s="8" t="s">
        <v>600</v>
      </c>
      <c r="D490" s="3" t="s">
        <v>43</v>
      </c>
      <c r="E490" s="3" t="s">
        <v>12</v>
      </c>
      <c r="F490" s="3"/>
      <c r="G490" s="3"/>
      <c r="H490" s="3" t="str">
        <f t="shared" si="35"/>
        <v>_</v>
      </c>
      <c r="I490" s="3"/>
      <c r="J490" s="3"/>
      <c r="K490" s="3"/>
      <c r="L490" s="3" t="str">
        <f t="shared" si="36"/>
        <v>_</v>
      </c>
      <c r="M490" s="3"/>
      <c r="N490" s="3">
        <f>IF(ISBLANK(Table2[[#This Row],[ActualResult]]), 0, 1)</f>
        <v>0</v>
      </c>
      <c r="O490" s="3" t="str">
        <f>IF(ISBLANK(Table2[[#This Row],[ActualResult]]), "_", IF(Table2[[#This Row],[ActualWinner]]=Table2[[#This Row],[PredictedWinner]], "Y", "N"))</f>
        <v>_</v>
      </c>
      <c r="P490" s="3" t="str">
        <f>IF(Table2[[#This Row],[ActualAwayScore]]&gt;Table2[[#This Row],[PredictedAwayScore]], "N", IF(ISBLANK(Table2[[#This Row],[ActualResult]]), "_", IF(Table2[[#This Row],[ActualAwayScore]]=Table2[[#This Row],[PredictedAwayScore]], "Y", "N")))</f>
        <v>_</v>
      </c>
      <c r="Q490" s="3" t="str">
        <f>IF(Table2[[#This Row],[ActualHomeScore]]&gt;Table2[[#This Row],[PredictedHomeScore]],"N", IF(ISBLANK(Table2[[#This Row],[ActualResult]]), "_", IF(Table2[[#This Row],[ActualHomeScore]]=Table2[[#This Row],[PredictedHomeScore]], "Y", "N")))</f>
        <v>_</v>
      </c>
      <c r="R490" s="2"/>
      <c r="S490" s="2" t="str">
        <f t="shared" si="37"/>
        <v>_</v>
      </c>
      <c r="T490" s="2">
        <f>IF(INDEX(StatsRegularSeason20242025!$A$2:$C$33,MATCH(Table2[[#This Row],[AwayTeam]],StatsRegularSeason20242025!$A$2:$A$33,0),2)=INDEX(StatsRegularSeason20242025!$A$2:$C$33,MATCH(Table2[[#This Row],[HomeTeam]],StatsRegularSeason20242025!$A$2:$A$33,0),2),1,0)</f>
        <v>0</v>
      </c>
      <c r="U490" s="2">
        <f>IF(INDEX(StatsRegularSeason20242025!$A$2:$C$33,MATCH(Table2[[#This Row],[AwayTeam]],StatsRegularSeason20242025!$A$2:$A$33,0),3)=INDEX(StatsRegularSeason20242025!$A$2:$C$33,MATCH(Table2[[#This Row],[HomeTeam]],StatsRegularSeason20242025!$A$2:$A$33,0),3),1,0)</f>
        <v>0</v>
      </c>
      <c r="V490" s="2">
        <f>IF(Table2[[#This Row],[InterConf]]=1,IF(Table2[[#This Row],[InterDiv]]=0, 1, 0), 0)</f>
        <v>0</v>
      </c>
      <c r="W490" s="2">
        <f>IF(INDEX(StatsRegularSeason20242025!$A$2:$C$33,MATCH(Table2[[#This Row],[AwayTeam]],StatsRegularSeason20242025!$A$2:$A$33,0),2)&lt;&gt;INDEX(StatsRegularSeason20242025!$A$2:$C$33,MATCH(Table2[[#This Row],[HomeTeam]],StatsRegularSeason20242025!$A$2:$A$33,0),2),1,0)</f>
        <v>1</v>
      </c>
      <c r="X490" s="2"/>
      <c r="Y490" s="2"/>
      <c r="Z490" s="2">
        <f>IF(AND(Table2[[#This Row],[GameIsOver]]=1,Table2[[#This Row],[ActualHomeScore]]*Table2[[#This Row],[ActualAwayScore]]=0), 1,0)</f>
        <v>0</v>
      </c>
      <c r="AA490" s="2">
        <f>IF(Table2[[#This Row],[GameIsOver]]=0,0, IF(Table2[[#This Row],[ActualWinner]]=Table2[[#This Row],[AwayTeam]], 2, IF(OR(Table2[[#This Row],[ActualResult]]="OT", Table2[[#This Row],[ActualResult]]="SO"), 1, 0)))</f>
        <v>0</v>
      </c>
      <c r="AB490" s="2">
        <f>IF(Table2[[#This Row],[GameIsOver]]= 0, 0, IF(Table2[[#This Row],[ActualWinner]]=Table2[[#This Row],[HomeTeam]], 2, IF(OR(Table2[[#This Row],[ActualResult]]="OT", Table2[[#This Row],[ActualResult]]="SO"), 1, 0)))</f>
        <v>0</v>
      </c>
      <c r="AC490" s="33">
        <f>(($AR$11)*IF(Table2[[#This Row],[CorrectWinnerPrediction]]="Y", 1, 0))+(($AR$12)*IF(Table2[[#This Row],[CorrectAwayScorePrediction]]="Y", 1, 0))+(($AR$13)*IF(Table2[[#This Row],[CorrectHomeScorePrediction]]="Y", 1, 0))</f>
        <v>0</v>
      </c>
      <c r="AD4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0" s="5" t="str">
        <f>IF(WEEKDAY(Table2[[#This Row],[GameDate]])=1,"SUN",IF(WEEKDAY(Table2[[#This Row],[GameDate]])=2,"MON",IF(WEEKDAY(Table2[[#This Row],[GameDate]])=3,"TUE",IF(WEEKDAY(Table2[[#This Row],[GameDate]])=4,"WED",IF(WEEKDAY(Table2[[#This Row],[GameDate]])=5,"THU",IF(WEEKDAY(Table2[[#This Row],[GameDate]])=6,"FRI", "SAT"))))))</f>
        <v>SAT</v>
      </c>
      <c r="AF490" s="2">
        <f>Table2[[#This Row],[ActualAwayScore]]-Table2[[#This Row],[PredictedAwayScore]]</f>
        <v>0</v>
      </c>
      <c r="AG490" s="2">
        <f>Table2[[#This Row],[ActualHomeScore]]-Table2[[#This Row],[PredictedHomeScore]]</f>
        <v>0</v>
      </c>
      <c r="AH490" s="2">
        <f t="shared" si="38"/>
        <v>0</v>
      </c>
      <c r="AI490" s="2">
        <f t="shared" si="39"/>
        <v>0</v>
      </c>
    </row>
    <row r="491" spans="1:35" x14ac:dyDescent="0.25">
      <c r="B491" s="4">
        <v>45641</v>
      </c>
      <c r="C491" s="7" t="s">
        <v>601</v>
      </c>
      <c r="D491" s="2" t="s">
        <v>33</v>
      </c>
      <c r="E491" s="2" t="s">
        <v>17</v>
      </c>
      <c r="F491" s="2"/>
      <c r="G491" s="2"/>
      <c r="H491" s="2" t="str">
        <f t="shared" si="35"/>
        <v>_</v>
      </c>
      <c r="I491" s="2"/>
      <c r="J491" s="2"/>
      <c r="K491" s="2"/>
      <c r="L491" s="2" t="str">
        <f t="shared" si="36"/>
        <v>_</v>
      </c>
      <c r="M491" s="2"/>
      <c r="N491" s="2">
        <f>IF(ISBLANK(Table2[[#This Row],[ActualResult]]), 0, 1)</f>
        <v>0</v>
      </c>
      <c r="O491" s="2" t="str">
        <f>IF(ISBLANK(Table2[[#This Row],[ActualResult]]), "_", IF(Table2[[#This Row],[ActualWinner]]=Table2[[#This Row],[PredictedWinner]], "Y", "N"))</f>
        <v>_</v>
      </c>
      <c r="P491" s="2" t="str">
        <f>IF(Table2[[#This Row],[ActualAwayScore]]&gt;Table2[[#This Row],[PredictedAwayScore]], "N", IF(ISBLANK(Table2[[#This Row],[ActualResult]]), "_", IF(Table2[[#This Row],[ActualAwayScore]]=Table2[[#This Row],[PredictedAwayScore]], "Y", "N")))</f>
        <v>_</v>
      </c>
      <c r="Q491" s="2" t="str">
        <f>IF(Table2[[#This Row],[ActualHomeScore]]&gt;Table2[[#This Row],[PredictedHomeScore]],"N", IF(ISBLANK(Table2[[#This Row],[ActualResult]]), "_", IF(Table2[[#This Row],[ActualHomeScore]]=Table2[[#This Row],[PredictedHomeScore]], "Y", "N")))</f>
        <v>_</v>
      </c>
      <c r="R491" s="2"/>
      <c r="S491" s="2" t="str">
        <f t="shared" si="37"/>
        <v>_</v>
      </c>
      <c r="T491" s="2">
        <f>IF(INDEX(StatsRegularSeason20242025!$A$2:$C$33,MATCH(Table2[[#This Row],[AwayTeam]],StatsRegularSeason20242025!$A$2:$A$33,0),2)=INDEX(StatsRegularSeason20242025!$A$2:$C$33,MATCH(Table2[[#This Row],[HomeTeam]],StatsRegularSeason20242025!$A$2:$A$33,0),2),1,0)</f>
        <v>0</v>
      </c>
      <c r="U491" s="2">
        <f>IF(INDEX(StatsRegularSeason20242025!$A$2:$C$33,MATCH(Table2[[#This Row],[AwayTeam]],StatsRegularSeason20242025!$A$2:$A$33,0),3)=INDEX(StatsRegularSeason20242025!$A$2:$C$33,MATCH(Table2[[#This Row],[HomeTeam]],StatsRegularSeason20242025!$A$2:$A$33,0),3),1,0)</f>
        <v>0</v>
      </c>
      <c r="V491" s="2">
        <f>IF(Table2[[#This Row],[InterConf]]=1,IF(Table2[[#This Row],[InterDiv]]=0, 1, 0), 0)</f>
        <v>0</v>
      </c>
      <c r="W491" s="2">
        <f>IF(INDEX(StatsRegularSeason20242025!$A$2:$C$33,MATCH(Table2[[#This Row],[AwayTeam]],StatsRegularSeason20242025!$A$2:$A$33,0),2)&lt;&gt;INDEX(StatsRegularSeason20242025!$A$2:$C$33,MATCH(Table2[[#This Row],[HomeTeam]],StatsRegularSeason20242025!$A$2:$A$33,0),2),1,0)</f>
        <v>1</v>
      </c>
      <c r="X491" s="2"/>
      <c r="Y491" s="2"/>
      <c r="Z491" s="2">
        <f>IF(AND(Table2[[#This Row],[GameIsOver]]=1,Table2[[#This Row],[ActualHomeScore]]*Table2[[#This Row],[ActualAwayScore]]=0), 1,0)</f>
        <v>0</v>
      </c>
      <c r="AA491" s="2">
        <f>IF(Table2[[#This Row],[GameIsOver]]=0,0, IF(Table2[[#This Row],[ActualWinner]]=Table2[[#This Row],[AwayTeam]], 2, IF(OR(Table2[[#This Row],[ActualResult]]="OT", Table2[[#This Row],[ActualResult]]="SO"), 1, 0)))</f>
        <v>0</v>
      </c>
      <c r="AB491" s="2">
        <f>IF(Table2[[#This Row],[GameIsOver]]= 0, 0, IF(Table2[[#This Row],[ActualWinner]]=Table2[[#This Row],[HomeTeam]], 2, IF(OR(Table2[[#This Row],[ActualResult]]="OT", Table2[[#This Row],[ActualResult]]="SO"), 1, 0)))</f>
        <v>0</v>
      </c>
      <c r="AC491" s="33">
        <f>(($AR$11)*IF(Table2[[#This Row],[CorrectWinnerPrediction]]="Y", 1, 0))+(($AR$12)*IF(Table2[[#This Row],[CorrectAwayScorePrediction]]="Y", 1, 0))+(($AR$13)*IF(Table2[[#This Row],[CorrectHomeScorePrediction]]="Y", 1, 0))</f>
        <v>0</v>
      </c>
      <c r="AD4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1" s="4" t="str">
        <f>IF(WEEKDAY(Table2[[#This Row],[GameDate]])=1,"SUN",IF(WEEKDAY(Table2[[#This Row],[GameDate]])=2,"MON",IF(WEEKDAY(Table2[[#This Row],[GameDate]])=3,"TUE",IF(WEEKDAY(Table2[[#This Row],[GameDate]])=4,"WED",IF(WEEKDAY(Table2[[#This Row],[GameDate]])=5,"THU",IF(WEEKDAY(Table2[[#This Row],[GameDate]])=6,"FRI", "SAT"))))))</f>
        <v>SUN</v>
      </c>
      <c r="AF491" s="2">
        <f>Table2[[#This Row],[ActualAwayScore]]-Table2[[#This Row],[PredictedAwayScore]]</f>
        <v>0</v>
      </c>
      <c r="AG491" s="2">
        <f>Table2[[#This Row],[ActualHomeScore]]-Table2[[#This Row],[PredictedHomeScore]]</f>
        <v>0</v>
      </c>
      <c r="AH491" s="2">
        <f t="shared" si="38"/>
        <v>0</v>
      </c>
      <c r="AI491" s="2">
        <f t="shared" si="39"/>
        <v>0</v>
      </c>
    </row>
    <row r="492" spans="1:35" x14ac:dyDescent="0.25">
      <c r="B492" s="4">
        <v>45641</v>
      </c>
      <c r="C492" s="7" t="s">
        <v>602</v>
      </c>
      <c r="D492" s="2" t="s">
        <v>29</v>
      </c>
      <c r="E492" s="2" t="s">
        <v>18</v>
      </c>
      <c r="F492" s="2"/>
      <c r="G492" s="2"/>
      <c r="H492" s="2" t="str">
        <f t="shared" si="35"/>
        <v>_</v>
      </c>
      <c r="I492" s="2"/>
      <c r="J492" s="2"/>
      <c r="K492" s="2"/>
      <c r="L492" s="2" t="str">
        <f t="shared" si="36"/>
        <v>_</v>
      </c>
      <c r="M492" s="2"/>
      <c r="N492" s="2">
        <f>IF(ISBLANK(Table2[[#This Row],[ActualResult]]), 0, 1)</f>
        <v>0</v>
      </c>
      <c r="O492" s="2" t="str">
        <f>IF(ISBLANK(Table2[[#This Row],[ActualResult]]), "_", IF(Table2[[#This Row],[ActualWinner]]=Table2[[#This Row],[PredictedWinner]], "Y", "N"))</f>
        <v>_</v>
      </c>
      <c r="P492" s="2" t="str">
        <f>IF(Table2[[#This Row],[ActualAwayScore]]&gt;Table2[[#This Row],[PredictedAwayScore]], "N", IF(ISBLANK(Table2[[#This Row],[ActualResult]]), "_", IF(Table2[[#This Row],[ActualAwayScore]]=Table2[[#This Row],[PredictedAwayScore]], "Y", "N")))</f>
        <v>_</v>
      </c>
      <c r="Q492" s="2" t="str">
        <f>IF(Table2[[#This Row],[ActualHomeScore]]&gt;Table2[[#This Row],[PredictedHomeScore]],"N", IF(ISBLANK(Table2[[#This Row],[ActualResult]]), "_", IF(Table2[[#This Row],[ActualHomeScore]]=Table2[[#This Row],[PredictedHomeScore]], "Y", "N")))</f>
        <v>_</v>
      </c>
      <c r="R492" s="2"/>
      <c r="S492" s="2" t="str">
        <f t="shared" si="37"/>
        <v>_</v>
      </c>
      <c r="T492" s="2">
        <f>IF(INDEX(StatsRegularSeason20242025!$A$2:$C$33,MATCH(Table2[[#This Row],[AwayTeam]],StatsRegularSeason20242025!$A$2:$A$33,0),2)=INDEX(StatsRegularSeason20242025!$A$2:$C$33,MATCH(Table2[[#This Row],[HomeTeam]],StatsRegularSeason20242025!$A$2:$A$33,0),2),1,0)</f>
        <v>1</v>
      </c>
      <c r="U492" s="2">
        <f>IF(INDEX(StatsRegularSeason20242025!$A$2:$C$33,MATCH(Table2[[#This Row],[AwayTeam]],StatsRegularSeason20242025!$A$2:$A$33,0),3)=INDEX(StatsRegularSeason20242025!$A$2:$C$33,MATCH(Table2[[#This Row],[HomeTeam]],StatsRegularSeason20242025!$A$2:$A$33,0),3),1,0)</f>
        <v>1</v>
      </c>
      <c r="V492" s="2">
        <f>IF(Table2[[#This Row],[InterConf]]=1,IF(Table2[[#This Row],[InterDiv]]=0, 1, 0), 0)</f>
        <v>0</v>
      </c>
      <c r="W492" s="2">
        <f>IF(INDEX(StatsRegularSeason20242025!$A$2:$C$33,MATCH(Table2[[#This Row],[AwayTeam]],StatsRegularSeason20242025!$A$2:$A$33,0),2)&lt;&gt;INDEX(StatsRegularSeason20242025!$A$2:$C$33,MATCH(Table2[[#This Row],[HomeTeam]],StatsRegularSeason20242025!$A$2:$A$33,0),2),1,0)</f>
        <v>0</v>
      </c>
      <c r="X492" s="2"/>
      <c r="Y492" s="2"/>
      <c r="Z492" s="2">
        <f>IF(AND(Table2[[#This Row],[GameIsOver]]=1,Table2[[#This Row],[ActualHomeScore]]*Table2[[#This Row],[ActualAwayScore]]=0), 1,0)</f>
        <v>0</v>
      </c>
      <c r="AA492" s="2">
        <f>IF(Table2[[#This Row],[GameIsOver]]=0,0, IF(Table2[[#This Row],[ActualWinner]]=Table2[[#This Row],[AwayTeam]], 2, IF(OR(Table2[[#This Row],[ActualResult]]="OT", Table2[[#This Row],[ActualResult]]="SO"), 1, 0)))</f>
        <v>0</v>
      </c>
      <c r="AB492" s="2">
        <f>IF(Table2[[#This Row],[GameIsOver]]= 0, 0, IF(Table2[[#This Row],[ActualWinner]]=Table2[[#This Row],[HomeTeam]], 2, IF(OR(Table2[[#This Row],[ActualResult]]="OT", Table2[[#This Row],[ActualResult]]="SO"), 1, 0)))</f>
        <v>0</v>
      </c>
      <c r="AC492" s="33">
        <f>(($AR$11)*IF(Table2[[#This Row],[CorrectWinnerPrediction]]="Y", 1, 0))+(($AR$12)*IF(Table2[[#This Row],[CorrectAwayScorePrediction]]="Y", 1, 0))+(($AR$13)*IF(Table2[[#This Row],[CorrectHomeScorePrediction]]="Y", 1, 0))</f>
        <v>0</v>
      </c>
      <c r="AD4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2" s="4" t="str">
        <f>IF(WEEKDAY(Table2[[#This Row],[GameDate]])=1,"SUN",IF(WEEKDAY(Table2[[#This Row],[GameDate]])=2,"MON",IF(WEEKDAY(Table2[[#This Row],[GameDate]])=3,"TUE",IF(WEEKDAY(Table2[[#This Row],[GameDate]])=4,"WED",IF(WEEKDAY(Table2[[#This Row],[GameDate]])=5,"THU",IF(WEEKDAY(Table2[[#This Row],[GameDate]])=6,"FRI", "SAT"))))))</f>
        <v>SUN</v>
      </c>
      <c r="AF492" s="2">
        <f>Table2[[#This Row],[ActualAwayScore]]-Table2[[#This Row],[PredictedAwayScore]]</f>
        <v>0</v>
      </c>
      <c r="AG492" s="2">
        <f>Table2[[#This Row],[ActualHomeScore]]-Table2[[#This Row],[PredictedHomeScore]]</f>
        <v>0</v>
      </c>
      <c r="AH492" s="2">
        <f t="shared" si="38"/>
        <v>0</v>
      </c>
      <c r="AI492" s="2">
        <f t="shared" si="39"/>
        <v>0</v>
      </c>
    </row>
    <row r="493" spans="1:35" x14ac:dyDescent="0.25">
      <c r="B493" s="4">
        <v>45641</v>
      </c>
      <c r="C493" s="7" t="s">
        <v>603</v>
      </c>
      <c r="D493" s="2" t="s">
        <v>36</v>
      </c>
      <c r="E493" s="2" t="s">
        <v>44</v>
      </c>
      <c r="F493" s="2"/>
      <c r="G493" s="2"/>
      <c r="H493" s="2" t="str">
        <f t="shared" si="35"/>
        <v>_</v>
      </c>
      <c r="I493" s="2"/>
      <c r="J493" s="2"/>
      <c r="K493" s="2"/>
      <c r="L493" s="2" t="str">
        <f t="shared" si="36"/>
        <v>_</v>
      </c>
      <c r="M493" s="2"/>
      <c r="N493" s="2">
        <f>IF(ISBLANK(Table2[[#This Row],[ActualResult]]), 0, 1)</f>
        <v>0</v>
      </c>
      <c r="O493" s="2" t="str">
        <f>IF(ISBLANK(Table2[[#This Row],[ActualResult]]), "_", IF(Table2[[#This Row],[ActualWinner]]=Table2[[#This Row],[PredictedWinner]], "Y", "N"))</f>
        <v>_</v>
      </c>
      <c r="P493" s="2" t="str">
        <f>IF(Table2[[#This Row],[ActualAwayScore]]&gt;Table2[[#This Row],[PredictedAwayScore]], "N", IF(ISBLANK(Table2[[#This Row],[ActualResult]]), "_", IF(Table2[[#This Row],[ActualAwayScore]]=Table2[[#This Row],[PredictedAwayScore]], "Y", "N")))</f>
        <v>_</v>
      </c>
      <c r="Q493" s="2" t="str">
        <f>IF(Table2[[#This Row],[ActualHomeScore]]&gt;Table2[[#This Row],[PredictedHomeScore]],"N", IF(ISBLANK(Table2[[#This Row],[ActualResult]]), "_", IF(Table2[[#This Row],[ActualHomeScore]]=Table2[[#This Row],[PredictedHomeScore]], "Y", "N")))</f>
        <v>_</v>
      </c>
      <c r="R493" s="2"/>
      <c r="S493" s="2" t="str">
        <f t="shared" si="37"/>
        <v>_</v>
      </c>
      <c r="T493" s="2">
        <f>IF(INDEX(StatsRegularSeason20242025!$A$2:$C$33,MATCH(Table2[[#This Row],[AwayTeam]],StatsRegularSeason20242025!$A$2:$A$33,0),2)=INDEX(StatsRegularSeason20242025!$A$2:$C$33,MATCH(Table2[[#This Row],[HomeTeam]],StatsRegularSeason20242025!$A$2:$A$33,0),2),1,0)</f>
        <v>1</v>
      </c>
      <c r="U493" s="2">
        <f>IF(INDEX(StatsRegularSeason20242025!$A$2:$C$33,MATCH(Table2[[#This Row],[AwayTeam]],StatsRegularSeason20242025!$A$2:$A$33,0),3)=INDEX(StatsRegularSeason20242025!$A$2:$C$33,MATCH(Table2[[#This Row],[HomeTeam]],StatsRegularSeason20242025!$A$2:$A$33,0),3),1,0)</f>
        <v>1</v>
      </c>
      <c r="V493" s="2">
        <f>IF(Table2[[#This Row],[InterConf]]=1,IF(Table2[[#This Row],[InterDiv]]=0, 1, 0), 0)</f>
        <v>0</v>
      </c>
      <c r="W493" s="2">
        <f>IF(INDEX(StatsRegularSeason20242025!$A$2:$C$33,MATCH(Table2[[#This Row],[AwayTeam]],StatsRegularSeason20242025!$A$2:$A$33,0),2)&lt;&gt;INDEX(StatsRegularSeason20242025!$A$2:$C$33,MATCH(Table2[[#This Row],[HomeTeam]],StatsRegularSeason20242025!$A$2:$A$33,0),2),1,0)</f>
        <v>0</v>
      </c>
      <c r="X493" s="2"/>
      <c r="Y493" s="2"/>
      <c r="Z493" s="2">
        <f>IF(AND(Table2[[#This Row],[GameIsOver]]=1,Table2[[#This Row],[ActualHomeScore]]*Table2[[#This Row],[ActualAwayScore]]=0), 1,0)</f>
        <v>0</v>
      </c>
      <c r="AA493" s="2">
        <f>IF(Table2[[#This Row],[GameIsOver]]=0,0, IF(Table2[[#This Row],[ActualWinner]]=Table2[[#This Row],[AwayTeam]], 2, IF(OR(Table2[[#This Row],[ActualResult]]="OT", Table2[[#This Row],[ActualResult]]="SO"), 1, 0)))</f>
        <v>0</v>
      </c>
      <c r="AB493" s="2">
        <f>IF(Table2[[#This Row],[GameIsOver]]= 0, 0, IF(Table2[[#This Row],[ActualWinner]]=Table2[[#This Row],[HomeTeam]], 2, IF(OR(Table2[[#This Row],[ActualResult]]="OT", Table2[[#This Row],[ActualResult]]="SO"), 1, 0)))</f>
        <v>0</v>
      </c>
      <c r="AC493" s="33">
        <f>(($AR$11)*IF(Table2[[#This Row],[CorrectWinnerPrediction]]="Y", 1, 0))+(($AR$12)*IF(Table2[[#This Row],[CorrectAwayScorePrediction]]="Y", 1, 0))+(($AR$13)*IF(Table2[[#This Row],[CorrectHomeScorePrediction]]="Y", 1, 0))</f>
        <v>0</v>
      </c>
      <c r="AD4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3" s="4" t="str">
        <f>IF(WEEKDAY(Table2[[#This Row],[GameDate]])=1,"SUN",IF(WEEKDAY(Table2[[#This Row],[GameDate]])=2,"MON",IF(WEEKDAY(Table2[[#This Row],[GameDate]])=3,"TUE",IF(WEEKDAY(Table2[[#This Row],[GameDate]])=4,"WED",IF(WEEKDAY(Table2[[#This Row],[GameDate]])=5,"THU",IF(WEEKDAY(Table2[[#This Row],[GameDate]])=6,"FRI", "SAT"))))))</f>
        <v>SUN</v>
      </c>
      <c r="AF493" s="2">
        <f>Table2[[#This Row],[ActualAwayScore]]-Table2[[#This Row],[PredictedAwayScore]]</f>
        <v>0</v>
      </c>
      <c r="AG493" s="2">
        <f>Table2[[#This Row],[ActualHomeScore]]-Table2[[#This Row],[PredictedHomeScore]]</f>
        <v>0</v>
      </c>
      <c r="AH493" s="2">
        <f t="shared" si="38"/>
        <v>0</v>
      </c>
      <c r="AI493" s="2">
        <f t="shared" si="39"/>
        <v>0</v>
      </c>
    </row>
    <row r="494" spans="1:35" x14ac:dyDescent="0.25">
      <c r="B494" s="4">
        <v>45641</v>
      </c>
      <c r="C494" s="7" t="s">
        <v>604</v>
      </c>
      <c r="D494" s="2" t="s">
        <v>20</v>
      </c>
      <c r="E494" s="2" t="s">
        <v>13</v>
      </c>
      <c r="F494" s="2"/>
      <c r="G494" s="2"/>
      <c r="H494" s="2" t="str">
        <f t="shared" si="35"/>
        <v>_</v>
      </c>
      <c r="I494" s="2"/>
      <c r="J494" s="2"/>
      <c r="K494" s="2"/>
      <c r="L494" s="2" t="str">
        <f t="shared" si="36"/>
        <v>_</v>
      </c>
      <c r="M494" s="2"/>
      <c r="N494" s="2">
        <f>IF(ISBLANK(Table2[[#This Row],[ActualResult]]), 0, 1)</f>
        <v>0</v>
      </c>
      <c r="O494" s="2" t="str">
        <f>IF(ISBLANK(Table2[[#This Row],[ActualResult]]), "_", IF(Table2[[#This Row],[ActualWinner]]=Table2[[#This Row],[PredictedWinner]], "Y", "N"))</f>
        <v>_</v>
      </c>
      <c r="P494" s="2" t="str">
        <f>IF(Table2[[#This Row],[ActualAwayScore]]&gt;Table2[[#This Row],[PredictedAwayScore]], "N", IF(ISBLANK(Table2[[#This Row],[ActualResult]]), "_", IF(Table2[[#This Row],[ActualAwayScore]]=Table2[[#This Row],[PredictedAwayScore]], "Y", "N")))</f>
        <v>_</v>
      </c>
      <c r="Q494" s="2" t="str">
        <f>IF(Table2[[#This Row],[ActualHomeScore]]&gt;Table2[[#This Row],[PredictedHomeScore]],"N", IF(ISBLANK(Table2[[#This Row],[ActualResult]]), "_", IF(Table2[[#This Row],[ActualHomeScore]]=Table2[[#This Row],[PredictedHomeScore]], "Y", "N")))</f>
        <v>_</v>
      </c>
      <c r="R494" s="2"/>
      <c r="S494" s="2" t="str">
        <f t="shared" si="37"/>
        <v>_</v>
      </c>
      <c r="T494" s="2">
        <f>IF(INDEX(StatsRegularSeason20242025!$A$2:$C$33,MATCH(Table2[[#This Row],[AwayTeam]],StatsRegularSeason20242025!$A$2:$A$33,0),2)=INDEX(StatsRegularSeason20242025!$A$2:$C$33,MATCH(Table2[[#This Row],[HomeTeam]],StatsRegularSeason20242025!$A$2:$A$33,0),2),1,0)</f>
        <v>0</v>
      </c>
      <c r="U494" s="2">
        <f>IF(INDEX(StatsRegularSeason20242025!$A$2:$C$33,MATCH(Table2[[#This Row],[AwayTeam]],StatsRegularSeason20242025!$A$2:$A$33,0),3)=INDEX(StatsRegularSeason20242025!$A$2:$C$33,MATCH(Table2[[#This Row],[HomeTeam]],StatsRegularSeason20242025!$A$2:$A$33,0),3),1,0)</f>
        <v>0</v>
      </c>
      <c r="V494" s="2">
        <f>IF(Table2[[#This Row],[InterConf]]=1,IF(Table2[[#This Row],[InterDiv]]=0, 1, 0), 0)</f>
        <v>0</v>
      </c>
      <c r="W494" s="2">
        <f>IF(INDEX(StatsRegularSeason20242025!$A$2:$C$33,MATCH(Table2[[#This Row],[AwayTeam]],StatsRegularSeason20242025!$A$2:$A$33,0),2)&lt;&gt;INDEX(StatsRegularSeason20242025!$A$2:$C$33,MATCH(Table2[[#This Row],[HomeTeam]],StatsRegularSeason20242025!$A$2:$A$33,0),2),1,0)</f>
        <v>1</v>
      </c>
      <c r="X494" s="2"/>
      <c r="Y494" s="2"/>
      <c r="Z494" s="2">
        <f>IF(AND(Table2[[#This Row],[GameIsOver]]=1,Table2[[#This Row],[ActualHomeScore]]*Table2[[#This Row],[ActualAwayScore]]=0), 1,0)</f>
        <v>0</v>
      </c>
      <c r="AA494" s="2">
        <f>IF(Table2[[#This Row],[GameIsOver]]=0,0, IF(Table2[[#This Row],[ActualWinner]]=Table2[[#This Row],[AwayTeam]], 2, IF(OR(Table2[[#This Row],[ActualResult]]="OT", Table2[[#This Row],[ActualResult]]="SO"), 1, 0)))</f>
        <v>0</v>
      </c>
      <c r="AB494" s="2">
        <f>IF(Table2[[#This Row],[GameIsOver]]= 0, 0, IF(Table2[[#This Row],[ActualWinner]]=Table2[[#This Row],[HomeTeam]], 2, IF(OR(Table2[[#This Row],[ActualResult]]="OT", Table2[[#This Row],[ActualResult]]="SO"), 1, 0)))</f>
        <v>0</v>
      </c>
      <c r="AC494" s="33">
        <f>(($AR$11)*IF(Table2[[#This Row],[CorrectWinnerPrediction]]="Y", 1, 0))+(($AR$12)*IF(Table2[[#This Row],[CorrectAwayScorePrediction]]="Y", 1, 0))+(($AR$13)*IF(Table2[[#This Row],[CorrectHomeScorePrediction]]="Y", 1, 0))</f>
        <v>0</v>
      </c>
      <c r="AD4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4" s="4" t="str">
        <f>IF(WEEKDAY(Table2[[#This Row],[GameDate]])=1,"SUN",IF(WEEKDAY(Table2[[#This Row],[GameDate]])=2,"MON",IF(WEEKDAY(Table2[[#This Row],[GameDate]])=3,"TUE",IF(WEEKDAY(Table2[[#This Row],[GameDate]])=4,"WED",IF(WEEKDAY(Table2[[#This Row],[GameDate]])=5,"THU",IF(WEEKDAY(Table2[[#This Row],[GameDate]])=6,"FRI", "SAT"))))))</f>
        <v>SUN</v>
      </c>
      <c r="AF494" s="2">
        <f>Table2[[#This Row],[ActualAwayScore]]-Table2[[#This Row],[PredictedAwayScore]]</f>
        <v>0</v>
      </c>
      <c r="AG494" s="2">
        <f>Table2[[#This Row],[ActualHomeScore]]-Table2[[#This Row],[PredictedHomeScore]]</f>
        <v>0</v>
      </c>
      <c r="AH494" s="2">
        <f t="shared" si="38"/>
        <v>0</v>
      </c>
      <c r="AI494" s="2">
        <f t="shared" si="39"/>
        <v>0</v>
      </c>
    </row>
    <row r="495" spans="1:35" x14ac:dyDescent="0.25">
      <c r="B495" s="5">
        <v>45641</v>
      </c>
      <c r="C495" s="8" t="s">
        <v>605</v>
      </c>
      <c r="D495" s="3" t="s">
        <v>27</v>
      </c>
      <c r="E495" s="3" t="s">
        <v>37</v>
      </c>
      <c r="F495" s="3"/>
      <c r="G495" s="3"/>
      <c r="H495" s="3" t="str">
        <f t="shared" si="35"/>
        <v>_</v>
      </c>
      <c r="I495" s="3"/>
      <c r="J495" s="3"/>
      <c r="K495" s="3"/>
      <c r="L495" s="2" t="str">
        <f t="shared" si="36"/>
        <v>_</v>
      </c>
      <c r="M495" s="3"/>
      <c r="N495" s="3">
        <f>IF(ISBLANK(Table2[[#This Row],[ActualResult]]), 0, 1)</f>
        <v>0</v>
      </c>
      <c r="O495" s="3" t="str">
        <f>IF(ISBLANK(Table2[[#This Row],[ActualResult]]), "_", IF(Table2[[#This Row],[ActualWinner]]=Table2[[#This Row],[PredictedWinner]], "Y", "N"))</f>
        <v>_</v>
      </c>
      <c r="P495" s="3" t="str">
        <f>IF(Table2[[#This Row],[ActualAwayScore]]&gt;Table2[[#This Row],[PredictedAwayScore]], "N", IF(ISBLANK(Table2[[#This Row],[ActualResult]]), "_", IF(Table2[[#This Row],[ActualAwayScore]]=Table2[[#This Row],[PredictedAwayScore]], "Y", "N")))</f>
        <v>_</v>
      </c>
      <c r="Q495" s="3" t="str">
        <f>IF(Table2[[#This Row],[ActualHomeScore]]&gt;Table2[[#This Row],[PredictedHomeScore]],"N", IF(ISBLANK(Table2[[#This Row],[ActualResult]]), "_", IF(Table2[[#This Row],[ActualHomeScore]]=Table2[[#This Row],[PredictedHomeScore]], "Y", "N")))</f>
        <v>_</v>
      </c>
      <c r="R495" s="2"/>
      <c r="S495" s="2" t="str">
        <f t="shared" si="37"/>
        <v>_</v>
      </c>
      <c r="T495" s="2">
        <f>IF(INDEX(StatsRegularSeason20242025!$A$2:$C$33,MATCH(Table2[[#This Row],[AwayTeam]],StatsRegularSeason20242025!$A$2:$A$33,0),2)=INDEX(StatsRegularSeason20242025!$A$2:$C$33,MATCH(Table2[[#This Row],[HomeTeam]],StatsRegularSeason20242025!$A$2:$A$33,0),2),1,0)</f>
        <v>1</v>
      </c>
      <c r="U495" s="2">
        <f>IF(INDEX(StatsRegularSeason20242025!$A$2:$C$33,MATCH(Table2[[#This Row],[AwayTeam]],StatsRegularSeason20242025!$A$2:$A$33,0),3)=INDEX(StatsRegularSeason20242025!$A$2:$C$33,MATCH(Table2[[#This Row],[HomeTeam]],StatsRegularSeason20242025!$A$2:$A$33,0),3),1,0)</f>
        <v>0</v>
      </c>
      <c r="V495" s="2">
        <f>IF(Table2[[#This Row],[InterConf]]=1,IF(Table2[[#This Row],[InterDiv]]=0, 1, 0), 0)</f>
        <v>1</v>
      </c>
      <c r="W495" s="2">
        <f>IF(INDEX(StatsRegularSeason20242025!$A$2:$C$33,MATCH(Table2[[#This Row],[AwayTeam]],StatsRegularSeason20242025!$A$2:$A$33,0),2)&lt;&gt;INDEX(StatsRegularSeason20242025!$A$2:$C$33,MATCH(Table2[[#This Row],[HomeTeam]],StatsRegularSeason20242025!$A$2:$A$33,0),2),1,0)</f>
        <v>0</v>
      </c>
      <c r="X495" s="2"/>
      <c r="Y495" s="2"/>
      <c r="Z495" s="2">
        <f>IF(AND(Table2[[#This Row],[GameIsOver]]=1,Table2[[#This Row],[ActualHomeScore]]*Table2[[#This Row],[ActualAwayScore]]=0), 1,0)</f>
        <v>0</v>
      </c>
      <c r="AA495" s="2">
        <f>IF(Table2[[#This Row],[GameIsOver]]=0,0, IF(Table2[[#This Row],[ActualWinner]]=Table2[[#This Row],[AwayTeam]], 2, IF(OR(Table2[[#This Row],[ActualResult]]="OT", Table2[[#This Row],[ActualResult]]="SO"), 1, 0)))</f>
        <v>0</v>
      </c>
      <c r="AB495" s="2">
        <f>IF(Table2[[#This Row],[GameIsOver]]= 0, 0, IF(Table2[[#This Row],[ActualWinner]]=Table2[[#This Row],[HomeTeam]], 2, IF(OR(Table2[[#This Row],[ActualResult]]="OT", Table2[[#This Row],[ActualResult]]="SO"), 1, 0)))</f>
        <v>0</v>
      </c>
      <c r="AC495" s="33">
        <f>(($AR$11)*IF(Table2[[#This Row],[CorrectWinnerPrediction]]="Y", 1, 0))+(($AR$12)*IF(Table2[[#This Row],[CorrectAwayScorePrediction]]="Y", 1, 0))+(($AR$13)*IF(Table2[[#This Row],[CorrectHomeScorePrediction]]="Y", 1, 0))</f>
        <v>0</v>
      </c>
      <c r="AD4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5" s="5" t="str">
        <f>IF(WEEKDAY(Table2[[#This Row],[GameDate]])=1,"SUN",IF(WEEKDAY(Table2[[#This Row],[GameDate]])=2,"MON",IF(WEEKDAY(Table2[[#This Row],[GameDate]])=3,"TUE",IF(WEEKDAY(Table2[[#This Row],[GameDate]])=4,"WED",IF(WEEKDAY(Table2[[#This Row],[GameDate]])=5,"THU",IF(WEEKDAY(Table2[[#This Row],[GameDate]])=6,"FRI", "SAT"))))))</f>
        <v>SUN</v>
      </c>
      <c r="AF495" s="2">
        <f>Table2[[#This Row],[ActualAwayScore]]-Table2[[#This Row],[PredictedAwayScore]]</f>
        <v>0</v>
      </c>
      <c r="AG495" s="2">
        <f>Table2[[#This Row],[ActualHomeScore]]-Table2[[#This Row],[PredictedHomeScore]]</f>
        <v>0</v>
      </c>
      <c r="AH495" s="2">
        <f t="shared" si="38"/>
        <v>0</v>
      </c>
      <c r="AI495" s="2">
        <f t="shared" si="39"/>
        <v>0</v>
      </c>
    </row>
    <row r="496" spans="1:35" x14ac:dyDescent="0.25">
      <c r="A496" s="13"/>
      <c r="B496" s="4">
        <v>45642</v>
      </c>
      <c r="C496" s="7" t="s">
        <v>606</v>
      </c>
      <c r="D496" s="2" t="s">
        <v>46</v>
      </c>
      <c r="E496" s="2" t="s">
        <v>34</v>
      </c>
      <c r="F496" s="2"/>
      <c r="G496" s="2"/>
      <c r="H496" s="2" t="str">
        <f t="shared" si="35"/>
        <v>_</v>
      </c>
      <c r="I496" s="2"/>
      <c r="J496" s="2"/>
      <c r="K496" s="2"/>
      <c r="L496" s="13" t="str">
        <f t="shared" si="36"/>
        <v>_</v>
      </c>
      <c r="M496" s="2"/>
      <c r="N496" s="2">
        <f>IF(ISBLANK(Table2[[#This Row],[ActualResult]]), 0, 1)</f>
        <v>0</v>
      </c>
      <c r="O496" s="2" t="str">
        <f>IF(ISBLANK(Table2[[#This Row],[ActualResult]]), "_", IF(Table2[[#This Row],[ActualWinner]]=Table2[[#This Row],[PredictedWinner]], "Y", "N"))</f>
        <v>_</v>
      </c>
      <c r="P496" s="2" t="str">
        <f>IF(Table2[[#This Row],[ActualAwayScore]]&gt;Table2[[#This Row],[PredictedAwayScore]], "N", IF(ISBLANK(Table2[[#This Row],[ActualResult]]), "_", IF(Table2[[#This Row],[ActualAwayScore]]=Table2[[#This Row],[PredictedAwayScore]], "Y", "N")))</f>
        <v>_</v>
      </c>
      <c r="Q496" s="2" t="str">
        <f>IF(Table2[[#This Row],[ActualHomeScore]]&gt;Table2[[#This Row],[PredictedHomeScore]],"N", IF(ISBLANK(Table2[[#This Row],[ActualResult]]), "_", IF(Table2[[#This Row],[ActualHomeScore]]=Table2[[#This Row],[PredictedHomeScore]], "Y", "N")))</f>
        <v>_</v>
      </c>
      <c r="R496" s="2"/>
      <c r="S496" s="2" t="str">
        <f t="shared" si="37"/>
        <v>_</v>
      </c>
      <c r="T496" s="2">
        <f>IF(INDEX(StatsRegularSeason20242025!$A$2:$C$33,MATCH(Table2[[#This Row],[AwayTeam]],StatsRegularSeason20242025!$A$2:$A$33,0),2)=INDEX(StatsRegularSeason20242025!$A$2:$C$33,MATCH(Table2[[#This Row],[HomeTeam]],StatsRegularSeason20242025!$A$2:$A$33,0),2),1,0)</f>
        <v>0</v>
      </c>
      <c r="U496" s="2">
        <f>IF(INDEX(StatsRegularSeason20242025!$A$2:$C$33,MATCH(Table2[[#This Row],[AwayTeam]],StatsRegularSeason20242025!$A$2:$A$33,0),3)=INDEX(StatsRegularSeason20242025!$A$2:$C$33,MATCH(Table2[[#This Row],[HomeTeam]],StatsRegularSeason20242025!$A$2:$A$33,0),3),1,0)</f>
        <v>0</v>
      </c>
      <c r="V496" s="2">
        <f>IF(Table2[[#This Row],[InterConf]]=1,IF(Table2[[#This Row],[InterDiv]]=0, 1, 0), 0)</f>
        <v>0</v>
      </c>
      <c r="W496" s="2">
        <f>IF(INDEX(StatsRegularSeason20242025!$A$2:$C$33,MATCH(Table2[[#This Row],[AwayTeam]],StatsRegularSeason20242025!$A$2:$A$33,0),2)&lt;&gt;INDEX(StatsRegularSeason20242025!$A$2:$C$33,MATCH(Table2[[#This Row],[HomeTeam]],StatsRegularSeason20242025!$A$2:$A$33,0),2),1,0)</f>
        <v>1</v>
      </c>
      <c r="X496" s="2"/>
      <c r="Y496" s="2"/>
      <c r="Z496" s="2">
        <f>IF(AND(Table2[[#This Row],[GameIsOver]]=1,Table2[[#This Row],[ActualHomeScore]]*Table2[[#This Row],[ActualAwayScore]]=0), 1,0)</f>
        <v>0</v>
      </c>
      <c r="AA496" s="2">
        <f>IF(Table2[[#This Row],[GameIsOver]]=0,0, IF(Table2[[#This Row],[ActualWinner]]=Table2[[#This Row],[AwayTeam]], 2, IF(OR(Table2[[#This Row],[ActualResult]]="OT", Table2[[#This Row],[ActualResult]]="SO"), 1, 0)))</f>
        <v>0</v>
      </c>
      <c r="AB496" s="2">
        <f>IF(Table2[[#This Row],[GameIsOver]]= 0, 0, IF(Table2[[#This Row],[ActualWinner]]=Table2[[#This Row],[HomeTeam]], 2, IF(OR(Table2[[#This Row],[ActualResult]]="OT", Table2[[#This Row],[ActualResult]]="SO"), 1, 0)))</f>
        <v>0</v>
      </c>
      <c r="AC496" s="33">
        <f>(($AR$11)*IF(Table2[[#This Row],[CorrectWinnerPrediction]]="Y", 1, 0))+(($AR$12)*IF(Table2[[#This Row],[CorrectAwayScorePrediction]]="Y", 1, 0))+(($AR$13)*IF(Table2[[#This Row],[CorrectHomeScorePrediction]]="Y", 1, 0))</f>
        <v>0</v>
      </c>
      <c r="AD4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6" s="4" t="str">
        <f>IF(WEEKDAY(Table2[[#This Row],[GameDate]])=1,"SUN",IF(WEEKDAY(Table2[[#This Row],[GameDate]])=2,"MON",IF(WEEKDAY(Table2[[#This Row],[GameDate]])=3,"TUE",IF(WEEKDAY(Table2[[#This Row],[GameDate]])=4,"WED",IF(WEEKDAY(Table2[[#This Row],[GameDate]])=5,"THU",IF(WEEKDAY(Table2[[#This Row],[GameDate]])=6,"FRI", "SAT"))))))</f>
        <v>MON</v>
      </c>
      <c r="AF496" s="2">
        <f>Table2[[#This Row],[ActualAwayScore]]-Table2[[#This Row],[PredictedAwayScore]]</f>
        <v>0</v>
      </c>
      <c r="AG496" s="2">
        <f>Table2[[#This Row],[ActualHomeScore]]-Table2[[#This Row],[PredictedHomeScore]]</f>
        <v>0</v>
      </c>
      <c r="AH496" s="2">
        <f t="shared" si="38"/>
        <v>0</v>
      </c>
      <c r="AI496" s="2">
        <f t="shared" si="39"/>
        <v>0</v>
      </c>
    </row>
    <row r="497" spans="1:35" x14ac:dyDescent="0.25">
      <c r="B497" s="4">
        <v>45642</v>
      </c>
      <c r="C497" s="7" t="s">
        <v>607</v>
      </c>
      <c r="D497" s="2" t="s">
        <v>14</v>
      </c>
      <c r="E497" s="2" t="s">
        <v>23</v>
      </c>
      <c r="F497" s="2"/>
      <c r="G497" s="2"/>
      <c r="H497" s="2" t="str">
        <f t="shared" si="35"/>
        <v>_</v>
      </c>
      <c r="I497" s="2"/>
      <c r="J497" s="2"/>
      <c r="K497" s="2"/>
      <c r="L497" s="2" t="str">
        <f t="shared" si="36"/>
        <v>_</v>
      </c>
      <c r="M497" s="2"/>
      <c r="N497" s="2">
        <f>IF(ISBLANK(Table2[[#This Row],[ActualResult]]), 0, 1)</f>
        <v>0</v>
      </c>
      <c r="O497" s="2" t="str">
        <f>IF(ISBLANK(Table2[[#This Row],[ActualResult]]), "_", IF(Table2[[#This Row],[ActualWinner]]=Table2[[#This Row],[PredictedWinner]], "Y", "N"))</f>
        <v>_</v>
      </c>
      <c r="P497" s="2" t="str">
        <f>IF(Table2[[#This Row],[ActualAwayScore]]&gt;Table2[[#This Row],[PredictedAwayScore]], "N", IF(ISBLANK(Table2[[#This Row],[ActualResult]]), "_", IF(Table2[[#This Row],[ActualAwayScore]]=Table2[[#This Row],[PredictedAwayScore]], "Y", "N")))</f>
        <v>_</v>
      </c>
      <c r="Q497" s="2" t="str">
        <f>IF(Table2[[#This Row],[ActualHomeScore]]&gt;Table2[[#This Row],[PredictedHomeScore]],"N", IF(ISBLANK(Table2[[#This Row],[ActualResult]]), "_", IF(Table2[[#This Row],[ActualHomeScore]]=Table2[[#This Row],[PredictedHomeScore]], "Y", "N")))</f>
        <v>_</v>
      </c>
      <c r="R497" s="2"/>
      <c r="S497" s="2" t="str">
        <f t="shared" si="37"/>
        <v>_</v>
      </c>
      <c r="T497" s="2">
        <f>IF(INDEX(StatsRegularSeason20242025!$A$2:$C$33,MATCH(Table2[[#This Row],[AwayTeam]],StatsRegularSeason20242025!$A$2:$A$33,0),2)=INDEX(StatsRegularSeason20242025!$A$2:$C$33,MATCH(Table2[[#This Row],[HomeTeam]],StatsRegularSeason20242025!$A$2:$A$33,0),2),1,0)</f>
        <v>0</v>
      </c>
      <c r="U497" s="2">
        <f>IF(INDEX(StatsRegularSeason20242025!$A$2:$C$33,MATCH(Table2[[#This Row],[AwayTeam]],StatsRegularSeason20242025!$A$2:$A$33,0),3)=INDEX(StatsRegularSeason20242025!$A$2:$C$33,MATCH(Table2[[#This Row],[HomeTeam]],StatsRegularSeason20242025!$A$2:$A$33,0),3),1,0)</f>
        <v>0</v>
      </c>
      <c r="V497" s="2">
        <f>IF(Table2[[#This Row],[InterConf]]=1,IF(Table2[[#This Row],[InterDiv]]=0, 1, 0), 0)</f>
        <v>0</v>
      </c>
      <c r="W497" s="2">
        <f>IF(INDEX(StatsRegularSeason20242025!$A$2:$C$33,MATCH(Table2[[#This Row],[AwayTeam]],StatsRegularSeason20242025!$A$2:$A$33,0),2)&lt;&gt;INDEX(StatsRegularSeason20242025!$A$2:$C$33,MATCH(Table2[[#This Row],[HomeTeam]],StatsRegularSeason20242025!$A$2:$A$33,0),2),1,0)</f>
        <v>1</v>
      </c>
      <c r="X497" s="2"/>
      <c r="Y497" s="2"/>
      <c r="Z497" s="2">
        <f>IF(AND(Table2[[#This Row],[GameIsOver]]=1,Table2[[#This Row],[ActualHomeScore]]*Table2[[#This Row],[ActualAwayScore]]=0), 1,0)</f>
        <v>0</v>
      </c>
      <c r="AA497" s="2">
        <f>IF(Table2[[#This Row],[GameIsOver]]=0,0, IF(Table2[[#This Row],[ActualWinner]]=Table2[[#This Row],[AwayTeam]], 2, IF(OR(Table2[[#This Row],[ActualResult]]="OT", Table2[[#This Row],[ActualResult]]="SO"), 1, 0)))</f>
        <v>0</v>
      </c>
      <c r="AB497" s="2">
        <f>IF(Table2[[#This Row],[GameIsOver]]= 0, 0, IF(Table2[[#This Row],[ActualWinner]]=Table2[[#This Row],[HomeTeam]], 2, IF(OR(Table2[[#This Row],[ActualResult]]="OT", Table2[[#This Row],[ActualResult]]="SO"), 1, 0)))</f>
        <v>0</v>
      </c>
      <c r="AC497" s="33">
        <f>(($AR$11)*IF(Table2[[#This Row],[CorrectWinnerPrediction]]="Y", 1, 0))+(($AR$12)*IF(Table2[[#This Row],[CorrectAwayScorePrediction]]="Y", 1, 0))+(($AR$13)*IF(Table2[[#This Row],[CorrectHomeScorePrediction]]="Y", 1, 0))</f>
        <v>0</v>
      </c>
      <c r="AD4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7" s="4" t="str">
        <f>IF(WEEKDAY(Table2[[#This Row],[GameDate]])=1,"SUN",IF(WEEKDAY(Table2[[#This Row],[GameDate]])=2,"MON",IF(WEEKDAY(Table2[[#This Row],[GameDate]])=3,"TUE",IF(WEEKDAY(Table2[[#This Row],[GameDate]])=4,"WED",IF(WEEKDAY(Table2[[#This Row],[GameDate]])=5,"THU",IF(WEEKDAY(Table2[[#This Row],[GameDate]])=6,"FRI", "SAT"))))))</f>
        <v>MON</v>
      </c>
      <c r="AF497" s="2">
        <f>Table2[[#This Row],[ActualAwayScore]]-Table2[[#This Row],[PredictedAwayScore]]</f>
        <v>0</v>
      </c>
      <c r="AG497" s="2">
        <f>Table2[[#This Row],[ActualHomeScore]]-Table2[[#This Row],[PredictedHomeScore]]</f>
        <v>0</v>
      </c>
      <c r="AH497" s="2">
        <f t="shared" si="38"/>
        <v>0</v>
      </c>
      <c r="AI497" s="2">
        <f t="shared" si="39"/>
        <v>0</v>
      </c>
    </row>
    <row r="498" spans="1:35" x14ac:dyDescent="0.25">
      <c r="A498" s="3"/>
      <c r="B498" s="5">
        <v>45642</v>
      </c>
      <c r="C498" s="8" t="s">
        <v>608</v>
      </c>
      <c r="D498" s="3" t="s">
        <v>26</v>
      </c>
      <c r="E498" s="3" t="s">
        <v>25</v>
      </c>
      <c r="F498" s="3"/>
      <c r="G498" s="3"/>
      <c r="H498" s="3" t="str">
        <f t="shared" si="35"/>
        <v>_</v>
      </c>
      <c r="I498" s="3"/>
      <c r="J498" s="3"/>
      <c r="K498" s="3"/>
      <c r="L498" s="2" t="str">
        <f t="shared" si="36"/>
        <v>_</v>
      </c>
      <c r="M498" s="3"/>
      <c r="N498" s="3">
        <f>IF(ISBLANK(Table2[[#This Row],[ActualResult]]), 0, 1)</f>
        <v>0</v>
      </c>
      <c r="O498" s="3" t="str">
        <f>IF(ISBLANK(Table2[[#This Row],[ActualResult]]), "_", IF(Table2[[#This Row],[ActualWinner]]=Table2[[#This Row],[PredictedWinner]], "Y", "N"))</f>
        <v>_</v>
      </c>
      <c r="P498" s="3" t="str">
        <f>IF(Table2[[#This Row],[ActualAwayScore]]&gt;Table2[[#This Row],[PredictedAwayScore]], "N", IF(ISBLANK(Table2[[#This Row],[ActualResult]]), "_", IF(Table2[[#This Row],[ActualAwayScore]]=Table2[[#This Row],[PredictedAwayScore]], "Y", "N")))</f>
        <v>_</v>
      </c>
      <c r="Q498" s="3" t="str">
        <f>IF(Table2[[#This Row],[ActualHomeScore]]&gt;Table2[[#This Row],[PredictedHomeScore]],"N", IF(ISBLANK(Table2[[#This Row],[ActualResult]]), "_", IF(Table2[[#This Row],[ActualHomeScore]]=Table2[[#This Row],[PredictedHomeScore]], "Y", "N")))</f>
        <v>_</v>
      </c>
      <c r="R498" s="2"/>
      <c r="S498" s="2" t="str">
        <f t="shared" si="37"/>
        <v>_</v>
      </c>
      <c r="T498" s="2">
        <f>IF(INDEX(StatsRegularSeason20242025!$A$2:$C$33,MATCH(Table2[[#This Row],[AwayTeam]],StatsRegularSeason20242025!$A$2:$A$33,0),2)=INDEX(StatsRegularSeason20242025!$A$2:$C$33,MATCH(Table2[[#This Row],[HomeTeam]],StatsRegularSeason20242025!$A$2:$A$33,0),2),1,0)</f>
        <v>1</v>
      </c>
      <c r="U498" s="2">
        <f>IF(INDEX(StatsRegularSeason20242025!$A$2:$C$33,MATCH(Table2[[#This Row],[AwayTeam]],StatsRegularSeason20242025!$A$2:$A$33,0),3)=INDEX(StatsRegularSeason20242025!$A$2:$C$33,MATCH(Table2[[#This Row],[HomeTeam]],StatsRegularSeason20242025!$A$2:$A$33,0),3),1,0)</f>
        <v>0</v>
      </c>
      <c r="V498" s="2">
        <f>IF(Table2[[#This Row],[InterConf]]=1,IF(Table2[[#This Row],[InterDiv]]=0, 1, 0), 0)</f>
        <v>1</v>
      </c>
      <c r="W498" s="2">
        <f>IF(INDEX(StatsRegularSeason20242025!$A$2:$C$33,MATCH(Table2[[#This Row],[AwayTeam]],StatsRegularSeason20242025!$A$2:$A$33,0),2)&lt;&gt;INDEX(StatsRegularSeason20242025!$A$2:$C$33,MATCH(Table2[[#This Row],[HomeTeam]],StatsRegularSeason20242025!$A$2:$A$33,0),2),1,0)</f>
        <v>0</v>
      </c>
      <c r="X498" s="2"/>
      <c r="Y498" s="2"/>
      <c r="Z498" s="2">
        <f>IF(AND(Table2[[#This Row],[GameIsOver]]=1,Table2[[#This Row],[ActualHomeScore]]*Table2[[#This Row],[ActualAwayScore]]=0), 1,0)</f>
        <v>0</v>
      </c>
      <c r="AA498" s="2">
        <f>IF(Table2[[#This Row],[GameIsOver]]=0,0, IF(Table2[[#This Row],[ActualWinner]]=Table2[[#This Row],[AwayTeam]], 2, IF(OR(Table2[[#This Row],[ActualResult]]="OT", Table2[[#This Row],[ActualResult]]="SO"), 1, 0)))</f>
        <v>0</v>
      </c>
      <c r="AB498" s="2">
        <f>IF(Table2[[#This Row],[GameIsOver]]= 0, 0, IF(Table2[[#This Row],[ActualWinner]]=Table2[[#This Row],[HomeTeam]], 2, IF(OR(Table2[[#This Row],[ActualResult]]="OT", Table2[[#This Row],[ActualResult]]="SO"), 1, 0)))</f>
        <v>0</v>
      </c>
      <c r="AC498" s="33">
        <f>(($AR$11)*IF(Table2[[#This Row],[CorrectWinnerPrediction]]="Y", 1, 0))+(($AR$12)*IF(Table2[[#This Row],[CorrectAwayScorePrediction]]="Y", 1, 0))+(($AR$13)*IF(Table2[[#This Row],[CorrectHomeScorePrediction]]="Y", 1, 0))</f>
        <v>0</v>
      </c>
      <c r="AD4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8" s="5" t="str">
        <f>IF(WEEKDAY(Table2[[#This Row],[GameDate]])=1,"SUN",IF(WEEKDAY(Table2[[#This Row],[GameDate]])=2,"MON",IF(WEEKDAY(Table2[[#This Row],[GameDate]])=3,"TUE",IF(WEEKDAY(Table2[[#This Row],[GameDate]])=4,"WED",IF(WEEKDAY(Table2[[#This Row],[GameDate]])=5,"THU",IF(WEEKDAY(Table2[[#This Row],[GameDate]])=6,"FRI", "SAT"))))))</f>
        <v>MON</v>
      </c>
      <c r="AF498" s="2">
        <f>Table2[[#This Row],[ActualAwayScore]]-Table2[[#This Row],[PredictedAwayScore]]</f>
        <v>0</v>
      </c>
      <c r="AG498" s="2">
        <f>Table2[[#This Row],[ActualHomeScore]]-Table2[[#This Row],[PredictedHomeScore]]</f>
        <v>0</v>
      </c>
      <c r="AH498" s="2">
        <f t="shared" si="38"/>
        <v>0</v>
      </c>
      <c r="AI498" s="2">
        <f t="shared" si="39"/>
        <v>0</v>
      </c>
    </row>
    <row r="499" spans="1:35" x14ac:dyDescent="0.25">
      <c r="B499" s="4">
        <v>45643</v>
      </c>
      <c r="C499" s="7" t="s">
        <v>609</v>
      </c>
      <c r="D499" s="2" t="s">
        <v>29</v>
      </c>
      <c r="E499" s="2" t="s">
        <v>19</v>
      </c>
      <c r="F499" s="2"/>
      <c r="G499" s="2"/>
      <c r="H499" s="2" t="str">
        <f t="shared" si="35"/>
        <v>_</v>
      </c>
      <c r="I499" s="2"/>
      <c r="J499" s="2"/>
      <c r="K499" s="2"/>
      <c r="L499" s="13" t="str">
        <f t="shared" si="36"/>
        <v>_</v>
      </c>
      <c r="M499" s="2"/>
      <c r="N499" s="2">
        <f>IF(ISBLANK(Table2[[#This Row],[ActualResult]]), 0, 1)</f>
        <v>0</v>
      </c>
      <c r="O499" s="2" t="str">
        <f>IF(ISBLANK(Table2[[#This Row],[ActualResult]]), "_", IF(Table2[[#This Row],[ActualWinner]]=Table2[[#This Row],[PredictedWinner]], "Y", "N"))</f>
        <v>_</v>
      </c>
      <c r="P499" s="2" t="str">
        <f>IF(Table2[[#This Row],[ActualAwayScore]]&gt;Table2[[#This Row],[PredictedAwayScore]], "N", IF(ISBLANK(Table2[[#This Row],[ActualResult]]), "_", IF(Table2[[#This Row],[ActualAwayScore]]=Table2[[#This Row],[PredictedAwayScore]], "Y", "N")))</f>
        <v>_</v>
      </c>
      <c r="Q499" s="2" t="str">
        <f>IF(Table2[[#This Row],[ActualHomeScore]]&gt;Table2[[#This Row],[PredictedHomeScore]],"N", IF(ISBLANK(Table2[[#This Row],[ActualResult]]), "_", IF(Table2[[#This Row],[ActualHomeScore]]=Table2[[#This Row],[PredictedHomeScore]], "Y", "N")))</f>
        <v>_</v>
      </c>
      <c r="R499" s="2"/>
      <c r="S499" s="2" t="str">
        <f t="shared" si="37"/>
        <v>_</v>
      </c>
      <c r="T499" s="2">
        <f>IF(INDEX(StatsRegularSeason20242025!$A$2:$C$33,MATCH(Table2[[#This Row],[AwayTeam]],StatsRegularSeason20242025!$A$2:$A$33,0),2)=INDEX(StatsRegularSeason20242025!$A$2:$C$33,MATCH(Table2[[#This Row],[HomeTeam]],StatsRegularSeason20242025!$A$2:$A$33,0),2),1,0)</f>
        <v>1</v>
      </c>
      <c r="U499" s="2">
        <f>IF(INDEX(StatsRegularSeason20242025!$A$2:$C$33,MATCH(Table2[[#This Row],[AwayTeam]],StatsRegularSeason20242025!$A$2:$A$33,0),3)=INDEX(StatsRegularSeason20242025!$A$2:$C$33,MATCH(Table2[[#This Row],[HomeTeam]],StatsRegularSeason20242025!$A$2:$A$33,0),3),1,0)</f>
        <v>1</v>
      </c>
      <c r="V499" s="2">
        <f>IF(Table2[[#This Row],[InterConf]]=1,IF(Table2[[#This Row],[InterDiv]]=0, 1, 0), 0)</f>
        <v>0</v>
      </c>
      <c r="W499" s="2">
        <f>IF(INDEX(StatsRegularSeason20242025!$A$2:$C$33,MATCH(Table2[[#This Row],[AwayTeam]],StatsRegularSeason20242025!$A$2:$A$33,0),2)&lt;&gt;INDEX(StatsRegularSeason20242025!$A$2:$C$33,MATCH(Table2[[#This Row],[HomeTeam]],StatsRegularSeason20242025!$A$2:$A$33,0),2),1,0)</f>
        <v>0</v>
      </c>
      <c r="X499" s="2"/>
      <c r="Y499" s="2"/>
      <c r="Z499" s="2">
        <f>IF(AND(Table2[[#This Row],[GameIsOver]]=1,Table2[[#This Row],[ActualHomeScore]]*Table2[[#This Row],[ActualAwayScore]]=0), 1,0)</f>
        <v>0</v>
      </c>
      <c r="AA499" s="2">
        <f>IF(Table2[[#This Row],[GameIsOver]]=0,0, IF(Table2[[#This Row],[ActualWinner]]=Table2[[#This Row],[AwayTeam]], 2, IF(OR(Table2[[#This Row],[ActualResult]]="OT", Table2[[#This Row],[ActualResult]]="SO"), 1, 0)))</f>
        <v>0</v>
      </c>
      <c r="AB499" s="2">
        <f>IF(Table2[[#This Row],[GameIsOver]]= 0, 0, IF(Table2[[#This Row],[ActualWinner]]=Table2[[#This Row],[HomeTeam]], 2, IF(OR(Table2[[#This Row],[ActualResult]]="OT", Table2[[#This Row],[ActualResult]]="SO"), 1, 0)))</f>
        <v>0</v>
      </c>
      <c r="AC499" s="33">
        <f>(($AR$11)*IF(Table2[[#This Row],[CorrectWinnerPrediction]]="Y", 1, 0))+(($AR$12)*IF(Table2[[#This Row],[CorrectAwayScorePrediction]]="Y", 1, 0))+(($AR$13)*IF(Table2[[#This Row],[CorrectHomeScorePrediction]]="Y", 1, 0))</f>
        <v>0</v>
      </c>
      <c r="AD4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499" s="4" t="str">
        <f>IF(WEEKDAY(Table2[[#This Row],[GameDate]])=1,"SUN",IF(WEEKDAY(Table2[[#This Row],[GameDate]])=2,"MON",IF(WEEKDAY(Table2[[#This Row],[GameDate]])=3,"TUE",IF(WEEKDAY(Table2[[#This Row],[GameDate]])=4,"WED",IF(WEEKDAY(Table2[[#This Row],[GameDate]])=5,"THU",IF(WEEKDAY(Table2[[#This Row],[GameDate]])=6,"FRI", "SAT"))))))</f>
        <v>TUE</v>
      </c>
      <c r="AF499" s="2">
        <f>Table2[[#This Row],[ActualAwayScore]]-Table2[[#This Row],[PredictedAwayScore]]</f>
        <v>0</v>
      </c>
      <c r="AG499" s="2">
        <f>Table2[[#This Row],[ActualHomeScore]]-Table2[[#This Row],[PredictedHomeScore]]</f>
        <v>0</v>
      </c>
      <c r="AH499" s="2">
        <f t="shared" si="38"/>
        <v>0</v>
      </c>
      <c r="AI499" s="2">
        <f t="shared" si="39"/>
        <v>0</v>
      </c>
    </row>
    <row r="500" spans="1:35" x14ac:dyDescent="0.25">
      <c r="B500" s="4">
        <v>45643</v>
      </c>
      <c r="C500" s="7" t="s">
        <v>610</v>
      </c>
      <c r="D500" s="2" t="s">
        <v>36</v>
      </c>
      <c r="E500" s="2" t="s">
        <v>43</v>
      </c>
      <c r="F500" s="2"/>
      <c r="G500" s="2"/>
      <c r="H500" s="2" t="str">
        <f t="shared" si="35"/>
        <v>_</v>
      </c>
      <c r="I500" s="2"/>
      <c r="J500" s="2"/>
      <c r="K500" s="2"/>
      <c r="L500" s="2" t="str">
        <f t="shared" si="36"/>
        <v>_</v>
      </c>
      <c r="M500" s="2"/>
      <c r="N500" s="2">
        <f>IF(ISBLANK(Table2[[#This Row],[ActualResult]]), 0, 1)</f>
        <v>0</v>
      </c>
      <c r="O500" s="2" t="str">
        <f>IF(ISBLANK(Table2[[#This Row],[ActualResult]]), "_", IF(Table2[[#This Row],[ActualWinner]]=Table2[[#This Row],[PredictedWinner]], "Y", "N"))</f>
        <v>_</v>
      </c>
      <c r="P500" s="2" t="str">
        <f>IF(Table2[[#This Row],[ActualAwayScore]]&gt;Table2[[#This Row],[PredictedAwayScore]], "N", IF(ISBLANK(Table2[[#This Row],[ActualResult]]), "_", IF(Table2[[#This Row],[ActualAwayScore]]=Table2[[#This Row],[PredictedAwayScore]], "Y", "N")))</f>
        <v>_</v>
      </c>
      <c r="Q500" s="2" t="str">
        <f>IF(Table2[[#This Row],[ActualHomeScore]]&gt;Table2[[#This Row],[PredictedHomeScore]],"N", IF(ISBLANK(Table2[[#This Row],[ActualResult]]), "_", IF(Table2[[#This Row],[ActualHomeScore]]=Table2[[#This Row],[PredictedHomeScore]], "Y", "N")))</f>
        <v>_</v>
      </c>
      <c r="R500" s="2"/>
      <c r="S500" s="2" t="str">
        <f t="shared" si="37"/>
        <v>_</v>
      </c>
      <c r="T500" s="2">
        <f>IF(INDEX(StatsRegularSeason20242025!$A$2:$C$33,MATCH(Table2[[#This Row],[AwayTeam]],StatsRegularSeason20242025!$A$2:$A$33,0),2)=INDEX(StatsRegularSeason20242025!$A$2:$C$33,MATCH(Table2[[#This Row],[HomeTeam]],StatsRegularSeason20242025!$A$2:$A$33,0),2),1,0)</f>
        <v>1</v>
      </c>
      <c r="U500" s="2">
        <f>IF(INDEX(StatsRegularSeason20242025!$A$2:$C$33,MATCH(Table2[[#This Row],[AwayTeam]],StatsRegularSeason20242025!$A$2:$A$33,0),3)=INDEX(StatsRegularSeason20242025!$A$2:$C$33,MATCH(Table2[[#This Row],[HomeTeam]],StatsRegularSeason20242025!$A$2:$A$33,0),3),1,0)</f>
        <v>0</v>
      </c>
      <c r="V500" s="2">
        <f>IF(Table2[[#This Row],[InterConf]]=1,IF(Table2[[#This Row],[InterDiv]]=0, 1, 0), 0)</f>
        <v>1</v>
      </c>
      <c r="W500" s="2">
        <f>IF(INDEX(StatsRegularSeason20242025!$A$2:$C$33,MATCH(Table2[[#This Row],[AwayTeam]],StatsRegularSeason20242025!$A$2:$A$33,0),2)&lt;&gt;INDEX(StatsRegularSeason20242025!$A$2:$C$33,MATCH(Table2[[#This Row],[HomeTeam]],StatsRegularSeason20242025!$A$2:$A$33,0),2),1,0)</f>
        <v>0</v>
      </c>
      <c r="X500" s="2"/>
      <c r="Y500" s="2"/>
      <c r="Z500" s="2">
        <f>IF(AND(Table2[[#This Row],[GameIsOver]]=1,Table2[[#This Row],[ActualHomeScore]]*Table2[[#This Row],[ActualAwayScore]]=0), 1,0)</f>
        <v>0</v>
      </c>
      <c r="AA500" s="2">
        <f>IF(Table2[[#This Row],[GameIsOver]]=0,0, IF(Table2[[#This Row],[ActualWinner]]=Table2[[#This Row],[AwayTeam]], 2, IF(OR(Table2[[#This Row],[ActualResult]]="OT", Table2[[#This Row],[ActualResult]]="SO"), 1, 0)))</f>
        <v>0</v>
      </c>
      <c r="AB500" s="2">
        <f>IF(Table2[[#This Row],[GameIsOver]]= 0, 0, IF(Table2[[#This Row],[ActualWinner]]=Table2[[#This Row],[HomeTeam]], 2, IF(OR(Table2[[#This Row],[ActualResult]]="OT", Table2[[#This Row],[ActualResult]]="SO"), 1, 0)))</f>
        <v>0</v>
      </c>
      <c r="AC500" s="33">
        <f>(($AR$11)*IF(Table2[[#This Row],[CorrectWinnerPrediction]]="Y", 1, 0))+(($AR$12)*IF(Table2[[#This Row],[CorrectAwayScorePrediction]]="Y", 1, 0))+(($AR$13)*IF(Table2[[#This Row],[CorrectHomeScorePrediction]]="Y", 1, 0))</f>
        <v>0</v>
      </c>
      <c r="AD5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0" s="4" t="str">
        <f>IF(WEEKDAY(Table2[[#This Row],[GameDate]])=1,"SUN",IF(WEEKDAY(Table2[[#This Row],[GameDate]])=2,"MON",IF(WEEKDAY(Table2[[#This Row],[GameDate]])=3,"TUE",IF(WEEKDAY(Table2[[#This Row],[GameDate]])=4,"WED",IF(WEEKDAY(Table2[[#This Row],[GameDate]])=5,"THU",IF(WEEKDAY(Table2[[#This Row],[GameDate]])=6,"FRI", "SAT"))))))</f>
        <v>TUE</v>
      </c>
      <c r="AF500" s="2">
        <f>Table2[[#This Row],[ActualAwayScore]]-Table2[[#This Row],[PredictedAwayScore]]</f>
        <v>0</v>
      </c>
      <c r="AG500" s="2">
        <f>Table2[[#This Row],[ActualHomeScore]]-Table2[[#This Row],[PredictedHomeScore]]</f>
        <v>0</v>
      </c>
      <c r="AH500" s="2">
        <f t="shared" si="38"/>
        <v>0</v>
      </c>
      <c r="AI500" s="2">
        <f t="shared" si="39"/>
        <v>0</v>
      </c>
    </row>
    <row r="501" spans="1:35" x14ac:dyDescent="0.25">
      <c r="B501" s="4">
        <v>45643</v>
      </c>
      <c r="C501" s="7" t="s">
        <v>611</v>
      </c>
      <c r="D501" s="2" t="s">
        <v>28</v>
      </c>
      <c r="E501" s="2" t="s">
        <v>21</v>
      </c>
      <c r="F501" s="2"/>
      <c r="G501" s="2"/>
      <c r="H501" s="2" t="str">
        <f t="shared" si="35"/>
        <v>_</v>
      </c>
      <c r="I501" s="2"/>
      <c r="J501" s="2"/>
      <c r="K501" s="2"/>
      <c r="L501" s="2" t="str">
        <f t="shared" si="36"/>
        <v>_</v>
      </c>
      <c r="M501" s="2"/>
      <c r="N501" s="2">
        <f>IF(ISBLANK(Table2[[#This Row],[ActualResult]]), 0, 1)</f>
        <v>0</v>
      </c>
      <c r="O501" s="2" t="str">
        <f>IF(ISBLANK(Table2[[#This Row],[ActualResult]]), "_", IF(Table2[[#This Row],[ActualWinner]]=Table2[[#This Row],[PredictedWinner]], "Y", "N"))</f>
        <v>_</v>
      </c>
      <c r="P501" s="2" t="str">
        <f>IF(Table2[[#This Row],[ActualAwayScore]]&gt;Table2[[#This Row],[PredictedAwayScore]], "N", IF(ISBLANK(Table2[[#This Row],[ActualResult]]), "_", IF(Table2[[#This Row],[ActualAwayScore]]=Table2[[#This Row],[PredictedAwayScore]], "Y", "N")))</f>
        <v>_</v>
      </c>
      <c r="Q501" s="2" t="str">
        <f>IF(Table2[[#This Row],[ActualHomeScore]]&gt;Table2[[#This Row],[PredictedHomeScore]],"N", IF(ISBLANK(Table2[[#This Row],[ActualResult]]), "_", IF(Table2[[#This Row],[ActualHomeScore]]=Table2[[#This Row],[PredictedHomeScore]], "Y", "N")))</f>
        <v>_</v>
      </c>
      <c r="R501" s="2"/>
      <c r="S501" s="2" t="str">
        <f t="shared" si="37"/>
        <v>_</v>
      </c>
      <c r="T501" s="2">
        <f>IF(INDEX(StatsRegularSeason20242025!$A$2:$C$33,MATCH(Table2[[#This Row],[AwayTeam]],StatsRegularSeason20242025!$A$2:$A$33,0),2)=INDEX(StatsRegularSeason20242025!$A$2:$C$33,MATCH(Table2[[#This Row],[HomeTeam]],StatsRegularSeason20242025!$A$2:$A$33,0),2),1,0)</f>
        <v>0</v>
      </c>
      <c r="U501" s="2">
        <f>IF(INDEX(StatsRegularSeason20242025!$A$2:$C$33,MATCH(Table2[[#This Row],[AwayTeam]],StatsRegularSeason20242025!$A$2:$A$33,0),3)=INDEX(StatsRegularSeason20242025!$A$2:$C$33,MATCH(Table2[[#This Row],[HomeTeam]],StatsRegularSeason20242025!$A$2:$A$33,0),3),1,0)</f>
        <v>0</v>
      </c>
      <c r="V501" s="2">
        <f>IF(Table2[[#This Row],[InterConf]]=1,IF(Table2[[#This Row],[InterDiv]]=0, 1, 0), 0)</f>
        <v>0</v>
      </c>
      <c r="W501" s="2">
        <f>IF(INDEX(StatsRegularSeason20242025!$A$2:$C$33,MATCH(Table2[[#This Row],[AwayTeam]],StatsRegularSeason20242025!$A$2:$A$33,0),2)&lt;&gt;INDEX(StatsRegularSeason20242025!$A$2:$C$33,MATCH(Table2[[#This Row],[HomeTeam]],StatsRegularSeason20242025!$A$2:$A$33,0),2),1,0)</f>
        <v>1</v>
      </c>
      <c r="X501" s="2"/>
      <c r="Y501" s="2"/>
      <c r="Z501" s="2">
        <f>IF(AND(Table2[[#This Row],[GameIsOver]]=1,Table2[[#This Row],[ActualHomeScore]]*Table2[[#This Row],[ActualAwayScore]]=0), 1,0)</f>
        <v>0</v>
      </c>
      <c r="AA501" s="2">
        <f>IF(Table2[[#This Row],[GameIsOver]]=0,0, IF(Table2[[#This Row],[ActualWinner]]=Table2[[#This Row],[AwayTeam]], 2, IF(OR(Table2[[#This Row],[ActualResult]]="OT", Table2[[#This Row],[ActualResult]]="SO"), 1, 0)))</f>
        <v>0</v>
      </c>
      <c r="AB501" s="2">
        <f>IF(Table2[[#This Row],[GameIsOver]]= 0, 0, IF(Table2[[#This Row],[ActualWinner]]=Table2[[#This Row],[HomeTeam]], 2, IF(OR(Table2[[#This Row],[ActualResult]]="OT", Table2[[#This Row],[ActualResult]]="SO"), 1, 0)))</f>
        <v>0</v>
      </c>
      <c r="AC501" s="33">
        <f>(($AR$11)*IF(Table2[[#This Row],[CorrectWinnerPrediction]]="Y", 1, 0))+(($AR$12)*IF(Table2[[#This Row],[CorrectAwayScorePrediction]]="Y", 1, 0))+(($AR$13)*IF(Table2[[#This Row],[CorrectHomeScorePrediction]]="Y", 1, 0))</f>
        <v>0</v>
      </c>
      <c r="AD5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1" s="4" t="str">
        <f>IF(WEEKDAY(Table2[[#This Row],[GameDate]])=1,"SUN",IF(WEEKDAY(Table2[[#This Row],[GameDate]])=2,"MON",IF(WEEKDAY(Table2[[#This Row],[GameDate]])=3,"TUE",IF(WEEKDAY(Table2[[#This Row],[GameDate]])=4,"WED",IF(WEEKDAY(Table2[[#This Row],[GameDate]])=5,"THU",IF(WEEKDAY(Table2[[#This Row],[GameDate]])=6,"FRI", "SAT"))))))</f>
        <v>TUE</v>
      </c>
      <c r="AF501" s="2">
        <f>Table2[[#This Row],[ActualAwayScore]]-Table2[[#This Row],[PredictedAwayScore]]</f>
        <v>0</v>
      </c>
      <c r="AG501" s="2">
        <f>Table2[[#This Row],[ActualHomeScore]]-Table2[[#This Row],[PredictedHomeScore]]</f>
        <v>0</v>
      </c>
      <c r="AH501" s="2">
        <f t="shared" si="38"/>
        <v>0</v>
      </c>
      <c r="AI501" s="2">
        <f t="shared" si="39"/>
        <v>0</v>
      </c>
    </row>
    <row r="502" spans="1:35" x14ac:dyDescent="0.25">
      <c r="B502" s="4">
        <v>45643</v>
      </c>
      <c r="C502" s="7" t="s">
        <v>612</v>
      </c>
      <c r="D502" s="2" t="s">
        <v>33</v>
      </c>
      <c r="E502" s="2" t="s">
        <v>44</v>
      </c>
      <c r="F502" s="2"/>
      <c r="G502" s="2"/>
      <c r="H502" s="2" t="str">
        <f t="shared" si="35"/>
        <v>_</v>
      </c>
      <c r="I502" s="2"/>
      <c r="J502" s="2"/>
      <c r="K502" s="2"/>
      <c r="L502" s="2" t="str">
        <f t="shared" si="36"/>
        <v>_</v>
      </c>
      <c r="M502" s="2"/>
      <c r="N502" s="2">
        <f>IF(ISBLANK(Table2[[#This Row],[ActualResult]]), 0, 1)</f>
        <v>0</v>
      </c>
      <c r="O502" s="2" t="str">
        <f>IF(ISBLANK(Table2[[#This Row],[ActualResult]]), "_", IF(Table2[[#This Row],[ActualWinner]]=Table2[[#This Row],[PredictedWinner]], "Y", "N"))</f>
        <v>_</v>
      </c>
      <c r="P502" s="2" t="str">
        <f>IF(Table2[[#This Row],[ActualAwayScore]]&gt;Table2[[#This Row],[PredictedAwayScore]], "N", IF(ISBLANK(Table2[[#This Row],[ActualResult]]), "_", IF(Table2[[#This Row],[ActualAwayScore]]=Table2[[#This Row],[PredictedAwayScore]], "Y", "N")))</f>
        <v>_</v>
      </c>
      <c r="Q502" s="2" t="str">
        <f>IF(Table2[[#This Row],[ActualHomeScore]]&gt;Table2[[#This Row],[PredictedHomeScore]],"N", IF(ISBLANK(Table2[[#This Row],[ActualResult]]), "_", IF(Table2[[#This Row],[ActualHomeScore]]=Table2[[#This Row],[PredictedHomeScore]], "Y", "N")))</f>
        <v>_</v>
      </c>
      <c r="R502" s="2"/>
      <c r="S502" s="2" t="str">
        <f t="shared" si="37"/>
        <v>_</v>
      </c>
      <c r="T502" s="2">
        <f>IF(INDEX(StatsRegularSeason20242025!$A$2:$C$33,MATCH(Table2[[#This Row],[AwayTeam]],StatsRegularSeason20242025!$A$2:$A$33,0),2)=INDEX(StatsRegularSeason20242025!$A$2:$C$33,MATCH(Table2[[#This Row],[HomeTeam]],StatsRegularSeason20242025!$A$2:$A$33,0),2),1,0)</f>
        <v>1</v>
      </c>
      <c r="U502" s="2">
        <f>IF(INDEX(StatsRegularSeason20242025!$A$2:$C$33,MATCH(Table2[[#This Row],[AwayTeam]],StatsRegularSeason20242025!$A$2:$A$33,0),3)=INDEX(StatsRegularSeason20242025!$A$2:$C$33,MATCH(Table2[[#This Row],[HomeTeam]],StatsRegularSeason20242025!$A$2:$A$33,0),3),1,0)</f>
        <v>1</v>
      </c>
      <c r="V502" s="2">
        <f>IF(Table2[[#This Row],[InterConf]]=1,IF(Table2[[#This Row],[InterDiv]]=0, 1, 0), 0)</f>
        <v>0</v>
      </c>
      <c r="W502" s="2">
        <f>IF(INDEX(StatsRegularSeason20242025!$A$2:$C$33,MATCH(Table2[[#This Row],[AwayTeam]],StatsRegularSeason20242025!$A$2:$A$33,0),2)&lt;&gt;INDEX(StatsRegularSeason20242025!$A$2:$C$33,MATCH(Table2[[#This Row],[HomeTeam]],StatsRegularSeason20242025!$A$2:$A$33,0),2),1,0)</f>
        <v>0</v>
      </c>
      <c r="X502" s="2"/>
      <c r="Y502" s="2"/>
      <c r="Z502" s="2">
        <f>IF(AND(Table2[[#This Row],[GameIsOver]]=1,Table2[[#This Row],[ActualHomeScore]]*Table2[[#This Row],[ActualAwayScore]]=0), 1,0)</f>
        <v>0</v>
      </c>
      <c r="AA502" s="2">
        <f>IF(Table2[[#This Row],[GameIsOver]]=0,0, IF(Table2[[#This Row],[ActualWinner]]=Table2[[#This Row],[AwayTeam]], 2, IF(OR(Table2[[#This Row],[ActualResult]]="OT", Table2[[#This Row],[ActualResult]]="SO"), 1, 0)))</f>
        <v>0</v>
      </c>
      <c r="AB502" s="2">
        <f>IF(Table2[[#This Row],[GameIsOver]]= 0, 0, IF(Table2[[#This Row],[ActualWinner]]=Table2[[#This Row],[HomeTeam]], 2, IF(OR(Table2[[#This Row],[ActualResult]]="OT", Table2[[#This Row],[ActualResult]]="SO"), 1, 0)))</f>
        <v>0</v>
      </c>
      <c r="AC502" s="33">
        <f>(($AR$11)*IF(Table2[[#This Row],[CorrectWinnerPrediction]]="Y", 1, 0))+(($AR$12)*IF(Table2[[#This Row],[CorrectAwayScorePrediction]]="Y", 1, 0))+(($AR$13)*IF(Table2[[#This Row],[CorrectHomeScorePrediction]]="Y", 1, 0))</f>
        <v>0</v>
      </c>
      <c r="AD5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2" s="4" t="str">
        <f>IF(WEEKDAY(Table2[[#This Row],[GameDate]])=1,"SUN",IF(WEEKDAY(Table2[[#This Row],[GameDate]])=2,"MON",IF(WEEKDAY(Table2[[#This Row],[GameDate]])=3,"TUE",IF(WEEKDAY(Table2[[#This Row],[GameDate]])=4,"WED",IF(WEEKDAY(Table2[[#This Row],[GameDate]])=5,"THU",IF(WEEKDAY(Table2[[#This Row],[GameDate]])=6,"FRI", "SAT"))))))</f>
        <v>TUE</v>
      </c>
      <c r="AF502" s="2">
        <f>Table2[[#This Row],[ActualAwayScore]]-Table2[[#This Row],[PredictedAwayScore]]</f>
        <v>0</v>
      </c>
      <c r="AG502" s="2">
        <f>Table2[[#This Row],[ActualHomeScore]]-Table2[[#This Row],[PredictedHomeScore]]</f>
        <v>0</v>
      </c>
      <c r="AH502" s="2">
        <f t="shared" si="38"/>
        <v>0</v>
      </c>
      <c r="AI502" s="2">
        <f t="shared" si="39"/>
        <v>0</v>
      </c>
    </row>
    <row r="503" spans="1:35" x14ac:dyDescent="0.25">
      <c r="B503" s="4">
        <v>45643</v>
      </c>
      <c r="C503" s="7" t="s">
        <v>613</v>
      </c>
      <c r="D503" s="2" t="s">
        <v>32</v>
      </c>
      <c r="E503" s="2" t="s">
        <v>13</v>
      </c>
      <c r="F503" s="2"/>
      <c r="G503" s="2"/>
      <c r="H503" s="2" t="str">
        <f t="shared" si="35"/>
        <v>_</v>
      </c>
      <c r="I503" s="2"/>
      <c r="J503" s="2"/>
      <c r="K503" s="2"/>
      <c r="L503" s="2" t="str">
        <f t="shared" si="36"/>
        <v>_</v>
      </c>
      <c r="M503" s="2"/>
      <c r="N503" s="2">
        <f>IF(ISBLANK(Table2[[#This Row],[ActualResult]]), 0, 1)</f>
        <v>0</v>
      </c>
      <c r="O503" s="2" t="str">
        <f>IF(ISBLANK(Table2[[#This Row],[ActualResult]]), "_", IF(Table2[[#This Row],[ActualWinner]]=Table2[[#This Row],[PredictedWinner]], "Y", "N"))</f>
        <v>_</v>
      </c>
      <c r="P503" s="2" t="str">
        <f>IF(Table2[[#This Row],[ActualAwayScore]]&gt;Table2[[#This Row],[PredictedAwayScore]], "N", IF(ISBLANK(Table2[[#This Row],[ActualResult]]), "_", IF(Table2[[#This Row],[ActualAwayScore]]=Table2[[#This Row],[PredictedAwayScore]], "Y", "N")))</f>
        <v>_</v>
      </c>
      <c r="Q503" s="2" t="str">
        <f>IF(Table2[[#This Row],[ActualHomeScore]]&gt;Table2[[#This Row],[PredictedHomeScore]],"N", IF(ISBLANK(Table2[[#This Row],[ActualResult]]), "_", IF(Table2[[#This Row],[ActualHomeScore]]=Table2[[#This Row],[PredictedHomeScore]], "Y", "N")))</f>
        <v>_</v>
      </c>
      <c r="R503" s="2"/>
      <c r="S503" s="2" t="str">
        <f t="shared" si="37"/>
        <v>_</v>
      </c>
      <c r="T503" s="2">
        <f>IF(INDEX(StatsRegularSeason20242025!$A$2:$C$33,MATCH(Table2[[#This Row],[AwayTeam]],StatsRegularSeason20242025!$A$2:$A$33,0),2)=INDEX(StatsRegularSeason20242025!$A$2:$C$33,MATCH(Table2[[#This Row],[HomeTeam]],StatsRegularSeason20242025!$A$2:$A$33,0),2),1,0)</f>
        <v>0</v>
      </c>
      <c r="U503" s="2">
        <f>IF(INDEX(StatsRegularSeason20242025!$A$2:$C$33,MATCH(Table2[[#This Row],[AwayTeam]],StatsRegularSeason20242025!$A$2:$A$33,0),3)=INDEX(StatsRegularSeason20242025!$A$2:$C$33,MATCH(Table2[[#This Row],[HomeTeam]],StatsRegularSeason20242025!$A$2:$A$33,0),3),1,0)</f>
        <v>0</v>
      </c>
      <c r="V503" s="2">
        <f>IF(Table2[[#This Row],[InterConf]]=1,IF(Table2[[#This Row],[InterDiv]]=0, 1, 0), 0)</f>
        <v>0</v>
      </c>
      <c r="W503" s="2">
        <f>IF(INDEX(StatsRegularSeason20242025!$A$2:$C$33,MATCH(Table2[[#This Row],[AwayTeam]],StatsRegularSeason20242025!$A$2:$A$33,0),2)&lt;&gt;INDEX(StatsRegularSeason20242025!$A$2:$C$33,MATCH(Table2[[#This Row],[HomeTeam]],StatsRegularSeason20242025!$A$2:$A$33,0),2),1,0)</f>
        <v>1</v>
      </c>
      <c r="X503" s="2"/>
      <c r="Y503" s="2"/>
      <c r="Z503" s="2">
        <f>IF(AND(Table2[[#This Row],[GameIsOver]]=1,Table2[[#This Row],[ActualHomeScore]]*Table2[[#This Row],[ActualAwayScore]]=0), 1,0)</f>
        <v>0</v>
      </c>
      <c r="AA503" s="2">
        <f>IF(Table2[[#This Row],[GameIsOver]]=0,0, IF(Table2[[#This Row],[ActualWinner]]=Table2[[#This Row],[AwayTeam]], 2, IF(OR(Table2[[#This Row],[ActualResult]]="OT", Table2[[#This Row],[ActualResult]]="SO"), 1, 0)))</f>
        <v>0</v>
      </c>
      <c r="AB503" s="2">
        <f>IF(Table2[[#This Row],[GameIsOver]]= 0, 0, IF(Table2[[#This Row],[ActualWinner]]=Table2[[#This Row],[HomeTeam]], 2, IF(OR(Table2[[#This Row],[ActualResult]]="OT", Table2[[#This Row],[ActualResult]]="SO"), 1, 0)))</f>
        <v>0</v>
      </c>
      <c r="AC503" s="33">
        <f>(($AR$11)*IF(Table2[[#This Row],[CorrectWinnerPrediction]]="Y", 1, 0))+(($AR$12)*IF(Table2[[#This Row],[CorrectAwayScorePrediction]]="Y", 1, 0))+(($AR$13)*IF(Table2[[#This Row],[CorrectHomeScorePrediction]]="Y", 1, 0))</f>
        <v>0</v>
      </c>
      <c r="AD5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3" s="4" t="str">
        <f>IF(WEEKDAY(Table2[[#This Row],[GameDate]])=1,"SUN",IF(WEEKDAY(Table2[[#This Row],[GameDate]])=2,"MON",IF(WEEKDAY(Table2[[#This Row],[GameDate]])=3,"TUE",IF(WEEKDAY(Table2[[#This Row],[GameDate]])=4,"WED",IF(WEEKDAY(Table2[[#This Row],[GameDate]])=5,"THU",IF(WEEKDAY(Table2[[#This Row],[GameDate]])=6,"FRI", "SAT"))))))</f>
        <v>TUE</v>
      </c>
      <c r="AF503" s="2">
        <f>Table2[[#This Row],[ActualAwayScore]]-Table2[[#This Row],[PredictedAwayScore]]</f>
        <v>0</v>
      </c>
      <c r="AG503" s="2">
        <f>Table2[[#This Row],[ActualHomeScore]]-Table2[[#This Row],[PredictedHomeScore]]</f>
        <v>0</v>
      </c>
      <c r="AH503" s="2">
        <f t="shared" si="38"/>
        <v>0</v>
      </c>
      <c r="AI503" s="2">
        <f t="shared" si="39"/>
        <v>0</v>
      </c>
    </row>
    <row r="504" spans="1:35" x14ac:dyDescent="0.25">
      <c r="B504" s="4">
        <v>45643</v>
      </c>
      <c r="C504" s="7" t="s">
        <v>614</v>
      </c>
      <c r="D504" s="2" t="s">
        <v>20</v>
      </c>
      <c r="E504" s="2" t="s">
        <v>35</v>
      </c>
      <c r="F504" s="2"/>
      <c r="G504" s="2"/>
      <c r="H504" s="2" t="str">
        <f t="shared" si="35"/>
        <v>_</v>
      </c>
      <c r="I504" s="2"/>
      <c r="J504" s="2"/>
      <c r="K504" s="2"/>
      <c r="L504" s="2" t="str">
        <f t="shared" si="36"/>
        <v>_</v>
      </c>
      <c r="M504" s="2"/>
      <c r="N504" s="2">
        <f>IF(ISBLANK(Table2[[#This Row],[ActualResult]]), 0, 1)</f>
        <v>0</v>
      </c>
      <c r="O504" s="2" t="str">
        <f>IF(ISBLANK(Table2[[#This Row],[ActualResult]]), "_", IF(Table2[[#This Row],[ActualWinner]]=Table2[[#This Row],[PredictedWinner]], "Y", "N"))</f>
        <v>_</v>
      </c>
      <c r="P504" s="2" t="str">
        <f>IF(Table2[[#This Row],[ActualAwayScore]]&gt;Table2[[#This Row],[PredictedAwayScore]], "N", IF(ISBLANK(Table2[[#This Row],[ActualResult]]), "_", IF(Table2[[#This Row],[ActualAwayScore]]=Table2[[#This Row],[PredictedAwayScore]], "Y", "N")))</f>
        <v>_</v>
      </c>
      <c r="Q504" s="2" t="str">
        <f>IF(Table2[[#This Row],[ActualHomeScore]]&gt;Table2[[#This Row],[PredictedHomeScore]],"N", IF(ISBLANK(Table2[[#This Row],[ActualResult]]), "_", IF(Table2[[#This Row],[ActualHomeScore]]=Table2[[#This Row],[PredictedHomeScore]], "Y", "N")))</f>
        <v>_</v>
      </c>
      <c r="R504" s="2"/>
      <c r="S504" s="2" t="str">
        <f t="shared" si="37"/>
        <v>_</v>
      </c>
      <c r="T504" s="2">
        <f>IF(INDEX(StatsRegularSeason20242025!$A$2:$C$33,MATCH(Table2[[#This Row],[AwayTeam]],StatsRegularSeason20242025!$A$2:$A$33,0),2)=INDEX(StatsRegularSeason20242025!$A$2:$C$33,MATCH(Table2[[#This Row],[HomeTeam]],StatsRegularSeason20242025!$A$2:$A$33,0),2),1,0)</f>
        <v>0</v>
      </c>
      <c r="U504" s="2">
        <f>IF(INDEX(StatsRegularSeason20242025!$A$2:$C$33,MATCH(Table2[[#This Row],[AwayTeam]],StatsRegularSeason20242025!$A$2:$A$33,0),3)=INDEX(StatsRegularSeason20242025!$A$2:$C$33,MATCH(Table2[[#This Row],[HomeTeam]],StatsRegularSeason20242025!$A$2:$A$33,0),3),1,0)</f>
        <v>0</v>
      </c>
      <c r="V504" s="2">
        <f>IF(Table2[[#This Row],[InterConf]]=1,IF(Table2[[#This Row],[InterDiv]]=0, 1, 0), 0)</f>
        <v>0</v>
      </c>
      <c r="W504" s="2">
        <f>IF(INDEX(StatsRegularSeason20242025!$A$2:$C$33,MATCH(Table2[[#This Row],[AwayTeam]],StatsRegularSeason20242025!$A$2:$A$33,0),2)&lt;&gt;INDEX(StatsRegularSeason20242025!$A$2:$C$33,MATCH(Table2[[#This Row],[HomeTeam]],StatsRegularSeason20242025!$A$2:$A$33,0),2),1,0)</f>
        <v>1</v>
      </c>
      <c r="X504" s="2"/>
      <c r="Y504" s="2"/>
      <c r="Z504" s="2">
        <f>IF(AND(Table2[[#This Row],[GameIsOver]]=1,Table2[[#This Row],[ActualHomeScore]]*Table2[[#This Row],[ActualAwayScore]]=0), 1,0)</f>
        <v>0</v>
      </c>
      <c r="AA504" s="2">
        <f>IF(Table2[[#This Row],[GameIsOver]]=0,0, IF(Table2[[#This Row],[ActualWinner]]=Table2[[#This Row],[AwayTeam]], 2, IF(OR(Table2[[#This Row],[ActualResult]]="OT", Table2[[#This Row],[ActualResult]]="SO"), 1, 0)))</f>
        <v>0</v>
      </c>
      <c r="AB504" s="2">
        <f>IF(Table2[[#This Row],[GameIsOver]]= 0, 0, IF(Table2[[#This Row],[ActualWinner]]=Table2[[#This Row],[HomeTeam]], 2, IF(OR(Table2[[#This Row],[ActualResult]]="OT", Table2[[#This Row],[ActualResult]]="SO"), 1, 0)))</f>
        <v>0</v>
      </c>
      <c r="AC504" s="33">
        <f>(($AR$11)*IF(Table2[[#This Row],[CorrectWinnerPrediction]]="Y", 1, 0))+(($AR$12)*IF(Table2[[#This Row],[CorrectAwayScorePrediction]]="Y", 1, 0))+(($AR$13)*IF(Table2[[#This Row],[CorrectHomeScorePrediction]]="Y", 1, 0))</f>
        <v>0</v>
      </c>
      <c r="AD5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4" s="4" t="str">
        <f>IF(WEEKDAY(Table2[[#This Row],[GameDate]])=1,"SUN",IF(WEEKDAY(Table2[[#This Row],[GameDate]])=2,"MON",IF(WEEKDAY(Table2[[#This Row],[GameDate]])=3,"TUE",IF(WEEKDAY(Table2[[#This Row],[GameDate]])=4,"WED",IF(WEEKDAY(Table2[[#This Row],[GameDate]])=5,"THU",IF(WEEKDAY(Table2[[#This Row],[GameDate]])=6,"FRI", "SAT"))))))</f>
        <v>TUE</v>
      </c>
      <c r="AF504" s="2">
        <f>Table2[[#This Row],[ActualAwayScore]]-Table2[[#This Row],[PredictedAwayScore]]</f>
        <v>0</v>
      </c>
      <c r="AG504" s="2">
        <f>Table2[[#This Row],[ActualHomeScore]]-Table2[[#This Row],[PredictedHomeScore]]</f>
        <v>0</v>
      </c>
      <c r="AH504" s="2">
        <f t="shared" si="38"/>
        <v>0</v>
      </c>
      <c r="AI504" s="2">
        <f t="shared" si="39"/>
        <v>0</v>
      </c>
    </row>
    <row r="505" spans="1:35" x14ac:dyDescent="0.25">
      <c r="B505" s="4">
        <v>45643</v>
      </c>
      <c r="C505" s="7" t="s">
        <v>615</v>
      </c>
      <c r="D505" s="2" t="s">
        <v>46</v>
      </c>
      <c r="E505" s="2" t="s">
        <v>17</v>
      </c>
      <c r="F505" s="2"/>
      <c r="G505" s="2"/>
      <c r="H505" s="2" t="str">
        <f t="shared" si="35"/>
        <v>_</v>
      </c>
      <c r="I505" s="2"/>
      <c r="J505" s="2"/>
      <c r="K505" s="2"/>
      <c r="L505" s="2" t="str">
        <f t="shared" si="36"/>
        <v>_</v>
      </c>
      <c r="M505" s="2"/>
      <c r="N505" s="2">
        <f>IF(ISBLANK(Table2[[#This Row],[ActualResult]]), 0, 1)</f>
        <v>0</v>
      </c>
      <c r="O505" s="2" t="str">
        <f>IF(ISBLANK(Table2[[#This Row],[ActualResult]]), "_", IF(Table2[[#This Row],[ActualWinner]]=Table2[[#This Row],[PredictedWinner]], "Y", "N"))</f>
        <v>_</v>
      </c>
      <c r="P505" s="2" t="str">
        <f>IF(Table2[[#This Row],[ActualAwayScore]]&gt;Table2[[#This Row],[PredictedAwayScore]], "N", IF(ISBLANK(Table2[[#This Row],[ActualResult]]), "_", IF(Table2[[#This Row],[ActualAwayScore]]=Table2[[#This Row],[PredictedAwayScore]], "Y", "N")))</f>
        <v>_</v>
      </c>
      <c r="Q505" s="2" t="str">
        <f>IF(Table2[[#This Row],[ActualHomeScore]]&gt;Table2[[#This Row],[PredictedHomeScore]],"N", IF(ISBLANK(Table2[[#This Row],[ActualResult]]), "_", IF(Table2[[#This Row],[ActualHomeScore]]=Table2[[#This Row],[PredictedHomeScore]], "Y", "N")))</f>
        <v>_</v>
      </c>
      <c r="R505" s="2"/>
      <c r="S505" s="2" t="str">
        <f t="shared" si="37"/>
        <v>_</v>
      </c>
      <c r="T505" s="2">
        <f>IF(INDEX(StatsRegularSeason20242025!$A$2:$C$33,MATCH(Table2[[#This Row],[AwayTeam]],StatsRegularSeason20242025!$A$2:$A$33,0),2)=INDEX(StatsRegularSeason20242025!$A$2:$C$33,MATCH(Table2[[#This Row],[HomeTeam]],StatsRegularSeason20242025!$A$2:$A$33,0),2),1,0)</f>
        <v>0</v>
      </c>
      <c r="U505" s="2">
        <f>IF(INDEX(StatsRegularSeason20242025!$A$2:$C$33,MATCH(Table2[[#This Row],[AwayTeam]],StatsRegularSeason20242025!$A$2:$A$33,0),3)=INDEX(StatsRegularSeason20242025!$A$2:$C$33,MATCH(Table2[[#This Row],[HomeTeam]],StatsRegularSeason20242025!$A$2:$A$33,0),3),1,0)</f>
        <v>0</v>
      </c>
      <c r="V505" s="2">
        <f>IF(Table2[[#This Row],[InterConf]]=1,IF(Table2[[#This Row],[InterDiv]]=0, 1, 0), 0)</f>
        <v>0</v>
      </c>
      <c r="W505" s="2">
        <f>IF(INDEX(StatsRegularSeason20242025!$A$2:$C$33,MATCH(Table2[[#This Row],[AwayTeam]],StatsRegularSeason20242025!$A$2:$A$33,0),2)&lt;&gt;INDEX(StatsRegularSeason20242025!$A$2:$C$33,MATCH(Table2[[#This Row],[HomeTeam]],StatsRegularSeason20242025!$A$2:$A$33,0),2),1,0)</f>
        <v>1</v>
      </c>
      <c r="X505" s="2"/>
      <c r="Y505" s="2"/>
      <c r="Z505" s="2">
        <f>IF(AND(Table2[[#This Row],[GameIsOver]]=1,Table2[[#This Row],[ActualHomeScore]]*Table2[[#This Row],[ActualAwayScore]]=0), 1,0)</f>
        <v>0</v>
      </c>
      <c r="AA505" s="2">
        <f>IF(Table2[[#This Row],[GameIsOver]]=0,0, IF(Table2[[#This Row],[ActualWinner]]=Table2[[#This Row],[AwayTeam]], 2, IF(OR(Table2[[#This Row],[ActualResult]]="OT", Table2[[#This Row],[ActualResult]]="SO"), 1, 0)))</f>
        <v>0</v>
      </c>
      <c r="AB505" s="2">
        <f>IF(Table2[[#This Row],[GameIsOver]]= 0, 0, IF(Table2[[#This Row],[ActualWinner]]=Table2[[#This Row],[HomeTeam]], 2, IF(OR(Table2[[#This Row],[ActualResult]]="OT", Table2[[#This Row],[ActualResult]]="SO"), 1, 0)))</f>
        <v>0</v>
      </c>
      <c r="AC505" s="33">
        <f>(($AR$11)*IF(Table2[[#This Row],[CorrectWinnerPrediction]]="Y", 1, 0))+(($AR$12)*IF(Table2[[#This Row],[CorrectAwayScorePrediction]]="Y", 1, 0))+(($AR$13)*IF(Table2[[#This Row],[CorrectHomeScorePrediction]]="Y", 1, 0))</f>
        <v>0</v>
      </c>
      <c r="AD5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5" s="4" t="str">
        <f>IF(WEEKDAY(Table2[[#This Row],[GameDate]])=1,"SUN",IF(WEEKDAY(Table2[[#This Row],[GameDate]])=2,"MON",IF(WEEKDAY(Table2[[#This Row],[GameDate]])=3,"TUE",IF(WEEKDAY(Table2[[#This Row],[GameDate]])=4,"WED",IF(WEEKDAY(Table2[[#This Row],[GameDate]])=5,"THU",IF(WEEKDAY(Table2[[#This Row],[GameDate]])=6,"FRI", "SAT"))))))</f>
        <v>TUE</v>
      </c>
      <c r="AF505" s="2">
        <f>Table2[[#This Row],[ActualAwayScore]]-Table2[[#This Row],[PredictedAwayScore]]</f>
        <v>0</v>
      </c>
      <c r="AG505" s="2">
        <f>Table2[[#This Row],[ActualHomeScore]]-Table2[[#This Row],[PredictedHomeScore]]</f>
        <v>0</v>
      </c>
      <c r="AH505" s="2">
        <f t="shared" si="38"/>
        <v>0</v>
      </c>
      <c r="AI505" s="2">
        <f t="shared" si="39"/>
        <v>0</v>
      </c>
    </row>
    <row r="506" spans="1:35" x14ac:dyDescent="0.25">
      <c r="B506" s="4">
        <v>45643</v>
      </c>
      <c r="C506" s="7" t="s">
        <v>616</v>
      </c>
      <c r="D506" s="2" t="s">
        <v>16</v>
      </c>
      <c r="E506" s="2" t="s">
        <v>24</v>
      </c>
      <c r="F506" s="2"/>
      <c r="G506" s="2"/>
      <c r="H506" s="2" t="str">
        <f t="shared" si="35"/>
        <v>_</v>
      </c>
      <c r="I506" s="2"/>
      <c r="J506" s="2"/>
      <c r="K506" s="2"/>
      <c r="L506" s="2" t="str">
        <f t="shared" si="36"/>
        <v>_</v>
      </c>
      <c r="M506" s="2"/>
      <c r="N506" s="2">
        <f>IF(ISBLANK(Table2[[#This Row],[ActualResult]]), 0, 1)</f>
        <v>0</v>
      </c>
      <c r="O506" s="2" t="str">
        <f>IF(ISBLANK(Table2[[#This Row],[ActualResult]]), "_", IF(Table2[[#This Row],[ActualWinner]]=Table2[[#This Row],[PredictedWinner]], "Y", "N"))</f>
        <v>_</v>
      </c>
      <c r="P506" s="2" t="str">
        <f>IF(Table2[[#This Row],[ActualAwayScore]]&gt;Table2[[#This Row],[PredictedAwayScore]], "N", IF(ISBLANK(Table2[[#This Row],[ActualResult]]), "_", IF(Table2[[#This Row],[ActualAwayScore]]=Table2[[#This Row],[PredictedAwayScore]], "Y", "N")))</f>
        <v>_</v>
      </c>
      <c r="Q506" s="2" t="str">
        <f>IF(Table2[[#This Row],[ActualHomeScore]]&gt;Table2[[#This Row],[PredictedHomeScore]],"N", IF(ISBLANK(Table2[[#This Row],[ActualResult]]), "_", IF(Table2[[#This Row],[ActualHomeScore]]=Table2[[#This Row],[PredictedHomeScore]], "Y", "N")))</f>
        <v>_</v>
      </c>
      <c r="R506" s="2"/>
      <c r="S506" s="2" t="str">
        <f t="shared" si="37"/>
        <v>_</v>
      </c>
      <c r="T506" s="2">
        <f>IF(INDEX(StatsRegularSeason20242025!$A$2:$C$33,MATCH(Table2[[#This Row],[AwayTeam]],StatsRegularSeason20242025!$A$2:$A$33,0),2)=INDEX(StatsRegularSeason20242025!$A$2:$C$33,MATCH(Table2[[#This Row],[HomeTeam]],StatsRegularSeason20242025!$A$2:$A$33,0),2),1,0)</f>
        <v>0</v>
      </c>
      <c r="U506" s="2">
        <f>IF(INDEX(StatsRegularSeason20242025!$A$2:$C$33,MATCH(Table2[[#This Row],[AwayTeam]],StatsRegularSeason20242025!$A$2:$A$33,0),3)=INDEX(StatsRegularSeason20242025!$A$2:$C$33,MATCH(Table2[[#This Row],[HomeTeam]],StatsRegularSeason20242025!$A$2:$A$33,0),3),1,0)</f>
        <v>0</v>
      </c>
      <c r="V506" s="2">
        <f>IF(Table2[[#This Row],[InterConf]]=1,IF(Table2[[#This Row],[InterDiv]]=0, 1, 0), 0)</f>
        <v>0</v>
      </c>
      <c r="W506" s="2">
        <f>IF(INDEX(StatsRegularSeason20242025!$A$2:$C$33,MATCH(Table2[[#This Row],[AwayTeam]],StatsRegularSeason20242025!$A$2:$A$33,0),2)&lt;&gt;INDEX(StatsRegularSeason20242025!$A$2:$C$33,MATCH(Table2[[#This Row],[HomeTeam]],StatsRegularSeason20242025!$A$2:$A$33,0),2),1,0)</f>
        <v>1</v>
      </c>
      <c r="X506" s="2"/>
      <c r="Y506" s="2"/>
      <c r="Z506" s="2">
        <f>IF(AND(Table2[[#This Row],[GameIsOver]]=1,Table2[[#This Row],[ActualHomeScore]]*Table2[[#This Row],[ActualAwayScore]]=0), 1,0)</f>
        <v>0</v>
      </c>
      <c r="AA506" s="2">
        <f>IF(Table2[[#This Row],[GameIsOver]]=0,0, IF(Table2[[#This Row],[ActualWinner]]=Table2[[#This Row],[AwayTeam]], 2, IF(OR(Table2[[#This Row],[ActualResult]]="OT", Table2[[#This Row],[ActualResult]]="SO"), 1, 0)))</f>
        <v>0</v>
      </c>
      <c r="AB506" s="2">
        <f>IF(Table2[[#This Row],[GameIsOver]]= 0, 0, IF(Table2[[#This Row],[ActualWinner]]=Table2[[#This Row],[HomeTeam]], 2, IF(OR(Table2[[#This Row],[ActualResult]]="OT", Table2[[#This Row],[ActualResult]]="SO"), 1, 0)))</f>
        <v>0</v>
      </c>
      <c r="AC506" s="33">
        <f>(($AR$11)*IF(Table2[[#This Row],[CorrectWinnerPrediction]]="Y", 1, 0))+(($AR$12)*IF(Table2[[#This Row],[CorrectAwayScorePrediction]]="Y", 1, 0))+(($AR$13)*IF(Table2[[#This Row],[CorrectHomeScorePrediction]]="Y", 1, 0))</f>
        <v>0</v>
      </c>
      <c r="AD5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6" s="4" t="str">
        <f>IF(WEEKDAY(Table2[[#This Row],[GameDate]])=1,"SUN",IF(WEEKDAY(Table2[[#This Row],[GameDate]])=2,"MON",IF(WEEKDAY(Table2[[#This Row],[GameDate]])=3,"TUE",IF(WEEKDAY(Table2[[#This Row],[GameDate]])=4,"WED",IF(WEEKDAY(Table2[[#This Row],[GameDate]])=5,"THU",IF(WEEKDAY(Table2[[#This Row],[GameDate]])=6,"FRI", "SAT"))))))</f>
        <v>TUE</v>
      </c>
      <c r="AF506" s="2">
        <f>Table2[[#This Row],[ActualAwayScore]]-Table2[[#This Row],[PredictedAwayScore]]</f>
        <v>0</v>
      </c>
      <c r="AG506" s="2">
        <f>Table2[[#This Row],[ActualHomeScore]]-Table2[[#This Row],[PredictedHomeScore]]</f>
        <v>0</v>
      </c>
      <c r="AH506" s="2">
        <f t="shared" si="38"/>
        <v>0</v>
      </c>
      <c r="AI506" s="2">
        <f t="shared" si="39"/>
        <v>0</v>
      </c>
    </row>
    <row r="507" spans="1:35" x14ac:dyDescent="0.25">
      <c r="B507" s="4">
        <v>45643</v>
      </c>
      <c r="C507" s="7" t="s">
        <v>617</v>
      </c>
      <c r="D507" s="2" t="s">
        <v>30</v>
      </c>
      <c r="E507" s="2" t="s">
        <v>12</v>
      </c>
      <c r="F507" s="2"/>
      <c r="G507" s="2"/>
      <c r="H507" s="2" t="str">
        <f t="shared" si="35"/>
        <v>_</v>
      </c>
      <c r="I507" s="2"/>
      <c r="J507" s="2"/>
      <c r="K507" s="2"/>
      <c r="L507" s="2" t="str">
        <f t="shared" si="36"/>
        <v>_</v>
      </c>
      <c r="M507" s="2"/>
      <c r="N507" s="2">
        <f>IF(ISBLANK(Table2[[#This Row],[ActualResult]]), 0, 1)</f>
        <v>0</v>
      </c>
      <c r="O507" s="2" t="str">
        <f>IF(ISBLANK(Table2[[#This Row],[ActualResult]]), "_", IF(Table2[[#This Row],[ActualWinner]]=Table2[[#This Row],[PredictedWinner]], "Y", "N"))</f>
        <v>_</v>
      </c>
      <c r="P507" s="2" t="str">
        <f>IF(Table2[[#This Row],[ActualAwayScore]]&gt;Table2[[#This Row],[PredictedAwayScore]], "N", IF(ISBLANK(Table2[[#This Row],[ActualResult]]), "_", IF(Table2[[#This Row],[ActualAwayScore]]=Table2[[#This Row],[PredictedAwayScore]], "Y", "N")))</f>
        <v>_</v>
      </c>
      <c r="Q507" s="2" t="str">
        <f>IF(Table2[[#This Row],[ActualHomeScore]]&gt;Table2[[#This Row],[PredictedHomeScore]],"N", IF(ISBLANK(Table2[[#This Row],[ActualResult]]), "_", IF(Table2[[#This Row],[ActualHomeScore]]=Table2[[#This Row],[PredictedHomeScore]], "Y", "N")))</f>
        <v>_</v>
      </c>
      <c r="R507" s="2"/>
      <c r="S507" s="2" t="str">
        <f t="shared" si="37"/>
        <v>_</v>
      </c>
      <c r="T507" s="2">
        <f>IF(INDEX(StatsRegularSeason20242025!$A$2:$C$33,MATCH(Table2[[#This Row],[AwayTeam]],StatsRegularSeason20242025!$A$2:$A$33,0),2)=INDEX(StatsRegularSeason20242025!$A$2:$C$33,MATCH(Table2[[#This Row],[HomeTeam]],StatsRegularSeason20242025!$A$2:$A$33,0),2),1,0)</f>
        <v>0</v>
      </c>
      <c r="U507" s="2">
        <f>IF(INDEX(StatsRegularSeason20242025!$A$2:$C$33,MATCH(Table2[[#This Row],[AwayTeam]],StatsRegularSeason20242025!$A$2:$A$33,0),3)=INDEX(StatsRegularSeason20242025!$A$2:$C$33,MATCH(Table2[[#This Row],[HomeTeam]],StatsRegularSeason20242025!$A$2:$A$33,0),3),1,0)</f>
        <v>0</v>
      </c>
      <c r="V507" s="2">
        <f>IF(Table2[[#This Row],[InterConf]]=1,IF(Table2[[#This Row],[InterDiv]]=0, 1, 0), 0)</f>
        <v>0</v>
      </c>
      <c r="W507" s="2">
        <f>IF(INDEX(StatsRegularSeason20242025!$A$2:$C$33,MATCH(Table2[[#This Row],[AwayTeam]],StatsRegularSeason20242025!$A$2:$A$33,0),2)&lt;&gt;INDEX(StatsRegularSeason20242025!$A$2:$C$33,MATCH(Table2[[#This Row],[HomeTeam]],StatsRegularSeason20242025!$A$2:$A$33,0),2),1,0)</f>
        <v>1</v>
      </c>
      <c r="X507" s="2"/>
      <c r="Y507" s="2"/>
      <c r="Z507" s="2">
        <f>IF(AND(Table2[[#This Row],[GameIsOver]]=1,Table2[[#This Row],[ActualHomeScore]]*Table2[[#This Row],[ActualAwayScore]]=0), 1,0)</f>
        <v>0</v>
      </c>
      <c r="AA507" s="2">
        <f>IF(Table2[[#This Row],[GameIsOver]]=0,0, IF(Table2[[#This Row],[ActualWinner]]=Table2[[#This Row],[AwayTeam]], 2, IF(OR(Table2[[#This Row],[ActualResult]]="OT", Table2[[#This Row],[ActualResult]]="SO"), 1, 0)))</f>
        <v>0</v>
      </c>
      <c r="AB507" s="2">
        <f>IF(Table2[[#This Row],[GameIsOver]]= 0, 0, IF(Table2[[#This Row],[ActualWinner]]=Table2[[#This Row],[HomeTeam]], 2, IF(OR(Table2[[#This Row],[ActualResult]]="OT", Table2[[#This Row],[ActualResult]]="SO"), 1, 0)))</f>
        <v>0</v>
      </c>
      <c r="AC507" s="33">
        <f>(($AR$11)*IF(Table2[[#This Row],[CorrectWinnerPrediction]]="Y", 1, 0))+(($AR$12)*IF(Table2[[#This Row],[CorrectAwayScorePrediction]]="Y", 1, 0))+(($AR$13)*IF(Table2[[#This Row],[CorrectHomeScorePrediction]]="Y", 1, 0))</f>
        <v>0</v>
      </c>
      <c r="AD5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7" s="4" t="str">
        <f>IF(WEEKDAY(Table2[[#This Row],[GameDate]])=1,"SUN",IF(WEEKDAY(Table2[[#This Row],[GameDate]])=2,"MON",IF(WEEKDAY(Table2[[#This Row],[GameDate]])=3,"TUE",IF(WEEKDAY(Table2[[#This Row],[GameDate]])=4,"WED",IF(WEEKDAY(Table2[[#This Row],[GameDate]])=5,"THU",IF(WEEKDAY(Table2[[#This Row],[GameDate]])=6,"FRI", "SAT"))))))</f>
        <v>TUE</v>
      </c>
      <c r="AF507" s="2">
        <f>Table2[[#This Row],[ActualAwayScore]]-Table2[[#This Row],[PredictedAwayScore]]</f>
        <v>0</v>
      </c>
      <c r="AG507" s="2">
        <f>Table2[[#This Row],[ActualHomeScore]]-Table2[[#This Row],[PredictedHomeScore]]</f>
        <v>0</v>
      </c>
      <c r="AH507" s="2">
        <f t="shared" si="38"/>
        <v>0</v>
      </c>
      <c r="AI507" s="2">
        <f t="shared" si="39"/>
        <v>0</v>
      </c>
    </row>
    <row r="508" spans="1:35" x14ac:dyDescent="0.25">
      <c r="A508" s="3"/>
      <c r="B508" s="5">
        <v>45643</v>
      </c>
      <c r="C508" s="8" t="s">
        <v>618</v>
      </c>
      <c r="D508" s="3" t="s">
        <v>22</v>
      </c>
      <c r="E508" s="3" t="s">
        <v>38</v>
      </c>
      <c r="F508" s="3"/>
      <c r="G508" s="3"/>
      <c r="H508" s="3" t="str">
        <f t="shared" si="35"/>
        <v>_</v>
      </c>
      <c r="I508" s="3"/>
      <c r="J508" s="3"/>
      <c r="K508" s="3"/>
      <c r="L508" s="2" t="str">
        <f t="shared" si="36"/>
        <v>_</v>
      </c>
      <c r="M508" s="3"/>
      <c r="N508" s="3">
        <f>IF(ISBLANK(Table2[[#This Row],[ActualResult]]), 0, 1)</f>
        <v>0</v>
      </c>
      <c r="O508" s="3" t="str">
        <f>IF(ISBLANK(Table2[[#This Row],[ActualResult]]), "_", IF(Table2[[#This Row],[ActualWinner]]=Table2[[#This Row],[PredictedWinner]], "Y", "N"))</f>
        <v>_</v>
      </c>
      <c r="P508" s="3" t="str">
        <f>IF(Table2[[#This Row],[ActualAwayScore]]&gt;Table2[[#This Row],[PredictedAwayScore]], "N", IF(ISBLANK(Table2[[#This Row],[ActualResult]]), "_", IF(Table2[[#This Row],[ActualAwayScore]]=Table2[[#This Row],[PredictedAwayScore]], "Y", "N")))</f>
        <v>_</v>
      </c>
      <c r="Q508" s="3" t="str">
        <f>IF(Table2[[#This Row],[ActualHomeScore]]&gt;Table2[[#This Row],[PredictedHomeScore]],"N", IF(ISBLANK(Table2[[#This Row],[ActualResult]]), "_", IF(Table2[[#This Row],[ActualHomeScore]]=Table2[[#This Row],[PredictedHomeScore]], "Y", "N")))</f>
        <v>_</v>
      </c>
      <c r="R508" s="2"/>
      <c r="S508" s="2" t="str">
        <f t="shared" si="37"/>
        <v>_</v>
      </c>
      <c r="T508" s="2">
        <f>IF(INDEX(StatsRegularSeason20242025!$A$2:$C$33,MATCH(Table2[[#This Row],[AwayTeam]],StatsRegularSeason20242025!$A$2:$A$33,0),2)=INDEX(StatsRegularSeason20242025!$A$2:$C$33,MATCH(Table2[[#This Row],[HomeTeam]],StatsRegularSeason20242025!$A$2:$A$33,0),2),1,0)</f>
        <v>1</v>
      </c>
      <c r="U508" s="2">
        <f>IF(INDEX(StatsRegularSeason20242025!$A$2:$C$33,MATCH(Table2[[#This Row],[AwayTeam]],StatsRegularSeason20242025!$A$2:$A$33,0),3)=INDEX(StatsRegularSeason20242025!$A$2:$C$33,MATCH(Table2[[#This Row],[HomeTeam]],StatsRegularSeason20242025!$A$2:$A$33,0),3),1,0)</f>
        <v>0</v>
      </c>
      <c r="V508" s="2">
        <f>IF(Table2[[#This Row],[InterConf]]=1,IF(Table2[[#This Row],[InterDiv]]=0, 1, 0), 0)</f>
        <v>1</v>
      </c>
      <c r="W508" s="2">
        <f>IF(INDEX(StatsRegularSeason20242025!$A$2:$C$33,MATCH(Table2[[#This Row],[AwayTeam]],StatsRegularSeason20242025!$A$2:$A$33,0),2)&lt;&gt;INDEX(StatsRegularSeason20242025!$A$2:$C$33,MATCH(Table2[[#This Row],[HomeTeam]],StatsRegularSeason20242025!$A$2:$A$33,0),2),1,0)</f>
        <v>0</v>
      </c>
      <c r="X508" s="2"/>
      <c r="Y508" s="2"/>
      <c r="Z508" s="2">
        <f>IF(AND(Table2[[#This Row],[GameIsOver]]=1,Table2[[#This Row],[ActualHomeScore]]*Table2[[#This Row],[ActualAwayScore]]=0), 1,0)</f>
        <v>0</v>
      </c>
      <c r="AA508" s="2">
        <f>IF(Table2[[#This Row],[GameIsOver]]=0,0, IF(Table2[[#This Row],[ActualWinner]]=Table2[[#This Row],[AwayTeam]], 2, IF(OR(Table2[[#This Row],[ActualResult]]="OT", Table2[[#This Row],[ActualResult]]="SO"), 1, 0)))</f>
        <v>0</v>
      </c>
      <c r="AB508" s="2">
        <f>IF(Table2[[#This Row],[GameIsOver]]= 0, 0, IF(Table2[[#This Row],[ActualWinner]]=Table2[[#This Row],[HomeTeam]], 2, IF(OR(Table2[[#This Row],[ActualResult]]="OT", Table2[[#This Row],[ActualResult]]="SO"), 1, 0)))</f>
        <v>0</v>
      </c>
      <c r="AC508" s="33">
        <f>(($AR$11)*IF(Table2[[#This Row],[CorrectWinnerPrediction]]="Y", 1, 0))+(($AR$12)*IF(Table2[[#This Row],[CorrectAwayScorePrediction]]="Y", 1, 0))+(($AR$13)*IF(Table2[[#This Row],[CorrectHomeScorePrediction]]="Y", 1, 0))</f>
        <v>0</v>
      </c>
      <c r="AD5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8" s="5" t="str">
        <f>IF(WEEKDAY(Table2[[#This Row],[GameDate]])=1,"SUN",IF(WEEKDAY(Table2[[#This Row],[GameDate]])=2,"MON",IF(WEEKDAY(Table2[[#This Row],[GameDate]])=3,"TUE",IF(WEEKDAY(Table2[[#This Row],[GameDate]])=4,"WED",IF(WEEKDAY(Table2[[#This Row],[GameDate]])=5,"THU",IF(WEEKDAY(Table2[[#This Row],[GameDate]])=6,"FRI", "SAT"))))))</f>
        <v>TUE</v>
      </c>
      <c r="AF508" s="2">
        <f>Table2[[#This Row],[ActualAwayScore]]-Table2[[#This Row],[PredictedAwayScore]]</f>
        <v>0</v>
      </c>
      <c r="AG508" s="2">
        <f>Table2[[#This Row],[ActualHomeScore]]-Table2[[#This Row],[PredictedHomeScore]]</f>
        <v>0</v>
      </c>
      <c r="AH508" s="2">
        <f t="shared" si="38"/>
        <v>0</v>
      </c>
      <c r="AI508" s="2">
        <f t="shared" si="39"/>
        <v>0</v>
      </c>
    </row>
    <row r="509" spans="1:35" x14ac:dyDescent="0.25">
      <c r="B509" s="4">
        <v>45644</v>
      </c>
      <c r="C509" s="7" t="s">
        <v>619</v>
      </c>
      <c r="D509" s="2" t="s">
        <v>45</v>
      </c>
      <c r="E509" s="2" t="s">
        <v>31</v>
      </c>
      <c r="F509" s="2"/>
      <c r="G509" s="2"/>
      <c r="H509" s="2" t="str">
        <f t="shared" si="35"/>
        <v>_</v>
      </c>
      <c r="I509" s="2"/>
      <c r="J509" s="2"/>
      <c r="K509" s="2"/>
      <c r="L509" s="13" t="str">
        <f t="shared" si="36"/>
        <v>_</v>
      </c>
      <c r="M509" s="2"/>
      <c r="N509" s="2">
        <f>IF(ISBLANK(Table2[[#This Row],[ActualResult]]), 0, 1)</f>
        <v>0</v>
      </c>
      <c r="O509" s="2" t="str">
        <f>IF(ISBLANK(Table2[[#This Row],[ActualResult]]), "_", IF(Table2[[#This Row],[ActualWinner]]=Table2[[#This Row],[PredictedWinner]], "Y", "N"))</f>
        <v>_</v>
      </c>
      <c r="P509" s="2" t="str">
        <f>IF(Table2[[#This Row],[ActualAwayScore]]&gt;Table2[[#This Row],[PredictedAwayScore]], "N", IF(ISBLANK(Table2[[#This Row],[ActualResult]]), "_", IF(Table2[[#This Row],[ActualAwayScore]]=Table2[[#This Row],[PredictedAwayScore]], "Y", "N")))</f>
        <v>_</v>
      </c>
      <c r="Q509" s="2" t="str">
        <f>IF(Table2[[#This Row],[ActualHomeScore]]&gt;Table2[[#This Row],[PredictedHomeScore]],"N", IF(ISBLANK(Table2[[#This Row],[ActualResult]]), "_", IF(Table2[[#This Row],[ActualHomeScore]]=Table2[[#This Row],[PredictedHomeScore]], "Y", "N")))</f>
        <v>_</v>
      </c>
      <c r="R509" s="2"/>
      <c r="S509" s="2" t="str">
        <f t="shared" si="37"/>
        <v>_</v>
      </c>
      <c r="T509" s="2">
        <f>IF(INDEX(StatsRegularSeason20242025!$A$2:$C$33,MATCH(Table2[[#This Row],[AwayTeam]],StatsRegularSeason20242025!$A$2:$A$33,0),2)=INDEX(StatsRegularSeason20242025!$A$2:$C$33,MATCH(Table2[[#This Row],[HomeTeam]],StatsRegularSeason20242025!$A$2:$A$33,0),2),1,0)</f>
        <v>1</v>
      </c>
      <c r="U509" s="2">
        <f>IF(INDEX(StatsRegularSeason20242025!$A$2:$C$33,MATCH(Table2[[#This Row],[AwayTeam]],StatsRegularSeason20242025!$A$2:$A$33,0),3)=INDEX(StatsRegularSeason20242025!$A$2:$C$33,MATCH(Table2[[#This Row],[HomeTeam]],StatsRegularSeason20242025!$A$2:$A$33,0),3),1,0)</f>
        <v>0</v>
      </c>
      <c r="V509" s="2">
        <f>IF(Table2[[#This Row],[InterConf]]=1,IF(Table2[[#This Row],[InterDiv]]=0, 1, 0), 0)</f>
        <v>1</v>
      </c>
      <c r="W509" s="2">
        <f>IF(INDEX(StatsRegularSeason20242025!$A$2:$C$33,MATCH(Table2[[#This Row],[AwayTeam]],StatsRegularSeason20242025!$A$2:$A$33,0),2)&lt;&gt;INDEX(StatsRegularSeason20242025!$A$2:$C$33,MATCH(Table2[[#This Row],[HomeTeam]],StatsRegularSeason20242025!$A$2:$A$33,0),2),1,0)</f>
        <v>0</v>
      </c>
      <c r="X509" s="2"/>
      <c r="Y509" s="2"/>
      <c r="Z509" s="2">
        <f>IF(AND(Table2[[#This Row],[GameIsOver]]=1,Table2[[#This Row],[ActualHomeScore]]*Table2[[#This Row],[ActualAwayScore]]=0), 1,0)</f>
        <v>0</v>
      </c>
      <c r="AA509" s="2">
        <f>IF(Table2[[#This Row],[GameIsOver]]=0,0, IF(Table2[[#This Row],[ActualWinner]]=Table2[[#This Row],[AwayTeam]], 2, IF(OR(Table2[[#This Row],[ActualResult]]="OT", Table2[[#This Row],[ActualResult]]="SO"), 1, 0)))</f>
        <v>0</v>
      </c>
      <c r="AB509" s="2">
        <f>IF(Table2[[#This Row],[GameIsOver]]= 0, 0, IF(Table2[[#This Row],[ActualWinner]]=Table2[[#This Row],[HomeTeam]], 2, IF(OR(Table2[[#This Row],[ActualResult]]="OT", Table2[[#This Row],[ActualResult]]="SO"), 1, 0)))</f>
        <v>0</v>
      </c>
      <c r="AC509" s="33">
        <f>(($AR$11)*IF(Table2[[#This Row],[CorrectWinnerPrediction]]="Y", 1, 0))+(($AR$12)*IF(Table2[[#This Row],[CorrectAwayScorePrediction]]="Y", 1, 0))+(($AR$13)*IF(Table2[[#This Row],[CorrectHomeScorePrediction]]="Y", 1, 0))</f>
        <v>0</v>
      </c>
      <c r="AD5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09" s="4" t="str">
        <f>IF(WEEKDAY(Table2[[#This Row],[GameDate]])=1,"SUN",IF(WEEKDAY(Table2[[#This Row],[GameDate]])=2,"MON",IF(WEEKDAY(Table2[[#This Row],[GameDate]])=3,"TUE",IF(WEEKDAY(Table2[[#This Row],[GameDate]])=4,"WED",IF(WEEKDAY(Table2[[#This Row],[GameDate]])=5,"THU",IF(WEEKDAY(Table2[[#This Row],[GameDate]])=6,"FRI", "SAT"))))))</f>
        <v>WED</v>
      </c>
      <c r="AF509" s="2">
        <f>Table2[[#This Row],[ActualAwayScore]]-Table2[[#This Row],[PredictedAwayScore]]</f>
        <v>0</v>
      </c>
      <c r="AG509" s="2">
        <f>Table2[[#This Row],[ActualHomeScore]]-Table2[[#This Row],[PredictedHomeScore]]</f>
        <v>0</v>
      </c>
      <c r="AH509" s="2">
        <f t="shared" si="38"/>
        <v>0</v>
      </c>
      <c r="AI509" s="2">
        <f t="shared" si="39"/>
        <v>0</v>
      </c>
    </row>
    <row r="510" spans="1:35" x14ac:dyDescent="0.25">
      <c r="B510" s="4">
        <v>45644</v>
      </c>
      <c r="C510" s="7" t="s">
        <v>620</v>
      </c>
      <c r="D510" s="2" t="s">
        <v>18</v>
      </c>
      <c r="E510" s="2" t="s">
        <v>34</v>
      </c>
      <c r="F510" s="2"/>
      <c r="G510" s="2"/>
      <c r="H510" s="2" t="str">
        <f t="shared" si="35"/>
        <v>_</v>
      </c>
      <c r="I510" s="2"/>
      <c r="J510" s="2"/>
      <c r="K510" s="2"/>
      <c r="L510" s="2" t="str">
        <f t="shared" si="36"/>
        <v>_</v>
      </c>
      <c r="M510" s="2"/>
      <c r="N510" s="2">
        <f>IF(ISBLANK(Table2[[#This Row],[ActualResult]]), 0, 1)</f>
        <v>0</v>
      </c>
      <c r="O510" s="2" t="str">
        <f>IF(ISBLANK(Table2[[#This Row],[ActualResult]]), "_", IF(Table2[[#This Row],[ActualWinner]]=Table2[[#This Row],[PredictedWinner]], "Y", "N"))</f>
        <v>_</v>
      </c>
      <c r="P510" s="2" t="str">
        <f>IF(Table2[[#This Row],[ActualAwayScore]]&gt;Table2[[#This Row],[PredictedAwayScore]], "N", IF(ISBLANK(Table2[[#This Row],[ActualResult]]), "_", IF(Table2[[#This Row],[ActualAwayScore]]=Table2[[#This Row],[PredictedAwayScore]], "Y", "N")))</f>
        <v>_</v>
      </c>
      <c r="Q510" s="2" t="str">
        <f>IF(Table2[[#This Row],[ActualHomeScore]]&gt;Table2[[#This Row],[PredictedHomeScore]],"N", IF(ISBLANK(Table2[[#This Row],[ActualResult]]), "_", IF(Table2[[#This Row],[ActualHomeScore]]=Table2[[#This Row],[PredictedHomeScore]], "Y", "N")))</f>
        <v>_</v>
      </c>
      <c r="R510" s="2"/>
      <c r="S510" s="2" t="str">
        <f t="shared" si="37"/>
        <v>_</v>
      </c>
      <c r="T510" s="2">
        <f>IF(INDEX(StatsRegularSeason20242025!$A$2:$C$33,MATCH(Table2[[#This Row],[AwayTeam]],StatsRegularSeason20242025!$A$2:$A$33,0),2)=INDEX(StatsRegularSeason20242025!$A$2:$C$33,MATCH(Table2[[#This Row],[HomeTeam]],StatsRegularSeason20242025!$A$2:$A$33,0),2),1,0)</f>
        <v>0</v>
      </c>
      <c r="U510" s="2">
        <f>IF(INDEX(StatsRegularSeason20242025!$A$2:$C$33,MATCH(Table2[[#This Row],[AwayTeam]],StatsRegularSeason20242025!$A$2:$A$33,0),3)=INDEX(StatsRegularSeason20242025!$A$2:$C$33,MATCH(Table2[[#This Row],[HomeTeam]],StatsRegularSeason20242025!$A$2:$A$33,0),3),1,0)</f>
        <v>0</v>
      </c>
      <c r="V510" s="2">
        <f>IF(Table2[[#This Row],[InterConf]]=1,IF(Table2[[#This Row],[InterDiv]]=0, 1, 0), 0)</f>
        <v>0</v>
      </c>
      <c r="W510" s="2">
        <f>IF(INDEX(StatsRegularSeason20242025!$A$2:$C$33,MATCH(Table2[[#This Row],[AwayTeam]],StatsRegularSeason20242025!$A$2:$A$33,0),2)&lt;&gt;INDEX(StatsRegularSeason20242025!$A$2:$C$33,MATCH(Table2[[#This Row],[HomeTeam]],StatsRegularSeason20242025!$A$2:$A$33,0),2),1,0)</f>
        <v>1</v>
      </c>
      <c r="X510" s="2"/>
      <c r="Y510" s="2"/>
      <c r="Z510" s="2">
        <f>IF(AND(Table2[[#This Row],[GameIsOver]]=1,Table2[[#This Row],[ActualHomeScore]]*Table2[[#This Row],[ActualAwayScore]]=0), 1,0)</f>
        <v>0</v>
      </c>
      <c r="AA510" s="2">
        <f>IF(Table2[[#This Row],[GameIsOver]]=0,0, IF(Table2[[#This Row],[ActualWinner]]=Table2[[#This Row],[AwayTeam]], 2, IF(OR(Table2[[#This Row],[ActualResult]]="OT", Table2[[#This Row],[ActualResult]]="SO"), 1, 0)))</f>
        <v>0</v>
      </c>
      <c r="AB510" s="2">
        <f>IF(Table2[[#This Row],[GameIsOver]]= 0, 0, IF(Table2[[#This Row],[ActualWinner]]=Table2[[#This Row],[HomeTeam]], 2, IF(OR(Table2[[#This Row],[ActualResult]]="OT", Table2[[#This Row],[ActualResult]]="SO"), 1, 0)))</f>
        <v>0</v>
      </c>
      <c r="AC510" s="33">
        <f>(($AR$11)*IF(Table2[[#This Row],[CorrectWinnerPrediction]]="Y", 1, 0))+(($AR$12)*IF(Table2[[#This Row],[CorrectAwayScorePrediction]]="Y", 1, 0))+(($AR$13)*IF(Table2[[#This Row],[CorrectHomeScorePrediction]]="Y", 1, 0))</f>
        <v>0</v>
      </c>
      <c r="AD5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0" s="4" t="str">
        <f>IF(WEEKDAY(Table2[[#This Row],[GameDate]])=1,"SUN",IF(WEEKDAY(Table2[[#This Row],[GameDate]])=2,"MON",IF(WEEKDAY(Table2[[#This Row],[GameDate]])=3,"TUE",IF(WEEKDAY(Table2[[#This Row],[GameDate]])=4,"WED",IF(WEEKDAY(Table2[[#This Row],[GameDate]])=5,"THU",IF(WEEKDAY(Table2[[#This Row],[GameDate]])=6,"FRI", "SAT"))))))</f>
        <v>WED</v>
      </c>
      <c r="AF510" s="2">
        <f>Table2[[#This Row],[ActualAwayScore]]-Table2[[#This Row],[PredictedAwayScore]]</f>
        <v>0</v>
      </c>
      <c r="AG510" s="2">
        <f>Table2[[#This Row],[ActualHomeScore]]-Table2[[#This Row],[PredictedHomeScore]]</f>
        <v>0</v>
      </c>
      <c r="AH510" s="2">
        <f t="shared" si="38"/>
        <v>0</v>
      </c>
      <c r="AI510" s="2">
        <f t="shared" si="39"/>
        <v>0</v>
      </c>
    </row>
    <row r="511" spans="1:35" x14ac:dyDescent="0.25">
      <c r="B511" s="4">
        <v>45644</v>
      </c>
      <c r="C511" s="7" t="s">
        <v>621</v>
      </c>
      <c r="D511" s="2" t="s">
        <v>14</v>
      </c>
      <c r="E511" s="2" t="s">
        <v>37</v>
      </c>
      <c r="F511" s="2"/>
      <c r="G511" s="2"/>
      <c r="H511" s="2" t="str">
        <f t="shared" si="35"/>
        <v>_</v>
      </c>
      <c r="I511" s="2"/>
      <c r="J511" s="2"/>
      <c r="K511" s="2"/>
      <c r="L511" s="2" t="str">
        <f t="shared" si="36"/>
        <v>_</v>
      </c>
      <c r="M511" s="2"/>
      <c r="N511" s="2">
        <f>IF(ISBLANK(Table2[[#This Row],[ActualResult]]), 0, 1)</f>
        <v>0</v>
      </c>
      <c r="O511" s="2" t="str">
        <f>IF(ISBLANK(Table2[[#This Row],[ActualResult]]), "_", IF(Table2[[#This Row],[ActualWinner]]=Table2[[#This Row],[PredictedWinner]], "Y", "N"))</f>
        <v>_</v>
      </c>
      <c r="P511" s="2" t="str">
        <f>IF(Table2[[#This Row],[ActualAwayScore]]&gt;Table2[[#This Row],[PredictedAwayScore]], "N", IF(ISBLANK(Table2[[#This Row],[ActualResult]]), "_", IF(Table2[[#This Row],[ActualAwayScore]]=Table2[[#This Row],[PredictedAwayScore]], "Y", "N")))</f>
        <v>_</v>
      </c>
      <c r="Q511" s="2" t="str">
        <f>IF(Table2[[#This Row],[ActualHomeScore]]&gt;Table2[[#This Row],[PredictedHomeScore]],"N", IF(ISBLANK(Table2[[#This Row],[ActualResult]]), "_", IF(Table2[[#This Row],[ActualHomeScore]]=Table2[[#This Row],[PredictedHomeScore]], "Y", "N")))</f>
        <v>_</v>
      </c>
      <c r="R511" s="2"/>
      <c r="S511" s="2" t="str">
        <f t="shared" si="37"/>
        <v>_</v>
      </c>
      <c r="T511" s="2">
        <f>IF(INDEX(StatsRegularSeason20242025!$A$2:$C$33,MATCH(Table2[[#This Row],[AwayTeam]],StatsRegularSeason20242025!$A$2:$A$33,0),2)=INDEX(StatsRegularSeason20242025!$A$2:$C$33,MATCH(Table2[[#This Row],[HomeTeam]],StatsRegularSeason20242025!$A$2:$A$33,0),2),1,0)</f>
        <v>0</v>
      </c>
      <c r="U511" s="2">
        <f>IF(INDEX(StatsRegularSeason20242025!$A$2:$C$33,MATCH(Table2[[#This Row],[AwayTeam]],StatsRegularSeason20242025!$A$2:$A$33,0),3)=INDEX(StatsRegularSeason20242025!$A$2:$C$33,MATCH(Table2[[#This Row],[HomeTeam]],StatsRegularSeason20242025!$A$2:$A$33,0),3),1,0)</f>
        <v>0</v>
      </c>
      <c r="V511" s="2">
        <f>IF(Table2[[#This Row],[InterConf]]=1,IF(Table2[[#This Row],[InterDiv]]=0, 1, 0), 0)</f>
        <v>0</v>
      </c>
      <c r="W511" s="2">
        <f>IF(INDEX(StatsRegularSeason20242025!$A$2:$C$33,MATCH(Table2[[#This Row],[AwayTeam]],StatsRegularSeason20242025!$A$2:$A$33,0),2)&lt;&gt;INDEX(StatsRegularSeason20242025!$A$2:$C$33,MATCH(Table2[[#This Row],[HomeTeam]],StatsRegularSeason20242025!$A$2:$A$33,0),2),1,0)</f>
        <v>1</v>
      </c>
      <c r="X511" s="2"/>
      <c r="Y511" s="2"/>
      <c r="Z511" s="2">
        <f>IF(AND(Table2[[#This Row],[GameIsOver]]=1,Table2[[#This Row],[ActualHomeScore]]*Table2[[#This Row],[ActualAwayScore]]=0), 1,0)</f>
        <v>0</v>
      </c>
      <c r="AA511" s="2">
        <f>IF(Table2[[#This Row],[GameIsOver]]=0,0, IF(Table2[[#This Row],[ActualWinner]]=Table2[[#This Row],[AwayTeam]], 2, IF(OR(Table2[[#This Row],[ActualResult]]="OT", Table2[[#This Row],[ActualResult]]="SO"), 1, 0)))</f>
        <v>0</v>
      </c>
      <c r="AB511" s="2">
        <f>IF(Table2[[#This Row],[GameIsOver]]= 0, 0, IF(Table2[[#This Row],[ActualWinner]]=Table2[[#This Row],[HomeTeam]], 2, IF(OR(Table2[[#This Row],[ActualResult]]="OT", Table2[[#This Row],[ActualResult]]="SO"), 1, 0)))</f>
        <v>0</v>
      </c>
      <c r="AC511" s="33">
        <f>(($AR$11)*IF(Table2[[#This Row],[CorrectWinnerPrediction]]="Y", 1, 0))+(($AR$12)*IF(Table2[[#This Row],[CorrectAwayScorePrediction]]="Y", 1, 0))+(($AR$13)*IF(Table2[[#This Row],[CorrectHomeScorePrediction]]="Y", 1, 0))</f>
        <v>0</v>
      </c>
      <c r="AD5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1" s="4" t="str">
        <f>IF(WEEKDAY(Table2[[#This Row],[GameDate]])=1,"SUN",IF(WEEKDAY(Table2[[#This Row],[GameDate]])=2,"MON",IF(WEEKDAY(Table2[[#This Row],[GameDate]])=3,"TUE",IF(WEEKDAY(Table2[[#This Row],[GameDate]])=4,"WED",IF(WEEKDAY(Table2[[#This Row],[GameDate]])=5,"THU",IF(WEEKDAY(Table2[[#This Row],[GameDate]])=6,"FRI", "SAT"))))))</f>
        <v>WED</v>
      </c>
      <c r="AF511" s="2">
        <f>Table2[[#This Row],[ActualAwayScore]]-Table2[[#This Row],[PredictedAwayScore]]</f>
        <v>0</v>
      </c>
      <c r="AG511" s="2">
        <f>Table2[[#This Row],[ActualHomeScore]]-Table2[[#This Row],[PredictedHomeScore]]</f>
        <v>0</v>
      </c>
      <c r="AH511" s="2">
        <f t="shared" si="38"/>
        <v>0</v>
      </c>
      <c r="AI511" s="2">
        <f t="shared" si="39"/>
        <v>0</v>
      </c>
    </row>
    <row r="512" spans="1:35" x14ac:dyDescent="0.25">
      <c r="B512" s="4">
        <v>45644</v>
      </c>
      <c r="C512" s="7" t="s">
        <v>622</v>
      </c>
      <c r="D512" s="2" t="s">
        <v>25</v>
      </c>
      <c r="E512" s="2" t="s">
        <v>15</v>
      </c>
      <c r="F512" s="2"/>
      <c r="G512" s="2"/>
      <c r="H512" s="2" t="str">
        <f t="shared" si="35"/>
        <v>_</v>
      </c>
      <c r="I512" s="2"/>
      <c r="J512" s="2"/>
      <c r="K512" s="2"/>
      <c r="L512" s="2" t="str">
        <f t="shared" si="36"/>
        <v>_</v>
      </c>
      <c r="M512" s="2"/>
      <c r="N512" s="2">
        <f>IF(ISBLANK(Table2[[#This Row],[ActualResult]]), 0, 1)</f>
        <v>0</v>
      </c>
      <c r="O512" s="2" t="str">
        <f>IF(ISBLANK(Table2[[#This Row],[ActualResult]]), "_", IF(Table2[[#This Row],[ActualWinner]]=Table2[[#This Row],[PredictedWinner]], "Y", "N"))</f>
        <v>_</v>
      </c>
      <c r="P512" s="2" t="str">
        <f>IF(Table2[[#This Row],[ActualAwayScore]]&gt;Table2[[#This Row],[PredictedAwayScore]], "N", IF(ISBLANK(Table2[[#This Row],[ActualResult]]), "_", IF(Table2[[#This Row],[ActualAwayScore]]=Table2[[#This Row],[PredictedAwayScore]], "Y", "N")))</f>
        <v>_</v>
      </c>
      <c r="Q512" s="2" t="str">
        <f>IF(Table2[[#This Row],[ActualHomeScore]]&gt;Table2[[#This Row],[PredictedHomeScore]],"N", IF(ISBLANK(Table2[[#This Row],[ActualResult]]), "_", IF(Table2[[#This Row],[ActualHomeScore]]=Table2[[#This Row],[PredictedHomeScore]], "Y", "N")))</f>
        <v>_</v>
      </c>
      <c r="R512" s="2"/>
      <c r="S512" s="2" t="str">
        <f t="shared" si="37"/>
        <v>_</v>
      </c>
      <c r="T512" s="2">
        <f>IF(INDEX(StatsRegularSeason20242025!$A$2:$C$33,MATCH(Table2[[#This Row],[AwayTeam]],StatsRegularSeason20242025!$A$2:$A$33,0),2)=INDEX(StatsRegularSeason20242025!$A$2:$C$33,MATCH(Table2[[#This Row],[HomeTeam]],StatsRegularSeason20242025!$A$2:$A$33,0),2),1,0)</f>
        <v>1</v>
      </c>
      <c r="U512" s="2">
        <f>IF(INDEX(StatsRegularSeason20242025!$A$2:$C$33,MATCH(Table2[[#This Row],[AwayTeam]],StatsRegularSeason20242025!$A$2:$A$33,0),3)=INDEX(StatsRegularSeason20242025!$A$2:$C$33,MATCH(Table2[[#This Row],[HomeTeam]],StatsRegularSeason20242025!$A$2:$A$33,0),3),1,0)</f>
        <v>0</v>
      </c>
      <c r="V512" s="2">
        <f>IF(Table2[[#This Row],[InterConf]]=1,IF(Table2[[#This Row],[InterDiv]]=0, 1, 0), 0)</f>
        <v>1</v>
      </c>
      <c r="W512" s="2">
        <f>IF(INDEX(StatsRegularSeason20242025!$A$2:$C$33,MATCH(Table2[[#This Row],[AwayTeam]],StatsRegularSeason20242025!$A$2:$A$33,0),2)&lt;&gt;INDEX(StatsRegularSeason20242025!$A$2:$C$33,MATCH(Table2[[#This Row],[HomeTeam]],StatsRegularSeason20242025!$A$2:$A$33,0),2),1,0)</f>
        <v>0</v>
      </c>
      <c r="X512" s="2"/>
      <c r="Y512" s="2"/>
      <c r="Z512" s="2">
        <f>IF(AND(Table2[[#This Row],[GameIsOver]]=1,Table2[[#This Row],[ActualHomeScore]]*Table2[[#This Row],[ActualAwayScore]]=0), 1,0)</f>
        <v>0</v>
      </c>
      <c r="AA512" s="2">
        <f>IF(Table2[[#This Row],[GameIsOver]]=0,0, IF(Table2[[#This Row],[ActualWinner]]=Table2[[#This Row],[AwayTeam]], 2, IF(OR(Table2[[#This Row],[ActualResult]]="OT", Table2[[#This Row],[ActualResult]]="SO"), 1, 0)))</f>
        <v>0</v>
      </c>
      <c r="AB512" s="2">
        <f>IF(Table2[[#This Row],[GameIsOver]]= 0, 0, IF(Table2[[#This Row],[ActualWinner]]=Table2[[#This Row],[HomeTeam]], 2, IF(OR(Table2[[#This Row],[ActualResult]]="OT", Table2[[#This Row],[ActualResult]]="SO"), 1, 0)))</f>
        <v>0</v>
      </c>
      <c r="AC512" s="33">
        <f>(($AR$11)*IF(Table2[[#This Row],[CorrectWinnerPrediction]]="Y", 1, 0))+(($AR$12)*IF(Table2[[#This Row],[CorrectAwayScorePrediction]]="Y", 1, 0))+(($AR$13)*IF(Table2[[#This Row],[CorrectHomeScorePrediction]]="Y", 1, 0))</f>
        <v>0</v>
      </c>
      <c r="AD5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2" s="4" t="str">
        <f>IF(WEEKDAY(Table2[[#This Row],[GameDate]])=1,"SUN",IF(WEEKDAY(Table2[[#This Row],[GameDate]])=2,"MON",IF(WEEKDAY(Table2[[#This Row],[GameDate]])=3,"TUE",IF(WEEKDAY(Table2[[#This Row],[GameDate]])=4,"WED",IF(WEEKDAY(Table2[[#This Row],[GameDate]])=5,"THU",IF(WEEKDAY(Table2[[#This Row],[GameDate]])=6,"FRI", "SAT"))))))</f>
        <v>WED</v>
      </c>
      <c r="AF512" s="2">
        <f>Table2[[#This Row],[ActualAwayScore]]-Table2[[#This Row],[PredictedAwayScore]]</f>
        <v>0</v>
      </c>
      <c r="AG512" s="2">
        <f>Table2[[#This Row],[ActualHomeScore]]-Table2[[#This Row],[PredictedHomeScore]]</f>
        <v>0</v>
      </c>
      <c r="AH512" s="2">
        <f t="shared" si="38"/>
        <v>0</v>
      </c>
      <c r="AI512" s="2">
        <f t="shared" si="39"/>
        <v>0</v>
      </c>
    </row>
    <row r="513" spans="1:35" x14ac:dyDescent="0.25">
      <c r="A513" s="3"/>
      <c r="B513" s="5">
        <v>45644</v>
      </c>
      <c r="C513" s="8" t="s">
        <v>623</v>
      </c>
      <c r="D513" s="3" t="s">
        <v>22</v>
      </c>
      <c r="E513" s="3" t="s">
        <v>47</v>
      </c>
      <c r="F513" s="3"/>
      <c r="G513" s="3"/>
      <c r="H513" s="3" t="str">
        <f t="shared" si="35"/>
        <v>_</v>
      </c>
      <c r="I513" s="3"/>
      <c r="J513" s="3"/>
      <c r="K513" s="3"/>
      <c r="L513" s="2" t="str">
        <f t="shared" si="36"/>
        <v>_</v>
      </c>
      <c r="M513" s="3"/>
      <c r="N513" s="3">
        <f>IF(ISBLANK(Table2[[#This Row],[ActualResult]]), 0, 1)</f>
        <v>0</v>
      </c>
      <c r="O513" s="3" t="str">
        <f>IF(ISBLANK(Table2[[#This Row],[ActualResult]]), "_", IF(Table2[[#This Row],[ActualWinner]]=Table2[[#This Row],[PredictedWinner]], "Y", "N"))</f>
        <v>_</v>
      </c>
      <c r="P513" s="3" t="str">
        <f>IF(Table2[[#This Row],[ActualAwayScore]]&gt;Table2[[#This Row],[PredictedAwayScore]], "N", IF(ISBLANK(Table2[[#This Row],[ActualResult]]), "_", IF(Table2[[#This Row],[ActualAwayScore]]=Table2[[#This Row],[PredictedAwayScore]], "Y", "N")))</f>
        <v>_</v>
      </c>
      <c r="Q513" s="3" t="str">
        <f>IF(Table2[[#This Row],[ActualHomeScore]]&gt;Table2[[#This Row],[PredictedHomeScore]],"N", IF(ISBLANK(Table2[[#This Row],[ActualResult]]), "_", IF(Table2[[#This Row],[ActualHomeScore]]=Table2[[#This Row],[PredictedHomeScore]], "Y", "N")))</f>
        <v>_</v>
      </c>
      <c r="R513" s="2"/>
      <c r="S513" s="2" t="str">
        <f t="shared" si="37"/>
        <v>_</v>
      </c>
      <c r="T513" s="2">
        <f>IF(INDEX(StatsRegularSeason20242025!$A$2:$C$33,MATCH(Table2[[#This Row],[AwayTeam]],StatsRegularSeason20242025!$A$2:$A$33,0),2)=INDEX(StatsRegularSeason20242025!$A$2:$C$33,MATCH(Table2[[#This Row],[HomeTeam]],StatsRegularSeason20242025!$A$2:$A$33,0),2),1,0)</f>
        <v>1</v>
      </c>
      <c r="U513" s="2">
        <f>IF(INDEX(StatsRegularSeason20242025!$A$2:$C$33,MATCH(Table2[[#This Row],[AwayTeam]],StatsRegularSeason20242025!$A$2:$A$33,0),3)=INDEX(StatsRegularSeason20242025!$A$2:$C$33,MATCH(Table2[[#This Row],[HomeTeam]],StatsRegularSeason20242025!$A$2:$A$33,0),3),1,0)</f>
        <v>0</v>
      </c>
      <c r="V513" s="2">
        <f>IF(Table2[[#This Row],[InterConf]]=1,IF(Table2[[#This Row],[InterDiv]]=0, 1, 0), 0)</f>
        <v>1</v>
      </c>
      <c r="W513" s="2">
        <f>IF(INDEX(StatsRegularSeason20242025!$A$2:$C$33,MATCH(Table2[[#This Row],[AwayTeam]],StatsRegularSeason20242025!$A$2:$A$33,0),2)&lt;&gt;INDEX(StatsRegularSeason20242025!$A$2:$C$33,MATCH(Table2[[#This Row],[HomeTeam]],StatsRegularSeason20242025!$A$2:$A$33,0),2),1,0)</f>
        <v>0</v>
      </c>
      <c r="X513" s="2"/>
      <c r="Y513" s="2"/>
      <c r="Z513" s="2">
        <f>IF(AND(Table2[[#This Row],[GameIsOver]]=1,Table2[[#This Row],[ActualHomeScore]]*Table2[[#This Row],[ActualAwayScore]]=0), 1,0)</f>
        <v>0</v>
      </c>
      <c r="AA513" s="2">
        <f>IF(Table2[[#This Row],[GameIsOver]]=0,0, IF(Table2[[#This Row],[ActualWinner]]=Table2[[#This Row],[AwayTeam]], 2, IF(OR(Table2[[#This Row],[ActualResult]]="OT", Table2[[#This Row],[ActualResult]]="SO"), 1, 0)))</f>
        <v>0</v>
      </c>
      <c r="AB513" s="2">
        <f>IF(Table2[[#This Row],[GameIsOver]]= 0, 0, IF(Table2[[#This Row],[ActualWinner]]=Table2[[#This Row],[HomeTeam]], 2, IF(OR(Table2[[#This Row],[ActualResult]]="OT", Table2[[#This Row],[ActualResult]]="SO"), 1, 0)))</f>
        <v>0</v>
      </c>
      <c r="AC513" s="33">
        <f>(($AR$11)*IF(Table2[[#This Row],[CorrectWinnerPrediction]]="Y", 1, 0))+(($AR$12)*IF(Table2[[#This Row],[CorrectAwayScorePrediction]]="Y", 1, 0))+(($AR$13)*IF(Table2[[#This Row],[CorrectHomeScorePrediction]]="Y", 1, 0))</f>
        <v>0</v>
      </c>
      <c r="AD5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3" s="5" t="str">
        <f>IF(WEEKDAY(Table2[[#This Row],[GameDate]])=1,"SUN",IF(WEEKDAY(Table2[[#This Row],[GameDate]])=2,"MON",IF(WEEKDAY(Table2[[#This Row],[GameDate]])=3,"TUE",IF(WEEKDAY(Table2[[#This Row],[GameDate]])=4,"WED",IF(WEEKDAY(Table2[[#This Row],[GameDate]])=5,"THU",IF(WEEKDAY(Table2[[#This Row],[GameDate]])=6,"FRI", "SAT"))))))</f>
        <v>WED</v>
      </c>
      <c r="AF513" s="2">
        <f>Table2[[#This Row],[ActualAwayScore]]-Table2[[#This Row],[PredictedAwayScore]]</f>
        <v>0</v>
      </c>
      <c r="AG513" s="2">
        <f>Table2[[#This Row],[ActualHomeScore]]-Table2[[#This Row],[PredictedHomeScore]]</f>
        <v>0</v>
      </c>
      <c r="AH513" s="2">
        <f t="shared" si="38"/>
        <v>0</v>
      </c>
      <c r="AI513" s="2">
        <f t="shared" si="39"/>
        <v>0</v>
      </c>
    </row>
    <row r="514" spans="1:35" x14ac:dyDescent="0.25">
      <c r="B514" s="4">
        <v>45645</v>
      </c>
      <c r="C514" s="7" t="s">
        <v>624</v>
      </c>
      <c r="D514" s="2" t="s">
        <v>13</v>
      </c>
      <c r="E514" s="2" t="s">
        <v>43</v>
      </c>
      <c r="F514" s="2"/>
      <c r="G514" s="2"/>
      <c r="H514" s="2" t="str">
        <f t="shared" si="35"/>
        <v>_</v>
      </c>
      <c r="I514" s="2"/>
      <c r="J514" s="2"/>
      <c r="K514" s="2"/>
      <c r="L514" s="13" t="str">
        <f t="shared" si="36"/>
        <v>_</v>
      </c>
      <c r="M514" s="2"/>
      <c r="N514" s="2">
        <f>IF(ISBLANK(Table2[[#This Row],[ActualResult]]), 0, 1)</f>
        <v>0</v>
      </c>
      <c r="O514" s="2" t="str">
        <f>IF(ISBLANK(Table2[[#This Row],[ActualResult]]), "_", IF(Table2[[#This Row],[ActualWinner]]=Table2[[#This Row],[PredictedWinner]], "Y", "N"))</f>
        <v>_</v>
      </c>
      <c r="P514" s="2" t="str">
        <f>IF(Table2[[#This Row],[ActualAwayScore]]&gt;Table2[[#This Row],[PredictedAwayScore]], "N", IF(ISBLANK(Table2[[#This Row],[ActualResult]]), "_", IF(Table2[[#This Row],[ActualAwayScore]]=Table2[[#This Row],[PredictedAwayScore]], "Y", "N")))</f>
        <v>_</v>
      </c>
      <c r="Q514" s="2" t="str">
        <f>IF(Table2[[#This Row],[ActualHomeScore]]&gt;Table2[[#This Row],[PredictedHomeScore]],"N", IF(ISBLANK(Table2[[#This Row],[ActualResult]]), "_", IF(Table2[[#This Row],[ActualHomeScore]]=Table2[[#This Row],[PredictedHomeScore]], "Y", "N")))</f>
        <v>_</v>
      </c>
      <c r="R514" s="2"/>
      <c r="S514" s="2" t="str">
        <f t="shared" si="37"/>
        <v>_</v>
      </c>
      <c r="T514" s="2">
        <f>IF(INDEX(StatsRegularSeason20242025!$A$2:$C$33,MATCH(Table2[[#This Row],[AwayTeam]],StatsRegularSeason20242025!$A$2:$A$33,0),2)=INDEX(StatsRegularSeason20242025!$A$2:$C$33,MATCH(Table2[[#This Row],[HomeTeam]],StatsRegularSeason20242025!$A$2:$A$33,0),2),1,0)</f>
        <v>0</v>
      </c>
      <c r="U514" s="2">
        <f>IF(INDEX(StatsRegularSeason20242025!$A$2:$C$33,MATCH(Table2[[#This Row],[AwayTeam]],StatsRegularSeason20242025!$A$2:$A$33,0),3)=INDEX(StatsRegularSeason20242025!$A$2:$C$33,MATCH(Table2[[#This Row],[HomeTeam]],StatsRegularSeason20242025!$A$2:$A$33,0),3),1,0)</f>
        <v>0</v>
      </c>
      <c r="V514" s="2">
        <f>IF(Table2[[#This Row],[InterConf]]=1,IF(Table2[[#This Row],[InterDiv]]=0, 1, 0), 0)</f>
        <v>0</v>
      </c>
      <c r="W514" s="2">
        <f>IF(INDEX(StatsRegularSeason20242025!$A$2:$C$33,MATCH(Table2[[#This Row],[AwayTeam]],StatsRegularSeason20242025!$A$2:$A$33,0),2)&lt;&gt;INDEX(StatsRegularSeason20242025!$A$2:$C$33,MATCH(Table2[[#This Row],[HomeTeam]],StatsRegularSeason20242025!$A$2:$A$33,0),2),1,0)</f>
        <v>1</v>
      </c>
      <c r="X514" s="2"/>
      <c r="Y514" s="2"/>
      <c r="Z514" s="2">
        <f>IF(AND(Table2[[#This Row],[GameIsOver]]=1,Table2[[#This Row],[ActualHomeScore]]*Table2[[#This Row],[ActualAwayScore]]=0), 1,0)</f>
        <v>0</v>
      </c>
      <c r="AA514" s="2">
        <f>IF(Table2[[#This Row],[GameIsOver]]=0,0, IF(Table2[[#This Row],[ActualWinner]]=Table2[[#This Row],[AwayTeam]], 2, IF(OR(Table2[[#This Row],[ActualResult]]="OT", Table2[[#This Row],[ActualResult]]="SO"), 1, 0)))</f>
        <v>0</v>
      </c>
      <c r="AB514" s="2">
        <f>IF(Table2[[#This Row],[GameIsOver]]= 0, 0, IF(Table2[[#This Row],[ActualWinner]]=Table2[[#This Row],[HomeTeam]], 2, IF(OR(Table2[[#This Row],[ActualResult]]="OT", Table2[[#This Row],[ActualResult]]="SO"), 1, 0)))</f>
        <v>0</v>
      </c>
      <c r="AC514" s="33">
        <f>(($AR$11)*IF(Table2[[#This Row],[CorrectWinnerPrediction]]="Y", 1, 0))+(($AR$12)*IF(Table2[[#This Row],[CorrectAwayScorePrediction]]="Y", 1, 0))+(($AR$13)*IF(Table2[[#This Row],[CorrectHomeScorePrediction]]="Y", 1, 0))</f>
        <v>0</v>
      </c>
      <c r="AD5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4" s="4" t="str">
        <f>IF(WEEKDAY(Table2[[#This Row],[GameDate]])=1,"SUN",IF(WEEKDAY(Table2[[#This Row],[GameDate]])=2,"MON",IF(WEEKDAY(Table2[[#This Row],[GameDate]])=3,"TUE",IF(WEEKDAY(Table2[[#This Row],[GameDate]])=4,"WED",IF(WEEKDAY(Table2[[#This Row],[GameDate]])=5,"THU",IF(WEEKDAY(Table2[[#This Row],[GameDate]])=6,"FRI", "SAT"))))))</f>
        <v>THU</v>
      </c>
      <c r="AF514" s="2">
        <f>Table2[[#This Row],[ActualAwayScore]]-Table2[[#This Row],[PredictedAwayScore]]</f>
        <v>0</v>
      </c>
      <c r="AG514" s="2">
        <f>Table2[[#This Row],[ActualHomeScore]]-Table2[[#This Row],[PredictedHomeScore]]</f>
        <v>0</v>
      </c>
      <c r="AH514" s="2">
        <f t="shared" si="38"/>
        <v>0</v>
      </c>
      <c r="AI514" s="2">
        <f t="shared" si="39"/>
        <v>0</v>
      </c>
    </row>
    <row r="515" spans="1:35" x14ac:dyDescent="0.25">
      <c r="B515" s="4">
        <v>45645</v>
      </c>
      <c r="C515" s="7" t="s">
        <v>626</v>
      </c>
      <c r="D515" s="2" t="s">
        <v>28</v>
      </c>
      <c r="E515" s="2" t="s">
        <v>45</v>
      </c>
      <c r="F515" s="2"/>
      <c r="G515" s="2"/>
      <c r="H515" s="2" t="str">
        <f t="shared" ref="H515:H578" si="40">IF(AND(ISBLANK($F515),ISBLANK($G515)),"_",IF($F515&gt;$G515,$D515,$E515))</f>
        <v>_</v>
      </c>
      <c r="I515" s="2"/>
      <c r="J515" s="2"/>
      <c r="K515" s="2"/>
      <c r="L515" s="2" t="str">
        <f t="shared" ref="L515:L578" si="41">IF(OR($J515=$K515,AND(ISBLANK($J515),ISBLANK($K515))),"_",IF($J515&gt;$K515,$D515,$E515))</f>
        <v>_</v>
      </c>
      <c r="M515" s="2"/>
      <c r="N515" s="2">
        <f>IF(ISBLANK(Table2[[#This Row],[ActualResult]]), 0, 1)</f>
        <v>0</v>
      </c>
      <c r="O515" s="2" t="str">
        <f>IF(ISBLANK(Table2[[#This Row],[ActualResult]]), "_", IF(Table2[[#This Row],[ActualWinner]]=Table2[[#This Row],[PredictedWinner]], "Y", "N"))</f>
        <v>_</v>
      </c>
      <c r="P515" s="2" t="str">
        <f>IF(Table2[[#This Row],[ActualAwayScore]]&gt;Table2[[#This Row],[PredictedAwayScore]], "N", IF(ISBLANK(Table2[[#This Row],[ActualResult]]), "_", IF(Table2[[#This Row],[ActualAwayScore]]=Table2[[#This Row],[PredictedAwayScore]], "Y", "N")))</f>
        <v>_</v>
      </c>
      <c r="Q515" s="2" t="str">
        <f>IF(Table2[[#This Row],[ActualHomeScore]]&gt;Table2[[#This Row],[PredictedHomeScore]],"N", IF(ISBLANK(Table2[[#This Row],[ActualResult]]), "_", IF(Table2[[#This Row],[ActualHomeScore]]=Table2[[#This Row],[PredictedHomeScore]], "Y", "N")))</f>
        <v>_</v>
      </c>
      <c r="R515" s="2"/>
      <c r="S515" s="2" t="str">
        <f t="shared" ref="S515:S578" si="42">IF($L515="_", "_", IF($L515=$D515,$E515,$D515))</f>
        <v>_</v>
      </c>
      <c r="T515" s="2">
        <f>IF(INDEX(StatsRegularSeason20242025!$A$2:$C$33,MATCH(Table2[[#This Row],[AwayTeam]],StatsRegularSeason20242025!$A$2:$A$33,0),2)=INDEX(StatsRegularSeason20242025!$A$2:$C$33,MATCH(Table2[[#This Row],[HomeTeam]],StatsRegularSeason20242025!$A$2:$A$33,0),2),1,0)</f>
        <v>0</v>
      </c>
      <c r="U515" s="2">
        <f>IF(INDEX(StatsRegularSeason20242025!$A$2:$C$33,MATCH(Table2[[#This Row],[AwayTeam]],StatsRegularSeason20242025!$A$2:$A$33,0),3)=INDEX(StatsRegularSeason20242025!$A$2:$C$33,MATCH(Table2[[#This Row],[HomeTeam]],StatsRegularSeason20242025!$A$2:$A$33,0),3),1,0)</f>
        <v>0</v>
      </c>
      <c r="V515" s="2">
        <f>IF(Table2[[#This Row],[InterConf]]=1,IF(Table2[[#This Row],[InterDiv]]=0, 1, 0), 0)</f>
        <v>0</v>
      </c>
      <c r="W515" s="2">
        <f>IF(INDEX(StatsRegularSeason20242025!$A$2:$C$33,MATCH(Table2[[#This Row],[AwayTeam]],StatsRegularSeason20242025!$A$2:$A$33,0),2)&lt;&gt;INDEX(StatsRegularSeason20242025!$A$2:$C$33,MATCH(Table2[[#This Row],[HomeTeam]],StatsRegularSeason20242025!$A$2:$A$33,0),2),1,0)</f>
        <v>1</v>
      </c>
      <c r="X515" s="2"/>
      <c r="Y515" s="2"/>
      <c r="Z515" s="2">
        <f>IF(AND(Table2[[#This Row],[GameIsOver]]=1,Table2[[#This Row],[ActualHomeScore]]*Table2[[#This Row],[ActualAwayScore]]=0), 1,0)</f>
        <v>0</v>
      </c>
      <c r="AA515" s="2">
        <f>IF(Table2[[#This Row],[GameIsOver]]=0,0, IF(Table2[[#This Row],[ActualWinner]]=Table2[[#This Row],[AwayTeam]], 2, IF(OR(Table2[[#This Row],[ActualResult]]="OT", Table2[[#This Row],[ActualResult]]="SO"), 1, 0)))</f>
        <v>0</v>
      </c>
      <c r="AB515" s="2">
        <f>IF(Table2[[#This Row],[GameIsOver]]= 0, 0, IF(Table2[[#This Row],[ActualWinner]]=Table2[[#This Row],[HomeTeam]], 2, IF(OR(Table2[[#This Row],[ActualResult]]="OT", Table2[[#This Row],[ActualResult]]="SO"), 1, 0)))</f>
        <v>0</v>
      </c>
      <c r="AC515" s="33">
        <f>(($AR$11)*IF(Table2[[#This Row],[CorrectWinnerPrediction]]="Y", 1, 0))+(($AR$12)*IF(Table2[[#This Row],[CorrectAwayScorePrediction]]="Y", 1, 0))+(($AR$13)*IF(Table2[[#This Row],[CorrectHomeScorePrediction]]="Y", 1, 0))</f>
        <v>0</v>
      </c>
      <c r="AD5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5" s="4" t="str">
        <f>IF(WEEKDAY(Table2[[#This Row],[GameDate]])=1,"SUN",IF(WEEKDAY(Table2[[#This Row],[GameDate]])=2,"MON",IF(WEEKDAY(Table2[[#This Row],[GameDate]])=3,"TUE",IF(WEEKDAY(Table2[[#This Row],[GameDate]])=4,"WED",IF(WEEKDAY(Table2[[#This Row],[GameDate]])=5,"THU",IF(WEEKDAY(Table2[[#This Row],[GameDate]])=6,"FRI", "SAT"))))))</f>
        <v>THU</v>
      </c>
      <c r="AF515" s="2">
        <f>Table2[[#This Row],[ActualAwayScore]]-Table2[[#This Row],[PredictedAwayScore]]</f>
        <v>0</v>
      </c>
      <c r="AG515" s="2">
        <f>Table2[[#This Row],[ActualHomeScore]]-Table2[[#This Row],[PredictedHomeScore]]</f>
        <v>0</v>
      </c>
      <c r="AH515" s="2">
        <f t="shared" ref="AH515:AH578" si="43">SUMIF($B$3:$B$1315, $B515, $AF$3:$AF$1315)</f>
        <v>0</v>
      </c>
      <c r="AI515" s="2">
        <f t="shared" ref="AI515:AI578" si="44">SUMIF($B$3:$B$1315, $B515, $AG$3:$AG$1315)</f>
        <v>0</v>
      </c>
    </row>
    <row r="516" spans="1:35" x14ac:dyDescent="0.25">
      <c r="B516" s="4">
        <v>45645</v>
      </c>
      <c r="C516" s="7" t="s">
        <v>625</v>
      </c>
      <c r="D516" s="2" t="s">
        <v>32</v>
      </c>
      <c r="E516" s="2" t="s">
        <v>36</v>
      </c>
      <c r="F516" s="2"/>
      <c r="G516" s="2"/>
      <c r="H516" s="2" t="str">
        <f t="shared" si="40"/>
        <v>_</v>
      </c>
      <c r="I516" s="2"/>
      <c r="J516" s="2"/>
      <c r="K516" s="2"/>
      <c r="L516" s="2" t="str">
        <f t="shared" si="41"/>
        <v>_</v>
      </c>
      <c r="M516" s="2"/>
      <c r="N516" s="2">
        <f>IF(ISBLANK(Table2[[#This Row],[ActualResult]]), 0, 1)</f>
        <v>0</v>
      </c>
      <c r="O516" s="2" t="str">
        <f>IF(ISBLANK(Table2[[#This Row],[ActualResult]]), "_", IF(Table2[[#This Row],[ActualWinner]]=Table2[[#This Row],[PredictedWinner]], "Y", "N"))</f>
        <v>_</v>
      </c>
      <c r="P516" s="2" t="str">
        <f>IF(Table2[[#This Row],[ActualAwayScore]]&gt;Table2[[#This Row],[PredictedAwayScore]], "N", IF(ISBLANK(Table2[[#This Row],[ActualResult]]), "_", IF(Table2[[#This Row],[ActualAwayScore]]=Table2[[#This Row],[PredictedAwayScore]], "Y", "N")))</f>
        <v>_</v>
      </c>
      <c r="Q516" s="2" t="str">
        <f>IF(Table2[[#This Row],[ActualHomeScore]]&gt;Table2[[#This Row],[PredictedHomeScore]],"N", IF(ISBLANK(Table2[[#This Row],[ActualResult]]), "_", IF(Table2[[#This Row],[ActualHomeScore]]=Table2[[#This Row],[PredictedHomeScore]], "Y", "N")))</f>
        <v>_</v>
      </c>
      <c r="R516" s="2"/>
      <c r="S516" s="2" t="str">
        <f t="shared" si="42"/>
        <v>_</v>
      </c>
      <c r="T516" s="2">
        <f>IF(INDEX(StatsRegularSeason20242025!$A$2:$C$33,MATCH(Table2[[#This Row],[AwayTeam]],StatsRegularSeason20242025!$A$2:$A$33,0),2)=INDEX(StatsRegularSeason20242025!$A$2:$C$33,MATCH(Table2[[#This Row],[HomeTeam]],StatsRegularSeason20242025!$A$2:$A$33,0),2),1,0)</f>
        <v>1</v>
      </c>
      <c r="U516" s="2">
        <f>IF(INDEX(StatsRegularSeason20242025!$A$2:$C$33,MATCH(Table2[[#This Row],[AwayTeam]],StatsRegularSeason20242025!$A$2:$A$33,0),3)=INDEX(StatsRegularSeason20242025!$A$2:$C$33,MATCH(Table2[[#This Row],[HomeTeam]],StatsRegularSeason20242025!$A$2:$A$33,0),3),1,0)</f>
        <v>1</v>
      </c>
      <c r="V516" s="2">
        <f>IF(Table2[[#This Row],[InterConf]]=1,IF(Table2[[#This Row],[InterDiv]]=0, 1, 0), 0)</f>
        <v>0</v>
      </c>
      <c r="W516" s="2">
        <f>IF(INDEX(StatsRegularSeason20242025!$A$2:$C$33,MATCH(Table2[[#This Row],[AwayTeam]],StatsRegularSeason20242025!$A$2:$A$33,0),2)&lt;&gt;INDEX(StatsRegularSeason20242025!$A$2:$C$33,MATCH(Table2[[#This Row],[HomeTeam]],StatsRegularSeason20242025!$A$2:$A$33,0),2),1,0)</f>
        <v>0</v>
      </c>
      <c r="X516" s="2"/>
      <c r="Y516" s="2"/>
      <c r="Z516" s="2">
        <f>IF(AND(Table2[[#This Row],[GameIsOver]]=1,Table2[[#This Row],[ActualHomeScore]]*Table2[[#This Row],[ActualAwayScore]]=0), 1,0)</f>
        <v>0</v>
      </c>
      <c r="AA516" s="2">
        <f>IF(Table2[[#This Row],[GameIsOver]]=0,0, IF(Table2[[#This Row],[ActualWinner]]=Table2[[#This Row],[AwayTeam]], 2, IF(OR(Table2[[#This Row],[ActualResult]]="OT", Table2[[#This Row],[ActualResult]]="SO"), 1, 0)))</f>
        <v>0</v>
      </c>
      <c r="AB516" s="2">
        <f>IF(Table2[[#This Row],[GameIsOver]]= 0, 0, IF(Table2[[#This Row],[ActualWinner]]=Table2[[#This Row],[HomeTeam]], 2, IF(OR(Table2[[#This Row],[ActualResult]]="OT", Table2[[#This Row],[ActualResult]]="SO"), 1, 0)))</f>
        <v>0</v>
      </c>
      <c r="AC516" s="33">
        <f>(($AR$11)*IF(Table2[[#This Row],[CorrectWinnerPrediction]]="Y", 1, 0))+(($AR$12)*IF(Table2[[#This Row],[CorrectAwayScorePrediction]]="Y", 1, 0))+(($AR$13)*IF(Table2[[#This Row],[CorrectHomeScorePrediction]]="Y", 1, 0))</f>
        <v>0</v>
      </c>
      <c r="AD5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6" s="4" t="str">
        <f>IF(WEEKDAY(Table2[[#This Row],[GameDate]])=1,"SUN",IF(WEEKDAY(Table2[[#This Row],[GameDate]])=2,"MON",IF(WEEKDAY(Table2[[#This Row],[GameDate]])=3,"TUE",IF(WEEKDAY(Table2[[#This Row],[GameDate]])=4,"WED",IF(WEEKDAY(Table2[[#This Row],[GameDate]])=5,"THU",IF(WEEKDAY(Table2[[#This Row],[GameDate]])=6,"FRI", "SAT"))))))</f>
        <v>THU</v>
      </c>
      <c r="AF516" s="2">
        <f>Table2[[#This Row],[ActualAwayScore]]-Table2[[#This Row],[PredictedAwayScore]]</f>
        <v>0</v>
      </c>
      <c r="AG516" s="2">
        <f>Table2[[#This Row],[ActualHomeScore]]-Table2[[#This Row],[PredictedHomeScore]]</f>
        <v>0</v>
      </c>
      <c r="AH516" s="2">
        <f t="shared" si="43"/>
        <v>0</v>
      </c>
      <c r="AI516" s="2">
        <f t="shared" si="44"/>
        <v>0</v>
      </c>
    </row>
    <row r="517" spans="1:35" x14ac:dyDescent="0.25">
      <c r="B517" s="4">
        <v>45645</v>
      </c>
      <c r="C517" s="7" t="s">
        <v>627</v>
      </c>
      <c r="D517" s="2" t="s">
        <v>21</v>
      </c>
      <c r="E517" s="2" t="s">
        <v>35</v>
      </c>
      <c r="F517" s="2"/>
      <c r="G517" s="2"/>
      <c r="H517" s="2" t="str">
        <f t="shared" si="40"/>
        <v>_</v>
      </c>
      <c r="I517" s="2"/>
      <c r="J517" s="2"/>
      <c r="K517" s="2"/>
      <c r="L517" s="2" t="str">
        <f t="shared" si="41"/>
        <v>_</v>
      </c>
      <c r="M517" s="2"/>
      <c r="N517" s="2">
        <f>IF(ISBLANK(Table2[[#This Row],[ActualResult]]), 0, 1)</f>
        <v>0</v>
      </c>
      <c r="O517" s="2" t="str">
        <f>IF(ISBLANK(Table2[[#This Row],[ActualResult]]), "_", IF(Table2[[#This Row],[ActualWinner]]=Table2[[#This Row],[PredictedWinner]], "Y", "N"))</f>
        <v>_</v>
      </c>
      <c r="P517" s="2" t="str">
        <f>IF(Table2[[#This Row],[ActualAwayScore]]&gt;Table2[[#This Row],[PredictedAwayScore]], "N", IF(ISBLANK(Table2[[#This Row],[ActualResult]]), "_", IF(Table2[[#This Row],[ActualAwayScore]]=Table2[[#This Row],[PredictedAwayScore]], "Y", "N")))</f>
        <v>_</v>
      </c>
      <c r="Q517" s="2" t="str">
        <f>IF(Table2[[#This Row],[ActualHomeScore]]&gt;Table2[[#This Row],[PredictedHomeScore]],"N", IF(ISBLANK(Table2[[#This Row],[ActualResult]]), "_", IF(Table2[[#This Row],[ActualHomeScore]]=Table2[[#This Row],[PredictedHomeScore]], "Y", "N")))</f>
        <v>_</v>
      </c>
      <c r="R517" s="2"/>
      <c r="S517" s="2" t="str">
        <f t="shared" si="42"/>
        <v>_</v>
      </c>
      <c r="T517" s="2">
        <f>IF(INDEX(StatsRegularSeason20242025!$A$2:$C$33,MATCH(Table2[[#This Row],[AwayTeam]],StatsRegularSeason20242025!$A$2:$A$33,0),2)=INDEX(StatsRegularSeason20242025!$A$2:$C$33,MATCH(Table2[[#This Row],[HomeTeam]],StatsRegularSeason20242025!$A$2:$A$33,0),2),1,0)</f>
        <v>0</v>
      </c>
      <c r="U517" s="2">
        <f>IF(INDEX(StatsRegularSeason20242025!$A$2:$C$33,MATCH(Table2[[#This Row],[AwayTeam]],StatsRegularSeason20242025!$A$2:$A$33,0),3)=INDEX(StatsRegularSeason20242025!$A$2:$C$33,MATCH(Table2[[#This Row],[HomeTeam]],StatsRegularSeason20242025!$A$2:$A$33,0),3),1,0)</f>
        <v>0</v>
      </c>
      <c r="V517" s="2">
        <f>IF(Table2[[#This Row],[InterConf]]=1,IF(Table2[[#This Row],[InterDiv]]=0, 1, 0), 0)</f>
        <v>0</v>
      </c>
      <c r="W517" s="2">
        <f>IF(INDEX(StatsRegularSeason20242025!$A$2:$C$33,MATCH(Table2[[#This Row],[AwayTeam]],StatsRegularSeason20242025!$A$2:$A$33,0),2)&lt;&gt;INDEX(StatsRegularSeason20242025!$A$2:$C$33,MATCH(Table2[[#This Row],[HomeTeam]],StatsRegularSeason20242025!$A$2:$A$33,0),2),1,0)</f>
        <v>1</v>
      </c>
      <c r="X517" s="2"/>
      <c r="Y517" s="2"/>
      <c r="Z517" s="2">
        <f>IF(AND(Table2[[#This Row],[GameIsOver]]=1,Table2[[#This Row],[ActualHomeScore]]*Table2[[#This Row],[ActualAwayScore]]=0), 1,0)</f>
        <v>0</v>
      </c>
      <c r="AA517" s="2">
        <f>IF(Table2[[#This Row],[GameIsOver]]=0,0, IF(Table2[[#This Row],[ActualWinner]]=Table2[[#This Row],[AwayTeam]], 2, IF(OR(Table2[[#This Row],[ActualResult]]="OT", Table2[[#This Row],[ActualResult]]="SO"), 1, 0)))</f>
        <v>0</v>
      </c>
      <c r="AB517" s="2">
        <f>IF(Table2[[#This Row],[GameIsOver]]= 0, 0, IF(Table2[[#This Row],[ActualWinner]]=Table2[[#This Row],[HomeTeam]], 2, IF(OR(Table2[[#This Row],[ActualResult]]="OT", Table2[[#This Row],[ActualResult]]="SO"), 1, 0)))</f>
        <v>0</v>
      </c>
      <c r="AC517" s="33">
        <f>(($AR$11)*IF(Table2[[#This Row],[CorrectWinnerPrediction]]="Y", 1, 0))+(($AR$12)*IF(Table2[[#This Row],[CorrectAwayScorePrediction]]="Y", 1, 0))+(($AR$13)*IF(Table2[[#This Row],[CorrectHomeScorePrediction]]="Y", 1, 0))</f>
        <v>0</v>
      </c>
      <c r="AD5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7" s="4" t="str">
        <f>IF(WEEKDAY(Table2[[#This Row],[GameDate]])=1,"SUN",IF(WEEKDAY(Table2[[#This Row],[GameDate]])=2,"MON",IF(WEEKDAY(Table2[[#This Row],[GameDate]])=3,"TUE",IF(WEEKDAY(Table2[[#This Row],[GameDate]])=4,"WED",IF(WEEKDAY(Table2[[#This Row],[GameDate]])=5,"THU",IF(WEEKDAY(Table2[[#This Row],[GameDate]])=6,"FRI", "SAT"))))))</f>
        <v>THU</v>
      </c>
      <c r="AF517" s="2">
        <f>Table2[[#This Row],[ActualAwayScore]]-Table2[[#This Row],[PredictedAwayScore]]</f>
        <v>0</v>
      </c>
      <c r="AG517" s="2">
        <f>Table2[[#This Row],[ActualHomeScore]]-Table2[[#This Row],[PredictedHomeScore]]</f>
        <v>0</v>
      </c>
      <c r="AH517" s="2">
        <f t="shared" si="43"/>
        <v>0</v>
      </c>
      <c r="AI517" s="2">
        <f t="shared" si="44"/>
        <v>0</v>
      </c>
    </row>
    <row r="518" spans="1:35" x14ac:dyDescent="0.25">
      <c r="B518" s="4">
        <v>45645</v>
      </c>
      <c r="C518" s="7" t="s">
        <v>628</v>
      </c>
      <c r="D518" s="2" t="s">
        <v>12</v>
      </c>
      <c r="E518" s="2" t="s">
        <v>17</v>
      </c>
      <c r="F518" s="2"/>
      <c r="G518" s="2"/>
      <c r="H518" s="2" t="str">
        <f t="shared" si="40"/>
        <v>_</v>
      </c>
      <c r="I518" s="2"/>
      <c r="J518" s="2"/>
      <c r="K518" s="2"/>
      <c r="L518" s="2" t="str">
        <f t="shared" si="41"/>
        <v>_</v>
      </c>
      <c r="M518" s="2"/>
      <c r="N518" s="2">
        <f>IF(ISBLANK(Table2[[#This Row],[ActualResult]]), 0, 1)</f>
        <v>0</v>
      </c>
      <c r="O518" s="2" t="str">
        <f>IF(ISBLANK(Table2[[#This Row],[ActualResult]]), "_", IF(Table2[[#This Row],[ActualWinner]]=Table2[[#This Row],[PredictedWinner]], "Y", "N"))</f>
        <v>_</v>
      </c>
      <c r="P518" s="2" t="str">
        <f>IF(Table2[[#This Row],[ActualAwayScore]]&gt;Table2[[#This Row],[PredictedAwayScore]], "N", IF(ISBLANK(Table2[[#This Row],[ActualResult]]), "_", IF(Table2[[#This Row],[ActualAwayScore]]=Table2[[#This Row],[PredictedAwayScore]], "Y", "N")))</f>
        <v>_</v>
      </c>
      <c r="Q518" s="2" t="str">
        <f>IF(Table2[[#This Row],[ActualHomeScore]]&gt;Table2[[#This Row],[PredictedHomeScore]],"N", IF(ISBLANK(Table2[[#This Row],[ActualResult]]), "_", IF(Table2[[#This Row],[ActualHomeScore]]=Table2[[#This Row],[PredictedHomeScore]], "Y", "N")))</f>
        <v>_</v>
      </c>
      <c r="R518" s="2"/>
      <c r="S518" s="2" t="str">
        <f t="shared" si="42"/>
        <v>_</v>
      </c>
      <c r="T518" s="2">
        <f>IF(INDEX(StatsRegularSeason20242025!$A$2:$C$33,MATCH(Table2[[#This Row],[AwayTeam]],StatsRegularSeason20242025!$A$2:$A$33,0),2)=INDEX(StatsRegularSeason20242025!$A$2:$C$33,MATCH(Table2[[#This Row],[HomeTeam]],StatsRegularSeason20242025!$A$2:$A$33,0),2),1,0)</f>
        <v>1</v>
      </c>
      <c r="U518" s="2">
        <f>IF(INDEX(StatsRegularSeason20242025!$A$2:$C$33,MATCH(Table2[[#This Row],[AwayTeam]],StatsRegularSeason20242025!$A$2:$A$33,0),3)=INDEX(StatsRegularSeason20242025!$A$2:$C$33,MATCH(Table2[[#This Row],[HomeTeam]],StatsRegularSeason20242025!$A$2:$A$33,0),3),1,0)</f>
        <v>0</v>
      </c>
      <c r="V518" s="2">
        <f>IF(Table2[[#This Row],[InterConf]]=1,IF(Table2[[#This Row],[InterDiv]]=0, 1, 0), 0)</f>
        <v>1</v>
      </c>
      <c r="W518" s="2">
        <f>IF(INDEX(StatsRegularSeason20242025!$A$2:$C$33,MATCH(Table2[[#This Row],[AwayTeam]],StatsRegularSeason20242025!$A$2:$A$33,0),2)&lt;&gt;INDEX(StatsRegularSeason20242025!$A$2:$C$33,MATCH(Table2[[#This Row],[HomeTeam]],StatsRegularSeason20242025!$A$2:$A$33,0),2),1,0)</f>
        <v>0</v>
      </c>
      <c r="X518" s="2"/>
      <c r="Y518" s="2"/>
      <c r="Z518" s="2">
        <f>IF(AND(Table2[[#This Row],[GameIsOver]]=1,Table2[[#This Row],[ActualHomeScore]]*Table2[[#This Row],[ActualAwayScore]]=0), 1,0)</f>
        <v>0</v>
      </c>
      <c r="AA518" s="2">
        <f>IF(Table2[[#This Row],[GameIsOver]]=0,0, IF(Table2[[#This Row],[ActualWinner]]=Table2[[#This Row],[AwayTeam]], 2, IF(OR(Table2[[#This Row],[ActualResult]]="OT", Table2[[#This Row],[ActualResult]]="SO"), 1, 0)))</f>
        <v>0</v>
      </c>
      <c r="AB518" s="2">
        <f>IF(Table2[[#This Row],[GameIsOver]]= 0, 0, IF(Table2[[#This Row],[ActualWinner]]=Table2[[#This Row],[HomeTeam]], 2, IF(OR(Table2[[#This Row],[ActualResult]]="OT", Table2[[#This Row],[ActualResult]]="SO"), 1, 0)))</f>
        <v>0</v>
      </c>
      <c r="AC518" s="33">
        <f>(($AR$11)*IF(Table2[[#This Row],[CorrectWinnerPrediction]]="Y", 1, 0))+(($AR$12)*IF(Table2[[#This Row],[CorrectAwayScorePrediction]]="Y", 1, 0))+(($AR$13)*IF(Table2[[#This Row],[CorrectHomeScorePrediction]]="Y", 1, 0))</f>
        <v>0</v>
      </c>
      <c r="AD5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8" s="4" t="str">
        <f>IF(WEEKDAY(Table2[[#This Row],[GameDate]])=1,"SUN",IF(WEEKDAY(Table2[[#This Row],[GameDate]])=2,"MON",IF(WEEKDAY(Table2[[#This Row],[GameDate]])=3,"TUE",IF(WEEKDAY(Table2[[#This Row],[GameDate]])=4,"WED",IF(WEEKDAY(Table2[[#This Row],[GameDate]])=5,"THU",IF(WEEKDAY(Table2[[#This Row],[GameDate]])=6,"FRI", "SAT"))))))</f>
        <v>THU</v>
      </c>
      <c r="AF518" s="2">
        <f>Table2[[#This Row],[ActualAwayScore]]-Table2[[#This Row],[PredictedAwayScore]]</f>
        <v>0</v>
      </c>
      <c r="AG518" s="2">
        <f>Table2[[#This Row],[ActualHomeScore]]-Table2[[#This Row],[PredictedHomeScore]]</f>
        <v>0</v>
      </c>
      <c r="AH518" s="2">
        <f t="shared" si="43"/>
        <v>0</v>
      </c>
      <c r="AI518" s="2">
        <f t="shared" si="44"/>
        <v>0</v>
      </c>
    </row>
    <row r="519" spans="1:35" x14ac:dyDescent="0.25">
      <c r="B519" s="4">
        <v>45645</v>
      </c>
      <c r="C519" s="7" t="s">
        <v>629</v>
      </c>
      <c r="D519" s="2" t="s">
        <v>30</v>
      </c>
      <c r="E519" s="2" t="s">
        <v>24</v>
      </c>
      <c r="F519" s="2"/>
      <c r="G519" s="2"/>
      <c r="H519" s="2" t="str">
        <f t="shared" si="40"/>
        <v>_</v>
      </c>
      <c r="I519" s="2"/>
      <c r="J519" s="2"/>
      <c r="K519" s="2"/>
      <c r="L519" s="2" t="str">
        <f t="shared" si="41"/>
        <v>_</v>
      </c>
      <c r="M519" s="2"/>
      <c r="N519" s="2">
        <f>IF(ISBLANK(Table2[[#This Row],[ActualResult]]), 0, 1)</f>
        <v>0</v>
      </c>
      <c r="O519" s="2" t="str">
        <f>IF(ISBLANK(Table2[[#This Row],[ActualResult]]), "_", IF(Table2[[#This Row],[ActualWinner]]=Table2[[#This Row],[PredictedWinner]], "Y", "N"))</f>
        <v>_</v>
      </c>
      <c r="P519" s="2" t="str">
        <f>IF(Table2[[#This Row],[ActualAwayScore]]&gt;Table2[[#This Row],[PredictedAwayScore]], "N", IF(ISBLANK(Table2[[#This Row],[ActualResult]]), "_", IF(Table2[[#This Row],[ActualAwayScore]]=Table2[[#This Row],[PredictedAwayScore]], "Y", "N")))</f>
        <v>_</v>
      </c>
      <c r="Q519" s="2" t="str">
        <f>IF(Table2[[#This Row],[ActualHomeScore]]&gt;Table2[[#This Row],[PredictedHomeScore]],"N", IF(ISBLANK(Table2[[#This Row],[ActualResult]]), "_", IF(Table2[[#This Row],[ActualHomeScore]]=Table2[[#This Row],[PredictedHomeScore]], "Y", "N")))</f>
        <v>_</v>
      </c>
      <c r="R519" s="2"/>
      <c r="S519" s="2" t="str">
        <f t="shared" si="42"/>
        <v>_</v>
      </c>
      <c r="T519" s="2">
        <f>IF(INDEX(StatsRegularSeason20242025!$A$2:$C$33,MATCH(Table2[[#This Row],[AwayTeam]],StatsRegularSeason20242025!$A$2:$A$33,0),2)=INDEX(StatsRegularSeason20242025!$A$2:$C$33,MATCH(Table2[[#This Row],[HomeTeam]],StatsRegularSeason20242025!$A$2:$A$33,0),2),1,0)</f>
        <v>0</v>
      </c>
      <c r="U519" s="2">
        <f>IF(INDEX(StatsRegularSeason20242025!$A$2:$C$33,MATCH(Table2[[#This Row],[AwayTeam]],StatsRegularSeason20242025!$A$2:$A$33,0),3)=INDEX(StatsRegularSeason20242025!$A$2:$C$33,MATCH(Table2[[#This Row],[HomeTeam]],StatsRegularSeason20242025!$A$2:$A$33,0),3),1,0)</f>
        <v>0</v>
      </c>
      <c r="V519" s="2">
        <f>IF(Table2[[#This Row],[InterConf]]=1,IF(Table2[[#This Row],[InterDiv]]=0, 1, 0), 0)</f>
        <v>0</v>
      </c>
      <c r="W519" s="2">
        <f>IF(INDEX(StatsRegularSeason20242025!$A$2:$C$33,MATCH(Table2[[#This Row],[AwayTeam]],StatsRegularSeason20242025!$A$2:$A$33,0),2)&lt;&gt;INDEX(StatsRegularSeason20242025!$A$2:$C$33,MATCH(Table2[[#This Row],[HomeTeam]],StatsRegularSeason20242025!$A$2:$A$33,0),2),1,0)</f>
        <v>1</v>
      </c>
      <c r="X519" s="2"/>
      <c r="Y519" s="2"/>
      <c r="Z519" s="2">
        <f>IF(AND(Table2[[#This Row],[GameIsOver]]=1,Table2[[#This Row],[ActualHomeScore]]*Table2[[#This Row],[ActualAwayScore]]=0), 1,0)</f>
        <v>0</v>
      </c>
      <c r="AA519" s="2">
        <f>IF(Table2[[#This Row],[GameIsOver]]=0,0, IF(Table2[[#This Row],[ActualWinner]]=Table2[[#This Row],[AwayTeam]], 2, IF(OR(Table2[[#This Row],[ActualResult]]="OT", Table2[[#This Row],[ActualResult]]="SO"), 1, 0)))</f>
        <v>0</v>
      </c>
      <c r="AB519" s="2">
        <f>IF(Table2[[#This Row],[GameIsOver]]= 0, 0, IF(Table2[[#This Row],[ActualWinner]]=Table2[[#This Row],[HomeTeam]], 2, IF(OR(Table2[[#This Row],[ActualResult]]="OT", Table2[[#This Row],[ActualResult]]="SO"), 1, 0)))</f>
        <v>0</v>
      </c>
      <c r="AC519" s="33">
        <f>(($AR$11)*IF(Table2[[#This Row],[CorrectWinnerPrediction]]="Y", 1, 0))+(($AR$12)*IF(Table2[[#This Row],[CorrectAwayScorePrediction]]="Y", 1, 0))+(($AR$13)*IF(Table2[[#This Row],[CorrectHomeScorePrediction]]="Y", 1, 0))</f>
        <v>0</v>
      </c>
      <c r="AD5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19" s="4" t="str">
        <f>IF(WEEKDAY(Table2[[#This Row],[GameDate]])=1,"SUN",IF(WEEKDAY(Table2[[#This Row],[GameDate]])=2,"MON",IF(WEEKDAY(Table2[[#This Row],[GameDate]])=3,"TUE",IF(WEEKDAY(Table2[[#This Row],[GameDate]])=4,"WED",IF(WEEKDAY(Table2[[#This Row],[GameDate]])=5,"THU",IF(WEEKDAY(Table2[[#This Row],[GameDate]])=6,"FRI", "SAT"))))))</f>
        <v>THU</v>
      </c>
      <c r="AF519" s="2">
        <f>Table2[[#This Row],[ActualAwayScore]]-Table2[[#This Row],[PredictedAwayScore]]</f>
        <v>0</v>
      </c>
      <c r="AG519" s="2">
        <f>Table2[[#This Row],[ActualHomeScore]]-Table2[[#This Row],[PredictedHomeScore]]</f>
        <v>0</v>
      </c>
      <c r="AH519" s="2">
        <f t="shared" si="43"/>
        <v>0</v>
      </c>
      <c r="AI519" s="2">
        <f t="shared" si="44"/>
        <v>0</v>
      </c>
    </row>
    <row r="520" spans="1:35" x14ac:dyDescent="0.25">
      <c r="B520" s="4">
        <v>45645</v>
      </c>
      <c r="C520" s="7" t="s">
        <v>630</v>
      </c>
      <c r="D520" s="2" t="s">
        <v>16</v>
      </c>
      <c r="E520" s="2" t="s">
        <v>23</v>
      </c>
      <c r="F520" s="2"/>
      <c r="G520" s="2"/>
      <c r="H520" s="2" t="str">
        <f t="shared" si="40"/>
        <v>_</v>
      </c>
      <c r="I520" s="2"/>
      <c r="J520" s="2"/>
      <c r="K520" s="2"/>
      <c r="L520" s="2" t="str">
        <f t="shared" si="41"/>
        <v>_</v>
      </c>
      <c r="M520" s="2"/>
      <c r="N520" s="2">
        <f>IF(ISBLANK(Table2[[#This Row],[ActualResult]]), 0, 1)</f>
        <v>0</v>
      </c>
      <c r="O520" s="2" t="str">
        <f>IF(ISBLANK(Table2[[#This Row],[ActualResult]]), "_", IF(Table2[[#This Row],[ActualWinner]]=Table2[[#This Row],[PredictedWinner]], "Y", "N"))</f>
        <v>_</v>
      </c>
      <c r="P520" s="2" t="str">
        <f>IF(Table2[[#This Row],[ActualAwayScore]]&gt;Table2[[#This Row],[PredictedAwayScore]], "N", IF(ISBLANK(Table2[[#This Row],[ActualResult]]), "_", IF(Table2[[#This Row],[ActualAwayScore]]=Table2[[#This Row],[PredictedAwayScore]], "Y", "N")))</f>
        <v>_</v>
      </c>
      <c r="Q520" s="2" t="str">
        <f>IF(Table2[[#This Row],[ActualHomeScore]]&gt;Table2[[#This Row],[PredictedHomeScore]],"N", IF(ISBLANK(Table2[[#This Row],[ActualResult]]), "_", IF(Table2[[#This Row],[ActualHomeScore]]=Table2[[#This Row],[PredictedHomeScore]], "Y", "N")))</f>
        <v>_</v>
      </c>
      <c r="R520" s="2"/>
      <c r="S520" s="2" t="str">
        <f t="shared" si="42"/>
        <v>_</v>
      </c>
      <c r="T520" s="2">
        <f>IF(INDEX(StatsRegularSeason20242025!$A$2:$C$33,MATCH(Table2[[#This Row],[AwayTeam]],StatsRegularSeason20242025!$A$2:$A$33,0),2)=INDEX(StatsRegularSeason20242025!$A$2:$C$33,MATCH(Table2[[#This Row],[HomeTeam]],StatsRegularSeason20242025!$A$2:$A$33,0),2),1,0)</f>
        <v>0</v>
      </c>
      <c r="U520" s="2">
        <f>IF(INDEX(StatsRegularSeason20242025!$A$2:$C$33,MATCH(Table2[[#This Row],[AwayTeam]],StatsRegularSeason20242025!$A$2:$A$33,0),3)=INDEX(StatsRegularSeason20242025!$A$2:$C$33,MATCH(Table2[[#This Row],[HomeTeam]],StatsRegularSeason20242025!$A$2:$A$33,0),3),1,0)</f>
        <v>0</v>
      </c>
      <c r="V520" s="2">
        <f>IF(Table2[[#This Row],[InterConf]]=1,IF(Table2[[#This Row],[InterDiv]]=0, 1, 0), 0)</f>
        <v>0</v>
      </c>
      <c r="W520" s="2">
        <f>IF(INDEX(StatsRegularSeason20242025!$A$2:$C$33,MATCH(Table2[[#This Row],[AwayTeam]],StatsRegularSeason20242025!$A$2:$A$33,0),2)&lt;&gt;INDEX(StatsRegularSeason20242025!$A$2:$C$33,MATCH(Table2[[#This Row],[HomeTeam]],StatsRegularSeason20242025!$A$2:$A$33,0),2),1,0)</f>
        <v>1</v>
      </c>
      <c r="X520" s="2"/>
      <c r="Y520" s="2"/>
      <c r="Z520" s="2">
        <f>IF(AND(Table2[[#This Row],[GameIsOver]]=1,Table2[[#This Row],[ActualHomeScore]]*Table2[[#This Row],[ActualAwayScore]]=0), 1,0)</f>
        <v>0</v>
      </c>
      <c r="AA520" s="2">
        <f>IF(Table2[[#This Row],[GameIsOver]]=0,0, IF(Table2[[#This Row],[ActualWinner]]=Table2[[#This Row],[AwayTeam]], 2, IF(OR(Table2[[#This Row],[ActualResult]]="OT", Table2[[#This Row],[ActualResult]]="SO"), 1, 0)))</f>
        <v>0</v>
      </c>
      <c r="AB520" s="2">
        <f>IF(Table2[[#This Row],[GameIsOver]]= 0, 0, IF(Table2[[#This Row],[ActualWinner]]=Table2[[#This Row],[HomeTeam]], 2, IF(OR(Table2[[#This Row],[ActualResult]]="OT", Table2[[#This Row],[ActualResult]]="SO"), 1, 0)))</f>
        <v>0</v>
      </c>
      <c r="AC520" s="33">
        <f>(($AR$11)*IF(Table2[[#This Row],[CorrectWinnerPrediction]]="Y", 1, 0))+(($AR$12)*IF(Table2[[#This Row],[CorrectAwayScorePrediction]]="Y", 1, 0))+(($AR$13)*IF(Table2[[#This Row],[CorrectHomeScorePrediction]]="Y", 1, 0))</f>
        <v>0</v>
      </c>
      <c r="AD5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0" s="4" t="str">
        <f>IF(WEEKDAY(Table2[[#This Row],[GameDate]])=1,"SUN",IF(WEEKDAY(Table2[[#This Row],[GameDate]])=2,"MON",IF(WEEKDAY(Table2[[#This Row],[GameDate]])=3,"TUE",IF(WEEKDAY(Table2[[#This Row],[GameDate]])=4,"WED",IF(WEEKDAY(Table2[[#This Row],[GameDate]])=5,"THU",IF(WEEKDAY(Table2[[#This Row],[GameDate]])=6,"FRI", "SAT"))))))</f>
        <v>THU</v>
      </c>
      <c r="AF520" s="2">
        <f>Table2[[#This Row],[ActualAwayScore]]-Table2[[#This Row],[PredictedAwayScore]]</f>
        <v>0</v>
      </c>
      <c r="AG520" s="2">
        <f>Table2[[#This Row],[ActualHomeScore]]-Table2[[#This Row],[PredictedHomeScore]]</f>
        <v>0</v>
      </c>
      <c r="AH520" s="2">
        <f t="shared" si="43"/>
        <v>0</v>
      </c>
      <c r="AI520" s="2">
        <f t="shared" si="44"/>
        <v>0</v>
      </c>
    </row>
    <row r="521" spans="1:35" x14ac:dyDescent="0.25">
      <c r="B521" s="4">
        <v>45645</v>
      </c>
      <c r="C521" s="7" t="s">
        <v>631</v>
      </c>
      <c r="D521" s="2" t="s">
        <v>25</v>
      </c>
      <c r="E521" s="2" t="s">
        <v>27</v>
      </c>
      <c r="F521" s="2"/>
      <c r="G521" s="2"/>
      <c r="H521" s="2" t="str">
        <f t="shared" si="40"/>
        <v>_</v>
      </c>
      <c r="I521" s="2"/>
      <c r="J521" s="2"/>
      <c r="K521" s="2"/>
      <c r="L521" s="2" t="str">
        <f t="shared" si="41"/>
        <v>_</v>
      </c>
      <c r="M521" s="2"/>
      <c r="N521" s="2">
        <f>IF(ISBLANK(Table2[[#This Row],[ActualResult]]), 0, 1)</f>
        <v>0</v>
      </c>
      <c r="O521" s="2" t="str">
        <f>IF(ISBLANK(Table2[[#This Row],[ActualResult]]), "_", IF(Table2[[#This Row],[ActualWinner]]=Table2[[#This Row],[PredictedWinner]], "Y", "N"))</f>
        <v>_</v>
      </c>
      <c r="P521" s="2" t="str">
        <f>IF(Table2[[#This Row],[ActualAwayScore]]&gt;Table2[[#This Row],[PredictedAwayScore]], "N", IF(ISBLANK(Table2[[#This Row],[ActualResult]]), "_", IF(Table2[[#This Row],[ActualAwayScore]]=Table2[[#This Row],[PredictedAwayScore]], "Y", "N")))</f>
        <v>_</v>
      </c>
      <c r="Q521" s="2" t="str">
        <f>IF(Table2[[#This Row],[ActualHomeScore]]&gt;Table2[[#This Row],[PredictedHomeScore]],"N", IF(ISBLANK(Table2[[#This Row],[ActualResult]]), "_", IF(Table2[[#This Row],[ActualHomeScore]]=Table2[[#This Row],[PredictedHomeScore]], "Y", "N")))</f>
        <v>_</v>
      </c>
      <c r="R521" s="2"/>
      <c r="S521" s="2" t="str">
        <f t="shared" si="42"/>
        <v>_</v>
      </c>
      <c r="T521" s="2">
        <f>IF(INDEX(StatsRegularSeason20242025!$A$2:$C$33,MATCH(Table2[[#This Row],[AwayTeam]],StatsRegularSeason20242025!$A$2:$A$33,0),2)=INDEX(StatsRegularSeason20242025!$A$2:$C$33,MATCH(Table2[[#This Row],[HomeTeam]],StatsRegularSeason20242025!$A$2:$A$33,0),2),1,0)</f>
        <v>1</v>
      </c>
      <c r="U521" s="2">
        <f>IF(INDEX(StatsRegularSeason20242025!$A$2:$C$33,MATCH(Table2[[#This Row],[AwayTeam]],StatsRegularSeason20242025!$A$2:$A$33,0),3)=INDEX(StatsRegularSeason20242025!$A$2:$C$33,MATCH(Table2[[#This Row],[HomeTeam]],StatsRegularSeason20242025!$A$2:$A$33,0),3),1,0)</f>
        <v>1</v>
      </c>
      <c r="V521" s="2">
        <f>IF(Table2[[#This Row],[InterConf]]=1,IF(Table2[[#This Row],[InterDiv]]=0, 1, 0), 0)</f>
        <v>0</v>
      </c>
      <c r="W521" s="2">
        <f>IF(INDEX(StatsRegularSeason20242025!$A$2:$C$33,MATCH(Table2[[#This Row],[AwayTeam]],StatsRegularSeason20242025!$A$2:$A$33,0),2)&lt;&gt;INDEX(StatsRegularSeason20242025!$A$2:$C$33,MATCH(Table2[[#This Row],[HomeTeam]],StatsRegularSeason20242025!$A$2:$A$33,0),2),1,0)</f>
        <v>0</v>
      </c>
      <c r="X521" s="2"/>
      <c r="Y521" s="2"/>
      <c r="Z521" s="2">
        <f>IF(AND(Table2[[#This Row],[GameIsOver]]=1,Table2[[#This Row],[ActualHomeScore]]*Table2[[#This Row],[ActualAwayScore]]=0), 1,0)</f>
        <v>0</v>
      </c>
      <c r="AA521" s="2">
        <f>IF(Table2[[#This Row],[GameIsOver]]=0,0, IF(Table2[[#This Row],[ActualWinner]]=Table2[[#This Row],[AwayTeam]], 2, IF(OR(Table2[[#This Row],[ActualResult]]="OT", Table2[[#This Row],[ActualResult]]="SO"), 1, 0)))</f>
        <v>0</v>
      </c>
      <c r="AB521" s="2">
        <f>IF(Table2[[#This Row],[GameIsOver]]= 0, 0, IF(Table2[[#This Row],[ActualWinner]]=Table2[[#This Row],[HomeTeam]], 2, IF(OR(Table2[[#This Row],[ActualResult]]="OT", Table2[[#This Row],[ActualResult]]="SO"), 1, 0)))</f>
        <v>0</v>
      </c>
      <c r="AC521" s="33">
        <f>(($AR$11)*IF(Table2[[#This Row],[CorrectWinnerPrediction]]="Y", 1, 0))+(($AR$12)*IF(Table2[[#This Row],[CorrectAwayScorePrediction]]="Y", 1, 0))+(($AR$13)*IF(Table2[[#This Row],[CorrectHomeScorePrediction]]="Y", 1, 0))</f>
        <v>0</v>
      </c>
      <c r="AD5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1" s="4" t="str">
        <f>IF(WEEKDAY(Table2[[#This Row],[GameDate]])=1,"SUN",IF(WEEKDAY(Table2[[#This Row],[GameDate]])=2,"MON",IF(WEEKDAY(Table2[[#This Row],[GameDate]])=3,"TUE",IF(WEEKDAY(Table2[[#This Row],[GameDate]])=4,"WED",IF(WEEKDAY(Table2[[#This Row],[GameDate]])=5,"THU",IF(WEEKDAY(Table2[[#This Row],[GameDate]])=6,"FRI", "SAT"))))))</f>
        <v>THU</v>
      </c>
      <c r="AF521" s="2">
        <f>Table2[[#This Row],[ActualAwayScore]]-Table2[[#This Row],[PredictedAwayScore]]</f>
        <v>0</v>
      </c>
      <c r="AG521" s="2">
        <f>Table2[[#This Row],[ActualHomeScore]]-Table2[[#This Row],[PredictedHomeScore]]</f>
        <v>0</v>
      </c>
      <c r="AH521" s="2">
        <f t="shared" si="43"/>
        <v>0</v>
      </c>
      <c r="AI521" s="2">
        <f t="shared" si="44"/>
        <v>0</v>
      </c>
    </row>
    <row r="522" spans="1:35" x14ac:dyDescent="0.25">
      <c r="A522" s="3"/>
      <c r="B522" s="5">
        <v>45645</v>
      </c>
      <c r="C522" s="8" t="s">
        <v>632</v>
      </c>
      <c r="D522" s="3" t="s">
        <v>26</v>
      </c>
      <c r="E522" s="3" t="s">
        <v>38</v>
      </c>
      <c r="F522" s="3"/>
      <c r="G522" s="3"/>
      <c r="H522" s="3" t="str">
        <f t="shared" si="40"/>
        <v>_</v>
      </c>
      <c r="I522" s="3"/>
      <c r="J522" s="3"/>
      <c r="K522" s="3"/>
      <c r="L522" s="2" t="str">
        <f t="shared" si="41"/>
        <v>_</v>
      </c>
      <c r="M522" s="3"/>
      <c r="N522" s="3">
        <f>IF(ISBLANK(Table2[[#This Row],[ActualResult]]), 0, 1)</f>
        <v>0</v>
      </c>
      <c r="O522" s="3" t="str">
        <f>IF(ISBLANK(Table2[[#This Row],[ActualResult]]), "_", IF(Table2[[#This Row],[ActualWinner]]=Table2[[#This Row],[PredictedWinner]], "Y", "N"))</f>
        <v>_</v>
      </c>
      <c r="P522" s="3" t="str">
        <f>IF(Table2[[#This Row],[ActualAwayScore]]&gt;Table2[[#This Row],[PredictedAwayScore]], "N", IF(ISBLANK(Table2[[#This Row],[ActualResult]]), "_", IF(Table2[[#This Row],[ActualAwayScore]]=Table2[[#This Row],[PredictedAwayScore]], "Y", "N")))</f>
        <v>_</v>
      </c>
      <c r="Q522" s="3" t="str">
        <f>IF(Table2[[#This Row],[ActualHomeScore]]&gt;Table2[[#This Row],[PredictedHomeScore]],"N", IF(ISBLANK(Table2[[#This Row],[ActualResult]]), "_", IF(Table2[[#This Row],[ActualHomeScore]]=Table2[[#This Row],[PredictedHomeScore]], "Y", "N")))</f>
        <v>_</v>
      </c>
      <c r="R522" s="2"/>
      <c r="S522" s="2" t="str">
        <f t="shared" si="42"/>
        <v>_</v>
      </c>
      <c r="T522" s="2">
        <f>IF(INDEX(StatsRegularSeason20242025!$A$2:$C$33,MATCH(Table2[[#This Row],[AwayTeam]],StatsRegularSeason20242025!$A$2:$A$33,0),2)=INDEX(StatsRegularSeason20242025!$A$2:$C$33,MATCH(Table2[[#This Row],[HomeTeam]],StatsRegularSeason20242025!$A$2:$A$33,0),2),1,0)</f>
        <v>1</v>
      </c>
      <c r="U522" s="2">
        <f>IF(INDEX(StatsRegularSeason20242025!$A$2:$C$33,MATCH(Table2[[#This Row],[AwayTeam]],StatsRegularSeason20242025!$A$2:$A$33,0),3)=INDEX(StatsRegularSeason20242025!$A$2:$C$33,MATCH(Table2[[#This Row],[HomeTeam]],StatsRegularSeason20242025!$A$2:$A$33,0),3),1,0)</f>
        <v>0</v>
      </c>
      <c r="V522" s="2">
        <f>IF(Table2[[#This Row],[InterConf]]=1,IF(Table2[[#This Row],[InterDiv]]=0, 1, 0), 0)</f>
        <v>1</v>
      </c>
      <c r="W522" s="2">
        <f>IF(INDEX(StatsRegularSeason20242025!$A$2:$C$33,MATCH(Table2[[#This Row],[AwayTeam]],StatsRegularSeason20242025!$A$2:$A$33,0),2)&lt;&gt;INDEX(StatsRegularSeason20242025!$A$2:$C$33,MATCH(Table2[[#This Row],[HomeTeam]],StatsRegularSeason20242025!$A$2:$A$33,0),2),1,0)</f>
        <v>0</v>
      </c>
      <c r="X522" s="2"/>
      <c r="Y522" s="2"/>
      <c r="Z522" s="2">
        <f>IF(AND(Table2[[#This Row],[GameIsOver]]=1,Table2[[#This Row],[ActualHomeScore]]*Table2[[#This Row],[ActualAwayScore]]=0), 1,0)</f>
        <v>0</v>
      </c>
      <c r="AA522" s="2">
        <f>IF(Table2[[#This Row],[GameIsOver]]=0,0, IF(Table2[[#This Row],[ActualWinner]]=Table2[[#This Row],[AwayTeam]], 2, IF(OR(Table2[[#This Row],[ActualResult]]="OT", Table2[[#This Row],[ActualResult]]="SO"), 1, 0)))</f>
        <v>0</v>
      </c>
      <c r="AB522" s="2">
        <f>IF(Table2[[#This Row],[GameIsOver]]= 0, 0, IF(Table2[[#This Row],[ActualWinner]]=Table2[[#This Row],[HomeTeam]], 2, IF(OR(Table2[[#This Row],[ActualResult]]="OT", Table2[[#This Row],[ActualResult]]="SO"), 1, 0)))</f>
        <v>0</v>
      </c>
      <c r="AC522" s="33">
        <f>(($AR$11)*IF(Table2[[#This Row],[CorrectWinnerPrediction]]="Y", 1, 0))+(($AR$12)*IF(Table2[[#This Row],[CorrectAwayScorePrediction]]="Y", 1, 0))+(($AR$13)*IF(Table2[[#This Row],[CorrectHomeScorePrediction]]="Y", 1, 0))</f>
        <v>0</v>
      </c>
      <c r="AD5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2" s="5" t="str">
        <f>IF(WEEKDAY(Table2[[#This Row],[GameDate]])=1,"SUN",IF(WEEKDAY(Table2[[#This Row],[GameDate]])=2,"MON",IF(WEEKDAY(Table2[[#This Row],[GameDate]])=3,"TUE",IF(WEEKDAY(Table2[[#This Row],[GameDate]])=4,"WED",IF(WEEKDAY(Table2[[#This Row],[GameDate]])=5,"THU",IF(WEEKDAY(Table2[[#This Row],[GameDate]])=6,"FRI", "SAT"))))))</f>
        <v>THU</v>
      </c>
      <c r="AF522" s="2">
        <f>Table2[[#This Row],[ActualAwayScore]]-Table2[[#This Row],[PredictedAwayScore]]</f>
        <v>0</v>
      </c>
      <c r="AG522" s="2">
        <f>Table2[[#This Row],[ActualHomeScore]]-Table2[[#This Row],[PredictedHomeScore]]</f>
        <v>0</v>
      </c>
      <c r="AH522" s="2">
        <f t="shared" si="43"/>
        <v>0</v>
      </c>
      <c r="AI522" s="2">
        <f t="shared" si="44"/>
        <v>0</v>
      </c>
    </row>
    <row r="523" spans="1:35" x14ac:dyDescent="0.25">
      <c r="B523" s="4">
        <v>45646</v>
      </c>
      <c r="C523" s="7" t="s">
        <v>633</v>
      </c>
      <c r="D523" s="2" t="s">
        <v>18</v>
      </c>
      <c r="E523" s="2" t="s">
        <v>29</v>
      </c>
      <c r="F523" s="2"/>
      <c r="G523" s="2"/>
      <c r="H523" s="2" t="str">
        <f t="shared" si="40"/>
        <v>_</v>
      </c>
      <c r="I523" s="2"/>
      <c r="J523" s="2"/>
      <c r="K523" s="2"/>
      <c r="L523" s="13" t="str">
        <f t="shared" si="41"/>
        <v>_</v>
      </c>
      <c r="M523" s="2"/>
      <c r="N523" s="2">
        <f>IF(ISBLANK(Table2[[#This Row],[ActualResult]]), 0, 1)</f>
        <v>0</v>
      </c>
      <c r="O523" s="2" t="str">
        <f>IF(ISBLANK(Table2[[#This Row],[ActualResult]]), "_", IF(Table2[[#This Row],[ActualWinner]]=Table2[[#This Row],[PredictedWinner]], "Y", "N"))</f>
        <v>_</v>
      </c>
      <c r="P523" s="2" t="str">
        <f>IF(Table2[[#This Row],[ActualAwayScore]]&gt;Table2[[#This Row],[PredictedAwayScore]], "N", IF(ISBLANK(Table2[[#This Row],[ActualResult]]), "_", IF(Table2[[#This Row],[ActualAwayScore]]=Table2[[#This Row],[PredictedAwayScore]], "Y", "N")))</f>
        <v>_</v>
      </c>
      <c r="Q523" s="2" t="str">
        <f>IF(Table2[[#This Row],[ActualHomeScore]]&gt;Table2[[#This Row],[PredictedHomeScore]],"N", IF(ISBLANK(Table2[[#This Row],[ActualResult]]), "_", IF(Table2[[#This Row],[ActualHomeScore]]=Table2[[#This Row],[PredictedHomeScore]], "Y", "N")))</f>
        <v>_</v>
      </c>
      <c r="R523" s="2"/>
      <c r="S523" s="2" t="str">
        <f t="shared" si="42"/>
        <v>_</v>
      </c>
      <c r="T523" s="2">
        <f>IF(INDEX(StatsRegularSeason20242025!$A$2:$C$33,MATCH(Table2[[#This Row],[AwayTeam]],StatsRegularSeason20242025!$A$2:$A$33,0),2)=INDEX(StatsRegularSeason20242025!$A$2:$C$33,MATCH(Table2[[#This Row],[HomeTeam]],StatsRegularSeason20242025!$A$2:$A$33,0),2),1,0)</f>
        <v>1</v>
      </c>
      <c r="U523" s="2">
        <f>IF(INDEX(StatsRegularSeason20242025!$A$2:$C$33,MATCH(Table2[[#This Row],[AwayTeam]],StatsRegularSeason20242025!$A$2:$A$33,0),3)=INDEX(StatsRegularSeason20242025!$A$2:$C$33,MATCH(Table2[[#This Row],[HomeTeam]],StatsRegularSeason20242025!$A$2:$A$33,0),3),1,0)</f>
        <v>1</v>
      </c>
      <c r="V523" s="2">
        <f>IF(Table2[[#This Row],[InterConf]]=1,IF(Table2[[#This Row],[InterDiv]]=0, 1, 0), 0)</f>
        <v>0</v>
      </c>
      <c r="W523" s="2">
        <f>IF(INDEX(StatsRegularSeason20242025!$A$2:$C$33,MATCH(Table2[[#This Row],[AwayTeam]],StatsRegularSeason20242025!$A$2:$A$33,0),2)&lt;&gt;INDEX(StatsRegularSeason20242025!$A$2:$C$33,MATCH(Table2[[#This Row],[HomeTeam]],StatsRegularSeason20242025!$A$2:$A$33,0),2),1,0)</f>
        <v>0</v>
      </c>
      <c r="X523" s="2"/>
      <c r="Y523" s="2"/>
      <c r="Z523" s="2">
        <f>IF(AND(Table2[[#This Row],[GameIsOver]]=1,Table2[[#This Row],[ActualHomeScore]]*Table2[[#This Row],[ActualAwayScore]]=0), 1,0)</f>
        <v>0</v>
      </c>
      <c r="AA523" s="2">
        <f>IF(Table2[[#This Row],[GameIsOver]]=0,0, IF(Table2[[#This Row],[ActualWinner]]=Table2[[#This Row],[AwayTeam]], 2, IF(OR(Table2[[#This Row],[ActualResult]]="OT", Table2[[#This Row],[ActualResult]]="SO"), 1, 0)))</f>
        <v>0</v>
      </c>
      <c r="AB523" s="2">
        <f>IF(Table2[[#This Row],[GameIsOver]]= 0, 0, IF(Table2[[#This Row],[ActualWinner]]=Table2[[#This Row],[HomeTeam]], 2, IF(OR(Table2[[#This Row],[ActualResult]]="OT", Table2[[#This Row],[ActualResult]]="SO"), 1, 0)))</f>
        <v>0</v>
      </c>
      <c r="AC523" s="33">
        <f>(($AR$11)*IF(Table2[[#This Row],[CorrectWinnerPrediction]]="Y", 1, 0))+(($AR$12)*IF(Table2[[#This Row],[CorrectAwayScorePrediction]]="Y", 1, 0))+(($AR$13)*IF(Table2[[#This Row],[CorrectHomeScorePrediction]]="Y", 1, 0))</f>
        <v>0</v>
      </c>
      <c r="AD5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3" s="4" t="str">
        <f>IF(WEEKDAY(Table2[[#This Row],[GameDate]])=1,"SUN",IF(WEEKDAY(Table2[[#This Row],[GameDate]])=2,"MON",IF(WEEKDAY(Table2[[#This Row],[GameDate]])=3,"TUE",IF(WEEKDAY(Table2[[#This Row],[GameDate]])=4,"WED",IF(WEEKDAY(Table2[[#This Row],[GameDate]])=5,"THU",IF(WEEKDAY(Table2[[#This Row],[GameDate]])=6,"FRI", "SAT"))))))</f>
        <v>FRI</v>
      </c>
      <c r="AF523" s="2">
        <f>Table2[[#This Row],[ActualAwayScore]]-Table2[[#This Row],[PredictedAwayScore]]</f>
        <v>0</v>
      </c>
      <c r="AG523" s="2">
        <f>Table2[[#This Row],[ActualHomeScore]]-Table2[[#This Row],[PredictedHomeScore]]</f>
        <v>0</v>
      </c>
      <c r="AH523" s="2">
        <f t="shared" si="43"/>
        <v>0</v>
      </c>
      <c r="AI523" s="2">
        <f t="shared" si="44"/>
        <v>0</v>
      </c>
    </row>
    <row r="524" spans="1:35" x14ac:dyDescent="0.25">
      <c r="B524" s="4">
        <v>45646</v>
      </c>
      <c r="C524" s="7" t="s">
        <v>634</v>
      </c>
      <c r="D524" s="2" t="s">
        <v>19</v>
      </c>
      <c r="E524" s="2" t="s">
        <v>31</v>
      </c>
      <c r="F524" s="2"/>
      <c r="G524" s="2"/>
      <c r="H524" s="2" t="str">
        <f t="shared" si="40"/>
        <v>_</v>
      </c>
      <c r="I524" s="2"/>
      <c r="J524" s="2"/>
      <c r="K524" s="2"/>
      <c r="L524" s="2" t="str">
        <f t="shared" si="41"/>
        <v>_</v>
      </c>
      <c r="M524" s="2"/>
      <c r="N524" s="2">
        <f>IF(ISBLANK(Table2[[#This Row],[ActualResult]]), 0, 1)</f>
        <v>0</v>
      </c>
      <c r="O524" s="2" t="str">
        <f>IF(ISBLANK(Table2[[#This Row],[ActualResult]]), "_", IF(Table2[[#This Row],[ActualWinner]]=Table2[[#This Row],[PredictedWinner]], "Y", "N"))</f>
        <v>_</v>
      </c>
      <c r="P524" s="2" t="str">
        <f>IF(Table2[[#This Row],[ActualAwayScore]]&gt;Table2[[#This Row],[PredictedAwayScore]], "N", IF(ISBLANK(Table2[[#This Row],[ActualResult]]), "_", IF(Table2[[#This Row],[ActualAwayScore]]=Table2[[#This Row],[PredictedAwayScore]], "Y", "N")))</f>
        <v>_</v>
      </c>
      <c r="Q524" s="2" t="str">
        <f>IF(Table2[[#This Row],[ActualHomeScore]]&gt;Table2[[#This Row],[PredictedHomeScore]],"N", IF(ISBLANK(Table2[[#This Row],[ActualResult]]), "_", IF(Table2[[#This Row],[ActualHomeScore]]=Table2[[#This Row],[PredictedHomeScore]], "Y", "N")))</f>
        <v>_</v>
      </c>
      <c r="R524" s="2"/>
      <c r="S524" s="2" t="str">
        <f t="shared" si="42"/>
        <v>_</v>
      </c>
      <c r="T524" s="2">
        <f>IF(INDEX(StatsRegularSeason20242025!$A$2:$C$33,MATCH(Table2[[#This Row],[AwayTeam]],StatsRegularSeason20242025!$A$2:$A$33,0),2)=INDEX(StatsRegularSeason20242025!$A$2:$C$33,MATCH(Table2[[#This Row],[HomeTeam]],StatsRegularSeason20242025!$A$2:$A$33,0),2),1,0)</f>
        <v>1</v>
      </c>
      <c r="U524" s="2">
        <f>IF(INDEX(StatsRegularSeason20242025!$A$2:$C$33,MATCH(Table2[[#This Row],[AwayTeam]],StatsRegularSeason20242025!$A$2:$A$33,0),3)=INDEX(StatsRegularSeason20242025!$A$2:$C$33,MATCH(Table2[[#This Row],[HomeTeam]],StatsRegularSeason20242025!$A$2:$A$33,0),3),1,0)</f>
        <v>1</v>
      </c>
      <c r="V524" s="2">
        <f>IF(Table2[[#This Row],[InterConf]]=1,IF(Table2[[#This Row],[InterDiv]]=0, 1, 0), 0)</f>
        <v>0</v>
      </c>
      <c r="W524" s="2">
        <f>IF(INDEX(StatsRegularSeason20242025!$A$2:$C$33,MATCH(Table2[[#This Row],[AwayTeam]],StatsRegularSeason20242025!$A$2:$A$33,0),2)&lt;&gt;INDEX(StatsRegularSeason20242025!$A$2:$C$33,MATCH(Table2[[#This Row],[HomeTeam]],StatsRegularSeason20242025!$A$2:$A$33,0),2),1,0)</f>
        <v>0</v>
      </c>
      <c r="X524" s="2"/>
      <c r="Y524" s="2"/>
      <c r="Z524" s="2">
        <f>IF(AND(Table2[[#This Row],[GameIsOver]]=1,Table2[[#This Row],[ActualHomeScore]]*Table2[[#This Row],[ActualAwayScore]]=0), 1,0)</f>
        <v>0</v>
      </c>
      <c r="AA524" s="2">
        <f>IF(Table2[[#This Row],[GameIsOver]]=0,0, IF(Table2[[#This Row],[ActualWinner]]=Table2[[#This Row],[AwayTeam]], 2, IF(OR(Table2[[#This Row],[ActualResult]]="OT", Table2[[#This Row],[ActualResult]]="SO"), 1, 0)))</f>
        <v>0</v>
      </c>
      <c r="AB524" s="2">
        <f>IF(Table2[[#This Row],[GameIsOver]]= 0, 0, IF(Table2[[#This Row],[ActualWinner]]=Table2[[#This Row],[HomeTeam]], 2, IF(OR(Table2[[#This Row],[ActualResult]]="OT", Table2[[#This Row],[ActualResult]]="SO"), 1, 0)))</f>
        <v>0</v>
      </c>
      <c r="AC524" s="33">
        <f>(($AR$11)*IF(Table2[[#This Row],[CorrectWinnerPrediction]]="Y", 1, 0))+(($AR$12)*IF(Table2[[#This Row],[CorrectAwayScorePrediction]]="Y", 1, 0))+(($AR$13)*IF(Table2[[#This Row],[CorrectHomeScorePrediction]]="Y", 1, 0))</f>
        <v>0</v>
      </c>
      <c r="AD5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4" s="4" t="str">
        <f>IF(WEEKDAY(Table2[[#This Row],[GameDate]])=1,"SUN",IF(WEEKDAY(Table2[[#This Row],[GameDate]])=2,"MON",IF(WEEKDAY(Table2[[#This Row],[GameDate]])=3,"TUE",IF(WEEKDAY(Table2[[#This Row],[GameDate]])=4,"WED",IF(WEEKDAY(Table2[[#This Row],[GameDate]])=5,"THU",IF(WEEKDAY(Table2[[#This Row],[GameDate]])=6,"FRI", "SAT"))))))</f>
        <v>FRI</v>
      </c>
      <c r="AF524" s="2">
        <f>Table2[[#This Row],[ActualAwayScore]]-Table2[[#This Row],[PredictedAwayScore]]</f>
        <v>0</v>
      </c>
      <c r="AG524" s="2">
        <f>Table2[[#This Row],[ActualHomeScore]]-Table2[[#This Row],[PredictedHomeScore]]</f>
        <v>0</v>
      </c>
      <c r="AH524" s="2">
        <f t="shared" si="43"/>
        <v>0</v>
      </c>
      <c r="AI524" s="2">
        <f t="shared" si="44"/>
        <v>0</v>
      </c>
    </row>
    <row r="525" spans="1:35" x14ac:dyDescent="0.25">
      <c r="B525" s="4">
        <v>45646</v>
      </c>
      <c r="C525" s="7" t="s">
        <v>635</v>
      </c>
      <c r="D525" s="2" t="s">
        <v>13</v>
      </c>
      <c r="E525" s="2" t="s">
        <v>14</v>
      </c>
      <c r="F525" s="2"/>
      <c r="G525" s="2"/>
      <c r="H525" s="2" t="str">
        <f t="shared" si="40"/>
        <v>_</v>
      </c>
      <c r="I525" s="2"/>
      <c r="J525" s="2"/>
      <c r="K525" s="2"/>
      <c r="L525" s="2" t="str">
        <f t="shared" si="41"/>
        <v>_</v>
      </c>
      <c r="M525" s="2"/>
      <c r="N525" s="2">
        <f>IF(ISBLANK(Table2[[#This Row],[ActualResult]]), 0, 1)</f>
        <v>0</v>
      </c>
      <c r="O525" s="2" t="str">
        <f>IF(ISBLANK(Table2[[#This Row],[ActualResult]]), "_", IF(Table2[[#This Row],[ActualWinner]]=Table2[[#This Row],[PredictedWinner]], "Y", "N"))</f>
        <v>_</v>
      </c>
      <c r="P525" s="2" t="str">
        <f>IF(Table2[[#This Row],[ActualAwayScore]]&gt;Table2[[#This Row],[PredictedAwayScore]], "N", IF(ISBLANK(Table2[[#This Row],[ActualResult]]), "_", IF(Table2[[#This Row],[ActualAwayScore]]=Table2[[#This Row],[PredictedAwayScore]], "Y", "N")))</f>
        <v>_</v>
      </c>
      <c r="Q525" s="2" t="str">
        <f>IF(Table2[[#This Row],[ActualHomeScore]]&gt;Table2[[#This Row],[PredictedHomeScore]],"N", IF(ISBLANK(Table2[[#This Row],[ActualResult]]), "_", IF(Table2[[#This Row],[ActualHomeScore]]=Table2[[#This Row],[PredictedHomeScore]], "Y", "N")))</f>
        <v>_</v>
      </c>
      <c r="R525" s="2"/>
      <c r="S525" s="2" t="str">
        <f t="shared" si="42"/>
        <v>_</v>
      </c>
      <c r="T525" s="2">
        <f>IF(INDEX(StatsRegularSeason20242025!$A$2:$C$33,MATCH(Table2[[#This Row],[AwayTeam]],StatsRegularSeason20242025!$A$2:$A$33,0),2)=INDEX(StatsRegularSeason20242025!$A$2:$C$33,MATCH(Table2[[#This Row],[HomeTeam]],StatsRegularSeason20242025!$A$2:$A$33,0),2),1,0)</f>
        <v>0</v>
      </c>
      <c r="U525" s="2">
        <f>IF(INDEX(StatsRegularSeason20242025!$A$2:$C$33,MATCH(Table2[[#This Row],[AwayTeam]],StatsRegularSeason20242025!$A$2:$A$33,0),3)=INDEX(StatsRegularSeason20242025!$A$2:$C$33,MATCH(Table2[[#This Row],[HomeTeam]],StatsRegularSeason20242025!$A$2:$A$33,0),3),1,0)</f>
        <v>0</v>
      </c>
      <c r="V525" s="2">
        <f>IF(Table2[[#This Row],[InterConf]]=1,IF(Table2[[#This Row],[InterDiv]]=0, 1, 0), 0)</f>
        <v>0</v>
      </c>
      <c r="W525" s="2">
        <f>IF(INDEX(StatsRegularSeason20242025!$A$2:$C$33,MATCH(Table2[[#This Row],[AwayTeam]],StatsRegularSeason20242025!$A$2:$A$33,0),2)&lt;&gt;INDEX(StatsRegularSeason20242025!$A$2:$C$33,MATCH(Table2[[#This Row],[HomeTeam]],StatsRegularSeason20242025!$A$2:$A$33,0),2),1,0)</f>
        <v>1</v>
      </c>
      <c r="X525" s="2"/>
      <c r="Y525" s="2"/>
      <c r="Z525" s="2">
        <f>IF(AND(Table2[[#This Row],[GameIsOver]]=1,Table2[[#This Row],[ActualHomeScore]]*Table2[[#This Row],[ActualAwayScore]]=0), 1,0)</f>
        <v>0</v>
      </c>
      <c r="AA525" s="2">
        <f>IF(Table2[[#This Row],[GameIsOver]]=0,0, IF(Table2[[#This Row],[ActualWinner]]=Table2[[#This Row],[AwayTeam]], 2, IF(OR(Table2[[#This Row],[ActualResult]]="OT", Table2[[#This Row],[ActualResult]]="SO"), 1, 0)))</f>
        <v>0</v>
      </c>
      <c r="AB525" s="2">
        <f>IF(Table2[[#This Row],[GameIsOver]]= 0, 0, IF(Table2[[#This Row],[ActualWinner]]=Table2[[#This Row],[HomeTeam]], 2, IF(OR(Table2[[#This Row],[ActualResult]]="OT", Table2[[#This Row],[ActualResult]]="SO"), 1, 0)))</f>
        <v>0</v>
      </c>
      <c r="AC525" s="33">
        <f>(($AR$11)*IF(Table2[[#This Row],[CorrectWinnerPrediction]]="Y", 1, 0))+(($AR$12)*IF(Table2[[#This Row],[CorrectAwayScorePrediction]]="Y", 1, 0))+(($AR$13)*IF(Table2[[#This Row],[CorrectHomeScorePrediction]]="Y", 1, 0))</f>
        <v>0</v>
      </c>
      <c r="AD5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5" s="4" t="str">
        <f>IF(WEEKDAY(Table2[[#This Row],[GameDate]])=1,"SUN",IF(WEEKDAY(Table2[[#This Row],[GameDate]])=2,"MON",IF(WEEKDAY(Table2[[#This Row],[GameDate]])=3,"TUE",IF(WEEKDAY(Table2[[#This Row],[GameDate]])=4,"WED",IF(WEEKDAY(Table2[[#This Row],[GameDate]])=5,"THU",IF(WEEKDAY(Table2[[#This Row],[GameDate]])=6,"FRI", "SAT"))))))</f>
        <v>FRI</v>
      </c>
      <c r="AF525" s="2">
        <f>Table2[[#This Row],[ActualAwayScore]]-Table2[[#This Row],[PredictedAwayScore]]</f>
        <v>0</v>
      </c>
      <c r="AG525" s="2">
        <f>Table2[[#This Row],[ActualHomeScore]]-Table2[[#This Row],[PredictedHomeScore]]</f>
        <v>0</v>
      </c>
      <c r="AH525" s="2">
        <f t="shared" si="43"/>
        <v>0</v>
      </c>
      <c r="AI525" s="2">
        <f t="shared" si="44"/>
        <v>0</v>
      </c>
    </row>
    <row r="526" spans="1:35" x14ac:dyDescent="0.25">
      <c r="B526" s="4">
        <v>45646</v>
      </c>
      <c r="C526" s="7" t="s">
        <v>636</v>
      </c>
      <c r="D526" s="2" t="s">
        <v>44</v>
      </c>
      <c r="E526" s="2" t="s">
        <v>46</v>
      </c>
      <c r="F526" s="2"/>
      <c r="G526" s="2"/>
      <c r="H526" s="2" t="str">
        <f t="shared" si="40"/>
        <v>_</v>
      </c>
      <c r="I526" s="2"/>
      <c r="J526" s="2"/>
      <c r="K526" s="2"/>
      <c r="L526" s="2" t="str">
        <f t="shared" si="41"/>
        <v>_</v>
      </c>
      <c r="M526" s="2"/>
      <c r="N526" s="2">
        <f>IF(ISBLANK(Table2[[#This Row],[ActualResult]]), 0, 1)</f>
        <v>0</v>
      </c>
      <c r="O526" s="2" t="str">
        <f>IF(ISBLANK(Table2[[#This Row],[ActualResult]]), "_", IF(Table2[[#This Row],[ActualWinner]]=Table2[[#This Row],[PredictedWinner]], "Y", "N"))</f>
        <v>_</v>
      </c>
      <c r="P526" s="2" t="str">
        <f>IF(Table2[[#This Row],[ActualAwayScore]]&gt;Table2[[#This Row],[PredictedAwayScore]], "N", IF(ISBLANK(Table2[[#This Row],[ActualResult]]), "_", IF(Table2[[#This Row],[ActualAwayScore]]=Table2[[#This Row],[PredictedAwayScore]], "Y", "N")))</f>
        <v>_</v>
      </c>
      <c r="Q526" s="2" t="str">
        <f>IF(Table2[[#This Row],[ActualHomeScore]]&gt;Table2[[#This Row],[PredictedHomeScore]],"N", IF(ISBLANK(Table2[[#This Row],[ActualResult]]), "_", IF(Table2[[#This Row],[ActualHomeScore]]=Table2[[#This Row],[PredictedHomeScore]], "Y", "N")))</f>
        <v>_</v>
      </c>
      <c r="R526" s="2"/>
      <c r="S526" s="2" t="str">
        <f t="shared" si="42"/>
        <v>_</v>
      </c>
      <c r="T526" s="2">
        <f>IF(INDEX(StatsRegularSeason20242025!$A$2:$C$33,MATCH(Table2[[#This Row],[AwayTeam]],StatsRegularSeason20242025!$A$2:$A$33,0),2)=INDEX(StatsRegularSeason20242025!$A$2:$C$33,MATCH(Table2[[#This Row],[HomeTeam]],StatsRegularSeason20242025!$A$2:$A$33,0),2),1,0)</f>
        <v>1</v>
      </c>
      <c r="U526" s="2">
        <f>IF(INDEX(StatsRegularSeason20242025!$A$2:$C$33,MATCH(Table2[[#This Row],[AwayTeam]],StatsRegularSeason20242025!$A$2:$A$33,0),3)=INDEX(StatsRegularSeason20242025!$A$2:$C$33,MATCH(Table2[[#This Row],[HomeTeam]],StatsRegularSeason20242025!$A$2:$A$33,0),3),1,0)</f>
        <v>1</v>
      </c>
      <c r="V526" s="2">
        <f>IF(Table2[[#This Row],[InterConf]]=1,IF(Table2[[#This Row],[InterDiv]]=0, 1, 0), 0)</f>
        <v>0</v>
      </c>
      <c r="W526" s="2">
        <f>IF(INDEX(StatsRegularSeason20242025!$A$2:$C$33,MATCH(Table2[[#This Row],[AwayTeam]],StatsRegularSeason20242025!$A$2:$A$33,0),2)&lt;&gt;INDEX(StatsRegularSeason20242025!$A$2:$C$33,MATCH(Table2[[#This Row],[HomeTeam]],StatsRegularSeason20242025!$A$2:$A$33,0),2),1,0)</f>
        <v>0</v>
      </c>
      <c r="X526" s="2"/>
      <c r="Y526" s="2"/>
      <c r="Z526" s="2">
        <f>IF(AND(Table2[[#This Row],[GameIsOver]]=1,Table2[[#This Row],[ActualHomeScore]]*Table2[[#This Row],[ActualAwayScore]]=0), 1,0)</f>
        <v>0</v>
      </c>
      <c r="AA526" s="2">
        <f>IF(Table2[[#This Row],[GameIsOver]]=0,0, IF(Table2[[#This Row],[ActualWinner]]=Table2[[#This Row],[AwayTeam]], 2, IF(OR(Table2[[#This Row],[ActualResult]]="OT", Table2[[#This Row],[ActualResult]]="SO"), 1, 0)))</f>
        <v>0</v>
      </c>
      <c r="AB526" s="2">
        <f>IF(Table2[[#This Row],[GameIsOver]]= 0, 0, IF(Table2[[#This Row],[ActualWinner]]=Table2[[#This Row],[HomeTeam]], 2, IF(OR(Table2[[#This Row],[ActualResult]]="OT", Table2[[#This Row],[ActualResult]]="SO"), 1, 0)))</f>
        <v>0</v>
      </c>
      <c r="AC526" s="33">
        <f>(($AR$11)*IF(Table2[[#This Row],[CorrectWinnerPrediction]]="Y", 1, 0))+(($AR$12)*IF(Table2[[#This Row],[CorrectAwayScorePrediction]]="Y", 1, 0))+(($AR$13)*IF(Table2[[#This Row],[CorrectHomeScorePrediction]]="Y", 1, 0))</f>
        <v>0</v>
      </c>
      <c r="AD5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6" s="4" t="str">
        <f>IF(WEEKDAY(Table2[[#This Row],[GameDate]])=1,"SUN",IF(WEEKDAY(Table2[[#This Row],[GameDate]])=2,"MON",IF(WEEKDAY(Table2[[#This Row],[GameDate]])=3,"TUE",IF(WEEKDAY(Table2[[#This Row],[GameDate]])=4,"WED",IF(WEEKDAY(Table2[[#This Row],[GameDate]])=5,"THU",IF(WEEKDAY(Table2[[#This Row],[GameDate]])=6,"FRI", "SAT"))))))</f>
        <v>FRI</v>
      </c>
      <c r="AF526" s="2">
        <f>Table2[[#This Row],[ActualAwayScore]]-Table2[[#This Row],[PredictedAwayScore]]</f>
        <v>0</v>
      </c>
      <c r="AG526" s="2">
        <f>Table2[[#This Row],[ActualHomeScore]]-Table2[[#This Row],[PredictedHomeScore]]</f>
        <v>0</v>
      </c>
      <c r="AH526" s="2">
        <f t="shared" si="43"/>
        <v>0</v>
      </c>
      <c r="AI526" s="2">
        <f t="shared" si="44"/>
        <v>0</v>
      </c>
    </row>
    <row r="527" spans="1:35" x14ac:dyDescent="0.25">
      <c r="B527" s="4">
        <v>45646</v>
      </c>
      <c r="C527" s="7" t="s">
        <v>637</v>
      </c>
      <c r="D527" s="2" t="s">
        <v>20</v>
      </c>
      <c r="E527" s="2" t="s">
        <v>34</v>
      </c>
      <c r="F527" s="2"/>
      <c r="G527" s="2"/>
      <c r="H527" s="2" t="str">
        <f t="shared" si="40"/>
        <v>_</v>
      </c>
      <c r="I527" s="2"/>
      <c r="J527" s="2"/>
      <c r="K527" s="2"/>
      <c r="L527" s="2" t="str">
        <f t="shared" si="41"/>
        <v>_</v>
      </c>
      <c r="M527" s="2"/>
      <c r="N527" s="2">
        <f>IF(ISBLANK(Table2[[#This Row],[ActualResult]]), 0, 1)</f>
        <v>0</v>
      </c>
      <c r="O527" s="2" t="str">
        <f>IF(ISBLANK(Table2[[#This Row],[ActualResult]]), "_", IF(Table2[[#This Row],[ActualWinner]]=Table2[[#This Row],[PredictedWinner]], "Y", "N"))</f>
        <v>_</v>
      </c>
      <c r="P527" s="2" t="str">
        <f>IF(Table2[[#This Row],[ActualAwayScore]]&gt;Table2[[#This Row],[PredictedAwayScore]], "N", IF(ISBLANK(Table2[[#This Row],[ActualResult]]), "_", IF(Table2[[#This Row],[ActualAwayScore]]=Table2[[#This Row],[PredictedAwayScore]], "Y", "N")))</f>
        <v>_</v>
      </c>
      <c r="Q527" s="2" t="str">
        <f>IF(Table2[[#This Row],[ActualHomeScore]]&gt;Table2[[#This Row],[PredictedHomeScore]],"N", IF(ISBLANK(Table2[[#This Row],[ActualResult]]), "_", IF(Table2[[#This Row],[ActualHomeScore]]=Table2[[#This Row],[PredictedHomeScore]], "Y", "N")))</f>
        <v>_</v>
      </c>
      <c r="R527" s="2"/>
      <c r="S527" s="2" t="str">
        <f t="shared" si="42"/>
        <v>_</v>
      </c>
      <c r="T527" s="2">
        <f>IF(INDEX(StatsRegularSeason20242025!$A$2:$C$33,MATCH(Table2[[#This Row],[AwayTeam]],StatsRegularSeason20242025!$A$2:$A$33,0),2)=INDEX(StatsRegularSeason20242025!$A$2:$C$33,MATCH(Table2[[#This Row],[HomeTeam]],StatsRegularSeason20242025!$A$2:$A$33,0),2),1,0)</f>
        <v>0</v>
      </c>
      <c r="U527" s="2">
        <f>IF(INDEX(StatsRegularSeason20242025!$A$2:$C$33,MATCH(Table2[[#This Row],[AwayTeam]],StatsRegularSeason20242025!$A$2:$A$33,0),3)=INDEX(StatsRegularSeason20242025!$A$2:$C$33,MATCH(Table2[[#This Row],[HomeTeam]],StatsRegularSeason20242025!$A$2:$A$33,0),3),1,0)</f>
        <v>0</v>
      </c>
      <c r="V527" s="2">
        <f>IF(Table2[[#This Row],[InterConf]]=1,IF(Table2[[#This Row],[InterDiv]]=0, 1, 0), 0)</f>
        <v>0</v>
      </c>
      <c r="W527" s="2">
        <f>IF(INDEX(StatsRegularSeason20242025!$A$2:$C$33,MATCH(Table2[[#This Row],[AwayTeam]],StatsRegularSeason20242025!$A$2:$A$33,0),2)&lt;&gt;INDEX(StatsRegularSeason20242025!$A$2:$C$33,MATCH(Table2[[#This Row],[HomeTeam]],StatsRegularSeason20242025!$A$2:$A$33,0),2),1,0)</f>
        <v>1</v>
      </c>
      <c r="X527" s="2"/>
      <c r="Y527" s="2"/>
      <c r="Z527" s="2">
        <f>IF(AND(Table2[[#This Row],[GameIsOver]]=1,Table2[[#This Row],[ActualHomeScore]]*Table2[[#This Row],[ActualAwayScore]]=0), 1,0)</f>
        <v>0</v>
      </c>
      <c r="AA527" s="2">
        <f>IF(Table2[[#This Row],[GameIsOver]]=0,0, IF(Table2[[#This Row],[ActualWinner]]=Table2[[#This Row],[AwayTeam]], 2, IF(OR(Table2[[#This Row],[ActualResult]]="OT", Table2[[#This Row],[ActualResult]]="SO"), 1, 0)))</f>
        <v>0</v>
      </c>
      <c r="AB527" s="2">
        <f>IF(Table2[[#This Row],[GameIsOver]]= 0, 0, IF(Table2[[#This Row],[ActualWinner]]=Table2[[#This Row],[HomeTeam]], 2, IF(OR(Table2[[#This Row],[ActualResult]]="OT", Table2[[#This Row],[ActualResult]]="SO"), 1, 0)))</f>
        <v>0</v>
      </c>
      <c r="AC527" s="33">
        <f>(($AR$11)*IF(Table2[[#This Row],[CorrectWinnerPrediction]]="Y", 1, 0))+(($AR$12)*IF(Table2[[#This Row],[CorrectAwayScorePrediction]]="Y", 1, 0))+(($AR$13)*IF(Table2[[#This Row],[CorrectHomeScorePrediction]]="Y", 1, 0))</f>
        <v>0</v>
      </c>
      <c r="AD5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7" s="4" t="str">
        <f>IF(WEEKDAY(Table2[[#This Row],[GameDate]])=1,"SUN",IF(WEEKDAY(Table2[[#This Row],[GameDate]])=2,"MON",IF(WEEKDAY(Table2[[#This Row],[GameDate]])=3,"TUE",IF(WEEKDAY(Table2[[#This Row],[GameDate]])=4,"WED",IF(WEEKDAY(Table2[[#This Row],[GameDate]])=5,"THU",IF(WEEKDAY(Table2[[#This Row],[GameDate]])=6,"FRI", "SAT"))))))</f>
        <v>FRI</v>
      </c>
      <c r="AF527" s="2">
        <f>Table2[[#This Row],[ActualAwayScore]]-Table2[[#This Row],[PredictedAwayScore]]</f>
        <v>0</v>
      </c>
      <c r="AG527" s="2">
        <f>Table2[[#This Row],[ActualHomeScore]]-Table2[[#This Row],[PredictedHomeScore]]</f>
        <v>0</v>
      </c>
      <c r="AH527" s="2">
        <f t="shared" si="43"/>
        <v>0</v>
      </c>
      <c r="AI527" s="2">
        <f t="shared" si="44"/>
        <v>0</v>
      </c>
    </row>
    <row r="528" spans="1:35" x14ac:dyDescent="0.25">
      <c r="B528" s="4">
        <v>45646</v>
      </c>
      <c r="C528" s="7" t="s">
        <v>638</v>
      </c>
      <c r="D528" s="2" t="s">
        <v>15</v>
      </c>
      <c r="E528" s="2" t="s">
        <v>37</v>
      </c>
      <c r="F528" s="2"/>
      <c r="G528" s="2"/>
      <c r="H528" s="2" t="str">
        <f t="shared" si="40"/>
        <v>_</v>
      </c>
      <c r="I528" s="2"/>
      <c r="J528" s="2"/>
      <c r="K528" s="2"/>
      <c r="L528" s="2" t="str">
        <f t="shared" si="41"/>
        <v>_</v>
      </c>
      <c r="M528" s="2"/>
      <c r="N528" s="2">
        <f>IF(ISBLANK(Table2[[#This Row],[ActualResult]]), 0, 1)</f>
        <v>0</v>
      </c>
      <c r="O528" s="2" t="str">
        <f>IF(ISBLANK(Table2[[#This Row],[ActualResult]]), "_", IF(Table2[[#This Row],[ActualWinner]]=Table2[[#This Row],[PredictedWinner]], "Y", "N"))</f>
        <v>_</v>
      </c>
      <c r="P528" s="2" t="str">
        <f>IF(Table2[[#This Row],[ActualAwayScore]]&gt;Table2[[#This Row],[PredictedAwayScore]], "N", IF(ISBLANK(Table2[[#This Row],[ActualResult]]), "_", IF(Table2[[#This Row],[ActualAwayScore]]=Table2[[#This Row],[PredictedAwayScore]], "Y", "N")))</f>
        <v>_</v>
      </c>
      <c r="Q528" s="2" t="str">
        <f>IF(Table2[[#This Row],[ActualHomeScore]]&gt;Table2[[#This Row],[PredictedHomeScore]],"N", IF(ISBLANK(Table2[[#This Row],[ActualResult]]), "_", IF(Table2[[#This Row],[ActualHomeScore]]=Table2[[#This Row],[PredictedHomeScore]], "Y", "N")))</f>
        <v>_</v>
      </c>
      <c r="R528" s="2"/>
      <c r="S528" s="2" t="str">
        <f t="shared" si="42"/>
        <v>_</v>
      </c>
      <c r="T528" s="2">
        <f>IF(INDEX(StatsRegularSeason20242025!$A$2:$C$33,MATCH(Table2[[#This Row],[AwayTeam]],StatsRegularSeason20242025!$A$2:$A$33,0),2)=INDEX(StatsRegularSeason20242025!$A$2:$C$33,MATCH(Table2[[#This Row],[HomeTeam]],StatsRegularSeason20242025!$A$2:$A$33,0),2),1,0)</f>
        <v>1</v>
      </c>
      <c r="U528" s="2">
        <f>IF(INDEX(StatsRegularSeason20242025!$A$2:$C$33,MATCH(Table2[[#This Row],[AwayTeam]],StatsRegularSeason20242025!$A$2:$A$33,0),3)=INDEX(StatsRegularSeason20242025!$A$2:$C$33,MATCH(Table2[[#This Row],[HomeTeam]],StatsRegularSeason20242025!$A$2:$A$33,0),3),1,0)</f>
        <v>1</v>
      </c>
      <c r="V528" s="2">
        <f>IF(Table2[[#This Row],[InterConf]]=1,IF(Table2[[#This Row],[InterDiv]]=0, 1, 0), 0)</f>
        <v>0</v>
      </c>
      <c r="W528" s="2">
        <f>IF(INDEX(StatsRegularSeason20242025!$A$2:$C$33,MATCH(Table2[[#This Row],[AwayTeam]],StatsRegularSeason20242025!$A$2:$A$33,0),2)&lt;&gt;INDEX(StatsRegularSeason20242025!$A$2:$C$33,MATCH(Table2[[#This Row],[HomeTeam]],StatsRegularSeason20242025!$A$2:$A$33,0),2),1,0)</f>
        <v>0</v>
      </c>
      <c r="X528" s="2"/>
      <c r="Y528" s="2"/>
      <c r="Z528" s="2">
        <f>IF(AND(Table2[[#This Row],[GameIsOver]]=1,Table2[[#This Row],[ActualHomeScore]]*Table2[[#This Row],[ActualAwayScore]]=0), 1,0)</f>
        <v>0</v>
      </c>
      <c r="AA528" s="2">
        <f>IF(Table2[[#This Row],[GameIsOver]]=0,0, IF(Table2[[#This Row],[ActualWinner]]=Table2[[#This Row],[AwayTeam]], 2, IF(OR(Table2[[#This Row],[ActualResult]]="OT", Table2[[#This Row],[ActualResult]]="SO"), 1, 0)))</f>
        <v>0</v>
      </c>
      <c r="AB528" s="2">
        <f>IF(Table2[[#This Row],[GameIsOver]]= 0, 0, IF(Table2[[#This Row],[ActualWinner]]=Table2[[#This Row],[HomeTeam]], 2, IF(OR(Table2[[#This Row],[ActualResult]]="OT", Table2[[#This Row],[ActualResult]]="SO"), 1, 0)))</f>
        <v>0</v>
      </c>
      <c r="AC528" s="33">
        <f>(($AR$11)*IF(Table2[[#This Row],[CorrectWinnerPrediction]]="Y", 1, 0))+(($AR$12)*IF(Table2[[#This Row],[CorrectAwayScorePrediction]]="Y", 1, 0))+(($AR$13)*IF(Table2[[#This Row],[CorrectHomeScorePrediction]]="Y", 1, 0))</f>
        <v>0</v>
      </c>
      <c r="AD5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8" s="4" t="str">
        <f>IF(WEEKDAY(Table2[[#This Row],[GameDate]])=1,"SUN",IF(WEEKDAY(Table2[[#This Row],[GameDate]])=2,"MON",IF(WEEKDAY(Table2[[#This Row],[GameDate]])=3,"TUE",IF(WEEKDAY(Table2[[#This Row],[GameDate]])=4,"WED",IF(WEEKDAY(Table2[[#This Row],[GameDate]])=5,"THU",IF(WEEKDAY(Table2[[#This Row],[GameDate]])=6,"FRI", "SAT"))))))</f>
        <v>FRI</v>
      </c>
      <c r="AF528" s="2">
        <f>Table2[[#This Row],[ActualAwayScore]]-Table2[[#This Row],[PredictedAwayScore]]</f>
        <v>0</v>
      </c>
      <c r="AG528" s="2">
        <f>Table2[[#This Row],[ActualHomeScore]]-Table2[[#This Row],[PredictedHomeScore]]</f>
        <v>0</v>
      </c>
      <c r="AH528" s="2">
        <f t="shared" si="43"/>
        <v>0</v>
      </c>
      <c r="AI528" s="2">
        <f t="shared" si="44"/>
        <v>0</v>
      </c>
    </row>
    <row r="529" spans="1:35" x14ac:dyDescent="0.25">
      <c r="A529" s="3"/>
      <c r="B529" s="5">
        <v>45646</v>
      </c>
      <c r="C529" s="8" t="s">
        <v>639</v>
      </c>
      <c r="D529" s="3" t="s">
        <v>26</v>
      </c>
      <c r="E529" s="3" t="s">
        <v>47</v>
      </c>
      <c r="F529" s="3"/>
      <c r="G529" s="3"/>
      <c r="H529" s="3" t="str">
        <f t="shared" si="40"/>
        <v>_</v>
      </c>
      <c r="I529" s="3"/>
      <c r="J529" s="3"/>
      <c r="K529" s="3"/>
      <c r="L529" s="2" t="str">
        <f t="shared" si="41"/>
        <v>_</v>
      </c>
      <c r="M529" s="3"/>
      <c r="N529" s="3">
        <f>IF(ISBLANK(Table2[[#This Row],[ActualResult]]), 0, 1)</f>
        <v>0</v>
      </c>
      <c r="O529" s="3" t="str">
        <f>IF(ISBLANK(Table2[[#This Row],[ActualResult]]), "_", IF(Table2[[#This Row],[ActualWinner]]=Table2[[#This Row],[PredictedWinner]], "Y", "N"))</f>
        <v>_</v>
      </c>
      <c r="P529" s="3" t="str">
        <f>IF(Table2[[#This Row],[ActualAwayScore]]&gt;Table2[[#This Row],[PredictedAwayScore]], "N", IF(ISBLANK(Table2[[#This Row],[ActualResult]]), "_", IF(Table2[[#This Row],[ActualAwayScore]]=Table2[[#This Row],[PredictedAwayScore]], "Y", "N")))</f>
        <v>_</v>
      </c>
      <c r="Q529" s="3" t="str">
        <f>IF(Table2[[#This Row],[ActualHomeScore]]&gt;Table2[[#This Row],[PredictedHomeScore]],"N", IF(ISBLANK(Table2[[#This Row],[ActualResult]]), "_", IF(Table2[[#This Row],[ActualHomeScore]]=Table2[[#This Row],[PredictedHomeScore]], "Y", "N")))</f>
        <v>_</v>
      </c>
      <c r="R529" s="2"/>
      <c r="S529" s="2" t="str">
        <f t="shared" si="42"/>
        <v>_</v>
      </c>
      <c r="T529" s="2">
        <f>IF(INDEX(StatsRegularSeason20242025!$A$2:$C$33,MATCH(Table2[[#This Row],[AwayTeam]],StatsRegularSeason20242025!$A$2:$A$33,0),2)=INDEX(StatsRegularSeason20242025!$A$2:$C$33,MATCH(Table2[[#This Row],[HomeTeam]],StatsRegularSeason20242025!$A$2:$A$33,0),2),1,0)</f>
        <v>1</v>
      </c>
      <c r="U529" s="2">
        <f>IF(INDEX(StatsRegularSeason20242025!$A$2:$C$33,MATCH(Table2[[#This Row],[AwayTeam]],StatsRegularSeason20242025!$A$2:$A$33,0),3)=INDEX(StatsRegularSeason20242025!$A$2:$C$33,MATCH(Table2[[#This Row],[HomeTeam]],StatsRegularSeason20242025!$A$2:$A$33,0),3),1,0)</f>
        <v>0</v>
      </c>
      <c r="V529" s="2">
        <f>IF(Table2[[#This Row],[InterConf]]=1,IF(Table2[[#This Row],[InterDiv]]=0, 1, 0), 0)</f>
        <v>1</v>
      </c>
      <c r="W529" s="2">
        <f>IF(INDEX(StatsRegularSeason20242025!$A$2:$C$33,MATCH(Table2[[#This Row],[AwayTeam]],StatsRegularSeason20242025!$A$2:$A$33,0),2)&lt;&gt;INDEX(StatsRegularSeason20242025!$A$2:$C$33,MATCH(Table2[[#This Row],[HomeTeam]],StatsRegularSeason20242025!$A$2:$A$33,0),2),1,0)</f>
        <v>0</v>
      </c>
      <c r="X529" s="2"/>
      <c r="Y529" s="2"/>
      <c r="Z529" s="2">
        <f>IF(AND(Table2[[#This Row],[GameIsOver]]=1,Table2[[#This Row],[ActualHomeScore]]*Table2[[#This Row],[ActualAwayScore]]=0), 1,0)</f>
        <v>0</v>
      </c>
      <c r="AA529" s="2">
        <f>IF(Table2[[#This Row],[GameIsOver]]=0,0, IF(Table2[[#This Row],[ActualWinner]]=Table2[[#This Row],[AwayTeam]], 2, IF(OR(Table2[[#This Row],[ActualResult]]="OT", Table2[[#This Row],[ActualResult]]="SO"), 1, 0)))</f>
        <v>0</v>
      </c>
      <c r="AB529" s="2">
        <f>IF(Table2[[#This Row],[GameIsOver]]= 0, 0, IF(Table2[[#This Row],[ActualWinner]]=Table2[[#This Row],[HomeTeam]], 2, IF(OR(Table2[[#This Row],[ActualResult]]="OT", Table2[[#This Row],[ActualResult]]="SO"), 1, 0)))</f>
        <v>0</v>
      </c>
      <c r="AC529" s="33">
        <f>(($AR$11)*IF(Table2[[#This Row],[CorrectWinnerPrediction]]="Y", 1, 0))+(($AR$12)*IF(Table2[[#This Row],[CorrectAwayScorePrediction]]="Y", 1, 0))+(($AR$13)*IF(Table2[[#This Row],[CorrectHomeScorePrediction]]="Y", 1, 0))</f>
        <v>0</v>
      </c>
      <c r="AD5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29" s="5" t="str">
        <f>IF(WEEKDAY(Table2[[#This Row],[GameDate]])=1,"SUN",IF(WEEKDAY(Table2[[#This Row],[GameDate]])=2,"MON",IF(WEEKDAY(Table2[[#This Row],[GameDate]])=3,"TUE",IF(WEEKDAY(Table2[[#This Row],[GameDate]])=4,"WED",IF(WEEKDAY(Table2[[#This Row],[GameDate]])=5,"THU",IF(WEEKDAY(Table2[[#This Row],[GameDate]])=6,"FRI", "SAT"))))))</f>
        <v>FRI</v>
      </c>
      <c r="AF529" s="2">
        <f>Table2[[#This Row],[ActualAwayScore]]-Table2[[#This Row],[PredictedAwayScore]]</f>
        <v>0</v>
      </c>
      <c r="AG529" s="2">
        <f>Table2[[#This Row],[ActualHomeScore]]-Table2[[#This Row],[PredictedHomeScore]]</f>
        <v>0</v>
      </c>
      <c r="AH529" s="2">
        <f t="shared" si="43"/>
        <v>0</v>
      </c>
      <c r="AI529" s="2">
        <f t="shared" si="44"/>
        <v>0</v>
      </c>
    </row>
    <row r="530" spans="1:35" x14ac:dyDescent="0.25">
      <c r="B530" s="4">
        <v>45647</v>
      </c>
      <c r="C530" s="7" t="s">
        <v>640</v>
      </c>
      <c r="D530" s="2" t="s">
        <v>28</v>
      </c>
      <c r="E530" s="2" t="s">
        <v>35</v>
      </c>
      <c r="F530" s="2"/>
      <c r="G530" s="2"/>
      <c r="H530" s="2" t="str">
        <f t="shared" si="40"/>
        <v>_</v>
      </c>
      <c r="I530" s="2"/>
      <c r="J530" s="2"/>
      <c r="K530" s="2"/>
      <c r="L530" s="13" t="str">
        <f t="shared" si="41"/>
        <v>_</v>
      </c>
      <c r="M530" s="2"/>
      <c r="N530" s="2">
        <f>IF(ISBLANK(Table2[[#This Row],[ActualResult]]), 0, 1)</f>
        <v>0</v>
      </c>
      <c r="O530" s="2" t="str">
        <f>IF(ISBLANK(Table2[[#This Row],[ActualResult]]), "_", IF(Table2[[#This Row],[ActualWinner]]=Table2[[#This Row],[PredictedWinner]], "Y", "N"))</f>
        <v>_</v>
      </c>
      <c r="P530" s="2" t="str">
        <f>IF(Table2[[#This Row],[ActualAwayScore]]&gt;Table2[[#This Row],[PredictedAwayScore]], "N", IF(ISBLANK(Table2[[#This Row],[ActualResult]]), "_", IF(Table2[[#This Row],[ActualAwayScore]]=Table2[[#This Row],[PredictedAwayScore]], "Y", "N")))</f>
        <v>_</v>
      </c>
      <c r="Q530" s="2" t="str">
        <f>IF(Table2[[#This Row],[ActualHomeScore]]&gt;Table2[[#This Row],[PredictedHomeScore]],"N", IF(ISBLANK(Table2[[#This Row],[ActualResult]]), "_", IF(Table2[[#This Row],[ActualHomeScore]]=Table2[[#This Row],[PredictedHomeScore]], "Y", "N")))</f>
        <v>_</v>
      </c>
      <c r="R530" s="2"/>
      <c r="S530" s="2" t="str">
        <f t="shared" si="42"/>
        <v>_</v>
      </c>
      <c r="T530" s="2">
        <f>IF(INDEX(StatsRegularSeason20242025!$A$2:$C$33,MATCH(Table2[[#This Row],[AwayTeam]],StatsRegularSeason20242025!$A$2:$A$33,0),2)=INDEX(StatsRegularSeason20242025!$A$2:$C$33,MATCH(Table2[[#This Row],[HomeTeam]],StatsRegularSeason20242025!$A$2:$A$33,0),2),1,0)</f>
        <v>1</v>
      </c>
      <c r="U530" s="2">
        <f>IF(INDEX(StatsRegularSeason20242025!$A$2:$C$33,MATCH(Table2[[#This Row],[AwayTeam]],StatsRegularSeason20242025!$A$2:$A$33,0),3)=INDEX(StatsRegularSeason20242025!$A$2:$C$33,MATCH(Table2[[#This Row],[HomeTeam]],StatsRegularSeason20242025!$A$2:$A$33,0),3),1,0)</f>
        <v>0</v>
      </c>
      <c r="V530" s="2">
        <f>IF(Table2[[#This Row],[InterConf]]=1,IF(Table2[[#This Row],[InterDiv]]=0, 1, 0), 0)</f>
        <v>1</v>
      </c>
      <c r="W530" s="2">
        <f>IF(INDEX(StatsRegularSeason20242025!$A$2:$C$33,MATCH(Table2[[#This Row],[AwayTeam]],StatsRegularSeason20242025!$A$2:$A$33,0),2)&lt;&gt;INDEX(StatsRegularSeason20242025!$A$2:$C$33,MATCH(Table2[[#This Row],[HomeTeam]],StatsRegularSeason20242025!$A$2:$A$33,0),2),1,0)</f>
        <v>0</v>
      </c>
      <c r="X530" s="2"/>
      <c r="Y530" s="2"/>
      <c r="Z530" s="2">
        <f>IF(AND(Table2[[#This Row],[GameIsOver]]=1,Table2[[#This Row],[ActualHomeScore]]*Table2[[#This Row],[ActualAwayScore]]=0), 1,0)</f>
        <v>0</v>
      </c>
      <c r="AA530" s="2">
        <f>IF(Table2[[#This Row],[GameIsOver]]=0,0, IF(Table2[[#This Row],[ActualWinner]]=Table2[[#This Row],[AwayTeam]], 2, IF(OR(Table2[[#This Row],[ActualResult]]="OT", Table2[[#This Row],[ActualResult]]="SO"), 1, 0)))</f>
        <v>0</v>
      </c>
      <c r="AB530" s="2">
        <f>IF(Table2[[#This Row],[GameIsOver]]= 0, 0, IF(Table2[[#This Row],[ActualWinner]]=Table2[[#This Row],[HomeTeam]], 2, IF(OR(Table2[[#This Row],[ActualResult]]="OT", Table2[[#This Row],[ActualResult]]="SO"), 1, 0)))</f>
        <v>0</v>
      </c>
      <c r="AC530" s="33">
        <f>(($AR$11)*IF(Table2[[#This Row],[CorrectWinnerPrediction]]="Y", 1, 0))+(($AR$12)*IF(Table2[[#This Row],[CorrectAwayScorePrediction]]="Y", 1, 0))+(($AR$13)*IF(Table2[[#This Row],[CorrectHomeScorePrediction]]="Y", 1, 0))</f>
        <v>0</v>
      </c>
      <c r="AD5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0" s="4" t="str">
        <f>IF(WEEKDAY(Table2[[#This Row],[GameDate]])=1,"SUN",IF(WEEKDAY(Table2[[#This Row],[GameDate]])=2,"MON",IF(WEEKDAY(Table2[[#This Row],[GameDate]])=3,"TUE",IF(WEEKDAY(Table2[[#This Row],[GameDate]])=4,"WED",IF(WEEKDAY(Table2[[#This Row],[GameDate]])=5,"THU",IF(WEEKDAY(Table2[[#This Row],[GameDate]])=6,"FRI", "SAT"))))))</f>
        <v>SAT</v>
      </c>
      <c r="AF530" s="2">
        <f>Table2[[#This Row],[ActualAwayScore]]-Table2[[#This Row],[PredictedAwayScore]]</f>
        <v>0</v>
      </c>
      <c r="AG530" s="2">
        <f>Table2[[#This Row],[ActualHomeScore]]-Table2[[#This Row],[PredictedHomeScore]]</f>
        <v>0</v>
      </c>
      <c r="AH530" s="2">
        <f t="shared" si="43"/>
        <v>0</v>
      </c>
      <c r="AI530" s="2">
        <f t="shared" si="44"/>
        <v>0</v>
      </c>
    </row>
    <row r="531" spans="1:35" x14ac:dyDescent="0.25">
      <c r="B531" s="4">
        <v>45647</v>
      </c>
      <c r="C531" s="7" t="s">
        <v>641</v>
      </c>
      <c r="D531" s="2" t="s">
        <v>17</v>
      </c>
      <c r="E531" s="2" t="s">
        <v>24</v>
      </c>
      <c r="F531" s="2"/>
      <c r="G531" s="2"/>
      <c r="H531" s="2" t="str">
        <f t="shared" si="40"/>
        <v>_</v>
      </c>
      <c r="I531" s="2"/>
      <c r="J531" s="2"/>
      <c r="K531" s="2"/>
      <c r="L531" s="2" t="str">
        <f t="shared" si="41"/>
        <v>_</v>
      </c>
      <c r="M531" s="2"/>
      <c r="N531" s="2">
        <f>IF(ISBLANK(Table2[[#This Row],[ActualResult]]), 0, 1)</f>
        <v>0</v>
      </c>
      <c r="O531" s="2" t="str">
        <f>IF(ISBLANK(Table2[[#This Row],[ActualResult]]), "_", IF(Table2[[#This Row],[ActualWinner]]=Table2[[#This Row],[PredictedWinner]], "Y", "N"))</f>
        <v>_</v>
      </c>
      <c r="P531" s="2" t="str">
        <f>IF(Table2[[#This Row],[ActualAwayScore]]&gt;Table2[[#This Row],[PredictedAwayScore]], "N", IF(ISBLANK(Table2[[#This Row],[ActualResult]]), "_", IF(Table2[[#This Row],[ActualAwayScore]]=Table2[[#This Row],[PredictedAwayScore]], "Y", "N")))</f>
        <v>_</v>
      </c>
      <c r="Q531" s="2" t="str">
        <f>IF(Table2[[#This Row],[ActualHomeScore]]&gt;Table2[[#This Row],[PredictedHomeScore]],"N", IF(ISBLANK(Table2[[#This Row],[ActualResult]]), "_", IF(Table2[[#This Row],[ActualHomeScore]]=Table2[[#This Row],[PredictedHomeScore]], "Y", "N")))</f>
        <v>_</v>
      </c>
      <c r="R531" s="2"/>
      <c r="S531" s="2" t="str">
        <f t="shared" si="42"/>
        <v>_</v>
      </c>
      <c r="T531" s="2">
        <f>IF(INDEX(StatsRegularSeason20242025!$A$2:$C$33,MATCH(Table2[[#This Row],[AwayTeam]],StatsRegularSeason20242025!$A$2:$A$33,0),2)=INDEX(StatsRegularSeason20242025!$A$2:$C$33,MATCH(Table2[[#This Row],[HomeTeam]],StatsRegularSeason20242025!$A$2:$A$33,0),2),1,0)</f>
        <v>1</v>
      </c>
      <c r="U531" s="2">
        <f>IF(INDEX(StatsRegularSeason20242025!$A$2:$C$33,MATCH(Table2[[#This Row],[AwayTeam]],StatsRegularSeason20242025!$A$2:$A$33,0),3)=INDEX(StatsRegularSeason20242025!$A$2:$C$33,MATCH(Table2[[#This Row],[HomeTeam]],StatsRegularSeason20242025!$A$2:$A$33,0),3),1,0)</f>
        <v>0</v>
      </c>
      <c r="V531" s="2">
        <f>IF(Table2[[#This Row],[InterConf]]=1,IF(Table2[[#This Row],[InterDiv]]=0, 1, 0), 0)</f>
        <v>1</v>
      </c>
      <c r="W531" s="2">
        <f>IF(INDEX(StatsRegularSeason20242025!$A$2:$C$33,MATCH(Table2[[#This Row],[AwayTeam]],StatsRegularSeason20242025!$A$2:$A$33,0),2)&lt;&gt;INDEX(StatsRegularSeason20242025!$A$2:$C$33,MATCH(Table2[[#This Row],[HomeTeam]],StatsRegularSeason20242025!$A$2:$A$33,0),2),1,0)</f>
        <v>0</v>
      </c>
      <c r="X531" s="2"/>
      <c r="Y531" s="2"/>
      <c r="Z531" s="2">
        <f>IF(AND(Table2[[#This Row],[GameIsOver]]=1,Table2[[#This Row],[ActualHomeScore]]*Table2[[#This Row],[ActualAwayScore]]=0), 1,0)</f>
        <v>0</v>
      </c>
      <c r="AA531" s="2">
        <f>IF(Table2[[#This Row],[GameIsOver]]=0,0, IF(Table2[[#This Row],[ActualWinner]]=Table2[[#This Row],[AwayTeam]], 2, IF(OR(Table2[[#This Row],[ActualResult]]="OT", Table2[[#This Row],[ActualResult]]="SO"), 1, 0)))</f>
        <v>0</v>
      </c>
      <c r="AB531" s="2">
        <f>IF(Table2[[#This Row],[GameIsOver]]= 0, 0, IF(Table2[[#This Row],[ActualWinner]]=Table2[[#This Row],[HomeTeam]], 2, IF(OR(Table2[[#This Row],[ActualResult]]="OT", Table2[[#This Row],[ActualResult]]="SO"), 1, 0)))</f>
        <v>0</v>
      </c>
      <c r="AC531" s="33">
        <f>(($AR$11)*IF(Table2[[#This Row],[CorrectWinnerPrediction]]="Y", 1, 0))+(($AR$12)*IF(Table2[[#This Row],[CorrectAwayScorePrediction]]="Y", 1, 0))+(($AR$13)*IF(Table2[[#This Row],[CorrectHomeScorePrediction]]="Y", 1, 0))</f>
        <v>0</v>
      </c>
      <c r="AD5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1" s="4" t="str">
        <f>IF(WEEKDAY(Table2[[#This Row],[GameDate]])=1,"SUN",IF(WEEKDAY(Table2[[#This Row],[GameDate]])=2,"MON",IF(WEEKDAY(Table2[[#This Row],[GameDate]])=3,"TUE",IF(WEEKDAY(Table2[[#This Row],[GameDate]])=4,"WED",IF(WEEKDAY(Table2[[#This Row],[GameDate]])=5,"THU",IF(WEEKDAY(Table2[[#This Row],[GameDate]])=6,"FRI", "SAT"))))))</f>
        <v>SAT</v>
      </c>
      <c r="AF531" s="2">
        <f>Table2[[#This Row],[ActualAwayScore]]-Table2[[#This Row],[PredictedAwayScore]]</f>
        <v>0</v>
      </c>
      <c r="AG531" s="2">
        <f>Table2[[#This Row],[ActualHomeScore]]-Table2[[#This Row],[PredictedHomeScore]]</f>
        <v>0</v>
      </c>
      <c r="AH531" s="2">
        <f t="shared" si="43"/>
        <v>0</v>
      </c>
      <c r="AI531" s="2">
        <f t="shared" si="44"/>
        <v>0</v>
      </c>
    </row>
    <row r="532" spans="1:35" x14ac:dyDescent="0.25">
      <c r="B532" s="4">
        <v>45647</v>
      </c>
      <c r="C532" s="7" t="s">
        <v>642</v>
      </c>
      <c r="D532" s="2" t="s">
        <v>38</v>
      </c>
      <c r="E532" s="2" t="s">
        <v>23</v>
      </c>
      <c r="F532" s="2"/>
      <c r="G532" s="2"/>
      <c r="H532" s="2" t="str">
        <f t="shared" si="40"/>
        <v>_</v>
      </c>
      <c r="I532" s="2"/>
      <c r="J532" s="2"/>
      <c r="K532" s="2"/>
      <c r="L532" s="2" t="str">
        <f t="shared" si="41"/>
        <v>_</v>
      </c>
      <c r="M532" s="2"/>
      <c r="N532" s="2">
        <f>IF(ISBLANK(Table2[[#This Row],[ActualResult]]), 0, 1)</f>
        <v>0</v>
      </c>
      <c r="O532" s="2" t="str">
        <f>IF(ISBLANK(Table2[[#This Row],[ActualResult]]), "_", IF(Table2[[#This Row],[ActualWinner]]=Table2[[#This Row],[PredictedWinner]], "Y", "N"))</f>
        <v>_</v>
      </c>
      <c r="P532" s="2" t="str">
        <f>IF(Table2[[#This Row],[ActualAwayScore]]&gt;Table2[[#This Row],[PredictedAwayScore]], "N", IF(ISBLANK(Table2[[#This Row],[ActualResult]]), "_", IF(Table2[[#This Row],[ActualAwayScore]]=Table2[[#This Row],[PredictedAwayScore]], "Y", "N")))</f>
        <v>_</v>
      </c>
      <c r="Q532" s="2" t="str">
        <f>IF(Table2[[#This Row],[ActualHomeScore]]&gt;Table2[[#This Row],[PredictedHomeScore]],"N", IF(ISBLANK(Table2[[#This Row],[ActualResult]]), "_", IF(Table2[[#This Row],[ActualHomeScore]]=Table2[[#This Row],[PredictedHomeScore]], "Y", "N")))</f>
        <v>_</v>
      </c>
      <c r="R532" s="2"/>
      <c r="S532" s="2" t="str">
        <f t="shared" si="42"/>
        <v>_</v>
      </c>
      <c r="T532" s="2">
        <f>IF(INDEX(StatsRegularSeason20242025!$A$2:$C$33,MATCH(Table2[[#This Row],[AwayTeam]],StatsRegularSeason20242025!$A$2:$A$33,0),2)=INDEX(StatsRegularSeason20242025!$A$2:$C$33,MATCH(Table2[[#This Row],[HomeTeam]],StatsRegularSeason20242025!$A$2:$A$33,0),2),1,0)</f>
        <v>1</v>
      </c>
      <c r="U532" s="2">
        <f>IF(INDEX(StatsRegularSeason20242025!$A$2:$C$33,MATCH(Table2[[#This Row],[AwayTeam]],StatsRegularSeason20242025!$A$2:$A$33,0),3)=INDEX(StatsRegularSeason20242025!$A$2:$C$33,MATCH(Table2[[#This Row],[HomeTeam]],StatsRegularSeason20242025!$A$2:$A$33,0),3),1,0)</f>
        <v>1</v>
      </c>
      <c r="V532" s="2">
        <f>IF(Table2[[#This Row],[InterConf]]=1,IF(Table2[[#This Row],[InterDiv]]=0, 1, 0), 0)</f>
        <v>0</v>
      </c>
      <c r="W532" s="2">
        <f>IF(INDEX(StatsRegularSeason20242025!$A$2:$C$33,MATCH(Table2[[#This Row],[AwayTeam]],StatsRegularSeason20242025!$A$2:$A$33,0),2)&lt;&gt;INDEX(StatsRegularSeason20242025!$A$2:$C$33,MATCH(Table2[[#This Row],[HomeTeam]],StatsRegularSeason20242025!$A$2:$A$33,0),2),1,0)</f>
        <v>0</v>
      </c>
      <c r="X532" s="2"/>
      <c r="Y532" s="2"/>
      <c r="Z532" s="2">
        <f>IF(AND(Table2[[#This Row],[GameIsOver]]=1,Table2[[#This Row],[ActualHomeScore]]*Table2[[#This Row],[ActualAwayScore]]=0), 1,0)</f>
        <v>0</v>
      </c>
      <c r="AA532" s="2">
        <f>IF(Table2[[#This Row],[GameIsOver]]=0,0, IF(Table2[[#This Row],[ActualWinner]]=Table2[[#This Row],[AwayTeam]], 2, IF(OR(Table2[[#This Row],[ActualResult]]="OT", Table2[[#This Row],[ActualResult]]="SO"), 1, 0)))</f>
        <v>0</v>
      </c>
      <c r="AB532" s="2">
        <f>IF(Table2[[#This Row],[GameIsOver]]= 0, 0, IF(Table2[[#This Row],[ActualWinner]]=Table2[[#This Row],[HomeTeam]], 2, IF(OR(Table2[[#This Row],[ActualResult]]="OT", Table2[[#This Row],[ActualResult]]="SO"), 1, 0)))</f>
        <v>0</v>
      </c>
      <c r="AC532" s="33">
        <f>(($AR$11)*IF(Table2[[#This Row],[CorrectWinnerPrediction]]="Y", 1, 0))+(($AR$12)*IF(Table2[[#This Row],[CorrectAwayScorePrediction]]="Y", 1, 0))+(($AR$13)*IF(Table2[[#This Row],[CorrectHomeScorePrediction]]="Y", 1, 0))</f>
        <v>0</v>
      </c>
      <c r="AD5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2" s="4" t="str">
        <f>IF(WEEKDAY(Table2[[#This Row],[GameDate]])=1,"SUN",IF(WEEKDAY(Table2[[#This Row],[GameDate]])=2,"MON",IF(WEEKDAY(Table2[[#This Row],[GameDate]])=3,"TUE",IF(WEEKDAY(Table2[[#This Row],[GameDate]])=4,"WED",IF(WEEKDAY(Table2[[#This Row],[GameDate]])=5,"THU",IF(WEEKDAY(Table2[[#This Row],[GameDate]])=6,"FRI", "SAT"))))))</f>
        <v>SAT</v>
      </c>
      <c r="AF532" s="2">
        <f>Table2[[#This Row],[ActualAwayScore]]-Table2[[#This Row],[PredictedAwayScore]]</f>
        <v>0</v>
      </c>
      <c r="AG532" s="2">
        <f>Table2[[#This Row],[ActualHomeScore]]-Table2[[#This Row],[PredictedHomeScore]]</f>
        <v>0</v>
      </c>
      <c r="AH532" s="2">
        <f t="shared" si="43"/>
        <v>0</v>
      </c>
      <c r="AI532" s="2">
        <f t="shared" si="44"/>
        <v>0</v>
      </c>
    </row>
    <row r="533" spans="1:35" x14ac:dyDescent="0.25">
      <c r="B533" s="4">
        <v>45647</v>
      </c>
      <c r="C533" s="7" t="s">
        <v>643</v>
      </c>
      <c r="D533" s="2" t="s">
        <v>29</v>
      </c>
      <c r="E533" s="2" t="s">
        <v>16</v>
      </c>
      <c r="F533" s="2"/>
      <c r="G533" s="2"/>
      <c r="H533" s="2" t="str">
        <f t="shared" si="40"/>
        <v>_</v>
      </c>
      <c r="I533" s="2"/>
      <c r="J533" s="2"/>
      <c r="K533" s="2"/>
      <c r="L533" s="2" t="str">
        <f t="shared" si="41"/>
        <v>_</v>
      </c>
      <c r="M533" s="2"/>
      <c r="N533" s="2">
        <f>IF(ISBLANK(Table2[[#This Row],[ActualResult]]), 0, 1)</f>
        <v>0</v>
      </c>
      <c r="O533" s="2" t="str">
        <f>IF(ISBLANK(Table2[[#This Row],[ActualResult]]), "_", IF(Table2[[#This Row],[ActualWinner]]=Table2[[#This Row],[PredictedWinner]], "Y", "N"))</f>
        <v>_</v>
      </c>
      <c r="P533" s="2" t="str">
        <f>IF(Table2[[#This Row],[ActualAwayScore]]&gt;Table2[[#This Row],[PredictedAwayScore]], "N", IF(ISBLANK(Table2[[#This Row],[ActualResult]]), "_", IF(Table2[[#This Row],[ActualAwayScore]]=Table2[[#This Row],[PredictedAwayScore]], "Y", "N")))</f>
        <v>_</v>
      </c>
      <c r="Q533" s="2" t="str">
        <f>IF(Table2[[#This Row],[ActualHomeScore]]&gt;Table2[[#This Row],[PredictedHomeScore]],"N", IF(ISBLANK(Table2[[#This Row],[ActualResult]]), "_", IF(Table2[[#This Row],[ActualHomeScore]]=Table2[[#This Row],[PredictedHomeScore]], "Y", "N")))</f>
        <v>_</v>
      </c>
      <c r="R533" s="2"/>
      <c r="S533" s="2" t="str">
        <f t="shared" si="42"/>
        <v>_</v>
      </c>
      <c r="T533" s="2">
        <f>IF(INDEX(StatsRegularSeason20242025!$A$2:$C$33,MATCH(Table2[[#This Row],[AwayTeam]],StatsRegularSeason20242025!$A$2:$A$33,0),2)=INDEX(StatsRegularSeason20242025!$A$2:$C$33,MATCH(Table2[[#This Row],[HomeTeam]],StatsRegularSeason20242025!$A$2:$A$33,0),2),1,0)</f>
        <v>1</v>
      </c>
      <c r="U533" s="2">
        <f>IF(INDEX(StatsRegularSeason20242025!$A$2:$C$33,MATCH(Table2[[#This Row],[AwayTeam]],StatsRegularSeason20242025!$A$2:$A$33,0),3)=INDEX(StatsRegularSeason20242025!$A$2:$C$33,MATCH(Table2[[#This Row],[HomeTeam]],StatsRegularSeason20242025!$A$2:$A$33,0),3),1,0)</f>
        <v>1</v>
      </c>
      <c r="V533" s="2">
        <f>IF(Table2[[#This Row],[InterConf]]=1,IF(Table2[[#This Row],[InterDiv]]=0, 1, 0), 0)</f>
        <v>0</v>
      </c>
      <c r="W533" s="2">
        <f>IF(INDEX(StatsRegularSeason20242025!$A$2:$C$33,MATCH(Table2[[#This Row],[AwayTeam]],StatsRegularSeason20242025!$A$2:$A$33,0),2)&lt;&gt;INDEX(StatsRegularSeason20242025!$A$2:$C$33,MATCH(Table2[[#This Row],[HomeTeam]],StatsRegularSeason20242025!$A$2:$A$33,0),2),1,0)</f>
        <v>0</v>
      </c>
      <c r="X533" s="2"/>
      <c r="Y533" s="2"/>
      <c r="Z533" s="2">
        <f>IF(AND(Table2[[#This Row],[GameIsOver]]=1,Table2[[#This Row],[ActualHomeScore]]*Table2[[#This Row],[ActualAwayScore]]=0), 1,0)</f>
        <v>0</v>
      </c>
      <c r="AA533" s="2">
        <f>IF(Table2[[#This Row],[GameIsOver]]=0,0, IF(Table2[[#This Row],[ActualWinner]]=Table2[[#This Row],[AwayTeam]], 2, IF(OR(Table2[[#This Row],[ActualResult]]="OT", Table2[[#This Row],[ActualResult]]="SO"), 1, 0)))</f>
        <v>0</v>
      </c>
      <c r="AB533" s="2">
        <f>IF(Table2[[#This Row],[GameIsOver]]= 0, 0, IF(Table2[[#This Row],[ActualWinner]]=Table2[[#This Row],[HomeTeam]], 2, IF(OR(Table2[[#This Row],[ActualResult]]="OT", Table2[[#This Row],[ActualResult]]="SO"), 1, 0)))</f>
        <v>0</v>
      </c>
      <c r="AC533" s="33">
        <f>(($AR$11)*IF(Table2[[#This Row],[CorrectWinnerPrediction]]="Y", 1, 0))+(($AR$12)*IF(Table2[[#This Row],[CorrectAwayScorePrediction]]="Y", 1, 0))+(($AR$13)*IF(Table2[[#This Row],[CorrectHomeScorePrediction]]="Y", 1, 0))</f>
        <v>0</v>
      </c>
      <c r="AD5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3" s="4" t="str">
        <f>IF(WEEKDAY(Table2[[#This Row],[GameDate]])=1,"SUN",IF(WEEKDAY(Table2[[#This Row],[GameDate]])=2,"MON",IF(WEEKDAY(Table2[[#This Row],[GameDate]])=3,"TUE",IF(WEEKDAY(Table2[[#This Row],[GameDate]])=4,"WED",IF(WEEKDAY(Table2[[#This Row],[GameDate]])=5,"THU",IF(WEEKDAY(Table2[[#This Row],[GameDate]])=6,"FRI", "SAT"))))))</f>
        <v>SAT</v>
      </c>
      <c r="AF533" s="2">
        <f>Table2[[#This Row],[ActualAwayScore]]-Table2[[#This Row],[PredictedAwayScore]]</f>
        <v>0</v>
      </c>
      <c r="AG533" s="2">
        <f>Table2[[#This Row],[ActualHomeScore]]-Table2[[#This Row],[PredictedHomeScore]]</f>
        <v>0</v>
      </c>
      <c r="AH533" s="2">
        <f t="shared" si="43"/>
        <v>0</v>
      </c>
      <c r="AI533" s="2">
        <f t="shared" si="44"/>
        <v>0</v>
      </c>
    </row>
    <row r="534" spans="1:35" x14ac:dyDescent="0.25">
      <c r="B534" s="4">
        <v>45647</v>
      </c>
      <c r="C534" s="7" t="s">
        <v>644</v>
      </c>
      <c r="D534" s="2" t="s">
        <v>33</v>
      </c>
      <c r="E534" s="2" t="s">
        <v>18</v>
      </c>
      <c r="F534" s="2"/>
      <c r="G534" s="2"/>
      <c r="H534" s="2" t="str">
        <f t="shared" si="40"/>
        <v>_</v>
      </c>
      <c r="I534" s="2"/>
      <c r="J534" s="2"/>
      <c r="K534" s="2"/>
      <c r="L534" s="2" t="str">
        <f t="shared" si="41"/>
        <v>_</v>
      </c>
      <c r="M534" s="2"/>
      <c r="N534" s="2">
        <f>IF(ISBLANK(Table2[[#This Row],[ActualResult]]), 0, 1)</f>
        <v>0</v>
      </c>
      <c r="O534" s="2" t="str">
        <f>IF(ISBLANK(Table2[[#This Row],[ActualResult]]), "_", IF(Table2[[#This Row],[ActualWinner]]=Table2[[#This Row],[PredictedWinner]], "Y", "N"))</f>
        <v>_</v>
      </c>
      <c r="P534" s="2" t="str">
        <f>IF(Table2[[#This Row],[ActualAwayScore]]&gt;Table2[[#This Row],[PredictedAwayScore]], "N", IF(ISBLANK(Table2[[#This Row],[ActualResult]]), "_", IF(Table2[[#This Row],[ActualAwayScore]]=Table2[[#This Row],[PredictedAwayScore]], "Y", "N")))</f>
        <v>_</v>
      </c>
      <c r="Q534" s="2" t="str">
        <f>IF(Table2[[#This Row],[ActualHomeScore]]&gt;Table2[[#This Row],[PredictedHomeScore]],"N", IF(ISBLANK(Table2[[#This Row],[ActualResult]]), "_", IF(Table2[[#This Row],[ActualHomeScore]]=Table2[[#This Row],[PredictedHomeScore]], "Y", "N")))</f>
        <v>_</v>
      </c>
      <c r="R534" s="2"/>
      <c r="S534" s="2" t="str">
        <f t="shared" si="42"/>
        <v>_</v>
      </c>
      <c r="T534" s="2">
        <f>IF(INDEX(StatsRegularSeason20242025!$A$2:$C$33,MATCH(Table2[[#This Row],[AwayTeam]],StatsRegularSeason20242025!$A$2:$A$33,0),2)=INDEX(StatsRegularSeason20242025!$A$2:$C$33,MATCH(Table2[[#This Row],[HomeTeam]],StatsRegularSeason20242025!$A$2:$A$33,0),2),1,0)</f>
        <v>1</v>
      </c>
      <c r="U534" s="2">
        <f>IF(INDEX(StatsRegularSeason20242025!$A$2:$C$33,MATCH(Table2[[#This Row],[AwayTeam]],StatsRegularSeason20242025!$A$2:$A$33,0),3)=INDEX(StatsRegularSeason20242025!$A$2:$C$33,MATCH(Table2[[#This Row],[HomeTeam]],StatsRegularSeason20242025!$A$2:$A$33,0),3),1,0)</f>
        <v>0</v>
      </c>
      <c r="V534" s="2">
        <f>IF(Table2[[#This Row],[InterConf]]=1,IF(Table2[[#This Row],[InterDiv]]=0, 1, 0), 0)</f>
        <v>1</v>
      </c>
      <c r="W534" s="2">
        <f>IF(INDEX(StatsRegularSeason20242025!$A$2:$C$33,MATCH(Table2[[#This Row],[AwayTeam]],StatsRegularSeason20242025!$A$2:$A$33,0),2)&lt;&gt;INDEX(StatsRegularSeason20242025!$A$2:$C$33,MATCH(Table2[[#This Row],[HomeTeam]],StatsRegularSeason20242025!$A$2:$A$33,0),2),1,0)</f>
        <v>0</v>
      </c>
      <c r="X534" s="2"/>
      <c r="Y534" s="2"/>
      <c r="Z534" s="2">
        <f>IF(AND(Table2[[#This Row],[GameIsOver]]=1,Table2[[#This Row],[ActualHomeScore]]*Table2[[#This Row],[ActualAwayScore]]=0), 1,0)</f>
        <v>0</v>
      </c>
      <c r="AA534" s="2">
        <f>IF(Table2[[#This Row],[GameIsOver]]=0,0, IF(Table2[[#This Row],[ActualWinner]]=Table2[[#This Row],[AwayTeam]], 2, IF(OR(Table2[[#This Row],[ActualResult]]="OT", Table2[[#This Row],[ActualResult]]="SO"), 1, 0)))</f>
        <v>0</v>
      </c>
      <c r="AB534" s="2">
        <f>IF(Table2[[#This Row],[GameIsOver]]= 0, 0, IF(Table2[[#This Row],[ActualWinner]]=Table2[[#This Row],[HomeTeam]], 2, IF(OR(Table2[[#This Row],[ActualResult]]="OT", Table2[[#This Row],[ActualResult]]="SO"), 1, 0)))</f>
        <v>0</v>
      </c>
      <c r="AC534" s="33">
        <f>(($AR$11)*IF(Table2[[#This Row],[CorrectWinnerPrediction]]="Y", 1, 0))+(($AR$12)*IF(Table2[[#This Row],[CorrectAwayScorePrediction]]="Y", 1, 0))+(($AR$13)*IF(Table2[[#This Row],[CorrectHomeScorePrediction]]="Y", 1, 0))</f>
        <v>0</v>
      </c>
      <c r="AD5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4" s="4" t="str">
        <f>IF(WEEKDAY(Table2[[#This Row],[GameDate]])=1,"SUN",IF(WEEKDAY(Table2[[#This Row],[GameDate]])=2,"MON",IF(WEEKDAY(Table2[[#This Row],[GameDate]])=3,"TUE",IF(WEEKDAY(Table2[[#This Row],[GameDate]])=4,"WED",IF(WEEKDAY(Table2[[#This Row],[GameDate]])=5,"THU",IF(WEEKDAY(Table2[[#This Row],[GameDate]])=6,"FRI", "SAT"))))))</f>
        <v>SAT</v>
      </c>
      <c r="AF534" s="2">
        <f>Table2[[#This Row],[ActualAwayScore]]-Table2[[#This Row],[PredictedAwayScore]]</f>
        <v>0</v>
      </c>
      <c r="AG534" s="2">
        <f>Table2[[#This Row],[ActualHomeScore]]-Table2[[#This Row],[PredictedHomeScore]]</f>
        <v>0</v>
      </c>
      <c r="AH534" s="2">
        <f t="shared" si="43"/>
        <v>0</v>
      </c>
      <c r="AI534" s="2">
        <f t="shared" si="44"/>
        <v>0</v>
      </c>
    </row>
    <row r="535" spans="1:35" x14ac:dyDescent="0.25">
      <c r="B535" s="4">
        <v>45647</v>
      </c>
      <c r="C535" s="7" t="s">
        <v>645</v>
      </c>
      <c r="D535" s="2" t="s">
        <v>31</v>
      </c>
      <c r="E535" s="2" t="s">
        <v>19</v>
      </c>
      <c r="F535" s="2"/>
      <c r="G535" s="2"/>
      <c r="H535" s="2" t="str">
        <f t="shared" si="40"/>
        <v>_</v>
      </c>
      <c r="I535" s="2"/>
      <c r="J535" s="2"/>
      <c r="K535" s="2"/>
      <c r="L535" s="2" t="str">
        <f t="shared" si="41"/>
        <v>_</v>
      </c>
      <c r="M535" s="2"/>
      <c r="N535" s="2">
        <f>IF(ISBLANK(Table2[[#This Row],[ActualResult]]), 0, 1)</f>
        <v>0</v>
      </c>
      <c r="O535" s="2" t="str">
        <f>IF(ISBLANK(Table2[[#This Row],[ActualResult]]), "_", IF(Table2[[#This Row],[ActualWinner]]=Table2[[#This Row],[PredictedWinner]], "Y", "N"))</f>
        <v>_</v>
      </c>
      <c r="P535" s="2" t="str">
        <f>IF(Table2[[#This Row],[ActualAwayScore]]&gt;Table2[[#This Row],[PredictedAwayScore]], "N", IF(ISBLANK(Table2[[#This Row],[ActualResult]]), "_", IF(Table2[[#This Row],[ActualAwayScore]]=Table2[[#This Row],[PredictedAwayScore]], "Y", "N")))</f>
        <v>_</v>
      </c>
      <c r="Q535" s="2" t="str">
        <f>IF(Table2[[#This Row],[ActualHomeScore]]&gt;Table2[[#This Row],[PredictedHomeScore]],"N", IF(ISBLANK(Table2[[#This Row],[ActualResult]]), "_", IF(Table2[[#This Row],[ActualHomeScore]]=Table2[[#This Row],[PredictedHomeScore]], "Y", "N")))</f>
        <v>_</v>
      </c>
      <c r="R535" s="2"/>
      <c r="S535" s="2" t="str">
        <f t="shared" si="42"/>
        <v>_</v>
      </c>
      <c r="T535" s="2">
        <f>IF(INDEX(StatsRegularSeason20242025!$A$2:$C$33,MATCH(Table2[[#This Row],[AwayTeam]],StatsRegularSeason20242025!$A$2:$A$33,0),2)=INDEX(StatsRegularSeason20242025!$A$2:$C$33,MATCH(Table2[[#This Row],[HomeTeam]],StatsRegularSeason20242025!$A$2:$A$33,0),2),1,0)</f>
        <v>1</v>
      </c>
      <c r="U535" s="2">
        <f>IF(INDEX(StatsRegularSeason20242025!$A$2:$C$33,MATCH(Table2[[#This Row],[AwayTeam]],StatsRegularSeason20242025!$A$2:$A$33,0),3)=INDEX(StatsRegularSeason20242025!$A$2:$C$33,MATCH(Table2[[#This Row],[HomeTeam]],StatsRegularSeason20242025!$A$2:$A$33,0),3),1,0)</f>
        <v>1</v>
      </c>
      <c r="V535" s="2">
        <f>IF(Table2[[#This Row],[InterConf]]=1,IF(Table2[[#This Row],[InterDiv]]=0, 1, 0), 0)</f>
        <v>0</v>
      </c>
      <c r="W535" s="2">
        <f>IF(INDEX(StatsRegularSeason20242025!$A$2:$C$33,MATCH(Table2[[#This Row],[AwayTeam]],StatsRegularSeason20242025!$A$2:$A$33,0),2)&lt;&gt;INDEX(StatsRegularSeason20242025!$A$2:$C$33,MATCH(Table2[[#This Row],[HomeTeam]],StatsRegularSeason20242025!$A$2:$A$33,0),2),1,0)</f>
        <v>0</v>
      </c>
      <c r="X535" s="2"/>
      <c r="Y535" s="2"/>
      <c r="Z535" s="2">
        <f>IF(AND(Table2[[#This Row],[GameIsOver]]=1,Table2[[#This Row],[ActualHomeScore]]*Table2[[#This Row],[ActualAwayScore]]=0), 1,0)</f>
        <v>0</v>
      </c>
      <c r="AA535" s="2">
        <f>IF(Table2[[#This Row],[GameIsOver]]=0,0, IF(Table2[[#This Row],[ActualWinner]]=Table2[[#This Row],[AwayTeam]], 2, IF(OR(Table2[[#This Row],[ActualResult]]="OT", Table2[[#This Row],[ActualResult]]="SO"), 1, 0)))</f>
        <v>0</v>
      </c>
      <c r="AB535" s="2">
        <f>IF(Table2[[#This Row],[GameIsOver]]= 0, 0, IF(Table2[[#This Row],[ActualWinner]]=Table2[[#This Row],[HomeTeam]], 2, IF(OR(Table2[[#This Row],[ActualResult]]="OT", Table2[[#This Row],[ActualResult]]="SO"), 1, 0)))</f>
        <v>0</v>
      </c>
      <c r="AC535" s="33">
        <f>(($AR$11)*IF(Table2[[#This Row],[CorrectWinnerPrediction]]="Y", 1, 0))+(($AR$12)*IF(Table2[[#This Row],[CorrectAwayScorePrediction]]="Y", 1, 0))+(($AR$13)*IF(Table2[[#This Row],[CorrectHomeScorePrediction]]="Y", 1, 0))</f>
        <v>0</v>
      </c>
      <c r="AD5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5" s="4" t="str">
        <f>IF(WEEKDAY(Table2[[#This Row],[GameDate]])=1,"SUN",IF(WEEKDAY(Table2[[#This Row],[GameDate]])=2,"MON",IF(WEEKDAY(Table2[[#This Row],[GameDate]])=3,"TUE",IF(WEEKDAY(Table2[[#This Row],[GameDate]])=4,"WED",IF(WEEKDAY(Table2[[#This Row],[GameDate]])=5,"THU",IF(WEEKDAY(Table2[[#This Row],[GameDate]])=6,"FRI", "SAT"))))))</f>
        <v>SAT</v>
      </c>
      <c r="AF535" s="2">
        <f>Table2[[#This Row],[ActualAwayScore]]-Table2[[#This Row],[PredictedAwayScore]]</f>
        <v>0</v>
      </c>
      <c r="AG535" s="2">
        <f>Table2[[#This Row],[ActualHomeScore]]-Table2[[#This Row],[PredictedHomeScore]]</f>
        <v>0</v>
      </c>
      <c r="AH535" s="2">
        <f t="shared" si="43"/>
        <v>0</v>
      </c>
      <c r="AI535" s="2">
        <f t="shared" si="44"/>
        <v>0</v>
      </c>
    </row>
    <row r="536" spans="1:35" x14ac:dyDescent="0.25">
      <c r="B536" s="4">
        <v>45647</v>
      </c>
      <c r="C536" s="7" t="s">
        <v>646</v>
      </c>
      <c r="D536" s="2" t="s">
        <v>21</v>
      </c>
      <c r="E536" s="2" t="s">
        <v>32</v>
      </c>
      <c r="F536" s="2"/>
      <c r="G536" s="2"/>
      <c r="H536" s="2" t="str">
        <f t="shared" si="40"/>
        <v>_</v>
      </c>
      <c r="I536" s="2"/>
      <c r="J536" s="2"/>
      <c r="K536" s="2"/>
      <c r="L536" s="2" t="str">
        <f t="shared" si="41"/>
        <v>_</v>
      </c>
      <c r="M536" s="2"/>
      <c r="N536" s="2">
        <f>IF(ISBLANK(Table2[[#This Row],[ActualResult]]), 0, 1)</f>
        <v>0</v>
      </c>
      <c r="O536" s="2" t="str">
        <f>IF(ISBLANK(Table2[[#This Row],[ActualResult]]), "_", IF(Table2[[#This Row],[ActualWinner]]=Table2[[#This Row],[PredictedWinner]], "Y", "N"))</f>
        <v>_</v>
      </c>
      <c r="P536" s="2" t="str">
        <f>IF(Table2[[#This Row],[ActualAwayScore]]&gt;Table2[[#This Row],[PredictedAwayScore]], "N", IF(ISBLANK(Table2[[#This Row],[ActualResult]]), "_", IF(Table2[[#This Row],[ActualAwayScore]]=Table2[[#This Row],[PredictedAwayScore]], "Y", "N")))</f>
        <v>_</v>
      </c>
      <c r="Q536" s="2" t="str">
        <f>IF(Table2[[#This Row],[ActualHomeScore]]&gt;Table2[[#This Row],[PredictedHomeScore]],"N", IF(ISBLANK(Table2[[#This Row],[ActualResult]]), "_", IF(Table2[[#This Row],[ActualHomeScore]]=Table2[[#This Row],[PredictedHomeScore]], "Y", "N")))</f>
        <v>_</v>
      </c>
      <c r="R536" s="2"/>
      <c r="S536" s="2" t="str">
        <f t="shared" si="42"/>
        <v>_</v>
      </c>
      <c r="T536" s="2">
        <f>IF(INDEX(StatsRegularSeason20242025!$A$2:$C$33,MATCH(Table2[[#This Row],[AwayTeam]],StatsRegularSeason20242025!$A$2:$A$33,0),2)=INDEX(StatsRegularSeason20242025!$A$2:$C$33,MATCH(Table2[[#This Row],[HomeTeam]],StatsRegularSeason20242025!$A$2:$A$33,0),2),1,0)</f>
        <v>1</v>
      </c>
      <c r="U536" s="2">
        <f>IF(INDEX(StatsRegularSeason20242025!$A$2:$C$33,MATCH(Table2[[#This Row],[AwayTeam]],StatsRegularSeason20242025!$A$2:$A$33,0),3)=INDEX(StatsRegularSeason20242025!$A$2:$C$33,MATCH(Table2[[#This Row],[HomeTeam]],StatsRegularSeason20242025!$A$2:$A$33,0),3),1,0)</f>
        <v>1</v>
      </c>
      <c r="V536" s="2">
        <f>IF(Table2[[#This Row],[InterConf]]=1,IF(Table2[[#This Row],[InterDiv]]=0, 1, 0), 0)</f>
        <v>0</v>
      </c>
      <c r="W536" s="2">
        <f>IF(INDEX(StatsRegularSeason20242025!$A$2:$C$33,MATCH(Table2[[#This Row],[AwayTeam]],StatsRegularSeason20242025!$A$2:$A$33,0),2)&lt;&gt;INDEX(StatsRegularSeason20242025!$A$2:$C$33,MATCH(Table2[[#This Row],[HomeTeam]],StatsRegularSeason20242025!$A$2:$A$33,0),2),1,0)</f>
        <v>0</v>
      </c>
      <c r="X536" s="2"/>
      <c r="Y536" s="2"/>
      <c r="Z536" s="2">
        <f>IF(AND(Table2[[#This Row],[GameIsOver]]=1,Table2[[#This Row],[ActualHomeScore]]*Table2[[#This Row],[ActualAwayScore]]=0), 1,0)</f>
        <v>0</v>
      </c>
      <c r="AA536" s="2">
        <f>IF(Table2[[#This Row],[GameIsOver]]=0,0, IF(Table2[[#This Row],[ActualWinner]]=Table2[[#This Row],[AwayTeam]], 2, IF(OR(Table2[[#This Row],[ActualResult]]="OT", Table2[[#This Row],[ActualResult]]="SO"), 1, 0)))</f>
        <v>0</v>
      </c>
      <c r="AB536" s="2">
        <f>IF(Table2[[#This Row],[GameIsOver]]= 0, 0, IF(Table2[[#This Row],[ActualWinner]]=Table2[[#This Row],[HomeTeam]], 2, IF(OR(Table2[[#This Row],[ActualResult]]="OT", Table2[[#This Row],[ActualResult]]="SO"), 1, 0)))</f>
        <v>0</v>
      </c>
      <c r="AC536" s="33">
        <f>(($AR$11)*IF(Table2[[#This Row],[CorrectWinnerPrediction]]="Y", 1, 0))+(($AR$12)*IF(Table2[[#This Row],[CorrectAwayScorePrediction]]="Y", 1, 0))+(($AR$13)*IF(Table2[[#This Row],[CorrectHomeScorePrediction]]="Y", 1, 0))</f>
        <v>0</v>
      </c>
      <c r="AD5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6" s="4" t="str">
        <f>IF(WEEKDAY(Table2[[#This Row],[GameDate]])=1,"SUN",IF(WEEKDAY(Table2[[#This Row],[GameDate]])=2,"MON",IF(WEEKDAY(Table2[[#This Row],[GameDate]])=3,"TUE",IF(WEEKDAY(Table2[[#This Row],[GameDate]])=4,"WED",IF(WEEKDAY(Table2[[#This Row],[GameDate]])=5,"THU",IF(WEEKDAY(Table2[[#This Row],[GameDate]])=6,"FRI", "SAT"))))))</f>
        <v>SAT</v>
      </c>
      <c r="AF536" s="2">
        <f>Table2[[#This Row],[ActualAwayScore]]-Table2[[#This Row],[PredictedAwayScore]]</f>
        <v>0</v>
      </c>
      <c r="AG536" s="2">
        <f>Table2[[#This Row],[ActualHomeScore]]-Table2[[#This Row],[PredictedHomeScore]]</f>
        <v>0</v>
      </c>
      <c r="AH536" s="2">
        <f t="shared" si="43"/>
        <v>0</v>
      </c>
      <c r="AI536" s="2">
        <f t="shared" si="44"/>
        <v>0</v>
      </c>
    </row>
    <row r="537" spans="1:35" x14ac:dyDescent="0.25">
      <c r="B537" s="4">
        <v>45647</v>
      </c>
      <c r="C537" s="7" t="s">
        <v>647</v>
      </c>
      <c r="D537" s="2" t="s">
        <v>36</v>
      </c>
      <c r="E537" s="2" t="s">
        <v>45</v>
      </c>
      <c r="F537" s="2"/>
      <c r="G537" s="2"/>
      <c r="H537" s="2" t="str">
        <f t="shared" si="40"/>
        <v>_</v>
      </c>
      <c r="I537" s="2"/>
      <c r="J537" s="2"/>
      <c r="K537" s="2"/>
      <c r="L537" s="2" t="str">
        <f t="shared" si="41"/>
        <v>_</v>
      </c>
      <c r="M537" s="2"/>
      <c r="N537" s="2">
        <f>IF(ISBLANK(Table2[[#This Row],[ActualResult]]), 0, 1)</f>
        <v>0</v>
      </c>
      <c r="O537" s="2" t="str">
        <f>IF(ISBLANK(Table2[[#This Row],[ActualResult]]), "_", IF(Table2[[#This Row],[ActualWinner]]=Table2[[#This Row],[PredictedWinner]], "Y", "N"))</f>
        <v>_</v>
      </c>
      <c r="P537" s="2" t="str">
        <f>IF(Table2[[#This Row],[ActualAwayScore]]&gt;Table2[[#This Row],[PredictedAwayScore]], "N", IF(ISBLANK(Table2[[#This Row],[ActualResult]]), "_", IF(Table2[[#This Row],[ActualAwayScore]]=Table2[[#This Row],[PredictedAwayScore]], "Y", "N")))</f>
        <v>_</v>
      </c>
      <c r="Q537" s="2" t="str">
        <f>IF(Table2[[#This Row],[ActualHomeScore]]&gt;Table2[[#This Row],[PredictedHomeScore]],"N", IF(ISBLANK(Table2[[#This Row],[ActualResult]]), "_", IF(Table2[[#This Row],[ActualHomeScore]]=Table2[[#This Row],[PredictedHomeScore]], "Y", "N")))</f>
        <v>_</v>
      </c>
      <c r="R537" s="2"/>
      <c r="S537" s="2" t="str">
        <f t="shared" si="42"/>
        <v>_</v>
      </c>
      <c r="T537" s="2">
        <f>IF(INDEX(StatsRegularSeason20242025!$A$2:$C$33,MATCH(Table2[[#This Row],[AwayTeam]],StatsRegularSeason20242025!$A$2:$A$33,0),2)=INDEX(StatsRegularSeason20242025!$A$2:$C$33,MATCH(Table2[[#This Row],[HomeTeam]],StatsRegularSeason20242025!$A$2:$A$33,0),2),1,0)</f>
        <v>1</v>
      </c>
      <c r="U537" s="2">
        <f>IF(INDEX(StatsRegularSeason20242025!$A$2:$C$33,MATCH(Table2[[#This Row],[AwayTeam]],StatsRegularSeason20242025!$A$2:$A$33,0),3)=INDEX(StatsRegularSeason20242025!$A$2:$C$33,MATCH(Table2[[#This Row],[HomeTeam]],StatsRegularSeason20242025!$A$2:$A$33,0),3),1,0)</f>
        <v>1</v>
      </c>
      <c r="V537" s="2">
        <f>IF(Table2[[#This Row],[InterConf]]=1,IF(Table2[[#This Row],[InterDiv]]=0, 1, 0), 0)</f>
        <v>0</v>
      </c>
      <c r="W537" s="2">
        <f>IF(INDEX(StatsRegularSeason20242025!$A$2:$C$33,MATCH(Table2[[#This Row],[AwayTeam]],StatsRegularSeason20242025!$A$2:$A$33,0),2)&lt;&gt;INDEX(StatsRegularSeason20242025!$A$2:$C$33,MATCH(Table2[[#This Row],[HomeTeam]],StatsRegularSeason20242025!$A$2:$A$33,0),2),1,0)</f>
        <v>0</v>
      </c>
      <c r="X537" s="2"/>
      <c r="Y537" s="2"/>
      <c r="Z537" s="2">
        <f>IF(AND(Table2[[#This Row],[GameIsOver]]=1,Table2[[#This Row],[ActualHomeScore]]*Table2[[#This Row],[ActualAwayScore]]=0), 1,0)</f>
        <v>0</v>
      </c>
      <c r="AA537" s="2">
        <f>IF(Table2[[#This Row],[GameIsOver]]=0,0, IF(Table2[[#This Row],[ActualWinner]]=Table2[[#This Row],[AwayTeam]], 2, IF(OR(Table2[[#This Row],[ActualResult]]="OT", Table2[[#This Row],[ActualResult]]="SO"), 1, 0)))</f>
        <v>0</v>
      </c>
      <c r="AB537" s="2">
        <f>IF(Table2[[#This Row],[GameIsOver]]= 0, 0, IF(Table2[[#This Row],[ActualWinner]]=Table2[[#This Row],[HomeTeam]], 2, IF(OR(Table2[[#This Row],[ActualResult]]="OT", Table2[[#This Row],[ActualResult]]="SO"), 1, 0)))</f>
        <v>0</v>
      </c>
      <c r="AC537" s="33">
        <f>(($AR$11)*IF(Table2[[#This Row],[CorrectWinnerPrediction]]="Y", 1, 0))+(($AR$12)*IF(Table2[[#This Row],[CorrectAwayScorePrediction]]="Y", 1, 0))+(($AR$13)*IF(Table2[[#This Row],[CorrectHomeScorePrediction]]="Y", 1, 0))</f>
        <v>0</v>
      </c>
      <c r="AD5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7" s="4" t="str">
        <f>IF(WEEKDAY(Table2[[#This Row],[GameDate]])=1,"SUN",IF(WEEKDAY(Table2[[#This Row],[GameDate]])=2,"MON",IF(WEEKDAY(Table2[[#This Row],[GameDate]])=3,"TUE",IF(WEEKDAY(Table2[[#This Row],[GameDate]])=4,"WED",IF(WEEKDAY(Table2[[#This Row],[GameDate]])=5,"THU",IF(WEEKDAY(Table2[[#This Row],[GameDate]])=6,"FRI", "SAT"))))))</f>
        <v>SAT</v>
      </c>
      <c r="AF537" s="2">
        <f>Table2[[#This Row],[ActualAwayScore]]-Table2[[#This Row],[PredictedAwayScore]]</f>
        <v>0</v>
      </c>
      <c r="AG537" s="2">
        <f>Table2[[#This Row],[ActualHomeScore]]-Table2[[#This Row],[PredictedHomeScore]]</f>
        <v>0</v>
      </c>
      <c r="AH537" s="2">
        <f t="shared" si="43"/>
        <v>0</v>
      </c>
      <c r="AI537" s="2">
        <f t="shared" si="44"/>
        <v>0</v>
      </c>
    </row>
    <row r="538" spans="1:35" x14ac:dyDescent="0.25">
      <c r="B538" s="4">
        <v>45647</v>
      </c>
      <c r="C538" s="7" t="s">
        <v>648</v>
      </c>
      <c r="D538" s="2" t="s">
        <v>37</v>
      </c>
      <c r="E538" s="2" t="s">
        <v>22</v>
      </c>
      <c r="F538" s="2"/>
      <c r="G538" s="2"/>
      <c r="H538" s="2" t="str">
        <f t="shared" si="40"/>
        <v>_</v>
      </c>
      <c r="I538" s="2"/>
      <c r="J538" s="2"/>
      <c r="K538" s="2"/>
      <c r="L538" s="2" t="str">
        <f t="shared" si="41"/>
        <v>_</v>
      </c>
      <c r="M538" s="2"/>
      <c r="N538" s="2">
        <f>IF(ISBLANK(Table2[[#This Row],[ActualResult]]), 0, 1)</f>
        <v>0</v>
      </c>
      <c r="O538" s="2" t="str">
        <f>IF(ISBLANK(Table2[[#This Row],[ActualResult]]), "_", IF(Table2[[#This Row],[ActualWinner]]=Table2[[#This Row],[PredictedWinner]], "Y", "N"))</f>
        <v>_</v>
      </c>
      <c r="P538" s="2" t="str">
        <f>IF(Table2[[#This Row],[ActualAwayScore]]&gt;Table2[[#This Row],[PredictedAwayScore]], "N", IF(ISBLANK(Table2[[#This Row],[ActualResult]]), "_", IF(Table2[[#This Row],[ActualAwayScore]]=Table2[[#This Row],[PredictedAwayScore]], "Y", "N")))</f>
        <v>_</v>
      </c>
      <c r="Q538" s="2" t="str">
        <f>IF(Table2[[#This Row],[ActualHomeScore]]&gt;Table2[[#This Row],[PredictedHomeScore]],"N", IF(ISBLANK(Table2[[#This Row],[ActualResult]]), "_", IF(Table2[[#This Row],[ActualHomeScore]]=Table2[[#This Row],[PredictedHomeScore]], "Y", "N")))</f>
        <v>_</v>
      </c>
      <c r="R538" s="2"/>
      <c r="S538" s="2" t="str">
        <f t="shared" si="42"/>
        <v>_</v>
      </c>
      <c r="T538" s="2">
        <f>IF(INDEX(StatsRegularSeason20242025!$A$2:$C$33,MATCH(Table2[[#This Row],[AwayTeam]],StatsRegularSeason20242025!$A$2:$A$33,0),2)=INDEX(StatsRegularSeason20242025!$A$2:$C$33,MATCH(Table2[[#This Row],[HomeTeam]],StatsRegularSeason20242025!$A$2:$A$33,0),2),1,0)</f>
        <v>1</v>
      </c>
      <c r="U538" s="2">
        <f>IF(INDEX(StatsRegularSeason20242025!$A$2:$C$33,MATCH(Table2[[#This Row],[AwayTeam]],StatsRegularSeason20242025!$A$2:$A$33,0),3)=INDEX(StatsRegularSeason20242025!$A$2:$C$33,MATCH(Table2[[#This Row],[HomeTeam]],StatsRegularSeason20242025!$A$2:$A$33,0),3),1,0)</f>
        <v>1</v>
      </c>
      <c r="V538" s="2">
        <f>IF(Table2[[#This Row],[InterConf]]=1,IF(Table2[[#This Row],[InterDiv]]=0, 1, 0), 0)</f>
        <v>0</v>
      </c>
      <c r="W538" s="2">
        <f>IF(INDEX(StatsRegularSeason20242025!$A$2:$C$33,MATCH(Table2[[#This Row],[AwayTeam]],StatsRegularSeason20242025!$A$2:$A$33,0),2)&lt;&gt;INDEX(StatsRegularSeason20242025!$A$2:$C$33,MATCH(Table2[[#This Row],[HomeTeam]],StatsRegularSeason20242025!$A$2:$A$33,0),2),1,0)</f>
        <v>0</v>
      </c>
      <c r="X538" s="2"/>
      <c r="Y538" s="2"/>
      <c r="Z538" s="2">
        <f>IF(AND(Table2[[#This Row],[GameIsOver]]=1,Table2[[#This Row],[ActualHomeScore]]*Table2[[#This Row],[ActualAwayScore]]=0), 1,0)</f>
        <v>0</v>
      </c>
      <c r="AA538" s="2">
        <f>IF(Table2[[#This Row],[GameIsOver]]=0,0, IF(Table2[[#This Row],[ActualWinner]]=Table2[[#This Row],[AwayTeam]], 2, IF(OR(Table2[[#This Row],[ActualResult]]="OT", Table2[[#This Row],[ActualResult]]="SO"), 1, 0)))</f>
        <v>0</v>
      </c>
      <c r="AB538" s="2">
        <f>IF(Table2[[#This Row],[GameIsOver]]= 0, 0, IF(Table2[[#This Row],[ActualWinner]]=Table2[[#This Row],[HomeTeam]], 2, IF(OR(Table2[[#This Row],[ActualResult]]="OT", Table2[[#This Row],[ActualResult]]="SO"), 1, 0)))</f>
        <v>0</v>
      </c>
      <c r="AC538" s="33">
        <f>(($AR$11)*IF(Table2[[#This Row],[CorrectWinnerPrediction]]="Y", 1, 0))+(($AR$12)*IF(Table2[[#This Row],[CorrectAwayScorePrediction]]="Y", 1, 0))+(($AR$13)*IF(Table2[[#This Row],[CorrectHomeScorePrediction]]="Y", 1, 0))</f>
        <v>0</v>
      </c>
      <c r="AD5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8" s="4" t="str">
        <f>IF(WEEKDAY(Table2[[#This Row],[GameDate]])=1,"SUN",IF(WEEKDAY(Table2[[#This Row],[GameDate]])=2,"MON",IF(WEEKDAY(Table2[[#This Row],[GameDate]])=3,"TUE",IF(WEEKDAY(Table2[[#This Row],[GameDate]])=4,"WED",IF(WEEKDAY(Table2[[#This Row],[GameDate]])=5,"THU",IF(WEEKDAY(Table2[[#This Row],[GameDate]])=6,"FRI", "SAT"))))))</f>
        <v>SAT</v>
      </c>
      <c r="AF538" s="2">
        <f>Table2[[#This Row],[ActualAwayScore]]-Table2[[#This Row],[PredictedAwayScore]]</f>
        <v>0</v>
      </c>
      <c r="AG538" s="2">
        <f>Table2[[#This Row],[ActualHomeScore]]-Table2[[#This Row],[PredictedHomeScore]]</f>
        <v>0</v>
      </c>
      <c r="AH538" s="2">
        <f t="shared" si="43"/>
        <v>0</v>
      </c>
      <c r="AI538" s="2">
        <f t="shared" si="44"/>
        <v>0</v>
      </c>
    </row>
    <row r="539" spans="1:35" x14ac:dyDescent="0.25">
      <c r="B539" s="4">
        <v>45647</v>
      </c>
      <c r="C539" s="7" t="s">
        <v>649</v>
      </c>
      <c r="D539" s="2" t="s">
        <v>30</v>
      </c>
      <c r="E539" s="2" t="s">
        <v>25</v>
      </c>
      <c r="F539" s="2"/>
      <c r="G539" s="2"/>
      <c r="H539" s="2" t="str">
        <f t="shared" si="40"/>
        <v>_</v>
      </c>
      <c r="I539" s="2"/>
      <c r="J539" s="2"/>
      <c r="K539" s="2"/>
      <c r="L539" s="2" t="str">
        <f t="shared" si="41"/>
        <v>_</v>
      </c>
      <c r="M539" s="2"/>
      <c r="N539" s="2">
        <f>IF(ISBLANK(Table2[[#This Row],[ActualResult]]), 0, 1)</f>
        <v>0</v>
      </c>
      <c r="O539" s="2" t="str">
        <f>IF(ISBLANK(Table2[[#This Row],[ActualResult]]), "_", IF(Table2[[#This Row],[ActualWinner]]=Table2[[#This Row],[PredictedWinner]], "Y", "N"))</f>
        <v>_</v>
      </c>
      <c r="P539" s="2" t="str">
        <f>IF(Table2[[#This Row],[ActualAwayScore]]&gt;Table2[[#This Row],[PredictedAwayScore]], "N", IF(ISBLANK(Table2[[#This Row],[ActualResult]]), "_", IF(Table2[[#This Row],[ActualAwayScore]]=Table2[[#This Row],[PredictedAwayScore]], "Y", "N")))</f>
        <v>_</v>
      </c>
      <c r="Q539" s="2" t="str">
        <f>IF(Table2[[#This Row],[ActualHomeScore]]&gt;Table2[[#This Row],[PredictedHomeScore]],"N", IF(ISBLANK(Table2[[#This Row],[ActualResult]]), "_", IF(Table2[[#This Row],[ActualHomeScore]]=Table2[[#This Row],[PredictedHomeScore]], "Y", "N")))</f>
        <v>_</v>
      </c>
      <c r="R539" s="2"/>
      <c r="S539" s="2" t="str">
        <f t="shared" si="42"/>
        <v>_</v>
      </c>
      <c r="T539" s="2">
        <f>IF(INDEX(StatsRegularSeason20242025!$A$2:$C$33,MATCH(Table2[[#This Row],[AwayTeam]],StatsRegularSeason20242025!$A$2:$A$33,0),2)=INDEX(StatsRegularSeason20242025!$A$2:$C$33,MATCH(Table2[[#This Row],[HomeTeam]],StatsRegularSeason20242025!$A$2:$A$33,0),2),1,0)</f>
        <v>0</v>
      </c>
      <c r="U539" s="2">
        <f>IF(INDEX(StatsRegularSeason20242025!$A$2:$C$33,MATCH(Table2[[#This Row],[AwayTeam]],StatsRegularSeason20242025!$A$2:$A$33,0),3)=INDEX(StatsRegularSeason20242025!$A$2:$C$33,MATCH(Table2[[#This Row],[HomeTeam]],StatsRegularSeason20242025!$A$2:$A$33,0),3),1,0)</f>
        <v>0</v>
      </c>
      <c r="V539" s="2">
        <f>IF(Table2[[#This Row],[InterConf]]=1,IF(Table2[[#This Row],[InterDiv]]=0, 1, 0), 0)</f>
        <v>0</v>
      </c>
      <c r="W539" s="2">
        <f>IF(INDEX(StatsRegularSeason20242025!$A$2:$C$33,MATCH(Table2[[#This Row],[AwayTeam]],StatsRegularSeason20242025!$A$2:$A$33,0),2)&lt;&gt;INDEX(StatsRegularSeason20242025!$A$2:$C$33,MATCH(Table2[[#This Row],[HomeTeam]],StatsRegularSeason20242025!$A$2:$A$33,0),2),1,0)</f>
        <v>1</v>
      </c>
      <c r="X539" s="2"/>
      <c r="Y539" s="2"/>
      <c r="Z539" s="2">
        <f>IF(AND(Table2[[#This Row],[GameIsOver]]=1,Table2[[#This Row],[ActualHomeScore]]*Table2[[#This Row],[ActualAwayScore]]=0), 1,0)</f>
        <v>0</v>
      </c>
      <c r="AA539" s="2">
        <f>IF(Table2[[#This Row],[GameIsOver]]=0,0, IF(Table2[[#This Row],[ActualWinner]]=Table2[[#This Row],[AwayTeam]], 2, IF(OR(Table2[[#This Row],[ActualResult]]="OT", Table2[[#This Row],[ActualResult]]="SO"), 1, 0)))</f>
        <v>0</v>
      </c>
      <c r="AB539" s="2">
        <f>IF(Table2[[#This Row],[GameIsOver]]= 0, 0, IF(Table2[[#This Row],[ActualWinner]]=Table2[[#This Row],[HomeTeam]], 2, IF(OR(Table2[[#This Row],[ActualResult]]="OT", Table2[[#This Row],[ActualResult]]="SO"), 1, 0)))</f>
        <v>0</v>
      </c>
      <c r="AC539" s="33">
        <f>(($AR$11)*IF(Table2[[#This Row],[CorrectWinnerPrediction]]="Y", 1, 0))+(($AR$12)*IF(Table2[[#This Row],[CorrectAwayScorePrediction]]="Y", 1, 0))+(($AR$13)*IF(Table2[[#This Row],[CorrectHomeScorePrediction]]="Y", 1, 0))</f>
        <v>0</v>
      </c>
      <c r="AD5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39" s="4" t="str">
        <f>IF(WEEKDAY(Table2[[#This Row],[GameDate]])=1,"SUN",IF(WEEKDAY(Table2[[#This Row],[GameDate]])=2,"MON",IF(WEEKDAY(Table2[[#This Row],[GameDate]])=3,"TUE",IF(WEEKDAY(Table2[[#This Row],[GameDate]])=4,"WED",IF(WEEKDAY(Table2[[#This Row],[GameDate]])=5,"THU",IF(WEEKDAY(Table2[[#This Row],[GameDate]])=6,"FRI", "SAT"))))))</f>
        <v>SAT</v>
      </c>
      <c r="AF539" s="2">
        <f>Table2[[#This Row],[ActualAwayScore]]-Table2[[#This Row],[PredictedAwayScore]]</f>
        <v>0</v>
      </c>
      <c r="AG539" s="2">
        <f>Table2[[#This Row],[ActualHomeScore]]-Table2[[#This Row],[PredictedHomeScore]]</f>
        <v>0</v>
      </c>
      <c r="AH539" s="2">
        <f t="shared" si="43"/>
        <v>0</v>
      </c>
      <c r="AI539" s="2">
        <f t="shared" si="44"/>
        <v>0</v>
      </c>
    </row>
    <row r="540" spans="1:35" x14ac:dyDescent="0.25">
      <c r="A540" s="3"/>
      <c r="B540" s="5">
        <v>45647</v>
      </c>
      <c r="C540" s="8" t="s">
        <v>650</v>
      </c>
      <c r="D540" s="3" t="s">
        <v>12</v>
      </c>
      <c r="E540" s="3" t="s">
        <v>27</v>
      </c>
      <c r="F540" s="3"/>
      <c r="G540" s="3"/>
      <c r="H540" s="3" t="str">
        <f t="shared" si="40"/>
        <v>_</v>
      </c>
      <c r="I540" s="3"/>
      <c r="J540" s="3"/>
      <c r="K540" s="3"/>
      <c r="L540" s="2" t="str">
        <f t="shared" si="41"/>
        <v>_</v>
      </c>
      <c r="M540" s="3"/>
      <c r="N540" s="3">
        <f>IF(ISBLANK(Table2[[#This Row],[ActualResult]]), 0, 1)</f>
        <v>0</v>
      </c>
      <c r="O540" s="3" t="str">
        <f>IF(ISBLANK(Table2[[#This Row],[ActualResult]]), "_", IF(Table2[[#This Row],[ActualWinner]]=Table2[[#This Row],[PredictedWinner]], "Y", "N"))</f>
        <v>_</v>
      </c>
      <c r="P540" s="3" t="str">
        <f>IF(Table2[[#This Row],[ActualAwayScore]]&gt;Table2[[#This Row],[PredictedAwayScore]], "N", IF(ISBLANK(Table2[[#This Row],[ActualResult]]), "_", IF(Table2[[#This Row],[ActualAwayScore]]=Table2[[#This Row],[PredictedAwayScore]], "Y", "N")))</f>
        <v>_</v>
      </c>
      <c r="Q540" s="3" t="str">
        <f>IF(Table2[[#This Row],[ActualHomeScore]]&gt;Table2[[#This Row],[PredictedHomeScore]],"N", IF(ISBLANK(Table2[[#This Row],[ActualResult]]), "_", IF(Table2[[#This Row],[ActualHomeScore]]=Table2[[#This Row],[PredictedHomeScore]], "Y", "N")))</f>
        <v>_</v>
      </c>
      <c r="R540" s="2"/>
      <c r="S540" s="2" t="str">
        <f t="shared" si="42"/>
        <v>_</v>
      </c>
      <c r="T540" s="2">
        <f>IF(INDEX(StatsRegularSeason20242025!$A$2:$C$33,MATCH(Table2[[#This Row],[AwayTeam]],StatsRegularSeason20242025!$A$2:$A$33,0),2)=INDEX(StatsRegularSeason20242025!$A$2:$C$33,MATCH(Table2[[#This Row],[HomeTeam]],StatsRegularSeason20242025!$A$2:$A$33,0),2),1,0)</f>
        <v>1</v>
      </c>
      <c r="U540" s="2">
        <f>IF(INDEX(StatsRegularSeason20242025!$A$2:$C$33,MATCH(Table2[[#This Row],[AwayTeam]],StatsRegularSeason20242025!$A$2:$A$33,0),3)=INDEX(StatsRegularSeason20242025!$A$2:$C$33,MATCH(Table2[[#This Row],[HomeTeam]],StatsRegularSeason20242025!$A$2:$A$33,0),3),1,0)</f>
        <v>1</v>
      </c>
      <c r="V540" s="2">
        <f>IF(Table2[[#This Row],[InterConf]]=1,IF(Table2[[#This Row],[InterDiv]]=0, 1, 0), 0)</f>
        <v>0</v>
      </c>
      <c r="W540" s="2">
        <f>IF(INDEX(StatsRegularSeason20242025!$A$2:$C$33,MATCH(Table2[[#This Row],[AwayTeam]],StatsRegularSeason20242025!$A$2:$A$33,0),2)&lt;&gt;INDEX(StatsRegularSeason20242025!$A$2:$C$33,MATCH(Table2[[#This Row],[HomeTeam]],StatsRegularSeason20242025!$A$2:$A$33,0),2),1,0)</f>
        <v>0</v>
      </c>
      <c r="X540" s="2"/>
      <c r="Y540" s="2"/>
      <c r="Z540" s="2">
        <f>IF(AND(Table2[[#This Row],[GameIsOver]]=1,Table2[[#This Row],[ActualHomeScore]]*Table2[[#This Row],[ActualAwayScore]]=0), 1,0)</f>
        <v>0</v>
      </c>
      <c r="AA540" s="2">
        <f>IF(Table2[[#This Row],[GameIsOver]]=0,0, IF(Table2[[#This Row],[ActualWinner]]=Table2[[#This Row],[AwayTeam]], 2, IF(OR(Table2[[#This Row],[ActualResult]]="OT", Table2[[#This Row],[ActualResult]]="SO"), 1, 0)))</f>
        <v>0</v>
      </c>
      <c r="AB540" s="2">
        <f>IF(Table2[[#This Row],[GameIsOver]]= 0, 0, IF(Table2[[#This Row],[ActualWinner]]=Table2[[#This Row],[HomeTeam]], 2, IF(OR(Table2[[#This Row],[ActualResult]]="OT", Table2[[#This Row],[ActualResult]]="SO"), 1, 0)))</f>
        <v>0</v>
      </c>
      <c r="AC540" s="33">
        <f>(($AR$11)*IF(Table2[[#This Row],[CorrectWinnerPrediction]]="Y", 1, 0))+(($AR$12)*IF(Table2[[#This Row],[CorrectAwayScorePrediction]]="Y", 1, 0))+(($AR$13)*IF(Table2[[#This Row],[CorrectHomeScorePrediction]]="Y", 1, 0))</f>
        <v>0</v>
      </c>
      <c r="AD5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0" s="5" t="str">
        <f>IF(WEEKDAY(Table2[[#This Row],[GameDate]])=1,"SUN",IF(WEEKDAY(Table2[[#This Row],[GameDate]])=2,"MON",IF(WEEKDAY(Table2[[#This Row],[GameDate]])=3,"TUE",IF(WEEKDAY(Table2[[#This Row],[GameDate]])=4,"WED",IF(WEEKDAY(Table2[[#This Row],[GameDate]])=5,"THU",IF(WEEKDAY(Table2[[#This Row],[GameDate]])=6,"FRI", "SAT"))))))</f>
        <v>SAT</v>
      </c>
      <c r="AF540" s="2">
        <f>Table2[[#This Row],[ActualAwayScore]]-Table2[[#This Row],[PredictedAwayScore]]</f>
        <v>0</v>
      </c>
      <c r="AG540" s="2">
        <f>Table2[[#This Row],[ActualHomeScore]]-Table2[[#This Row],[PredictedHomeScore]]</f>
        <v>0</v>
      </c>
      <c r="AH540" s="2">
        <f t="shared" si="43"/>
        <v>0</v>
      </c>
      <c r="AI540" s="2">
        <f t="shared" si="44"/>
        <v>0</v>
      </c>
    </row>
    <row r="541" spans="1:35" x14ac:dyDescent="0.25">
      <c r="B541" s="4">
        <v>45648</v>
      </c>
      <c r="C541" s="7" t="s">
        <v>651</v>
      </c>
      <c r="D541" s="2" t="s">
        <v>44</v>
      </c>
      <c r="E541" s="2" t="s">
        <v>20</v>
      </c>
      <c r="F541" s="2"/>
      <c r="G541" s="2"/>
      <c r="H541" s="2" t="str">
        <f t="shared" si="40"/>
        <v>_</v>
      </c>
      <c r="I541" s="2"/>
      <c r="J541" s="2"/>
      <c r="K541" s="2"/>
      <c r="L541" s="13" t="str">
        <f t="shared" si="41"/>
        <v>_</v>
      </c>
      <c r="M541" s="2"/>
      <c r="N541" s="2">
        <f>IF(ISBLANK(Table2[[#This Row],[ActualResult]]), 0, 1)</f>
        <v>0</v>
      </c>
      <c r="O541" s="2" t="str">
        <f>IF(ISBLANK(Table2[[#This Row],[ActualResult]]), "_", IF(Table2[[#This Row],[ActualWinner]]=Table2[[#This Row],[PredictedWinner]], "Y", "N"))</f>
        <v>_</v>
      </c>
      <c r="P541" s="2" t="str">
        <f>IF(Table2[[#This Row],[ActualAwayScore]]&gt;Table2[[#This Row],[PredictedAwayScore]], "N", IF(ISBLANK(Table2[[#This Row],[ActualResult]]), "_", IF(Table2[[#This Row],[ActualAwayScore]]=Table2[[#This Row],[PredictedAwayScore]], "Y", "N")))</f>
        <v>_</v>
      </c>
      <c r="Q541" s="2" t="str">
        <f>IF(Table2[[#This Row],[ActualHomeScore]]&gt;Table2[[#This Row],[PredictedHomeScore]],"N", IF(ISBLANK(Table2[[#This Row],[ActualResult]]), "_", IF(Table2[[#This Row],[ActualHomeScore]]=Table2[[#This Row],[PredictedHomeScore]], "Y", "N")))</f>
        <v>_</v>
      </c>
      <c r="R541" s="2"/>
      <c r="S541" s="2" t="str">
        <f t="shared" si="42"/>
        <v>_</v>
      </c>
      <c r="T541" s="2">
        <f>IF(INDEX(StatsRegularSeason20242025!$A$2:$C$33,MATCH(Table2[[#This Row],[AwayTeam]],StatsRegularSeason20242025!$A$2:$A$33,0),2)=INDEX(StatsRegularSeason20242025!$A$2:$C$33,MATCH(Table2[[#This Row],[HomeTeam]],StatsRegularSeason20242025!$A$2:$A$33,0),2),1,0)</f>
        <v>1</v>
      </c>
      <c r="U541" s="2">
        <f>IF(INDEX(StatsRegularSeason20242025!$A$2:$C$33,MATCH(Table2[[#This Row],[AwayTeam]],StatsRegularSeason20242025!$A$2:$A$33,0),3)=INDEX(StatsRegularSeason20242025!$A$2:$C$33,MATCH(Table2[[#This Row],[HomeTeam]],StatsRegularSeason20242025!$A$2:$A$33,0),3),1,0)</f>
        <v>1</v>
      </c>
      <c r="V541" s="2">
        <f>IF(Table2[[#This Row],[InterConf]]=1,IF(Table2[[#This Row],[InterDiv]]=0, 1, 0), 0)</f>
        <v>0</v>
      </c>
      <c r="W541" s="2">
        <f>IF(INDEX(StatsRegularSeason20242025!$A$2:$C$33,MATCH(Table2[[#This Row],[AwayTeam]],StatsRegularSeason20242025!$A$2:$A$33,0),2)&lt;&gt;INDEX(StatsRegularSeason20242025!$A$2:$C$33,MATCH(Table2[[#This Row],[HomeTeam]],StatsRegularSeason20242025!$A$2:$A$33,0),2),1,0)</f>
        <v>0</v>
      </c>
      <c r="X541" s="2"/>
      <c r="Y541" s="2"/>
      <c r="Z541" s="2">
        <f>IF(AND(Table2[[#This Row],[GameIsOver]]=1,Table2[[#This Row],[ActualHomeScore]]*Table2[[#This Row],[ActualAwayScore]]=0), 1,0)</f>
        <v>0</v>
      </c>
      <c r="AA541" s="2">
        <f>IF(Table2[[#This Row],[GameIsOver]]=0,0, IF(Table2[[#This Row],[ActualWinner]]=Table2[[#This Row],[AwayTeam]], 2, IF(OR(Table2[[#This Row],[ActualResult]]="OT", Table2[[#This Row],[ActualResult]]="SO"), 1, 0)))</f>
        <v>0</v>
      </c>
      <c r="AB541" s="2">
        <f>IF(Table2[[#This Row],[GameIsOver]]= 0, 0, IF(Table2[[#This Row],[ActualWinner]]=Table2[[#This Row],[HomeTeam]], 2, IF(OR(Table2[[#This Row],[ActualResult]]="OT", Table2[[#This Row],[ActualResult]]="SO"), 1, 0)))</f>
        <v>0</v>
      </c>
      <c r="AC541" s="33">
        <f>(($AR$11)*IF(Table2[[#This Row],[CorrectWinnerPrediction]]="Y", 1, 0))+(($AR$12)*IF(Table2[[#This Row],[CorrectAwayScorePrediction]]="Y", 1, 0))+(($AR$13)*IF(Table2[[#This Row],[CorrectHomeScorePrediction]]="Y", 1, 0))</f>
        <v>0</v>
      </c>
      <c r="AD5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1" s="4" t="str">
        <f>IF(WEEKDAY(Table2[[#This Row],[GameDate]])=1,"SUN",IF(WEEKDAY(Table2[[#This Row],[GameDate]])=2,"MON",IF(WEEKDAY(Table2[[#This Row],[GameDate]])=3,"TUE",IF(WEEKDAY(Table2[[#This Row],[GameDate]])=4,"WED",IF(WEEKDAY(Table2[[#This Row],[GameDate]])=5,"THU",IF(WEEKDAY(Table2[[#This Row],[GameDate]])=6,"FRI", "SAT"))))))</f>
        <v>SUN</v>
      </c>
      <c r="AF541" s="2">
        <f>Table2[[#This Row],[ActualAwayScore]]-Table2[[#This Row],[PredictedAwayScore]]</f>
        <v>0</v>
      </c>
      <c r="AG541" s="2">
        <f>Table2[[#This Row],[ActualHomeScore]]-Table2[[#This Row],[PredictedHomeScore]]</f>
        <v>0</v>
      </c>
      <c r="AH541" s="2">
        <f t="shared" si="43"/>
        <v>0</v>
      </c>
      <c r="AI541" s="2">
        <f t="shared" si="44"/>
        <v>0</v>
      </c>
    </row>
    <row r="542" spans="1:35" x14ac:dyDescent="0.25">
      <c r="B542" s="4">
        <v>45648</v>
      </c>
      <c r="C542" s="7" t="s">
        <v>652</v>
      </c>
      <c r="D542" s="2" t="s">
        <v>14</v>
      </c>
      <c r="E542" s="2" t="s">
        <v>43</v>
      </c>
      <c r="F542" s="2"/>
      <c r="G542" s="2"/>
      <c r="H542" s="2" t="str">
        <f t="shared" si="40"/>
        <v>_</v>
      </c>
      <c r="I542" s="2"/>
      <c r="J542" s="2"/>
      <c r="K542" s="2"/>
      <c r="L542" s="2" t="str">
        <f t="shared" si="41"/>
        <v>_</v>
      </c>
      <c r="M542" s="2"/>
      <c r="N542" s="2">
        <f>IF(ISBLANK(Table2[[#This Row],[ActualResult]]), 0, 1)</f>
        <v>0</v>
      </c>
      <c r="O542" s="2" t="str">
        <f>IF(ISBLANK(Table2[[#This Row],[ActualResult]]), "_", IF(Table2[[#This Row],[ActualWinner]]=Table2[[#This Row],[PredictedWinner]], "Y", "N"))</f>
        <v>_</v>
      </c>
      <c r="P542" s="2" t="str">
        <f>IF(Table2[[#This Row],[ActualAwayScore]]&gt;Table2[[#This Row],[PredictedAwayScore]], "N", IF(ISBLANK(Table2[[#This Row],[ActualResult]]), "_", IF(Table2[[#This Row],[ActualAwayScore]]=Table2[[#This Row],[PredictedAwayScore]], "Y", "N")))</f>
        <v>_</v>
      </c>
      <c r="Q542" s="2" t="str">
        <f>IF(Table2[[#This Row],[ActualHomeScore]]&gt;Table2[[#This Row],[PredictedHomeScore]],"N", IF(ISBLANK(Table2[[#This Row],[ActualResult]]), "_", IF(Table2[[#This Row],[ActualHomeScore]]=Table2[[#This Row],[PredictedHomeScore]], "Y", "N")))</f>
        <v>_</v>
      </c>
      <c r="R542" s="2"/>
      <c r="S542" s="2" t="str">
        <f t="shared" si="42"/>
        <v>_</v>
      </c>
      <c r="T542" s="2">
        <f>IF(INDEX(StatsRegularSeason20242025!$A$2:$C$33,MATCH(Table2[[#This Row],[AwayTeam]],StatsRegularSeason20242025!$A$2:$A$33,0),2)=INDEX(StatsRegularSeason20242025!$A$2:$C$33,MATCH(Table2[[#This Row],[HomeTeam]],StatsRegularSeason20242025!$A$2:$A$33,0),2),1,0)</f>
        <v>1</v>
      </c>
      <c r="U542" s="2">
        <f>IF(INDEX(StatsRegularSeason20242025!$A$2:$C$33,MATCH(Table2[[#This Row],[AwayTeam]],StatsRegularSeason20242025!$A$2:$A$33,0),3)=INDEX(StatsRegularSeason20242025!$A$2:$C$33,MATCH(Table2[[#This Row],[HomeTeam]],StatsRegularSeason20242025!$A$2:$A$33,0),3),1,0)</f>
        <v>1</v>
      </c>
      <c r="V542" s="2">
        <f>IF(Table2[[#This Row],[InterConf]]=1,IF(Table2[[#This Row],[InterDiv]]=0, 1, 0), 0)</f>
        <v>0</v>
      </c>
      <c r="W542" s="2">
        <f>IF(INDEX(StatsRegularSeason20242025!$A$2:$C$33,MATCH(Table2[[#This Row],[AwayTeam]],StatsRegularSeason20242025!$A$2:$A$33,0),2)&lt;&gt;INDEX(StatsRegularSeason20242025!$A$2:$C$33,MATCH(Table2[[#This Row],[HomeTeam]],StatsRegularSeason20242025!$A$2:$A$33,0),2),1,0)</f>
        <v>0</v>
      </c>
      <c r="X542" s="2"/>
      <c r="Y542" s="2"/>
      <c r="Z542" s="2">
        <f>IF(AND(Table2[[#This Row],[GameIsOver]]=1,Table2[[#This Row],[ActualHomeScore]]*Table2[[#This Row],[ActualAwayScore]]=0), 1,0)</f>
        <v>0</v>
      </c>
      <c r="AA542" s="2">
        <f>IF(Table2[[#This Row],[GameIsOver]]=0,0, IF(Table2[[#This Row],[ActualWinner]]=Table2[[#This Row],[AwayTeam]], 2, IF(OR(Table2[[#This Row],[ActualResult]]="OT", Table2[[#This Row],[ActualResult]]="SO"), 1, 0)))</f>
        <v>0</v>
      </c>
      <c r="AB542" s="2">
        <f>IF(Table2[[#This Row],[GameIsOver]]= 0, 0, IF(Table2[[#This Row],[ActualWinner]]=Table2[[#This Row],[HomeTeam]], 2, IF(OR(Table2[[#This Row],[ActualResult]]="OT", Table2[[#This Row],[ActualResult]]="SO"), 1, 0)))</f>
        <v>0</v>
      </c>
      <c r="AC542" s="33">
        <f>(($AR$11)*IF(Table2[[#This Row],[CorrectWinnerPrediction]]="Y", 1, 0))+(($AR$12)*IF(Table2[[#This Row],[CorrectAwayScorePrediction]]="Y", 1, 0))+(($AR$13)*IF(Table2[[#This Row],[CorrectHomeScorePrediction]]="Y", 1, 0))</f>
        <v>0</v>
      </c>
      <c r="AD5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2" s="4" t="str">
        <f>IF(WEEKDAY(Table2[[#This Row],[GameDate]])=1,"SUN",IF(WEEKDAY(Table2[[#This Row],[GameDate]])=2,"MON",IF(WEEKDAY(Table2[[#This Row],[GameDate]])=3,"TUE",IF(WEEKDAY(Table2[[#This Row],[GameDate]])=4,"WED",IF(WEEKDAY(Table2[[#This Row],[GameDate]])=5,"THU",IF(WEEKDAY(Table2[[#This Row],[GameDate]])=6,"FRI", "SAT"))))))</f>
        <v>SUN</v>
      </c>
      <c r="AF542" s="2">
        <f>Table2[[#This Row],[ActualAwayScore]]-Table2[[#This Row],[PredictedAwayScore]]</f>
        <v>0</v>
      </c>
      <c r="AG542" s="2">
        <f>Table2[[#This Row],[ActualHomeScore]]-Table2[[#This Row],[PredictedHomeScore]]</f>
        <v>0</v>
      </c>
      <c r="AH542" s="2">
        <f t="shared" si="43"/>
        <v>0</v>
      </c>
      <c r="AI542" s="2">
        <f t="shared" si="44"/>
        <v>0</v>
      </c>
    </row>
    <row r="543" spans="1:35" x14ac:dyDescent="0.25">
      <c r="B543" s="4">
        <v>45648</v>
      </c>
      <c r="C543" s="7" t="s">
        <v>653</v>
      </c>
      <c r="D543" s="2" t="s">
        <v>28</v>
      </c>
      <c r="E543" s="2" t="s">
        <v>46</v>
      </c>
      <c r="F543" s="2"/>
      <c r="G543" s="2"/>
      <c r="H543" s="2" t="str">
        <f t="shared" si="40"/>
        <v>_</v>
      </c>
      <c r="I543" s="2"/>
      <c r="J543" s="2"/>
      <c r="K543" s="2"/>
      <c r="L543" s="2" t="str">
        <f t="shared" si="41"/>
        <v>_</v>
      </c>
      <c r="M543" s="2"/>
      <c r="N543" s="2">
        <f>IF(ISBLANK(Table2[[#This Row],[ActualResult]]), 0, 1)</f>
        <v>0</v>
      </c>
      <c r="O543" s="2" t="str">
        <f>IF(ISBLANK(Table2[[#This Row],[ActualResult]]), "_", IF(Table2[[#This Row],[ActualWinner]]=Table2[[#This Row],[PredictedWinner]], "Y", "N"))</f>
        <v>_</v>
      </c>
      <c r="P543" s="2" t="str">
        <f>IF(Table2[[#This Row],[ActualAwayScore]]&gt;Table2[[#This Row],[PredictedAwayScore]], "N", IF(ISBLANK(Table2[[#This Row],[ActualResult]]), "_", IF(Table2[[#This Row],[ActualAwayScore]]=Table2[[#This Row],[PredictedAwayScore]], "Y", "N")))</f>
        <v>_</v>
      </c>
      <c r="Q543" s="2" t="str">
        <f>IF(Table2[[#This Row],[ActualHomeScore]]&gt;Table2[[#This Row],[PredictedHomeScore]],"N", IF(ISBLANK(Table2[[#This Row],[ActualResult]]), "_", IF(Table2[[#This Row],[ActualHomeScore]]=Table2[[#This Row],[PredictedHomeScore]], "Y", "N")))</f>
        <v>_</v>
      </c>
      <c r="R543" s="2"/>
      <c r="S543" s="2" t="str">
        <f t="shared" si="42"/>
        <v>_</v>
      </c>
      <c r="T543" s="2">
        <f>IF(INDEX(StatsRegularSeason20242025!$A$2:$C$33,MATCH(Table2[[#This Row],[AwayTeam]],StatsRegularSeason20242025!$A$2:$A$33,0),2)=INDEX(StatsRegularSeason20242025!$A$2:$C$33,MATCH(Table2[[#This Row],[HomeTeam]],StatsRegularSeason20242025!$A$2:$A$33,0),2),1,0)</f>
        <v>0</v>
      </c>
      <c r="U543" s="2">
        <f>IF(INDEX(StatsRegularSeason20242025!$A$2:$C$33,MATCH(Table2[[#This Row],[AwayTeam]],StatsRegularSeason20242025!$A$2:$A$33,0),3)=INDEX(StatsRegularSeason20242025!$A$2:$C$33,MATCH(Table2[[#This Row],[HomeTeam]],StatsRegularSeason20242025!$A$2:$A$33,0),3),1,0)</f>
        <v>0</v>
      </c>
      <c r="V543" s="2">
        <f>IF(Table2[[#This Row],[InterConf]]=1,IF(Table2[[#This Row],[InterDiv]]=0, 1, 0), 0)</f>
        <v>0</v>
      </c>
      <c r="W543" s="2">
        <f>IF(INDEX(StatsRegularSeason20242025!$A$2:$C$33,MATCH(Table2[[#This Row],[AwayTeam]],StatsRegularSeason20242025!$A$2:$A$33,0),2)&lt;&gt;INDEX(StatsRegularSeason20242025!$A$2:$C$33,MATCH(Table2[[#This Row],[HomeTeam]],StatsRegularSeason20242025!$A$2:$A$33,0),2),1,0)</f>
        <v>1</v>
      </c>
      <c r="X543" s="2"/>
      <c r="Y543" s="2"/>
      <c r="Z543" s="2">
        <f>IF(AND(Table2[[#This Row],[GameIsOver]]=1,Table2[[#This Row],[ActualHomeScore]]*Table2[[#This Row],[ActualAwayScore]]=0), 1,0)</f>
        <v>0</v>
      </c>
      <c r="AA543" s="2">
        <f>IF(Table2[[#This Row],[GameIsOver]]=0,0, IF(Table2[[#This Row],[ActualWinner]]=Table2[[#This Row],[AwayTeam]], 2, IF(OR(Table2[[#This Row],[ActualResult]]="OT", Table2[[#This Row],[ActualResult]]="SO"), 1, 0)))</f>
        <v>0</v>
      </c>
      <c r="AB543" s="2">
        <f>IF(Table2[[#This Row],[GameIsOver]]= 0, 0, IF(Table2[[#This Row],[ActualWinner]]=Table2[[#This Row],[HomeTeam]], 2, IF(OR(Table2[[#This Row],[ActualResult]]="OT", Table2[[#This Row],[ActualResult]]="SO"), 1, 0)))</f>
        <v>0</v>
      </c>
      <c r="AC543" s="33">
        <f>(($AR$11)*IF(Table2[[#This Row],[CorrectWinnerPrediction]]="Y", 1, 0))+(($AR$12)*IF(Table2[[#This Row],[CorrectAwayScorePrediction]]="Y", 1, 0))+(($AR$13)*IF(Table2[[#This Row],[CorrectHomeScorePrediction]]="Y", 1, 0))</f>
        <v>0</v>
      </c>
      <c r="AD5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3" s="4" t="str">
        <f>IF(WEEKDAY(Table2[[#This Row],[GameDate]])=1,"SUN",IF(WEEKDAY(Table2[[#This Row],[GameDate]])=2,"MON",IF(WEEKDAY(Table2[[#This Row],[GameDate]])=3,"TUE",IF(WEEKDAY(Table2[[#This Row],[GameDate]])=4,"WED",IF(WEEKDAY(Table2[[#This Row],[GameDate]])=5,"THU",IF(WEEKDAY(Table2[[#This Row],[GameDate]])=6,"FRI", "SAT"))))))</f>
        <v>SUN</v>
      </c>
      <c r="AF543" s="2">
        <f>Table2[[#This Row],[ActualAwayScore]]-Table2[[#This Row],[PredictedAwayScore]]</f>
        <v>0</v>
      </c>
      <c r="AG543" s="2">
        <f>Table2[[#This Row],[ActualHomeScore]]-Table2[[#This Row],[PredictedHomeScore]]</f>
        <v>0</v>
      </c>
      <c r="AH543" s="2">
        <f t="shared" si="43"/>
        <v>0</v>
      </c>
      <c r="AI543" s="2">
        <f t="shared" si="44"/>
        <v>0</v>
      </c>
    </row>
    <row r="544" spans="1:35" x14ac:dyDescent="0.25">
      <c r="B544" s="4">
        <v>45648</v>
      </c>
      <c r="C544" s="7" t="s">
        <v>654</v>
      </c>
      <c r="D544" s="2" t="s">
        <v>47</v>
      </c>
      <c r="E544" s="2" t="s">
        <v>15</v>
      </c>
      <c r="F544" s="2"/>
      <c r="G544" s="2"/>
      <c r="H544" s="2" t="str">
        <f t="shared" si="40"/>
        <v>_</v>
      </c>
      <c r="I544" s="2"/>
      <c r="J544" s="2"/>
      <c r="K544" s="2"/>
      <c r="L544" s="2" t="str">
        <f t="shared" si="41"/>
        <v>_</v>
      </c>
      <c r="M544" s="2"/>
      <c r="N544" s="2">
        <f>IF(ISBLANK(Table2[[#This Row],[ActualResult]]), 0, 1)</f>
        <v>0</v>
      </c>
      <c r="O544" s="2" t="str">
        <f>IF(ISBLANK(Table2[[#This Row],[ActualResult]]), "_", IF(Table2[[#This Row],[ActualWinner]]=Table2[[#This Row],[PredictedWinner]], "Y", "N"))</f>
        <v>_</v>
      </c>
      <c r="P544" s="2" t="str">
        <f>IF(Table2[[#This Row],[ActualAwayScore]]&gt;Table2[[#This Row],[PredictedAwayScore]], "N", IF(ISBLANK(Table2[[#This Row],[ActualResult]]), "_", IF(Table2[[#This Row],[ActualAwayScore]]=Table2[[#This Row],[PredictedAwayScore]], "Y", "N")))</f>
        <v>_</v>
      </c>
      <c r="Q544" s="2" t="str">
        <f>IF(Table2[[#This Row],[ActualHomeScore]]&gt;Table2[[#This Row],[PredictedHomeScore]],"N", IF(ISBLANK(Table2[[#This Row],[ActualResult]]), "_", IF(Table2[[#This Row],[ActualHomeScore]]=Table2[[#This Row],[PredictedHomeScore]], "Y", "N")))</f>
        <v>_</v>
      </c>
      <c r="R544" s="2"/>
      <c r="S544" s="2" t="str">
        <f t="shared" si="42"/>
        <v>_</v>
      </c>
      <c r="T544" s="2">
        <f>IF(INDEX(StatsRegularSeason20242025!$A$2:$C$33,MATCH(Table2[[#This Row],[AwayTeam]],StatsRegularSeason20242025!$A$2:$A$33,0),2)=INDEX(StatsRegularSeason20242025!$A$2:$C$33,MATCH(Table2[[#This Row],[HomeTeam]],StatsRegularSeason20242025!$A$2:$A$33,0),2),1,0)</f>
        <v>1</v>
      </c>
      <c r="U544" s="2">
        <f>IF(INDEX(StatsRegularSeason20242025!$A$2:$C$33,MATCH(Table2[[#This Row],[AwayTeam]],StatsRegularSeason20242025!$A$2:$A$33,0),3)=INDEX(StatsRegularSeason20242025!$A$2:$C$33,MATCH(Table2[[#This Row],[HomeTeam]],StatsRegularSeason20242025!$A$2:$A$33,0),3),1,0)</f>
        <v>0</v>
      </c>
      <c r="V544" s="2">
        <f>IF(Table2[[#This Row],[InterConf]]=1,IF(Table2[[#This Row],[InterDiv]]=0, 1, 0), 0)</f>
        <v>1</v>
      </c>
      <c r="W544" s="2">
        <f>IF(INDEX(StatsRegularSeason20242025!$A$2:$C$33,MATCH(Table2[[#This Row],[AwayTeam]],StatsRegularSeason20242025!$A$2:$A$33,0),2)&lt;&gt;INDEX(StatsRegularSeason20242025!$A$2:$C$33,MATCH(Table2[[#This Row],[HomeTeam]],StatsRegularSeason20242025!$A$2:$A$33,0),2),1,0)</f>
        <v>0</v>
      </c>
      <c r="X544" s="2"/>
      <c r="Y544" s="2"/>
      <c r="Z544" s="2">
        <f>IF(AND(Table2[[#This Row],[GameIsOver]]=1,Table2[[#This Row],[ActualHomeScore]]*Table2[[#This Row],[ActualAwayScore]]=0), 1,0)</f>
        <v>0</v>
      </c>
      <c r="AA544" s="2">
        <f>IF(Table2[[#This Row],[GameIsOver]]=0,0, IF(Table2[[#This Row],[ActualWinner]]=Table2[[#This Row],[AwayTeam]], 2, IF(OR(Table2[[#This Row],[ActualResult]]="OT", Table2[[#This Row],[ActualResult]]="SO"), 1, 0)))</f>
        <v>0</v>
      </c>
      <c r="AB544" s="2">
        <f>IF(Table2[[#This Row],[GameIsOver]]= 0, 0, IF(Table2[[#This Row],[ActualWinner]]=Table2[[#This Row],[HomeTeam]], 2, IF(OR(Table2[[#This Row],[ActualResult]]="OT", Table2[[#This Row],[ActualResult]]="SO"), 1, 0)))</f>
        <v>0</v>
      </c>
      <c r="AC544" s="33">
        <f>(($AR$11)*IF(Table2[[#This Row],[CorrectWinnerPrediction]]="Y", 1, 0))+(($AR$12)*IF(Table2[[#This Row],[CorrectAwayScorePrediction]]="Y", 1, 0))+(($AR$13)*IF(Table2[[#This Row],[CorrectHomeScorePrediction]]="Y", 1, 0))</f>
        <v>0</v>
      </c>
      <c r="AD5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4" s="4" t="str">
        <f>IF(WEEKDAY(Table2[[#This Row],[GameDate]])=1,"SUN",IF(WEEKDAY(Table2[[#This Row],[GameDate]])=2,"MON",IF(WEEKDAY(Table2[[#This Row],[GameDate]])=3,"TUE",IF(WEEKDAY(Table2[[#This Row],[GameDate]])=4,"WED",IF(WEEKDAY(Table2[[#This Row],[GameDate]])=5,"THU",IF(WEEKDAY(Table2[[#This Row],[GameDate]])=6,"FRI", "SAT"))))))</f>
        <v>SUN</v>
      </c>
      <c r="AF544" s="2">
        <f>Table2[[#This Row],[ActualAwayScore]]-Table2[[#This Row],[PredictedAwayScore]]</f>
        <v>0</v>
      </c>
      <c r="AG544" s="2">
        <f>Table2[[#This Row],[ActualHomeScore]]-Table2[[#This Row],[PredictedHomeScore]]</f>
        <v>0</v>
      </c>
      <c r="AH544" s="2">
        <f t="shared" si="43"/>
        <v>0</v>
      </c>
      <c r="AI544" s="2">
        <f t="shared" si="44"/>
        <v>0</v>
      </c>
    </row>
    <row r="545" spans="1:35" x14ac:dyDescent="0.25">
      <c r="B545" s="4">
        <v>45648</v>
      </c>
      <c r="C545" s="7" t="s">
        <v>655</v>
      </c>
      <c r="D545" s="2" t="s">
        <v>12</v>
      </c>
      <c r="E545" s="2" t="s">
        <v>26</v>
      </c>
      <c r="F545" s="2"/>
      <c r="G545" s="2"/>
      <c r="H545" s="2" t="str">
        <f t="shared" si="40"/>
        <v>_</v>
      </c>
      <c r="I545" s="2"/>
      <c r="J545" s="2"/>
      <c r="K545" s="2"/>
      <c r="L545" s="2" t="str">
        <f t="shared" si="41"/>
        <v>_</v>
      </c>
      <c r="M545" s="2"/>
      <c r="N545" s="2">
        <f>IF(ISBLANK(Table2[[#This Row],[ActualResult]]), 0, 1)</f>
        <v>0</v>
      </c>
      <c r="O545" s="2" t="str">
        <f>IF(ISBLANK(Table2[[#This Row],[ActualResult]]), "_", IF(Table2[[#This Row],[ActualWinner]]=Table2[[#This Row],[PredictedWinner]], "Y", "N"))</f>
        <v>_</v>
      </c>
      <c r="P545" s="2" t="str">
        <f>IF(Table2[[#This Row],[ActualAwayScore]]&gt;Table2[[#This Row],[PredictedAwayScore]], "N", IF(ISBLANK(Table2[[#This Row],[ActualResult]]), "_", IF(Table2[[#This Row],[ActualAwayScore]]=Table2[[#This Row],[PredictedAwayScore]], "Y", "N")))</f>
        <v>_</v>
      </c>
      <c r="Q545" s="2" t="str">
        <f>IF(Table2[[#This Row],[ActualHomeScore]]&gt;Table2[[#This Row],[PredictedHomeScore]],"N", IF(ISBLANK(Table2[[#This Row],[ActualResult]]), "_", IF(Table2[[#This Row],[ActualHomeScore]]=Table2[[#This Row],[PredictedHomeScore]], "Y", "N")))</f>
        <v>_</v>
      </c>
      <c r="R545" s="2"/>
      <c r="S545" s="2" t="str">
        <f t="shared" si="42"/>
        <v>_</v>
      </c>
      <c r="T545" s="2">
        <f>IF(INDEX(StatsRegularSeason20242025!$A$2:$C$33,MATCH(Table2[[#This Row],[AwayTeam]],StatsRegularSeason20242025!$A$2:$A$33,0),2)=INDEX(StatsRegularSeason20242025!$A$2:$C$33,MATCH(Table2[[#This Row],[HomeTeam]],StatsRegularSeason20242025!$A$2:$A$33,0),2),1,0)</f>
        <v>1</v>
      </c>
      <c r="U545" s="2">
        <f>IF(INDEX(StatsRegularSeason20242025!$A$2:$C$33,MATCH(Table2[[#This Row],[AwayTeam]],StatsRegularSeason20242025!$A$2:$A$33,0),3)=INDEX(StatsRegularSeason20242025!$A$2:$C$33,MATCH(Table2[[#This Row],[HomeTeam]],StatsRegularSeason20242025!$A$2:$A$33,0),3),1,0)</f>
        <v>0</v>
      </c>
      <c r="V545" s="2">
        <f>IF(Table2[[#This Row],[InterConf]]=1,IF(Table2[[#This Row],[InterDiv]]=0, 1, 0), 0)</f>
        <v>1</v>
      </c>
      <c r="W545" s="2">
        <f>IF(INDEX(StatsRegularSeason20242025!$A$2:$C$33,MATCH(Table2[[#This Row],[AwayTeam]],StatsRegularSeason20242025!$A$2:$A$33,0),2)&lt;&gt;INDEX(StatsRegularSeason20242025!$A$2:$C$33,MATCH(Table2[[#This Row],[HomeTeam]],StatsRegularSeason20242025!$A$2:$A$33,0),2),1,0)</f>
        <v>0</v>
      </c>
      <c r="X545" s="2"/>
      <c r="Y545" s="2"/>
      <c r="Z545" s="2">
        <f>IF(AND(Table2[[#This Row],[GameIsOver]]=1,Table2[[#This Row],[ActualHomeScore]]*Table2[[#This Row],[ActualAwayScore]]=0), 1,0)</f>
        <v>0</v>
      </c>
      <c r="AA545" s="2">
        <f>IF(Table2[[#This Row],[GameIsOver]]=0,0, IF(Table2[[#This Row],[ActualWinner]]=Table2[[#This Row],[AwayTeam]], 2, IF(OR(Table2[[#This Row],[ActualResult]]="OT", Table2[[#This Row],[ActualResult]]="SO"), 1, 0)))</f>
        <v>0</v>
      </c>
      <c r="AB545" s="2">
        <f>IF(Table2[[#This Row],[GameIsOver]]= 0, 0, IF(Table2[[#This Row],[ActualWinner]]=Table2[[#This Row],[HomeTeam]], 2, IF(OR(Table2[[#This Row],[ActualResult]]="OT", Table2[[#This Row],[ActualResult]]="SO"), 1, 0)))</f>
        <v>0</v>
      </c>
      <c r="AC545" s="33">
        <f>(($AR$11)*IF(Table2[[#This Row],[CorrectWinnerPrediction]]="Y", 1, 0))+(($AR$12)*IF(Table2[[#This Row],[CorrectAwayScorePrediction]]="Y", 1, 0))+(($AR$13)*IF(Table2[[#This Row],[CorrectHomeScorePrediction]]="Y", 1, 0))</f>
        <v>0</v>
      </c>
      <c r="AD5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5" s="4" t="str">
        <f>IF(WEEKDAY(Table2[[#This Row],[GameDate]])=1,"SUN",IF(WEEKDAY(Table2[[#This Row],[GameDate]])=2,"MON",IF(WEEKDAY(Table2[[#This Row],[GameDate]])=3,"TUE",IF(WEEKDAY(Table2[[#This Row],[GameDate]])=4,"WED",IF(WEEKDAY(Table2[[#This Row],[GameDate]])=5,"THU",IF(WEEKDAY(Table2[[#This Row],[GameDate]])=6,"FRI", "SAT"))))))</f>
        <v>SUN</v>
      </c>
      <c r="AF545" s="2">
        <f>Table2[[#This Row],[ActualAwayScore]]-Table2[[#This Row],[PredictedAwayScore]]</f>
        <v>0</v>
      </c>
      <c r="AG545" s="2">
        <f>Table2[[#This Row],[ActualHomeScore]]-Table2[[#This Row],[PredictedHomeScore]]</f>
        <v>0</v>
      </c>
      <c r="AH545" s="2">
        <f t="shared" si="43"/>
        <v>0</v>
      </c>
      <c r="AI545" s="2">
        <f t="shared" si="44"/>
        <v>0</v>
      </c>
    </row>
    <row r="546" spans="1:35" x14ac:dyDescent="0.25">
      <c r="A546" s="3"/>
      <c r="B546" s="5">
        <v>45648</v>
      </c>
      <c r="C546" s="8" t="s">
        <v>656</v>
      </c>
      <c r="D546" s="3" t="s">
        <v>30</v>
      </c>
      <c r="E546" s="3" t="s">
        <v>23</v>
      </c>
      <c r="F546" s="3"/>
      <c r="G546" s="3"/>
      <c r="H546" s="3" t="str">
        <f t="shared" si="40"/>
        <v>_</v>
      </c>
      <c r="I546" s="3"/>
      <c r="J546" s="3"/>
      <c r="K546" s="3"/>
      <c r="L546" s="2" t="str">
        <f t="shared" si="41"/>
        <v>_</v>
      </c>
      <c r="M546" s="3"/>
      <c r="N546" s="3">
        <f>IF(ISBLANK(Table2[[#This Row],[ActualResult]]), 0, 1)</f>
        <v>0</v>
      </c>
      <c r="O546" s="3" t="str">
        <f>IF(ISBLANK(Table2[[#This Row],[ActualResult]]), "_", IF(Table2[[#This Row],[ActualWinner]]=Table2[[#This Row],[PredictedWinner]], "Y", "N"))</f>
        <v>_</v>
      </c>
      <c r="P546" s="3" t="str">
        <f>IF(Table2[[#This Row],[ActualAwayScore]]&gt;Table2[[#This Row],[PredictedAwayScore]], "N", IF(ISBLANK(Table2[[#This Row],[ActualResult]]), "_", IF(Table2[[#This Row],[ActualAwayScore]]=Table2[[#This Row],[PredictedAwayScore]], "Y", "N")))</f>
        <v>_</v>
      </c>
      <c r="Q546" s="3" t="str">
        <f>IF(Table2[[#This Row],[ActualHomeScore]]&gt;Table2[[#This Row],[PredictedHomeScore]],"N", IF(ISBLANK(Table2[[#This Row],[ActualResult]]), "_", IF(Table2[[#This Row],[ActualHomeScore]]=Table2[[#This Row],[PredictedHomeScore]], "Y", "N")))</f>
        <v>_</v>
      </c>
      <c r="R546" s="2"/>
      <c r="S546" s="2" t="str">
        <f t="shared" si="42"/>
        <v>_</v>
      </c>
      <c r="T546" s="2">
        <f>IF(INDEX(StatsRegularSeason20242025!$A$2:$C$33,MATCH(Table2[[#This Row],[AwayTeam]],StatsRegularSeason20242025!$A$2:$A$33,0),2)=INDEX(StatsRegularSeason20242025!$A$2:$C$33,MATCH(Table2[[#This Row],[HomeTeam]],StatsRegularSeason20242025!$A$2:$A$33,0),2),1,0)</f>
        <v>0</v>
      </c>
      <c r="U546" s="2">
        <f>IF(INDEX(StatsRegularSeason20242025!$A$2:$C$33,MATCH(Table2[[#This Row],[AwayTeam]],StatsRegularSeason20242025!$A$2:$A$33,0),3)=INDEX(StatsRegularSeason20242025!$A$2:$C$33,MATCH(Table2[[#This Row],[HomeTeam]],StatsRegularSeason20242025!$A$2:$A$33,0),3),1,0)</f>
        <v>0</v>
      </c>
      <c r="V546" s="2">
        <f>IF(Table2[[#This Row],[InterConf]]=1,IF(Table2[[#This Row],[InterDiv]]=0, 1, 0), 0)</f>
        <v>0</v>
      </c>
      <c r="W546" s="2">
        <f>IF(INDEX(StatsRegularSeason20242025!$A$2:$C$33,MATCH(Table2[[#This Row],[AwayTeam]],StatsRegularSeason20242025!$A$2:$A$33,0),2)&lt;&gt;INDEX(StatsRegularSeason20242025!$A$2:$C$33,MATCH(Table2[[#This Row],[HomeTeam]],StatsRegularSeason20242025!$A$2:$A$33,0),2),1,0)</f>
        <v>1</v>
      </c>
      <c r="X546" s="2"/>
      <c r="Y546" s="2"/>
      <c r="Z546" s="2">
        <f>IF(AND(Table2[[#This Row],[GameIsOver]]=1,Table2[[#This Row],[ActualHomeScore]]*Table2[[#This Row],[ActualAwayScore]]=0), 1,0)</f>
        <v>0</v>
      </c>
      <c r="AA546" s="2">
        <f>IF(Table2[[#This Row],[GameIsOver]]=0,0, IF(Table2[[#This Row],[ActualWinner]]=Table2[[#This Row],[AwayTeam]], 2, IF(OR(Table2[[#This Row],[ActualResult]]="OT", Table2[[#This Row],[ActualResult]]="SO"), 1, 0)))</f>
        <v>0</v>
      </c>
      <c r="AB546" s="2">
        <f>IF(Table2[[#This Row],[GameIsOver]]= 0, 0, IF(Table2[[#This Row],[ActualWinner]]=Table2[[#This Row],[HomeTeam]], 2, IF(OR(Table2[[#This Row],[ActualResult]]="OT", Table2[[#This Row],[ActualResult]]="SO"), 1, 0)))</f>
        <v>0</v>
      </c>
      <c r="AC546" s="33">
        <f>(($AR$11)*IF(Table2[[#This Row],[CorrectWinnerPrediction]]="Y", 1, 0))+(($AR$12)*IF(Table2[[#This Row],[CorrectAwayScorePrediction]]="Y", 1, 0))+(($AR$13)*IF(Table2[[#This Row],[CorrectHomeScorePrediction]]="Y", 1, 0))</f>
        <v>0</v>
      </c>
      <c r="AD5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6" s="5" t="str">
        <f>IF(WEEKDAY(Table2[[#This Row],[GameDate]])=1,"SUN",IF(WEEKDAY(Table2[[#This Row],[GameDate]])=2,"MON",IF(WEEKDAY(Table2[[#This Row],[GameDate]])=3,"TUE",IF(WEEKDAY(Table2[[#This Row],[GameDate]])=4,"WED",IF(WEEKDAY(Table2[[#This Row],[GameDate]])=5,"THU",IF(WEEKDAY(Table2[[#This Row],[GameDate]])=6,"FRI", "SAT"))))))</f>
        <v>SUN</v>
      </c>
      <c r="AF546" s="2">
        <f>Table2[[#This Row],[ActualAwayScore]]-Table2[[#This Row],[PredictedAwayScore]]</f>
        <v>0</v>
      </c>
      <c r="AG546" s="2">
        <f>Table2[[#This Row],[ActualHomeScore]]-Table2[[#This Row],[PredictedHomeScore]]</f>
        <v>0</v>
      </c>
      <c r="AH546" s="2">
        <f t="shared" si="43"/>
        <v>0</v>
      </c>
      <c r="AI546" s="2">
        <f t="shared" si="44"/>
        <v>0</v>
      </c>
    </row>
    <row r="547" spans="1:35" x14ac:dyDescent="0.25">
      <c r="B547" s="4">
        <v>45649</v>
      </c>
      <c r="C547" s="7" t="s">
        <v>657</v>
      </c>
      <c r="D547" s="2" t="s">
        <v>20</v>
      </c>
      <c r="E547" s="2" t="s">
        <v>32</v>
      </c>
      <c r="F547" s="2"/>
      <c r="G547" s="2"/>
      <c r="H547" s="2" t="str">
        <f t="shared" si="40"/>
        <v>_</v>
      </c>
      <c r="I547" s="2"/>
      <c r="J547" s="2"/>
      <c r="K547" s="2"/>
      <c r="L547" s="13" t="str">
        <f t="shared" si="41"/>
        <v>_</v>
      </c>
      <c r="M547" s="2"/>
      <c r="N547" s="2">
        <f>IF(ISBLANK(Table2[[#This Row],[ActualResult]]), 0, 1)</f>
        <v>0</v>
      </c>
      <c r="O547" s="2" t="str">
        <f>IF(ISBLANK(Table2[[#This Row],[ActualResult]]), "_", IF(Table2[[#This Row],[ActualWinner]]=Table2[[#This Row],[PredictedWinner]], "Y", "N"))</f>
        <v>_</v>
      </c>
      <c r="P547" s="2" t="str">
        <f>IF(Table2[[#This Row],[ActualAwayScore]]&gt;Table2[[#This Row],[PredictedAwayScore]], "N", IF(ISBLANK(Table2[[#This Row],[ActualResult]]), "_", IF(Table2[[#This Row],[ActualAwayScore]]=Table2[[#This Row],[PredictedAwayScore]], "Y", "N")))</f>
        <v>_</v>
      </c>
      <c r="Q547" s="2" t="str">
        <f>IF(Table2[[#This Row],[ActualHomeScore]]&gt;Table2[[#This Row],[PredictedHomeScore]],"N", IF(ISBLANK(Table2[[#This Row],[ActualResult]]), "_", IF(Table2[[#This Row],[ActualHomeScore]]=Table2[[#This Row],[PredictedHomeScore]], "Y", "N")))</f>
        <v>_</v>
      </c>
      <c r="R547" s="2"/>
      <c r="S547" s="2" t="str">
        <f t="shared" si="42"/>
        <v>_</v>
      </c>
      <c r="T547" s="2">
        <f>IF(INDEX(StatsRegularSeason20242025!$A$2:$C$33,MATCH(Table2[[#This Row],[AwayTeam]],StatsRegularSeason20242025!$A$2:$A$33,0),2)=INDEX(StatsRegularSeason20242025!$A$2:$C$33,MATCH(Table2[[#This Row],[HomeTeam]],StatsRegularSeason20242025!$A$2:$A$33,0),2),1,0)</f>
        <v>1</v>
      </c>
      <c r="U547" s="2">
        <f>IF(INDEX(StatsRegularSeason20242025!$A$2:$C$33,MATCH(Table2[[#This Row],[AwayTeam]],StatsRegularSeason20242025!$A$2:$A$33,0),3)=INDEX(StatsRegularSeason20242025!$A$2:$C$33,MATCH(Table2[[#This Row],[HomeTeam]],StatsRegularSeason20242025!$A$2:$A$33,0),3),1,0)</f>
        <v>1</v>
      </c>
      <c r="V547" s="2">
        <f>IF(Table2[[#This Row],[InterConf]]=1,IF(Table2[[#This Row],[InterDiv]]=0, 1, 0), 0)</f>
        <v>0</v>
      </c>
      <c r="W547" s="2">
        <f>IF(INDEX(StatsRegularSeason20242025!$A$2:$C$33,MATCH(Table2[[#This Row],[AwayTeam]],StatsRegularSeason20242025!$A$2:$A$33,0),2)&lt;&gt;INDEX(StatsRegularSeason20242025!$A$2:$C$33,MATCH(Table2[[#This Row],[HomeTeam]],StatsRegularSeason20242025!$A$2:$A$33,0),2),1,0)</f>
        <v>0</v>
      </c>
      <c r="X547" s="2"/>
      <c r="Y547" s="2"/>
      <c r="Z547" s="2">
        <f>IF(AND(Table2[[#This Row],[GameIsOver]]=1,Table2[[#This Row],[ActualHomeScore]]*Table2[[#This Row],[ActualAwayScore]]=0), 1,0)</f>
        <v>0</v>
      </c>
      <c r="AA547" s="2">
        <f>IF(Table2[[#This Row],[GameIsOver]]=0,0, IF(Table2[[#This Row],[ActualWinner]]=Table2[[#This Row],[AwayTeam]], 2, IF(OR(Table2[[#This Row],[ActualResult]]="OT", Table2[[#This Row],[ActualResult]]="SO"), 1, 0)))</f>
        <v>0</v>
      </c>
      <c r="AB547" s="2">
        <f>IF(Table2[[#This Row],[GameIsOver]]= 0, 0, IF(Table2[[#This Row],[ActualWinner]]=Table2[[#This Row],[HomeTeam]], 2, IF(OR(Table2[[#This Row],[ActualResult]]="OT", Table2[[#This Row],[ActualResult]]="SO"), 1, 0)))</f>
        <v>0</v>
      </c>
      <c r="AC547" s="33">
        <f>(($AR$11)*IF(Table2[[#This Row],[CorrectWinnerPrediction]]="Y", 1, 0))+(($AR$12)*IF(Table2[[#This Row],[CorrectAwayScorePrediction]]="Y", 1, 0))+(($AR$13)*IF(Table2[[#This Row],[CorrectHomeScorePrediction]]="Y", 1, 0))</f>
        <v>0</v>
      </c>
      <c r="AD5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7" s="4" t="str">
        <f>IF(WEEKDAY(Table2[[#This Row],[GameDate]])=1,"SUN",IF(WEEKDAY(Table2[[#This Row],[GameDate]])=2,"MON",IF(WEEKDAY(Table2[[#This Row],[GameDate]])=3,"TUE",IF(WEEKDAY(Table2[[#This Row],[GameDate]])=4,"WED",IF(WEEKDAY(Table2[[#This Row],[GameDate]])=5,"THU",IF(WEEKDAY(Table2[[#This Row],[GameDate]])=6,"FRI", "SAT"))))))</f>
        <v>MON</v>
      </c>
      <c r="AF547" s="2">
        <f>Table2[[#This Row],[ActualAwayScore]]-Table2[[#This Row],[PredictedAwayScore]]</f>
        <v>0</v>
      </c>
      <c r="AG547" s="2">
        <f>Table2[[#This Row],[ActualHomeScore]]-Table2[[#This Row],[PredictedHomeScore]]</f>
        <v>0</v>
      </c>
      <c r="AH547" s="2">
        <f t="shared" si="43"/>
        <v>0</v>
      </c>
      <c r="AI547" s="2">
        <f t="shared" si="44"/>
        <v>0</v>
      </c>
    </row>
    <row r="548" spans="1:35" x14ac:dyDescent="0.25">
      <c r="B548" s="4">
        <v>45649</v>
      </c>
      <c r="C548" s="7" t="s">
        <v>658</v>
      </c>
      <c r="D548" s="2" t="s">
        <v>22</v>
      </c>
      <c r="E548" s="2" t="s">
        <v>18</v>
      </c>
      <c r="F548" s="2"/>
      <c r="G548" s="2"/>
      <c r="H548" s="2" t="str">
        <f t="shared" si="40"/>
        <v>_</v>
      </c>
      <c r="I548" s="2"/>
      <c r="J548" s="2"/>
      <c r="K548" s="2"/>
      <c r="L548" s="2" t="str">
        <f t="shared" si="41"/>
        <v>_</v>
      </c>
      <c r="M548" s="2"/>
      <c r="N548" s="2">
        <f>IF(ISBLANK(Table2[[#This Row],[ActualResult]]), 0, 1)</f>
        <v>0</v>
      </c>
      <c r="O548" s="2" t="str">
        <f>IF(ISBLANK(Table2[[#This Row],[ActualResult]]), "_", IF(Table2[[#This Row],[ActualWinner]]=Table2[[#This Row],[PredictedWinner]], "Y", "N"))</f>
        <v>_</v>
      </c>
      <c r="P548" s="2" t="str">
        <f>IF(Table2[[#This Row],[ActualAwayScore]]&gt;Table2[[#This Row],[PredictedAwayScore]], "N", IF(ISBLANK(Table2[[#This Row],[ActualResult]]), "_", IF(Table2[[#This Row],[ActualAwayScore]]=Table2[[#This Row],[PredictedAwayScore]], "Y", "N")))</f>
        <v>_</v>
      </c>
      <c r="Q548" s="2" t="str">
        <f>IF(Table2[[#This Row],[ActualHomeScore]]&gt;Table2[[#This Row],[PredictedHomeScore]],"N", IF(ISBLANK(Table2[[#This Row],[ActualResult]]), "_", IF(Table2[[#This Row],[ActualHomeScore]]=Table2[[#This Row],[PredictedHomeScore]], "Y", "N")))</f>
        <v>_</v>
      </c>
      <c r="R548" s="2"/>
      <c r="S548" s="2" t="str">
        <f t="shared" si="42"/>
        <v>_</v>
      </c>
      <c r="T548" s="2">
        <f>IF(INDEX(StatsRegularSeason20242025!$A$2:$C$33,MATCH(Table2[[#This Row],[AwayTeam]],StatsRegularSeason20242025!$A$2:$A$33,0),2)=INDEX(StatsRegularSeason20242025!$A$2:$C$33,MATCH(Table2[[#This Row],[HomeTeam]],StatsRegularSeason20242025!$A$2:$A$33,0),2),1,0)</f>
        <v>0</v>
      </c>
      <c r="U548" s="2">
        <f>IF(INDEX(StatsRegularSeason20242025!$A$2:$C$33,MATCH(Table2[[#This Row],[AwayTeam]],StatsRegularSeason20242025!$A$2:$A$33,0),3)=INDEX(StatsRegularSeason20242025!$A$2:$C$33,MATCH(Table2[[#This Row],[HomeTeam]],StatsRegularSeason20242025!$A$2:$A$33,0),3),1,0)</f>
        <v>0</v>
      </c>
      <c r="V548" s="2">
        <f>IF(Table2[[#This Row],[InterConf]]=1,IF(Table2[[#This Row],[InterDiv]]=0, 1, 0), 0)</f>
        <v>0</v>
      </c>
      <c r="W548" s="2">
        <f>IF(INDEX(StatsRegularSeason20242025!$A$2:$C$33,MATCH(Table2[[#This Row],[AwayTeam]],StatsRegularSeason20242025!$A$2:$A$33,0),2)&lt;&gt;INDEX(StatsRegularSeason20242025!$A$2:$C$33,MATCH(Table2[[#This Row],[HomeTeam]],StatsRegularSeason20242025!$A$2:$A$33,0),2),1,0)</f>
        <v>1</v>
      </c>
      <c r="X548" s="2"/>
      <c r="Y548" s="2"/>
      <c r="Z548" s="2">
        <f>IF(AND(Table2[[#This Row],[GameIsOver]]=1,Table2[[#This Row],[ActualHomeScore]]*Table2[[#This Row],[ActualAwayScore]]=0), 1,0)</f>
        <v>0</v>
      </c>
      <c r="AA548" s="2">
        <f>IF(Table2[[#This Row],[GameIsOver]]=0,0, IF(Table2[[#This Row],[ActualWinner]]=Table2[[#This Row],[AwayTeam]], 2, IF(OR(Table2[[#This Row],[ActualResult]]="OT", Table2[[#This Row],[ActualResult]]="SO"), 1, 0)))</f>
        <v>0</v>
      </c>
      <c r="AB548" s="2">
        <f>IF(Table2[[#This Row],[GameIsOver]]= 0, 0, IF(Table2[[#This Row],[ActualWinner]]=Table2[[#This Row],[HomeTeam]], 2, IF(OR(Table2[[#This Row],[ActualResult]]="OT", Table2[[#This Row],[ActualResult]]="SO"), 1, 0)))</f>
        <v>0</v>
      </c>
      <c r="AC548" s="33">
        <f>(($AR$11)*IF(Table2[[#This Row],[CorrectWinnerPrediction]]="Y", 1, 0))+(($AR$12)*IF(Table2[[#This Row],[CorrectAwayScorePrediction]]="Y", 1, 0))+(($AR$13)*IF(Table2[[#This Row],[CorrectHomeScorePrediction]]="Y", 1, 0))</f>
        <v>0</v>
      </c>
      <c r="AD5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8" s="4" t="str">
        <f>IF(WEEKDAY(Table2[[#This Row],[GameDate]])=1,"SUN",IF(WEEKDAY(Table2[[#This Row],[GameDate]])=2,"MON",IF(WEEKDAY(Table2[[#This Row],[GameDate]])=3,"TUE",IF(WEEKDAY(Table2[[#This Row],[GameDate]])=4,"WED",IF(WEEKDAY(Table2[[#This Row],[GameDate]])=5,"THU",IF(WEEKDAY(Table2[[#This Row],[GameDate]])=6,"FRI", "SAT"))))))</f>
        <v>MON</v>
      </c>
      <c r="AF548" s="2">
        <f>Table2[[#This Row],[ActualAwayScore]]-Table2[[#This Row],[PredictedAwayScore]]</f>
        <v>0</v>
      </c>
      <c r="AG548" s="2">
        <f>Table2[[#This Row],[ActualHomeScore]]-Table2[[#This Row],[PredictedHomeScore]]</f>
        <v>0</v>
      </c>
      <c r="AH548" s="2">
        <f t="shared" si="43"/>
        <v>0</v>
      </c>
      <c r="AI548" s="2">
        <f t="shared" si="44"/>
        <v>0</v>
      </c>
    </row>
    <row r="549" spans="1:35" x14ac:dyDescent="0.25">
      <c r="B549" s="4">
        <v>45649</v>
      </c>
      <c r="C549" s="7" t="s">
        <v>659</v>
      </c>
      <c r="D549" s="2" t="s">
        <v>46</v>
      </c>
      <c r="E549" s="2" t="s">
        <v>16</v>
      </c>
      <c r="F549" s="2"/>
      <c r="G549" s="2"/>
      <c r="H549" s="2" t="str">
        <f t="shared" si="40"/>
        <v>_</v>
      </c>
      <c r="I549" s="2"/>
      <c r="J549" s="2"/>
      <c r="K549" s="2"/>
      <c r="L549" s="2" t="str">
        <f t="shared" si="41"/>
        <v>_</v>
      </c>
      <c r="M549" s="2"/>
      <c r="N549" s="2">
        <f>IF(ISBLANK(Table2[[#This Row],[ActualResult]]), 0, 1)</f>
        <v>0</v>
      </c>
      <c r="O549" s="2" t="str">
        <f>IF(ISBLANK(Table2[[#This Row],[ActualResult]]), "_", IF(Table2[[#This Row],[ActualWinner]]=Table2[[#This Row],[PredictedWinner]], "Y", "N"))</f>
        <v>_</v>
      </c>
      <c r="P549" s="2" t="str">
        <f>IF(Table2[[#This Row],[ActualAwayScore]]&gt;Table2[[#This Row],[PredictedAwayScore]], "N", IF(ISBLANK(Table2[[#This Row],[ActualResult]]), "_", IF(Table2[[#This Row],[ActualAwayScore]]=Table2[[#This Row],[PredictedAwayScore]], "Y", "N")))</f>
        <v>_</v>
      </c>
      <c r="Q549" s="2" t="str">
        <f>IF(Table2[[#This Row],[ActualHomeScore]]&gt;Table2[[#This Row],[PredictedHomeScore]],"N", IF(ISBLANK(Table2[[#This Row],[ActualResult]]), "_", IF(Table2[[#This Row],[ActualHomeScore]]=Table2[[#This Row],[PredictedHomeScore]], "Y", "N")))</f>
        <v>_</v>
      </c>
      <c r="R549" s="2"/>
      <c r="S549" s="2" t="str">
        <f t="shared" si="42"/>
        <v>_</v>
      </c>
      <c r="T549" s="2">
        <f>IF(INDEX(StatsRegularSeason20242025!$A$2:$C$33,MATCH(Table2[[#This Row],[AwayTeam]],StatsRegularSeason20242025!$A$2:$A$33,0),2)=INDEX(StatsRegularSeason20242025!$A$2:$C$33,MATCH(Table2[[#This Row],[HomeTeam]],StatsRegularSeason20242025!$A$2:$A$33,0),2),1,0)</f>
        <v>1</v>
      </c>
      <c r="U549" s="2">
        <f>IF(INDEX(StatsRegularSeason20242025!$A$2:$C$33,MATCH(Table2[[#This Row],[AwayTeam]],StatsRegularSeason20242025!$A$2:$A$33,0),3)=INDEX(StatsRegularSeason20242025!$A$2:$C$33,MATCH(Table2[[#This Row],[HomeTeam]],StatsRegularSeason20242025!$A$2:$A$33,0),3),1,0)</f>
        <v>0</v>
      </c>
      <c r="V549" s="2">
        <f>IF(Table2[[#This Row],[InterConf]]=1,IF(Table2[[#This Row],[InterDiv]]=0, 1, 0), 0)</f>
        <v>1</v>
      </c>
      <c r="W549" s="2">
        <f>IF(INDEX(StatsRegularSeason20242025!$A$2:$C$33,MATCH(Table2[[#This Row],[AwayTeam]],StatsRegularSeason20242025!$A$2:$A$33,0),2)&lt;&gt;INDEX(StatsRegularSeason20242025!$A$2:$C$33,MATCH(Table2[[#This Row],[HomeTeam]],StatsRegularSeason20242025!$A$2:$A$33,0),2),1,0)</f>
        <v>0</v>
      </c>
      <c r="X549" s="2"/>
      <c r="Y549" s="2"/>
      <c r="Z549" s="2">
        <f>IF(AND(Table2[[#This Row],[GameIsOver]]=1,Table2[[#This Row],[ActualHomeScore]]*Table2[[#This Row],[ActualAwayScore]]=0), 1,0)</f>
        <v>0</v>
      </c>
      <c r="AA549" s="2">
        <f>IF(Table2[[#This Row],[GameIsOver]]=0,0, IF(Table2[[#This Row],[ActualWinner]]=Table2[[#This Row],[AwayTeam]], 2, IF(OR(Table2[[#This Row],[ActualResult]]="OT", Table2[[#This Row],[ActualResult]]="SO"), 1, 0)))</f>
        <v>0</v>
      </c>
      <c r="AB549" s="2">
        <f>IF(Table2[[#This Row],[GameIsOver]]= 0, 0, IF(Table2[[#This Row],[ActualWinner]]=Table2[[#This Row],[HomeTeam]], 2, IF(OR(Table2[[#This Row],[ActualResult]]="OT", Table2[[#This Row],[ActualResult]]="SO"), 1, 0)))</f>
        <v>0</v>
      </c>
      <c r="AC549" s="33">
        <f>(($AR$11)*IF(Table2[[#This Row],[CorrectWinnerPrediction]]="Y", 1, 0))+(($AR$12)*IF(Table2[[#This Row],[CorrectAwayScorePrediction]]="Y", 1, 0))+(($AR$13)*IF(Table2[[#This Row],[CorrectHomeScorePrediction]]="Y", 1, 0))</f>
        <v>0</v>
      </c>
      <c r="AD5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49" s="4" t="str">
        <f>IF(WEEKDAY(Table2[[#This Row],[GameDate]])=1,"SUN",IF(WEEKDAY(Table2[[#This Row],[GameDate]])=2,"MON",IF(WEEKDAY(Table2[[#This Row],[GameDate]])=3,"TUE",IF(WEEKDAY(Table2[[#This Row],[GameDate]])=4,"WED",IF(WEEKDAY(Table2[[#This Row],[GameDate]])=5,"THU",IF(WEEKDAY(Table2[[#This Row],[GameDate]])=6,"FRI", "SAT"))))))</f>
        <v>MON</v>
      </c>
      <c r="AF549" s="2">
        <f>Table2[[#This Row],[ActualAwayScore]]-Table2[[#This Row],[PredictedAwayScore]]</f>
        <v>0</v>
      </c>
      <c r="AG549" s="2">
        <f>Table2[[#This Row],[ActualHomeScore]]-Table2[[#This Row],[PredictedHomeScore]]</f>
        <v>0</v>
      </c>
      <c r="AH549" s="2">
        <f t="shared" si="43"/>
        <v>0</v>
      </c>
      <c r="AI549" s="2">
        <f t="shared" si="44"/>
        <v>0</v>
      </c>
    </row>
    <row r="550" spans="1:35" x14ac:dyDescent="0.25">
      <c r="B550" s="4">
        <v>45649</v>
      </c>
      <c r="C550" s="7" t="s">
        <v>660</v>
      </c>
      <c r="D550" s="2" t="s">
        <v>13</v>
      </c>
      <c r="E550" s="2" t="s">
        <v>31</v>
      </c>
      <c r="F550" s="2"/>
      <c r="G550" s="2"/>
      <c r="H550" s="2" t="str">
        <f t="shared" si="40"/>
        <v>_</v>
      </c>
      <c r="I550" s="2"/>
      <c r="J550" s="2"/>
      <c r="K550" s="2"/>
      <c r="L550" s="2" t="str">
        <f t="shared" si="41"/>
        <v>_</v>
      </c>
      <c r="M550" s="2"/>
      <c r="N550" s="2">
        <f>IF(ISBLANK(Table2[[#This Row],[ActualResult]]), 0, 1)</f>
        <v>0</v>
      </c>
      <c r="O550" s="2" t="str">
        <f>IF(ISBLANK(Table2[[#This Row],[ActualResult]]), "_", IF(Table2[[#This Row],[ActualWinner]]=Table2[[#This Row],[PredictedWinner]], "Y", "N"))</f>
        <v>_</v>
      </c>
      <c r="P550" s="2" t="str">
        <f>IF(Table2[[#This Row],[ActualAwayScore]]&gt;Table2[[#This Row],[PredictedAwayScore]], "N", IF(ISBLANK(Table2[[#This Row],[ActualResult]]), "_", IF(Table2[[#This Row],[ActualAwayScore]]=Table2[[#This Row],[PredictedAwayScore]], "Y", "N")))</f>
        <v>_</v>
      </c>
      <c r="Q550" s="2" t="str">
        <f>IF(Table2[[#This Row],[ActualHomeScore]]&gt;Table2[[#This Row],[PredictedHomeScore]],"N", IF(ISBLANK(Table2[[#This Row],[ActualResult]]), "_", IF(Table2[[#This Row],[ActualHomeScore]]=Table2[[#This Row],[PredictedHomeScore]], "Y", "N")))</f>
        <v>_</v>
      </c>
      <c r="R550" s="2"/>
      <c r="S550" s="2" t="str">
        <f t="shared" si="42"/>
        <v>_</v>
      </c>
      <c r="T550" s="2">
        <f>IF(INDEX(StatsRegularSeason20242025!$A$2:$C$33,MATCH(Table2[[#This Row],[AwayTeam]],StatsRegularSeason20242025!$A$2:$A$33,0),2)=INDEX(StatsRegularSeason20242025!$A$2:$C$33,MATCH(Table2[[#This Row],[HomeTeam]],StatsRegularSeason20242025!$A$2:$A$33,0),2),1,0)</f>
        <v>0</v>
      </c>
      <c r="U550" s="2">
        <f>IF(INDEX(StatsRegularSeason20242025!$A$2:$C$33,MATCH(Table2[[#This Row],[AwayTeam]],StatsRegularSeason20242025!$A$2:$A$33,0),3)=INDEX(StatsRegularSeason20242025!$A$2:$C$33,MATCH(Table2[[#This Row],[HomeTeam]],StatsRegularSeason20242025!$A$2:$A$33,0),3),1,0)</f>
        <v>0</v>
      </c>
      <c r="V550" s="2">
        <f>IF(Table2[[#This Row],[InterConf]]=1,IF(Table2[[#This Row],[InterDiv]]=0, 1, 0), 0)</f>
        <v>0</v>
      </c>
      <c r="W550" s="2">
        <f>IF(INDEX(StatsRegularSeason20242025!$A$2:$C$33,MATCH(Table2[[#This Row],[AwayTeam]],StatsRegularSeason20242025!$A$2:$A$33,0),2)&lt;&gt;INDEX(StatsRegularSeason20242025!$A$2:$C$33,MATCH(Table2[[#This Row],[HomeTeam]],StatsRegularSeason20242025!$A$2:$A$33,0),2),1,0)</f>
        <v>1</v>
      </c>
      <c r="X550" s="2"/>
      <c r="Y550" s="2"/>
      <c r="Z550" s="2">
        <f>IF(AND(Table2[[#This Row],[GameIsOver]]=1,Table2[[#This Row],[ActualHomeScore]]*Table2[[#This Row],[ActualAwayScore]]=0), 1,0)</f>
        <v>0</v>
      </c>
      <c r="AA550" s="2">
        <f>IF(Table2[[#This Row],[GameIsOver]]=0,0, IF(Table2[[#This Row],[ActualWinner]]=Table2[[#This Row],[AwayTeam]], 2, IF(OR(Table2[[#This Row],[ActualResult]]="OT", Table2[[#This Row],[ActualResult]]="SO"), 1, 0)))</f>
        <v>0</v>
      </c>
      <c r="AB550" s="2">
        <f>IF(Table2[[#This Row],[GameIsOver]]= 0, 0, IF(Table2[[#This Row],[ActualWinner]]=Table2[[#This Row],[HomeTeam]], 2, IF(OR(Table2[[#This Row],[ActualResult]]="OT", Table2[[#This Row],[ActualResult]]="SO"), 1, 0)))</f>
        <v>0</v>
      </c>
      <c r="AC550" s="33">
        <f>(($AR$11)*IF(Table2[[#This Row],[CorrectWinnerPrediction]]="Y", 1, 0))+(($AR$12)*IF(Table2[[#This Row],[CorrectAwayScorePrediction]]="Y", 1, 0))+(($AR$13)*IF(Table2[[#This Row],[CorrectHomeScorePrediction]]="Y", 1, 0))</f>
        <v>0</v>
      </c>
      <c r="AD5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0" s="4" t="str">
        <f>IF(WEEKDAY(Table2[[#This Row],[GameDate]])=1,"SUN",IF(WEEKDAY(Table2[[#This Row],[GameDate]])=2,"MON",IF(WEEKDAY(Table2[[#This Row],[GameDate]])=3,"TUE",IF(WEEKDAY(Table2[[#This Row],[GameDate]])=4,"WED",IF(WEEKDAY(Table2[[#This Row],[GameDate]])=5,"THU",IF(WEEKDAY(Table2[[#This Row],[GameDate]])=6,"FRI", "SAT"))))))</f>
        <v>MON</v>
      </c>
      <c r="AF550" s="2">
        <f>Table2[[#This Row],[ActualAwayScore]]-Table2[[#This Row],[PredictedAwayScore]]</f>
        <v>0</v>
      </c>
      <c r="AG550" s="2">
        <f>Table2[[#This Row],[ActualHomeScore]]-Table2[[#This Row],[PredictedHomeScore]]</f>
        <v>0</v>
      </c>
      <c r="AH550" s="2">
        <f t="shared" si="43"/>
        <v>0</v>
      </c>
      <c r="AI550" s="2">
        <f t="shared" si="44"/>
        <v>0</v>
      </c>
    </row>
    <row r="551" spans="1:35" x14ac:dyDescent="0.25">
      <c r="B551" s="4">
        <v>45649</v>
      </c>
      <c r="C551" s="7" t="s">
        <v>661</v>
      </c>
      <c r="D551" s="2" t="s">
        <v>43</v>
      </c>
      <c r="E551" s="2" t="s">
        <v>14</v>
      </c>
      <c r="F551" s="2"/>
      <c r="G551" s="2"/>
      <c r="H551" s="2" t="str">
        <f t="shared" si="40"/>
        <v>_</v>
      </c>
      <c r="I551" s="2"/>
      <c r="J551" s="2"/>
      <c r="K551" s="2"/>
      <c r="L551" s="2" t="str">
        <f t="shared" si="41"/>
        <v>_</v>
      </c>
      <c r="M551" s="2"/>
      <c r="N551" s="2">
        <f>IF(ISBLANK(Table2[[#This Row],[ActualResult]]), 0, 1)</f>
        <v>0</v>
      </c>
      <c r="O551" s="2" t="str">
        <f>IF(ISBLANK(Table2[[#This Row],[ActualResult]]), "_", IF(Table2[[#This Row],[ActualWinner]]=Table2[[#This Row],[PredictedWinner]], "Y", "N"))</f>
        <v>_</v>
      </c>
      <c r="P551" s="2" t="str">
        <f>IF(Table2[[#This Row],[ActualAwayScore]]&gt;Table2[[#This Row],[PredictedAwayScore]], "N", IF(ISBLANK(Table2[[#This Row],[ActualResult]]), "_", IF(Table2[[#This Row],[ActualAwayScore]]=Table2[[#This Row],[PredictedAwayScore]], "Y", "N")))</f>
        <v>_</v>
      </c>
      <c r="Q551" s="2" t="str">
        <f>IF(Table2[[#This Row],[ActualHomeScore]]&gt;Table2[[#This Row],[PredictedHomeScore]],"N", IF(ISBLANK(Table2[[#This Row],[ActualResult]]), "_", IF(Table2[[#This Row],[ActualHomeScore]]=Table2[[#This Row],[PredictedHomeScore]], "Y", "N")))</f>
        <v>_</v>
      </c>
      <c r="R551" s="2"/>
      <c r="S551" s="2" t="str">
        <f t="shared" si="42"/>
        <v>_</v>
      </c>
      <c r="T551" s="2">
        <f>IF(INDEX(StatsRegularSeason20242025!$A$2:$C$33,MATCH(Table2[[#This Row],[AwayTeam]],StatsRegularSeason20242025!$A$2:$A$33,0),2)=INDEX(StatsRegularSeason20242025!$A$2:$C$33,MATCH(Table2[[#This Row],[HomeTeam]],StatsRegularSeason20242025!$A$2:$A$33,0),2),1,0)</f>
        <v>1</v>
      </c>
      <c r="U551" s="2">
        <f>IF(INDEX(StatsRegularSeason20242025!$A$2:$C$33,MATCH(Table2[[#This Row],[AwayTeam]],StatsRegularSeason20242025!$A$2:$A$33,0),3)=INDEX(StatsRegularSeason20242025!$A$2:$C$33,MATCH(Table2[[#This Row],[HomeTeam]],StatsRegularSeason20242025!$A$2:$A$33,0),3),1,0)</f>
        <v>1</v>
      </c>
      <c r="V551" s="2">
        <f>IF(Table2[[#This Row],[InterConf]]=1,IF(Table2[[#This Row],[InterDiv]]=0, 1, 0), 0)</f>
        <v>0</v>
      </c>
      <c r="W551" s="2">
        <f>IF(INDEX(StatsRegularSeason20242025!$A$2:$C$33,MATCH(Table2[[#This Row],[AwayTeam]],StatsRegularSeason20242025!$A$2:$A$33,0),2)&lt;&gt;INDEX(StatsRegularSeason20242025!$A$2:$C$33,MATCH(Table2[[#This Row],[HomeTeam]],StatsRegularSeason20242025!$A$2:$A$33,0),2),1,0)</f>
        <v>0</v>
      </c>
      <c r="X551" s="2"/>
      <c r="Y551" s="2"/>
      <c r="Z551" s="2">
        <f>IF(AND(Table2[[#This Row],[GameIsOver]]=1,Table2[[#This Row],[ActualHomeScore]]*Table2[[#This Row],[ActualAwayScore]]=0), 1,0)</f>
        <v>0</v>
      </c>
      <c r="AA551" s="2">
        <f>IF(Table2[[#This Row],[GameIsOver]]=0,0, IF(Table2[[#This Row],[ActualWinner]]=Table2[[#This Row],[AwayTeam]], 2, IF(OR(Table2[[#This Row],[ActualResult]]="OT", Table2[[#This Row],[ActualResult]]="SO"), 1, 0)))</f>
        <v>0</v>
      </c>
      <c r="AB551" s="2">
        <f>IF(Table2[[#This Row],[GameIsOver]]= 0, 0, IF(Table2[[#This Row],[ActualWinner]]=Table2[[#This Row],[HomeTeam]], 2, IF(OR(Table2[[#This Row],[ActualResult]]="OT", Table2[[#This Row],[ActualResult]]="SO"), 1, 0)))</f>
        <v>0</v>
      </c>
      <c r="AC551" s="33">
        <f>(($AR$11)*IF(Table2[[#This Row],[CorrectWinnerPrediction]]="Y", 1, 0))+(($AR$12)*IF(Table2[[#This Row],[CorrectAwayScorePrediction]]="Y", 1, 0))+(($AR$13)*IF(Table2[[#This Row],[CorrectHomeScorePrediction]]="Y", 1, 0))</f>
        <v>0</v>
      </c>
      <c r="AD5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1" s="4" t="str">
        <f>IF(WEEKDAY(Table2[[#This Row],[GameDate]])=1,"SUN",IF(WEEKDAY(Table2[[#This Row],[GameDate]])=2,"MON",IF(WEEKDAY(Table2[[#This Row],[GameDate]])=3,"TUE",IF(WEEKDAY(Table2[[#This Row],[GameDate]])=4,"WED",IF(WEEKDAY(Table2[[#This Row],[GameDate]])=5,"THU",IF(WEEKDAY(Table2[[#This Row],[GameDate]])=6,"FRI", "SAT"))))))</f>
        <v>MON</v>
      </c>
      <c r="AF551" s="2">
        <f>Table2[[#This Row],[ActualAwayScore]]-Table2[[#This Row],[PredictedAwayScore]]</f>
        <v>0</v>
      </c>
      <c r="AG551" s="2">
        <f>Table2[[#This Row],[ActualHomeScore]]-Table2[[#This Row],[PredictedHomeScore]]</f>
        <v>0</v>
      </c>
      <c r="AH551" s="2">
        <f t="shared" si="43"/>
        <v>0</v>
      </c>
      <c r="AI551" s="2">
        <f t="shared" si="44"/>
        <v>0</v>
      </c>
    </row>
    <row r="552" spans="1:35" x14ac:dyDescent="0.25">
      <c r="B552" s="4">
        <v>45649</v>
      </c>
      <c r="C552" s="7" t="s">
        <v>662</v>
      </c>
      <c r="D552" s="2" t="s">
        <v>45</v>
      </c>
      <c r="E552" s="2" t="s">
        <v>21</v>
      </c>
      <c r="F552" s="2"/>
      <c r="G552" s="2"/>
      <c r="H552" s="2" t="str">
        <f t="shared" si="40"/>
        <v>_</v>
      </c>
      <c r="I552" s="2"/>
      <c r="J552" s="2"/>
      <c r="K552" s="2"/>
      <c r="L552" s="2" t="str">
        <f t="shared" si="41"/>
        <v>_</v>
      </c>
      <c r="M552" s="2"/>
      <c r="N552" s="2">
        <f>IF(ISBLANK(Table2[[#This Row],[ActualResult]]), 0, 1)</f>
        <v>0</v>
      </c>
      <c r="O552" s="2" t="str">
        <f>IF(ISBLANK(Table2[[#This Row],[ActualResult]]), "_", IF(Table2[[#This Row],[ActualWinner]]=Table2[[#This Row],[PredictedWinner]], "Y", "N"))</f>
        <v>_</v>
      </c>
      <c r="P552" s="2" t="str">
        <f>IF(Table2[[#This Row],[ActualAwayScore]]&gt;Table2[[#This Row],[PredictedAwayScore]], "N", IF(ISBLANK(Table2[[#This Row],[ActualResult]]), "_", IF(Table2[[#This Row],[ActualAwayScore]]=Table2[[#This Row],[PredictedAwayScore]], "Y", "N")))</f>
        <v>_</v>
      </c>
      <c r="Q552" s="2" t="str">
        <f>IF(Table2[[#This Row],[ActualHomeScore]]&gt;Table2[[#This Row],[PredictedHomeScore]],"N", IF(ISBLANK(Table2[[#This Row],[ActualResult]]), "_", IF(Table2[[#This Row],[ActualHomeScore]]=Table2[[#This Row],[PredictedHomeScore]], "Y", "N")))</f>
        <v>_</v>
      </c>
      <c r="R552" s="2"/>
      <c r="S552" s="2" t="str">
        <f t="shared" si="42"/>
        <v>_</v>
      </c>
      <c r="T552" s="2">
        <f>IF(INDEX(StatsRegularSeason20242025!$A$2:$C$33,MATCH(Table2[[#This Row],[AwayTeam]],StatsRegularSeason20242025!$A$2:$A$33,0),2)=INDEX(StatsRegularSeason20242025!$A$2:$C$33,MATCH(Table2[[#This Row],[HomeTeam]],StatsRegularSeason20242025!$A$2:$A$33,0),2),1,0)</f>
        <v>1</v>
      </c>
      <c r="U552" s="2">
        <f>IF(INDEX(StatsRegularSeason20242025!$A$2:$C$33,MATCH(Table2[[#This Row],[AwayTeam]],StatsRegularSeason20242025!$A$2:$A$33,0),3)=INDEX(StatsRegularSeason20242025!$A$2:$C$33,MATCH(Table2[[#This Row],[HomeTeam]],StatsRegularSeason20242025!$A$2:$A$33,0),3),1,0)</f>
        <v>1</v>
      </c>
      <c r="V552" s="2">
        <f>IF(Table2[[#This Row],[InterConf]]=1,IF(Table2[[#This Row],[InterDiv]]=0, 1, 0), 0)</f>
        <v>0</v>
      </c>
      <c r="W552" s="2">
        <f>IF(INDEX(StatsRegularSeason20242025!$A$2:$C$33,MATCH(Table2[[#This Row],[AwayTeam]],StatsRegularSeason20242025!$A$2:$A$33,0),2)&lt;&gt;INDEX(StatsRegularSeason20242025!$A$2:$C$33,MATCH(Table2[[#This Row],[HomeTeam]],StatsRegularSeason20242025!$A$2:$A$33,0),2),1,0)</f>
        <v>0</v>
      </c>
      <c r="X552" s="2"/>
      <c r="Y552" s="2"/>
      <c r="Z552" s="2">
        <f>IF(AND(Table2[[#This Row],[GameIsOver]]=1,Table2[[#This Row],[ActualHomeScore]]*Table2[[#This Row],[ActualAwayScore]]=0), 1,0)</f>
        <v>0</v>
      </c>
      <c r="AA552" s="2">
        <f>IF(Table2[[#This Row],[GameIsOver]]=0,0, IF(Table2[[#This Row],[ActualWinner]]=Table2[[#This Row],[AwayTeam]], 2, IF(OR(Table2[[#This Row],[ActualResult]]="OT", Table2[[#This Row],[ActualResult]]="SO"), 1, 0)))</f>
        <v>0</v>
      </c>
      <c r="AB552" s="2">
        <f>IF(Table2[[#This Row],[GameIsOver]]= 0, 0, IF(Table2[[#This Row],[ActualWinner]]=Table2[[#This Row],[HomeTeam]], 2, IF(OR(Table2[[#This Row],[ActualResult]]="OT", Table2[[#This Row],[ActualResult]]="SO"), 1, 0)))</f>
        <v>0</v>
      </c>
      <c r="AC552" s="33">
        <f>(($AR$11)*IF(Table2[[#This Row],[CorrectWinnerPrediction]]="Y", 1, 0))+(($AR$12)*IF(Table2[[#This Row],[CorrectAwayScorePrediction]]="Y", 1, 0))+(($AR$13)*IF(Table2[[#This Row],[CorrectHomeScorePrediction]]="Y", 1, 0))</f>
        <v>0</v>
      </c>
      <c r="AD5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2" s="4" t="str">
        <f>IF(WEEKDAY(Table2[[#This Row],[GameDate]])=1,"SUN",IF(WEEKDAY(Table2[[#This Row],[GameDate]])=2,"MON",IF(WEEKDAY(Table2[[#This Row],[GameDate]])=3,"TUE",IF(WEEKDAY(Table2[[#This Row],[GameDate]])=4,"WED",IF(WEEKDAY(Table2[[#This Row],[GameDate]])=5,"THU",IF(WEEKDAY(Table2[[#This Row],[GameDate]])=6,"FRI", "SAT"))))))</f>
        <v>MON</v>
      </c>
      <c r="AF552" s="2">
        <f>Table2[[#This Row],[ActualAwayScore]]-Table2[[#This Row],[PredictedAwayScore]]</f>
        <v>0</v>
      </c>
      <c r="AG552" s="2">
        <f>Table2[[#This Row],[ActualHomeScore]]-Table2[[#This Row],[PredictedHomeScore]]</f>
        <v>0</v>
      </c>
      <c r="AH552" s="2">
        <f t="shared" si="43"/>
        <v>0</v>
      </c>
      <c r="AI552" s="2">
        <f t="shared" si="44"/>
        <v>0</v>
      </c>
    </row>
    <row r="553" spans="1:35" x14ac:dyDescent="0.25">
      <c r="B553" s="4">
        <v>45649</v>
      </c>
      <c r="C553" s="7" t="s">
        <v>663</v>
      </c>
      <c r="D553" s="2" t="s">
        <v>19</v>
      </c>
      <c r="E553" s="2" t="s">
        <v>36</v>
      </c>
      <c r="F553" s="2"/>
      <c r="G553" s="2"/>
      <c r="H553" s="2" t="str">
        <f t="shared" si="40"/>
        <v>_</v>
      </c>
      <c r="I553" s="2"/>
      <c r="J553" s="2"/>
      <c r="K553" s="2"/>
      <c r="L553" s="2" t="str">
        <f t="shared" si="41"/>
        <v>_</v>
      </c>
      <c r="M553" s="2"/>
      <c r="N553" s="2">
        <f>IF(ISBLANK(Table2[[#This Row],[ActualResult]]), 0, 1)</f>
        <v>0</v>
      </c>
      <c r="O553" s="2" t="str">
        <f>IF(ISBLANK(Table2[[#This Row],[ActualResult]]), "_", IF(Table2[[#This Row],[ActualWinner]]=Table2[[#This Row],[PredictedWinner]], "Y", "N"))</f>
        <v>_</v>
      </c>
      <c r="P553" s="2" t="str">
        <f>IF(Table2[[#This Row],[ActualAwayScore]]&gt;Table2[[#This Row],[PredictedAwayScore]], "N", IF(ISBLANK(Table2[[#This Row],[ActualResult]]), "_", IF(Table2[[#This Row],[ActualAwayScore]]=Table2[[#This Row],[PredictedAwayScore]], "Y", "N")))</f>
        <v>_</v>
      </c>
      <c r="Q553" s="2" t="str">
        <f>IF(Table2[[#This Row],[ActualHomeScore]]&gt;Table2[[#This Row],[PredictedHomeScore]],"N", IF(ISBLANK(Table2[[#This Row],[ActualResult]]), "_", IF(Table2[[#This Row],[ActualHomeScore]]=Table2[[#This Row],[PredictedHomeScore]], "Y", "N")))</f>
        <v>_</v>
      </c>
      <c r="R553" s="2"/>
      <c r="S553" s="2" t="str">
        <f t="shared" si="42"/>
        <v>_</v>
      </c>
      <c r="T553" s="2">
        <f>IF(INDEX(StatsRegularSeason20242025!$A$2:$C$33,MATCH(Table2[[#This Row],[AwayTeam]],StatsRegularSeason20242025!$A$2:$A$33,0),2)=INDEX(StatsRegularSeason20242025!$A$2:$C$33,MATCH(Table2[[#This Row],[HomeTeam]],StatsRegularSeason20242025!$A$2:$A$33,0),2),1,0)</f>
        <v>1</v>
      </c>
      <c r="U553" s="2">
        <f>IF(INDEX(StatsRegularSeason20242025!$A$2:$C$33,MATCH(Table2[[#This Row],[AwayTeam]],StatsRegularSeason20242025!$A$2:$A$33,0),3)=INDEX(StatsRegularSeason20242025!$A$2:$C$33,MATCH(Table2[[#This Row],[HomeTeam]],StatsRegularSeason20242025!$A$2:$A$33,0),3),1,0)</f>
        <v>0</v>
      </c>
      <c r="V553" s="2">
        <f>IF(Table2[[#This Row],[InterConf]]=1,IF(Table2[[#This Row],[InterDiv]]=0, 1, 0), 0)</f>
        <v>1</v>
      </c>
      <c r="W553" s="2">
        <f>IF(INDEX(StatsRegularSeason20242025!$A$2:$C$33,MATCH(Table2[[#This Row],[AwayTeam]],StatsRegularSeason20242025!$A$2:$A$33,0),2)&lt;&gt;INDEX(StatsRegularSeason20242025!$A$2:$C$33,MATCH(Table2[[#This Row],[HomeTeam]],StatsRegularSeason20242025!$A$2:$A$33,0),2),1,0)</f>
        <v>0</v>
      </c>
      <c r="X553" s="2"/>
      <c r="Y553" s="2"/>
      <c r="Z553" s="2">
        <f>IF(AND(Table2[[#This Row],[GameIsOver]]=1,Table2[[#This Row],[ActualHomeScore]]*Table2[[#This Row],[ActualAwayScore]]=0), 1,0)</f>
        <v>0</v>
      </c>
      <c r="AA553" s="2">
        <f>IF(Table2[[#This Row],[GameIsOver]]=0,0, IF(Table2[[#This Row],[ActualWinner]]=Table2[[#This Row],[AwayTeam]], 2, IF(OR(Table2[[#This Row],[ActualResult]]="OT", Table2[[#This Row],[ActualResult]]="SO"), 1, 0)))</f>
        <v>0</v>
      </c>
      <c r="AB553" s="2">
        <f>IF(Table2[[#This Row],[GameIsOver]]= 0, 0, IF(Table2[[#This Row],[ActualWinner]]=Table2[[#This Row],[HomeTeam]], 2, IF(OR(Table2[[#This Row],[ActualResult]]="OT", Table2[[#This Row],[ActualResult]]="SO"), 1, 0)))</f>
        <v>0</v>
      </c>
      <c r="AC553" s="33">
        <f>(($AR$11)*IF(Table2[[#This Row],[CorrectWinnerPrediction]]="Y", 1, 0))+(($AR$12)*IF(Table2[[#This Row],[CorrectAwayScorePrediction]]="Y", 1, 0))+(($AR$13)*IF(Table2[[#This Row],[CorrectHomeScorePrediction]]="Y", 1, 0))</f>
        <v>0</v>
      </c>
      <c r="AD5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3" s="4" t="str">
        <f>IF(WEEKDAY(Table2[[#This Row],[GameDate]])=1,"SUN",IF(WEEKDAY(Table2[[#This Row],[GameDate]])=2,"MON",IF(WEEKDAY(Table2[[#This Row],[GameDate]])=3,"TUE",IF(WEEKDAY(Table2[[#This Row],[GameDate]])=4,"WED",IF(WEEKDAY(Table2[[#This Row],[GameDate]])=5,"THU",IF(WEEKDAY(Table2[[#This Row],[GameDate]])=6,"FRI", "SAT"))))))</f>
        <v>MON</v>
      </c>
      <c r="AF553" s="2">
        <f>Table2[[#This Row],[ActualAwayScore]]-Table2[[#This Row],[PredictedAwayScore]]</f>
        <v>0</v>
      </c>
      <c r="AG553" s="2">
        <f>Table2[[#This Row],[ActualHomeScore]]-Table2[[#This Row],[PredictedHomeScore]]</f>
        <v>0</v>
      </c>
      <c r="AH553" s="2">
        <f t="shared" si="43"/>
        <v>0</v>
      </c>
      <c r="AI553" s="2">
        <f t="shared" si="44"/>
        <v>0</v>
      </c>
    </row>
    <row r="554" spans="1:35" x14ac:dyDescent="0.25">
      <c r="B554" s="4">
        <v>45649</v>
      </c>
      <c r="C554" s="7" t="s">
        <v>664</v>
      </c>
      <c r="D554" s="2" t="s">
        <v>29</v>
      </c>
      <c r="E554" s="2" t="s">
        <v>33</v>
      </c>
      <c r="F554" s="2"/>
      <c r="G554" s="2"/>
      <c r="H554" s="2" t="str">
        <f t="shared" si="40"/>
        <v>_</v>
      </c>
      <c r="I554" s="2"/>
      <c r="J554" s="2"/>
      <c r="K554" s="2"/>
      <c r="L554" s="2" t="str">
        <f t="shared" si="41"/>
        <v>_</v>
      </c>
      <c r="M554" s="2"/>
      <c r="N554" s="2">
        <f>IF(ISBLANK(Table2[[#This Row],[ActualResult]]), 0, 1)</f>
        <v>0</v>
      </c>
      <c r="O554" s="2" t="str">
        <f>IF(ISBLANK(Table2[[#This Row],[ActualResult]]), "_", IF(Table2[[#This Row],[ActualWinner]]=Table2[[#This Row],[PredictedWinner]], "Y", "N"))</f>
        <v>_</v>
      </c>
      <c r="P554" s="2" t="str">
        <f>IF(Table2[[#This Row],[ActualAwayScore]]&gt;Table2[[#This Row],[PredictedAwayScore]], "N", IF(ISBLANK(Table2[[#This Row],[ActualResult]]), "_", IF(Table2[[#This Row],[ActualAwayScore]]=Table2[[#This Row],[PredictedAwayScore]], "Y", "N")))</f>
        <v>_</v>
      </c>
      <c r="Q554" s="2" t="str">
        <f>IF(Table2[[#This Row],[ActualHomeScore]]&gt;Table2[[#This Row],[PredictedHomeScore]],"N", IF(ISBLANK(Table2[[#This Row],[ActualResult]]), "_", IF(Table2[[#This Row],[ActualHomeScore]]=Table2[[#This Row],[PredictedHomeScore]], "Y", "N")))</f>
        <v>_</v>
      </c>
      <c r="R554" s="2"/>
      <c r="S554" s="2" t="str">
        <f t="shared" si="42"/>
        <v>_</v>
      </c>
      <c r="T554" s="2">
        <f>IF(INDEX(StatsRegularSeason20242025!$A$2:$C$33,MATCH(Table2[[#This Row],[AwayTeam]],StatsRegularSeason20242025!$A$2:$A$33,0),2)=INDEX(StatsRegularSeason20242025!$A$2:$C$33,MATCH(Table2[[#This Row],[HomeTeam]],StatsRegularSeason20242025!$A$2:$A$33,0),2),1,0)</f>
        <v>1</v>
      </c>
      <c r="U554" s="2">
        <f>IF(INDEX(StatsRegularSeason20242025!$A$2:$C$33,MATCH(Table2[[#This Row],[AwayTeam]],StatsRegularSeason20242025!$A$2:$A$33,0),3)=INDEX(StatsRegularSeason20242025!$A$2:$C$33,MATCH(Table2[[#This Row],[HomeTeam]],StatsRegularSeason20242025!$A$2:$A$33,0),3),1,0)</f>
        <v>0</v>
      </c>
      <c r="V554" s="2">
        <f>IF(Table2[[#This Row],[InterConf]]=1,IF(Table2[[#This Row],[InterDiv]]=0, 1, 0), 0)</f>
        <v>1</v>
      </c>
      <c r="W554" s="2">
        <f>IF(INDEX(StatsRegularSeason20242025!$A$2:$C$33,MATCH(Table2[[#This Row],[AwayTeam]],StatsRegularSeason20242025!$A$2:$A$33,0),2)&lt;&gt;INDEX(StatsRegularSeason20242025!$A$2:$C$33,MATCH(Table2[[#This Row],[HomeTeam]],StatsRegularSeason20242025!$A$2:$A$33,0),2),1,0)</f>
        <v>0</v>
      </c>
      <c r="X554" s="2"/>
      <c r="Y554" s="2"/>
      <c r="Z554" s="2">
        <f>IF(AND(Table2[[#This Row],[GameIsOver]]=1,Table2[[#This Row],[ActualHomeScore]]*Table2[[#This Row],[ActualAwayScore]]=0), 1,0)</f>
        <v>0</v>
      </c>
      <c r="AA554" s="2">
        <f>IF(Table2[[#This Row],[GameIsOver]]=0,0, IF(Table2[[#This Row],[ActualWinner]]=Table2[[#This Row],[AwayTeam]], 2, IF(OR(Table2[[#This Row],[ActualResult]]="OT", Table2[[#This Row],[ActualResult]]="SO"), 1, 0)))</f>
        <v>0</v>
      </c>
      <c r="AB554" s="2">
        <f>IF(Table2[[#This Row],[GameIsOver]]= 0, 0, IF(Table2[[#This Row],[ActualWinner]]=Table2[[#This Row],[HomeTeam]], 2, IF(OR(Table2[[#This Row],[ActualResult]]="OT", Table2[[#This Row],[ActualResult]]="SO"), 1, 0)))</f>
        <v>0</v>
      </c>
      <c r="AC554" s="33">
        <f>(($AR$11)*IF(Table2[[#This Row],[CorrectWinnerPrediction]]="Y", 1, 0))+(($AR$12)*IF(Table2[[#This Row],[CorrectAwayScorePrediction]]="Y", 1, 0))+(($AR$13)*IF(Table2[[#This Row],[CorrectHomeScorePrediction]]="Y", 1, 0))</f>
        <v>0</v>
      </c>
      <c r="AD5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4" s="4" t="str">
        <f>IF(WEEKDAY(Table2[[#This Row],[GameDate]])=1,"SUN",IF(WEEKDAY(Table2[[#This Row],[GameDate]])=2,"MON",IF(WEEKDAY(Table2[[#This Row],[GameDate]])=3,"TUE",IF(WEEKDAY(Table2[[#This Row],[GameDate]])=4,"WED",IF(WEEKDAY(Table2[[#This Row],[GameDate]])=5,"THU",IF(WEEKDAY(Table2[[#This Row],[GameDate]])=6,"FRI", "SAT"))))))</f>
        <v>MON</v>
      </c>
      <c r="AF554" s="2">
        <f>Table2[[#This Row],[ActualAwayScore]]-Table2[[#This Row],[PredictedAwayScore]]</f>
        <v>0</v>
      </c>
      <c r="AG554" s="2">
        <f>Table2[[#This Row],[ActualHomeScore]]-Table2[[#This Row],[PredictedHomeScore]]</f>
        <v>0</v>
      </c>
      <c r="AH554" s="2">
        <f t="shared" si="43"/>
        <v>0</v>
      </c>
      <c r="AI554" s="2">
        <f t="shared" si="44"/>
        <v>0</v>
      </c>
    </row>
    <row r="555" spans="1:35" x14ac:dyDescent="0.25">
      <c r="B555" s="4">
        <v>45649</v>
      </c>
      <c r="C555" s="7" t="s">
        <v>665</v>
      </c>
      <c r="D555" s="2" t="s">
        <v>44</v>
      </c>
      <c r="E555" s="2" t="s">
        <v>35</v>
      </c>
      <c r="F555" s="2"/>
      <c r="G555" s="2"/>
      <c r="H555" s="2" t="str">
        <f t="shared" si="40"/>
        <v>_</v>
      </c>
      <c r="I555" s="2"/>
      <c r="J555" s="2"/>
      <c r="K555" s="2"/>
      <c r="L555" s="2" t="str">
        <f t="shared" si="41"/>
        <v>_</v>
      </c>
      <c r="M555" s="2"/>
      <c r="N555" s="2">
        <f>IF(ISBLANK(Table2[[#This Row],[ActualResult]]), 0, 1)</f>
        <v>0</v>
      </c>
      <c r="O555" s="2" t="str">
        <f>IF(ISBLANK(Table2[[#This Row],[ActualResult]]), "_", IF(Table2[[#This Row],[ActualWinner]]=Table2[[#This Row],[PredictedWinner]], "Y", "N"))</f>
        <v>_</v>
      </c>
      <c r="P555" s="2" t="str">
        <f>IF(Table2[[#This Row],[ActualAwayScore]]&gt;Table2[[#This Row],[PredictedAwayScore]], "N", IF(ISBLANK(Table2[[#This Row],[ActualResult]]), "_", IF(Table2[[#This Row],[ActualAwayScore]]=Table2[[#This Row],[PredictedAwayScore]], "Y", "N")))</f>
        <v>_</v>
      </c>
      <c r="Q555" s="2" t="str">
        <f>IF(Table2[[#This Row],[ActualHomeScore]]&gt;Table2[[#This Row],[PredictedHomeScore]],"N", IF(ISBLANK(Table2[[#This Row],[ActualResult]]), "_", IF(Table2[[#This Row],[ActualHomeScore]]=Table2[[#This Row],[PredictedHomeScore]], "Y", "N")))</f>
        <v>_</v>
      </c>
      <c r="R555" s="2"/>
      <c r="S555" s="2" t="str">
        <f t="shared" si="42"/>
        <v>_</v>
      </c>
      <c r="T555" s="2">
        <f>IF(INDEX(StatsRegularSeason20242025!$A$2:$C$33,MATCH(Table2[[#This Row],[AwayTeam]],StatsRegularSeason20242025!$A$2:$A$33,0),2)=INDEX(StatsRegularSeason20242025!$A$2:$C$33,MATCH(Table2[[#This Row],[HomeTeam]],StatsRegularSeason20242025!$A$2:$A$33,0),2),1,0)</f>
        <v>0</v>
      </c>
      <c r="U555" s="2">
        <f>IF(INDEX(StatsRegularSeason20242025!$A$2:$C$33,MATCH(Table2[[#This Row],[AwayTeam]],StatsRegularSeason20242025!$A$2:$A$33,0),3)=INDEX(StatsRegularSeason20242025!$A$2:$C$33,MATCH(Table2[[#This Row],[HomeTeam]],StatsRegularSeason20242025!$A$2:$A$33,0),3),1,0)</f>
        <v>0</v>
      </c>
      <c r="V555" s="2">
        <f>IF(Table2[[#This Row],[InterConf]]=1,IF(Table2[[#This Row],[InterDiv]]=0, 1, 0), 0)</f>
        <v>0</v>
      </c>
      <c r="W555" s="2">
        <f>IF(INDEX(StatsRegularSeason20242025!$A$2:$C$33,MATCH(Table2[[#This Row],[AwayTeam]],StatsRegularSeason20242025!$A$2:$A$33,0),2)&lt;&gt;INDEX(StatsRegularSeason20242025!$A$2:$C$33,MATCH(Table2[[#This Row],[HomeTeam]],StatsRegularSeason20242025!$A$2:$A$33,0),2),1,0)</f>
        <v>1</v>
      </c>
      <c r="X555" s="2"/>
      <c r="Y555" s="2"/>
      <c r="Z555" s="2">
        <f>IF(AND(Table2[[#This Row],[GameIsOver]]=1,Table2[[#This Row],[ActualHomeScore]]*Table2[[#This Row],[ActualAwayScore]]=0), 1,0)</f>
        <v>0</v>
      </c>
      <c r="AA555" s="2">
        <f>IF(Table2[[#This Row],[GameIsOver]]=0,0, IF(Table2[[#This Row],[ActualWinner]]=Table2[[#This Row],[AwayTeam]], 2, IF(OR(Table2[[#This Row],[ActualResult]]="OT", Table2[[#This Row],[ActualResult]]="SO"), 1, 0)))</f>
        <v>0</v>
      </c>
      <c r="AB555" s="2">
        <f>IF(Table2[[#This Row],[GameIsOver]]= 0, 0, IF(Table2[[#This Row],[ActualWinner]]=Table2[[#This Row],[HomeTeam]], 2, IF(OR(Table2[[#This Row],[ActualResult]]="OT", Table2[[#This Row],[ActualResult]]="SO"), 1, 0)))</f>
        <v>0</v>
      </c>
      <c r="AC555" s="33">
        <f>(($AR$11)*IF(Table2[[#This Row],[CorrectWinnerPrediction]]="Y", 1, 0))+(($AR$12)*IF(Table2[[#This Row],[CorrectAwayScorePrediction]]="Y", 1, 0))+(($AR$13)*IF(Table2[[#This Row],[CorrectHomeScorePrediction]]="Y", 1, 0))</f>
        <v>0</v>
      </c>
      <c r="AD5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5" s="4" t="str">
        <f>IF(WEEKDAY(Table2[[#This Row],[GameDate]])=1,"SUN",IF(WEEKDAY(Table2[[#This Row],[GameDate]])=2,"MON",IF(WEEKDAY(Table2[[#This Row],[GameDate]])=3,"TUE",IF(WEEKDAY(Table2[[#This Row],[GameDate]])=4,"WED",IF(WEEKDAY(Table2[[#This Row],[GameDate]])=5,"THU",IF(WEEKDAY(Table2[[#This Row],[GameDate]])=6,"FRI", "SAT"))))))</f>
        <v>MON</v>
      </c>
      <c r="AF555" s="2">
        <f>Table2[[#This Row],[ActualAwayScore]]-Table2[[#This Row],[PredictedAwayScore]]</f>
        <v>0</v>
      </c>
      <c r="AG555" s="2">
        <f>Table2[[#This Row],[ActualHomeScore]]-Table2[[#This Row],[PredictedHomeScore]]</f>
        <v>0</v>
      </c>
      <c r="AH555" s="2">
        <f t="shared" si="43"/>
        <v>0</v>
      </c>
      <c r="AI555" s="2">
        <f t="shared" si="44"/>
        <v>0</v>
      </c>
    </row>
    <row r="556" spans="1:35" x14ac:dyDescent="0.25">
      <c r="B556" s="4">
        <v>45649</v>
      </c>
      <c r="C556" s="7" t="s">
        <v>666</v>
      </c>
      <c r="D556" s="2" t="s">
        <v>17</v>
      </c>
      <c r="E556" s="2" t="s">
        <v>37</v>
      </c>
      <c r="F556" s="2"/>
      <c r="G556" s="2"/>
      <c r="H556" s="2" t="str">
        <f t="shared" si="40"/>
        <v>_</v>
      </c>
      <c r="I556" s="2"/>
      <c r="J556" s="2"/>
      <c r="K556" s="2"/>
      <c r="L556" s="2" t="str">
        <f t="shared" si="41"/>
        <v>_</v>
      </c>
      <c r="M556" s="2"/>
      <c r="N556" s="2">
        <f>IF(ISBLANK(Table2[[#This Row],[ActualResult]]), 0, 1)</f>
        <v>0</v>
      </c>
      <c r="O556" s="2" t="str">
        <f>IF(ISBLANK(Table2[[#This Row],[ActualResult]]), "_", IF(Table2[[#This Row],[ActualWinner]]=Table2[[#This Row],[PredictedWinner]], "Y", "N"))</f>
        <v>_</v>
      </c>
      <c r="P556" s="2" t="str">
        <f>IF(Table2[[#This Row],[ActualAwayScore]]&gt;Table2[[#This Row],[PredictedAwayScore]], "N", IF(ISBLANK(Table2[[#This Row],[ActualResult]]), "_", IF(Table2[[#This Row],[ActualAwayScore]]=Table2[[#This Row],[PredictedAwayScore]], "Y", "N")))</f>
        <v>_</v>
      </c>
      <c r="Q556" s="2" t="str">
        <f>IF(Table2[[#This Row],[ActualHomeScore]]&gt;Table2[[#This Row],[PredictedHomeScore]],"N", IF(ISBLANK(Table2[[#This Row],[ActualResult]]), "_", IF(Table2[[#This Row],[ActualHomeScore]]=Table2[[#This Row],[PredictedHomeScore]], "Y", "N")))</f>
        <v>_</v>
      </c>
      <c r="R556" s="2"/>
      <c r="S556" s="2" t="str">
        <f t="shared" si="42"/>
        <v>_</v>
      </c>
      <c r="T556" s="2">
        <f>IF(INDEX(StatsRegularSeason20242025!$A$2:$C$33,MATCH(Table2[[#This Row],[AwayTeam]],StatsRegularSeason20242025!$A$2:$A$33,0),2)=INDEX(StatsRegularSeason20242025!$A$2:$C$33,MATCH(Table2[[#This Row],[HomeTeam]],StatsRegularSeason20242025!$A$2:$A$33,0),2),1,0)</f>
        <v>1</v>
      </c>
      <c r="U556" s="2">
        <f>IF(INDEX(StatsRegularSeason20242025!$A$2:$C$33,MATCH(Table2[[#This Row],[AwayTeam]],StatsRegularSeason20242025!$A$2:$A$33,0),3)=INDEX(StatsRegularSeason20242025!$A$2:$C$33,MATCH(Table2[[#This Row],[HomeTeam]],StatsRegularSeason20242025!$A$2:$A$33,0),3),1,0)</f>
        <v>1</v>
      </c>
      <c r="V556" s="2">
        <f>IF(Table2[[#This Row],[InterConf]]=1,IF(Table2[[#This Row],[InterDiv]]=0, 1, 0), 0)</f>
        <v>0</v>
      </c>
      <c r="W556" s="2">
        <f>IF(INDEX(StatsRegularSeason20242025!$A$2:$C$33,MATCH(Table2[[#This Row],[AwayTeam]],StatsRegularSeason20242025!$A$2:$A$33,0),2)&lt;&gt;INDEX(StatsRegularSeason20242025!$A$2:$C$33,MATCH(Table2[[#This Row],[HomeTeam]],StatsRegularSeason20242025!$A$2:$A$33,0),2),1,0)</f>
        <v>0</v>
      </c>
      <c r="X556" s="2"/>
      <c r="Y556" s="2"/>
      <c r="Z556" s="2">
        <f>IF(AND(Table2[[#This Row],[GameIsOver]]=1,Table2[[#This Row],[ActualHomeScore]]*Table2[[#This Row],[ActualAwayScore]]=0), 1,0)</f>
        <v>0</v>
      </c>
      <c r="AA556" s="2">
        <f>IF(Table2[[#This Row],[GameIsOver]]=0,0, IF(Table2[[#This Row],[ActualWinner]]=Table2[[#This Row],[AwayTeam]], 2, IF(OR(Table2[[#This Row],[ActualResult]]="OT", Table2[[#This Row],[ActualResult]]="SO"), 1, 0)))</f>
        <v>0</v>
      </c>
      <c r="AB556" s="2">
        <f>IF(Table2[[#This Row],[GameIsOver]]= 0, 0, IF(Table2[[#This Row],[ActualWinner]]=Table2[[#This Row],[HomeTeam]], 2, IF(OR(Table2[[#This Row],[ActualResult]]="OT", Table2[[#This Row],[ActualResult]]="SO"), 1, 0)))</f>
        <v>0</v>
      </c>
      <c r="AC556" s="33">
        <f>(($AR$11)*IF(Table2[[#This Row],[CorrectWinnerPrediction]]="Y", 1, 0))+(($AR$12)*IF(Table2[[#This Row],[CorrectAwayScorePrediction]]="Y", 1, 0))+(($AR$13)*IF(Table2[[#This Row],[CorrectHomeScorePrediction]]="Y", 1, 0))</f>
        <v>0</v>
      </c>
      <c r="AD5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6" s="4" t="str">
        <f>IF(WEEKDAY(Table2[[#This Row],[GameDate]])=1,"SUN",IF(WEEKDAY(Table2[[#This Row],[GameDate]])=2,"MON",IF(WEEKDAY(Table2[[#This Row],[GameDate]])=3,"TUE",IF(WEEKDAY(Table2[[#This Row],[GameDate]])=4,"WED",IF(WEEKDAY(Table2[[#This Row],[GameDate]])=5,"THU",IF(WEEKDAY(Table2[[#This Row],[GameDate]])=6,"FRI", "SAT"))))))</f>
        <v>MON</v>
      </c>
      <c r="AF556" s="2">
        <f>Table2[[#This Row],[ActualAwayScore]]-Table2[[#This Row],[PredictedAwayScore]]</f>
        <v>0</v>
      </c>
      <c r="AG556" s="2">
        <f>Table2[[#This Row],[ActualHomeScore]]-Table2[[#This Row],[PredictedHomeScore]]</f>
        <v>0</v>
      </c>
      <c r="AH556" s="2">
        <f t="shared" si="43"/>
        <v>0</v>
      </c>
      <c r="AI556" s="2">
        <f t="shared" si="44"/>
        <v>0</v>
      </c>
    </row>
    <row r="557" spans="1:35" x14ac:dyDescent="0.25">
      <c r="B557" s="4">
        <v>45649</v>
      </c>
      <c r="C557" s="7" t="s">
        <v>667</v>
      </c>
      <c r="D557" s="2" t="s">
        <v>38</v>
      </c>
      <c r="E557" s="2" t="s">
        <v>25</v>
      </c>
      <c r="F557" s="2"/>
      <c r="G557" s="2"/>
      <c r="H557" s="2" t="str">
        <f t="shared" si="40"/>
        <v>_</v>
      </c>
      <c r="I557" s="2"/>
      <c r="J557" s="2"/>
      <c r="K557" s="2"/>
      <c r="L557" s="2" t="str">
        <f t="shared" si="41"/>
        <v>_</v>
      </c>
      <c r="M557" s="2"/>
      <c r="N557" s="2">
        <f>IF(ISBLANK(Table2[[#This Row],[ActualResult]]), 0, 1)</f>
        <v>0</v>
      </c>
      <c r="O557" s="2" t="str">
        <f>IF(ISBLANK(Table2[[#This Row],[ActualResult]]), "_", IF(Table2[[#This Row],[ActualWinner]]=Table2[[#This Row],[PredictedWinner]], "Y", "N"))</f>
        <v>_</v>
      </c>
      <c r="P557" s="2" t="str">
        <f>IF(Table2[[#This Row],[ActualAwayScore]]&gt;Table2[[#This Row],[PredictedAwayScore]], "N", IF(ISBLANK(Table2[[#This Row],[ActualResult]]), "_", IF(Table2[[#This Row],[ActualAwayScore]]=Table2[[#This Row],[PredictedAwayScore]], "Y", "N")))</f>
        <v>_</v>
      </c>
      <c r="Q557" s="2" t="str">
        <f>IF(Table2[[#This Row],[ActualHomeScore]]&gt;Table2[[#This Row],[PredictedHomeScore]],"N", IF(ISBLANK(Table2[[#This Row],[ActualResult]]), "_", IF(Table2[[#This Row],[ActualHomeScore]]=Table2[[#This Row],[PredictedHomeScore]], "Y", "N")))</f>
        <v>_</v>
      </c>
      <c r="R557" s="2"/>
      <c r="S557" s="2" t="str">
        <f t="shared" si="42"/>
        <v>_</v>
      </c>
      <c r="T557" s="2">
        <f>IF(INDEX(StatsRegularSeason20242025!$A$2:$C$33,MATCH(Table2[[#This Row],[AwayTeam]],StatsRegularSeason20242025!$A$2:$A$33,0),2)=INDEX(StatsRegularSeason20242025!$A$2:$C$33,MATCH(Table2[[#This Row],[HomeTeam]],StatsRegularSeason20242025!$A$2:$A$33,0),2),1,0)</f>
        <v>1</v>
      </c>
      <c r="U557" s="2">
        <f>IF(INDEX(StatsRegularSeason20242025!$A$2:$C$33,MATCH(Table2[[#This Row],[AwayTeam]],StatsRegularSeason20242025!$A$2:$A$33,0),3)=INDEX(StatsRegularSeason20242025!$A$2:$C$33,MATCH(Table2[[#This Row],[HomeTeam]],StatsRegularSeason20242025!$A$2:$A$33,0),3),1,0)</f>
        <v>1</v>
      </c>
      <c r="V557" s="2">
        <f>IF(Table2[[#This Row],[InterConf]]=1,IF(Table2[[#This Row],[InterDiv]]=0, 1, 0), 0)</f>
        <v>0</v>
      </c>
      <c r="W557" s="2">
        <f>IF(INDEX(StatsRegularSeason20242025!$A$2:$C$33,MATCH(Table2[[#This Row],[AwayTeam]],StatsRegularSeason20242025!$A$2:$A$33,0),2)&lt;&gt;INDEX(StatsRegularSeason20242025!$A$2:$C$33,MATCH(Table2[[#This Row],[HomeTeam]],StatsRegularSeason20242025!$A$2:$A$33,0),2),1,0)</f>
        <v>0</v>
      </c>
      <c r="X557" s="2"/>
      <c r="Y557" s="2"/>
      <c r="Z557" s="2">
        <f>IF(AND(Table2[[#This Row],[GameIsOver]]=1,Table2[[#This Row],[ActualHomeScore]]*Table2[[#This Row],[ActualAwayScore]]=0), 1,0)</f>
        <v>0</v>
      </c>
      <c r="AA557" s="2">
        <f>IF(Table2[[#This Row],[GameIsOver]]=0,0, IF(Table2[[#This Row],[ActualWinner]]=Table2[[#This Row],[AwayTeam]], 2, IF(OR(Table2[[#This Row],[ActualResult]]="OT", Table2[[#This Row],[ActualResult]]="SO"), 1, 0)))</f>
        <v>0</v>
      </c>
      <c r="AB557" s="2">
        <f>IF(Table2[[#This Row],[GameIsOver]]= 0, 0, IF(Table2[[#This Row],[ActualWinner]]=Table2[[#This Row],[HomeTeam]], 2, IF(OR(Table2[[#This Row],[ActualResult]]="OT", Table2[[#This Row],[ActualResult]]="SO"), 1, 0)))</f>
        <v>0</v>
      </c>
      <c r="AC557" s="33">
        <f>(($AR$11)*IF(Table2[[#This Row],[CorrectWinnerPrediction]]="Y", 1, 0))+(($AR$12)*IF(Table2[[#This Row],[CorrectAwayScorePrediction]]="Y", 1, 0))+(($AR$13)*IF(Table2[[#This Row],[CorrectHomeScorePrediction]]="Y", 1, 0))</f>
        <v>0</v>
      </c>
      <c r="AD5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7" s="4" t="str">
        <f>IF(WEEKDAY(Table2[[#This Row],[GameDate]])=1,"SUN",IF(WEEKDAY(Table2[[#This Row],[GameDate]])=2,"MON",IF(WEEKDAY(Table2[[#This Row],[GameDate]])=3,"TUE",IF(WEEKDAY(Table2[[#This Row],[GameDate]])=4,"WED",IF(WEEKDAY(Table2[[#This Row],[GameDate]])=5,"THU",IF(WEEKDAY(Table2[[#This Row],[GameDate]])=6,"FRI", "SAT"))))))</f>
        <v>MON</v>
      </c>
      <c r="AF557" s="2">
        <f>Table2[[#This Row],[ActualAwayScore]]-Table2[[#This Row],[PredictedAwayScore]]</f>
        <v>0</v>
      </c>
      <c r="AG557" s="2">
        <f>Table2[[#This Row],[ActualHomeScore]]-Table2[[#This Row],[PredictedHomeScore]]</f>
        <v>0</v>
      </c>
      <c r="AH557" s="2">
        <f t="shared" si="43"/>
        <v>0</v>
      </c>
      <c r="AI557" s="2">
        <f t="shared" si="44"/>
        <v>0</v>
      </c>
    </row>
    <row r="558" spans="1:35" x14ac:dyDescent="0.25">
      <c r="B558" s="4">
        <v>45649</v>
      </c>
      <c r="C558" s="7" t="s">
        <v>668</v>
      </c>
      <c r="D558" s="2" t="s">
        <v>34</v>
      </c>
      <c r="E558" s="2" t="s">
        <v>15</v>
      </c>
      <c r="F558" s="2"/>
      <c r="G558" s="2"/>
      <c r="H558" s="2" t="str">
        <f t="shared" si="40"/>
        <v>_</v>
      </c>
      <c r="I558" s="2"/>
      <c r="J558" s="2"/>
      <c r="K558" s="2"/>
      <c r="L558" s="2" t="str">
        <f t="shared" si="41"/>
        <v>_</v>
      </c>
      <c r="M558" s="2"/>
      <c r="N558" s="2">
        <f>IF(ISBLANK(Table2[[#This Row],[ActualResult]]), 0, 1)</f>
        <v>0</v>
      </c>
      <c r="O558" s="2" t="str">
        <f>IF(ISBLANK(Table2[[#This Row],[ActualResult]]), "_", IF(Table2[[#This Row],[ActualWinner]]=Table2[[#This Row],[PredictedWinner]], "Y", "N"))</f>
        <v>_</v>
      </c>
      <c r="P558" s="2" t="str">
        <f>IF(Table2[[#This Row],[ActualAwayScore]]&gt;Table2[[#This Row],[PredictedAwayScore]], "N", IF(ISBLANK(Table2[[#This Row],[ActualResult]]), "_", IF(Table2[[#This Row],[ActualAwayScore]]=Table2[[#This Row],[PredictedAwayScore]], "Y", "N")))</f>
        <v>_</v>
      </c>
      <c r="Q558" s="2" t="str">
        <f>IF(Table2[[#This Row],[ActualHomeScore]]&gt;Table2[[#This Row],[PredictedHomeScore]],"N", IF(ISBLANK(Table2[[#This Row],[ActualResult]]), "_", IF(Table2[[#This Row],[ActualHomeScore]]=Table2[[#This Row],[PredictedHomeScore]], "Y", "N")))</f>
        <v>_</v>
      </c>
      <c r="R558" s="2"/>
      <c r="S558" s="2" t="str">
        <f t="shared" si="42"/>
        <v>_</v>
      </c>
      <c r="T558" s="2">
        <f>IF(INDEX(StatsRegularSeason20242025!$A$2:$C$33,MATCH(Table2[[#This Row],[AwayTeam]],StatsRegularSeason20242025!$A$2:$A$33,0),2)=INDEX(StatsRegularSeason20242025!$A$2:$C$33,MATCH(Table2[[#This Row],[HomeTeam]],StatsRegularSeason20242025!$A$2:$A$33,0),2),1,0)</f>
        <v>1</v>
      </c>
      <c r="U558" s="2">
        <f>IF(INDEX(StatsRegularSeason20242025!$A$2:$C$33,MATCH(Table2[[#This Row],[AwayTeam]],StatsRegularSeason20242025!$A$2:$A$33,0),3)=INDEX(StatsRegularSeason20242025!$A$2:$C$33,MATCH(Table2[[#This Row],[HomeTeam]],StatsRegularSeason20242025!$A$2:$A$33,0),3),1,0)</f>
        <v>1</v>
      </c>
      <c r="V558" s="2">
        <f>IF(Table2[[#This Row],[InterConf]]=1,IF(Table2[[#This Row],[InterDiv]]=0, 1, 0), 0)</f>
        <v>0</v>
      </c>
      <c r="W558" s="2">
        <f>IF(INDEX(StatsRegularSeason20242025!$A$2:$C$33,MATCH(Table2[[#This Row],[AwayTeam]],StatsRegularSeason20242025!$A$2:$A$33,0),2)&lt;&gt;INDEX(StatsRegularSeason20242025!$A$2:$C$33,MATCH(Table2[[#This Row],[HomeTeam]],StatsRegularSeason20242025!$A$2:$A$33,0),2),1,0)</f>
        <v>0</v>
      </c>
      <c r="X558" s="2"/>
      <c r="Y558" s="2"/>
      <c r="Z558" s="2">
        <f>IF(AND(Table2[[#This Row],[GameIsOver]]=1,Table2[[#This Row],[ActualHomeScore]]*Table2[[#This Row],[ActualAwayScore]]=0), 1,0)</f>
        <v>0</v>
      </c>
      <c r="AA558" s="2">
        <f>IF(Table2[[#This Row],[GameIsOver]]=0,0, IF(Table2[[#This Row],[ActualWinner]]=Table2[[#This Row],[AwayTeam]], 2, IF(OR(Table2[[#This Row],[ActualResult]]="OT", Table2[[#This Row],[ActualResult]]="SO"), 1, 0)))</f>
        <v>0</v>
      </c>
      <c r="AB558" s="2">
        <f>IF(Table2[[#This Row],[GameIsOver]]= 0, 0, IF(Table2[[#This Row],[ActualWinner]]=Table2[[#This Row],[HomeTeam]], 2, IF(OR(Table2[[#This Row],[ActualResult]]="OT", Table2[[#This Row],[ActualResult]]="SO"), 1, 0)))</f>
        <v>0</v>
      </c>
      <c r="AC558" s="33">
        <f>(($AR$11)*IF(Table2[[#This Row],[CorrectWinnerPrediction]]="Y", 1, 0))+(($AR$12)*IF(Table2[[#This Row],[CorrectAwayScorePrediction]]="Y", 1, 0))+(($AR$13)*IF(Table2[[#This Row],[CorrectHomeScorePrediction]]="Y", 1, 0))</f>
        <v>0</v>
      </c>
      <c r="AD5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8" s="4" t="str">
        <f>IF(WEEKDAY(Table2[[#This Row],[GameDate]])=1,"SUN",IF(WEEKDAY(Table2[[#This Row],[GameDate]])=2,"MON",IF(WEEKDAY(Table2[[#This Row],[GameDate]])=3,"TUE",IF(WEEKDAY(Table2[[#This Row],[GameDate]])=4,"WED",IF(WEEKDAY(Table2[[#This Row],[GameDate]])=5,"THU",IF(WEEKDAY(Table2[[#This Row],[GameDate]])=6,"FRI", "SAT"))))))</f>
        <v>MON</v>
      </c>
      <c r="AF558" s="2">
        <f>Table2[[#This Row],[ActualAwayScore]]-Table2[[#This Row],[PredictedAwayScore]]</f>
        <v>0</v>
      </c>
      <c r="AG558" s="2">
        <f>Table2[[#This Row],[ActualHomeScore]]-Table2[[#This Row],[PredictedHomeScore]]</f>
        <v>0</v>
      </c>
      <c r="AH558" s="2">
        <f t="shared" si="43"/>
        <v>0</v>
      </c>
      <c r="AI558" s="2">
        <f t="shared" si="44"/>
        <v>0</v>
      </c>
    </row>
    <row r="559" spans="1:35" x14ac:dyDescent="0.25">
      <c r="A559" s="3"/>
      <c r="B559" s="5">
        <v>45649</v>
      </c>
      <c r="C559" s="8" t="s">
        <v>669</v>
      </c>
      <c r="D559" s="3" t="s">
        <v>47</v>
      </c>
      <c r="E559" s="3" t="s">
        <v>27</v>
      </c>
      <c r="F559" s="3"/>
      <c r="G559" s="3"/>
      <c r="H559" s="3" t="str">
        <f t="shared" si="40"/>
        <v>_</v>
      </c>
      <c r="I559" s="3"/>
      <c r="J559" s="3"/>
      <c r="K559" s="3"/>
      <c r="L559" s="2" t="str">
        <f t="shared" si="41"/>
        <v>_</v>
      </c>
      <c r="M559" s="3"/>
      <c r="N559" s="3">
        <f>IF(ISBLANK(Table2[[#This Row],[ActualResult]]), 0, 1)</f>
        <v>0</v>
      </c>
      <c r="O559" s="3" t="str">
        <f>IF(ISBLANK(Table2[[#This Row],[ActualResult]]), "_", IF(Table2[[#This Row],[ActualWinner]]=Table2[[#This Row],[PredictedWinner]], "Y", "N"))</f>
        <v>_</v>
      </c>
      <c r="P559" s="3" t="str">
        <f>IF(Table2[[#This Row],[ActualAwayScore]]&gt;Table2[[#This Row],[PredictedAwayScore]], "N", IF(ISBLANK(Table2[[#This Row],[ActualResult]]), "_", IF(Table2[[#This Row],[ActualAwayScore]]=Table2[[#This Row],[PredictedAwayScore]], "Y", "N")))</f>
        <v>_</v>
      </c>
      <c r="Q559" s="3" t="str">
        <f>IF(Table2[[#This Row],[ActualHomeScore]]&gt;Table2[[#This Row],[PredictedHomeScore]],"N", IF(ISBLANK(Table2[[#This Row],[ActualResult]]), "_", IF(Table2[[#This Row],[ActualHomeScore]]=Table2[[#This Row],[PredictedHomeScore]], "Y", "N")))</f>
        <v>_</v>
      </c>
      <c r="R559" s="2"/>
      <c r="S559" s="2" t="str">
        <f t="shared" si="42"/>
        <v>_</v>
      </c>
      <c r="T559" s="2">
        <f>IF(INDEX(StatsRegularSeason20242025!$A$2:$C$33,MATCH(Table2[[#This Row],[AwayTeam]],StatsRegularSeason20242025!$A$2:$A$33,0),2)=INDEX(StatsRegularSeason20242025!$A$2:$C$33,MATCH(Table2[[#This Row],[HomeTeam]],StatsRegularSeason20242025!$A$2:$A$33,0),2),1,0)</f>
        <v>1</v>
      </c>
      <c r="U559" s="2">
        <f>IF(INDEX(StatsRegularSeason20242025!$A$2:$C$33,MATCH(Table2[[#This Row],[AwayTeam]],StatsRegularSeason20242025!$A$2:$A$33,0),3)=INDEX(StatsRegularSeason20242025!$A$2:$C$33,MATCH(Table2[[#This Row],[HomeTeam]],StatsRegularSeason20242025!$A$2:$A$33,0),3),1,0)</f>
        <v>1</v>
      </c>
      <c r="V559" s="2">
        <f>IF(Table2[[#This Row],[InterConf]]=1,IF(Table2[[#This Row],[InterDiv]]=0, 1, 0), 0)</f>
        <v>0</v>
      </c>
      <c r="W559" s="2">
        <f>IF(INDEX(StatsRegularSeason20242025!$A$2:$C$33,MATCH(Table2[[#This Row],[AwayTeam]],StatsRegularSeason20242025!$A$2:$A$33,0),2)&lt;&gt;INDEX(StatsRegularSeason20242025!$A$2:$C$33,MATCH(Table2[[#This Row],[HomeTeam]],StatsRegularSeason20242025!$A$2:$A$33,0),2),1,0)</f>
        <v>0</v>
      </c>
      <c r="X559" s="2"/>
      <c r="Y559" s="2"/>
      <c r="Z559" s="2">
        <f>IF(AND(Table2[[#This Row],[GameIsOver]]=1,Table2[[#This Row],[ActualHomeScore]]*Table2[[#This Row],[ActualAwayScore]]=0), 1,0)</f>
        <v>0</v>
      </c>
      <c r="AA559" s="2">
        <f>IF(Table2[[#This Row],[GameIsOver]]=0,0, IF(Table2[[#This Row],[ActualWinner]]=Table2[[#This Row],[AwayTeam]], 2, IF(OR(Table2[[#This Row],[ActualResult]]="OT", Table2[[#This Row],[ActualResult]]="SO"), 1, 0)))</f>
        <v>0</v>
      </c>
      <c r="AB559" s="2">
        <f>IF(Table2[[#This Row],[GameIsOver]]= 0, 0, IF(Table2[[#This Row],[ActualWinner]]=Table2[[#This Row],[HomeTeam]], 2, IF(OR(Table2[[#This Row],[ActualResult]]="OT", Table2[[#This Row],[ActualResult]]="SO"), 1, 0)))</f>
        <v>0</v>
      </c>
      <c r="AC559" s="33">
        <f>(($AR$11)*IF(Table2[[#This Row],[CorrectWinnerPrediction]]="Y", 1, 0))+(($AR$12)*IF(Table2[[#This Row],[CorrectAwayScorePrediction]]="Y", 1, 0))+(($AR$13)*IF(Table2[[#This Row],[CorrectHomeScorePrediction]]="Y", 1, 0))</f>
        <v>0</v>
      </c>
      <c r="AD5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59" s="5" t="str">
        <f>IF(WEEKDAY(Table2[[#This Row],[GameDate]])=1,"SUN",IF(WEEKDAY(Table2[[#This Row],[GameDate]])=2,"MON",IF(WEEKDAY(Table2[[#This Row],[GameDate]])=3,"TUE",IF(WEEKDAY(Table2[[#This Row],[GameDate]])=4,"WED",IF(WEEKDAY(Table2[[#This Row],[GameDate]])=5,"THU",IF(WEEKDAY(Table2[[#This Row],[GameDate]])=6,"FRI", "SAT"))))))</f>
        <v>MON</v>
      </c>
      <c r="AF559" s="2">
        <f>Table2[[#This Row],[ActualAwayScore]]-Table2[[#This Row],[PredictedAwayScore]]</f>
        <v>0</v>
      </c>
      <c r="AG559" s="2">
        <f>Table2[[#This Row],[ActualHomeScore]]-Table2[[#This Row],[PredictedHomeScore]]</f>
        <v>0</v>
      </c>
      <c r="AH559" s="2">
        <f t="shared" si="43"/>
        <v>0</v>
      </c>
      <c r="AI559" s="2">
        <f t="shared" si="44"/>
        <v>0</v>
      </c>
    </row>
    <row r="560" spans="1:35" x14ac:dyDescent="0.25">
      <c r="B560" s="4">
        <v>45653</v>
      </c>
      <c r="C560" s="7" t="s">
        <v>670</v>
      </c>
      <c r="D560" s="2" t="s">
        <v>17</v>
      </c>
      <c r="E560" s="2" t="s">
        <v>29</v>
      </c>
      <c r="F560" s="2"/>
      <c r="G560" s="2"/>
      <c r="H560" s="2" t="str">
        <f t="shared" si="40"/>
        <v>_</v>
      </c>
      <c r="I560" s="2"/>
      <c r="J560" s="2"/>
      <c r="K560" s="2"/>
      <c r="L560" s="13" t="str">
        <f t="shared" si="41"/>
        <v>_</v>
      </c>
      <c r="M560" s="2"/>
      <c r="N560" s="2">
        <f>IF(ISBLANK(Table2[[#This Row],[ActualResult]]), 0, 1)</f>
        <v>0</v>
      </c>
      <c r="O560" s="2" t="str">
        <f>IF(ISBLANK(Table2[[#This Row],[ActualResult]]), "_", IF(Table2[[#This Row],[ActualWinner]]=Table2[[#This Row],[PredictedWinner]], "Y", "N"))</f>
        <v>_</v>
      </c>
      <c r="P560" s="2" t="str">
        <f>IF(Table2[[#This Row],[ActualAwayScore]]&gt;Table2[[#This Row],[PredictedAwayScore]], "N", IF(ISBLANK(Table2[[#This Row],[ActualResult]]), "_", IF(Table2[[#This Row],[ActualAwayScore]]=Table2[[#This Row],[PredictedAwayScore]], "Y", "N")))</f>
        <v>_</v>
      </c>
      <c r="Q560" s="2" t="str">
        <f>IF(Table2[[#This Row],[ActualHomeScore]]&gt;Table2[[#This Row],[PredictedHomeScore]],"N", IF(ISBLANK(Table2[[#This Row],[ActualResult]]), "_", IF(Table2[[#This Row],[ActualHomeScore]]=Table2[[#This Row],[PredictedHomeScore]], "Y", "N")))</f>
        <v>_</v>
      </c>
      <c r="R560" s="2"/>
      <c r="S560" s="2" t="str">
        <f t="shared" si="42"/>
        <v>_</v>
      </c>
      <c r="T560" s="2">
        <f>IF(INDEX(StatsRegularSeason20242025!$A$2:$C$33,MATCH(Table2[[#This Row],[AwayTeam]],StatsRegularSeason20242025!$A$2:$A$33,0),2)=INDEX(StatsRegularSeason20242025!$A$2:$C$33,MATCH(Table2[[#This Row],[HomeTeam]],StatsRegularSeason20242025!$A$2:$A$33,0),2),1,0)</f>
        <v>0</v>
      </c>
      <c r="U560" s="2">
        <f>IF(INDEX(StatsRegularSeason20242025!$A$2:$C$33,MATCH(Table2[[#This Row],[AwayTeam]],StatsRegularSeason20242025!$A$2:$A$33,0),3)=INDEX(StatsRegularSeason20242025!$A$2:$C$33,MATCH(Table2[[#This Row],[HomeTeam]],StatsRegularSeason20242025!$A$2:$A$33,0),3),1,0)</f>
        <v>0</v>
      </c>
      <c r="V560" s="2">
        <f>IF(Table2[[#This Row],[InterConf]]=1,IF(Table2[[#This Row],[InterDiv]]=0, 1, 0), 0)</f>
        <v>0</v>
      </c>
      <c r="W560" s="2">
        <f>IF(INDEX(StatsRegularSeason20242025!$A$2:$C$33,MATCH(Table2[[#This Row],[AwayTeam]],StatsRegularSeason20242025!$A$2:$A$33,0),2)&lt;&gt;INDEX(StatsRegularSeason20242025!$A$2:$C$33,MATCH(Table2[[#This Row],[HomeTeam]],StatsRegularSeason20242025!$A$2:$A$33,0),2),1,0)</f>
        <v>1</v>
      </c>
      <c r="X560" s="2"/>
      <c r="Y560" s="2"/>
      <c r="Z560" s="2">
        <f>IF(AND(Table2[[#This Row],[GameIsOver]]=1,Table2[[#This Row],[ActualHomeScore]]*Table2[[#This Row],[ActualAwayScore]]=0), 1,0)</f>
        <v>0</v>
      </c>
      <c r="AA560" s="2">
        <f>IF(Table2[[#This Row],[GameIsOver]]=0,0, IF(Table2[[#This Row],[ActualWinner]]=Table2[[#This Row],[AwayTeam]], 2, IF(OR(Table2[[#This Row],[ActualResult]]="OT", Table2[[#This Row],[ActualResult]]="SO"), 1, 0)))</f>
        <v>0</v>
      </c>
      <c r="AB560" s="2">
        <f>IF(Table2[[#This Row],[GameIsOver]]= 0, 0, IF(Table2[[#This Row],[ActualWinner]]=Table2[[#This Row],[HomeTeam]], 2, IF(OR(Table2[[#This Row],[ActualResult]]="OT", Table2[[#This Row],[ActualResult]]="SO"), 1, 0)))</f>
        <v>0</v>
      </c>
      <c r="AC560" s="33">
        <f>(($AR$11)*IF(Table2[[#This Row],[CorrectWinnerPrediction]]="Y", 1, 0))+(($AR$12)*IF(Table2[[#This Row],[CorrectAwayScorePrediction]]="Y", 1, 0))+(($AR$13)*IF(Table2[[#This Row],[CorrectHomeScorePrediction]]="Y", 1, 0))</f>
        <v>0</v>
      </c>
      <c r="AD5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0" s="4" t="str">
        <f>IF(WEEKDAY(Table2[[#This Row],[GameDate]])=1,"SUN",IF(WEEKDAY(Table2[[#This Row],[GameDate]])=2,"MON",IF(WEEKDAY(Table2[[#This Row],[GameDate]])=3,"TUE",IF(WEEKDAY(Table2[[#This Row],[GameDate]])=4,"WED",IF(WEEKDAY(Table2[[#This Row],[GameDate]])=5,"THU",IF(WEEKDAY(Table2[[#This Row],[GameDate]])=6,"FRI", "SAT"))))))</f>
        <v>FRI</v>
      </c>
      <c r="AF560" s="2">
        <f>Table2[[#This Row],[ActualAwayScore]]-Table2[[#This Row],[PredictedAwayScore]]</f>
        <v>0</v>
      </c>
      <c r="AG560" s="2">
        <f>Table2[[#This Row],[ActualHomeScore]]-Table2[[#This Row],[PredictedHomeScore]]</f>
        <v>0</v>
      </c>
      <c r="AH560" s="2">
        <f t="shared" si="43"/>
        <v>0</v>
      </c>
      <c r="AI560" s="2">
        <f t="shared" si="44"/>
        <v>0</v>
      </c>
    </row>
    <row r="561" spans="1:35" x14ac:dyDescent="0.25">
      <c r="B561" s="4">
        <v>45653</v>
      </c>
      <c r="C561" s="7" t="s">
        <v>671</v>
      </c>
      <c r="D561" s="2" t="s">
        <v>18</v>
      </c>
      <c r="E561" s="2" t="s">
        <v>31</v>
      </c>
      <c r="F561" s="2"/>
      <c r="G561" s="2"/>
      <c r="H561" s="2" t="str">
        <f t="shared" si="40"/>
        <v>_</v>
      </c>
      <c r="I561" s="2"/>
      <c r="J561" s="2"/>
      <c r="K561" s="2"/>
      <c r="L561" s="2" t="str">
        <f t="shared" si="41"/>
        <v>_</v>
      </c>
      <c r="M561" s="2"/>
      <c r="N561" s="2">
        <f>IF(ISBLANK(Table2[[#This Row],[ActualResult]]), 0, 1)</f>
        <v>0</v>
      </c>
      <c r="O561" s="2" t="str">
        <f>IF(ISBLANK(Table2[[#This Row],[ActualResult]]), "_", IF(Table2[[#This Row],[ActualWinner]]=Table2[[#This Row],[PredictedWinner]], "Y", "N"))</f>
        <v>_</v>
      </c>
      <c r="P561" s="2" t="str">
        <f>IF(Table2[[#This Row],[ActualAwayScore]]&gt;Table2[[#This Row],[PredictedAwayScore]], "N", IF(ISBLANK(Table2[[#This Row],[ActualResult]]), "_", IF(Table2[[#This Row],[ActualAwayScore]]=Table2[[#This Row],[PredictedAwayScore]], "Y", "N")))</f>
        <v>_</v>
      </c>
      <c r="Q561" s="2" t="str">
        <f>IF(Table2[[#This Row],[ActualHomeScore]]&gt;Table2[[#This Row],[PredictedHomeScore]],"N", IF(ISBLANK(Table2[[#This Row],[ActualResult]]), "_", IF(Table2[[#This Row],[ActualHomeScore]]=Table2[[#This Row],[PredictedHomeScore]], "Y", "N")))</f>
        <v>_</v>
      </c>
      <c r="R561" s="2"/>
      <c r="S561" s="2" t="str">
        <f t="shared" si="42"/>
        <v>_</v>
      </c>
      <c r="T561" s="2">
        <f>IF(INDEX(StatsRegularSeason20242025!$A$2:$C$33,MATCH(Table2[[#This Row],[AwayTeam]],StatsRegularSeason20242025!$A$2:$A$33,0),2)=INDEX(StatsRegularSeason20242025!$A$2:$C$33,MATCH(Table2[[#This Row],[HomeTeam]],StatsRegularSeason20242025!$A$2:$A$33,0),2),1,0)</f>
        <v>1</v>
      </c>
      <c r="U561" s="2">
        <f>IF(INDEX(StatsRegularSeason20242025!$A$2:$C$33,MATCH(Table2[[#This Row],[AwayTeam]],StatsRegularSeason20242025!$A$2:$A$33,0),3)=INDEX(StatsRegularSeason20242025!$A$2:$C$33,MATCH(Table2[[#This Row],[HomeTeam]],StatsRegularSeason20242025!$A$2:$A$33,0),3),1,0)</f>
        <v>1</v>
      </c>
      <c r="V561" s="2">
        <f>IF(Table2[[#This Row],[InterConf]]=1,IF(Table2[[#This Row],[InterDiv]]=0, 1, 0), 0)</f>
        <v>0</v>
      </c>
      <c r="W561" s="2">
        <f>IF(INDEX(StatsRegularSeason20242025!$A$2:$C$33,MATCH(Table2[[#This Row],[AwayTeam]],StatsRegularSeason20242025!$A$2:$A$33,0),2)&lt;&gt;INDEX(StatsRegularSeason20242025!$A$2:$C$33,MATCH(Table2[[#This Row],[HomeTeam]],StatsRegularSeason20242025!$A$2:$A$33,0),2),1,0)</f>
        <v>0</v>
      </c>
      <c r="X561" s="2"/>
      <c r="Y561" s="2"/>
      <c r="Z561" s="2">
        <f>IF(AND(Table2[[#This Row],[GameIsOver]]=1,Table2[[#This Row],[ActualHomeScore]]*Table2[[#This Row],[ActualAwayScore]]=0), 1,0)</f>
        <v>0</v>
      </c>
      <c r="AA561" s="2">
        <f>IF(Table2[[#This Row],[GameIsOver]]=0,0, IF(Table2[[#This Row],[ActualWinner]]=Table2[[#This Row],[AwayTeam]], 2, IF(OR(Table2[[#This Row],[ActualResult]]="OT", Table2[[#This Row],[ActualResult]]="SO"), 1, 0)))</f>
        <v>0</v>
      </c>
      <c r="AB561" s="2">
        <f>IF(Table2[[#This Row],[GameIsOver]]= 0, 0, IF(Table2[[#This Row],[ActualWinner]]=Table2[[#This Row],[HomeTeam]], 2, IF(OR(Table2[[#This Row],[ActualResult]]="OT", Table2[[#This Row],[ActualResult]]="SO"), 1, 0)))</f>
        <v>0</v>
      </c>
      <c r="AC561" s="33">
        <f>(($AR$11)*IF(Table2[[#This Row],[CorrectWinnerPrediction]]="Y", 1, 0))+(($AR$12)*IF(Table2[[#This Row],[CorrectAwayScorePrediction]]="Y", 1, 0))+(($AR$13)*IF(Table2[[#This Row],[CorrectHomeScorePrediction]]="Y", 1, 0))</f>
        <v>0</v>
      </c>
      <c r="AD5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1" s="4" t="str">
        <f>IF(WEEKDAY(Table2[[#This Row],[GameDate]])=1,"SUN",IF(WEEKDAY(Table2[[#This Row],[GameDate]])=2,"MON",IF(WEEKDAY(Table2[[#This Row],[GameDate]])=3,"TUE",IF(WEEKDAY(Table2[[#This Row],[GameDate]])=4,"WED",IF(WEEKDAY(Table2[[#This Row],[GameDate]])=5,"THU",IF(WEEKDAY(Table2[[#This Row],[GameDate]])=6,"FRI", "SAT"))))))</f>
        <v>FRI</v>
      </c>
      <c r="AF561" s="2">
        <f>Table2[[#This Row],[ActualAwayScore]]-Table2[[#This Row],[PredictedAwayScore]]</f>
        <v>0</v>
      </c>
      <c r="AG561" s="2">
        <f>Table2[[#This Row],[ActualHomeScore]]-Table2[[#This Row],[PredictedHomeScore]]</f>
        <v>0</v>
      </c>
      <c r="AH561" s="2">
        <f t="shared" si="43"/>
        <v>0</v>
      </c>
      <c r="AI561" s="2">
        <f t="shared" si="44"/>
        <v>0</v>
      </c>
    </row>
    <row r="562" spans="1:35" x14ac:dyDescent="0.25">
      <c r="B562" s="4">
        <v>45653</v>
      </c>
      <c r="C562" s="7" t="s">
        <v>672</v>
      </c>
      <c r="D562" s="2" t="s">
        <v>44</v>
      </c>
      <c r="E562" s="2" t="s">
        <v>32</v>
      </c>
      <c r="F562" s="2"/>
      <c r="G562" s="2"/>
      <c r="H562" s="2" t="str">
        <f t="shared" si="40"/>
        <v>_</v>
      </c>
      <c r="I562" s="2"/>
      <c r="J562" s="2"/>
      <c r="K562" s="2"/>
      <c r="L562" s="2" t="str">
        <f t="shared" si="41"/>
        <v>_</v>
      </c>
      <c r="M562" s="2"/>
      <c r="N562" s="2">
        <f>IF(ISBLANK(Table2[[#This Row],[ActualResult]]), 0, 1)</f>
        <v>0</v>
      </c>
      <c r="O562" s="2" t="str">
        <f>IF(ISBLANK(Table2[[#This Row],[ActualResult]]), "_", IF(Table2[[#This Row],[ActualWinner]]=Table2[[#This Row],[PredictedWinner]], "Y", "N"))</f>
        <v>_</v>
      </c>
      <c r="P562" s="2" t="str">
        <f>IF(Table2[[#This Row],[ActualAwayScore]]&gt;Table2[[#This Row],[PredictedAwayScore]], "N", IF(ISBLANK(Table2[[#This Row],[ActualResult]]), "_", IF(Table2[[#This Row],[ActualAwayScore]]=Table2[[#This Row],[PredictedAwayScore]], "Y", "N")))</f>
        <v>_</v>
      </c>
      <c r="Q562" s="2" t="str">
        <f>IF(Table2[[#This Row],[ActualHomeScore]]&gt;Table2[[#This Row],[PredictedHomeScore]],"N", IF(ISBLANK(Table2[[#This Row],[ActualResult]]), "_", IF(Table2[[#This Row],[ActualHomeScore]]=Table2[[#This Row],[PredictedHomeScore]], "Y", "N")))</f>
        <v>_</v>
      </c>
      <c r="R562" s="2"/>
      <c r="S562" s="2" t="str">
        <f t="shared" si="42"/>
        <v>_</v>
      </c>
      <c r="T562" s="2">
        <f>IF(INDEX(StatsRegularSeason20242025!$A$2:$C$33,MATCH(Table2[[#This Row],[AwayTeam]],StatsRegularSeason20242025!$A$2:$A$33,0),2)=INDEX(StatsRegularSeason20242025!$A$2:$C$33,MATCH(Table2[[#This Row],[HomeTeam]],StatsRegularSeason20242025!$A$2:$A$33,0),2),1,0)</f>
        <v>1</v>
      </c>
      <c r="U562" s="2">
        <f>IF(INDEX(StatsRegularSeason20242025!$A$2:$C$33,MATCH(Table2[[#This Row],[AwayTeam]],StatsRegularSeason20242025!$A$2:$A$33,0),3)=INDEX(StatsRegularSeason20242025!$A$2:$C$33,MATCH(Table2[[#This Row],[HomeTeam]],StatsRegularSeason20242025!$A$2:$A$33,0),3),1,0)</f>
        <v>1</v>
      </c>
      <c r="V562" s="2">
        <f>IF(Table2[[#This Row],[InterConf]]=1,IF(Table2[[#This Row],[InterDiv]]=0, 1, 0), 0)</f>
        <v>0</v>
      </c>
      <c r="W562" s="2">
        <f>IF(INDEX(StatsRegularSeason20242025!$A$2:$C$33,MATCH(Table2[[#This Row],[AwayTeam]],StatsRegularSeason20242025!$A$2:$A$33,0),2)&lt;&gt;INDEX(StatsRegularSeason20242025!$A$2:$C$33,MATCH(Table2[[#This Row],[HomeTeam]],StatsRegularSeason20242025!$A$2:$A$33,0),2),1,0)</f>
        <v>0</v>
      </c>
      <c r="X562" s="2"/>
      <c r="Y562" s="2"/>
      <c r="Z562" s="2">
        <f>IF(AND(Table2[[#This Row],[GameIsOver]]=1,Table2[[#This Row],[ActualHomeScore]]*Table2[[#This Row],[ActualAwayScore]]=0), 1,0)</f>
        <v>0</v>
      </c>
      <c r="AA562" s="2">
        <f>IF(Table2[[#This Row],[GameIsOver]]=0,0, IF(Table2[[#This Row],[ActualWinner]]=Table2[[#This Row],[AwayTeam]], 2, IF(OR(Table2[[#This Row],[ActualResult]]="OT", Table2[[#This Row],[ActualResult]]="SO"), 1, 0)))</f>
        <v>0</v>
      </c>
      <c r="AB562" s="2">
        <f>IF(Table2[[#This Row],[GameIsOver]]= 0, 0, IF(Table2[[#This Row],[ActualWinner]]=Table2[[#This Row],[HomeTeam]], 2, IF(OR(Table2[[#This Row],[ActualResult]]="OT", Table2[[#This Row],[ActualResult]]="SO"), 1, 0)))</f>
        <v>0</v>
      </c>
      <c r="AC562" s="33">
        <f>(($AR$11)*IF(Table2[[#This Row],[CorrectWinnerPrediction]]="Y", 1, 0))+(($AR$12)*IF(Table2[[#This Row],[CorrectAwayScorePrediction]]="Y", 1, 0))+(($AR$13)*IF(Table2[[#This Row],[CorrectHomeScorePrediction]]="Y", 1, 0))</f>
        <v>0</v>
      </c>
      <c r="AD5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2" s="4" t="str">
        <f>IF(WEEKDAY(Table2[[#This Row],[GameDate]])=1,"SUN",IF(WEEKDAY(Table2[[#This Row],[GameDate]])=2,"MON",IF(WEEKDAY(Table2[[#This Row],[GameDate]])=3,"TUE",IF(WEEKDAY(Table2[[#This Row],[GameDate]])=4,"WED",IF(WEEKDAY(Table2[[#This Row],[GameDate]])=5,"THU",IF(WEEKDAY(Table2[[#This Row],[GameDate]])=6,"FRI", "SAT"))))))</f>
        <v>FRI</v>
      </c>
      <c r="AF562" s="2">
        <f>Table2[[#This Row],[ActualAwayScore]]-Table2[[#This Row],[PredictedAwayScore]]</f>
        <v>0</v>
      </c>
      <c r="AG562" s="2">
        <f>Table2[[#This Row],[ActualHomeScore]]-Table2[[#This Row],[PredictedHomeScore]]</f>
        <v>0</v>
      </c>
      <c r="AH562" s="2">
        <f t="shared" si="43"/>
        <v>0</v>
      </c>
      <c r="AI562" s="2">
        <f t="shared" si="44"/>
        <v>0</v>
      </c>
    </row>
    <row r="563" spans="1:35" x14ac:dyDescent="0.25">
      <c r="B563" s="4">
        <v>45653</v>
      </c>
      <c r="C563" s="7" t="s">
        <v>673</v>
      </c>
      <c r="D563" s="2" t="s">
        <v>16</v>
      </c>
      <c r="E563" s="2" t="s">
        <v>36</v>
      </c>
      <c r="F563" s="2"/>
      <c r="G563" s="2"/>
      <c r="H563" s="2" t="str">
        <f t="shared" si="40"/>
        <v>_</v>
      </c>
      <c r="I563" s="2"/>
      <c r="J563" s="2"/>
      <c r="K563" s="2"/>
      <c r="L563" s="2" t="str">
        <f t="shared" si="41"/>
        <v>_</v>
      </c>
      <c r="M563" s="2"/>
      <c r="N563" s="2">
        <f>IF(ISBLANK(Table2[[#This Row],[ActualResult]]), 0, 1)</f>
        <v>0</v>
      </c>
      <c r="O563" s="2" t="str">
        <f>IF(ISBLANK(Table2[[#This Row],[ActualResult]]), "_", IF(Table2[[#This Row],[ActualWinner]]=Table2[[#This Row],[PredictedWinner]], "Y", "N"))</f>
        <v>_</v>
      </c>
      <c r="P563" s="2" t="str">
        <f>IF(Table2[[#This Row],[ActualAwayScore]]&gt;Table2[[#This Row],[PredictedAwayScore]], "N", IF(ISBLANK(Table2[[#This Row],[ActualResult]]), "_", IF(Table2[[#This Row],[ActualAwayScore]]=Table2[[#This Row],[PredictedAwayScore]], "Y", "N")))</f>
        <v>_</v>
      </c>
      <c r="Q563" s="2" t="str">
        <f>IF(Table2[[#This Row],[ActualHomeScore]]&gt;Table2[[#This Row],[PredictedHomeScore]],"N", IF(ISBLANK(Table2[[#This Row],[ActualResult]]), "_", IF(Table2[[#This Row],[ActualHomeScore]]=Table2[[#This Row],[PredictedHomeScore]], "Y", "N")))</f>
        <v>_</v>
      </c>
      <c r="R563" s="2"/>
      <c r="S563" s="2" t="str">
        <f t="shared" si="42"/>
        <v>_</v>
      </c>
      <c r="T563" s="2">
        <f>IF(INDEX(StatsRegularSeason20242025!$A$2:$C$33,MATCH(Table2[[#This Row],[AwayTeam]],StatsRegularSeason20242025!$A$2:$A$33,0),2)=INDEX(StatsRegularSeason20242025!$A$2:$C$33,MATCH(Table2[[#This Row],[HomeTeam]],StatsRegularSeason20242025!$A$2:$A$33,0),2),1,0)</f>
        <v>1</v>
      </c>
      <c r="U563" s="2">
        <f>IF(INDEX(StatsRegularSeason20242025!$A$2:$C$33,MATCH(Table2[[#This Row],[AwayTeam]],StatsRegularSeason20242025!$A$2:$A$33,0),3)=INDEX(StatsRegularSeason20242025!$A$2:$C$33,MATCH(Table2[[#This Row],[HomeTeam]],StatsRegularSeason20242025!$A$2:$A$33,0),3),1,0)</f>
        <v>0</v>
      </c>
      <c r="V563" s="2">
        <f>IF(Table2[[#This Row],[InterConf]]=1,IF(Table2[[#This Row],[InterDiv]]=0, 1, 0), 0)</f>
        <v>1</v>
      </c>
      <c r="W563" s="2">
        <f>IF(INDEX(StatsRegularSeason20242025!$A$2:$C$33,MATCH(Table2[[#This Row],[AwayTeam]],StatsRegularSeason20242025!$A$2:$A$33,0),2)&lt;&gt;INDEX(StatsRegularSeason20242025!$A$2:$C$33,MATCH(Table2[[#This Row],[HomeTeam]],StatsRegularSeason20242025!$A$2:$A$33,0),2),1,0)</f>
        <v>0</v>
      </c>
      <c r="X563" s="2"/>
      <c r="Y563" s="2"/>
      <c r="Z563" s="2">
        <f>IF(AND(Table2[[#This Row],[GameIsOver]]=1,Table2[[#This Row],[ActualHomeScore]]*Table2[[#This Row],[ActualAwayScore]]=0), 1,0)</f>
        <v>0</v>
      </c>
      <c r="AA563" s="2">
        <f>IF(Table2[[#This Row],[GameIsOver]]=0,0, IF(Table2[[#This Row],[ActualWinner]]=Table2[[#This Row],[AwayTeam]], 2, IF(OR(Table2[[#This Row],[ActualResult]]="OT", Table2[[#This Row],[ActualResult]]="SO"), 1, 0)))</f>
        <v>0</v>
      </c>
      <c r="AB563" s="2">
        <f>IF(Table2[[#This Row],[GameIsOver]]= 0, 0, IF(Table2[[#This Row],[ActualWinner]]=Table2[[#This Row],[HomeTeam]], 2, IF(OR(Table2[[#This Row],[ActualResult]]="OT", Table2[[#This Row],[ActualResult]]="SO"), 1, 0)))</f>
        <v>0</v>
      </c>
      <c r="AC563" s="33">
        <f>(($AR$11)*IF(Table2[[#This Row],[CorrectWinnerPrediction]]="Y", 1, 0))+(($AR$12)*IF(Table2[[#This Row],[CorrectAwayScorePrediction]]="Y", 1, 0))+(($AR$13)*IF(Table2[[#This Row],[CorrectHomeScorePrediction]]="Y", 1, 0))</f>
        <v>0</v>
      </c>
      <c r="AD5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3" s="4" t="str">
        <f>IF(WEEKDAY(Table2[[#This Row],[GameDate]])=1,"SUN",IF(WEEKDAY(Table2[[#This Row],[GameDate]])=2,"MON",IF(WEEKDAY(Table2[[#This Row],[GameDate]])=3,"TUE",IF(WEEKDAY(Table2[[#This Row],[GameDate]])=4,"WED",IF(WEEKDAY(Table2[[#This Row],[GameDate]])=5,"THU",IF(WEEKDAY(Table2[[#This Row],[GameDate]])=6,"FRI", "SAT"))))))</f>
        <v>FRI</v>
      </c>
      <c r="AF563" s="2">
        <f>Table2[[#This Row],[ActualAwayScore]]-Table2[[#This Row],[PredictedAwayScore]]</f>
        <v>0</v>
      </c>
      <c r="AG563" s="2">
        <f>Table2[[#This Row],[ActualHomeScore]]-Table2[[#This Row],[PredictedHomeScore]]</f>
        <v>0</v>
      </c>
      <c r="AH563" s="2">
        <f t="shared" si="43"/>
        <v>0</v>
      </c>
      <c r="AI563" s="2">
        <f t="shared" si="44"/>
        <v>0</v>
      </c>
    </row>
    <row r="564" spans="1:35" x14ac:dyDescent="0.25">
      <c r="B564" s="4">
        <v>45653</v>
      </c>
      <c r="C564" s="7" t="s">
        <v>674</v>
      </c>
      <c r="D564" s="2" t="s">
        <v>35</v>
      </c>
      <c r="E564" s="2" t="s">
        <v>13</v>
      </c>
      <c r="F564" s="2"/>
      <c r="G564" s="2"/>
      <c r="H564" s="2" t="str">
        <f t="shared" si="40"/>
        <v>_</v>
      </c>
      <c r="I564" s="2"/>
      <c r="J564" s="2"/>
      <c r="K564" s="2"/>
      <c r="L564" s="2" t="str">
        <f t="shared" si="41"/>
        <v>_</v>
      </c>
      <c r="M564" s="2"/>
      <c r="N564" s="2">
        <f>IF(ISBLANK(Table2[[#This Row],[ActualResult]]), 0, 1)</f>
        <v>0</v>
      </c>
      <c r="O564" s="2" t="str">
        <f>IF(ISBLANK(Table2[[#This Row],[ActualResult]]), "_", IF(Table2[[#This Row],[ActualWinner]]=Table2[[#This Row],[PredictedWinner]], "Y", "N"))</f>
        <v>_</v>
      </c>
      <c r="P564" s="2" t="str">
        <f>IF(Table2[[#This Row],[ActualAwayScore]]&gt;Table2[[#This Row],[PredictedAwayScore]], "N", IF(ISBLANK(Table2[[#This Row],[ActualResult]]), "_", IF(Table2[[#This Row],[ActualAwayScore]]=Table2[[#This Row],[PredictedAwayScore]], "Y", "N")))</f>
        <v>_</v>
      </c>
      <c r="Q564" s="2" t="str">
        <f>IF(Table2[[#This Row],[ActualHomeScore]]&gt;Table2[[#This Row],[PredictedHomeScore]],"N", IF(ISBLANK(Table2[[#This Row],[ActualResult]]), "_", IF(Table2[[#This Row],[ActualHomeScore]]=Table2[[#This Row],[PredictedHomeScore]], "Y", "N")))</f>
        <v>_</v>
      </c>
      <c r="R564" s="2"/>
      <c r="S564" s="2" t="str">
        <f t="shared" si="42"/>
        <v>_</v>
      </c>
      <c r="T564" s="2">
        <f>IF(INDEX(StatsRegularSeason20242025!$A$2:$C$33,MATCH(Table2[[#This Row],[AwayTeam]],StatsRegularSeason20242025!$A$2:$A$33,0),2)=INDEX(StatsRegularSeason20242025!$A$2:$C$33,MATCH(Table2[[#This Row],[HomeTeam]],StatsRegularSeason20242025!$A$2:$A$33,0),2),1,0)</f>
        <v>1</v>
      </c>
      <c r="U564" s="2">
        <f>IF(INDEX(StatsRegularSeason20242025!$A$2:$C$33,MATCH(Table2[[#This Row],[AwayTeam]],StatsRegularSeason20242025!$A$2:$A$33,0),3)=INDEX(StatsRegularSeason20242025!$A$2:$C$33,MATCH(Table2[[#This Row],[HomeTeam]],StatsRegularSeason20242025!$A$2:$A$33,0),3),1,0)</f>
        <v>1</v>
      </c>
      <c r="V564" s="2">
        <f>IF(Table2[[#This Row],[InterConf]]=1,IF(Table2[[#This Row],[InterDiv]]=0, 1, 0), 0)</f>
        <v>0</v>
      </c>
      <c r="W564" s="2">
        <f>IF(INDEX(StatsRegularSeason20242025!$A$2:$C$33,MATCH(Table2[[#This Row],[AwayTeam]],StatsRegularSeason20242025!$A$2:$A$33,0),2)&lt;&gt;INDEX(StatsRegularSeason20242025!$A$2:$C$33,MATCH(Table2[[#This Row],[HomeTeam]],StatsRegularSeason20242025!$A$2:$A$33,0),2),1,0)</f>
        <v>0</v>
      </c>
      <c r="X564" s="2"/>
      <c r="Y564" s="2"/>
      <c r="Z564" s="2">
        <f>IF(AND(Table2[[#This Row],[GameIsOver]]=1,Table2[[#This Row],[ActualHomeScore]]*Table2[[#This Row],[ActualAwayScore]]=0), 1,0)</f>
        <v>0</v>
      </c>
      <c r="AA564" s="2">
        <f>IF(Table2[[#This Row],[GameIsOver]]=0,0, IF(Table2[[#This Row],[ActualWinner]]=Table2[[#This Row],[AwayTeam]], 2, IF(OR(Table2[[#This Row],[ActualResult]]="OT", Table2[[#This Row],[ActualResult]]="SO"), 1, 0)))</f>
        <v>0</v>
      </c>
      <c r="AB564" s="2">
        <f>IF(Table2[[#This Row],[GameIsOver]]= 0, 0, IF(Table2[[#This Row],[ActualWinner]]=Table2[[#This Row],[HomeTeam]], 2, IF(OR(Table2[[#This Row],[ActualResult]]="OT", Table2[[#This Row],[ActualResult]]="SO"), 1, 0)))</f>
        <v>0</v>
      </c>
      <c r="AC564" s="33">
        <f>(($AR$11)*IF(Table2[[#This Row],[CorrectWinnerPrediction]]="Y", 1, 0))+(($AR$12)*IF(Table2[[#This Row],[CorrectAwayScorePrediction]]="Y", 1, 0))+(($AR$13)*IF(Table2[[#This Row],[CorrectHomeScorePrediction]]="Y", 1, 0))</f>
        <v>0</v>
      </c>
      <c r="AD5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4" s="4" t="str">
        <f>IF(WEEKDAY(Table2[[#This Row],[GameDate]])=1,"SUN",IF(WEEKDAY(Table2[[#This Row],[GameDate]])=2,"MON",IF(WEEKDAY(Table2[[#This Row],[GameDate]])=3,"TUE",IF(WEEKDAY(Table2[[#This Row],[GameDate]])=4,"WED",IF(WEEKDAY(Table2[[#This Row],[GameDate]])=5,"THU",IF(WEEKDAY(Table2[[#This Row],[GameDate]])=6,"FRI", "SAT"))))))</f>
        <v>FRI</v>
      </c>
      <c r="AF564" s="2">
        <f>Table2[[#This Row],[ActualAwayScore]]-Table2[[#This Row],[PredictedAwayScore]]</f>
        <v>0</v>
      </c>
      <c r="AG564" s="2">
        <f>Table2[[#This Row],[ActualHomeScore]]-Table2[[#This Row],[PredictedHomeScore]]</f>
        <v>0</v>
      </c>
      <c r="AH564" s="2">
        <f t="shared" si="43"/>
        <v>0</v>
      </c>
      <c r="AI564" s="2">
        <f t="shared" si="44"/>
        <v>0</v>
      </c>
    </row>
    <row r="565" spans="1:35" x14ac:dyDescent="0.25">
      <c r="B565" s="4">
        <v>45653</v>
      </c>
      <c r="C565" s="7" t="s">
        <v>675</v>
      </c>
      <c r="D565" s="2" t="s">
        <v>37</v>
      </c>
      <c r="E565" s="2" t="s">
        <v>34</v>
      </c>
      <c r="F565" s="2"/>
      <c r="G565" s="2"/>
      <c r="H565" s="2" t="str">
        <f t="shared" si="40"/>
        <v>_</v>
      </c>
      <c r="I565" s="2"/>
      <c r="J565" s="2"/>
      <c r="K565" s="2"/>
      <c r="L565" s="2" t="str">
        <f t="shared" si="41"/>
        <v>_</v>
      </c>
      <c r="M565" s="2"/>
      <c r="N565" s="2">
        <f>IF(ISBLANK(Table2[[#This Row],[ActualResult]]), 0, 1)</f>
        <v>0</v>
      </c>
      <c r="O565" s="2" t="str">
        <f>IF(ISBLANK(Table2[[#This Row],[ActualResult]]), "_", IF(Table2[[#This Row],[ActualWinner]]=Table2[[#This Row],[PredictedWinner]], "Y", "N"))</f>
        <v>_</v>
      </c>
      <c r="P565" s="2" t="str">
        <f>IF(Table2[[#This Row],[ActualAwayScore]]&gt;Table2[[#This Row],[PredictedAwayScore]], "N", IF(ISBLANK(Table2[[#This Row],[ActualResult]]), "_", IF(Table2[[#This Row],[ActualAwayScore]]=Table2[[#This Row],[PredictedAwayScore]], "Y", "N")))</f>
        <v>_</v>
      </c>
      <c r="Q565" s="2" t="str">
        <f>IF(Table2[[#This Row],[ActualHomeScore]]&gt;Table2[[#This Row],[PredictedHomeScore]],"N", IF(ISBLANK(Table2[[#This Row],[ActualResult]]), "_", IF(Table2[[#This Row],[ActualHomeScore]]=Table2[[#This Row],[PredictedHomeScore]], "Y", "N")))</f>
        <v>_</v>
      </c>
      <c r="R565" s="2"/>
      <c r="S565" s="2" t="str">
        <f t="shared" si="42"/>
        <v>_</v>
      </c>
      <c r="T565" s="2">
        <f>IF(INDEX(StatsRegularSeason20242025!$A$2:$C$33,MATCH(Table2[[#This Row],[AwayTeam]],StatsRegularSeason20242025!$A$2:$A$33,0),2)=INDEX(StatsRegularSeason20242025!$A$2:$C$33,MATCH(Table2[[#This Row],[HomeTeam]],StatsRegularSeason20242025!$A$2:$A$33,0),2),1,0)</f>
        <v>1</v>
      </c>
      <c r="U565" s="2">
        <f>IF(INDEX(StatsRegularSeason20242025!$A$2:$C$33,MATCH(Table2[[#This Row],[AwayTeam]],StatsRegularSeason20242025!$A$2:$A$33,0),3)=INDEX(StatsRegularSeason20242025!$A$2:$C$33,MATCH(Table2[[#This Row],[HomeTeam]],StatsRegularSeason20242025!$A$2:$A$33,0),3),1,0)</f>
        <v>1</v>
      </c>
      <c r="V565" s="2">
        <f>IF(Table2[[#This Row],[InterConf]]=1,IF(Table2[[#This Row],[InterDiv]]=0, 1, 0), 0)</f>
        <v>0</v>
      </c>
      <c r="W565" s="2">
        <f>IF(INDEX(StatsRegularSeason20242025!$A$2:$C$33,MATCH(Table2[[#This Row],[AwayTeam]],StatsRegularSeason20242025!$A$2:$A$33,0),2)&lt;&gt;INDEX(StatsRegularSeason20242025!$A$2:$C$33,MATCH(Table2[[#This Row],[HomeTeam]],StatsRegularSeason20242025!$A$2:$A$33,0),2),1,0)</f>
        <v>0</v>
      </c>
      <c r="X565" s="2"/>
      <c r="Y565" s="2"/>
      <c r="Z565" s="2">
        <f>IF(AND(Table2[[#This Row],[GameIsOver]]=1,Table2[[#This Row],[ActualHomeScore]]*Table2[[#This Row],[ActualAwayScore]]=0), 1,0)</f>
        <v>0</v>
      </c>
      <c r="AA565" s="2">
        <f>IF(Table2[[#This Row],[GameIsOver]]=0,0, IF(Table2[[#This Row],[ActualWinner]]=Table2[[#This Row],[AwayTeam]], 2, IF(OR(Table2[[#This Row],[ActualResult]]="OT", Table2[[#This Row],[ActualResult]]="SO"), 1, 0)))</f>
        <v>0</v>
      </c>
      <c r="AB565" s="2">
        <f>IF(Table2[[#This Row],[GameIsOver]]= 0, 0, IF(Table2[[#This Row],[ActualWinner]]=Table2[[#This Row],[HomeTeam]], 2, IF(OR(Table2[[#This Row],[ActualResult]]="OT", Table2[[#This Row],[ActualResult]]="SO"), 1, 0)))</f>
        <v>0</v>
      </c>
      <c r="AC565" s="33">
        <f>(($AR$11)*IF(Table2[[#This Row],[CorrectWinnerPrediction]]="Y", 1, 0))+(($AR$12)*IF(Table2[[#This Row],[CorrectAwayScorePrediction]]="Y", 1, 0))+(($AR$13)*IF(Table2[[#This Row],[CorrectHomeScorePrediction]]="Y", 1, 0))</f>
        <v>0</v>
      </c>
      <c r="AD5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5" s="4" t="str">
        <f>IF(WEEKDAY(Table2[[#This Row],[GameDate]])=1,"SUN",IF(WEEKDAY(Table2[[#This Row],[GameDate]])=2,"MON",IF(WEEKDAY(Table2[[#This Row],[GameDate]])=3,"TUE",IF(WEEKDAY(Table2[[#This Row],[GameDate]])=4,"WED",IF(WEEKDAY(Table2[[#This Row],[GameDate]])=5,"THU",IF(WEEKDAY(Table2[[#This Row],[GameDate]])=6,"FRI", "SAT"))))))</f>
        <v>FRI</v>
      </c>
      <c r="AF565" s="2">
        <f>Table2[[#This Row],[ActualAwayScore]]-Table2[[#This Row],[PredictedAwayScore]]</f>
        <v>0</v>
      </c>
      <c r="AG565" s="2">
        <f>Table2[[#This Row],[ActualHomeScore]]-Table2[[#This Row],[PredictedHomeScore]]</f>
        <v>0</v>
      </c>
      <c r="AH565" s="2">
        <f t="shared" si="43"/>
        <v>0</v>
      </c>
      <c r="AI565" s="2">
        <f t="shared" si="44"/>
        <v>0</v>
      </c>
    </row>
    <row r="566" spans="1:35" x14ac:dyDescent="0.25">
      <c r="B566" s="4">
        <v>45653</v>
      </c>
      <c r="C566" s="7" t="s">
        <v>676</v>
      </c>
      <c r="D566" s="2" t="s">
        <v>26</v>
      </c>
      <c r="E566" s="2" t="s">
        <v>15</v>
      </c>
      <c r="F566" s="2"/>
      <c r="G566" s="2"/>
      <c r="H566" s="2" t="str">
        <f t="shared" si="40"/>
        <v>_</v>
      </c>
      <c r="I566" s="2"/>
      <c r="J566" s="2"/>
      <c r="K566" s="2"/>
      <c r="L566" s="2" t="str">
        <f t="shared" si="41"/>
        <v>_</v>
      </c>
      <c r="M566" s="2"/>
      <c r="N566" s="2">
        <f>IF(ISBLANK(Table2[[#This Row],[ActualResult]]), 0, 1)</f>
        <v>0</v>
      </c>
      <c r="O566" s="2" t="str">
        <f>IF(ISBLANK(Table2[[#This Row],[ActualResult]]), "_", IF(Table2[[#This Row],[ActualWinner]]=Table2[[#This Row],[PredictedWinner]], "Y", "N"))</f>
        <v>_</v>
      </c>
      <c r="P566" s="2" t="str">
        <f>IF(Table2[[#This Row],[ActualAwayScore]]&gt;Table2[[#This Row],[PredictedAwayScore]], "N", IF(ISBLANK(Table2[[#This Row],[ActualResult]]), "_", IF(Table2[[#This Row],[ActualAwayScore]]=Table2[[#This Row],[PredictedAwayScore]], "Y", "N")))</f>
        <v>_</v>
      </c>
      <c r="Q566" s="2" t="str">
        <f>IF(Table2[[#This Row],[ActualHomeScore]]&gt;Table2[[#This Row],[PredictedHomeScore]],"N", IF(ISBLANK(Table2[[#This Row],[ActualResult]]), "_", IF(Table2[[#This Row],[ActualHomeScore]]=Table2[[#This Row],[PredictedHomeScore]], "Y", "N")))</f>
        <v>_</v>
      </c>
      <c r="R566" s="2"/>
      <c r="S566" s="2" t="str">
        <f t="shared" si="42"/>
        <v>_</v>
      </c>
      <c r="T566" s="2">
        <f>IF(INDEX(StatsRegularSeason20242025!$A$2:$C$33,MATCH(Table2[[#This Row],[AwayTeam]],StatsRegularSeason20242025!$A$2:$A$33,0),2)=INDEX(StatsRegularSeason20242025!$A$2:$C$33,MATCH(Table2[[#This Row],[HomeTeam]],StatsRegularSeason20242025!$A$2:$A$33,0),2),1,0)</f>
        <v>1</v>
      </c>
      <c r="U566" s="2">
        <f>IF(INDEX(StatsRegularSeason20242025!$A$2:$C$33,MATCH(Table2[[#This Row],[AwayTeam]],StatsRegularSeason20242025!$A$2:$A$33,0),3)=INDEX(StatsRegularSeason20242025!$A$2:$C$33,MATCH(Table2[[#This Row],[HomeTeam]],StatsRegularSeason20242025!$A$2:$A$33,0),3),1,0)</f>
        <v>1</v>
      </c>
      <c r="V566" s="2">
        <f>IF(Table2[[#This Row],[InterConf]]=1,IF(Table2[[#This Row],[InterDiv]]=0, 1, 0), 0)</f>
        <v>0</v>
      </c>
      <c r="W566" s="2">
        <f>IF(INDEX(StatsRegularSeason20242025!$A$2:$C$33,MATCH(Table2[[#This Row],[AwayTeam]],StatsRegularSeason20242025!$A$2:$A$33,0),2)&lt;&gt;INDEX(StatsRegularSeason20242025!$A$2:$C$33,MATCH(Table2[[#This Row],[HomeTeam]],StatsRegularSeason20242025!$A$2:$A$33,0),2),1,0)</f>
        <v>0</v>
      </c>
      <c r="X566" s="2"/>
      <c r="Y566" s="2"/>
      <c r="Z566" s="2">
        <f>IF(AND(Table2[[#This Row],[GameIsOver]]=1,Table2[[#This Row],[ActualHomeScore]]*Table2[[#This Row],[ActualAwayScore]]=0), 1,0)</f>
        <v>0</v>
      </c>
      <c r="AA566" s="2">
        <f>IF(Table2[[#This Row],[GameIsOver]]=0,0, IF(Table2[[#This Row],[ActualWinner]]=Table2[[#This Row],[AwayTeam]], 2, IF(OR(Table2[[#This Row],[ActualResult]]="OT", Table2[[#This Row],[ActualResult]]="SO"), 1, 0)))</f>
        <v>0</v>
      </c>
      <c r="AB566" s="2">
        <f>IF(Table2[[#This Row],[GameIsOver]]= 0, 0, IF(Table2[[#This Row],[ActualWinner]]=Table2[[#This Row],[HomeTeam]], 2, IF(OR(Table2[[#This Row],[ActualResult]]="OT", Table2[[#This Row],[ActualResult]]="SO"), 1, 0)))</f>
        <v>0</v>
      </c>
      <c r="AC566" s="33">
        <f>(($AR$11)*IF(Table2[[#This Row],[CorrectWinnerPrediction]]="Y", 1, 0))+(($AR$12)*IF(Table2[[#This Row],[CorrectAwayScorePrediction]]="Y", 1, 0))+(($AR$13)*IF(Table2[[#This Row],[CorrectHomeScorePrediction]]="Y", 1, 0))</f>
        <v>0</v>
      </c>
      <c r="AD5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6" s="4" t="str">
        <f>IF(WEEKDAY(Table2[[#This Row],[GameDate]])=1,"SUN",IF(WEEKDAY(Table2[[#This Row],[GameDate]])=2,"MON",IF(WEEKDAY(Table2[[#This Row],[GameDate]])=3,"TUE",IF(WEEKDAY(Table2[[#This Row],[GameDate]])=4,"WED",IF(WEEKDAY(Table2[[#This Row],[GameDate]])=5,"THU",IF(WEEKDAY(Table2[[#This Row],[GameDate]])=6,"FRI", "SAT"))))))</f>
        <v>FRI</v>
      </c>
      <c r="AF566" s="2">
        <f>Table2[[#This Row],[ActualAwayScore]]-Table2[[#This Row],[PredictedAwayScore]]</f>
        <v>0</v>
      </c>
      <c r="AG566" s="2">
        <f>Table2[[#This Row],[ActualHomeScore]]-Table2[[#This Row],[PredictedHomeScore]]</f>
        <v>0</v>
      </c>
      <c r="AH566" s="2">
        <f t="shared" si="43"/>
        <v>0</v>
      </c>
      <c r="AI566" s="2">
        <f t="shared" si="44"/>
        <v>0</v>
      </c>
    </row>
    <row r="567" spans="1:35" x14ac:dyDescent="0.25">
      <c r="A567" s="3"/>
      <c r="B567" s="5">
        <v>45653</v>
      </c>
      <c r="C567" s="8" t="s">
        <v>677</v>
      </c>
      <c r="D567" s="3" t="s">
        <v>27</v>
      </c>
      <c r="E567" s="3" t="s">
        <v>38</v>
      </c>
      <c r="F567" s="3"/>
      <c r="G567" s="3"/>
      <c r="H567" s="3" t="str">
        <f t="shared" si="40"/>
        <v>_</v>
      </c>
      <c r="I567" s="3"/>
      <c r="J567" s="3"/>
      <c r="K567" s="3"/>
      <c r="L567" s="3" t="str">
        <f t="shared" si="41"/>
        <v>_</v>
      </c>
      <c r="M567" s="3"/>
      <c r="N567" s="3">
        <f>IF(ISBLANK(Table2[[#This Row],[ActualResult]]), 0, 1)</f>
        <v>0</v>
      </c>
      <c r="O567" s="3" t="str">
        <f>IF(ISBLANK(Table2[[#This Row],[ActualResult]]), "_", IF(Table2[[#This Row],[ActualWinner]]=Table2[[#This Row],[PredictedWinner]], "Y", "N"))</f>
        <v>_</v>
      </c>
      <c r="P567" s="3" t="str">
        <f>IF(Table2[[#This Row],[ActualAwayScore]]&gt;Table2[[#This Row],[PredictedAwayScore]], "N", IF(ISBLANK(Table2[[#This Row],[ActualResult]]), "_", IF(Table2[[#This Row],[ActualAwayScore]]=Table2[[#This Row],[PredictedAwayScore]], "Y", "N")))</f>
        <v>_</v>
      </c>
      <c r="Q567" s="3" t="str">
        <f>IF(Table2[[#This Row],[ActualHomeScore]]&gt;Table2[[#This Row],[PredictedHomeScore]],"N", IF(ISBLANK(Table2[[#This Row],[ActualResult]]), "_", IF(Table2[[#This Row],[ActualHomeScore]]=Table2[[#This Row],[PredictedHomeScore]], "Y", "N")))</f>
        <v>_</v>
      </c>
      <c r="R567" s="2"/>
      <c r="S567" s="2" t="str">
        <f t="shared" si="42"/>
        <v>_</v>
      </c>
      <c r="T567" s="2">
        <f>IF(INDEX(StatsRegularSeason20242025!$A$2:$C$33,MATCH(Table2[[#This Row],[AwayTeam]],StatsRegularSeason20242025!$A$2:$A$33,0),2)=INDEX(StatsRegularSeason20242025!$A$2:$C$33,MATCH(Table2[[#This Row],[HomeTeam]],StatsRegularSeason20242025!$A$2:$A$33,0),2),1,0)</f>
        <v>1</v>
      </c>
      <c r="U567" s="2">
        <f>IF(INDEX(StatsRegularSeason20242025!$A$2:$C$33,MATCH(Table2[[#This Row],[AwayTeam]],StatsRegularSeason20242025!$A$2:$A$33,0),3)=INDEX(StatsRegularSeason20242025!$A$2:$C$33,MATCH(Table2[[#This Row],[HomeTeam]],StatsRegularSeason20242025!$A$2:$A$33,0),3),1,0)</f>
        <v>1</v>
      </c>
      <c r="V567" s="2">
        <f>IF(Table2[[#This Row],[InterConf]]=1,IF(Table2[[#This Row],[InterDiv]]=0, 1, 0), 0)</f>
        <v>0</v>
      </c>
      <c r="W567" s="2">
        <f>IF(INDEX(StatsRegularSeason20242025!$A$2:$C$33,MATCH(Table2[[#This Row],[AwayTeam]],StatsRegularSeason20242025!$A$2:$A$33,0),2)&lt;&gt;INDEX(StatsRegularSeason20242025!$A$2:$C$33,MATCH(Table2[[#This Row],[HomeTeam]],StatsRegularSeason20242025!$A$2:$A$33,0),2),1,0)</f>
        <v>0</v>
      </c>
      <c r="X567" s="2"/>
      <c r="Y567" s="2"/>
      <c r="Z567" s="2">
        <f>IF(AND(Table2[[#This Row],[GameIsOver]]=1,Table2[[#This Row],[ActualHomeScore]]*Table2[[#This Row],[ActualAwayScore]]=0), 1,0)</f>
        <v>0</v>
      </c>
      <c r="AA567" s="2">
        <f>IF(Table2[[#This Row],[GameIsOver]]=0,0, IF(Table2[[#This Row],[ActualWinner]]=Table2[[#This Row],[AwayTeam]], 2, IF(OR(Table2[[#This Row],[ActualResult]]="OT", Table2[[#This Row],[ActualResult]]="SO"), 1, 0)))</f>
        <v>0</v>
      </c>
      <c r="AB567" s="2">
        <f>IF(Table2[[#This Row],[GameIsOver]]= 0, 0, IF(Table2[[#This Row],[ActualWinner]]=Table2[[#This Row],[HomeTeam]], 2, IF(OR(Table2[[#This Row],[ActualResult]]="OT", Table2[[#This Row],[ActualResult]]="SO"), 1, 0)))</f>
        <v>0</v>
      </c>
      <c r="AC567" s="33">
        <f>(($AR$11)*IF(Table2[[#This Row],[CorrectWinnerPrediction]]="Y", 1, 0))+(($AR$12)*IF(Table2[[#This Row],[CorrectAwayScorePrediction]]="Y", 1, 0))+(($AR$13)*IF(Table2[[#This Row],[CorrectHomeScorePrediction]]="Y", 1, 0))</f>
        <v>0</v>
      </c>
      <c r="AD5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7" s="5" t="str">
        <f>IF(WEEKDAY(Table2[[#This Row],[GameDate]])=1,"SUN",IF(WEEKDAY(Table2[[#This Row],[GameDate]])=2,"MON",IF(WEEKDAY(Table2[[#This Row],[GameDate]])=3,"TUE",IF(WEEKDAY(Table2[[#This Row],[GameDate]])=4,"WED",IF(WEEKDAY(Table2[[#This Row],[GameDate]])=5,"THU",IF(WEEKDAY(Table2[[#This Row],[GameDate]])=6,"FRI", "SAT"))))))</f>
        <v>FRI</v>
      </c>
      <c r="AF567" s="2">
        <f>Table2[[#This Row],[ActualAwayScore]]-Table2[[#This Row],[PredictedAwayScore]]</f>
        <v>0</v>
      </c>
      <c r="AG567" s="2">
        <f>Table2[[#This Row],[ActualHomeScore]]-Table2[[#This Row],[PredictedHomeScore]]</f>
        <v>0</v>
      </c>
      <c r="AH567" s="2">
        <f t="shared" si="43"/>
        <v>0</v>
      </c>
      <c r="AI567" s="2">
        <f t="shared" si="44"/>
        <v>0</v>
      </c>
    </row>
    <row r="568" spans="1:35" x14ac:dyDescent="0.25">
      <c r="B568" s="4">
        <v>45654</v>
      </c>
      <c r="C568" s="7" t="s">
        <v>678</v>
      </c>
      <c r="D568" s="2" t="s">
        <v>19</v>
      </c>
      <c r="E568" s="2" t="s">
        <v>14</v>
      </c>
      <c r="F568" s="2"/>
      <c r="G568" s="2"/>
      <c r="H568" s="2" t="str">
        <f t="shared" si="40"/>
        <v>_</v>
      </c>
      <c r="I568" s="2"/>
      <c r="J568" s="2"/>
      <c r="K568" s="2"/>
      <c r="L568" s="2" t="str">
        <f t="shared" si="41"/>
        <v>_</v>
      </c>
      <c r="M568" s="2"/>
      <c r="N568" s="2">
        <f>IF(ISBLANK(Table2[[#This Row],[ActualResult]]), 0, 1)</f>
        <v>0</v>
      </c>
      <c r="O568" s="2" t="str">
        <f>IF(ISBLANK(Table2[[#This Row],[ActualResult]]), "_", IF(Table2[[#This Row],[ActualWinner]]=Table2[[#This Row],[PredictedWinner]], "Y", "N"))</f>
        <v>_</v>
      </c>
      <c r="P568" s="2" t="str">
        <f>IF(Table2[[#This Row],[ActualAwayScore]]&gt;Table2[[#This Row],[PredictedAwayScore]], "N", IF(ISBLANK(Table2[[#This Row],[ActualResult]]), "_", IF(Table2[[#This Row],[ActualAwayScore]]=Table2[[#This Row],[PredictedAwayScore]], "Y", "N")))</f>
        <v>_</v>
      </c>
      <c r="Q568" s="2" t="str">
        <f>IF(Table2[[#This Row],[ActualHomeScore]]&gt;Table2[[#This Row],[PredictedHomeScore]],"N", IF(ISBLANK(Table2[[#This Row],[ActualResult]]), "_", IF(Table2[[#This Row],[ActualHomeScore]]=Table2[[#This Row],[PredictedHomeScore]], "Y", "N")))</f>
        <v>_</v>
      </c>
      <c r="R568" s="2"/>
      <c r="S568" s="2" t="str">
        <f t="shared" si="42"/>
        <v>_</v>
      </c>
      <c r="T568" s="2">
        <f>IF(INDEX(StatsRegularSeason20242025!$A$2:$C$33,MATCH(Table2[[#This Row],[AwayTeam]],StatsRegularSeason20242025!$A$2:$A$33,0),2)=INDEX(StatsRegularSeason20242025!$A$2:$C$33,MATCH(Table2[[#This Row],[HomeTeam]],StatsRegularSeason20242025!$A$2:$A$33,0),2),1,0)</f>
        <v>1</v>
      </c>
      <c r="U568" s="2">
        <f>IF(INDEX(StatsRegularSeason20242025!$A$2:$C$33,MATCH(Table2[[#This Row],[AwayTeam]],StatsRegularSeason20242025!$A$2:$A$33,0),3)=INDEX(StatsRegularSeason20242025!$A$2:$C$33,MATCH(Table2[[#This Row],[HomeTeam]],StatsRegularSeason20242025!$A$2:$A$33,0),3),1,0)</f>
        <v>1</v>
      </c>
      <c r="V568" s="2">
        <f>IF(Table2[[#This Row],[InterConf]]=1,IF(Table2[[#This Row],[InterDiv]]=0, 1, 0), 0)</f>
        <v>0</v>
      </c>
      <c r="W568" s="2">
        <f>IF(INDEX(StatsRegularSeason20242025!$A$2:$C$33,MATCH(Table2[[#This Row],[AwayTeam]],StatsRegularSeason20242025!$A$2:$A$33,0),2)&lt;&gt;INDEX(StatsRegularSeason20242025!$A$2:$C$33,MATCH(Table2[[#This Row],[HomeTeam]],StatsRegularSeason20242025!$A$2:$A$33,0),2),1,0)</f>
        <v>0</v>
      </c>
      <c r="X568" s="2"/>
      <c r="Y568" s="2"/>
      <c r="Z568" s="2">
        <f>IF(AND(Table2[[#This Row],[GameIsOver]]=1,Table2[[#This Row],[ActualHomeScore]]*Table2[[#This Row],[ActualAwayScore]]=0), 1,0)</f>
        <v>0</v>
      </c>
      <c r="AA568" s="2">
        <f>IF(Table2[[#This Row],[GameIsOver]]=0,0, IF(Table2[[#This Row],[ActualWinner]]=Table2[[#This Row],[AwayTeam]], 2, IF(OR(Table2[[#This Row],[ActualResult]]="OT", Table2[[#This Row],[ActualResult]]="SO"), 1, 0)))</f>
        <v>0</v>
      </c>
      <c r="AB568" s="2">
        <f>IF(Table2[[#This Row],[GameIsOver]]= 0, 0, IF(Table2[[#This Row],[ActualWinner]]=Table2[[#This Row],[HomeTeam]], 2, IF(OR(Table2[[#This Row],[ActualResult]]="OT", Table2[[#This Row],[ActualResult]]="SO"), 1, 0)))</f>
        <v>0</v>
      </c>
      <c r="AC568" s="33">
        <f>(($AR$11)*IF(Table2[[#This Row],[CorrectWinnerPrediction]]="Y", 1, 0))+(($AR$12)*IF(Table2[[#This Row],[CorrectAwayScorePrediction]]="Y", 1, 0))+(($AR$13)*IF(Table2[[#This Row],[CorrectHomeScorePrediction]]="Y", 1, 0))</f>
        <v>0</v>
      </c>
      <c r="AD5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8" s="4" t="str">
        <f>IF(WEEKDAY(Table2[[#This Row],[GameDate]])=1,"SUN",IF(WEEKDAY(Table2[[#This Row],[GameDate]])=2,"MON",IF(WEEKDAY(Table2[[#This Row],[GameDate]])=3,"TUE",IF(WEEKDAY(Table2[[#This Row],[GameDate]])=4,"WED",IF(WEEKDAY(Table2[[#This Row],[GameDate]])=5,"THU",IF(WEEKDAY(Table2[[#This Row],[GameDate]])=6,"FRI", "SAT"))))))</f>
        <v>SAT</v>
      </c>
      <c r="AF568" s="2">
        <f>Table2[[#This Row],[ActualAwayScore]]-Table2[[#This Row],[PredictedAwayScore]]</f>
        <v>0</v>
      </c>
      <c r="AG568" s="2">
        <f>Table2[[#This Row],[ActualHomeScore]]-Table2[[#This Row],[PredictedHomeScore]]</f>
        <v>0</v>
      </c>
      <c r="AH568" s="2">
        <f t="shared" si="43"/>
        <v>0</v>
      </c>
      <c r="AI568" s="2">
        <f t="shared" si="44"/>
        <v>0</v>
      </c>
    </row>
    <row r="569" spans="1:35" x14ac:dyDescent="0.25">
      <c r="B569" s="4">
        <v>45654</v>
      </c>
      <c r="C569" s="7" t="s">
        <v>679</v>
      </c>
      <c r="D569" s="2" t="s">
        <v>12</v>
      </c>
      <c r="E569" s="2" t="s">
        <v>25</v>
      </c>
      <c r="F569" s="2"/>
      <c r="G569" s="2"/>
      <c r="H569" s="2" t="str">
        <f t="shared" si="40"/>
        <v>_</v>
      </c>
      <c r="I569" s="2"/>
      <c r="J569" s="2"/>
      <c r="K569" s="2"/>
      <c r="L569" s="2" t="str">
        <f t="shared" si="41"/>
        <v>_</v>
      </c>
      <c r="M569" s="2"/>
      <c r="N569" s="2">
        <f>IF(ISBLANK(Table2[[#This Row],[ActualResult]]), 0, 1)</f>
        <v>0</v>
      </c>
      <c r="O569" s="2" t="str">
        <f>IF(ISBLANK(Table2[[#This Row],[ActualResult]]), "_", IF(Table2[[#This Row],[ActualWinner]]=Table2[[#This Row],[PredictedWinner]], "Y", "N"))</f>
        <v>_</v>
      </c>
      <c r="P569" s="2" t="str">
        <f>IF(Table2[[#This Row],[ActualAwayScore]]&gt;Table2[[#This Row],[PredictedAwayScore]], "N", IF(ISBLANK(Table2[[#This Row],[ActualResult]]), "_", IF(Table2[[#This Row],[ActualAwayScore]]=Table2[[#This Row],[PredictedAwayScore]], "Y", "N")))</f>
        <v>_</v>
      </c>
      <c r="Q569" s="2" t="str">
        <f>IF(Table2[[#This Row],[ActualHomeScore]]&gt;Table2[[#This Row],[PredictedHomeScore]],"N", IF(ISBLANK(Table2[[#This Row],[ActualResult]]), "_", IF(Table2[[#This Row],[ActualHomeScore]]=Table2[[#This Row],[PredictedHomeScore]], "Y", "N")))</f>
        <v>_</v>
      </c>
      <c r="R569" s="2"/>
      <c r="S569" s="2" t="str">
        <f t="shared" si="42"/>
        <v>_</v>
      </c>
      <c r="T569" s="2">
        <f>IF(INDEX(StatsRegularSeason20242025!$A$2:$C$33,MATCH(Table2[[#This Row],[AwayTeam]],StatsRegularSeason20242025!$A$2:$A$33,0),2)=INDEX(StatsRegularSeason20242025!$A$2:$C$33,MATCH(Table2[[#This Row],[HomeTeam]],StatsRegularSeason20242025!$A$2:$A$33,0),2),1,0)</f>
        <v>1</v>
      </c>
      <c r="U569" s="2">
        <f>IF(INDEX(StatsRegularSeason20242025!$A$2:$C$33,MATCH(Table2[[#This Row],[AwayTeam]],StatsRegularSeason20242025!$A$2:$A$33,0),3)=INDEX(StatsRegularSeason20242025!$A$2:$C$33,MATCH(Table2[[#This Row],[HomeTeam]],StatsRegularSeason20242025!$A$2:$A$33,0),3),1,0)</f>
        <v>1</v>
      </c>
      <c r="V569" s="2">
        <f>IF(Table2[[#This Row],[InterConf]]=1,IF(Table2[[#This Row],[InterDiv]]=0, 1, 0), 0)</f>
        <v>0</v>
      </c>
      <c r="W569" s="2">
        <f>IF(INDEX(StatsRegularSeason20242025!$A$2:$C$33,MATCH(Table2[[#This Row],[AwayTeam]],StatsRegularSeason20242025!$A$2:$A$33,0),2)&lt;&gt;INDEX(StatsRegularSeason20242025!$A$2:$C$33,MATCH(Table2[[#This Row],[HomeTeam]],StatsRegularSeason20242025!$A$2:$A$33,0),2),1,0)</f>
        <v>0</v>
      </c>
      <c r="X569" s="2"/>
      <c r="Y569" s="2"/>
      <c r="Z569" s="2">
        <f>IF(AND(Table2[[#This Row],[GameIsOver]]=1,Table2[[#This Row],[ActualHomeScore]]*Table2[[#This Row],[ActualAwayScore]]=0), 1,0)</f>
        <v>0</v>
      </c>
      <c r="AA569" s="2">
        <f>IF(Table2[[#This Row],[GameIsOver]]=0,0, IF(Table2[[#This Row],[ActualWinner]]=Table2[[#This Row],[AwayTeam]], 2, IF(OR(Table2[[#This Row],[ActualResult]]="OT", Table2[[#This Row],[ActualResult]]="SO"), 1, 0)))</f>
        <v>0</v>
      </c>
      <c r="AB569" s="2">
        <f>IF(Table2[[#This Row],[GameIsOver]]= 0, 0, IF(Table2[[#This Row],[ActualWinner]]=Table2[[#This Row],[HomeTeam]], 2, IF(OR(Table2[[#This Row],[ActualResult]]="OT", Table2[[#This Row],[ActualResult]]="SO"), 1, 0)))</f>
        <v>0</v>
      </c>
      <c r="AC569" s="33">
        <f>(($AR$11)*IF(Table2[[#This Row],[CorrectWinnerPrediction]]="Y", 1, 0))+(($AR$12)*IF(Table2[[#This Row],[CorrectAwayScorePrediction]]="Y", 1, 0))+(($AR$13)*IF(Table2[[#This Row],[CorrectHomeScorePrediction]]="Y", 1, 0))</f>
        <v>0</v>
      </c>
      <c r="AD5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69" s="4" t="str">
        <f>IF(WEEKDAY(Table2[[#This Row],[GameDate]])=1,"SUN",IF(WEEKDAY(Table2[[#This Row],[GameDate]])=2,"MON",IF(WEEKDAY(Table2[[#This Row],[GameDate]])=3,"TUE",IF(WEEKDAY(Table2[[#This Row],[GameDate]])=4,"WED",IF(WEEKDAY(Table2[[#This Row],[GameDate]])=5,"THU",IF(WEEKDAY(Table2[[#This Row],[GameDate]])=6,"FRI", "SAT"))))))</f>
        <v>SAT</v>
      </c>
      <c r="AF569" s="2">
        <f>Table2[[#This Row],[ActualAwayScore]]-Table2[[#This Row],[PredictedAwayScore]]</f>
        <v>0</v>
      </c>
      <c r="AG569" s="2">
        <f>Table2[[#This Row],[ActualHomeScore]]-Table2[[#This Row],[PredictedHomeScore]]</f>
        <v>0</v>
      </c>
      <c r="AH569" s="2">
        <f t="shared" si="43"/>
        <v>0</v>
      </c>
      <c r="AI569" s="2">
        <f t="shared" si="44"/>
        <v>0</v>
      </c>
    </row>
    <row r="570" spans="1:35" x14ac:dyDescent="0.25">
      <c r="B570" s="4">
        <v>45654</v>
      </c>
      <c r="C570" s="7" t="s">
        <v>680</v>
      </c>
      <c r="D570" s="2" t="s">
        <v>45</v>
      </c>
      <c r="E570" s="2" t="s">
        <v>47</v>
      </c>
      <c r="F570" s="2"/>
      <c r="G570" s="2"/>
      <c r="H570" s="2" t="str">
        <f t="shared" si="40"/>
        <v>_</v>
      </c>
      <c r="I570" s="2"/>
      <c r="J570" s="2"/>
      <c r="K570" s="2"/>
      <c r="L570" s="2" t="str">
        <f t="shared" si="41"/>
        <v>_</v>
      </c>
      <c r="M570" s="2"/>
      <c r="N570" s="2">
        <f>IF(ISBLANK(Table2[[#This Row],[ActualResult]]), 0, 1)</f>
        <v>0</v>
      </c>
      <c r="O570" s="2" t="str">
        <f>IF(ISBLANK(Table2[[#This Row],[ActualResult]]), "_", IF(Table2[[#This Row],[ActualWinner]]=Table2[[#This Row],[PredictedWinner]], "Y", "N"))</f>
        <v>_</v>
      </c>
      <c r="P570" s="2" t="str">
        <f>IF(Table2[[#This Row],[ActualAwayScore]]&gt;Table2[[#This Row],[PredictedAwayScore]], "N", IF(ISBLANK(Table2[[#This Row],[ActualResult]]), "_", IF(Table2[[#This Row],[ActualAwayScore]]=Table2[[#This Row],[PredictedAwayScore]], "Y", "N")))</f>
        <v>_</v>
      </c>
      <c r="Q570" s="2" t="str">
        <f>IF(Table2[[#This Row],[ActualHomeScore]]&gt;Table2[[#This Row],[PredictedHomeScore]],"N", IF(ISBLANK(Table2[[#This Row],[ActualResult]]), "_", IF(Table2[[#This Row],[ActualHomeScore]]=Table2[[#This Row],[PredictedHomeScore]], "Y", "N")))</f>
        <v>_</v>
      </c>
      <c r="R570" s="2"/>
      <c r="S570" s="2" t="str">
        <f t="shared" si="42"/>
        <v>_</v>
      </c>
      <c r="T570" s="2">
        <f>IF(INDEX(StatsRegularSeason20242025!$A$2:$C$33,MATCH(Table2[[#This Row],[AwayTeam]],StatsRegularSeason20242025!$A$2:$A$33,0),2)=INDEX(StatsRegularSeason20242025!$A$2:$C$33,MATCH(Table2[[#This Row],[HomeTeam]],StatsRegularSeason20242025!$A$2:$A$33,0),2),1,0)</f>
        <v>0</v>
      </c>
      <c r="U570" s="2">
        <f>IF(INDEX(StatsRegularSeason20242025!$A$2:$C$33,MATCH(Table2[[#This Row],[AwayTeam]],StatsRegularSeason20242025!$A$2:$A$33,0),3)=INDEX(StatsRegularSeason20242025!$A$2:$C$33,MATCH(Table2[[#This Row],[HomeTeam]],StatsRegularSeason20242025!$A$2:$A$33,0),3),1,0)</f>
        <v>0</v>
      </c>
      <c r="V570" s="2">
        <f>IF(Table2[[#This Row],[InterConf]]=1,IF(Table2[[#This Row],[InterDiv]]=0, 1, 0), 0)</f>
        <v>0</v>
      </c>
      <c r="W570" s="2">
        <f>IF(INDEX(StatsRegularSeason20242025!$A$2:$C$33,MATCH(Table2[[#This Row],[AwayTeam]],StatsRegularSeason20242025!$A$2:$A$33,0),2)&lt;&gt;INDEX(StatsRegularSeason20242025!$A$2:$C$33,MATCH(Table2[[#This Row],[HomeTeam]],StatsRegularSeason20242025!$A$2:$A$33,0),2),1,0)</f>
        <v>1</v>
      </c>
      <c r="X570" s="2"/>
      <c r="Y570" s="2"/>
      <c r="Z570" s="2">
        <f>IF(AND(Table2[[#This Row],[GameIsOver]]=1,Table2[[#This Row],[ActualHomeScore]]*Table2[[#This Row],[ActualAwayScore]]=0), 1,0)</f>
        <v>0</v>
      </c>
      <c r="AA570" s="2">
        <f>IF(Table2[[#This Row],[GameIsOver]]=0,0, IF(Table2[[#This Row],[ActualWinner]]=Table2[[#This Row],[AwayTeam]], 2, IF(OR(Table2[[#This Row],[ActualResult]]="OT", Table2[[#This Row],[ActualResult]]="SO"), 1, 0)))</f>
        <v>0</v>
      </c>
      <c r="AB570" s="2">
        <f>IF(Table2[[#This Row],[GameIsOver]]= 0, 0, IF(Table2[[#This Row],[ActualWinner]]=Table2[[#This Row],[HomeTeam]], 2, IF(OR(Table2[[#This Row],[ActualResult]]="OT", Table2[[#This Row],[ActualResult]]="SO"), 1, 0)))</f>
        <v>0</v>
      </c>
      <c r="AC570" s="33">
        <f>(($AR$11)*IF(Table2[[#This Row],[CorrectWinnerPrediction]]="Y", 1, 0))+(($AR$12)*IF(Table2[[#This Row],[CorrectAwayScorePrediction]]="Y", 1, 0))+(($AR$13)*IF(Table2[[#This Row],[CorrectHomeScorePrediction]]="Y", 1, 0))</f>
        <v>0</v>
      </c>
      <c r="AD5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0" s="4" t="str">
        <f>IF(WEEKDAY(Table2[[#This Row],[GameDate]])=1,"SUN",IF(WEEKDAY(Table2[[#This Row],[GameDate]])=2,"MON",IF(WEEKDAY(Table2[[#This Row],[GameDate]])=3,"TUE",IF(WEEKDAY(Table2[[#This Row],[GameDate]])=4,"WED",IF(WEEKDAY(Table2[[#This Row],[GameDate]])=5,"THU",IF(WEEKDAY(Table2[[#This Row],[GameDate]])=6,"FRI", "SAT"))))))</f>
        <v>SAT</v>
      </c>
      <c r="AF570" s="2">
        <f>Table2[[#This Row],[ActualAwayScore]]-Table2[[#This Row],[PredictedAwayScore]]</f>
        <v>0</v>
      </c>
      <c r="AG570" s="2">
        <f>Table2[[#This Row],[ActualHomeScore]]-Table2[[#This Row],[PredictedHomeScore]]</f>
        <v>0</v>
      </c>
      <c r="AH570" s="2">
        <f t="shared" si="43"/>
        <v>0</v>
      </c>
      <c r="AI570" s="2">
        <f t="shared" si="44"/>
        <v>0</v>
      </c>
    </row>
    <row r="571" spans="1:35" x14ac:dyDescent="0.25">
      <c r="B571" s="4">
        <v>45654</v>
      </c>
      <c r="C571" s="7" t="s">
        <v>681</v>
      </c>
      <c r="D571" s="2" t="s">
        <v>23</v>
      </c>
      <c r="E571" s="2" t="s">
        <v>28</v>
      </c>
      <c r="F571" s="2"/>
      <c r="G571" s="2"/>
      <c r="H571" s="2" t="str">
        <f t="shared" si="40"/>
        <v>_</v>
      </c>
      <c r="I571" s="2"/>
      <c r="J571" s="2"/>
      <c r="K571" s="2"/>
      <c r="L571" s="2" t="str">
        <f t="shared" si="41"/>
        <v>_</v>
      </c>
      <c r="M571" s="2"/>
      <c r="N571" s="2">
        <f>IF(ISBLANK(Table2[[#This Row],[ActualResult]]), 0, 1)</f>
        <v>0</v>
      </c>
      <c r="O571" s="2" t="str">
        <f>IF(ISBLANK(Table2[[#This Row],[ActualResult]]), "_", IF(Table2[[#This Row],[ActualWinner]]=Table2[[#This Row],[PredictedWinner]], "Y", "N"))</f>
        <v>_</v>
      </c>
      <c r="P571" s="2" t="str">
        <f>IF(Table2[[#This Row],[ActualAwayScore]]&gt;Table2[[#This Row],[PredictedAwayScore]], "N", IF(ISBLANK(Table2[[#This Row],[ActualResult]]), "_", IF(Table2[[#This Row],[ActualAwayScore]]=Table2[[#This Row],[PredictedAwayScore]], "Y", "N")))</f>
        <v>_</v>
      </c>
      <c r="Q571" s="2" t="str">
        <f>IF(Table2[[#This Row],[ActualHomeScore]]&gt;Table2[[#This Row],[PredictedHomeScore]],"N", IF(ISBLANK(Table2[[#This Row],[ActualResult]]), "_", IF(Table2[[#This Row],[ActualHomeScore]]=Table2[[#This Row],[PredictedHomeScore]], "Y", "N")))</f>
        <v>_</v>
      </c>
      <c r="R571" s="2"/>
      <c r="S571" s="2" t="str">
        <f t="shared" si="42"/>
        <v>_</v>
      </c>
      <c r="T571" s="2">
        <f>IF(INDEX(StatsRegularSeason20242025!$A$2:$C$33,MATCH(Table2[[#This Row],[AwayTeam]],StatsRegularSeason20242025!$A$2:$A$33,0),2)=INDEX(StatsRegularSeason20242025!$A$2:$C$33,MATCH(Table2[[#This Row],[HomeTeam]],StatsRegularSeason20242025!$A$2:$A$33,0),2),1,0)</f>
        <v>1</v>
      </c>
      <c r="U571" s="2">
        <f>IF(INDEX(StatsRegularSeason20242025!$A$2:$C$33,MATCH(Table2[[#This Row],[AwayTeam]],StatsRegularSeason20242025!$A$2:$A$33,0),3)=INDEX(StatsRegularSeason20242025!$A$2:$C$33,MATCH(Table2[[#This Row],[HomeTeam]],StatsRegularSeason20242025!$A$2:$A$33,0),3),1,0)</f>
        <v>1</v>
      </c>
      <c r="V571" s="2">
        <f>IF(Table2[[#This Row],[InterConf]]=1,IF(Table2[[#This Row],[InterDiv]]=0, 1, 0), 0)</f>
        <v>0</v>
      </c>
      <c r="W571" s="2">
        <f>IF(INDEX(StatsRegularSeason20242025!$A$2:$C$33,MATCH(Table2[[#This Row],[AwayTeam]],StatsRegularSeason20242025!$A$2:$A$33,0),2)&lt;&gt;INDEX(StatsRegularSeason20242025!$A$2:$C$33,MATCH(Table2[[#This Row],[HomeTeam]],StatsRegularSeason20242025!$A$2:$A$33,0),2),1,0)</f>
        <v>0</v>
      </c>
      <c r="X571" s="2"/>
      <c r="Y571" s="2"/>
      <c r="Z571" s="2">
        <f>IF(AND(Table2[[#This Row],[GameIsOver]]=1,Table2[[#This Row],[ActualHomeScore]]*Table2[[#This Row],[ActualAwayScore]]=0), 1,0)</f>
        <v>0</v>
      </c>
      <c r="AA571" s="2">
        <f>IF(Table2[[#This Row],[GameIsOver]]=0,0, IF(Table2[[#This Row],[ActualWinner]]=Table2[[#This Row],[AwayTeam]], 2, IF(OR(Table2[[#This Row],[ActualResult]]="OT", Table2[[#This Row],[ActualResult]]="SO"), 1, 0)))</f>
        <v>0</v>
      </c>
      <c r="AB571" s="2">
        <f>IF(Table2[[#This Row],[GameIsOver]]= 0, 0, IF(Table2[[#This Row],[ActualWinner]]=Table2[[#This Row],[HomeTeam]], 2, IF(OR(Table2[[#This Row],[ActualResult]]="OT", Table2[[#This Row],[ActualResult]]="SO"), 1, 0)))</f>
        <v>0</v>
      </c>
      <c r="AC571" s="33">
        <f>(($AR$11)*IF(Table2[[#This Row],[CorrectWinnerPrediction]]="Y", 1, 0))+(($AR$12)*IF(Table2[[#This Row],[CorrectAwayScorePrediction]]="Y", 1, 0))+(($AR$13)*IF(Table2[[#This Row],[CorrectHomeScorePrediction]]="Y", 1, 0))</f>
        <v>0</v>
      </c>
      <c r="AD5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1" s="4" t="str">
        <f>IF(WEEKDAY(Table2[[#This Row],[GameDate]])=1,"SUN",IF(WEEKDAY(Table2[[#This Row],[GameDate]])=2,"MON",IF(WEEKDAY(Table2[[#This Row],[GameDate]])=3,"TUE",IF(WEEKDAY(Table2[[#This Row],[GameDate]])=4,"WED",IF(WEEKDAY(Table2[[#This Row],[GameDate]])=5,"THU",IF(WEEKDAY(Table2[[#This Row],[GameDate]])=6,"FRI", "SAT"))))))</f>
        <v>SAT</v>
      </c>
      <c r="AF571" s="2">
        <f>Table2[[#This Row],[ActualAwayScore]]-Table2[[#This Row],[PredictedAwayScore]]</f>
        <v>0</v>
      </c>
      <c r="AG571" s="2">
        <f>Table2[[#This Row],[ActualHomeScore]]-Table2[[#This Row],[PredictedHomeScore]]</f>
        <v>0</v>
      </c>
      <c r="AH571" s="2">
        <f t="shared" si="43"/>
        <v>0</v>
      </c>
      <c r="AI571" s="2">
        <f t="shared" si="44"/>
        <v>0</v>
      </c>
    </row>
    <row r="572" spans="1:35" x14ac:dyDescent="0.25">
      <c r="B572" s="4">
        <v>45654</v>
      </c>
      <c r="C572" s="7" t="s">
        <v>682</v>
      </c>
      <c r="D572" s="2" t="s">
        <v>36</v>
      </c>
      <c r="E572" s="2" t="s">
        <v>16</v>
      </c>
      <c r="F572" s="2"/>
      <c r="G572" s="2"/>
      <c r="H572" s="2" t="str">
        <f t="shared" si="40"/>
        <v>_</v>
      </c>
      <c r="I572" s="2"/>
      <c r="J572" s="2"/>
      <c r="K572" s="2"/>
      <c r="L572" s="2" t="str">
        <f t="shared" si="41"/>
        <v>_</v>
      </c>
      <c r="M572" s="2"/>
      <c r="N572" s="2">
        <f>IF(ISBLANK(Table2[[#This Row],[ActualResult]]), 0, 1)</f>
        <v>0</v>
      </c>
      <c r="O572" s="2" t="str">
        <f>IF(ISBLANK(Table2[[#This Row],[ActualResult]]), "_", IF(Table2[[#This Row],[ActualWinner]]=Table2[[#This Row],[PredictedWinner]], "Y", "N"))</f>
        <v>_</v>
      </c>
      <c r="P572" s="2" t="str">
        <f>IF(Table2[[#This Row],[ActualAwayScore]]&gt;Table2[[#This Row],[PredictedAwayScore]], "N", IF(ISBLANK(Table2[[#This Row],[ActualResult]]), "_", IF(Table2[[#This Row],[ActualAwayScore]]=Table2[[#This Row],[PredictedAwayScore]], "Y", "N")))</f>
        <v>_</v>
      </c>
      <c r="Q572" s="2" t="str">
        <f>IF(Table2[[#This Row],[ActualHomeScore]]&gt;Table2[[#This Row],[PredictedHomeScore]],"N", IF(ISBLANK(Table2[[#This Row],[ActualResult]]), "_", IF(Table2[[#This Row],[ActualHomeScore]]=Table2[[#This Row],[PredictedHomeScore]], "Y", "N")))</f>
        <v>_</v>
      </c>
      <c r="R572" s="2"/>
      <c r="S572" s="2" t="str">
        <f t="shared" si="42"/>
        <v>_</v>
      </c>
      <c r="T572" s="2">
        <f>IF(INDEX(StatsRegularSeason20242025!$A$2:$C$33,MATCH(Table2[[#This Row],[AwayTeam]],StatsRegularSeason20242025!$A$2:$A$33,0),2)=INDEX(StatsRegularSeason20242025!$A$2:$C$33,MATCH(Table2[[#This Row],[HomeTeam]],StatsRegularSeason20242025!$A$2:$A$33,0),2),1,0)</f>
        <v>1</v>
      </c>
      <c r="U572" s="2">
        <f>IF(INDEX(StatsRegularSeason20242025!$A$2:$C$33,MATCH(Table2[[#This Row],[AwayTeam]],StatsRegularSeason20242025!$A$2:$A$33,0),3)=INDEX(StatsRegularSeason20242025!$A$2:$C$33,MATCH(Table2[[#This Row],[HomeTeam]],StatsRegularSeason20242025!$A$2:$A$33,0),3),1,0)</f>
        <v>0</v>
      </c>
      <c r="V572" s="2">
        <f>IF(Table2[[#This Row],[InterConf]]=1,IF(Table2[[#This Row],[InterDiv]]=0, 1, 0), 0)</f>
        <v>1</v>
      </c>
      <c r="W572" s="2">
        <f>IF(INDEX(StatsRegularSeason20242025!$A$2:$C$33,MATCH(Table2[[#This Row],[AwayTeam]],StatsRegularSeason20242025!$A$2:$A$33,0),2)&lt;&gt;INDEX(StatsRegularSeason20242025!$A$2:$C$33,MATCH(Table2[[#This Row],[HomeTeam]],StatsRegularSeason20242025!$A$2:$A$33,0),2),1,0)</f>
        <v>0</v>
      </c>
      <c r="X572" s="2"/>
      <c r="Y572" s="2"/>
      <c r="Z572" s="2">
        <f>IF(AND(Table2[[#This Row],[GameIsOver]]=1,Table2[[#This Row],[ActualHomeScore]]*Table2[[#This Row],[ActualAwayScore]]=0), 1,0)</f>
        <v>0</v>
      </c>
      <c r="AA572" s="2">
        <f>IF(Table2[[#This Row],[GameIsOver]]=0,0, IF(Table2[[#This Row],[ActualWinner]]=Table2[[#This Row],[AwayTeam]], 2, IF(OR(Table2[[#This Row],[ActualResult]]="OT", Table2[[#This Row],[ActualResult]]="SO"), 1, 0)))</f>
        <v>0</v>
      </c>
      <c r="AB572" s="2">
        <f>IF(Table2[[#This Row],[GameIsOver]]= 0, 0, IF(Table2[[#This Row],[ActualWinner]]=Table2[[#This Row],[HomeTeam]], 2, IF(OR(Table2[[#This Row],[ActualResult]]="OT", Table2[[#This Row],[ActualResult]]="SO"), 1, 0)))</f>
        <v>0</v>
      </c>
      <c r="AC572" s="33">
        <f>(($AR$11)*IF(Table2[[#This Row],[CorrectWinnerPrediction]]="Y", 1, 0))+(($AR$12)*IF(Table2[[#This Row],[CorrectAwayScorePrediction]]="Y", 1, 0))+(($AR$13)*IF(Table2[[#This Row],[CorrectHomeScorePrediction]]="Y", 1, 0))</f>
        <v>0</v>
      </c>
      <c r="AD5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2" s="4" t="str">
        <f>IF(WEEKDAY(Table2[[#This Row],[GameDate]])=1,"SUN",IF(WEEKDAY(Table2[[#This Row],[GameDate]])=2,"MON",IF(WEEKDAY(Table2[[#This Row],[GameDate]])=3,"TUE",IF(WEEKDAY(Table2[[#This Row],[GameDate]])=4,"WED",IF(WEEKDAY(Table2[[#This Row],[GameDate]])=5,"THU",IF(WEEKDAY(Table2[[#This Row],[GameDate]])=6,"FRI", "SAT"))))))</f>
        <v>SAT</v>
      </c>
      <c r="AF572" s="2">
        <f>Table2[[#This Row],[ActualAwayScore]]-Table2[[#This Row],[PredictedAwayScore]]</f>
        <v>0</v>
      </c>
      <c r="AG572" s="2">
        <f>Table2[[#This Row],[ActualHomeScore]]-Table2[[#This Row],[PredictedHomeScore]]</f>
        <v>0</v>
      </c>
      <c r="AH572" s="2">
        <f t="shared" si="43"/>
        <v>0</v>
      </c>
      <c r="AI572" s="2">
        <f t="shared" si="44"/>
        <v>0</v>
      </c>
    </row>
    <row r="573" spans="1:35" x14ac:dyDescent="0.25">
      <c r="B573" s="4">
        <v>45654</v>
      </c>
      <c r="C573" s="7" t="s">
        <v>683</v>
      </c>
      <c r="D573" s="2" t="s">
        <v>46</v>
      </c>
      <c r="E573" s="2" t="s">
        <v>18</v>
      </c>
      <c r="F573" s="2"/>
      <c r="G573" s="2"/>
      <c r="H573" s="2" t="str">
        <f t="shared" si="40"/>
        <v>_</v>
      </c>
      <c r="I573" s="2"/>
      <c r="J573" s="2"/>
      <c r="K573" s="2"/>
      <c r="L573" s="2" t="str">
        <f t="shared" si="41"/>
        <v>_</v>
      </c>
      <c r="M573" s="2"/>
      <c r="N573" s="2">
        <f>IF(ISBLANK(Table2[[#This Row],[ActualResult]]), 0, 1)</f>
        <v>0</v>
      </c>
      <c r="O573" s="2" t="str">
        <f>IF(ISBLANK(Table2[[#This Row],[ActualResult]]), "_", IF(Table2[[#This Row],[ActualWinner]]=Table2[[#This Row],[PredictedWinner]], "Y", "N"))</f>
        <v>_</v>
      </c>
      <c r="P573" s="2" t="str">
        <f>IF(Table2[[#This Row],[ActualAwayScore]]&gt;Table2[[#This Row],[PredictedAwayScore]], "N", IF(ISBLANK(Table2[[#This Row],[ActualResult]]), "_", IF(Table2[[#This Row],[ActualAwayScore]]=Table2[[#This Row],[PredictedAwayScore]], "Y", "N")))</f>
        <v>_</v>
      </c>
      <c r="Q573" s="2" t="str">
        <f>IF(Table2[[#This Row],[ActualHomeScore]]&gt;Table2[[#This Row],[PredictedHomeScore]],"N", IF(ISBLANK(Table2[[#This Row],[ActualResult]]), "_", IF(Table2[[#This Row],[ActualHomeScore]]=Table2[[#This Row],[PredictedHomeScore]], "Y", "N")))</f>
        <v>_</v>
      </c>
      <c r="R573" s="2"/>
      <c r="S573" s="2" t="str">
        <f t="shared" si="42"/>
        <v>_</v>
      </c>
      <c r="T573" s="2">
        <f>IF(INDEX(StatsRegularSeason20242025!$A$2:$C$33,MATCH(Table2[[#This Row],[AwayTeam]],StatsRegularSeason20242025!$A$2:$A$33,0),2)=INDEX(StatsRegularSeason20242025!$A$2:$C$33,MATCH(Table2[[#This Row],[HomeTeam]],StatsRegularSeason20242025!$A$2:$A$33,0),2),1,0)</f>
        <v>1</v>
      </c>
      <c r="U573" s="2">
        <f>IF(INDEX(StatsRegularSeason20242025!$A$2:$C$33,MATCH(Table2[[#This Row],[AwayTeam]],StatsRegularSeason20242025!$A$2:$A$33,0),3)=INDEX(StatsRegularSeason20242025!$A$2:$C$33,MATCH(Table2[[#This Row],[HomeTeam]],StatsRegularSeason20242025!$A$2:$A$33,0),3),1,0)</f>
        <v>0</v>
      </c>
      <c r="V573" s="2">
        <f>IF(Table2[[#This Row],[InterConf]]=1,IF(Table2[[#This Row],[InterDiv]]=0, 1, 0), 0)</f>
        <v>1</v>
      </c>
      <c r="W573" s="2">
        <f>IF(INDEX(StatsRegularSeason20242025!$A$2:$C$33,MATCH(Table2[[#This Row],[AwayTeam]],StatsRegularSeason20242025!$A$2:$A$33,0),2)&lt;&gt;INDEX(StatsRegularSeason20242025!$A$2:$C$33,MATCH(Table2[[#This Row],[HomeTeam]],StatsRegularSeason20242025!$A$2:$A$33,0),2),1,0)</f>
        <v>0</v>
      </c>
      <c r="X573" s="2"/>
      <c r="Y573" s="2"/>
      <c r="Z573" s="2">
        <f>IF(AND(Table2[[#This Row],[GameIsOver]]=1,Table2[[#This Row],[ActualHomeScore]]*Table2[[#This Row],[ActualAwayScore]]=0), 1,0)</f>
        <v>0</v>
      </c>
      <c r="AA573" s="2">
        <f>IF(Table2[[#This Row],[GameIsOver]]=0,0, IF(Table2[[#This Row],[ActualWinner]]=Table2[[#This Row],[AwayTeam]], 2, IF(OR(Table2[[#This Row],[ActualResult]]="OT", Table2[[#This Row],[ActualResult]]="SO"), 1, 0)))</f>
        <v>0</v>
      </c>
      <c r="AB573" s="2">
        <f>IF(Table2[[#This Row],[GameIsOver]]= 0, 0, IF(Table2[[#This Row],[ActualWinner]]=Table2[[#This Row],[HomeTeam]], 2, IF(OR(Table2[[#This Row],[ActualResult]]="OT", Table2[[#This Row],[ActualResult]]="SO"), 1, 0)))</f>
        <v>0</v>
      </c>
      <c r="AC573" s="33">
        <f>(($AR$11)*IF(Table2[[#This Row],[CorrectWinnerPrediction]]="Y", 1, 0))+(($AR$12)*IF(Table2[[#This Row],[CorrectAwayScorePrediction]]="Y", 1, 0))+(($AR$13)*IF(Table2[[#This Row],[CorrectHomeScorePrediction]]="Y", 1, 0))</f>
        <v>0</v>
      </c>
      <c r="AD5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3" s="4" t="str">
        <f>IF(WEEKDAY(Table2[[#This Row],[GameDate]])=1,"SUN",IF(WEEKDAY(Table2[[#This Row],[GameDate]])=2,"MON",IF(WEEKDAY(Table2[[#This Row],[GameDate]])=3,"TUE",IF(WEEKDAY(Table2[[#This Row],[GameDate]])=4,"WED",IF(WEEKDAY(Table2[[#This Row],[GameDate]])=5,"THU",IF(WEEKDAY(Table2[[#This Row],[GameDate]])=6,"FRI", "SAT"))))))</f>
        <v>SAT</v>
      </c>
      <c r="AF573" s="2">
        <f>Table2[[#This Row],[ActualAwayScore]]-Table2[[#This Row],[PredictedAwayScore]]</f>
        <v>0</v>
      </c>
      <c r="AG573" s="2">
        <f>Table2[[#This Row],[ActualHomeScore]]-Table2[[#This Row],[PredictedHomeScore]]</f>
        <v>0</v>
      </c>
      <c r="AH573" s="2">
        <f t="shared" si="43"/>
        <v>0</v>
      </c>
      <c r="AI573" s="2">
        <f t="shared" si="44"/>
        <v>0</v>
      </c>
    </row>
    <row r="574" spans="1:35" x14ac:dyDescent="0.25">
      <c r="B574" s="4">
        <v>45654</v>
      </c>
      <c r="C574" s="7" t="s">
        <v>684</v>
      </c>
      <c r="D574" s="2" t="s">
        <v>20</v>
      </c>
      <c r="E574" s="2" t="s">
        <v>43</v>
      </c>
      <c r="F574" s="2"/>
      <c r="G574" s="2"/>
      <c r="H574" s="2" t="str">
        <f t="shared" si="40"/>
        <v>_</v>
      </c>
      <c r="I574" s="2"/>
      <c r="J574" s="2"/>
      <c r="K574" s="2"/>
      <c r="L574" s="2" t="str">
        <f t="shared" si="41"/>
        <v>_</v>
      </c>
      <c r="M574" s="2"/>
      <c r="N574" s="2">
        <f>IF(ISBLANK(Table2[[#This Row],[ActualResult]]), 0, 1)</f>
        <v>0</v>
      </c>
      <c r="O574" s="2" t="str">
        <f>IF(ISBLANK(Table2[[#This Row],[ActualResult]]), "_", IF(Table2[[#This Row],[ActualWinner]]=Table2[[#This Row],[PredictedWinner]], "Y", "N"))</f>
        <v>_</v>
      </c>
      <c r="P574" s="2" t="str">
        <f>IF(Table2[[#This Row],[ActualAwayScore]]&gt;Table2[[#This Row],[PredictedAwayScore]], "N", IF(ISBLANK(Table2[[#This Row],[ActualResult]]), "_", IF(Table2[[#This Row],[ActualAwayScore]]=Table2[[#This Row],[PredictedAwayScore]], "Y", "N")))</f>
        <v>_</v>
      </c>
      <c r="Q574" s="2" t="str">
        <f>IF(Table2[[#This Row],[ActualHomeScore]]&gt;Table2[[#This Row],[PredictedHomeScore]],"N", IF(ISBLANK(Table2[[#This Row],[ActualResult]]), "_", IF(Table2[[#This Row],[ActualHomeScore]]=Table2[[#This Row],[PredictedHomeScore]], "Y", "N")))</f>
        <v>_</v>
      </c>
      <c r="R574" s="2"/>
      <c r="S574" s="2" t="str">
        <f t="shared" si="42"/>
        <v>_</v>
      </c>
      <c r="T574" s="2">
        <f>IF(INDEX(StatsRegularSeason20242025!$A$2:$C$33,MATCH(Table2[[#This Row],[AwayTeam]],StatsRegularSeason20242025!$A$2:$A$33,0),2)=INDEX(StatsRegularSeason20242025!$A$2:$C$33,MATCH(Table2[[#This Row],[HomeTeam]],StatsRegularSeason20242025!$A$2:$A$33,0),2),1,0)</f>
        <v>1</v>
      </c>
      <c r="U574" s="2">
        <f>IF(INDEX(StatsRegularSeason20242025!$A$2:$C$33,MATCH(Table2[[#This Row],[AwayTeam]],StatsRegularSeason20242025!$A$2:$A$33,0),3)=INDEX(StatsRegularSeason20242025!$A$2:$C$33,MATCH(Table2[[#This Row],[HomeTeam]],StatsRegularSeason20242025!$A$2:$A$33,0),3),1,0)</f>
        <v>0</v>
      </c>
      <c r="V574" s="2">
        <f>IF(Table2[[#This Row],[InterConf]]=1,IF(Table2[[#This Row],[InterDiv]]=0, 1, 0), 0)</f>
        <v>1</v>
      </c>
      <c r="W574" s="2">
        <f>IF(INDEX(StatsRegularSeason20242025!$A$2:$C$33,MATCH(Table2[[#This Row],[AwayTeam]],StatsRegularSeason20242025!$A$2:$A$33,0),2)&lt;&gt;INDEX(StatsRegularSeason20242025!$A$2:$C$33,MATCH(Table2[[#This Row],[HomeTeam]],StatsRegularSeason20242025!$A$2:$A$33,0),2),1,0)</f>
        <v>0</v>
      </c>
      <c r="X574" s="2"/>
      <c r="Y574" s="2"/>
      <c r="Z574" s="2">
        <f>IF(AND(Table2[[#This Row],[GameIsOver]]=1,Table2[[#This Row],[ActualHomeScore]]*Table2[[#This Row],[ActualAwayScore]]=0), 1,0)</f>
        <v>0</v>
      </c>
      <c r="AA574" s="2">
        <f>IF(Table2[[#This Row],[GameIsOver]]=0,0, IF(Table2[[#This Row],[ActualWinner]]=Table2[[#This Row],[AwayTeam]], 2, IF(OR(Table2[[#This Row],[ActualResult]]="OT", Table2[[#This Row],[ActualResult]]="SO"), 1, 0)))</f>
        <v>0</v>
      </c>
      <c r="AB574" s="2">
        <f>IF(Table2[[#This Row],[GameIsOver]]= 0, 0, IF(Table2[[#This Row],[ActualWinner]]=Table2[[#This Row],[HomeTeam]], 2, IF(OR(Table2[[#This Row],[ActualResult]]="OT", Table2[[#This Row],[ActualResult]]="SO"), 1, 0)))</f>
        <v>0</v>
      </c>
      <c r="AC574" s="33">
        <f>(($AR$11)*IF(Table2[[#This Row],[CorrectWinnerPrediction]]="Y", 1, 0))+(($AR$12)*IF(Table2[[#This Row],[CorrectAwayScorePrediction]]="Y", 1, 0))+(($AR$13)*IF(Table2[[#This Row],[CorrectHomeScorePrediction]]="Y", 1, 0))</f>
        <v>0</v>
      </c>
      <c r="AD5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4" s="4" t="str">
        <f>IF(WEEKDAY(Table2[[#This Row],[GameDate]])=1,"SUN",IF(WEEKDAY(Table2[[#This Row],[GameDate]])=2,"MON",IF(WEEKDAY(Table2[[#This Row],[GameDate]])=3,"TUE",IF(WEEKDAY(Table2[[#This Row],[GameDate]])=4,"WED",IF(WEEKDAY(Table2[[#This Row],[GameDate]])=5,"THU",IF(WEEKDAY(Table2[[#This Row],[GameDate]])=6,"FRI", "SAT"))))))</f>
        <v>SAT</v>
      </c>
      <c r="AF574" s="2">
        <f>Table2[[#This Row],[ActualAwayScore]]-Table2[[#This Row],[PredictedAwayScore]]</f>
        <v>0</v>
      </c>
      <c r="AG574" s="2">
        <f>Table2[[#This Row],[ActualHomeScore]]-Table2[[#This Row],[PredictedHomeScore]]</f>
        <v>0</v>
      </c>
      <c r="AH574" s="2">
        <f t="shared" si="43"/>
        <v>0</v>
      </c>
      <c r="AI574" s="2">
        <f t="shared" si="44"/>
        <v>0</v>
      </c>
    </row>
    <row r="575" spans="1:35" x14ac:dyDescent="0.25">
      <c r="B575" s="4">
        <v>45654</v>
      </c>
      <c r="C575" s="7" t="s">
        <v>685</v>
      </c>
      <c r="D575" s="2" t="s">
        <v>32</v>
      </c>
      <c r="E575" s="2" t="s">
        <v>44</v>
      </c>
      <c r="F575" s="2"/>
      <c r="G575" s="2"/>
      <c r="H575" s="2" t="str">
        <f t="shared" si="40"/>
        <v>_</v>
      </c>
      <c r="I575" s="2"/>
      <c r="J575" s="2"/>
      <c r="K575" s="2"/>
      <c r="L575" s="2" t="str">
        <f t="shared" si="41"/>
        <v>_</v>
      </c>
      <c r="M575" s="2"/>
      <c r="N575" s="2">
        <f>IF(ISBLANK(Table2[[#This Row],[ActualResult]]), 0, 1)</f>
        <v>0</v>
      </c>
      <c r="O575" s="2" t="str">
        <f>IF(ISBLANK(Table2[[#This Row],[ActualResult]]), "_", IF(Table2[[#This Row],[ActualWinner]]=Table2[[#This Row],[PredictedWinner]], "Y", "N"))</f>
        <v>_</v>
      </c>
      <c r="P575" s="2" t="str">
        <f>IF(Table2[[#This Row],[ActualAwayScore]]&gt;Table2[[#This Row],[PredictedAwayScore]], "N", IF(ISBLANK(Table2[[#This Row],[ActualResult]]), "_", IF(Table2[[#This Row],[ActualAwayScore]]=Table2[[#This Row],[PredictedAwayScore]], "Y", "N")))</f>
        <v>_</v>
      </c>
      <c r="Q575" s="2" t="str">
        <f>IF(Table2[[#This Row],[ActualHomeScore]]&gt;Table2[[#This Row],[PredictedHomeScore]],"N", IF(ISBLANK(Table2[[#This Row],[ActualResult]]), "_", IF(Table2[[#This Row],[ActualHomeScore]]=Table2[[#This Row],[PredictedHomeScore]], "Y", "N")))</f>
        <v>_</v>
      </c>
      <c r="R575" s="2"/>
      <c r="S575" s="2" t="str">
        <f t="shared" si="42"/>
        <v>_</v>
      </c>
      <c r="T575" s="2">
        <f>IF(INDEX(StatsRegularSeason20242025!$A$2:$C$33,MATCH(Table2[[#This Row],[AwayTeam]],StatsRegularSeason20242025!$A$2:$A$33,0),2)=INDEX(StatsRegularSeason20242025!$A$2:$C$33,MATCH(Table2[[#This Row],[HomeTeam]],StatsRegularSeason20242025!$A$2:$A$33,0),2),1,0)</f>
        <v>1</v>
      </c>
      <c r="U575" s="2">
        <f>IF(INDEX(StatsRegularSeason20242025!$A$2:$C$33,MATCH(Table2[[#This Row],[AwayTeam]],StatsRegularSeason20242025!$A$2:$A$33,0),3)=INDEX(StatsRegularSeason20242025!$A$2:$C$33,MATCH(Table2[[#This Row],[HomeTeam]],StatsRegularSeason20242025!$A$2:$A$33,0),3),1,0)</f>
        <v>1</v>
      </c>
      <c r="V575" s="2">
        <f>IF(Table2[[#This Row],[InterConf]]=1,IF(Table2[[#This Row],[InterDiv]]=0, 1, 0), 0)</f>
        <v>0</v>
      </c>
      <c r="W575" s="2">
        <f>IF(INDEX(StatsRegularSeason20242025!$A$2:$C$33,MATCH(Table2[[#This Row],[AwayTeam]],StatsRegularSeason20242025!$A$2:$A$33,0),2)&lt;&gt;INDEX(StatsRegularSeason20242025!$A$2:$C$33,MATCH(Table2[[#This Row],[HomeTeam]],StatsRegularSeason20242025!$A$2:$A$33,0),2),1,0)</f>
        <v>0</v>
      </c>
      <c r="X575" s="2"/>
      <c r="Y575" s="2"/>
      <c r="Z575" s="2">
        <f>IF(AND(Table2[[#This Row],[GameIsOver]]=1,Table2[[#This Row],[ActualHomeScore]]*Table2[[#This Row],[ActualAwayScore]]=0), 1,0)</f>
        <v>0</v>
      </c>
      <c r="AA575" s="2">
        <f>IF(Table2[[#This Row],[GameIsOver]]=0,0, IF(Table2[[#This Row],[ActualWinner]]=Table2[[#This Row],[AwayTeam]], 2, IF(OR(Table2[[#This Row],[ActualResult]]="OT", Table2[[#This Row],[ActualResult]]="SO"), 1, 0)))</f>
        <v>0</v>
      </c>
      <c r="AB575" s="2">
        <f>IF(Table2[[#This Row],[GameIsOver]]= 0, 0, IF(Table2[[#This Row],[ActualWinner]]=Table2[[#This Row],[HomeTeam]], 2, IF(OR(Table2[[#This Row],[ActualResult]]="OT", Table2[[#This Row],[ActualResult]]="SO"), 1, 0)))</f>
        <v>0</v>
      </c>
      <c r="AC575" s="33">
        <f>(($AR$11)*IF(Table2[[#This Row],[CorrectWinnerPrediction]]="Y", 1, 0))+(($AR$12)*IF(Table2[[#This Row],[CorrectAwayScorePrediction]]="Y", 1, 0))+(($AR$13)*IF(Table2[[#This Row],[CorrectHomeScorePrediction]]="Y", 1, 0))</f>
        <v>0</v>
      </c>
      <c r="AD5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5" s="4" t="str">
        <f>IF(WEEKDAY(Table2[[#This Row],[GameDate]])=1,"SUN",IF(WEEKDAY(Table2[[#This Row],[GameDate]])=2,"MON",IF(WEEKDAY(Table2[[#This Row],[GameDate]])=3,"TUE",IF(WEEKDAY(Table2[[#This Row],[GameDate]])=4,"WED",IF(WEEKDAY(Table2[[#This Row],[GameDate]])=5,"THU",IF(WEEKDAY(Table2[[#This Row],[GameDate]])=6,"FRI", "SAT"))))))</f>
        <v>SAT</v>
      </c>
      <c r="AF575" s="2">
        <f>Table2[[#This Row],[ActualAwayScore]]-Table2[[#This Row],[PredictedAwayScore]]</f>
        <v>0</v>
      </c>
      <c r="AG575" s="2">
        <f>Table2[[#This Row],[ActualHomeScore]]-Table2[[#This Row],[PredictedHomeScore]]</f>
        <v>0</v>
      </c>
      <c r="AH575" s="2">
        <f t="shared" si="43"/>
        <v>0</v>
      </c>
      <c r="AI575" s="2">
        <f t="shared" si="44"/>
        <v>0</v>
      </c>
    </row>
    <row r="576" spans="1:35" x14ac:dyDescent="0.25">
      <c r="B576" s="4">
        <v>45654</v>
      </c>
      <c r="C576" s="7" t="s">
        <v>686</v>
      </c>
      <c r="D576" s="2" t="s">
        <v>30</v>
      </c>
      <c r="E576" s="2" t="s">
        <v>22</v>
      </c>
      <c r="F576" s="2"/>
      <c r="G576" s="2"/>
      <c r="H576" s="2" t="str">
        <f t="shared" si="40"/>
        <v>_</v>
      </c>
      <c r="I576" s="2"/>
      <c r="J576" s="2"/>
      <c r="K576" s="2"/>
      <c r="L576" s="2" t="str">
        <f t="shared" si="41"/>
        <v>_</v>
      </c>
      <c r="M576" s="2"/>
      <c r="N576" s="2">
        <f>IF(ISBLANK(Table2[[#This Row],[ActualResult]]), 0, 1)</f>
        <v>0</v>
      </c>
      <c r="O576" s="2" t="str">
        <f>IF(ISBLANK(Table2[[#This Row],[ActualResult]]), "_", IF(Table2[[#This Row],[ActualWinner]]=Table2[[#This Row],[PredictedWinner]], "Y", "N"))</f>
        <v>_</v>
      </c>
      <c r="P576" s="2" t="str">
        <f>IF(Table2[[#This Row],[ActualAwayScore]]&gt;Table2[[#This Row],[PredictedAwayScore]], "N", IF(ISBLANK(Table2[[#This Row],[ActualResult]]), "_", IF(Table2[[#This Row],[ActualAwayScore]]=Table2[[#This Row],[PredictedAwayScore]], "Y", "N")))</f>
        <v>_</v>
      </c>
      <c r="Q576" s="2" t="str">
        <f>IF(Table2[[#This Row],[ActualHomeScore]]&gt;Table2[[#This Row],[PredictedHomeScore]],"N", IF(ISBLANK(Table2[[#This Row],[ActualResult]]), "_", IF(Table2[[#This Row],[ActualHomeScore]]=Table2[[#This Row],[PredictedHomeScore]], "Y", "N")))</f>
        <v>_</v>
      </c>
      <c r="R576" s="2"/>
      <c r="S576" s="2" t="str">
        <f t="shared" si="42"/>
        <v>_</v>
      </c>
      <c r="T576" s="2">
        <f>IF(INDEX(StatsRegularSeason20242025!$A$2:$C$33,MATCH(Table2[[#This Row],[AwayTeam]],StatsRegularSeason20242025!$A$2:$A$33,0),2)=INDEX(StatsRegularSeason20242025!$A$2:$C$33,MATCH(Table2[[#This Row],[HomeTeam]],StatsRegularSeason20242025!$A$2:$A$33,0),2),1,0)</f>
        <v>0</v>
      </c>
      <c r="U576" s="2">
        <f>IF(INDEX(StatsRegularSeason20242025!$A$2:$C$33,MATCH(Table2[[#This Row],[AwayTeam]],StatsRegularSeason20242025!$A$2:$A$33,0),3)=INDEX(StatsRegularSeason20242025!$A$2:$C$33,MATCH(Table2[[#This Row],[HomeTeam]],StatsRegularSeason20242025!$A$2:$A$33,0),3),1,0)</f>
        <v>0</v>
      </c>
      <c r="V576" s="2">
        <f>IF(Table2[[#This Row],[InterConf]]=1,IF(Table2[[#This Row],[InterDiv]]=0, 1, 0), 0)</f>
        <v>0</v>
      </c>
      <c r="W576" s="2">
        <f>IF(INDEX(StatsRegularSeason20242025!$A$2:$C$33,MATCH(Table2[[#This Row],[AwayTeam]],StatsRegularSeason20242025!$A$2:$A$33,0),2)&lt;&gt;INDEX(StatsRegularSeason20242025!$A$2:$C$33,MATCH(Table2[[#This Row],[HomeTeam]],StatsRegularSeason20242025!$A$2:$A$33,0),2),1,0)</f>
        <v>1</v>
      </c>
      <c r="X576" s="2"/>
      <c r="Y576" s="2"/>
      <c r="Z576" s="2">
        <f>IF(AND(Table2[[#This Row],[GameIsOver]]=1,Table2[[#This Row],[ActualHomeScore]]*Table2[[#This Row],[ActualAwayScore]]=0), 1,0)</f>
        <v>0</v>
      </c>
      <c r="AA576" s="2">
        <f>IF(Table2[[#This Row],[GameIsOver]]=0,0, IF(Table2[[#This Row],[ActualWinner]]=Table2[[#This Row],[AwayTeam]], 2, IF(OR(Table2[[#This Row],[ActualResult]]="OT", Table2[[#This Row],[ActualResult]]="SO"), 1, 0)))</f>
        <v>0</v>
      </c>
      <c r="AB576" s="2">
        <f>IF(Table2[[#This Row],[GameIsOver]]= 0, 0, IF(Table2[[#This Row],[ActualWinner]]=Table2[[#This Row],[HomeTeam]], 2, IF(OR(Table2[[#This Row],[ActualResult]]="OT", Table2[[#This Row],[ActualResult]]="SO"), 1, 0)))</f>
        <v>0</v>
      </c>
      <c r="AC576" s="33">
        <f>(($AR$11)*IF(Table2[[#This Row],[CorrectWinnerPrediction]]="Y", 1, 0))+(($AR$12)*IF(Table2[[#This Row],[CorrectAwayScorePrediction]]="Y", 1, 0))+(($AR$13)*IF(Table2[[#This Row],[CorrectHomeScorePrediction]]="Y", 1, 0))</f>
        <v>0</v>
      </c>
      <c r="AD5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6" s="4" t="str">
        <f>IF(WEEKDAY(Table2[[#This Row],[GameDate]])=1,"SUN",IF(WEEKDAY(Table2[[#This Row],[GameDate]])=2,"MON",IF(WEEKDAY(Table2[[#This Row],[GameDate]])=3,"TUE",IF(WEEKDAY(Table2[[#This Row],[GameDate]])=4,"WED",IF(WEEKDAY(Table2[[#This Row],[GameDate]])=5,"THU",IF(WEEKDAY(Table2[[#This Row],[GameDate]])=6,"FRI", "SAT"))))))</f>
        <v>SAT</v>
      </c>
      <c r="AF576" s="2">
        <f>Table2[[#This Row],[ActualAwayScore]]-Table2[[#This Row],[PredictedAwayScore]]</f>
        <v>0</v>
      </c>
      <c r="AG576" s="2">
        <f>Table2[[#This Row],[ActualHomeScore]]-Table2[[#This Row],[PredictedHomeScore]]</f>
        <v>0</v>
      </c>
      <c r="AH576" s="2">
        <f t="shared" si="43"/>
        <v>0</v>
      </c>
      <c r="AI576" s="2">
        <f t="shared" si="44"/>
        <v>0</v>
      </c>
    </row>
    <row r="577" spans="1:35" x14ac:dyDescent="0.25">
      <c r="B577" s="4">
        <v>45654</v>
      </c>
      <c r="C577" s="7" t="s">
        <v>687</v>
      </c>
      <c r="D577" s="2" t="s">
        <v>21</v>
      </c>
      <c r="E577" s="2" t="s">
        <v>33</v>
      </c>
      <c r="F577" s="2"/>
      <c r="G577" s="2"/>
      <c r="H577" s="2" t="str">
        <f t="shared" si="40"/>
        <v>_</v>
      </c>
      <c r="I577" s="2"/>
      <c r="J577" s="2"/>
      <c r="K577" s="2"/>
      <c r="L577" s="2" t="str">
        <f t="shared" si="41"/>
        <v>_</v>
      </c>
      <c r="M577" s="2"/>
      <c r="N577" s="2">
        <f>IF(ISBLANK(Table2[[#This Row],[ActualResult]]), 0, 1)</f>
        <v>0</v>
      </c>
      <c r="O577" s="2" t="str">
        <f>IF(ISBLANK(Table2[[#This Row],[ActualResult]]), "_", IF(Table2[[#This Row],[ActualWinner]]=Table2[[#This Row],[PredictedWinner]], "Y", "N"))</f>
        <v>_</v>
      </c>
      <c r="P577" s="2" t="str">
        <f>IF(Table2[[#This Row],[ActualAwayScore]]&gt;Table2[[#This Row],[PredictedAwayScore]], "N", IF(ISBLANK(Table2[[#This Row],[ActualResult]]), "_", IF(Table2[[#This Row],[ActualAwayScore]]=Table2[[#This Row],[PredictedAwayScore]], "Y", "N")))</f>
        <v>_</v>
      </c>
      <c r="Q577" s="2" t="str">
        <f>IF(Table2[[#This Row],[ActualHomeScore]]&gt;Table2[[#This Row],[PredictedHomeScore]],"N", IF(ISBLANK(Table2[[#This Row],[ActualResult]]), "_", IF(Table2[[#This Row],[ActualHomeScore]]=Table2[[#This Row],[PredictedHomeScore]], "Y", "N")))</f>
        <v>_</v>
      </c>
      <c r="R577" s="2"/>
      <c r="S577" s="2" t="str">
        <f t="shared" si="42"/>
        <v>_</v>
      </c>
      <c r="T577" s="2">
        <f>IF(INDEX(StatsRegularSeason20242025!$A$2:$C$33,MATCH(Table2[[#This Row],[AwayTeam]],StatsRegularSeason20242025!$A$2:$A$33,0),2)=INDEX(StatsRegularSeason20242025!$A$2:$C$33,MATCH(Table2[[#This Row],[HomeTeam]],StatsRegularSeason20242025!$A$2:$A$33,0),2),1,0)</f>
        <v>1</v>
      </c>
      <c r="U577" s="2">
        <f>IF(INDEX(StatsRegularSeason20242025!$A$2:$C$33,MATCH(Table2[[#This Row],[AwayTeam]],StatsRegularSeason20242025!$A$2:$A$33,0),3)=INDEX(StatsRegularSeason20242025!$A$2:$C$33,MATCH(Table2[[#This Row],[HomeTeam]],StatsRegularSeason20242025!$A$2:$A$33,0),3),1,0)</f>
        <v>1</v>
      </c>
      <c r="V577" s="2">
        <f>IF(Table2[[#This Row],[InterConf]]=1,IF(Table2[[#This Row],[InterDiv]]=0, 1, 0), 0)</f>
        <v>0</v>
      </c>
      <c r="W577" s="2">
        <f>IF(INDEX(StatsRegularSeason20242025!$A$2:$C$33,MATCH(Table2[[#This Row],[AwayTeam]],StatsRegularSeason20242025!$A$2:$A$33,0),2)&lt;&gt;INDEX(StatsRegularSeason20242025!$A$2:$C$33,MATCH(Table2[[#This Row],[HomeTeam]],StatsRegularSeason20242025!$A$2:$A$33,0),2),1,0)</f>
        <v>0</v>
      </c>
      <c r="X577" s="2"/>
      <c r="Y577" s="2"/>
      <c r="Z577" s="2">
        <f>IF(AND(Table2[[#This Row],[GameIsOver]]=1,Table2[[#This Row],[ActualHomeScore]]*Table2[[#This Row],[ActualAwayScore]]=0), 1,0)</f>
        <v>0</v>
      </c>
      <c r="AA577" s="2">
        <f>IF(Table2[[#This Row],[GameIsOver]]=0,0, IF(Table2[[#This Row],[ActualWinner]]=Table2[[#This Row],[AwayTeam]], 2, IF(OR(Table2[[#This Row],[ActualResult]]="OT", Table2[[#This Row],[ActualResult]]="SO"), 1, 0)))</f>
        <v>0</v>
      </c>
      <c r="AB577" s="2">
        <f>IF(Table2[[#This Row],[GameIsOver]]= 0, 0, IF(Table2[[#This Row],[ActualWinner]]=Table2[[#This Row],[HomeTeam]], 2, IF(OR(Table2[[#This Row],[ActualResult]]="OT", Table2[[#This Row],[ActualResult]]="SO"), 1, 0)))</f>
        <v>0</v>
      </c>
      <c r="AC577" s="33">
        <f>(($AR$11)*IF(Table2[[#This Row],[CorrectWinnerPrediction]]="Y", 1, 0))+(($AR$12)*IF(Table2[[#This Row],[CorrectAwayScorePrediction]]="Y", 1, 0))+(($AR$13)*IF(Table2[[#This Row],[CorrectHomeScorePrediction]]="Y", 1, 0))</f>
        <v>0</v>
      </c>
      <c r="AD5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7" s="4" t="str">
        <f>IF(WEEKDAY(Table2[[#This Row],[GameDate]])=1,"SUN",IF(WEEKDAY(Table2[[#This Row],[GameDate]])=2,"MON",IF(WEEKDAY(Table2[[#This Row],[GameDate]])=3,"TUE",IF(WEEKDAY(Table2[[#This Row],[GameDate]])=4,"WED",IF(WEEKDAY(Table2[[#This Row],[GameDate]])=5,"THU",IF(WEEKDAY(Table2[[#This Row],[GameDate]])=6,"FRI", "SAT"))))))</f>
        <v>SAT</v>
      </c>
      <c r="AF577" s="2">
        <f>Table2[[#This Row],[ActualAwayScore]]-Table2[[#This Row],[PredictedAwayScore]]</f>
        <v>0</v>
      </c>
      <c r="AG577" s="2">
        <f>Table2[[#This Row],[ActualHomeScore]]-Table2[[#This Row],[PredictedHomeScore]]</f>
        <v>0</v>
      </c>
      <c r="AH577" s="2">
        <f t="shared" si="43"/>
        <v>0</v>
      </c>
      <c r="AI577" s="2">
        <f t="shared" si="44"/>
        <v>0</v>
      </c>
    </row>
    <row r="578" spans="1:35" x14ac:dyDescent="0.25">
      <c r="A578" s="3"/>
      <c r="B578" s="5">
        <v>45654</v>
      </c>
      <c r="C578" s="8" t="s">
        <v>688</v>
      </c>
      <c r="D578" s="3" t="s">
        <v>24</v>
      </c>
      <c r="E578" s="3" t="s">
        <v>38</v>
      </c>
      <c r="F578" s="3"/>
      <c r="G578" s="3"/>
      <c r="H578" s="3" t="str">
        <f t="shared" si="40"/>
        <v>_</v>
      </c>
      <c r="I578" s="3"/>
      <c r="J578" s="3"/>
      <c r="K578" s="3"/>
      <c r="L578" s="2" t="str">
        <f t="shared" si="41"/>
        <v>_</v>
      </c>
      <c r="M578" s="3"/>
      <c r="N578" s="3">
        <f>IF(ISBLANK(Table2[[#This Row],[ActualResult]]), 0, 1)</f>
        <v>0</v>
      </c>
      <c r="O578" s="3" t="str">
        <f>IF(ISBLANK(Table2[[#This Row],[ActualResult]]), "_", IF(Table2[[#This Row],[ActualWinner]]=Table2[[#This Row],[PredictedWinner]], "Y", "N"))</f>
        <v>_</v>
      </c>
      <c r="P578" s="3" t="str">
        <f>IF(Table2[[#This Row],[ActualAwayScore]]&gt;Table2[[#This Row],[PredictedAwayScore]], "N", IF(ISBLANK(Table2[[#This Row],[ActualResult]]), "_", IF(Table2[[#This Row],[ActualAwayScore]]=Table2[[#This Row],[PredictedAwayScore]], "Y", "N")))</f>
        <v>_</v>
      </c>
      <c r="Q578" s="3" t="str">
        <f>IF(Table2[[#This Row],[ActualHomeScore]]&gt;Table2[[#This Row],[PredictedHomeScore]],"N", IF(ISBLANK(Table2[[#This Row],[ActualResult]]), "_", IF(Table2[[#This Row],[ActualHomeScore]]=Table2[[#This Row],[PredictedHomeScore]], "Y", "N")))</f>
        <v>_</v>
      </c>
      <c r="R578" s="2"/>
      <c r="S578" s="2" t="str">
        <f t="shared" si="42"/>
        <v>_</v>
      </c>
      <c r="T578" s="2">
        <f>IF(INDEX(StatsRegularSeason20242025!$A$2:$C$33,MATCH(Table2[[#This Row],[AwayTeam]],StatsRegularSeason20242025!$A$2:$A$33,0),2)=INDEX(StatsRegularSeason20242025!$A$2:$C$33,MATCH(Table2[[#This Row],[HomeTeam]],StatsRegularSeason20242025!$A$2:$A$33,0),2),1,0)</f>
        <v>1</v>
      </c>
      <c r="U578" s="2">
        <f>IF(INDEX(StatsRegularSeason20242025!$A$2:$C$33,MATCH(Table2[[#This Row],[AwayTeam]],StatsRegularSeason20242025!$A$2:$A$33,0),3)=INDEX(StatsRegularSeason20242025!$A$2:$C$33,MATCH(Table2[[#This Row],[HomeTeam]],StatsRegularSeason20242025!$A$2:$A$33,0),3),1,0)</f>
        <v>1</v>
      </c>
      <c r="V578" s="2">
        <f>IF(Table2[[#This Row],[InterConf]]=1,IF(Table2[[#This Row],[InterDiv]]=0, 1, 0), 0)</f>
        <v>0</v>
      </c>
      <c r="W578" s="2">
        <f>IF(INDEX(StatsRegularSeason20242025!$A$2:$C$33,MATCH(Table2[[#This Row],[AwayTeam]],StatsRegularSeason20242025!$A$2:$A$33,0),2)&lt;&gt;INDEX(StatsRegularSeason20242025!$A$2:$C$33,MATCH(Table2[[#This Row],[HomeTeam]],StatsRegularSeason20242025!$A$2:$A$33,0),2),1,0)</f>
        <v>0</v>
      </c>
      <c r="X578" s="2"/>
      <c r="Y578" s="2"/>
      <c r="Z578" s="2">
        <f>IF(AND(Table2[[#This Row],[GameIsOver]]=1,Table2[[#This Row],[ActualHomeScore]]*Table2[[#This Row],[ActualAwayScore]]=0), 1,0)</f>
        <v>0</v>
      </c>
      <c r="AA578" s="2">
        <f>IF(Table2[[#This Row],[GameIsOver]]=0,0, IF(Table2[[#This Row],[ActualWinner]]=Table2[[#This Row],[AwayTeam]], 2, IF(OR(Table2[[#This Row],[ActualResult]]="OT", Table2[[#This Row],[ActualResult]]="SO"), 1, 0)))</f>
        <v>0</v>
      </c>
      <c r="AB578" s="2">
        <f>IF(Table2[[#This Row],[GameIsOver]]= 0, 0, IF(Table2[[#This Row],[ActualWinner]]=Table2[[#This Row],[HomeTeam]], 2, IF(OR(Table2[[#This Row],[ActualResult]]="OT", Table2[[#This Row],[ActualResult]]="SO"), 1, 0)))</f>
        <v>0</v>
      </c>
      <c r="AC578" s="33">
        <f>(($AR$11)*IF(Table2[[#This Row],[CorrectWinnerPrediction]]="Y", 1, 0))+(($AR$12)*IF(Table2[[#This Row],[CorrectAwayScorePrediction]]="Y", 1, 0))+(($AR$13)*IF(Table2[[#This Row],[CorrectHomeScorePrediction]]="Y", 1, 0))</f>
        <v>0</v>
      </c>
      <c r="AD5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8" s="5" t="str">
        <f>IF(WEEKDAY(Table2[[#This Row],[GameDate]])=1,"SUN",IF(WEEKDAY(Table2[[#This Row],[GameDate]])=2,"MON",IF(WEEKDAY(Table2[[#This Row],[GameDate]])=3,"TUE",IF(WEEKDAY(Table2[[#This Row],[GameDate]])=4,"WED",IF(WEEKDAY(Table2[[#This Row],[GameDate]])=5,"THU",IF(WEEKDAY(Table2[[#This Row],[GameDate]])=6,"FRI", "SAT"))))))</f>
        <v>SAT</v>
      </c>
      <c r="AF578" s="2">
        <f>Table2[[#This Row],[ActualAwayScore]]-Table2[[#This Row],[PredictedAwayScore]]</f>
        <v>0</v>
      </c>
      <c r="AG578" s="2">
        <f>Table2[[#This Row],[ActualHomeScore]]-Table2[[#This Row],[PredictedHomeScore]]</f>
        <v>0</v>
      </c>
      <c r="AH578" s="2">
        <f t="shared" si="43"/>
        <v>0</v>
      </c>
      <c r="AI578" s="2">
        <f t="shared" si="44"/>
        <v>0</v>
      </c>
    </row>
    <row r="579" spans="1:35" x14ac:dyDescent="0.25">
      <c r="B579" s="4">
        <v>45655</v>
      </c>
      <c r="C579" s="7" t="s">
        <v>696</v>
      </c>
      <c r="D579" s="2" t="s">
        <v>34</v>
      </c>
      <c r="E579" s="2" t="s">
        <v>17</v>
      </c>
      <c r="F579" s="2"/>
      <c r="G579" s="2"/>
      <c r="H579" s="2" t="str">
        <f t="shared" ref="H579:H642" si="45">IF(AND(ISBLANK($F579),ISBLANK($G579)),"_",IF($F579&gt;$G579,$D579,$E579))</f>
        <v>_</v>
      </c>
      <c r="I579" s="2"/>
      <c r="J579" s="2"/>
      <c r="K579" s="2"/>
      <c r="L579" s="13" t="str">
        <f t="shared" ref="L579:L642" si="46">IF(OR($J579=$K579,AND(ISBLANK($J579),ISBLANK($K579))),"_",IF($J579&gt;$K579,$D579,$E579))</f>
        <v>_</v>
      </c>
      <c r="M579" s="2"/>
      <c r="N579" s="2">
        <f>IF(ISBLANK(Table2[[#This Row],[ActualResult]]), 0, 1)</f>
        <v>0</v>
      </c>
      <c r="O579" s="2" t="str">
        <f>IF(ISBLANK(Table2[[#This Row],[ActualResult]]), "_", IF(Table2[[#This Row],[ActualWinner]]=Table2[[#This Row],[PredictedWinner]], "Y", "N"))</f>
        <v>_</v>
      </c>
      <c r="P579" s="2" t="str">
        <f>IF(Table2[[#This Row],[ActualAwayScore]]&gt;Table2[[#This Row],[PredictedAwayScore]], "N", IF(ISBLANK(Table2[[#This Row],[ActualResult]]), "_", IF(Table2[[#This Row],[ActualAwayScore]]=Table2[[#This Row],[PredictedAwayScore]], "Y", "N")))</f>
        <v>_</v>
      </c>
      <c r="Q579" s="2" t="str">
        <f>IF(Table2[[#This Row],[ActualHomeScore]]&gt;Table2[[#This Row],[PredictedHomeScore]],"N", IF(ISBLANK(Table2[[#This Row],[ActualResult]]), "_", IF(Table2[[#This Row],[ActualHomeScore]]=Table2[[#This Row],[PredictedHomeScore]], "Y", "N")))</f>
        <v>_</v>
      </c>
      <c r="R579" s="2"/>
      <c r="S579" s="2" t="str">
        <f t="shared" ref="S579:S642" si="47">IF($L579="_", "_", IF($L579=$D579,$E579,$D579))</f>
        <v>_</v>
      </c>
      <c r="T579" s="2">
        <f>IF(INDEX(StatsRegularSeason20242025!$A$2:$C$33,MATCH(Table2[[#This Row],[AwayTeam]],StatsRegularSeason20242025!$A$2:$A$33,0),2)=INDEX(StatsRegularSeason20242025!$A$2:$C$33,MATCH(Table2[[#This Row],[HomeTeam]],StatsRegularSeason20242025!$A$2:$A$33,0),2),1,0)</f>
        <v>1</v>
      </c>
      <c r="U579" s="2">
        <f>IF(INDEX(StatsRegularSeason20242025!$A$2:$C$33,MATCH(Table2[[#This Row],[AwayTeam]],StatsRegularSeason20242025!$A$2:$A$33,0),3)=INDEX(StatsRegularSeason20242025!$A$2:$C$33,MATCH(Table2[[#This Row],[HomeTeam]],StatsRegularSeason20242025!$A$2:$A$33,0),3),1,0)</f>
        <v>1</v>
      </c>
      <c r="V579" s="2">
        <f>IF(Table2[[#This Row],[InterConf]]=1,IF(Table2[[#This Row],[InterDiv]]=0, 1, 0), 0)</f>
        <v>0</v>
      </c>
      <c r="W579" s="2">
        <f>IF(INDEX(StatsRegularSeason20242025!$A$2:$C$33,MATCH(Table2[[#This Row],[AwayTeam]],StatsRegularSeason20242025!$A$2:$A$33,0),2)&lt;&gt;INDEX(StatsRegularSeason20242025!$A$2:$C$33,MATCH(Table2[[#This Row],[HomeTeam]],StatsRegularSeason20242025!$A$2:$A$33,0),2),1,0)</f>
        <v>0</v>
      </c>
      <c r="X579" s="2"/>
      <c r="Y579" s="2"/>
      <c r="Z579" s="2">
        <f>IF(AND(Table2[[#This Row],[GameIsOver]]=1,Table2[[#This Row],[ActualHomeScore]]*Table2[[#This Row],[ActualAwayScore]]=0), 1,0)</f>
        <v>0</v>
      </c>
      <c r="AA579" s="2">
        <f>IF(Table2[[#This Row],[GameIsOver]]=0,0, IF(Table2[[#This Row],[ActualWinner]]=Table2[[#This Row],[AwayTeam]], 2, IF(OR(Table2[[#This Row],[ActualResult]]="OT", Table2[[#This Row],[ActualResult]]="SO"), 1, 0)))</f>
        <v>0</v>
      </c>
      <c r="AB579" s="2">
        <f>IF(Table2[[#This Row],[GameIsOver]]= 0, 0, IF(Table2[[#This Row],[ActualWinner]]=Table2[[#This Row],[HomeTeam]], 2, IF(OR(Table2[[#This Row],[ActualResult]]="OT", Table2[[#This Row],[ActualResult]]="SO"), 1, 0)))</f>
        <v>0</v>
      </c>
      <c r="AC579" s="33">
        <f>(($AR$11)*IF(Table2[[#This Row],[CorrectWinnerPrediction]]="Y", 1, 0))+(($AR$12)*IF(Table2[[#This Row],[CorrectAwayScorePrediction]]="Y", 1, 0))+(($AR$13)*IF(Table2[[#This Row],[CorrectHomeScorePrediction]]="Y", 1, 0))</f>
        <v>0</v>
      </c>
      <c r="AD5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79" s="4" t="str">
        <f>IF(WEEKDAY(Table2[[#This Row],[GameDate]])=1,"SUN",IF(WEEKDAY(Table2[[#This Row],[GameDate]])=2,"MON",IF(WEEKDAY(Table2[[#This Row],[GameDate]])=3,"TUE",IF(WEEKDAY(Table2[[#This Row],[GameDate]])=4,"WED",IF(WEEKDAY(Table2[[#This Row],[GameDate]])=5,"THU",IF(WEEKDAY(Table2[[#This Row],[GameDate]])=6,"FRI", "SAT"))))))</f>
        <v>SUN</v>
      </c>
      <c r="AF579" s="2">
        <f>Table2[[#This Row],[ActualAwayScore]]-Table2[[#This Row],[PredictedAwayScore]]</f>
        <v>0</v>
      </c>
      <c r="AG579" s="2">
        <f>Table2[[#This Row],[ActualHomeScore]]-Table2[[#This Row],[PredictedHomeScore]]</f>
        <v>0</v>
      </c>
      <c r="AH579" s="2">
        <f t="shared" ref="AH579:AH642" si="48">SUMIF($B$3:$B$1315, $B579, $AF$3:$AF$1315)</f>
        <v>0</v>
      </c>
      <c r="AI579" s="2">
        <f t="shared" ref="AI579:AI642" si="49">SUMIF($B$3:$B$1315, $B579, $AG$3:$AG$1315)</f>
        <v>0</v>
      </c>
    </row>
    <row r="580" spans="1:35" x14ac:dyDescent="0.25">
      <c r="B580" s="4">
        <v>45655</v>
      </c>
      <c r="C580" s="7" t="s">
        <v>690</v>
      </c>
      <c r="D580" s="2" t="s">
        <v>23</v>
      </c>
      <c r="E580" s="2" t="s">
        <v>47</v>
      </c>
      <c r="F580" s="2"/>
      <c r="G580" s="2"/>
      <c r="H580" s="2" t="str">
        <f t="shared" si="45"/>
        <v>_</v>
      </c>
      <c r="I580" s="2"/>
      <c r="J580" s="2"/>
      <c r="K580" s="2"/>
      <c r="L580" s="2" t="str">
        <f t="shared" si="46"/>
        <v>_</v>
      </c>
      <c r="M580" s="2"/>
      <c r="N580" s="2">
        <f>IF(ISBLANK(Table2[[#This Row],[ActualResult]]), 0, 1)</f>
        <v>0</v>
      </c>
      <c r="O580" s="2" t="str">
        <f>IF(ISBLANK(Table2[[#This Row],[ActualResult]]), "_", IF(Table2[[#This Row],[ActualWinner]]=Table2[[#This Row],[PredictedWinner]], "Y", "N"))</f>
        <v>_</v>
      </c>
      <c r="P580" s="2" t="str">
        <f>IF(Table2[[#This Row],[ActualAwayScore]]&gt;Table2[[#This Row],[PredictedAwayScore]], "N", IF(ISBLANK(Table2[[#This Row],[ActualResult]]), "_", IF(Table2[[#This Row],[ActualAwayScore]]=Table2[[#This Row],[PredictedAwayScore]], "Y", "N")))</f>
        <v>_</v>
      </c>
      <c r="Q580" s="2" t="str">
        <f>IF(Table2[[#This Row],[ActualHomeScore]]&gt;Table2[[#This Row],[PredictedHomeScore]],"N", IF(ISBLANK(Table2[[#This Row],[ActualResult]]), "_", IF(Table2[[#This Row],[ActualHomeScore]]=Table2[[#This Row],[PredictedHomeScore]], "Y", "N")))</f>
        <v>_</v>
      </c>
      <c r="R580" s="2"/>
      <c r="S580" s="2" t="str">
        <f t="shared" si="47"/>
        <v>_</v>
      </c>
      <c r="T580" s="2">
        <f>IF(INDEX(StatsRegularSeason20242025!$A$2:$C$33,MATCH(Table2[[#This Row],[AwayTeam]],StatsRegularSeason20242025!$A$2:$A$33,0),2)=INDEX(StatsRegularSeason20242025!$A$2:$C$33,MATCH(Table2[[#This Row],[HomeTeam]],StatsRegularSeason20242025!$A$2:$A$33,0),2),1,0)</f>
        <v>1</v>
      </c>
      <c r="U580" s="2">
        <f>IF(INDEX(StatsRegularSeason20242025!$A$2:$C$33,MATCH(Table2[[#This Row],[AwayTeam]],StatsRegularSeason20242025!$A$2:$A$33,0),3)=INDEX(StatsRegularSeason20242025!$A$2:$C$33,MATCH(Table2[[#This Row],[HomeTeam]],StatsRegularSeason20242025!$A$2:$A$33,0),3),1,0)</f>
        <v>1</v>
      </c>
      <c r="V580" s="2">
        <f>IF(Table2[[#This Row],[InterConf]]=1,IF(Table2[[#This Row],[InterDiv]]=0, 1, 0), 0)</f>
        <v>0</v>
      </c>
      <c r="W580" s="2">
        <f>IF(INDEX(StatsRegularSeason20242025!$A$2:$C$33,MATCH(Table2[[#This Row],[AwayTeam]],StatsRegularSeason20242025!$A$2:$A$33,0),2)&lt;&gt;INDEX(StatsRegularSeason20242025!$A$2:$C$33,MATCH(Table2[[#This Row],[HomeTeam]],StatsRegularSeason20242025!$A$2:$A$33,0),2),1,0)</f>
        <v>0</v>
      </c>
      <c r="X580" s="2"/>
      <c r="Y580" s="2"/>
      <c r="Z580" s="2">
        <f>IF(AND(Table2[[#This Row],[GameIsOver]]=1,Table2[[#This Row],[ActualHomeScore]]*Table2[[#This Row],[ActualAwayScore]]=0), 1,0)</f>
        <v>0</v>
      </c>
      <c r="AA580" s="2">
        <f>IF(Table2[[#This Row],[GameIsOver]]=0,0, IF(Table2[[#This Row],[ActualWinner]]=Table2[[#This Row],[AwayTeam]], 2, IF(OR(Table2[[#This Row],[ActualResult]]="OT", Table2[[#This Row],[ActualResult]]="SO"), 1, 0)))</f>
        <v>0</v>
      </c>
      <c r="AB580" s="2">
        <f>IF(Table2[[#This Row],[GameIsOver]]= 0, 0, IF(Table2[[#This Row],[ActualWinner]]=Table2[[#This Row],[HomeTeam]], 2, IF(OR(Table2[[#This Row],[ActualResult]]="OT", Table2[[#This Row],[ActualResult]]="SO"), 1, 0)))</f>
        <v>0</v>
      </c>
      <c r="AC580" s="33">
        <f>(($AR$11)*IF(Table2[[#This Row],[CorrectWinnerPrediction]]="Y", 1, 0))+(($AR$12)*IF(Table2[[#This Row],[CorrectAwayScorePrediction]]="Y", 1, 0))+(($AR$13)*IF(Table2[[#This Row],[CorrectHomeScorePrediction]]="Y", 1, 0))</f>
        <v>0</v>
      </c>
      <c r="AD5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0" s="4" t="str">
        <f>IF(WEEKDAY(Table2[[#This Row],[GameDate]])=1,"SUN",IF(WEEKDAY(Table2[[#This Row],[GameDate]])=2,"MON",IF(WEEKDAY(Table2[[#This Row],[GameDate]])=3,"TUE",IF(WEEKDAY(Table2[[#This Row],[GameDate]])=4,"WED",IF(WEEKDAY(Table2[[#This Row],[GameDate]])=5,"THU",IF(WEEKDAY(Table2[[#This Row],[GameDate]])=6,"FRI", "SAT"))))))</f>
        <v>SUN</v>
      </c>
      <c r="AF580" s="2">
        <f>Table2[[#This Row],[ActualAwayScore]]-Table2[[#This Row],[PredictedAwayScore]]</f>
        <v>0</v>
      </c>
      <c r="AG580" s="2">
        <f>Table2[[#This Row],[ActualHomeScore]]-Table2[[#This Row],[PredictedHomeScore]]</f>
        <v>0</v>
      </c>
      <c r="AH580" s="2">
        <f t="shared" si="48"/>
        <v>0</v>
      </c>
      <c r="AI580" s="2">
        <f t="shared" si="49"/>
        <v>0</v>
      </c>
    </row>
    <row r="581" spans="1:35" x14ac:dyDescent="0.25">
      <c r="B581" s="4">
        <v>45655</v>
      </c>
      <c r="C581" s="7" t="s">
        <v>691</v>
      </c>
      <c r="D581" s="2" t="s">
        <v>46</v>
      </c>
      <c r="E581" s="2" t="s">
        <v>31</v>
      </c>
      <c r="F581" s="2"/>
      <c r="G581" s="2"/>
      <c r="H581" s="2" t="str">
        <f t="shared" si="45"/>
        <v>_</v>
      </c>
      <c r="I581" s="2"/>
      <c r="J581" s="2"/>
      <c r="K581" s="2"/>
      <c r="L581" s="2" t="str">
        <f t="shared" si="46"/>
        <v>_</v>
      </c>
      <c r="M581" s="2"/>
      <c r="N581" s="2">
        <f>IF(ISBLANK(Table2[[#This Row],[ActualResult]]), 0, 1)</f>
        <v>0</v>
      </c>
      <c r="O581" s="2" t="str">
        <f>IF(ISBLANK(Table2[[#This Row],[ActualResult]]), "_", IF(Table2[[#This Row],[ActualWinner]]=Table2[[#This Row],[PredictedWinner]], "Y", "N"))</f>
        <v>_</v>
      </c>
      <c r="P581" s="2" t="str">
        <f>IF(Table2[[#This Row],[ActualAwayScore]]&gt;Table2[[#This Row],[PredictedAwayScore]], "N", IF(ISBLANK(Table2[[#This Row],[ActualResult]]), "_", IF(Table2[[#This Row],[ActualAwayScore]]=Table2[[#This Row],[PredictedAwayScore]], "Y", "N")))</f>
        <v>_</v>
      </c>
      <c r="Q581" s="2" t="str">
        <f>IF(Table2[[#This Row],[ActualHomeScore]]&gt;Table2[[#This Row],[PredictedHomeScore]],"N", IF(ISBLANK(Table2[[#This Row],[ActualResult]]), "_", IF(Table2[[#This Row],[ActualHomeScore]]=Table2[[#This Row],[PredictedHomeScore]], "Y", "N")))</f>
        <v>_</v>
      </c>
      <c r="R581" s="2"/>
      <c r="S581" s="2" t="str">
        <f t="shared" si="47"/>
        <v>_</v>
      </c>
      <c r="T581" s="2">
        <f>IF(INDEX(StatsRegularSeason20242025!$A$2:$C$33,MATCH(Table2[[#This Row],[AwayTeam]],StatsRegularSeason20242025!$A$2:$A$33,0),2)=INDEX(StatsRegularSeason20242025!$A$2:$C$33,MATCH(Table2[[#This Row],[HomeTeam]],StatsRegularSeason20242025!$A$2:$A$33,0),2),1,0)</f>
        <v>1</v>
      </c>
      <c r="U581" s="2">
        <f>IF(INDEX(StatsRegularSeason20242025!$A$2:$C$33,MATCH(Table2[[#This Row],[AwayTeam]],StatsRegularSeason20242025!$A$2:$A$33,0),3)=INDEX(StatsRegularSeason20242025!$A$2:$C$33,MATCH(Table2[[#This Row],[HomeTeam]],StatsRegularSeason20242025!$A$2:$A$33,0),3),1,0)</f>
        <v>0</v>
      </c>
      <c r="V581" s="2">
        <f>IF(Table2[[#This Row],[InterConf]]=1,IF(Table2[[#This Row],[InterDiv]]=0, 1, 0), 0)</f>
        <v>1</v>
      </c>
      <c r="W581" s="2">
        <f>IF(INDEX(StatsRegularSeason20242025!$A$2:$C$33,MATCH(Table2[[#This Row],[AwayTeam]],StatsRegularSeason20242025!$A$2:$A$33,0),2)&lt;&gt;INDEX(StatsRegularSeason20242025!$A$2:$C$33,MATCH(Table2[[#This Row],[HomeTeam]],StatsRegularSeason20242025!$A$2:$A$33,0),2),1,0)</f>
        <v>0</v>
      </c>
      <c r="X581" s="2"/>
      <c r="Y581" s="2"/>
      <c r="Z581" s="2">
        <f>IF(AND(Table2[[#This Row],[GameIsOver]]=1,Table2[[#This Row],[ActualHomeScore]]*Table2[[#This Row],[ActualAwayScore]]=0), 1,0)</f>
        <v>0</v>
      </c>
      <c r="AA581" s="2">
        <f>IF(Table2[[#This Row],[GameIsOver]]=0,0, IF(Table2[[#This Row],[ActualWinner]]=Table2[[#This Row],[AwayTeam]], 2, IF(OR(Table2[[#This Row],[ActualResult]]="OT", Table2[[#This Row],[ActualResult]]="SO"), 1, 0)))</f>
        <v>0</v>
      </c>
      <c r="AB581" s="2">
        <f>IF(Table2[[#This Row],[GameIsOver]]= 0, 0, IF(Table2[[#This Row],[ActualWinner]]=Table2[[#This Row],[HomeTeam]], 2, IF(OR(Table2[[#This Row],[ActualResult]]="OT", Table2[[#This Row],[ActualResult]]="SO"), 1, 0)))</f>
        <v>0</v>
      </c>
      <c r="AC581" s="33">
        <f>(($AR$11)*IF(Table2[[#This Row],[CorrectWinnerPrediction]]="Y", 1, 0))+(($AR$12)*IF(Table2[[#This Row],[CorrectAwayScorePrediction]]="Y", 1, 0))+(($AR$13)*IF(Table2[[#This Row],[CorrectHomeScorePrediction]]="Y", 1, 0))</f>
        <v>0</v>
      </c>
      <c r="AD5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1" s="4" t="str">
        <f>IF(WEEKDAY(Table2[[#This Row],[GameDate]])=1,"SUN",IF(WEEKDAY(Table2[[#This Row],[GameDate]])=2,"MON",IF(WEEKDAY(Table2[[#This Row],[GameDate]])=3,"TUE",IF(WEEKDAY(Table2[[#This Row],[GameDate]])=4,"WED",IF(WEEKDAY(Table2[[#This Row],[GameDate]])=5,"THU",IF(WEEKDAY(Table2[[#This Row],[GameDate]])=6,"FRI", "SAT"))))))</f>
        <v>SUN</v>
      </c>
      <c r="AF581" s="2">
        <f>Table2[[#This Row],[ActualAwayScore]]-Table2[[#This Row],[PredictedAwayScore]]</f>
        <v>0</v>
      </c>
      <c r="AG581" s="2">
        <f>Table2[[#This Row],[ActualHomeScore]]-Table2[[#This Row],[PredictedHomeScore]]</f>
        <v>0</v>
      </c>
      <c r="AH581" s="2">
        <f t="shared" si="48"/>
        <v>0</v>
      </c>
      <c r="AI581" s="2">
        <f t="shared" si="49"/>
        <v>0</v>
      </c>
    </row>
    <row r="582" spans="1:35" x14ac:dyDescent="0.25">
      <c r="B582" s="4">
        <v>45655</v>
      </c>
      <c r="C582" s="7" t="s">
        <v>692</v>
      </c>
      <c r="D582" s="2" t="s">
        <v>19</v>
      </c>
      <c r="E582" s="2" t="s">
        <v>43</v>
      </c>
      <c r="F582" s="2"/>
      <c r="G582" s="2"/>
      <c r="H582" s="2" t="str">
        <f t="shared" si="45"/>
        <v>_</v>
      </c>
      <c r="I582" s="2"/>
      <c r="J582" s="2"/>
      <c r="K582" s="2"/>
      <c r="L582" s="2" t="str">
        <f t="shared" si="46"/>
        <v>_</v>
      </c>
      <c r="M582" s="2"/>
      <c r="N582" s="2">
        <f>IF(ISBLANK(Table2[[#This Row],[ActualResult]]), 0, 1)</f>
        <v>0</v>
      </c>
      <c r="O582" s="2" t="str">
        <f>IF(ISBLANK(Table2[[#This Row],[ActualResult]]), "_", IF(Table2[[#This Row],[ActualWinner]]=Table2[[#This Row],[PredictedWinner]], "Y", "N"))</f>
        <v>_</v>
      </c>
      <c r="P582" s="2" t="str">
        <f>IF(Table2[[#This Row],[ActualAwayScore]]&gt;Table2[[#This Row],[PredictedAwayScore]], "N", IF(ISBLANK(Table2[[#This Row],[ActualResult]]), "_", IF(Table2[[#This Row],[ActualAwayScore]]=Table2[[#This Row],[PredictedAwayScore]], "Y", "N")))</f>
        <v>_</v>
      </c>
      <c r="Q582" s="2" t="str">
        <f>IF(Table2[[#This Row],[ActualHomeScore]]&gt;Table2[[#This Row],[PredictedHomeScore]],"N", IF(ISBLANK(Table2[[#This Row],[ActualResult]]), "_", IF(Table2[[#This Row],[ActualHomeScore]]=Table2[[#This Row],[PredictedHomeScore]], "Y", "N")))</f>
        <v>_</v>
      </c>
      <c r="R582" s="2"/>
      <c r="S582" s="2" t="str">
        <f t="shared" si="47"/>
        <v>_</v>
      </c>
      <c r="T582" s="2">
        <f>IF(INDEX(StatsRegularSeason20242025!$A$2:$C$33,MATCH(Table2[[#This Row],[AwayTeam]],StatsRegularSeason20242025!$A$2:$A$33,0),2)=INDEX(StatsRegularSeason20242025!$A$2:$C$33,MATCH(Table2[[#This Row],[HomeTeam]],StatsRegularSeason20242025!$A$2:$A$33,0),2),1,0)</f>
        <v>1</v>
      </c>
      <c r="U582" s="2">
        <f>IF(INDEX(StatsRegularSeason20242025!$A$2:$C$33,MATCH(Table2[[#This Row],[AwayTeam]],StatsRegularSeason20242025!$A$2:$A$33,0),3)=INDEX(StatsRegularSeason20242025!$A$2:$C$33,MATCH(Table2[[#This Row],[HomeTeam]],StatsRegularSeason20242025!$A$2:$A$33,0),3),1,0)</f>
        <v>1</v>
      </c>
      <c r="V582" s="2">
        <f>IF(Table2[[#This Row],[InterConf]]=1,IF(Table2[[#This Row],[InterDiv]]=0, 1, 0), 0)</f>
        <v>0</v>
      </c>
      <c r="W582" s="2">
        <f>IF(INDEX(StatsRegularSeason20242025!$A$2:$C$33,MATCH(Table2[[#This Row],[AwayTeam]],StatsRegularSeason20242025!$A$2:$A$33,0),2)&lt;&gt;INDEX(StatsRegularSeason20242025!$A$2:$C$33,MATCH(Table2[[#This Row],[HomeTeam]],StatsRegularSeason20242025!$A$2:$A$33,0),2),1,0)</f>
        <v>0</v>
      </c>
      <c r="X582" s="2"/>
      <c r="Y582" s="2"/>
      <c r="Z582" s="2">
        <f>IF(AND(Table2[[#This Row],[GameIsOver]]=1,Table2[[#This Row],[ActualHomeScore]]*Table2[[#This Row],[ActualAwayScore]]=0), 1,0)</f>
        <v>0</v>
      </c>
      <c r="AA582" s="2">
        <f>IF(Table2[[#This Row],[GameIsOver]]=0,0, IF(Table2[[#This Row],[ActualWinner]]=Table2[[#This Row],[AwayTeam]], 2, IF(OR(Table2[[#This Row],[ActualResult]]="OT", Table2[[#This Row],[ActualResult]]="SO"), 1, 0)))</f>
        <v>0</v>
      </c>
      <c r="AB582" s="2">
        <f>IF(Table2[[#This Row],[GameIsOver]]= 0, 0, IF(Table2[[#This Row],[ActualWinner]]=Table2[[#This Row],[HomeTeam]], 2, IF(OR(Table2[[#This Row],[ActualResult]]="OT", Table2[[#This Row],[ActualResult]]="SO"), 1, 0)))</f>
        <v>0</v>
      </c>
      <c r="AC582" s="33">
        <f>(($AR$11)*IF(Table2[[#This Row],[CorrectWinnerPrediction]]="Y", 1, 0))+(($AR$12)*IF(Table2[[#This Row],[CorrectAwayScorePrediction]]="Y", 1, 0))+(($AR$13)*IF(Table2[[#This Row],[CorrectHomeScorePrediction]]="Y", 1, 0))</f>
        <v>0</v>
      </c>
      <c r="AD5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2" s="4" t="str">
        <f>IF(WEEKDAY(Table2[[#This Row],[GameDate]])=1,"SUN",IF(WEEKDAY(Table2[[#This Row],[GameDate]])=2,"MON",IF(WEEKDAY(Table2[[#This Row],[GameDate]])=3,"TUE",IF(WEEKDAY(Table2[[#This Row],[GameDate]])=4,"WED",IF(WEEKDAY(Table2[[#This Row],[GameDate]])=5,"THU",IF(WEEKDAY(Table2[[#This Row],[GameDate]])=6,"FRI", "SAT"))))))</f>
        <v>SUN</v>
      </c>
      <c r="AF582" s="2">
        <f>Table2[[#This Row],[ActualAwayScore]]-Table2[[#This Row],[PredictedAwayScore]]</f>
        <v>0</v>
      </c>
      <c r="AG582" s="2">
        <f>Table2[[#This Row],[ActualHomeScore]]-Table2[[#This Row],[PredictedHomeScore]]</f>
        <v>0</v>
      </c>
      <c r="AH582" s="2">
        <f t="shared" si="48"/>
        <v>0</v>
      </c>
      <c r="AI582" s="2">
        <f t="shared" si="49"/>
        <v>0</v>
      </c>
    </row>
    <row r="583" spans="1:35" x14ac:dyDescent="0.25">
      <c r="B583" s="4">
        <v>45655</v>
      </c>
      <c r="C583" s="7" t="s">
        <v>693</v>
      </c>
      <c r="D583" s="2" t="s">
        <v>33</v>
      </c>
      <c r="E583" s="2" t="s">
        <v>21</v>
      </c>
      <c r="F583" s="2"/>
      <c r="G583" s="2"/>
      <c r="H583" s="2" t="str">
        <f t="shared" si="45"/>
        <v>_</v>
      </c>
      <c r="I583" s="2"/>
      <c r="J583" s="2"/>
      <c r="K583" s="2"/>
      <c r="L583" s="2" t="str">
        <f t="shared" si="46"/>
        <v>_</v>
      </c>
      <c r="M583" s="2"/>
      <c r="N583" s="2">
        <f>IF(ISBLANK(Table2[[#This Row],[ActualResult]]), 0, 1)</f>
        <v>0</v>
      </c>
      <c r="O583" s="2" t="str">
        <f>IF(ISBLANK(Table2[[#This Row],[ActualResult]]), "_", IF(Table2[[#This Row],[ActualWinner]]=Table2[[#This Row],[PredictedWinner]], "Y", "N"))</f>
        <v>_</v>
      </c>
      <c r="P583" s="2" t="str">
        <f>IF(Table2[[#This Row],[ActualAwayScore]]&gt;Table2[[#This Row],[PredictedAwayScore]], "N", IF(ISBLANK(Table2[[#This Row],[ActualResult]]), "_", IF(Table2[[#This Row],[ActualAwayScore]]=Table2[[#This Row],[PredictedAwayScore]], "Y", "N")))</f>
        <v>_</v>
      </c>
      <c r="Q583" s="2" t="str">
        <f>IF(Table2[[#This Row],[ActualHomeScore]]&gt;Table2[[#This Row],[PredictedHomeScore]],"N", IF(ISBLANK(Table2[[#This Row],[ActualResult]]), "_", IF(Table2[[#This Row],[ActualHomeScore]]=Table2[[#This Row],[PredictedHomeScore]], "Y", "N")))</f>
        <v>_</v>
      </c>
      <c r="R583" s="2"/>
      <c r="S583" s="2" t="str">
        <f t="shared" si="47"/>
        <v>_</v>
      </c>
      <c r="T583" s="2">
        <f>IF(INDEX(StatsRegularSeason20242025!$A$2:$C$33,MATCH(Table2[[#This Row],[AwayTeam]],StatsRegularSeason20242025!$A$2:$A$33,0),2)=INDEX(StatsRegularSeason20242025!$A$2:$C$33,MATCH(Table2[[#This Row],[HomeTeam]],StatsRegularSeason20242025!$A$2:$A$33,0),2),1,0)</f>
        <v>1</v>
      </c>
      <c r="U583" s="2">
        <f>IF(INDEX(StatsRegularSeason20242025!$A$2:$C$33,MATCH(Table2[[#This Row],[AwayTeam]],StatsRegularSeason20242025!$A$2:$A$33,0),3)=INDEX(StatsRegularSeason20242025!$A$2:$C$33,MATCH(Table2[[#This Row],[HomeTeam]],StatsRegularSeason20242025!$A$2:$A$33,0),3),1,0)</f>
        <v>1</v>
      </c>
      <c r="V583" s="2">
        <f>IF(Table2[[#This Row],[InterConf]]=1,IF(Table2[[#This Row],[InterDiv]]=0, 1, 0), 0)</f>
        <v>0</v>
      </c>
      <c r="W583" s="2">
        <f>IF(INDEX(StatsRegularSeason20242025!$A$2:$C$33,MATCH(Table2[[#This Row],[AwayTeam]],StatsRegularSeason20242025!$A$2:$A$33,0),2)&lt;&gt;INDEX(StatsRegularSeason20242025!$A$2:$C$33,MATCH(Table2[[#This Row],[HomeTeam]],StatsRegularSeason20242025!$A$2:$A$33,0),2),1,0)</f>
        <v>0</v>
      </c>
      <c r="X583" s="2"/>
      <c r="Y583" s="2"/>
      <c r="Z583" s="2">
        <f>IF(AND(Table2[[#This Row],[GameIsOver]]=1,Table2[[#This Row],[ActualHomeScore]]*Table2[[#This Row],[ActualAwayScore]]=0), 1,0)</f>
        <v>0</v>
      </c>
      <c r="AA583" s="2">
        <f>IF(Table2[[#This Row],[GameIsOver]]=0,0, IF(Table2[[#This Row],[ActualWinner]]=Table2[[#This Row],[AwayTeam]], 2, IF(OR(Table2[[#This Row],[ActualResult]]="OT", Table2[[#This Row],[ActualResult]]="SO"), 1, 0)))</f>
        <v>0</v>
      </c>
      <c r="AB583" s="2">
        <f>IF(Table2[[#This Row],[GameIsOver]]= 0, 0, IF(Table2[[#This Row],[ActualWinner]]=Table2[[#This Row],[HomeTeam]], 2, IF(OR(Table2[[#This Row],[ActualResult]]="OT", Table2[[#This Row],[ActualResult]]="SO"), 1, 0)))</f>
        <v>0</v>
      </c>
      <c r="AC583" s="33">
        <f>(($AR$11)*IF(Table2[[#This Row],[CorrectWinnerPrediction]]="Y", 1, 0))+(($AR$12)*IF(Table2[[#This Row],[CorrectAwayScorePrediction]]="Y", 1, 0))+(($AR$13)*IF(Table2[[#This Row],[CorrectHomeScorePrediction]]="Y", 1, 0))</f>
        <v>0</v>
      </c>
      <c r="AD5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3" s="4" t="str">
        <f>IF(WEEKDAY(Table2[[#This Row],[GameDate]])=1,"SUN",IF(WEEKDAY(Table2[[#This Row],[GameDate]])=2,"MON",IF(WEEKDAY(Table2[[#This Row],[GameDate]])=3,"TUE",IF(WEEKDAY(Table2[[#This Row],[GameDate]])=4,"WED",IF(WEEKDAY(Table2[[#This Row],[GameDate]])=5,"THU",IF(WEEKDAY(Table2[[#This Row],[GameDate]])=6,"FRI", "SAT"))))))</f>
        <v>SUN</v>
      </c>
      <c r="AF583" s="2">
        <f>Table2[[#This Row],[ActualAwayScore]]-Table2[[#This Row],[PredictedAwayScore]]</f>
        <v>0</v>
      </c>
      <c r="AG583" s="2">
        <f>Table2[[#This Row],[ActualHomeScore]]-Table2[[#This Row],[PredictedHomeScore]]</f>
        <v>0</v>
      </c>
      <c r="AH583" s="2">
        <f t="shared" si="48"/>
        <v>0</v>
      </c>
      <c r="AI583" s="2">
        <f t="shared" si="49"/>
        <v>0</v>
      </c>
    </row>
    <row r="584" spans="1:35" x14ac:dyDescent="0.25">
      <c r="B584" s="4">
        <v>45655</v>
      </c>
      <c r="C584" s="7" t="s">
        <v>689</v>
      </c>
      <c r="D584" s="2" t="s">
        <v>29</v>
      </c>
      <c r="E584" s="2" t="s">
        <v>13</v>
      </c>
      <c r="F584" s="2"/>
      <c r="G584" s="2"/>
      <c r="H584" s="2" t="str">
        <f t="shared" si="45"/>
        <v>_</v>
      </c>
      <c r="I584" s="2"/>
      <c r="J584" s="2"/>
      <c r="K584" s="2"/>
      <c r="L584" s="2" t="str">
        <f t="shared" si="46"/>
        <v>_</v>
      </c>
      <c r="M584" s="2"/>
      <c r="N584" s="2">
        <f>IF(ISBLANK(Table2[[#This Row],[ActualResult]]), 0, 1)</f>
        <v>0</v>
      </c>
      <c r="O584" s="2" t="str">
        <f>IF(ISBLANK(Table2[[#This Row],[ActualResult]]), "_", IF(Table2[[#This Row],[ActualWinner]]=Table2[[#This Row],[PredictedWinner]], "Y", "N"))</f>
        <v>_</v>
      </c>
      <c r="P584" s="2" t="str">
        <f>IF(Table2[[#This Row],[ActualAwayScore]]&gt;Table2[[#This Row],[PredictedAwayScore]], "N", IF(ISBLANK(Table2[[#This Row],[ActualResult]]), "_", IF(Table2[[#This Row],[ActualAwayScore]]=Table2[[#This Row],[PredictedAwayScore]], "Y", "N")))</f>
        <v>_</v>
      </c>
      <c r="Q584" s="2" t="str">
        <f>IF(Table2[[#This Row],[ActualHomeScore]]&gt;Table2[[#This Row],[PredictedHomeScore]],"N", IF(ISBLANK(Table2[[#This Row],[ActualResult]]), "_", IF(Table2[[#This Row],[ActualHomeScore]]=Table2[[#This Row],[PredictedHomeScore]], "Y", "N")))</f>
        <v>_</v>
      </c>
      <c r="R584" s="2"/>
      <c r="S584" s="2" t="str">
        <f t="shared" si="47"/>
        <v>_</v>
      </c>
      <c r="T584" s="2">
        <f>IF(INDEX(StatsRegularSeason20242025!$A$2:$C$33,MATCH(Table2[[#This Row],[AwayTeam]],StatsRegularSeason20242025!$A$2:$A$33,0),2)=INDEX(StatsRegularSeason20242025!$A$2:$C$33,MATCH(Table2[[#This Row],[HomeTeam]],StatsRegularSeason20242025!$A$2:$A$33,0),2),1,0)</f>
        <v>0</v>
      </c>
      <c r="U584" s="2">
        <f>IF(INDEX(StatsRegularSeason20242025!$A$2:$C$33,MATCH(Table2[[#This Row],[AwayTeam]],StatsRegularSeason20242025!$A$2:$A$33,0),3)=INDEX(StatsRegularSeason20242025!$A$2:$C$33,MATCH(Table2[[#This Row],[HomeTeam]],StatsRegularSeason20242025!$A$2:$A$33,0),3),1,0)</f>
        <v>0</v>
      </c>
      <c r="V584" s="2">
        <f>IF(Table2[[#This Row],[InterConf]]=1,IF(Table2[[#This Row],[InterDiv]]=0, 1, 0), 0)</f>
        <v>0</v>
      </c>
      <c r="W584" s="2">
        <f>IF(INDEX(StatsRegularSeason20242025!$A$2:$C$33,MATCH(Table2[[#This Row],[AwayTeam]],StatsRegularSeason20242025!$A$2:$A$33,0),2)&lt;&gt;INDEX(StatsRegularSeason20242025!$A$2:$C$33,MATCH(Table2[[#This Row],[HomeTeam]],StatsRegularSeason20242025!$A$2:$A$33,0),2),1,0)</f>
        <v>1</v>
      </c>
      <c r="X584" s="2"/>
      <c r="Y584" s="2"/>
      <c r="Z584" s="2">
        <f>IF(AND(Table2[[#This Row],[GameIsOver]]=1,Table2[[#This Row],[ActualHomeScore]]*Table2[[#This Row],[ActualAwayScore]]=0), 1,0)</f>
        <v>0</v>
      </c>
      <c r="AA584" s="2">
        <f>IF(Table2[[#This Row],[GameIsOver]]=0,0, IF(Table2[[#This Row],[ActualWinner]]=Table2[[#This Row],[AwayTeam]], 2, IF(OR(Table2[[#This Row],[ActualResult]]="OT", Table2[[#This Row],[ActualResult]]="SO"), 1, 0)))</f>
        <v>0</v>
      </c>
      <c r="AB584" s="2">
        <f>IF(Table2[[#This Row],[GameIsOver]]= 0, 0, IF(Table2[[#This Row],[ActualWinner]]=Table2[[#This Row],[HomeTeam]], 2, IF(OR(Table2[[#This Row],[ActualResult]]="OT", Table2[[#This Row],[ActualResult]]="SO"), 1, 0)))</f>
        <v>0</v>
      </c>
      <c r="AC584" s="33">
        <f>(($AR$11)*IF(Table2[[#This Row],[CorrectWinnerPrediction]]="Y", 1, 0))+(($AR$12)*IF(Table2[[#This Row],[CorrectAwayScorePrediction]]="Y", 1, 0))+(($AR$13)*IF(Table2[[#This Row],[CorrectHomeScorePrediction]]="Y", 1, 0))</f>
        <v>0</v>
      </c>
      <c r="AD5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4" s="4" t="str">
        <f>IF(WEEKDAY(Table2[[#This Row],[GameDate]])=1,"SUN",IF(WEEKDAY(Table2[[#This Row],[GameDate]])=2,"MON",IF(WEEKDAY(Table2[[#This Row],[GameDate]])=3,"TUE",IF(WEEKDAY(Table2[[#This Row],[GameDate]])=4,"WED",IF(WEEKDAY(Table2[[#This Row],[GameDate]])=5,"THU",IF(WEEKDAY(Table2[[#This Row],[GameDate]])=6,"FRI", "SAT"))))))</f>
        <v>SUN</v>
      </c>
      <c r="AF584" s="2">
        <f>Table2[[#This Row],[ActualAwayScore]]-Table2[[#This Row],[PredictedAwayScore]]</f>
        <v>0</v>
      </c>
      <c r="AG584" s="2">
        <f>Table2[[#This Row],[ActualHomeScore]]-Table2[[#This Row],[PredictedHomeScore]]</f>
        <v>0</v>
      </c>
      <c r="AH584" s="2">
        <f t="shared" si="48"/>
        <v>0</v>
      </c>
      <c r="AI584" s="2">
        <f t="shared" si="49"/>
        <v>0</v>
      </c>
    </row>
    <row r="585" spans="1:35" x14ac:dyDescent="0.25">
      <c r="B585" s="4">
        <v>45655</v>
      </c>
      <c r="C585" s="7" t="s">
        <v>694</v>
      </c>
      <c r="D585" s="2" t="s">
        <v>30</v>
      </c>
      <c r="E585" s="2" t="s">
        <v>37</v>
      </c>
      <c r="F585" s="2"/>
      <c r="G585" s="2"/>
      <c r="H585" s="2" t="str">
        <f t="shared" si="45"/>
        <v>_</v>
      </c>
      <c r="I585" s="2"/>
      <c r="J585" s="2"/>
      <c r="K585" s="2"/>
      <c r="L585" s="2" t="str">
        <f t="shared" si="46"/>
        <v>_</v>
      </c>
      <c r="M585" s="2"/>
      <c r="N585" s="2">
        <f>IF(ISBLANK(Table2[[#This Row],[ActualResult]]), 0, 1)</f>
        <v>0</v>
      </c>
      <c r="O585" s="2" t="str">
        <f>IF(ISBLANK(Table2[[#This Row],[ActualResult]]), "_", IF(Table2[[#This Row],[ActualWinner]]=Table2[[#This Row],[PredictedWinner]], "Y", "N"))</f>
        <v>_</v>
      </c>
      <c r="P585" s="2" t="str">
        <f>IF(Table2[[#This Row],[ActualAwayScore]]&gt;Table2[[#This Row],[PredictedAwayScore]], "N", IF(ISBLANK(Table2[[#This Row],[ActualResult]]), "_", IF(Table2[[#This Row],[ActualAwayScore]]=Table2[[#This Row],[PredictedAwayScore]], "Y", "N")))</f>
        <v>_</v>
      </c>
      <c r="Q585" s="2" t="str">
        <f>IF(Table2[[#This Row],[ActualHomeScore]]&gt;Table2[[#This Row],[PredictedHomeScore]],"N", IF(ISBLANK(Table2[[#This Row],[ActualResult]]), "_", IF(Table2[[#This Row],[ActualHomeScore]]=Table2[[#This Row],[PredictedHomeScore]], "Y", "N")))</f>
        <v>_</v>
      </c>
      <c r="R585" s="2"/>
      <c r="S585" s="2" t="str">
        <f t="shared" si="47"/>
        <v>_</v>
      </c>
      <c r="T585" s="2">
        <f>IF(INDEX(StatsRegularSeason20242025!$A$2:$C$33,MATCH(Table2[[#This Row],[AwayTeam]],StatsRegularSeason20242025!$A$2:$A$33,0),2)=INDEX(StatsRegularSeason20242025!$A$2:$C$33,MATCH(Table2[[#This Row],[HomeTeam]],StatsRegularSeason20242025!$A$2:$A$33,0),2),1,0)</f>
        <v>0</v>
      </c>
      <c r="U585" s="2">
        <f>IF(INDEX(StatsRegularSeason20242025!$A$2:$C$33,MATCH(Table2[[#This Row],[AwayTeam]],StatsRegularSeason20242025!$A$2:$A$33,0),3)=INDEX(StatsRegularSeason20242025!$A$2:$C$33,MATCH(Table2[[#This Row],[HomeTeam]],StatsRegularSeason20242025!$A$2:$A$33,0),3),1,0)</f>
        <v>0</v>
      </c>
      <c r="V585" s="2">
        <f>IF(Table2[[#This Row],[InterConf]]=1,IF(Table2[[#This Row],[InterDiv]]=0, 1, 0), 0)</f>
        <v>0</v>
      </c>
      <c r="W585" s="2">
        <f>IF(INDEX(StatsRegularSeason20242025!$A$2:$C$33,MATCH(Table2[[#This Row],[AwayTeam]],StatsRegularSeason20242025!$A$2:$A$33,0),2)&lt;&gt;INDEX(StatsRegularSeason20242025!$A$2:$C$33,MATCH(Table2[[#This Row],[HomeTeam]],StatsRegularSeason20242025!$A$2:$A$33,0),2),1,0)</f>
        <v>1</v>
      </c>
      <c r="X585" s="2"/>
      <c r="Y585" s="2"/>
      <c r="Z585" s="2">
        <f>IF(AND(Table2[[#This Row],[GameIsOver]]=1,Table2[[#This Row],[ActualHomeScore]]*Table2[[#This Row],[ActualAwayScore]]=0), 1,0)</f>
        <v>0</v>
      </c>
      <c r="AA585" s="2">
        <f>IF(Table2[[#This Row],[GameIsOver]]=0,0, IF(Table2[[#This Row],[ActualWinner]]=Table2[[#This Row],[AwayTeam]], 2, IF(OR(Table2[[#This Row],[ActualResult]]="OT", Table2[[#This Row],[ActualResult]]="SO"), 1, 0)))</f>
        <v>0</v>
      </c>
      <c r="AB585" s="2">
        <f>IF(Table2[[#This Row],[GameIsOver]]= 0, 0, IF(Table2[[#This Row],[ActualWinner]]=Table2[[#This Row],[HomeTeam]], 2, IF(OR(Table2[[#This Row],[ActualResult]]="OT", Table2[[#This Row],[ActualResult]]="SO"), 1, 0)))</f>
        <v>0</v>
      </c>
      <c r="AC585" s="33">
        <f>(($AR$11)*IF(Table2[[#This Row],[CorrectWinnerPrediction]]="Y", 1, 0))+(($AR$12)*IF(Table2[[#This Row],[CorrectAwayScorePrediction]]="Y", 1, 0))+(($AR$13)*IF(Table2[[#This Row],[CorrectHomeScorePrediction]]="Y", 1, 0))</f>
        <v>0</v>
      </c>
      <c r="AD5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5" s="4" t="str">
        <f>IF(WEEKDAY(Table2[[#This Row],[GameDate]])=1,"SUN",IF(WEEKDAY(Table2[[#This Row],[GameDate]])=2,"MON",IF(WEEKDAY(Table2[[#This Row],[GameDate]])=3,"TUE",IF(WEEKDAY(Table2[[#This Row],[GameDate]])=4,"WED",IF(WEEKDAY(Table2[[#This Row],[GameDate]])=5,"THU",IF(WEEKDAY(Table2[[#This Row],[GameDate]])=6,"FRI", "SAT"))))))</f>
        <v>SUN</v>
      </c>
      <c r="AF585" s="2">
        <f>Table2[[#This Row],[ActualAwayScore]]-Table2[[#This Row],[PredictedAwayScore]]</f>
        <v>0</v>
      </c>
      <c r="AG585" s="2">
        <f>Table2[[#This Row],[ActualHomeScore]]-Table2[[#This Row],[PredictedHomeScore]]</f>
        <v>0</v>
      </c>
      <c r="AH585" s="2">
        <f t="shared" si="48"/>
        <v>0</v>
      </c>
      <c r="AI585" s="2">
        <f t="shared" si="49"/>
        <v>0</v>
      </c>
    </row>
    <row r="586" spans="1:35" x14ac:dyDescent="0.25">
      <c r="B586" s="4">
        <v>45655</v>
      </c>
      <c r="C586" s="7" t="s">
        <v>695</v>
      </c>
      <c r="D586" s="2" t="s">
        <v>24</v>
      </c>
      <c r="E586" s="2" t="s">
        <v>27</v>
      </c>
      <c r="F586" s="2"/>
      <c r="G586" s="2"/>
      <c r="H586" s="2" t="str">
        <f t="shared" si="45"/>
        <v>_</v>
      </c>
      <c r="I586" s="2"/>
      <c r="J586" s="2"/>
      <c r="K586" s="2"/>
      <c r="L586" s="2" t="str">
        <f t="shared" si="46"/>
        <v>_</v>
      </c>
      <c r="M586" s="2"/>
      <c r="N586" s="2">
        <f>IF(ISBLANK(Table2[[#This Row],[ActualResult]]), 0, 1)</f>
        <v>0</v>
      </c>
      <c r="O586" s="2" t="str">
        <f>IF(ISBLANK(Table2[[#This Row],[ActualResult]]), "_", IF(Table2[[#This Row],[ActualWinner]]=Table2[[#This Row],[PredictedWinner]], "Y", "N"))</f>
        <v>_</v>
      </c>
      <c r="P586" s="2" t="str">
        <f>IF(Table2[[#This Row],[ActualAwayScore]]&gt;Table2[[#This Row],[PredictedAwayScore]], "N", IF(ISBLANK(Table2[[#This Row],[ActualResult]]), "_", IF(Table2[[#This Row],[ActualAwayScore]]=Table2[[#This Row],[PredictedAwayScore]], "Y", "N")))</f>
        <v>_</v>
      </c>
      <c r="Q586" s="2" t="str">
        <f>IF(Table2[[#This Row],[ActualHomeScore]]&gt;Table2[[#This Row],[PredictedHomeScore]],"N", IF(ISBLANK(Table2[[#This Row],[ActualResult]]), "_", IF(Table2[[#This Row],[ActualHomeScore]]=Table2[[#This Row],[PredictedHomeScore]], "Y", "N")))</f>
        <v>_</v>
      </c>
      <c r="R586" s="2"/>
      <c r="S586" s="2" t="str">
        <f t="shared" si="47"/>
        <v>_</v>
      </c>
      <c r="T586" s="2">
        <f>IF(INDEX(StatsRegularSeason20242025!$A$2:$C$33,MATCH(Table2[[#This Row],[AwayTeam]],StatsRegularSeason20242025!$A$2:$A$33,0),2)=INDEX(StatsRegularSeason20242025!$A$2:$C$33,MATCH(Table2[[#This Row],[HomeTeam]],StatsRegularSeason20242025!$A$2:$A$33,0),2),1,0)</f>
        <v>1</v>
      </c>
      <c r="U586" s="2">
        <f>IF(INDEX(StatsRegularSeason20242025!$A$2:$C$33,MATCH(Table2[[#This Row],[AwayTeam]],StatsRegularSeason20242025!$A$2:$A$33,0),3)=INDEX(StatsRegularSeason20242025!$A$2:$C$33,MATCH(Table2[[#This Row],[HomeTeam]],StatsRegularSeason20242025!$A$2:$A$33,0),3),1,0)</f>
        <v>1</v>
      </c>
      <c r="V586" s="2">
        <f>IF(Table2[[#This Row],[InterConf]]=1,IF(Table2[[#This Row],[InterDiv]]=0, 1, 0), 0)</f>
        <v>0</v>
      </c>
      <c r="W586" s="2">
        <f>IF(INDEX(StatsRegularSeason20242025!$A$2:$C$33,MATCH(Table2[[#This Row],[AwayTeam]],StatsRegularSeason20242025!$A$2:$A$33,0),2)&lt;&gt;INDEX(StatsRegularSeason20242025!$A$2:$C$33,MATCH(Table2[[#This Row],[HomeTeam]],StatsRegularSeason20242025!$A$2:$A$33,0),2),1,0)</f>
        <v>0</v>
      </c>
      <c r="X586" s="2"/>
      <c r="Y586" s="2"/>
      <c r="Z586" s="2">
        <f>IF(AND(Table2[[#This Row],[GameIsOver]]=1,Table2[[#This Row],[ActualHomeScore]]*Table2[[#This Row],[ActualAwayScore]]=0), 1,0)</f>
        <v>0</v>
      </c>
      <c r="AA586" s="2">
        <f>IF(Table2[[#This Row],[GameIsOver]]=0,0, IF(Table2[[#This Row],[ActualWinner]]=Table2[[#This Row],[AwayTeam]], 2, IF(OR(Table2[[#This Row],[ActualResult]]="OT", Table2[[#This Row],[ActualResult]]="SO"), 1, 0)))</f>
        <v>0</v>
      </c>
      <c r="AB586" s="2">
        <f>IF(Table2[[#This Row],[GameIsOver]]= 0, 0, IF(Table2[[#This Row],[ActualWinner]]=Table2[[#This Row],[HomeTeam]], 2, IF(OR(Table2[[#This Row],[ActualResult]]="OT", Table2[[#This Row],[ActualResult]]="SO"), 1, 0)))</f>
        <v>0</v>
      </c>
      <c r="AC586" s="33">
        <f>(($AR$11)*IF(Table2[[#This Row],[CorrectWinnerPrediction]]="Y", 1, 0))+(($AR$12)*IF(Table2[[#This Row],[CorrectAwayScorePrediction]]="Y", 1, 0))+(($AR$13)*IF(Table2[[#This Row],[CorrectHomeScorePrediction]]="Y", 1, 0))</f>
        <v>0</v>
      </c>
      <c r="AD5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6" s="4" t="str">
        <f>IF(WEEKDAY(Table2[[#This Row],[GameDate]])=1,"SUN",IF(WEEKDAY(Table2[[#This Row],[GameDate]])=2,"MON",IF(WEEKDAY(Table2[[#This Row],[GameDate]])=3,"TUE",IF(WEEKDAY(Table2[[#This Row],[GameDate]])=4,"WED",IF(WEEKDAY(Table2[[#This Row],[GameDate]])=5,"THU",IF(WEEKDAY(Table2[[#This Row],[GameDate]])=6,"FRI", "SAT"))))))</f>
        <v>SUN</v>
      </c>
      <c r="AF586" s="2">
        <f>Table2[[#This Row],[ActualAwayScore]]-Table2[[#This Row],[PredictedAwayScore]]</f>
        <v>0</v>
      </c>
      <c r="AG586" s="2">
        <f>Table2[[#This Row],[ActualHomeScore]]-Table2[[#This Row],[PredictedHomeScore]]</f>
        <v>0</v>
      </c>
      <c r="AH586" s="2">
        <f t="shared" si="48"/>
        <v>0</v>
      </c>
      <c r="AI586" s="2">
        <f t="shared" si="49"/>
        <v>0</v>
      </c>
    </row>
    <row r="587" spans="1:35" x14ac:dyDescent="0.25">
      <c r="A587" s="3"/>
      <c r="B587" s="5">
        <v>45655</v>
      </c>
      <c r="C587" s="8" t="s">
        <v>697</v>
      </c>
      <c r="D587" s="3" t="s">
        <v>45</v>
      </c>
      <c r="E587" s="3" t="s">
        <v>28</v>
      </c>
      <c r="F587" s="3"/>
      <c r="G587" s="3"/>
      <c r="H587" s="3" t="str">
        <f t="shared" si="45"/>
        <v>_</v>
      </c>
      <c r="I587" s="3"/>
      <c r="J587" s="3"/>
      <c r="K587" s="3"/>
      <c r="L587" s="2" t="str">
        <f t="shared" si="46"/>
        <v>_</v>
      </c>
      <c r="M587" s="3"/>
      <c r="N587" s="3">
        <f>IF(ISBLANK(Table2[[#This Row],[ActualResult]]), 0, 1)</f>
        <v>0</v>
      </c>
      <c r="O587" s="3" t="str">
        <f>IF(ISBLANK(Table2[[#This Row],[ActualResult]]), "_", IF(Table2[[#This Row],[ActualWinner]]=Table2[[#This Row],[PredictedWinner]], "Y", "N"))</f>
        <v>_</v>
      </c>
      <c r="P587" s="3" t="str">
        <f>IF(Table2[[#This Row],[ActualAwayScore]]&gt;Table2[[#This Row],[PredictedAwayScore]], "N", IF(ISBLANK(Table2[[#This Row],[ActualResult]]), "_", IF(Table2[[#This Row],[ActualAwayScore]]=Table2[[#This Row],[PredictedAwayScore]], "Y", "N")))</f>
        <v>_</v>
      </c>
      <c r="Q587" s="3" t="str">
        <f>IF(Table2[[#This Row],[ActualHomeScore]]&gt;Table2[[#This Row],[PredictedHomeScore]],"N", IF(ISBLANK(Table2[[#This Row],[ActualResult]]), "_", IF(Table2[[#This Row],[ActualHomeScore]]=Table2[[#This Row],[PredictedHomeScore]], "Y", "N")))</f>
        <v>_</v>
      </c>
      <c r="R587" s="2"/>
      <c r="S587" s="2" t="str">
        <f t="shared" si="47"/>
        <v>_</v>
      </c>
      <c r="T587" s="2">
        <f>IF(INDEX(StatsRegularSeason20242025!$A$2:$C$33,MATCH(Table2[[#This Row],[AwayTeam]],StatsRegularSeason20242025!$A$2:$A$33,0),2)=INDEX(StatsRegularSeason20242025!$A$2:$C$33,MATCH(Table2[[#This Row],[HomeTeam]],StatsRegularSeason20242025!$A$2:$A$33,0),2),1,0)</f>
        <v>0</v>
      </c>
      <c r="U587" s="2">
        <f>IF(INDEX(StatsRegularSeason20242025!$A$2:$C$33,MATCH(Table2[[#This Row],[AwayTeam]],StatsRegularSeason20242025!$A$2:$A$33,0),3)=INDEX(StatsRegularSeason20242025!$A$2:$C$33,MATCH(Table2[[#This Row],[HomeTeam]],StatsRegularSeason20242025!$A$2:$A$33,0),3),1,0)</f>
        <v>0</v>
      </c>
      <c r="V587" s="2">
        <f>IF(Table2[[#This Row],[InterConf]]=1,IF(Table2[[#This Row],[InterDiv]]=0, 1, 0), 0)</f>
        <v>0</v>
      </c>
      <c r="W587" s="2">
        <f>IF(INDEX(StatsRegularSeason20242025!$A$2:$C$33,MATCH(Table2[[#This Row],[AwayTeam]],StatsRegularSeason20242025!$A$2:$A$33,0),2)&lt;&gt;INDEX(StatsRegularSeason20242025!$A$2:$C$33,MATCH(Table2[[#This Row],[HomeTeam]],StatsRegularSeason20242025!$A$2:$A$33,0),2),1,0)</f>
        <v>1</v>
      </c>
      <c r="X587" s="2"/>
      <c r="Y587" s="2"/>
      <c r="Z587" s="2">
        <f>IF(AND(Table2[[#This Row],[GameIsOver]]=1,Table2[[#This Row],[ActualHomeScore]]*Table2[[#This Row],[ActualAwayScore]]=0), 1,0)</f>
        <v>0</v>
      </c>
      <c r="AA587" s="2">
        <f>IF(Table2[[#This Row],[GameIsOver]]=0,0, IF(Table2[[#This Row],[ActualWinner]]=Table2[[#This Row],[AwayTeam]], 2, IF(OR(Table2[[#This Row],[ActualResult]]="OT", Table2[[#This Row],[ActualResult]]="SO"), 1, 0)))</f>
        <v>0</v>
      </c>
      <c r="AB587" s="2">
        <f>IF(Table2[[#This Row],[GameIsOver]]= 0, 0, IF(Table2[[#This Row],[ActualWinner]]=Table2[[#This Row],[HomeTeam]], 2, IF(OR(Table2[[#This Row],[ActualResult]]="OT", Table2[[#This Row],[ActualResult]]="SO"), 1, 0)))</f>
        <v>0</v>
      </c>
      <c r="AC587" s="33">
        <f>(($AR$11)*IF(Table2[[#This Row],[CorrectWinnerPrediction]]="Y", 1, 0))+(($AR$12)*IF(Table2[[#This Row],[CorrectAwayScorePrediction]]="Y", 1, 0))+(($AR$13)*IF(Table2[[#This Row],[CorrectHomeScorePrediction]]="Y", 1, 0))</f>
        <v>0</v>
      </c>
      <c r="AD5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7" s="5" t="str">
        <f>IF(WEEKDAY(Table2[[#This Row],[GameDate]])=1,"SUN",IF(WEEKDAY(Table2[[#This Row],[GameDate]])=2,"MON",IF(WEEKDAY(Table2[[#This Row],[GameDate]])=3,"TUE",IF(WEEKDAY(Table2[[#This Row],[GameDate]])=4,"WED",IF(WEEKDAY(Table2[[#This Row],[GameDate]])=5,"THU",IF(WEEKDAY(Table2[[#This Row],[GameDate]])=6,"FRI", "SAT"))))))</f>
        <v>SUN</v>
      </c>
      <c r="AF587" s="2">
        <f>Table2[[#This Row],[ActualAwayScore]]-Table2[[#This Row],[PredictedAwayScore]]</f>
        <v>0</v>
      </c>
      <c r="AG587" s="2">
        <f>Table2[[#This Row],[ActualHomeScore]]-Table2[[#This Row],[PredictedHomeScore]]</f>
        <v>0</v>
      </c>
      <c r="AH587" s="2">
        <f t="shared" si="48"/>
        <v>0</v>
      </c>
      <c r="AI587" s="2">
        <f t="shared" si="49"/>
        <v>0</v>
      </c>
    </row>
    <row r="588" spans="1:35" x14ac:dyDescent="0.25">
      <c r="B588" s="4">
        <v>45656</v>
      </c>
      <c r="C588" s="7" t="s">
        <v>698</v>
      </c>
      <c r="D588" s="2" t="s">
        <v>20</v>
      </c>
      <c r="E588" s="2" t="s">
        <v>14</v>
      </c>
      <c r="F588" s="2"/>
      <c r="G588" s="2"/>
      <c r="H588" s="2" t="str">
        <f t="shared" si="45"/>
        <v>_</v>
      </c>
      <c r="I588" s="2"/>
      <c r="J588" s="2"/>
      <c r="K588" s="2"/>
      <c r="L588" s="13" t="str">
        <f t="shared" si="46"/>
        <v>_</v>
      </c>
      <c r="M588" s="2"/>
      <c r="N588" s="2">
        <f>IF(ISBLANK(Table2[[#This Row],[ActualResult]]), 0, 1)</f>
        <v>0</v>
      </c>
      <c r="O588" s="2" t="str">
        <f>IF(ISBLANK(Table2[[#This Row],[ActualResult]]), "_", IF(Table2[[#This Row],[ActualWinner]]=Table2[[#This Row],[PredictedWinner]], "Y", "N"))</f>
        <v>_</v>
      </c>
      <c r="P588" s="2" t="str">
        <f>IF(Table2[[#This Row],[ActualAwayScore]]&gt;Table2[[#This Row],[PredictedAwayScore]], "N", IF(ISBLANK(Table2[[#This Row],[ActualResult]]), "_", IF(Table2[[#This Row],[ActualAwayScore]]=Table2[[#This Row],[PredictedAwayScore]], "Y", "N")))</f>
        <v>_</v>
      </c>
      <c r="Q588" s="2" t="str">
        <f>IF(Table2[[#This Row],[ActualHomeScore]]&gt;Table2[[#This Row],[PredictedHomeScore]],"N", IF(ISBLANK(Table2[[#This Row],[ActualResult]]), "_", IF(Table2[[#This Row],[ActualHomeScore]]=Table2[[#This Row],[PredictedHomeScore]], "Y", "N")))</f>
        <v>_</v>
      </c>
      <c r="R588" s="2"/>
      <c r="S588" s="2" t="str">
        <f t="shared" si="47"/>
        <v>_</v>
      </c>
      <c r="T588" s="2">
        <f>IF(INDEX(StatsRegularSeason20242025!$A$2:$C$33,MATCH(Table2[[#This Row],[AwayTeam]],StatsRegularSeason20242025!$A$2:$A$33,0),2)=INDEX(StatsRegularSeason20242025!$A$2:$C$33,MATCH(Table2[[#This Row],[HomeTeam]],StatsRegularSeason20242025!$A$2:$A$33,0),2),1,0)</f>
        <v>1</v>
      </c>
      <c r="U588" s="2">
        <f>IF(INDEX(StatsRegularSeason20242025!$A$2:$C$33,MATCH(Table2[[#This Row],[AwayTeam]],StatsRegularSeason20242025!$A$2:$A$33,0),3)=INDEX(StatsRegularSeason20242025!$A$2:$C$33,MATCH(Table2[[#This Row],[HomeTeam]],StatsRegularSeason20242025!$A$2:$A$33,0),3),1,0)</f>
        <v>0</v>
      </c>
      <c r="V588" s="2">
        <f>IF(Table2[[#This Row],[InterConf]]=1,IF(Table2[[#This Row],[InterDiv]]=0, 1, 0), 0)</f>
        <v>1</v>
      </c>
      <c r="W588" s="2">
        <f>IF(INDEX(StatsRegularSeason20242025!$A$2:$C$33,MATCH(Table2[[#This Row],[AwayTeam]],StatsRegularSeason20242025!$A$2:$A$33,0),2)&lt;&gt;INDEX(StatsRegularSeason20242025!$A$2:$C$33,MATCH(Table2[[#This Row],[HomeTeam]],StatsRegularSeason20242025!$A$2:$A$33,0),2),1,0)</f>
        <v>0</v>
      </c>
      <c r="X588" s="2"/>
      <c r="Y588" s="2"/>
      <c r="Z588" s="2">
        <f>IF(AND(Table2[[#This Row],[GameIsOver]]=1,Table2[[#This Row],[ActualHomeScore]]*Table2[[#This Row],[ActualAwayScore]]=0), 1,0)</f>
        <v>0</v>
      </c>
      <c r="AA588" s="2">
        <f>IF(Table2[[#This Row],[GameIsOver]]=0,0, IF(Table2[[#This Row],[ActualWinner]]=Table2[[#This Row],[AwayTeam]], 2, IF(OR(Table2[[#This Row],[ActualResult]]="OT", Table2[[#This Row],[ActualResult]]="SO"), 1, 0)))</f>
        <v>0</v>
      </c>
      <c r="AB588" s="2">
        <f>IF(Table2[[#This Row],[GameIsOver]]= 0, 0, IF(Table2[[#This Row],[ActualWinner]]=Table2[[#This Row],[HomeTeam]], 2, IF(OR(Table2[[#This Row],[ActualResult]]="OT", Table2[[#This Row],[ActualResult]]="SO"), 1, 0)))</f>
        <v>0</v>
      </c>
      <c r="AC588" s="33">
        <f>(($AR$11)*IF(Table2[[#This Row],[CorrectWinnerPrediction]]="Y", 1, 0))+(($AR$12)*IF(Table2[[#This Row],[CorrectAwayScorePrediction]]="Y", 1, 0))+(($AR$13)*IF(Table2[[#This Row],[CorrectHomeScorePrediction]]="Y", 1, 0))</f>
        <v>0</v>
      </c>
      <c r="AD5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8" s="4" t="str">
        <f>IF(WEEKDAY(Table2[[#This Row],[GameDate]])=1,"SUN",IF(WEEKDAY(Table2[[#This Row],[GameDate]])=2,"MON",IF(WEEKDAY(Table2[[#This Row],[GameDate]])=3,"TUE",IF(WEEKDAY(Table2[[#This Row],[GameDate]])=4,"WED",IF(WEEKDAY(Table2[[#This Row],[GameDate]])=5,"THU",IF(WEEKDAY(Table2[[#This Row],[GameDate]])=6,"FRI", "SAT"))))))</f>
        <v>MON</v>
      </c>
      <c r="AF588" s="2">
        <f>Table2[[#This Row],[ActualAwayScore]]-Table2[[#This Row],[PredictedAwayScore]]</f>
        <v>0</v>
      </c>
      <c r="AG588" s="2">
        <f>Table2[[#This Row],[ActualHomeScore]]-Table2[[#This Row],[PredictedHomeScore]]</f>
        <v>0</v>
      </c>
      <c r="AH588" s="2">
        <f t="shared" si="48"/>
        <v>0</v>
      </c>
      <c r="AI588" s="2">
        <f t="shared" si="49"/>
        <v>0</v>
      </c>
    </row>
    <row r="589" spans="1:35" x14ac:dyDescent="0.25">
      <c r="B589" s="4">
        <v>45656</v>
      </c>
      <c r="C589" s="7" t="s">
        <v>699</v>
      </c>
      <c r="D589" s="2" t="s">
        <v>35</v>
      </c>
      <c r="E589" s="2" t="s">
        <v>22</v>
      </c>
      <c r="F589" s="2"/>
      <c r="G589" s="2"/>
      <c r="H589" s="2" t="str">
        <f t="shared" si="45"/>
        <v>_</v>
      </c>
      <c r="I589" s="2"/>
      <c r="J589" s="2"/>
      <c r="K589" s="2"/>
      <c r="L589" s="2" t="str">
        <f t="shared" si="46"/>
        <v>_</v>
      </c>
      <c r="M589" s="2"/>
      <c r="N589" s="2">
        <f>IF(ISBLANK(Table2[[#This Row],[ActualResult]]), 0, 1)</f>
        <v>0</v>
      </c>
      <c r="O589" s="2" t="str">
        <f>IF(ISBLANK(Table2[[#This Row],[ActualResult]]), "_", IF(Table2[[#This Row],[ActualWinner]]=Table2[[#This Row],[PredictedWinner]], "Y", "N"))</f>
        <v>_</v>
      </c>
      <c r="P589" s="2" t="str">
        <f>IF(Table2[[#This Row],[ActualAwayScore]]&gt;Table2[[#This Row],[PredictedAwayScore]], "N", IF(ISBLANK(Table2[[#This Row],[ActualResult]]), "_", IF(Table2[[#This Row],[ActualAwayScore]]=Table2[[#This Row],[PredictedAwayScore]], "Y", "N")))</f>
        <v>_</v>
      </c>
      <c r="Q589" s="2" t="str">
        <f>IF(Table2[[#This Row],[ActualHomeScore]]&gt;Table2[[#This Row],[PredictedHomeScore]],"N", IF(ISBLANK(Table2[[#This Row],[ActualResult]]), "_", IF(Table2[[#This Row],[ActualHomeScore]]=Table2[[#This Row],[PredictedHomeScore]], "Y", "N")))</f>
        <v>_</v>
      </c>
      <c r="R589" s="2"/>
      <c r="S589" s="2" t="str">
        <f t="shared" si="47"/>
        <v>_</v>
      </c>
      <c r="T589" s="2">
        <f>IF(INDEX(StatsRegularSeason20242025!$A$2:$C$33,MATCH(Table2[[#This Row],[AwayTeam]],StatsRegularSeason20242025!$A$2:$A$33,0),2)=INDEX(StatsRegularSeason20242025!$A$2:$C$33,MATCH(Table2[[#This Row],[HomeTeam]],StatsRegularSeason20242025!$A$2:$A$33,0),2),1,0)</f>
        <v>1</v>
      </c>
      <c r="U589" s="2">
        <f>IF(INDEX(StatsRegularSeason20242025!$A$2:$C$33,MATCH(Table2[[#This Row],[AwayTeam]],StatsRegularSeason20242025!$A$2:$A$33,0),3)=INDEX(StatsRegularSeason20242025!$A$2:$C$33,MATCH(Table2[[#This Row],[HomeTeam]],StatsRegularSeason20242025!$A$2:$A$33,0),3),1,0)</f>
        <v>1</v>
      </c>
      <c r="V589" s="2">
        <f>IF(Table2[[#This Row],[InterConf]]=1,IF(Table2[[#This Row],[InterDiv]]=0, 1, 0), 0)</f>
        <v>0</v>
      </c>
      <c r="W589" s="2">
        <f>IF(INDEX(StatsRegularSeason20242025!$A$2:$C$33,MATCH(Table2[[#This Row],[AwayTeam]],StatsRegularSeason20242025!$A$2:$A$33,0),2)&lt;&gt;INDEX(StatsRegularSeason20242025!$A$2:$C$33,MATCH(Table2[[#This Row],[HomeTeam]],StatsRegularSeason20242025!$A$2:$A$33,0),2),1,0)</f>
        <v>0</v>
      </c>
      <c r="X589" s="2"/>
      <c r="Y589" s="2"/>
      <c r="Z589" s="2">
        <f>IF(AND(Table2[[#This Row],[GameIsOver]]=1,Table2[[#This Row],[ActualHomeScore]]*Table2[[#This Row],[ActualAwayScore]]=0), 1,0)</f>
        <v>0</v>
      </c>
      <c r="AA589" s="2">
        <f>IF(Table2[[#This Row],[GameIsOver]]=0,0, IF(Table2[[#This Row],[ActualWinner]]=Table2[[#This Row],[AwayTeam]], 2, IF(OR(Table2[[#This Row],[ActualResult]]="OT", Table2[[#This Row],[ActualResult]]="SO"), 1, 0)))</f>
        <v>0</v>
      </c>
      <c r="AB589" s="2">
        <f>IF(Table2[[#This Row],[GameIsOver]]= 0, 0, IF(Table2[[#This Row],[ActualWinner]]=Table2[[#This Row],[HomeTeam]], 2, IF(OR(Table2[[#This Row],[ActualResult]]="OT", Table2[[#This Row],[ActualResult]]="SO"), 1, 0)))</f>
        <v>0</v>
      </c>
      <c r="AC589" s="33">
        <f>(($AR$11)*IF(Table2[[#This Row],[CorrectWinnerPrediction]]="Y", 1, 0))+(($AR$12)*IF(Table2[[#This Row],[CorrectAwayScorePrediction]]="Y", 1, 0))+(($AR$13)*IF(Table2[[#This Row],[CorrectHomeScorePrediction]]="Y", 1, 0))</f>
        <v>0</v>
      </c>
      <c r="AD5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89" s="4" t="str">
        <f>IF(WEEKDAY(Table2[[#This Row],[GameDate]])=1,"SUN",IF(WEEKDAY(Table2[[#This Row],[GameDate]])=2,"MON",IF(WEEKDAY(Table2[[#This Row],[GameDate]])=3,"TUE",IF(WEEKDAY(Table2[[#This Row],[GameDate]])=4,"WED",IF(WEEKDAY(Table2[[#This Row],[GameDate]])=5,"THU",IF(WEEKDAY(Table2[[#This Row],[GameDate]])=6,"FRI", "SAT"))))))</f>
        <v>MON</v>
      </c>
      <c r="AF589" s="2">
        <f>Table2[[#This Row],[ActualAwayScore]]-Table2[[#This Row],[PredictedAwayScore]]</f>
        <v>0</v>
      </c>
      <c r="AG589" s="2">
        <f>Table2[[#This Row],[ActualHomeScore]]-Table2[[#This Row],[PredictedHomeScore]]</f>
        <v>0</v>
      </c>
      <c r="AH589" s="2">
        <f t="shared" si="48"/>
        <v>0</v>
      </c>
      <c r="AI589" s="2">
        <f t="shared" si="49"/>
        <v>0</v>
      </c>
    </row>
    <row r="590" spans="1:35" x14ac:dyDescent="0.25">
      <c r="A590" s="3"/>
      <c r="B590" s="5">
        <v>45656</v>
      </c>
      <c r="C590" s="8" t="s">
        <v>700</v>
      </c>
      <c r="D590" s="3" t="s">
        <v>15</v>
      </c>
      <c r="E590" s="3" t="s">
        <v>12</v>
      </c>
      <c r="F590" s="3"/>
      <c r="G590" s="3"/>
      <c r="H590" s="3" t="str">
        <f t="shared" si="45"/>
        <v>_</v>
      </c>
      <c r="I590" s="3"/>
      <c r="J590" s="3"/>
      <c r="K590" s="3"/>
      <c r="L590" s="3" t="str">
        <f t="shared" si="46"/>
        <v>_</v>
      </c>
      <c r="M590" s="3"/>
      <c r="N590" s="3">
        <f>IF(ISBLANK(Table2[[#This Row],[ActualResult]]), 0, 1)</f>
        <v>0</v>
      </c>
      <c r="O590" s="3" t="str">
        <f>IF(ISBLANK(Table2[[#This Row],[ActualResult]]), "_", IF(Table2[[#This Row],[ActualWinner]]=Table2[[#This Row],[PredictedWinner]], "Y", "N"))</f>
        <v>_</v>
      </c>
      <c r="P590" s="3" t="str">
        <f>IF(Table2[[#This Row],[ActualAwayScore]]&gt;Table2[[#This Row],[PredictedAwayScore]], "N", IF(ISBLANK(Table2[[#This Row],[ActualResult]]), "_", IF(Table2[[#This Row],[ActualAwayScore]]=Table2[[#This Row],[PredictedAwayScore]], "Y", "N")))</f>
        <v>_</v>
      </c>
      <c r="Q590" s="3" t="str">
        <f>IF(Table2[[#This Row],[ActualHomeScore]]&gt;Table2[[#This Row],[PredictedHomeScore]],"N", IF(ISBLANK(Table2[[#This Row],[ActualResult]]), "_", IF(Table2[[#This Row],[ActualHomeScore]]=Table2[[#This Row],[PredictedHomeScore]], "Y", "N")))</f>
        <v>_</v>
      </c>
      <c r="R590" s="2"/>
      <c r="S590" s="2" t="str">
        <f t="shared" si="47"/>
        <v>_</v>
      </c>
      <c r="T590" s="2">
        <f>IF(INDEX(StatsRegularSeason20242025!$A$2:$C$33,MATCH(Table2[[#This Row],[AwayTeam]],StatsRegularSeason20242025!$A$2:$A$33,0),2)=INDEX(StatsRegularSeason20242025!$A$2:$C$33,MATCH(Table2[[#This Row],[HomeTeam]],StatsRegularSeason20242025!$A$2:$A$33,0),2),1,0)</f>
        <v>1</v>
      </c>
      <c r="U590" s="2">
        <f>IF(INDEX(StatsRegularSeason20242025!$A$2:$C$33,MATCH(Table2[[#This Row],[AwayTeam]],StatsRegularSeason20242025!$A$2:$A$33,0),3)=INDEX(StatsRegularSeason20242025!$A$2:$C$33,MATCH(Table2[[#This Row],[HomeTeam]],StatsRegularSeason20242025!$A$2:$A$33,0),3),1,0)</f>
        <v>0</v>
      </c>
      <c r="V590" s="2">
        <f>IF(Table2[[#This Row],[InterConf]]=1,IF(Table2[[#This Row],[InterDiv]]=0, 1, 0), 0)</f>
        <v>1</v>
      </c>
      <c r="W590" s="2">
        <f>IF(INDEX(StatsRegularSeason20242025!$A$2:$C$33,MATCH(Table2[[#This Row],[AwayTeam]],StatsRegularSeason20242025!$A$2:$A$33,0),2)&lt;&gt;INDEX(StatsRegularSeason20242025!$A$2:$C$33,MATCH(Table2[[#This Row],[HomeTeam]],StatsRegularSeason20242025!$A$2:$A$33,0),2),1,0)</f>
        <v>0</v>
      </c>
      <c r="X590" s="2"/>
      <c r="Y590" s="2"/>
      <c r="Z590" s="2">
        <f>IF(AND(Table2[[#This Row],[GameIsOver]]=1,Table2[[#This Row],[ActualHomeScore]]*Table2[[#This Row],[ActualAwayScore]]=0), 1,0)</f>
        <v>0</v>
      </c>
      <c r="AA590" s="2">
        <f>IF(Table2[[#This Row],[GameIsOver]]=0,0, IF(Table2[[#This Row],[ActualWinner]]=Table2[[#This Row],[AwayTeam]], 2, IF(OR(Table2[[#This Row],[ActualResult]]="OT", Table2[[#This Row],[ActualResult]]="SO"), 1, 0)))</f>
        <v>0</v>
      </c>
      <c r="AB590" s="2">
        <f>IF(Table2[[#This Row],[GameIsOver]]= 0, 0, IF(Table2[[#This Row],[ActualWinner]]=Table2[[#This Row],[HomeTeam]], 2, IF(OR(Table2[[#This Row],[ActualResult]]="OT", Table2[[#This Row],[ActualResult]]="SO"), 1, 0)))</f>
        <v>0</v>
      </c>
      <c r="AC590" s="33">
        <f>(($AR$11)*IF(Table2[[#This Row],[CorrectWinnerPrediction]]="Y", 1, 0))+(($AR$12)*IF(Table2[[#This Row],[CorrectAwayScorePrediction]]="Y", 1, 0))+(($AR$13)*IF(Table2[[#This Row],[CorrectHomeScorePrediction]]="Y", 1, 0))</f>
        <v>0</v>
      </c>
      <c r="AD5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0" s="5" t="str">
        <f>IF(WEEKDAY(Table2[[#This Row],[GameDate]])=1,"SUN",IF(WEEKDAY(Table2[[#This Row],[GameDate]])=2,"MON",IF(WEEKDAY(Table2[[#This Row],[GameDate]])=3,"TUE",IF(WEEKDAY(Table2[[#This Row],[GameDate]])=4,"WED",IF(WEEKDAY(Table2[[#This Row],[GameDate]])=5,"THU",IF(WEEKDAY(Table2[[#This Row],[GameDate]])=6,"FRI", "SAT"))))))</f>
        <v>MON</v>
      </c>
      <c r="AF590" s="2">
        <f>Table2[[#This Row],[ActualAwayScore]]-Table2[[#This Row],[PredictedAwayScore]]</f>
        <v>0</v>
      </c>
      <c r="AG590" s="2">
        <f>Table2[[#This Row],[ActualHomeScore]]-Table2[[#This Row],[PredictedHomeScore]]</f>
        <v>0</v>
      </c>
      <c r="AH590" s="2">
        <f t="shared" si="48"/>
        <v>0</v>
      </c>
      <c r="AI590" s="2">
        <f t="shared" si="49"/>
        <v>0</v>
      </c>
    </row>
    <row r="591" spans="1:35" x14ac:dyDescent="0.25">
      <c r="B591" s="4">
        <v>45657</v>
      </c>
      <c r="C591" s="7" t="s">
        <v>701</v>
      </c>
      <c r="D591" s="2" t="s">
        <v>16</v>
      </c>
      <c r="E591" s="2" t="s">
        <v>46</v>
      </c>
      <c r="F591" s="2"/>
      <c r="G591" s="2"/>
      <c r="H591" s="2" t="str">
        <f t="shared" si="45"/>
        <v>_</v>
      </c>
      <c r="I591" s="2"/>
      <c r="J591" s="2"/>
      <c r="K591" s="2"/>
      <c r="L591" s="2" t="str">
        <f t="shared" si="46"/>
        <v>_</v>
      </c>
      <c r="M591" s="2"/>
      <c r="N591" s="2">
        <f>IF(ISBLANK(Table2[[#This Row],[ActualResult]]), 0, 1)</f>
        <v>0</v>
      </c>
      <c r="O591" s="2" t="str">
        <f>IF(ISBLANK(Table2[[#This Row],[ActualResult]]), "_", IF(Table2[[#This Row],[ActualWinner]]=Table2[[#This Row],[PredictedWinner]], "Y", "N"))</f>
        <v>_</v>
      </c>
      <c r="P591" s="2" t="str">
        <f>IF(Table2[[#This Row],[ActualAwayScore]]&gt;Table2[[#This Row],[PredictedAwayScore]], "N", IF(ISBLANK(Table2[[#This Row],[ActualResult]]), "_", IF(Table2[[#This Row],[ActualAwayScore]]=Table2[[#This Row],[PredictedAwayScore]], "Y", "N")))</f>
        <v>_</v>
      </c>
      <c r="Q591" s="2" t="str">
        <f>IF(Table2[[#This Row],[ActualHomeScore]]&gt;Table2[[#This Row],[PredictedHomeScore]],"N", IF(ISBLANK(Table2[[#This Row],[ActualResult]]), "_", IF(Table2[[#This Row],[ActualHomeScore]]=Table2[[#This Row],[PredictedHomeScore]], "Y", "N")))</f>
        <v>_</v>
      </c>
      <c r="R591" s="2"/>
      <c r="S591" s="2" t="str">
        <f t="shared" si="47"/>
        <v>_</v>
      </c>
      <c r="T591" s="2">
        <f>IF(INDEX(StatsRegularSeason20242025!$A$2:$C$33,MATCH(Table2[[#This Row],[AwayTeam]],StatsRegularSeason20242025!$A$2:$A$33,0),2)=INDEX(StatsRegularSeason20242025!$A$2:$C$33,MATCH(Table2[[#This Row],[HomeTeam]],StatsRegularSeason20242025!$A$2:$A$33,0),2),1,0)</f>
        <v>1</v>
      </c>
      <c r="U591" s="2">
        <f>IF(INDEX(StatsRegularSeason20242025!$A$2:$C$33,MATCH(Table2[[#This Row],[AwayTeam]],StatsRegularSeason20242025!$A$2:$A$33,0),3)=INDEX(StatsRegularSeason20242025!$A$2:$C$33,MATCH(Table2[[#This Row],[HomeTeam]],StatsRegularSeason20242025!$A$2:$A$33,0),3),1,0)</f>
        <v>0</v>
      </c>
      <c r="V591" s="2">
        <f>IF(Table2[[#This Row],[InterConf]]=1,IF(Table2[[#This Row],[InterDiv]]=0, 1, 0), 0)</f>
        <v>1</v>
      </c>
      <c r="W591" s="2">
        <f>IF(INDEX(StatsRegularSeason20242025!$A$2:$C$33,MATCH(Table2[[#This Row],[AwayTeam]],StatsRegularSeason20242025!$A$2:$A$33,0),2)&lt;&gt;INDEX(StatsRegularSeason20242025!$A$2:$C$33,MATCH(Table2[[#This Row],[HomeTeam]],StatsRegularSeason20242025!$A$2:$A$33,0),2),1,0)</f>
        <v>0</v>
      </c>
      <c r="X591" s="2"/>
      <c r="Y591" s="2"/>
      <c r="Z591" s="2">
        <f>IF(AND(Table2[[#This Row],[GameIsOver]]=1,Table2[[#This Row],[ActualHomeScore]]*Table2[[#This Row],[ActualAwayScore]]=0), 1,0)</f>
        <v>0</v>
      </c>
      <c r="AA591" s="2">
        <f>IF(Table2[[#This Row],[GameIsOver]]=0,0, IF(Table2[[#This Row],[ActualWinner]]=Table2[[#This Row],[AwayTeam]], 2, IF(OR(Table2[[#This Row],[ActualResult]]="OT", Table2[[#This Row],[ActualResult]]="SO"), 1, 0)))</f>
        <v>0</v>
      </c>
      <c r="AB591" s="2">
        <f>IF(Table2[[#This Row],[GameIsOver]]= 0, 0, IF(Table2[[#This Row],[ActualWinner]]=Table2[[#This Row],[HomeTeam]], 2, IF(OR(Table2[[#This Row],[ActualResult]]="OT", Table2[[#This Row],[ActualResult]]="SO"), 1, 0)))</f>
        <v>0</v>
      </c>
      <c r="AC591" s="33">
        <f>(($AR$11)*IF(Table2[[#This Row],[CorrectWinnerPrediction]]="Y", 1, 0))+(($AR$12)*IF(Table2[[#This Row],[CorrectAwayScorePrediction]]="Y", 1, 0))+(($AR$13)*IF(Table2[[#This Row],[CorrectHomeScorePrediction]]="Y", 1, 0))</f>
        <v>0</v>
      </c>
      <c r="AD5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1" s="4" t="str">
        <f>IF(WEEKDAY(Table2[[#This Row],[GameDate]])=1,"SUN",IF(WEEKDAY(Table2[[#This Row],[GameDate]])=2,"MON",IF(WEEKDAY(Table2[[#This Row],[GameDate]])=3,"TUE",IF(WEEKDAY(Table2[[#This Row],[GameDate]])=4,"WED",IF(WEEKDAY(Table2[[#This Row],[GameDate]])=5,"THU",IF(WEEKDAY(Table2[[#This Row],[GameDate]])=6,"FRI", "SAT"))))))</f>
        <v>TUE</v>
      </c>
      <c r="AF591" s="2">
        <f>Table2[[#This Row],[ActualAwayScore]]-Table2[[#This Row],[PredictedAwayScore]]</f>
        <v>0</v>
      </c>
      <c r="AG591" s="2">
        <f>Table2[[#This Row],[ActualHomeScore]]-Table2[[#This Row],[PredictedHomeScore]]</f>
        <v>0</v>
      </c>
      <c r="AH591" s="2">
        <f t="shared" si="48"/>
        <v>0</v>
      </c>
      <c r="AI591" s="2">
        <f t="shared" si="49"/>
        <v>0</v>
      </c>
    </row>
    <row r="592" spans="1:35" x14ac:dyDescent="0.25">
      <c r="B592" s="4">
        <v>45657</v>
      </c>
      <c r="C592" s="7" t="s">
        <v>702</v>
      </c>
      <c r="D592" s="2" t="s">
        <v>33</v>
      </c>
      <c r="E592" s="2" t="s">
        <v>18</v>
      </c>
      <c r="F592" s="2"/>
      <c r="G592" s="2"/>
      <c r="H592" s="2" t="str">
        <f t="shared" si="45"/>
        <v>_</v>
      </c>
      <c r="I592" s="2"/>
      <c r="J592" s="2"/>
      <c r="K592" s="2"/>
      <c r="L592" s="2" t="str">
        <f t="shared" si="46"/>
        <v>_</v>
      </c>
      <c r="M592" s="2"/>
      <c r="N592" s="2">
        <f>IF(ISBLANK(Table2[[#This Row],[ActualResult]]), 0, 1)</f>
        <v>0</v>
      </c>
      <c r="O592" s="2" t="str">
        <f>IF(ISBLANK(Table2[[#This Row],[ActualResult]]), "_", IF(Table2[[#This Row],[ActualWinner]]=Table2[[#This Row],[PredictedWinner]], "Y", "N"))</f>
        <v>_</v>
      </c>
      <c r="P592" s="2" t="str">
        <f>IF(Table2[[#This Row],[ActualAwayScore]]&gt;Table2[[#This Row],[PredictedAwayScore]], "N", IF(ISBLANK(Table2[[#This Row],[ActualResult]]), "_", IF(Table2[[#This Row],[ActualAwayScore]]=Table2[[#This Row],[PredictedAwayScore]], "Y", "N")))</f>
        <v>_</v>
      </c>
      <c r="Q592" s="2" t="str">
        <f>IF(Table2[[#This Row],[ActualHomeScore]]&gt;Table2[[#This Row],[PredictedHomeScore]],"N", IF(ISBLANK(Table2[[#This Row],[ActualResult]]), "_", IF(Table2[[#This Row],[ActualHomeScore]]=Table2[[#This Row],[PredictedHomeScore]], "Y", "N")))</f>
        <v>_</v>
      </c>
      <c r="R592" s="2"/>
      <c r="S592" s="2" t="str">
        <f t="shared" si="47"/>
        <v>_</v>
      </c>
      <c r="T592" s="2">
        <f>IF(INDEX(StatsRegularSeason20242025!$A$2:$C$33,MATCH(Table2[[#This Row],[AwayTeam]],StatsRegularSeason20242025!$A$2:$A$33,0),2)=INDEX(StatsRegularSeason20242025!$A$2:$C$33,MATCH(Table2[[#This Row],[HomeTeam]],StatsRegularSeason20242025!$A$2:$A$33,0),2),1,0)</f>
        <v>1</v>
      </c>
      <c r="U592" s="2">
        <f>IF(INDEX(StatsRegularSeason20242025!$A$2:$C$33,MATCH(Table2[[#This Row],[AwayTeam]],StatsRegularSeason20242025!$A$2:$A$33,0),3)=INDEX(StatsRegularSeason20242025!$A$2:$C$33,MATCH(Table2[[#This Row],[HomeTeam]],StatsRegularSeason20242025!$A$2:$A$33,0),3),1,0)</f>
        <v>0</v>
      </c>
      <c r="V592" s="2">
        <f>IF(Table2[[#This Row],[InterConf]]=1,IF(Table2[[#This Row],[InterDiv]]=0, 1, 0), 0)</f>
        <v>1</v>
      </c>
      <c r="W592" s="2">
        <f>IF(INDEX(StatsRegularSeason20242025!$A$2:$C$33,MATCH(Table2[[#This Row],[AwayTeam]],StatsRegularSeason20242025!$A$2:$A$33,0),2)&lt;&gt;INDEX(StatsRegularSeason20242025!$A$2:$C$33,MATCH(Table2[[#This Row],[HomeTeam]],StatsRegularSeason20242025!$A$2:$A$33,0),2),1,0)</f>
        <v>0</v>
      </c>
      <c r="X592" s="2"/>
      <c r="Y592" s="2"/>
      <c r="Z592" s="2">
        <f>IF(AND(Table2[[#This Row],[GameIsOver]]=1,Table2[[#This Row],[ActualHomeScore]]*Table2[[#This Row],[ActualAwayScore]]=0), 1,0)</f>
        <v>0</v>
      </c>
      <c r="AA592" s="2">
        <f>IF(Table2[[#This Row],[GameIsOver]]=0,0, IF(Table2[[#This Row],[ActualWinner]]=Table2[[#This Row],[AwayTeam]], 2, IF(OR(Table2[[#This Row],[ActualResult]]="OT", Table2[[#This Row],[ActualResult]]="SO"), 1, 0)))</f>
        <v>0</v>
      </c>
      <c r="AB592" s="2">
        <f>IF(Table2[[#This Row],[GameIsOver]]= 0, 0, IF(Table2[[#This Row],[ActualWinner]]=Table2[[#This Row],[HomeTeam]], 2, IF(OR(Table2[[#This Row],[ActualResult]]="OT", Table2[[#This Row],[ActualResult]]="SO"), 1, 0)))</f>
        <v>0</v>
      </c>
      <c r="AC592" s="33">
        <f>(($AR$11)*IF(Table2[[#This Row],[CorrectWinnerPrediction]]="Y", 1, 0))+(($AR$12)*IF(Table2[[#This Row],[CorrectAwayScorePrediction]]="Y", 1, 0))+(($AR$13)*IF(Table2[[#This Row],[CorrectHomeScorePrediction]]="Y", 1, 0))</f>
        <v>0</v>
      </c>
      <c r="AD5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2" s="4" t="str">
        <f>IF(WEEKDAY(Table2[[#This Row],[GameDate]])=1,"SUN",IF(WEEKDAY(Table2[[#This Row],[GameDate]])=2,"MON",IF(WEEKDAY(Table2[[#This Row],[GameDate]])=3,"TUE",IF(WEEKDAY(Table2[[#This Row],[GameDate]])=4,"WED",IF(WEEKDAY(Table2[[#This Row],[GameDate]])=5,"THU",IF(WEEKDAY(Table2[[#This Row],[GameDate]])=6,"FRI", "SAT"))))))</f>
        <v>TUE</v>
      </c>
      <c r="AF592" s="2">
        <f>Table2[[#This Row],[ActualAwayScore]]-Table2[[#This Row],[PredictedAwayScore]]</f>
        <v>0</v>
      </c>
      <c r="AG592" s="2">
        <f>Table2[[#This Row],[ActualHomeScore]]-Table2[[#This Row],[PredictedHomeScore]]</f>
        <v>0</v>
      </c>
      <c r="AH592" s="2">
        <f t="shared" si="48"/>
        <v>0</v>
      </c>
      <c r="AI592" s="2">
        <f t="shared" si="49"/>
        <v>0</v>
      </c>
    </row>
    <row r="593" spans="1:35" x14ac:dyDescent="0.25">
      <c r="B593" s="4">
        <v>45657</v>
      </c>
      <c r="C593" s="7" t="s">
        <v>703</v>
      </c>
      <c r="D593" s="2" t="s">
        <v>19</v>
      </c>
      <c r="E593" s="2" t="s">
        <v>27</v>
      </c>
      <c r="F593" s="2"/>
      <c r="G593" s="2"/>
      <c r="H593" s="2" t="str">
        <f t="shared" si="45"/>
        <v>_</v>
      </c>
      <c r="I593" s="2"/>
      <c r="J593" s="2"/>
      <c r="K593" s="2"/>
      <c r="L593" s="2" t="str">
        <f t="shared" si="46"/>
        <v>_</v>
      </c>
      <c r="M593" s="2"/>
      <c r="N593" s="2">
        <f>IF(ISBLANK(Table2[[#This Row],[ActualResult]]), 0, 1)</f>
        <v>0</v>
      </c>
      <c r="O593" s="2" t="str">
        <f>IF(ISBLANK(Table2[[#This Row],[ActualResult]]), "_", IF(Table2[[#This Row],[ActualWinner]]=Table2[[#This Row],[PredictedWinner]], "Y", "N"))</f>
        <v>_</v>
      </c>
      <c r="P593" s="2" t="str">
        <f>IF(Table2[[#This Row],[ActualAwayScore]]&gt;Table2[[#This Row],[PredictedAwayScore]], "N", IF(ISBLANK(Table2[[#This Row],[ActualResult]]), "_", IF(Table2[[#This Row],[ActualAwayScore]]=Table2[[#This Row],[PredictedAwayScore]], "Y", "N")))</f>
        <v>_</v>
      </c>
      <c r="Q593" s="2" t="str">
        <f>IF(Table2[[#This Row],[ActualHomeScore]]&gt;Table2[[#This Row],[PredictedHomeScore]],"N", IF(ISBLANK(Table2[[#This Row],[ActualResult]]), "_", IF(Table2[[#This Row],[ActualHomeScore]]=Table2[[#This Row],[PredictedHomeScore]], "Y", "N")))</f>
        <v>_</v>
      </c>
      <c r="R593" s="2"/>
      <c r="S593" s="2" t="str">
        <f t="shared" si="47"/>
        <v>_</v>
      </c>
      <c r="T593" s="2">
        <f>IF(INDEX(StatsRegularSeason20242025!$A$2:$C$33,MATCH(Table2[[#This Row],[AwayTeam]],StatsRegularSeason20242025!$A$2:$A$33,0),2)=INDEX(StatsRegularSeason20242025!$A$2:$C$33,MATCH(Table2[[#This Row],[HomeTeam]],StatsRegularSeason20242025!$A$2:$A$33,0),2),1,0)</f>
        <v>0</v>
      </c>
      <c r="U593" s="2">
        <f>IF(INDEX(StatsRegularSeason20242025!$A$2:$C$33,MATCH(Table2[[#This Row],[AwayTeam]],StatsRegularSeason20242025!$A$2:$A$33,0),3)=INDEX(StatsRegularSeason20242025!$A$2:$C$33,MATCH(Table2[[#This Row],[HomeTeam]],StatsRegularSeason20242025!$A$2:$A$33,0),3),1,0)</f>
        <v>0</v>
      </c>
      <c r="V593" s="2">
        <f>IF(Table2[[#This Row],[InterConf]]=1,IF(Table2[[#This Row],[InterDiv]]=0, 1, 0), 0)</f>
        <v>0</v>
      </c>
      <c r="W593" s="2">
        <f>IF(INDEX(StatsRegularSeason20242025!$A$2:$C$33,MATCH(Table2[[#This Row],[AwayTeam]],StatsRegularSeason20242025!$A$2:$A$33,0),2)&lt;&gt;INDEX(StatsRegularSeason20242025!$A$2:$C$33,MATCH(Table2[[#This Row],[HomeTeam]],StatsRegularSeason20242025!$A$2:$A$33,0),2),1,0)</f>
        <v>1</v>
      </c>
      <c r="X593" s="2"/>
      <c r="Y593" s="2"/>
      <c r="Z593" s="2">
        <f>IF(AND(Table2[[#This Row],[GameIsOver]]=1,Table2[[#This Row],[ActualHomeScore]]*Table2[[#This Row],[ActualAwayScore]]=0), 1,0)</f>
        <v>0</v>
      </c>
      <c r="AA593" s="2">
        <f>IF(Table2[[#This Row],[GameIsOver]]=0,0, IF(Table2[[#This Row],[ActualWinner]]=Table2[[#This Row],[AwayTeam]], 2, IF(OR(Table2[[#This Row],[ActualResult]]="OT", Table2[[#This Row],[ActualResult]]="SO"), 1, 0)))</f>
        <v>0</v>
      </c>
      <c r="AB593" s="2">
        <f>IF(Table2[[#This Row],[GameIsOver]]= 0, 0, IF(Table2[[#This Row],[ActualWinner]]=Table2[[#This Row],[HomeTeam]], 2, IF(OR(Table2[[#This Row],[ActualResult]]="OT", Table2[[#This Row],[ActualResult]]="SO"), 1, 0)))</f>
        <v>0</v>
      </c>
      <c r="AC593" s="33">
        <f>(($AR$11)*IF(Table2[[#This Row],[CorrectWinnerPrediction]]="Y", 1, 0))+(($AR$12)*IF(Table2[[#This Row],[CorrectAwayScorePrediction]]="Y", 1, 0))+(($AR$13)*IF(Table2[[#This Row],[CorrectHomeScorePrediction]]="Y", 1, 0))</f>
        <v>0</v>
      </c>
      <c r="AD5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3" s="4" t="str">
        <f>IF(WEEKDAY(Table2[[#This Row],[GameDate]])=1,"SUN",IF(WEEKDAY(Table2[[#This Row],[GameDate]])=2,"MON",IF(WEEKDAY(Table2[[#This Row],[GameDate]])=3,"TUE",IF(WEEKDAY(Table2[[#This Row],[GameDate]])=4,"WED",IF(WEEKDAY(Table2[[#This Row],[GameDate]])=5,"THU",IF(WEEKDAY(Table2[[#This Row],[GameDate]])=6,"FRI", "SAT"))))))</f>
        <v>TUE</v>
      </c>
      <c r="AF593" s="2">
        <f>Table2[[#This Row],[ActualAwayScore]]-Table2[[#This Row],[PredictedAwayScore]]</f>
        <v>0</v>
      </c>
      <c r="AG593" s="2">
        <f>Table2[[#This Row],[ActualHomeScore]]-Table2[[#This Row],[PredictedHomeScore]]</f>
        <v>0</v>
      </c>
      <c r="AH593" s="2">
        <f t="shared" si="48"/>
        <v>0</v>
      </c>
      <c r="AI593" s="2">
        <f t="shared" si="49"/>
        <v>0</v>
      </c>
    </row>
    <row r="594" spans="1:35" x14ac:dyDescent="0.25">
      <c r="B594" s="4">
        <v>45657</v>
      </c>
      <c r="C594" s="7" t="s">
        <v>704</v>
      </c>
      <c r="D594" s="2" t="s">
        <v>13</v>
      </c>
      <c r="E594" s="2" t="s">
        <v>17</v>
      </c>
      <c r="F594" s="2"/>
      <c r="G594" s="2"/>
      <c r="H594" s="2" t="str">
        <f t="shared" si="45"/>
        <v>_</v>
      </c>
      <c r="I594" s="2"/>
      <c r="J594" s="2"/>
      <c r="K594" s="2"/>
      <c r="L594" s="2" t="str">
        <f t="shared" si="46"/>
        <v>_</v>
      </c>
      <c r="M594" s="2"/>
      <c r="N594" s="2">
        <f>IF(ISBLANK(Table2[[#This Row],[ActualResult]]), 0, 1)</f>
        <v>0</v>
      </c>
      <c r="O594" s="2" t="str">
        <f>IF(ISBLANK(Table2[[#This Row],[ActualResult]]), "_", IF(Table2[[#This Row],[ActualWinner]]=Table2[[#This Row],[PredictedWinner]], "Y", "N"))</f>
        <v>_</v>
      </c>
      <c r="P594" s="2" t="str">
        <f>IF(Table2[[#This Row],[ActualAwayScore]]&gt;Table2[[#This Row],[PredictedAwayScore]], "N", IF(ISBLANK(Table2[[#This Row],[ActualResult]]), "_", IF(Table2[[#This Row],[ActualAwayScore]]=Table2[[#This Row],[PredictedAwayScore]], "Y", "N")))</f>
        <v>_</v>
      </c>
      <c r="Q594" s="2" t="str">
        <f>IF(Table2[[#This Row],[ActualHomeScore]]&gt;Table2[[#This Row],[PredictedHomeScore]],"N", IF(ISBLANK(Table2[[#This Row],[ActualResult]]), "_", IF(Table2[[#This Row],[ActualHomeScore]]=Table2[[#This Row],[PredictedHomeScore]], "Y", "N")))</f>
        <v>_</v>
      </c>
      <c r="R594" s="2"/>
      <c r="S594" s="2" t="str">
        <f t="shared" si="47"/>
        <v>_</v>
      </c>
      <c r="T594" s="2">
        <f>IF(INDEX(StatsRegularSeason20242025!$A$2:$C$33,MATCH(Table2[[#This Row],[AwayTeam]],StatsRegularSeason20242025!$A$2:$A$33,0),2)=INDEX(StatsRegularSeason20242025!$A$2:$C$33,MATCH(Table2[[#This Row],[HomeTeam]],StatsRegularSeason20242025!$A$2:$A$33,0),2),1,0)</f>
        <v>1</v>
      </c>
      <c r="U594" s="2">
        <f>IF(INDEX(StatsRegularSeason20242025!$A$2:$C$33,MATCH(Table2[[#This Row],[AwayTeam]],StatsRegularSeason20242025!$A$2:$A$33,0),3)=INDEX(StatsRegularSeason20242025!$A$2:$C$33,MATCH(Table2[[#This Row],[HomeTeam]],StatsRegularSeason20242025!$A$2:$A$33,0),3),1,0)</f>
        <v>1</v>
      </c>
      <c r="V594" s="2">
        <f>IF(Table2[[#This Row],[InterConf]]=1,IF(Table2[[#This Row],[InterDiv]]=0, 1, 0), 0)</f>
        <v>0</v>
      </c>
      <c r="W594" s="2">
        <f>IF(INDEX(StatsRegularSeason20242025!$A$2:$C$33,MATCH(Table2[[#This Row],[AwayTeam]],StatsRegularSeason20242025!$A$2:$A$33,0),2)&lt;&gt;INDEX(StatsRegularSeason20242025!$A$2:$C$33,MATCH(Table2[[#This Row],[HomeTeam]],StatsRegularSeason20242025!$A$2:$A$33,0),2),1,0)</f>
        <v>0</v>
      </c>
      <c r="X594" s="2"/>
      <c r="Y594" s="2"/>
      <c r="Z594" s="2">
        <f>IF(AND(Table2[[#This Row],[GameIsOver]]=1,Table2[[#This Row],[ActualHomeScore]]*Table2[[#This Row],[ActualAwayScore]]=0), 1,0)</f>
        <v>0</v>
      </c>
      <c r="AA594" s="2">
        <f>IF(Table2[[#This Row],[GameIsOver]]=0,0, IF(Table2[[#This Row],[ActualWinner]]=Table2[[#This Row],[AwayTeam]], 2, IF(OR(Table2[[#This Row],[ActualResult]]="OT", Table2[[#This Row],[ActualResult]]="SO"), 1, 0)))</f>
        <v>0</v>
      </c>
      <c r="AB594" s="2">
        <f>IF(Table2[[#This Row],[GameIsOver]]= 0, 0, IF(Table2[[#This Row],[ActualWinner]]=Table2[[#This Row],[HomeTeam]], 2, IF(OR(Table2[[#This Row],[ActualResult]]="OT", Table2[[#This Row],[ActualResult]]="SO"), 1, 0)))</f>
        <v>0</v>
      </c>
      <c r="AC594" s="33">
        <f>(($AR$11)*IF(Table2[[#This Row],[CorrectWinnerPrediction]]="Y", 1, 0))+(($AR$12)*IF(Table2[[#This Row],[CorrectAwayScorePrediction]]="Y", 1, 0))+(($AR$13)*IF(Table2[[#This Row],[CorrectHomeScorePrediction]]="Y", 1, 0))</f>
        <v>0</v>
      </c>
      <c r="AD5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4" s="4" t="str">
        <f>IF(WEEKDAY(Table2[[#This Row],[GameDate]])=1,"SUN",IF(WEEKDAY(Table2[[#This Row],[GameDate]])=2,"MON",IF(WEEKDAY(Table2[[#This Row],[GameDate]])=3,"TUE",IF(WEEKDAY(Table2[[#This Row],[GameDate]])=4,"WED",IF(WEEKDAY(Table2[[#This Row],[GameDate]])=5,"THU",IF(WEEKDAY(Table2[[#This Row],[GameDate]])=6,"FRI", "SAT"))))))</f>
        <v>TUE</v>
      </c>
      <c r="AF594" s="2">
        <f>Table2[[#This Row],[ActualAwayScore]]-Table2[[#This Row],[PredictedAwayScore]]</f>
        <v>0</v>
      </c>
      <c r="AG594" s="2">
        <f>Table2[[#This Row],[ActualHomeScore]]-Table2[[#This Row],[PredictedHomeScore]]</f>
        <v>0</v>
      </c>
      <c r="AH594" s="2">
        <f t="shared" si="48"/>
        <v>0</v>
      </c>
      <c r="AI594" s="2">
        <f t="shared" si="49"/>
        <v>0</v>
      </c>
    </row>
    <row r="595" spans="1:35" x14ac:dyDescent="0.25">
      <c r="B595" s="4">
        <v>45657</v>
      </c>
      <c r="C595" s="7" t="s">
        <v>705</v>
      </c>
      <c r="D595" s="2" t="s">
        <v>21</v>
      </c>
      <c r="E595" s="2" t="s">
        <v>31</v>
      </c>
      <c r="F595" s="2"/>
      <c r="G595" s="2"/>
      <c r="H595" s="2" t="str">
        <f t="shared" si="45"/>
        <v>_</v>
      </c>
      <c r="I595" s="2"/>
      <c r="J595" s="2"/>
      <c r="K595" s="2"/>
      <c r="L595" s="2" t="str">
        <f t="shared" si="46"/>
        <v>_</v>
      </c>
      <c r="M595" s="2"/>
      <c r="N595" s="2">
        <f>IF(ISBLANK(Table2[[#This Row],[ActualResult]]), 0, 1)</f>
        <v>0</v>
      </c>
      <c r="O595" s="2" t="str">
        <f>IF(ISBLANK(Table2[[#This Row],[ActualResult]]), "_", IF(Table2[[#This Row],[ActualWinner]]=Table2[[#This Row],[PredictedWinner]], "Y", "N"))</f>
        <v>_</v>
      </c>
      <c r="P595" s="2" t="str">
        <f>IF(Table2[[#This Row],[ActualAwayScore]]&gt;Table2[[#This Row],[PredictedAwayScore]], "N", IF(ISBLANK(Table2[[#This Row],[ActualResult]]), "_", IF(Table2[[#This Row],[ActualAwayScore]]=Table2[[#This Row],[PredictedAwayScore]], "Y", "N")))</f>
        <v>_</v>
      </c>
      <c r="Q595" s="2" t="str">
        <f>IF(Table2[[#This Row],[ActualHomeScore]]&gt;Table2[[#This Row],[PredictedHomeScore]],"N", IF(ISBLANK(Table2[[#This Row],[ActualResult]]), "_", IF(Table2[[#This Row],[ActualHomeScore]]=Table2[[#This Row],[PredictedHomeScore]], "Y", "N")))</f>
        <v>_</v>
      </c>
      <c r="R595" s="2"/>
      <c r="S595" s="2" t="str">
        <f t="shared" si="47"/>
        <v>_</v>
      </c>
      <c r="T595" s="2">
        <f>IF(INDEX(StatsRegularSeason20242025!$A$2:$C$33,MATCH(Table2[[#This Row],[AwayTeam]],StatsRegularSeason20242025!$A$2:$A$33,0),2)=INDEX(StatsRegularSeason20242025!$A$2:$C$33,MATCH(Table2[[#This Row],[HomeTeam]],StatsRegularSeason20242025!$A$2:$A$33,0),2),1,0)</f>
        <v>1</v>
      </c>
      <c r="U595" s="2">
        <f>IF(INDEX(StatsRegularSeason20242025!$A$2:$C$33,MATCH(Table2[[#This Row],[AwayTeam]],StatsRegularSeason20242025!$A$2:$A$33,0),3)=INDEX(StatsRegularSeason20242025!$A$2:$C$33,MATCH(Table2[[#This Row],[HomeTeam]],StatsRegularSeason20242025!$A$2:$A$33,0),3),1,0)</f>
        <v>0</v>
      </c>
      <c r="V595" s="2">
        <f>IF(Table2[[#This Row],[InterConf]]=1,IF(Table2[[#This Row],[InterDiv]]=0, 1, 0), 0)</f>
        <v>1</v>
      </c>
      <c r="W595" s="2">
        <f>IF(INDEX(StatsRegularSeason20242025!$A$2:$C$33,MATCH(Table2[[#This Row],[AwayTeam]],StatsRegularSeason20242025!$A$2:$A$33,0),2)&lt;&gt;INDEX(StatsRegularSeason20242025!$A$2:$C$33,MATCH(Table2[[#This Row],[HomeTeam]],StatsRegularSeason20242025!$A$2:$A$33,0),2),1,0)</f>
        <v>0</v>
      </c>
      <c r="X595" s="2"/>
      <c r="Y595" s="2"/>
      <c r="Z595" s="2">
        <f>IF(AND(Table2[[#This Row],[GameIsOver]]=1,Table2[[#This Row],[ActualHomeScore]]*Table2[[#This Row],[ActualAwayScore]]=0), 1,0)</f>
        <v>0</v>
      </c>
      <c r="AA595" s="2">
        <f>IF(Table2[[#This Row],[GameIsOver]]=0,0, IF(Table2[[#This Row],[ActualWinner]]=Table2[[#This Row],[AwayTeam]], 2, IF(OR(Table2[[#This Row],[ActualResult]]="OT", Table2[[#This Row],[ActualResult]]="SO"), 1, 0)))</f>
        <v>0</v>
      </c>
      <c r="AB595" s="2">
        <f>IF(Table2[[#This Row],[GameIsOver]]= 0, 0, IF(Table2[[#This Row],[ActualWinner]]=Table2[[#This Row],[HomeTeam]], 2, IF(OR(Table2[[#This Row],[ActualResult]]="OT", Table2[[#This Row],[ActualResult]]="SO"), 1, 0)))</f>
        <v>0</v>
      </c>
      <c r="AC595" s="33">
        <f>(($AR$11)*IF(Table2[[#This Row],[CorrectWinnerPrediction]]="Y", 1, 0))+(($AR$12)*IF(Table2[[#This Row],[CorrectAwayScorePrediction]]="Y", 1, 0))+(($AR$13)*IF(Table2[[#This Row],[CorrectHomeScorePrediction]]="Y", 1, 0))</f>
        <v>0</v>
      </c>
      <c r="AD5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5" s="4" t="str">
        <f>IF(WEEKDAY(Table2[[#This Row],[GameDate]])=1,"SUN",IF(WEEKDAY(Table2[[#This Row],[GameDate]])=2,"MON",IF(WEEKDAY(Table2[[#This Row],[GameDate]])=3,"TUE",IF(WEEKDAY(Table2[[#This Row],[GameDate]])=4,"WED",IF(WEEKDAY(Table2[[#This Row],[GameDate]])=5,"THU",IF(WEEKDAY(Table2[[#This Row],[GameDate]])=6,"FRI", "SAT"))))))</f>
        <v>TUE</v>
      </c>
      <c r="AF595" s="2">
        <f>Table2[[#This Row],[ActualAwayScore]]-Table2[[#This Row],[PredictedAwayScore]]</f>
        <v>0</v>
      </c>
      <c r="AG595" s="2">
        <f>Table2[[#This Row],[ActualHomeScore]]-Table2[[#This Row],[PredictedHomeScore]]</f>
        <v>0</v>
      </c>
      <c r="AH595" s="2">
        <f t="shared" si="48"/>
        <v>0</v>
      </c>
      <c r="AI595" s="2">
        <f t="shared" si="49"/>
        <v>0</v>
      </c>
    </row>
    <row r="596" spans="1:35" x14ac:dyDescent="0.25">
      <c r="B596" s="4">
        <v>45657</v>
      </c>
      <c r="C596" s="7" t="s">
        <v>706</v>
      </c>
      <c r="D596" s="2" t="s">
        <v>44</v>
      </c>
      <c r="E596" s="2" t="s">
        <v>36</v>
      </c>
      <c r="F596" s="2"/>
      <c r="G596" s="2"/>
      <c r="H596" s="2" t="str">
        <f t="shared" si="45"/>
        <v>_</v>
      </c>
      <c r="I596" s="2"/>
      <c r="J596" s="2"/>
      <c r="K596" s="2"/>
      <c r="L596" s="2" t="str">
        <f t="shared" si="46"/>
        <v>_</v>
      </c>
      <c r="M596" s="2"/>
      <c r="N596" s="2">
        <f>IF(ISBLANK(Table2[[#This Row],[ActualResult]]), 0, 1)</f>
        <v>0</v>
      </c>
      <c r="O596" s="2" t="str">
        <f>IF(ISBLANK(Table2[[#This Row],[ActualResult]]), "_", IF(Table2[[#This Row],[ActualWinner]]=Table2[[#This Row],[PredictedWinner]], "Y", "N"))</f>
        <v>_</v>
      </c>
      <c r="P596" s="2" t="str">
        <f>IF(Table2[[#This Row],[ActualAwayScore]]&gt;Table2[[#This Row],[PredictedAwayScore]], "N", IF(ISBLANK(Table2[[#This Row],[ActualResult]]), "_", IF(Table2[[#This Row],[ActualAwayScore]]=Table2[[#This Row],[PredictedAwayScore]], "Y", "N")))</f>
        <v>_</v>
      </c>
      <c r="Q596" s="2" t="str">
        <f>IF(Table2[[#This Row],[ActualHomeScore]]&gt;Table2[[#This Row],[PredictedHomeScore]],"N", IF(ISBLANK(Table2[[#This Row],[ActualResult]]), "_", IF(Table2[[#This Row],[ActualHomeScore]]=Table2[[#This Row],[PredictedHomeScore]], "Y", "N")))</f>
        <v>_</v>
      </c>
      <c r="R596" s="2"/>
      <c r="S596" s="2" t="str">
        <f t="shared" si="47"/>
        <v>_</v>
      </c>
      <c r="T596" s="2">
        <f>IF(INDEX(StatsRegularSeason20242025!$A$2:$C$33,MATCH(Table2[[#This Row],[AwayTeam]],StatsRegularSeason20242025!$A$2:$A$33,0),2)=INDEX(StatsRegularSeason20242025!$A$2:$C$33,MATCH(Table2[[#This Row],[HomeTeam]],StatsRegularSeason20242025!$A$2:$A$33,0),2),1,0)</f>
        <v>1</v>
      </c>
      <c r="U596" s="2">
        <f>IF(INDEX(StatsRegularSeason20242025!$A$2:$C$33,MATCH(Table2[[#This Row],[AwayTeam]],StatsRegularSeason20242025!$A$2:$A$33,0),3)=INDEX(StatsRegularSeason20242025!$A$2:$C$33,MATCH(Table2[[#This Row],[HomeTeam]],StatsRegularSeason20242025!$A$2:$A$33,0),3),1,0)</f>
        <v>1</v>
      </c>
      <c r="V596" s="2">
        <f>IF(Table2[[#This Row],[InterConf]]=1,IF(Table2[[#This Row],[InterDiv]]=0, 1, 0), 0)</f>
        <v>0</v>
      </c>
      <c r="W596" s="2">
        <f>IF(INDEX(StatsRegularSeason20242025!$A$2:$C$33,MATCH(Table2[[#This Row],[AwayTeam]],StatsRegularSeason20242025!$A$2:$A$33,0),2)&lt;&gt;INDEX(StatsRegularSeason20242025!$A$2:$C$33,MATCH(Table2[[#This Row],[HomeTeam]],StatsRegularSeason20242025!$A$2:$A$33,0),2),1,0)</f>
        <v>0</v>
      </c>
      <c r="X596" s="2"/>
      <c r="Y596" s="2"/>
      <c r="Z596" s="2">
        <f>IF(AND(Table2[[#This Row],[GameIsOver]]=1,Table2[[#This Row],[ActualHomeScore]]*Table2[[#This Row],[ActualAwayScore]]=0), 1,0)</f>
        <v>0</v>
      </c>
      <c r="AA596" s="2">
        <f>IF(Table2[[#This Row],[GameIsOver]]=0,0, IF(Table2[[#This Row],[ActualWinner]]=Table2[[#This Row],[AwayTeam]], 2, IF(OR(Table2[[#This Row],[ActualResult]]="OT", Table2[[#This Row],[ActualResult]]="SO"), 1, 0)))</f>
        <v>0</v>
      </c>
      <c r="AB596" s="2">
        <f>IF(Table2[[#This Row],[GameIsOver]]= 0, 0, IF(Table2[[#This Row],[ActualWinner]]=Table2[[#This Row],[HomeTeam]], 2, IF(OR(Table2[[#This Row],[ActualResult]]="OT", Table2[[#This Row],[ActualResult]]="SO"), 1, 0)))</f>
        <v>0</v>
      </c>
      <c r="AC596" s="33">
        <f>(($AR$11)*IF(Table2[[#This Row],[CorrectWinnerPrediction]]="Y", 1, 0))+(($AR$12)*IF(Table2[[#This Row],[CorrectAwayScorePrediction]]="Y", 1, 0))+(($AR$13)*IF(Table2[[#This Row],[CorrectHomeScorePrediction]]="Y", 1, 0))</f>
        <v>0</v>
      </c>
      <c r="AD5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6" s="4" t="str">
        <f>IF(WEEKDAY(Table2[[#This Row],[GameDate]])=1,"SUN",IF(WEEKDAY(Table2[[#This Row],[GameDate]])=2,"MON",IF(WEEKDAY(Table2[[#This Row],[GameDate]])=3,"TUE",IF(WEEKDAY(Table2[[#This Row],[GameDate]])=4,"WED",IF(WEEKDAY(Table2[[#This Row],[GameDate]])=5,"THU",IF(WEEKDAY(Table2[[#This Row],[GameDate]])=6,"FRI", "SAT"))))))</f>
        <v>TUE</v>
      </c>
      <c r="AF596" s="2">
        <f>Table2[[#This Row],[ActualAwayScore]]-Table2[[#This Row],[PredictedAwayScore]]</f>
        <v>0</v>
      </c>
      <c r="AG596" s="2">
        <f>Table2[[#This Row],[ActualHomeScore]]-Table2[[#This Row],[PredictedHomeScore]]</f>
        <v>0</v>
      </c>
      <c r="AH596" s="2">
        <f t="shared" si="48"/>
        <v>0</v>
      </c>
      <c r="AI596" s="2">
        <f t="shared" si="49"/>
        <v>0</v>
      </c>
    </row>
    <row r="597" spans="1:35" x14ac:dyDescent="0.25">
      <c r="B597" s="4">
        <v>45657</v>
      </c>
      <c r="C597" s="7" t="s">
        <v>707</v>
      </c>
      <c r="D597" s="2" t="s">
        <v>29</v>
      </c>
      <c r="E597" s="2" t="s">
        <v>34</v>
      </c>
      <c r="F597" s="2"/>
      <c r="G597" s="2"/>
      <c r="H597" s="2" t="str">
        <f t="shared" si="45"/>
        <v>_</v>
      </c>
      <c r="I597" s="2"/>
      <c r="J597" s="2"/>
      <c r="K597" s="2"/>
      <c r="L597" s="2" t="str">
        <f t="shared" si="46"/>
        <v>_</v>
      </c>
      <c r="M597" s="2"/>
      <c r="N597" s="2">
        <f>IF(ISBLANK(Table2[[#This Row],[ActualResult]]), 0, 1)</f>
        <v>0</v>
      </c>
      <c r="O597" s="2" t="str">
        <f>IF(ISBLANK(Table2[[#This Row],[ActualResult]]), "_", IF(Table2[[#This Row],[ActualWinner]]=Table2[[#This Row],[PredictedWinner]], "Y", "N"))</f>
        <v>_</v>
      </c>
      <c r="P597" s="2" t="str">
        <f>IF(Table2[[#This Row],[ActualAwayScore]]&gt;Table2[[#This Row],[PredictedAwayScore]], "N", IF(ISBLANK(Table2[[#This Row],[ActualResult]]), "_", IF(Table2[[#This Row],[ActualAwayScore]]=Table2[[#This Row],[PredictedAwayScore]], "Y", "N")))</f>
        <v>_</v>
      </c>
      <c r="Q597" s="2" t="str">
        <f>IF(Table2[[#This Row],[ActualHomeScore]]&gt;Table2[[#This Row],[PredictedHomeScore]],"N", IF(ISBLANK(Table2[[#This Row],[ActualResult]]), "_", IF(Table2[[#This Row],[ActualHomeScore]]=Table2[[#This Row],[PredictedHomeScore]], "Y", "N")))</f>
        <v>_</v>
      </c>
      <c r="R597" s="2"/>
      <c r="S597" s="2" t="str">
        <f t="shared" si="47"/>
        <v>_</v>
      </c>
      <c r="T597" s="2">
        <f>IF(INDEX(StatsRegularSeason20242025!$A$2:$C$33,MATCH(Table2[[#This Row],[AwayTeam]],StatsRegularSeason20242025!$A$2:$A$33,0),2)=INDEX(StatsRegularSeason20242025!$A$2:$C$33,MATCH(Table2[[#This Row],[HomeTeam]],StatsRegularSeason20242025!$A$2:$A$33,0),2),1,0)</f>
        <v>0</v>
      </c>
      <c r="U597" s="2">
        <f>IF(INDEX(StatsRegularSeason20242025!$A$2:$C$33,MATCH(Table2[[#This Row],[AwayTeam]],StatsRegularSeason20242025!$A$2:$A$33,0),3)=INDEX(StatsRegularSeason20242025!$A$2:$C$33,MATCH(Table2[[#This Row],[HomeTeam]],StatsRegularSeason20242025!$A$2:$A$33,0),3),1,0)</f>
        <v>0</v>
      </c>
      <c r="V597" s="2">
        <f>IF(Table2[[#This Row],[InterConf]]=1,IF(Table2[[#This Row],[InterDiv]]=0, 1, 0), 0)</f>
        <v>0</v>
      </c>
      <c r="W597" s="2">
        <f>IF(INDEX(StatsRegularSeason20242025!$A$2:$C$33,MATCH(Table2[[#This Row],[AwayTeam]],StatsRegularSeason20242025!$A$2:$A$33,0),2)&lt;&gt;INDEX(StatsRegularSeason20242025!$A$2:$C$33,MATCH(Table2[[#This Row],[HomeTeam]],StatsRegularSeason20242025!$A$2:$A$33,0),2),1,0)</f>
        <v>1</v>
      </c>
      <c r="X597" s="2"/>
      <c r="Y597" s="2"/>
      <c r="Z597" s="2">
        <f>IF(AND(Table2[[#This Row],[GameIsOver]]=1,Table2[[#This Row],[ActualHomeScore]]*Table2[[#This Row],[ActualAwayScore]]=0), 1,0)</f>
        <v>0</v>
      </c>
      <c r="AA597" s="2">
        <f>IF(Table2[[#This Row],[GameIsOver]]=0,0, IF(Table2[[#This Row],[ActualWinner]]=Table2[[#This Row],[AwayTeam]], 2, IF(OR(Table2[[#This Row],[ActualResult]]="OT", Table2[[#This Row],[ActualResult]]="SO"), 1, 0)))</f>
        <v>0</v>
      </c>
      <c r="AB597" s="2">
        <f>IF(Table2[[#This Row],[GameIsOver]]= 0, 0, IF(Table2[[#This Row],[ActualWinner]]=Table2[[#This Row],[HomeTeam]], 2, IF(OR(Table2[[#This Row],[ActualResult]]="OT", Table2[[#This Row],[ActualResult]]="SO"), 1, 0)))</f>
        <v>0</v>
      </c>
      <c r="AC597" s="33">
        <f>(($AR$11)*IF(Table2[[#This Row],[CorrectWinnerPrediction]]="Y", 1, 0))+(($AR$12)*IF(Table2[[#This Row],[CorrectAwayScorePrediction]]="Y", 1, 0))+(($AR$13)*IF(Table2[[#This Row],[CorrectHomeScorePrediction]]="Y", 1, 0))</f>
        <v>0</v>
      </c>
      <c r="AD5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7" s="4" t="str">
        <f>IF(WEEKDAY(Table2[[#This Row],[GameDate]])=1,"SUN",IF(WEEKDAY(Table2[[#This Row],[GameDate]])=2,"MON",IF(WEEKDAY(Table2[[#This Row],[GameDate]])=3,"TUE",IF(WEEKDAY(Table2[[#This Row],[GameDate]])=4,"WED",IF(WEEKDAY(Table2[[#This Row],[GameDate]])=5,"THU",IF(WEEKDAY(Table2[[#This Row],[GameDate]])=6,"FRI", "SAT"))))))</f>
        <v>TUE</v>
      </c>
      <c r="AF597" s="2">
        <f>Table2[[#This Row],[ActualAwayScore]]-Table2[[#This Row],[PredictedAwayScore]]</f>
        <v>0</v>
      </c>
      <c r="AG597" s="2">
        <f>Table2[[#This Row],[ActualHomeScore]]-Table2[[#This Row],[PredictedHomeScore]]</f>
        <v>0</v>
      </c>
      <c r="AH597" s="2">
        <f t="shared" si="48"/>
        <v>0</v>
      </c>
      <c r="AI597" s="2">
        <f t="shared" si="49"/>
        <v>0</v>
      </c>
    </row>
    <row r="598" spans="1:35" x14ac:dyDescent="0.25">
      <c r="B598" s="4">
        <v>45657</v>
      </c>
      <c r="C598" s="7" t="s">
        <v>708</v>
      </c>
      <c r="D598" s="2" t="s">
        <v>35</v>
      </c>
      <c r="E598" s="2" t="s">
        <v>37</v>
      </c>
      <c r="F598" s="2"/>
      <c r="G598" s="2"/>
      <c r="H598" s="2" t="str">
        <f t="shared" si="45"/>
        <v>_</v>
      </c>
      <c r="I598" s="2"/>
      <c r="J598" s="2"/>
      <c r="K598" s="2"/>
      <c r="L598" s="2" t="str">
        <f t="shared" si="46"/>
        <v>_</v>
      </c>
      <c r="M598" s="2"/>
      <c r="N598" s="2">
        <f>IF(ISBLANK(Table2[[#This Row],[ActualResult]]), 0, 1)</f>
        <v>0</v>
      </c>
      <c r="O598" s="2" t="str">
        <f>IF(ISBLANK(Table2[[#This Row],[ActualResult]]), "_", IF(Table2[[#This Row],[ActualWinner]]=Table2[[#This Row],[PredictedWinner]], "Y", "N"))</f>
        <v>_</v>
      </c>
      <c r="P598" s="2" t="str">
        <f>IF(Table2[[#This Row],[ActualAwayScore]]&gt;Table2[[#This Row],[PredictedAwayScore]], "N", IF(ISBLANK(Table2[[#This Row],[ActualResult]]), "_", IF(Table2[[#This Row],[ActualAwayScore]]=Table2[[#This Row],[PredictedAwayScore]], "Y", "N")))</f>
        <v>_</v>
      </c>
      <c r="Q598" s="2" t="str">
        <f>IF(Table2[[#This Row],[ActualHomeScore]]&gt;Table2[[#This Row],[PredictedHomeScore]],"N", IF(ISBLANK(Table2[[#This Row],[ActualResult]]), "_", IF(Table2[[#This Row],[ActualHomeScore]]=Table2[[#This Row],[PredictedHomeScore]], "Y", "N")))</f>
        <v>_</v>
      </c>
      <c r="R598" s="2"/>
      <c r="S598" s="2" t="str">
        <f t="shared" si="47"/>
        <v>_</v>
      </c>
      <c r="T598" s="2">
        <f>IF(INDEX(StatsRegularSeason20242025!$A$2:$C$33,MATCH(Table2[[#This Row],[AwayTeam]],StatsRegularSeason20242025!$A$2:$A$33,0),2)=INDEX(StatsRegularSeason20242025!$A$2:$C$33,MATCH(Table2[[#This Row],[HomeTeam]],StatsRegularSeason20242025!$A$2:$A$33,0),2),1,0)</f>
        <v>1</v>
      </c>
      <c r="U598" s="2">
        <f>IF(INDEX(StatsRegularSeason20242025!$A$2:$C$33,MATCH(Table2[[#This Row],[AwayTeam]],StatsRegularSeason20242025!$A$2:$A$33,0),3)=INDEX(StatsRegularSeason20242025!$A$2:$C$33,MATCH(Table2[[#This Row],[HomeTeam]],StatsRegularSeason20242025!$A$2:$A$33,0),3),1,0)</f>
        <v>1</v>
      </c>
      <c r="V598" s="2">
        <f>IF(Table2[[#This Row],[InterConf]]=1,IF(Table2[[#This Row],[InterDiv]]=0, 1, 0), 0)</f>
        <v>0</v>
      </c>
      <c r="W598" s="2">
        <f>IF(INDEX(StatsRegularSeason20242025!$A$2:$C$33,MATCH(Table2[[#This Row],[AwayTeam]],StatsRegularSeason20242025!$A$2:$A$33,0),2)&lt;&gt;INDEX(StatsRegularSeason20242025!$A$2:$C$33,MATCH(Table2[[#This Row],[HomeTeam]],StatsRegularSeason20242025!$A$2:$A$33,0),2),1,0)</f>
        <v>0</v>
      </c>
      <c r="X598" s="2"/>
      <c r="Y598" s="2"/>
      <c r="Z598" s="2">
        <f>IF(AND(Table2[[#This Row],[GameIsOver]]=1,Table2[[#This Row],[ActualHomeScore]]*Table2[[#This Row],[ActualAwayScore]]=0), 1,0)</f>
        <v>0</v>
      </c>
      <c r="AA598" s="2">
        <f>IF(Table2[[#This Row],[GameIsOver]]=0,0, IF(Table2[[#This Row],[ActualWinner]]=Table2[[#This Row],[AwayTeam]], 2, IF(OR(Table2[[#This Row],[ActualResult]]="OT", Table2[[#This Row],[ActualResult]]="SO"), 1, 0)))</f>
        <v>0</v>
      </c>
      <c r="AB598" s="2">
        <f>IF(Table2[[#This Row],[GameIsOver]]= 0, 0, IF(Table2[[#This Row],[ActualWinner]]=Table2[[#This Row],[HomeTeam]], 2, IF(OR(Table2[[#This Row],[ActualResult]]="OT", Table2[[#This Row],[ActualResult]]="SO"), 1, 0)))</f>
        <v>0</v>
      </c>
      <c r="AC598" s="33">
        <f>(($AR$11)*IF(Table2[[#This Row],[CorrectWinnerPrediction]]="Y", 1, 0))+(($AR$12)*IF(Table2[[#This Row],[CorrectAwayScorePrediction]]="Y", 1, 0))+(($AR$13)*IF(Table2[[#This Row],[CorrectHomeScorePrediction]]="Y", 1, 0))</f>
        <v>0</v>
      </c>
      <c r="AD5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8" s="4" t="str">
        <f>IF(WEEKDAY(Table2[[#This Row],[GameDate]])=1,"SUN",IF(WEEKDAY(Table2[[#This Row],[GameDate]])=2,"MON",IF(WEEKDAY(Table2[[#This Row],[GameDate]])=3,"TUE",IF(WEEKDAY(Table2[[#This Row],[GameDate]])=4,"WED",IF(WEEKDAY(Table2[[#This Row],[GameDate]])=5,"THU",IF(WEEKDAY(Table2[[#This Row],[GameDate]])=6,"FRI", "SAT"))))))</f>
        <v>TUE</v>
      </c>
      <c r="AF598" s="2">
        <f>Table2[[#This Row],[ActualAwayScore]]-Table2[[#This Row],[PredictedAwayScore]]</f>
        <v>0</v>
      </c>
      <c r="AG598" s="2">
        <f>Table2[[#This Row],[ActualHomeScore]]-Table2[[#This Row],[PredictedHomeScore]]</f>
        <v>0</v>
      </c>
      <c r="AH598" s="2">
        <f t="shared" si="48"/>
        <v>0</v>
      </c>
      <c r="AI598" s="2">
        <f t="shared" si="49"/>
        <v>0</v>
      </c>
    </row>
    <row r="599" spans="1:35" x14ac:dyDescent="0.25">
      <c r="B599" s="4">
        <v>45657</v>
      </c>
      <c r="C599" s="7" t="s">
        <v>709</v>
      </c>
      <c r="D599" s="2" t="s">
        <v>22</v>
      </c>
      <c r="E599" s="2" t="s">
        <v>26</v>
      </c>
      <c r="F599" s="2"/>
      <c r="G599" s="2"/>
      <c r="H599" s="2" t="str">
        <f t="shared" si="45"/>
        <v>_</v>
      </c>
      <c r="I599" s="2"/>
      <c r="J599" s="2"/>
      <c r="K599" s="2"/>
      <c r="L599" s="2" t="str">
        <f t="shared" si="46"/>
        <v>_</v>
      </c>
      <c r="M599" s="2"/>
      <c r="N599" s="2">
        <f>IF(ISBLANK(Table2[[#This Row],[ActualResult]]), 0, 1)</f>
        <v>0</v>
      </c>
      <c r="O599" s="2" t="str">
        <f>IF(ISBLANK(Table2[[#This Row],[ActualResult]]), "_", IF(Table2[[#This Row],[ActualWinner]]=Table2[[#This Row],[PredictedWinner]], "Y", "N"))</f>
        <v>_</v>
      </c>
      <c r="P599" s="2" t="str">
        <f>IF(Table2[[#This Row],[ActualAwayScore]]&gt;Table2[[#This Row],[PredictedAwayScore]], "N", IF(ISBLANK(Table2[[#This Row],[ActualResult]]), "_", IF(Table2[[#This Row],[ActualAwayScore]]=Table2[[#This Row],[PredictedAwayScore]], "Y", "N")))</f>
        <v>_</v>
      </c>
      <c r="Q599" s="2" t="str">
        <f>IF(Table2[[#This Row],[ActualHomeScore]]&gt;Table2[[#This Row],[PredictedHomeScore]],"N", IF(ISBLANK(Table2[[#This Row],[ActualResult]]), "_", IF(Table2[[#This Row],[ActualHomeScore]]=Table2[[#This Row],[PredictedHomeScore]], "Y", "N")))</f>
        <v>_</v>
      </c>
      <c r="R599" s="2"/>
      <c r="S599" s="2" t="str">
        <f t="shared" si="47"/>
        <v>_</v>
      </c>
      <c r="T599" s="2">
        <f>IF(INDEX(StatsRegularSeason20242025!$A$2:$C$33,MATCH(Table2[[#This Row],[AwayTeam]],StatsRegularSeason20242025!$A$2:$A$33,0),2)=INDEX(StatsRegularSeason20242025!$A$2:$C$33,MATCH(Table2[[#This Row],[HomeTeam]],StatsRegularSeason20242025!$A$2:$A$33,0),2),1,0)</f>
        <v>1</v>
      </c>
      <c r="U599" s="2">
        <f>IF(INDEX(StatsRegularSeason20242025!$A$2:$C$33,MATCH(Table2[[#This Row],[AwayTeam]],StatsRegularSeason20242025!$A$2:$A$33,0),3)=INDEX(StatsRegularSeason20242025!$A$2:$C$33,MATCH(Table2[[#This Row],[HomeTeam]],StatsRegularSeason20242025!$A$2:$A$33,0),3),1,0)</f>
        <v>1</v>
      </c>
      <c r="V599" s="2">
        <f>IF(Table2[[#This Row],[InterConf]]=1,IF(Table2[[#This Row],[InterDiv]]=0, 1, 0), 0)</f>
        <v>0</v>
      </c>
      <c r="W599" s="2">
        <f>IF(INDEX(StatsRegularSeason20242025!$A$2:$C$33,MATCH(Table2[[#This Row],[AwayTeam]],StatsRegularSeason20242025!$A$2:$A$33,0),2)&lt;&gt;INDEX(StatsRegularSeason20242025!$A$2:$C$33,MATCH(Table2[[#This Row],[HomeTeam]],StatsRegularSeason20242025!$A$2:$A$33,0),2),1,0)</f>
        <v>0</v>
      </c>
      <c r="X599" s="2"/>
      <c r="Y599" s="2"/>
      <c r="Z599" s="2">
        <f>IF(AND(Table2[[#This Row],[GameIsOver]]=1,Table2[[#This Row],[ActualHomeScore]]*Table2[[#This Row],[ActualAwayScore]]=0), 1,0)</f>
        <v>0</v>
      </c>
      <c r="AA599" s="2">
        <f>IF(Table2[[#This Row],[GameIsOver]]=0,0, IF(Table2[[#This Row],[ActualWinner]]=Table2[[#This Row],[AwayTeam]], 2, IF(OR(Table2[[#This Row],[ActualResult]]="OT", Table2[[#This Row],[ActualResult]]="SO"), 1, 0)))</f>
        <v>0</v>
      </c>
      <c r="AB599" s="2">
        <f>IF(Table2[[#This Row],[GameIsOver]]= 0, 0, IF(Table2[[#This Row],[ActualWinner]]=Table2[[#This Row],[HomeTeam]], 2, IF(OR(Table2[[#This Row],[ActualResult]]="OT", Table2[[#This Row],[ActualResult]]="SO"), 1, 0)))</f>
        <v>0</v>
      </c>
      <c r="AC599" s="33">
        <f>(($AR$11)*IF(Table2[[#This Row],[CorrectWinnerPrediction]]="Y", 1, 0))+(($AR$12)*IF(Table2[[#This Row],[CorrectAwayScorePrediction]]="Y", 1, 0))+(($AR$13)*IF(Table2[[#This Row],[CorrectHomeScorePrediction]]="Y", 1, 0))</f>
        <v>0</v>
      </c>
      <c r="AD5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599" s="4" t="str">
        <f>IF(WEEKDAY(Table2[[#This Row],[GameDate]])=1,"SUN",IF(WEEKDAY(Table2[[#This Row],[GameDate]])=2,"MON",IF(WEEKDAY(Table2[[#This Row],[GameDate]])=3,"TUE",IF(WEEKDAY(Table2[[#This Row],[GameDate]])=4,"WED",IF(WEEKDAY(Table2[[#This Row],[GameDate]])=5,"THU",IF(WEEKDAY(Table2[[#This Row],[GameDate]])=6,"FRI", "SAT"))))))</f>
        <v>TUE</v>
      </c>
      <c r="AF599" s="2">
        <f>Table2[[#This Row],[ActualAwayScore]]-Table2[[#This Row],[PredictedAwayScore]]</f>
        <v>0</v>
      </c>
      <c r="AG599" s="2">
        <f>Table2[[#This Row],[ActualHomeScore]]-Table2[[#This Row],[PredictedHomeScore]]</f>
        <v>0</v>
      </c>
      <c r="AH599" s="2">
        <f t="shared" si="48"/>
        <v>0</v>
      </c>
      <c r="AI599" s="2">
        <f t="shared" si="49"/>
        <v>0</v>
      </c>
    </row>
    <row r="600" spans="1:35" x14ac:dyDescent="0.25">
      <c r="B600" s="4">
        <v>45657</v>
      </c>
      <c r="C600" s="7" t="s">
        <v>710</v>
      </c>
      <c r="D600" s="2" t="s">
        <v>32</v>
      </c>
      <c r="E600" s="2" t="s">
        <v>47</v>
      </c>
      <c r="F600" s="2"/>
      <c r="G600" s="2"/>
      <c r="H600" s="2" t="str">
        <f t="shared" si="45"/>
        <v>_</v>
      </c>
      <c r="I600" s="2"/>
      <c r="J600" s="2"/>
      <c r="K600" s="2"/>
      <c r="L600" s="2" t="str">
        <f t="shared" si="46"/>
        <v>_</v>
      </c>
      <c r="M600" s="2"/>
      <c r="N600" s="2">
        <f>IF(ISBLANK(Table2[[#This Row],[ActualResult]]), 0, 1)</f>
        <v>0</v>
      </c>
      <c r="O600" s="2" t="str">
        <f>IF(ISBLANK(Table2[[#This Row],[ActualResult]]), "_", IF(Table2[[#This Row],[ActualWinner]]=Table2[[#This Row],[PredictedWinner]], "Y", "N"))</f>
        <v>_</v>
      </c>
      <c r="P600" s="2" t="str">
        <f>IF(Table2[[#This Row],[ActualAwayScore]]&gt;Table2[[#This Row],[PredictedAwayScore]], "N", IF(ISBLANK(Table2[[#This Row],[ActualResult]]), "_", IF(Table2[[#This Row],[ActualAwayScore]]=Table2[[#This Row],[PredictedAwayScore]], "Y", "N")))</f>
        <v>_</v>
      </c>
      <c r="Q600" s="2" t="str">
        <f>IF(Table2[[#This Row],[ActualHomeScore]]&gt;Table2[[#This Row],[PredictedHomeScore]],"N", IF(ISBLANK(Table2[[#This Row],[ActualResult]]), "_", IF(Table2[[#This Row],[ActualHomeScore]]=Table2[[#This Row],[PredictedHomeScore]], "Y", "N")))</f>
        <v>_</v>
      </c>
      <c r="R600" s="2"/>
      <c r="S600" s="2" t="str">
        <f t="shared" si="47"/>
        <v>_</v>
      </c>
      <c r="T600" s="2">
        <f>IF(INDEX(StatsRegularSeason20242025!$A$2:$C$33,MATCH(Table2[[#This Row],[AwayTeam]],StatsRegularSeason20242025!$A$2:$A$33,0),2)=INDEX(StatsRegularSeason20242025!$A$2:$C$33,MATCH(Table2[[#This Row],[HomeTeam]],StatsRegularSeason20242025!$A$2:$A$33,0),2),1,0)</f>
        <v>0</v>
      </c>
      <c r="U600" s="2">
        <f>IF(INDEX(StatsRegularSeason20242025!$A$2:$C$33,MATCH(Table2[[#This Row],[AwayTeam]],StatsRegularSeason20242025!$A$2:$A$33,0),3)=INDEX(StatsRegularSeason20242025!$A$2:$C$33,MATCH(Table2[[#This Row],[HomeTeam]],StatsRegularSeason20242025!$A$2:$A$33,0),3),1,0)</f>
        <v>0</v>
      </c>
      <c r="V600" s="2">
        <f>IF(Table2[[#This Row],[InterConf]]=1,IF(Table2[[#This Row],[InterDiv]]=0, 1, 0), 0)</f>
        <v>0</v>
      </c>
      <c r="W600" s="2">
        <f>IF(INDEX(StatsRegularSeason20242025!$A$2:$C$33,MATCH(Table2[[#This Row],[AwayTeam]],StatsRegularSeason20242025!$A$2:$A$33,0),2)&lt;&gt;INDEX(StatsRegularSeason20242025!$A$2:$C$33,MATCH(Table2[[#This Row],[HomeTeam]],StatsRegularSeason20242025!$A$2:$A$33,0),2),1,0)</f>
        <v>1</v>
      </c>
      <c r="X600" s="2"/>
      <c r="Y600" s="2"/>
      <c r="Z600" s="2">
        <f>IF(AND(Table2[[#This Row],[GameIsOver]]=1,Table2[[#This Row],[ActualHomeScore]]*Table2[[#This Row],[ActualAwayScore]]=0), 1,0)</f>
        <v>0</v>
      </c>
      <c r="AA600" s="2">
        <f>IF(Table2[[#This Row],[GameIsOver]]=0,0, IF(Table2[[#This Row],[ActualWinner]]=Table2[[#This Row],[AwayTeam]], 2, IF(OR(Table2[[#This Row],[ActualResult]]="OT", Table2[[#This Row],[ActualResult]]="SO"), 1, 0)))</f>
        <v>0</v>
      </c>
      <c r="AB600" s="2">
        <f>IF(Table2[[#This Row],[GameIsOver]]= 0, 0, IF(Table2[[#This Row],[ActualWinner]]=Table2[[#This Row],[HomeTeam]], 2, IF(OR(Table2[[#This Row],[ActualResult]]="OT", Table2[[#This Row],[ActualResult]]="SO"), 1, 0)))</f>
        <v>0</v>
      </c>
      <c r="AC600" s="33">
        <f>(($AR$11)*IF(Table2[[#This Row],[CorrectWinnerPrediction]]="Y", 1, 0))+(($AR$12)*IF(Table2[[#This Row],[CorrectAwayScorePrediction]]="Y", 1, 0))+(($AR$13)*IF(Table2[[#This Row],[CorrectHomeScorePrediction]]="Y", 1, 0))</f>
        <v>0</v>
      </c>
      <c r="AD6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0" s="4" t="str">
        <f>IF(WEEKDAY(Table2[[#This Row],[GameDate]])=1,"SUN",IF(WEEKDAY(Table2[[#This Row],[GameDate]])=2,"MON",IF(WEEKDAY(Table2[[#This Row],[GameDate]])=3,"TUE",IF(WEEKDAY(Table2[[#This Row],[GameDate]])=4,"WED",IF(WEEKDAY(Table2[[#This Row],[GameDate]])=5,"THU",IF(WEEKDAY(Table2[[#This Row],[GameDate]])=6,"FRI", "SAT"))))))</f>
        <v>TUE</v>
      </c>
      <c r="AF600" s="2">
        <f>Table2[[#This Row],[ActualAwayScore]]-Table2[[#This Row],[PredictedAwayScore]]</f>
        <v>0</v>
      </c>
      <c r="AG600" s="2">
        <f>Table2[[#This Row],[ActualHomeScore]]-Table2[[#This Row],[PredictedHomeScore]]</f>
        <v>0</v>
      </c>
      <c r="AH600" s="2">
        <f t="shared" si="48"/>
        <v>0</v>
      </c>
      <c r="AI600" s="2">
        <f t="shared" si="49"/>
        <v>0</v>
      </c>
    </row>
    <row r="601" spans="1:35" x14ac:dyDescent="0.25">
      <c r="B601" s="4">
        <v>45657</v>
      </c>
      <c r="C601" s="7" t="s">
        <v>711</v>
      </c>
      <c r="D601" s="2" t="s">
        <v>45</v>
      </c>
      <c r="E601" s="2" t="s">
        <v>38</v>
      </c>
      <c r="F601" s="2"/>
      <c r="G601" s="2"/>
      <c r="H601" s="2" t="str">
        <f t="shared" si="45"/>
        <v>_</v>
      </c>
      <c r="I601" s="2"/>
      <c r="J601" s="2"/>
      <c r="K601" s="2"/>
      <c r="L601" s="2" t="str">
        <f t="shared" si="46"/>
        <v>_</v>
      </c>
      <c r="M601" s="2"/>
      <c r="N601" s="2">
        <f>IF(ISBLANK(Table2[[#This Row],[ActualResult]]), 0, 1)</f>
        <v>0</v>
      </c>
      <c r="O601" s="2" t="str">
        <f>IF(ISBLANK(Table2[[#This Row],[ActualResult]]), "_", IF(Table2[[#This Row],[ActualWinner]]=Table2[[#This Row],[PredictedWinner]], "Y", "N"))</f>
        <v>_</v>
      </c>
      <c r="P601" s="2" t="str">
        <f>IF(Table2[[#This Row],[ActualAwayScore]]&gt;Table2[[#This Row],[PredictedAwayScore]], "N", IF(ISBLANK(Table2[[#This Row],[ActualResult]]), "_", IF(Table2[[#This Row],[ActualAwayScore]]=Table2[[#This Row],[PredictedAwayScore]], "Y", "N")))</f>
        <v>_</v>
      </c>
      <c r="Q601" s="2" t="str">
        <f>IF(Table2[[#This Row],[ActualHomeScore]]&gt;Table2[[#This Row],[PredictedHomeScore]],"N", IF(ISBLANK(Table2[[#This Row],[ActualResult]]), "_", IF(Table2[[#This Row],[ActualHomeScore]]=Table2[[#This Row],[PredictedHomeScore]], "Y", "N")))</f>
        <v>_</v>
      </c>
      <c r="R601" s="2"/>
      <c r="S601" s="2" t="str">
        <f t="shared" si="47"/>
        <v>_</v>
      </c>
      <c r="T601" s="2">
        <f>IF(INDEX(StatsRegularSeason20242025!$A$2:$C$33,MATCH(Table2[[#This Row],[AwayTeam]],StatsRegularSeason20242025!$A$2:$A$33,0),2)=INDEX(StatsRegularSeason20242025!$A$2:$C$33,MATCH(Table2[[#This Row],[HomeTeam]],StatsRegularSeason20242025!$A$2:$A$33,0),2),1,0)</f>
        <v>0</v>
      </c>
      <c r="U601" s="2">
        <f>IF(INDEX(StatsRegularSeason20242025!$A$2:$C$33,MATCH(Table2[[#This Row],[AwayTeam]],StatsRegularSeason20242025!$A$2:$A$33,0),3)=INDEX(StatsRegularSeason20242025!$A$2:$C$33,MATCH(Table2[[#This Row],[HomeTeam]],StatsRegularSeason20242025!$A$2:$A$33,0),3),1,0)</f>
        <v>0</v>
      </c>
      <c r="V601" s="2">
        <f>IF(Table2[[#This Row],[InterConf]]=1,IF(Table2[[#This Row],[InterDiv]]=0, 1, 0), 0)</f>
        <v>0</v>
      </c>
      <c r="W601" s="2">
        <f>IF(INDEX(StatsRegularSeason20242025!$A$2:$C$33,MATCH(Table2[[#This Row],[AwayTeam]],StatsRegularSeason20242025!$A$2:$A$33,0),2)&lt;&gt;INDEX(StatsRegularSeason20242025!$A$2:$C$33,MATCH(Table2[[#This Row],[HomeTeam]],StatsRegularSeason20242025!$A$2:$A$33,0),2),1,0)</f>
        <v>1</v>
      </c>
      <c r="X601" s="2"/>
      <c r="Y601" s="2"/>
      <c r="Z601" s="2">
        <f>IF(AND(Table2[[#This Row],[GameIsOver]]=1,Table2[[#This Row],[ActualHomeScore]]*Table2[[#This Row],[ActualAwayScore]]=0), 1,0)</f>
        <v>0</v>
      </c>
      <c r="AA601" s="2">
        <f>IF(Table2[[#This Row],[GameIsOver]]=0,0, IF(Table2[[#This Row],[ActualWinner]]=Table2[[#This Row],[AwayTeam]], 2, IF(OR(Table2[[#This Row],[ActualResult]]="OT", Table2[[#This Row],[ActualResult]]="SO"), 1, 0)))</f>
        <v>0</v>
      </c>
      <c r="AB601" s="2">
        <f>IF(Table2[[#This Row],[GameIsOver]]= 0, 0, IF(Table2[[#This Row],[ActualWinner]]=Table2[[#This Row],[HomeTeam]], 2, IF(OR(Table2[[#This Row],[ActualResult]]="OT", Table2[[#This Row],[ActualResult]]="SO"), 1, 0)))</f>
        <v>0</v>
      </c>
      <c r="AC601" s="33">
        <f>(($AR$11)*IF(Table2[[#This Row],[CorrectWinnerPrediction]]="Y", 1, 0))+(($AR$12)*IF(Table2[[#This Row],[CorrectAwayScorePrediction]]="Y", 1, 0))+(($AR$13)*IF(Table2[[#This Row],[CorrectHomeScorePrediction]]="Y", 1, 0))</f>
        <v>0</v>
      </c>
      <c r="AD6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1" s="4" t="str">
        <f>IF(WEEKDAY(Table2[[#This Row],[GameDate]])=1,"SUN",IF(WEEKDAY(Table2[[#This Row],[GameDate]])=2,"MON",IF(WEEKDAY(Table2[[#This Row],[GameDate]])=3,"TUE",IF(WEEKDAY(Table2[[#This Row],[GameDate]])=4,"WED",IF(WEEKDAY(Table2[[#This Row],[GameDate]])=5,"THU",IF(WEEKDAY(Table2[[#This Row],[GameDate]])=6,"FRI", "SAT"))))))</f>
        <v>TUE</v>
      </c>
      <c r="AF601" s="2">
        <f>Table2[[#This Row],[ActualAwayScore]]-Table2[[#This Row],[PredictedAwayScore]]</f>
        <v>0</v>
      </c>
      <c r="AG601" s="2">
        <f>Table2[[#This Row],[ActualHomeScore]]-Table2[[#This Row],[PredictedHomeScore]]</f>
        <v>0</v>
      </c>
      <c r="AH601" s="2">
        <f t="shared" si="48"/>
        <v>0</v>
      </c>
      <c r="AI601" s="2">
        <f t="shared" si="49"/>
        <v>0</v>
      </c>
    </row>
    <row r="602" spans="1:35" x14ac:dyDescent="0.25">
      <c r="B602" s="4">
        <v>45657</v>
      </c>
      <c r="C602" s="7" t="s">
        <v>712</v>
      </c>
      <c r="D602" s="2" t="s">
        <v>25</v>
      </c>
      <c r="E602" s="2" t="s">
        <v>24</v>
      </c>
      <c r="F602" s="2"/>
      <c r="G602" s="2"/>
      <c r="H602" s="2" t="str">
        <f t="shared" si="45"/>
        <v>_</v>
      </c>
      <c r="I602" s="2"/>
      <c r="J602" s="2"/>
      <c r="K602" s="2"/>
      <c r="L602" s="2" t="str">
        <f t="shared" si="46"/>
        <v>_</v>
      </c>
      <c r="M602" s="2"/>
      <c r="N602" s="2">
        <f>IF(ISBLANK(Table2[[#This Row],[ActualResult]]), 0, 1)</f>
        <v>0</v>
      </c>
      <c r="O602" s="2" t="str">
        <f>IF(ISBLANK(Table2[[#This Row],[ActualResult]]), "_", IF(Table2[[#This Row],[ActualWinner]]=Table2[[#This Row],[PredictedWinner]], "Y", "N"))</f>
        <v>_</v>
      </c>
      <c r="P602" s="2" t="str">
        <f>IF(Table2[[#This Row],[ActualAwayScore]]&gt;Table2[[#This Row],[PredictedAwayScore]], "N", IF(ISBLANK(Table2[[#This Row],[ActualResult]]), "_", IF(Table2[[#This Row],[ActualAwayScore]]=Table2[[#This Row],[PredictedAwayScore]], "Y", "N")))</f>
        <v>_</v>
      </c>
      <c r="Q602" s="2" t="str">
        <f>IF(Table2[[#This Row],[ActualHomeScore]]&gt;Table2[[#This Row],[PredictedHomeScore]],"N", IF(ISBLANK(Table2[[#This Row],[ActualResult]]), "_", IF(Table2[[#This Row],[ActualHomeScore]]=Table2[[#This Row],[PredictedHomeScore]], "Y", "N")))</f>
        <v>_</v>
      </c>
      <c r="R602" s="2"/>
      <c r="S602" s="2" t="str">
        <f t="shared" si="47"/>
        <v>_</v>
      </c>
      <c r="T602" s="2">
        <f>IF(INDEX(StatsRegularSeason20242025!$A$2:$C$33,MATCH(Table2[[#This Row],[AwayTeam]],StatsRegularSeason20242025!$A$2:$A$33,0),2)=INDEX(StatsRegularSeason20242025!$A$2:$C$33,MATCH(Table2[[#This Row],[HomeTeam]],StatsRegularSeason20242025!$A$2:$A$33,0),2),1,0)</f>
        <v>1</v>
      </c>
      <c r="U602" s="2">
        <f>IF(INDEX(StatsRegularSeason20242025!$A$2:$C$33,MATCH(Table2[[#This Row],[AwayTeam]],StatsRegularSeason20242025!$A$2:$A$33,0),3)=INDEX(StatsRegularSeason20242025!$A$2:$C$33,MATCH(Table2[[#This Row],[HomeTeam]],StatsRegularSeason20242025!$A$2:$A$33,0),3),1,0)</f>
        <v>1</v>
      </c>
      <c r="V602" s="2">
        <f>IF(Table2[[#This Row],[InterConf]]=1,IF(Table2[[#This Row],[InterDiv]]=0, 1, 0), 0)</f>
        <v>0</v>
      </c>
      <c r="W602" s="2">
        <f>IF(INDEX(StatsRegularSeason20242025!$A$2:$C$33,MATCH(Table2[[#This Row],[AwayTeam]],StatsRegularSeason20242025!$A$2:$A$33,0),2)&lt;&gt;INDEX(StatsRegularSeason20242025!$A$2:$C$33,MATCH(Table2[[#This Row],[HomeTeam]],StatsRegularSeason20242025!$A$2:$A$33,0),2),1,0)</f>
        <v>0</v>
      </c>
      <c r="X602" s="2"/>
      <c r="Y602" s="2"/>
      <c r="Z602" s="2">
        <f>IF(AND(Table2[[#This Row],[GameIsOver]]=1,Table2[[#This Row],[ActualHomeScore]]*Table2[[#This Row],[ActualAwayScore]]=0), 1,0)</f>
        <v>0</v>
      </c>
      <c r="AA602" s="2">
        <f>IF(Table2[[#This Row],[GameIsOver]]=0,0, IF(Table2[[#This Row],[ActualWinner]]=Table2[[#This Row],[AwayTeam]], 2, IF(OR(Table2[[#This Row],[ActualResult]]="OT", Table2[[#This Row],[ActualResult]]="SO"), 1, 0)))</f>
        <v>0</v>
      </c>
      <c r="AB602" s="2">
        <f>IF(Table2[[#This Row],[GameIsOver]]= 0, 0, IF(Table2[[#This Row],[ActualWinner]]=Table2[[#This Row],[HomeTeam]], 2, IF(OR(Table2[[#This Row],[ActualResult]]="OT", Table2[[#This Row],[ActualResult]]="SO"), 1, 0)))</f>
        <v>0</v>
      </c>
      <c r="AC602" s="33">
        <f>(($AR$11)*IF(Table2[[#This Row],[CorrectWinnerPrediction]]="Y", 1, 0))+(($AR$12)*IF(Table2[[#This Row],[CorrectAwayScorePrediction]]="Y", 1, 0))+(($AR$13)*IF(Table2[[#This Row],[CorrectHomeScorePrediction]]="Y", 1, 0))</f>
        <v>0</v>
      </c>
      <c r="AD6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2" s="4" t="str">
        <f>IF(WEEKDAY(Table2[[#This Row],[GameDate]])=1,"SUN",IF(WEEKDAY(Table2[[#This Row],[GameDate]])=2,"MON",IF(WEEKDAY(Table2[[#This Row],[GameDate]])=3,"TUE",IF(WEEKDAY(Table2[[#This Row],[GameDate]])=4,"WED",IF(WEEKDAY(Table2[[#This Row],[GameDate]])=5,"THU",IF(WEEKDAY(Table2[[#This Row],[GameDate]])=6,"FRI", "SAT"))))))</f>
        <v>TUE</v>
      </c>
      <c r="AF602" s="2">
        <f>Table2[[#This Row],[ActualAwayScore]]-Table2[[#This Row],[PredictedAwayScore]]</f>
        <v>0</v>
      </c>
      <c r="AG602" s="2">
        <f>Table2[[#This Row],[ActualHomeScore]]-Table2[[#This Row],[PredictedHomeScore]]</f>
        <v>0</v>
      </c>
      <c r="AH602" s="2">
        <f t="shared" si="48"/>
        <v>0</v>
      </c>
      <c r="AI602" s="2">
        <f t="shared" si="49"/>
        <v>0</v>
      </c>
    </row>
    <row r="603" spans="1:35" x14ac:dyDescent="0.25">
      <c r="A603" s="3"/>
      <c r="B603" s="5">
        <v>45657</v>
      </c>
      <c r="C603" s="8" t="s">
        <v>713</v>
      </c>
      <c r="D603" s="3" t="s">
        <v>15</v>
      </c>
      <c r="E603" s="3" t="s">
        <v>23</v>
      </c>
      <c r="F603" s="3"/>
      <c r="G603" s="3"/>
      <c r="H603" s="3" t="str">
        <f t="shared" si="45"/>
        <v>_</v>
      </c>
      <c r="I603" s="3"/>
      <c r="J603" s="3"/>
      <c r="K603" s="3"/>
      <c r="L603" s="2" t="str">
        <f t="shared" si="46"/>
        <v>_</v>
      </c>
      <c r="M603" s="3"/>
      <c r="N603" s="3">
        <f>IF(ISBLANK(Table2[[#This Row],[ActualResult]]), 0, 1)</f>
        <v>0</v>
      </c>
      <c r="O603" s="3" t="str">
        <f>IF(ISBLANK(Table2[[#This Row],[ActualResult]]), "_", IF(Table2[[#This Row],[ActualWinner]]=Table2[[#This Row],[PredictedWinner]], "Y", "N"))</f>
        <v>_</v>
      </c>
      <c r="P603" s="3" t="str">
        <f>IF(Table2[[#This Row],[ActualAwayScore]]&gt;Table2[[#This Row],[PredictedAwayScore]], "N", IF(ISBLANK(Table2[[#This Row],[ActualResult]]), "_", IF(Table2[[#This Row],[ActualAwayScore]]=Table2[[#This Row],[PredictedAwayScore]], "Y", "N")))</f>
        <v>_</v>
      </c>
      <c r="Q603" s="3" t="str">
        <f>IF(Table2[[#This Row],[ActualHomeScore]]&gt;Table2[[#This Row],[PredictedHomeScore]],"N", IF(ISBLANK(Table2[[#This Row],[ActualResult]]), "_", IF(Table2[[#This Row],[ActualHomeScore]]=Table2[[#This Row],[PredictedHomeScore]], "Y", "N")))</f>
        <v>_</v>
      </c>
      <c r="R603" s="2"/>
      <c r="S603" s="2" t="str">
        <f t="shared" si="47"/>
        <v>_</v>
      </c>
      <c r="T603" s="2">
        <f>IF(INDEX(StatsRegularSeason20242025!$A$2:$C$33,MATCH(Table2[[#This Row],[AwayTeam]],StatsRegularSeason20242025!$A$2:$A$33,0),2)=INDEX(StatsRegularSeason20242025!$A$2:$C$33,MATCH(Table2[[#This Row],[HomeTeam]],StatsRegularSeason20242025!$A$2:$A$33,0),2),1,0)</f>
        <v>1</v>
      </c>
      <c r="U603" s="2">
        <f>IF(INDEX(StatsRegularSeason20242025!$A$2:$C$33,MATCH(Table2[[#This Row],[AwayTeam]],StatsRegularSeason20242025!$A$2:$A$33,0),3)=INDEX(StatsRegularSeason20242025!$A$2:$C$33,MATCH(Table2[[#This Row],[HomeTeam]],StatsRegularSeason20242025!$A$2:$A$33,0),3),1,0)</f>
        <v>0</v>
      </c>
      <c r="V603" s="2">
        <f>IF(Table2[[#This Row],[InterConf]]=1,IF(Table2[[#This Row],[InterDiv]]=0, 1, 0), 0)</f>
        <v>1</v>
      </c>
      <c r="W603" s="2">
        <f>IF(INDEX(StatsRegularSeason20242025!$A$2:$C$33,MATCH(Table2[[#This Row],[AwayTeam]],StatsRegularSeason20242025!$A$2:$A$33,0),2)&lt;&gt;INDEX(StatsRegularSeason20242025!$A$2:$C$33,MATCH(Table2[[#This Row],[HomeTeam]],StatsRegularSeason20242025!$A$2:$A$33,0),2),1,0)</f>
        <v>0</v>
      </c>
      <c r="X603" s="2"/>
      <c r="Y603" s="2"/>
      <c r="Z603" s="2">
        <f>IF(AND(Table2[[#This Row],[GameIsOver]]=1,Table2[[#This Row],[ActualHomeScore]]*Table2[[#This Row],[ActualAwayScore]]=0), 1,0)</f>
        <v>0</v>
      </c>
      <c r="AA603" s="2">
        <f>IF(Table2[[#This Row],[GameIsOver]]=0,0, IF(Table2[[#This Row],[ActualWinner]]=Table2[[#This Row],[AwayTeam]], 2, IF(OR(Table2[[#This Row],[ActualResult]]="OT", Table2[[#This Row],[ActualResult]]="SO"), 1, 0)))</f>
        <v>0</v>
      </c>
      <c r="AB603" s="2">
        <f>IF(Table2[[#This Row],[GameIsOver]]= 0, 0, IF(Table2[[#This Row],[ActualWinner]]=Table2[[#This Row],[HomeTeam]], 2, IF(OR(Table2[[#This Row],[ActualResult]]="OT", Table2[[#This Row],[ActualResult]]="SO"), 1, 0)))</f>
        <v>0</v>
      </c>
      <c r="AC603" s="33">
        <f>(($AR$11)*IF(Table2[[#This Row],[CorrectWinnerPrediction]]="Y", 1, 0))+(($AR$12)*IF(Table2[[#This Row],[CorrectAwayScorePrediction]]="Y", 1, 0))+(($AR$13)*IF(Table2[[#This Row],[CorrectHomeScorePrediction]]="Y", 1, 0))</f>
        <v>0</v>
      </c>
      <c r="AD6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3" s="5" t="str">
        <f>IF(WEEKDAY(Table2[[#This Row],[GameDate]])=1,"SUN",IF(WEEKDAY(Table2[[#This Row],[GameDate]])=2,"MON",IF(WEEKDAY(Table2[[#This Row],[GameDate]])=3,"TUE",IF(WEEKDAY(Table2[[#This Row],[GameDate]])=4,"WED",IF(WEEKDAY(Table2[[#This Row],[GameDate]])=5,"THU",IF(WEEKDAY(Table2[[#This Row],[GameDate]])=6,"FRI", "SAT"))))))</f>
        <v>TUE</v>
      </c>
      <c r="AF603" s="2">
        <f>Table2[[#This Row],[ActualAwayScore]]-Table2[[#This Row],[PredictedAwayScore]]</f>
        <v>0</v>
      </c>
      <c r="AG603" s="2">
        <f>Table2[[#This Row],[ActualHomeScore]]-Table2[[#This Row],[PredictedHomeScore]]</f>
        <v>0</v>
      </c>
      <c r="AH603" s="2">
        <f t="shared" si="48"/>
        <v>0</v>
      </c>
      <c r="AI603" s="2">
        <f t="shared" si="49"/>
        <v>0</v>
      </c>
    </row>
    <row r="604" spans="1:35" x14ac:dyDescent="0.25">
      <c r="A604" s="12"/>
      <c r="B604" s="25">
        <v>45658</v>
      </c>
      <c r="C604" s="11" t="s">
        <v>714</v>
      </c>
      <c r="D604" s="12" t="s">
        <v>32</v>
      </c>
      <c r="E604" s="12" t="s">
        <v>28</v>
      </c>
      <c r="F604" s="12"/>
      <c r="G604" s="12"/>
      <c r="H604" s="12" t="str">
        <f t="shared" si="45"/>
        <v>_</v>
      </c>
      <c r="I604" s="12"/>
      <c r="J604" s="12"/>
      <c r="K604" s="12"/>
      <c r="L604" s="12" t="str">
        <f t="shared" si="46"/>
        <v>_</v>
      </c>
      <c r="M604" s="12"/>
      <c r="N604" s="12">
        <f>IF(ISBLANK(Table2[[#This Row],[ActualResult]]), 0, 1)</f>
        <v>0</v>
      </c>
      <c r="O604" s="12" t="str">
        <f>IF(ISBLANK(Table2[[#This Row],[ActualResult]]), "_", IF(Table2[[#This Row],[ActualWinner]]=Table2[[#This Row],[PredictedWinner]], "Y", "N"))</f>
        <v>_</v>
      </c>
      <c r="P604" s="12" t="str">
        <f>IF(Table2[[#This Row],[ActualAwayScore]]&gt;Table2[[#This Row],[PredictedAwayScore]], "N", IF(ISBLANK(Table2[[#This Row],[ActualResult]]), "_", IF(Table2[[#This Row],[ActualAwayScore]]=Table2[[#This Row],[PredictedAwayScore]], "Y", "N")))</f>
        <v>_</v>
      </c>
      <c r="Q604" s="12" t="str">
        <f>IF(Table2[[#This Row],[ActualHomeScore]]&gt;Table2[[#This Row],[PredictedHomeScore]],"N", IF(ISBLANK(Table2[[#This Row],[ActualResult]]), "_", IF(Table2[[#This Row],[ActualHomeScore]]=Table2[[#This Row],[PredictedHomeScore]], "Y", "N")))</f>
        <v>_</v>
      </c>
      <c r="R604" s="2"/>
      <c r="S604" s="2" t="str">
        <f t="shared" si="47"/>
        <v>_</v>
      </c>
      <c r="T604" s="2">
        <f>IF(INDEX(StatsRegularSeason20242025!$A$2:$C$33,MATCH(Table2[[#This Row],[AwayTeam]],StatsRegularSeason20242025!$A$2:$A$33,0),2)=INDEX(StatsRegularSeason20242025!$A$2:$C$33,MATCH(Table2[[#This Row],[HomeTeam]],StatsRegularSeason20242025!$A$2:$A$33,0),2),1,0)</f>
        <v>0</v>
      </c>
      <c r="U604" s="2">
        <f>IF(INDEX(StatsRegularSeason20242025!$A$2:$C$33,MATCH(Table2[[#This Row],[AwayTeam]],StatsRegularSeason20242025!$A$2:$A$33,0),3)=INDEX(StatsRegularSeason20242025!$A$2:$C$33,MATCH(Table2[[#This Row],[HomeTeam]],StatsRegularSeason20242025!$A$2:$A$33,0),3),1,0)</f>
        <v>0</v>
      </c>
      <c r="V604" s="2">
        <f>IF(Table2[[#This Row],[InterConf]]=1,IF(Table2[[#This Row],[InterDiv]]=0, 1, 0), 0)</f>
        <v>0</v>
      </c>
      <c r="W604" s="2">
        <f>IF(INDEX(StatsRegularSeason20242025!$A$2:$C$33,MATCH(Table2[[#This Row],[AwayTeam]],StatsRegularSeason20242025!$A$2:$A$33,0),2)&lt;&gt;INDEX(StatsRegularSeason20242025!$A$2:$C$33,MATCH(Table2[[#This Row],[HomeTeam]],StatsRegularSeason20242025!$A$2:$A$33,0),2),1,0)</f>
        <v>1</v>
      </c>
      <c r="X604" s="2"/>
      <c r="Y604" s="2"/>
      <c r="Z604" s="2">
        <f>IF(AND(Table2[[#This Row],[GameIsOver]]=1,Table2[[#This Row],[ActualHomeScore]]*Table2[[#This Row],[ActualAwayScore]]=0), 1,0)</f>
        <v>0</v>
      </c>
      <c r="AA604" s="2">
        <f>IF(Table2[[#This Row],[GameIsOver]]=0,0, IF(Table2[[#This Row],[ActualWinner]]=Table2[[#This Row],[AwayTeam]], 2, IF(OR(Table2[[#This Row],[ActualResult]]="OT", Table2[[#This Row],[ActualResult]]="SO"), 1, 0)))</f>
        <v>0</v>
      </c>
      <c r="AB604" s="2">
        <f>IF(Table2[[#This Row],[GameIsOver]]= 0, 0, IF(Table2[[#This Row],[ActualWinner]]=Table2[[#This Row],[HomeTeam]], 2, IF(OR(Table2[[#This Row],[ActualResult]]="OT", Table2[[#This Row],[ActualResult]]="SO"), 1, 0)))</f>
        <v>0</v>
      </c>
      <c r="AC604" s="33">
        <f>(($AR$11)*IF(Table2[[#This Row],[CorrectWinnerPrediction]]="Y", 1, 0))+(($AR$12)*IF(Table2[[#This Row],[CorrectAwayScorePrediction]]="Y", 1, 0))+(($AR$13)*IF(Table2[[#This Row],[CorrectHomeScorePrediction]]="Y", 1, 0))</f>
        <v>0</v>
      </c>
      <c r="AD6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4" s="25" t="str">
        <f>IF(WEEKDAY(Table2[[#This Row],[GameDate]])=1,"SUN",IF(WEEKDAY(Table2[[#This Row],[GameDate]])=2,"MON",IF(WEEKDAY(Table2[[#This Row],[GameDate]])=3,"TUE",IF(WEEKDAY(Table2[[#This Row],[GameDate]])=4,"WED",IF(WEEKDAY(Table2[[#This Row],[GameDate]])=5,"THU",IF(WEEKDAY(Table2[[#This Row],[GameDate]])=6,"FRI", "SAT"))))))</f>
        <v>WED</v>
      </c>
      <c r="AF604" s="2">
        <f>Table2[[#This Row],[ActualAwayScore]]-Table2[[#This Row],[PredictedAwayScore]]</f>
        <v>0</v>
      </c>
      <c r="AG604" s="2">
        <f>Table2[[#This Row],[ActualHomeScore]]-Table2[[#This Row],[PredictedHomeScore]]</f>
        <v>0</v>
      </c>
      <c r="AH604" s="2">
        <f t="shared" si="48"/>
        <v>0</v>
      </c>
      <c r="AI604" s="2">
        <f t="shared" si="49"/>
        <v>0</v>
      </c>
    </row>
    <row r="605" spans="1:35" x14ac:dyDescent="0.25">
      <c r="B605" s="4">
        <v>45659</v>
      </c>
      <c r="C605" s="7" t="s">
        <v>715</v>
      </c>
      <c r="D605" s="2" t="s">
        <v>44</v>
      </c>
      <c r="E605" s="2" t="s">
        <v>14</v>
      </c>
      <c r="F605" s="2"/>
      <c r="G605" s="2"/>
      <c r="H605" s="2" t="str">
        <f t="shared" si="45"/>
        <v>_</v>
      </c>
      <c r="I605" s="2"/>
      <c r="J605" s="2"/>
      <c r="K605" s="2"/>
      <c r="L605" s="13" t="str">
        <f t="shared" si="46"/>
        <v>_</v>
      </c>
      <c r="M605" s="2"/>
      <c r="N605" s="2">
        <f>IF(ISBLANK(Table2[[#This Row],[ActualResult]]), 0, 1)</f>
        <v>0</v>
      </c>
      <c r="O605" s="2" t="str">
        <f>IF(ISBLANK(Table2[[#This Row],[ActualResult]]), "_", IF(Table2[[#This Row],[ActualWinner]]=Table2[[#This Row],[PredictedWinner]], "Y", "N"))</f>
        <v>_</v>
      </c>
      <c r="P605" s="2" t="str">
        <f>IF(Table2[[#This Row],[ActualAwayScore]]&gt;Table2[[#This Row],[PredictedAwayScore]], "N", IF(ISBLANK(Table2[[#This Row],[ActualResult]]), "_", IF(Table2[[#This Row],[ActualAwayScore]]=Table2[[#This Row],[PredictedAwayScore]], "Y", "N")))</f>
        <v>_</v>
      </c>
      <c r="Q605" s="2" t="str">
        <f>IF(Table2[[#This Row],[ActualHomeScore]]&gt;Table2[[#This Row],[PredictedHomeScore]],"N", IF(ISBLANK(Table2[[#This Row],[ActualResult]]), "_", IF(Table2[[#This Row],[ActualHomeScore]]=Table2[[#This Row],[PredictedHomeScore]], "Y", "N")))</f>
        <v>_</v>
      </c>
      <c r="R605" s="2"/>
      <c r="S605" s="2" t="str">
        <f t="shared" si="47"/>
        <v>_</v>
      </c>
      <c r="T605" s="2">
        <f>IF(INDEX(StatsRegularSeason20242025!$A$2:$C$33,MATCH(Table2[[#This Row],[AwayTeam]],StatsRegularSeason20242025!$A$2:$A$33,0),2)=INDEX(StatsRegularSeason20242025!$A$2:$C$33,MATCH(Table2[[#This Row],[HomeTeam]],StatsRegularSeason20242025!$A$2:$A$33,0),2),1,0)</f>
        <v>1</v>
      </c>
      <c r="U605" s="2">
        <f>IF(INDEX(StatsRegularSeason20242025!$A$2:$C$33,MATCH(Table2[[#This Row],[AwayTeam]],StatsRegularSeason20242025!$A$2:$A$33,0),3)=INDEX(StatsRegularSeason20242025!$A$2:$C$33,MATCH(Table2[[#This Row],[HomeTeam]],StatsRegularSeason20242025!$A$2:$A$33,0),3),1,0)</f>
        <v>0</v>
      </c>
      <c r="V605" s="2">
        <f>IF(Table2[[#This Row],[InterConf]]=1,IF(Table2[[#This Row],[InterDiv]]=0, 1, 0), 0)</f>
        <v>1</v>
      </c>
      <c r="W605" s="2">
        <f>IF(INDEX(StatsRegularSeason20242025!$A$2:$C$33,MATCH(Table2[[#This Row],[AwayTeam]],StatsRegularSeason20242025!$A$2:$A$33,0),2)&lt;&gt;INDEX(StatsRegularSeason20242025!$A$2:$C$33,MATCH(Table2[[#This Row],[HomeTeam]],StatsRegularSeason20242025!$A$2:$A$33,0),2),1,0)</f>
        <v>0</v>
      </c>
      <c r="X605" s="2"/>
      <c r="Y605" s="2"/>
      <c r="Z605" s="2">
        <f>IF(AND(Table2[[#This Row],[GameIsOver]]=1,Table2[[#This Row],[ActualHomeScore]]*Table2[[#This Row],[ActualAwayScore]]=0), 1,0)</f>
        <v>0</v>
      </c>
      <c r="AA605" s="2">
        <f>IF(Table2[[#This Row],[GameIsOver]]=0,0, IF(Table2[[#This Row],[ActualWinner]]=Table2[[#This Row],[AwayTeam]], 2, IF(OR(Table2[[#This Row],[ActualResult]]="OT", Table2[[#This Row],[ActualResult]]="SO"), 1, 0)))</f>
        <v>0</v>
      </c>
      <c r="AB605" s="2">
        <f>IF(Table2[[#This Row],[GameIsOver]]= 0, 0, IF(Table2[[#This Row],[ActualWinner]]=Table2[[#This Row],[HomeTeam]], 2, IF(OR(Table2[[#This Row],[ActualResult]]="OT", Table2[[#This Row],[ActualResult]]="SO"), 1, 0)))</f>
        <v>0</v>
      </c>
      <c r="AC605" s="33">
        <f>(($AR$11)*IF(Table2[[#This Row],[CorrectWinnerPrediction]]="Y", 1, 0))+(($AR$12)*IF(Table2[[#This Row],[CorrectAwayScorePrediction]]="Y", 1, 0))+(($AR$13)*IF(Table2[[#This Row],[CorrectHomeScorePrediction]]="Y", 1, 0))</f>
        <v>0</v>
      </c>
      <c r="AD6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5" s="4" t="str">
        <f>IF(WEEKDAY(Table2[[#This Row],[GameDate]])=1,"SUN",IF(WEEKDAY(Table2[[#This Row],[GameDate]])=2,"MON",IF(WEEKDAY(Table2[[#This Row],[GameDate]])=3,"TUE",IF(WEEKDAY(Table2[[#This Row],[GameDate]])=4,"WED",IF(WEEKDAY(Table2[[#This Row],[GameDate]])=5,"THU",IF(WEEKDAY(Table2[[#This Row],[GameDate]])=6,"FRI", "SAT"))))))</f>
        <v>THU</v>
      </c>
      <c r="AF605" s="2">
        <f>Table2[[#This Row],[ActualAwayScore]]-Table2[[#This Row],[PredictedAwayScore]]</f>
        <v>0</v>
      </c>
      <c r="AG605" s="2">
        <f>Table2[[#This Row],[ActualHomeScore]]-Table2[[#This Row],[PredictedHomeScore]]</f>
        <v>0</v>
      </c>
      <c r="AH605" s="2">
        <f t="shared" si="48"/>
        <v>0</v>
      </c>
      <c r="AI605" s="2">
        <f t="shared" si="49"/>
        <v>0</v>
      </c>
    </row>
    <row r="606" spans="1:35" x14ac:dyDescent="0.25">
      <c r="B606" s="4">
        <v>45659</v>
      </c>
      <c r="C606" s="7" t="s">
        <v>716</v>
      </c>
      <c r="D606" s="2" t="s">
        <v>16</v>
      </c>
      <c r="E606" s="2" t="s">
        <v>20</v>
      </c>
      <c r="F606" s="2"/>
      <c r="G606" s="2"/>
      <c r="H606" s="2" t="str">
        <f t="shared" si="45"/>
        <v>_</v>
      </c>
      <c r="I606" s="2"/>
      <c r="J606" s="2"/>
      <c r="K606" s="2"/>
      <c r="L606" s="2" t="str">
        <f t="shared" si="46"/>
        <v>_</v>
      </c>
      <c r="M606" s="2"/>
      <c r="N606" s="2">
        <f>IF(ISBLANK(Table2[[#This Row],[ActualResult]]), 0, 1)</f>
        <v>0</v>
      </c>
      <c r="O606" s="2" t="str">
        <f>IF(ISBLANK(Table2[[#This Row],[ActualResult]]), "_", IF(Table2[[#This Row],[ActualWinner]]=Table2[[#This Row],[PredictedWinner]], "Y", "N"))</f>
        <v>_</v>
      </c>
      <c r="P606" s="2" t="str">
        <f>IF(Table2[[#This Row],[ActualAwayScore]]&gt;Table2[[#This Row],[PredictedAwayScore]], "N", IF(ISBLANK(Table2[[#This Row],[ActualResult]]), "_", IF(Table2[[#This Row],[ActualAwayScore]]=Table2[[#This Row],[PredictedAwayScore]], "Y", "N")))</f>
        <v>_</v>
      </c>
      <c r="Q606" s="2" t="str">
        <f>IF(Table2[[#This Row],[ActualHomeScore]]&gt;Table2[[#This Row],[PredictedHomeScore]],"N", IF(ISBLANK(Table2[[#This Row],[ActualResult]]), "_", IF(Table2[[#This Row],[ActualHomeScore]]=Table2[[#This Row],[PredictedHomeScore]], "Y", "N")))</f>
        <v>_</v>
      </c>
      <c r="R606" s="2"/>
      <c r="S606" s="2" t="str">
        <f t="shared" si="47"/>
        <v>_</v>
      </c>
      <c r="T606" s="2">
        <f>IF(INDEX(StatsRegularSeason20242025!$A$2:$C$33,MATCH(Table2[[#This Row],[AwayTeam]],StatsRegularSeason20242025!$A$2:$A$33,0),2)=INDEX(StatsRegularSeason20242025!$A$2:$C$33,MATCH(Table2[[#This Row],[HomeTeam]],StatsRegularSeason20242025!$A$2:$A$33,0),2),1,0)</f>
        <v>1</v>
      </c>
      <c r="U606" s="2">
        <f>IF(INDEX(StatsRegularSeason20242025!$A$2:$C$33,MATCH(Table2[[#This Row],[AwayTeam]],StatsRegularSeason20242025!$A$2:$A$33,0),3)=INDEX(StatsRegularSeason20242025!$A$2:$C$33,MATCH(Table2[[#This Row],[HomeTeam]],StatsRegularSeason20242025!$A$2:$A$33,0),3),1,0)</f>
        <v>0</v>
      </c>
      <c r="V606" s="2">
        <f>IF(Table2[[#This Row],[InterConf]]=1,IF(Table2[[#This Row],[InterDiv]]=0, 1, 0), 0)</f>
        <v>1</v>
      </c>
      <c r="W606" s="2">
        <f>IF(INDEX(StatsRegularSeason20242025!$A$2:$C$33,MATCH(Table2[[#This Row],[AwayTeam]],StatsRegularSeason20242025!$A$2:$A$33,0),2)&lt;&gt;INDEX(StatsRegularSeason20242025!$A$2:$C$33,MATCH(Table2[[#This Row],[HomeTeam]],StatsRegularSeason20242025!$A$2:$A$33,0),2),1,0)</f>
        <v>0</v>
      </c>
      <c r="X606" s="2"/>
      <c r="Y606" s="2"/>
      <c r="Z606" s="2">
        <f>IF(AND(Table2[[#This Row],[GameIsOver]]=1,Table2[[#This Row],[ActualHomeScore]]*Table2[[#This Row],[ActualAwayScore]]=0), 1,0)</f>
        <v>0</v>
      </c>
      <c r="AA606" s="2">
        <f>IF(Table2[[#This Row],[GameIsOver]]=0,0, IF(Table2[[#This Row],[ActualWinner]]=Table2[[#This Row],[AwayTeam]], 2, IF(OR(Table2[[#This Row],[ActualResult]]="OT", Table2[[#This Row],[ActualResult]]="SO"), 1, 0)))</f>
        <v>0</v>
      </c>
      <c r="AB606" s="2">
        <f>IF(Table2[[#This Row],[GameIsOver]]= 0, 0, IF(Table2[[#This Row],[ActualWinner]]=Table2[[#This Row],[HomeTeam]], 2, IF(OR(Table2[[#This Row],[ActualResult]]="OT", Table2[[#This Row],[ActualResult]]="SO"), 1, 0)))</f>
        <v>0</v>
      </c>
      <c r="AC606" s="33">
        <f>(($AR$11)*IF(Table2[[#This Row],[CorrectWinnerPrediction]]="Y", 1, 0))+(($AR$12)*IF(Table2[[#This Row],[CorrectAwayScorePrediction]]="Y", 1, 0))+(($AR$13)*IF(Table2[[#This Row],[CorrectHomeScorePrediction]]="Y", 1, 0))</f>
        <v>0</v>
      </c>
      <c r="AD6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6" s="4" t="str">
        <f>IF(WEEKDAY(Table2[[#This Row],[GameDate]])=1,"SUN",IF(WEEKDAY(Table2[[#This Row],[GameDate]])=2,"MON",IF(WEEKDAY(Table2[[#This Row],[GameDate]])=3,"TUE",IF(WEEKDAY(Table2[[#This Row],[GameDate]])=4,"WED",IF(WEEKDAY(Table2[[#This Row],[GameDate]])=5,"THU",IF(WEEKDAY(Table2[[#This Row],[GameDate]])=6,"FRI", "SAT"))))))</f>
        <v>THU</v>
      </c>
      <c r="AF606" s="2">
        <f>Table2[[#This Row],[ActualAwayScore]]-Table2[[#This Row],[PredictedAwayScore]]</f>
        <v>0</v>
      </c>
      <c r="AG606" s="2">
        <f>Table2[[#This Row],[ActualHomeScore]]-Table2[[#This Row],[PredictedHomeScore]]</f>
        <v>0</v>
      </c>
      <c r="AH606" s="2">
        <f t="shared" si="48"/>
        <v>0</v>
      </c>
      <c r="AI606" s="2">
        <f t="shared" si="49"/>
        <v>0</v>
      </c>
    </row>
    <row r="607" spans="1:35" x14ac:dyDescent="0.25">
      <c r="B607" s="4">
        <v>45659</v>
      </c>
      <c r="C607" s="7" t="s">
        <v>717</v>
      </c>
      <c r="D607" s="2" t="s">
        <v>37</v>
      </c>
      <c r="E607" s="2" t="s">
        <v>46</v>
      </c>
      <c r="F607" s="2"/>
      <c r="G607" s="2"/>
      <c r="H607" s="2" t="str">
        <f t="shared" si="45"/>
        <v>_</v>
      </c>
      <c r="I607" s="2"/>
      <c r="J607" s="2"/>
      <c r="K607" s="2"/>
      <c r="L607" s="2" t="str">
        <f t="shared" si="46"/>
        <v>_</v>
      </c>
      <c r="M607" s="2"/>
      <c r="N607" s="2">
        <f>IF(ISBLANK(Table2[[#This Row],[ActualResult]]), 0, 1)</f>
        <v>0</v>
      </c>
      <c r="O607" s="2" t="str">
        <f>IF(ISBLANK(Table2[[#This Row],[ActualResult]]), "_", IF(Table2[[#This Row],[ActualWinner]]=Table2[[#This Row],[PredictedWinner]], "Y", "N"))</f>
        <v>_</v>
      </c>
      <c r="P607" s="2" t="str">
        <f>IF(Table2[[#This Row],[ActualAwayScore]]&gt;Table2[[#This Row],[PredictedAwayScore]], "N", IF(ISBLANK(Table2[[#This Row],[ActualResult]]), "_", IF(Table2[[#This Row],[ActualAwayScore]]=Table2[[#This Row],[PredictedAwayScore]], "Y", "N")))</f>
        <v>_</v>
      </c>
      <c r="Q607" s="2" t="str">
        <f>IF(Table2[[#This Row],[ActualHomeScore]]&gt;Table2[[#This Row],[PredictedHomeScore]],"N", IF(ISBLANK(Table2[[#This Row],[ActualResult]]), "_", IF(Table2[[#This Row],[ActualHomeScore]]=Table2[[#This Row],[PredictedHomeScore]], "Y", "N")))</f>
        <v>_</v>
      </c>
      <c r="R607" s="2"/>
      <c r="S607" s="2" t="str">
        <f t="shared" si="47"/>
        <v>_</v>
      </c>
      <c r="T607" s="2">
        <f>IF(INDEX(StatsRegularSeason20242025!$A$2:$C$33,MATCH(Table2[[#This Row],[AwayTeam]],StatsRegularSeason20242025!$A$2:$A$33,0),2)=INDEX(StatsRegularSeason20242025!$A$2:$C$33,MATCH(Table2[[#This Row],[HomeTeam]],StatsRegularSeason20242025!$A$2:$A$33,0),2),1,0)</f>
        <v>0</v>
      </c>
      <c r="U607" s="2">
        <f>IF(INDEX(StatsRegularSeason20242025!$A$2:$C$33,MATCH(Table2[[#This Row],[AwayTeam]],StatsRegularSeason20242025!$A$2:$A$33,0),3)=INDEX(StatsRegularSeason20242025!$A$2:$C$33,MATCH(Table2[[#This Row],[HomeTeam]],StatsRegularSeason20242025!$A$2:$A$33,0),3),1,0)</f>
        <v>0</v>
      </c>
      <c r="V607" s="2">
        <f>IF(Table2[[#This Row],[InterConf]]=1,IF(Table2[[#This Row],[InterDiv]]=0, 1, 0), 0)</f>
        <v>0</v>
      </c>
      <c r="W607" s="2">
        <f>IF(INDEX(StatsRegularSeason20242025!$A$2:$C$33,MATCH(Table2[[#This Row],[AwayTeam]],StatsRegularSeason20242025!$A$2:$A$33,0),2)&lt;&gt;INDEX(StatsRegularSeason20242025!$A$2:$C$33,MATCH(Table2[[#This Row],[HomeTeam]],StatsRegularSeason20242025!$A$2:$A$33,0),2),1,0)</f>
        <v>1</v>
      </c>
      <c r="X607" s="2"/>
      <c r="Y607" s="2"/>
      <c r="Z607" s="2">
        <f>IF(AND(Table2[[#This Row],[GameIsOver]]=1,Table2[[#This Row],[ActualHomeScore]]*Table2[[#This Row],[ActualAwayScore]]=0), 1,0)</f>
        <v>0</v>
      </c>
      <c r="AA607" s="2">
        <f>IF(Table2[[#This Row],[GameIsOver]]=0,0, IF(Table2[[#This Row],[ActualWinner]]=Table2[[#This Row],[AwayTeam]], 2, IF(OR(Table2[[#This Row],[ActualResult]]="OT", Table2[[#This Row],[ActualResult]]="SO"), 1, 0)))</f>
        <v>0</v>
      </c>
      <c r="AB607" s="2">
        <f>IF(Table2[[#This Row],[GameIsOver]]= 0, 0, IF(Table2[[#This Row],[ActualWinner]]=Table2[[#This Row],[HomeTeam]], 2, IF(OR(Table2[[#This Row],[ActualResult]]="OT", Table2[[#This Row],[ActualResult]]="SO"), 1, 0)))</f>
        <v>0</v>
      </c>
      <c r="AC607" s="33">
        <f>(($AR$11)*IF(Table2[[#This Row],[CorrectWinnerPrediction]]="Y", 1, 0))+(($AR$12)*IF(Table2[[#This Row],[CorrectAwayScorePrediction]]="Y", 1, 0))+(($AR$13)*IF(Table2[[#This Row],[CorrectHomeScorePrediction]]="Y", 1, 0))</f>
        <v>0</v>
      </c>
      <c r="AD6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7" s="4" t="str">
        <f>IF(WEEKDAY(Table2[[#This Row],[GameDate]])=1,"SUN",IF(WEEKDAY(Table2[[#This Row],[GameDate]])=2,"MON",IF(WEEKDAY(Table2[[#This Row],[GameDate]])=3,"TUE",IF(WEEKDAY(Table2[[#This Row],[GameDate]])=4,"WED",IF(WEEKDAY(Table2[[#This Row],[GameDate]])=5,"THU",IF(WEEKDAY(Table2[[#This Row],[GameDate]])=6,"FRI", "SAT"))))))</f>
        <v>THU</v>
      </c>
      <c r="AF607" s="2">
        <f>Table2[[#This Row],[ActualAwayScore]]-Table2[[#This Row],[PredictedAwayScore]]</f>
        <v>0</v>
      </c>
      <c r="AG607" s="2">
        <f>Table2[[#This Row],[ActualHomeScore]]-Table2[[#This Row],[PredictedHomeScore]]</f>
        <v>0</v>
      </c>
      <c r="AH607" s="2">
        <f t="shared" si="48"/>
        <v>0</v>
      </c>
      <c r="AI607" s="2">
        <f t="shared" si="49"/>
        <v>0</v>
      </c>
    </row>
    <row r="608" spans="1:35" x14ac:dyDescent="0.25">
      <c r="B608" s="4">
        <v>45659</v>
      </c>
      <c r="C608" s="7" t="s">
        <v>718</v>
      </c>
      <c r="D608" s="2" t="s">
        <v>31</v>
      </c>
      <c r="E608" s="2" t="s">
        <v>36</v>
      </c>
      <c r="F608" s="2"/>
      <c r="G608" s="2"/>
      <c r="H608" s="2" t="str">
        <f t="shared" si="45"/>
        <v>_</v>
      </c>
      <c r="I608" s="2"/>
      <c r="J608" s="2"/>
      <c r="K608" s="2"/>
      <c r="L608" s="2" t="str">
        <f t="shared" si="46"/>
        <v>_</v>
      </c>
      <c r="M608" s="2"/>
      <c r="N608" s="2">
        <f>IF(ISBLANK(Table2[[#This Row],[ActualResult]]), 0, 1)</f>
        <v>0</v>
      </c>
      <c r="O608" s="2" t="str">
        <f>IF(ISBLANK(Table2[[#This Row],[ActualResult]]), "_", IF(Table2[[#This Row],[ActualWinner]]=Table2[[#This Row],[PredictedWinner]], "Y", "N"))</f>
        <v>_</v>
      </c>
      <c r="P608" s="2" t="str">
        <f>IF(Table2[[#This Row],[ActualAwayScore]]&gt;Table2[[#This Row],[PredictedAwayScore]], "N", IF(ISBLANK(Table2[[#This Row],[ActualResult]]), "_", IF(Table2[[#This Row],[ActualAwayScore]]=Table2[[#This Row],[PredictedAwayScore]], "Y", "N")))</f>
        <v>_</v>
      </c>
      <c r="Q608" s="2" t="str">
        <f>IF(Table2[[#This Row],[ActualHomeScore]]&gt;Table2[[#This Row],[PredictedHomeScore]],"N", IF(ISBLANK(Table2[[#This Row],[ActualResult]]), "_", IF(Table2[[#This Row],[ActualHomeScore]]=Table2[[#This Row],[PredictedHomeScore]], "Y", "N")))</f>
        <v>_</v>
      </c>
      <c r="R608" s="2"/>
      <c r="S608" s="2" t="str">
        <f t="shared" si="47"/>
        <v>_</v>
      </c>
      <c r="T608" s="2">
        <f>IF(INDEX(StatsRegularSeason20242025!$A$2:$C$33,MATCH(Table2[[#This Row],[AwayTeam]],StatsRegularSeason20242025!$A$2:$A$33,0),2)=INDEX(StatsRegularSeason20242025!$A$2:$C$33,MATCH(Table2[[#This Row],[HomeTeam]],StatsRegularSeason20242025!$A$2:$A$33,0),2),1,0)</f>
        <v>1</v>
      </c>
      <c r="U608" s="2">
        <f>IF(INDEX(StatsRegularSeason20242025!$A$2:$C$33,MATCH(Table2[[#This Row],[AwayTeam]],StatsRegularSeason20242025!$A$2:$A$33,0),3)=INDEX(StatsRegularSeason20242025!$A$2:$C$33,MATCH(Table2[[#This Row],[HomeTeam]],StatsRegularSeason20242025!$A$2:$A$33,0),3),1,0)</f>
        <v>0</v>
      </c>
      <c r="V608" s="2">
        <f>IF(Table2[[#This Row],[InterConf]]=1,IF(Table2[[#This Row],[InterDiv]]=0, 1, 0), 0)</f>
        <v>1</v>
      </c>
      <c r="W608" s="2">
        <f>IF(INDEX(StatsRegularSeason20242025!$A$2:$C$33,MATCH(Table2[[#This Row],[AwayTeam]],StatsRegularSeason20242025!$A$2:$A$33,0),2)&lt;&gt;INDEX(StatsRegularSeason20242025!$A$2:$C$33,MATCH(Table2[[#This Row],[HomeTeam]],StatsRegularSeason20242025!$A$2:$A$33,0),2),1,0)</f>
        <v>0</v>
      </c>
      <c r="X608" s="2"/>
      <c r="Y608" s="2"/>
      <c r="Z608" s="2">
        <f>IF(AND(Table2[[#This Row],[GameIsOver]]=1,Table2[[#This Row],[ActualHomeScore]]*Table2[[#This Row],[ActualAwayScore]]=0), 1,0)</f>
        <v>0</v>
      </c>
      <c r="AA608" s="2">
        <f>IF(Table2[[#This Row],[GameIsOver]]=0,0, IF(Table2[[#This Row],[ActualWinner]]=Table2[[#This Row],[AwayTeam]], 2, IF(OR(Table2[[#This Row],[ActualResult]]="OT", Table2[[#This Row],[ActualResult]]="SO"), 1, 0)))</f>
        <v>0</v>
      </c>
      <c r="AB608" s="2">
        <f>IF(Table2[[#This Row],[GameIsOver]]= 0, 0, IF(Table2[[#This Row],[ActualWinner]]=Table2[[#This Row],[HomeTeam]], 2, IF(OR(Table2[[#This Row],[ActualResult]]="OT", Table2[[#This Row],[ActualResult]]="SO"), 1, 0)))</f>
        <v>0</v>
      </c>
      <c r="AC608" s="33">
        <f>(($AR$11)*IF(Table2[[#This Row],[CorrectWinnerPrediction]]="Y", 1, 0))+(($AR$12)*IF(Table2[[#This Row],[CorrectAwayScorePrediction]]="Y", 1, 0))+(($AR$13)*IF(Table2[[#This Row],[CorrectHomeScorePrediction]]="Y", 1, 0))</f>
        <v>0</v>
      </c>
      <c r="AD6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8" s="4" t="str">
        <f>IF(WEEKDAY(Table2[[#This Row],[GameDate]])=1,"SUN",IF(WEEKDAY(Table2[[#This Row],[GameDate]])=2,"MON",IF(WEEKDAY(Table2[[#This Row],[GameDate]])=3,"TUE",IF(WEEKDAY(Table2[[#This Row],[GameDate]])=4,"WED",IF(WEEKDAY(Table2[[#This Row],[GameDate]])=5,"THU",IF(WEEKDAY(Table2[[#This Row],[GameDate]])=6,"FRI", "SAT"))))))</f>
        <v>THU</v>
      </c>
      <c r="AF608" s="2">
        <f>Table2[[#This Row],[ActualAwayScore]]-Table2[[#This Row],[PredictedAwayScore]]</f>
        <v>0</v>
      </c>
      <c r="AG608" s="2">
        <f>Table2[[#This Row],[ActualHomeScore]]-Table2[[#This Row],[PredictedHomeScore]]</f>
        <v>0</v>
      </c>
      <c r="AH608" s="2">
        <f t="shared" si="48"/>
        <v>0</v>
      </c>
      <c r="AI608" s="2">
        <f t="shared" si="49"/>
        <v>0</v>
      </c>
    </row>
    <row r="609" spans="1:35" x14ac:dyDescent="0.25">
      <c r="B609" s="4">
        <v>45659</v>
      </c>
      <c r="C609" s="7" t="s">
        <v>719</v>
      </c>
      <c r="D609" s="2" t="s">
        <v>18</v>
      </c>
      <c r="E609" s="2" t="s">
        <v>33</v>
      </c>
      <c r="F609" s="2"/>
      <c r="G609" s="2"/>
      <c r="H609" s="2" t="str">
        <f t="shared" si="45"/>
        <v>_</v>
      </c>
      <c r="I609" s="2"/>
      <c r="J609" s="2"/>
      <c r="K609" s="2"/>
      <c r="L609" s="2" t="str">
        <f t="shared" si="46"/>
        <v>_</v>
      </c>
      <c r="M609" s="2"/>
      <c r="N609" s="2">
        <f>IF(ISBLANK(Table2[[#This Row],[ActualResult]]), 0, 1)</f>
        <v>0</v>
      </c>
      <c r="O609" s="2" t="str">
        <f>IF(ISBLANK(Table2[[#This Row],[ActualResult]]), "_", IF(Table2[[#This Row],[ActualWinner]]=Table2[[#This Row],[PredictedWinner]], "Y", "N"))</f>
        <v>_</v>
      </c>
      <c r="P609" s="2" t="str">
        <f>IF(Table2[[#This Row],[ActualAwayScore]]&gt;Table2[[#This Row],[PredictedAwayScore]], "N", IF(ISBLANK(Table2[[#This Row],[ActualResult]]), "_", IF(Table2[[#This Row],[ActualAwayScore]]=Table2[[#This Row],[PredictedAwayScore]], "Y", "N")))</f>
        <v>_</v>
      </c>
      <c r="Q609" s="2" t="str">
        <f>IF(Table2[[#This Row],[ActualHomeScore]]&gt;Table2[[#This Row],[PredictedHomeScore]],"N", IF(ISBLANK(Table2[[#This Row],[ActualResult]]), "_", IF(Table2[[#This Row],[ActualHomeScore]]=Table2[[#This Row],[PredictedHomeScore]], "Y", "N")))</f>
        <v>_</v>
      </c>
      <c r="R609" s="2"/>
      <c r="S609" s="2" t="str">
        <f t="shared" si="47"/>
        <v>_</v>
      </c>
      <c r="T609" s="2">
        <f>IF(INDEX(StatsRegularSeason20242025!$A$2:$C$33,MATCH(Table2[[#This Row],[AwayTeam]],StatsRegularSeason20242025!$A$2:$A$33,0),2)=INDEX(StatsRegularSeason20242025!$A$2:$C$33,MATCH(Table2[[#This Row],[HomeTeam]],StatsRegularSeason20242025!$A$2:$A$33,0),2),1,0)</f>
        <v>1</v>
      </c>
      <c r="U609" s="2">
        <f>IF(INDEX(StatsRegularSeason20242025!$A$2:$C$33,MATCH(Table2[[#This Row],[AwayTeam]],StatsRegularSeason20242025!$A$2:$A$33,0),3)=INDEX(StatsRegularSeason20242025!$A$2:$C$33,MATCH(Table2[[#This Row],[HomeTeam]],StatsRegularSeason20242025!$A$2:$A$33,0),3),1,0)</f>
        <v>0</v>
      </c>
      <c r="V609" s="2">
        <f>IF(Table2[[#This Row],[InterConf]]=1,IF(Table2[[#This Row],[InterDiv]]=0, 1, 0), 0)</f>
        <v>1</v>
      </c>
      <c r="W609" s="2">
        <f>IF(INDEX(StatsRegularSeason20242025!$A$2:$C$33,MATCH(Table2[[#This Row],[AwayTeam]],StatsRegularSeason20242025!$A$2:$A$33,0),2)&lt;&gt;INDEX(StatsRegularSeason20242025!$A$2:$C$33,MATCH(Table2[[#This Row],[HomeTeam]],StatsRegularSeason20242025!$A$2:$A$33,0),2),1,0)</f>
        <v>0</v>
      </c>
      <c r="X609" s="2"/>
      <c r="Y609" s="2"/>
      <c r="Z609" s="2">
        <f>IF(AND(Table2[[#This Row],[GameIsOver]]=1,Table2[[#This Row],[ActualHomeScore]]*Table2[[#This Row],[ActualAwayScore]]=0), 1,0)</f>
        <v>0</v>
      </c>
      <c r="AA609" s="2">
        <f>IF(Table2[[#This Row],[GameIsOver]]=0,0, IF(Table2[[#This Row],[ActualWinner]]=Table2[[#This Row],[AwayTeam]], 2, IF(OR(Table2[[#This Row],[ActualResult]]="OT", Table2[[#This Row],[ActualResult]]="SO"), 1, 0)))</f>
        <v>0</v>
      </c>
      <c r="AB609" s="2">
        <f>IF(Table2[[#This Row],[GameIsOver]]= 0, 0, IF(Table2[[#This Row],[ActualWinner]]=Table2[[#This Row],[HomeTeam]], 2, IF(OR(Table2[[#This Row],[ActualResult]]="OT", Table2[[#This Row],[ActualResult]]="SO"), 1, 0)))</f>
        <v>0</v>
      </c>
      <c r="AC609" s="33">
        <f>(($AR$11)*IF(Table2[[#This Row],[CorrectWinnerPrediction]]="Y", 1, 0))+(($AR$12)*IF(Table2[[#This Row],[CorrectAwayScorePrediction]]="Y", 1, 0))+(($AR$13)*IF(Table2[[#This Row],[CorrectHomeScorePrediction]]="Y", 1, 0))</f>
        <v>0</v>
      </c>
      <c r="AD6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09" s="4" t="str">
        <f>IF(WEEKDAY(Table2[[#This Row],[GameDate]])=1,"SUN",IF(WEEKDAY(Table2[[#This Row],[GameDate]])=2,"MON",IF(WEEKDAY(Table2[[#This Row],[GameDate]])=3,"TUE",IF(WEEKDAY(Table2[[#This Row],[GameDate]])=4,"WED",IF(WEEKDAY(Table2[[#This Row],[GameDate]])=5,"THU",IF(WEEKDAY(Table2[[#This Row],[GameDate]])=6,"FRI", "SAT"))))))</f>
        <v>THU</v>
      </c>
      <c r="AF609" s="2">
        <f>Table2[[#This Row],[ActualAwayScore]]-Table2[[#This Row],[PredictedAwayScore]]</f>
        <v>0</v>
      </c>
      <c r="AG609" s="2">
        <f>Table2[[#This Row],[ActualHomeScore]]-Table2[[#This Row],[PredictedHomeScore]]</f>
        <v>0</v>
      </c>
      <c r="AH609" s="2">
        <f t="shared" si="48"/>
        <v>0</v>
      </c>
      <c r="AI609" s="2">
        <f t="shared" si="49"/>
        <v>0</v>
      </c>
    </row>
    <row r="610" spans="1:35" x14ac:dyDescent="0.25">
      <c r="B610" s="4">
        <v>45659</v>
      </c>
      <c r="C610" s="7" t="s">
        <v>720</v>
      </c>
      <c r="D610" s="2" t="s">
        <v>30</v>
      </c>
      <c r="E610" s="2" t="s">
        <v>34</v>
      </c>
      <c r="F610" s="2"/>
      <c r="G610" s="2"/>
      <c r="H610" s="2" t="str">
        <f t="shared" si="45"/>
        <v>_</v>
      </c>
      <c r="I610" s="2"/>
      <c r="J610" s="2"/>
      <c r="K610" s="2"/>
      <c r="L610" s="2" t="str">
        <f t="shared" si="46"/>
        <v>_</v>
      </c>
      <c r="M610" s="2"/>
      <c r="N610" s="2">
        <f>IF(ISBLANK(Table2[[#This Row],[ActualResult]]), 0, 1)</f>
        <v>0</v>
      </c>
      <c r="O610" s="2" t="str">
        <f>IF(ISBLANK(Table2[[#This Row],[ActualResult]]), "_", IF(Table2[[#This Row],[ActualWinner]]=Table2[[#This Row],[PredictedWinner]], "Y", "N"))</f>
        <v>_</v>
      </c>
      <c r="P610" s="2" t="str">
        <f>IF(Table2[[#This Row],[ActualAwayScore]]&gt;Table2[[#This Row],[PredictedAwayScore]], "N", IF(ISBLANK(Table2[[#This Row],[ActualResult]]), "_", IF(Table2[[#This Row],[ActualAwayScore]]=Table2[[#This Row],[PredictedAwayScore]], "Y", "N")))</f>
        <v>_</v>
      </c>
      <c r="Q610" s="2" t="str">
        <f>IF(Table2[[#This Row],[ActualHomeScore]]&gt;Table2[[#This Row],[PredictedHomeScore]],"N", IF(ISBLANK(Table2[[#This Row],[ActualResult]]), "_", IF(Table2[[#This Row],[ActualHomeScore]]=Table2[[#This Row],[PredictedHomeScore]], "Y", "N")))</f>
        <v>_</v>
      </c>
      <c r="R610" s="2"/>
      <c r="S610" s="2" t="str">
        <f t="shared" si="47"/>
        <v>_</v>
      </c>
      <c r="T610" s="2">
        <f>IF(INDEX(StatsRegularSeason20242025!$A$2:$C$33,MATCH(Table2[[#This Row],[AwayTeam]],StatsRegularSeason20242025!$A$2:$A$33,0),2)=INDEX(StatsRegularSeason20242025!$A$2:$C$33,MATCH(Table2[[#This Row],[HomeTeam]],StatsRegularSeason20242025!$A$2:$A$33,0),2),1,0)</f>
        <v>0</v>
      </c>
      <c r="U610" s="2">
        <f>IF(INDEX(StatsRegularSeason20242025!$A$2:$C$33,MATCH(Table2[[#This Row],[AwayTeam]],StatsRegularSeason20242025!$A$2:$A$33,0),3)=INDEX(StatsRegularSeason20242025!$A$2:$C$33,MATCH(Table2[[#This Row],[HomeTeam]],StatsRegularSeason20242025!$A$2:$A$33,0),3),1,0)</f>
        <v>0</v>
      </c>
      <c r="V610" s="2">
        <f>IF(Table2[[#This Row],[InterConf]]=1,IF(Table2[[#This Row],[InterDiv]]=0, 1, 0), 0)</f>
        <v>0</v>
      </c>
      <c r="W610" s="2">
        <f>IF(INDEX(StatsRegularSeason20242025!$A$2:$C$33,MATCH(Table2[[#This Row],[AwayTeam]],StatsRegularSeason20242025!$A$2:$A$33,0),2)&lt;&gt;INDEX(StatsRegularSeason20242025!$A$2:$C$33,MATCH(Table2[[#This Row],[HomeTeam]],StatsRegularSeason20242025!$A$2:$A$33,0),2),1,0)</f>
        <v>1</v>
      </c>
      <c r="X610" s="2"/>
      <c r="Y610" s="2"/>
      <c r="Z610" s="2">
        <f>IF(AND(Table2[[#This Row],[GameIsOver]]=1,Table2[[#This Row],[ActualHomeScore]]*Table2[[#This Row],[ActualAwayScore]]=0), 1,0)</f>
        <v>0</v>
      </c>
      <c r="AA610" s="2">
        <f>IF(Table2[[#This Row],[GameIsOver]]=0,0, IF(Table2[[#This Row],[ActualWinner]]=Table2[[#This Row],[AwayTeam]], 2, IF(OR(Table2[[#This Row],[ActualResult]]="OT", Table2[[#This Row],[ActualResult]]="SO"), 1, 0)))</f>
        <v>0</v>
      </c>
      <c r="AB610" s="2">
        <f>IF(Table2[[#This Row],[GameIsOver]]= 0, 0, IF(Table2[[#This Row],[ActualWinner]]=Table2[[#This Row],[HomeTeam]], 2, IF(OR(Table2[[#This Row],[ActualResult]]="OT", Table2[[#This Row],[ActualResult]]="SO"), 1, 0)))</f>
        <v>0</v>
      </c>
      <c r="AC610" s="33">
        <f>(($AR$11)*IF(Table2[[#This Row],[CorrectWinnerPrediction]]="Y", 1, 0))+(($AR$12)*IF(Table2[[#This Row],[CorrectAwayScorePrediction]]="Y", 1, 0))+(($AR$13)*IF(Table2[[#This Row],[CorrectHomeScorePrediction]]="Y", 1, 0))</f>
        <v>0</v>
      </c>
      <c r="AD6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0" s="4" t="str">
        <f>IF(WEEKDAY(Table2[[#This Row],[GameDate]])=1,"SUN",IF(WEEKDAY(Table2[[#This Row],[GameDate]])=2,"MON",IF(WEEKDAY(Table2[[#This Row],[GameDate]])=3,"TUE",IF(WEEKDAY(Table2[[#This Row],[GameDate]])=4,"WED",IF(WEEKDAY(Table2[[#This Row],[GameDate]])=5,"THU",IF(WEEKDAY(Table2[[#This Row],[GameDate]])=6,"FRI", "SAT"))))))</f>
        <v>THU</v>
      </c>
      <c r="AF610" s="2">
        <f>Table2[[#This Row],[ActualAwayScore]]-Table2[[#This Row],[PredictedAwayScore]]</f>
        <v>0</v>
      </c>
      <c r="AG610" s="2">
        <f>Table2[[#This Row],[ActualHomeScore]]-Table2[[#This Row],[PredictedHomeScore]]</f>
        <v>0</v>
      </c>
      <c r="AH610" s="2">
        <f t="shared" si="48"/>
        <v>0</v>
      </c>
      <c r="AI610" s="2">
        <f t="shared" si="49"/>
        <v>0</v>
      </c>
    </row>
    <row r="611" spans="1:35" x14ac:dyDescent="0.25">
      <c r="B611" s="4">
        <v>45659</v>
      </c>
      <c r="C611" s="7" t="s">
        <v>721</v>
      </c>
      <c r="D611" s="2" t="s">
        <v>47</v>
      </c>
      <c r="E611" s="2" t="s">
        <v>22</v>
      </c>
      <c r="F611" s="2"/>
      <c r="G611" s="2"/>
      <c r="H611" s="2" t="str">
        <f t="shared" si="45"/>
        <v>_</v>
      </c>
      <c r="I611" s="2"/>
      <c r="J611" s="2"/>
      <c r="K611" s="2"/>
      <c r="L611" s="2" t="str">
        <f t="shared" si="46"/>
        <v>_</v>
      </c>
      <c r="M611" s="2"/>
      <c r="N611" s="2">
        <f>IF(ISBLANK(Table2[[#This Row],[ActualResult]]), 0, 1)</f>
        <v>0</v>
      </c>
      <c r="O611" s="2" t="str">
        <f>IF(ISBLANK(Table2[[#This Row],[ActualResult]]), "_", IF(Table2[[#This Row],[ActualWinner]]=Table2[[#This Row],[PredictedWinner]], "Y", "N"))</f>
        <v>_</v>
      </c>
      <c r="P611" s="2" t="str">
        <f>IF(Table2[[#This Row],[ActualAwayScore]]&gt;Table2[[#This Row],[PredictedAwayScore]], "N", IF(ISBLANK(Table2[[#This Row],[ActualResult]]), "_", IF(Table2[[#This Row],[ActualAwayScore]]=Table2[[#This Row],[PredictedAwayScore]], "Y", "N")))</f>
        <v>_</v>
      </c>
      <c r="Q611" s="2" t="str">
        <f>IF(Table2[[#This Row],[ActualHomeScore]]&gt;Table2[[#This Row],[PredictedHomeScore]],"N", IF(ISBLANK(Table2[[#This Row],[ActualResult]]), "_", IF(Table2[[#This Row],[ActualHomeScore]]=Table2[[#This Row],[PredictedHomeScore]], "Y", "N")))</f>
        <v>_</v>
      </c>
      <c r="R611" s="2"/>
      <c r="S611" s="2" t="str">
        <f t="shared" si="47"/>
        <v>_</v>
      </c>
      <c r="T611" s="2">
        <f>IF(INDEX(StatsRegularSeason20242025!$A$2:$C$33,MATCH(Table2[[#This Row],[AwayTeam]],StatsRegularSeason20242025!$A$2:$A$33,0),2)=INDEX(StatsRegularSeason20242025!$A$2:$C$33,MATCH(Table2[[#This Row],[HomeTeam]],StatsRegularSeason20242025!$A$2:$A$33,0),2),1,0)</f>
        <v>1</v>
      </c>
      <c r="U611" s="2">
        <f>IF(INDEX(StatsRegularSeason20242025!$A$2:$C$33,MATCH(Table2[[#This Row],[AwayTeam]],StatsRegularSeason20242025!$A$2:$A$33,0),3)=INDEX(StatsRegularSeason20242025!$A$2:$C$33,MATCH(Table2[[#This Row],[HomeTeam]],StatsRegularSeason20242025!$A$2:$A$33,0),3),1,0)</f>
        <v>0</v>
      </c>
      <c r="V611" s="2">
        <f>IF(Table2[[#This Row],[InterConf]]=1,IF(Table2[[#This Row],[InterDiv]]=0, 1, 0), 0)</f>
        <v>1</v>
      </c>
      <c r="W611" s="2">
        <f>IF(INDEX(StatsRegularSeason20242025!$A$2:$C$33,MATCH(Table2[[#This Row],[AwayTeam]],StatsRegularSeason20242025!$A$2:$A$33,0),2)&lt;&gt;INDEX(StatsRegularSeason20242025!$A$2:$C$33,MATCH(Table2[[#This Row],[HomeTeam]],StatsRegularSeason20242025!$A$2:$A$33,0),2),1,0)</f>
        <v>0</v>
      </c>
      <c r="X611" s="2"/>
      <c r="Y611" s="2"/>
      <c r="Z611" s="2">
        <f>IF(AND(Table2[[#This Row],[GameIsOver]]=1,Table2[[#This Row],[ActualHomeScore]]*Table2[[#This Row],[ActualAwayScore]]=0), 1,0)</f>
        <v>0</v>
      </c>
      <c r="AA611" s="2">
        <f>IF(Table2[[#This Row],[GameIsOver]]=0,0, IF(Table2[[#This Row],[ActualWinner]]=Table2[[#This Row],[AwayTeam]], 2, IF(OR(Table2[[#This Row],[ActualResult]]="OT", Table2[[#This Row],[ActualResult]]="SO"), 1, 0)))</f>
        <v>0</v>
      </c>
      <c r="AB611" s="2">
        <f>IF(Table2[[#This Row],[GameIsOver]]= 0, 0, IF(Table2[[#This Row],[ActualWinner]]=Table2[[#This Row],[HomeTeam]], 2, IF(OR(Table2[[#This Row],[ActualResult]]="OT", Table2[[#This Row],[ActualResult]]="SO"), 1, 0)))</f>
        <v>0</v>
      </c>
      <c r="AC611" s="33">
        <f>(($AR$11)*IF(Table2[[#This Row],[CorrectWinnerPrediction]]="Y", 1, 0))+(($AR$12)*IF(Table2[[#This Row],[CorrectAwayScorePrediction]]="Y", 1, 0))+(($AR$13)*IF(Table2[[#This Row],[CorrectHomeScorePrediction]]="Y", 1, 0))</f>
        <v>0</v>
      </c>
      <c r="AD6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1" s="4" t="str">
        <f>IF(WEEKDAY(Table2[[#This Row],[GameDate]])=1,"SUN",IF(WEEKDAY(Table2[[#This Row],[GameDate]])=2,"MON",IF(WEEKDAY(Table2[[#This Row],[GameDate]])=3,"TUE",IF(WEEKDAY(Table2[[#This Row],[GameDate]])=4,"WED",IF(WEEKDAY(Table2[[#This Row],[GameDate]])=5,"THU",IF(WEEKDAY(Table2[[#This Row],[GameDate]])=6,"FRI", "SAT"))))))</f>
        <v>THU</v>
      </c>
      <c r="AF611" s="2">
        <f>Table2[[#This Row],[ActualAwayScore]]-Table2[[#This Row],[PredictedAwayScore]]</f>
        <v>0</v>
      </c>
      <c r="AG611" s="2">
        <f>Table2[[#This Row],[ActualHomeScore]]-Table2[[#This Row],[PredictedHomeScore]]</f>
        <v>0</v>
      </c>
      <c r="AH611" s="2">
        <f t="shared" si="48"/>
        <v>0</v>
      </c>
      <c r="AI611" s="2">
        <f t="shared" si="49"/>
        <v>0</v>
      </c>
    </row>
    <row r="612" spans="1:35" x14ac:dyDescent="0.25">
      <c r="B612" s="4">
        <v>45659</v>
      </c>
      <c r="C612" s="7" t="s">
        <v>722</v>
      </c>
      <c r="D612" s="2" t="s">
        <v>29</v>
      </c>
      <c r="E612" s="2" t="s">
        <v>26</v>
      </c>
      <c r="F612" s="2"/>
      <c r="G612" s="2"/>
      <c r="H612" s="2" t="str">
        <f t="shared" si="45"/>
        <v>_</v>
      </c>
      <c r="I612" s="2"/>
      <c r="J612" s="2"/>
      <c r="K612" s="2"/>
      <c r="L612" s="2" t="str">
        <f t="shared" si="46"/>
        <v>_</v>
      </c>
      <c r="M612" s="2"/>
      <c r="N612" s="2">
        <f>IF(ISBLANK(Table2[[#This Row],[ActualResult]]), 0, 1)</f>
        <v>0</v>
      </c>
      <c r="O612" s="2" t="str">
        <f>IF(ISBLANK(Table2[[#This Row],[ActualResult]]), "_", IF(Table2[[#This Row],[ActualWinner]]=Table2[[#This Row],[PredictedWinner]], "Y", "N"))</f>
        <v>_</v>
      </c>
      <c r="P612" s="2" t="str">
        <f>IF(Table2[[#This Row],[ActualAwayScore]]&gt;Table2[[#This Row],[PredictedAwayScore]], "N", IF(ISBLANK(Table2[[#This Row],[ActualResult]]), "_", IF(Table2[[#This Row],[ActualAwayScore]]=Table2[[#This Row],[PredictedAwayScore]], "Y", "N")))</f>
        <v>_</v>
      </c>
      <c r="Q612" s="2" t="str">
        <f>IF(Table2[[#This Row],[ActualHomeScore]]&gt;Table2[[#This Row],[PredictedHomeScore]],"N", IF(ISBLANK(Table2[[#This Row],[ActualResult]]), "_", IF(Table2[[#This Row],[ActualHomeScore]]=Table2[[#This Row],[PredictedHomeScore]], "Y", "N")))</f>
        <v>_</v>
      </c>
      <c r="R612" s="2"/>
      <c r="S612" s="2" t="str">
        <f t="shared" si="47"/>
        <v>_</v>
      </c>
      <c r="T612" s="2">
        <f>IF(INDEX(StatsRegularSeason20242025!$A$2:$C$33,MATCH(Table2[[#This Row],[AwayTeam]],StatsRegularSeason20242025!$A$2:$A$33,0),2)=INDEX(StatsRegularSeason20242025!$A$2:$C$33,MATCH(Table2[[#This Row],[HomeTeam]],StatsRegularSeason20242025!$A$2:$A$33,0),2),1,0)</f>
        <v>0</v>
      </c>
      <c r="U612" s="2">
        <f>IF(INDEX(StatsRegularSeason20242025!$A$2:$C$33,MATCH(Table2[[#This Row],[AwayTeam]],StatsRegularSeason20242025!$A$2:$A$33,0),3)=INDEX(StatsRegularSeason20242025!$A$2:$C$33,MATCH(Table2[[#This Row],[HomeTeam]],StatsRegularSeason20242025!$A$2:$A$33,0),3),1,0)</f>
        <v>0</v>
      </c>
      <c r="V612" s="2">
        <f>IF(Table2[[#This Row],[InterConf]]=1,IF(Table2[[#This Row],[InterDiv]]=0, 1, 0), 0)</f>
        <v>0</v>
      </c>
      <c r="W612" s="2">
        <f>IF(INDEX(StatsRegularSeason20242025!$A$2:$C$33,MATCH(Table2[[#This Row],[AwayTeam]],StatsRegularSeason20242025!$A$2:$A$33,0),2)&lt;&gt;INDEX(StatsRegularSeason20242025!$A$2:$C$33,MATCH(Table2[[#This Row],[HomeTeam]],StatsRegularSeason20242025!$A$2:$A$33,0),2),1,0)</f>
        <v>1</v>
      </c>
      <c r="X612" s="2"/>
      <c r="Y612" s="2"/>
      <c r="Z612" s="2">
        <f>IF(AND(Table2[[#This Row],[GameIsOver]]=1,Table2[[#This Row],[ActualHomeScore]]*Table2[[#This Row],[ActualAwayScore]]=0), 1,0)</f>
        <v>0</v>
      </c>
      <c r="AA612" s="2">
        <f>IF(Table2[[#This Row],[GameIsOver]]=0,0, IF(Table2[[#This Row],[ActualWinner]]=Table2[[#This Row],[AwayTeam]], 2, IF(OR(Table2[[#This Row],[ActualResult]]="OT", Table2[[#This Row],[ActualResult]]="SO"), 1, 0)))</f>
        <v>0</v>
      </c>
      <c r="AB612" s="2">
        <f>IF(Table2[[#This Row],[GameIsOver]]= 0, 0, IF(Table2[[#This Row],[ActualWinner]]=Table2[[#This Row],[HomeTeam]], 2, IF(OR(Table2[[#This Row],[ActualResult]]="OT", Table2[[#This Row],[ActualResult]]="SO"), 1, 0)))</f>
        <v>0</v>
      </c>
      <c r="AC612" s="33">
        <f>(($AR$11)*IF(Table2[[#This Row],[CorrectWinnerPrediction]]="Y", 1, 0))+(($AR$12)*IF(Table2[[#This Row],[CorrectAwayScorePrediction]]="Y", 1, 0))+(($AR$13)*IF(Table2[[#This Row],[CorrectHomeScorePrediction]]="Y", 1, 0))</f>
        <v>0</v>
      </c>
      <c r="AD6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2" s="4" t="str">
        <f>IF(WEEKDAY(Table2[[#This Row],[GameDate]])=1,"SUN",IF(WEEKDAY(Table2[[#This Row],[GameDate]])=2,"MON",IF(WEEKDAY(Table2[[#This Row],[GameDate]])=3,"TUE",IF(WEEKDAY(Table2[[#This Row],[GameDate]])=4,"WED",IF(WEEKDAY(Table2[[#This Row],[GameDate]])=5,"THU",IF(WEEKDAY(Table2[[#This Row],[GameDate]])=6,"FRI", "SAT"))))))</f>
        <v>THU</v>
      </c>
      <c r="AF612" s="2">
        <f>Table2[[#This Row],[ActualAwayScore]]-Table2[[#This Row],[PredictedAwayScore]]</f>
        <v>0</v>
      </c>
      <c r="AG612" s="2">
        <f>Table2[[#This Row],[ActualHomeScore]]-Table2[[#This Row],[PredictedHomeScore]]</f>
        <v>0</v>
      </c>
      <c r="AH612" s="2">
        <f t="shared" si="48"/>
        <v>0</v>
      </c>
      <c r="AI612" s="2">
        <f t="shared" si="49"/>
        <v>0</v>
      </c>
    </row>
    <row r="613" spans="1:35" x14ac:dyDescent="0.25">
      <c r="B613" s="4">
        <v>45659</v>
      </c>
      <c r="C613" s="7" t="s">
        <v>723</v>
      </c>
      <c r="D613" s="2" t="s">
        <v>15</v>
      </c>
      <c r="E613" s="2" t="s">
        <v>24</v>
      </c>
      <c r="F613" s="2"/>
      <c r="G613" s="2"/>
      <c r="H613" s="2" t="str">
        <f t="shared" si="45"/>
        <v>_</v>
      </c>
      <c r="I613" s="2"/>
      <c r="J613" s="2"/>
      <c r="K613" s="2"/>
      <c r="L613" s="2" t="str">
        <f t="shared" si="46"/>
        <v>_</v>
      </c>
      <c r="M613" s="2"/>
      <c r="N613" s="2">
        <f>IF(ISBLANK(Table2[[#This Row],[ActualResult]]), 0, 1)</f>
        <v>0</v>
      </c>
      <c r="O613" s="2" t="str">
        <f>IF(ISBLANK(Table2[[#This Row],[ActualResult]]), "_", IF(Table2[[#This Row],[ActualWinner]]=Table2[[#This Row],[PredictedWinner]], "Y", "N"))</f>
        <v>_</v>
      </c>
      <c r="P613" s="2" t="str">
        <f>IF(Table2[[#This Row],[ActualAwayScore]]&gt;Table2[[#This Row],[PredictedAwayScore]], "N", IF(ISBLANK(Table2[[#This Row],[ActualResult]]), "_", IF(Table2[[#This Row],[ActualAwayScore]]=Table2[[#This Row],[PredictedAwayScore]], "Y", "N")))</f>
        <v>_</v>
      </c>
      <c r="Q613" s="2" t="str">
        <f>IF(Table2[[#This Row],[ActualHomeScore]]&gt;Table2[[#This Row],[PredictedHomeScore]],"N", IF(ISBLANK(Table2[[#This Row],[ActualResult]]), "_", IF(Table2[[#This Row],[ActualHomeScore]]=Table2[[#This Row],[PredictedHomeScore]], "Y", "N")))</f>
        <v>_</v>
      </c>
      <c r="R613" s="2"/>
      <c r="S613" s="2" t="str">
        <f t="shared" si="47"/>
        <v>_</v>
      </c>
      <c r="T613" s="2">
        <f>IF(INDEX(StatsRegularSeason20242025!$A$2:$C$33,MATCH(Table2[[#This Row],[AwayTeam]],StatsRegularSeason20242025!$A$2:$A$33,0),2)=INDEX(StatsRegularSeason20242025!$A$2:$C$33,MATCH(Table2[[#This Row],[HomeTeam]],StatsRegularSeason20242025!$A$2:$A$33,0),2),1,0)</f>
        <v>1</v>
      </c>
      <c r="U613" s="2">
        <f>IF(INDEX(StatsRegularSeason20242025!$A$2:$C$33,MATCH(Table2[[#This Row],[AwayTeam]],StatsRegularSeason20242025!$A$2:$A$33,0),3)=INDEX(StatsRegularSeason20242025!$A$2:$C$33,MATCH(Table2[[#This Row],[HomeTeam]],StatsRegularSeason20242025!$A$2:$A$33,0),3),1,0)</f>
        <v>0</v>
      </c>
      <c r="V613" s="2">
        <f>IF(Table2[[#This Row],[InterConf]]=1,IF(Table2[[#This Row],[InterDiv]]=0, 1, 0), 0)</f>
        <v>1</v>
      </c>
      <c r="W613" s="2">
        <f>IF(INDEX(StatsRegularSeason20242025!$A$2:$C$33,MATCH(Table2[[#This Row],[AwayTeam]],StatsRegularSeason20242025!$A$2:$A$33,0),2)&lt;&gt;INDEX(StatsRegularSeason20242025!$A$2:$C$33,MATCH(Table2[[#This Row],[HomeTeam]],StatsRegularSeason20242025!$A$2:$A$33,0),2),1,0)</f>
        <v>0</v>
      </c>
      <c r="X613" s="2"/>
      <c r="Y613" s="2"/>
      <c r="Z613" s="2">
        <f>IF(AND(Table2[[#This Row],[GameIsOver]]=1,Table2[[#This Row],[ActualHomeScore]]*Table2[[#This Row],[ActualAwayScore]]=0), 1,0)</f>
        <v>0</v>
      </c>
      <c r="AA613" s="2">
        <f>IF(Table2[[#This Row],[GameIsOver]]=0,0, IF(Table2[[#This Row],[ActualWinner]]=Table2[[#This Row],[AwayTeam]], 2, IF(OR(Table2[[#This Row],[ActualResult]]="OT", Table2[[#This Row],[ActualResult]]="SO"), 1, 0)))</f>
        <v>0</v>
      </c>
      <c r="AB613" s="2">
        <f>IF(Table2[[#This Row],[GameIsOver]]= 0, 0, IF(Table2[[#This Row],[ActualWinner]]=Table2[[#This Row],[HomeTeam]], 2, IF(OR(Table2[[#This Row],[ActualResult]]="OT", Table2[[#This Row],[ActualResult]]="SO"), 1, 0)))</f>
        <v>0</v>
      </c>
      <c r="AC613" s="33">
        <f>(($AR$11)*IF(Table2[[#This Row],[CorrectWinnerPrediction]]="Y", 1, 0))+(($AR$12)*IF(Table2[[#This Row],[CorrectAwayScorePrediction]]="Y", 1, 0))+(($AR$13)*IF(Table2[[#This Row],[CorrectHomeScorePrediction]]="Y", 1, 0))</f>
        <v>0</v>
      </c>
      <c r="AD6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3" s="4" t="str">
        <f>IF(WEEKDAY(Table2[[#This Row],[GameDate]])=1,"SUN",IF(WEEKDAY(Table2[[#This Row],[GameDate]])=2,"MON",IF(WEEKDAY(Table2[[#This Row],[GameDate]])=3,"TUE",IF(WEEKDAY(Table2[[#This Row],[GameDate]])=4,"WED",IF(WEEKDAY(Table2[[#This Row],[GameDate]])=5,"THU",IF(WEEKDAY(Table2[[#This Row],[GameDate]])=6,"FRI", "SAT"))))))</f>
        <v>THU</v>
      </c>
      <c r="AF613" s="2">
        <f>Table2[[#This Row],[ActualAwayScore]]-Table2[[#This Row],[PredictedAwayScore]]</f>
        <v>0</v>
      </c>
      <c r="AG613" s="2">
        <f>Table2[[#This Row],[ActualHomeScore]]-Table2[[#This Row],[PredictedHomeScore]]</f>
        <v>0</v>
      </c>
      <c r="AH613" s="2">
        <f t="shared" si="48"/>
        <v>0</v>
      </c>
      <c r="AI613" s="2">
        <f t="shared" si="49"/>
        <v>0</v>
      </c>
    </row>
    <row r="614" spans="1:35" x14ac:dyDescent="0.25">
      <c r="B614" s="4">
        <v>45659</v>
      </c>
      <c r="C614" s="7" t="s">
        <v>724</v>
      </c>
      <c r="D614" s="2" t="s">
        <v>45</v>
      </c>
      <c r="E614" s="2" t="s">
        <v>27</v>
      </c>
      <c r="F614" s="2"/>
      <c r="G614" s="2"/>
      <c r="H614" s="2" t="str">
        <f t="shared" si="45"/>
        <v>_</v>
      </c>
      <c r="I614" s="2"/>
      <c r="J614" s="2"/>
      <c r="K614" s="2"/>
      <c r="L614" s="2" t="str">
        <f t="shared" si="46"/>
        <v>_</v>
      </c>
      <c r="M614" s="2"/>
      <c r="N614" s="2">
        <f>IF(ISBLANK(Table2[[#This Row],[ActualResult]]), 0, 1)</f>
        <v>0</v>
      </c>
      <c r="O614" s="2" t="str">
        <f>IF(ISBLANK(Table2[[#This Row],[ActualResult]]), "_", IF(Table2[[#This Row],[ActualWinner]]=Table2[[#This Row],[PredictedWinner]], "Y", "N"))</f>
        <v>_</v>
      </c>
      <c r="P614" s="2" t="str">
        <f>IF(Table2[[#This Row],[ActualAwayScore]]&gt;Table2[[#This Row],[PredictedAwayScore]], "N", IF(ISBLANK(Table2[[#This Row],[ActualResult]]), "_", IF(Table2[[#This Row],[ActualAwayScore]]=Table2[[#This Row],[PredictedAwayScore]], "Y", "N")))</f>
        <v>_</v>
      </c>
      <c r="Q614" s="2" t="str">
        <f>IF(Table2[[#This Row],[ActualHomeScore]]&gt;Table2[[#This Row],[PredictedHomeScore]],"N", IF(ISBLANK(Table2[[#This Row],[ActualResult]]), "_", IF(Table2[[#This Row],[ActualHomeScore]]=Table2[[#This Row],[PredictedHomeScore]], "Y", "N")))</f>
        <v>_</v>
      </c>
      <c r="R614" s="2"/>
      <c r="S614" s="2" t="str">
        <f t="shared" si="47"/>
        <v>_</v>
      </c>
      <c r="T614" s="2">
        <f>IF(INDEX(StatsRegularSeason20242025!$A$2:$C$33,MATCH(Table2[[#This Row],[AwayTeam]],StatsRegularSeason20242025!$A$2:$A$33,0),2)=INDEX(StatsRegularSeason20242025!$A$2:$C$33,MATCH(Table2[[#This Row],[HomeTeam]],StatsRegularSeason20242025!$A$2:$A$33,0),2),1,0)</f>
        <v>0</v>
      </c>
      <c r="U614" s="2">
        <f>IF(INDEX(StatsRegularSeason20242025!$A$2:$C$33,MATCH(Table2[[#This Row],[AwayTeam]],StatsRegularSeason20242025!$A$2:$A$33,0),3)=INDEX(StatsRegularSeason20242025!$A$2:$C$33,MATCH(Table2[[#This Row],[HomeTeam]],StatsRegularSeason20242025!$A$2:$A$33,0),3),1,0)</f>
        <v>0</v>
      </c>
      <c r="V614" s="2">
        <f>IF(Table2[[#This Row],[InterConf]]=1,IF(Table2[[#This Row],[InterDiv]]=0, 1, 0), 0)</f>
        <v>0</v>
      </c>
      <c r="W614" s="2">
        <f>IF(INDEX(StatsRegularSeason20242025!$A$2:$C$33,MATCH(Table2[[#This Row],[AwayTeam]],StatsRegularSeason20242025!$A$2:$A$33,0),2)&lt;&gt;INDEX(StatsRegularSeason20242025!$A$2:$C$33,MATCH(Table2[[#This Row],[HomeTeam]],StatsRegularSeason20242025!$A$2:$A$33,0),2),1,0)</f>
        <v>1</v>
      </c>
      <c r="X614" s="2"/>
      <c r="Y614" s="2"/>
      <c r="Z614" s="2">
        <f>IF(AND(Table2[[#This Row],[GameIsOver]]=1,Table2[[#This Row],[ActualHomeScore]]*Table2[[#This Row],[ActualAwayScore]]=0), 1,0)</f>
        <v>0</v>
      </c>
      <c r="AA614" s="2">
        <f>IF(Table2[[#This Row],[GameIsOver]]=0,0, IF(Table2[[#This Row],[ActualWinner]]=Table2[[#This Row],[AwayTeam]], 2, IF(OR(Table2[[#This Row],[ActualResult]]="OT", Table2[[#This Row],[ActualResult]]="SO"), 1, 0)))</f>
        <v>0</v>
      </c>
      <c r="AB614" s="2">
        <f>IF(Table2[[#This Row],[GameIsOver]]= 0, 0, IF(Table2[[#This Row],[ActualWinner]]=Table2[[#This Row],[HomeTeam]], 2, IF(OR(Table2[[#This Row],[ActualResult]]="OT", Table2[[#This Row],[ActualResult]]="SO"), 1, 0)))</f>
        <v>0</v>
      </c>
      <c r="AC614" s="33">
        <f>(($AR$11)*IF(Table2[[#This Row],[CorrectWinnerPrediction]]="Y", 1, 0))+(($AR$12)*IF(Table2[[#This Row],[CorrectAwayScorePrediction]]="Y", 1, 0))+(($AR$13)*IF(Table2[[#This Row],[CorrectHomeScorePrediction]]="Y", 1, 0))</f>
        <v>0</v>
      </c>
      <c r="AD6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4" s="4" t="str">
        <f>IF(WEEKDAY(Table2[[#This Row],[GameDate]])=1,"SUN",IF(WEEKDAY(Table2[[#This Row],[GameDate]])=2,"MON",IF(WEEKDAY(Table2[[#This Row],[GameDate]])=3,"TUE",IF(WEEKDAY(Table2[[#This Row],[GameDate]])=4,"WED",IF(WEEKDAY(Table2[[#This Row],[GameDate]])=5,"THU",IF(WEEKDAY(Table2[[#This Row],[GameDate]])=6,"FRI", "SAT"))))))</f>
        <v>THU</v>
      </c>
      <c r="AF614" s="2">
        <f>Table2[[#This Row],[ActualAwayScore]]-Table2[[#This Row],[PredictedAwayScore]]</f>
        <v>0</v>
      </c>
      <c r="AG614" s="2">
        <f>Table2[[#This Row],[ActualHomeScore]]-Table2[[#This Row],[PredictedHomeScore]]</f>
        <v>0</v>
      </c>
      <c r="AH614" s="2">
        <f t="shared" si="48"/>
        <v>0</v>
      </c>
      <c r="AI614" s="2">
        <f t="shared" si="49"/>
        <v>0</v>
      </c>
    </row>
    <row r="615" spans="1:35" x14ac:dyDescent="0.25">
      <c r="B615" s="4">
        <v>45659</v>
      </c>
      <c r="C615" s="7" t="s">
        <v>725</v>
      </c>
      <c r="D615" s="2" t="s">
        <v>25</v>
      </c>
      <c r="E615" s="2" t="s">
        <v>12</v>
      </c>
      <c r="F615" s="2"/>
      <c r="G615" s="2"/>
      <c r="H615" s="2" t="str">
        <f t="shared" si="45"/>
        <v>_</v>
      </c>
      <c r="I615" s="2"/>
      <c r="J615" s="2"/>
      <c r="K615" s="2"/>
      <c r="L615" s="2" t="str">
        <f t="shared" si="46"/>
        <v>_</v>
      </c>
      <c r="M615" s="2"/>
      <c r="N615" s="2">
        <f>IF(ISBLANK(Table2[[#This Row],[ActualResult]]), 0, 1)</f>
        <v>0</v>
      </c>
      <c r="O615" s="2" t="str">
        <f>IF(ISBLANK(Table2[[#This Row],[ActualResult]]), "_", IF(Table2[[#This Row],[ActualWinner]]=Table2[[#This Row],[PredictedWinner]], "Y", "N"))</f>
        <v>_</v>
      </c>
      <c r="P615" s="2" t="str">
        <f>IF(Table2[[#This Row],[ActualAwayScore]]&gt;Table2[[#This Row],[PredictedAwayScore]], "N", IF(ISBLANK(Table2[[#This Row],[ActualResult]]), "_", IF(Table2[[#This Row],[ActualAwayScore]]=Table2[[#This Row],[PredictedAwayScore]], "Y", "N")))</f>
        <v>_</v>
      </c>
      <c r="Q615" s="2" t="str">
        <f>IF(Table2[[#This Row],[ActualHomeScore]]&gt;Table2[[#This Row],[PredictedHomeScore]],"N", IF(ISBLANK(Table2[[#This Row],[ActualResult]]), "_", IF(Table2[[#This Row],[ActualHomeScore]]=Table2[[#This Row],[PredictedHomeScore]], "Y", "N")))</f>
        <v>_</v>
      </c>
      <c r="R615" s="2"/>
      <c r="S615" s="2" t="str">
        <f t="shared" si="47"/>
        <v>_</v>
      </c>
      <c r="T615" s="2">
        <f>IF(INDEX(StatsRegularSeason20242025!$A$2:$C$33,MATCH(Table2[[#This Row],[AwayTeam]],StatsRegularSeason20242025!$A$2:$A$33,0),2)=INDEX(StatsRegularSeason20242025!$A$2:$C$33,MATCH(Table2[[#This Row],[HomeTeam]],StatsRegularSeason20242025!$A$2:$A$33,0),2),1,0)</f>
        <v>1</v>
      </c>
      <c r="U615" s="2">
        <f>IF(INDEX(StatsRegularSeason20242025!$A$2:$C$33,MATCH(Table2[[#This Row],[AwayTeam]],StatsRegularSeason20242025!$A$2:$A$33,0),3)=INDEX(StatsRegularSeason20242025!$A$2:$C$33,MATCH(Table2[[#This Row],[HomeTeam]],StatsRegularSeason20242025!$A$2:$A$33,0),3),1,0)</f>
        <v>1</v>
      </c>
      <c r="V615" s="2">
        <f>IF(Table2[[#This Row],[InterConf]]=1,IF(Table2[[#This Row],[InterDiv]]=0, 1, 0), 0)</f>
        <v>0</v>
      </c>
      <c r="W615" s="2">
        <f>IF(INDEX(StatsRegularSeason20242025!$A$2:$C$33,MATCH(Table2[[#This Row],[AwayTeam]],StatsRegularSeason20242025!$A$2:$A$33,0),2)&lt;&gt;INDEX(StatsRegularSeason20242025!$A$2:$C$33,MATCH(Table2[[#This Row],[HomeTeam]],StatsRegularSeason20242025!$A$2:$A$33,0),2),1,0)</f>
        <v>0</v>
      </c>
      <c r="X615" s="2"/>
      <c r="Y615" s="2"/>
      <c r="Z615" s="2">
        <f>IF(AND(Table2[[#This Row],[GameIsOver]]=1,Table2[[#This Row],[ActualHomeScore]]*Table2[[#This Row],[ActualAwayScore]]=0), 1,0)</f>
        <v>0</v>
      </c>
      <c r="AA615" s="2">
        <f>IF(Table2[[#This Row],[GameIsOver]]=0,0, IF(Table2[[#This Row],[ActualWinner]]=Table2[[#This Row],[AwayTeam]], 2, IF(OR(Table2[[#This Row],[ActualResult]]="OT", Table2[[#This Row],[ActualResult]]="SO"), 1, 0)))</f>
        <v>0</v>
      </c>
      <c r="AB615" s="2">
        <f>IF(Table2[[#This Row],[GameIsOver]]= 0, 0, IF(Table2[[#This Row],[ActualWinner]]=Table2[[#This Row],[HomeTeam]], 2, IF(OR(Table2[[#This Row],[ActualResult]]="OT", Table2[[#This Row],[ActualResult]]="SO"), 1, 0)))</f>
        <v>0</v>
      </c>
      <c r="AC615" s="33">
        <f>(($AR$11)*IF(Table2[[#This Row],[CorrectWinnerPrediction]]="Y", 1, 0))+(($AR$12)*IF(Table2[[#This Row],[CorrectAwayScorePrediction]]="Y", 1, 0))+(($AR$13)*IF(Table2[[#This Row],[CorrectHomeScorePrediction]]="Y", 1, 0))</f>
        <v>0</v>
      </c>
      <c r="AD6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5" s="4" t="str">
        <f>IF(WEEKDAY(Table2[[#This Row],[GameDate]])=1,"SUN",IF(WEEKDAY(Table2[[#This Row],[GameDate]])=2,"MON",IF(WEEKDAY(Table2[[#This Row],[GameDate]])=3,"TUE",IF(WEEKDAY(Table2[[#This Row],[GameDate]])=4,"WED",IF(WEEKDAY(Table2[[#This Row],[GameDate]])=5,"THU",IF(WEEKDAY(Table2[[#This Row],[GameDate]])=6,"FRI", "SAT"))))))</f>
        <v>THU</v>
      </c>
      <c r="AF615" s="2">
        <f>Table2[[#This Row],[ActualAwayScore]]-Table2[[#This Row],[PredictedAwayScore]]</f>
        <v>0</v>
      </c>
      <c r="AG615" s="2">
        <f>Table2[[#This Row],[ActualHomeScore]]-Table2[[#This Row],[PredictedHomeScore]]</f>
        <v>0</v>
      </c>
      <c r="AH615" s="2">
        <f t="shared" si="48"/>
        <v>0</v>
      </c>
      <c r="AI615" s="2">
        <f t="shared" si="49"/>
        <v>0</v>
      </c>
    </row>
    <row r="616" spans="1:35" x14ac:dyDescent="0.25">
      <c r="A616" s="3"/>
      <c r="B616" s="5">
        <v>45659</v>
      </c>
      <c r="C616" s="8" t="s">
        <v>726</v>
      </c>
      <c r="D616" s="3" t="s">
        <v>43</v>
      </c>
      <c r="E616" s="3" t="s">
        <v>38</v>
      </c>
      <c r="F616" s="3"/>
      <c r="G616" s="3"/>
      <c r="H616" s="3" t="str">
        <f t="shared" si="45"/>
        <v>_</v>
      </c>
      <c r="I616" s="3"/>
      <c r="J616" s="3"/>
      <c r="K616" s="3"/>
      <c r="L616" s="2" t="str">
        <f t="shared" si="46"/>
        <v>_</v>
      </c>
      <c r="M616" s="3"/>
      <c r="N616" s="3">
        <f>IF(ISBLANK(Table2[[#This Row],[ActualResult]]), 0, 1)</f>
        <v>0</v>
      </c>
      <c r="O616" s="3" t="str">
        <f>IF(ISBLANK(Table2[[#This Row],[ActualResult]]), "_", IF(Table2[[#This Row],[ActualWinner]]=Table2[[#This Row],[PredictedWinner]], "Y", "N"))</f>
        <v>_</v>
      </c>
      <c r="P616" s="3" t="str">
        <f>IF(Table2[[#This Row],[ActualAwayScore]]&gt;Table2[[#This Row],[PredictedAwayScore]], "N", IF(ISBLANK(Table2[[#This Row],[ActualResult]]), "_", IF(Table2[[#This Row],[ActualAwayScore]]=Table2[[#This Row],[PredictedAwayScore]], "Y", "N")))</f>
        <v>_</v>
      </c>
      <c r="Q616" s="3" t="str">
        <f>IF(Table2[[#This Row],[ActualHomeScore]]&gt;Table2[[#This Row],[PredictedHomeScore]],"N", IF(ISBLANK(Table2[[#This Row],[ActualResult]]), "_", IF(Table2[[#This Row],[ActualHomeScore]]=Table2[[#This Row],[PredictedHomeScore]], "Y", "N")))</f>
        <v>_</v>
      </c>
      <c r="R616" s="2"/>
      <c r="S616" s="2" t="str">
        <f t="shared" si="47"/>
        <v>_</v>
      </c>
      <c r="T616" s="2">
        <f>IF(INDEX(StatsRegularSeason20242025!$A$2:$C$33,MATCH(Table2[[#This Row],[AwayTeam]],StatsRegularSeason20242025!$A$2:$A$33,0),2)=INDEX(StatsRegularSeason20242025!$A$2:$C$33,MATCH(Table2[[#This Row],[HomeTeam]],StatsRegularSeason20242025!$A$2:$A$33,0),2),1,0)</f>
        <v>0</v>
      </c>
      <c r="U616" s="2">
        <f>IF(INDEX(StatsRegularSeason20242025!$A$2:$C$33,MATCH(Table2[[#This Row],[AwayTeam]],StatsRegularSeason20242025!$A$2:$A$33,0),3)=INDEX(StatsRegularSeason20242025!$A$2:$C$33,MATCH(Table2[[#This Row],[HomeTeam]],StatsRegularSeason20242025!$A$2:$A$33,0),3),1,0)</f>
        <v>0</v>
      </c>
      <c r="V616" s="2">
        <f>IF(Table2[[#This Row],[InterConf]]=1,IF(Table2[[#This Row],[InterDiv]]=0, 1, 0), 0)</f>
        <v>0</v>
      </c>
      <c r="W616" s="2">
        <f>IF(INDEX(StatsRegularSeason20242025!$A$2:$C$33,MATCH(Table2[[#This Row],[AwayTeam]],StatsRegularSeason20242025!$A$2:$A$33,0),2)&lt;&gt;INDEX(StatsRegularSeason20242025!$A$2:$C$33,MATCH(Table2[[#This Row],[HomeTeam]],StatsRegularSeason20242025!$A$2:$A$33,0),2),1,0)</f>
        <v>1</v>
      </c>
      <c r="X616" s="2"/>
      <c r="Y616" s="2"/>
      <c r="Z616" s="2">
        <f>IF(AND(Table2[[#This Row],[GameIsOver]]=1,Table2[[#This Row],[ActualHomeScore]]*Table2[[#This Row],[ActualAwayScore]]=0), 1,0)</f>
        <v>0</v>
      </c>
      <c r="AA616" s="2">
        <f>IF(Table2[[#This Row],[GameIsOver]]=0,0, IF(Table2[[#This Row],[ActualWinner]]=Table2[[#This Row],[AwayTeam]], 2, IF(OR(Table2[[#This Row],[ActualResult]]="OT", Table2[[#This Row],[ActualResult]]="SO"), 1, 0)))</f>
        <v>0</v>
      </c>
      <c r="AB616" s="2">
        <f>IF(Table2[[#This Row],[GameIsOver]]= 0, 0, IF(Table2[[#This Row],[ActualWinner]]=Table2[[#This Row],[HomeTeam]], 2, IF(OR(Table2[[#This Row],[ActualResult]]="OT", Table2[[#This Row],[ActualResult]]="SO"), 1, 0)))</f>
        <v>0</v>
      </c>
      <c r="AC616" s="33">
        <f>(($AR$11)*IF(Table2[[#This Row],[CorrectWinnerPrediction]]="Y", 1, 0))+(($AR$12)*IF(Table2[[#This Row],[CorrectAwayScorePrediction]]="Y", 1, 0))+(($AR$13)*IF(Table2[[#This Row],[CorrectHomeScorePrediction]]="Y", 1, 0))</f>
        <v>0</v>
      </c>
      <c r="AD6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6" s="5" t="str">
        <f>IF(WEEKDAY(Table2[[#This Row],[GameDate]])=1,"SUN",IF(WEEKDAY(Table2[[#This Row],[GameDate]])=2,"MON",IF(WEEKDAY(Table2[[#This Row],[GameDate]])=3,"TUE",IF(WEEKDAY(Table2[[#This Row],[GameDate]])=4,"WED",IF(WEEKDAY(Table2[[#This Row],[GameDate]])=5,"THU",IF(WEEKDAY(Table2[[#This Row],[GameDate]])=6,"FRI", "SAT"))))))</f>
        <v>THU</v>
      </c>
      <c r="AF616" s="2">
        <f>Table2[[#This Row],[ActualAwayScore]]-Table2[[#This Row],[PredictedAwayScore]]</f>
        <v>0</v>
      </c>
      <c r="AG616" s="2">
        <f>Table2[[#This Row],[ActualHomeScore]]-Table2[[#This Row],[PredictedHomeScore]]</f>
        <v>0</v>
      </c>
      <c r="AH616" s="2">
        <f t="shared" si="48"/>
        <v>0</v>
      </c>
      <c r="AI616" s="2">
        <f t="shared" si="49"/>
        <v>0</v>
      </c>
    </row>
    <row r="617" spans="1:35" x14ac:dyDescent="0.25">
      <c r="B617" s="4">
        <v>45660</v>
      </c>
      <c r="C617" s="7" t="s">
        <v>727</v>
      </c>
      <c r="D617" s="2" t="s">
        <v>21</v>
      </c>
      <c r="E617" s="2" t="s">
        <v>14</v>
      </c>
      <c r="F617" s="2"/>
      <c r="G617" s="2"/>
      <c r="H617" s="2" t="str">
        <f t="shared" si="45"/>
        <v>_</v>
      </c>
      <c r="I617" s="2"/>
      <c r="J617" s="2"/>
      <c r="K617" s="2"/>
      <c r="L617" s="13" t="str">
        <f t="shared" si="46"/>
        <v>_</v>
      </c>
      <c r="M617" s="2"/>
      <c r="N617" s="2">
        <f>IF(ISBLANK(Table2[[#This Row],[ActualResult]]), 0, 1)</f>
        <v>0</v>
      </c>
      <c r="O617" s="2" t="str">
        <f>IF(ISBLANK(Table2[[#This Row],[ActualResult]]), "_", IF(Table2[[#This Row],[ActualWinner]]=Table2[[#This Row],[PredictedWinner]], "Y", "N"))</f>
        <v>_</v>
      </c>
      <c r="P617" s="2" t="str">
        <f>IF(Table2[[#This Row],[ActualAwayScore]]&gt;Table2[[#This Row],[PredictedAwayScore]], "N", IF(ISBLANK(Table2[[#This Row],[ActualResult]]), "_", IF(Table2[[#This Row],[ActualAwayScore]]=Table2[[#This Row],[PredictedAwayScore]], "Y", "N")))</f>
        <v>_</v>
      </c>
      <c r="Q617" s="2" t="str">
        <f>IF(Table2[[#This Row],[ActualHomeScore]]&gt;Table2[[#This Row],[PredictedHomeScore]],"N", IF(ISBLANK(Table2[[#This Row],[ActualResult]]), "_", IF(Table2[[#This Row],[ActualHomeScore]]=Table2[[#This Row],[PredictedHomeScore]], "Y", "N")))</f>
        <v>_</v>
      </c>
      <c r="R617" s="2"/>
      <c r="S617" s="2" t="str">
        <f t="shared" si="47"/>
        <v>_</v>
      </c>
      <c r="T617" s="2">
        <f>IF(INDEX(StatsRegularSeason20242025!$A$2:$C$33,MATCH(Table2[[#This Row],[AwayTeam]],StatsRegularSeason20242025!$A$2:$A$33,0),2)=INDEX(StatsRegularSeason20242025!$A$2:$C$33,MATCH(Table2[[#This Row],[HomeTeam]],StatsRegularSeason20242025!$A$2:$A$33,0),2),1,0)</f>
        <v>1</v>
      </c>
      <c r="U617" s="2">
        <f>IF(INDEX(StatsRegularSeason20242025!$A$2:$C$33,MATCH(Table2[[#This Row],[AwayTeam]],StatsRegularSeason20242025!$A$2:$A$33,0),3)=INDEX(StatsRegularSeason20242025!$A$2:$C$33,MATCH(Table2[[#This Row],[HomeTeam]],StatsRegularSeason20242025!$A$2:$A$33,0),3),1,0)</f>
        <v>0</v>
      </c>
      <c r="V617" s="2">
        <f>IF(Table2[[#This Row],[InterConf]]=1,IF(Table2[[#This Row],[InterDiv]]=0, 1, 0), 0)</f>
        <v>1</v>
      </c>
      <c r="W617" s="2">
        <f>IF(INDEX(StatsRegularSeason20242025!$A$2:$C$33,MATCH(Table2[[#This Row],[AwayTeam]],StatsRegularSeason20242025!$A$2:$A$33,0),2)&lt;&gt;INDEX(StatsRegularSeason20242025!$A$2:$C$33,MATCH(Table2[[#This Row],[HomeTeam]],StatsRegularSeason20242025!$A$2:$A$33,0),2),1,0)</f>
        <v>0</v>
      </c>
      <c r="X617" s="2"/>
      <c r="Y617" s="2"/>
      <c r="Z617" s="2">
        <f>IF(AND(Table2[[#This Row],[GameIsOver]]=1,Table2[[#This Row],[ActualHomeScore]]*Table2[[#This Row],[ActualAwayScore]]=0), 1,0)</f>
        <v>0</v>
      </c>
      <c r="AA617" s="2">
        <f>IF(Table2[[#This Row],[GameIsOver]]=0,0, IF(Table2[[#This Row],[ActualWinner]]=Table2[[#This Row],[AwayTeam]], 2, IF(OR(Table2[[#This Row],[ActualResult]]="OT", Table2[[#This Row],[ActualResult]]="SO"), 1, 0)))</f>
        <v>0</v>
      </c>
      <c r="AB617" s="2">
        <f>IF(Table2[[#This Row],[GameIsOver]]= 0, 0, IF(Table2[[#This Row],[ActualWinner]]=Table2[[#This Row],[HomeTeam]], 2, IF(OR(Table2[[#This Row],[ActualResult]]="OT", Table2[[#This Row],[ActualResult]]="SO"), 1, 0)))</f>
        <v>0</v>
      </c>
      <c r="AC617" s="33">
        <f>(($AR$11)*IF(Table2[[#This Row],[CorrectWinnerPrediction]]="Y", 1, 0))+(($AR$12)*IF(Table2[[#This Row],[CorrectAwayScorePrediction]]="Y", 1, 0))+(($AR$13)*IF(Table2[[#This Row],[CorrectHomeScorePrediction]]="Y", 1, 0))</f>
        <v>0</v>
      </c>
      <c r="AD6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7" s="4" t="str">
        <f>IF(WEEKDAY(Table2[[#This Row],[GameDate]])=1,"SUN",IF(WEEKDAY(Table2[[#This Row],[GameDate]])=2,"MON",IF(WEEKDAY(Table2[[#This Row],[GameDate]])=3,"TUE",IF(WEEKDAY(Table2[[#This Row],[GameDate]])=4,"WED",IF(WEEKDAY(Table2[[#This Row],[GameDate]])=5,"THU",IF(WEEKDAY(Table2[[#This Row],[GameDate]])=6,"FRI", "SAT"))))))</f>
        <v>FRI</v>
      </c>
      <c r="AF617" s="2">
        <f>Table2[[#This Row],[ActualAwayScore]]-Table2[[#This Row],[PredictedAwayScore]]</f>
        <v>0</v>
      </c>
      <c r="AG617" s="2">
        <f>Table2[[#This Row],[ActualHomeScore]]-Table2[[#This Row],[PredictedHomeScore]]</f>
        <v>0</v>
      </c>
      <c r="AH617" s="2">
        <f t="shared" si="48"/>
        <v>0</v>
      </c>
      <c r="AI617" s="2">
        <f t="shared" si="49"/>
        <v>0</v>
      </c>
    </row>
    <row r="618" spans="1:35" x14ac:dyDescent="0.25">
      <c r="B618" s="4">
        <v>45660</v>
      </c>
      <c r="C618" s="7" t="s">
        <v>728</v>
      </c>
      <c r="D618" s="2" t="s">
        <v>19</v>
      </c>
      <c r="E618" s="2" t="s">
        <v>17</v>
      </c>
      <c r="F618" s="2"/>
      <c r="G618" s="2"/>
      <c r="H618" s="2" t="str">
        <f t="shared" si="45"/>
        <v>_</v>
      </c>
      <c r="I618" s="2"/>
      <c r="J618" s="2"/>
      <c r="K618" s="2"/>
      <c r="L618" s="2" t="str">
        <f t="shared" si="46"/>
        <v>_</v>
      </c>
      <c r="M618" s="2"/>
      <c r="N618" s="2">
        <f>IF(ISBLANK(Table2[[#This Row],[ActualResult]]), 0, 1)</f>
        <v>0</v>
      </c>
      <c r="O618" s="2" t="str">
        <f>IF(ISBLANK(Table2[[#This Row],[ActualResult]]), "_", IF(Table2[[#This Row],[ActualWinner]]=Table2[[#This Row],[PredictedWinner]], "Y", "N"))</f>
        <v>_</v>
      </c>
      <c r="P618" s="2" t="str">
        <f>IF(Table2[[#This Row],[ActualAwayScore]]&gt;Table2[[#This Row],[PredictedAwayScore]], "N", IF(ISBLANK(Table2[[#This Row],[ActualResult]]), "_", IF(Table2[[#This Row],[ActualAwayScore]]=Table2[[#This Row],[PredictedAwayScore]], "Y", "N")))</f>
        <v>_</v>
      </c>
      <c r="Q618" s="2" t="str">
        <f>IF(Table2[[#This Row],[ActualHomeScore]]&gt;Table2[[#This Row],[PredictedHomeScore]],"N", IF(ISBLANK(Table2[[#This Row],[ActualResult]]), "_", IF(Table2[[#This Row],[ActualHomeScore]]=Table2[[#This Row],[PredictedHomeScore]], "Y", "N")))</f>
        <v>_</v>
      </c>
      <c r="R618" s="2"/>
      <c r="S618" s="2" t="str">
        <f t="shared" si="47"/>
        <v>_</v>
      </c>
      <c r="T618" s="2">
        <f>IF(INDEX(StatsRegularSeason20242025!$A$2:$C$33,MATCH(Table2[[#This Row],[AwayTeam]],StatsRegularSeason20242025!$A$2:$A$33,0),2)=INDEX(StatsRegularSeason20242025!$A$2:$C$33,MATCH(Table2[[#This Row],[HomeTeam]],StatsRegularSeason20242025!$A$2:$A$33,0),2),1,0)</f>
        <v>0</v>
      </c>
      <c r="U618" s="2">
        <f>IF(INDEX(StatsRegularSeason20242025!$A$2:$C$33,MATCH(Table2[[#This Row],[AwayTeam]],StatsRegularSeason20242025!$A$2:$A$33,0),3)=INDEX(StatsRegularSeason20242025!$A$2:$C$33,MATCH(Table2[[#This Row],[HomeTeam]],StatsRegularSeason20242025!$A$2:$A$33,0),3),1,0)</f>
        <v>0</v>
      </c>
      <c r="V618" s="2">
        <f>IF(Table2[[#This Row],[InterConf]]=1,IF(Table2[[#This Row],[InterDiv]]=0, 1, 0), 0)</f>
        <v>0</v>
      </c>
      <c r="W618" s="2">
        <f>IF(INDEX(StatsRegularSeason20242025!$A$2:$C$33,MATCH(Table2[[#This Row],[AwayTeam]],StatsRegularSeason20242025!$A$2:$A$33,0),2)&lt;&gt;INDEX(StatsRegularSeason20242025!$A$2:$C$33,MATCH(Table2[[#This Row],[HomeTeam]],StatsRegularSeason20242025!$A$2:$A$33,0),2),1,0)</f>
        <v>1</v>
      </c>
      <c r="X618" s="2"/>
      <c r="Y618" s="2"/>
      <c r="Z618" s="2">
        <f>IF(AND(Table2[[#This Row],[GameIsOver]]=1,Table2[[#This Row],[ActualHomeScore]]*Table2[[#This Row],[ActualAwayScore]]=0), 1,0)</f>
        <v>0</v>
      </c>
      <c r="AA618" s="2">
        <f>IF(Table2[[#This Row],[GameIsOver]]=0,0, IF(Table2[[#This Row],[ActualWinner]]=Table2[[#This Row],[AwayTeam]], 2, IF(OR(Table2[[#This Row],[ActualResult]]="OT", Table2[[#This Row],[ActualResult]]="SO"), 1, 0)))</f>
        <v>0</v>
      </c>
      <c r="AB618" s="2">
        <f>IF(Table2[[#This Row],[GameIsOver]]= 0, 0, IF(Table2[[#This Row],[ActualWinner]]=Table2[[#This Row],[HomeTeam]], 2, IF(OR(Table2[[#This Row],[ActualResult]]="OT", Table2[[#This Row],[ActualResult]]="SO"), 1, 0)))</f>
        <v>0</v>
      </c>
      <c r="AC618" s="33">
        <f>(($AR$11)*IF(Table2[[#This Row],[CorrectWinnerPrediction]]="Y", 1, 0))+(($AR$12)*IF(Table2[[#This Row],[CorrectAwayScorePrediction]]="Y", 1, 0))+(($AR$13)*IF(Table2[[#This Row],[CorrectHomeScorePrediction]]="Y", 1, 0))</f>
        <v>0</v>
      </c>
      <c r="AD6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8" s="4" t="str">
        <f>IF(WEEKDAY(Table2[[#This Row],[GameDate]])=1,"SUN",IF(WEEKDAY(Table2[[#This Row],[GameDate]])=2,"MON",IF(WEEKDAY(Table2[[#This Row],[GameDate]])=3,"TUE",IF(WEEKDAY(Table2[[#This Row],[GameDate]])=4,"WED",IF(WEEKDAY(Table2[[#This Row],[GameDate]])=5,"THU",IF(WEEKDAY(Table2[[#This Row],[GameDate]])=6,"FRI", "SAT"))))))</f>
        <v>FRI</v>
      </c>
      <c r="AF618" s="2">
        <f>Table2[[#This Row],[ActualAwayScore]]-Table2[[#This Row],[PredictedAwayScore]]</f>
        <v>0</v>
      </c>
      <c r="AG618" s="2">
        <f>Table2[[#This Row],[ActualHomeScore]]-Table2[[#This Row],[PredictedHomeScore]]</f>
        <v>0</v>
      </c>
      <c r="AH618" s="2">
        <f t="shared" si="48"/>
        <v>0</v>
      </c>
      <c r="AI618" s="2">
        <f t="shared" si="49"/>
        <v>0</v>
      </c>
    </row>
    <row r="619" spans="1:35" x14ac:dyDescent="0.25">
      <c r="B619" s="4">
        <v>45660</v>
      </c>
      <c r="C619" s="7" t="s">
        <v>728</v>
      </c>
      <c r="D619" s="2" t="s">
        <v>30</v>
      </c>
      <c r="E619" s="2" t="s">
        <v>13</v>
      </c>
      <c r="F619" s="2"/>
      <c r="G619" s="2"/>
      <c r="H619" s="2" t="str">
        <f t="shared" si="45"/>
        <v>_</v>
      </c>
      <c r="I619" s="2"/>
      <c r="J619" s="2"/>
      <c r="K619" s="2"/>
      <c r="L619" s="2" t="str">
        <f t="shared" si="46"/>
        <v>_</v>
      </c>
      <c r="M619" s="2"/>
      <c r="N619" s="2">
        <f>IF(ISBLANK(Table2[[#This Row],[ActualResult]]), 0, 1)</f>
        <v>0</v>
      </c>
      <c r="O619" s="2" t="str">
        <f>IF(ISBLANK(Table2[[#This Row],[ActualResult]]), "_", IF(Table2[[#This Row],[ActualWinner]]=Table2[[#This Row],[PredictedWinner]], "Y", "N"))</f>
        <v>_</v>
      </c>
      <c r="P619" s="2" t="str">
        <f>IF(Table2[[#This Row],[ActualAwayScore]]&gt;Table2[[#This Row],[PredictedAwayScore]], "N", IF(ISBLANK(Table2[[#This Row],[ActualResult]]), "_", IF(Table2[[#This Row],[ActualAwayScore]]=Table2[[#This Row],[PredictedAwayScore]], "Y", "N")))</f>
        <v>_</v>
      </c>
      <c r="Q619" s="2" t="str">
        <f>IF(Table2[[#This Row],[ActualHomeScore]]&gt;Table2[[#This Row],[PredictedHomeScore]],"N", IF(ISBLANK(Table2[[#This Row],[ActualResult]]), "_", IF(Table2[[#This Row],[ActualHomeScore]]=Table2[[#This Row],[PredictedHomeScore]], "Y", "N")))</f>
        <v>_</v>
      </c>
      <c r="R619" s="2"/>
      <c r="S619" s="2" t="str">
        <f t="shared" si="47"/>
        <v>_</v>
      </c>
      <c r="T619" s="2">
        <f>IF(INDEX(StatsRegularSeason20242025!$A$2:$C$33,MATCH(Table2[[#This Row],[AwayTeam]],StatsRegularSeason20242025!$A$2:$A$33,0),2)=INDEX(StatsRegularSeason20242025!$A$2:$C$33,MATCH(Table2[[#This Row],[HomeTeam]],StatsRegularSeason20242025!$A$2:$A$33,0),2),1,0)</f>
        <v>0</v>
      </c>
      <c r="U619" s="2">
        <f>IF(INDEX(StatsRegularSeason20242025!$A$2:$C$33,MATCH(Table2[[#This Row],[AwayTeam]],StatsRegularSeason20242025!$A$2:$A$33,0),3)=INDEX(StatsRegularSeason20242025!$A$2:$C$33,MATCH(Table2[[#This Row],[HomeTeam]],StatsRegularSeason20242025!$A$2:$A$33,0),3),1,0)</f>
        <v>0</v>
      </c>
      <c r="V619" s="2">
        <f>IF(Table2[[#This Row],[InterConf]]=1,IF(Table2[[#This Row],[InterDiv]]=0, 1, 0), 0)</f>
        <v>0</v>
      </c>
      <c r="W619" s="2">
        <f>IF(INDEX(StatsRegularSeason20242025!$A$2:$C$33,MATCH(Table2[[#This Row],[AwayTeam]],StatsRegularSeason20242025!$A$2:$A$33,0),2)&lt;&gt;INDEX(StatsRegularSeason20242025!$A$2:$C$33,MATCH(Table2[[#This Row],[HomeTeam]],StatsRegularSeason20242025!$A$2:$A$33,0),2),1,0)</f>
        <v>1</v>
      </c>
      <c r="X619" s="2"/>
      <c r="Y619" s="2"/>
      <c r="Z619" s="2">
        <f>IF(AND(Table2[[#This Row],[GameIsOver]]=1,Table2[[#This Row],[ActualHomeScore]]*Table2[[#This Row],[ActualAwayScore]]=0), 1,0)</f>
        <v>0</v>
      </c>
      <c r="AA619" s="2">
        <f>IF(Table2[[#This Row],[GameIsOver]]=0,0, IF(Table2[[#This Row],[ActualWinner]]=Table2[[#This Row],[AwayTeam]], 2, IF(OR(Table2[[#This Row],[ActualResult]]="OT", Table2[[#This Row],[ActualResult]]="SO"), 1, 0)))</f>
        <v>0</v>
      </c>
      <c r="AB619" s="2">
        <f>IF(Table2[[#This Row],[GameIsOver]]= 0, 0, IF(Table2[[#This Row],[ActualWinner]]=Table2[[#This Row],[HomeTeam]], 2, IF(OR(Table2[[#This Row],[ActualResult]]="OT", Table2[[#This Row],[ActualResult]]="SO"), 1, 0)))</f>
        <v>0</v>
      </c>
      <c r="AC619" s="33">
        <f>(($AR$11)*IF(Table2[[#This Row],[CorrectWinnerPrediction]]="Y", 1, 0))+(($AR$12)*IF(Table2[[#This Row],[CorrectAwayScorePrediction]]="Y", 1, 0))+(($AR$13)*IF(Table2[[#This Row],[CorrectHomeScorePrediction]]="Y", 1, 0))</f>
        <v>0</v>
      </c>
      <c r="AD6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19" s="4" t="str">
        <f>IF(WEEKDAY(Table2[[#This Row],[GameDate]])=1,"SUN",IF(WEEKDAY(Table2[[#This Row],[GameDate]])=2,"MON",IF(WEEKDAY(Table2[[#This Row],[GameDate]])=3,"TUE",IF(WEEKDAY(Table2[[#This Row],[GameDate]])=4,"WED",IF(WEEKDAY(Table2[[#This Row],[GameDate]])=5,"THU",IF(WEEKDAY(Table2[[#This Row],[GameDate]])=6,"FRI", "SAT"))))))</f>
        <v>FRI</v>
      </c>
      <c r="AF619" s="2">
        <f>Table2[[#This Row],[ActualAwayScore]]-Table2[[#This Row],[PredictedAwayScore]]</f>
        <v>0</v>
      </c>
      <c r="AG619" s="2">
        <f>Table2[[#This Row],[ActualHomeScore]]-Table2[[#This Row],[PredictedHomeScore]]</f>
        <v>0</v>
      </c>
      <c r="AH619" s="2">
        <f t="shared" si="48"/>
        <v>0</v>
      </c>
      <c r="AI619" s="2">
        <f t="shared" si="49"/>
        <v>0</v>
      </c>
    </row>
    <row r="620" spans="1:35" x14ac:dyDescent="0.25">
      <c r="B620" s="4">
        <v>45660</v>
      </c>
      <c r="C620" s="7" t="s">
        <v>729</v>
      </c>
      <c r="D620" s="2" t="s">
        <v>47</v>
      </c>
      <c r="E620" s="2" t="s">
        <v>23</v>
      </c>
      <c r="F620" s="2"/>
      <c r="G620" s="2"/>
      <c r="H620" s="2" t="str">
        <f t="shared" si="45"/>
        <v>_</v>
      </c>
      <c r="I620" s="2"/>
      <c r="J620" s="2"/>
      <c r="K620" s="2"/>
      <c r="L620" s="2" t="str">
        <f t="shared" si="46"/>
        <v>_</v>
      </c>
      <c r="M620" s="2"/>
      <c r="N620" s="2">
        <f>IF(ISBLANK(Table2[[#This Row],[ActualResult]]), 0, 1)</f>
        <v>0</v>
      </c>
      <c r="O620" s="2" t="str">
        <f>IF(ISBLANK(Table2[[#This Row],[ActualResult]]), "_", IF(Table2[[#This Row],[ActualWinner]]=Table2[[#This Row],[PredictedWinner]], "Y", "N"))</f>
        <v>_</v>
      </c>
      <c r="P620" s="2" t="str">
        <f>IF(Table2[[#This Row],[ActualAwayScore]]&gt;Table2[[#This Row],[PredictedAwayScore]], "N", IF(ISBLANK(Table2[[#This Row],[ActualResult]]), "_", IF(Table2[[#This Row],[ActualAwayScore]]=Table2[[#This Row],[PredictedAwayScore]], "Y", "N")))</f>
        <v>_</v>
      </c>
      <c r="Q620" s="2" t="str">
        <f>IF(Table2[[#This Row],[ActualHomeScore]]&gt;Table2[[#This Row],[PredictedHomeScore]],"N", IF(ISBLANK(Table2[[#This Row],[ActualResult]]), "_", IF(Table2[[#This Row],[ActualHomeScore]]=Table2[[#This Row],[PredictedHomeScore]], "Y", "N")))</f>
        <v>_</v>
      </c>
      <c r="R620" s="2"/>
      <c r="S620" s="2" t="str">
        <f t="shared" si="47"/>
        <v>_</v>
      </c>
      <c r="T620" s="2">
        <f>IF(INDEX(StatsRegularSeason20242025!$A$2:$C$33,MATCH(Table2[[#This Row],[AwayTeam]],StatsRegularSeason20242025!$A$2:$A$33,0),2)=INDEX(StatsRegularSeason20242025!$A$2:$C$33,MATCH(Table2[[#This Row],[HomeTeam]],StatsRegularSeason20242025!$A$2:$A$33,0),2),1,0)</f>
        <v>1</v>
      </c>
      <c r="U620" s="2">
        <f>IF(INDEX(StatsRegularSeason20242025!$A$2:$C$33,MATCH(Table2[[#This Row],[AwayTeam]],StatsRegularSeason20242025!$A$2:$A$33,0),3)=INDEX(StatsRegularSeason20242025!$A$2:$C$33,MATCH(Table2[[#This Row],[HomeTeam]],StatsRegularSeason20242025!$A$2:$A$33,0),3),1,0)</f>
        <v>1</v>
      </c>
      <c r="V620" s="2">
        <f>IF(Table2[[#This Row],[InterConf]]=1,IF(Table2[[#This Row],[InterDiv]]=0, 1, 0), 0)</f>
        <v>0</v>
      </c>
      <c r="W620" s="2">
        <f>IF(INDEX(StatsRegularSeason20242025!$A$2:$C$33,MATCH(Table2[[#This Row],[AwayTeam]],StatsRegularSeason20242025!$A$2:$A$33,0),2)&lt;&gt;INDEX(StatsRegularSeason20242025!$A$2:$C$33,MATCH(Table2[[#This Row],[HomeTeam]],StatsRegularSeason20242025!$A$2:$A$33,0),2),1,0)</f>
        <v>0</v>
      </c>
      <c r="X620" s="2"/>
      <c r="Y620" s="2"/>
      <c r="Z620" s="2">
        <f>IF(AND(Table2[[#This Row],[GameIsOver]]=1,Table2[[#This Row],[ActualHomeScore]]*Table2[[#This Row],[ActualAwayScore]]=0), 1,0)</f>
        <v>0</v>
      </c>
      <c r="AA620" s="2">
        <f>IF(Table2[[#This Row],[GameIsOver]]=0,0, IF(Table2[[#This Row],[ActualWinner]]=Table2[[#This Row],[AwayTeam]], 2, IF(OR(Table2[[#This Row],[ActualResult]]="OT", Table2[[#This Row],[ActualResult]]="SO"), 1, 0)))</f>
        <v>0</v>
      </c>
      <c r="AB620" s="2">
        <f>IF(Table2[[#This Row],[GameIsOver]]= 0, 0, IF(Table2[[#This Row],[ActualWinner]]=Table2[[#This Row],[HomeTeam]], 2, IF(OR(Table2[[#This Row],[ActualResult]]="OT", Table2[[#This Row],[ActualResult]]="SO"), 1, 0)))</f>
        <v>0</v>
      </c>
      <c r="AC620" s="33">
        <f>(($AR$11)*IF(Table2[[#This Row],[CorrectWinnerPrediction]]="Y", 1, 0))+(($AR$12)*IF(Table2[[#This Row],[CorrectAwayScorePrediction]]="Y", 1, 0))+(($AR$13)*IF(Table2[[#This Row],[CorrectHomeScorePrediction]]="Y", 1, 0))</f>
        <v>0</v>
      </c>
      <c r="AD6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0" s="4" t="str">
        <f>IF(WEEKDAY(Table2[[#This Row],[GameDate]])=1,"SUN",IF(WEEKDAY(Table2[[#This Row],[GameDate]])=2,"MON",IF(WEEKDAY(Table2[[#This Row],[GameDate]])=3,"TUE",IF(WEEKDAY(Table2[[#This Row],[GameDate]])=4,"WED",IF(WEEKDAY(Table2[[#This Row],[GameDate]])=5,"THU",IF(WEEKDAY(Table2[[#This Row],[GameDate]])=6,"FRI", "SAT"))))))</f>
        <v>FRI</v>
      </c>
      <c r="AF620" s="2">
        <f>Table2[[#This Row],[ActualAwayScore]]-Table2[[#This Row],[PredictedAwayScore]]</f>
        <v>0</v>
      </c>
      <c r="AG620" s="2">
        <f>Table2[[#This Row],[ActualHomeScore]]-Table2[[#This Row],[PredictedHomeScore]]</f>
        <v>0</v>
      </c>
      <c r="AH620" s="2">
        <f t="shared" si="48"/>
        <v>0</v>
      </c>
      <c r="AI620" s="2">
        <f t="shared" si="49"/>
        <v>0</v>
      </c>
    </row>
    <row r="621" spans="1:35" x14ac:dyDescent="0.25">
      <c r="A621" s="3"/>
      <c r="B621" s="5">
        <v>45660</v>
      </c>
      <c r="C621" s="8" t="s">
        <v>730</v>
      </c>
      <c r="D621" s="3" t="s">
        <v>35</v>
      </c>
      <c r="E621" s="3" t="s">
        <v>25</v>
      </c>
      <c r="F621" s="3"/>
      <c r="G621" s="3"/>
      <c r="H621" s="3" t="str">
        <f t="shared" si="45"/>
        <v>_</v>
      </c>
      <c r="I621" s="3"/>
      <c r="J621" s="3"/>
      <c r="K621" s="3"/>
      <c r="L621" s="2" t="str">
        <f t="shared" si="46"/>
        <v>_</v>
      </c>
      <c r="M621" s="3"/>
      <c r="N621" s="3">
        <f>IF(ISBLANK(Table2[[#This Row],[ActualResult]]), 0, 1)</f>
        <v>0</v>
      </c>
      <c r="O621" s="3" t="str">
        <f>IF(ISBLANK(Table2[[#This Row],[ActualResult]]), "_", IF(Table2[[#This Row],[ActualWinner]]=Table2[[#This Row],[PredictedWinner]], "Y", "N"))</f>
        <v>_</v>
      </c>
      <c r="P621" s="3" t="str">
        <f>IF(Table2[[#This Row],[ActualAwayScore]]&gt;Table2[[#This Row],[PredictedAwayScore]], "N", IF(ISBLANK(Table2[[#This Row],[ActualResult]]), "_", IF(Table2[[#This Row],[ActualAwayScore]]=Table2[[#This Row],[PredictedAwayScore]], "Y", "N")))</f>
        <v>_</v>
      </c>
      <c r="Q621" s="3" t="str">
        <f>IF(Table2[[#This Row],[ActualHomeScore]]&gt;Table2[[#This Row],[PredictedHomeScore]],"N", IF(ISBLANK(Table2[[#This Row],[ActualResult]]), "_", IF(Table2[[#This Row],[ActualHomeScore]]=Table2[[#This Row],[PredictedHomeScore]], "Y", "N")))</f>
        <v>_</v>
      </c>
      <c r="R621" s="2"/>
      <c r="S621" s="2" t="str">
        <f t="shared" si="47"/>
        <v>_</v>
      </c>
      <c r="T621" s="2">
        <f>IF(INDEX(StatsRegularSeason20242025!$A$2:$C$33,MATCH(Table2[[#This Row],[AwayTeam]],StatsRegularSeason20242025!$A$2:$A$33,0),2)=INDEX(StatsRegularSeason20242025!$A$2:$C$33,MATCH(Table2[[#This Row],[HomeTeam]],StatsRegularSeason20242025!$A$2:$A$33,0),2),1,0)</f>
        <v>1</v>
      </c>
      <c r="U621" s="2">
        <f>IF(INDEX(StatsRegularSeason20242025!$A$2:$C$33,MATCH(Table2[[#This Row],[AwayTeam]],StatsRegularSeason20242025!$A$2:$A$33,0),3)=INDEX(StatsRegularSeason20242025!$A$2:$C$33,MATCH(Table2[[#This Row],[HomeTeam]],StatsRegularSeason20242025!$A$2:$A$33,0),3),1,0)</f>
        <v>0</v>
      </c>
      <c r="V621" s="2">
        <f>IF(Table2[[#This Row],[InterConf]]=1,IF(Table2[[#This Row],[InterDiv]]=0, 1, 0), 0)</f>
        <v>1</v>
      </c>
      <c r="W621" s="2">
        <f>IF(INDEX(StatsRegularSeason20242025!$A$2:$C$33,MATCH(Table2[[#This Row],[AwayTeam]],StatsRegularSeason20242025!$A$2:$A$33,0),2)&lt;&gt;INDEX(StatsRegularSeason20242025!$A$2:$C$33,MATCH(Table2[[#This Row],[HomeTeam]],StatsRegularSeason20242025!$A$2:$A$33,0),2),1,0)</f>
        <v>0</v>
      </c>
      <c r="X621" s="2"/>
      <c r="Y621" s="2"/>
      <c r="Z621" s="2">
        <f>IF(AND(Table2[[#This Row],[GameIsOver]]=1,Table2[[#This Row],[ActualHomeScore]]*Table2[[#This Row],[ActualAwayScore]]=0), 1,0)</f>
        <v>0</v>
      </c>
      <c r="AA621" s="2">
        <f>IF(Table2[[#This Row],[GameIsOver]]=0,0, IF(Table2[[#This Row],[ActualWinner]]=Table2[[#This Row],[AwayTeam]], 2, IF(OR(Table2[[#This Row],[ActualResult]]="OT", Table2[[#This Row],[ActualResult]]="SO"), 1, 0)))</f>
        <v>0</v>
      </c>
      <c r="AB621" s="2">
        <f>IF(Table2[[#This Row],[GameIsOver]]= 0, 0, IF(Table2[[#This Row],[ActualWinner]]=Table2[[#This Row],[HomeTeam]], 2, IF(OR(Table2[[#This Row],[ActualResult]]="OT", Table2[[#This Row],[ActualResult]]="SO"), 1, 0)))</f>
        <v>0</v>
      </c>
      <c r="AC621" s="33">
        <f>(($AR$11)*IF(Table2[[#This Row],[CorrectWinnerPrediction]]="Y", 1, 0))+(($AR$12)*IF(Table2[[#This Row],[CorrectAwayScorePrediction]]="Y", 1, 0))+(($AR$13)*IF(Table2[[#This Row],[CorrectHomeScorePrediction]]="Y", 1, 0))</f>
        <v>0</v>
      </c>
      <c r="AD6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1" s="5" t="str">
        <f>IF(WEEKDAY(Table2[[#This Row],[GameDate]])=1,"SUN",IF(WEEKDAY(Table2[[#This Row],[GameDate]])=2,"MON",IF(WEEKDAY(Table2[[#This Row],[GameDate]])=3,"TUE",IF(WEEKDAY(Table2[[#This Row],[GameDate]])=4,"WED",IF(WEEKDAY(Table2[[#This Row],[GameDate]])=5,"THU",IF(WEEKDAY(Table2[[#This Row],[GameDate]])=6,"FRI", "SAT"))))))</f>
        <v>FRI</v>
      </c>
      <c r="AF621" s="2">
        <f>Table2[[#This Row],[ActualAwayScore]]-Table2[[#This Row],[PredictedAwayScore]]</f>
        <v>0</v>
      </c>
      <c r="AG621" s="2">
        <f>Table2[[#This Row],[ActualHomeScore]]-Table2[[#This Row],[PredictedHomeScore]]</f>
        <v>0</v>
      </c>
      <c r="AH621" s="2">
        <f t="shared" si="48"/>
        <v>0</v>
      </c>
      <c r="AI621" s="2">
        <f t="shared" si="49"/>
        <v>0</v>
      </c>
    </row>
    <row r="622" spans="1:35" x14ac:dyDescent="0.25">
      <c r="B622" s="4">
        <v>45661</v>
      </c>
      <c r="C622" s="7" t="s">
        <v>731</v>
      </c>
      <c r="D622" s="2" t="s">
        <v>20</v>
      </c>
      <c r="E622" s="2" t="s">
        <v>46</v>
      </c>
      <c r="F622" s="2"/>
      <c r="G622" s="2"/>
      <c r="H622" s="2" t="str">
        <f t="shared" si="45"/>
        <v>_</v>
      </c>
      <c r="I622" s="2"/>
      <c r="J622" s="2"/>
      <c r="K622" s="2"/>
      <c r="L622" s="13" t="str">
        <f t="shared" si="46"/>
        <v>_</v>
      </c>
      <c r="M622" s="2"/>
      <c r="N622" s="2">
        <f>IF(ISBLANK(Table2[[#This Row],[ActualResult]]), 0, 1)</f>
        <v>0</v>
      </c>
      <c r="O622" s="2" t="str">
        <f>IF(ISBLANK(Table2[[#This Row],[ActualResult]]), "_", IF(Table2[[#This Row],[ActualWinner]]=Table2[[#This Row],[PredictedWinner]], "Y", "N"))</f>
        <v>_</v>
      </c>
      <c r="P622" s="2" t="str">
        <f>IF(Table2[[#This Row],[ActualAwayScore]]&gt;Table2[[#This Row],[PredictedAwayScore]], "N", IF(ISBLANK(Table2[[#This Row],[ActualResult]]), "_", IF(Table2[[#This Row],[ActualAwayScore]]=Table2[[#This Row],[PredictedAwayScore]], "Y", "N")))</f>
        <v>_</v>
      </c>
      <c r="Q622" s="2" t="str">
        <f>IF(Table2[[#This Row],[ActualHomeScore]]&gt;Table2[[#This Row],[PredictedHomeScore]],"N", IF(ISBLANK(Table2[[#This Row],[ActualResult]]), "_", IF(Table2[[#This Row],[ActualHomeScore]]=Table2[[#This Row],[PredictedHomeScore]], "Y", "N")))</f>
        <v>_</v>
      </c>
      <c r="R622" s="2"/>
      <c r="S622" s="2" t="str">
        <f t="shared" si="47"/>
        <v>_</v>
      </c>
      <c r="T622" s="2">
        <f>IF(INDEX(StatsRegularSeason20242025!$A$2:$C$33,MATCH(Table2[[#This Row],[AwayTeam]],StatsRegularSeason20242025!$A$2:$A$33,0),2)=INDEX(StatsRegularSeason20242025!$A$2:$C$33,MATCH(Table2[[#This Row],[HomeTeam]],StatsRegularSeason20242025!$A$2:$A$33,0),2),1,0)</f>
        <v>1</v>
      </c>
      <c r="U622" s="2">
        <f>IF(INDEX(StatsRegularSeason20242025!$A$2:$C$33,MATCH(Table2[[#This Row],[AwayTeam]],StatsRegularSeason20242025!$A$2:$A$33,0),3)=INDEX(StatsRegularSeason20242025!$A$2:$C$33,MATCH(Table2[[#This Row],[HomeTeam]],StatsRegularSeason20242025!$A$2:$A$33,0),3),1,0)</f>
        <v>1</v>
      </c>
      <c r="V622" s="2">
        <f>IF(Table2[[#This Row],[InterConf]]=1,IF(Table2[[#This Row],[InterDiv]]=0, 1, 0), 0)</f>
        <v>0</v>
      </c>
      <c r="W622" s="2">
        <f>IF(INDEX(StatsRegularSeason20242025!$A$2:$C$33,MATCH(Table2[[#This Row],[AwayTeam]],StatsRegularSeason20242025!$A$2:$A$33,0),2)&lt;&gt;INDEX(StatsRegularSeason20242025!$A$2:$C$33,MATCH(Table2[[#This Row],[HomeTeam]],StatsRegularSeason20242025!$A$2:$A$33,0),2),1,0)</f>
        <v>0</v>
      </c>
      <c r="X622" s="2"/>
      <c r="Y622" s="2"/>
      <c r="Z622" s="2">
        <f>IF(AND(Table2[[#This Row],[GameIsOver]]=1,Table2[[#This Row],[ActualHomeScore]]*Table2[[#This Row],[ActualAwayScore]]=0), 1,0)</f>
        <v>0</v>
      </c>
      <c r="AA622" s="2">
        <f>IF(Table2[[#This Row],[GameIsOver]]=0,0, IF(Table2[[#This Row],[ActualWinner]]=Table2[[#This Row],[AwayTeam]], 2, IF(OR(Table2[[#This Row],[ActualResult]]="OT", Table2[[#This Row],[ActualResult]]="SO"), 1, 0)))</f>
        <v>0</v>
      </c>
      <c r="AB622" s="2">
        <f>IF(Table2[[#This Row],[GameIsOver]]= 0, 0, IF(Table2[[#This Row],[ActualWinner]]=Table2[[#This Row],[HomeTeam]], 2, IF(OR(Table2[[#This Row],[ActualResult]]="OT", Table2[[#This Row],[ActualResult]]="SO"), 1, 0)))</f>
        <v>0</v>
      </c>
      <c r="AC622" s="33">
        <f>(($AR$11)*IF(Table2[[#This Row],[CorrectWinnerPrediction]]="Y", 1, 0))+(($AR$12)*IF(Table2[[#This Row],[CorrectAwayScorePrediction]]="Y", 1, 0))+(($AR$13)*IF(Table2[[#This Row],[CorrectHomeScorePrediction]]="Y", 1, 0))</f>
        <v>0</v>
      </c>
      <c r="AD6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2" s="4" t="str">
        <f>IF(WEEKDAY(Table2[[#This Row],[GameDate]])=1,"SUN",IF(WEEKDAY(Table2[[#This Row],[GameDate]])=2,"MON",IF(WEEKDAY(Table2[[#This Row],[GameDate]])=3,"TUE",IF(WEEKDAY(Table2[[#This Row],[GameDate]])=4,"WED",IF(WEEKDAY(Table2[[#This Row],[GameDate]])=5,"THU",IF(WEEKDAY(Table2[[#This Row],[GameDate]])=6,"FRI", "SAT"))))))</f>
        <v>SAT</v>
      </c>
      <c r="AF622" s="2">
        <f>Table2[[#This Row],[ActualAwayScore]]-Table2[[#This Row],[PredictedAwayScore]]</f>
        <v>0</v>
      </c>
      <c r="AG622" s="2">
        <f>Table2[[#This Row],[ActualHomeScore]]-Table2[[#This Row],[PredictedHomeScore]]</f>
        <v>0</v>
      </c>
      <c r="AH622" s="2">
        <f t="shared" si="48"/>
        <v>0</v>
      </c>
      <c r="AI622" s="2">
        <f t="shared" si="49"/>
        <v>0</v>
      </c>
    </row>
    <row r="623" spans="1:35" x14ac:dyDescent="0.25">
      <c r="B623" s="4">
        <v>45661</v>
      </c>
      <c r="C623" s="7" t="s">
        <v>732</v>
      </c>
      <c r="D623" s="2" t="s">
        <v>31</v>
      </c>
      <c r="E623" s="2" t="s">
        <v>22</v>
      </c>
      <c r="F623" s="2"/>
      <c r="G623" s="2"/>
      <c r="H623" s="2" t="str">
        <f t="shared" si="45"/>
        <v>_</v>
      </c>
      <c r="I623" s="2"/>
      <c r="J623" s="2"/>
      <c r="K623" s="2"/>
      <c r="L623" s="2" t="str">
        <f t="shared" si="46"/>
        <v>_</v>
      </c>
      <c r="M623" s="2"/>
      <c r="N623" s="2">
        <f>IF(ISBLANK(Table2[[#This Row],[ActualResult]]), 0, 1)</f>
        <v>0</v>
      </c>
      <c r="O623" s="2" t="str">
        <f>IF(ISBLANK(Table2[[#This Row],[ActualResult]]), "_", IF(Table2[[#This Row],[ActualWinner]]=Table2[[#This Row],[PredictedWinner]], "Y", "N"))</f>
        <v>_</v>
      </c>
      <c r="P623" s="2" t="str">
        <f>IF(Table2[[#This Row],[ActualAwayScore]]&gt;Table2[[#This Row],[PredictedAwayScore]], "N", IF(ISBLANK(Table2[[#This Row],[ActualResult]]), "_", IF(Table2[[#This Row],[ActualAwayScore]]=Table2[[#This Row],[PredictedAwayScore]], "Y", "N")))</f>
        <v>_</v>
      </c>
      <c r="Q623" s="2" t="str">
        <f>IF(Table2[[#This Row],[ActualHomeScore]]&gt;Table2[[#This Row],[PredictedHomeScore]],"N", IF(ISBLANK(Table2[[#This Row],[ActualResult]]), "_", IF(Table2[[#This Row],[ActualHomeScore]]=Table2[[#This Row],[PredictedHomeScore]], "Y", "N")))</f>
        <v>_</v>
      </c>
      <c r="R623" s="2"/>
      <c r="S623" s="2" t="str">
        <f t="shared" si="47"/>
        <v>_</v>
      </c>
      <c r="T623" s="2">
        <f>IF(INDEX(StatsRegularSeason20242025!$A$2:$C$33,MATCH(Table2[[#This Row],[AwayTeam]],StatsRegularSeason20242025!$A$2:$A$33,0),2)=INDEX(StatsRegularSeason20242025!$A$2:$C$33,MATCH(Table2[[#This Row],[HomeTeam]],StatsRegularSeason20242025!$A$2:$A$33,0),2),1,0)</f>
        <v>0</v>
      </c>
      <c r="U623" s="2">
        <f>IF(INDEX(StatsRegularSeason20242025!$A$2:$C$33,MATCH(Table2[[#This Row],[AwayTeam]],StatsRegularSeason20242025!$A$2:$A$33,0),3)=INDEX(StatsRegularSeason20242025!$A$2:$C$33,MATCH(Table2[[#This Row],[HomeTeam]],StatsRegularSeason20242025!$A$2:$A$33,0),3),1,0)</f>
        <v>0</v>
      </c>
      <c r="V623" s="2">
        <f>IF(Table2[[#This Row],[InterConf]]=1,IF(Table2[[#This Row],[InterDiv]]=0, 1, 0), 0)</f>
        <v>0</v>
      </c>
      <c r="W623" s="2">
        <f>IF(INDEX(StatsRegularSeason20242025!$A$2:$C$33,MATCH(Table2[[#This Row],[AwayTeam]],StatsRegularSeason20242025!$A$2:$A$33,0),2)&lt;&gt;INDEX(StatsRegularSeason20242025!$A$2:$C$33,MATCH(Table2[[#This Row],[HomeTeam]],StatsRegularSeason20242025!$A$2:$A$33,0),2),1,0)</f>
        <v>1</v>
      </c>
      <c r="X623" s="2"/>
      <c r="Y623" s="2"/>
      <c r="Z623" s="2">
        <f>IF(AND(Table2[[#This Row],[GameIsOver]]=1,Table2[[#This Row],[ActualHomeScore]]*Table2[[#This Row],[ActualAwayScore]]=0), 1,0)</f>
        <v>0</v>
      </c>
      <c r="AA623" s="2">
        <f>IF(Table2[[#This Row],[GameIsOver]]=0,0, IF(Table2[[#This Row],[ActualWinner]]=Table2[[#This Row],[AwayTeam]], 2, IF(OR(Table2[[#This Row],[ActualResult]]="OT", Table2[[#This Row],[ActualResult]]="SO"), 1, 0)))</f>
        <v>0</v>
      </c>
      <c r="AB623" s="2">
        <f>IF(Table2[[#This Row],[GameIsOver]]= 0, 0, IF(Table2[[#This Row],[ActualWinner]]=Table2[[#This Row],[HomeTeam]], 2, IF(OR(Table2[[#This Row],[ActualResult]]="OT", Table2[[#This Row],[ActualResult]]="SO"), 1, 0)))</f>
        <v>0</v>
      </c>
      <c r="AC623" s="33">
        <f>(($AR$11)*IF(Table2[[#This Row],[CorrectWinnerPrediction]]="Y", 1, 0))+(($AR$12)*IF(Table2[[#This Row],[CorrectAwayScorePrediction]]="Y", 1, 0))+(($AR$13)*IF(Table2[[#This Row],[CorrectHomeScorePrediction]]="Y", 1, 0))</f>
        <v>0</v>
      </c>
      <c r="AD6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3" s="4" t="str">
        <f>IF(WEEKDAY(Table2[[#This Row],[GameDate]])=1,"SUN",IF(WEEKDAY(Table2[[#This Row],[GameDate]])=2,"MON",IF(WEEKDAY(Table2[[#This Row],[GameDate]])=3,"TUE",IF(WEEKDAY(Table2[[#This Row],[GameDate]])=4,"WED",IF(WEEKDAY(Table2[[#This Row],[GameDate]])=5,"THU",IF(WEEKDAY(Table2[[#This Row],[GameDate]])=6,"FRI", "SAT"))))))</f>
        <v>SAT</v>
      </c>
      <c r="AF623" s="2">
        <f>Table2[[#This Row],[ActualAwayScore]]-Table2[[#This Row],[PredictedAwayScore]]</f>
        <v>0</v>
      </c>
      <c r="AG623" s="2">
        <f>Table2[[#This Row],[ActualHomeScore]]-Table2[[#This Row],[PredictedHomeScore]]</f>
        <v>0</v>
      </c>
      <c r="AH623" s="2">
        <f t="shared" si="48"/>
        <v>0</v>
      </c>
      <c r="AI623" s="2">
        <f t="shared" si="49"/>
        <v>0</v>
      </c>
    </row>
    <row r="624" spans="1:35" x14ac:dyDescent="0.25">
      <c r="B624" s="4">
        <v>45661</v>
      </c>
      <c r="C624" s="7" t="s">
        <v>733</v>
      </c>
      <c r="D624" s="2" t="s">
        <v>32</v>
      </c>
      <c r="E624" s="2" t="s">
        <v>38</v>
      </c>
      <c r="F624" s="2"/>
      <c r="G624" s="2"/>
      <c r="H624" s="2" t="str">
        <f t="shared" si="45"/>
        <v>_</v>
      </c>
      <c r="I624" s="2"/>
      <c r="J624" s="2"/>
      <c r="K624" s="2"/>
      <c r="L624" s="2" t="str">
        <f t="shared" si="46"/>
        <v>_</v>
      </c>
      <c r="M624" s="2"/>
      <c r="N624" s="2">
        <f>IF(ISBLANK(Table2[[#This Row],[ActualResult]]), 0, 1)</f>
        <v>0</v>
      </c>
      <c r="O624" s="2" t="str">
        <f>IF(ISBLANK(Table2[[#This Row],[ActualResult]]), "_", IF(Table2[[#This Row],[ActualWinner]]=Table2[[#This Row],[PredictedWinner]], "Y", "N"))</f>
        <v>_</v>
      </c>
      <c r="P624" s="2" t="str">
        <f>IF(Table2[[#This Row],[ActualAwayScore]]&gt;Table2[[#This Row],[PredictedAwayScore]], "N", IF(ISBLANK(Table2[[#This Row],[ActualResult]]), "_", IF(Table2[[#This Row],[ActualAwayScore]]=Table2[[#This Row],[PredictedAwayScore]], "Y", "N")))</f>
        <v>_</v>
      </c>
      <c r="Q624" s="2" t="str">
        <f>IF(Table2[[#This Row],[ActualHomeScore]]&gt;Table2[[#This Row],[PredictedHomeScore]],"N", IF(ISBLANK(Table2[[#This Row],[ActualResult]]), "_", IF(Table2[[#This Row],[ActualHomeScore]]=Table2[[#This Row],[PredictedHomeScore]], "Y", "N")))</f>
        <v>_</v>
      </c>
      <c r="R624" s="2"/>
      <c r="S624" s="2" t="str">
        <f t="shared" si="47"/>
        <v>_</v>
      </c>
      <c r="T624" s="2">
        <f>IF(INDEX(StatsRegularSeason20242025!$A$2:$C$33,MATCH(Table2[[#This Row],[AwayTeam]],StatsRegularSeason20242025!$A$2:$A$33,0),2)=INDEX(StatsRegularSeason20242025!$A$2:$C$33,MATCH(Table2[[#This Row],[HomeTeam]],StatsRegularSeason20242025!$A$2:$A$33,0),2),1,0)</f>
        <v>0</v>
      </c>
      <c r="U624" s="2">
        <f>IF(INDEX(StatsRegularSeason20242025!$A$2:$C$33,MATCH(Table2[[#This Row],[AwayTeam]],StatsRegularSeason20242025!$A$2:$A$33,0),3)=INDEX(StatsRegularSeason20242025!$A$2:$C$33,MATCH(Table2[[#This Row],[HomeTeam]],StatsRegularSeason20242025!$A$2:$A$33,0),3),1,0)</f>
        <v>0</v>
      </c>
      <c r="V624" s="2">
        <f>IF(Table2[[#This Row],[InterConf]]=1,IF(Table2[[#This Row],[InterDiv]]=0, 1, 0), 0)</f>
        <v>0</v>
      </c>
      <c r="W624" s="2">
        <f>IF(INDEX(StatsRegularSeason20242025!$A$2:$C$33,MATCH(Table2[[#This Row],[AwayTeam]],StatsRegularSeason20242025!$A$2:$A$33,0),2)&lt;&gt;INDEX(StatsRegularSeason20242025!$A$2:$C$33,MATCH(Table2[[#This Row],[HomeTeam]],StatsRegularSeason20242025!$A$2:$A$33,0),2),1,0)</f>
        <v>1</v>
      </c>
      <c r="X624" s="2"/>
      <c r="Y624" s="2"/>
      <c r="Z624" s="2">
        <f>IF(AND(Table2[[#This Row],[GameIsOver]]=1,Table2[[#This Row],[ActualHomeScore]]*Table2[[#This Row],[ActualAwayScore]]=0), 1,0)</f>
        <v>0</v>
      </c>
      <c r="AA624" s="2">
        <f>IF(Table2[[#This Row],[GameIsOver]]=0,0, IF(Table2[[#This Row],[ActualWinner]]=Table2[[#This Row],[AwayTeam]], 2, IF(OR(Table2[[#This Row],[ActualResult]]="OT", Table2[[#This Row],[ActualResult]]="SO"), 1, 0)))</f>
        <v>0</v>
      </c>
      <c r="AB624" s="2">
        <f>IF(Table2[[#This Row],[GameIsOver]]= 0, 0, IF(Table2[[#This Row],[ActualWinner]]=Table2[[#This Row],[HomeTeam]], 2, IF(OR(Table2[[#This Row],[ActualResult]]="OT", Table2[[#This Row],[ActualResult]]="SO"), 1, 0)))</f>
        <v>0</v>
      </c>
      <c r="AC624" s="33">
        <f>(($AR$11)*IF(Table2[[#This Row],[CorrectWinnerPrediction]]="Y", 1, 0))+(($AR$12)*IF(Table2[[#This Row],[CorrectAwayScorePrediction]]="Y", 1, 0))+(($AR$13)*IF(Table2[[#This Row],[CorrectHomeScorePrediction]]="Y", 1, 0))</f>
        <v>0</v>
      </c>
      <c r="AD6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4" s="4" t="str">
        <f>IF(WEEKDAY(Table2[[#This Row],[GameDate]])=1,"SUN",IF(WEEKDAY(Table2[[#This Row],[GameDate]])=2,"MON",IF(WEEKDAY(Table2[[#This Row],[GameDate]])=3,"TUE",IF(WEEKDAY(Table2[[#This Row],[GameDate]])=4,"WED",IF(WEEKDAY(Table2[[#This Row],[GameDate]])=5,"THU",IF(WEEKDAY(Table2[[#This Row],[GameDate]])=6,"FRI", "SAT"))))))</f>
        <v>SAT</v>
      </c>
      <c r="AF624" s="2">
        <f>Table2[[#This Row],[ActualAwayScore]]-Table2[[#This Row],[PredictedAwayScore]]</f>
        <v>0</v>
      </c>
      <c r="AG624" s="2">
        <f>Table2[[#This Row],[ActualHomeScore]]-Table2[[#This Row],[PredictedHomeScore]]</f>
        <v>0</v>
      </c>
      <c r="AH624" s="2">
        <f t="shared" si="48"/>
        <v>0</v>
      </c>
      <c r="AI624" s="2">
        <f t="shared" si="49"/>
        <v>0</v>
      </c>
    </row>
    <row r="625" spans="1:35" x14ac:dyDescent="0.25">
      <c r="B625" s="4">
        <v>45661</v>
      </c>
      <c r="C625" s="7" t="s">
        <v>734</v>
      </c>
      <c r="D625" s="2" t="s">
        <v>16</v>
      </c>
      <c r="E625" s="2" t="s">
        <v>18</v>
      </c>
      <c r="F625" s="2"/>
      <c r="G625" s="2"/>
      <c r="H625" s="2" t="str">
        <f t="shared" si="45"/>
        <v>_</v>
      </c>
      <c r="I625" s="2"/>
      <c r="J625" s="2"/>
      <c r="K625" s="2"/>
      <c r="L625" s="2" t="str">
        <f t="shared" si="46"/>
        <v>_</v>
      </c>
      <c r="M625" s="2"/>
      <c r="N625" s="2">
        <f>IF(ISBLANK(Table2[[#This Row],[ActualResult]]), 0, 1)</f>
        <v>0</v>
      </c>
      <c r="O625" s="2" t="str">
        <f>IF(ISBLANK(Table2[[#This Row],[ActualResult]]), "_", IF(Table2[[#This Row],[ActualWinner]]=Table2[[#This Row],[PredictedWinner]], "Y", "N"))</f>
        <v>_</v>
      </c>
      <c r="P625" s="2" t="str">
        <f>IF(Table2[[#This Row],[ActualAwayScore]]&gt;Table2[[#This Row],[PredictedAwayScore]], "N", IF(ISBLANK(Table2[[#This Row],[ActualResult]]), "_", IF(Table2[[#This Row],[ActualAwayScore]]=Table2[[#This Row],[PredictedAwayScore]], "Y", "N")))</f>
        <v>_</v>
      </c>
      <c r="Q625" s="2" t="str">
        <f>IF(Table2[[#This Row],[ActualHomeScore]]&gt;Table2[[#This Row],[PredictedHomeScore]],"N", IF(ISBLANK(Table2[[#This Row],[ActualResult]]), "_", IF(Table2[[#This Row],[ActualHomeScore]]=Table2[[#This Row],[PredictedHomeScore]], "Y", "N")))</f>
        <v>_</v>
      </c>
      <c r="R625" s="2"/>
      <c r="S625" s="2" t="str">
        <f t="shared" si="47"/>
        <v>_</v>
      </c>
      <c r="T625" s="2">
        <f>IF(INDEX(StatsRegularSeason20242025!$A$2:$C$33,MATCH(Table2[[#This Row],[AwayTeam]],StatsRegularSeason20242025!$A$2:$A$33,0),2)=INDEX(StatsRegularSeason20242025!$A$2:$C$33,MATCH(Table2[[#This Row],[HomeTeam]],StatsRegularSeason20242025!$A$2:$A$33,0),2),1,0)</f>
        <v>1</v>
      </c>
      <c r="U625" s="2">
        <f>IF(INDEX(StatsRegularSeason20242025!$A$2:$C$33,MATCH(Table2[[#This Row],[AwayTeam]],StatsRegularSeason20242025!$A$2:$A$33,0),3)=INDEX(StatsRegularSeason20242025!$A$2:$C$33,MATCH(Table2[[#This Row],[HomeTeam]],StatsRegularSeason20242025!$A$2:$A$33,0),3),1,0)</f>
        <v>1</v>
      </c>
      <c r="V625" s="2">
        <f>IF(Table2[[#This Row],[InterConf]]=1,IF(Table2[[#This Row],[InterDiv]]=0, 1, 0), 0)</f>
        <v>0</v>
      </c>
      <c r="W625" s="2">
        <f>IF(INDEX(StatsRegularSeason20242025!$A$2:$C$33,MATCH(Table2[[#This Row],[AwayTeam]],StatsRegularSeason20242025!$A$2:$A$33,0),2)&lt;&gt;INDEX(StatsRegularSeason20242025!$A$2:$C$33,MATCH(Table2[[#This Row],[HomeTeam]],StatsRegularSeason20242025!$A$2:$A$33,0),2),1,0)</f>
        <v>0</v>
      </c>
      <c r="X625" s="2"/>
      <c r="Y625" s="2"/>
      <c r="Z625" s="2">
        <f>IF(AND(Table2[[#This Row],[GameIsOver]]=1,Table2[[#This Row],[ActualHomeScore]]*Table2[[#This Row],[ActualAwayScore]]=0), 1,0)</f>
        <v>0</v>
      </c>
      <c r="AA625" s="2">
        <f>IF(Table2[[#This Row],[GameIsOver]]=0,0, IF(Table2[[#This Row],[ActualWinner]]=Table2[[#This Row],[AwayTeam]], 2, IF(OR(Table2[[#This Row],[ActualResult]]="OT", Table2[[#This Row],[ActualResult]]="SO"), 1, 0)))</f>
        <v>0</v>
      </c>
      <c r="AB625" s="2">
        <f>IF(Table2[[#This Row],[GameIsOver]]= 0, 0, IF(Table2[[#This Row],[ActualWinner]]=Table2[[#This Row],[HomeTeam]], 2, IF(OR(Table2[[#This Row],[ActualResult]]="OT", Table2[[#This Row],[ActualResult]]="SO"), 1, 0)))</f>
        <v>0</v>
      </c>
      <c r="AC625" s="33">
        <f>(($AR$11)*IF(Table2[[#This Row],[CorrectWinnerPrediction]]="Y", 1, 0))+(($AR$12)*IF(Table2[[#This Row],[CorrectAwayScorePrediction]]="Y", 1, 0))+(($AR$13)*IF(Table2[[#This Row],[CorrectHomeScorePrediction]]="Y", 1, 0))</f>
        <v>0</v>
      </c>
      <c r="AD6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5" s="4" t="str">
        <f>IF(WEEKDAY(Table2[[#This Row],[GameDate]])=1,"SUN",IF(WEEKDAY(Table2[[#This Row],[GameDate]])=2,"MON",IF(WEEKDAY(Table2[[#This Row],[GameDate]])=3,"TUE",IF(WEEKDAY(Table2[[#This Row],[GameDate]])=4,"WED",IF(WEEKDAY(Table2[[#This Row],[GameDate]])=5,"THU",IF(WEEKDAY(Table2[[#This Row],[GameDate]])=6,"FRI", "SAT"))))))</f>
        <v>SAT</v>
      </c>
      <c r="AF625" s="2">
        <f>Table2[[#This Row],[ActualAwayScore]]-Table2[[#This Row],[PredictedAwayScore]]</f>
        <v>0</v>
      </c>
      <c r="AG625" s="2">
        <f>Table2[[#This Row],[ActualHomeScore]]-Table2[[#This Row],[PredictedHomeScore]]</f>
        <v>0</v>
      </c>
      <c r="AH625" s="2">
        <f t="shared" si="48"/>
        <v>0</v>
      </c>
      <c r="AI625" s="2">
        <f t="shared" si="49"/>
        <v>0</v>
      </c>
    </row>
    <row r="626" spans="1:35" x14ac:dyDescent="0.25">
      <c r="B626" s="4">
        <v>45661</v>
      </c>
      <c r="C626" s="7" t="s">
        <v>735</v>
      </c>
      <c r="D626" s="2" t="s">
        <v>37</v>
      </c>
      <c r="E626" s="2" t="s">
        <v>44</v>
      </c>
      <c r="F626" s="2"/>
      <c r="G626" s="2"/>
      <c r="H626" s="2" t="str">
        <f t="shared" si="45"/>
        <v>_</v>
      </c>
      <c r="I626" s="2"/>
      <c r="J626" s="2"/>
      <c r="K626" s="2"/>
      <c r="L626" s="2" t="str">
        <f t="shared" si="46"/>
        <v>_</v>
      </c>
      <c r="M626" s="2"/>
      <c r="N626" s="2">
        <f>IF(ISBLANK(Table2[[#This Row],[ActualResult]]), 0, 1)</f>
        <v>0</v>
      </c>
      <c r="O626" s="2" t="str">
        <f>IF(ISBLANK(Table2[[#This Row],[ActualResult]]), "_", IF(Table2[[#This Row],[ActualWinner]]=Table2[[#This Row],[PredictedWinner]], "Y", "N"))</f>
        <v>_</v>
      </c>
      <c r="P626" s="2" t="str">
        <f>IF(Table2[[#This Row],[ActualAwayScore]]&gt;Table2[[#This Row],[PredictedAwayScore]], "N", IF(ISBLANK(Table2[[#This Row],[ActualResult]]), "_", IF(Table2[[#This Row],[ActualAwayScore]]=Table2[[#This Row],[PredictedAwayScore]], "Y", "N")))</f>
        <v>_</v>
      </c>
      <c r="Q626" s="2" t="str">
        <f>IF(Table2[[#This Row],[ActualHomeScore]]&gt;Table2[[#This Row],[PredictedHomeScore]],"N", IF(ISBLANK(Table2[[#This Row],[ActualResult]]), "_", IF(Table2[[#This Row],[ActualHomeScore]]=Table2[[#This Row],[PredictedHomeScore]], "Y", "N")))</f>
        <v>_</v>
      </c>
      <c r="R626" s="2"/>
      <c r="S626" s="2" t="str">
        <f t="shared" si="47"/>
        <v>_</v>
      </c>
      <c r="T626" s="2">
        <f>IF(INDEX(StatsRegularSeason20242025!$A$2:$C$33,MATCH(Table2[[#This Row],[AwayTeam]],StatsRegularSeason20242025!$A$2:$A$33,0),2)=INDEX(StatsRegularSeason20242025!$A$2:$C$33,MATCH(Table2[[#This Row],[HomeTeam]],StatsRegularSeason20242025!$A$2:$A$33,0),2),1,0)</f>
        <v>0</v>
      </c>
      <c r="U626" s="2">
        <f>IF(INDEX(StatsRegularSeason20242025!$A$2:$C$33,MATCH(Table2[[#This Row],[AwayTeam]],StatsRegularSeason20242025!$A$2:$A$33,0),3)=INDEX(StatsRegularSeason20242025!$A$2:$C$33,MATCH(Table2[[#This Row],[HomeTeam]],StatsRegularSeason20242025!$A$2:$A$33,0),3),1,0)</f>
        <v>0</v>
      </c>
      <c r="V626" s="2">
        <f>IF(Table2[[#This Row],[InterConf]]=1,IF(Table2[[#This Row],[InterDiv]]=0, 1, 0), 0)</f>
        <v>0</v>
      </c>
      <c r="W626" s="2">
        <f>IF(INDEX(StatsRegularSeason20242025!$A$2:$C$33,MATCH(Table2[[#This Row],[AwayTeam]],StatsRegularSeason20242025!$A$2:$A$33,0),2)&lt;&gt;INDEX(StatsRegularSeason20242025!$A$2:$C$33,MATCH(Table2[[#This Row],[HomeTeam]],StatsRegularSeason20242025!$A$2:$A$33,0),2),1,0)</f>
        <v>1</v>
      </c>
      <c r="X626" s="2"/>
      <c r="Y626" s="2"/>
      <c r="Z626" s="2">
        <f>IF(AND(Table2[[#This Row],[GameIsOver]]=1,Table2[[#This Row],[ActualHomeScore]]*Table2[[#This Row],[ActualAwayScore]]=0), 1,0)</f>
        <v>0</v>
      </c>
      <c r="AA626" s="2">
        <f>IF(Table2[[#This Row],[GameIsOver]]=0,0, IF(Table2[[#This Row],[ActualWinner]]=Table2[[#This Row],[AwayTeam]], 2, IF(OR(Table2[[#This Row],[ActualResult]]="OT", Table2[[#This Row],[ActualResult]]="SO"), 1, 0)))</f>
        <v>0</v>
      </c>
      <c r="AB626" s="2">
        <f>IF(Table2[[#This Row],[GameIsOver]]= 0, 0, IF(Table2[[#This Row],[ActualWinner]]=Table2[[#This Row],[HomeTeam]], 2, IF(OR(Table2[[#This Row],[ActualResult]]="OT", Table2[[#This Row],[ActualResult]]="SO"), 1, 0)))</f>
        <v>0</v>
      </c>
      <c r="AC626" s="33">
        <f>(($AR$11)*IF(Table2[[#This Row],[CorrectWinnerPrediction]]="Y", 1, 0))+(($AR$12)*IF(Table2[[#This Row],[CorrectAwayScorePrediction]]="Y", 1, 0))+(($AR$13)*IF(Table2[[#This Row],[CorrectHomeScorePrediction]]="Y", 1, 0))</f>
        <v>0</v>
      </c>
      <c r="AD6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6" s="4" t="str">
        <f>IF(WEEKDAY(Table2[[#This Row],[GameDate]])=1,"SUN",IF(WEEKDAY(Table2[[#This Row],[GameDate]])=2,"MON",IF(WEEKDAY(Table2[[#This Row],[GameDate]])=3,"TUE",IF(WEEKDAY(Table2[[#This Row],[GameDate]])=4,"WED",IF(WEEKDAY(Table2[[#This Row],[GameDate]])=5,"THU",IF(WEEKDAY(Table2[[#This Row],[GameDate]])=6,"FRI", "SAT"))))))</f>
        <v>SAT</v>
      </c>
      <c r="AF626" s="2">
        <f>Table2[[#This Row],[ActualAwayScore]]-Table2[[#This Row],[PredictedAwayScore]]</f>
        <v>0</v>
      </c>
      <c r="AG626" s="2">
        <f>Table2[[#This Row],[ActualHomeScore]]-Table2[[#This Row],[PredictedHomeScore]]</f>
        <v>0</v>
      </c>
      <c r="AH626" s="2">
        <f t="shared" si="48"/>
        <v>0</v>
      </c>
      <c r="AI626" s="2">
        <f t="shared" si="49"/>
        <v>0</v>
      </c>
    </row>
    <row r="627" spans="1:35" x14ac:dyDescent="0.25">
      <c r="B627" s="4">
        <v>45661</v>
      </c>
      <c r="C627" s="7" t="s">
        <v>736</v>
      </c>
      <c r="D627" s="2" t="s">
        <v>13</v>
      </c>
      <c r="E627" s="2" t="s">
        <v>36</v>
      </c>
      <c r="F627" s="2"/>
      <c r="G627" s="2"/>
      <c r="H627" s="2" t="str">
        <f t="shared" si="45"/>
        <v>_</v>
      </c>
      <c r="I627" s="2"/>
      <c r="J627" s="2"/>
      <c r="K627" s="2"/>
      <c r="L627" s="2" t="str">
        <f t="shared" si="46"/>
        <v>_</v>
      </c>
      <c r="M627" s="2"/>
      <c r="N627" s="2">
        <f>IF(ISBLANK(Table2[[#This Row],[ActualResult]]), 0, 1)</f>
        <v>0</v>
      </c>
      <c r="O627" s="2" t="str">
        <f>IF(ISBLANK(Table2[[#This Row],[ActualResult]]), "_", IF(Table2[[#This Row],[ActualWinner]]=Table2[[#This Row],[PredictedWinner]], "Y", "N"))</f>
        <v>_</v>
      </c>
      <c r="P627" s="2" t="str">
        <f>IF(Table2[[#This Row],[ActualAwayScore]]&gt;Table2[[#This Row],[PredictedAwayScore]], "N", IF(ISBLANK(Table2[[#This Row],[ActualResult]]), "_", IF(Table2[[#This Row],[ActualAwayScore]]=Table2[[#This Row],[PredictedAwayScore]], "Y", "N")))</f>
        <v>_</v>
      </c>
      <c r="Q627" s="2" t="str">
        <f>IF(Table2[[#This Row],[ActualHomeScore]]&gt;Table2[[#This Row],[PredictedHomeScore]],"N", IF(ISBLANK(Table2[[#This Row],[ActualResult]]), "_", IF(Table2[[#This Row],[ActualHomeScore]]=Table2[[#This Row],[PredictedHomeScore]], "Y", "N")))</f>
        <v>_</v>
      </c>
      <c r="R627" s="2"/>
      <c r="S627" s="2" t="str">
        <f t="shared" si="47"/>
        <v>_</v>
      </c>
      <c r="T627" s="2">
        <f>IF(INDEX(StatsRegularSeason20242025!$A$2:$C$33,MATCH(Table2[[#This Row],[AwayTeam]],StatsRegularSeason20242025!$A$2:$A$33,0),2)=INDEX(StatsRegularSeason20242025!$A$2:$C$33,MATCH(Table2[[#This Row],[HomeTeam]],StatsRegularSeason20242025!$A$2:$A$33,0),2),1,0)</f>
        <v>0</v>
      </c>
      <c r="U627" s="2">
        <f>IF(INDEX(StatsRegularSeason20242025!$A$2:$C$33,MATCH(Table2[[#This Row],[AwayTeam]],StatsRegularSeason20242025!$A$2:$A$33,0),3)=INDEX(StatsRegularSeason20242025!$A$2:$C$33,MATCH(Table2[[#This Row],[HomeTeam]],StatsRegularSeason20242025!$A$2:$A$33,0),3),1,0)</f>
        <v>0</v>
      </c>
      <c r="V627" s="2">
        <f>IF(Table2[[#This Row],[InterConf]]=1,IF(Table2[[#This Row],[InterDiv]]=0, 1, 0), 0)</f>
        <v>0</v>
      </c>
      <c r="W627" s="2">
        <f>IF(INDEX(StatsRegularSeason20242025!$A$2:$C$33,MATCH(Table2[[#This Row],[AwayTeam]],StatsRegularSeason20242025!$A$2:$A$33,0),2)&lt;&gt;INDEX(StatsRegularSeason20242025!$A$2:$C$33,MATCH(Table2[[#This Row],[HomeTeam]],StatsRegularSeason20242025!$A$2:$A$33,0),2),1,0)</f>
        <v>1</v>
      </c>
      <c r="X627" s="2"/>
      <c r="Y627" s="2"/>
      <c r="Z627" s="2">
        <f>IF(AND(Table2[[#This Row],[GameIsOver]]=1,Table2[[#This Row],[ActualHomeScore]]*Table2[[#This Row],[ActualAwayScore]]=0), 1,0)</f>
        <v>0</v>
      </c>
      <c r="AA627" s="2">
        <f>IF(Table2[[#This Row],[GameIsOver]]=0,0, IF(Table2[[#This Row],[ActualWinner]]=Table2[[#This Row],[AwayTeam]], 2, IF(OR(Table2[[#This Row],[ActualResult]]="OT", Table2[[#This Row],[ActualResult]]="SO"), 1, 0)))</f>
        <v>0</v>
      </c>
      <c r="AB627" s="2">
        <f>IF(Table2[[#This Row],[GameIsOver]]= 0, 0, IF(Table2[[#This Row],[ActualWinner]]=Table2[[#This Row],[HomeTeam]], 2, IF(OR(Table2[[#This Row],[ActualResult]]="OT", Table2[[#This Row],[ActualResult]]="SO"), 1, 0)))</f>
        <v>0</v>
      </c>
      <c r="AC627" s="33">
        <f>(($AR$11)*IF(Table2[[#This Row],[CorrectWinnerPrediction]]="Y", 1, 0))+(($AR$12)*IF(Table2[[#This Row],[CorrectAwayScorePrediction]]="Y", 1, 0))+(($AR$13)*IF(Table2[[#This Row],[CorrectHomeScorePrediction]]="Y", 1, 0))</f>
        <v>0</v>
      </c>
      <c r="AD6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7" s="4" t="str">
        <f>IF(WEEKDAY(Table2[[#This Row],[GameDate]])=1,"SUN",IF(WEEKDAY(Table2[[#This Row],[GameDate]])=2,"MON",IF(WEEKDAY(Table2[[#This Row],[GameDate]])=3,"TUE",IF(WEEKDAY(Table2[[#This Row],[GameDate]])=4,"WED",IF(WEEKDAY(Table2[[#This Row],[GameDate]])=5,"THU",IF(WEEKDAY(Table2[[#This Row],[GameDate]])=6,"FRI", "SAT"))))))</f>
        <v>SAT</v>
      </c>
      <c r="AF627" s="2">
        <f>Table2[[#This Row],[ActualAwayScore]]-Table2[[#This Row],[PredictedAwayScore]]</f>
        <v>0</v>
      </c>
      <c r="AG627" s="2">
        <f>Table2[[#This Row],[ActualHomeScore]]-Table2[[#This Row],[PredictedHomeScore]]</f>
        <v>0</v>
      </c>
      <c r="AH627" s="2">
        <f t="shared" si="48"/>
        <v>0</v>
      </c>
      <c r="AI627" s="2">
        <f t="shared" si="49"/>
        <v>0</v>
      </c>
    </row>
    <row r="628" spans="1:35" x14ac:dyDescent="0.25">
      <c r="B628" s="4">
        <v>45661</v>
      </c>
      <c r="C628" s="7" t="s">
        <v>737</v>
      </c>
      <c r="D628" s="2" t="s">
        <v>19</v>
      </c>
      <c r="E628" s="2" t="s">
        <v>26</v>
      </c>
      <c r="F628" s="2"/>
      <c r="G628" s="2"/>
      <c r="H628" s="2" t="str">
        <f t="shared" si="45"/>
        <v>_</v>
      </c>
      <c r="I628" s="2"/>
      <c r="J628" s="2"/>
      <c r="K628" s="2"/>
      <c r="L628" s="2" t="str">
        <f t="shared" si="46"/>
        <v>_</v>
      </c>
      <c r="M628" s="2"/>
      <c r="N628" s="2">
        <f>IF(ISBLANK(Table2[[#This Row],[ActualResult]]), 0, 1)</f>
        <v>0</v>
      </c>
      <c r="O628" s="2" t="str">
        <f>IF(ISBLANK(Table2[[#This Row],[ActualResult]]), "_", IF(Table2[[#This Row],[ActualWinner]]=Table2[[#This Row],[PredictedWinner]], "Y", "N"))</f>
        <v>_</v>
      </c>
      <c r="P628" s="2" t="str">
        <f>IF(Table2[[#This Row],[ActualAwayScore]]&gt;Table2[[#This Row],[PredictedAwayScore]], "N", IF(ISBLANK(Table2[[#This Row],[ActualResult]]), "_", IF(Table2[[#This Row],[ActualAwayScore]]=Table2[[#This Row],[PredictedAwayScore]], "Y", "N")))</f>
        <v>_</v>
      </c>
      <c r="Q628" s="2" t="str">
        <f>IF(Table2[[#This Row],[ActualHomeScore]]&gt;Table2[[#This Row],[PredictedHomeScore]],"N", IF(ISBLANK(Table2[[#This Row],[ActualResult]]), "_", IF(Table2[[#This Row],[ActualHomeScore]]=Table2[[#This Row],[PredictedHomeScore]], "Y", "N")))</f>
        <v>_</v>
      </c>
      <c r="R628" s="2"/>
      <c r="S628" s="2" t="str">
        <f t="shared" si="47"/>
        <v>_</v>
      </c>
      <c r="T628" s="2">
        <f>IF(INDEX(StatsRegularSeason20242025!$A$2:$C$33,MATCH(Table2[[#This Row],[AwayTeam]],StatsRegularSeason20242025!$A$2:$A$33,0),2)=INDEX(StatsRegularSeason20242025!$A$2:$C$33,MATCH(Table2[[#This Row],[HomeTeam]],StatsRegularSeason20242025!$A$2:$A$33,0),2),1,0)</f>
        <v>0</v>
      </c>
      <c r="U628" s="2">
        <f>IF(INDEX(StatsRegularSeason20242025!$A$2:$C$33,MATCH(Table2[[#This Row],[AwayTeam]],StatsRegularSeason20242025!$A$2:$A$33,0),3)=INDEX(StatsRegularSeason20242025!$A$2:$C$33,MATCH(Table2[[#This Row],[HomeTeam]],StatsRegularSeason20242025!$A$2:$A$33,0),3),1,0)</f>
        <v>0</v>
      </c>
      <c r="V628" s="2">
        <f>IF(Table2[[#This Row],[InterConf]]=1,IF(Table2[[#This Row],[InterDiv]]=0, 1, 0), 0)</f>
        <v>0</v>
      </c>
      <c r="W628" s="2">
        <f>IF(INDEX(StatsRegularSeason20242025!$A$2:$C$33,MATCH(Table2[[#This Row],[AwayTeam]],StatsRegularSeason20242025!$A$2:$A$33,0),2)&lt;&gt;INDEX(StatsRegularSeason20242025!$A$2:$C$33,MATCH(Table2[[#This Row],[HomeTeam]],StatsRegularSeason20242025!$A$2:$A$33,0),2),1,0)</f>
        <v>1</v>
      </c>
      <c r="X628" s="2"/>
      <c r="Y628" s="2"/>
      <c r="Z628" s="2">
        <f>IF(AND(Table2[[#This Row],[GameIsOver]]=1,Table2[[#This Row],[ActualHomeScore]]*Table2[[#This Row],[ActualAwayScore]]=0), 1,0)</f>
        <v>0</v>
      </c>
      <c r="AA628" s="2">
        <f>IF(Table2[[#This Row],[GameIsOver]]=0,0, IF(Table2[[#This Row],[ActualWinner]]=Table2[[#This Row],[AwayTeam]], 2, IF(OR(Table2[[#This Row],[ActualResult]]="OT", Table2[[#This Row],[ActualResult]]="SO"), 1, 0)))</f>
        <v>0</v>
      </c>
      <c r="AB628" s="2">
        <f>IF(Table2[[#This Row],[GameIsOver]]= 0, 0, IF(Table2[[#This Row],[ActualWinner]]=Table2[[#This Row],[HomeTeam]], 2, IF(OR(Table2[[#This Row],[ActualResult]]="OT", Table2[[#This Row],[ActualResult]]="SO"), 1, 0)))</f>
        <v>0</v>
      </c>
      <c r="AC628" s="33">
        <f>(($AR$11)*IF(Table2[[#This Row],[CorrectWinnerPrediction]]="Y", 1, 0))+(($AR$12)*IF(Table2[[#This Row],[CorrectAwayScorePrediction]]="Y", 1, 0))+(($AR$13)*IF(Table2[[#This Row],[CorrectHomeScorePrediction]]="Y", 1, 0))</f>
        <v>0</v>
      </c>
      <c r="AD6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8" s="4" t="str">
        <f>IF(WEEKDAY(Table2[[#This Row],[GameDate]])=1,"SUN",IF(WEEKDAY(Table2[[#This Row],[GameDate]])=2,"MON",IF(WEEKDAY(Table2[[#This Row],[GameDate]])=3,"TUE",IF(WEEKDAY(Table2[[#This Row],[GameDate]])=4,"WED",IF(WEEKDAY(Table2[[#This Row],[GameDate]])=5,"THU",IF(WEEKDAY(Table2[[#This Row],[GameDate]])=6,"FRI", "SAT"))))))</f>
        <v>SAT</v>
      </c>
      <c r="AF628" s="2">
        <f>Table2[[#This Row],[ActualAwayScore]]-Table2[[#This Row],[PredictedAwayScore]]</f>
        <v>0</v>
      </c>
      <c r="AG628" s="2">
        <f>Table2[[#This Row],[ActualHomeScore]]-Table2[[#This Row],[PredictedHomeScore]]</f>
        <v>0</v>
      </c>
      <c r="AH628" s="2">
        <f t="shared" si="48"/>
        <v>0</v>
      </c>
      <c r="AI628" s="2">
        <f t="shared" si="49"/>
        <v>0</v>
      </c>
    </row>
    <row r="629" spans="1:35" x14ac:dyDescent="0.25">
      <c r="B629" s="4">
        <v>45661</v>
      </c>
      <c r="C629" s="7" t="s">
        <v>738</v>
      </c>
      <c r="D629" s="2" t="s">
        <v>35</v>
      </c>
      <c r="E629" s="2" t="s">
        <v>24</v>
      </c>
      <c r="F629" s="2"/>
      <c r="G629" s="2"/>
      <c r="H629" s="2" t="str">
        <f t="shared" si="45"/>
        <v>_</v>
      </c>
      <c r="I629" s="2"/>
      <c r="J629" s="2"/>
      <c r="K629" s="2"/>
      <c r="L629" s="2" t="str">
        <f t="shared" si="46"/>
        <v>_</v>
      </c>
      <c r="M629" s="2"/>
      <c r="N629" s="2">
        <f>IF(ISBLANK(Table2[[#This Row],[ActualResult]]), 0, 1)</f>
        <v>0</v>
      </c>
      <c r="O629" s="2" t="str">
        <f>IF(ISBLANK(Table2[[#This Row],[ActualResult]]), "_", IF(Table2[[#This Row],[ActualWinner]]=Table2[[#This Row],[PredictedWinner]], "Y", "N"))</f>
        <v>_</v>
      </c>
      <c r="P629" s="2" t="str">
        <f>IF(Table2[[#This Row],[ActualAwayScore]]&gt;Table2[[#This Row],[PredictedAwayScore]], "N", IF(ISBLANK(Table2[[#This Row],[ActualResult]]), "_", IF(Table2[[#This Row],[ActualAwayScore]]=Table2[[#This Row],[PredictedAwayScore]], "Y", "N")))</f>
        <v>_</v>
      </c>
      <c r="Q629" s="2" t="str">
        <f>IF(Table2[[#This Row],[ActualHomeScore]]&gt;Table2[[#This Row],[PredictedHomeScore]],"N", IF(ISBLANK(Table2[[#This Row],[ActualResult]]), "_", IF(Table2[[#This Row],[ActualHomeScore]]=Table2[[#This Row],[PredictedHomeScore]], "Y", "N")))</f>
        <v>_</v>
      </c>
      <c r="R629" s="2"/>
      <c r="S629" s="2" t="str">
        <f t="shared" si="47"/>
        <v>_</v>
      </c>
      <c r="T629" s="2">
        <f>IF(INDEX(StatsRegularSeason20242025!$A$2:$C$33,MATCH(Table2[[#This Row],[AwayTeam]],StatsRegularSeason20242025!$A$2:$A$33,0),2)=INDEX(StatsRegularSeason20242025!$A$2:$C$33,MATCH(Table2[[#This Row],[HomeTeam]],StatsRegularSeason20242025!$A$2:$A$33,0),2),1,0)</f>
        <v>1</v>
      </c>
      <c r="U629" s="2">
        <f>IF(INDEX(StatsRegularSeason20242025!$A$2:$C$33,MATCH(Table2[[#This Row],[AwayTeam]],StatsRegularSeason20242025!$A$2:$A$33,0),3)=INDEX(StatsRegularSeason20242025!$A$2:$C$33,MATCH(Table2[[#This Row],[HomeTeam]],StatsRegularSeason20242025!$A$2:$A$33,0),3),1,0)</f>
        <v>0</v>
      </c>
      <c r="V629" s="2">
        <f>IF(Table2[[#This Row],[InterConf]]=1,IF(Table2[[#This Row],[InterDiv]]=0, 1, 0), 0)</f>
        <v>1</v>
      </c>
      <c r="W629" s="2">
        <f>IF(INDEX(StatsRegularSeason20242025!$A$2:$C$33,MATCH(Table2[[#This Row],[AwayTeam]],StatsRegularSeason20242025!$A$2:$A$33,0),2)&lt;&gt;INDEX(StatsRegularSeason20242025!$A$2:$C$33,MATCH(Table2[[#This Row],[HomeTeam]],StatsRegularSeason20242025!$A$2:$A$33,0),2),1,0)</f>
        <v>0</v>
      </c>
      <c r="X629" s="2"/>
      <c r="Y629" s="2"/>
      <c r="Z629" s="2">
        <f>IF(AND(Table2[[#This Row],[GameIsOver]]=1,Table2[[#This Row],[ActualHomeScore]]*Table2[[#This Row],[ActualAwayScore]]=0), 1,0)</f>
        <v>0</v>
      </c>
      <c r="AA629" s="2">
        <f>IF(Table2[[#This Row],[GameIsOver]]=0,0, IF(Table2[[#This Row],[ActualWinner]]=Table2[[#This Row],[AwayTeam]], 2, IF(OR(Table2[[#This Row],[ActualResult]]="OT", Table2[[#This Row],[ActualResult]]="SO"), 1, 0)))</f>
        <v>0</v>
      </c>
      <c r="AB629" s="2">
        <f>IF(Table2[[#This Row],[GameIsOver]]= 0, 0, IF(Table2[[#This Row],[ActualWinner]]=Table2[[#This Row],[HomeTeam]], 2, IF(OR(Table2[[#This Row],[ActualResult]]="OT", Table2[[#This Row],[ActualResult]]="SO"), 1, 0)))</f>
        <v>0</v>
      </c>
      <c r="AC629" s="33">
        <f>(($AR$11)*IF(Table2[[#This Row],[CorrectWinnerPrediction]]="Y", 1, 0))+(($AR$12)*IF(Table2[[#This Row],[CorrectAwayScorePrediction]]="Y", 1, 0))+(($AR$13)*IF(Table2[[#This Row],[CorrectHomeScorePrediction]]="Y", 1, 0))</f>
        <v>0</v>
      </c>
      <c r="AD6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29" s="4" t="str">
        <f>IF(WEEKDAY(Table2[[#This Row],[GameDate]])=1,"SUN",IF(WEEKDAY(Table2[[#This Row],[GameDate]])=2,"MON",IF(WEEKDAY(Table2[[#This Row],[GameDate]])=3,"TUE",IF(WEEKDAY(Table2[[#This Row],[GameDate]])=4,"WED",IF(WEEKDAY(Table2[[#This Row],[GameDate]])=5,"THU",IF(WEEKDAY(Table2[[#This Row],[GameDate]])=6,"FRI", "SAT"))))))</f>
        <v>SAT</v>
      </c>
      <c r="AF629" s="2">
        <f>Table2[[#This Row],[ActualAwayScore]]-Table2[[#This Row],[PredictedAwayScore]]</f>
        <v>0</v>
      </c>
      <c r="AG629" s="2">
        <f>Table2[[#This Row],[ActualHomeScore]]-Table2[[#This Row],[PredictedHomeScore]]</f>
        <v>0</v>
      </c>
      <c r="AH629" s="2">
        <f t="shared" si="48"/>
        <v>0</v>
      </c>
      <c r="AI629" s="2">
        <f t="shared" si="49"/>
        <v>0</v>
      </c>
    </row>
    <row r="630" spans="1:35" x14ac:dyDescent="0.25">
      <c r="B630" s="4">
        <v>45661</v>
      </c>
      <c r="C630" s="7" t="s">
        <v>739</v>
      </c>
      <c r="D630" s="2" t="s">
        <v>15</v>
      </c>
      <c r="E630" s="2" t="s">
        <v>34</v>
      </c>
      <c r="F630" s="2"/>
      <c r="G630" s="2"/>
      <c r="H630" s="2" t="str">
        <f t="shared" si="45"/>
        <v>_</v>
      </c>
      <c r="I630" s="2"/>
      <c r="J630" s="2"/>
      <c r="K630" s="2"/>
      <c r="L630" s="2" t="str">
        <f t="shared" si="46"/>
        <v>_</v>
      </c>
      <c r="M630" s="2"/>
      <c r="N630" s="2">
        <f>IF(ISBLANK(Table2[[#This Row],[ActualResult]]), 0, 1)</f>
        <v>0</v>
      </c>
      <c r="O630" s="2" t="str">
        <f>IF(ISBLANK(Table2[[#This Row],[ActualResult]]), "_", IF(Table2[[#This Row],[ActualWinner]]=Table2[[#This Row],[PredictedWinner]], "Y", "N"))</f>
        <v>_</v>
      </c>
      <c r="P630" s="2" t="str">
        <f>IF(Table2[[#This Row],[ActualAwayScore]]&gt;Table2[[#This Row],[PredictedAwayScore]], "N", IF(ISBLANK(Table2[[#This Row],[ActualResult]]), "_", IF(Table2[[#This Row],[ActualAwayScore]]=Table2[[#This Row],[PredictedAwayScore]], "Y", "N")))</f>
        <v>_</v>
      </c>
      <c r="Q630" s="2" t="str">
        <f>IF(Table2[[#This Row],[ActualHomeScore]]&gt;Table2[[#This Row],[PredictedHomeScore]],"N", IF(ISBLANK(Table2[[#This Row],[ActualResult]]), "_", IF(Table2[[#This Row],[ActualHomeScore]]=Table2[[#This Row],[PredictedHomeScore]], "Y", "N")))</f>
        <v>_</v>
      </c>
      <c r="R630" s="2"/>
      <c r="S630" s="2" t="str">
        <f t="shared" si="47"/>
        <v>_</v>
      </c>
      <c r="T630" s="2">
        <f>IF(INDEX(StatsRegularSeason20242025!$A$2:$C$33,MATCH(Table2[[#This Row],[AwayTeam]],StatsRegularSeason20242025!$A$2:$A$33,0),2)=INDEX(StatsRegularSeason20242025!$A$2:$C$33,MATCH(Table2[[#This Row],[HomeTeam]],StatsRegularSeason20242025!$A$2:$A$33,0),2),1,0)</f>
        <v>1</v>
      </c>
      <c r="U630" s="2">
        <f>IF(INDEX(StatsRegularSeason20242025!$A$2:$C$33,MATCH(Table2[[#This Row],[AwayTeam]],StatsRegularSeason20242025!$A$2:$A$33,0),3)=INDEX(StatsRegularSeason20242025!$A$2:$C$33,MATCH(Table2[[#This Row],[HomeTeam]],StatsRegularSeason20242025!$A$2:$A$33,0),3),1,0)</f>
        <v>1</v>
      </c>
      <c r="V630" s="2">
        <f>IF(Table2[[#This Row],[InterConf]]=1,IF(Table2[[#This Row],[InterDiv]]=0, 1, 0), 0)</f>
        <v>0</v>
      </c>
      <c r="W630" s="2">
        <f>IF(INDEX(StatsRegularSeason20242025!$A$2:$C$33,MATCH(Table2[[#This Row],[AwayTeam]],StatsRegularSeason20242025!$A$2:$A$33,0),2)&lt;&gt;INDEX(StatsRegularSeason20242025!$A$2:$C$33,MATCH(Table2[[#This Row],[HomeTeam]],StatsRegularSeason20242025!$A$2:$A$33,0),2),1,0)</f>
        <v>0</v>
      </c>
      <c r="X630" s="2"/>
      <c r="Y630" s="2"/>
      <c r="Z630" s="2">
        <f>IF(AND(Table2[[#This Row],[GameIsOver]]=1,Table2[[#This Row],[ActualHomeScore]]*Table2[[#This Row],[ActualAwayScore]]=0), 1,0)</f>
        <v>0</v>
      </c>
      <c r="AA630" s="2">
        <f>IF(Table2[[#This Row],[GameIsOver]]=0,0, IF(Table2[[#This Row],[ActualWinner]]=Table2[[#This Row],[AwayTeam]], 2, IF(OR(Table2[[#This Row],[ActualResult]]="OT", Table2[[#This Row],[ActualResult]]="SO"), 1, 0)))</f>
        <v>0</v>
      </c>
      <c r="AB630" s="2">
        <f>IF(Table2[[#This Row],[GameIsOver]]= 0, 0, IF(Table2[[#This Row],[ActualWinner]]=Table2[[#This Row],[HomeTeam]], 2, IF(OR(Table2[[#This Row],[ActualResult]]="OT", Table2[[#This Row],[ActualResult]]="SO"), 1, 0)))</f>
        <v>0</v>
      </c>
      <c r="AC630" s="33">
        <f>(($AR$11)*IF(Table2[[#This Row],[CorrectWinnerPrediction]]="Y", 1, 0))+(($AR$12)*IF(Table2[[#This Row],[CorrectAwayScorePrediction]]="Y", 1, 0))+(($AR$13)*IF(Table2[[#This Row],[CorrectHomeScorePrediction]]="Y", 1, 0))</f>
        <v>0</v>
      </c>
      <c r="AD6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0" s="4" t="str">
        <f>IF(WEEKDAY(Table2[[#This Row],[GameDate]])=1,"SUN",IF(WEEKDAY(Table2[[#This Row],[GameDate]])=2,"MON",IF(WEEKDAY(Table2[[#This Row],[GameDate]])=3,"TUE",IF(WEEKDAY(Table2[[#This Row],[GameDate]])=4,"WED",IF(WEEKDAY(Table2[[#This Row],[GameDate]])=5,"THU",IF(WEEKDAY(Table2[[#This Row],[GameDate]])=6,"FRI", "SAT"))))))</f>
        <v>SAT</v>
      </c>
      <c r="AF630" s="2">
        <f>Table2[[#This Row],[ActualAwayScore]]-Table2[[#This Row],[PredictedAwayScore]]</f>
        <v>0</v>
      </c>
      <c r="AG630" s="2">
        <f>Table2[[#This Row],[ActualHomeScore]]-Table2[[#This Row],[PredictedHomeScore]]</f>
        <v>0</v>
      </c>
      <c r="AH630" s="2">
        <f t="shared" si="48"/>
        <v>0</v>
      </c>
      <c r="AI630" s="2">
        <f t="shared" si="49"/>
        <v>0</v>
      </c>
    </row>
    <row r="631" spans="1:35" x14ac:dyDescent="0.25">
      <c r="B631" s="4">
        <v>45661</v>
      </c>
      <c r="C631" s="7" t="s">
        <v>740</v>
      </c>
      <c r="D631" s="2" t="s">
        <v>43</v>
      </c>
      <c r="E631" s="2" t="s">
        <v>28</v>
      </c>
      <c r="F631" s="2"/>
      <c r="G631" s="2"/>
      <c r="H631" s="2" t="str">
        <f t="shared" si="45"/>
        <v>_</v>
      </c>
      <c r="I631" s="2"/>
      <c r="J631" s="2"/>
      <c r="K631" s="2"/>
      <c r="L631" s="2" t="str">
        <f t="shared" si="46"/>
        <v>_</v>
      </c>
      <c r="M631" s="2"/>
      <c r="N631" s="2">
        <f>IF(ISBLANK(Table2[[#This Row],[ActualResult]]), 0, 1)</f>
        <v>0</v>
      </c>
      <c r="O631" s="2" t="str">
        <f>IF(ISBLANK(Table2[[#This Row],[ActualResult]]), "_", IF(Table2[[#This Row],[ActualWinner]]=Table2[[#This Row],[PredictedWinner]], "Y", "N"))</f>
        <v>_</v>
      </c>
      <c r="P631" s="2" t="str">
        <f>IF(Table2[[#This Row],[ActualAwayScore]]&gt;Table2[[#This Row],[PredictedAwayScore]], "N", IF(ISBLANK(Table2[[#This Row],[ActualResult]]), "_", IF(Table2[[#This Row],[ActualAwayScore]]=Table2[[#This Row],[PredictedAwayScore]], "Y", "N")))</f>
        <v>_</v>
      </c>
      <c r="Q631" s="2" t="str">
        <f>IF(Table2[[#This Row],[ActualHomeScore]]&gt;Table2[[#This Row],[PredictedHomeScore]],"N", IF(ISBLANK(Table2[[#This Row],[ActualResult]]), "_", IF(Table2[[#This Row],[ActualHomeScore]]=Table2[[#This Row],[PredictedHomeScore]], "Y", "N")))</f>
        <v>_</v>
      </c>
      <c r="R631" s="2"/>
      <c r="S631" s="2" t="str">
        <f t="shared" si="47"/>
        <v>_</v>
      </c>
      <c r="T631" s="2">
        <f>IF(INDEX(StatsRegularSeason20242025!$A$2:$C$33,MATCH(Table2[[#This Row],[AwayTeam]],StatsRegularSeason20242025!$A$2:$A$33,0),2)=INDEX(StatsRegularSeason20242025!$A$2:$C$33,MATCH(Table2[[#This Row],[HomeTeam]],StatsRegularSeason20242025!$A$2:$A$33,0),2),1,0)</f>
        <v>0</v>
      </c>
      <c r="U631" s="2">
        <f>IF(INDEX(StatsRegularSeason20242025!$A$2:$C$33,MATCH(Table2[[#This Row],[AwayTeam]],StatsRegularSeason20242025!$A$2:$A$33,0),3)=INDEX(StatsRegularSeason20242025!$A$2:$C$33,MATCH(Table2[[#This Row],[HomeTeam]],StatsRegularSeason20242025!$A$2:$A$33,0),3),1,0)</f>
        <v>0</v>
      </c>
      <c r="V631" s="2">
        <f>IF(Table2[[#This Row],[InterConf]]=1,IF(Table2[[#This Row],[InterDiv]]=0, 1, 0), 0)</f>
        <v>0</v>
      </c>
      <c r="W631" s="2">
        <f>IF(INDEX(StatsRegularSeason20242025!$A$2:$C$33,MATCH(Table2[[#This Row],[AwayTeam]],StatsRegularSeason20242025!$A$2:$A$33,0),2)&lt;&gt;INDEX(StatsRegularSeason20242025!$A$2:$C$33,MATCH(Table2[[#This Row],[HomeTeam]],StatsRegularSeason20242025!$A$2:$A$33,0),2),1,0)</f>
        <v>1</v>
      </c>
      <c r="X631" s="2"/>
      <c r="Y631" s="2"/>
      <c r="Z631" s="2">
        <f>IF(AND(Table2[[#This Row],[GameIsOver]]=1,Table2[[#This Row],[ActualHomeScore]]*Table2[[#This Row],[ActualAwayScore]]=0), 1,0)</f>
        <v>0</v>
      </c>
      <c r="AA631" s="2">
        <f>IF(Table2[[#This Row],[GameIsOver]]=0,0, IF(Table2[[#This Row],[ActualWinner]]=Table2[[#This Row],[AwayTeam]], 2, IF(OR(Table2[[#This Row],[ActualResult]]="OT", Table2[[#This Row],[ActualResult]]="SO"), 1, 0)))</f>
        <v>0</v>
      </c>
      <c r="AB631" s="2">
        <f>IF(Table2[[#This Row],[GameIsOver]]= 0, 0, IF(Table2[[#This Row],[ActualWinner]]=Table2[[#This Row],[HomeTeam]], 2, IF(OR(Table2[[#This Row],[ActualResult]]="OT", Table2[[#This Row],[ActualResult]]="SO"), 1, 0)))</f>
        <v>0</v>
      </c>
      <c r="AC631" s="33">
        <f>(($AR$11)*IF(Table2[[#This Row],[CorrectWinnerPrediction]]="Y", 1, 0))+(($AR$12)*IF(Table2[[#This Row],[CorrectAwayScorePrediction]]="Y", 1, 0))+(($AR$13)*IF(Table2[[#This Row],[CorrectHomeScorePrediction]]="Y", 1, 0))</f>
        <v>0</v>
      </c>
      <c r="AD6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1" s="4" t="str">
        <f>IF(WEEKDAY(Table2[[#This Row],[GameDate]])=1,"SUN",IF(WEEKDAY(Table2[[#This Row],[GameDate]])=2,"MON",IF(WEEKDAY(Table2[[#This Row],[GameDate]])=3,"TUE",IF(WEEKDAY(Table2[[#This Row],[GameDate]])=4,"WED",IF(WEEKDAY(Table2[[#This Row],[GameDate]])=5,"THU",IF(WEEKDAY(Table2[[#This Row],[GameDate]])=6,"FRI", "SAT"))))))</f>
        <v>SAT</v>
      </c>
      <c r="AF631" s="2">
        <f>Table2[[#This Row],[ActualAwayScore]]-Table2[[#This Row],[PredictedAwayScore]]</f>
        <v>0</v>
      </c>
      <c r="AG631" s="2">
        <f>Table2[[#This Row],[ActualHomeScore]]-Table2[[#This Row],[PredictedHomeScore]]</f>
        <v>0</v>
      </c>
      <c r="AH631" s="2">
        <f t="shared" si="48"/>
        <v>0</v>
      </c>
      <c r="AI631" s="2">
        <f t="shared" si="49"/>
        <v>0</v>
      </c>
    </row>
    <row r="632" spans="1:35" x14ac:dyDescent="0.25">
      <c r="B632" s="4">
        <v>45661</v>
      </c>
      <c r="C632" s="7" t="s">
        <v>741</v>
      </c>
      <c r="D632" s="2" t="s">
        <v>29</v>
      </c>
      <c r="E632" s="2" t="s">
        <v>27</v>
      </c>
      <c r="F632" s="2"/>
      <c r="G632" s="2"/>
      <c r="H632" s="2" t="str">
        <f t="shared" si="45"/>
        <v>_</v>
      </c>
      <c r="I632" s="2"/>
      <c r="J632" s="2"/>
      <c r="K632" s="2"/>
      <c r="L632" s="2" t="str">
        <f t="shared" si="46"/>
        <v>_</v>
      </c>
      <c r="M632" s="2"/>
      <c r="N632" s="2">
        <f>IF(ISBLANK(Table2[[#This Row],[ActualResult]]), 0, 1)</f>
        <v>0</v>
      </c>
      <c r="O632" s="2" t="str">
        <f>IF(ISBLANK(Table2[[#This Row],[ActualResult]]), "_", IF(Table2[[#This Row],[ActualWinner]]=Table2[[#This Row],[PredictedWinner]], "Y", "N"))</f>
        <v>_</v>
      </c>
      <c r="P632" s="2" t="str">
        <f>IF(Table2[[#This Row],[ActualAwayScore]]&gt;Table2[[#This Row],[PredictedAwayScore]], "N", IF(ISBLANK(Table2[[#This Row],[ActualResult]]), "_", IF(Table2[[#This Row],[ActualAwayScore]]=Table2[[#This Row],[PredictedAwayScore]], "Y", "N")))</f>
        <v>_</v>
      </c>
      <c r="Q632" s="2" t="str">
        <f>IF(Table2[[#This Row],[ActualHomeScore]]&gt;Table2[[#This Row],[PredictedHomeScore]],"N", IF(ISBLANK(Table2[[#This Row],[ActualResult]]), "_", IF(Table2[[#This Row],[ActualHomeScore]]=Table2[[#This Row],[PredictedHomeScore]], "Y", "N")))</f>
        <v>_</v>
      </c>
      <c r="R632" s="2"/>
      <c r="S632" s="2" t="str">
        <f t="shared" si="47"/>
        <v>_</v>
      </c>
      <c r="T632" s="2">
        <f>IF(INDEX(StatsRegularSeason20242025!$A$2:$C$33,MATCH(Table2[[#This Row],[AwayTeam]],StatsRegularSeason20242025!$A$2:$A$33,0),2)=INDEX(StatsRegularSeason20242025!$A$2:$C$33,MATCH(Table2[[#This Row],[HomeTeam]],StatsRegularSeason20242025!$A$2:$A$33,0),2),1,0)</f>
        <v>0</v>
      </c>
      <c r="U632" s="2">
        <f>IF(INDEX(StatsRegularSeason20242025!$A$2:$C$33,MATCH(Table2[[#This Row],[AwayTeam]],StatsRegularSeason20242025!$A$2:$A$33,0),3)=INDEX(StatsRegularSeason20242025!$A$2:$C$33,MATCH(Table2[[#This Row],[HomeTeam]],StatsRegularSeason20242025!$A$2:$A$33,0),3),1,0)</f>
        <v>0</v>
      </c>
      <c r="V632" s="2">
        <f>IF(Table2[[#This Row],[InterConf]]=1,IF(Table2[[#This Row],[InterDiv]]=0, 1, 0), 0)</f>
        <v>0</v>
      </c>
      <c r="W632" s="2">
        <f>IF(INDEX(StatsRegularSeason20242025!$A$2:$C$33,MATCH(Table2[[#This Row],[AwayTeam]],StatsRegularSeason20242025!$A$2:$A$33,0),2)&lt;&gt;INDEX(StatsRegularSeason20242025!$A$2:$C$33,MATCH(Table2[[#This Row],[HomeTeam]],StatsRegularSeason20242025!$A$2:$A$33,0),2),1,0)</f>
        <v>1</v>
      </c>
      <c r="X632" s="2"/>
      <c r="Y632" s="2"/>
      <c r="Z632" s="2">
        <f>IF(AND(Table2[[#This Row],[GameIsOver]]=1,Table2[[#This Row],[ActualHomeScore]]*Table2[[#This Row],[ActualAwayScore]]=0), 1,0)</f>
        <v>0</v>
      </c>
      <c r="AA632" s="2">
        <f>IF(Table2[[#This Row],[GameIsOver]]=0,0, IF(Table2[[#This Row],[ActualWinner]]=Table2[[#This Row],[AwayTeam]], 2, IF(OR(Table2[[#This Row],[ActualResult]]="OT", Table2[[#This Row],[ActualResult]]="SO"), 1, 0)))</f>
        <v>0</v>
      </c>
      <c r="AB632" s="2">
        <f>IF(Table2[[#This Row],[GameIsOver]]= 0, 0, IF(Table2[[#This Row],[ActualWinner]]=Table2[[#This Row],[HomeTeam]], 2, IF(OR(Table2[[#This Row],[ActualResult]]="OT", Table2[[#This Row],[ActualResult]]="SO"), 1, 0)))</f>
        <v>0</v>
      </c>
      <c r="AC632" s="33">
        <f>(($AR$11)*IF(Table2[[#This Row],[CorrectWinnerPrediction]]="Y", 1, 0))+(($AR$12)*IF(Table2[[#This Row],[CorrectAwayScorePrediction]]="Y", 1, 0))+(($AR$13)*IF(Table2[[#This Row],[CorrectHomeScorePrediction]]="Y", 1, 0))</f>
        <v>0</v>
      </c>
      <c r="AD6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2" s="4" t="str">
        <f>IF(WEEKDAY(Table2[[#This Row],[GameDate]])=1,"SUN",IF(WEEKDAY(Table2[[#This Row],[GameDate]])=2,"MON",IF(WEEKDAY(Table2[[#This Row],[GameDate]])=3,"TUE",IF(WEEKDAY(Table2[[#This Row],[GameDate]])=4,"WED",IF(WEEKDAY(Table2[[#This Row],[GameDate]])=5,"THU",IF(WEEKDAY(Table2[[#This Row],[GameDate]])=6,"FRI", "SAT"))))))</f>
        <v>SAT</v>
      </c>
      <c r="AF632" s="2">
        <f>Table2[[#This Row],[ActualAwayScore]]-Table2[[#This Row],[PredictedAwayScore]]</f>
        <v>0</v>
      </c>
      <c r="AG632" s="2">
        <f>Table2[[#This Row],[ActualHomeScore]]-Table2[[#This Row],[PredictedHomeScore]]</f>
        <v>0</v>
      </c>
      <c r="AH632" s="2">
        <f t="shared" si="48"/>
        <v>0</v>
      </c>
      <c r="AI632" s="2">
        <f t="shared" si="49"/>
        <v>0</v>
      </c>
    </row>
    <row r="633" spans="1:35" x14ac:dyDescent="0.25">
      <c r="A633" s="3"/>
      <c r="B633" s="5">
        <v>45661</v>
      </c>
      <c r="C633" s="8" t="s">
        <v>742</v>
      </c>
      <c r="D633" s="3" t="s">
        <v>23</v>
      </c>
      <c r="E633" s="3" t="s">
        <v>12</v>
      </c>
      <c r="F633" s="3"/>
      <c r="G633" s="3"/>
      <c r="H633" s="3" t="str">
        <f t="shared" si="45"/>
        <v>_</v>
      </c>
      <c r="I633" s="3"/>
      <c r="J633" s="3"/>
      <c r="K633" s="3"/>
      <c r="L633" s="3" t="str">
        <f t="shared" si="46"/>
        <v>_</v>
      </c>
      <c r="M633" s="3"/>
      <c r="N633" s="3">
        <f>IF(ISBLANK(Table2[[#This Row],[ActualResult]]), 0, 1)</f>
        <v>0</v>
      </c>
      <c r="O633" s="3" t="str">
        <f>IF(ISBLANK(Table2[[#This Row],[ActualResult]]), "_", IF(Table2[[#This Row],[ActualWinner]]=Table2[[#This Row],[PredictedWinner]], "Y", "N"))</f>
        <v>_</v>
      </c>
      <c r="P633" s="3" t="str">
        <f>IF(Table2[[#This Row],[ActualAwayScore]]&gt;Table2[[#This Row],[PredictedAwayScore]], "N", IF(ISBLANK(Table2[[#This Row],[ActualResult]]), "_", IF(Table2[[#This Row],[ActualAwayScore]]=Table2[[#This Row],[PredictedAwayScore]], "Y", "N")))</f>
        <v>_</v>
      </c>
      <c r="Q633" s="3" t="str">
        <f>IF(Table2[[#This Row],[ActualHomeScore]]&gt;Table2[[#This Row],[PredictedHomeScore]],"N", IF(ISBLANK(Table2[[#This Row],[ActualResult]]), "_", IF(Table2[[#This Row],[ActualHomeScore]]=Table2[[#This Row],[PredictedHomeScore]], "Y", "N")))</f>
        <v>_</v>
      </c>
      <c r="R633" s="2"/>
      <c r="S633" s="2" t="str">
        <f t="shared" si="47"/>
        <v>_</v>
      </c>
      <c r="T633" s="2">
        <f>IF(INDEX(StatsRegularSeason20242025!$A$2:$C$33,MATCH(Table2[[#This Row],[AwayTeam]],StatsRegularSeason20242025!$A$2:$A$33,0),2)=INDEX(StatsRegularSeason20242025!$A$2:$C$33,MATCH(Table2[[#This Row],[HomeTeam]],StatsRegularSeason20242025!$A$2:$A$33,0),2),1,0)</f>
        <v>1</v>
      </c>
      <c r="U633" s="2">
        <f>IF(INDEX(StatsRegularSeason20242025!$A$2:$C$33,MATCH(Table2[[#This Row],[AwayTeam]],StatsRegularSeason20242025!$A$2:$A$33,0),3)=INDEX(StatsRegularSeason20242025!$A$2:$C$33,MATCH(Table2[[#This Row],[HomeTeam]],StatsRegularSeason20242025!$A$2:$A$33,0),3),1,0)</f>
        <v>1</v>
      </c>
      <c r="V633" s="2">
        <f>IF(Table2[[#This Row],[InterConf]]=1,IF(Table2[[#This Row],[InterDiv]]=0, 1, 0), 0)</f>
        <v>0</v>
      </c>
      <c r="W633" s="2">
        <f>IF(INDEX(StatsRegularSeason20242025!$A$2:$C$33,MATCH(Table2[[#This Row],[AwayTeam]],StatsRegularSeason20242025!$A$2:$A$33,0),2)&lt;&gt;INDEX(StatsRegularSeason20242025!$A$2:$C$33,MATCH(Table2[[#This Row],[HomeTeam]],StatsRegularSeason20242025!$A$2:$A$33,0),2),1,0)</f>
        <v>0</v>
      </c>
      <c r="X633" s="2"/>
      <c r="Y633" s="2"/>
      <c r="Z633" s="2">
        <f>IF(AND(Table2[[#This Row],[GameIsOver]]=1,Table2[[#This Row],[ActualHomeScore]]*Table2[[#This Row],[ActualAwayScore]]=0), 1,0)</f>
        <v>0</v>
      </c>
      <c r="AA633" s="2">
        <f>IF(Table2[[#This Row],[GameIsOver]]=0,0, IF(Table2[[#This Row],[ActualWinner]]=Table2[[#This Row],[AwayTeam]], 2, IF(OR(Table2[[#This Row],[ActualResult]]="OT", Table2[[#This Row],[ActualResult]]="SO"), 1, 0)))</f>
        <v>0</v>
      </c>
      <c r="AB633" s="2">
        <f>IF(Table2[[#This Row],[GameIsOver]]= 0, 0, IF(Table2[[#This Row],[ActualWinner]]=Table2[[#This Row],[HomeTeam]], 2, IF(OR(Table2[[#This Row],[ActualResult]]="OT", Table2[[#This Row],[ActualResult]]="SO"), 1, 0)))</f>
        <v>0</v>
      </c>
      <c r="AC633" s="33">
        <f>(($AR$11)*IF(Table2[[#This Row],[CorrectWinnerPrediction]]="Y", 1, 0))+(($AR$12)*IF(Table2[[#This Row],[CorrectAwayScorePrediction]]="Y", 1, 0))+(($AR$13)*IF(Table2[[#This Row],[CorrectHomeScorePrediction]]="Y", 1, 0))</f>
        <v>0</v>
      </c>
      <c r="AD6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3" s="5" t="str">
        <f>IF(WEEKDAY(Table2[[#This Row],[GameDate]])=1,"SUN",IF(WEEKDAY(Table2[[#This Row],[GameDate]])=2,"MON",IF(WEEKDAY(Table2[[#This Row],[GameDate]])=3,"TUE",IF(WEEKDAY(Table2[[#This Row],[GameDate]])=4,"WED",IF(WEEKDAY(Table2[[#This Row],[GameDate]])=5,"THU",IF(WEEKDAY(Table2[[#This Row],[GameDate]])=6,"FRI", "SAT"))))))</f>
        <v>SAT</v>
      </c>
      <c r="AF633" s="2">
        <f>Table2[[#This Row],[ActualAwayScore]]-Table2[[#This Row],[PredictedAwayScore]]</f>
        <v>0</v>
      </c>
      <c r="AG633" s="2">
        <f>Table2[[#This Row],[ActualHomeScore]]-Table2[[#This Row],[PredictedHomeScore]]</f>
        <v>0</v>
      </c>
      <c r="AH633" s="2">
        <f t="shared" si="48"/>
        <v>0</v>
      </c>
      <c r="AI633" s="2">
        <f t="shared" si="49"/>
        <v>0</v>
      </c>
    </row>
    <row r="634" spans="1:35" x14ac:dyDescent="0.25">
      <c r="B634" s="4">
        <v>45662</v>
      </c>
      <c r="C634" s="7" t="s">
        <v>743</v>
      </c>
      <c r="D634" s="2" t="s">
        <v>20</v>
      </c>
      <c r="E634" s="2" t="s">
        <v>17</v>
      </c>
      <c r="F634" s="2"/>
      <c r="G634" s="2"/>
      <c r="H634" s="2" t="str">
        <f t="shared" si="45"/>
        <v>_</v>
      </c>
      <c r="I634" s="2"/>
      <c r="J634" s="2"/>
      <c r="K634" s="2"/>
      <c r="L634" s="2" t="str">
        <f t="shared" si="46"/>
        <v>_</v>
      </c>
      <c r="M634" s="2"/>
      <c r="N634" s="2">
        <f>IF(ISBLANK(Table2[[#This Row],[ActualResult]]), 0, 1)</f>
        <v>0</v>
      </c>
      <c r="O634" s="2" t="str">
        <f>IF(ISBLANK(Table2[[#This Row],[ActualResult]]), "_", IF(Table2[[#This Row],[ActualWinner]]=Table2[[#This Row],[PredictedWinner]], "Y", "N"))</f>
        <v>_</v>
      </c>
      <c r="P634" s="2" t="str">
        <f>IF(Table2[[#This Row],[ActualAwayScore]]&gt;Table2[[#This Row],[PredictedAwayScore]], "N", IF(ISBLANK(Table2[[#This Row],[ActualResult]]), "_", IF(Table2[[#This Row],[ActualAwayScore]]=Table2[[#This Row],[PredictedAwayScore]], "Y", "N")))</f>
        <v>_</v>
      </c>
      <c r="Q634" s="2" t="str">
        <f>IF(Table2[[#This Row],[ActualHomeScore]]&gt;Table2[[#This Row],[PredictedHomeScore]],"N", IF(ISBLANK(Table2[[#This Row],[ActualResult]]), "_", IF(Table2[[#This Row],[ActualHomeScore]]=Table2[[#This Row],[PredictedHomeScore]], "Y", "N")))</f>
        <v>_</v>
      </c>
      <c r="R634" s="2"/>
      <c r="S634" s="2" t="str">
        <f t="shared" si="47"/>
        <v>_</v>
      </c>
      <c r="T634" s="2">
        <f>IF(INDEX(StatsRegularSeason20242025!$A$2:$C$33,MATCH(Table2[[#This Row],[AwayTeam]],StatsRegularSeason20242025!$A$2:$A$33,0),2)=INDEX(StatsRegularSeason20242025!$A$2:$C$33,MATCH(Table2[[#This Row],[HomeTeam]],StatsRegularSeason20242025!$A$2:$A$33,0),2),1,0)</f>
        <v>0</v>
      </c>
      <c r="U634" s="2">
        <f>IF(INDEX(StatsRegularSeason20242025!$A$2:$C$33,MATCH(Table2[[#This Row],[AwayTeam]],StatsRegularSeason20242025!$A$2:$A$33,0),3)=INDEX(StatsRegularSeason20242025!$A$2:$C$33,MATCH(Table2[[#This Row],[HomeTeam]],StatsRegularSeason20242025!$A$2:$A$33,0),3),1,0)</f>
        <v>0</v>
      </c>
      <c r="V634" s="2">
        <f>IF(Table2[[#This Row],[InterConf]]=1,IF(Table2[[#This Row],[InterDiv]]=0, 1, 0), 0)</f>
        <v>0</v>
      </c>
      <c r="W634" s="2">
        <f>IF(INDEX(StatsRegularSeason20242025!$A$2:$C$33,MATCH(Table2[[#This Row],[AwayTeam]],StatsRegularSeason20242025!$A$2:$A$33,0),2)&lt;&gt;INDEX(StatsRegularSeason20242025!$A$2:$C$33,MATCH(Table2[[#This Row],[HomeTeam]],StatsRegularSeason20242025!$A$2:$A$33,0),2),1,0)</f>
        <v>1</v>
      </c>
      <c r="X634" s="2"/>
      <c r="Y634" s="2"/>
      <c r="Z634" s="2">
        <f>IF(AND(Table2[[#This Row],[GameIsOver]]=1,Table2[[#This Row],[ActualHomeScore]]*Table2[[#This Row],[ActualAwayScore]]=0), 1,0)</f>
        <v>0</v>
      </c>
      <c r="AA634" s="2">
        <f>IF(Table2[[#This Row],[GameIsOver]]=0,0, IF(Table2[[#This Row],[ActualWinner]]=Table2[[#This Row],[AwayTeam]], 2, IF(OR(Table2[[#This Row],[ActualResult]]="OT", Table2[[#This Row],[ActualResult]]="SO"), 1, 0)))</f>
        <v>0</v>
      </c>
      <c r="AB634" s="2">
        <f>IF(Table2[[#This Row],[GameIsOver]]= 0, 0, IF(Table2[[#This Row],[ActualWinner]]=Table2[[#This Row],[HomeTeam]], 2, IF(OR(Table2[[#This Row],[ActualResult]]="OT", Table2[[#This Row],[ActualResult]]="SO"), 1, 0)))</f>
        <v>0</v>
      </c>
      <c r="AC634" s="33">
        <f>(($AR$11)*IF(Table2[[#This Row],[CorrectWinnerPrediction]]="Y", 1, 0))+(($AR$12)*IF(Table2[[#This Row],[CorrectAwayScorePrediction]]="Y", 1, 0))+(($AR$13)*IF(Table2[[#This Row],[CorrectHomeScorePrediction]]="Y", 1, 0))</f>
        <v>0</v>
      </c>
      <c r="AD6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4" s="4" t="str">
        <f>IF(WEEKDAY(Table2[[#This Row],[GameDate]])=1,"SUN",IF(WEEKDAY(Table2[[#This Row],[GameDate]])=2,"MON",IF(WEEKDAY(Table2[[#This Row],[GameDate]])=3,"TUE",IF(WEEKDAY(Table2[[#This Row],[GameDate]])=4,"WED",IF(WEEKDAY(Table2[[#This Row],[GameDate]])=5,"THU",IF(WEEKDAY(Table2[[#This Row],[GameDate]])=6,"FRI", "SAT"))))))</f>
        <v>SUN</v>
      </c>
      <c r="AF634" s="2">
        <f>Table2[[#This Row],[ActualAwayScore]]-Table2[[#This Row],[PredictedAwayScore]]</f>
        <v>0</v>
      </c>
      <c r="AG634" s="2">
        <f>Table2[[#This Row],[ActualHomeScore]]-Table2[[#This Row],[PredictedHomeScore]]</f>
        <v>0</v>
      </c>
      <c r="AH634" s="2">
        <f t="shared" si="48"/>
        <v>0</v>
      </c>
      <c r="AI634" s="2">
        <f t="shared" si="49"/>
        <v>0</v>
      </c>
    </row>
    <row r="635" spans="1:35" x14ac:dyDescent="0.25">
      <c r="B635" s="4">
        <v>45662</v>
      </c>
      <c r="C635" s="7" t="s">
        <v>744</v>
      </c>
      <c r="D635" s="2" t="s">
        <v>33</v>
      </c>
      <c r="E635" s="2" t="s">
        <v>16</v>
      </c>
      <c r="F635" s="2"/>
      <c r="G635" s="2"/>
      <c r="H635" s="2" t="str">
        <f t="shared" si="45"/>
        <v>_</v>
      </c>
      <c r="I635" s="2"/>
      <c r="J635" s="2"/>
      <c r="K635" s="2"/>
      <c r="L635" s="2" t="str">
        <f t="shared" si="46"/>
        <v>_</v>
      </c>
      <c r="M635" s="2"/>
      <c r="N635" s="2">
        <f>IF(ISBLANK(Table2[[#This Row],[ActualResult]]), 0, 1)</f>
        <v>0</v>
      </c>
      <c r="O635" s="2" t="str">
        <f>IF(ISBLANK(Table2[[#This Row],[ActualResult]]), "_", IF(Table2[[#This Row],[ActualWinner]]=Table2[[#This Row],[PredictedWinner]], "Y", "N"))</f>
        <v>_</v>
      </c>
      <c r="P635" s="2" t="str">
        <f>IF(Table2[[#This Row],[ActualAwayScore]]&gt;Table2[[#This Row],[PredictedAwayScore]], "N", IF(ISBLANK(Table2[[#This Row],[ActualResult]]), "_", IF(Table2[[#This Row],[ActualAwayScore]]=Table2[[#This Row],[PredictedAwayScore]], "Y", "N")))</f>
        <v>_</v>
      </c>
      <c r="Q635" s="2" t="str">
        <f>IF(Table2[[#This Row],[ActualHomeScore]]&gt;Table2[[#This Row],[PredictedHomeScore]],"N", IF(ISBLANK(Table2[[#This Row],[ActualResult]]), "_", IF(Table2[[#This Row],[ActualHomeScore]]=Table2[[#This Row],[PredictedHomeScore]], "Y", "N")))</f>
        <v>_</v>
      </c>
      <c r="R635" s="2"/>
      <c r="S635" s="2" t="str">
        <f t="shared" si="47"/>
        <v>_</v>
      </c>
      <c r="T635" s="2">
        <f>IF(INDEX(StatsRegularSeason20242025!$A$2:$C$33,MATCH(Table2[[#This Row],[AwayTeam]],StatsRegularSeason20242025!$A$2:$A$33,0),2)=INDEX(StatsRegularSeason20242025!$A$2:$C$33,MATCH(Table2[[#This Row],[HomeTeam]],StatsRegularSeason20242025!$A$2:$A$33,0),2),1,0)</f>
        <v>1</v>
      </c>
      <c r="U635" s="2">
        <f>IF(INDEX(StatsRegularSeason20242025!$A$2:$C$33,MATCH(Table2[[#This Row],[AwayTeam]],StatsRegularSeason20242025!$A$2:$A$33,0),3)=INDEX(StatsRegularSeason20242025!$A$2:$C$33,MATCH(Table2[[#This Row],[HomeTeam]],StatsRegularSeason20242025!$A$2:$A$33,0),3),1,0)</f>
        <v>0</v>
      </c>
      <c r="V635" s="2">
        <f>IF(Table2[[#This Row],[InterConf]]=1,IF(Table2[[#This Row],[InterDiv]]=0, 1, 0), 0)</f>
        <v>1</v>
      </c>
      <c r="W635" s="2">
        <f>IF(INDEX(StatsRegularSeason20242025!$A$2:$C$33,MATCH(Table2[[#This Row],[AwayTeam]],StatsRegularSeason20242025!$A$2:$A$33,0),2)&lt;&gt;INDEX(StatsRegularSeason20242025!$A$2:$C$33,MATCH(Table2[[#This Row],[HomeTeam]],StatsRegularSeason20242025!$A$2:$A$33,0),2),1,0)</f>
        <v>0</v>
      </c>
      <c r="X635" s="2"/>
      <c r="Y635" s="2"/>
      <c r="Z635" s="2">
        <f>IF(AND(Table2[[#This Row],[GameIsOver]]=1,Table2[[#This Row],[ActualHomeScore]]*Table2[[#This Row],[ActualAwayScore]]=0), 1,0)</f>
        <v>0</v>
      </c>
      <c r="AA635" s="2">
        <f>IF(Table2[[#This Row],[GameIsOver]]=0,0, IF(Table2[[#This Row],[ActualWinner]]=Table2[[#This Row],[AwayTeam]], 2, IF(OR(Table2[[#This Row],[ActualResult]]="OT", Table2[[#This Row],[ActualResult]]="SO"), 1, 0)))</f>
        <v>0</v>
      </c>
      <c r="AB635" s="2">
        <f>IF(Table2[[#This Row],[GameIsOver]]= 0, 0, IF(Table2[[#This Row],[ActualWinner]]=Table2[[#This Row],[HomeTeam]], 2, IF(OR(Table2[[#This Row],[ActualResult]]="OT", Table2[[#This Row],[ActualResult]]="SO"), 1, 0)))</f>
        <v>0</v>
      </c>
      <c r="AC635" s="33">
        <f>(($AR$11)*IF(Table2[[#This Row],[CorrectWinnerPrediction]]="Y", 1, 0))+(($AR$12)*IF(Table2[[#This Row],[CorrectAwayScorePrediction]]="Y", 1, 0))+(($AR$13)*IF(Table2[[#This Row],[CorrectHomeScorePrediction]]="Y", 1, 0))</f>
        <v>0</v>
      </c>
      <c r="AD6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5" s="4" t="str">
        <f>IF(WEEKDAY(Table2[[#This Row],[GameDate]])=1,"SUN",IF(WEEKDAY(Table2[[#This Row],[GameDate]])=2,"MON",IF(WEEKDAY(Table2[[#This Row],[GameDate]])=3,"TUE",IF(WEEKDAY(Table2[[#This Row],[GameDate]])=4,"WED",IF(WEEKDAY(Table2[[#This Row],[GameDate]])=5,"THU",IF(WEEKDAY(Table2[[#This Row],[GameDate]])=6,"FRI", "SAT"))))))</f>
        <v>SUN</v>
      </c>
      <c r="AF635" s="2">
        <f>Table2[[#This Row],[ActualAwayScore]]-Table2[[#This Row],[PredictedAwayScore]]</f>
        <v>0</v>
      </c>
      <c r="AG635" s="2">
        <f>Table2[[#This Row],[ActualHomeScore]]-Table2[[#This Row],[PredictedHomeScore]]</f>
        <v>0</v>
      </c>
      <c r="AH635" s="2">
        <f t="shared" si="48"/>
        <v>0</v>
      </c>
      <c r="AI635" s="2">
        <f t="shared" si="49"/>
        <v>0</v>
      </c>
    </row>
    <row r="636" spans="1:35" x14ac:dyDescent="0.25">
      <c r="B636" s="4">
        <v>45662</v>
      </c>
      <c r="C636" s="7" t="s">
        <v>745</v>
      </c>
      <c r="D636" s="2" t="s">
        <v>21</v>
      </c>
      <c r="E636" s="2" t="s">
        <v>44</v>
      </c>
      <c r="F636" s="2"/>
      <c r="G636" s="2"/>
      <c r="H636" s="2" t="str">
        <f t="shared" si="45"/>
        <v>_</v>
      </c>
      <c r="I636" s="2"/>
      <c r="J636" s="2"/>
      <c r="K636" s="2"/>
      <c r="L636" s="2" t="str">
        <f t="shared" si="46"/>
        <v>_</v>
      </c>
      <c r="M636" s="2"/>
      <c r="N636" s="2">
        <f>IF(ISBLANK(Table2[[#This Row],[ActualResult]]), 0, 1)</f>
        <v>0</v>
      </c>
      <c r="O636" s="2" t="str">
        <f>IF(ISBLANK(Table2[[#This Row],[ActualResult]]), "_", IF(Table2[[#This Row],[ActualWinner]]=Table2[[#This Row],[PredictedWinner]], "Y", "N"))</f>
        <v>_</v>
      </c>
      <c r="P636" s="2" t="str">
        <f>IF(Table2[[#This Row],[ActualAwayScore]]&gt;Table2[[#This Row],[PredictedAwayScore]], "N", IF(ISBLANK(Table2[[#This Row],[ActualResult]]), "_", IF(Table2[[#This Row],[ActualAwayScore]]=Table2[[#This Row],[PredictedAwayScore]], "Y", "N")))</f>
        <v>_</v>
      </c>
      <c r="Q636" s="2" t="str">
        <f>IF(Table2[[#This Row],[ActualHomeScore]]&gt;Table2[[#This Row],[PredictedHomeScore]],"N", IF(ISBLANK(Table2[[#This Row],[ActualResult]]), "_", IF(Table2[[#This Row],[ActualHomeScore]]=Table2[[#This Row],[PredictedHomeScore]], "Y", "N")))</f>
        <v>_</v>
      </c>
      <c r="R636" s="2"/>
      <c r="S636" s="2" t="str">
        <f t="shared" si="47"/>
        <v>_</v>
      </c>
      <c r="T636" s="2">
        <f>IF(INDEX(StatsRegularSeason20242025!$A$2:$C$33,MATCH(Table2[[#This Row],[AwayTeam]],StatsRegularSeason20242025!$A$2:$A$33,0),2)=INDEX(StatsRegularSeason20242025!$A$2:$C$33,MATCH(Table2[[#This Row],[HomeTeam]],StatsRegularSeason20242025!$A$2:$A$33,0),2),1,0)</f>
        <v>1</v>
      </c>
      <c r="U636" s="2">
        <f>IF(INDEX(StatsRegularSeason20242025!$A$2:$C$33,MATCH(Table2[[#This Row],[AwayTeam]],StatsRegularSeason20242025!$A$2:$A$33,0),3)=INDEX(StatsRegularSeason20242025!$A$2:$C$33,MATCH(Table2[[#This Row],[HomeTeam]],StatsRegularSeason20242025!$A$2:$A$33,0),3),1,0)</f>
        <v>1</v>
      </c>
      <c r="V636" s="2">
        <f>IF(Table2[[#This Row],[InterConf]]=1,IF(Table2[[#This Row],[InterDiv]]=0, 1, 0), 0)</f>
        <v>0</v>
      </c>
      <c r="W636" s="2">
        <f>IF(INDEX(StatsRegularSeason20242025!$A$2:$C$33,MATCH(Table2[[#This Row],[AwayTeam]],StatsRegularSeason20242025!$A$2:$A$33,0),2)&lt;&gt;INDEX(StatsRegularSeason20242025!$A$2:$C$33,MATCH(Table2[[#This Row],[HomeTeam]],StatsRegularSeason20242025!$A$2:$A$33,0),2),1,0)</f>
        <v>0</v>
      </c>
      <c r="X636" s="2"/>
      <c r="Y636" s="2"/>
      <c r="Z636" s="2">
        <f>IF(AND(Table2[[#This Row],[GameIsOver]]=1,Table2[[#This Row],[ActualHomeScore]]*Table2[[#This Row],[ActualAwayScore]]=0), 1,0)</f>
        <v>0</v>
      </c>
      <c r="AA636" s="2">
        <f>IF(Table2[[#This Row],[GameIsOver]]=0,0, IF(Table2[[#This Row],[ActualWinner]]=Table2[[#This Row],[AwayTeam]], 2, IF(OR(Table2[[#This Row],[ActualResult]]="OT", Table2[[#This Row],[ActualResult]]="SO"), 1, 0)))</f>
        <v>0</v>
      </c>
      <c r="AB636" s="2">
        <f>IF(Table2[[#This Row],[GameIsOver]]= 0, 0, IF(Table2[[#This Row],[ActualWinner]]=Table2[[#This Row],[HomeTeam]], 2, IF(OR(Table2[[#This Row],[ActualResult]]="OT", Table2[[#This Row],[ActualResult]]="SO"), 1, 0)))</f>
        <v>0</v>
      </c>
      <c r="AC636" s="33">
        <f>(($AR$11)*IF(Table2[[#This Row],[CorrectWinnerPrediction]]="Y", 1, 0))+(($AR$12)*IF(Table2[[#This Row],[CorrectAwayScorePrediction]]="Y", 1, 0))+(($AR$13)*IF(Table2[[#This Row],[CorrectHomeScorePrediction]]="Y", 1, 0))</f>
        <v>0</v>
      </c>
      <c r="AD6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6" s="4" t="str">
        <f>IF(WEEKDAY(Table2[[#This Row],[GameDate]])=1,"SUN",IF(WEEKDAY(Table2[[#This Row],[GameDate]])=2,"MON",IF(WEEKDAY(Table2[[#This Row],[GameDate]])=3,"TUE",IF(WEEKDAY(Table2[[#This Row],[GameDate]])=4,"WED",IF(WEEKDAY(Table2[[#This Row],[GameDate]])=5,"THU",IF(WEEKDAY(Table2[[#This Row],[GameDate]])=6,"FRI", "SAT"))))))</f>
        <v>SUN</v>
      </c>
      <c r="AF636" s="2">
        <f>Table2[[#This Row],[ActualAwayScore]]-Table2[[#This Row],[PredictedAwayScore]]</f>
        <v>0</v>
      </c>
      <c r="AG636" s="2">
        <f>Table2[[#This Row],[ActualHomeScore]]-Table2[[#This Row],[PredictedHomeScore]]</f>
        <v>0</v>
      </c>
      <c r="AH636" s="2">
        <f t="shared" si="48"/>
        <v>0</v>
      </c>
      <c r="AI636" s="2">
        <f t="shared" si="49"/>
        <v>0</v>
      </c>
    </row>
    <row r="637" spans="1:35" x14ac:dyDescent="0.25">
      <c r="B637" s="4">
        <v>45662</v>
      </c>
      <c r="C637" s="7" t="s">
        <v>746</v>
      </c>
      <c r="D637" s="2" t="s">
        <v>45</v>
      </c>
      <c r="E637" s="2" t="s">
        <v>18</v>
      </c>
      <c r="F637" s="2"/>
      <c r="G637" s="2"/>
      <c r="H637" s="2" t="str">
        <f t="shared" si="45"/>
        <v>_</v>
      </c>
      <c r="I637" s="2"/>
      <c r="J637" s="2"/>
      <c r="K637" s="2"/>
      <c r="L637" s="2" t="str">
        <f t="shared" si="46"/>
        <v>_</v>
      </c>
      <c r="M637" s="2"/>
      <c r="N637" s="2">
        <f>IF(ISBLANK(Table2[[#This Row],[ActualResult]]), 0, 1)</f>
        <v>0</v>
      </c>
      <c r="O637" s="2" t="str">
        <f>IF(ISBLANK(Table2[[#This Row],[ActualResult]]), "_", IF(Table2[[#This Row],[ActualWinner]]=Table2[[#This Row],[PredictedWinner]], "Y", "N"))</f>
        <v>_</v>
      </c>
      <c r="P637" s="2" t="str">
        <f>IF(Table2[[#This Row],[ActualAwayScore]]&gt;Table2[[#This Row],[PredictedAwayScore]], "N", IF(ISBLANK(Table2[[#This Row],[ActualResult]]), "_", IF(Table2[[#This Row],[ActualAwayScore]]=Table2[[#This Row],[PredictedAwayScore]], "Y", "N")))</f>
        <v>_</v>
      </c>
      <c r="Q637" s="2" t="str">
        <f>IF(Table2[[#This Row],[ActualHomeScore]]&gt;Table2[[#This Row],[PredictedHomeScore]],"N", IF(ISBLANK(Table2[[#This Row],[ActualResult]]), "_", IF(Table2[[#This Row],[ActualHomeScore]]=Table2[[#This Row],[PredictedHomeScore]], "Y", "N")))</f>
        <v>_</v>
      </c>
      <c r="R637" s="2"/>
      <c r="S637" s="2" t="str">
        <f t="shared" si="47"/>
        <v>_</v>
      </c>
      <c r="T637" s="2">
        <f>IF(INDEX(StatsRegularSeason20242025!$A$2:$C$33,MATCH(Table2[[#This Row],[AwayTeam]],StatsRegularSeason20242025!$A$2:$A$33,0),2)=INDEX(StatsRegularSeason20242025!$A$2:$C$33,MATCH(Table2[[#This Row],[HomeTeam]],StatsRegularSeason20242025!$A$2:$A$33,0),2),1,0)</f>
        <v>1</v>
      </c>
      <c r="U637" s="2">
        <f>IF(INDEX(StatsRegularSeason20242025!$A$2:$C$33,MATCH(Table2[[#This Row],[AwayTeam]],StatsRegularSeason20242025!$A$2:$A$33,0),3)=INDEX(StatsRegularSeason20242025!$A$2:$C$33,MATCH(Table2[[#This Row],[HomeTeam]],StatsRegularSeason20242025!$A$2:$A$33,0),3),1,0)</f>
        <v>0</v>
      </c>
      <c r="V637" s="2">
        <f>IF(Table2[[#This Row],[InterConf]]=1,IF(Table2[[#This Row],[InterDiv]]=0, 1, 0), 0)</f>
        <v>1</v>
      </c>
      <c r="W637" s="2">
        <f>IF(INDEX(StatsRegularSeason20242025!$A$2:$C$33,MATCH(Table2[[#This Row],[AwayTeam]],StatsRegularSeason20242025!$A$2:$A$33,0),2)&lt;&gt;INDEX(StatsRegularSeason20242025!$A$2:$C$33,MATCH(Table2[[#This Row],[HomeTeam]],StatsRegularSeason20242025!$A$2:$A$33,0),2),1,0)</f>
        <v>0</v>
      </c>
      <c r="X637" s="2"/>
      <c r="Y637" s="2"/>
      <c r="Z637" s="2">
        <f>IF(AND(Table2[[#This Row],[GameIsOver]]=1,Table2[[#This Row],[ActualHomeScore]]*Table2[[#This Row],[ActualAwayScore]]=0), 1,0)</f>
        <v>0</v>
      </c>
      <c r="AA637" s="2">
        <f>IF(Table2[[#This Row],[GameIsOver]]=0,0, IF(Table2[[#This Row],[ActualWinner]]=Table2[[#This Row],[AwayTeam]], 2, IF(OR(Table2[[#This Row],[ActualResult]]="OT", Table2[[#This Row],[ActualResult]]="SO"), 1, 0)))</f>
        <v>0</v>
      </c>
      <c r="AB637" s="2">
        <f>IF(Table2[[#This Row],[GameIsOver]]= 0, 0, IF(Table2[[#This Row],[ActualWinner]]=Table2[[#This Row],[HomeTeam]], 2, IF(OR(Table2[[#This Row],[ActualResult]]="OT", Table2[[#This Row],[ActualResult]]="SO"), 1, 0)))</f>
        <v>0</v>
      </c>
      <c r="AC637" s="33">
        <f>(($AR$11)*IF(Table2[[#This Row],[CorrectWinnerPrediction]]="Y", 1, 0))+(($AR$12)*IF(Table2[[#This Row],[CorrectAwayScorePrediction]]="Y", 1, 0))+(($AR$13)*IF(Table2[[#This Row],[CorrectHomeScorePrediction]]="Y", 1, 0))</f>
        <v>0</v>
      </c>
      <c r="AD6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7" s="4" t="str">
        <f>IF(WEEKDAY(Table2[[#This Row],[GameDate]])=1,"SUN",IF(WEEKDAY(Table2[[#This Row],[GameDate]])=2,"MON",IF(WEEKDAY(Table2[[#This Row],[GameDate]])=3,"TUE",IF(WEEKDAY(Table2[[#This Row],[GameDate]])=4,"WED",IF(WEEKDAY(Table2[[#This Row],[GameDate]])=5,"THU",IF(WEEKDAY(Table2[[#This Row],[GameDate]])=6,"FRI", "SAT"))))))</f>
        <v>SUN</v>
      </c>
      <c r="AF637" s="2">
        <f>Table2[[#This Row],[ActualAwayScore]]-Table2[[#This Row],[PredictedAwayScore]]</f>
        <v>0</v>
      </c>
      <c r="AG637" s="2">
        <f>Table2[[#This Row],[ActualHomeScore]]-Table2[[#This Row],[PredictedHomeScore]]</f>
        <v>0</v>
      </c>
      <c r="AH637" s="2">
        <f t="shared" si="48"/>
        <v>0</v>
      </c>
      <c r="AI637" s="2">
        <f t="shared" si="49"/>
        <v>0</v>
      </c>
    </row>
    <row r="638" spans="1:35" x14ac:dyDescent="0.25">
      <c r="A638" s="3"/>
      <c r="B638" s="5">
        <v>45662</v>
      </c>
      <c r="C638" s="8" t="s">
        <v>747</v>
      </c>
      <c r="D638" s="3" t="s">
        <v>43</v>
      </c>
      <c r="E638" s="3" t="s">
        <v>47</v>
      </c>
      <c r="F638" s="3"/>
      <c r="G638" s="3"/>
      <c r="H638" s="3" t="str">
        <f t="shared" si="45"/>
        <v>_</v>
      </c>
      <c r="I638" s="3"/>
      <c r="J638" s="3"/>
      <c r="K638" s="3"/>
      <c r="L638" s="3" t="str">
        <f t="shared" si="46"/>
        <v>_</v>
      </c>
      <c r="M638" s="3"/>
      <c r="N638" s="3">
        <f>IF(ISBLANK(Table2[[#This Row],[ActualResult]]), 0, 1)</f>
        <v>0</v>
      </c>
      <c r="O638" s="3" t="str">
        <f>IF(ISBLANK(Table2[[#This Row],[ActualResult]]), "_", IF(Table2[[#This Row],[ActualWinner]]=Table2[[#This Row],[PredictedWinner]], "Y", "N"))</f>
        <v>_</v>
      </c>
      <c r="P638" s="3" t="str">
        <f>IF(Table2[[#This Row],[ActualAwayScore]]&gt;Table2[[#This Row],[PredictedAwayScore]], "N", IF(ISBLANK(Table2[[#This Row],[ActualResult]]), "_", IF(Table2[[#This Row],[ActualAwayScore]]=Table2[[#This Row],[PredictedAwayScore]], "Y", "N")))</f>
        <v>_</v>
      </c>
      <c r="Q638" s="3" t="str">
        <f>IF(Table2[[#This Row],[ActualHomeScore]]&gt;Table2[[#This Row],[PredictedHomeScore]],"N", IF(ISBLANK(Table2[[#This Row],[ActualResult]]), "_", IF(Table2[[#This Row],[ActualHomeScore]]=Table2[[#This Row],[PredictedHomeScore]], "Y", "N")))</f>
        <v>_</v>
      </c>
      <c r="R638" s="2"/>
      <c r="S638" s="2" t="str">
        <f t="shared" si="47"/>
        <v>_</v>
      </c>
      <c r="T638" s="2">
        <f>IF(INDEX(StatsRegularSeason20242025!$A$2:$C$33,MATCH(Table2[[#This Row],[AwayTeam]],StatsRegularSeason20242025!$A$2:$A$33,0),2)=INDEX(StatsRegularSeason20242025!$A$2:$C$33,MATCH(Table2[[#This Row],[HomeTeam]],StatsRegularSeason20242025!$A$2:$A$33,0),2),1,0)</f>
        <v>0</v>
      </c>
      <c r="U638" s="2">
        <f>IF(INDEX(StatsRegularSeason20242025!$A$2:$C$33,MATCH(Table2[[#This Row],[AwayTeam]],StatsRegularSeason20242025!$A$2:$A$33,0),3)=INDEX(StatsRegularSeason20242025!$A$2:$C$33,MATCH(Table2[[#This Row],[HomeTeam]],StatsRegularSeason20242025!$A$2:$A$33,0),3),1,0)</f>
        <v>0</v>
      </c>
      <c r="V638" s="2">
        <f>IF(Table2[[#This Row],[InterConf]]=1,IF(Table2[[#This Row],[InterDiv]]=0, 1, 0), 0)</f>
        <v>0</v>
      </c>
      <c r="W638" s="2">
        <f>IF(INDEX(StatsRegularSeason20242025!$A$2:$C$33,MATCH(Table2[[#This Row],[AwayTeam]],StatsRegularSeason20242025!$A$2:$A$33,0),2)&lt;&gt;INDEX(StatsRegularSeason20242025!$A$2:$C$33,MATCH(Table2[[#This Row],[HomeTeam]],StatsRegularSeason20242025!$A$2:$A$33,0),2),1,0)</f>
        <v>1</v>
      </c>
      <c r="X638" s="2"/>
      <c r="Y638" s="2"/>
      <c r="Z638" s="2">
        <f>IF(AND(Table2[[#This Row],[GameIsOver]]=1,Table2[[#This Row],[ActualHomeScore]]*Table2[[#This Row],[ActualAwayScore]]=0), 1,0)</f>
        <v>0</v>
      </c>
      <c r="AA638" s="2">
        <f>IF(Table2[[#This Row],[GameIsOver]]=0,0, IF(Table2[[#This Row],[ActualWinner]]=Table2[[#This Row],[AwayTeam]], 2, IF(OR(Table2[[#This Row],[ActualResult]]="OT", Table2[[#This Row],[ActualResult]]="SO"), 1, 0)))</f>
        <v>0</v>
      </c>
      <c r="AB638" s="2">
        <f>IF(Table2[[#This Row],[GameIsOver]]= 0, 0, IF(Table2[[#This Row],[ActualWinner]]=Table2[[#This Row],[HomeTeam]], 2, IF(OR(Table2[[#This Row],[ActualResult]]="OT", Table2[[#This Row],[ActualResult]]="SO"), 1, 0)))</f>
        <v>0</v>
      </c>
      <c r="AC638" s="33">
        <f>(($AR$11)*IF(Table2[[#This Row],[CorrectWinnerPrediction]]="Y", 1, 0))+(($AR$12)*IF(Table2[[#This Row],[CorrectAwayScorePrediction]]="Y", 1, 0))+(($AR$13)*IF(Table2[[#This Row],[CorrectHomeScorePrediction]]="Y", 1, 0))</f>
        <v>0</v>
      </c>
      <c r="AD6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8" s="5" t="str">
        <f>IF(WEEKDAY(Table2[[#This Row],[GameDate]])=1,"SUN",IF(WEEKDAY(Table2[[#This Row],[GameDate]])=2,"MON",IF(WEEKDAY(Table2[[#This Row],[GameDate]])=3,"TUE",IF(WEEKDAY(Table2[[#This Row],[GameDate]])=4,"WED",IF(WEEKDAY(Table2[[#This Row],[GameDate]])=5,"THU",IF(WEEKDAY(Table2[[#This Row],[GameDate]])=6,"FRI", "SAT"))))))</f>
        <v>SUN</v>
      </c>
      <c r="AF638" s="2">
        <f>Table2[[#This Row],[ActualAwayScore]]-Table2[[#This Row],[PredictedAwayScore]]</f>
        <v>0</v>
      </c>
      <c r="AG638" s="2">
        <f>Table2[[#This Row],[ActualHomeScore]]-Table2[[#This Row],[PredictedHomeScore]]</f>
        <v>0</v>
      </c>
      <c r="AH638" s="2">
        <f t="shared" si="48"/>
        <v>0</v>
      </c>
      <c r="AI638" s="2">
        <f t="shared" si="49"/>
        <v>0</v>
      </c>
    </row>
    <row r="639" spans="1:35" x14ac:dyDescent="0.25">
      <c r="B639" s="4">
        <v>45663</v>
      </c>
      <c r="C639" s="7" t="s">
        <v>748</v>
      </c>
      <c r="D639" s="2" t="s">
        <v>46</v>
      </c>
      <c r="E639" s="2" t="s">
        <v>29</v>
      </c>
      <c r="F639" s="2"/>
      <c r="G639" s="2"/>
      <c r="H639" s="2" t="str">
        <f t="shared" si="45"/>
        <v>_</v>
      </c>
      <c r="I639" s="2"/>
      <c r="J639" s="2"/>
      <c r="K639" s="2"/>
      <c r="L639" s="2" t="str">
        <f t="shared" si="46"/>
        <v>_</v>
      </c>
      <c r="M639" s="2"/>
      <c r="N639" s="2">
        <f>IF(ISBLANK(Table2[[#This Row],[ActualResult]]), 0, 1)</f>
        <v>0</v>
      </c>
      <c r="O639" s="2" t="str">
        <f>IF(ISBLANK(Table2[[#This Row],[ActualResult]]), "_", IF(Table2[[#This Row],[ActualWinner]]=Table2[[#This Row],[PredictedWinner]], "Y", "N"))</f>
        <v>_</v>
      </c>
      <c r="P639" s="2" t="str">
        <f>IF(Table2[[#This Row],[ActualAwayScore]]&gt;Table2[[#This Row],[PredictedAwayScore]], "N", IF(ISBLANK(Table2[[#This Row],[ActualResult]]), "_", IF(Table2[[#This Row],[ActualAwayScore]]=Table2[[#This Row],[PredictedAwayScore]], "Y", "N")))</f>
        <v>_</v>
      </c>
      <c r="Q639" s="2" t="str">
        <f>IF(Table2[[#This Row],[ActualHomeScore]]&gt;Table2[[#This Row],[PredictedHomeScore]],"N", IF(ISBLANK(Table2[[#This Row],[ActualResult]]), "_", IF(Table2[[#This Row],[ActualHomeScore]]=Table2[[#This Row],[PredictedHomeScore]], "Y", "N")))</f>
        <v>_</v>
      </c>
      <c r="R639" s="2"/>
      <c r="S639" s="2" t="str">
        <f t="shared" si="47"/>
        <v>_</v>
      </c>
      <c r="T639" s="2">
        <f>IF(INDEX(StatsRegularSeason20242025!$A$2:$C$33,MATCH(Table2[[#This Row],[AwayTeam]],StatsRegularSeason20242025!$A$2:$A$33,0),2)=INDEX(StatsRegularSeason20242025!$A$2:$C$33,MATCH(Table2[[#This Row],[HomeTeam]],StatsRegularSeason20242025!$A$2:$A$33,0),2),1,0)</f>
        <v>1</v>
      </c>
      <c r="U639" s="2">
        <f>IF(INDEX(StatsRegularSeason20242025!$A$2:$C$33,MATCH(Table2[[#This Row],[AwayTeam]],StatsRegularSeason20242025!$A$2:$A$33,0),3)=INDEX(StatsRegularSeason20242025!$A$2:$C$33,MATCH(Table2[[#This Row],[HomeTeam]],StatsRegularSeason20242025!$A$2:$A$33,0),3),1,0)</f>
        <v>0</v>
      </c>
      <c r="V639" s="2">
        <f>IF(Table2[[#This Row],[InterConf]]=1,IF(Table2[[#This Row],[InterDiv]]=0, 1, 0), 0)</f>
        <v>1</v>
      </c>
      <c r="W639" s="2">
        <f>IF(INDEX(StatsRegularSeason20242025!$A$2:$C$33,MATCH(Table2[[#This Row],[AwayTeam]],StatsRegularSeason20242025!$A$2:$A$33,0),2)&lt;&gt;INDEX(StatsRegularSeason20242025!$A$2:$C$33,MATCH(Table2[[#This Row],[HomeTeam]],StatsRegularSeason20242025!$A$2:$A$33,0),2),1,0)</f>
        <v>0</v>
      </c>
      <c r="X639" s="2"/>
      <c r="Y639" s="2"/>
      <c r="Z639" s="2">
        <f>IF(AND(Table2[[#This Row],[GameIsOver]]=1,Table2[[#This Row],[ActualHomeScore]]*Table2[[#This Row],[ActualAwayScore]]=0), 1,0)</f>
        <v>0</v>
      </c>
      <c r="AA639" s="2">
        <f>IF(Table2[[#This Row],[GameIsOver]]=0,0, IF(Table2[[#This Row],[ActualWinner]]=Table2[[#This Row],[AwayTeam]], 2, IF(OR(Table2[[#This Row],[ActualResult]]="OT", Table2[[#This Row],[ActualResult]]="SO"), 1, 0)))</f>
        <v>0</v>
      </c>
      <c r="AB639" s="2">
        <f>IF(Table2[[#This Row],[GameIsOver]]= 0, 0, IF(Table2[[#This Row],[ActualWinner]]=Table2[[#This Row],[HomeTeam]], 2, IF(OR(Table2[[#This Row],[ActualResult]]="OT", Table2[[#This Row],[ActualResult]]="SO"), 1, 0)))</f>
        <v>0</v>
      </c>
      <c r="AC639" s="33">
        <f>(($AR$11)*IF(Table2[[#This Row],[CorrectWinnerPrediction]]="Y", 1, 0))+(($AR$12)*IF(Table2[[#This Row],[CorrectAwayScorePrediction]]="Y", 1, 0))+(($AR$13)*IF(Table2[[#This Row],[CorrectHomeScorePrediction]]="Y", 1, 0))</f>
        <v>0</v>
      </c>
      <c r="AD6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39" s="4" t="str">
        <f>IF(WEEKDAY(Table2[[#This Row],[GameDate]])=1,"SUN",IF(WEEKDAY(Table2[[#This Row],[GameDate]])=2,"MON",IF(WEEKDAY(Table2[[#This Row],[GameDate]])=3,"TUE",IF(WEEKDAY(Table2[[#This Row],[GameDate]])=4,"WED",IF(WEEKDAY(Table2[[#This Row],[GameDate]])=5,"THU",IF(WEEKDAY(Table2[[#This Row],[GameDate]])=6,"FRI", "SAT"))))))</f>
        <v>MON</v>
      </c>
      <c r="AF639" s="2">
        <f>Table2[[#This Row],[ActualAwayScore]]-Table2[[#This Row],[PredictedAwayScore]]</f>
        <v>0</v>
      </c>
      <c r="AG639" s="2">
        <f>Table2[[#This Row],[ActualHomeScore]]-Table2[[#This Row],[PredictedHomeScore]]</f>
        <v>0</v>
      </c>
      <c r="AH639" s="2">
        <f t="shared" si="48"/>
        <v>0</v>
      </c>
      <c r="AI639" s="2">
        <f t="shared" si="49"/>
        <v>0</v>
      </c>
    </row>
    <row r="640" spans="1:35" x14ac:dyDescent="0.25">
      <c r="B640" s="4">
        <v>45663</v>
      </c>
      <c r="C640" s="7" t="s">
        <v>749</v>
      </c>
      <c r="D640" s="2" t="s">
        <v>25</v>
      </c>
      <c r="E640" s="2" t="s">
        <v>19</v>
      </c>
      <c r="F640" s="2"/>
      <c r="G640" s="2"/>
      <c r="H640" s="2" t="str">
        <f t="shared" si="45"/>
        <v>_</v>
      </c>
      <c r="I640" s="2"/>
      <c r="J640" s="2"/>
      <c r="K640" s="2"/>
      <c r="L640" s="2" t="str">
        <f t="shared" si="46"/>
        <v>_</v>
      </c>
      <c r="M640" s="2"/>
      <c r="N640" s="2">
        <f>IF(ISBLANK(Table2[[#This Row],[ActualResult]]), 0, 1)</f>
        <v>0</v>
      </c>
      <c r="O640" s="2" t="str">
        <f>IF(ISBLANK(Table2[[#This Row],[ActualResult]]), "_", IF(Table2[[#This Row],[ActualWinner]]=Table2[[#This Row],[PredictedWinner]], "Y", "N"))</f>
        <v>_</v>
      </c>
      <c r="P640" s="2" t="str">
        <f>IF(Table2[[#This Row],[ActualAwayScore]]&gt;Table2[[#This Row],[PredictedAwayScore]], "N", IF(ISBLANK(Table2[[#This Row],[ActualResult]]), "_", IF(Table2[[#This Row],[ActualAwayScore]]=Table2[[#This Row],[PredictedAwayScore]], "Y", "N")))</f>
        <v>_</v>
      </c>
      <c r="Q640" s="2" t="str">
        <f>IF(Table2[[#This Row],[ActualHomeScore]]&gt;Table2[[#This Row],[PredictedHomeScore]],"N", IF(ISBLANK(Table2[[#This Row],[ActualResult]]), "_", IF(Table2[[#This Row],[ActualHomeScore]]=Table2[[#This Row],[PredictedHomeScore]], "Y", "N")))</f>
        <v>_</v>
      </c>
      <c r="R640" s="2"/>
      <c r="S640" s="2" t="str">
        <f t="shared" si="47"/>
        <v>_</v>
      </c>
      <c r="T640" s="2">
        <f>IF(INDEX(StatsRegularSeason20242025!$A$2:$C$33,MATCH(Table2[[#This Row],[AwayTeam]],StatsRegularSeason20242025!$A$2:$A$33,0),2)=INDEX(StatsRegularSeason20242025!$A$2:$C$33,MATCH(Table2[[#This Row],[HomeTeam]],StatsRegularSeason20242025!$A$2:$A$33,0),2),1,0)</f>
        <v>0</v>
      </c>
      <c r="U640" s="2">
        <f>IF(INDEX(StatsRegularSeason20242025!$A$2:$C$33,MATCH(Table2[[#This Row],[AwayTeam]],StatsRegularSeason20242025!$A$2:$A$33,0),3)=INDEX(StatsRegularSeason20242025!$A$2:$C$33,MATCH(Table2[[#This Row],[HomeTeam]],StatsRegularSeason20242025!$A$2:$A$33,0),3),1,0)</f>
        <v>0</v>
      </c>
      <c r="V640" s="2">
        <f>IF(Table2[[#This Row],[InterConf]]=1,IF(Table2[[#This Row],[InterDiv]]=0, 1, 0), 0)</f>
        <v>0</v>
      </c>
      <c r="W640" s="2">
        <f>IF(INDEX(StatsRegularSeason20242025!$A$2:$C$33,MATCH(Table2[[#This Row],[AwayTeam]],StatsRegularSeason20242025!$A$2:$A$33,0),2)&lt;&gt;INDEX(StatsRegularSeason20242025!$A$2:$C$33,MATCH(Table2[[#This Row],[HomeTeam]],StatsRegularSeason20242025!$A$2:$A$33,0),2),1,0)</f>
        <v>1</v>
      </c>
      <c r="X640" s="2"/>
      <c r="Y640" s="2"/>
      <c r="Z640" s="2">
        <f>IF(AND(Table2[[#This Row],[GameIsOver]]=1,Table2[[#This Row],[ActualHomeScore]]*Table2[[#This Row],[ActualAwayScore]]=0), 1,0)</f>
        <v>0</v>
      </c>
      <c r="AA640" s="2">
        <f>IF(Table2[[#This Row],[GameIsOver]]=0,0, IF(Table2[[#This Row],[ActualWinner]]=Table2[[#This Row],[AwayTeam]], 2, IF(OR(Table2[[#This Row],[ActualResult]]="OT", Table2[[#This Row],[ActualResult]]="SO"), 1, 0)))</f>
        <v>0</v>
      </c>
      <c r="AB640" s="2">
        <f>IF(Table2[[#This Row],[GameIsOver]]= 0, 0, IF(Table2[[#This Row],[ActualWinner]]=Table2[[#This Row],[HomeTeam]], 2, IF(OR(Table2[[#This Row],[ActualResult]]="OT", Table2[[#This Row],[ActualResult]]="SO"), 1, 0)))</f>
        <v>0</v>
      </c>
      <c r="AC640" s="33">
        <f>(($AR$11)*IF(Table2[[#This Row],[CorrectWinnerPrediction]]="Y", 1, 0))+(($AR$12)*IF(Table2[[#This Row],[CorrectAwayScorePrediction]]="Y", 1, 0))+(($AR$13)*IF(Table2[[#This Row],[CorrectHomeScorePrediction]]="Y", 1, 0))</f>
        <v>0</v>
      </c>
      <c r="AD6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0" s="4" t="str">
        <f>IF(WEEKDAY(Table2[[#This Row],[GameDate]])=1,"SUN",IF(WEEKDAY(Table2[[#This Row],[GameDate]])=2,"MON",IF(WEEKDAY(Table2[[#This Row],[GameDate]])=3,"TUE",IF(WEEKDAY(Table2[[#This Row],[GameDate]])=4,"WED",IF(WEEKDAY(Table2[[#This Row],[GameDate]])=5,"THU",IF(WEEKDAY(Table2[[#This Row],[GameDate]])=6,"FRI", "SAT"))))))</f>
        <v>MON</v>
      </c>
      <c r="AF640" s="2">
        <f>Table2[[#This Row],[ActualAwayScore]]-Table2[[#This Row],[PredictedAwayScore]]</f>
        <v>0</v>
      </c>
      <c r="AG640" s="2">
        <f>Table2[[#This Row],[ActualHomeScore]]-Table2[[#This Row],[PredictedHomeScore]]</f>
        <v>0</v>
      </c>
      <c r="AH640" s="2">
        <f t="shared" si="48"/>
        <v>0</v>
      </c>
      <c r="AI640" s="2">
        <f t="shared" si="49"/>
        <v>0</v>
      </c>
    </row>
    <row r="641" spans="1:35" x14ac:dyDescent="0.25">
      <c r="B641" s="4">
        <v>45663</v>
      </c>
      <c r="C641" s="7" t="s">
        <v>750</v>
      </c>
      <c r="D641" s="2" t="s">
        <v>14</v>
      </c>
      <c r="E641" s="2" t="s">
        <v>26</v>
      </c>
      <c r="F641" s="2"/>
      <c r="G641" s="2"/>
      <c r="H641" s="2" t="str">
        <f t="shared" si="45"/>
        <v>_</v>
      </c>
      <c r="I641" s="2"/>
      <c r="J641" s="2"/>
      <c r="K641" s="2"/>
      <c r="L641" s="2" t="str">
        <f t="shared" si="46"/>
        <v>_</v>
      </c>
      <c r="M641" s="2"/>
      <c r="N641" s="2">
        <f>IF(ISBLANK(Table2[[#This Row],[ActualResult]]), 0, 1)</f>
        <v>0</v>
      </c>
      <c r="O641" s="2" t="str">
        <f>IF(ISBLANK(Table2[[#This Row],[ActualResult]]), "_", IF(Table2[[#This Row],[ActualWinner]]=Table2[[#This Row],[PredictedWinner]], "Y", "N"))</f>
        <v>_</v>
      </c>
      <c r="P641" s="2" t="str">
        <f>IF(Table2[[#This Row],[ActualAwayScore]]&gt;Table2[[#This Row],[PredictedAwayScore]], "N", IF(ISBLANK(Table2[[#This Row],[ActualResult]]), "_", IF(Table2[[#This Row],[ActualAwayScore]]=Table2[[#This Row],[PredictedAwayScore]], "Y", "N")))</f>
        <v>_</v>
      </c>
      <c r="Q641" s="2" t="str">
        <f>IF(Table2[[#This Row],[ActualHomeScore]]&gt;Table2[[#This Row],[PredictedHomeScore]],"N", IF(ISBLANK(Table2[[#This Row],[ActualResult]]), "_", IF(Table2[[#This Row],[ActualHomeScore]]=Table2[[#This Row],[PredictedHomeScore]], "Y", "N")))</f>
        <v>_</v>
      </c>
      <c r="R641" s="2"/>
      <c r="S641" s="2" t="str">
        <f t="shared" si="47"/>
        <v>_</v>
      </c>
      <c r="T641" s="2">
        <f>IF(INDEX(StatsRegularSeason20242025!$A$2:$C$33,MATCH(Table2[[#This Row],[AwayTeam]],StatsRegularSeason20242025!$A$2:$A$33,0),2)=INDEX(StatsRegularSeason20242025!$A$2:$C$33,MATCH(Table2[[#This Row],[HomeTeam]],StatsRegularSeason20242025!$A$2:$A$33,0),2),1,0)</f>
        <v>0</v>
      </c>
      <c r="U641" s="2">
        <f>IF(INDEX(StatsRegularSeason20242025!$A$2:$C$33,MATCH(Table2[[#This Row],[AwayTeam]],StatsRegularSeason20242025!$A$2:$A$33,0),3)=INDEX(StatsRegularSeason20242025!$A$2:$C$33,MATCH(Table2[[#This Row],[HomeTeam]],StatsRegularSeason20242025!$A$2:$A$33,0),3),1,0)</f>
        <v>0</v>
      </c>
      <c r="V641" s="2">
        <f>IF(Table2[[#This Row],[InterConf]]=1,IF(Table2[[#This Row],[InterDiv]]=0, 1, 0), 0)</f>
        <v>0</v>
      </c>
      <c r="W641" s="2">
        <f>IF(INDEX(StatsRegularSeason20242025!$A$2:$C$33,MATCH(Table2[[#This Row],[AwayTeam]],StatsRegularSeason20242025!$A$2:$A$33,0),2)&lt;&gt;INDEX(StatsRegularSeason20242025!$A$2:$C$33,MATCH(Table2[[#This Row],[HomeTeam]],StatsRegularSeason20242025!$A$2:$A$33,0),2),1,0)</f>
        <v>1</v>
      </c>
      <c r="X641" s="2"/>
      <c r="Y641" s="2"/>
      <c r="Z641" s="2">
        <f>IF(AND(Table2[[#This Row],[GameIsOver]]=1,Table2[[#This Row],[ActualHomeScore]]*Table2[[#This Row],[ActualAwayScore]]=0), 1,0)</f>
        <v>0</v>
      </c>
      <c r="AA641" s="2">
        <f>IF(Table2[[#This Row],[GameIsOver]]=0,0, IF(Table2[[#This Row],[ActualWinner]]=Table2[[#This Row],[AwayTeam]], 2, IF(OR(Table2[[#This Row],[ActualResult]]="OT", Table2[[#This Row],[ActualResult]]="SO"), 1, 0)))</f>
        <v>0</v>
      </c>
      <c r="AB641" s="2">
        <f>IF(Table2[[#This Row],[GameIsOver]]= 0, 0, IF(Table2[[#This Row],[ActualWinner]]=Table2[[#This Row],[HomeTeam]], 2, IF(OR(Table2[[#This Row],[ActualResult]]="OT", Table2[[#This Row],[ActualResult]]="SO"), 1, 0)))</f>
        <v>0</v>
      </c>
      <c r="AC641" s="33">
        <f>(($AR$11)*IF(Table2[[#This Row],[CorrectWinnerPrediction]]="Y", 1, 0))+(($AR$12)*IF(Table2[[#This Row],[CorrectAwayScorePrediction]]="Y", 1, 0))+(($AR$13)*IF(Table2[[#This Row],[CorrectHomeScorePrediction]]="Y", 1, 0))</f>
        <v>0</v>
      </c>
      <c r="AD6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1" s="4" t="str">
        <f>IF(WEEKDAY(Table2[[#This Row],[GameDate]])=1,"SUN",IF(WEEKDAY(Table2[[#This Row],[GameDate]])=2,"MON",IF(WEEKDAY(Table2[[#This Row],[GameDate]])=3,"TUE",IF(WEEKDAY(Table2[[#This Row],[GameDate]])=4,"WED",IF(WEEKDAY(Table2[[#This Row],[GameDate]])=5,"THU",IF(WEEKDAY(Table2[[#This Row],[GameDate]])=6,"FRI", "SAT"))))))</f>
        <v>MON</v>
      </c>
      <c r="AF641" s="2">
        <f>Table2[[#This Row],[ActualAwayScore]]-Table2[[#This Row],[PredictedAwayScore]]</f>
        <v>0</v>
      </c>
      <c r="AG641" s="2">
        <f>Table2[[#This Row],[ActualHomeScore]]-Table2[[#This Row],[PredictedHomeScore]]</f>
        <v>0</v>
      </c>
      <c r="AH641" s="2">
        <f t="shared" si="48"/>
        <v>0</v>
      </c>
      <c r="AI641" s="2">
        <f t="shared" si="49"/>
        <v>0</v>
      </c>
    </row>
    <row r="642" spans="1:35" x14ac:dyDescent="0.25">
      <c r="A642" s="3"/>
      <c r="B642" s="5">
        <v>45663</v>
      </c>
      <c r="C642" s="8" t="s">
        <v>751</v>
      </c>
      <c r="D642" s="3" t="s">
        <v>32</v>
      </c>
      <c r="E642" s="3" t="s">
        <v>12</v>
      </c>
      <c r="F642" s="3"/>
      <c r="G642" s="3"/>
      <c r="H642" s="3" t="str">
        <f t="shared" si="45"/>
        <v>_</v>
      </c>
      <c r="I642" s="3"/>
      <c r="J642" s="3"/>
      <c r="K642" s="3"/>
      <c r="L642" s="2" t="str">
        <f t="shared" si="46"/>
        <v>_</v>
      </c>
      <c r="M642" s="3"/>
      <c r="N642" s="3">
        <f>IF(ISBLANK(Table2[[#This Row],[ActualResult]]), 0, 1)</f>
        <v>0</v>
      </c>
      <c r="O642" s="3" t="str">
        <f>IF(ISBLANK(Table2[[#This Row],[ActualResult]]), "_", IF(Table2[[#This Row],[ActualWinner]]=Table2[[#This Row],[PredictedWinner]], "Y", "N"))</f>
        <v>_</v>
      </c>
      <c r="P642" s="3" t="str">
        <f>IF(Table2[[#This Row],[ActualAwayScore]]&gt;Table2[[#This Row],[PredictedAwayScore]], "N", IF(ISBLANK(Table2[[#This Row],[ActualResult]]), "_", IF(Table2[[#This Row],[ActualAwayScore]]=Table2[[#This Row],[PredictedAwayScore]], "Y", "N")))</f>
        <v>_</v>
      </c>
      <c r="Q642" s="3" t="str">
        <f>IF(Table2[[#This Row],[ActualHomeScore]]&gt;Table2[[#This Row],[PredictedHomeScore]],"N", IF(ISBLANK(Table2[[#This Row],[ActualResult]]), "_", IF(Table2[[#This Row],[ActualHomeScore]]=Table2[[#This Row],[PredictedHomeScore]], "Y", "N")))</f>
        <v>_</v>
      </c>
      <c r="R642" s="2"/>
      <c r="S642" s="2" t="str">
        <f t="shared" si="47"/>
        <v>_</v>
      </c>
      <c r="T642" s="2">
        <f>IF(INDEX(StatsRegularSeason20242025!$A$2:$C$33,MATCH(Table2[[#This Row],[AwayTeam]],StatsRegularSeason20242025!$A$2:$A$33,0),2)=INDEX(StatsRegularSeason20242025!$A$2:$C$33,MATCH(Table2[[#This Row],[HomeTeam]],StatsRegularSeason20242025!$A$2:$A$33,0),2),1,0)</f>
        <v>0</v>
      </c>
      <c r="U642" s="2">
        <f>IF(INDEX(StatsRegularSeason20242025!$A$2:$C$33,MATCH(Table2[[#This Row],[AwayTeam]],StatsRegularSeason20242025!$A$2:$A$33,0),3)=INDEX(StatsRegularSeason20242025!$A$2:$C$33,MATCH(Table2[[#This Row],[HomeTeam]],StatsRegularSeason20242025!$A$2:$A$33,0),3),1,0)</f>
        <v>0</v>
      </c>
      <c r="V642" s="2">
        <f>IF(Table2[[#This Row],[InterConf]]=1,IF(Table2[[#This Row],[InterDiv]]=0, 1, 0), 0)</f>
        <v>0</v>
      </c>
      <c r="W642" s="2">
        <f>IF(INDEX(StatsRegularSeason20242025!$A$2:$C$33,MATCH(Table2[[#This Row],[AwayTeam]],StatsRegularSeason20242025!$A$2:$A$33,0),2)&lt;&gt;INDEX(StatsRegularSeason20242025!$A$2:$C$33,MATCH(Table2[[#This Row],[HomeTeam]],StatsRegularSeason20242025!$A$2:$A$33,0),2),1,0)</f>
        <v>1</v>
      </c>
      <c r="X642" s="2"/>
      <c r="Y642" s="2"/>
      <c r="Z642" s="2">
        <f>IF(AND(Table2[[#This Row],[GameIsOver]]=1,Table2[[#This Row],[ActualHomeScore]]*Table2[[#This Row],[ActualAwayScore]]=0), 1,0)</f>
        <v>0</v>
      </c>
      <c r="AA642" s="2">
        <f>IF(Table2[[#This Row],[GameIsOver]]=0,0, IF(Table2[[#This Row],[ActualWinner]]=Table2[[#This Row],[AwayTeam]], 2, IF(OR(Table2[[#This Row],[ActualResult]]="OT", Table2[[#This Row],[ActualResult]]="SO"), 1, 0)))</f>
        <v>0</v>
      </c>
      <c r="AB642" s="2">
        <f>IF(Table2[[#This Row],[GameIsOver]]= 0, 0, IF(Table2[[#This Row],[ActualWinner]]=Table2[[#This Row],[HomeTeam]], 2, IF(OR(Table2[[#This Row],[ActualResult]]="OT", Table2[[#This Row],[ActualResult]]="SO"), 1, 0)))</f>
        <v>0</v>
      </c>
      <c r="AC642" s="33">
        <f>(($AR$11)*IF(Table2[[#This Row],[CorrectWinnerPrediction]]="Y", 1, 0))+(($AR$12)*IF(Table2[[#This Row],[CorrectAwayScorePrediction]]="Y", 1, 0))+(($AR$13)*IF(Table2[[#This Row],[CorrectHomeScorePrediction]]="Y", 1, 0))</f>
        <v>0</v>
      </c>
      <c r="AD6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2" s="5" t="str">
        <f>IF(WEEKDAY(Table2[[#This Row],[GameDate]])=1,"SUN",IF(WEEKDAY(Table2[[#This Row],[GameDate]])=2,"MON",IF(WEEKDAY(Table2[[#This Row],[GameDate]])=3,"TUE",IF(WEEKDAY(Table2[[#This Row],[GameDate]])=4,"WED",IF(WEEKDAY(Table2[[#This Row],[GameDate]])=5,"THU",IF(WEEKDAY(Table2[[#This Row],[GameDate]])=6,"FRI", "SAT"))))))</f>
        <v>MON</v>
      </c>
      <c r="AF642" s="2">
        <f>Table2[[#This Row],[ActualAwayScore]]-Table2[[#This Row],[PredictedAwayScore]]</f>
        <v>0</v>
      </c>
      <c r="AG642" s="2">
        <f>Table2[[#This Row],[ActualHomeScore]]-Table2[[#This Row],[PredictedHomeScore]]</f>
        <v>0</v>
      </c>
      <c r="AH642" s="2">
        <f t="shared" si="48"/>
        <v>0</v>
      </c>
      <c r="AI642" s="2">
        <f t="shared" si="49"/>
        <v>0</v>
      </c>
    </row>
    <row r="643" spans="1:35" x14ac:dyDescent="0.25">
      <c r="B643" s="4">
        <v>45664</v>
      </c>
      <c r="C643" s="7" t="s">
        <v>752</v>
      </c>
      <c r="D643" s="2" t="s">
        <v>23</v>
      </c>
      <c r="E643" s="2" t="s">
        <v>16</v>
      </c>
      <c r="F643" s="2"/>
      <c r="G643" s="2"/>
      <c r="H643" s="2" t="str">
        <f t="shared" ref="H643:H706" si="50">IF(AND(ISBLANK($F643),ISBLANK($G643)),"_",IF($F643&gt;$G643,$D643,$E643))</f>
        <v>_</v>
      </c>
      <c r="I643" s="2"/>
      <c r="J643" s="2"/>
      <c r="K643" s="2"/>
      <c r="L643" s="13" t="str">
        <f t="shared" ref="L643:L706" si="51">IF(OR($J643=$K643,AND(ISBLANK($J643),ISBLANK($K643))),"_",IF($J643&gt;$K643,$D643,$E643))</f>
        <v>_</v>
      </c>
      <c r="M643" s="2"/>
      <c r="N643" s="2">
        <f>IF(ISBLANK(Table2[[#This Row],[ActualResult]]), 0, 1)</f>
        <v>0</v>
      </c>
      <c r="O643" s="2" t="str">
        <f>IF(ISBLANK(Table2[[#This Row],[ActualResult]]), "_", IF(Table2[[#This Row],[ActualWinner]]=Table2[[#This Row],[PredictedWinner]], "Y", "N"))</f>
        <v>_</v>
      </c>
      <c r="P643" s="2" t="str">
        <f>IF(Table2[[#This Row],[ActualAwayScore]]&gt;Table2[[#This Row],[PredictedAwayScore]], "N", IF(ISBLANK(Table2[[#This Row],[ActualResult]]), "_", IF(Table2[[#This Row],[ActualAwayScore]]=Table2[[#This Row],[PredictedAwayScore]], "Y", "N")))</f>
        <v>_</v>
      </c>
      <c r="Q643" s="2" t="str">
        <f>IF(Table2[[#This Row],[ActualHomeScore]]&gt;Table2[[#This Row],[PredictedHomeScore]],"N", IF(ISBLANK(Table2[[#This Row],[ActualResult]]), "_", IF(Table2[[#This Row],[ActualHomeScore]]=Table2[[#This Row],[PredictedHomeScore]], "Y", "N")))</f>
        <v>_</v>
      </c>
      <c r="R643" s="2"/>
      <c r="S643" s="2" t="str">
        <f t="shared" ref="S643:S706" si="52">IF($L643="_", "_", IF($L643=$D643,$E643,$D643))</f>
        <v>_</v>
      </c>
      <c r="T643" s="2">
        <f>IF(INDEX(StatsRegularSeason20242025!$A$2:$C$33,MATCH(Table2[[#This Row],[AwayTeam]],StatsRegularSeason20242025!$A$2:$A$33,0),2)=INDEX(StatsRegularSeason20242025!$A$2:$C$33,MATCH(Table2[[#This Row],[HomeTeam]],StatsRegularSeason20242025!$A$2:$A$33,0),2),1,0)</f>
        <v>0</v>
      </c>
      <c r="U643" s="2">
        <f>IF(INDEX(StatsRegularSeason20242025!$A$2:$C$33,MATCH(Table2[[#This Row],[AwayTeam]],StatsRegularSeason20242025!$A$2:$A$33,0),3)=INDEX(StatsRegularSeason20242025!$A$2:$C$33,MATCH(Table2[[#This Row],[HomeTeam]],StatsRegularSeason20242025!$A$2:$A$33,0),3),1,0)</f>
        <v>0</v>
      </c>
      <c r="V643" s="2">
        <f>IF(Table2[[#This Row],[InterConf]]=1,IF(Table2[[#This Row],[InterDiv]]=0, 1, 0), 0)</f>
        <v>0</v>
      </c>
      <c r="W643" s="2">
        <f>IF(INDEX(StatsRegularSeason20242025!$A$2:$C$33,MATCH(Table2[[#This Row],[AwayTeam]],StatsRegularSeason20242025!$A$2:$A$33,0),2)&lt;&gt;INDEX(StatsRegularSeason20242025!$A$2:$C$33,MATCH(Table2[[#This Row],[HomeTeam]],StatsRegularSeason20242025!$A$2:$A$33,0),2),1,0)</f>
        <v>1</v>
      </c>
      <c r="X643" s="2"/>
      <c r="Y643" s="2"/>
      <c r="Z643" s="2">
        <f>IF(AND(Table2[[#This Row],[GameIsOver]]=1,Table2[[#This Row],[ActualHomeScore]]*Table2[[#This Row],[ActualAwayScore]]=0), 1,0)</f>
        <v>0</v>
      </c>
      <c r="AA643" s="2">
        <f>IF(Table2[[#This Row],[GameIsOver]]=0,0, IF(Table2[[#This Row],[ActualWinner]]=Table2[[#This Row],[AwayTeam]], 2, IF(OR(Table2[[#This Row],[ActualResult]]="OT", Table2[[#This Row],[ActualResult]]="SO"), 1, 0)))</f>
        <v>0</v>
      </c>
      <c r="AB643" s="2">
        <f>IF(Table2[[#This Row],[GameIsOver]]= 0, 0, IF(Table2[[#This Row],[ActualWinner]]=Table2[[#This Row],[HomeTeam]], 2, IF(OR(Table2[[#This Row],[ActualResult]]="OT", Table2[[#This Row],[ActualResult]]="SO"), 1, 0)))</f>
        <v>0</v>
      </c>
      <c r="AC643" s="33">
        <f>(($AR$11)*IF(Table2[[#This Row],[CorrectWinnerPrediction]]="Y", 1, 0))+(($AR$12)*IF(Table2[[#This Row],[CorrectAwayScorePrediction]]="Y", 1, 0))+(($AR$13)*IF(Table2[[#This Row],[CorrectHomeScorePrediction]]="Y", 1, 0))</f>
        <v>0</v>
      </c>
      <c r="AD6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3" s="4" t="str">
        <f>IF(WEEKDAY(Table2[[#This Row],[GameDate]])=1,"SUN",IF(WEEKDAY(Table2[[#This Row],[GameDate]])=2,"MON",IF(WEEKDAY(Table2[[#This Row],[GameDate]])=3,"TUE",IF(WEEKDAY(Table2[[#This Row],[GameDate]])=4,"WED",IF(WEEKDAY(Table2[[#This Row],[GameDate]])=5,"THU",IF(WEEKDAY(Table2[[#This Row],[GameDate]])=6,"FRI", "SAT"))))))</f>
        <v>TUE</v>
      </c>
      <c r="AF643" s="2">
        <f>Table2[[#This Row],[ActualAwayScore]]-Table2[[#This Row],[PredictedAwayScore]]</f>
        <v>0</v>
      </c>
      <c r="AG643" s="2">
        <f>Table2[[#This Row],[ActualHomeScore]]-Table2[[#This Row],[PredictedHomeScore]]</f>
        <v>0</v>
      </c>
      <c r="AH643" s="2">
        <f t="shared" ref="AH643:AH706" si="53">SUMIF($B$3:$B$1315, $B643, $AF$3:$AF$1315)</f>
        <v>0</v>
      </c>
      <c r="AI643" s="2">
        <f t="shared" ref="AI643:AI706" si="54">SUMIF($B$3:$B$1315, $B643, $AG$3:$AG$1315)</f>
        <v>0</v>
      </c>
    </row>
    <row r="644" spans="1:35" x14ac:dyDescent="0.25">
      <c r="B644" s="4">
        <v>45664</v>
      </c>
      <c r="C644" s="7" t="s">
        <v>753</v>
      </c>
      <c r="D644" s="2" t="s">
        <v>30</v>
      </c>
      <c r="E644" s="2" t="s">
        <v>31</v>
      </c>
      <c r="F644" s="2"/>
      <c r="G644" s="2"/>
      <c r="H644" s="2" t="str">
        <f t="shared" si="50"/>
        <v>_</v>
      </c>
      <c r="I644" s="2"/>
      <c r="J644" s="2"/>
      <c r="K644" s="2"/>
      <c r="L644" s="2" t="str">
        <f t="shared" si="51"/>
        <v>_</v>
      </c>
      <c r="M644" s="2"/>
      <c r="N644" s="2">
        <f>IF(ISBLANK(Table2[[#This Row],[ActualResult]]), 0, 1)</f>
        <v>0</v>
      </c>
      <c r="O644" s="2" t="str">
        <f>IF(ISBLANK(Table2[[#This Row],[ActualResult]]), "_", IF(Table2[[#This Row],[ActualWinner]]=Table2[[#This Row],[PredictedWinner]], "Y", "N"))</f>
        <v>_</v>
      </c>
      <c r="P644" s="2" t="str">
        <f>IF(Table2[[#This Row],[ActualAwayScore]]&gt;Table2[[#This Row],[PredictedAwayScore]], "N", IF(ISBLANK(Table2[[#This Row],[ActualResult]]), "_", IF(Table2[[#This Row],[ActualAwayScore]]=Table2[[#This Row],[PredictedAwayScore]], "Y", "N")))</f>
        <v>_</v>
      </c>
      <c r="Q644" s="2" t="str">
        <f>IF(Table2[[#This Row],[ActualHomeScore]]&gt;Table2[[#This Row],[PredictedHomeScore]],"N", IF(ISBLANK(Table2[[#This Row],[ActualResult]]), "_", IF(Table2[[#This Row],[ActualHomeScore]]=Table2[[#This Row],[PredictedHomeScore]], "Y", "N")))</f>
        <v>_</v>
      </c>
      <c r="R644" s="2"/>
      <c r="S644" s="2" t="str">
        <f t="shared" si="52"/>
        <v>_</v>
      </c>
      <c r="T644" s="2">
        <f>IF(INDEX(StatsRegularSeason20242025!$A$2:$C$33,MATCH(Table2[[#This Row],[AwayTeam]],StatsRegularSeason20242025!$A$2:$A$33,0),2)=INDEX(StatsRegularSeason20242025!$A$2:$C$33,MATCH(Table2[[#This Row],[HomeTeam]],StatsRegularSeason20242025!$A$2:$A$33,0),2),1,0)</f>
        <v>1</v>
      </c>
      <c r="U644" s="2">
        <f>IF(INDEX(StatsRegularSeason20242025!$A$2:$C$33,MATCH(Table2[[#This Row],[AwayTeam]],StatsRegularSeason20242025!$A$2:$A$33,0),3)=INDEX(StatsRegularSeason20242025!$A$2:$C$33,MATCH(Table2[[#This Row],[HomeTeam]],StatsRegularSeason20242025!$A$2:$A$33,0),3),1,0)</f>
        <v>1</v>
      </c>
      <c r="V644" s="2">
        <f>IF(Table2[[#This Row],[InterConf]]=1,IF(Table2[[#This Row],[InterDiv]]=0, 1, 0), 0)</f>
        <v>0</v>
      </c>
      <c r="W644" s="2">
        <f>IF(INDEX(StatsRegularSeason20242025!$A$2:$C$33,MATCH(Table2[[#This Row],[AwayTeam]],StatsRegularSeason20242025!$A$2:$A$33,0),2)&lt;&gt;INDEX(StatsRegularSeason20242025!$A$2:$C$33,MATCH(Table2[[#This Row],[HomeTeam]],StatsRegularSeason20242025!$A$2:$A$33,0),2),1,0)</f>
        <v>0</v>
      </c>
      <c r="X644" s="2"/>
      <c r="Y644" s="2"/>
      <c r="Z644" s="2">
        <f>IF(AND(Table2[[#This Row],[GameIsOver]]=1,Table2[[#This Row],[ActualHomeScore]]*Table2[[#This Row],[ActualAwayScore]]=0), 1,0)</f>
        <v>0</v>
      </c>
      <c r="AA644" s="2">
        <f>IF(Table2[[#This Row],[GameIsOver]]=0,0, IF(Table2[[#This Row],[ActualWinner]]=Table2[[#This Row],[AwayTeam]], 2, IF(OR(Table2[[#This Row],[ActualResult]]="OT", Table2[[#This Row],[ActualResult]]="SO"), 1, 0)))</f>
        <v>0</v>
      </c>
      <c r="AB644" s="2">
        <f>IF(Table2[[#This Row],[GameIsOver]]= 0, 0, IF(Table2[[#This Row],[ActualWinner]]=Table2[[#This Row],[HomeTeam]], 2, IF(OR(Table2[[#This Row],[ActualResult]]="OT", Table2[[#This Row],[ActualResult]]="SO"), 1, 0)))</f>
        <v>0</v>
      </c>
      <c r="AC644" s="33">
        <f>(($AR$11)*IF(Table2[[#This Row],[CorrectWinnerPrediction]]="Y", 1, 0))+(($AR$12)*IF(Table2[[#This Row],[CorrectAwayScorePrediction]]="Y", 1, 0))+(($AR$13)*IF(Table2[[#This Row],[CorrectHomeScorePrediction]]="Y", 1, 0))</f>
        <v>0</v>
      </c>
      <c r="AD6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4" s="4" t="str">
        <f>IF(WEEKDAY(Table2[[#This Row],[GameDate]])=1,"SUN",IF(WEEKDAY(Table2[[#This Row],[GameDate]])=2,"MON",IF(WEEKDAY(Table2[[#This Row],[GameDate]])=3,"TUE",IF(WEEKDAY(Table2[[#This Row],[GameDate]])=4,"WED",IF(WEEKDAY(Table2[[#This Row],[GameDate]])=5,"THU",IF(WEEKDAY(Table2[[#This Row],[GameDate]])=6,"FRI", "SAT"))))))</f>
        <v>TUE</v>
      </c>
      <c r="AF644" s="2">
        <f>Table2[[#This Row],[ActualAwayScore]]-Table2[[#This Row],[PredictedAwayScore]]</f>
        <v>0</v>
      </c>
      <c r="AG644" s="2">
        <f>Table2[[#This Row],[ActualHomeScore]]-Table2[[#This Row],[PredictedHomeScore]]</f>
        <v>0</v>
      </c>
      <c r="AH644" s="2">
        <f t="shared" si="53"/>
        <v>0</v>
      </c>
      <c r="AI644" s="2">
        <f t="shared" si="54"/>
        <v>0</v>
      </c>
    </row>
    <row r="645" spans="1:35" x14ac:dyDescent="0.25">
      <c r="B645" s="4">
        <v>45664</v>
      </c>
      <c r="C645" s="7" t="s">
        <v>754</v>
      </c>
      <c r="D645" s="2" t="s">
        <v>34</v>
      </c>
      <c r="E645" s="2" t="s">
        <v>20</v>
      </c>
      <c r="F645" s="2"/>
      <c r="G645" s="2"/>
      <c r="H645" s="2" t="str">
        <f t="shared" si="50"/>
        <v>_</v>
      </c>
      <c r="I645" s="2"/>
      <c r="J645" s="2"/>
      <c r="K645" s="2"/>
      <c r="L645" s="2" t="str">
        <f t="shared" si="51"/>
        <v>_</v>
      </c>
      <c r="M645" s="2"/>
      <c r="N645" s="2">
        <f>IF(ISBLANK(Table2[[#This Row],[ActualResult]]), 0, 1)</f>
        <v>0</v>
      </c>
      <c r="O645" s="2" t="str">
        <f>IF(ISBLANK(Table2[[#This Row],[ActualResult]]), "_", IF(Table2[[#This Row],[ActualWinner]]=Table2[[#This Row],[PredictedWinner]], "Y", "N"))</f>
        <v>_</v>
      </c>
      <c r="P645" s="2" t="str">
        <f>IF(Table2[[#This Row],[ActualAwayScore]]&gt;Table2[[#This Row],[PredictedAwayScore]], "N", IF(ISBLANK(Table2[[#This Row],[ActualResult]]), "_", IF(Table2[[#This Row],[ActualAwayScore]]=Table2[[#This Row],[PredictedAwayScore]], "Y", "N")))</f>
        <v>_</v>
      </c>
      <c r="Q645" s="2" t="str">
        <f>IF(Table2[[#This Row],[ActualHomeScore]]&gt;Table2[[#This Row],[PredictedHomeScore]],"N", IF(ISBLANK(Table2[[#This Row],[ActualResult]]), "_", IF(Table2[[#This Row],[ActualHomeScore]]=Table2[[#This Row],[PredictedHomeScore]], "Y", "N")))</f>
        <v>_</v>
      </c>
      <c r="R645" s="2"/>
      <c r="S645" s="2" t="str">
        <f t="shared" si="52"/>
        <v>_</v>
      </c>
      <c r="T645" s="2">
        <f>IF(INDEX(StatsRegularSeason20242025!$A$2:$C$33,MATCH(Table2[[#This Row],[AwayTeam]],StatsRegularSeason20242025!$A$2:$A$33,0),2)=INDEX(StatsRegularSeason20242025!$A$2:$C$33,MATCH(Table2[[#This Row],[HomeTeam]],StatsRegularSeason20242025!$A$2:$A$33,0),2),1,0)</f>
        <v>0</v>
      </c>
      <c r="U645" s="2">
        <f>IF(INDEX(StatsRegularSeason20242025!$A$2:$C$33,MATCH(Table2[[#This Row],[AwayTeam]],StatsRegularSeason20242025!$A$2:$A$33,0),3)=INDEX(StatsRegularSeason20242025!$A$2:$C$33,MATCH(Table2[[#This Row],[HomeTeam]],StatsRegularSeason20242025!$A$2:$A$33,0),3),1,0)</f>
        <v>0</v>
      </c>
      <c r="V645" s="2">
        <f>IF(Table2[[#This Row],[InterConf]]=1,IF(Table2[[#This Row],[InterDiv]]=0, 1, 0), 0)</f>
        <v>0</v>
      </c>
      <c r="W645" s="2">
        <f>IF(INDEX(StatsRegularSeason20242025!$A$2:$C$33,MATCH(Table2[[#This Row],[AwayTeam]],StatsRegularSeason20242025!$A$2:$A$33,0),2)&lt;&gt;INDEX(StatsRegularSeason20242025!$A$2:$C$33,MATCH(Table2[[#This Row],[HomeTeam]],StatsRegularSeason20242025!$A$2:$A$33,0),2),1,0)</f>
        <v>1</v>
      </c>
      <c r="X645" s="2"/>
      <c r="Y645" s="2"/>
      <c r="Z645" s="2">
        <f>IF(AND(Table2[[#This Row],[GameIsOver]]=1,Table2[[#This Row],[ActualHomeScore]]*Table2[[#This Row],[ActualAwayScore]]=0), 1,0)</f>
        <v>0</v>
      </c>
      <c r="AA645" s="2">
        <f>IF(Table2[[#This Row],[GameIsOver]]=0,0, IF(Table2[[#This Row],[ActualWinner]]=Table2[[#This Row],[AwayTeam]], 2, IF(OR(Table2[[#This Row],[ActualResult]]="OT", Table2[[#This Row],[ActualResult]]="SO"), 1, 0)))</f>
        <v>0</v>
      </c>
      <c r="AB645" s="2">
        <f>IF(Table2[[#This Row],[GameIsOver]]= 0, 0, IF(Table2[[#This Row],[ActualWinner]]=Table2[[#This Row],[HomeTeam]], 2, IF(OR(Table2[[#This Row],[ActualResult]]="OT", Table2[[#This Row],[ActualResult]]="SO"), 1, 0)))</f>
        <v>0</v>
      </c>
      <c r="AC645" s="33">
        <f>(($AR$11)*IF(Table2[[#This Row],[CorrectWinnerPrediction]]="Y", 1, 0))+(($AR$12)*IF(Table2[[#This Row],[CorrectAwayScorePrediction]]="Y", 1, 0))+(($AR$13)*IF(Table2[[#This Row],[CorrectHomeScorePrediction]]="Y", 1, 0))</f>
        <v>0</v>
      </c>
      <c r="AD6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5" s="4" t="str">
        <f>IF(WEEKDAY(Table2[[#This Row],[GameDate]])=1,"SUN",IF(WEEKDAY(Table2[[#This Row],[GameDate]])=2,"MON",IF(WEEKDAY(Table2[[#This Row],[GameDate]])=3,"TUE",IF(WEEKDAY(Table2[[#This Row],[GameDate]])=4,"WED",IF(WEEKDAY(Table2[[#This Row],[GameDate]])=5,"THU",IF(WEEKDAY(Table2[[#This Row],[GameDate]])=6,"FRI", "SAT"))))))</f>
        <v>TUE</v>
      </c>
      <c r="AF645" s="2">
        <f>Table2[[#This Row],[ActualAwayScore]]-Table2[[#This Row],[PredictedAwayScore]]</f>
        <v>0</v>
      </c>
      <c r="AG645" s="2">
        <f>Table2[[#This Row],[ActualHomeScore]]-Table2[[#This Row],[PredictedHomeScore]]</f>
        <v>0</v>
      </c>
      <c r="AH645" s="2">
        <f t="shared" si="53"/>
        <v>0</v>
      </c>
      <c r="AI645" s="2">
        <f t="shared" si="54"/>
        <v>0</v>
      </c>
    </row>
    <row r="646" spans="1:35" x14ac:dyDescent="0.25">
      <c r="B646" s="4">
        <v>45664</v>
      </c>
      <c r="C646" s="7" t="s">
        <v>756</v>
      </c>
      <c r="D646" s="2" t="s">
        <v>18</v>
      </c>
      <c r="E646" s="2" t="s">
        <v>45</v>
      </c>
      <c r="F646" s="2"/>
      <c r="G646" s="2"/>
      <c r="H646" s="2" t="str">
        <f t="shared" si="50"/>
        <v>_</v>
      </c>
      <c r="I646" s="2"/>
      <c r="J646" s="2"/>
      <c r="K646" s="2"/>
      <c r="L646" s="2" t="str">
        <f t="shared" si="51"/>
        <v>_</v>
      </c>
      <c r="M646" s="2"/>
      <c r="N646" s="2">
        <f>IF(ISBLANK(Table2[[#This Row],[ActualResult]]), 0, 1)</f>
        <v>0</v>
      </c>
      <c r="O646" s="2" t="str">
        <f>IF(ISBLANK(Table2[[#This Row],[ActualResult]]), "_", IF(Table2[[#This Row],[ActualWinner]]=Table2[[#This Row],[PredictedWinner]], "Y", "N"))</f>
        <v>_</v>
      </c>
      <c r="P646" s="2" t="str">
        <f>IF(Table2[[#This Row],[ActualAwayScore]]&gt;Table2[[#This Row],[PredictedAwayScore]], "N", IF(ISBLANK(Table2[[#This Row],[ActualResult]]), "_", IF(Table2[[#This Row],[ActualAwayScore]]=Table2[[#This Row],[PredictedAwayScore]], "Y", "N")))</f>
        <v>_</v>
      </c>
      <c r="Q646" s="2" t="str">
        <f>IF(Table2[[#This Row],[ActualHomeScore]]&gt;Table2[[#This Row],[PredictedHomeScore]],"N", IF(ISBLANK(Table2[[#This Row],[ActualResult]]), "_", IF(Table2[[#This Row],[ActualHomeScore]]=Table2[[#This Row],[PredictedHomeScore]], "Y", "N")))</f>
        <v>_</v>
      </c>
      <c r="R646" s="2"/>
      <c r="S646" s="2" t="str">
        <f t="shared" si="52"/>
        <v>_</v>
      </c>
      <c r="T646" s="2">
        <f>IF(INDEX(StatsRegularSeason20242025!$A$2:$C$33,MATCH(Table2[[#This Row],[AwayTeam]],StatsRegularSeason20242025!$A$2:$A$33,0),2)=INDEX(StatsRegularSeason20242025!$A$2:$C$33,MATCH(Table2[[#This Row],[HomeTeam]],StatsRegularSeason20242025!$A$2:$A$33,0),2),1,0)</f>
        <v>1</v>
      </c>
      <c r="U646" s="2">
        <f>IF(INDEX(StatsRegularSeason20242025!$A$2:$C$33,MATCH(Table2[[#This Row],[AwayTeam]],StatsRegularSeason20242025!$A$2:$A$33,0),3)=INDEX(StatsRegularSeason20242025!$A$2:$C$33,MATCH(Table2[[#This Row],[HomeTeam]],StatsRegularSeason20242025!$A$2:$A$33,0),3),1,0)</f>
        <v>0</v>
      </c>
      <c r="V646" s="2">
        <f>IF(Table2[[#This Row],[InterConf]]=1,IF(Table2[[#This Row],[InterDiv]]=0, 1, 0), 0)</f>
        <v>1</v>
      </c>
      <c r="W646" s="2">
        <f>IF(INDEX(StatsRegularSeason20242025!$A$2:$C$33,MATCH(Table2[[#This Row],[AwayTeam]],StatsRegularSeason20242025!$A$2:$A$33,0),2)&lt;&gt;INDEX(StatsRegularSeason20242025!$A$2:$C$33,MATCH(Table2[[#This Row],[HomeTeam]],StatsRegularSeason20242025!$A$2:$A$33,0),2),1,0)</f>
        <v>0</v>
      </c>
      <c r="X646" s="2"/>
      <c r="Y646" s="2"/>
      <c r="Z646" s="2">
        <f>IF(AND(Table2[[#This Row],[GameIsOver]]=1,Table2[[#This Row],[ActualHomeScore]]*Table2[[#This Row],[ActualAwayScore]]=0), 1,0)</f>
        <v>0</v>
      </c>
      <c r="AA646" s="2">
        <f>IF(Table2[[#This Row],[GameIsOver]]=0,0, IF(Table2[[#This Row],[ActualWinner]]=Table2[[#This Row],[AwayTeam]], 2, IF(OR(Table2[[#This Row],[ActualResult]]="OT", Table2[[#This Row],[ActualResult]]="SO"), 1, 0)))</f>
        <v>0</v>
      </c>
      <c r="AB646" s="2">
        <f>IF(Table2[[#This Row],[GameIsOver]]= 0, 0, IF(Table2[[#This Row],[ActualWinner]]=Table2[[#This Row],[HomeTeam]], 2, IF(OR(Table2[[#This Row],[ActualResult]]="OT", Table2[[#This Row],[ActualResult]]="SO"), 1, 0)))</f>
        <v>0</v>
      </c>
      <c r="AC646" s="33">
        <f>(($AR$11)*IF(Table2[[#This Row],[CorrectWinnerPrediction]]="Y", 1, 0))+(($AR$12)*IF(Table2[[#This Row],[CorrectAwayScorePrediction]]="Y", 1, 0))+(($AR$13)*IF(Table2[[#This Row],[CorrectHomeScorePrediction]]="Y", 1, 0))</f>
        <v>0</v>
      </c>
      <c r="AD6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6" s="4" t="str">
        <f>IF(WEEKDAY(Table2[[#This Row],[GameDate]])=1,"SUN",IF(WEEKDAY(Table2[[#This Row],[GameDate]])=2,"MON",IF(WEEKDAY(Table2[[#This Row],[GameDate]])=3,"TUE",IF(WEEKDAY(Table2[[#This Row],[GameDate]])=4,"WED",IF(WEEKDAY(Table2[[#This Row],[GameDate]])=5,"THU",IF(WEEKDAY(Table2[[#This Row],[GameDate]])=6,"FRI", "SAT"))))))</f>
        <v>TUE</v>
      </c>
      <c r="AF646" s="2">
        <f>Table2[[#This Row],[ActualAwayScore]]-Table2[[#This Row],[PredictedAwayScore]]</f>
        <v>0</v>
      </c>
      <c r="AG646" s="2">
        <f>Table2[[#This Row],[ActualHomeScore]]-Table2[[#This Row],[PredictedHomeScore]]</f>
        <v>0</v>
      </c>
      <c r="AH646" s="2">
        <f t="shared" si="53"/>
        <v>0</v>
      </c>
      <c r="AI646" s="2">
        <f t="shared" si="54"/>
        <v>0</v>
      </c>
    </row>
    <row r="647" spans="1:35" x14ac:dyDescent="0.25">
      <c r="B647" s="4">
        <v>45664</v>
      </c>
      <c r="C647" s="7" t="s">
        <v>755</v>
      </c>
      <c r="D647" s="2" t="s">
        <v>36</v>
      </c>
      <c r="E647" s="2" t="s">
        <v>21</v>
      </c>
      <c r="F647" s="2"/>
      <c r="G647" s="2"/>
      <c r="H647" s="2" t="str">
        <f t="shared" si="50"/>
        <v>_</v>
      </c>
      <c r="I647" s="2"/>
      <c r="J647" s="2"/>
      <c r="K647" s="2"/>
      <c r="L647" s="2" t="str">
        <f t="shared" si="51"/>
        <v>_</v>
      </c>
      <c r="M647" s="2"/>
      <c r="N647" s="2">
        <f>IF(ISBLANK(Table2[[#This Row],[ActualResult]]), 0, 1)</f>
        <v>0</v>
      </c>
      <c r="O647" s="2" t="str">
        <f>IF(ISBLANK(Table2[[#This Row],[ActualResult]]), "_", IF(Table2[[#This Row],[ActualWinner]]=Table2[[#This Row],[PredictedWinner]], "Y", "N"))</f>
        <v>_</v>
      </c>
      <c r="P647" s="2" t="str">
        <f>IF(Table2[[#This Row],[ActualAwayScore]]&gt;Table2[[#This Row],[PredictedAwayScore]], "N", IF(ISBLANK(Table2[[#This Row],[ActualResult]]), "_", IF(Table2[[#This Row],[ActualAwayScore]]=Table2[[#This Row],[PredictedAwayScore]], "Y", "N")))</f>
        <v>_</v>
      </c>
      <c r="Q647" s="2" t="str">
        <f>IF(Table2[[#This Row],[ActualHomeScore]]&gt;Table2[[#This Row],[PredictedHomeScore]],"N", IF(ISBLANK(Table2[[#This Row],[ActualResult]]), "_", IF(Table2[[#This Row],[ActualHomeScore]]=Table2[[#This Row],[PredictedHomeScore]], "Y", "N")))</f>
        <v>_</v>
      </c>
      <c r="R647" s="2"/>
      <c r="S647" s="2" t="str">
        <f t="shared" si="52"/>
        <v>_</v>
      </c>
      <c r="T647" s="2">
        <f>IF(INDEX(StatsRegularSeason20242025!$A$2:$C$33,MATCH(Table2[[#This Row],[AwayTeam]],StatsRegularSeason20242025!$A$2:$A$33,0),2)=INDEX(StatsRegularSeason20242025!$A$2:$C$33,MATCH(Table2[[#This Row],[HomeTeam]],StatsRegularSeason20242025!$A$2:$A$33,0),2),1,0)</f>
        <v>1</v>
      </c>
      <c r="U647" s="2">
        <f>IF(INDEX(StatsRegularSeason20242025!$A$2:$C$33,MATCH(Table2[[#This Row],[AwayTeam]],StatsRegularSeason20242025!$A$2:$A$33,0),3)=INDEX(StatsRegularSeason20242025!$A$2:$C$33,MATCH(Table2[[#This Row],[HomeTeam]],StatsRegularSeason20242025!$A$2:$A$33,0),3),1,0)</f>
        <v>1</v>
      </c>
      <c r="V647" s="2">
        <f>IF(Table2[[#This Row],[InterConf]]=1,IF(Table2[[#This Row],[InterDiv]]=0, 1, 0), 0)</f>
        <v>0</v>
      </c>
      <c r="W647" s="2">
        <f>IF(INDEX(StatsRegularSeason20242025!$A$2:$C$33,MATCH(Table2[[#This Row],[AwayTeam]],StatsRegularSeason20242025!$A$2:$A$33,0),2)&lt;&gt;INDEX(StatsRegularSeason20242025!$A$2:$C$33,MATCH(Table2[[#This Row],[HomeTeam]],StatsRegularSeason20242025!$A$2:$A$33,0),2),1,0)</f>
        <v>0</v>
      </c>
      <c r="X647" s="2"/>
      <c r="Y647" s="2"/>
      <c r="Z647" s="2">
        <f>IF(AND(Table2[[#This Row],[GameIsOver]]=1,Table2[[#This Row],[ActualHomeScore]]*Table2[[#This Row],[ActualAwayScore]]=0), 1,0)</f>
        <v>0</v>
      </c>
      <c r="AA647" s="2">
        <f>IF(Table2[[#This Row],[GameIsOver]]=0,0, IF(Table2[[#This Row],[ActualWinner]]=Table2[[#This Row],[AwayTeam]], 2, IF(OR(Table2[[#This Row],[ActualResult]]="OT", Table2[[#This Row],[ActualResult]]="SO"), 1, 0)))</f>
        <v>0</v>
      </c>
      <c r="AB647" s="2">
        <f>IF(Table2[[#This Row],[GameIsOver]]= 0, 0, IF(Table2[[#This Row],[ActualWinner]]=Table2[[#This Row],[HomeTeam]], 2, IF(OR(Table2[[#This Row],[ActualResult]]="OT", Table2[[#This Row],[ActualResult]]="SO"), 1, 0)))</f>
        <v>0</v>
      </c>
      <c r="AC647" s="33">
        <f>(($AR$11)*IF(Table2[[#This Row],[CorrectWinnerPrediction]]="Y", 1, 0))+(($AR$12)*IF(Table2[[#This Row],[CorrectAwayScorePrediction]]="Y", 1, 0))+(($AR$13)*IF(Table2[[#This Row],[CorrectHomeScorePrediction]]="Y", 1, 0))</f>
        <v>0</v>
      </c>
      <c r="AD6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7" s="4" t="str">
        <f>IF(WEEKDAY(Table2[[#This Row],[GameDate]])=1,"SUN",IF(WEEKDAY(Table2[[#This Row],[GameDate]])=2,"MON",IF(WEEKDAY(Table2[[#This Row],[GameDate]])=3,"TUE",IF(WEEKDAY(Table2[[#This Row],[GameDate]])=4,"WED",IF(WEEKDAY(Table2[[#This Row],[GameDate]])=5,"THU",IF(WEEKDAY(Table2[[#This Row],[GameDate]])=6,"FRI", "SAT"))))))</f>
        <v>TUE</v>
      </c>
      <c r="AF647" s="2">
        <f>Table2[[#This Row],[ActualAwayScore]]-Table2[[#This Row],[PredictedAwayScore]]</f>
        <v>0</v>
      </c>
      <c r="AG647" s="2">
        <f>Table2[[#This Row],[ActualHomeScore]]-Table2[[#This Row],[PredictedHomeScore]]</f>
        <v>0</v>
      </c>
      <c r="AH647" s="2">
        <f t="shared" si="53"/>
        <v>0</v>
      </c>
      <c r="AI647" s="2">
        <f t="shared" si="54"/>
        <v>0</v>
      </c>
    </row>
    <row r="648" spans="1:35" x14ac:dyDescent="0.25">
      <c r="B648" s="4">
        <v>45664</v>
      </c>
      <c r="C648" s="7" t="s">
        <v>757</v>
      </c>
      <c r="D648" s="2" t="s">
        <v>13</v>
      </c>
      <c r="E648" s="2" t="s">
        <v>37</v>
      </c>
      <c r="F648" s="2"/>
      <c r="G648" s="2"/>
      <c r="H648" s="2" t="str">
        <f t="shared" si="50"/>
        <v>_</v>
      </c>
      <c r="I648" s="2"/>
      <c r="J648" s="2"/>
      <c r="K648" s="2"/>
      <c r="L648" s="2" t="str">
        <f t="shared" si="51"/>
        <v>_</v>
      </c>
      <c r="M648" s="2"/>
      <c r="N648" s="2">
        <f>IF(ISBLANK(Table2[[#This Row],[ActualResult]]), 0, 1)</f>
        <v>0</v>
      </c>
      <c r="O648" s="2" t="str">
        <f>IF(ISBLANK(Table2[[#This Row],[ActualResult]]), "_", IF(Table2[[#This Row],[ActualWinner]]=Table2[[#This Row],[PredictedWinner]], "Y", "N"))</f>
        <v>_</v>
      </c>
      <c r="P648" s="2" t="str">
        <f>IF(Table2[[#This Row],[ActualAwayScore]]&gt;Table2[[#This Row],[PredictedAwayScore]], "N", IF(ISBLANK(Table2[[#This Row],[ActualResult]]), "_", IF(Table2[[#This Row],[ActualAwayScore]]=Table2[[#This Row],[PredictedAwayScore]], "Y", "N")))</f>
        <v>_</v>
      </c>
      <c r="Q648" s="2" t="str">
        <f>IF(Table2[[#This Row],[ActualHomeScore]]&gt;Table2[[#This Row],[PredictedHomeScore]],"N", IF(ISBLANK(Table2[[#This Row],[ActualResult]]), "_", IF(Table2[[#This Row],[ActualHomeScore]]=Table2[[#This Row],[PredictedHomeScore]], "Y", "N")))</f>
        <v>_</v>
      </c>
      <c r="R648" s="2"/>
      <c r="S648" s="2" t="str">
        <f t="shared" si="52"/>
        <v>_</v>
      </c>
      <c r="T648" s="2">
        <f>IF(INDEX(StatsRegularSeason20242025!$A$2:$C$33,MATCH(Table2[[#This Row],[AwayTeam]],StatsRegularSeason20242025!$A$2:$A$33,0),2)=INDEX(StatsRegularSeason20242025!$A$2:$C$33,MATCH(Table2[[#This Row],[HomeTeam]],StatsRegularSeason20242025!$A$2:$A$33,0),2),1,0)</f>
        <v>1</v>
      </c>
      <c r="U648" s="2">
        <f>IF(INDEX(StatsRegularSeason20242025!$A$2:$C$33,MATCH(Table2[[#This Row],[AwayTeam]],StatsRegularSeason20242025!$A$2:$A$33,0),3)=INDEX(StatsRegularSeason20242025!$A$2:$C$33,MATCH(Table2[[#This Row],[HomeTeam]],StatsRegularSeason20242025!$A$2:$A$33,0),3),1,0)</f>
        <v>1</v>
      </c>
      <c r="V648" s="2">
        <f>IF(Table2[[#This Row],[InterConf]]=1,IF(Table2[[#This Row],[InterDiv]]=0, 1, 0), 0)</f>
        <v>0</v>
      </c>
      <c r="W648" s="2">
        <f>IF(INDEX(StatsRegularSeason20242025!$A$2:$C$33,MATCH(Table2[[#This Row],[AwayTeam]],StatsRegularSeason20242025!$A$2:$A$33,0),2)&lt;&gt;INDEX(StatsRegularSeason20242025!$A$2:$C$33,MATCH(Table2[[#This Row],[HomeTeam]],StatsRegularSeason20242025!$A$2:$A$33,0),2),1,0)</f>
        <v>0</v>
      </c>
      <c r="X648" s="2"/>
      <c r="Y648" s="2"/>
      <c r="Z648" s="2">
        <f>IF(AND(Table2[[#This Row],[GameIsOver]]=1,Table2[[#This Row],[ActualHomeScore]]*Table2[[#This Row],[ActualAwayScore]]=0), 1,0)</f>
        <v>0</v>
      </c>
      <c r="AA648" s="2">
        <f>IF(Table2[[#This Row],[GameIsOver]]=0,0, IF(Table2[[#This Row],[ActualWinner]]=Table2[[#This Row],[AwayTeam]], 2, IF(OR(Table2[[#This Row],[ActualResult]]="OT", Table2[[#This Row],[ActualResult]]="SO"), 1, 0)))</f>
        <v>0</v>
      </c>
      <c r="AB648" s="2">
        <f>IF(Table2[[#This Row],[GameIsOver]]= 0, 0, IF(Table2[[#This Row],[ActualWinner]]=Table2[[#This Row],[HomeTeam]], 2, IF(OR(Table2[[#This Row],[ActualResult]]="OT", Table2[[#This Row],[ActualResult]]="SO"), 1, 0)))</f>
        <v>0</v>
      </c>
      <c r="AC648" s="33">
        <f>(($AR$11)*IF(Table2[[#This Row],[CorrectWinnerPrediction]]="Y", 1, 0))+(($AR$12)*IF(Table2[[#This Row],[CorrectAwayScorePrediction]]="Y", 1, 0))+(($AR$13)*IF(Table2[[#This Row],[CorrectHomeScorePrediction]]="Y", 1, 0))</f>
        <v>0</v>
      </c>
      <c r="AD6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8" s="4" t="str">
        <f>IF(WEEKDAY(Table2[[#This Row],[GameDate]])=1,"SUN",IF(WEEKDAY(Table2[[#This Row],[GameDate]])=2,"MON",IF(WEEKDAY(Table2[[#This Row],[GameDate]])=3,"TUE",IF(WEEKDAY(Table2[[#This Row],[GameDate]])=4,"WED",IF(WEEKDAY(Table2[[#This Row],[GameDate]])=5,"THU",IF(WEEKDAY(Table2[[#This Row],[GameDate]])=6,"FRI", "SAT"))))))</f>
        <v>TUE</v>
      </c>
      <c r="AF648" s="2">
        <f>Table2[[#This Row],[ActualAwayScore]]-Table2[[#This Row],[PredictedAwayScore]]</f>
        <v>0</v>
      </c>
      <c r="AG648" s="2">
        <f>Table2[[#This Row],[ActualHomeScore]]-Table2[[#This Row],[PredictedHomeScore]]</f>
        <v>0</v>
      </c>
      <c r="AH648" s="2">
        <f t="shared" si="53"/>
        <v>0</v>
      </c>
      <c r="AI648" s="2">
        <f t="shared" si="54"/>
        <v>0</v>
      </c>
    </row>
    <row r="649" spans="1:35" x14ac:dyDescent="0.25">
      <c r="B649" s="4">
        <v>45664</v>
      </c>
      <c r="C649" s="7" t="s">
        <v>758</v>
      </c>
      <c r="D649" s="2" t="s">
        <v>35</v>
      </c>
      <c r="E649" s="2" t="s">
        <v>22</v>
      </c>
      <c r="F649" s="2"/>
      <c r="G649" s="2"/>
      <c r="H649" s="2" t="str">
        <f t="shared" si="50"/>
        <v>_</v>
      </c>
      <c r="I649" s="2"/>
      <c r="J649" s="2"/>
      <c r="K649" s="2"/>
      <c r="L649" s="2" t="str">
        <f t="shared" si="51"/>
        <v>_</v>
      </c>
      <c r="M649" s="2"/>
      <c r="N649" s="2">
        <f>IF(ISBLANK(Table2[[#This Row],[ActualResult]]), 0, 1)</f>
        <v>0</v>
      </c>
      <c r="O649" s="2" t="str">
        <f>IF(ISBLANK(Table2[[#This Row],[ActualResult]]), "_", IF(Table2[[#This Row],[ActualWinner]]=Table2[[#This Row],[PredictedWinner]], "Y", "N"))</f>
        <v>_</v>
      </c>
      <c r="P649" s="2" t="str">
        <f>IF(Table2[[#This Row],[ActualAwayScore]]&gt;Table2[[#This Row],[PredictedAwayScore]], "N", IF(ISBLANK(Table2[[#This Row],[ActualResult]]), "_", IF(Table2[[#This Row],[ActualAwayScore]]=Table2[[#This Row],[PredictedAwayScore]], "Y", "N")))</f>
        <v>_</v>
      </c>
      <c r="Q649" s="2" t="str">
        <f>IF(Table2[[#This Row],[ActualHomeScore]]&gt;Table2[[#This Row],[PredictedHomeScore]],"N", IF(ISBLANK(Table2[[#This Row],[ActualResult]]), "_", IF(Table2[[#This Row],[ActualHomeScore]]=Table2[[#This Row],[PredictedHomeScore]], "Y", "N")))</f>
        <v>_</v>
      </c>
      <c r="R649" s="2"/>
      <c r="S649" s="2" t="str">
        <f t="shared" si="52"/>
        <v>_</v>
      </c>
      <c r="T649" s="2">
        <f>IF(INDEX(StatsRegularSeason20242025!$A$2:$C$33,MATCH(Table2[[#This Row],[AwayTeam]],StatsRegularSeason20242025!$A$2:$A$33,0),2)=INDEX(StatsRegularSeason20242025!$A$2:$C$33,MATCH(Table2[[#This Row],[HomeTeam]],StatsRegularSeason20242025!$A$2:$A$33,0),2),1,0)</f>
        <v>1</v>
      </c>
      <c r="U649" s="2">
        <f>IF(INDEX(StatsRegularSeason20242025!$A$2:$C$33,MATCH(Table2[[#This Row],[AwayTeam]],StatsRegularSeason20242025!$A$2:$A$33,0),3)=INDEX(StatsRegularSeason20242025!$A$2:$C$33,MATCH(Table2[[#This Row],[HomeTeam]],StatsRegularSeason20242025!$A$2:$A$33,0),3),1,0)</f>
        <v>1</v>
      </c>
      <c r="V649" s="2">
        <f>IF(Table2[[#This Row],[InterConf]]=1,IF(Table2[[#This Row],[InterDiv]]=0, 1, 0), 0)</f>
        <v>0</v>
      </c>
      <c r="W649" s="2">
        <f>IF(INDEX(StatsRegularSeason20242025!$A$2:$C$33,MATCH(Table2[[#This Row],[AwayTeam]],StatsRegularSeason20242025!$A$2:$A$33,0),2)&lt;&gt;INDEX(StatsRegularSeason20242025!$A$2:$C$33,MATCH(Table2[[#This Row],[HomeTeam]],StatsRegularSeason20242025!$A$2:$A$33,0),2),1,0)</f>
        <v>0</v>
      </c>
      <c r="X649" s="2"/>
      <c r="Y649" s="2"/>
      <c r="Z649" s="2">
        <f>IF(AND(Table2[[#This Row],[GameIsOver]]=1,Table2[[#This Row],[ActualHomeScore]]*Table2[[#This Row],[ActualAwayScore]]=0), 1,0)</f>
        <v>0</v>
      </c>
      <c r="AA649" s="2">
        <f>IF(Table2[[#This Row],[GameIsOver]]=0,0, IF(Table2[[#This Row],[ActualWinner]]=Table2[[#This Row],[AwayTeam]], 2, IF(OR(Table2[[#This Row],[ActualResult]]="OT", Table2[[#This Row],[ActualResult]]="SO"), 1, 0)))</f>
        <v>0</v>
      </c>
      <c r="AB649" s="2">
        <f>IF(Table2[[#This Row],[GameIsOver]]= 0, 0, IF(Table2[[#This Row],[ActualWinner]]=Table2[[#This Row],[HomeTeam]], 2, IF(OR(Table2[[#This Row],[ActualResult]]="OT", Table2[[#This Row],[ActualResult]]="SO"), 1, 0)))</f>
        <v>0</v>
      </c>
      <c r="AC649" s="33">
        <f>(($AR$11)*IF(Table2[[#This Row],[CorrectWinnerPrediction]]="Y", 1, 0))+(($AR$12)*IF(Table2[[#This Row],[CorrectAwayScorePrediction]]="Y", 1, 0))+(($AR$13)*IF(Table2[[#This Row],[CorrectHomeScorePrediction]]="Y", 1, 0))</f>
        <v>0</v>
      </c>
      <c r="AD6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49" s="4" t="str">
        <f>IF(WEEKDAY(Table2[[#This Row],[GameDate]])=1,"SUN",IF(WEEKDAY(Table2[[#This Row],[GameDate]])=2,"MON",IF(WEEKDAY(Table2[[#This Row],[GameDate]])=3,"TUE",IF(WEEKDAY(Table2[[#This Row],[GameDate]])=4,"WED",IF(WEEKDAY(Table2[[#This Row],[GameDate]])=5,"THU",IF(WEEKDAY(Table2[[#This Row],[GameDate]])=6,"FRI", "SAT"))))))</f>
        <v>TUE</v>
      </c>
      <c r="AF649" s="2">
        <f>Table2[[#This Row],[ActualAwayScore]]-Table2[[#This Row],[PredictedAwayScore]]</f>
        <v>0</v>
      </c>
      <c r="AG649" s="2">
        <f>Table2[[#This Row],[ActualHomeScore]]-Table2[[#This Row],[PredictedHomeScore]]</f>
        <v>0</v>
      </c>
      <c r="AH649" s="2">
        <f t="shared" si="53"/>
        <v>0</v>
      </c>
      <c r="AI649" s="2">
        <f t="shared" si="54"/>
        <v>0</v>
      </c>
    </row>
    <row r="650" spans="1:35" x14ac:dyDescent="0.25">
      <c r="B650" s="4">
        <v>45664</v>
      </c>
      <c r="C650" s="7" t="s">
        <v>759</v>
      </c>
      <c r="D650" s="2" t="s">
        <v>24</v>
      </c>
      <c r="E650" s="2" t="s">
        <v>47</v>
      </c>
      <c r="F650" s="2"/>
      <c r="G650" s="2"/>
      <c r="H650" s="2" t="str">
        <f t="shared" si="50"/>
        <v>_</v>
      </c>
      <c r="I650" s="2"/>
      <c r="J650" s="2"/>
      <c r="K650" s="2"/>
      <c r="L650" s="2" t="str">
        <f t="shared" si="51"/>
        <v>_</v>
      </c>
      <c r="M650" s="2"/>
      <c r="N650" s="2">
        <f>IF(ISBLANK(Table2[[#This Row],[ActualResult]]), 0, 1)</f>
        <v>0</v>
      </c>
      <c r="O650" s="2" t="str">
        <f>IF(ISBLANK(Table2[[#This Row],[ActualResult]]), "_", IF(Table2[[#This Row],[ActualWinner]]=Table2[[#This Row],[PredictedWinner]], "Y", "N"))</f>
        <v>_</v>
      </c>
      <c r="P650" s="2" t="str">
        <f>IF(Table2[[#This Row],[ActualAwayScore]]&gt;Table2[[#This Row],[PredictedAwayScore]], "N", IF(ISBLANK(Table2[[#This Row],[ActualResult]]), "_", IF(Table2[[#This Row],[ActualAwayScore]]=Table2[[#This Row],[PredictedAwayScore]], "Y", "N")))</f>
        <v>_</v>
      </c>
      <c r="Q650" s="2" t="str">
        <f>IF(Table2[[#This Row],[ActualHomeScore]]&gt;Table2[[#This Row],[PredictedHomeScore]],"N", IF(ISBLANK(Table2[[#This Row],[ActualResult]]), "_", IF(Table2[[#This Row],[ActualHomeScore]]=Table2[[#This Row],[PredictedHomeScore]], "Y", "N")))</f>
        <v>_</v>
      </c>
      <c r="R650" s="2"/>
      <c r="S650" s="2" t="str">
        <f t="shared" si="52"/>
        <v>_</v>
      </c>
      <c r="T650" s="2">
        <f>IF(INDEX(StatsRegularSeason20242025!$A$2:$C$33,MATCH(Table2[[#This Row],[AwayTeam]],StatsRegularSeason20242025!$A$2:$A$33,0),2)=INDEX(StatsRegularSeason20242025!$A$2:$C$33,MATCH(Table2[[#This Row],[HomeTeam]],StatsRegularSeason20242025!$A$2:$A$33,0),2),1,0)</f>
        <v>1</v>
      </c>
      <c r="U650" s="2">
        <f>IF(INDEX(StatsRegularSeason20242025!$A$2:$C$33,MATCH(Table2[[#This Row],[AwayTeam]],StatsRegularSeason20242025!$A$2:$A$33,0),3)=INDEX(StatsRegularSeason20242025!$A$2:$C$33,MATCH(Table2[[#This Row],[HomeTeam]],StatsRegularSeason20242025!$A$2:$A$33,0),3),1,0)</f>
        <v>1</v>
      </c>
      <c r="V650" s="2">
        <f>IF(Table2[[#This Row],[InterConf]]=1,IF(Table2[[#This Row],[InterDiv]]=0, 1, 0), 0)</f>
        <v>0</v>
      </c>
      <c r="W650" s="2">
        <f>IF(INDEX(StatsRegularSeason20242025!$A$2:$C$33,MATCH(Table2[[#This Row],[AwayTeam]],StatsRegularSeason20242025!$A$2:$A$33,0),2)&lt;&gt;INDEX(StatsRegularSeason20242025!$A$2:$C$33,MATCH(Table2[[#This Row],[HomeTeam]],StatsRegularSeason20242025!$A$2:$A$33,0),2),1,0)</f>
        <v>0</v>
      </c>
      <c r="X650" s="2"/>
      <c r="Y650" s="2"/>
      <c r="Z650" s="2">
        <f>IF(AND(Table2[[#This Row],[GameIsOver]]=1,Table2[[#This Row],[ActualHomeScore]]*Table2[[#This Row],[ActualAwayScore]]=0), 1,0)</f>
        <v>0</v>
      </c>
      <c r="AA650" s="2">
        <f>IF(Table2[[#This Row],[GameIsOver]]=0,0, IF(Table2[[#This Row],[ActualWinner]]=Table2[[#This Row],[AwayTeam]], 2, IF(OR(Table2[[#This Row],[ActualResult]]="OT", Table2[[#This Row],[ActualResult]]="SO"), 1, 0)))</f>
        <v>0</v>
      </c>
      <c r="AB650" s="2">
        <f>IF(Table2[[#This Row],[GameIsOver]]= 0, 0, IF(Table2[[#This Row],[ActualWinner]]=Table2[[#This Row],[HomeTeam]], 2, IF(OR(Table2[[#This Row],[ActualResult]]="OT", Table2[[#This Row],[ActualResult]]="SO"), 1, 0)))</f>
        <v>0</v>
      </c>
      <c r="AC650" s="33">
        <f>(($AR$11)*IF(Table2[[#This Row],[CorrectWinnerPrediction]]="Y", 1, 0))+(($AR$12)*IF(Table2[[#This Row],[CorrectAwayScorePrediction]]="Y", 1, 0))+(($AR$13)*IF(Table2[[#This Row],[CorrectHomeScorePrediction]]="Y", 1, 0))</f>
        <v>0</v>
      </c>
      <c r="AD6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0" s="4" t="str">
        <f>IF(WEEKDAY(Table2[[#This Row],[GameDate]])=1,"SUN",IF(WEEKDAY(Table2[[#This Row],[GameDate]])=2,"MON",IF(WEEKDAY(Table2[[#This Row],[GameDate]])=3,"TUE",IF(WEEKDAY(Table2[[#This Row],[GameDate]])=4,"WED",IF(WEEKDAY(Table2[[#This Row],[GameDate]])=5,"THU",IF(WEEKDAY(Table2[[#This Row],[GameDate]])=6,"FRI", "SAT"))))))</f>
        <v>TUE</v>
      </c>
      <c r="AF650" s="2">
        <f>Table2[[#This Row],[ActualAwayScore]]-Table2[[#This Row],[PredictedAwayScore]]</f>
        <v>0</v>
      </c>
      <c r="AG650" s="2">
        <f>Table2[[#This Row],[ActualHomeScore]]-Table2[[#This Row],[PredictedHomeScore]]</f>
        <v>0</v>
      </c>
      <c r="AH650" s="2">
        <f t="shared" si="53"/>
        <v>0</v>
      </c>
      <c r="AI650" s="2">
        <f t="shared" si="54"/>
        <v>0</v>
      </c>
    </row>
    <row r="651" spans="1:35" x14ac:dyDescent="0.25">
      <c r="A651" s="3"/>
      <c r="B651" s="5">
        <v>45664</v>
      </c>
      <c r="C651" s="8" t="s">
        <v>760</v>
      </c>
      <c r="D651" s="3" t="s">
        <v>27</v>
      </c>
      <c r="E651" s="3" t="s">
        <v>38</v>
      </c>
      <c r="F651" s="3"/>
      <c r="G651" s="3"/>
      <c r="H651" s="3" t="str">
        <f t="shared" si="50"/>
        <v>_</v>
      </c>
      <c r="I651" s="3"/>
      <c r="J651" s="3"/>
      <c r="K651" s="3"/>
      <c r="L651" s="2" t="str">
        <f t="shared" si="51"/>
        <v>_</v>
      </c>
      <c r="M651" s="3"/>
      <c r="N651" s="3">
        <f>IF(ISBLANK(Table2[[#This Row],[ActualResult]]), 0, 1)</f>
        <v>0</v>
      </c>
      <c r="O651" s="3" t="str">
        <f>IF(ISBLANK(Table2[[#This Row],[ActualResult]]), "_", IF(Table2[[#This Row],[ActualWinner]]=Table2[[#This Row],[PredictedWinner]], "Y", "N"))</f>
        <v>_</v>
      </c>
      <c r="P651" s="3" t="str">
        <f>IF(Table2[[#This Row],[ActualAwayScore]]&gt;Table2[[#This Row],[PredictedAwayScore]], "N", IF(ISBLANK(Table2[[#This Row],[ActualResult]]), "_", IF(Table2[[#This Row],[ActualAwayScore]]=Table2[[#This Row],[PredictedAwayScore]], "Y", "N")))</f>
        <v>_</v>
      </c>
      <c r="Q651" s="3" t="str">
        <f>IF(Table2[[#This Row],[ActualHomeScore]]&gt;Table2[[#This Row],[PredictedHomeScore]],"N", IF(ISBLANK(Table2[[#This Row],[ActualResult]]), "_", IF(Table2[[#This Row],[ActualHomeScore]]=Table2[[#This Row],[PredictedHomeScore]], "Y", "N")))</f>
        <v>_</v>
      </c>
      <c r="R651" s="2"/>
      <c r="S651" s="2" t="str">
        <f t="shared" si="52"/>
        <v>_</v>
      </c>
      <c r="T651" s="2">
        <f>IF(INDEX(StatsRegularSeason20242025!$A$2:$C$33,MATCH(Table2[[#This Row],[AwayTeam]],StatsRegularSeason20242025!$A$2:$A$33,0),2)=INDEX(StatsRegularSeason20242025!$A$2:$C$33,MATCH(Table2[[#This Row],[HomeTeam]],StatsRegularSeason20242025!$A$2:$A$33,0),2),1,0)</f>
        <v>1</v>
      </c>
      <c r="U651" s="2">
        <f>IF(INDEX(StatsRegularSeason20242025!$A$2:$C$33,MATCH(Table2[[#This Row],[AwayTeam]],StatsRegularSeason20242025!$A$2:$A$33,0),3)=INDEX(StatsRegularSeason20242025!$A$2:$C$33,MATCH(Table2[[#This Row],[HomeTeam]],StatsRegularSeason20242025!$A$2:$A$33,0),3),1,0)</f>
        <v>1</v>
      </c>
      <c r="V651" s="2">
        <f>IF(Table2[[#This Row],[InterConf]]=1,IF(Table2[[#This Row],[InterDiv]]=0, 1, 0), 0)</f>
        <v>0</v>
      </c>
      <c r="W651" s="2">
        <f>IF(INDEX(StatsRegularSeason20242025!$A$2:$C$33,MATCH(Table2[[#This Row],[AwayTeam]],StatsRegularSeason20242025!$A$2:$A$33,0),2)&lt;&gt;INDEX(StatsRegularSeason20242025!$A$2:$C$33,MATCH(Table2[[#This Row],[HomeTeam]],StatsRegularSeason20242025!$A$2:$A$33,0),2),1,0)</f>
        <v>0</v>
      </c>
      <c r="X651" s="2"/>
      <c r="Y651" s="2"/>
      <c r="Z651" s="2">
        <f>IF(AND(Table2[[#This Row],[GameIsOver]]=1,Table2[[#This Row],[ActualHomeScore]]*Table2[[#This Row],[ActualAwayScore]]=0), 1,0)</f>
        <v>0</v>
      </c>
      <c r="AA651" s="2">
        <f>IF(Table2[[#This Row],[GameIsOver]]=0,0, IF(Table2[[#This Row],[ActualWinner]]=Table2[[#This Row],[AwayTeam]], 2, IF(OR(Table2[[#This Row],[ActualResult]]="OT", Table2[[#This Row],[ActualResult]]="SO"), 1, 0)))</f>
        <v>0</v>
      </c>
      <c r="AB651" s="2">
        <f>IF(Table2[[#This Row],[GameIsOver]]= 0, 0, IF(Table2[[#This Row],[ActualWinner]]=Table2[[#This Row],[HomeTeam]], 2, IF(OR(Table2[[#This Row],[ActualResult]]="OT", Table2[[#This Row],[ActualResult]]="SO"), 1, 0)))</f>
        <v>0</v>
      </c>
      <c r="AC651" s="33">
        <f>(($AR$11)*IF(Table2[[#This Row],[CorrectWinnerPrediction]]="Y", 1, 0))+(($AR$12)*IF(Table2[[#This Row],[CorrectAwayScorePrediction]]="Y", 1, 0))+(($AR$13)*IF(Table2[[#This Row],[CorrectHomeScorePrediction]]="Y", 1, 0))</f>
        <v>0</v>
      </c>
      <c r="AD6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1" s="5" t="str">
        <f>IF(WEEKDAY(Table2[[#This Row],[GameDate]])=1,"SUN",IF(WEEKDAY(Table2[[#This Row],[GameDate]])=2,"MON",IF(WEEKDAY(Table2[[#This Row],[GameDate]])=3,"TUE",IF(WEEKDAY(Table2[[#This Row],[GameDate]])=4,"WED",IF(WEEKDAY(Table2[[#This Row],[GameDate]])=5,"THU",IF(WEEKDAY(Table2[[#This Row],[GameDate]])=6,"FRI", "SAT"))))))</f>
        <v>TUE</v>
      </c>
      <c r="AF651" s="2">
        <f>Table2[[#This Row],[ActualAwayScore]]-Table2[[#This Row],[PredictedAwayScore]]</f>
        <v>0</v>
      </c>
      <c r="AG651" s="2">
        <f>Table2[[#This Row],[ActualHomeScore]]-Table2[[#This Row],[PredictedHomeScore]]</f>
        <v>0</v>
      </c>
      <c r="AH651" s="2">
        <f t="shared" si="53"/>
        <v>0</v>
      </c>
      <c r="AI651" s="2">
        <f t="shared" si="54"/>
        <v>0</v>
      </c>
    </row>
    <row r="652" spans="1:35" x14ac:dyDescent="0.25">
      <c r="B652" s="4">
        <v>45665</v>
      </c>
      <c r="C652" s="7" t="s">
        <v>761</v>
      </c>
      <c r="D652" s="2" t="s">
        <v>25</v>
      </c>
      <c r="E652" s="2" t="s">
        <v>46</v>
      </c>
      <c r="F652" s="2"/>
      <c r="G652" s="2"/>
      <c r="H652" s="2" t="str">
        <f t="shared" si="50"/>
        <v>_</v>
      </c>
      <c r="I652" s="2"/>
      <c r="J652" s="2"/>
      <c r="K652" s="2"/>
      <c r="L652" s="13" t="str">
        <f t="shared" si="51"/>
        <v>_</v>
      </c>
      <c r="M652" s="2"/>
      <c r="N652" s="2">
        <f>IF(ISBLANK(Table2[[#This Row],[ActualResult]]), 0, 1)</f>
        <v>0</v>
      </c>
      <c r="O652" s="2" t="str">
        <f>IF(ISBLANK(Table2[[#This Row],[ActualResult]]), "_", IF(Table2[[#This Row],[ActualWinner]]=Table2[[#This Row],[PredictedWinner]], "Y", "N"))</f>
        <v>_</v>
      </c>
      <c r="P652" s="2" t="str">
        <f>IF(Table2[[#This Row],[ActualAwayScore]]&gt;Table2[[#This Row],[PredictedAwayScore]], "N", IF(ISBLANK(Table2[[#This Row],[ActualResult]]), "_", IF(Table2[[#This Row],[ActualAwayScore]]=Table2[[#This Row],[PredictedAwayScore]], "Y", "N")))</f>
        <v>_</v>
      </c>
      <c r="Q652" s="2" t="str">
        <f>IF(Table2[[#This Row],[ActualHomeScore]]&gt;Table2[[#This Row],[PredictedHomeScore]],"N", IF(ISBLANK(Table2[[#This Row],[ActualResult]]), "_", IF(Table2[[#This Row],[ActualHomeScore]]=Table2[[#This Row],[PredictedHomeScore]], "Y", "N")))</f>
        <v>_</v>
      </c>
      <c r="R652" s="2"/>
      <c r="S652" s="2" t="str">
        <f t="shared" si="52"/>
        <v>_</v>
      </c>
      <c r="T652" s="2">
        <f>IF(INDEX(StatsRegularSeason20242025!$A$2:$C$33,MATCH(Table2[[#This Row],[AwayTeam]],StatsRegularSeason20242025!$A$2:$A$33,0),2)=INDEX(StatsRegularSeason20242025!$A$2:$C$33,MATCH(Table2[[#This Row],[HomeTeam]],StatsRegularSeason20242025!$A$2:$A$33,0),2),1,0)</f>
        <v>0</v>
      </c>
      <c r="U652" s="2">
        <f>IF(INDEX(StatsRegularSeason20242025!$A$2:$C$33,MATCH(Table2[[#This Row],[AwayTeam]],StatsRegularSeason20242025!$A$2:$A$33,0),3)=INDEX(StatsRegularSeason20242025!$A$2:$C$33,MATCH(Table2[[#This Row],[HomeTeam]],StatsRegularSeason20242025!$A$2:$A$33,0),3),1,0)</f>
        <v>0</v>
      </c>
      <c r="V652" s="2">
        <f>IF(Table2[[#This Row],[InterConf]]=1,IF(Table2[[#This Row],[InterDiv]]=0, 1, 0), 0)</f>
        <v>0</v>
      </c>
      <c r="W652" s="2">
        <f>IF(INDEX(StatsRegularSeason20242025!$A$2:$C$33,MATCH(Table2[[#This Row],[AwayTeam]],StatsRegularSeason20242025!$A$2:$A$33,0),2)&lt;&gt;INDEX(StatsRegularSeason20242025!$A$2:$C$33,MATCH(Table2[[#This Row],[HomeTeam]],StatsRegularSeason20242025!$A$2:$A$33,0),2),1,0)</f>
        <v>1</v>
      </c>
      <c r="X652" s="2"/>
      <c r="Y652" s="2"/>
      <c r="Z652" s="2">
        <f>IF(AND(Table2[[#This Row],[GameIsOver]]=1,Table2[[#This Row],[ActualHomeScore]]*Table2[[#This Row],[ActualAwayScore]]=0), 1,0)</f>
        <v>0</v>
      </c>
      <c r="AA652" s="2">
        <f>IF(Table2[[#This Row],[GameIsOver]]=0,0, IF(Table2[[#This Row],[ActualWinner]]=Table2[[#This Row],[AwayTeam]], 2, IF(OR(Table2[[#This Row],[ActualResult]]="OT", Table2[[#This Row],[ActualResult]]="SO"), 1, 0)))</f>
        <v>0</v>
      </c>
      <c r="AB652" s="2">
        <f>IF(Table2[[#This Row],[GameIsOver]]= 0, 0, IF(Table2[[#This Row],[ActualWinner]]=Table2[[#This Row],[HomeTeam]], 2, IF(OR(Table2[[#This Row],[ActualResult]]="OT", Table2[[#This Row],[ActualResult]]="SO"), 1, 0)))</f>
        <v>0</v>
      </c>
      <c r="AC652" s="33">
        <f>(($AR$11)*IF(Table2[[#This Row],[CorrectWinnerPrediction]]="Y", 1, 0))+(($AR$12)*IF(Table2[[#This Row],[CorrectAwayScorePrediction]]="Y", 1, 0))+(($AR$13)*IF(Table2[[#This Row],[CorrectHomeScorePrediction]]="Y", 1, 0))</f>
        <v>0</v>
      </c>
      <c r="AD6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2" s="4" t="str">
        <f>IF(WEEKDAY(Table2[[#This Row],[GameDate]])=1,"SUN",IF(WEEKDAY(Table2[[#This Row],[GameDate]])=2,"MON",IF(WEEKDAY(Table2[[#This Row],[GameDate]])=3,"TUE",IF(WEEKDAY(Table2[[#This Row],[GameDate]])=4,"WED",IF(WEEKDAY(Table2[[#This Row],[GameDate]])=5,"THU",IF(WEEKDAY(Table2[[#This Row],[GameDate]])=6,"FRI", "SAT"))))))</f>
        <v>WED</v>
      </c>
      <c r="AF652" s="2">
        <f>Table2[[#This Row],[ActualAwayScore]]-Table2[[#This Row],[PredictedAwayScore]]</f>
        <v>0</v>
      </c>
      <c r="AG652" s="2">
        <f>Table2[[#This Row],[ActualHomeScore]]-Table2[[#This Row],[PredictedHomeScore]]</f>
        <v>0</v>
      </c>
      <c r="AH652" s="2">
        <f t="shared" si="53"/>
        <v>0</v>
      </c>
      <c r="AI652" s="2">
        <f t="shared" si="54"/>
        <v>0</v>
      </c>
    </row>
    <row r="653" spans="1:35" x14ac:dyDescent="0.25">
      <c r="B653" s="4">
        <v>45665</v>
      </c>
      <c r="C653" s="7" t="s">
        <v>762</v>
      </c>
      <c r="D653" s="2" t="s">
        <v>26</v>
      </c>
      <c r="E653" s="2" t="s">
        <v>17</v>
      </c>
      <c r="F653" s="2"/>
      <c r="G653" s="2"/>
      <c r="H653" s="2" t="str">
        <f t="shared" si="50"/>
        <v>_</v>
      </c>
      <c r="I653" s="2"/>
      <c r="J653" s="2"/>
      <c r="K653" s="2"/>
      <c r="L653" s="2" t="str">
        <f t="shared" si="51"/>
        <v>_</v>
      </c>
      <c r="M653" s="2"/>
      <c r="N653" s="2">
        <f>IF(ISBLANK(Table2[[#This Row],[ActualResult]]), 0, 1)</f>
        <v>0</v>
      </c>
      <c r="O653" s="2" t="str">
        <f>IF(ISBLANK(Table2[[#This Row],[ActualResult]]), "_", IF(Table2[[#This Row],[ActualWinner]]=Table2[[#This Row],[PredictedWinner]], "Y", "N"))</f>
        <v>_</v>
      </c>
      <c r="P653" s="2" t="str">
        <f>IF(Table2[[#This Row],[ActualAwayScore]]&gt;Table2[[#This Row],[PredictedAwayScore]], "N", IF(ISBLANK(Table2[[#This Row],[ActualResult]]), "_", IF(Table2[[#This Row],[ActualAwayScore]]=Table2[[#This Row],[PredictedAwayScore]], "Y", "N")))</f>
        <v>_</v>
      </c>
      <c r="Q653" s="2" t="str">
        <f>IF(Table2[[#This Row],[ActualHomeScore]]&gt;Table2[[#This Row],[PredictedHomeScore]],"N", IF(ISBLANK(Table2[[#This Row],[ActualResult]]), "_", IF(Table2[[#This Row],[ActualHomeScore]]=Table2[[#This Row],[PredictedHomeScore]], "Y", "N")))</f>
        <v>_</v>
      </c>
      <c r="R653" s="2"/>
      <c r="S653" s="2" t="str">
        <f t="shared" si="52"/>
        <v>_</v>
      </c>
      <c r="T653" s="2">
        <f>IF(INDEX(StatsRegularSeason20242025!$A$2:$C$33,MATCH(Table2[[#This Row],[AwayTeam]],StatsRegularSeason20242025!$A$2:$A$33,0),2)=INDEX(StatsRegularSeason20242025!$A$2:$C$33,MATCH(Table2[[#This Row],[HomeTeam]],StatsRegularSeason20242025!$A$2:$A$33,0),2),1,0)</f>
        <v>1</v>
      </c>
      <c r="U653" s="2">
        <f>IF(INDEX(StatsRegularSeason20242025!$A$2:$C$33,MATCH(Table2[[#This Row],[AwayTeam]],StatsRegularSeason20242025!$A$2:$A$33,0),3)=INDEX(StatsRegularSeason20242025!$A$2:$C$33,MATCH(Table2[[#This Row],[HomeTeam]],StatsRegularSeason20242025!$A$2:$A$33,0),3),1,0)</f>
        <v>1</v>
      </c>
      <c r="V653" s="2">
        <f>IF(Table2[[#This Row],[InterConf]]=1,IF(Table2[[#This Row],[InterDiv]]=0, 1, 0), 0)</f>
        <v>0</v>
      </c>
      <c r="W653" s="2">
        <f>IF(INDEX(StatsRegularSeason20242025!$A$2:$C$33,MATCH(Table2[[#This Row],[AwayTeam]],StatsRegularSeason20242025!$A$2:$A$33,0),2)&lt;&gt;INDEX(StatsRegularSeason20242025!$A$2:$C$33,MATCH(Table2[[#This Row],[HomeTeam]],StatsRegularSeason20242025!$A$2:$A$33,0),2),1,0)</f>
        <v>0</v>
      </c>
      <c r="X653" s="2"/>
      <c r="Y653" s="2"/>
      <c r="Z653" s="2">
        <f>IF(AND(Table2[[#This Row],[GameIsOver]]=1,Table2[[#This Row],[ActualHomeScore]]*Table2[[#This Row],[ActualAwayScore]]=0), 1,0)</f>
        <v>0</v>
      </c>
      <c r="AA653" s="2">
        <f>IF(Table2[[#This Row],[GameIsOver]]=0,0, IF(Table2[[#This Row],[ActualWinner]]=Table2[[#This Row],[AwayTeam]], 2, IF(OR(Table2[[#This Row],[ActualResult]]="OT", Table2[[#This Row],[ActualResult]]="SO"), 1, 0)))</f>
        <v>0</v>
      </c>
      <c r="AB653" s="2">
        <f>IF(Table2[[#This Row],[GameIsOver]]= 0, 0, IF(Table2[[#This Row],[ActualWinner]]=Table2[[#This Row],[HomeTeam]], 2, IF(OR(Table2[[#This Row],[ActualResult]]="OT", Table2[[#This Row],[ActualResult]]="SO"), 1, 0)))</f>
        <v>0</v>
      </c>
      <c r="AC653" s="33">
        <f>(($AR$11)*IF(Table2[[#This Row],[CorrectWinnerPrediction]]="Y", 1, 0))+(($AR$12)*IF(Table2[[#This Row],[CorrectAwayScorePrediction]]="Y", 1, 0))+(($AR$13)*IF(Table2[[#This Row],[CorrectHomeScorePrediction]]="Y", 1, 0))</f>
        <v>0</v>
      </c>
      <c r="AD6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3" s="4" t="str">
        <f>IF(WEEKDAY(Table2[[#This Row],[GameDate]])=1,"SUN",IF(WEEKDAY(Table2[[#This Row],[GameDate]])=2,"MON",IF(WEEKDAY(Table2[[#This Row],[GameDate]])=3,"TUE",IF(WEEKDAY(Table2[[#This Row],[GameDate]])=4,"WED",IF(WEEKDAY(Table2[[#This Row],[GameDate]])=5,"THU",IF(WEEKDAY(Table2[[#This Row],[GameDate]])=6,"FRI", "SAT"))))))</f>
        <v>WED</v>
      </c>
      <c r="AF653" s="2">
        <f>Table2[[#This Row],[ActualAwayScore]]-Table2[[#This Row],[PredictedAwayScore]]</f>
        <v>0</v>
      </c>
      <c r="AG653" s="2">
        <f>Table2[[#This Row],[ActualHomeScore]]-Table2[[#This Row],[PredictedHomeScore]]</f>
        <v>0</v>
      </c>
      <c r="AH653" s="2">
        <f t="shared" si="53"/>
        <v>0</v>
      </c>
      <c r="AI653" s="2">
        <f t="shared" si="54"/>
        <v>0</v>
      </c>
    </row>
    <row r="654" spans="1:35" x14ac:dyDescent="0.25">
      <c r="B654" s="4">
        <v>45665</v>
      </c>
      <c r="C654" s="7" t="s">
        <v>763</v>
      </c>
      <c r="D654" s="2" t="s">
        <v>14</v>
      </c>
      <c r="E654" s="2" t="s">
        <v>15</v>
      </c>
      <c r="F654" s="2"/>
      <c r="G654" s="2"/>
      <c r="H654" s="2" t="str">
        <f t="shared" si="50"/>
        <v>_</v>
      </c>
      <c r="I654" s="2"/>
      <c r="J654" s="2"/>
      <c r="K654" s="2"/>
      <c r="L654" s="2" t="str">
        <f t="shared" si="51"/>
        <v>_</v>
      </c>
      <c r="M654" s="2"/>
      <c r="N654" s="2">
        <f>IF(ISBLANK(Table2[[#This Row],[ActualResult]]), 0, 1)</f>
        <v>0</v>
      </c>
      <c r="O654" s="2" t="str">
        <f>IF(ISBLANK(Table2[[#This Row],[ActualResult]]), "_", IF(Table2[[#This Row],[ActualWinner]]=Table2[[#This Row],[PredictedWinner]], "Y", "N"))</f>
        <v>_</v>
      </c>
      <c r="P654" s="2" t="str">
        <f>IF(Table2[[#This Row],[ActualAwayScore]]&gt;Table2[[#This Row],[PredictedAwayScore]], "N", IF(ISBLANK(Table2[[#This Row],[ActualResult]]), "_", IF(Table2[[#This Row],[ActualAwayScore]]=Table2[[#This Row],[PredictedAwayScore]], "Y", "N")))</f>
        <v>_</v>
      </c>
      <c r="Q654" s="2" t="str">
        <f>IF(Table2[[#This Row],[ActualHomeScore]]&gt;Table2[[#This Row],[PredictedHomeScore]],"N", IF(ISBLANK(Table2[[#This Row],[ActualResult]]), "_", IF(Table2[[#This Row],[ActualHomeScore]]=Table2[[#This Row],[PredictedHomeScore]], "Y", "N")))</f>
        <v>_</v>
      </c>
      <c r="R654" s="2"/>
      <c r="S654" s="2" t="str">
        <f t="shared" si="52"/>
        <v>_</v>
      </c>
      <c r="T654" s="2">
        <f>IF(INDEX(StatsRegularSeason20242025!$A$2:$C$33,MATCH(Table2[[#This Row],[AwayTeam]],StatsRegularSeason20242025!$A$2:$A$33,0),2)=INDEX(StatsRegularSeason20242025!$A$2:$C$33,MATCH(Table2[[#This Row],[HomeTeam]],StatsRegularSeason20242025!$A$2:$A$33,0),2),1,0)</f>
        <v>0</v>
      </c>
      <c r="U654" s="2">
        <f>IF(INDEX(StatsRegularSeason20242025!$A$2:$C$33,MATCH(Table2[[#This Row],[AwayTeam]],StatsRegularSeason20242025!$A$2:$A$33,0),3)=INDEX(StatsRegularSeason20242025!$A$2:$C$33,MATCH(Table2[[#This Row],[HomeTeam]],StatsRegularSeason20242025!$A$2:$A$33,0),3),1,0)</f>
        <v>0</v>
      </c>
      <c r="V654" s="2">
        <f>IF(Table2[[#This Row],[InterConf]]=1,IF(Table2[[#This Row],[InterDiv]]=0, 1, 0), 0)</f>
        <v>0</v>
      </c>
      <c r="W654" s="2">
        <f>IF(INDEX(StatsRegularSeason20242025!$A$2:$C$33,MATCH(Table2[[#This Row],[AwayTeam]],StatsRegularSeason20242025!$A$2:$A$33,0),2)&lt;&gt;INDEX(StatsRegularSeason20242025!$A$2:$C$33,MATCH(Table2[[#This Row],[HomeTeam]],StatsRegularSeason20242025!$A$2:$A$33,0),2),1,0)</f>
        <v>1</v>
      </c>
      <c r="X654" s="2"/>
      <c r="Y654" s="2"/>
      <c r="Z654" s="2">
        <f>IF(AND(Table2[[#This Row],[GameIsOver]]=1,Table2[[#This Row],[ActualHomeScore]]*Table2[[#This Row],[ActualAwayScore]]=0), 1,0)</f>
        <v>0</v>
      </c>
      <c r="AA654" s="2">
        <f>IF(Table2[[#This Row],[GameIsOver]]=0,0, IF(Table2[[#This Row],[ActualWinner]]=Table2[[#This Row],[AwayTeam]], 2, IF(OR(Table2[[#This Row],[ActualResult]]="OT", Table2[[#This Row],[ActualResult]]="SO"), 1, 0)))</f>
        <v>0</v>
      </c>
      <c r="AB654" s="2">
        <f>IF(Table2[[#This Row],[GameIsOver]]= 0, 0, IF(Table2[[#This Row],[ActualWinner]]=Table2[[#This Row],[HomeTeam]], 2, IF(OR(Table2[[#This Row],[ActualResult]]="OT", Table2[[#This Row],[ActualResult]]="SO"), 1, 0)))</f>
        <v>0</v>
      </c>
      <c r="AC654" s="33">
        <f>(($AR$11)*IF(Table2[[#This Row],[CorrectWinnerPrediction]]="Y", 1, 0))+(($AR$12)*IF(Table2[[#This Row],[CorrectAwayScorePrediction]]="Y", 1, 0))+(($AR$13)*IF(Table2[[#This Row],[CorrectHomeScorePrediction]]="Y", 1, 0))</f>
        <v>0</v>
      </c>
      <c r="AD6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4" s="4" t="str">
        <f>IF(WEEKDAY(Table2[[#This Row],[GameDate]])=1,"SUN",IF(WEEKDAY(Table2[[#This Row],[GameDate]])=2,"MON",IF(WEEKDAY(Table2[[#This Row],[GameDate]])=3,"TUE",IF(WEEKDAY(Table2[[#This Row],[GameDate]])=4,"WED",IF(WEEKDAY(Table2[[#This Row],[GameDate]])=5,"THU",IF(WEEKDAY(Table2[[#This Row],[GameDate]])=6,"FRI", "SAT"))))))</f>
        <v>WED</v>
      </c>
      <c r="AF654" s="2">
        <f>Table2[[#This Row],[ActualAwayScore]]-Table2[[#This Row],[PredictedAwayScore]]</f>
        <v>0</v>
      </c>
      <c r="AG654" s="2">
        <f>Table2[[#This Row],[ActualHomeScore]]-Table2[[#This Row],[PredictedHomeScore]]</f>
        <v>0</v>
      </c>
      <c r="AH654" s="2">
        <f t="shared" si="53"/>
        <v>0</v>
      </c>
      <c r="AI654" s="2">
        <f t="shared" si="54"/>
        <v>0</v>
      </c>
    </row>
    <row r="655" spans="1:35" x14ac:dyDescent="0.25">
      <c r="A655" s="3"/>
      <c r="B655" s="5">
        <v>45665</v>
      </c>
      <c r="C655" s="8" t="s">
        <v>764</v>
      </c>
      <c r="D655" s="3" t="s">
        <v>24</v>
      </c>
      <c r="E655" s="3" t="s">
        <v>28</v>
      </c>
      <c r="F655" s="3"/>
      <c r="G655" s="3"/>
      <c r="H655" s="3" t="str">
        <f t="shared" si="50"/>
        <v>_</v>
      </c>
      <c r="I655" s="3"/>
      <c r="J655" s="3"/>
      <c r="K655" s="3"/>
      <c r="L655" s="2" t="str">
        <f t="shared" si="51"/>
        <v>_</v>
      </c>
      <c r="M655" s="3"/>
      <c r="N655" s="3">
        <f>IF(ISBLANK(Table2[[#This Row],[ActualResult]]), 0, 1)</f>
        <v>0</v>
      </c>
      <c r="O655" s="3" t="str">
        <f>IF(ISBLANK(Table2[[#This Row],[ActualResult]]), "_", IF(Table2[[#This Row],[ActualWinner]]=Table2[[#This Row],[PredictedWinner]], "Y", "N"))</f>
        <v>_</v>
      </c>
      <c r="P655" s="3" t="str">
        <f>IF(Table2[[#This Row],[ActualAwayScore]]&gt;Table2[[#This Row],[PredictedAwayScore]], "N", IF(ISBLANK(Table2[[#This Row],[ActualResult]]), "_", IF(Table2[[#This Row],[ActualAwayScore]]=Table2[[#This Row],[PredictedAwayScore]], "Y", "N")))</f>
        <v>_</v>
      </c>
      <c r="Q655" s="3" t="str">
        <f>IF(Table2[[#This Row],[ActualHomeScore]]&gt;Table2[[#This Row],[PredictedHomeScore]],"N", IF(ISBLANK(Table2[[#This Row],[ActualResult]]), "_", IF(Table2[[#This Row],[ActualHomeScore]]=Table2[[#This Row],[PredictedHomeScore]], "Y", "N")))</f>
        <v>_</v>
      </c>
      <c r="R655" s="2"/>
      <c r="S655" s="2" t="str">
        <f t="shared" si="52"/>
        <v>_</v>
      </c>
      <c r="T655" s="2">
        <f>IF(INDEX(StatsRegularSeason20242025!$A$2:$C$33,MATCH(Table2[[#This Row],[AwayTeam]],StatsRegularSeason20242025!$A$2:$A$33,0),2)=INDEX(StatsRegularSeason20242025!$A$2:$C$33,MATCH(Table2[[#This Row],[HomeTeam]],StatsRegularSeason20242025!$A$2:$A$33,0),2),1,0)</f>
        <v>1</v>
      </c>
      <c r="U655" s="2">
        <f>IF(INDEX(StatsRegularSeason20242025!$A$2:$C$33,MATCH(Table2[[#This Row],[AwayTeam]],StatsRegularSeason20242025!$A$2:$A$33,0),3)=INDEX(StatsRegularSeason20242025!$A$2:$C$33,MATCH(Table2[[#This Row],[HomeTeam]],StatsRegularSeason20242025!$A$2:$A$33,0),3),1,0)</f>
        <v>1</v>
      </c>
      <c r="V655" s="2">
        <f>IF(Table2[[#This Row],[InterConf]]=1,IF(Table2[[#This Row],[InterDiv]]=0, 1, 0), 0)</f>
        <v>0</v>
      </c>
      <c r="W655" s="2">
        <f>IF(INDEX(StatsRegularSeason20242025!$A$2:$C$33,MATCH(Table2[[#This Row],[AwayTeam]],StatsRegularSeason20242025!$A$2:$A$33,0),2)&lt;&gt;INDEX(StatsRegularSeason20242025!$A$2:$C$33,MATCH(Table2[[#This Row],[HomeTeam]],StatsRegularSeason20242025!$A$2:$A$33,0),2),1,0)</f>
        <v>0</v>
      </c>
      <c r="X655" s="2"/>
      <c r="Y655" s="2"/>
      <c r="Z655" s="2">
        <f>IF(AND(Table2[[#This Row],[GameIsOver]]=1,Table2[[#This Row],[ActualHomeScore]]*Table2[[#This Row],[ActualAwayScore]]=0), 1,0)</f>
        <v>0</v>
      </c>
      <c r="AA655" s="2">
        <f>IF(Table2[[#This Row],[GameIsOver]]=0,0, IF(Table2[[#This Row],[ActualWinner]]=Table2[[#This Row],[AwayTeam]], 2, IF(OR(Table2[[#This Row],[ActualResult]]="OT", Table2[[#This Row],[ActualResult]]="SO"), 1, 0)))</f>
        <v>0</v>
      </c>
      <c r="AB655" s="2">
        <f>IF(Table2[[#This Row],[GameIsOver]]= 0, 0, IF(Table2[[#This Row],[ActualWinner]]=Table2[[#This Row],[HomeTeam]], 2, IF(OR(Table2[[#This Row],[ActualResult]]="OT", Table2[[#This Row],[ActualResult]]="SO"), 1, 0)))</f>
        <v>0</v>
      </c>
      <c r="AC655" s="33">
        <f>(($AR$11)*IF(Table2[[#This Row],[CorrectWinnerPrediction]]="Y", 1, 0))+(($AR$12)*IF(Table2[[#This Row],[CorrectAwayScorePrediction]]="Y", 1, 0))+(($AR$13)*IF(Table2[[#This Row],[CorrectHomeScorePrediction]]="Y", 1, 0))</f>
        <v>0</v>
      </c>
      <c r="AD6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5" s="5" t="str">
        <f>IF(WEEKDAY(Table2[[#This Row],[GameDate]])=1,"SUN",IF(WEEKDAY(Table2[[#This Row],[GameDate]])=2,"MON",IF(WEEKDAY(Table2[[#This Row],[GameDate]])=3,"TUE",IF(WEEKDAY(Table2[[#This Row],[GameDate]])=4,"WED",IF(WEEKDAY(Table2[[#This Row],[GameDate]])=5,"THU",IF(WEEKDAY(Table2[[#This Row],[GameDate]])=6,"FRI", "SAT"))))))</f>
        <v>WED</v>
      </c>
      <c r="AF655" s="2">
        <f>Table2[[#This Row],[ActualAwayScore]]-Table2[[#This Row],[PredictedAwayScore]]</f>
        <v>0</v>
      </c>
      <c r="AG655" s="2">
        <f>Table2[[#This Row],[ActualHomeScore]]-Table2[[#This Row],[PredictedHomeScore]]</f>
        <v>0</v>
      </c>
      <c r="AH655" s="2">
        <f t="shared" si="53"/>
        <v>0</v>
      </c>
      <c r="AI655" s="2">
        <f t="shared" si="54"/>
        <v>0</v>
      </c>
    </row>
    <row r="656" spans="1:35" x14ac:dyDescent="0.25">
      <c r="B656" s="4">
        <v>45666</v>
      </c>
      <c r="C656" s="7" t="s">
        <v>765</v>
      </c>
      <c r="D656" s="2" t="s">
        <v>29</v>
      </c>
      <c r="E656" s="2" t="s">
        <v>30</v>
      </c>
      <c r="F656" s="2"/>
      <c r="G656" s="2"/>
      <c r="H656" s="2" t="str">
        <f t="shared" si="50"/>
        <v>_</v>
      </c>
      <c r="I656" s="2"/>
      <c r="J656" s="2"/>
      <c r="K656" s="2"/>
      <c r="L656" s="13" t="str">
        <f t="shared" si="51"/>
        <v>_</v>
      </c>
      <c r="M656" s="2"/>
      <c r="N656" s="2">
        <f>IF(ISBLANK(Table2[[#This Row],[ActualResult]]), 0, 1)</f>
        <v>0</v>
      </c>
      <c r="O656" s="2" t="str">
        <f>IF(ISBLANK(Table2[[#This Row],[ActualResult]]), "_", IF(Table2[[#This Row],[ActualWinner]]=Table2[[#This Row],[PredictedWinner]], "Y", "N"))</f>
        <v>_</v>
      </c>
      <c r="P656" s="2" t="str">
        <f>IF(Table2[[#This Row],[ActualAwayScore]]&gt;Table2[[#This Row],[PredictedAwayScore]], "N", IF(ISBLANK(Table2[[#This Row],[ActualResult]]), "_", IF(Table2[[#This Row],[ActualAwayScore]]=Table2[[#This Row],[PredictedAwayScore]], "Y", "N")))</f>
        <v>_</v>
      </c>
      <c r="Q656" s="2" t="str">
        <f>IF(Table2[[#This Row],[ActualHomeScore]]&gt;Table2[[#This Row],[PredictedHomeScore]],"N", IF(ISBLANK(Table2[[#This Row],[ActualResult]]), "_", IF(Table2[[#This Row],[ActualHomeScore]]=Table2[[#This Row],[PredictedHomeScore]], "Y", "N")))</f>
        <v>_</v>
      </c>
      <c r="R656" s="2"/>
      <c r="S656" s="2" t="str">
        <f t="shared" si="52"/>
        <v>_</v>
      </c>
      <c r="T656" s="2">
        <f>IF(INDEX(StatsRegularSeason20242025!$A$2:$C$33,MATCH(Table2[[#This Row],[AwayTeam]],StatsRegularSeason20242025!$A$2:$A$33,0),2)=INDEX(StatsRegularSeason20242025!$A$2:$C$33,MATCH(Table2[[#This Row],[HomeTeam]],StatsRegularSeason20242025!$A$2:$A$33,0),2),1,0)</f>
        <v>1</v>
      </c>
      <c r="U656" s="2">
        <f>IF(INDEX(StatsRegularSeason20242025!$A$2:$C$33,MATCH(Table2[[#This Row],[AwayTeam]],StatsRegularSeason20242025!$A$2:$A$33,0),3)=INDEX(StatsRegularSeason20242025!$A$2:$C$33,MATCH(Table2[[#This Row],[HomeTeam]],StatsRegularSeason20242025!$A$2:$A$33,0),3),1,0)</f>
        <v>1</v>
      </c>
      <c r="V656" s="2">
        <f>IF(Table2[[#This Row],[InterConf]]=1,IF(Table2[[#This Row],[InterDiv]]=0, 1, 0), 0)</f>
        <v>0</v>
      </c>
      <c r="W656" s="2">
        <f>IF(INDEX(StatsRegularSeason20242025!$A$2:$C$33,MATCH(Table2[[#This Row],[AwayTeam]],StatsRegularSeason20242025!$A$2:$A$33,0),2)&lt;&gt;INDEX(StatsRegularSeason20242025!$A$2:$C$33,MATCH(Table2[[#This Row],[HomeTeam]],StatsRegularSeason20242025!$A$2:$A$33,0),2),1,0)</f>
        <v>0</v>
      </c>
      <c r="X656" s="2"/>
      <c r="Y656" s="2"/>
      <c r="Z656" s="2">
        <f>IF(AND(Table2[[#This Row],[GameIsOver]]=1,Table2[[#This Row],[ActualHomeScore]]*Table2[[#This Row],[ActualAwayScore]]=0), 1,0)</f>
        <v>0</v>
      </c>
      <c r="AA656" s="2">
        <f>IF(Table2[[#This Row],[GameIsOver]]=0,0, IF(Table2[[#This Row],[ActualWinner]]=Table2[[#This Row],[AwayTeam]], 2, IF(OR(Table2[[#This Row],[ActualResult]]="OT", Table2[[#This Row],[ActualResult]]="SO"), 1, 0)))</f>
        <v>0</v>
      </c>
      <c r="AB656" s="2">
        <f>IF(Table2[[#This Row],[GameIsOver]]= 0, 0, IF(Table2[[#This Row],[ActualWinner]]=Table2[[#This Row],[HomeTeam]], 2, IF(OR(Table2[[#This Row],[ActualResult]]="OT", Table2[[#This Row],[ActualResult]]="SO"), 1, 0)))</f>
        <v>0</v>
      </c>
      <c r="AC656" s="33">
        <f>(($AR$11)*IF(Table2[[#This Row],[CorrectWinnerPrediction]]="Y", 1, 0))+(($AR$12)*IF(Table2[[#This Row],[CorrectAwayScorePrediction]]="Y", 1, 0))+(($AR$13)*IF(Table2[[#This Row],[CorrectHomeScorePrediction]]="Y", 1, 0))</f>
        <v>0</v>
      </c>
      <c r="AD6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6" s="4" t="str">
        <f>IF(WEEKDAY(Table2[[#This Row],[GameDate]])=1,"SUN",IF(WEEKDAY(Table2[[#This Row],[GameDate]])=2,"MON",IF(WEEKDAY(Table2[[#This Row],[GameDate]])=3,"TUE",IF(WEEKDAY(Table2[[#This Row],[GameDate]])=4,"WED",IF(WEEKDAY(Table2[[#This Row],[GameDate]])=5,"THU",IF(WEEKDAY(Table2[[#This Row],[GameDate]])=6,"FRI", "SAT"))))))</f>
        <v>THU</v>
      </c>
      <c r="AF656" s="2">
        <f>Table2[[#This Row],[ActualAwayScore]]-Table2[[#This Row],[PredictedAwayScore]]</f>
        <v>0</v>
      </c>
      <c r="AG656" s="2">
        <f>Table2[[#This Row],[ActualHomeScore]]-Table2[[#This Row],[PredictedHomeScore]]</f>
        <v>0</v>
      </c>
      <c r="AH656" s="2">
        <f t="shared" si="53"/>
        <v>0</v>
      </c>
      <c r="AI656" s="2">
        <f t="shared" si="54"/>
        <v>0</v>
      </c>
    </row>
    <row r="657" spans="1:35" x14ac:dyDescent="0.25">
      <c r="B657" s="4">
        <v>45666</v>
      </c>
      <c r="C657" s="7" t="s">
        <v>766</v>
      </c>
      <c r="D657" s="2" t="s">
        <v>16</v>
      </c>
      <c r="E657" s="2" t="s">
        <v>43</v>
      </c>
      <c r="F657" s="2"/>
      <c r="G657" s="2"/>
      <c r="H657" s="2" t="str">
        <f t="shared" si="50"/>
        <v>_</v>
      </c>
      <c r="I657" s="2"/>
      <c r="J657" s="2"/>
      <c r="K657" s="2"/>
      <c r="L657" s="2" t="str">
        <f t="shared" si="51"/>
        <v>_</v>
      </c>
      <c r="M657" s="2"/>
      <c r="N657" s="2">
        <f>IF(ISBLANK(Table2[[#This Row],[ActualResult]]), 0, 1)</f>
        <v>0</v>
      </c>
      <c r="O657" s="2" t="str">
        <f>IF(ISBLANK(Table2[[#This Row],[ActualResult]]), "_", IF(Table2[[#This Row],[ActualWinner]]=Table2[[#This Row],[PredictedWinner]], "Y", "N"))</f>
        <v>_</v>
      </c>
      <c r="P657" s="2" t="str">
        <f>IF(Table2[[#This Row],[ActualAwayScore]]&gt;Table2[[#This Row],[PredictedAwayScore]], "N", IF(ISBLANK(Table2[[#This Row],[ActualResult]]), "_", IF(Table2[[#This Row],[ActualAwayScore]]=Table2[[#This Row],[PredictedAwayScore]], "Y", "N")))</f>
        <v>_</v>
      </c>
      <c r="Q657" s="2" t="str">
        <f>IF(Table2[[#This Row],[ActualHomeScore]]&gt;Table2[[#This Row],[PredictedHomeScore]],"N", IF(ISBLANK(Table2[[#This Row],[ActualResult]]), "_", IF(Table2[[#This Row],[ActualHomeScore]]=Table2[[#This Row],[PredictedHomeScore]], "Y", "N")))</f>
        <v>_</v>
      </c>
      <c r="R657" s="2"/>
      <c r="S657" s="2" t="str">
        <f t="shared" si="52"/>
        <v>_</v>
      </c>
      <c r="T657" s="2">
        <f>IF(INDEX(StatsRegularSeason20242025!$A$2:$C$33,MATCH(Table2[[#This Row],[AwayTeam]],StatsRegularSeason20242025!$A$2:$A$33,0),2)=INDEX(StatsRegularSeason20242025!$A$2:$C$33,MATCH(Table2[[#This Row],[HomeTeam]],StatsRegularSeason20242025!$A$2:$A$33,0),2),1,0)</f>
        <v>1</v>
      </c>
      <c r="U657" s="2">
        <f>IF(INDEX(StatsRegularSeason20242025!$A$2:$C$33,MATCH(Table2[[#This Row],[AwayTeam]],StatsRegularSeason20242025!$A$2:$A$33,0),3)=INDEX(StatsRegularSeason20242025!$A$2:$C$33,MATCH(Table2[[#This Row],[HomeTeam]],StatsRegularSeason20242025!$A$2:$A$33,0),3),1,0)</f>
        <v>1</v>
      </c>
      <c r="V657" s="2">
        <f>IF(Table2[[#This Row],[InterConf]]=1,IF(Table2[[#This Row],[InterDiv]]=0, 1, 0), 0)</f>
        <v>0</v>
      </c>
      <c r="W657" s="2">
        <f>IF(INDEX(StatsRegularSeason20242025!$A$2:$C$33,MATCH(Table2[[#This Row],[AwayTeam]],StatsRegularSeason20242025!$A$2:$A$33,0),2)&lt;&gt;INDEX(StatsRegularSeason20242025!$A$2:$C$33,MATCH(Table2[[#This Row],[HomeTeam]],StatsRegularSeason20242025!$A$2:$A$33,0),2),1,0)</f>
        <v>0</v>
      </c>
      <c r="X657" s="2"/>
      <c r="Y657" s="2"/>
      <c r="Z657" s="2">
        <f>IF(AND(Table2[[#This Row],[GameIsOver]]=1,Table2[[#This Row],[ActualHomeScore]]*Table2[[#This Row],[ActualAwayScore]]=0), 1,0)</f>
        <v>0</v>
      </c>
      <c r="AA657" s="2">
        <f>IF(Table2[[#This Row],[GameIsOver]]=0,0, IF(Table2[[#This Row],[ActualWinner]]=Table2[[#This Row],[AwayTeam]], 2, IF(OR(Table2[[#This Row],[ActualResult]]="OT", Table2[[#This Row],[ActualResult]]="SO"), 1, 0)))</f>
        <v>0</v>
      </c>
      <c r="AB657" s="2">
        <f>IF(Table2[[#This Row],[GameIsOver]]= 0, 0, IF(Table2[[#This Row],[ActualWinner]]=Table2[[#This Row],[HomeTeam]], 2, IF(OR(Table2[[#This Row],[ActualResult]]="OT", Table2[[#This Row],[ActualResult]]="SO"), 1, 0)))</f>
        <v>0</v>
      </c>
      <c r="AC657" s="33">
        <f>(($AR$11)*IF(Table2[[#This Row],[CorrectWinnerPrediction]]="Y", 1, 0))+(($AR$12)*IF(Table2[[#This Row],[CorrectAwayScorePrediction]]="Y", 1, 0))+(($AR$13)*IF(Table2[[#This Row],[CorrectHomeScorePrediction]]="Y", 1, 0))</f>
        <v>0</v>
      </c>
      <c r="AD6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7" s="4" t="str">
        <f>IF(WEEKDAY(Table2[[#This Row],[GameDate]])=1,"SUN",IF(WEEKDAY(Table2[[#This Row],[GameDate]])=2,"MON",IF(WEEKDAY(Table2[[#This Row],[GameDate]])=3,"TUE",IF(WEEKDAY(Table2[[#This Row],[GameDate]])=4,"WED",IF(WEEKDAY(Table2[[#This Row],[GameDate]])=5,"THU",IF(WEEKDAY(Table2[[#This Row],[GameDate]])=6,"FRI", "SAT"))))))</f>
        <v>THU</v>
      </c>
      <c r="AF657" s="2">
        <f>Table2[[#This Row],[ActualAwayScore]]-Table2[[#This Row],[PredictedAwayScore]]</f>
        <v>0</v>
      </c>
      <c r="AG657" s="2">
        <f>Table2[[#This Row],[ActualHomeScore]]-Table2[[#This Row],[PredictedHomeScore]]</f>
        <v>0</v>
      </c>
      <c r="AH657" s="2">
        <f t="shared" si="53"/>
        <v>0</v>
      </c>
      <c r="AI657" s="2">
        <f t="shared" si="54"/>
        <v>0</v>
      </c>
    </row>
    <row r="658" spans="1:35" x14ac:dyDescent="0.25">
      <c r="B658" s="4">
        <v>45666</v>
      </c>
      <c r="C658" s="7" t="s">
        <v>767</v>
      </c>
      <c r="D658" s="2" t="s">
        <v>32</v>
      </c>
      <c r="E658" s="2" t="s">
        <v>20</v>
      </c>
      <c r="F658" s="2"/>
      <c r="G658" s="2"/>
      <c r="H658" s="2" t="str">
        <f t="shared" si="50"/>
        <v>_</v>
      </c>
      <c r="I658" s="2"/>
      <c r="J658" s="2"/>
      <c r="K658" s="2"/>
      <c r="L658" s="2" t="str">
        <f t="shared" si="51"/>
        <v>_</v>
      </c>
      <c r="M658" s="2"/>
      <c r="N658" s="2">
        <f>IF(ISBLANK(Table2[[#This Row],[ActualResult]]), 0, 1)</f>
        <v>0</v>
      </c>
      <c r="O658" s="2" t="str">
        <f>IF(ISBLANK(Table2[[#This Row],[ActualResult]]), "_", IF(Table2[[#This Row],[ActualWinner]]=Table2[[#This Row],[PredictedWinner]], "Y", "N"))</f>
        <v>_</v>
      </c>
      <c r="P658" s="2" t="str">
        <f>IF(Table2[[#This Row],[ActualAwayScore]]&gt;Table2[[#This Row],[PredictedAwayScore]], "N", IF(ISBLANK(Table2[[#This Row],[ActualResult]]), "_", IF(Table2[[#This Row],[ActualAwayScore]]=Table2[[#This Row],[PredictedAwayScore]], "Y", "N")))</f>
        <v>_</v>
      </c>
      <c r="Q658" s="2" t="str">
        <f>IF(Table2[[#This Row],[ActualHomeScore]]&gt;Table2[[#This Row],[PredictedHomeScore]],"N", IF(ISBLANK(Table2[[#This Row],[ActualResult]]), "_", IF(Table2[[#This Row],[ActualHomeScore]]=Table2[[#This Row],[PredictedHomeScore]], "Y", "N")))</f>
        <v>_</v>
      </c>
      <c r="R658" s="2"/>
      <c r="S658" s="2" t="str">
        <f t="shared" si="52"/>
        <v>_</v>
      </c>
      <c r="T658" s="2">
        <f>IF(INDEX(StatsRegularSeason20242025!$A$2:$C$33,MATCH(Table2[[#This Row],[AwayTeam]],StatsRegularSeason20242025!$A$2:$A$33,0),2)=INDEX(StatsRegularSeason20242025!$A$2:$C$33,MATCH(Table2[[#This Row],[HomeTeam]],StatsRegularSeason20242025!$A$2:$A$33,0),2),1,0)</f>
        <v>1</v>
      </c>
      <c r="U658" s="2">
        <f>IF(INDEX(StatsRegularSeason20242025!$A$2:$C$33,MATCH(Table2[[#This Row],[AwayTeam]],StatsRegularSeason20242025!$A$2:$A$33,0),3)=INDEX(StatsRegularSeason20242025!$A$2:$C$33,MATCH(Table2[[#This Row],[HomeTeam]],StatsRegularSeason20242025!$A$2:$A$33,0),3),1,0)</f>
        <v>1</v>
      </c>
      <c r="V658" s="2">
        <f>IF(Table2[[#This Row],[InterConf]]=1,IF(Table2[[#This Row],[InterDiv]]=0, 1, 0), 0)</f>
        <v>0</v>
      </c>
      <c r="W658" s="2">
        <f>IF(INDEX(StatsRegularSeason20242025!$A$2:$C$33,MATCH(Table2[[#This Row],[AwayTeam]],StatsRegularSeason20242025!$A$2:$A$33,0),2)&lt;&gt;INDEX(StatsRegularSeason20242025!$A$2:$C$33,MATCH(Table2[[#This Row],[HomeTeam]],StatsRegularSeason20242025!$A$2:$A$33,0),2),1,0)</f>
        <v>0</v>
      </c>
      <c r="X658" s="2"/>
      <c r="Y658" s="2"/>
      <c r="Z658" s="2">
        <f>IF(AND(Table2[[#This Row],[GameIsOver]]=1,Table2[[#This Row],[ActualHomeScore]]*Table2[[#This Row],[ActualAwayScore]]=0), 1,0)</f>
        <v>0</v>
      </c>
      <c r="AA658" s="2">
        <f>IF(Table2[[#This Row],[GameIsOver]]=0,0, IF(Table2[[#This Row],[ActualWinner]]=Table2[[#This Row],[AwayTeam]], 2, IF(OR(Table2[[#This Row],[ActualResult]]="OT", Table2[[#This Row],[ActualResult]]="SO"), 1, 0)))</f>
        <v>0</v>
      </c>
      <c r="AB658" s="2">
        <f>IF(Table2[[#This Row],[GameIsOver]]= 0, 0, IF(Table2[[#This Row],[ActualWinner]]=Table2[[#This Row],[HomeTeam]], 2, IF(OR(Table2[[#This Row],[ActualResult]]="OT", Table2[[#This Row],[ActualResult]]="SO"), 1, 0)))</f>
        <v>0</v>
      </c>
      <c r="AC658" s="33">
        <f>(($AR$11)*IF(Table2[[#This Row],[CorrectWinnerPrediction]]="Y", 1, 0))+(($AR$12)*IF(Table2[[#This Row],[CorrectAwayScorePrediction]]="Y", 1, 0))+(($AR$13)*IF(Table2[[#This Row],[CorrectHomeScorePrediction]]="Y", 1, 0))</f>
        <v>0</v>
      </c>
      <c r="AD6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8" s="4" t="str">
        <f>IF(WEEKDAY(Table2[[#This Row],[GameDate]])=1,"SUN",IF(WEEKDAY(Table2[[#This Row],[GameDate]])=2,"MON",IF(WEEKDAY(Table2[[#This Row],[GameDate]])=3,"TUE",IF(WEEKDAY(Table2[[#This Row],[GameDate]])=4,"WED",IF(WEEKDAY(Table2[[#This Row],[GameDate]])=5,"THU",IF(WEEKDAY(Table2[[#This Row],[GameDate]])=6,"FRI", "SAT"))))))</f>
        <v>THU</v>
      </c>
      <c r="AF658" s="2">
        <f>Table2[[#This Row],[ActualAwayScore]]-Table2[[#This Row],[PredictedAwayScore]]</f>
        <v>0</v>
      </c>
      <c r="AG658" s="2">
        <f>Table2[[#This Row],[ActualHomeScore]]-Table2[[#This Row],[PredictedHomeScore]]</f>
        <v>0</v>
      </c>
      <c r="AH658" s="2">
        <f t="shared" si="53"/>
        <v>0</v>
      </c>
      <c r="AI658" s="2">
        <f t="shared" si="54"/>
        <v>0</v>
      </c>
    </row>
    <row r="659" spans="1:35" x14ac:dyDescent="0.25">
      <c r="B659" s="4">
        <v>45666</v>
      </c>
      <c r="C659" s="7" t="s">
        <v>768</v>
      </c>
      <c r="D659" s="2" t="s">
        <v>34</v>
      </c>
      <c r="E659" s="2" t="s">
        <v>45</v>
      </c>
      <c r="F659" s="2"/>
      <c r="G659" s="2"/>
      <c r="H659" s="2" t="str">
        <f t="shared" si="50"/>
        <v>_</v>
      </c>
      <c r="I659" s="2"/>
      <c r="J659" s="2"/>
      <c r="K659" s="2"/>
      <c r="L659" s="2" t="str">
        <f t="shared" si="51"/>
        <v>_</v>
      </c>
      <c r="M659" s="2"/>
      <c r="N659" s="2">
        <f>IF(ISBLANK(Table2[[#This Row],[ActualResult]]), 0, 1)</f>
        <v>0</v>
      </c>
      <c r="O659" s="2" t="str">
        <f>IF(ISBLANK(Table2[[#This Row],[ActualResult]]), "_", IF(Table2[[#This Row],[ActualWinner]]=Table2[[#This Row],[PredictedWinner]], "Y", "N"))</f>
        <v>_</v>
      </c>
      <c r="P659" s="2" t="str">
        <f>IF(Table2[[#This Row],[ActualAwayScore]]&gt;Table2[[#This Row],[PredictedAwayScore]], "N", IF(ISBLANK(Table2[[#This Row],[ActualResult]]), "_", IF(Table2[[#This Row],[ActualAwayScore]]=Table2[[#This Row],[PredictedAwayScore]], "Y", "N")))</f>
        <v>_</v>
      </c>
      <c r="Q659" s="2" t="str">
        <f>IF(Table2[[#This Row],[ActualHomeScore]]&gt;Table2[[#This Row],[PredictedHomeScore]],"N", IF(ISBLANK(Table2[[#This Row],[ActualResult]]), "_", IF(Table2[[#This Row],[ActualHomeScore]]=Table2[[#This Row],[PredictedHomeScore]], "Y", "N")))</f>
        <v>_</v>
      </c>
      <c r="R659" s="2"/>
      <c r="S659" s="2" t="str">
        <f t="shared" si="52"/>
        <v>_</v>
      </c>
      <c r="T659" s="2">
        <f>IF(INDEX(StatsRegularSeason20242025!$A$2:$C$33,MATCH(Table2[[#This Row],[AwayTeam]],StatsRegularSeason20242025!$A$2:$A$33,0),2)=INDEX(StatsRegularSeason20242025!$A$2:$C$33,MATCH(Table2[[#This Row],[HomeTeam]],StatsRegularSeason20242025!$A$2:$A$33,0),2),1,0)</f>
        <v>0</v>
      </c>
      <c r="U659" s="2">
        <f>IF(INDEX(StatsRegularSeason20242025!$A$2:$C$33,MATCH(Table2[[#This Row],[AwayTeam]],StatsRegularSeason20242025!$A$2:$A$33,0),3)=INDEX(StatsRegularSeason20242025!$A$2:$C$33,MATCH(Table2[[#This Row],[HomeTeam]],StatsRegularSeason20242025!$A$2:$A$33,0),3),1,0)</f>
        <v>0</v>
      </c>
      <c r="V659" s="2">
        <f>IF(Table2[[#This Row],[InterConf]]=1,IF(Table2[[#This Row],[InterDiv]]=0, 1, 0), 0)</f>
        <v>0</v>
      </c>
      <c r="W659" s="2">
        <f>IF(INDEX(StatsRegularSeason20242025!$A$2:$C$33,MATCH(Table2[[#This Row],[AwayTeam]],StatsRegularSeason20242025!$A$2:$A$33,0),2)&lt;&gt;INDEX(StatsRegularSeason20242025!$A$2:$C$33,MATCH(Table2[[#This Row],[HomeTeam]],StatsRegularSeason20242025!$A$2:$A$33,0),2),1,0)</f>
        <v>1</v>
      </c>
      <c r="X659" s="2"/>
      <c r="Y659" s="2"/>
      <c r="Z659" s="2">
        <f>IF(AND(Table2[[#This Row],[GameIsOver]]=1,Table2[[#This Row],[ActualHomeScore]]*Table2[[#This Row],[ActualAwayScore]]=0), 1,0)</f>
        <v>0</v>
      </c>
      <c r="AA659" s="2">
        <f>IF(Table2[[#This Row],[GameIsOver]]=0,0, IF(Table2[[#This Row],[ActualWinner]]=Table2[[#This Row],[AwayTeam]], 2, IF(OR(Table2[[#This Row],[ActualResult]]="OT", Table2[[#This Row],[ActualResult]]="SO"), 1, 0)))</f>
        <v>0</v>
      </c>
      <c r="AB659" s="2">
        <f>IF(Table2[[#This Row],[GameIsOver]]= 0, 0, IF(Table2[[#This Row],[ActualWinner]]=Table2[[#This Row],[HomeTeam]], 2, IF(OR(Table2[[#This Row],[ActualResult]]="OT", Table2[[#This Row],[ActualResult]]="SO"), 1, 0)))</f>
        <v>0</v>
      </c>
      <c r="AC659" s="33">
        <f>(($AR$11)*IF(Table2[[#This Row],[CorrectWinnerPrediction]]="Y", 1, 0))+(($AR$12)*IF(Table2[[#This Row],[CorrectAwayScorePrediction]]="Y", 1, 0))+(($AR$13)*IF(Table2[[#This Row],[CorrectHomeScorePrediction]]="Y", 1, 0))</f>
        <v>0</v>
      </c>
      <c r="AD6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59" s="4" t="str">
        <f>IF(WEEKDAY(Table2[[#This Row],[GameDate]])=1,"SUN",IF(WEEKDAY(Table2[[#This Row],[GameDate]])=2,"MON",IF(WEEKDAY(Table2[[#This Row],[GameDate]])=3,"TUE",IF(WEEKDAY(Table2[[#This Row],[GameDate]])=4,"WED",IF(WEEKDAY(Table2[[#This Row],[GameDate]])=5,"THU",IF(WEEKDAY(Table2[[#This Row],[GameDate]])=6,"FRI", "SAT"))))))</f>
        <v>THU</v>
      </c>
      <c r="AF659" s="2">
        <f>Table2[[#This Row],[ActualAwayScore]]-Table2[[#This Row],[PredictedAwayScore]]</f>
        <v>0</v>
      </c>
      <c r="AG659" s="2">
        <f>Table2[[#This Row],[ActualHomeScore]]-Table2[[#This Row],[PredictedHomeScore]]</f>
        <v>0</v>
      </c>
      <c r="AH659" s="2">
        <f t="shared" si="53"/>
        <v>0</v>
      </c>
      <c r="AI659" s="2">
        <f t="shared" si="54"/>
        <v>0</v>
      </c>
    </row>
    <row r="660" spans="1:35" x14ac:dyDescent="0.25">
      <c r="B660" s="4">
        <v>45666</v>
      </c>
      <c r="C660" s="7" t="s">
        <v>769</v>
      </c>
      <c r="D660" s="2" t="s">
        <v>23</v>
      </c>
      <c r="E660" s="2" t="s">
        <v>21</v>
      </c>
      <c r="F660" s="2"/>
      <c r="G660" s="2"/>
      <c r="H660" s="2" t="str">
        <f t="shared" si="50"/>
        <v>_</v>
      </c>
      <c r="I660" s="2"/>
      <c r="J660" s="2"/>
      <c r="K660" s="2"/>
      <c r="L660" s="2" t="str">
        <f t="shared" si="51"/>
        <v>_</v>
      </c>
      <c r="M660" s="2"/>
      <c r="N660" s="2">
        <f>IF(ISBLANK(Table2[[#This Row],[ActualResult]]), 0, 1)</f>
        <v>0</v>
      </c>
      <c r="O660" s="2" t="str">
        <f>IF(ISBLANK(Table2[[#This Row],[ActualResult]]), "_", IF(Table2[[#This Row],[ActualWinner]]=Table2[[#This Row],[PredictedWinner]], "Y", "N"))</f>
        <v>_</v>
      </c>
      <c r="P660" s="2" t="str">
        <f>IF(Table2[[#This Row],[ActualAwayScore]]&gt;Table2[[#This Row],[PredictedAwayScore]], "N", IF(ISBLANK(Table2[[#This Row],[ActualResult]]), "_", IF(Table2[[#This Row],[ActualAwayScore]]=Table2[[#This Row],[PredictedAwayScore]], "Y", "N")))</f>
        <v>_</v>
      </c>
      <c r="Q660" s="2" t="str">
        <f>IF(Table2[[#This Row],[ActualHomeScore]]&gt;Table2[[#This Row],[PredictedHomeScore]],"N", IF(ISBLANK(Table2[[#This Row],[ActualResult]]), "_", IF(Table2[[#This Row],[ActualHomeScore]]=Table2[[#This Row],[PredictedHomeScore]], "Y", "N")))</f>
        <v>_</v>
      </c>
      <c r="R660" s="2"/>
      <c r="S660" s="2" t="str">
        <f t="shared" si="52"/>
        <v>_</v>
      </c>
      <c r="T660" s="2">
        <f>IF(INDEX(StatsRegularSeason20242025!$A$2:$C$33,MATCH(Table2[[#This Row],[AwayTeam]],StatsRegularSeason20242025!$A$2:$A$33,0),2)=INDEX(StatsRegularSeason20242025!$A$2:$C$33,MATCH(Table2[[#This Row],[HomeTeam]],StatsRegularSeason20242025!$A$2:$A$33,0),2),1,0)</f>
        <v>0</v>
      </c>
      <c r="U660" s="2">
        <f>IF(INDEX(StatsRegularSeason20242025!$A$2:$C$33,MATCH(Table2[[#This Row],[AwayTeam]],StatsRegularSeason20242025!$A$2:$A$33,0),3)=INDEX(StatsRegularSeason20242025!$A$2:$C$33,MATCH(Table2[[#This Row],[HomeTeam]],StatsRegularSeason20242025!$A$2:$A$33,0),3),1,0)</f>
        <v>0</v>
      </c>
      <c r="V660" s="2">
        <f>IF(Table2[[#This Row],[InterConf]]=1,IF(Table2[[#This Row],[InterDiv]]=0, 1, 0), 0)</f>
        <v>0</v>
      </c>
      <c r="W660" s="2">
        <f>IF(INDEX(StatsRegularSeason20242025!$A$2:$C$33,MATCH(Table2[[#This Row],[AwayTeam]],StatsRegularSeason20242025!$A$2:$A$33,0),2)&lt;&gt;INDEX(StatsRegularSeason20242025!$A$2:$C$33,MATCH(Table2[[#This Row],[HomeTeam]],StatsRegularSeason20242025!$A$2:$A$33,0),2),1,0)</f>
        <v>1</v>
      </c>
      <c r="X660" s="2"/>
      <c r="Y660" s="2"/>
      <c r="Z660" s="2">
        <f>IF(AND(Table2[[#This Row],[GameIsOver]]=1,Table2[[#This Row],[ActualHomeScore]]*Table2[[#This Row],[ActualAwayScore]]=0), 1,0)</f>
        <v>0</v>
      </c>
      <c r="AA660" s="2">
        <f>IF(Table2[[#This Row],[GameIsOver]]=0,0, IF(Table2[[#This Row],[ActualWinner]]=Table2[[#This Row],[AwayTeam]], 2, IF(OR(Table2[[#This Row],[ActualResult]]="OT", Table2[[#This Row],[ActualResult]]="SO"), 1, 0)))</f>
        <v>0</v>
      </c>
      <c r="AB660" s="2">
        <f>IF(Table2[[#This Row],[GameIsOver]]= 0, 0, IF(Table2[[#This Row],[ActualWinner]]=Table2[[#This Row],[HomeTeam]], 2, IF(OR(Table2[[#This Row],[ActualResult]]="OT", Table2[[#This Row],[ActualResult]]="SO"), 1, 0)))</f>
        <v>0</v>
      </c>
      <c r="AC660" s="33">
        <f>(($AR$11)*IF(Table2[[#This Row],[CorrectWinnerPrediction]]="Y", 1, 0))+(($AR$12)*IF(Table2[[#This Row],[CorrectAwayScorePrediction]]="Y", 1, 0))+(($AR$13)*IF(Table2[[#This Row],[CorrectHomeScorePrediction]]="Y", 1, 0))</f>
        <v>0</v>
      </c>
      <c r="AD6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0" s="4" t="str">
        <f>IF(WEEKDAY(Table2[[#This Row],[GameDate]])=1,"SUN",IF(WEEKDAY(Table2[[#This Row],[GameDate]])=2,"MON",IF(WEEKDAY(Table2[[#This Row],[GameDate]])=3,"TUE",IF(WEEKDAY(Table2[[#This Row],[GameDate]])=4,"WED",IF(WEEKDAY(Table2[[#This Row],[GameDate]])=5,"THU",IF(WEEKDAY(Table2[[#This Row],[GameDate]])=6,"FRI", "SAT"))))))</f>
        <v>THU</v>
      </c>
      <c r="AF660" s="2">
        <f>Table2[[#This Row],[ActualAwayScore]]-Table2[[#This Row],[PredictedAwayScore]]</f>
        <v>0</v>
      </c>
      <c r="AG660" s="2">
        <f>Table2[[#This Row],[ActualHomeScore]]-Table2[[#This Row],[PredictedHomeScore]]</f>
        <v>0</v>
      </c>
      <c r="AH660" s="2">
        <f t="shared" si="53"/>
        <v>0</v>
      </c>
      <c r="AI660" s="2">
        <f t="shared" si="54"/>
        <v>0</v>
      </c>
    </row>
    <row r="661" spans="1:35" x14ac:dyDescent="0.25">
      <c r="B661" s="4">
        <v>45666</v>
      </c>
      <c r="C661" s="7" t="s">
        <v>771</v>
      </c>
      <c r="D661" s="2" t="s">
        <v>18</v>
      </c>
      <c r="E661" s="2" t="s">
        <v>44</v>
      </c>
      <c r="F661" s="2"/>
      <c r="G661" s="2"/>
      <c r="H661" s="2" t="str">
        <f t="shared" si="50"/>
        <v>_</v>
      </c>
      <c r="I661" s="2"/>
      <c r="J661" s="2"/>
      <c r="K661" s="2"/>
      <c r="L661" s="2" t="str">
        <f t="shared" si="51"/>
        <v>_</v>
      </c>
      <c r="M661" s="2"/>
      <c r="N661" s="2">
        <f>IF(ISBLANK(Table2[[#This Row],[ActualResult]]), 0, 1)</f>
        <v>0</v>
      </c>
      <c r="O661" s="2" t="str">
        <f>IF(ISBLANK(Table2[[#This Row],[ActualResult]]), "_", IF(Table2[[#This Row],[ActualWinner]]=Table2[[#This Row],[PredictedWinner]], "Y", "N"))</f>
        <v>_</v>
      </c>
      <c r="P661" s="2" t="str">
        <f>IF(Table2[[#This Row],[ActualAwayScore]]&gt;Table2[[#This Row],[PredictedAwayScore]], "N", IF(ISBLANK(Table2[[#This Row],[ActualResult]]), "_", IF(Table2[[#This Row],[ActualAwayScore]]=Table2[[#This Row],[PredictedAwayScore]], "Y", "N")))</f>
        <v>_</v>
      </c>
      <c r="Q661" s="2" t="str">
        <f>IF(Table2[[#This Row],[ActualHomeScore]]&gt;Table2[[#This Row],[PredictedHomeScore]],"N", IF(ISBLANK(Table2[[#This Row],[ActualResult]]), "_", IF(Table2[[#This Row],[ActualHomeScore]]=Table2[[#This Row],[PredictedHomeScore]], "Y", "N")))</f>
        <v>_</v>
      </c>
      <c r="R661" s="2"/>
      <c r="S661" s="2" t="str">
        <f t="shared" si="52"/>
        <v>_</v>
      </c>
      <c r="T661" s="2">
        <f>IF(INDEX(StatsRegularSeason20242025!$A$2:$C$33,MATCH(Table2[[#This Row],[AwayTeam]],StatsRegularSeason20242025!$A$2:$A$33,0),2)=INDEX(StatsRegularSeason20242025!$A$2:$C$33,MATCH(Table2[[#This Row],[HomeTeam]],StatsRegularSeason20242025!$A$2:$A$33,0),2),1,0)</f>
        <v>1</v>
      </c>
      <c r="U661" s="2">
        <f>IF(INDEX(StatsRegularSeason20242025!$A$2:$C$33,MATCH(Table2[[#This Row],[AwayTeam]],StatsRegularSeason20242025!$A$2:$A$33,0),3)=INDEX(StatsRegularSeason20242025!$A$2:$C$33,MATCH(Table2[[#This Row],[HomeTeam]],StatsRegularSeason20242025!$A$2:$A$33,0),3),1,0)</f>
        <v>0</v>
      </c>
      <c r="V661" s="2">
        <f>IF(Table2[[#This Row],[InterConf]]=1,IF(Table2[[#This Row],[InterDiv]]=0, 1, 0), 0)</f>
        <v>1</v>
      </c>
      <c r="W661" s="2">
        <f>IF(INDEX(StatsRegularSeason20242025!$A$2:$C$33,MATCH(Table2[[#This Row],[AwayTeam]],StatsRegularSeason20242025!$A$2:$A$33,0),2)&lt;&gt;INDEX(StatsRegularSeason20242025!$A$2:$C$33,MATCH(Table2[[#This Row],[HomeTeam]],StatsRegularSeason20242025!$A$2:$A$33,0),2),1,0)</f>
        <v>0</v>
      </c>
      <c r="X661" s="2"/>
      <c r="Y661" s="2"/>
      <c r="Z661" s="2">
        <f>IF(AND(Table2[[#This Row],[GameIsOver]]=1,Table2[[#This Row],[ActualHomeScore]]*Table2[[#This Row],[ActualAwayScore]]=0), 1,0)</f>
        <v>0</v>
      </c>
      <c r="AA661" s="2">
        <f>IF(Table2[[#This Row],[GameIsOver]]=0,0, IF(Table2[[#This Row],[ActualWinner]]=Table2[[#This Row],[AwayTeam]], 2, IF(OR(Table2[[#This Row],[ActualResult]]="OT", Table2[[#This Row],[ActualResult]]="SO"), 1, 0)))</f>
        <v>0</v>
      </c>
      <c r="AB661" s="2">
        <f>IF(Table2[[#This Row],[GameIsOver]]= 0, 0, IF(Table2[[#This Row],[ActualWinner]]=Table2[[#This Row],[HomeTeam]], 2, IF(OR(Table2[[#This Row],[ActualResult]]="OT", Table2[[#This Row],[ActualResult]]="SO"), 1, 0)))</f>
        <v>0</v>
      </c>
      <c r="AC661" s="33">
        <f>(($AR$11)*IF(Table2[[#This Row],[CorrectWinnerPrediction]]="Y", 1, 0))+(($AR$12)*IF(Table2[[#This Row],[CorrectAwayScorePrediction]]="Y", 1, 0))+(($AR$13)*IF(Table2[[#This Row],[CorrectHomeScorePrediction]]="Y", 1, 0))</f>
        <v>0</v>
      </c>
      <c r="AD6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1" s="4" t="str">
        <f>IF(WEEKDAY(Table2[[#This Row],[GameDate]])=1,"SUN",IF(WEEKDAY(Table2[[#This Row],[GameDate]])=2,"MON",IF(WEEKDAY(Table2[[#This Row],[GameDate]])=3,"TUE",IF(WEEKDAY(Table2[[#This Row],[GameDate]])=4,"WED",IF(WEEKDAY(Table2[[#This Row],[GameDate]])=5,"THU",IF(WEEKDAY(Table2[[#This Row],[GameDate]])=6,"FRI", "SAT"))))))</f>
        <v>THU</v>
      </c>
      <c r="AF661" s="2">
        <f>Table2[[#This Row],[ActualAwayScore]]-Table2[[#This Row],[PredictedAwayScore]]</f>
        <v>0</v>
      </c>
      <c r="AG661" s="2">
        <f>Table2[[#This Row],[ActualHomeScore]]-Table2[[#This Row],[PredictedHomeScore]]</f>
        <v>0</v>
      </c>
      <c r="AH661" s="2">
        <f t="shared" si="53"/>
        <v>0</v>
      </c>
      <c r="AI661" s="2">
        <f t="shared" si="54"/>
        <v>0</v>
      </c>
    </row>
    <row r="662" spans="1:35" x14ac:dyDescent="0.25">
      <c r="B662" s="4">
        <v>45666</v>
      </c>
      <c r="C662" s="7" t="s">
        <v>770</v>
      </c>
      <c r="D662" s="2" t="s">
        <v>12</v>
      </c>
      <c r="E662" s="2" t="s">
        <v>36</v>
      </c>
      <c r="F662" s="2"/>
      <c r="G662" s="2"/>
      <c r="H662" s="2" t="str">
        <f t="shared" si="50"/>
        <v>_</v>
      </c>
      <c r="I662" s="2"/>
      <c r="J662" s="2"/>
      <c r="K662" s="2"/>
      <c r="L662" s="2" t="str">
        <f t="shared" si="51"/>
        <v>_</v>
      </c>
      <c r="M662" s="2"/>
      <c r="N662" s="2">
        <f>IF(ISBLANK(Table2[[#This Row],[ActualResult]]), 0, 1)</f>
        <v>0</v>
      </c>
      <c r="O662" s="2" t="str">
        <f>IF(ISBLANK(Table2[[#This Row],[ActualResult]]), "_", IF(Table2[[#This Row],[ActualWinner]]=Table2[[#This Row],[PredictedWinner]], "Y", "N"))</f>
        <v>_</v>
      </c>
      <c r="P662" s="2" t="str">
        <f>IF(Table2[[#This Row],[ActualAwayScore]]&gt;Table2[[#This Row],[PredictedAwayScore]], "N", IF(ISBLANK(Table2[[#This Row],[ActualResult]]), "_", IF(Table2[[#This Row],[ActualAwayScore]]=Table2[[#This Row],[PredictedAwayScore]], "Y", "N")))</f>
        <v>_</v>
      </c>
      <c r="Q662" s="2" t="str">
        <f>IF(Table2[[#This Row],[ActualHomeScore]]&gt;Table2[[#This Row],[PredictedHomeScore]],"N", IF(ISBLANK(Table2[[#This Row],[ActualResult]]), "_", IF(Table2[[#This Row],[ActualHomeScore]]=Table2[[#This Row],[PredictedHomeScore]], "Y", "N")))</f>
        <v>_</v>
      </c>
      <c r="R662" s="2"/>
      <c r="S662" s="2" t="str">
        <f t="shared" si="52"/>
        <v>_</v>
      </c>
      <c r="T662" s="2">
        <f>IF(INDEX(StatsRegularSeason20242025!$A$2:$C$33,MATCH(Table2[[#This Row],[AwayTeam]],StatsRegularSeason20242025!$A$2:$A$33,0),2)=INDEX(StatsRegularSeason20242025!$A$2:$C$33,MATCH(Table2[[#This Row],[HomeTeam]],StatsRegularSeason20242025!$A$2:$A$33,0),2),1,0)</f>
        <v>0</v>
      </c>
      <c r="U662" s="2">
        <f>IF(INDEX(StatsRegularSeason20242025!$A$2:$C$33,MATCH(Table2[[#This Row],[AwayTeam]],StatsRegularSeason20242025!$A$2:$A$33,0),3)=INDEX(StatsRegularSeason20242025!$A$2:$C$33,MATCH(Table2[[#This Row],[HomeTeam]],StatsRegularSeason20242025!$A$2:$A$33,0),3),1,0)</f>
        <v>0</v>
      </c>
      <c r="V662" s="2">
        <f>IF(Table2[[#This Row],[InterConf]]=1,IF(Table2[[#This Row],[InterDiv]]=0, 1, 0), 0)</f>
        <v>0</v>
      </c>
      <c r="W662" s="2">
        <f>IF(INDEX(StatsRegularSeason20242025!$A$2:$C$33,MATCH(Table2[[#This Row],[AwayTeam]],StatsRegularSeason20242025!$A$2:$A$33,0),2)&lt;&gt;INDEX(StatsRegularSeason20242025!$A$2:$C$33,MATCH(Table2[[#This Row],[HomeTeam]],StatsRegularSeason20242025!$A$2:$A$33,0),2),1,0)</f>
        <v>1</v>
      </c>
      <c r="X662" s="2"/>
      <c r="Y662" s="2"/>
      <c r="Z662" s="2">
        <f>IF(AND(Table2[[#This Row],[GameIsOver]]=1,Table2[[#This Row],[ActualHomeScore]]*Table2[[#This Row],[ActualAwayScore]]=0), 1,0)</f>
        <v>0</v>
      </c>
      <c r="AA662" s="2">
        <f>IF(Table2[[#This Row],[GameIsOver]]=0,0, IF(Table2[[#This Row],[ActualWinner]]=Table2[[#This Row],[AwayTeam]], 2, IF(OR(Table2[[#This Row],[ActualResult]]="OT", Table2[[#This Row],[ActualResult]]="SO"), 1, 0)))</f>
        <v>0</v>
      </c>
      <c r="AB662" s="2">
        <f>IF(Table2[[#This Row],[GameIsOver]]= 0, 0, IF(Table2[[#This Row],[ActualWinner]]=Table2[[#This Row],[HomeTeam]], 2, IF(OR(Table2[[#This Row],[ActualResult]]="OT", Table2[[#This Row],[ActualResult]]="SO"), 1, 0)))</f>
        <v>0</v>
      </c>
      <c r="AC662" s="33">
        <f>(($AR$11)*IF(Table2[[#This Row],[CorrectWinnerPrediction]]="Y", 1, 0))+(($AR$12)*IF(Table2[[#This Row],[CorrectAwayScorePrediction]]="Y", 1, 0))+(($AR$13)*IF(Table2[[#This Row],[CorrectHomeScorePrediction]]="Y", 1, 0))</f>
        <v>0</v>
      </c>
      <c r="AD6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2" s="4" t="str">
        <f>IF(WEEKDAY(Table2[[#This Row],[GameDate]])=1,"SUN",IF(WEEKDAY(Table2[[#This Row],[GameDate]])=2,"MON",IF(WEEKDAY(Table2[[#This Row],[GameDate]])=3,"TUE",IF(WEEKDAY(Table2[[#This Row],[GameDate]])=4,"WED",IF(WEEKDAY(Table2[[#This Row],[GameDate]])=5,"THU",IF(WEEKDAY(Table2[[#This Row],[GameDate]])=6,"FRI", "SAT"))))))</f>
        <v>THU</v>
      </c>
      <c r="AF662" s="2">
        <f>Table2[[#This Row],[ActualAwayScore]]-Table2[[#This Row],[PredictedAwayScore]]</f>
        <v>0</v>
      </c>
      <c r="AG662" s="2">
        <f>Table2[[#This Row],[ActualHomeScore]]-Table2[[#This Row],[PredictedHomeScore]]</f>
        <v>0</v>
      </c>
      <c r="AH662" s="2">
        <f t="shared" si="53"/>
        <v>0</v>
      </c>
      <c r="AI662" s="2">
        <f t="shared" si="54"/>
        <v>0</v>
      </c>
    </row>
    <row r="663" spans="1:35" x14ac:dyDescent="0.25">
      <c r="B663" s="4">
        <v>45666</v>
      </c>
      <c r="C663" s="7" t="s">
        <v>772</v>
      </c>
      <c r="D663" s="2" t="s">
        <v>47</v>
      </c>
      <c r="E663" s="2" t="s">
        <v>13</v>
      </c>
      <c r="F663" s="2"/>
      <c r="G663" s="2"/>
      <c r="H663" s="2" t="str">
        <f t="shared" si="50"/>
        <v>_</v>
      </c>
      <c r="I663" s="2"/>
      <c r="J663" s="2"/>
      <c r="K663" s="2"/>
      <c r="L663" s="2" t="str">
        <f t="shared" si="51"/>
        <v>_</v>
      </c>
      <c r="M663" s="2"/>
      <c r="N663" s="2">
        <f>IF(ISBLANK(Table2[[#This Row],[ActualResult]]), 0, 1)</f>
        <v>0</v>
      </c>
      <c r="O663" s="2" t="str">
        <f>IF(ISBLANK(Table2[[#This Row],[ActualResult]]), "_", IF(Table2[[#This Row],[ActualWinner]]=Table2[[#This Row],[PredictedWinner]], "Y", "N"))</f>
        <v>_</v>
      </c>
      <c r="P663" s="2" t="str">
        <f>IF(Table2[[#This Row],[ActualAwayScore]]&gt;Table2[[#This Row],[PredictedAwayScore]], "N", IF(ISBLANK(Table2[[#This Row],[ActualResult]]), "_", IF(Table2[[#This Row],[ActualAwayScore]]=Table2[[#This Row],[PredictedAwayScore]], "Y", "N")))</f>
        <v>_</v>
      </c>
      <c r="Q663" s="2" t="str">
        <f>IF(Table2[[#This Row],[ActualHomeScore]]&gt;Table2[[#This Row],[PredictedHomeScore]],"N", IF(ISBLANK(Table2[[#This Row],[ActualResult]]), "_", IF(Table2[[#This Row],[ActualHomeScore]]=Table2[[#This Row],[PredictedHomeScore]], "Y", "N")))</f>
        <v>_</v>
      </c>
      <c r="R663" s="2"/>
      <c r="S663" s="2" t="str">
        <f t="shared" si="52"/>
        <v>_</v>
      </c>
      <c r="T663" s="2">
        <f>IF(INDEX(StatsRegularSeason20242025!$A$2:$C$33,MATCH(Table2[[#This Row],[AwayTeam]],StatsRegularSeason20242025!$A$2:$A$33,0),2)=INDEX(StatsRegularSeason20242025!$A$2:$C$33,MATCH(Table2[[#This Row],[HomeTeam]],StatsRegularSeason20242025!$A$2:$A$33,0),2),1,0)</f>
        <v>1</v>
      </c>
      <c r="U663" s="2">
        <f>IF(INDEX(StatsRegularSeason20242025!$A$2:$C$33,MATCH(Table2[[#This Row],[AwayTeam]],StatsRegularSeason20242025!$A$2:$A$33,0),3)=INDEX(StatsRegularSeason20242025!$A$2:$C$33,MATCH(Table2[[#This Row],[HomeTeam]],StatsRegularSeason20242025!$A$2:$A$33,0),3),1,0)</f>
        <v>0</v>
      </c>
      <c r="V663" s="2">
        <f>IF(Table2[[#This Row],[InterConf]]=1,IF(Table2[[#This Row],[InterDiv]]=0, 1, 0), 0)</f>
        <v>1</v>
      </c>
      <c r="W663" s="2">
        <f>IF(INDEX(StatsRegularSeason20242025!$A$2:$C$33,MATCH(Table2[[#This Row],[AwayTeam]],StatsRegularSeason20242025!$A$2:$A$33,0),2)&lt;&gt;INDEX(StatsRegularSeason20242025!$A$2:$C$33,MATCH(Table2[[#This Row],[HomeTeam]],StatsRegularSeason20242025!$A$2:$A$33,0),2),1,0)</f>
        <v>0</v>
      </c>
      <c r="X663" s="2"/>
      <c r="Y663" s="2"/>
      <c r="Z663" s="2">
        <f>IF(AND(Table2[[#This Row],[GameIsOver]]=1,Table2[[#This Row],[ActualHomeScore]]*Table2[[#This Row],[ActualAwayScore]]=0), 1,0)</f>
        <v>0</v>
      </c>
      <c r="AA663" s="2">
        <f>IF(Table2[[#This Row],[GameIsOver]]=0,0, IF(Table2[[#This Row],[ActualWinner]]=Table2[[#This Row],[AwayTeam]], 2, IF(OR(Table2[[#This Row],[ActualResult]]="OT", Table2[[#This Row],[ActualResult]]="SO"), 1, 0)))</f>
        <v>0</v>
      </c>
      <c r="AB663" s="2">
        <f>IF(Table2[[#This Row],[GameIsOver]]= 0, 0, IF(Table2[[#This Row],[ActualWinner]]=Table2[[#This Row],[HomeTeam]], 2, IF(OR(Table2[[#This Row],[ActualResult]]="OT", Table2[[#This Row],[ActualResult]]="SO"), 1, 0)))</f>
        <v>0</v>
      </c>
      <c r="AC663" s="33">
        <f>(($AR$11)*IF(Table2[[#This Row],[CorrectWinnerPrediction]]="Y", 1, 0))+(($AR$12)*IF(Table2[[#This Row],[CorrectAwayScorePrediction]]="Y", 1, 0))+(($AR$13)*IF(Table2[[#This Row],[CorrectHomeScorePrediction]]="Y", 1, 0))</f>
        <v>0</v>
      </c>
      <c r="AD6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3" s="4" t="str">
        <f>IF(WEEKDAY(Table2[[#This Row],[GameDate]])=1,"SUN",IF(WEEKDAY(Table2[[#This Row],[GameDate]])=2,"MON",IF(WEEKDAY(Table2[[#This Row],[GameDate]])=3,"TUE",IF(WEEKDAY(Table2[[#This Row],[GameDate]])=4,"WED",IF(WEEKDAY(Table2[[#This Row],[GameDate]])=5,"THU",IF(WEEKDAY(Table2[[#This Row],[GameDate]])=6,"FRI", "SAT"))))))</f>
        <v>THU</v>
      </c>
      <c r="AF663" s="2">
        <f>Table2[[#This Row],[ActualAwayScore]]-Table2[[#This Row],[PredictedAwayScore]]</f>
        <v>0</v>
      </c>
      <c r="AG663" s="2">
        <f>Table2[[#This Row],[ActualHomeScore]]-Table2[[#This Row],[PredictedHomeScore]]</f>
        <v>0</v>
      </c>
      <c r="AH663" s="2">
        <f t="shared" si="53"/>
        <v>0</v>
      </c>
      <c r="AI663" s="2">
        <f t="shared" si="54"/>
        <v>0</v>
      </c>
    </row>
    <row r="664" spans="1:35" x14ac:dyDescent="0.25">
      <c r="B664" s="4">
        <v>45666</v>
      </c>
      <c r="C664" s="7" t="s">
        <v>773</v>
      </c>
      <c r="D664" s="2" t="s">
        <v>26</v>
      </c>
      <c r="E664" s="2" t="s">
        <v>37</v>
      </c>
      <c r="F664" s="2"/>
      <c r="G664" s="2"/>
      <c r="H664" s="2" t="str">
        <f t="shared" si="50"/>
        <v>_</v>
      </c>
      <c r="I664" s="2"/>
      <c r="J664" s="2"/>
      <c r="K664" s="2"/>
      <c r="L664" s="2" t="str">
        <f t="shared" si="51"/>
        <v>_</v>
      </c>
      <c r="M664" s="2"/>
      <c r="N664" s="2">
        <f>IF(ISBLANK(Table2[[#This Row],[ActualResult]]), 0, 1)</f>
        <v>0</v>
      </c>
      <c r="O664" s="2" t="str">
        <f>IF(ISBLANK(Table2[[#This Row],[ActualResult]]), "_", IF(Table2[[#This Row],[ActualWinner]]=Table2[[#This Row],[PredictedWinner]], "Y", "N"))</f>
        <v>_</v>
      </c>
      <c r="P664" s="2" t="str">
        <f>IF(Table2[[#This Row],[ActualAwayScore]]&gt;Table2[[#This Row],[PredictedAwayScore]], "N", IF(ISBLANK(Table2[[#This Row],[ActualResult]]), "_", IF(Table2[[#This Row],[ActualAwayScore]]=Table2[[#This Row],[PredictedAwayScore]], "Y", "N")))</f>
        <v>_</v>
      </c>
      <c r="Q664" s="2" t="str">
        <f>IF(Table2[[#This Row],[ActualHomeScore]]&gt;Table2[[#This Row],[PredictedHomeScore]],"N", IF(ISBLANK(Table2[[#This Row],[ActualResult]]), "_", IF(Table2[[#This Row],[ActualHomeScore]]=Table2[[#This Row],[PredictedHomeScore]], "Y", "N")))</f>
        <v>_</v>
      </c>
      <c r="R664" s="2"/>
      <c r="S664" s="2" t="str">
        <f t="shared" si="52"/>
        <v>_</v>
      </c>
      <c r="T664" s="2">
        <f>IF(INDEX(StatsRegularSeason20242025!$A$2:$C$33,MATCH(Table2[[#This Row],[AwayTeam]],StatsRegularSeason20242025!$A$2:$A$33,0),2)=INDEX(StatsRegularSeason20242025!$A$2:$C$33,MATCH(Table2[[#This Row],[HomeTeam]],StatsRegularSeason20242025!$A$2:$A$33,0),2),1,0)</f>
        <v>1</v>
      </c>
      <c r="U664" s="2">
        <f>IF(INDEX(StatsRegularSeason20242025!$A$2:$C$33,MATCH(Table2[[#This Row],[AwayTeam]],StatsRegularSeason20242025!$A$2:$A$33,0),3)=INDEX(StatsRegularSeason20242025!$A$2:$C$33,MATCH(Table2[[#This Row],[HomeTeam]],StatsRegularSeason20242025!$A$2:$A$33,0),3),1,0)</f>
        <v>1</v>
      </c>
      <c r="V664" s="2">
        <f>IF(Table2[[#This Row],[InterConf]]=1,IF(Table2[[#This Row],[InterDiv]]=0, 1, 0), 0)</f>
        <v>0</v>
      </c>
      <c r="W664" s="2">
        <f>IF(INDEX(StatsRegularSeason20242025!$A$2:$C$33,MATCH(Table2[[#This Row],[AwayTeam]],StatsRegularSeason20242025!$A$2:$A$33,0),2)&lt;&gt;INDEX(StatsRegularSeason20242025!$A$2:$C$33,MATCH(Table2[[#This Row],[HomeTeam]],StatsRegularSeason20242025!$A$2:$A$33,0),2),1,0)</f>
        <v>0</v>
      </c>
      <c r="X664" s="2"/>
      <c r="Y664" s="2"/>
      <c r="Z664" s="2">
        <f>IF(AND(Table2[[#This Row],[GameIsOver]]=1,Table2[[#This Row],[ActualHomeScore]]*Table2[[#This Row],[ActualAwayScore]]=0), 1,0)</f>
        <v>0</v>
      </c>
      <c r="AA664" s="2">
        <f>IF(Table2[[#This Row],[GameIsOver]]=0,0, IF(Table2[[#This Row],[ActualWinner]]=Table2[[#This Row],[AwayTeam]], 2, IF(OR(Table2[[#This Row],[ActualResult]]="OT", Table2[[#This Row],[ActualResult]]="SO"), 1, 0)))</f>
        <v>0</v>
      </c>
      <c r="AB664" s="2">
        <f>IF(Table2[[#This Row],[GameIsOver]]= 0, 0, IF(Table2[[#This Row],[ActualWinner]]=Table2[[#This Row],[HomeTeam]], 2, IF(OR(Table2[[#This Row],[ActualResult]]="OT", Table2[[#This Row],[ActualResult]]="SO"), 1, 0)))</f>
        <v>0</v>
      </c>
      <c r="AC664" s="33">
        <f>(($AR$11)*IF(Table2[[#This Row],[CorrectWinnerPrediction]]="Y", 1, 0))+(($AR$12)*IF(Table2[[#This Row],[CorrectAwayScorePrediction]]="Y", 1, 0))+(($AR$13)*IF(Table2[[#This Row],[CorrectHomeScorePrediction]]="Y", 1, 0))</f>
        <v>0</v>
      </c>
      <c r="AD6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4" s="4" t="str">
        <f>IF(WEEKDAY(Table2[[#This Row],[GameDate]])=1,"SUN",IF(WEEKDAY(Table2[[#This Row],[GameDate]])=2,"MON",IF(WEEKDAY(Table2[[#This Row],[GameDate]])=3,"TUE",IF(WEEKDAY(Table2[[#This Row],[GameDate]])=4,"WED",IF(WEEKDAY(Table2[[#This Row],[GameDate]])=5,"THU",IF(WEEKDAY(Table2[[#This Row],[GameDate]])=6,"FRI", "SAT"))))))</f>
        <v>THU</v>
      </c>
      <c r="AF664" s="2">
        <f>Table2[[#This Row],[ActualAwayScore]]-Table2[[#This Row],[PredictedAwayScore]]</f>
        <v>0</v>
      </c>
      <c r="AG664" s="2">
        <f>Table2[[#This Row],[ActualHomeScore]]-Table2[[#This Row],[PredictedHomeScore]]</f>
        <v>0</v>
      </c>
      <c r="AH664" s="2">
        <f t="shared" si="53"/>
        <v>0</v>
      </c>
      <c r="AI664" s="2">
        <f t="shared" si="54"/>
        <v>0</v>
      </c>
    </row>
    <row r="665" spans="1:35" x14ac:dyDescent="0.25">
      <c r="A665" s="3"/>
      <c r="B665" s="5">
        <v>45666</v>
      </c>
      <c r="C665" s="8" t="s">
        <v>774</v>
      </c>
      <c r="D665" s="3" t="s">
        <v>33</v>
      </c>
      <c r="E665" s="3" t="s">
        <v>27</v>
      </c>
      <c r="F665" s="3"/>
      <c r="G665" s="3"/>
      <c r="H665" s="3" t="str">
        <f t="shared" si="50"/>
        <v>_</v>
      </c>
      <c r="I665" s="3"/>
      <c r="J665" s="3"/>
      <c r="K665" s="3"/>
      <c r="L665" s="2" t="str">
        <f t="shared" si="51"/>
        <v>_</v>
      </c>
      <c r="M665" s="3"/>
      <c r="N665" s="3">
        <f>IF(ISBLANK(Table2[[#This Row],[ActualResult]]), 0, 1)</f>
        <v>0</v>
      </c>
      <c r="O665" s="3" t="str">
        <f>IF(ISBLANK(Table2[[#This Row],[ActualResult]]), "_", IF(Table2[[#This Row],[ActualWinner]]=Table2[[#This Row],[PredictedWinner]], "Y", "N"))</f>
        <v>_</v>
      </c>
      <c r="P665" s="3" t="str">
        <f>IF(Table2[[#This Row],[ActualAwayScore]]&gt;Table2[[#This Row],[PredictedAwayScore]], "N", IF(ISBLANK(Table2[[#This Row],[ActualResult]]), "_", IF(Table2[[#This Row],[ActualAwayScore]]=Table2[[#This Row],[PredictedAwayScore]], "Y", "N")))</f>
        <v>_</v>
      </c>
      <c r="Q665" s="3" t="str">
        <f>IF(Table2[[#This Row],[ActualHomeScore]]&gt;Table2[[#This Row],[PredictedHomeScore]],"N", IF(ISBLANK(Table2[[#This Row],[ActualResult]]), "_", IF(Table2[[#This Row],[ActualHomeScore]]=Table2[[#This Row],[PredictedHomeScore]], "Y", "N")))</f>
        <v>_</v>
      </c>
      <c r="R665" s="2"/>
      <c r="S665" s="2" t="str">
        <f t="shared" si="52"/>
        <v>_</v>
      </c>
      <c r="T665" s="2">
        <f>IF(INDEX(StatsRegularSeason20242025!$A$2:$C$33,MATCH(Table2[[#This Row],[AwayTeam]],StatsRegularSeason20242025!$A$2:$A$33,0),2)=INDEX(StatsRegularSeason20242025!$A$2:$C$33,MATCH(Table2[[#This Row],[HomeTeam]],StatsRegularSeason20242025!$A$2:$A$33,0),2),1,0)</f>
        <v>0</v>
      </c>
      <c r="U665" s="2">
        <f>IF(INDEX(StatsRegularSeason20242025!$A$2:$C$33,MATCH(Table2[[#This Row],[AwayTeam]],StatsRegularSeason20242025!$A$2:$A$33,0),3)=INDEX(StatsRegularSeason20242025!$A$2:$C$33,MATCH(Table2[[#This Row],[HomeTeam]],StatsRegularSeason20242025!$A$2:$A$33,0),3),1,0)</f>
        <v>0</v>
      </c>
      <c r="V665" s="2">
        <f>IF(Table2[[#This Row],[InterConf]]=1,IF(Table2[[#This Row],[InterDiv]]=0, 1, 0), 0)</f>
        <v>0</v>
      </c>
      <c r="W665" s="2">
        <f>IF(INDEX(StatsRegularSeason20242025!$A$2:$C$33,MATCH(Table2[[#This Row],[AwayTeam]],StatsRegularSeason20242025!$A$2:$A$33,0),2)&lt;&gt;INDEX(StatsRegularSeason20242025!$A$2:$C$33,MATCH(Table2[[#This Row],[HomeTeam]],StatsRegularSeason20242025!$A$2:$A$33,0),2),1,0)</f>
        <v>1</v>
      </c>
      <c r="X665" s="2"/>
      <c r="Y665" s="2"/>
      <c r="Z665" s="2">
        <f>IF(AND(Table2[[#This Row],[GameIsOver]]=1,Table2[[#This Row],[ActualHomeScore]]*Table2[[#This Row],[ActualAwayScore]]=0), 1,0)</f>
        <v>0</v>
      </c>
      <c r="AA665" s="2">
        <f>IF(Table2[[#This Row],[GameIsOver]]=0,0, IF(Table2[[#This Row],[ActualWinner]]=Table2[[#This Row],[AwayTeam]], 2, IF(OR(Table2[[#This Row],[ActualResult]]="OT", Table2[[#This Row],[ActualResult]]="SO"), 1, 0)))</f>
        <v>0</v>
      </c>
      <c r="AB665" s="2">
        <f>IF(Table2[[#This Row],[GameIsOver]]= 0, 0, IF(Table2[[#This Row],[ActualWinner]]=Table2[[#This Row],[HomeTeam]], 2, IF(OR(Table2[[#This Row],[ActualResult]]="OT", Table2[[#This Row],[ActualResult]]="SO"), 1, 0)))</f>
        <v>0</v>
      </c>
      <c r="AC665" s="33">
        <f>(($AR$11)*IF(Table2[[#This Row],[CorrectWinnerPrediction]]="Y", 1, 0))+(($AR$12)*IF(Table2[[#This Row],[CorrectAwayScorePrediction]]="Y", 1, 0))+(($AR$13)*IF(Table2[[#This Row],[CorrectHomeScorePrediction]]="Y", 1, 0))</f>
        <v>0</v>
      </c>
      <c r="AD6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5" s="5" t="str">
        <f>IF(WEEKDAY(Table2[[#This Row],[GameDate]])=1,"SUN",IF(WEEKDAY(Table2[[#This Row],[GameDate]])=2,"MON",IF(WEEKDAY(Table2[[#This Row],[GameDate]])=3,"TUE",IF(WEEKDAY(Table2[[#This Row],[GameDate]])=4,"WED",IF(WEEKDAY(Table2[[#This Row],[GameDate]])=5,"THU",IF(WEEKDAY(Table2[[#This Row],[GameDate]])=6,"FRI", "SAT"))))))</f>
        <v>THU</v>
      </c>
      <c r="AF665" s="2">
        <f>Table2[[#This Row],[ActualAwayScore]]-Table2[[#This Row],[PredictedAwayScore]]</f>
        <v>0</v>
      </c>
      <c r="AG665" s="2">
        <f>Table2[[#This Row],[ActualHomeScore]]-Table2[[#This Row],[PredictedHomeScore]]</f>
        <v>0</v>
      </c>
      <c r="AH665" s="2">
        <f t="shared" si="53"/>
        <v>0</v>
      </c>
      <c r="AI665" s="2">
        <f t="shared" si="54"/>
        <v>0</v>
      </c>
    </row>
    <row r="666" spans="1:35" x14ac:dyDescent="0.25">
      <c r="B666" s="4">
        <v>45667</v>
      </c>
      <c r="C666" s="7" t="s">
        <v>775</v>
      </c>
      <c r="D666" s="2" t="s">
        <v>17</v>
      </c>
      <c r="E666" s="2" t="s">
        <v>31</v>
      </c>
      <c r="F666" s="2"/>
      <c r="G666" s="2"/>
      <c r="H666" s="2" t="str">
        <f t="shared" si="50"/>
        <v>_</v>
      </c>
      <c r="I666" s="2"/>
      <c r="J666" s="2"/>
      <c r="K666" s="2"/>
      <c r="L666" s="13" t="str">
        <f t="shared" si="51"/>
        <v>_</v>
      </c>
      <c r="M666" s="2"/>
      <c r="N666" s="2">
        <f>IF(ISBLANK(Table2[[#This Row],[ActualResult]]), 0, 1)</f>
        <v>0</v>
      </c>
      <c r="O666" s="2" t="str">
        <f>IF(ISBLANK(Table2[[#This Row],[ActualResult]]), "_", IF(Table2[[#This Row],[ActualWinner]]=Table2[[#This Row],[PredictedWinner]], "Y", "N"))</f>
        <v>_</v>
      </c>
      <c r="P666" s="2" t="str">
        <f>IF(Table2[[#This Row],[ActualAwayScore]]&gt;Table2[[#This Row],[PredictedAwayScore]], "N", IF(ISBLANK(Table2[[#This Row],[ActualResult]]), "_", IF(Table2[[#This Row],[ActualAwayScore]]=Table2[[#This Row],[PredictedAwayScore]], "Y", "N")))</f>
        <v>_</v>
      </c>
      <c r="Q666" s="2" t="str">
        <f>IF(Table2[[#This Row],[ActualHomeScore]]&gt;Table2[[#This Row],[PredictedHomeScore]],"N", IF(ISBLANK(Table2[[#This Row],[ActualResult]]), "_", IF(Table2[[#This Row],[ActualHomeScore]]=Table2[[#This Row],[PredictedHomeScore]], "Y", "N")))</f>
        <v>_</v>
      </c>
      <c r="R666" s="2"/>
      <c r="S666" s="2" t="str">
        <f t="shared" si="52"/>
        <v>_</v>
      </c>
      <c r="T666" s="2">
        <f>IF(INDEX(StatsRegularSeason20242025!$A$2:$C$33,MATCH(Table2[[#This Row],[AwayTeam]],StatsRegularSeason20242025!$A$2:$A$33,0),2)=INDEX(StatsRegularSeason20242025!$A$2:$C$33,MATCH(Table2[[#This Row],[HomeTeam]],StatsRegularSeason20242025!$A$2:$A$33,0),2),1,0)</f>
        <v>0</v>
      </c>
      <c r="U666" s="2">
        <f>IF(INDEX(StatsRegularSeason20242025!$A$2:$C$33,MATCH(Table2[[#This Row],[AwayTeam]],StatsRegularSeason20242025!$A$2:$A$33,0),3)=INDEX(StatsRegularSeason20242025!$A$2:$C$33,MATCH(Table2[[#This Row],[HomeTeam]],StatsRegularSeason20242025!$A$2:$A$33,0),3),1,0)</f>
        <v>0</v>
      </c>
      <c r="V666" s="2">
        <f>IF(Table2[[#This Row],[InterConf]]=1,IF(Table2[[#This Row],[InterDiv]]=0, 1, 0), 0)</f>
        <v>0</v>
      </c>
      <c r="W666" s="2">
        <f>IF(INDEX(StatsRegularSeason20242025!$A$2:$C$33,MATCH(Table2[[#This Row],[AwayTeam]],StatsRegularSeason20242025!$A$2:$A$33,0),2)&lt;&gt;INDEX(StatsRegularSeason20242025!$A$2:$C$33,MATCH(Table2[[#This Row],[HomeTeam]],StatsRegularSeason20242025!$A$2:$A$33,0),2),1,0)</f>
        <v>1</v>
      </c>
      <c r="X666" s="2"/>
      <c r="Y666" s="2"/>
      <c r="Z666" s="2">
        <f>IF(AND(Table2[[#This Row],[GameIsOver]]=1,Table2[[#This Row],[ActualHomeScore]]*Table2[[#This Row],[ActualAwayScore]]=0), 1,0)</f>
        <v>0</v>
      </c>
      <c r="AA666" s="2">
        <f>IF(Table2[[#This Row],[GameIsOver]]=0,0, IF(Table2[[#This Row],[ActualWinner]]=Table2[[#This Row],[AwayTeam]], 2, IF(OR(Table2[[#This Row],[ActualResult]]="OT", Table2[[#This Row],[ActualResult]]="SO"), 1, 0)))</f>
        <v>0</v>
      </c>
      <c r="AB666" s="2">
        <f>IF(Table2[[#This Row],[GameIsOver]]= 0, 0, IF(Table2[[#This Row],[ActualWinner]]=Table2[[#This Row],[HomeTeam]], 2, IF(OR(Table2[[#This Row],[ActualResult]]="OT", Table2[[#This Row],[ActualResult]]="SO"), 1, 0)))</f>
        <v>0</v>
      </c>
      <c r="AC666" s="33">
        <f>(($AR$11)*IF(Table2[[#This Row],[CorrectWinnerPrediction]]="Y", 1, 0))+(($AR$12)*IF(Table2[[#This Row],[CorrectAwayScorePrediction]]="Y", 1, 0))+(($AR$13)*IF(Table2[[#This Row],[CorrectHomeScorePrediction]]="Y", 1, 0))</f>
        <v>0</v>
      </c>
      <c r="AD6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6" s="4" t="str">
        <f>IF(WEEKDAY(Table2[[#This Row],[GameDate]])=1,"SUN",IF(WEEKDAY(Table2[[#This Row],[GameDate]])=2,"MON",IF(WEEKDAY(Table2[[#This Row],[GameDate]])=3,"TUE",IF(WEEKDAY(Table2[[#This Row],[GameDate]])=4,"WED",IF(WEEKDAY(Table2[[#This Row],[GameDate]])=5,"THU",IF(WEEKDAY(Table2[[#This Row],[GameDate]])=6,"FRI", "SAT"))))))</f>
        <v>FRI</v>
      </c>
      <c r="AF666" s="2">
        <f>Table2[[#This Row],[ActualAwayScore]]-Table2[[#This Row],[PredictedAwayScore]]</f>
        <v>0</v>
      </c>
      <c r="AG666" s="2">
        <f>Table2[[#This Row],[ActualHomeScore]]-Table2[[#This Row],[PredictedHomeScore]]</f>
        <v>0</v>
      </c>
      <c r="AH666" s="2">
        <f t="shared" si="53"/>
        <v>0</v>
      </c>
      <c r="AI666" s="2">
        <f t="shared" si="54"/>
        <v>0</v>
      </c>
    </row>
    <row r="667" spans="1:35" x14ac:dyDescent="0.25">
      <c r="B667" s="4">
        <v>45667</v>
      </c>
      <c r="C667" s="7" t="s">
        <v>776</v>
      </c>
      <c r="D667" s="2" t="s">
        <v>19</v>
      </c>
      <c r="E667" s="2" t="s">
        <v>46</v>
      </c>
      <c r="F667" s="2"/>
      <c r="G667" s="2"/>
      <c r="H667" s="2" t="str">
        <f t="shared" si="50"/>
        <v>_</v>
      </c>
      <c r="I667" s="2"/>
      <c r="J667" s="2"/>
      <c r="K667" s="2"/>
      <c r="L667" s="2" t="str">
        <f t="shared" si="51"/>
        <v>_</v>
      </c>
      <c r="M667" s="2"/>
      <c r="N667" s="2">
        <f>IF(ISBLANK(Table2[[#This Row],[ActualResult]]), 0, 1)</f>
        <v>0</v>
      </c>
      <c r="O667" s="2" t="str">
        <f>IF(ISBLANK(Table2[[#This Row],[ActualResult]]), "_", IF(Table2[[#This Row],[ActualWinner]]=Table2[[#This Row],[PredictedWinner]], "Y", "N"))</f>
        <v>_</v>
      </c>
      <c r="P667" s="2" t="str">
        <f>IF(Table2[[#This Row],[ActualAwayScore]]&gt;Table2[[#This Row],[PredictedAwayScore]], "N", IF(ISBLANK(Table2[[#This Row],[ActualResult]]), "_", IF(Table2[[#This Row],[ActualAwayScore]]=Table2[[#This Row],[PredictedAwayScore]], "Y", "N")))</f>
        <v>_</v>
      </c>
      <c r="Q667" s="2" t="str">
        <f>IF(Table2[[#This Row],[ActualHomeScore]]&gt;Table2[[#This Row],[PredictedHomeScore]],"N", IF(ISBLANK(Table2[[#This Row],[ActualResult]]), "_", IF(Table2[[#This Row],[ActualHomeScore]]=Table2[[#This Row],[PredictedHomeScore]], "Y", "N")))</f>
        <v>_</v>
      </c>
      <c r="R667" s="2"/>
      <c r="S667" s="2" t="str">
        <f t="shared" si="52"/>
        <v>_</v>
      </c>
      <c r="T667" s="2">
        <f>IF(INDEX(StatsRegularSeason20242025!$A$2:$C$33,MATCH(Table2[[#This Row],[AwayTeam]],StatsRegularSeason20242025!$A$2:$A$33,0),2)=INDEX(StatsRegularSeason20242025!$A$2:$C$33,MATCH(Table2[[#This Row],[HomeTeam]],StatsRegularSeason20242025!$A$2:$A$33,0),2),1,0)</f>
        <v>1</v>
      </c>
      <c r="U667" s="2">
        <f>IF(INDEX(StatsRegularSeason20242025!$A$2:$C$33,MATCH(Table2[[#This Row],[AwayTeam]],StatsRegularSeason20242025!$A$2:$A$33,0),3)=INDEX(StatsRegularSeason20242025!$A$2:$C$33,MATCH(Table2[[#This Row],[HomeTeam]],StatsRegularSeason20242025!$A$2:$A$33,0),3),1,0)</f>
        <v>0</v>
      </c>
      <c r="V667" s="2">
        <f>IF(Table2[[#This Row],[InterConf]]=1,IF(Table2[[#This Row],[InterDiv]]=0, 1, 0), 0)</f>
        <v>1</v>
      </c>
      <c r="W667" s="2">
        <f>IF(INDEX(StatsRegularSeason20242025!$A$2:$C$33,MATCH(Table2[[#This Row],[AwayTeam]],StatsRegularSeason20242025!$A$2:$A$33,0),2)&lt;&gt;INDEX(StatsRegularSeason20242025!$A$2:$C$33,MATCH(Table2[[#This Row],[HomeTeam]],StatsRegularSeason20242025!$A$2:$A$33,0),2),1,0)</f>
        <v>0</v>
      </c>
      <c r="X667" s="2"/>
      <c r="Y667" s="2"/>
      <c r="Z667" s="2">
        <f>IF(AND(Table2[[#This Row],[GameIsOver]]=1,Table2[[#This Row],[ActualHomeScore]]*Table2[[#This Row],[ActualAwayScore]]=0), 1,0)</f>
        <v>0</v>
      </c>
      <c r="AA667" s="2">
        <f>IF(Table2[[#This Row],[GameIsOver]]=0,0, IF(Table2[[#This Row],[ActualWinner]]=Table2[[#This Row],[AwayTeam]], 2, IF(OR(Table2[[#This Row],[ActualResult]]="OT", Table2[[#This Row],[ActualResult]]="SO"), 1, 0)))</f>
        <v>0</v>
      </c>
      <c r="AB667" s="2">
        <f>IF(Table2[[#This Row],[GameIsOver]]= 0, 0, IF(Table2[[#This Row],[ActualWinner]]=Table2[[#This Row],[HomeTeam]], 2, IF(OR(Table2[[#This Row],[ActualResult]]="OT", Table2[[#This Row],[ActualResult]]="SO"), 1, 0)))</f>
        <v>0</v>
      </c>
      <c r="AC667" s="33">
        <f>(($AR$11)*IF(Table2[[#This Row],[CorrectWinnerPrediction]]="Y", 1, 0))+(($AR$12)*IF(Table2[[#This Row],[CorrectAwayScorePrediction]]="Y", 1, 0))+(($AR$13)*IF(Table2[[#This Row],[CorrectHomeScorePrediction]]="Y", 1, 0))</f>
        <v>0</v>
      </c>
      <c r="AD6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7" s="4" t="str">
        <f>IF(WEEKDAY(Table2[[#This Row],[GameDate]])=1,"SUN",IF(WEEKDAY(Table2[[#This Row],[GameDate]])=2,"MON",IF(WEEKDAY(Table2[[#This Row],[GameDate]])=3,"TUE",IF(WEEKDAY(Table2[[#This Row],[GameDate]])=4,"WED",IF(WEEKDAY(Table2[[#This Row],[GameDate]])=5,"THU",IF(WEEKDAY(Table2[[#This Row],[GameDate]])=6,"FRI", "SAT"))))))</f>
        <v>FRI</v>
      </c>
      <c r="AF667" s="2">
        <f>Table2[[#This Row],[ActualAwayScore]]-Table2[[#This Row],[PredictedAwayScore]]</f>
        <v>0</v>
      </c>
      <c r="AG667" s="2">
        <f>Table2[[#This Row],[ActualHomeScore]]-Table2[[#This Row],[PredictedHomeScore]]</f>
        <v>0</v>
      </c>
      <c r="AH667" s="2">
        <f t="shared" si="53"/>
        <v>0</v>
      </c>
      <c r="AI667" s="2">
        <f t="shared" si="54"/>
        <v>0</v>
      </c>
    </row>
    <row r="668" spans="1:35" x14ac:dyDescent="0.25">
      <c r="B668" s="4">
        <v>45667</v>
      </c>
      <c r="C668" s="7" t="s">
        <v>777</v>
      </c>
      <c r="D668" s="2" t="s">
        <v>25</v>
      </c>
      <c r="E668" s="2" t="s">
        <v>44</v>
      </c>
      <c r="F668" s="2"/>
      <c r="G668" s="2"/>
      <c r="H668" s="2" t="str">
        <f t="shared" si="50"/>
        <v>_</v>
      </c>
      <c r="I668" s="2"/>
      <c r="J668" s="2"/>
      <c r="K668" s="2"/>
      <c r="L668" s="2" t="str">
        <f t="shared" si="51"/>
        <v>_</v>
      </c>
      <c r="M668" s="2"/>
      <c r="N668" s="2">
        <f>IF(ISBLANK(Table2[[#This Row],[ActualResult]]), 0, 1)</f>
        <v>0</v>
      </c>
      <c r="O668" s="2" t="str">
        <f>IF(ISBLANK(Table2[[#This Row],[ActualResult]]), "_", IF(Table2[[#This Row],[ActualWinner]]=Table2[[#This Row],[PredictedWinner]], "Y", "N"))</f>
        <v>_</v>
      </c>
      <c r="P668" s="2" t="str">
        <f>IF(Table2[[#This Row],[ActualAwayScore]]&gt;Table2[[#This Row],[PredictedAwayScore]], "N", IF(ISBLANK(Table2[[#This Row],[ActualResult]]), "_", IF(Table2[[#This Row],[ActualAwayScore]]=Table2[[#This Row],[PredictedAwayScore]], "Y", "N")))</f>
        <v>_</v>
      </c>
      <c r="Q668" s="2" t="str">
        <f>IF(Table2[[#This Row],[ActualHomeScore]]&gt;Table2[[#This Row],[PredictedHomeScore]],"N", IF(ISBLANK(Table2[[#This Row],[ActualResult]]), "_", IF(Table2[[#This Row],[ActualHomeScore]]=Table2[[#This Row],[PredictedHomeScore]], "Y", "N")))</f>
        <v>_</v>
      </c>
      <c r="R668" s="2"/>
      <c r="S668" s="2" t="str">
        <f t="shared" si="52"/>
        <v>_</v>
      </c>
      <c r="T668" s="2">
        <f>IF(INDEX(StatsRegularSeason20242025!$A$2:$C$33,MATCH(Table2[[#This Row],[AwayTeam]],StatsRegularSeason20242025!$A$2:$A$33,0),2)=INDEX(StatsRegularSeason20242025!$A$2:$C$33,MATCH(Table2[[#This Row],[HomeTeam]],StatsRegularSeason20242025!$A$2:$A$33,0),2),1,0)</f>
        <v>0</v>
      </c>
      <c r="U668" s="2">
        <f>IF(INDEX(StatsRegularSeason20242025!$A$2:$C$33,MATCH(Table2[[#This Row],[AwayTeam]],StatsRegularSeason20242025!$A$2:$A$33,0),3)=INDEX(StatsRegularSeason20242025!$A$2:$C$33,MATCH(Table2[[#This Row],[HomeTeam]],StatsRegularSeason20242025!$A$2:$A$33,0),3),1,0)</f>
        <v>0</v>
      </c>
      <c r="V668" s="2">
        <f>IF(Table2[[#This Row],[InterConf]]=1,IF(Table2[[#This Row],[InterDiv]]=0, 1, 0), 0)</f>
        <v>0</v>
      </c>
      <c r="W668" s="2">
        <f>IF(INDEX(StatsRegularSeason20242025!$A$2:$C$33,MATCH(Table2[[#This Row],[AwayTeam]],StatsRegularSeason20242025!$A$2:$A$33,0),2)&lt;&gt;INDEX(StatsRegularSeason20242025!$A$2:$C$33,MATCH(Table2[[#This Row],[HomeTeam]],StatsRegularSeason20242025!$A$2:$A$33,0),2),1,0)</f>
        <v>1</v>
      </c>
      <c r="X668" s="2"/>
      <c r="Y668" s="2"/>
      <c r="Z668" s="2">
        <f>IF(AND(Table2[[#This Row],[GameIsOver]]=1,Table2[[#This Row],[ActualHomeScore]]*Table2[[#This Row],[ActualAwayScore]]=0), 1,0)</f>
        <v>0</v>
      </c>
      <c r="AA668" s="2">
        <f>IF(Table2[[#This Row],[GameIsOver]]=0,0, IF(Table2[[#This Row],[ActualWinner]]=Table2[[#This Row],[AwayTeam]], 2, IF(OR(Table2[[#This Row],[ActualResult]]="OT", Table2[[#This Row],[ActualResult]]="SO"), 1, 0)))</f>
        <v>0</v>
      </c>
      <c r="AB668" s="2">
        <f>IF(Table2[[#This Row],[GameIsOver]]= 0, 0, IF(Table2[[#This Row],[ActualWinner]]=Table2[[#This Row],[HomeTeam]], 2, IF(OR(Table2[[#This Row],[ActualResult]]="OT", Table2[[#This Row],[ActualResult]]="SO"), 1, 0)))</f>
        <v>0</v>
      </c>
      <c r="AC668" s="33">
        <f>(($AR$11)*IF(Table2[[#This Row],[CorrectWinnerPrediction]]="Y", 1, 0))+(($AR$12)*IF(Table2[[#This Row],[CorrectAwayScorePrediction]]="Y", 1, 0))+(($AR$13)*IF(Table2[[#This Row],[CorrectHomeScorePrediction]]="Y", 1, 0))</f>
        <v>0</v>
      </c>
      <c r="AD6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8" s="4" t="str">
        <f>IF(WEEKDAY(Table2[[#This Row],[GameDate]])=1,"SUN",IF(WEEKDAY(Table2[[#This Row],[GameDate]])=2,"MON",IF(WEEKDAY(Table2[[#This Row],[GameDate]])=3,"TUE",IF(WEEKDAY(Table2[[#This Row],[GameDate]])=4,"WED",IF(WEEKDAY(Table2[[#This Row],[GameDate]])=5,"THU",IF(WEEKDAY(Table2[[#This Row],[GameDate]])=6,"FRI", "SAT"))))))</f>
        <v>FRI</v>
      </c>
      <c r="AF668" s="2">
        <f>Table2[[#This Row],[ActualAwayScore]]-Table2[[#This Row],[PredictedAwayScore]]</f>
        <v>0</v>
      </c>
      <c r="AG668" s="2">
        <f>Table2[[#This Row],[ActualHomeScore]]-Table2[[#This Row],[PredictedHomeScore]]</f>
        <v>0</v>
      </c>
      <c r="AH668" s="2">
        <f t="shared" si="53"/>
        <v>0</v>
      </c>
      <c r="AI668" s="2">
        <f t="shared" si="54"/>
        <v>0</v>
      </c>
    </row>
    <row r="669" spans="1:35" x14ac:dyDescent="0.25">
      <c r="B669" s="4">
        <v>45667</v>
      </c>
      <c r="C669" s="7" t="s">
        <v>778</v>
      </c>
      <c r="D669" s="2" t="s">
        <v>28</v>
      </c>
      <c r="E669" s="2" t="s">
        <v>22</v>
      </c>
      <c r="F669" s="2"/>
      <c r="G669" s="2"/>
      <c r="H669" s="2" t="str">
        <f t="shared" si="50"/>
        <v>_</v>
      </c>
      <c r="I669" s="2"/>
      <c r="J669" s="2"/>
      <c r="K669" s="2"/>
      <c r="L669" s="2" t="str">
        <f t="shared" si="51"/>
        <v>_</v>
      </c>
      <c r="M669" s="2"/>
      <c r="N669" s="2">
        <f>IF(ISBLANK(Table2[[#This Row],[ActualResult]]), 0, 1)</f>
        <v>0</v>
      </c>
      <c r="O669" s="2" t="str">
        <f>IF(ISBLANK(Table2[[#This Row],[ActualResult]]), "_", IF(Table2[[#This Row],[ActualWinner]]=Table2[[#This Row],[PredictedWinner]], "Y", "N"))</f>
        <v>_</v>
      </c>
      <c r="P669" s="2" t="str">
        <f>IF(Table2[[#This Row],[ActualAwayScore]]&gt;Table2[[#This Row],[PredictedAwayScore]], "N", IF(ISBLANK(Table2[[#This Row],[ActualResult]]), "_", IF(Table2[[#This Row],[ActualAwayScore]]=Table2[[#This Row],[PredictedAwayScore]], "Y", "N")))</f>
        <v>_</v>
      </c>
      <c r="Q669" s="2" t="str">
        <f>IF(Table2[[#This Row],[ActualHomeScore]]&gt;Table2[[#This Row],[PredictedHomeScore]],"N", IF(ISBLANK(Table2[[#This Row],[ActualResult]]), "_", IF(Table2[[#This Row],[ActualHomeScore]]=Table2[[#This Row],[PredictedHomeScore]], "Y", "N")))</f>
        <v>_</v>
      </c>
      <c r="R669" s="2"/>
      <c r="S669" s="2" t="str">
        <f t="shared" si="52"/>
        <v>_</v>
      </c>
      <c r="T669" s="2">
        <f>IF(INDEX(StatsRegularSeason20242025!$A$2:$C$33,MATCH(Table2[[#This Row],[AwayTeam]],StatsRegularSeason20242025!$A$2:$A$33,0),2)=INDEX(StatsRegularSeason20242025!$A$2:$C$33,MATCH(Table2[[#This Row],[HomeTeam]],StatsRegularSeason20242025!$A$2:$A$33,0),2),1,0)</f>
        <v>1</v>
      </c>
      <c r="U669" s="2">
        <f>IF(INDEX(StatsRegularSeason20242025!$A$2:$C$33,MATCH(Table2[[#This Row],[AwayTeam]],StatsRegularSeason20242025!$A$2:$A$33,0),3)=INDEX(StatsRegularSeason20242025!$A$2:$C$33,MATCH(Table2[[#This Row],[HomeTeam]],StatsRegularSeason20242025!$A$2:$A$33,0),3),1,0)</f>
        <v>0</v>
      </c>
      <c r="V669" s="2">
        <f>IF(Table2[[#This Row],[InterConf]]=1,IF(Table2[[#This Row],[InterDiv]]=0, 1, 0), 0)</f>
        <v>1</v>
      </c>
      <c r="W669" s="2">
        <f>IF(INDEX(StatsRegularSeason20242025!$A$2:$C$33,MATCH(Table2[[#This Row],[AwayTeam]],StatsRegularSeason20242025!$A$2:$A$33,0),2)&lt;&gt;INDEX(StatsRegularSeason20242025!$A$2:$C$33,MATCH(Table2[[#This Row],[HomeTeam]],StatsRegularSeason20242025!$A$2:$A$33,0),2),1,0)</f>
        <v>0</v>
      </c>
      <c r="X669" s="2"/>
      <c r="Y669" s="2"/>
      <c r="Z669" s="2">
        <f>IF(AND(Table2[[#This Row],[GameIsOver]]=1,Table2[[#This Row],[ActualHomeScore]]*Table2[[#This Row],[ActualAwayScore]]=0), 1,0)</f>
        <v>0</v>
      </c>
      <c r="AA669" s="2">
        <f>IF(Table2[[#This Row],[GameIsOver]]=0,0, IF(Table2[[#This Row],[ActualWinner]]=Table2[[#This Row],[AwayTeam]], 2, IF(OR(Table2[[#This Row],[ActualResult]]="OT", Table2[[#This Row],[ActualResult]]="SO"), 1, 0)))</f>
        <v>0</v>
      </c>
      <c r="AB669" s="2">
        <f>IF(Table2[[#This Row],[GameIsOver]]= 0, 0, IF(Table2[[#This Row],[ActualWinner]]=Table2[[#This Row],[HomeTeam]], 2, IF(OR(Table2[[#This Row],[ActualResult]]="OT", Table2[[#This Row],[ActualResult]]="SO"), 1, 0)))</f>
        <v>0</v>
      </c>
      <c r="AC669" s="33">
        <f>(($AR$11)*IF(Table2[[#This Row],[CorrectWinnerPrediction]]="Y", 1, 0))+(($AR$12)*IF(Table2[[#This Row],[CorrectAwayScorePrediction]]="Y", 1, 0))+(($AR$13)*IF(Table2[[#This Row],[CorrectHomeScorePrediction]]="Y", 1, 0))</f>
        <v>0</v>
      </c>
      <c r="AD6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69" s="4" t="str">
        <f>IF(WEEKDAY(Table2[[#This Row],[GameDate]])=1,"SUN",IF(WEEKDAY(Table2[[#This Row],[GameDate]])=2,"MON",IF(WEEKDAY(Table2[[#This Row],[GameDate]])=3,"TUE",IF(WEEKDAY(Table2[[#This Row],[GameDate]])=4,"WED",IF(WEEKDAY(Table2[[#This Row],[GameDate]])=5,"THU",IF(WEEKDAY(Table2[[#This Row],[GameDate]])=6,"FRI", "SAT"))))))</f>
        <v>FRI</v>
      </c>
      <c r="AF669" s="2">
        <f>Table2[[#This Row],[ActualAwayScore]]-Table2[[#This Row],[PredictedAwayScore]]</f>
        <v>0</v>
      </c>
      <c r="AG669" s="2">
        <f>Table2[[#This Row],[ActualHomeScore]]-Table2[[#This Row],[PredictedHomeScore]]</f>
        <v>0</v>
      </c>
      <c r="AH669" s="2">
        <f t="shared" si="53"/>
        <v>0</v>
      </c>
      <c r="AI669" s="2">
        <f t="shared" si="54"/>
        <v>0</v>
      </c>
    </row>
    <row r="670" spans="1:35" x14ac:dyDescent="0.25">
      <c r="A670" s="3"/>
      <c r="B670" s="5">
        <v>45667</v>
      </c>
      <c r="C670" s="8" t="s">
        <v>779</v>
      </c>
      <c r="D670" s="3" t="s">
        <v>38</v>
      </c>
      <c r="E670" s="3" t="s">
        <v>15</v>
      </c>
      <c r="F670" s="3"/>
      <c r="G670" s="3"/>
      <c r="H670" s="3" t="str">
        <f t="shared" si="50"/>
        <v>_</v>
      </c>
      <c r="I670" s="3"/>
      <c r="J670" s="3"/>
      <c r="K670" s="3"/>
      <c r="L670" s="2" t="str">
        <f t="shared" si="51"/>
        <v>_</v>
      </c>
      <c r="M670" s="3"/>
      <c r="N670" s="3">
        <f>IF(ISBLANK(Table2[[#This Row],[ActualResult]]), 0, 1)</f>
        <v>0</v>
      </c>
      <c r="O670" s="3" t="str">
        <f>IF(ISBLANK(Table2[[#This Row],[ActualResult]]), "_", IF(Table2[[#This Row],[ActualWinner]]=Table2[[#This Row],[PredictedWinner]], "Y", "N"))</f>
        <v>_</v>
      </c>
      <c r="P670" s="3" t="str">
        <f>IF(Table2[[#This Row],[ActualAwayScore]]&gt;Table2[[#This Row],[PredictedAwayScore]], "N", IF(ISBLANK(Table2[[#This Row],[ActualResult]]), "_", IF(Table2[[#This Row],[ActualAwayScore]]=Table2[[#This Row],[PredictedAwayScore]], "Y", "N")))</f>
        <v>_</v>
      </c>
      <c r="Q670" s="3" t="str">
        <f>IF(Table2[[#This Row],[ActualHomeScore]]&gt;Table2[[#This Row],[PredictedHomeScore]],"N", IF(ISBLANK(Table2[[#This Row],[ActualResult]]), "_", IF(Table2[[#This Row],[ActualHomeScore]]=Table2[[#This Row],[PredictedHomeScore]], "Y", "N")))</f>
        <v>_</v>
      </c>
      <c r="R670" s="2"/>
      <c r="S670" s="2" t="str">
        <f t="shared" si="52"/>
        <v>_</v>
      </c>
      <c r="T670" s="2">
        <f>IF(INDEX(StatsRegularSeason20242025!$A$2:$C$33,MATCH(Table2[[#This Row],[AwayTeam]],StatsRegularSeason20242025!$A$2:$A$33,0),2)=INDEX(StatsRegularSeason20242025!$A$2:$C$33,MATCH(Table2[[#This Row],[HomeTeam]],StatsRegularSeason20242025!$A$2:$A$33,0),2),1,0)</f>
        <v>1</v>
      </c>
      <c r="U670" s="2">
        <f>IF(INDEX(StatsRegularSeason20242025!$A$2:$C$33,MATCH(Table2[[#This Row],[AwayTeam]],StatsRegularSeason20242025!$A$2:$A$33,0),3)=INDEX(StatsRegularSeason20242025!$A$2:$C$33,MATCH(Table2[[#This Row],[HomeTeam]],StatsRegularSeason20242025!$A$2:$A$33,0),3),1,0)</f>
        <v>0</v>
      </c>
      <c r="V670" s="2">
        <f>IF(Table2[[#This Row],[InterConf]]=1,IF(Table2[[#This Row],[InterDiv]]=0, 1, 0), 0)</f>
        <v>1</v>
      </c>
      <c r="W670" s="2">
        <f>IF(INDEX(StatsRegularSeason20242025!$A$2:$C$33,MATCH(Table2[[#This Row],[AwayTeam]],StatsRegularSeason20242025!$A$2:$A$33,0),2)&lt;&gt;INDEX(StatsRegularSeason20242025!$A$2:$C$33,MATCH(Table2[[#This Row],[HomeTeam]],StatsRegularSeason20242025!$A$2:$A$33,0),2),1,0)</f>
        <v>0</v>
      </c>
      <c r="X670" s="2"/>
      <c r="Y670" s="2"/>
      <c r="Z670" s="2">
        <f>IF(AND(Table2[[#This Row],[GameIsOver]]=1,Table2[[#This Row],[ActualHomeScore]]*Table2[[#This Row],[ActualAwayScore]]=0), 1,0)</f>
        <v>0</v>
      </c>
      <c r="AA670" s="2">
        <f>IF(Table2[[#This Row],[GameIsOver]]=0,0, IF(Table2[[#This Row],[ActualWinner]]=Table2[[#This Row],[AwayTeam]], 2, IF(OR(Table2[[#This Row],[ActualResult]]="OT", Table2[[#This Row],[ActualResult]]="SO"), 1, 0)))</f>
        <v>0</v>
      </c>
      <c r="AB670" s="2">
        <f>IF(Table2[[#This Row],[GameIsOver]]= 0, 0, IF(Table2[[#This Row],[ActualWinner]]=Table2[[#This Row],[HomeTeam]], 2, IF(OR(Table2[[#This Row],[ActualResult]]="OT", Table2[[#This Row],[ActualResult]]="SO"), 1, 0)))</f>
        <v>0</v>
      </c>
      <c r="AC670" s="33">
        <f>(($AR$11)*IF(Table2[[#This Row],[CorrectWinnerPrediction]]="Y", 1, 0))+(($AR$12)*IF(Table2[[#This Row],[CorrectAwayScorePrediction]]="Y", 1, 0))+(($AR$13)*IF(Table2[[#This Row],[CorrectHomeScorePrediction]]="Y", 1, 0))</f>
        <v>0</v>
      </c>
      <c r="AD6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0" s="5" t="str">
        <f>IF(WEEKDAY(Table2[[#This Row],[GameDate]])=1,"SUN",IF(WEEKDAY(Table2[[#This Row],[GameDate]])=2,"MON",IF(WEEKDAY(Table2[[#This Row],[GameDate]])=3,"TUE",IF(WEEKDAY(Table2[[#This Row],[GameDate]])=4,"WED",IF(WEEKDAY(Table2[[#This Row],[GameDate]])=5,"THU",IF(WEEKDAY(Table2[[#This Row],[GameDate]])=6,"FRI", "SAT"))))))</f>
        <v>FRI</v>
      </c>
      <c r="AF670" s="2">
        <f>Table2[[#This Row],[ActualAwayScore]]-Table2[[#This Row],[PredictedAwayScore]]</f>
        <v>0</v>
      </c>
      <c r="AG670" s="2">
        <f>Table2[[#This Row],[ActualHomeScore]]-Table2[[#This Row],[PredictedHomeScore]]</f>
        <v>0</v>
      </c>
      <c r="AH670" s="2">
        <f t="shared" si="53"/>
        <v>0</v>
      </c>
      <c r="AI670" s="2">
        <f t="shared" si="54"/>
        <v>0</v>
      </c>
    </row>
    <row r="671" spans="1:35" x14ac:dyDescent="0.25">
      <c r="B671" s="4">
        <v>45668</v>
      </c>
      <c r="C671" s="7" t="s">
        <v>780</v>
      </c>
      <c r="D671" s="2" t="s">
        <v>16</v>
      </c>
      <c r="E671" s="2" t="s">
        <v>14</v>
      </c>
      <c r="F671" s="2"/>
      <c r="G671" s="2"/>
      <c r="H671" s="2" t="str">
        <f t="shared" si="50"/>
        <v>_</v>
      </c>
      <c r="I671" s="2"/>
      <c r="J671" s="2"/>
      <c r="K671" s="2"/>
      <c r="L671" s="13" t="str">
        <f t="shared" si="51"/>
        <v>_</v>
      </c>
      <c r="M671" s="2"/>
      <c r="N671" s="2">
        <f>IF(ISBLANK(Table2[[#This Row],[ActualResult]]), 0, 1)</f>
        <v>0</v>
      </c>
      <c r="O671" s="2" t="str">
        <f>IF(ISBLANK(Table2[[#This Row],[ActualResult]]), "_", IF(Table2[[#This Row],[ActualWinner]]=Table2[[#This Row],[PredictedWinner]], "Y", "N"))</f>
        <v>_</v>
      </c>
      <c r="P671" s="2" t="str">
        <f>IF(Table2[[#This Row],[ActualAwayScore]]&gt;Table2[[#This Row],[PredictedAwayScore]], "N", IF(ISBLANK(Table2[[#This Row],[ActualResult]]), "_", IF(Table2[[#This Row],[ActualAwayScore]]=Table2[[#This Row],[PredictedAwayScore]], "Y", "N")))</f>
        <v>_</v>
      </c>
      <c r="Q671" s="2" t="str">
        <f>IF(Table2[[#This Row],[ActualHomeScore]]&gt;Table2[[#This Row],[PredictedHomeScore]],"N", IF(ISBLANK(Table2[[#This Row],[ActualResult]]), "_", IF(Table2[[#This Row],[ActualHomeScore]]=Table2[[#This Row],[PredictedHomeScore]], "Y", "N")))</f>
        <v>_</v>
      </c>
      <c r="R671" s="2"/>
      <c r="S671" s="2" t="str">
        <f t="shared" si="52"/>
        <v>_</v>
      </c>
      <c r="T671" s="2">
        <f>IF(INDEX(StatsRegularSeason20242025!$A$2:$C$33,MATCH(Table2[[#This Row],[AwayTeam]],StatsRegularSeason20242025!$A$2:$A$33,0),2)=INDEX(StatsRegularSeason20242025!$A$2:$C$33,MATCH(Table2[[#This Row],[HomeTeam]],StatsRegularSeason20242025!$A$2:$A$33,0),2),1,0)</f>
        <v>1</v>
      </c>
      <c r="U671" s="2">
        <f>IF(INDEX(StatsRegularSeason20242025!$A$2:$C$33,MATCH(Table2[[#This Row],[AwayTeam]],StatsRegularSeason20242025!$A$2:$A$33,0),3)=INDEX(StatsRegularSeason20242025!$A$2:$C$33,MATCH(Table2[[#This Row],[HomeTeam]],StatsRegularSeason20242025!$A$2:$A$33,0),3),1,0)</f>
        <v>1</v>
      </c>
      <c r="V671" s="2">
        <f>IF(Table2[[#This Row],[InterConf]]=1,IF(Table2[[#This Row],[InterDiv]]=0, 1, 0), 0)</f>
        <v>0</v>
      </c>
      <c r="W671" s="2">
        <f>IF(INDEX(StatsRegularSeason20242025!$A$2:$C$33,MATCH(Table2[[#This Row],[AwayTeam]],StatsRegularSeason20242025!$A$2:$A$33,0),2)&lt;&gt;INDEX(StatsRegularSeason20242025!$A$2:$C$33,MATCH(Table2[[#This Row],[HomeTeam]],StatsRegularSeason20242025!$A$2:$A$33,0),2),1,0)</f>
        <v>0</v>
      </c>
      <c r="X671" s="2"/>
      <c r="Y671" s="2"/>
      <c r="Z671" s="2">
        <f>IF(AND(Table2[[#This Row],[GameIsOver]]=1,Table2[[#This Row],[ActualHomeScore]]*Table2[[#This Row],[ActualAwayScore]]=0), 1,0)</f>
        <v>0</v>
      </c>
      <c r="AA671" s="2">
        <f>IF(Table2[[#This Row],[GameIsOver]]=0,0, IF(Table2[[#This Row],[ActualWinner]]=Table2[[#This Row],[AwayTeam]], 2, IF(OR(Table2[[#This Row],[ActualResult]]="OT", Table2[[#This Row],[ActualResult]]="SO"), 1, 0)))</f>
        <v>0</v>
      </c>
      <c r="AB671" s="2">
        <f>IF(Table2[[#This Row],[GameIsOver]]= 0, 0, IF(Table2[[#This Row],[ActualWinner]]=Table2[[#This Row],[HomeTeam]], 2, IF(OR(Table2[[#This Row],[ActualResult]]="OT", Table2[[#This Row],[ActualResult]]="SO"), 1, 0)))</f>
        <v>0</v>
      </c>
      <c r="AC671" s="33">
        <f>(($AR$11)*IF(Table2[[#This Row],[CorrectWinnerPrediction]]="Y", 1, 0))+(($AR$12)*IF(Table2[[#This Row],[CorrectAwayScorePrediction]]="Y", 1, 0))+(($AR$13)*IF(Table2[[#This Row],[CorrectHomeScorePrediction]]="Y", 1, 0))</f>
        <v>0</v>
      </c>
      <c r="AD6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1" s="4" t="str">
        <f>IF(WEEKDAY(Table2[[#This Row],[GameDate]])=1,"SUN",IF(WEEKDAY(Table2[[#This Row],[GameDate]])=2,"MON",IF(WEEKDAY(Table2[[#This Row],[GameDate]])=3,"TUE",IF(WEEKDAY(Table2[[#This Row],[GameDate]])=4,"WED",IF(WEEKDAY(Table2[[#This Row],[GameDate]])=5,"THU",IF(WEEKDAY(Table2[[#This Row],[GameDate]])=6,"FRI", "SAT"))))))</f>
        <v>SAT</v>
      </c>
      <c r="AF671" s="2">
        <f>Table2[[#This Row],[ActualAwayScore]]-Table2[[#This Row],[PredictedAwayScore]]</f>
        <v>0</v>
      </c>
      <c r="AG671" s="2">
        <f>Table2[[#This Row],[ActualHomeScore]]-Table2[[#This Row],[PredictedHomeScore]]</f>
        <v>0</v>
      </c>
      <c r="AH671" s="2">
        <f t="shared" si="53"/>
        <v>0</v>
      </c>
      <c r="AI671" s="2">
        <f t="shared" si="54"/>
        <v>0</v>
      </c>
    </row>
    <row r="672" spans="1:35" x14ac:dyDescent="0.25">
      <c r="B672" s="4">
        <v>45668</v>
      </c>
      <c r="C672" s="7" t="s">
        <v>781</v>
      </c>
      <c r="D672" s="2" t="s">
        <v>12</v>
      </c>
      <c r="E672" s="2" t="s">
        <v>29</v>
      </c>
      <c r="F672" s="2"/>
      <c r="G672" s="2"/>
      <c r="H672" s="2" t="str">
        <f t="shared" si="50"/>
        <v>_</v>
      </c>
      <c r="I672" s="2"/>
      <c r="J672" s="2"/>
      <c r="K672" s="2"/>
      <c r="L672" s="2" t="str">
        <f t="shared" si="51"/>
        <v>_</v>
      </c>
      <c r="M672" s="2"/>
      <c r="N672" s="2">
        <f>IF(ISBLANK(Table2[[#This Row],[ActualResult]]), 0, 1)</f>
        <v>0</v>
      </c>
      <c r="O672" s="2" t="str">
        <f>IF(ISBLANK(Table2[[#This Row],[ActualResult]]), "_", IF(Table2[[#This Row],[ActualWinner]]=Table2[[#This Row],[PredictedWinner]], "Y", "N"))</f>
        <v>_</v>
      </c>
      <c r="P672" s="2" t="str">
        <f>IF(Table2[[#This Row],[ActualAwayScore]]&gt;Table2[[#This Row],[PredictedAwayScore]], "N", IF(ISBLANK(Table2[[#This Row],[ActualResult]]), "_", IF(Table2[[#This Row],[ActualAwayScore]]=Table2[[#This Row],[PredictedAwayScore]], "Y", "N")))</f>
        <v>_</v>
      </c>
      <c r="Q672" s="2" t="str">
        <f>IF(Table2[[#This Row],[ActualHomeScore]]&gt;Table2[[#This Row],[PredictedHomeScore]],"N", IF(ISBLANK(Table2[[#This Row],[ActualResult]]), "_", IF(Table2[[#This Row],[ActualHomeScore]]=Table2[[#This Row],[PredictedHomeScore]], "Y", "N")))</f>
        <v>_</v>
      </c>
      <c r="R672" s="2"/>
      <c r="S672" s="2" t="str">
        <f t="shared" si="52"/>
        <v>_</v>
      </c>
      <c r="T672" s="2">
        <f>IF(INDEX(StatsRegularSeason20242025!$A$2:$C$33,MATCH(Table2[[#This Row],[AwayTeam]],StatsRegularSeason20242025!$A$2:$A$33,0),2)=INDEX(StatsRegularSeason20242025!$A$2:$C$33,MATCH(Table2[[#This Row],[HomeTeam]],StatsRegularSeason20242025!$A$2:$A$33,0),2),1,0)</f>
        <v>0</v>
      </c>
      <c r="U672" s="2">
        <f>IF(INDEX(StatsRegularSeason20242025!$A$2:$C$33,MATCH(Table2[[#This Row],[AwayTeam]],StatsRegularSeason20242025!$A$2:$A$33,0),3)=INDEX(StatsRegularSeason20242025!$A$2:$C$33,MATCH(Table2[[#This Row],[HomeTeam]],StatsRegularSeason20242025!$A$2:$A$33,0),3),1,0)</f>
        <v>0</v>
      </c>
      <c r="V672" s="2">
        <f>IF(Table2[[#This Row],[InterConf]]=1,IF(Table2[[#This Row],[InterDiv]]=0, 1, 0), 0)</f>
        <v>0</v>
      </c>
      <c r="W672" s="2">
        <f>IF(INDEX(StatsRegularSeason20242025!$A$2:$C$33,MATCH(Table2[[#This Row],[AwayTeam]],StatsRegularSeason20242025!$A$2:$A$33,0),2)&lt;&gt;INDEX(StatsRegularSeason20242025!$A$2:$C$33,MATCH(Table2[[#This Row],[HomeTeam]],StatsRegularSeason20242025!$A$2:$A$33,0),2),1,0)</f>
        <v>1</v>
      </c>
      <c r="X672" s="2"/>
      <c r="Y672" s="2"/>
      <c r="Z672" s="2">
        <f>IF(AND(Table2[[#This Row],[GameIsOver]]=1,Table2[[#This Row],[ActualHomeScore]]*Table2[[#This Row],[ActualAwayScore]]=0), 1,0)</f>
        <v>0</v>
      </c>
      <c r="AA672" s="2">
        <f>IF(Table2[[#This Row],[GameIsOver]]=0,0, IF(Table2[[#This Row],[ActualWinner]]=Table2[[#This Row],[AwayTeam]], 2, IF(OR(Table2[[#This Row],[ActualResult]]="OT", Table2[[#This Row],[ActualResult]]="SO"), 1, 0)))</f>
        <v>0</v>
      </c>
      <c r="AB672" s="2">
        <f>IF(Table2[[#This Row],[GameIsOver]]= 0, 0, IF(Table2[[#This Row],[ActualWinner]]=Table2[[#This Row],[HomeTeam]], 2, IF(OR(Table2[[#This Row],[ActualResult]]="OT", Table2[[#This Row],[ActualResult]]="SO"), 1, 0)))</f>
        <v>0</v>
      </c>
      <c r="AC672" s="33">
        <f>(($AR$11)*IF(Table2[[#This Row],[CorrectWinnerPrediction]]="Y", 1, 0))+(($AR$12)*IF(Table2[[#This Row],[CorrectAwayScorePrediction]]="Y", 1, 0))+(($AR$13)*IF(Table2[[#This Row],[CorrectHomeScorePrediction]]="Y", 1, 0))</f>
        <v>0</v>
      </c>
      <c r="AD6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2" s="4" t="str">
        <f>IF(WEEKDAY(Table2[[#This Row],[GameDate]])=1,"SUN",IF(WEEKDAY(Table2[[#This Row],[GameDate]])=2,"MON",IF(WEEKDAY(Table2[[#This Row],[GameDate]])=3,"TUE",IF(WEEKDAY(Table2[[#This Row],[GameDate]])=4,"WED",IF(WEEKDAY(Table2[[#This Row],[GameDate]])=5,"THU",IF(WEEKDAY(Table2[[#This Row],[GameDate]])=6,"FRI", "SAT"))))))</f>
        <v>SAT</v>
      </c>
      <c r="AF672" s="2">
        <f>Table2[[#This Row],[ActualAwayScore]]-Table2[[#This Row],[PredictedAwayScore]]</f>
        <v>0</v>
      </c>
      <c r="AG672" s="2">
        <f>Table2[[#This Row],[ActualHomeScore]]-Table2[[#This Row],[PredictedHomeScore]]</f>
        <v>0</v>
      </c>
      <c r="AH672" s="2">
        <f t="shared" si="53"/>
        <v>0</v>
      </c>
      <c r="AI672" s="2">
        <f t="shared" si="54"/>
        <v>0</v>
      </c>
    </row>
    <row r="673" spans="1:35" x14ac:dyDescent="0.25">
      <c r="B673" s="4">
        <v>45668</v>
      </c>
      <c r="C673" s="7" t="s">
        <v>782</v>
      </c>
      <c r="D673" s="2" t="s">
        <v>30</v>
      </c>
      <c r="E673" s="2" t="s">
        <v>21</v>
      </c>
      <c r="F673" s="2"/>
      <c r="G673" s="2"/>
      <c r="H673" s="2" t="str">
        <f t="shared" si="50"/>
        <v>_</v>
      </c>
      <c r="I673" s="2"/>
      <c r="J673" s="2"/>
      <c r="K673" s="2"/>
      <c r="L673" s="2" t="str">
        <f t="shared" si="51"/>
        <v>_</v>
      </c>
      <c r="M673" s="2"/>
      <c r="N673" s="2">
        <f>IF(ISBLANK(Table2[[#This Row],[ActualResult]]), 0, 1)</f>
        <v>0</v>
      </c>
      <c r="O673" s="2" t="str">
        <f>IF(ISBLANK(Table2[[#This Row],[ActualResult]]), "_", IF(Table2[[#This Row],[ActualWinner]]=Table2[[#This Row],[PredictedWinner]], "Y", "N"))</f>
        <v>_</v>
      </c>
      <c r="P673" s="2" t="str">
        <f>IF(Table2[[#This Row],[ActualAwayScore]]&gt;Table2[[#This Row],[PredictedAwayScore]], "N", IF(ISBLANK(Table2[[#This Row],[ActualResult]]), "_", IF(Table2[[#This Row],[ActualAwayScore]]=Table2[[#This Row],[PredictedAwayScore]], "Y", "N")))</f>
        <v>_</v>
      </c>
      <c r="Q673" s="2" t="str">
        <f>IF(Table2[[#This Row],[ActualHomeScore]]&gt;Table2[[#This Row],[PredictedHomeScore]],"N", IF(ISBLANK(Table2[[#This Row],[ActualResult]]), "_", IF(Table2[[#This Row],[ActualHomeScore]]=Table2[[#This Row],[PredictedHomeScore]], "Y", "N")))</f>
        <v>_</v>
      </c>
      <c r="R673" s="2"/>
      <c r="S673" s="2" t="str">
        <f t="shared" si="52"/>
        <v>_</v>
      </c>
      <c r="T673" s="2">
        <f>IF(INDEX(StatsRegularSeason20242025!$A$2:$C$33,MATCH(Table2[[#This Row],[AwayTeam]],StatsRegularSeason20242025!$A$2:$A$33,0),2)=INDEX(StatsRegularSeason20242025!$A$2:$C$33,MATCH(Table2[[#This Row],[HomeTeam]],StatsRegularSeason20242025!$A$2:$A$33,0),2),1,0)</f>
        <v>1</v>
      </c>
      <c r="U673" s="2">
        <f>IF(INDEX(StatsRegularSeason20242025!$A$2:$C$33,MATCH(Table2[[#This Row],[AwayTeam]],StatsRegularSeason20242025!$A$2:$A$33,0),3)=INDEX(StatsRegularSeason20242025!$A$2:$C$33,MATCH(Table2[[#This Row],[HomeTeam]],StatsRegularSeason20242025!$A$2:$A$33,0),3),1,0)</f>
        <v>0</v>
      </c>
      <c r="V673" s="2">
        <f>IF(Table2[[#This Row],[InterConf]]=1,IF(Table2[[#This Row],[InterDiv]]=0, 1, 0), 0)</f>
        <v>1</v>
      </c>
      <c r="W673" s="2">
        <f>IF(INDEX(StatsRegularSeason20242025!$A$2:$C$33,MATCH(Table2[[#This Row],[AwayTeam]],StatsRegularSeason20242025!$A$2:$A$33,0),2)&lt;&gt;INDEX(StatsRegularSeason20242025!$A$2:$C$33,MATCH(Table2[[#This Row],[HomeTeam]],StatsRegularSeason20242025!$A$2:$A$33,0),2),1,0)</f>
        <v>0</v>
      </c>
      <c r="X673" s="2"/>
      <c r="Y673" s="2"/>
      <c r="Z673" s="2">
        <f>IF(AND(Table2[[#This Row],[GameIsOver]]=1,Table2[[#This Row],[ActualHomeScore]]*Table2[[#This Row],[ActualAwayScore]]=0), 1,0)</f>
        <v>0</v>
      </c>
      <c r="AA673" s="2">
        <f>IF(Table2[[#This Row],[GameIsOver]]=0,0, IF(Table2[[#This Row],[ActualWinner]]=Table2[[#This Row],[AwayTeam]], 2, IF(OR(Table2[[#This Row],[ActualResult]]="OT", Table2[[#This Row],[ActualResult]]="SO"), 1, 0)))</f>
        <v>0</v>
      </c>
      <c r="AB673" s="2">
        <f>IF(Table2[[#This Row],[GameIsOver]]= 0, 0, IF(Table2[[#This Row],[ActualWinner]]=Table2[[#This Row],[HomeTeam]], 2, IF(OR(Table2[[#This Row],[ActualResult]]="OT", Table2[[#This Row],[ActualResult]]="SO"), 1, 0)))</f>
        <v>0</v>
      </c>
      <c r="AC673" s="33">
        <f>(($AR$11)*IF(Table2[[#This Row],[CorrectWinnerPrediction]]="Y", 1, 0))+(($AR$12)*IF(Table2[[#This Row],[CorrectAwayScorePrediction]]="Y", 1, 0))+(($AR$13)*IF(Table2[[#This Row],[CorrectHomeScorePrediction]]="Y", 1, 0))</f>
        <v>0</v>
      </c>
      <c r="AD6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3" s="4" t="str">
        <f>IF(WEEKDAY(Table2[[#This Row],[GameDate]])=1,"SUN",IF(WEEKDAY(Table2[[#This Row],[GameDate]])=2,"MON",IF(WEEKDAY(Table2[[#This Row],[GameDate]])=3,"TUE",IF(WEEKDAY(Table2[[#This Row],[GameDate]])=4,"WED",IF(WEEKDAY(Table2[[#This Row],[GameDate]])=5,"THU",IF(WEEKDAY(Table2[[#This Row],[GameDate]])=6,"FRI", "SAT"))))))</f>
        <v>SAT</v>
      </c>
      <c r="AF673" s="2">
        <f>Table2[[#This Row],[ActualAwayScore]]-Table2[[#This Row],[PredictedAwayScore]]</f>
        <v>0</v>
      </c>
      <c r="AG673" s="2">
        <f>Table2[[#This Row],[ActualHomeScore]]-Table2[[#This Row],[PredictedHomeScore]]</f>
        <v>0</v>
      </c>
      <c r="AH673" s="2">
        <f t="shared" si="53"/>
        <v>0</v>
      </c>
      <c r="AI673" s="2">
        <f t="shared" si="54"/>
        <v>0</v>
      </c>
    </row>
    <row r="674" spans="1:35" x14ac:dyDescent="0.25">
      <c r="B674" s="4">
        <v>45668</v>
      </c>
      <c r="C674" s="7" t="s">
        <v>783</v>
      </c>
      <c r="D674" s="2" t="s">
        <v>25</v>
      </c>
      <c r="E674" s="2" t="s">
        <v>18</v>
      </c>
      <c r="F674" s="2"/>
      <c r="G674" s="2"/>
      <c r="H674" s="2" t="str">
        <f t="shared" si="50"/>
        <v>_</v>
      </c>
      <c r="I674" s="2"/>
      <c r="J674" s="2"/>
      <c r="K674" s="2"/>
      <c r="L674" s="2" t="str">
        <f t="shared" si="51"/>
        <v>_</v>
      </c>
      <c r="M674" s="2"/>
      <c r="N674" s="2">
        <f>IF(ISBLANK(Table2[[#This Row],[ActualResult]]), 0, 1)</f>
        <v>0</v>
      </c>
      <c r="O674" s="2" t="str">
        <f>IF(ISBLANK(Table2[[#This Row],[ActualResult]]), "_", IF(Table2[[#This Row],[ActualWinner]]=Table2[[#This Row],[PredictedWinner]], "Y", "N"))</f>
        <v>_</v>
      </c>
      <c r="P674" s="2" t="str">
        <f>IF(Table2[[#This Row],[ActualAwayScore]]&gt;Table2[[#This Row],[PredictedAwayScore]], "N", IF(ISBLANK(Table2[[#This Row],[ActualResult]]), "_", IF(Table2[[#This Row],[ActualAwayScore]]=Table2[[#This Row],[PredictedAwayScore]], "Y", "N")))</f>
        <v>_</v>
      </c>
      <c r="Q674" s="2" t="str">
        <f>IF(Table2[[#This Row],[ActualHomeScore]]&gt;Table2[[#This Row],[PredictedHomeScore]],"N", IF(ISBLANK(Table2[[#This Row],[ActualResult]]), "_", IF(Table2[[#This Row],[ActualHomeScore]]=Table2[[#This Row],[PredictedHomeScore]], "Y", "N")))</f>
        <v>_</v>
      </c>
      <c r="R674" s="2"/>
      <c r="S674" s="2" t="str">
        <f t="shared" si="52"/>
        <v>_</v>
      </c>
      <c r="T674" s="2">
        <f>IF(INDEX(StatsRegularSeason20242025!$A$2:$C$33,MATCH(Table2[[#This Row],[AwayTeam]],StatsRegularSeason20242025!$A$2:$A$33,0),2)=INDEX(StatsRegularSeason20242025!$A$2:$C$33,MATCH(Table2[[#This Row],[HomeTeam]],StatsRegularSeason20242025!$A$2:$A$33,0),2),1,0)</f>
        <v>0</v>
      </c>
      <c r="U674" s="2">
        <f>IF(INDEX(StatsRegularSeason20242025!$A$2:$C$33,MATCH(Table2[[#This Row],[AwayTeam]],StatsRegularSeason20242025!$A$2:$A$33,0),3)=INDEX(StatsRegularSeason20242025!$A$2:$C$33,MATCH(Table2[[#This Row],[HomeTeam]],StatsRegularSeason20242025!$A$2:$A$33,0),3),1,0)</f>
        <v>0</v>
      </c>
      <c r="V674" s="2">
        <f>IF(Table2[[#This Row],[InterConf]]=1,IF(Table2[[#This Row],[InterDiv]]=0, 1, 0), 0)</f>
        <v>0</v>
      </c>
      <c r="W674" s="2">
        <f>IF(INDEX(StatsRegularSeason20242025!$A$2:$C$33,MATCH(Table2[[#This Row],[AwayTeam]],StatsRegularSeason20242025!$A$2:$A$33,0),2)&lt;&gt;INDEX(StatsRegularSeason20242025!$A$2:$C$33,MATCH(Table2[[#This Row],[HomeTeam]],StatsRegularSeason20242025!$A$2:$A$33,0),2),1,0)</f>
        <v>1</v>
      </c>
      <c r="X674" s="2"/>
      <c r="Y674" s="2"/>
      <c r="Z674" s="2">
        <f>IF(AND(Table2[[#This Row],[GameIsOver]]=1,Table2[[#This Row],[ActualHomeScore]]*Table2[[#This Row],[ActualAwayScore]]=0), 1,0)</f>
        <v>0</v>
      </c>
      <c r="AA674" s="2">
        <f>IF(Table2[[#This Row],[GameIsOver]]=0,0, IF(Table2[[#This Row],[ActualWinner]]=Table2[[#This Row],[AwayTeam]], 2, IF(OR(Table2[[#This Row],[ActualResult]]="OT", Table2[[#This Row],[ActualResult]]="SO"), 1, 0)))</f>
        <v>0</v>
      </c>
      <c r="AB674" s="2">
        <f>IF(Table2[[#This Row],[GameIsOver]]= 0, 0, IF(Table2[[#This Row],[ActualWinner]]=Table2[[#This Row],[HomeTeam]], 2, IF(OR(Table2[[#This Row],[ActualResult]]="OT", Table2[[#This Row],[ActualResult]]="SO"), 1, 0)))</f>
        <v>0</v>
      </c>
      <c r="AC674" s="33">
        <f>(($AR$11)*IF(Table2[[#This Row],[CorrectWinnerPrediction]]="Y", 1, 0))+(($AR$12)*IF(Table2[[#This Row],[CorrectAwayScorePrediction]]="Y", 1, 0))+(($AR$13)*IF(Table2[[#This Row],[CorrectHomeScorePrediction]]="Y", 1, 0))</f>
        <v>0</v>
      </c>
      <c r="AD6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4" s="4" t="str">
        <f>IF(WEEKDAY(Table2[[#This Row],[GameDate]])=1,"SUN",IF(WEEKDAY(Table2[[#This Row],[GameDate]])=2,"MON",IF(WEEKDAY(Table2[[#This Row],[GameDate]])=3,"TUE",IF(WEEKDAY(Table2[[#This Row],[GameDate]])=4,"WED",IF(WEEKDAY(Table2[[#This Row],[GameDate]])=5,"THU",IF(WEEKDAY(Table2[[#This Row],[GameDate]])=6,"FRI", "SAT"))))))</f>
        <v>SAT</v>
      </c>
      <c r="AF674" s="2">
        <f>Table2[[#This Row],[ActualAwayScore]]-Table2[[#This Row],[PredictedAwayScore]]</f>
        <v>0</v>
      </c>
      <c r="AG674" s="2">
        <f>Table2[[#This Row],[ActualHomeScore]]-Table2[[#This Row],[PredictedHomeScore]]</f>
        <v>0</v>
      </c>
      <c r="AH674" s="2">
        <f t="shared" si="53"/>
        <v>0</v>
      </c>
      <c r="AI674" s="2">
        <f t="shared" si="54"/>
        <v>0</v>
      </c>
    </row>
    <row r="675" spans="1:35" x14ac:dyDescent="0.25">
      <c r="B675" s="4">
        <v>45668</v>
      </c>
      <c r="C675" s="7" t="s">
        <v>784</v>
      </c>
      <c r="D675" s="2" t="s">
        <v>34</v>
      </c>
      <c r="E675" s="2" t="s">
        <v>19</v>
      </c>
      <c r="F675" s="2"/>
      <c r="G675" s="2"/>
      <c r="H675" s="2" t="str">
        <f t="shared" si="50"/>
        <v>_</v>
      </c>
      <c r="I675" s="2"/>
      <c r="J675" s="2"/>
      <c r="K675" s="2"/>
      <c r="L675" s="2" t="str">
        <f t="shared" si="51"/>
        <v>_</v>
      </c>
      <c r="M675" s="2"/>
      <c r="N675" s="2">
        <f>IF(ISBLANK(Table2[[#This Row],[ActualResult]]), 0, 1)</f>
        <v>0</v>
      </c>
      <c r="O675" s="2" t="str">
        <f>IF(ISBLANK(Table2[[#This Row],[ActualResult]]), "_", IF(Table2[[#This Row],[ActualWinner]]=Table2[[#This Row],[PredictedWinner]], "Y", "N"))</f>
        <v>_</v>
      </c>
      <c r="P675" s="2" t="str">
        <f>IF(Table2[[#This Row],[ActualAwayScore]]&gt;Table2[[#This Row],[PredictedAwayScore]], "N", IF(ISBLANK(Table2[[#This Row],[ActualResult]]), "_", IF(Table2[[#This Row],[ActualAwayScore]]=Table2[[#This Row],[PredictedAwayScore]], "Y", "N")))</f>
        <v>_</v>
      </c>
      <c r="Q675" s="2" t="str">
        <f>IF(Table2[[#This Row],[ActualHomeScore]]&gt;Table2[[#This Row],[PredictedHomeScore]],"N", IF(ISBLANK(Table2[[#This Row],[ActualResult]]), "_", IF(Table2[[#This Row],[ActualHomeScore]]=Table2[[#This Row],[PredictedHomeScore]], "Y", "N")))</f>
        <v>_</v>
      </c>
      <c r="R675" s="2"/>
      <c r="S675" s="2" t="str">
        <f t="shared" si="52"/>
        <v>_</v>
      </c>
      <c r="T675" s="2">
        <f>IF(INDEX(StatsRegularSeason20242025!$A$2:$C$33,MATCH(Table2[[#This Row],[AwayTeam]],StatsRegularSeason20242025!$A$2:$A$33,0),2)=INDEX(StatsRegularSeason20242025!$A$2:$C$33,MATCH(Table2[[#This Row],[HomeTeam]],StatsRegularSeason20242025!$A$2:$A$33,0),2),1,0)</f>
        <v>0</v>
      </c>
      <c r="U675" s="2">
        <f>IF(INDEX(StatsRegularSeason20242025!$A$2:$C$33,MATCH(Table2[[#This Row],[AwayTeam]],StatsRegularSeason20242025!$A$2:$A$33,0),3)=INDEX(StatsRegularSeason20242025!$A$2:$C$33,MATCH(Table2[[#This Row],[HomeTeam]],StatsRegularSeason20242025!$A$2:$A$33,0),3),1,0)</f>
        <v>0</v>
      </c>
      <c r="V675" s="2">
        <f>IF(Table2[[#This Row],[InterConf]]=1,IF(Table2[[#This Row],[InterDiv]]=0, 1, 0), 0)</f>
        <v>0</v>
      </c>
      <c r="W675" s="2">
        <f>IF(INDEX(StatsRegularSeason20242025!$A$2:$C$33,MATCH(Table2[[#This Row],[AwayTeam]],StatsRegularSeason20242025!$A$2:$A$33,0),2)&lt;&gt;INDEX(StatsRegularSeason20242025!$A$2:$C$33,MATCH(Table2[[#This Row],[HomeTeam]],StatsRegularSeason20242025!$A$2:$A$33,0),2),1,0)</f>
        <v>1</v>
      </c>
      <c r="X675" s="2"/>
      <c r="Y675" s="2"/>
      <c r="Z675" s="2">
        <f>IF(AND(Table2[[#This Row],[GameIsOver]]=1,Table2[[#This Row],[ActualHomeScore]]*Table2[[#This Row],[ActualAwayScore]]=0), 1,0)</f>
        <v>0</v>
      </c>
      <c r="AA675" s="2">
        <f>IF(Table2[[#This Row],[GameIsOver]]=0,0, IF(Table2[[#This Row],[ActualWinner]]=Table2[[#This Row],[AwayTeam]], 2, IF(OR(Table2[[#This Row],[ActualResult]]="OT", Table2[[#This Row],[ActualResult]]="SO"), 1, 0)))</f>
        <v>0</v>
      </c>
      <c r="AB675" s="2">
        <f>IF(Table2[[#This Row],[GameIsOver]]= 0, 0, IF(Table2[[#This Row],[ActualWinner]]=Table2[[#This Row],[HomeTeam]], 2, IF(OR(Table2[[#This Row],[ActualResult]]="OT", Table2[[#This Row],[ActualResult]]="SO"), 1, 0)))</f>
        <v>0</v>
      </c>
      <c r="AC675" s="33">
        <f>(($AR$11)*IF(Table2[[#This Row],[CorrectWinnerPrediction]]="Y", 1, 0))+(($AR$12)*IF(Table2[[#This Row],[CorrectAwayScorePrediction]]="Y", 1, 0))+(($AR$13)*IF(Table2[[#This Row],[CorrectHomeScorePrediction]]="Y", 1, 0))</f>
        <v>0</v>
      </c>
      <c r="AD6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5" s="4" t="str">
        <f>IF(WEEKDAY(Table2[[#This Row],[GameDate]])=1,"SUN",IF(WEEKDAY(Table2[[#This Row],[GameDate]])=2,"MON",IF(WEEKDAY(Table2[[#This Row],[GameDate]])=3,"TUE",IF(WEEKDAY(Table2[[#This Row],[GameDate]])=4,"WED",IF(WEEKDAY(Table2[[#This Row],[GameDate]])=5,"THU",IF(WEEKDAY(Table2[[#This Row],[GameDate]])=6,"FRI", "SAT"))))))</f>
        <v>SAT</v>
      </c>
      <c r="AF675" s="2">
        <f>Table2[[#This Row],[ActualAwayScore]]-Table2[[#This Row],[PredictedAwayScore]]</f>
        <v>0</v>
      </c>
      <c r="AG675" s="2">
        <f>Table2[[#This Row],[ActualHomeScore]]-Table2[[#This Row],[PredictedHomeScore]]</f>
        <v>0</v>
      </c>
      <c r="AH675" s="2">
        <f t="shared" si="53"/>
        <v>0</v>
      </c>
      <c r="AI675" s="2">
        <f t="shared" si="54"/>
        <v>0</v>
      </c>
    </row>
    <row r="676" spans="1:35" x14ac:dyDescent="0.25">
      <c r="B676" s="4">
        <v>45668</v>
      </c>
      <c r="C676" s="7" t="s">
        <v>785</v>
      </c>
      <c r="D676" s="2" t="s">
        <v>43</v>
      </c>
      <c r="E676" s="2" t="s">
        <v>32</v>
      </c>
      <c r="F676" s="2"/>
      <c r="G676" s="2"/>
      <c r="H676" s="2" t="str">
        <f t="shared" si="50"/>
        <v>_</v>
      </c>
      <c r="I676" s="2"/>
      <c r="J676" s="2"/>
      <c r="K676" s="2"/>
      <c r="L676" s="2" t="str">
        <f t="shared" si="51"/>
        <v>_</v>
      </c>
      <c r="M676" s="2"/>
      <c r="N676" s="2">
        <f>IF(ISBLANK(Table2[[#This Row],[ActualResult]]), 0, 1)</f>
        <v>0</v>
      </c>
      <c r="O676" s="2" t="str">
        <f>IF(ISBLANK(Table2[[#This Row],[ActualResult]]), "_", IF(Table2[[#This Row],[ActualWinner]]=Table2[[#This Row],[PredictedWinner]], "Y", "N"))</f>
        <v>_</v>
      </c>
      <c r="P676" s="2" t="str">
        <f>IF(Table2[[#This Row],[ActualAwayScore]]&gt;Table2[[#This Row],[PredictedAwayScore]], "N", IF(ISBLANK(Table2[[#This Row],[ActualResult]]), "_", IF(Table2[[#This Row],[ActualAwayScore]]=Table2[[#This Row],[PredictedAwayScore]], "Y", "N")))</f>
        <v>_</v>
      </c>
      <c r="Q676" s="2" t="str">
        <f>IF(Table2[[#This Row],[ActualHomeScore]]&gt;Table2[[#This Row],[PredictedHomeScore]],"N", IF(ISBLANK(Table2[[#This Row],[ActualResult]]), "_", IF(Table2[[#This Row],[ActualHomeScore]]=Table2[[#This Row],[PredictedHomeScore]], "Y", "N")))</f>
        <v>_</v>
      </c>
      <c r="R676" s="2"/>
      <c r="S676" s="2" t="str">
        <f t="shared" si="52"/>
        <v>_</v>
      </c>
      <c r="T676" s="2">
        <f>IF(INDEX(StatsRegularSeason20242025!$A$2:$C$33,MATCH(Table2[[#This Row],[AwayTeam]],StatsRegularSeason20242025!$A$2:$A$33,0),2)=INDEX(StatsRegularSeason20242025!$A$2:$C$33,MATCH(Table2[[#This Row],[HomeTeam]],StatsRegularSeason20242025!$A$2:$A$33,0),2),1,0)</f>
        <v>1</v>
      </c>
      <c r="U676" s="2">
        <f>IF(INDEX(StatsRegularSeason20242025!$A$2:$C$33,MATCH(Table2[[#This Row],[AwayTeam]],StatsRegularSeason20242025!$A$2:$A$33,0),3)=INDEX(StatsRegularSeason20242025!$A$2:$C$33,MATCH(Table2[[#This Row],[HomeTeam]],StatsRegularSeason20242025!$A$2:$A$33,0),3),1,0)</f>
        <v>0</v>
      </c>
      <c r="V676" s="2">
        <f>IF(Table2[[#This Row],[InterConf]]=1,IF(Table2[[#This Row],[InterDiv]]=0, 1, 0), 0)</f>
        <v>1</v>
      </c>
      <c r="W676" s="2">
        <f>IF(INDEX(StatsRegularSeason20242025!$A$2:$C$33,MATCH(Table2[[#This Row],[AwayTeam]],StatsRegularSeason20242025!$A$2:$A$33,0),2)&lt;&gt;INDEX(StatsRegularSeason20242025!$A$2:$C$33,MATCH(Table2[[#This Row],[HomeTeam]],StatsRegularSeason20242025!$A$2:$A$33,0),2),1,0)</f>
        <v>0</v>
      </c>
      <c r="X676" s="2"/>
      <c r="Y676" s="2"/>
      <c r="Z676" s="2">
        <f>IF(AND(Table2[[#This Row],[GameIsOver]]=1,Table2[[#This Row],[ActualHomeScore]]*Table2[[#This Row],[ActualAwayScore]]=0), 1,0)</f>
        <v>0</v>
      </c>
      <c r="AA676" s="2">
        <f>IF(Table2[[#This Row],[GameIsOver]]=0,0, IF(Table2[[#This Row],[ActualWinner]]=Table2[[#This Row],[AwayTeam]], 2, IF(OR(Table2[[#This Row],[ActualResult]]="OT", Table2[[#This Row],[ActualResult]]="SO"), 1, 0)))</f>
        <v>0</v>
      </c>
      <c r="AB676" s="2">
        <f>IF(Table2[[#This Row],[GameIsOver]]= 0, 0, IF(Table2[[#This Row],[ActualWinner]]=Table2[[#This Row],[HomeTeam]], 2, IF(OR(Table2[[#This Row],[ActualResult]]="OT", Table2[[#This Row],[ActualResult]]="SO"), 1, 0)))</f>
        <v>0</v>
      </c>
      <c r="AC676" s="33">
        <f>(($AR$11)*IF(Table2[[#This Row],[CorrectWinnerPrediction]]="Y", 1, 0))+(($AR$12)*IF(Table2[[#This Row],[CorrectAwayScorePrediction]]="Y", 1, 0))+(($AR$13)*IF(Table2[[#This Row],[CorrectHomeScorePrediction]]="Y", 1, 0))</f>
        <v>0</v>
      </c>
      <c r="AD6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6" s="4" t="str">
        <f>IF(WEEKDAY(Table2[[#This Row],[GameDate]])=1,"SUN",IF(WEEKDAY(Table2[[#This Row],[GameDate]])=2,"MON",IF(WEEKDAY(Table2[[#This Row],[GameDate]])=3,"TUE",IF(WEEKDAY(Table2[[#This Row],[GameDate]])=4,"WED",IF(WEEKDAY(Table2[[#This Row],[GameDate]])=5,"THU",IF(WEEKDAY(Table2[[#This Row],[GameDate]])=6,"FRI", "SAT"))))))</f>
        <v>SAT</v>
      </c>
      <c r="AF676" s="2">
        <f>Table2[[#This Row],[ActualAwayScore]]-Table2[[#This Row],[PredictedAwayScore]]</f>
        <v>0</v>
      </c>
      <c r="AG676" s="2">
        <f>Table2[[#This Row],[ActualHomeScore]]-Table2[[#This Row],[PredictedHomeScore]]</f>
        <v>0</v>
      </c>
      <c r="AH676" s="2">
        <f t="shared" si="53"/>
        <v>0</v>
      </c>
      <c r="AI676" s="2">
        <f t="shared" si="54"/>
        <v>0</v>
      </c>
    </row>
    <row r="677" spans="1:35" x14ac:dyDescent="0.25">
      <c r="B677" s="4">
        <v>45668</v>
      </c>
      <c r="C677" s="7" t="s">
        <v>786</v>
      </c>
      <c r="D677" s="2" t="s">
        <v>47</v>
      </c>
      <c r="E677" s="2" t="s">
        <v>45</v>
      </c>
      <c r="F677" s="2"/>
      <c r="G677" s="2"/>
      <c r="H677" s="2" t="str">
        <f t="shared" si="50"/>
        <v>_</v>
      </c>
      <c r="I677" s="2"/>
      <c r="J677" s="2"/>
      <c r="K677" s="2"/>
      <c r="L677" s="2" t="str">
        <f t="shared" si="51"/>
        <v>_</v>
      </c>
      <c r="M677" s="2"/>
      <c r="N677" s="2">
        <f>IF(ISBLANK(Table2[[#This Row],[ActualResult]]), 0, 1)</f>
        <v>0</v>
      </c>
      <c r="O677" s="2" t="str">
        <f>IF(ISBLANK(Table2[[#This Row],[ActualResult]]), "_", IF(Table2[[#This Row],[ActualWinner]]=Table2[[#This Row],[PredictedWinner]], "Y", "N"))</f>
        <v>_</v>
      </c>
      <c r="P677" s="2" t="str">
        <f>IF(Table2[[#This Row],[ActualAwayScore]]&gt;Table2[[#This Row],[PredictedAwayScore]], "N", IF(ISBLANK(Table2[[#This Row],[ActualResult]]), "_", IF(Table2[[#This Row],[ActualAwayScore]]=Table2[[#This Row],[PredictedAwayScore]], "Y", "N")))</f>
        <v>_</v>
      </c>
      <c r="Q677" s="2" t="str">
        <f>IF(Table2[[#This Row],[ActualHomeScore]]&gt;Table2[[#This Row],[PredictedHomeScore]],"N", IF(ISBLANK(Table2[[#This Row],[ActualResult]]), "_", IF(Table2[[#This Row],[ActualHomeScore]]=Table2[[#This Row],[PredictedHomeScore]], "Y", "N")))</f>
        <v>_</v>
      </c>
      <c r="R677" s="2"/>
      <c r="S677" s="2" t="str">
        <f t="shared" si="52"/>
        <v>_</v>
      </c>
      <c r="T677" s="2">
        <f>IF(INDEX(StatsRegularSeason20242025!$A$2:$C$33,MATCH(Table2[[#This Row],[AwayTeam]],StatsRegularSeason20242025!$A$2:$A$33,0),2)=INDEX(StatsRegularSeason20242025!$A$2:$C$33,MATCH(Table2[[#This Row],[HomeTeam]],StatsRegularSeason20242025!$A$2:$A$33,0),2),1,0)</f>
        <v>0</v>
      </c>
      <c r="U677" s="2">
        <f>IF(INDEX(StatsRegularSeason20242025!$A$2:$C$33,MATCH(Table2[[#This Row],[AwayTeam]],StatsRegularSeason20242025!$A$2:$A$33,0),3)=INDEX(StatsRegularSeason20242025!$A$2:$C$33,MATCH(Table2[[#This Row],[HomeTeam]],StatsRegularSeason20242025!$A$2:$A$33,0),3),1,0)</f>
        <v>0</v>
      </c>
      <c r="V677" s="2">
        <f>IF(Table2[[#This Row],[InterConf]]=1,IF(Table2[[#This Row],[InterDiv]]=0, 1, 0), 0)</f>
        <v>0</v>
      </c>
      <c r="W677" s="2">
        <f>IF(INDEX(StatsRegularSeason20242025!$A$2:$C$33,MATCH(Table2[[#This Row],[AwayTeam]],StatsRegularSeason20242025!$A$2:$A$33,0),2)&lt;&gt;INDEX(StatsRegularSeason20242025!$A$2:$C$33,MATCH(Table2[[#This Row],[HomeTeam]],StatsRegularSeason20242025!$A$2:$A$33,0),2),1,0)</f>
        <v>1</v>
      </c>
      <c r="X677" s="2"/>
      <c r="Y677" s="2"/>
      <c r="Z677" s="2">
        <f>IF(AND(Table2[[#This Row],[GameIsOver]]=1,Table2[[#This Row],[ActualHomeScore]]*Table2[[#This Row],[ActualAwayScore]]=0), 1,0)</f>
        <v>0</v>
      </c>
      <c r="AA677" s="2">
        <f>IF(Table2[[#This Row],[GameIsOver]]=0,0, IF(Table2[[#This Row],[ActualWinner]]=Table2[[#This Row],[AwayTeam]], 2, IF(OR(Table2[[#This Row],[ActualResult]]="OT", Table2[[#This Row],[ActualResult]]="SO"), 1, 0)))</f>
        <v>0</v>
      </c>
      <c r="AB677" s="2">
        <f>IF(Table2[[#This Row],[GameIsOver]]= 0, 0, IF(Table2[[#This Row],[ActualWinner]]=Table2[[#This Row],[HomeTeam]], 2, IF(OR(Table2[[#This Row],[ActualResult]]="OT", Table2[[#This Row],[ActualResult]]="SO"), 1, 0)))</f>
        <v>0</v>
      </c>
      <c r="AC677" s="33">
        <f>(($AR$11)*IF(Table2[[#This Row],[CorrectWinnerPrediction]]="Y", 1, 0))+(($AR$12)*IF(Table2[[#This Row],[CorrectAwayScorePrediction]]="Y", 1, 0))+(($AR$13)*IF(Table2[[#This Row],[CorrectHomeScorePrediction]]="Y", 1, 0))</f>
        <v>0</v>
      </c>
      <c r="AD6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7" s="4" t="str">
        <f>IF(WEEKDAY(Table2[[#This Row],[GameDate]])=1,"SUN",IF(WEEKDAY(Table2[[#This Row],[GameDate]])=2,"MON",IF(WEEKDAY(Table2[[#This Row],[GameDate]])=3,"TUE",IF(WEEKDAY(Table2[[#This Row],[GameDate]])=4,"WED",IF(WEEKDAY(Table2[[#This Row],[GameDate]])=5,"THU",IF(WEEKDAY(Table2[[#This Row],[GameDate]])=6,"FRI", "SAT"))))))</f>
        <v>SAT</v>
      </c>
      <c r="AF677" s="2">
        <f>Table2[[#This Row],[ActualAwayScore]]-Table2[[#This Row],[PredictedAwayScore]]</f>
        <v>0</v>
      </c>
      <c r="AG677" s="2">
        <f>Table2[[#This Row],[ActualHomeScore]]-Table2[[#This Row],[PredictedHomeScore]]</f>
        <v>0</v>
      </c>
      <c r="AH677" s="2">
        <f t="shared" si="53"/>
        <v>0</v>
      </c>
      <c r="AI677" s="2">
        <f t="shared" si="54"/>
        <v>0</v>
      </c>
    </row>
    <row r="678" spans="1:35" x14ac:dyDescent="0.25">
      <c r="B678" s="4">
        <v>45668</v>
      </c>
      <c r="C678" s="7" t="s">
        <v>787</v>
      </c>
      <c r="D678" s="2" t="s">
        <v>23</v>
      </c>
      <c r="E678" s="2" t="s">
        <v>17</v>
      </c>
      <c r="F678" s="2"/>
      <c r="G678" s="2"/>
      <c r="H678" s="2" t="str">
        <f t="shared" si="50"/>
        <v>_</v>
      </c>
      <c r="I678" s="2"/>
      <c r="J678" s="2"/>
      <c r="K678" s="2"/>
      <c r="L678" s="2" t="str">
        <f t="shared" si="51"/>
        <v>_</v>
      </c>
      <c r="M678" s="2"/>
      <c r="N678" s="2">
        <f>IF(ISBLANK(Table2[[#This Row],[ActualResult]]), 0, 1)</f>
        <v>0</v>
      </c>
      <c r="O678" s="2" t="str">
        <f>IF(ISBLANK(Table2[[#This Row],[ActualResult]]), "_", IF(Table2[[#This Row],[ActualWinner]]=Table2[[#This Row],[PredictedWinner]], "Y", "N"))</f>
        <v>_</v>
      </c>
      <c r="P678" s="2" t="str">
        <f>IF(Table2[[#This Row],[ActualAwayScore]]&gt;Table2[[#This Row],[PredictedAwayScore]], "N", IF(ISBLANK(Table2[[#This Row],[ActualResult]]), "_", IF(Table2[[#This Row],[ActualAwayScore]]=Table2[[#This Row],[PredictedAwayScore]], "Y", "N")))</f>
        <v>_</v>
      </c>
      <c r="Q678" s="2" t="str">
        <f>IF(Table2[[#This Row],[ActualHomeScore]]&gt;Table2[[#This Row],[PredictedHomeScore]],"N", IF(ISBLANK(Table2[[#This Row],[ActualResult]]), "_", IF(Table2[[#This Row],[ActualHomeScore]]=Table2[[#This Row],[PredictedHomeScore]], "Y", "N")))</f>
        <v>_</v>
      </c>
      <c r="R678" s="2"/>
      <c r="S678" s="2" t="str">
        <f t="shared" si="52"/>
        <v>_</v>
      </c>
      <c r="T678" s="2">
        <f>IF(INDEX(StatsRegularSeason20242025!$A$2:$C$33,MATCH(Table2[[#This Row],[AwayTeam]],StatsRegularSeason20242025!$A$2:$A$33,0),2)=INDEX(StatsRegularSeason20242025!$A$2:$C$33,MATCH(Table2[[#This Row],[HomeTeam]],StatsRegularSeason20242025!$A$2:$A$33,0),2),1,0)</f>
        <v>1</v>
      </c>
      <c r="U678" s="2">
        <f>IF(INDEX(StatsRegularSeason20242025!$A$2:$C$33,MATCH(Table2[[#This Row],[AwayTeam]],StatsRegularSeason20242025!$A$2:$A$33,0),3)=INDEX(StatsRegularSeason20242025!$A$2:$C$33,MATCH(Table2[[#This Row],[HomeTeam]],StatsRegularSeason20242025!$A$2:$A$33,0),3),1,0)</f>
        <v>0</v>
      </c>
      <c r="V678" s="2">
        <f>IF(Table2[[#This Row],[InterConf]]=1,IF(Table2[[#This Row],[InterDiv]]=0, 1, 0), 0)</f>
        <v>1</v>
      </c>
      <c r="W678" s="2">
        <f>IF(INDEX(StatsRegularSeason20242025!$A$2:$C$33,MATCH(Table2[[#This Row],[AwayTeam]],StatsRegularSeason20242025!$A$2:$A$33,0),2)&lt;&gt;INDEX(StatsRegularSeason20242025!$A$2:$C$33,MATCH(Table2[[#This Row],[HomeTeam]],StatsRegularSeason20242025!$A$2:$A$33,0),2),1,0)</f>
        <v>0</v>
      </c>
      <c r="X678" s="2"/>
      <c r="Y678" s="2"/>
      <c r="Z678" s="2">
        <f>IF(AND(Table2[[#This Row],[GameIsOver]]=1,Table2[[#This Row],[ActualHomeScore]]*Table2[[#This Row],[ActualAwayScore]]=0), 1,0)</f>
        <v>0</v>
      </c>
      <c r="AA678" s="2">
        <f>IF(Table2[[#This Row],[GameIsOver]]=0,0, IF(Table2[[#This Row],[ActualWinner]]=Table2[[#This Row],[AwayTeam]], 2, IF(OR(Table2[[#This Row],[ActualResult]]="OT", Table2[[#This Row],[ActualResult]]="SO"), 1, 0)))</f>
        <v>0</v>
      </c>
      <c r="AB678" s="2">
        <f>IF(Table2[[#This Row],[GameIsOver]]= 0, 0, IF(Table2[[#This Row],[ActualWinner]]=Table2[[#This Row],[HomeTeam]], 2, IF(OR(Table2[[#This Row],[ActualResult]]="OT", Table2[[#This Row],[ActualResult]]="SO"), 1, 0)))</f>
        <v>0</v>
      </c>
      <c r="AC678" s="33">
        <f>(($AR$11)*IF(Table2[[#This Row],[CorrectWinnerPrediction]]="Y", 1, 0))+(($AR$12)*IF(Table2[[#This Row],[CorrectAwayScorePrediction]]="Y", 1, 0))+(($AR$13)*IF(Table2[[#This Row],[CorrectHomeScorePrediction]]="Y", 1, 0))</f>
        <v>0</v>
      </c>
      <c r="AD6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8" s="4" t="str">
        <f>IF(WEEKDAY(Table2[[#This Row],[GameDate]])=1,"SUN",IF(WEEKDAY(Table2[[#This Row],[GameDate]])=2,"MON",IF(WEEKDAY(Table2[[#This Row],[GameDate]])=3,"TUE",IF(WEEKDAY(Table2[[#This Row],[GameDate]])=4,"WED",IF(WEEKDAY(Table2[[#This Row],[GameDate]])=5,"THU",IF(WEEKDAY(Table2[[#This Row],[GameDate]])=6,"FRI", "SAT"))))))</f>
        <v>SAT</v>
      </c>
      <c r="AF678" s="2">
        <f>Table2[[#This Row],[ActualAwayScore]]-Table2[[#This Row],[PredictedAwayScore]]</f>
        <v>0</v>
      </c>
      <c r="AG678" s="2">
        <f>Table2[[#This Row],[ActualHomeScore]]-Table2[[#This Row],[PredictedHomeScore]]</f>
        <v>0</v>
      </c>
      <c r="AH678" s="2">
        <f t="shared" si="53"/>
        <v>0</v>
      </c>
      <c r="AI678" s="2">
        <f t="shared" si="54"/>
        <v>0</v>
      </c>
    </row>
    <row r="679" spans="1:35" x14ac:dyDescent="0.25">
      <c r="B679" s="4">
        <v>45668</v>
      </c>
      <c r="C679" s="7" t="s">
        <v>788</v>
      </c>
      <c r="D679" s="2" t="s">
        <v>36</v>
      </c>
      <c r="E679" s="2" t="s">
        <v>13</v>
      </c>
      <c r="F679" s="2"/>
      <c r="G679" s="2"/>
      <c r="H679" s="2" t="str">
        <f t="shared" si="50"/>
        <v>_</v>
      </c>
      <c r="I679" s="2"/>
      <c r="J679" s="2"/>
      <c r="K679" s="2"/>
      <c r="L679" s="2" t="str">
        <f t="shared" si="51"/>
        <v>_</v>
      </c>
      <c r="M679" s="2"/>
      <c r="N679" s="2">
        <f>IF(ISBLANK(Table2[[#This Row],[ActualResult]]), 0, 1)</f>
        <v>0</v>
      </c>
      <c r="O679" s="2" t="str">
        <f>IF(ISBLANK(Table2[[#This Row],[ActualResult]]), "_", IF(Table2[[#This Row],[ActualWinner]]=Table2[[#This Row],[PredictedWinner]], "Y", "N"))</f>
        <v>_</v>
      </c>
      <c r="P679" s="2" t="str">
        <f>IF(Table2[[#This Row],[ActualAwayScore]]&gt;Table2[[#This Row],[PredictedAwayScore]], "N", IF(ISBLANK(Table2[[#This Row],[ActualResult]]), "_", IF(Table2[[#This Row],[ActualAwayScore]]=Table2[[#This Row],[PredictedAwayScore]], "Y", "N")))</f>
        <v>_</v>
      </c>
      <c r="Q679" s="2" t="str">
        <f>IF(Table2[[#This Row],[ActualHomeScore]]&gt;Table2[[#This Row],[PredictedHomeScore]],"N", IF(ISBLANK(Table2[[#This Row],[ActualResult]]), "_", IF(Table2[[#This Row],[ActualHomeScore]]=Table2[[#This Row],[PredictedHomeScore]], "Y", "N")))</f>
        <v>_</v>
      </c>
      <c r="R679" s="2"/>
      <c r="S679" s="2" t="str">
        <f t="shared" si="52"/>
        <v>_</v>
      </c>
      <c r="T679" s="2">
        <f>IF(INDEX(StatsRegularSeason20242025!$A$2:$C$33,MATCH(Table2[[#This Row],[AwayTeam]],StatsRegularSeason20242025!$A$2:$A$33,0),2)=INDEX(StatsRegularSeason20242025!$A$2:$C$33,MATCH(Table2[[#This Row],[HomeTeam]],StatsRegularSeason20242025!$A$2:$A$33,0),2),1,0)</f>
        <v>0</v>
      </c>
      <c r="U679" s="2">
        <f>IF(INDEX(StatsRegularSeason20242025!$A$2:$C$33,MATCH(Table2[[#This Row],[AwayTeam]],StatsRegularSeason20242025!$A$2:$A$33,0),3)=INDEX(StatsRegularSeason20242025!$A$2:$C$33,MATCH(Table2[[#This Row],[HomeTeam]],StatsRegularSeason20242025!$A$2:$A$33,0),3),1,0)</f>
        <v>0</v>
      </c>
      <c r="V679" s="2">
        <f>IF(Table2[[#This Row],[InterConf]]=1,IF(Table2[[#This Row],[InterDiv]]=0, 1, 0), 0)</f>
        <v>0</v>
      </c>
      <c r="W679" s="2">
        <f>IF(INDEX(StatsRegularSeason20242025!$A$2:$C$33,MATCH(Table2[[#This Row],[AwayTeam]],StatsRegularSeason20242025!$A$2:$A$33,0),2)&lt;&gt;INDEX(StatsRegularSeason20242025!$A$2:$C$33,MATCH(Table2[[#This Row],[HomeTeam]],StatsRegularSeason20242025!$A$2:$A$33,0),2),1,0)</f>
        <v>1</v>
      </c>
      <c r="X679" s="2"/>
      <c r="Y679" s="2"/>
      <c r="Z679" s="2">
        <f>IF(AND(Table2[[#This Row],[GameIsOver]]=1,Table2[[#This Row],[ActualHomeScore]]*Table2[[#This Row],[ActualAwayScore]]=0), 1,0)</f>
        <v>0</v>
      </c>
      <c r="AA679" s="2">
        <f>IF(Table2[[#This Row],[GameIsOver]]=0,0, IF(Table2[[#This Row],[ActualWinner]]=Table2[[#This Row],[AwayTeam]], 2, IF(OR(Table2[[#This Row],[ActualResult]]="OT", Table2[[#This Row],[ActualResult]]="SO"), 1, 0)))</f>
        <v>0</v>
      </c>
      <c r="AB679" s="2">
        <f>IF(Table2[[#This Row],[GameIsOver]]= 0, 0, IF(Table2[[#This Row],[ActualWinner]]=Table2[[#This Row],[HomeTeam]], 2, IF(OR(Table2[[#This Row],[ActualResult]]="OT", Table2[[#This Row],[ActualResult]]="SO"), 1, 0)))</f>
        <v>0</v>
      </c>
      <c r="AC679" s="33">
        <f>(($AR$11)*IF(Table2[[#This Row],[CorrectWinnerPrediction]]="Y", 1, 0))+(($AR$12)*IF(Table2[[#This Row],[CorrectAwayScorePrediction]]="Y", 1, 0))+(($AR$13)*IF(Table2[[#This Row],[CorrectHomeScorePrediction]]="Y", 1, 0))</f>
        <v>0</v>
      </c>
      <c r="AD6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79" s="4" t="str">
        <f>IF(WEEKDAY(Table2[[#This Row],[GameDate]])=1,"SUN",IF(WEEKDAY(Table2[[#This Row],[GameDate]])=2,"MON",IF(WEEKDAY(Table2[[#This Row],[GameDate]])=3,"TUE",IF(WEEKDAY(Table2[[#This Row],[GameDate]])=4,"WED",IF(WEEKDAY(Table2[[#This Row],[GameDate]])=5,"THU",IF(WEEKDAY(Table2[[#This Row],[GameDate]])=6,"FRI", "SAT"))))))</f>
        <v>SAT</v>
      </c>
      <c r="AF679" s="2">
        <f>Table2[[#This Row],[ActualAwayScore]]-Table2[[#This Row],[PredictedAwayScore]]</f>
        <v>0</v>
      </c>
      <c r="AG679" s="2">
        <f>Table2[[#This Row],[ActualHomeScore]]-Table2[[#This Row],[PredictedHomeScore]]</f>
        <v>0</v>
      </c>
      <c r="AH679" s="2">
        <f t="shared" si="53"/>
        <v>0</v>
      </c>
      <c r="AI679" s="2">
        <f t="shared" si="54"/>
        <v>0</v>
      </c>
    </row>
    <row r="680" spans="1:35" x14ac:dyDescent="0.25">
      <c r="B680" s="4">
        <v>45668</v>
      </c>
      <c r="C680" s="7" t="s">
        <v>789</v>
      </c>
      <c r="D680" s="2" t="s">
        <v>26</v>
      </c>
      <c r="E680" s="2" t="s">
        <v>22</v>
      </c>
      <c r="F680" s="2"/>
      <c r="G680" s="2"/>
      <c r="H680" s="2" t="str">
        <f t="shared" si="50"/>
        <v>_</v>
      </c>
      <c r="I680" s="2"/>
      <c r="J680" s="2"/>
      <c r="K680" s="2"/>
      <c r="L680" s="2" t="str">
        <f t="shared" si="51"/>
        <v>_</v>
      </c>
      <c r="M680" s="2"/>
      <c r="N680" s="2">
        <f>IF(ISBLANK(Table2[[#This Row],[ActualResult]]), 0, 1)</f>
        <v>0</v>
      </c>
      <c r="O680" s="2" t="str">
        <f>IF(ISBLANK(Table2[[#This Row],[ActualResult]]), "_", IF(Table2[[#This Row],[ActualWinner]]=Table2[[#This Row],[PredictedWinner]], "Y", "N"))</f>
        <v>_</v>
      </c>
      <c r="P680" s="2" t="str">
        <f>IF(Table2[[#This Row],[ActualAwayScore]]&gt;Table2[[#This Row],[PredictedAwayScore]], "N", IF(ISBLANK(Table2[[#This Row],[ActualResult]]), "_", IF(Table2[[#This Row],[ActualAwayScore]]=Table2[[#This Row],[PredictedAwayScore]], "Y", "N")))</f>
        <v>_</v>
      </c>
      <c r="Q680" s="2" t="str">
        <f>IF(Table2[[#This Row],[ActualHomeScore]]&gt;Table2[[#This Row],[PredictedHomeScore]],"N", IF(ISBLANK(Table2[[#This Row],[ActualResult]]), "_", IF(Table2[[#This Row],[ActualHomeScore]]=Table2[[#This Row],[PredictedHomeScore]], "Y", "N")))</f>
        <v>_</v>
      </c>
      <c r="R680" s="2"/>
      <c r="S680" s="2" t="str">
        <f t="shared" si="52"/>
        <v>_</v>
      </c>
      <c r="T680" s="2">
        <f>IF(INDEX(StatsRegularSeason20242025!$A$2:$C$33,MATCH(Table2[[#This Row],[AwayTeam]],StatsRegularSeason20242025!$A$2:$A$33,0),2)=INDEX(StatsRegularSeason20242025!$A$2:$C$33,MATCH(Table2[[#This Row],[HomeTeam]],StatsRegularSeason20242025!$A$2:$A$33,0),2),1,0)</f>
        <v>1</v>
      </c>
      <c r="U680" s="2">
        <f>IF(INDEX(StatsRegularSeason20242025!$A$2:$C$33,MATCH(Table2[[#This Row],[AwayTeam]],StatsRegularSeason20242025!$A$2:$A$33,0),3)=INDEX(StatsRegularSeason20242025!$A$2:$C$33,MATCH(Table2[[#This Row],[HomeTeam]],StatsRegularSeason20242025!$A$2:$A$33,0),3),1,0)</f>
        <v>1</v>
      </c>
      <c r="V680" s="2">
        <f>IF(Table2[[#This Row],[InterConf]]=1,IF(Table2[[#This Row],[InterDiv]]=0, 1, 0), 0)</f>
        <v>0</v>
      </c>
      <c r="W680" s="2">
        <f>IF(INDEX(StatsRegularSeason20242025!$A$2:$C$33,MATCH(Table2[[#This Row],[AwayTeam]],StatsRegularSeason20242025!$A$2:$A$33,0),2)&lt;&gt;INDEX(StatsRegularSeason20242025!$A$2:$C$33,MATCH(Table2[[#This Row],[HomeTeam]],StatsRegularSeason20242025!$A$2:$A$33,0),2),1,0)</f>
        <v>0</v>
      </c>
      <c r="X680" s="2"/>
      <c r="Y680" s="2"/>
      <c r="Z680" s="2">
        <f>IF(AND(Table2[[#This Row],[GameIsOver]]=1,Table2[[#This Row],[ActualHomeScore]]*Table2[[#This Row],[ActualAwayScore]]=0), 1,0)</f>
        <v>0</v>
      </c>
      <c r="AA680" s="2">
        <f>IF(Table2[[#This Row],[GameIsOver]]=0,0, IF(Table2[[#This Row],[ActualWinner]]=Table2[[#This Row],[AwayTeam]], 2, IF(OR(Table2[[#This Row],[ActualResult]]="OT", Table2[[#This Row],[ActualResult]]="SO"), 1, 0)))</f>
        <v>0</v>
      </c>
      <c r="AB680" s="2">
        <f>IF(Table2[[#This Row],[GameIsOver]]= 0, 0, IF(Table2[[#This Row],[ActualWinner]]=Table2[[#This Row],[HomeTeam]], 2, IF(OR(Table2[[#This Row],[ActualResult]]="OT", Table2[[#This Row],[ActualResult]]="SO"), 1, 0)))</f>
        <v>0</v>
      </c>
      <c r="AC680" s="33">
        <f>(($AR$11)*IF(Table2[[#This Row],[CorrectWinnerPrediction]]="Y", 1, 0))+(($AR$12)*IF(Table2[[#This Row],[CorrectAwayScorePrediction]]="Y", 1, 0))+(($AR$13)*IF(Table2[[#This Row],[CorrectHomeScorePrediction]]="Y", 1, 0))</f>
        <v>0</v>
      </c>
      <c r="AD6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0" s="4" t="str">
        <f>IF(WEEKDAY(Table2[[#This Row],[GameDate]])=1,"SUN",IF(WEEKDAY(Table2[[#This Row],[GameDate]])=2,"MON",IF(WEEKDAY(Table2[[#This Row],[GameDate]])=3,"TUE",IF(WEEKDAY(Table2[[#This Row],[GameDate]])=4,"WED",IF(WEEKDAY(Table2[[#This Row],[GameDate]])=5,"THU",IF(WEEKDAY(Table2[[#This Row],[GameDate]])=6,"FRI", "SAT"))))))</f>
        <v>SAT</v>
      </c>
      <c r="AF680" s="2">
        <f>Table2[[#This Row],[ActualAwayScore]]-Table2[[#This Row],[PredictedAwayScore]]</f>
        <v>0</v>
      </c>
      <c r="AG680" s="2">
        <f>Table2[[#This Row],[ActualHomeScore]]-Table2[[#This Row],[PredictedHomeScore]]</f>
        <v>0</v>
      </c>
      <c r="AH680" s="2">
        <f t="shared" si="53"/>
        <v>0</v>
      </c>
      <c r="AI680" s="2">
        <f t="shared" si="54"/>
        <v>0</v>
      </c>
    </row>
    <row r="681" spans="1:35" x14ac:dyDescent="0.25">
      <c r="B681" s="4">
        <v>45668</v>
      </c>
      <c r="C681" s="7" t="s">
        <v>790</v>
      </c>
      <c r="D681" s="2" t="s">
        <v>46</v>
      </c>
      <c r="E681" s="2" t="s">
        <v>35</v>
      </c>
      <c r="F681" s="2"/>
      <c r="G681" s="2"/>
      <c r="H681" s="2" t="str">
        <f t="shared" si="50"/>
        <v>_</v>
      </c>
      <c r="I681" s="2"/>
      <c r="J681" s="2"/>
      <c r="K681" s="2"/>
      <c r="L681" s="2" t="str">
        <f t="shared" si="51"/>
        <v>_</v>
      </c>
      <c r="M681" s="2"/>
      <c r="N681" s="2">
        <f>IF(ISBLANK(Table2[[#This Row],[ActualResult]]), 0, 1)</f>
        <v>0</v>
      </c>
      <c r="O681" s="2" t="str">
        <f>IF(ISBLANK(Table2[[#This Row],[ActualResult]]), "_", IF(Table2[[#This Row],[ActualWinner]]=Table2[[#This Row],[PredictedWinner]], "Y", "N"))</f>
        <v>_</v>
      </c>
      <c r="P681" s="2" t="str">
        <f>IF(Table2[[#This Row],[ActualAwayScore]]&gt;Table2[[#This Row],[PredictedAwayScore]], "N", IF(ISBLANK(Table2[[#This Row],[ActualResult]]), "_", IF(Table2[[#This Row],[ActualAwayScore]]=Table2[[#This Row],[PredictedAwayScore]], "Y", "N")))</f>
        <v>_</v>
      </c>
      <c r="Q681" s="2" t="str">
        <f>IF(Table2[[#This Row],[ActualHomeScore]]&gt;Table2[[#This Row],[PredictedHomeScore]],"N", IF(ISBLANK(Table2[[#This Row],[ActualResult]]), "_", IF(Table2[[#This Row],[ActualHomeScore]]=Table2[[#This Row],[PredictedHomeScore]], "Y", "N")))</f>
        <v>_</v>
      </c>
      <c r="R681" s="2"/>
      <c r="S681" s="2" t="str">
        <f t="shared" si="52"/>
        <v>_</v>
      </c>
      <c r="T681" s="2">
        <f>IF(INDEX(StatsRegularSeason20242025!$A$2:$C$33,MATCH(Table2[[#This Row],[AwayTeam]],StatsRegularSeason20242025!$A$2:$A$33,0),2)=INDEX(StatsRegularSeason20242025!$A$2:$C$33,MATCH(Table2[[#This Row],[HomeTeam]],StatsRegularSeason20242025!$A$2:$A$33,0),2),1,0)</f>
        <v>0</v>
      </c>
      <c r="U681" s="2">
        <f>IF(INDEX(StatsRegularSeason20242025!$A$2:$C$33,MATCH(Table2[[#This Row],[AwayTeam]],StatsRegularSeason20242025!$A$2:$A$33,0),3)=INDEX(StatsRegularSeason20242025!$A$2:$C$33,MATCH(Table2[[#This Row],[HomeTeam]],StatsRegularSeason20242025!$A$2:$A$33,0),3),1,0)</f>
        <v>0</v>
      </c>
      <c r="V681" s="2">
        <f>IF(Table2[[#This Row],[InterConf]]=1,IF(Table2[[#This Row],[InterDiv]]=0, 1, 0), 0)</f>
        <v>0</v>
      </c>
      <c r="W681" s="2">
        <f>IF(INDEX(StatsRegularSeason20242025!$A$2:$C$33,MATCH(Table2[[#This Row],[AwayTeam]],StatsRegularSeason20242025!$A$2:$A$33,0),2)&lt;&gt;INDEX(StatsRegularSeason20242025!$A$2:$C$33,MATCH(Table2[[#This Row],[HomeTeam]],StatsRegularSeason20242025!$A$2:$A$33,0),2),1,0)</f>
        <v>1</v>
      </c>
      <c r="X681" s="2"/>
      <c r="Y681" s="2"/>
      <c r="Z681" s="2">
        <f>IF(AND(Table2[[#This Row],[GameIsOver]]=1,Table2[[#This Row],[ActualHomeScore]]*Table2[[#This Row],[ActualAwayScore]]=0), 1,0)</f>
        <v>0</v>
      </c>
      <c r="AA681" s="2">
        <f>IF(Table2[[#This Row],[GameIsOver]]=0,0, IF(Table2[[#This Row],[ActualWinner]]=Table2[[#This Row],[AwayTeam]], 2, IF(OR(Table2[[#This Row],[ActualResult]]="OT", Table2[[#This Row],[ActualResult]]="SO"), 1, 0)))</f>
        <v>0</v>
      </c>
      <c r="AB681" s="2">
        <f>IF(Table2[[#This Row],[GameIsOver]]= 0, 0, IF(Table2[[#This Row],[ActualWinner]]=Table2[[#This Row],[HomeTeam]], 2, IF(OR(Table2[[#This Row],[ActualResult]]="OT", Table2[[#This Row],[ActualResult]]="SO"), 1, 0)))</f>
        <v>0</v>
      </c>
      <c r="AC681" s="33">
        <f>(($AR$11)*IF(Table2[[#This Row],[CorrectWinnerPrediction]]="Y", 1, 0))+(($AR$12)*IF(Table2[[#This Row],[CorrectAwayScorePrediction]]="Y", 1, 0))+(($AR$13)*IF(Table2[[#This Row],[CorrectHomeScorePrediction]]="Y", 1, 0))</f>
        <v>0</v>
      </c>
      <c r="AD6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1" s="4" t="str">
        <f>IF(WEEKDAY(Table2[[#This Row],[GameDate]])=1,"SUN",IF(WEEKDAY(Table2[[#This Row],[GameDate]])=2,"MON",IF(WEEKDAY(Table2[[#This Row],[GameDate]])=3,"TUE",IF(WEEKDAY(Table2[[#This Row],[GameDate]])=4,"WED",IF(WEEKDAY(Table2[[#This Row],[GameDate]])=5,"THU",IF(WEEKDAY(Table2[[#This Row],[GameDate]])=6,"FRI", "SAT"))))))</f>
        <v>SAT</v>
      </c>
      <c r="AF681" s="2">
        <f>Table2[[#This Row],[ActualAwayScore]]-Table2[[#This Row],[PredictedAwayScore]]</f>
        <v>0</v>
      </c>
      <c r="AG681" s="2">
        <f>Table2[[#This Row],[ActualHomeScore]]-Table2[[#This Row],[PredictedHomeScore]]</f>
        <v>0</v>
      </c>
      <c r="AH681" s="2">
        <f t="shared" si="53"/>
        <v>0</v>
      </c>
      <c r="AI681" s="2">
        <f t="shared" si="54"/>
        <v>0</v>
      </c>
    </row>
    <row r="682" spans="1:35" x14ac:dyDescent="0.25">
      <c r="B682" s="4">
        <v>45668</v>
      </c>
      <c r="C682" s="7" t="s">
        <v>791</v>
      </c>
      <c r="D682" s="2" t="s">
        <v>33</v>
      </c>
      <c r="E682" s="2" t="s">
        <v>15</v>
      </c>
      <c r="F682" s="2"/>
      <c r="G682" s="2"/>
      <c r="H682" s="2" t="str">
        <f t="shared" si="50"/>
        <v>_</v>
      </c>
      <c r="I682" s="2"/>
      <c r="J682" s="2"/>
      <c r="K682" s="2"/>
      <c r="L682" s="2" t="str">
        <f t="shared" si="51"/>
        <v>_</v>
      </c>
      <c r="M682" s="2"/>
      <c r="N682" s="2">
        <f>IF(ISBLANK(Table2[[#This Row],[ActualResult]]), 0, 1)</f>
        <v>0</v>
      </c>
      <c r="O682" s="2" t="str">
        <f>IF(ISBLANK(Table2[[#This Row],[ActualResult]]), "_", IF(Table2[[#This Row],[ActualWinner]]=Table2[[#This Row],[PredictedWinner]], "Y", "N"))</f>
        <v>_</v>
      </c>
      <c r="P682" s="2" t="str">
        <f>IF(Table2[[#This Row],[ActualAwayScore]]&gt;Table2[[#This Row],[PredictedAwayScore]], "N", IF(ISBLANK(Table2[[#This Row],[ActualResult]]), "_", IF(Table2[[#This Row],[ActualAwayScore]]=Table2[[#This Row],[PredictedAwayScore]], "Y", "N")))</f>
        <v>_</v>
      </c>
      <c r="Q682" s="2" t="str">
        <f>IF(Table2[[#This Row],[ActualHomeScore]]&gt;Table2[[#This Row],[PredictedHomeScore]],"N", IF(ISBLANK(Table2[[#This Row],[ActualResult]]), "_", IF(Table2[[#This Row],[ActualHomeScore]]=Table2[[#This Row],[PredictedHomeScore]], "Y", "N")))</f>
        <v>_</v>
      </c>
      <c r="R682" s="2"/>
      <c r="S682" s="2" t="str">
        <f t="shared" si="52"/>
        <v>_</v>
      </c>
      <c r="T682" s="2">
        <f>IF(INDEX(StatsRegularSeason20242025!$A$2:$C$33,MATCH(Table2[[#This Row],[AwayTeam]],StatsRegularSeason20242025!$A$2:$A$33,0),2)=INDEX(StatsRegularSeason20242025!$A$2:$C$33,MATCH(Table2[[#This Row],[HomeTeam]],StatsRegularSeason20242025!$A$2:$A$33,0),2),1,0)</f>
        <v>0</v>
      </c>
      <c r="U682" s="2">
        <f>IF(INDEX(StatsRegularSeason20242025!$A$2:$C$33,MATCH(Table2[[#This Row],[AwayTeam]],StatsRegularSeason20242025!$A$2:$A$33,0),3)=INDEX(StatsRegularSeason20242025!$A$2:$C$33,MATCH(Table2[[#This Row],[HomeTeam]],StatsRegularSeason20242025!$A$2:$A$33,0),3),1,0)</f>
        <v>0</v>
      </c>
      <c r="V682" s="2">
        <f>IF(Table2[[#This Row],[InterConf]]=1,IF(Table2[[#This Row],[InterDiv]]=0, 1, 0), 0)</f>
        <v>0</v>
      </c>
      <c r="W682" s="2">
        <f>IF(INDEX(StatsRegularSeason20242025!$A$2:$C$33,MATCH(Table2[[#This Row],[AwayTeam]],StatsRegularSeason20242025!$A$2:$A$33,0),2)&lt;&gt;INDEX(StatsRegularSeason20242025!$A$2:$C$33,MATCH(Table2[[#This Row],[HomeTeam]],StatsRegularSeason20242025!$A$2:$A$33,0),2),1,0)</f>
        <v>1</v>
      </c>
      <c r="X682" s="2"/>
      <c r="Y682" s="2"/>
      <c r="Z682" s="2">
        <f>IF(AND(Table2[[#This Row],[GameIsOver]]=1,Table2[[#This Row],[ActualHomeScore]]*Table2[[#This Row],[ActualAwayScore]]=0), 1,0)</f>
        <v>0</v>
      </c>
      <c r="AA682" s="2">
        <f>IF(Table2[[#This Row],[GameIsOver]]=0,0, IF(Table2[[#This Row],[ActualWinner]]=Table2[[#This Row],[AwayTeam]], 2, IF(OR(Table2[[#This Row],[ActualResult]]="OT", Table2[[#This Row],[ActualResult]]="SO"), 1, 0)))</f>
        <v>0</v>
      </c>
      <c r="AB682" s="2">
        <f>IF(Table2[[#This Row],[GameIsOver]]= 0, 0, IF(Table2[[#This Row],[ActualWinner]]=Table2[[#This Row],[HomeTeam]], 2, IF(OR(Table2[[#This Row],[ActualResult]]="OT", Table2[[#This Row],[ActualResult]]="SO"), 1, 0)))</f>
        <v>0</v>
      </c>
      <c r="AC682" s="33">
        <f>(($AR$11)*IF(Table2[[#This Row],[CorrectWinnerPrediction]]="Y", 1, 0))+(($AR$12)*IF(Table2[[#This Row],[CorrectAwayScorePrediction]]="Y", 1, 0))+(($AR$13)*IF(Table2[[#This Row],[CorrectHomeScorePrediction]]="Y", 1, 0))</f>
        <v>0</v>
      </c>
      <c r="AD6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2" s="4" t="str">
        <f>IF(WEEKDAY(Table2[[#This Row],[GameDate]])=1,"SUN",IF(WEEKDAY(Table2[[#This Row],[GameDate]])=2,"MON",IF(WEEKDAY(Table2[[#This Row],[GameDate]])=3,"TUE",IF(WEEKDAY(Table2[[#This Row],[GameDate]])=4,"WED",IF(WEEKDAY(Table2[[#This Row],[GameDate]])=5,"THU",IF(WEEKDAY(Table2[[#This Row],[GameDate]])=6,"FRI", "SAT"))))))</f>
        <v>SAT</v>
      </c>
      <c r="AF682" s="2">
        <f>Table2[[#This Row],[ActualAwayScore]]-Table2[[#This Row],[PredictedAwayScore]]</f>
        <v>0</v>
      </c>
      <c r="AG682" s="2">
        <f>Table2[[#This Row],[ActualHomeScore]]-Table2[[#This Row],[PredictedHomeScore]]</f>
        <v>0</v>
      </c>
      <c r="AH682" s="2">
        <f t="shared" si="53"/>
        <v>0</v>
      </c>
      <c r="AI682" s="2">
        <f t="shared" si="54"/>
        <v>0</v>
      </c>
    </row>
    <row r="683" spans="1:35" x14ac:dyDescent="0.25">
      <c r="B683" s="4">
        <v>45668</v>
      </c>
      <c r="C683" s="7" t="s">
        <v>792</v>
      </c>
      <c r="D683" s="2" t="s">
        <v>28</v>
      </c>
      <c r="E683" s="2" t="s">
        <v>24</v>
      </c>
      <c r="F683" s="2"/>
      <c r="G683" s="2"/>
      <c r="H683" s="2" t="str">
        <f t="shared" si="50"/>
        <v>_</v>
      </c>
      <c r="I683" s="2"/>
      <c r="J683" s="2"/>
      <c r="K683" s="2"/>
      <c r="L683" s="2" t="str">
        <f t="shared" si="51"/>
        <v>_</v>
      </c>
      <c r="M683" s="2"/>
      <c r="N683" s="2">
        <f>IF(ISBLANK(Table2[[#This Row],[ActualResult]]), 0, 1)</f>
        <v>0</v>
      </c>
      <c r="O683" s="2" t="str">
        <f>IF(ISBLANK(Table2[[#This Row],[ActualResult]]), "_", IF(Table2[[#This Row],[ActualWinner]]=Table2[[#This Row],[PredictedWinner]], "Y", "N"))</f>
        <v>_</v>
      </c>
      <c r="P683" s="2" t="str">
        <f>IF(Table2[[#This Row],[ActualAwayScore]]&gt;Table2[[#This Row],[PredictedAwayScore]], "N", IF(ISBLANK(Table2[[#This Row],[ActualResult]]), "_", IF(Table2[[#This Row],[ActualAwayScore]]=Table2[[#This Row],[PredictedAwayScore]], "Y", "N")))</f>
        <v>_</v>
      </c>
      <c r="Q683" s="2" t="str">
        <f>IF(Table2[[#This Row],[ActualHomeScore]]&gt;Table2[[#This Row],[PredictedHomeScore]],"N", IF(ISBLANK(Table2[[#This Row],[ActualResult]]), "_", IF(Table2[[#This Row],[ActualHomeScore]]=Table2[[#This Row],[PredictedHomeScore]], "Y", "N")))</f>
        <v>_</v>
      </c>
      <c r="R683" s="2"/>
      <c r="S683" s="2" t="str">
        <f t="shared" si="52"/>
        <v>_</v>
      </c>
      <c r="T683" s="2">
        <f>IF(INDEX(StatsRegularSeason20242025!$A$2:$C$33,MATCH(Table2[[#This Row],[AwayTeam]],StatsRegularSeason20242025!$A$2:$A$33,0),2)=INDEX(StatsRegularSeason20242025!$A$2:$C$33,MATCH(Table2[[#This Row],[HomeTeam]],StatsRegularSeason20242025!$A$2:$A$33,0),2),1,0)</f>
        <v>1</v>
      </c>
      <c r="U683" s="2">
        <f>IF(INDEX(StatsRegularSeason20242025!$A$2:$C$33,MATCH(Table2[[#This Row],[AwayTeam]],StatsRegularSeason20242025!$A$2:$A$33,0),3)=INDEX(StatsRegularSeason20242025!$A$2:$C$33,MATCH(Table2[[#This Row],[HomeTeam]],StatsRegularSeason20242025!$A$2:$A$33,0),3),1,0)</f>
        <v>1</v>
      </c>
      <c r="V683" s="2">
        <f>IF(Table2[[#This Row],[InterConf]]=1,IF(Table2[[#This Row],[InterDiv]]=0, 1, 0), 0)</f>
        <v>0</v>
      </c>
      <c r="W683" s="2">
        <f>IF(INDEX(StatsRegularSeason20242025!$A$2:$C$33,MATCH(Table2[[#This Row],[AwayTeam]],StatsRegularSeason20242025!$A$2:$A$33,0),2)&lt;&gt;INDEX(StatsRegularSeason20242025!$A$2:$C$33,MATCH(Table2[[#This Row],[HomeTeam]],StatsRegularSeason20242025!$A$2:$A$33,0),2),1,0)</f>
        <v>0</v>
      </c>
      <c r="X683" s="2"/>
      <c r="Y683" s="2"/>
      <c r="Z683" s="2">
        <f>IF(AND(Table2[[#This Row],[GameIsOver]]=1,Table2[[#This Row],[ActualHomeScore]]*Table2[[#This Row],[ActualAwayScore]]=0), 1,0)</f>
        <v>0</v>
      </c>
      <c r="AA683" s="2">
        <f>IF(Table2[[#This Row],[GameIsOver]]=0,0, IF(Table2[[#This Row],[ActualWinner]]=Table2[[#This Row],[AwayTeam]], 2, IF(OR(Table2[[#This Row],[ActualResult]]="OT", Table2[[#This Row],[ActualResult]]="SO"), 1, 0)))</f>
        <v>0</v>
      </c>
      <c r="AB683" s="2">
        <f>IF(Table2[[#This Row],[GameIsOver]]= 0, 0, IF(Table2[[#This Row],[ActualWinner]]=Table2[[#This Row],[HomeTeam]], 2, IF(OR(Table2[[#This Row],[ActualResult]]="OT", Table2[[#This Row],[ActualResult]]="SO"), 1, 0)))</f>
        <v>0</v>
      </c>
      <c r="AC683" s="33">
        <f>(($AR$11)*IF(Table2[[#This Row],[CorrectWinnerPrediction]]="Y", 1, 0))+(($AR$12)*IF(Table2[[#This Row],[CorrectAwayScorePrediction]]="Y", 1, 0))+(($AR$13)*IF(Table2[[#This Row],[CorrectHomeScorePrediction]]="Y", 1, 0))</f>
        <v>0</v>
      </c>
      <c r="AD6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3" s="4" t="str">
        <f>IF(WEEKDAY(Table2[[#This Row],[GameDate]])=1,"SUN",IF(WEEKDAY(Table2[[#This Row],[GameDate]])=2,"MON",IF(WEEKDAY(Table2[[#This Row],[GameDate]])=3,"TUE",IF(WEEKDAY(Table2[[#This Row],[GameDate]])=4,"WED",IF(WEEKDAY(Table2[[#This Row],[GameDate]])=5,"THU",IF(WEEKDAY(Table2[[#This Row],[GameDate]])=6,"FRI", "SAT"))))))</f>
        <v>SAT</v>
      </c>
      <c r="AF683" s="2">
        <f>Table2[[#This Row],[ActualAwayScore]]-Table2[[#This Row],[PredictedAwayScore]]</f>
        <v>0</v>
      </c>
      <c r="AG683" s="2">
        <f>Table2[[#This Row],[ActualHomeScore]]-Table2[[#This Row],[PredictedHomeScore]]</f>
        <v>0</v>
      </c>
      <c r="AH683" s="2">
        <f t="shared" si="53"/>
        <v>0</v>
      </c>
      <c r="AI683" s="2">
        <f t="shared" si="54"/>
        <v>0</v>
      </c>
    </row>
    <row r="684" spans="1:35" x14ac:dyDescent="0.25">
      <c r="B684" s="4">
        <v>45668</v>
      </c>
      <c r="C684" s="7" t="s">
        <v>793</v>
      </c>
      <c r="D684" s="2" t="s">
        <v>20</v>
      </c>
      <c r="E684" s="2" t="s">
        <v>27</v>
      </c>
      <c r="F684" s="2"/>
      <c r="G684" s="2"/>
      <c r="H684" s="2" t="str">
        <f t="shared" si="50"/>
        <v>_</v>
      </c>
      <c r="I684" s="2"/>
      <c r="J684" s="2"/>
      <c r="K684" s="2"/>
      <c r="L684" s="2" t="str">
        <f t="shared" si="51"/>
        <v>_</v>
      </c>
      <c r="M684" s="2"/>
      <c r="N684" s="2">
        <f>IF(ISBLANK(Table2[[#This Row],[ActualResult]]), 0, 1)</f>
        <v>0</v>
      </c>
      <c r="O684" s="2" t="str">
        <f>IF(ISBLANK(Table2[[#This Row],[ActualResult]]), "_", IF(Table2[[#This Row],[ActualWinner]]=Table2[[#This Row],[PredictedWinner]], "Y", "N"))</f>
        <v>_</v>
      </c>
      <c r="P684" s="2" t="str">
        <f>IF(Table2[[#This Row],[ActualAwayScore]]&gt;Table2[[#This Row],[PredictedAwayScore]], "N", IF(ISBLANK(Table2[[#This Row],[ActualResult]]), "_", IF(Table2[[#This Row],[ActualAwayScore]]=Table2[[#This Row],[PredictedAwayScore]], "Y", "N")))</f>
        <v>_</v>
      </c>
      <c r="Q684" s="2" t="str">
        <f>IF(Table2[[#This Row],[ActualHomeScore]]&gt;Table2[[#This Row],[PredictedHomeScore]],"N", IF(ISBLANK(Table2[[#This Row],[ActualResult]]), "_", IF(Table2[[#This Row],[ActualHomeScore]]=Table2[[#This Row],[PredictedHomeScore]], "Y", "N")))</f>
        <v>_</v>
      </c>
      <c r="R684" s="2"/>
      <c r="S684" s="2" t="str">
        <f t="shared" si="52"/>
        <v>_</v>
      </c>
      <c r="T684" s="2">
        <f>IF(INDEX(StatsRegularSeason20242025!$A$2:$C$33,MATCH(Table2[[#This Row],[AwayTeam]],StatsRegularSeason20242025!$A$2:$A$33,0),2)=INDEX(StatsRegularSeason20242025!$A$2:$C$33,MATCH(Table2[[#This Row],[HomeTeam]],StatsRegularSeason20242025!$A$2:$A$33,0),2),1,0)</f>
        <v>0</v>
      </c>
      <c r="U684" s="2">
        <f>IF(INDEX(StatsRegularSeason20242025!$A$2:$C$33,MATCH(Table2[[#This Row],[AwayTeam]],StatsRegularSeason20242025!$A$2:$A$33,0),3)=INDEX(StatsRegularSeason20242025!$A$2:$C$33,MATCH(Table2[[#This Row],[HomeTeam]],StatsRegularSeason20242025!$A$2:$A$33,0),3),1,0)</f>
        <v>0</v>
      </c>
      <c r="V684" s="2">
        <f>IF(Table2[[#This Row],[InterConf]]=1,IF(Table2[[#This Row],[InterDiv]]=0, 1, 0), 0)</f>
        <v>0</v>
      </c>
      <c r="W684" s="2">
        <f>IF(INDEX(StatsRegularSeason20242025!$A$2:$C$33,MATCH(Table2[[#This Row],[AwayTeam]],StatsRegularSeason20242025!$A$2:$A$33,0),2)&lt;&gt;INDEX(StatsRegularSeason20242025!$A$2:$C$33,MATCH(Table2[[#This Row],[HomeTeam]],StatsRegularSeason20242025!$A$2:$A$33,0),2),1,0)</f>
        <v>1</v>
      </c>
      <c r="X684" s="2"/>
      <c r="Y684" s="2"/>
      <c r="Z684" s="2">
        <f>IF(AND(Table2[[#This Row],[GameIsOver]]=1,Table2[[#This Row],[ActualHomeScore]]*Table2[[#This Row],[ActualAwayScore]]=0), 1,0)</f>
        <v>0</v>
      </c>
      <c r="AA684" s="2">
        <f>IF(Table2[[#This Row],[GameIsOver]]=0,0, IF(Table2[[#This Row],[ActualWinner]]=Table2[[#This Row],[AwayTeam]], 2, IF(OR(Table2[[#This Row],[ActualResult]]="OT", Table2[[#This Row],[ActualResult]]="SO"), 1, 0)))</f>
        <v>0</v>
      </c>
      <c r="AB684" s="2">
        <f>IF(Table2[[#This Row],[GameIsOver]]= 0, 0, IF(Table2[[#This Row],[ActualWinner]]=Table2[[#This Row],[HomeTeam]], 2, IF(OR(Table2[[#This Row],[ActualResult]]="OT", Table2[[#This Row],[ActualResult]]="SO"), 1, 0)))</f>
        <v>0</v>
      </c>
      <c r="AC684" s="33">
        <f>(($AR$11)*IF(Table2[[#This Row],[CorrectWinnerPrediction]]="Y", 1, 0))+(($AR$12)*IF(Table2[[#This Row],[CorrectAwayScorePrediction]]="Y", 1, 0))+(($AR$13)*IF(Table2[[#This Row],[CorrectHomeScorePrediction]]="Y", 1, 0))</f>
        <v>0</v>
      </c>
      <c r="AD6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4" s="4" t="str">
        <f>IF(WEEKDAY(Table2[[#This Row],[GameDate]])=1,"SUN",IF(WEEKDAY(Table2[[#This Row],[GameDate]])=2,"MON",IF(WEEKDAY(Table2[[#This Row],[GameDate]])=3,"TUE",IF(WEEKDAY(Table2[[#This Row],[GameDate]])=4,"WED",IF(WEEKDAY(Table2[[#This Row],[GameDate]])=5,"THU",IF(WEEKDAY(Table2[[#This Row],[GameDate]])=6,"FRI", "SAT"))))))</f>
        <v>SAT</v>
      </c>
      <c r="AF684" s="2">
        <f>Table2[[#This Row],[ActualAwayScore]]-Table2[[#This Row],[PredictedAwayScore]]</f>
        <v>0</v>
      </c>
      <c r="AG684" s="2">
        <f>Table2[[#This Row],[ActualHomeScore]]-Table2[[#This Row],[PredictedHomeScore]]</f>
        <v>0</v>
      </c>
      <c r="AH684" s="2">
        <f t="shared" si="53"/>
        <v>0</v>
      </c>
      <c r="AI684" s="2">
        <f t="shared" si="54"/>
        <v>0</v>
      </c>
    </row>
    <row r="685" spans="1:35" x14ac:dyDescent="0.25">
      <c r="A685" s="3"/>
      <c r="B685" s="5">
        <v>45668</v>
      </c>
      <c r="C685" s="8" t="s">
        <v>794</v>
      </c>
      <c r="D685" s="3" t="s">
        <v>37</v>
      </c>
      <c r="E685" s="3" t="s">
        <v>38</v>
      </c>
      <c r="F685" s="3"/>
      <c r="G685" s="3"/>
      <c r="H685" s="3" t="str">
        <f t="shared" si="50"/>
        <v>_</v>
      </c>
      <c r="I685" s="3"/>
      <c r="J685" s="3"/>
      <c r="K685" s="3"/>
      <c r="L685" s="2" t="str">
        <f t="shared" si="51"/>
        <v>_</v>
      </c>
      <c r="M685" s="3"/>
      <c r="N685" s="3">
        <f>IF(ISBLANK(Table2[[#This Row],[ActualResult]]), 0, 1)</f>
        <v>0</v>
      </c>
      <c r="O685" s="3" t="str">
        <f>IF(ISBLANK(Table2[[#This Row],[ActualResult]]), "_", IF(Table2[[#This Row],[ActualWinner]]=Table2[[#This Row],[PredictedWinner]], "Y", "N"))</f>
        <v>_</v>
      </c>
      <c r="P685" s="3" t="str">
        <f>IF(Table2[[#This Row],[ActualAwayScore]]&gt;Table2[[#This Row],[PredictedAwayScore]], "N", IF(ISBLANK(Table2[[#This Row],[ActualResult]]), "_", IF(Table2[[#This Row],[ActualAwayScore]]=Table2[[#This Row],[PredictedAwayScore]], "Y", "N")))</f>
        <v>_</v>
      </c>
      <c r="Q685" s="3" t="str">
        <f>IF(Table2[[#This Row],[ActualHomeScore]]&gt;Table2[[#This Row],[PredictedHomeScore]],"N", IF(ISBLANK(Table2[[#This Row],[ActualResult]]), "_", IF(Table2[[#This Row],[ActualHomeScore]]=Table2[[#This Row],[PredictedHomeScore]], "Y", "N")))</f>
        <v>_</v>
      </c>
      <c r="R685" s="2"/>
      <c r="S685" s="2" t="str">
        <f t="shared" si="52"/>
        <v>_</v>
      </c>
      <c r="T685" s="2">
        <f>IF(INDEX(StatsRegularSeason20242025!$A$2:$C$33,MATCH(Table2[[#This Row],[AwayTeam]],StatsRegularSeason20242025!$A$2:$A$33,0),2)=INDEX(StatsRegularSeason20242025!$A$2:$C$33,MATCH(Table2[[#This Row],[HomeTeam]],StatsRegularSeason20242025!$A$2:$A$33,0),2),1,0)</f>
        <v>1</v>
      </c>
      <c r="U685" s="2">
        <f>IF(INDEX(StatsRegularSeason20242025!$A$2:$C$33,MATCH(Table2[[#This Row],[AwayTeam]],StatsRegularSeason20242025!$A$2:$A$33,0),3)=INDEX(StatsRegularSeason20242025!$A$2:$C$33,MATCH(Table2[[#This Row],[HomeTeam]],StatsRegularSeason20242025!$A$2:$A$33,0),3),1,0)</f>
        <v>0</v>
      </c>
      <c r="V685" s="2">
        <f>IF(Table2[[#This Row],[InterConf]]=1,IF(Table2[[#This Row],[InterDiv]]=0, 1, 0), 0)</f>
        <v>1</v>
      </c>
      <c r="W685" s="2">
        <f>IF(INDEX(StatsRegularSeason20242025!$A$2:$C$33,MATCH(Table2[[#This Row],[AwayTeam]],StatsRegularSeason20242025!$A$2:$A$33,0),2)&lt;&gt;INDEX(StatsRegularSeason20242025!$A$2:$C$33,MATCH(Table2[[#This Row],[HomeTeam]],StatsRegularSeason20242025!$A$2:$A$33,0),2),1,0)</f>
        <v>0</v>
      </c>
      <c r="X685" s="2"/>
      <c r="Y685" s="2"/>
      <c r="Z685" s="2">
        <f>IF(AND(Table2[[#This Row],[GameIsOver]]=1,Table2[[#This Row],[ActualHomeScore]]*Table2[[#This Row],[ActualAwayScore]]=0), 1,0)</f>
        <v>0</v>
      </c>
      <c r="AA685" s="2">
        <f>IF(Table2[[#This Row],[GameIsOver]]=0,0, IF(Table2[[#This Row],[ActualWinner]]=Table2[[#This Row],[AwayTeam]], 2, IF(OR(Table2[[#This Row],[ActualResult]]="OT", Table2[[#This Row],[ActualResult]]="SO"), 1, 0)))</f>
        <v>0</v>
      </c>
      <c r="AB685" s="2">
        <f>IF(Table2[[#This Row],[GameIsOver]]= 0, 0, IF(Table2[[#This Row],[ActualWinner]]=Table2[[#This Row],[HomeTeam]], 2, IF(OR(Table2[[#This Row],[ActualResult]]="OT", Table2[[#This Row],[ActualResult]]="SO"), 1, 0)))</f>
        <v>0</v>
      </c>
      <c r="AC685" s="33">
        <f>(($AR$11)*IF(Table2[[#This Row],[CorrectWinnerPrediction]]="Y", 1, 0))+(($AR$12)*IF(Table2[[#This Row],[CorrectAwayScorePrediction]]="Y", 1, 0))+(($AR$13)*IF(Table2[[#This Row],[CorrectHomeScorePrediction]]="Y", 1, 0))</f>
        <v>0</v>
      </c>
      <c r="AD6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5" s="5" t="str">
        <f>IF(WEEKDAY(Table2[[#This Row],[GameDate]])=1,"SUN",IF(WEEKDAY(Table2[[#This Row],[GameDate]])=2,"MON",IF(WEEKDAY(Table2[[#This Row],[GameDate]])=3,"TUE",IF(WEEKDAY(Table2[[#This Row],[GameDate]])=4,"WED",IF(WEEKDAY(Table2[[#This Row],[GameDate]])=5,"THU",IF(WEEKDAY(Table2[[#This Row],[GameDate]])=6,"FRI", "SAT"))))))</f>
        <v>SAT</v>
      </c>
      <c r="AF685" s="2">
        <f>Table2[[#This Row],[ActualAwayScore]]-Table2[[#This Row],[PredictedAwayScore]]</f>
        <v>0</v>
      </c>
      <c r="AG685" s="2">
        <f>Table2[[#This Row],[ActualHomeScore]]-Table2[[#This Row],[PredictedHomeScore]]</f>
        <v>0</v>
      </c>
      <c r="AH685" s="2">
        <f t="shared" si="53"/>
        <v>0</v>
      </c>
      <c r="AI685" s="2">
        <f t="shared" si="54"/>
        <v>0</v>
      </c>
    </row>
    <row r="686" spans="1:35" x14ac:dyDescent="0.25">
      <c r="B686" s="4">
        <v>45669</v>
      </c>
      <c r="C686" s="7" t="s">
        <v>795</v>
      </c>
      <c r="D686" s="2" t="s">
        <v>12</v>
      </c>
      <c r="E686" s="2" t="s">
        <v>31</v>
      </c>
      <c r="F686" s="2"/>
      <c r="G686" s="2"/>
      <c r="H686" s="2" t="str">
        <f t="shared" si="50"/>
        <v>_</v>
      </c>
      <c r="I686" s="2"/>
      <c r="J686" s="2"/>
      <c r="K686" s="2"/>
      <c r="L686" s="13" t="str">
        <f t="shared" si="51"/>
        <v>_</v>
      </c>
      <c r="M686" s="2"/>
      <c r="N686" s="2">
        <f>IF(ISBLANK(Table2[[#This Row],[ActualResult]]), 0, 1)</f>
        <v>0</v>
      </c>
      <c r="O686" s="2" t="str">
        <f>IF(ISBLANK(Table2[[#This Row],[ActualResult]]), "_", IF(Table2[[#This Row],[ActualWinner]]=Table2[[#This Row],[PredictedWinner]], "Y", "N"))</f>
        <v>_</v>
      </c>
      <c r="P686" s="2" t="str">
        <f>IF(Table2[[#This Row],[ActualAwayScore]]&gt;Table2[[#This Row],[PredictedAwayScore]], "N", IF(ISBLANK(Table2[[#This Row],[ActualResult]]), "_", IF(Table2[[#This Row],[ActualAwayScore]]=Table2[[#This Row],[PredictedAwayScore]], "Y", "N")))</f>
        <v>_</v>
      </c>
      <c r="Q686" s="2" t="str">
        <f>IF(Table2[[#This Row],[ActualHomeScore]]&gt;Table2[[#This Row],[PredictedHomeScore]],"N", IF(ISBLANK(Table2[[#This Row],[ActualResult]]), "_", IF(Table2[[#This Row],[ActualHomeScore]]=Table2[[#This Row],[PredictedHomeScore]], "Y", "N")))</f>
        <v>_</v>
      </c>
      <c r="R686" s="2"/>
      <c r="S686" s="2" t="str">
        <f t="shared" si="52"/>
        <v>_</v>
      </c>
      <c r="T686" s="2">
        <f>IF(INDEX(StatsRegularSeason20242025!$A$2:$C$33,MATCH(Table2[[#This Row],[AwayTeam]],StatsRegularSeason20242025!$A$2:$A$33,0),2)=INDEX(StatsRegularSeason20242025!$A$2:$C$33,MATCH(Table2[[#This Row],[HomeTeam]],StatsRegularSeason20242025!$A$2:$A$33,0),2),1,0)</f>
        <v>0</v>
      </c>
      <c r="U686" s="2">
        <f>IF(INDEX(StatsRegularSeason20242025!$A$2:$C$33,MATCH(Table2[[#This Row],[AwayTeam]],StatsRegularSeason20242025!$A$2:$A$33,0),3)=INDEX(StatsRegularSeason20242025!$A$2:$C$33,MATCH(Table2[[#This Row],[HomeTeam]],StatsRegularSeason20242025!$A$2:$A$33,0),3),1,0)</f>
        <v>0</v>
      </c>
      <c r="V686" s="2">
        <f>IF(Table2[[#This Row],[InterConf]]=1,IF(Table2[[#This Row],[InterDiv]]=0, 1, 0), 0)</f>
        <v>0</v>
      </c>
      <c r="W686" s="2">
        <f>IF(INDEX(StatsRegularSeason20242025!$A$2:$C$33,MATCH(Table2[[#This Row],[AwayTeam]],StatsRegularSeason20242025!$A$2:$A$33,0),2)&lt;&gt;INDEX(StatsRegularSeason20242025!$A$2:$C$33,MATCH(Table2[[#This Row],[HomeTeam]],StatsRegularSeason20242025!$A$2:$A$33,0),2),1,0)</f>
        <v>1</v>
      </c>
      <c r="X686" s="2"/>
      <c r="Y686" s="2"/>
      <c r="Z686" s="2">
        <f>IF(AND(Table2[[#This Row],[GameIsOver]]=1,Table2[[#This Row],[ActualHomeScore]]*Table2[[#This Row],[ActualAwayScore]]=0), 1,0)</f>
        <v>0</v>
      </c>
      <c r="AA686" s="2">
        <f>IF(Table2[[#This Row],[GameIsOver]]=0,0, IF(Table2[[#This Row],[ActualWinner]]=Table2[[#This Row],[AwayTeam]], 2, IF(OR(Table2[[#This Row],[ActualResult]]="OT", Table2[[#This Row],[ActualResult]]="SO"), 1, 0)))</f>
        <v>0</v>
      </c>
      <c r="AB686" s="2">
        <f>IF(Table2[[#This Row],[GameIsOver]]= 0, 0, IF(Table2[[#This Row],[ActualWinner]]=Table2[[#This Row],[HomeTeam]], 2, IF(OR(Table2[[#This Row],[ActualResult]]="OT", Table2[[#This Row],[ActualResult]]="SO"), 1, 0)))</f>
        <v>0</v>
      </c>
      <c r="AC686" s="33">
        <f>(($AR$11)*IF(Table2[[#This Row],[CorrectWinnerPrediction]]="Y", 1, 0))+(($AR$12)*IF(Table2[[#This Row],[CorrectAwayScorePrediction]]="Y", 1, 0))+(($AR$13)*IF(Table2[[#This Row],[CorrectHomeScorePrediction]]="Y", 1, 0))</f>
        <v>0</v>
      </c>
      <c r="AD6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6" s="4" t="str">
        <f>IF(WEEKDAY(Table2[[#This Row],[GameDate]])=1,"SUN",IF(WEEKDAY(Table2[[#This Row],[GameDate]])=2,"MON",IF(WEEKDAY(Table2[[#This Row],[GameDate]])=3,"TUE",IF(WEEKDAY(Table2[[#This Row],[GameDate]])=4,"WED",IF(WEEKDAY(Table2[[#This Row],[GameDate]])=5,"THU",IF(WEEKDAY(Table2[[#This Row],[GameDate]])=6,"FRI", "SAT"))))))</f>
        <v>SUN</v>
      </c>
      <c r="AF686" s="2">
        <f>Table2[[#This Row],[ActualAwayScore]]-Table2[[#This Row],[PredictedAwayScore]]</f>
        <v>0</v>
      </c>
      <c r="AG686" s="2">
        <f>Table2[[#This Row],[ActualHomeScore]]-Table2[[#This Row],[PredictedHomeScore]]</f>
        <v>0</v>
      </c>
      <c r="AH686" s="2">
        <f t="shared" si="53"/>
        <v>0</v>
      </c>
      <c r="AI686" s="2">
        <f t="shared" si="54"/>
        <v>0</v>
      </c>
    </row>
    <row r="687" spans="1:35" x14ac:dyDescent="0.25">
      <c r="B687" s="4">
        <v>45669</v>
      </c>
      <c r="C687" s="7" t="s">
        <v>796</v>
      </c>
      <c r="D687" s="2" t="s">
        <v>34</v>
      </c>
      <c r="E687" s="2" t="s">
        <v>30</v>
      </c>
      <c r="F687" s="2"/>
      <c r="G687" s="2"/>
      <c r="H687" s="2" t="str">
        <f t="shared" si="50"/>
        <v>_</v>
      </c>
      <c r="I687" s="2"/>
      <c r="J687" s="2"/>
      <c r="K687" s="2"/>
      <c r="L687" s="2" t="str">
        <f t="shared" si="51"/>
        <v>_</v>
      </c>
      <c r="M687" s="2"/>
      <c r="N687" s="2">
        <f>IF(ISBLANK(Table2[[#This Row],[ActualResult]]), 0, 1)</f>
        <v>0</v>
      </c>
      <c r="O687" s="2" t="str">
        <f>IF(ISBLANK(Table2[[#This Row],[ActualResult]]), "_", IF(Table2[[#This Row],[ActualWinner]]=Table2[[#This Row],[PredictedWinner]], "Y", "N"))</f>
        <v>_</v>
      </c>
      <c r="P687" s="2" t="str">
        <f>IF(Table2[[#This Row],[ActualAwayScore]]&gt;Table2[[#This Row],[PredictedAwayScore]], "N", IF(ISBLANK(Table2[[#This Row],[ActualResult]]), "_", IF(Table2[[#This Row],[ActualAwayScore]]=Table2[[#This Row],[PredictedAwayScore]], "Y", "N")))</f>
        <v>_</v>
      </c>
      <c r="Q687" s="2" t="str">
        <f>IF(Table2[[#This Row],[ActualHomeScore]]&gt;Table2[[#This Row],[PredictedHomeScore]],"N", IF(ISBLANK(Table2[[#This Row],[ActualResult]]), "_", IF(Table2[[#This Row],[ActualHomeScore]]=Table2[[#This Row],[PredictedHomeScore]], "Y", "N")))</f>
        <v>_</v>
      </c>
      <c r="R687" s="2"/>
      <c r="S687" s="2" t="str">
        <f t="shared" si="52"/>
        <v>_</v>
      </c>
      <c r="T687" s="2">
        <f>IF(INDEX(StatsRegularSeason20242025!$A$2:$C$33,MATCH(Table2[[#This Row],[AwayTeam]],StatsRegularSeason20242025!$A$2:$A$33,0),2)=INDEX(StatsRegularSeason20242025!$A$2:$C$33,MATCH(Table2[[#This Row],[HomeTeam]],StatsRegularSeason20242025!$A$2:$A$33,0),2),1,0)</f>
        <v>0</v>
      </c>
      <c r="U687" s="2">
        <f>IF(INDEX(StatsRegularSeason20242025!$A$2:$C$33,MATCH(Table2[[#This Row],[AwayTeam]],StatsRegularSeason20242025!$A$2:$A$33,0),3)=INDEX(StatsRegularSeason20242025!$A$2:$C$33,MATCH(Table2[[#This Row],[HomeTeam]],StatsRegularSeason20242025!$A$2:$A$33,0),3),1,0)</f>
        <v>0</v>
      </c>
      <c r="V687" s="2">
        <f>IF(Table2[[#This Row],[InterConf]]=1,IF(Table2[[#This Row],[InterDiv]]=0, 1, 0), 0)</f>
        <v>0</v>
      </c>
      <c r="W687" s="2">
        <f>IF(INDEX(StatsRegularSeason20242025!$A$2:$C$33,MATCH(Table2[[#This Row],[AwayTeam]],StatsRegularSeason20242025!$A$2:$A$33,0),2)&lt;&gt;INDEX(StatsRegularSeason20242025!$A$2:$C$33,MATCH(Table2[[#This Row],[HomeTeam]],StatsRegularSeason20242025!$A$2:$A$33,0),2),1,0)</f>
        <v>1</v>
      </c>
      <c r="X687" s="2"/>
      <c r="Y687" s="2"/>
      <c r="Z687" s="2">
        <f>IF(AND(Table2[[#This Row],[GameIsOver]]=1,Table2[[#This Row],[ActualHomeScore]]*Table2[[#This Row],[ActualAwayScore]]=0), 1,0)</f>
        <v>0</v>
      </c>
      <c r="AA687" s="2">
        <f>IF(Table2[[#This Row],[GameIsOver]]=0,0, IF(Table2[[#This Row],[ActualWinner]]=Table2[[#This Row],[AwayTeam]], 2, IF(OR(Table2[[#This Row],[ActualResult]]="OT", Table2[[#This Row],[ActualResult]]="SO"), 1, 0)))</f>
        <v>0</v>
      </c>
      <c r="AB687" s="2">
        <f>IF(Table2[[#This Row],[GameIsOver]]= 0, 0, IF(Table2[[#This Row],[ActualWinner]]=Table2[[#This Row],[HomeTeam]], 2, IF(OR(Table2[[#This Row],[ActualResult]]="OT", Table2[[#This Row],[ActualResult]]="SO"), 1, 0)))</f>
        <v>0</v>
      </c>
      <c r="AC687" s="33">
        <f>(($AR$11)*IF(Table2[[#This Row],[CorrectWinnerPrediction]]="Y", 1, 0))+(($AR$12)*IF(Table2[[#This Row],[CorrectAwayScorePrediction]]="Y", 1, 0))+(($AR$13)*IF(Table2[[#This Row],[CorrectHomeScorePrediction]]="Y", 1, 0))</f>
        <v>0</v>
      </c>
      <c r="AD6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7" s="4" t="str">
        <f>IF(WEEKDAY(Table2[[#This Row],[GameDate]])=1,"SUN",IF(WEEKDAY(Table2[[#This Row],[GameDate]])=2,"MON",IF(WEEKDAY(Table2[[#This Row],[GameDate]])=3,"TUE",IF(WEEKDAY(Table2[[#This Row],[GameDate]])=4,"WED",IF(WEEKDAY(Table2[[#This Row],[GameDate]])=5,"THU",IF(WEEKDAY(Table2[[#This Row],[GameDate]])=6,"FRI", "SAT"))))))</f>
        <v>SUN</v>
      </c>
      <c r="AF687" s="2">
        <f>Table2[[#This Row],[ActualAwayScore]]-Table2[[#This Row],[PredictedAwayScore]]</f>
        <v>0</v>
      </c>
      <c r="AG687" s="2">
        <f>Table2[[#This Row],[ActualHomeScore]]-Table2[[#This Row],[PredictedHomeScore]]</f>
        <v>0</v>
      </c>
      <c r="AH687" s="2">
        <f t="shared" si="53"/>
        <v>0</v>
      </c>
      <c r="AI687" s="2">
        <f t="shared" si="54"/>
        <v>0</v>
      </c>
    </row>
    <row r="688" spans="1:35" x14ac:dyDescent="0.25">
      <c r="B688" s="4">
        <v>45669</v>
      </c>
      <c r="C688" s="7" t="s">
        <v>797</v>
      </c>
      <c r="D688" s="2" t="s">
        <v>43</v>
      </c>
      <c r="E688" s="2" t="s">
        <v>21</v>
      </c>
      <c r="F688" s="2"/>
      <c r="G688" s="2"/>
      <c r="H688" s="2" t="str">
        <f t="shared" si="50"/>
        <v>_</v>
      </c>
      <c r="I688" s="2"/>
      <c r="J688" s="2"/>
      <c r="K688" s="2"/>
      <c r="L688" s="2" t="str">
        <f t="shared" si="51"/>
        <v>_</v>
      </c>
      <c r="M688" s="2"/>
      <c r="N688" s="2">
        <f>IF(ISBLANK(Table2[[#This Row],[ActualResult]]), 0, 1)</f>
        <v>0</v>
      </c>
      <c r="O688" s="2" t="str">
        <f>IF(ISBLANK(Table2[[#This Row],[ActualResult]]), "_", IF(Table2[[#This Row],[ActualWinner]]=Table2[[#This Row],[PredictedWinner]], "Y", "N"))</f>
        <v>_</v>
      </c>
      <c r="P688" s="2" t="str">
        <f>IF(Table2[[#This Row],[ActualAwayScore]]&gt;Table2[[#This Row],[PredictedAwayScore]], "N", IF(ISBLANK(Table2[[#This Row],[ActualResult]]), "_", IF(Table2[[#This Row],[ActualAwayScore]]=Table2[[#This Row],[PredictedAwayScore]], "Y", "N")))</f>
        <v>_</v>
      </c>
      <c r="Q688" s="2" t="str">
        <f>IF(Table2[[#This Row],[ActualHomeScore]]&gt;Table2[[#This Row],[PredictedHomeScore]],"N", IF(ISBLANK(Table2[[#This Row],[ActualResult]]), "_", IF(Table2[[#This Row],[ActualHomeScore]]=Table2[[#This Row],[PredictedHomeScore]], "Y", "N")))</f>
        <v>_</v>
      </c>
      <c r="R688" s="2"/>
      <c r="S688" s="2" t="str">
        <f t="shared" si="52"/>
        <v>_</v>
      </c>
      <c r="T688" s="2">
        <f>IF(INDEX(StatsRegularSeason20242025!$A$2:$C$33,MATCH(Table2[[#This Row],[AwayTeam]],StatsRegularSeason20242025!$A$2:$A$33,0),2)=INDEX(StatsRegularSeason20242025!$A$2:$C$33,MATCH(Table2[[#This Row],[HomeTeam]],StatsRegularSeason20242025!$A$2:$A$33,0),2),1,0)</f>
        <v>1</v>
      </c>
      <c r="U688" s="2">
        <f>IF(INDEX(StatsRegularSeason20242025!$A$2:$C$33,MATCH(Table2[[#This Row],[AwayTeam]],StatsRegularSeason20242025!$A$2:$A$33,0),3)=INDEX(StatsRegularSeason20242025!$A$2:$C$33,MATCH(Table2[[#This Row],[HomeTeam]],StatsRegularSeason20242025!$A$2:$A$33,0),3),1,0)</f>
        <v>0</v>
      </c>
      <c r="V688" s="2">
        <f>IF(Table2[[#This Row],[InterConf]]=1,IF(Table2[[#This Row],[InterDiv]]=0, 1, 0), 0)</f>
        <v>1</v>
      </c>
      <c r="W688" s="2">
        <f>IF(INDEX(StatsRegularSeason20242025!$A$2:$C$33,MATCH(Table2[[#This Row],[AwayTeam]],StatsRegularSeason20242025!$A$2:$A$33,0),2)&lt;&gt;INDEX(StatsRegularSeason20242025!$A$2:$C$33,MATCH(Table2[[#This Row],[HomeTeam]],StatsRegularSeason20242025!$A$2:$A$33,0),2),1,0)</f>
        <v>0</v>
      </c>
      <c r="X688" s="2"/>
      <c r="Y688" s="2"/>
      <c r="Z688" s="2">
        <f>IF(AND(Table2[[#This Row],[GameIsOver]]=1,Table2[[#This Row],[ActualHomeScore]]*Table2[[#This Row],[ActualAwayScore]]=0), 1,0)</f>
        <v>0</v>
      </c>
      <c r="AA688" s="2">
        <f>IF(Table2[[#This Row],[GameIsOver]]=0,0, IF(Table2[[#This Row],[ActualWinner]]=Table2[[#This Row],[AwayTeam]], 2, IF(OR(Table2[[#This Row],[ActualResult]]="OT", Table2[[#This Row],[ActualResult]]="SO"), 1, 0)))</f>
        <v>0</v>
      </c>
      <c r="AB688" s="2">
        <f>IF(Table2[[#This Row],[GameIsOver]]= 0, 0, IF(Table2[[#This Row],[ActualWinner]]=Table2[[#This Row],[HomeTeam]], 2, IF(OR(Table2[[#This Row],[ActualResult]]="OT", Table2[[#This Row],[ActualResult]]="SO"), 1, 0)))</f>
        <v>0</v>
      </c>
      <c r="AC688" s="33">
        <f>(($AR$11)*IF(Table2[[#This Row],[CorrectWinnerPrediction]]="Y", 1, 0))+(($AR$12)*IF(Table2[[#This Row],[CorrectAwayScorePrediction]]="Y", 1, 0))+(($AR$13)*IF(Table2[[#This Row],[CorrectHomeScorePrediction]]="Y", 1, 0))</f>
        <v>0</v>
      </c>
      <c r="AD6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8" s="4" t="str">
        <f>IF(WEEKDAY(Table2[[#This Row],[GameDate]])=1,"SUN",IF(WEEKDAY(Table2[[#This Row],[GameDate]])=2,"MON",IF(WEEKDAY(Table2[[#This Row],[GameDate]])=3,"TUE",IF(WEEKDAY(Table2[[#This Row],[GameDate]])=4,"WED",IF(WEEKDAY(Table2[[#This Row],[GameDate]])=5,"THU",IF(WEEKDAY(Table2[[#This Row],[GameDate]])=6,"FRI", "SAT"))))))</f>
        <v>SUN</v>
      </c>
      <c r="AF688" s="2">
        <f>Table2[[#This Row],[ActualAwayScore]]-Table2[[#This Row],[PredictedAwayScore]]</f>
        <v>0</v>
      </c>
      <c r="AG688" s="2">
        <f>Table2[[#This Row],[ActualHomeScore]]-Table2[[#This Row],[PredictedHomeScore]]</f>
        <v>0</v>
      </c>
      <c r="AH688" s="2">
        <f t="shared" si="53"/>
        <v>0</v>
      </c>
      <c r="AI688" s="2">
        <f t="shared" si="54"/>
        <v>0</v>
      </c>
    </row>
    <row r="689" spans="1:35" x14ac:dyDescent="0.25">
      <c r="B689" s="4">
        <v>45669</v>
      </c>
      <c r="C689" s="7" t="s">
        <v>798</v>
      </c>
      <c r="D689" s="2" t="s">
        <v>47</v>
      </c>
      <c r="E689" s="2" t="s">
        <v>44</v>
      </c>
      <c r="F689" s="2"/>
      <c r="G689" s="2"/>
      <c r="H689" s="2" t="str">
        <f t="shared" si="50"/>
        <v>_</v>
      </c>
      <c r="I689" s="2"/>
      <c r="J689" s="2"/>
      <c r="K689" s="2"/>
      <c r="L689" s="2" t="str">
        <f t="shared" si="51"/>
        <v>_</v>
      </c>
      <c r="M689" s="2"/>
      <c r="N689" s="2">
        <f>IF(ISBLANK(Table2[[#This Row],[ActualResult]]), 0, 1)</f>
        <v>0</v>
      </c>
      <c r="O689" s="2" t="str">
        <f>IF(ISBLANK(Table2[[#This Row],[ActualResult]]), "_", IF(Table2[[#This Row],[ActualWinner]]=Table2[[#This Row],[PredictedWinner]], "Y", "N"))</f>
        <v>_</v>
      </c>
      <c r="P689" s="2" t="str">
        <f>IF(Table2[[#This Row],[ActualAwayScore]]&gt;Table2[[#This Row],[PredictedAwayScore]], "N", IF(ISBLANK(Table2[[#This Row],[ActualResult]]), "_", IF(Table2[[#This Row],[ActualAwayScore]]=Table2[[#This Row],[PredictedAwayScore]], "Y", "N")))</f>
        <v>_</v>
      </c>
      <c r="Q689" s="2" t="str">
        <f>IF(Table2[[#This Row],[ActualHomeScore]]&gt;Table2[[#This Row],[PredictedHomeScore]],"N", IF(ISBLANK(Table2[[#This Row],[ActualResult]]), "_", IF(Table2[[#This Row],[ActualHomeScore]]=Table2[[#This Row],[PredictedHomeScore]], "Y", "N")))</f>
        <v>_</v>
      </c>
      <c r="R689" s="2"/>
      <c r="S689" s="2" t="str">
        <f t="shared" si="52"/>
        <v>_</v>
      </c>
      <c r="T689" s="2">
        <f>IF(INDEX(StatsRegularSeason20242025!$A$2:$C$33,MATCH(Table2[[#This Row],[AwayTeam]],StatsRegularSeason20242025!$A$2:$A$33,0),2)=INDEX(StatsRegularSeason20242025!$A$2:$C$33,MATCH(Table2[[#This Row],[HomeTeam]],StatsRegularSeason20242025!$A$2:$A$33,0),2),1,0)</f>
        <v>0</v>
      </c>
      <c r="U689" s="2">
        <f>IF(INDEX(StatsRegularSeason20242025!$A$2:$C$33,MATCH(Table2[[#This Row],[AwayTeam]],StatsRegularSeason20242025!$A$2:$A$33,0),3)=INDEX(StatsRegularSeason20242025!$A$2:$C$33,MATCH(Table2[[#This Row],[HomeTeam]],StatsRegularSeason20242025!$A$2:$A$33,0),3),1,0)</f>
        <v>0</v>
      </c>
      <c r="V689" s="2">
        <f>IF(Table2[[#This Row],[InterConf]]=1,IF(Table2[[#This Row],[InterDiv]]=0, 1, 0), 0)</f>
        <v>0</v>
      </c>
      <c r="W689" s="2">
        <f>IF(INDEX(StatsRegularSeason20242025!$A$2:$C$33,MATCH(Table2[[#This Row],[AwayTeam]],StatsRegularSeason20242025!$A$2:$A$33,0),2)&lt;&gt;INDEX(StatsRegularSeason20242025!$A$2:$C$33,MATCH(Table2[[#This Row],[HomeTeam]],StatsRegularSeason20242025!$A$2:$A$33,0),2),1,0)</f>
        <v>1</v>
      </c>
      <c r="X689" s="2"/>
      <c r="Y689" s="2"/>
      <c r="Z689" s="2">
        <f>IF(AND(Table2[[#This Row],[GameIsOver]]=1,Table2[[#This Row],[ActualHomeScore]]*Table2[[#This Row],[ActualAwayScore]]=0), 1,0)</f>
        <v>0</v>
      </c>
      <c r="AA689" s="2">
        <f>IF(Table2[[#This Row],[GameIsOver]]=0,0, IF(Table2[[#This Row],[ActualWinner]]=Table2[[#This Row],[AwayTeam]], 2, IF(OR(Table2[[#This Row],[ActualResult]]="OT", Table2[[#This Row],[ActualResult]]="SO"), 1, 0)))</f>
        <v>0</v>
      </c>
      <c r="AB689" s="2">
        <f>IF(Table2[[#This Row],[GameIsOver]]= 0, 0, IF(Table2[[#This Row],[ActualWinner]]=Table2[[#This Row],[HomeTeam]], 2, IF(OR(Table2[[#This Row],[ActualResult]]="OT", Table2[[#This Row],[ActualResult]]="SO"), 1, 0)))</f>
        <v>0</v>
      </c>
      <c r="AC689" s="33">
        <f>(($AR$11)*IF(Table2[[#This Row],[CorrectWinnerPrediction]]="Y", 1, 0))+(($AR$12)*IF(Table2[[#This Row],[CorrectAwayScorePrediction]]="Y", 1, 0))+(($AR$13)*IF(Table2[[#This Row],[CorrectHomeScorePrediction]]="Y", 1, 0))</f>
        <v>0</v>
      </c>
      <c r="AD6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89" s="4" t="str">
        <f>IF(WEEKDAY(Table2[[#This Row],[GameDate]])=1,"SUN",IF(WEEKDAY(Table2[[#This Row],[GameDate]])=2,"MON",IF(WEEKDAY(Table2[[#This Row],[GameDate]])=3,"TUE",IF(WEEKDAY(Table2[[#This Row],[GameDate]])=4,"WED",IF(WEEKDAY(Table2[[#This Row],[GameDate]])=5,"THU",IF(WEEKDAY(Table2[[#This Row],[GameDate]])=6,"FRI", "SAT"))))))</f>
        <v>SUN</v>
      </c>
      <c r="AF689" s="2">
        <f>Table2[[#This Row],[ActualAwayScore]]-Table2[[#This Row],[PredictedAwayScore]]</f>
        <v>0</v>
      </c>
      <c r="AG689" s="2">
        <f>Table2[[#This Row],[ActualHomeScore]]-Table2[[#This Row],[PredictedHomeScore]]</f>
        <v>0</v>
      </c>
      <c r="AH689" s="2">
        <f t="shared" si="53"/>
        <v>0</v>
      </c>
      <c r="AI689" s="2">
        <f t="shared" si="54"/>
        <v>0</v>
      </c>
    </row>
    <row r="690" spans="1:35" x14ac:dyDescent="0.25">
      <c r="A690" s="3"/>
      <c r="B690" s="5">
        <v>45669</v>
      </c>
      <c r="C690" s="8" t="s">
        <v>799</v>
      </c>
      <c r="D690" s="3" t="s">
        <v>37</v>
      </c>
      <c r="E690" s="3" t="s">
        <v>27</v>
      </c>
      <c r="F690" s="3"/>
      <c r="G690" s="3"/>
      <c r="H690" s="3" t="str">
        <f t="shared" si="50"/>
        <v>_</v>
      </c>
      <c r="I690" s="3"/>
      <c r="J690" s="3"/>
      <c r="K690" s="3"/>
      <c r="L690" s="2" t="str">
        <f t="shared" si="51"/>
        <v>_</v>
      </c>
      <c r="M690" s="3"/>
      <c r="N690" s="3">
        <f>IF(ISBLANK(Table2[[#This Row],[ActualResult]]), 0, 1)</f>
        <v>0</v>
      </c>
      <c r="O690" s="3" t="str">
        <f>IF(ISBLANK(Table2[[#This Row],[ActualResult]]), "_", IF(Table2[[#This Row],[ActualWinner]]=Table2[[#This Row],[PredictedWinner]], "Y", "N"))</f>
        <v>_</v>
      </c>
      <c r="P690" s="3" t="str">
        <f>IF(Table2[[#This Row],[ActualAwayScore]]&gt;Table2[[#This Row],[PredictedAwayScore]], "N", IF(ISBLANK(Table2[[#This Row],[ActualResult]]), "_", IF(Table2[[#This Row],[ActualAwayScore]]=Table2[[#This Row],[PredictedAwayScore]], "Y", "N")))</f>
        <v>_</v>
      </c>
      <c r="Q690" s="3" t="str">
        <f>IF(Table2[[#This Row],[ActualHomeScore]]&gt;Table2[[#This Row],[PredictedHomeScore]],"N", IF(ISBLANK(Table2[[#This Row],[ActualResult]]), "_", IF(Table2[[#This Row],[ActualHomeScore]]=Table2[[#This Row],[PredictedHomeScore]], "Y", "N")))</f>
        <v>_</v>
      </c>
      <c r="R690" s="2"/>
      <c r="S690" s="2" t="str">
        <f t="shared" si="52"/>
        <v>_</v>
      </c>
      <c r="T690" s="2">
        <f>IF(INDEX(StatsRegularSeason20242025!$A$2:$C$33,MATCH(Table2[[#This Row],[AwayTeam]],StatsRegularSeason20242025!$A$2:$A$33,0),2)=INDEX(StatsRegularSeason20242025!$A$2:$C$33,MATCH(Table2[[#This Row],[HomeTeam]],StatsRegularSeason20242025!$A$2:$A$33,0),2),1,0)</f>
        <v>1</v>
      </c>
      <c r="U690" s="2">
        <f>IF(INDEX(StatsRegularSeason20242025!$A$2:$C$33,MATCH(Table2[[#This Row],[AwayTeam]],StatsRegularSeason20242025!$A$2:$A$33,0),3)=INDEX(StatsRegularSeason20242025!$A$2:$C$33,MATCH(Table2[[#This Row],[HomeTeam]],StatsRegularSeason20242025!$A$2:$A$33,0),3),1,0)</f>
        <v>0</v>
      </c>
      <c r="V690" s="2">
        <f>IF(Table2[[#This Row],[InterConf]]=1,IF(Table2[[#This Row],[InterDiv]]=0, 1, 0), 0)</f>
        <v>1</v>
      </c>
      <c r="W690" s="2">
        <f>IF(INDEX(StatsRegularSeason20242025!$A$2:$C$33,MATCH(Table2[[#This Row],[AwayTeam]],StatsRegularSeason20242025!$A$2:$A$33,0),2)&lt;&gt;INDEX(StatsRegularSeason20242025!$A$2:$C$33,MATCH(Table2[[#This Row],[HomeTeam]],StatsRegularSeason20242025!$A$2:$A$33,0),2),1,0)</f>
        <v>0</v>
      </c>
      <c r="X690" s="2"/>
      <c r="Y690" s="2"/>
      <c r="Z690" s="2">
        <f>IF(AND(Table2[[#This Row],[GameIsOver]]=1,Table2[[#This Row],[ActualHomeScore]]*Table2[[#This Row],[ActualAwayScore]]=0), 1,0)</f>
        <v>0</v>
      </c>
      <c r="AA690" s="2">
        <f>IF(Table2[[#This Row],[GameIsOver]]=0,0, IF(Table2[[#This Row],[ActualWinner]]=Table2[[#This Row],[AwayTeam]], 2, IF(OR(Table2[[#This Row],[ActualResult]]="OT", Table2[[#This Row],[ActualResult]]="SO"), 1, 0)))</f>
        <v>0</v>
      </c>
      <c r="AB690" s="2">
        <f>IF(Table2[[#This Row],[GameIsOver]]= 0, 0, IF(Table2[[#This Row],[ActualWinner]]=Table2[[#This Row],[HomeTeam]], 2, IF(OR(Table2[[#This Row],[ActualResult]]="OT", Table2[[#This Row],[ActualResult]]="SO"), 1, 0)))</f>
        <v>0</v>
      </c>
      <c r="AC690" s="33">
        <f>(($AR$11)*IF(Table2[[#This Row],[CorrectWinnerPrediction]]="Y", 1, 0))+(($AR$12)*IF(Table2[[#This Row],[CorrectAwayScorePrediction]]="Y", 1, 0))+(($AR$13)*IF(Table2[[#This Row],[CorrectHomeScorePrediction]]="Y", 1, 0))</f>
        <v>0</v>
      </c>
      <c r="AD6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0" s="5" t="str">
        <f>IF(WEEKDAY(Table2[[#This Row],[GameDate]])=1,"SUN",IF(WEEKDAY(Table2[[#This Row],[GameDate]])=2,"MON",IF(WEEKDAY(Table2[[#This Row],[GameDate]])=3,"TUE",IF(WEEKDAY(Table2[[#This Row],[GameDate]])=4,"WED",IF(WEEKDAY(Table2[[#This Row],[GameDate]])=5,"THU",IF(WEEKDAY(Table2[[#This Row],[GameDate]])=6,"FRI", "SAT"))))))</f>
        <v>SUN</v>
      </c>
      <c r="AF690" s="2">
        <f>Table2[[#This Row],[ActualAwayScore]]-Table2[[#This Row],[PredictedAwayScore]]</f>
        <v>0</v>
      </c>
      <c r="AG690" s="2">
        <f>Table2[[#This Row],[ActualHomeScore]]-Table2[[#This Row],[PredictedHomeScore]]</f>
        <v>0</v>
      </c>
      <c r="AH690" s="2">
        <f t="shared" si="53"/>
        <v>0</v>
      </c>
      <c r="AI690" s="2">
        <f t="shared" si="54"/>
        <v>0</v>
      </c>
    </row>
    <row r="691" spans="1:35" x14ac:dyDescent="0.25">
      <c r="B691" s="4">
        <v>45670</v>
      </c>
      <c r="C691" s="7" t="s">
        <v>800</v>
      </c>
      <c r="D691" s="2" t="s">
        <v>14</v>
      </c>
      <c r="E691" s="2" t="s">
        <v>45</v>
      </c>
      <c r="F691" s="2"/>
      <c r="G691" s="2"/>
      <c r="H691" s="2" t="str">
        <f t="shared" si="50"/>
        <v>_</v>
      </c>
      <c r="I691" s="2"/>
      <c r="J691" s="2"/>
      <c r="K691" s="2"/>
      <c r="L691" s="13" t="str">
        <f t="shared" si="51"/>
        <v>_</v>
      </c>
      <c r="M691" s="2"/>
      <c r="N691" s="2">
        <f>IF(ISBLANK(Table2[[#This Row],[ActualResult]]), 0, 1)</f>
        <v>0</v>
      </c>
      <c r="O691" s="2" t="str">
        <f>IF(ISBLANK(Table2[[#This Row],[ActualResult]]), "_", IF(Table2[[#This Row],[ActualWinner]]=Table2[[#This Row],[PredictedWinner]], "Y", "N"))</f>
        <v>_</v>
      </c>
      <c r="P691" s="2" t="str">
        <f>IF(Table2[[#This Row],[ActualAwayScore]]&gt;Table2[[#This Row],[PredictedAwayScore]], "N", IF(ISBLANK(Table2[[#This Row],[ActualResult]]), "_", IF(Table2[[#This Row],[ActualAwayScore]]=Table2[[#This Row],[PredictedAwayScore]], "Y", "N")))</f>
        <v>_</v>
      </c>
      <c r="Q691" s="2" t="str">
        <f>IF(Table2[[#This Row],[ActualHomeScore]]&gt;Table2[[#This Row],[PredictedHomeScore]],"N", IF(ISBLANK(Table2[[#This Row],[ActualResult]]), "_", IF(Table2[[#This Row],[ActualHomeScore]]=Table2[[#This Row],[PredictedHomeScore]], "Y", "N")))</f>
        <v>_</v>
      </c>
      <c r="R691" s="2"/>
      <c r="S691" s="2" t="str">
        <f t="shared" si="52"/>
        <v>_</v>
      </c>
      <c r="T691" s="2">
        <f>IF(INDEX(StatsRegularSeason20242025!$A$2:$C$33,MATCH(Table2[[#This Row],[AwayTeam]],StatsRegularSeason20242025!$A$2:$A$33,0),2)=INDEX(StatsRegularSeason20242025!$A$2:$C$33,MATCH(Table2[[#This Row],[HomeTeam]],StatsRegularSeason20242025!$A$2:$A$33,0),2),1,0)</f>
        <v>1</v>
      </c>
      <c r="U691" s="2">
        <f>IF(INDEX(StatsRegularSeason20242025!$A$2:$C$33,MATCH(Table2[[#This Row],[AwayTeam]],StatsRegularSeason20242025!$A$2:$A$33,0),3)=INDEX(StatsRegularSeason20242025!$A$2:$C$33,MATCH(Table2[[#This Row],[HomeTeam]],StatsRegularSeason20242025!$A$2:$A$33,0),3),1,0)</f>
        <v>0</v>
      </c>
      <c r="V691" s="2">
        <f>IF(Table2[[#This Row],[InterConf]]=1,IF(Table2[[#This Row],[InterDiv]]=0, 1, 0), 0)</f>
        <v>1</v>
      </c>
      <c r="W691" s="2">
        <f>IF(INDEX(StatsRegularSeason20242025!$A$2:$C$33,MATCH(Table2[[#This Row],[AwayTeam]],StatsRegularSeason20242025!$A$2:$A$33,0),2)&lt;&gt;INDEX(StatsRegularSeason20242025!$A$2:$C$33,MATCH(Table2[[#This Row],[HomeTeam]],StatsRegularSeason20242025!$A$2:$A$33,0),2),1,0)</f>
        <v>0</v>
      </c>
      <c r="X691" s="2"/>
      <c r="Y691" s="2"/>
      <c r="Z691" s="2">
        <f>IF(AND(Table2[[#This Row],[GameIsOver]]=1,Table2[[#This Row],[ActualHomeScore]]*Table2[[#This Row],[ActualAwayScore]]=0), 1,0)</f>
        <v>0</v>
      </c>
      <c r="AA691" s="2">
        <f>IF(Table2[[#This Row],[GameIsOver]]=0,0, IF(Table2[[#This Row],[ActualWinner]]=Table2[[#This Row],[AwayTeam]], 2, IF(OR(Table2[[#This Row],[ActualResult]]="OT", Table2[[#This Row],[ActualResult]]="SO"), 1, 0)))</f>
        <v>0</v>
      </c>
      <c r="AB691" s="2">
        <f>IF(Table2[[#This Row],[GameIsOver]]= 0, 0, IF(Table2[[#This Row],[ActualWinner]]=Table2[[#This Row],[HomeTeam]], 2, IF(OR(Table2[[#This Row],[ActualResult]]="OT", Table2[[#This Row],[ActualResult]]="SO"), 1, 0)))</f>
        <v>0</v>
      </c>
      <c r="AC691" s="33">
        <f>(($AR$11)*IF(Table2[[#This Row],[CorrectWinnerPrediction]]="Y", 1, 0))+(($AR$12)*IF(Table2[[#This Row],[CorrectAwayScorePrediction]]="Y", 1, 0))+(($AR$13)*IF(Table2[[#This Row],[CorrectHomeScorePrediction]]="Y", 1, 0))</f>
        <v>0</v>
      </c>
      <c r="AD6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1" s="4" t="str">
        <f>IF(WEEKDAY(Table2[[#This Row],[GameDate]])=1,"SUN",IF(WEEKDAY(Table2[[#This Row],[GameDate]])=2,"MON",IF(WEEKDAY(Table2[[#This Row],[GameDate]])=3,"TUE",IF(WEEKDAY(Table2[[#This Row],[GameDate]])=4,"WED",IF(WEEKDAY(Table2[[#This Row],[GameDate]])=5,"THU",IF(WEEKDAY(Table2[[#This Row],[GameDate]])=6,"FRI", "SAT"))))))</f>
        <v>MON</v>
      </c>
      <c r="AF691" s="2">
        <f>Table2[[#This Row],[ActualAwayScore]]-Table2[[#This Row],[PredictedAwayScore]]</f>
        <v>0</v>
      </c>
      <c r="AG691" s="2">
        <f>Table2[[#This Row],[ActualHomeScore]]-Table2[[#This Row],[PredictedHomeScore]]</f>
        <v>0</v>
      </c>
      <c r="AH691" s="2">
        <f t="shared" si="53"/>
        <v>0</v>
      </c>
      <c r="AI691" s="2">
        <f t="shared" si="54"/>
        <v>0</v>
      </c>
    </row>
    <row r="692" spans="1:35" x14ac:dyDescent="0.25">
      <c r="B692" s="4">
        <v>45670</v>
      </c>
      <c r="C692" s="7" t="s">
        <v>801</v>
      </c>
      <c r="D692" s="2" t="s">
        <v>24</v>
      </c>
      <c r="E692" s="2" t="s">
        <v>17</v>
      </c>
      <c r="F692" s="2"/>
      <c r="G692" s="2"/>
      <c r="H692" s="2" t="str">
        <f t="shared" si="50"/>
        <v>_</v>
      </c>
      <c r="I692" s="2"/>
      <c r="J692" s="2"/>
      <c r="K692" s="2"/>
      <c r="L692" s="2" t="str">
        <f t="shared" si="51"/>
        <v>_</v>
      </c>
      <c r="M692" s="2"/>
      <c r="N692" s="2">
        <f>IF(ISBLANK(Table2[[#This Row],[ActualResult]]), 0, 1)</f>
        <v>0</v>
      </c>
      <c r="O692" s="2" t="str">
        <f>IF(ISBLANK(Table2[[#This Row],[ActualResult]]), "_", IF(Table2[[#This Row],[ActualWinner]]=Table2[[#This Row],[PredictedWinner]], "Y", "N"))</f>
        <v>_</v>
      </c>
      <c r="P692" s="2" t="str">
        <f>IF(Table2[[#This Row],[ActualAwayScore]]&gt;Table2[[#This Row],[PredictedAwayScore]], "N", IF(ISBLANK(Table2[[#This Row],[ActualResult]]), "_", IF(Table2[[#This Row],[ActualAwayScore]]=Table2[[#This Row],[PredictedAwayScore]], "Y", "N")))</f>
        <v>_</v>
      </c>
      <c r="Q692" s="2" t="str">
        <f>IF(Table2[[#This Row],[ActualHomeScore]]&gt;Table2[[#This Row],[PredictedHomeScore]],"N", IF(ISBLANK(Table2[[#This Row],[ActualResult]]), "_", IF(Table2[[#This Row],[ActualHomeScore]]=Table2[[#This Row],[PredictedHomeScore]], "Y", "N")))</f>
        <v>_</v>
      </c>
      <c r="R692" s="2"/>
      <c r="S692" s="2" t="str">
        <f t="shared" si="52"/>
        <v>_</v>
      </c>
      <c r="T692" s="2">
        <f>IF(INDEX(StatsRegularSeason20242025!$A$2:$C$33,MATCH(Table2[[#This Row],[AwayTeam]],StatsRegularSeason20242025!$A$2:$A$33,0),2)=INDEX(StatsRegularSeason20242025!$A$2:$C$33,MATCH(Table2[[#This Row],[HomeTeam]],StatsRegularSeason20242025!$A$2:$A$33,0),2),1,0)</f>
        <v>1</v>
      </c>
      <c r="U692" s="2">
        <f>IF(INDEX(StatsRegularSeason20242025!$A$2:$C$33,MATCH(Table2[[#This Row],[AwayTeam]],StatsRegularSeason20242025!$A$2:$A$33,0),3)=INDEX(StatsRegularSeason20242025!$A$2:$C$33,MATCH(Table2[[#This Row],[HomeTeam]],StatsRegularSeason20242025!$A$2:$A$33,0),3),1,0)</f>
        <v>0</v>
      </c>
      <c r="V692" s="2">
        <f>IF(Table2[[#This Row],[InterConf]]=1,IF(Table2[[#This Row],[InterDiv]]=0, 1, 0), 0)</f>
        <v>1</v>
      </c>
      <c r="W692" s="2">
        <f>IF(INDEX(StatsRegularSeason20242025!$A$2:$C$33,MATCH(Table2[[#This Row],[AwayTeam]],StatsRegularSeason20242025!$A$2:$A$33,0),2)&lt;&gt;INDEX(StatsRegularSeason20242025!$A$2:$C$33,MATCH(Table2[[#This Row],[HomeTeam]],StatsRegularSeason20242025!$A$2:$A$33,0),2),1,0)</f>
        <v>0</v>
      </c>
      <c r="X692" s="2"/>
      <c r="Y692" s="2"/>
      <c r="Z692" s="2">
        <f>IF(AND(Table2[[#This Row],[GameIsOver]]=1,Table2[[#This Row],[ActualHomeScore]]*Table2[[#This Row],[ActualAwayScore]]=0), 1,0)</f>
        <v>0</v>
      </c>
      <c r="AA692" s="2">
        <f>IF(Table2[[#This Row],[GameIsOver]]=0,0, IF(Table2[[#This Row],[ActualWinner]]=Table2[[#This Row],[AwayTeam]], 2, IF(OR(Table2[[#This Row],[ActualResult]]="OT", Table2[[#This Row],[ActualResult]]="SO"), 1, 0)))</f>
        <v>0</v>
      </c>
      <c r="AB692" s="2">
        <f>IF(Table2[[#This Row],[GameIsOver]]= 0, 0, IF(Table2[[#This Row],[ActualWinner]]=Table2[[#This Row],[HomeTeam]], 2, IF(OR(Table2[[#This Row],[ActualResult]]="OT", Table2[[#This Row],[ActualResult]]="SO"), 1, 0)))</f>
        <v>0</v>
      </c>
      <c r="AC692" s="33">
        <f>(($AR$11)*IF(Table2[[#This Row],[CorrectWinnerPrediction]]="Y", 1, 0))+(($AR$12)*IF(Table2[[#This Row],[CorrectAwayScorePrediction]]="Y", 1, 0))+(($AR$13)*IF(Table2[[#This Row],[CorrectHomeScorePrediction]]="Y", 1, 0))</f>
        <v>0</v>
      </c>
      <c r="AD6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2" s="4" t="str">
        <f>IF(WEEKDAY(Table2[[#This Row],[GameDate]])=1,"SUN",IF(WEEKDAY(Table2[[#This Row],[GameDate]])=2,"MON",IF(WEEKDAY(Table2[[#This Row],[GameDate]])=3,"TUE",IF(WEEKDAY(Table2[[#This Row],[GameDate]])=4,"WED",IF(WEEKDAY(Table2[[#This Row],[GameDate]])=5,"THU",IF(WEEKDAY(Table2[[#This Row],[GameDate]])=6,"FRI", "SAT"))))))</f>
        <v>MON</v>
      </c>
      <c r="AF692" s="2">
        <f>Table2[[#This Row],[ActualAwayScore]]-Table2[[#This Row],[PredictedAwayScore]]</f>
        <v>0</v>
      </c>
      <c r="AG692" s="2">
        <f>Table2[[#This Row],[ActualHomeScore]]-Table2[[#This Row],[PredictedHomeScore]]</f>
        <v>0</v>
      </c>
      <c r="AH692" s="2">
        <f t="shared" si="53"/>
        <v>0</v>
      </c>
      <c r="AI692" s="2">
        <f t="shared" si="54"/>
        <v>0</v>
      </c>
    </row>
    <row r="693" spans="1:35" x14ac:dyDescent="0.25">
      <c r="A693" s="3"/>
      <c r="B693" s="5">
        <v>45670</v>
      </c>
      <c r="C693" s="8" t="s">
        <v>802</v>
      </c>
      <c r="D693" s="3" t="s">
        <v>28</v>
      </c>
      <c r="E693" s="3" t="s">
        <v>23</v>
      </c>
      <c r="F693" s="3"/>
      <c r="G693" s="3"/>
      <c r="H693" s="3" t="str">
        <f t="shared" si="50"/>
        <v>_</v>
      </c>
      <c r="I693" s="3"/>
      <c r="J693" s="3"/>
      <c r="K693" s="3"/>
      <c r="L693" s="2" t="str">
        <f t="shared" si="51"/>
        <v>_</v>
      </c>
      <c r="M693" s="3"/>
      <c r="N693" s="3">
        <f>IF(ISBLANK(Table2[[#This Row],[ActualResult]]), 0, 1)</f>
        <v>0</v>
      </c>
      <c r="O693" s="3" t="str">
        <f>IF(ISBLANK(Table2[[#This Row],[ActualResult]]), "_", IF(Table2[[#This Row],[ActualWinner]]=Table2[[#This Row],[PredictedWinner]], "Y", "N"))</f>
        <v>_</v>
      </c>
      <c r="P693" s="3" t="str">
        <f>IF(Table2[[#This Row],[ActualAwayScore]]&gt;Table2[[#This Row],[PredictedAwayScore]], "N", IF(ISBLANK(Table2[[#This Row],[ActualResult]]), "_", IF(Table2[[#This Row],[ActualAwayScore]]=Table2[[#This Row],[PredictedAwayScore]], "Y", "N")))</f>
        <v>_</v>
      </c>
      <c r="Q693" s="3" t="str">
        <f>IF(Table2[[#This Row],[ActualHomeScore]]&gt;Table2[[#This Row],[PredictedHomeScore]],"N", IF(ISBLANK(Table2[[#This Row],[ActualResult]]), "_", IF(Table2[[#This Row],[ActualHomeScore]]=Table2[[#This Row],[PredictedHomeScore]], "Y", "N")))</f>
        <v>_</v>
      </c>
      <c r="R693" s="2"/>
      <c r="S693" s="2" t="str">
        <f t="shared" si="52"/>
        <v>_</v>
      </c>
      <c r="T693" s="2">
        <f>IF(INDEX(StatsRegularSeason20242025!$A$2:$C$33,MATCH(Table2[[#This Row],[AwayTeam]],StatsRegularSeason20242025!$A$2:$A$33,0),2)=INDEX(StatsRegularSeason20242025!$A$2:$C$33,MATCH(Table2[[#This Row],[HomeTeam]],StatsRegularSeason20242025!$A$2:$A$33,0),2),1,0)</f>
        <v>1</v>
      </c>
      <c r="U693" s="2">
        <f>IF(INDEX(StatsRegularSeason20242025!$A$2:$C$33,MATCH(Table2[[#This Row],[AwayTeam]],StatsRegularSeason20242025!$A$2:$A$33,0),3)=INDEX(StatsRegularSeason20242025!$A$2:$C$33,MATCH(Table2[[#This Row],[HomeTeam]],StatsRegularSeason20242025!$A$2:$A$33,0),3),1,0)</f>
        <v>1</v>
      </c>
      <c r="V693" s="2">
        <f>IF(Table2[[#This Row],[InterConf]]=1,IF(Table2[[#This Row],[InterDiv]]=0, 1, 0), 0)</f>
        <v>0</v>
      </c>
      <c r="W693" s="2">
        <f>IF(INDEX(StatsRegularSeason20242025!$A$2:$C$33,MATCH(Table2[[#This Row],[AwayTeam]],StatsRegularSeason20242025!$A$2:$A$33,0),2)&lt;&gt;INDEX(StatsRegularSeason20242025!$A$2:$C$33,MATCH(Table2[[#This Row],[HomeTeam]],StatsRegularSeason20242025!$A$2:$A$33,0),2),1,0)</f>
        <v>0</v>
      </c>
      <c r="X693" s="2"/>
      <c r="Y693" s="2"/>
      <c r="Z693" s="2">
        <f>IF(AND(Table2[[#This Row],[GameIsOver]]=1,Table2[[#This Row],[ActualHomeScore]]*Table2[[#This Row],[ActualAwayScore]]=0), 1,0)</f>
        <v>0</v>
      </c>
      <c r="AA693" s="2">
        <f>IF(Table2[[#This Row],[GameIsOver]]=0,0, IF(Table2[[#This Row],[ActualWinner]]=Table2[[#This Row],[AwayTeam]], 2, IF(OR(Table2[[#This Row],[ActualResult]]="OT", Table2[[#This Row],[ActualResult]]="SO"), 1, 0)))</f>
        <v>0</v>
      </c>
      <c r="AB693" s="2">
        <f>IF(Table2[[#This Row],[GameIsOver]]= 0, 0, IF(Table2[[#This Row],[ActualWinner]]=Table2[[#This Row],[HomeTeam]], 2, IF(OR(Table2[[#This Row],[ActualResult]]="OT", Table2[[#This Row],[ActualResult]]="SO"), 1, 0)))</f>
        <v>0</v>
      </c>
      <c r="AC693" s="33">
        <f>(($AR$11)*IF(Table2[[#This Row],[CorrectWinnerPrediction]]="Y", 1, 0))+(($AR$12)*IF(Table2[[#This Row],[CorrectAwayScorePrediction]]="Y", 1, 0))+(($AR$13)*IF(Table2[[#This Row],[CorrectHomeScorePrediction]]="Y", 1, 0))</f>
        <v>0</v>
      </c>
      <c r="AD6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3" s="5" t="str">
        <f>IF(WEEKDAY(Table2[[#This Row],[GameDate]])=1,"SUN",IF(WEEKDAY(Table2[[#This Row],[GameDate]])=2,"MON",IF(WEEKDAY(Table2[[#This Row],[GameDate]])=3,"TUE",IF(WEEKDAY(Table2[[#This Row],[GameDate]])=4,"WED",IF(WEEKDAY(Table2[[#This Row],[GameDate]])=5,"THU",IF(WEEKDAY(Table2[[#This Row],[GameDate]])=6,"FRI", "SAT"))))))</f>
        <v>MON</v>
      </c>
      <c r="AF693" s="2">
        <f>Table2[[#This Row],[ActualAwayScore]]-Table2[[#This Row],[PredictedAwayScore]]</f>
        <v>0</v>
      </c>
      <c r="AG693" s="2">
        <f>Table2[[#This Row],[ActualHomeScore]]-Table2[[#This Row],[PredictedHomeScore]]</f>
        <v>0</v>
      </c>
      <c r="AH693" s="2">
        <f t="shared" si="53"/>
        <v>0</v>
      </c>
      <c r="AI693" s="2">
        <f t="shared" si="54"/>
        <v>0</v>
      </c>
    </row>
    <row r="694" spans="1:35" x14ac:dyDescent="0.25">
      <c r="B694" s="4">
        <v>45671</v>
      </c>
      <c r="C694" s="7" t="s">
        <v>803</v>
      </c>
      <c r="D694" s="2" t="s">
        <v>43</v>
      </c>
      <c r="E694" s="2" t="s">
        <v>16</v>
      </c>
      <c r="F694" s="2"/>
      <c r="G694" s="2"/>
      <c r="H694" s="2" t="str">
        <f t="shared" si="50"/>
        <v>_</v>
      </c>
      <c r="I694" s="2"/>
      <c r="J694" s="2"/>
      <c r="K694" s="2"/>
      <c r="L694" s="13" t="str">
        <f t="shared" si="51"/>
        <v>_</v>
      </c>
      <c r="M694" s="2"/>
      <c r="N694" s="2">
        <f>IF(ISBLANK(Table2[[#This Row],[ActualResult]]), 0, 1)</f>
        <v>0</v>
      </c>
      <c r="O694" s="2" t="str">
        <f>IF(ISBLANK(Table2[[#This Row],[ActualResult]]), "_", IF(Table2[[#This Row],[ActualWinner]]=Table2[[#This Row],[PredictedWinner]], "Y", "N"))</f>
        <v>_</v>
      </c>
      <c r="P694" s="2" t="str">
        <f>IF(Table2[[#This Row],[ActualAwayScore]]&gt;Table2[[#This Row],[PredictedAwayScore]], "N", IF(ISBLANK(Table2[[#This Row],[ActualResult]]), "_", IF(Table2[[#This Row],[ActualAwayScore]]=Table2[[#This Row],[PredictedAwayScore]], "Y", "N")))</f>
        <v>_</v>
      </c>
      <c r="Q694" s="2" t="str">
        <f>IF(Table2[[#This Row],[ActualHomeScore]]&gt;Table2[[#This Row],[PredictedHomeScore]],"N", IF(ISBLANK(Table2[[#This Row],[ActualResult]]), "_", IF(Table2[[#This Row],[ActualHomeScore]]=Table2[[#This Row],[PredictedHomeScore]], "Y", "N")))</f>
        <v>_</v>
      </c>
      <c r="R694" s="2"/>
      <c r="S694" s="2" t="str">
        <f t="shared" si="52"/>
        <v>_</v>
      </c>
      <c r="T694" s="2">
        <f>IF(INDEX(StatsRegularSeason20242025!$A$2:$C$33,MATCH(Table2[[#This Row],[AwayTeam]],StatsRegularSeason20242025!$A$2:$A$33,0),2)=INDEX(StatsRegularSeason20242025!$A$2:$C$33,MATCH(Table2[[#This Row],[HomeTeam]],StatsRegularSeason20242025!$A$2:$A$33,0),2),1,0)</f>
        <v>1</v>
      </c>
      <c r="U694" s="2">
        <f>IF(INDEX(StatsRegularSeason20242025!$A$2:$C$33,MATCH(Table2[[#This Row],[AwayTeam]],StatsRegularSeason20242025!$A$2:$A$33,0),3)=INDEX(StatsRegularSeason20242025!$A$2:$C$33,MATCH(Table2[[#This Row],[HomeTeam]],StatsRegularSeason20242025!$A$2:$A$33,0),3),1,0)</f>
        <v>1</v>
      </c>
      <c r="V694" s="2">
        <f>IF(Table2[[#This Row],[InterConf]]=1,IF(Table2[[#This Row],[InterDiv]]=0, 1, 0), 0)</f>
        <v>0</v>
      </c>
      <c r="W694" s="2">
        <f>IF(INDEX(StatsRegularSeason20242025!$A$2:$C$33,MATCH(Table2[[#This Row],[AwayTeam]],StatsRegularSeason20242025!$A$2:$A$33,0),2)&lt;&gt;INDEX(StatsRegularSeason20242025!$A$2:$C$33,MATCH(Table2[[#This Row],[HomeTeam]],StatsRegularSeason20242025!$A$2:$A$33,0),2),1,0)</f>
        <v>0</v>
      </c>
      <c r="X694" s="2"/>
      <c r="Y694" s="2"/>
      <c r="Z694" s="2">
        <f>IF(AND(Table2[[#This Row],[GameIsOver]]=1,Table2[[#This Row],[ActualHomeScore]]*Table2[[#This Row],[ActualAwayScore]]=0), 1,0)</f>
        <v>0</v>
      </c>
      <c r="AA694" s="2">
        <f>IF(Table2[[#This Row],[GameIsOver]]=0,0, IF(Table2[[#This Row],[ActualWinner]]=Table2[[#This Row],[AwayTeam]], 2, IF(OR(Table2[[#This Row],[ActualResult]]="OT", Table2[[#This Row],[ActualResult]]="SO"), 1, 0)))</f>
        <v>0</v>
      </c>
      <c r="AB694" s="2">
        <f>IF(Table2[[#This Row],[GameIsOver]]= 0, 0, IF(Table2[[#This Row],[ActualWinner]]=Table2[[#This Row],[HomeTeam]], 2, IF(OR(Table2[[#This Row],[ActualResult]]="OT", Table2[[#This Row],[ActualResult]]="SO"), 1, 0)))</f>
        <v>0</v>
      </c>
      <c r="AC694" s="33">
        <f>(($AR$11)*IF(Table2[[#This Row],[CorrectWinnerPrediction]]="Y", 1, 0))+(($AR$12)*IF(Table2[[#This Row],[CorrectAwayScorePrediction]]="Y", 1, 0))+(($AR$13)*IF(Table2[[#This Row],[CorrectHomeScorePrediction]]="Y", 1, 0))</f>
        <v>0</v>
      </c>
      <c r="AD6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4" s="4" t="str">
        <f>IF(WEEKDAY(Table2[[#This Row],[GameDate]])=1,"SUN",IF(WEEKDAY(Table2[[#This Row],[GameDate]])=2,"MON",IF(WEEKDAY(Table2[[#This Row],[GameDate]])=3,"TUE",IF(WEEKDAY(Table2[[#This Row],[GameDate]])=4,"WED",IF(WEEKDAY(Table2[[#This Row],[GameDate]])=5,"THU",IF(WEEKDAY(Table2[[#This Row],[GameDate]])=6,"FRI", "SAT"))))))</f>
        <v>TUE</v>
      </c>
      <c r="AF694" s="2">
        <f>Table2[[#This Row],[ActualAwayScore]]-Table2[[#This Row],[PredictedAwayScore]]</f>
        <v>0</v>
      </c>
      <c r="AG694" s="2">
        <f>Table2[[#This Row],[ActualHomeScore]]-Table2[[#This Row],[PredictedHomeScore]]</f>
        <v>0</v>
      </c>
      <c r="AH694" s="2">
        <f t="shared" si="53"/>
        <v>0</v>
      </c>
      <c r="AI694" s="2">
        <f t="shared" si="54"/>
        <v>0</v>
      </c>
    </row>
    <row r="695" spans="1:35" x14ac:dyDescent="0.25">
      <c r="B695" s="4">
        <v>45671</v>
      </c>
      <c r="C695" s="7" t="s">
        <v>804</v>
      </c>
      <c r="D695" s="2" t="s">
        <v>34</v>
      </c>
      <c r="E695" s="2" t="s">
        <v>18</v>
      </c>
      <c r="F695" s="2"/>
      <c r="G695" s="2"/>
      <c r="H695" s="2" t="str">
        <f t="shared" si="50"/>
        <v>_</v>
      </c>
      <c r="I695" s="2"/>
      <c r="J695" s="2"/>
      <c r="K695" s="2"/>
      <c r="L695" s="2" t="str">
        <f t="shared" si="51"/>
        <v>_</v>
      </c>
      <c r="M695" s="2"/>
      <c r="N695" s="2">
        <f>IF(ISBLANK(Table2[[#This Row],[ActualResult]]), 0, 1)</f>
        <v>0</v>
      </c>
      <c r="O695" s="2" t="str">
        <f>IF(ISBLANK(Table2[[#This Row],[ActualResult]]), "_", IF(Table2[[#This Row],[ActualWinner]]=Table2[[#This Row],[PredictedWinner]], "Y", "N"))</f>
        <v>_</v>
      </c>
      <c r="P695" s="2" t="str">
        <f>IF(Table2[[#This Row],[ActualAwayScore]]&gt;Table2[[#This Row],[PredictedAwayScore]], "N", IF(ISBLANK(Table2[[#This Row],[ActualResult]]), "_", IF(Table2[[#This Row],[ActualAwayScore]]=Table2[[#This Row],[PredictedAwayScore]], "Y", "N")))</f>
        <v>_</v>
      </c>
      <c r="Q695" s="2" t="str">
        <f>IF(Table2[[#This Row],[ActualHomeScore]]&gt;Table2[[#This Row],[PredictedHomeScore]],"N", IF(ISBLANK(Table2[[#This Row],[ActualResult]]), "_", IF(Table2[[#This Row],[ActualHomeScore]]=Table2[[#This Row],[PredictedHomeScore]], "Y", "N")))</f>
        <v>_</v>
      </c>
      <c r="R695" s="2"/>
      <c r="S695" s="2" t="str">
        <f t="shared" si="52"/>
        <v>_</v>
      </c>
      <c r="T695" s="2">
        <f>IF(INDEX(StatsRegularSeason20242025!$A$2:$C$33,MATCH(Table2[[#This Row],[AwayTeam]],StatsRegularSeason20242025!$A$2:$A$33,0),2)=INDEX(StatsRegularSeason20242025!$A$2:$C$33,MATCH(Table2[[#This Row],[HomeTeam]],StatsRegularSeason20242025!$A$2:$A$33,0),2),1,0)</f>
        <v>0</v>
      </c>
      <c r="U695" s="2">
        <f>IF(INDEX(StatsRegularSeason20242025!$A$2:$C$33,MATCH(Table2[[#This Row],[AwayTeam]],StatsRegularSeason20242025!$A$2:$A$33,0),3)=INDEX(StatsRegularSeason20242025!$A$2:$C$33,MATCH(Table2[[#This Row],[HomeTeam]],StatsRegularSeason20242025!$A$2:$A$33,0),3),1,0)</f>
        <v>0</v>
      </c>
      <c r="V695" s="2">
        <f>IF(Table2[[#This Row],[InterConf]]=1,IF(Table2[[#This Row],[InterDiv]]=0, 1, 0), 0)</f>
        <v>0</v>
      </c>
      <c r="W695" s="2">
        <f>IF(INDEX(StatsRegularSeason20242025!$A$2:$C$33,MATCH(Table2[[#This Row],[AwayTeam]],StatsRegularSeason20242025!$A$2:$A$33,0),2)&lt;&gt;INDEX(StatsRegularSeason20242025!$A$2:$C$33,MATCH(Table2[[#This Row],[HomeTeam]],StatsRegularSeason20242025!$A$2:$A$33,0),2),1,0)</f>
        <v>1</v>
      </c>
      <c r="X695" s="2"/>
      <c r="Y695" s="2"/>
      <c r="Z695" s="2">
        <f>IF(AND(Table2[[#This Row],[GameIsOver]]=1,Table2[[#This Row],[ActualHomeScore]]*Table2[[#This Row],[ActualAwayScore]]=0), 1,0)</f>
        <v>0</v>
      </c>
      <c r="AA695" s="2">
        <f>IF(Table2[[#This Row],[GameIsOver]]=0,0, IF(Table2[[#This Row],[ActualWinner]]=Table2[[#This Row],[AwayTeam]], 2, IF(OR(Table2[[#This Row],[ActualResult]]="OT", Table2[[#This Row],[ActualResult]]="SO"), 1, 0)))</f>
        <v>0</v>
      </c>
      <c r="AB695" s="2">
        <f>IF(Table2[[#This Row],[GameIsOver]]= 0, 0, IF(Table2[[#This Row],[ActualWinner]]=Table2[[#This Row],[HomeTeam]], 2, IF(OR(Table2[[#This Row],[ActualResult]]="OT", Table2[[#This Row],[ActualResult]]="SO"), 1, 0)))</f>
        <v>0</v>
      </c>
      <c r="AC695" s="33">
        <f>(($AR$11)*IF(Table2[[#This Row],[CorrectWinnerPrediction]]="Y", 1, 0))+(($AR$12)*IF(Table2[[#This Row],[CorrectAwayScorePrediction]]="Y", 1, 0))+(($AR$13)*IF(Table2[[#This Row],[CorrectHomeScorePrediction]]="Y", 1, 0))</f>
        <v>0</v>
      </c>
      <c r="AD6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5" s="4" t="str">
        <f>IF(WEEKDAY(Table2[[#This Row],[GameDate]])=1,"SUN",IF(WEEKDAY(Table2[[#This Row],[GameDate]])=2,"MON",IF(WEEKDAY(Table2[[#This Row],[GameDate]])=3,"TUE",IF(WEEKDAY(Table2[[#This Row],[GameDate]])=4,"WED",IF(WEEKDAY(Table2[[#This Row],[GameDate]])=5,"THU",IF(WEEKDAY(Table2[[#This Row],[GameDate]])=6,"FRI", "SAT"))))))</f>
        <v>TUE</v>
      </c>
      <c r="AF695" s="2">
        <f>Table2[[#This Row],[ActualAwayScore]]-Table2[[#This Row],[PredictedAwayScore]]</f>
        <v>0</v>
      </c>
      <c r="AG695" s="2">
        <f>Table2[[#This Row],[ActualHomeScore]]-Table2[[#This Row],[PredictedHomeScore]]</f>
        <v>0</v>
      </c>
      <c r="AH695" s="2">
        <f t="shared" si="53"/>
        <v>0</v>
      </c>
      <c r="AI695" s="2">
        <f t="shared" si="54"/>
        <v>0</v>
      </c>
    </row>
    <row r="696" spans="1:35" x14ac:dyDescent="0.25">
      <c r="B696" s="4">
        <v>45671</v>
      </c>
      <c r="C696" s="7" t="s">
        <v>805</v>
      </c>
      <c r="D696" s="2" t="s">
        <v>38</v>
      </c>
      <c r="E696" s="2" t="s">
        <v>31</v>
      </c>
      <c r="F696" s="2"/>
      <c r="G696" s="2"/>
      <c r="H696" s="2" t="str">
        <f t="shared" si="50"/>
        <v>_</v>
      </c>
      <c r="I696" s="2"/>
      <c r="J696" s="2"/>
      <c r="K696" s="2"/>
      <c r="L696" s="2" t="str">
        <f t="shared" si="51"/>
        <v>_</v>
      </c>
      <c r="M696" s="2"/>
      <c r="N696" s="2">
        <f>IF(ISBLANK(Table2[[#This Row],[ActualResult]]), 0, 1)</f>
        <v>0</v>
      </c>
      <c r="O696" s="2" t="str">
        <f>IF(ISBLANK(Table2[[#This Row],[ActualResult]]), "_", IF(Table2[[#This Row],[ActualWinner]]=Table2[[#This Row],[PredictedWinner]], "Y", "N"))</f>
        <v>_</v>
      </c>
      <c r="P696" s="2" t="str">
        <f>IF(Table2[[#This Row],[ActualAwayScore]]&gt;Table2[[#This Row],[PredictedAwayScore]], "N", IF(ISBLANK(Table2[[#This Row],[ActualResult]]), "_", IF(Table2[[#This Row],[ActualAwayScore]]=Table2[[#This Row],[PredictedAwayScore]], "Y", "N")))</f>
        <v>_</v>
      </c>
      <c r="Q696" s="2" t="str">
        <f>IF(Table2[[#This Row],[ActualHomeScore]]&gt;Table2[[#This Row],[PredictedHomeScore]],"N", IF(ISBLANK(Table2[[#This Row],[ActualResult]]), "_", IF(Table2[[#This Row],[ActualHomeScore]]=Table2[[#This Row],[PredictedHomeScore]], "Y", "N")))</f>
        <v>_</v>
      </c>
      <c r="R696" s="2"/>
      <c r="S696" s="2" t="str">
        <f t="shared" si="52"/>
        <v>_</v>
      </c>
      <c r="T696" s="2">
        <f>IF(INDEX(StatsRegularSeason20242025!$A$2:$C$33,MATCH(Table2[[#This Row],[AwayTeam]],StatsRegularSeason20242025!$A$2:$A$33,0),2)=INDEX(StatsRegularSeason20242025!$A$2:$C$33,MATCH(Table2[[#This Row],[HomeTeam]],StatsRegularSeason20242025!$A$2:$A$33,0),2),1,0)</f>
        <v>0</v>
      </c>
      <c r="U696" s="2">
        <f>IF(INDEX(StatsRegularSeason20242025!$A$2:$C$33,MATCH(Table2[[#This Row],[AwayTeam]],StatsRegularSeason20242025!$A$2:$A$33,0),3)=INDEX(StatsRegularSeason20242025!$A$2:$C$33,MATCH(Table2[[#This Row],[HomeTeam]],StatsRegularSeason20242025!$A$2:$A$33,0),3),1,0)</f>
        <v>0</v>
      </c>
      <c r="V696" s="2">
        <f>IF(Table2[[#This Row],[InterConf]]=1,IF(Table2[[#This Row],[InterDiv]]=0, 1, 0), 0)</f>
        <v>0</v>
      </c>
      <c r="W696" s="2">
        <f>IF(INDEX(StatsRegularSeason20242025!$A$2:$C$33,MATCH(Table2[[#This Row],[AwayTeam]],StatsRegularSeason20242025!$A$2:$A$33,0),2)&lt;&gt;INDEX(StatsRegularSeason20242025!$A$2:$C$33,MATCH(Table2[[#This Row],[HomeTeam]],StatsRegularSeason20242025!$A$2:$A$33,0),2),1,0)</f>
        <v>1</v>
      </c>
      <c r="X696" s="2"/>
      <c r="Y696" s="2"/>
      <c r="Z696" s="2">
        <f>IF(AND(Table2[[#This Row],[GameIsOver]]=1,Table2[[#This Row],[ActualHomeScore]]*Table2[[#This Row],[ActualAwayScore]]=0), 1,0)</f>
        <v>0</v>
      </c>
      <c r="AA696" s="2">
        <f>IF(Table2[[#This Row],[GameIsOver]]=0,0, IF(Table2[[#This Row],[ActualWinner]]=Table2[[#This Row],[AwayTeam]], 2, IF(OR(Table2[[#This Row],[ActualResult]]="OT", Table2[[#This Row],[ActualResult]]="SO"), 1, 0)))</f>
        <v>0</v>
      </c>
      <c r="AB696" s="2">
        <f>IF(Table2[[#This Row],[GameIsOver]]= 0, 0, IF(Table2[[#This Row],[ActualWinner]]=Table2[[#This Row],[HomeTeam]], 2, IF(OR(Table2[[#This Row],[ActualResult]]="OT", Table2[[#This Row],[ActualResult]]="SO"), 1, 0)))</f>
        <v>0</v>
      </c>
      <c r="AC696" s="33">
        <f>(($AR$11)*IF(Table2[[#This Row],[CorrectWinnerPrediction]]="Y", 1, 0))+(($AR$12)*IF(Table2[[#This Row],[CorrectAwayScorePrediction]]="Y", 1, 0))+(($AR$13)*IF(Table2[[#This Row],[CorrectHomeScorePrediction]]="Y", 1, 0))</f>
        <v>0</v>
      </c>
      <c r="AD6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6" s="4" t="str">
        <f>IF(WEEKDAY(Table2[[#This Row],[GameDate]])=1,"SUN",IF(WEEKDAY(Table2[[#This Row],[GameDate]])=2,"MON",IF(WEEKDAY(Table2[[#This Row],[GameDate]])=3,"TUE",IF(WEEKDAY(Table2[[#This Row],[GameDate]])=4,"WED",IF(WEEKDAY(Table2[[#This Row],[GameDate]])=5,"THU",IF(WEEKDAY(Table2[[#This Row],[GameDate]])=6,"FRI", "SAT"))))))</f>
        <v>TUE</v>
      </c>
      <c r="AF696" s="2">
        <f>Table2[[#This Row],[ActualAwayScore]]-Table2[[#This Row],[PredictedAwayScore]]</f>
        <v>0</v>
      </c>
      <c r="AG696" s="2">
        <f>Table2[[#This Row],[ActualHomeScore]]-Table2[[#This Row],[PredictedHomeScore]]</f>
        <v>0</v>
      </c>
      <c r="AH696" s="2">
        <f t="shared" si="53"/>
        <v>0</v>
      </c>
      <c r="AI696" s="2">
        <f t="shared" si="54"/>
        <v>0</v>
      </c>
    </row>
    <row r="697" spans="1:35" x14ac:dyDescent="0.25">
      <c r="B697" s="4">
        <v>45671</v>
      </c>
      <c r="C697" s="7" t="s">
        <v>809</v>
      </c>
      <c r="D697" s="2" t="s">
        <v>14</v>
      </c>
      <c r="E697" s="2" t="s">
        <v>32</v>
      </c>
      <c r="F697" s="2"/>
      <c r="G697" s="2"/>
      <c r="H697" s="2" t="str">
        <f t="shared" si="50"/>
        <v>_</v>
      </c>
      <c r="I697" s="2"/>
      <c r="J697" s="2"/>
      <c r="K697" s="2"/>
      <c r="L697" s="2" t="str">
        <f t="shared" si="51"/>
        <v>_</v>
      </c>
      <c r="M697" s="2"/>
      <c r="N697" s="2">
        <f>IF(ISBLANK(Table2[[#This Row],[ActualResult]]), 0, 1)</f>
        <v>0</v>
      </c>
      <c r="O697" s="2" t="str">
        <f>IF(ISBLANK(Table2[[#This Row],[ActualResult]]), "_", IF(Table2[[#This Row],[ActualWinner]]=Table2[[#This Row],[PredictedWinner]], "Y", "N"))</f>
        <v>_</v>
      </c>
      <c r="P697" s="2" t="str">
        <f>IF(Table2[[#This Row],[ActualAwayScore]]&gt;Table2[[#This Row],[PredictedAwayScore]], "N", IF(ISBLANK(Table2[[#This Row],[ActualResult]]), "_", IF(Table2[[#This Row],[ActualAwayScore]]=Table2[[#This Row],[PredictedAwayScore]], "Y", "N")))</f>
        <v>_</v>
      </c>
      <c r="Q697" s="2" t="str">
        <f>IF(Table2[[#This Row],[ActualHomeScore]]&gt;Table2[[#This Row],[PredictedHomeScore]],"N", IF(ISBLANK(Table2[[#This Row],[ActualResult]]), "_", IF(Table2[[#This Row],[ActualHomeScore]]=Table2[[#This Row],[PredictedHomeScore]], "Y", "N")))</f>
        <v>_</v>
      </c>
      <c r="R697" s="2"/>
      <c r="S697" s="2" t="str">
        <f t="shared" si="52"/>
        <v>_</v>
      </c>
      <c r="T697" s="2">
        <f>IF(INDEX(StatsRegularSeason20242025!$A$2:$C$33,MATCH(Table2[[#This Row],[AwayTeam]],StatsRegularSeason20242025!$A$2:$A$33,0),2)=INDEX(StatsRegularSeason20242025!$A$2:$C$33,MATCH(Table2[[#This Row],[HomeTeam]],StatsRegularSeason20242025!$A$2:$A$33,0),2),1,0)</f>
        <v>1</v>
      </c>
      <c r="U697" s="2">
        <f>IF(INDEX(StatsRegularSeason20242025!$A$2:$C$33,MATCH(Table2[[#This Row],[AwayTeam]],StatsRegularSeason20242025!$A$2:$A$33,0),3)=INDEX(StatsRegularSeason20242025!$A$2:$C$33,MATCH(Table2[[#This Row],[HomeTeam]],StatsRegularSeason20242025!$A$2:$A$33,0),3),1,0)</f>
        <v>0</v>
      </c>
      <c r="V697" s="2">
        <f>IF(Table2[[#This Row],[InterConf]]=1,IF(Table2[[#This Row],[InterDiv]]=0, 1, 0), 0)</f>
        <v>1</v>
      </c>
      <c r="W697" s="2">
        <f>IF(INDEX(StatsRegularSeason20242025!$A$2:$C$33,MATCH(Table2[[#This Row],[AwayTeam]],StatsRegularSeason20242025!$A$2:$A$33,0),2)&lt;&gt;INDEX(StatsRegularSeason20242025!$A$2:$C$33,MATCH(Table2[[#This Row],[HomeTeam]],StatsRegularSeason20242025!$A$2:$A$33,0),2),1,0)</f>
        <v>0</v>
      </c>
      <c r="X697" s="2"/>
      <c r="Y697" s="2"/>
      <c r="Z697" s="2">
        <f>IF(AND(Table2[[#This Row],[GameIsOver]]=1,Table2[[#This Row],[ActualHomeScore]]*Table2[[#This Row],[ActualAwayScore]]=0), 1,0)</f>
        <v>0</v>
      </c>
      <c r="AA697" s="2">
        <f>IF(Table2[[#This Row],[GameIsOver]]=0,0, IF(Table2[[#This Row],[ActualWinner]]=Table2[[#This Row],[AwayTeam]], 2, IF(OR(Table2[[#This Row],[ActualResult]]="OT", Table2[[#This Row],[ActualResult]]="SO"), 1, 0)))</f>
        <v>0</v>
      </c>
      <c r="AB697" s="2">
        <f>IF(Table2[[#This Row],[GameIsOver]]= 0, 0, IF(Table2[[#This Row],[ActualWinner]]=Table2[[#This Row],[HomeTeam]], 2, IF(OR(Table2[[#This Row],[ActualResult]]="OT", Table2[[#This Row],[ActualResult]]="SO"), 1, 0)))</f>
        <v>0</v>
      </c>
      <c r="AC697" s="33">
        <f>(($AR$11)*IF(Table2[[#This Row],[CorrectWinnerPrediction]]="Y", 1, 0))+(($AR$12)*IF(Table2[[#This Row],[CorrectAwayScorePrediction]]="Y", 1, 0))+(($AR$13)*IF(Table2[[#This Row],[CorrectHomeScorePrediction]]="Y", 1, 0))</f>
        <v>0</v>
      </c>
      <c r="AD6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7" s="4" t="str">
        <f>IF(WEEKDAY(Table2[[#This Row],[GameDate]])=1,"SUN",IF(WEEKDAY(Table2[[#This Row],[GameDate]])=2,"MON",IF(WEEKDAY(Table2[[#This Row],[GameDate]])=3,"TUE",IF(WEEKDAY(Table2[[#This Row],[GameDate]])=4,"WED",IF(WEEKDAY(Table2[[#This Row],[GameDate]])=5,"THU",IF(WEEKDAY(Table2[[#This Row],[GameDate]])=6,"FRI", "SAT"))))))</f>
        <v>TUE</v>
      </c>
      <c r="AF697" s="2">
        <f>Table2[[#This Row],[ActualAwayScore]]-Table2[[#This Row],[PredictedAwayScore]]</f>
        <v>0</v>
      </c>
      <c r="AG697" s="2">
        <f>Table2[[#This Row],[ActualHomeScore]]-Table2[[#This Row],[PredictedHomeScore]]</f>
        <v>0</v>
      </c>
      <c r="AH697" s="2">
        <f t="shared" si="53"/>
        <v>0</v>
      </c>
      <c r="AI697" s="2">
        <f t="shared" si="54"/>
        <v>0</v>
      </c>
    </row>
    <row r="698" spans="1:35" x14ac:dyDescent="0.25">
      <c r="B698" s="4">
        <v>45671</v>
      </c>
      <c r="C698" s="7" t="s">
        <v>806</v>
      </c>
      <c r="D698" s="2" t="s">
        <v>12</v>
      </c>
      <c r="E698" s="2" t="s">
        <v>21</v>
      </c>
      <c r="F698" s="2"/>
      <c r="G698" s="2"/>
      <c r="H698" s="2" t="str">
        <f t="shared" si="50"/>
        <v>_</v>
      </c>
      <c r="I698" s="2"/>
      <c r="J698" s="2"/>
      <c r="K698" s="2"/>
      <c r="L698" s="2" t="str">
        <f t="shared" si="51"/>
        <v>_</v>
      </c>
      <c r="M698" s="2"/>
      <c r="N698" s="2">
        <f>IF(ISBLANK(Table2[[#This Row],[ActualResult]]), 0, 1)</f>
        <v>0</v>
      </c>
      <c r="O698" s="2" t="str">
        <f>IF(ISBLANK(Table2[[#This Row],[ActualResult]]), "_", IF(Table2[[#This Row],[ActualWinner]]=Table2[[#This Row],[PredictedWinner]], "Y", "N"))</f>
        <v>_</v>
      </c>
      <c r="P698" s="2" t="str">
        <f>IF(Table2[[#This Row],[ActualAwayScore]]&gt;Table2[[#This Row],[PredictedAwayScore]], "N", IF(ISBLANK(Table2[[#This Row],[ActualResult]]), "_", IF(Table2[[#This Row],[ActualAwayScore]]=Table2[[#This Row],[PredictedAwayScore]], "Y", "N")))</f>
        <v>_</v>
      </c>
      <c r="Q698" s="2" t="str">
        <f>IF(Table2[[#This Row],[ActualHomeScore]]&gt;Table2[[#This Row],[PredictedHomeScore]],"N", IF(ISBLANK(Table2[[#This Row],[ActualResult]]), "_", IF(Table2[[#This Row],[ActualHomeScore]]=Table2[[#This Row],[PredictedHomeScore]], "Y", "N")))</f>
        <v>_</v>
      </c>
      <c r="R698" s="2"/>
      <c r="S698" s="2" t="str">
        <f t="shared" si="52"/>
        <v>_</v>
      </c>
      <c r="T698" s="2">
        <f>IF(INDEX(StatsRegularSeason20242025!$A$2:$C$33,MATCH(Table2[[#This Row],[AwayTeam]],StatsRegularSeason20242025!$A$2:$A$33,0),2)=INDEX(StatsRegularSeason20242025!$A$2:$C$33,MATCH(Table2[[#This Row],[HomeTeam]],StatsRegularSeason20242025!$A$2:$A$33,0),2),1,0)</f>
        <v>0</v>
      </c>
      <c r="U698" s="2">
        <f>IF(INDEX(StatsRegularSeason20242025!$A$2:$C$33,MATCH(Table2[[#This Row],[AwayTeam]],StatsRegularSeason20242025!$A$2:$A$33,0),3)=INDEX(StatsRegularSeason20242025!$A$2:$C$33,MATCH(Table2[[#This Row],[HomeTeam]],StatsRegularSeason20242025!$A$2:$A$33,0),3),1,0)</f>
        <v>0</v>
      </c>
      <c r="V698" s="2">
        <f>IF(Table2[[#This Row],[InterConf]]=1,IF(Table2[[#This Row],[InterDiv]]=0, 1, 0), 0)</f>
        <v>0</v>
      </c>
      <c r="W698" s="2">
        <f>IF(INDEX(StatsRegularSeason20242025!$A$2:$C$33,MATCH(Table2[[#This Row],[AwayTeam]],StatsRegularSeason20242025!$A$2:$A$33,0),2)&lt;&gt;INDEX(StatsRegularSeason20242025!$A$2:$C$33,MATCH(Table2[[#This Row],[HomeTeam]],StatsRegularSeason20242025!$A$2:$A$33,0),2),1,0)</f>
        <v>1</v>
      </c>
      <c r="X698" s="2"/>
      <c r="Y698" s="2"/>
      <c r="Z698" s="2">
        <f>IF(AND(Table2[[#This Row],[GameIsOver]]=1,Table2[[#This Row],[ActualHomeScore]]*Table2[[#This Row],[ActualAwayScore]]=0), 1,0)</f>
        <v>0</v>
      </c>
      <c r="AA698" s="2">
        <f>IF(Table2[[#This Row],[GameIsOver]]=0,0, IF(Table2[[#This Row],[ActualWinner]]=Table2[[#This Row],[AwayTeam]], 2, IF(OR(Table2[[#This Row],[ActualResult]]="OT", Table2[[#This Row],[ActualResult]]="SO"), 1, 0)))</f>
        <v>0</v>
      </c>
      <c r="AB698" s="2">
        <f>IF(Table2[[#This Row],[GameIsOver]]= 0, 0, IF(Table2[[#This Row],[ActualWinner]]=Table2[[#This Row],[HomeTeam]], 2, IF(OR(Table2[[#This Row],[ActualResult]]="OT", Table2[[#This Row],[ActualResult]]="SO"), 1, 0)))</f>
        <v>0</v>
      </c>
      <c r="AC698" s="33">
        <f>(($AR$11)*IF(Table2[[#This Row],[CorrectWinnerPrediction]]="Y", 1, 0))+(($AR$12)*IF(Table2[[#This Row],[CorrectAwayScorePrediction]]="Y", 1, 0))+(($AR$13)*IF(Table2[[#This Row],[CorrectHomeScorePrediction]]="Y", 1, 0))</f>
        <v>0</v>
      </c>
      <c r="AD6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8" s="4" t="str">
        <f>IF(WEEKDAY(Table2[[#This Row],[GameDate]])=1,"SUN",IF(WEEKDAY(Table2[[#This Row],[GameDate]])=2,"MON",IF(WEEKDAY(Table2[[#This Row],[GameDate]])=3,"TUE",IF(WEEKDAY(Table2[[#This Row],[GameDate]])=4,"WED",IF(WEEKDAY(Table2[[#This Row],[GameDate]])=5,"THU",IF(WEEKDAY(Table2[[#This Row],[GameDate]])=6,"FRI", "SAT"))))))</f>
        <v>TUE</v>
      </c>
      <c r="AF698" s="2">
        <f>Table2[[#This Row],[ActualAwayScore]]-Table2[[#This Row],[PredictedAwayScore]]</f>
        <v>0</v>
      </c>
      <c r="AG698" s="2">
        <f>Table2[[#This Row],[ActualHomeScore]]-Table2[[#This Row],[PredictedHomeScore]]</f>
        <v>0</v>
      </c>
      <c r="AH698" s="2">
        <f t="shared" si="53"/>
        <v>0</v>
      </c>
      <c r="AI698" s="2">
        <f t="shared" si="54"/>
        <v>0</v>
      </c>
    </row>
    <row r="699" spans="1:35" x14ac:dyDescent="0.25">
      <c r="B699" s="4">
        <v>45671</v>
      </c>
      <c r="C699" s="7" t="s">
        <v>807</v>
      </c>
      <c r="D699" s="2" t="s">
        <v>47</v>
      </c>
      <c r="E699" s="2" t="s">
        <v>46</v>
      </c>
      <c r="F699" s="2"/>
      <c r="G699" s="2"/>
      <c r="H699" s="2" t="str">
        <f t="shared" si="50"/>
        <v>_</v>
      </c>
      <c r="I699" s="2"/>
      <c r="J699" s="2"/>
      <c r="K699" s="2"/>
      <c r="L699" s="2" t="str">
        <f t="shared" si="51"/>
        <v>_</v>
      </c>
      <c r="M699" s="2"/>
      <c r="N699" s="2">
        <f>IF(ISBLANK(Table2[[#This Row],[ActualResult]]), 0, 1)</f>
        <v>0</v>
      </c>
      <c r="O699" s="2" t="str">
        <f>IF(ISBLANK(Table2[[#This Row],[ActualResult]]), "_", IF(Table2[[#This Row],[ActualWinner]]=Table2[[#This Row],[PredictedWinner]], "Y", "N"))</f>
        <v>_</v>
      </c>
      <c r="P699" s="2" t="str">
        <f>IF(Table2[[#This Row],[ActualAwayScore]]&gt;Table2[[#This Row],[PredictedAwayScore]], "N", IF(ISBLANK(Table2[[#This Row],[ActualResult]]), "_", IF(Table2[[#This Row],[ActualAwayScore]]=Table2[[#This Row],[PredictedAwayScore]], "Y", "N")))</f>
        <v>_</v>
      </c>
      <c r="Q699" s="2" t="str">
        <f>IF(Table2[[#This Row],[ActualHomeScore]]&gt;Table2[[#This Row],[PredictedHomeScore]],"N", IF(ISBLANK(Table2[[#This Row],[ActualResult]]), "_", IF(Table2[[#This Row],[ActualHomeScore]]=Table2[[#This Row],[PredictedHomeScore]], "Y", "N")))</f>
        <v>_</v>
      </c>
      <c r="R699" s="2"/>
      <c r="S699" s="2" t="str">
        <f t="shared" si="52"/>
        <v>_</v>
      </c>
      <c r="T699" s="2">
        <f>IF(INDEX(StatsRegularSeason20242025!$A$2:$C$33,MATCH(Table2[[#This Row],[AwayTeam]],StatsRegularSeason20242025!$A$2:$A$33,0),2)=INDEX(StatsRegularSeason20242025!$A$2:$C$33,MATCH(Table2[[#This Row],[HomeTeam]],StatsRegularSeason20242025!$A$2:$A$33,0),2),1,0)</f>
        <v>0</v>
      </c>
      <c r="U699" s="2">
        <f>IF(INDEX(StatsRegularSeason20242025!$A$2:$C$33,MATCH(Table2[[#This Row],[AwayTeam]],StatsRegularSeason20242025!$A$2:$A$33,0),3)=INDEX(StatsRegularSeason20242025!$A$2:$C$33,MATCH(Table2[[#This Row],[HomeTeam]],StatsRegularSeason20242025!$A$2:$A$33,0),3),1,0)</f>
        <v>0</v>
      </c>
      <c r="V699" s="2">
        <f>IF(Table2[[#This Row],[InterConf]]=1,IF(Table2[[#This Row],[InterDiv]]=0, 1, 0), 0)</f>
        <v>0</v>
      </c>
      <c r="W699" s="2">
        <f>IF(INDEX(StatsRegularSeason20242025!$A$2:$C$33,MATCH(Table2[[#This Row],[AwayTeam]],StatsRegularSeason20242025!$A$2:$A$33,0),2)&lt;&gt;INDEX(StatsRegularSeason20242025!$A$2:$C$33,MATCH(Table2[[#This Row],[HomeTeam]],StatsRegularSeason20242025!$A$2:$A$33,0),2),1,0)</f>
        <v>1</v>
      </c>
      <c r="X699" s="2"/>
      <c r="Y699" s="2"/>
      <c r="Z699" s="2">
        <f>IF(AND(Table2[[#This Row],[GameIsOver]]=1,Table2[[#This Row],[ActualHomeScore]]*Table2[[#This Row],[ActualAwayScore]]=0), 1,0)</f>
        <v>0</v>
      </c>
      <c r="AA699" s="2">
        <f>IF(Table2[[#This Row],[GameIsOver]]=0,0, IF(Table2[[#This Row],[ActualWinner]]=Table2[[#This Row],[AwayTeam]], 2, IF(OR(Table2[[#This Row],[ActualResult]]="OT", Table2[[#This Row],[ActualResult]]="SO"), 1, 0)))</f>
        <v>0</v>
      </c>
      <c r="AB699" s="2">
        <f>IF(Table2[[#This Row],[GameIsOver]]= 0, 0, IF(Table2[[#This Row],[ActualWinner]]=Table2[[#This Row],[HomeTeam]], 2, IF(OR(Table2[[#This Row],[ActualResult]]="OT", Table2[[#This Row],[ActualResult]]="SO"), 1, 0)))</f>
        <v>0</v>
      </c>
      <c r="AC699" s="33">
        <f>(($AR$11)*IF(Table2[[#This Row],[CorrectWinnerPrediction]]="Y", 1, 0))+(($AR$12)*IF(Table2[[#This Row],[CorrectAwayScorePrediction]]="Y", 1, 0))+(($AR$13)*IF(Table2[[#This Row],[CorrectHomeScorePrediction]]="Y", 1, 0))</f>
        <v>0</v>
      </c>
      <c r="AD6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699" s="4" t="str">
        <f>IF(WEEKDAY(Table2[[#This Row],[GameDate]])=1,"SUN",IF(WEEKDAY(Table2[[#This Row],[GameDate]])=2,"MON",IF(WEEKDAY(Table2[[#This Row],[GameDate]])=3,"TUE",IF(WEEKDAY(Table2[[#This Row],[GameDate]])=4,"WED",IF(WEEKDAY(Table2[[#This Row],[GameDate]])=5,"THU",IF(WEEKDAY(Table2[[#This Row],[GameDate]])=6,"FRI", "SAT"))))))</f>
        <v>TUE</v>
      </c>
      <c r="AF699" s="2">
        <f>Table2[[#This Row],[ActualAwayScore]]-Table2[[#This Row],[PredictedAwayScore]]</f>
        <v>0</v>
      </c>
      <c r="AG699" s="2">
        <f>Table2[[#This Row],[ActualHomeScore]]-Table2[[#This Row],[PredictedHomeScore]]</f>
        <v>0</v>
      </c>
      <c r="AH699" s="2">
        <f t="shared" si="53"/>
        <v>0</v>
      </c>
      <c r="AI699" s="2">
        <f t="shared" si="54"/>
        <v>0</v>
      </c>
    </row>
    <row r="700" spans="1:35" x14ac:dyDescent="0.25">
      <c r="B700" s="4">
        <v>45671</v>
      </c>
      <c r="C700" s="7" t="s">
        <v>808</v>
      </c>
      <c r="D700" s="2" t="s">
        <v>45</v>
      </c>
      <c r="E700" s="2" t="s">
        <v>36</v>
      </c>
      <c r="F700" s="2"/>
      <c r="G700" s="2"/>
      <c r="H700" s="2" t="str">
        <f t="shared" si="50"/>
        <v>_</v>
      </c>
      <c r="I700" s="2"/>
      <c r="J700" s="2"/>
      <c r="K700" s="2"/>
      <c r="L700" s="2" t="str">
        <f t="shared" si="51"/>
        <v>_</v>
      </c>
      <c r="M700" s="2"/>
      <c r="N700" s="2">
        <f>IF(ISBLANK(Table2[[#This Row],[ActualResult]]), 0, 1)</f>
        <v>0</v>
      </c>
      <c r="O700" s="2" t="str">
        <f>IF(ISBLANK(Table2[[#This Row],[ActualResult]]), "_", IF(Table2[[#This Row],[ActualWinner]]=Table2[[#This Row],[PredictedWinner]], "Y", "N"))</f>
        <v>_</v>
      </c>
      <c r="P700" s="2" t="str">
        <f>IF(Table2[[#This Row],[ActualAwayScore]]&gt;Table2[[#This Row],[PredictedAwayScore]], "N", IF(ISBLANK(Table2[[#This Row],[ActualResult]]), "_", IF(Table2[[#This Row],[ActualAwayScore]]=Table2[[#This Row],[PredictedAwayScore]], "Y", "N")))</f>
        <v>_</v>
      </c>
      <c r="Q700" s="2" t="str">
        <f>IF(Table2[[#This Row],[ActualHomeScore]]&gt;Table2[[#This Row],[PredictedHomeScore]],"N", IF(ISBLANK(Table2[[#This Row],[ActualResult]]), "_", IF(Table2[[#This Row],[ActualHomeScore]]=Table2[[#This Row],[PredictedHomeScore]], "Y", "N")))</f>
        <v>_</v>
      </c>
      <c r="R700" s="2"/>
      <c r="S700" s="2" t="str">
        <f t="shared" si="52"/>
        <v>_</v>
      </c>
      <c r="T700" s="2">
        <f>IF(INDEX(StatsRegularSeason20242025!$A$2:$C$33,MATCH(Table2[[#This Row],[AwayTeam]],StatsRegularSeason20242025!$A$2:$A$33,0),2)=INDEX(StatsRegularSeason20242025!$A$2:$C$33,MATCH(Table2[[#This Row],[HomeTeam]],StatsRegularSeason20242025!$A$2:$A$33,0),2),1,0)</f>
        <v>1</v>
      </c>
      <c r="U700" s="2">
        <f>IF(INDEX(StatsRegularSeason20242025!$A$2:$C$33,MATCH(Table2[[#This Row],[AwayTeam]],StatsRegularSeason20242025!$A$2:$A$33,0),3)=INDEX(StatsRegularSeason20242025!$A$2:$C$33,MATCH(Table2[[#This Row],[HomeTeam]],StatsRegularSeason20242025!$A$2:$A$33,0),3),1,0)</f>
        <v>1</v>
      </c>
      <c r="V700" s="2">
        <f>IF(Table2[[#This Row],[InterConf]]=1,IF(Table2[[#This Row],[InterDiv]]=0, 1, 0), 0)</f>
        <v>0</v>
      </c>
      <c r="W700" s="2">
        <f>IF(INDEX(StatsRegularSeason20242025!$A$2:$C$33,MATCH(Table2[[#This Row],[AwayTeam]],StatsRegularSeason20242025!$A$2:$A$33,0),2)&lt;&gt;INDEX(StatsRegularSeason20242025!$A$2:$C$33,MATCH(Table2[[#This Row],[HomeTeam]],StatsRegularSeason20242025!$A$2:$A$33,0),2),1,0)</f>
        <v>0</v>
      </c>
      <c r="X700" s="2"/>
      <c r="Y700" s="2"/>
      <c r="Z700" s="2">
        <f>IF(AND(Table2[[#This Row],[GameIsOver]]=1,Table2[[#This Row],[ActualHomeScore]]*Table2[[#This Row],[ActualAwayScore]]=0), 1,0)</f>
        <v>0</v>
      </c>
      <c r="AA700" s="2">
        <f>IF(Table2[[#This Row],[GameIsOver]]=0,0, IF(Table2[[#This Row],[ActualWinner]]=Table2[[#This Row],[AwayTeam]], 2, IF(OR(Table2[[#This Row],[ActualResult]]="OT", Table2[[#This Row],[ActualResult]]="SO"), 1, 0)))</f>
        <v>0</v>
      </c>
      <c r="AB700" s="2">
        <f>IF(Table2[[#This Row],[GameIsOver]]= 0, 0, IF(Table2[[#This Row],[ActualWinner]]=Table2[[#This Row],[HomeTeam]], 2, IF(OR(Table2[[#This Row],[ActualResult]]="OT", Table2[[#This Row],[ActualResult]]="SO"), 1, 0)))</f>
        <v>0</v>
      </c>
      <c r="AC700" s="33">
        <f>(($AR$11)*IF(Table2[[#This Row],[CorrectWinnerPrediction]]="Y", 1, 0))+(($AR$12)*IF(Table2[[#This Row],[CorrectAwayScorePrediction]]="Y", 1, 0))+(($AR$13)*IF(Table2[[#This Row],[CorrectHomeScorePrediction]]="Y", 1, 0))</f>
        <v>0</v>
      </c>
      <c r="AD7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0" s="4" t="str">
        <f>IF(WEEKDAY(Table2[[#This Row],[GameDate]])=1,"SUN",IF(WEEKDAY(Table2[[#This Row],[GameDate]])=2,"MON",IF(WEEKDAY(Table2[[#This Row],[GameDate]])=3,"TUE",IF(WEEKDAY(Table2[[#This Row],[GameDate]])=4,"WED",IF(WEEKDAY(Table2[[#This Row],[GameDate]])=5,"THU",IF(WEEKDAY(Table2[[#This Row],[GameDate]])=6,"FRI", "SAT"))))))</f>
        <v>TUE</v>
      </c>
      <c r="AF700" s="2">
        <f>Table2[[#This Row],[ActualAwayScore]]-Table2[[#This Row],[PredictedAwayScore]]</f>
        <v>0</v>
      </c>
      <c r="AG700" s="2">
        <f>Table2[[#This Row],[ActualHomeScore]]-Table2[[#This Row],[PredictedHomeScore]]</f>
        <v>0</v>
      </c>
      <c r="AH700" s="2">
        <f t="shared" si="53"/>
        <v>0</v>
      </c>
      <c r="AI700" s="2">
        <f t="shared" si="54"/>
        <v>0</v>
      </c>
    </row>
    <row r="701" spans="1:35" x14ac:dyDescent="0.25">
      <c r="B701" s="4">
        <v>45671</v>
      </c>
      <c r="C701" s="7" t="s">
        <v>810</v>
      </c>
      <c r="D701" s="2" t="s">
        <v>30</v>
      </c>
      <c r="E701" s="2" t="s">
        <v>33</v>
      </c>
      <c r="F701" s="2"/>
      <c r="G701" s="2"/>
      <c r="H701" s="2" t="str">
        <f t="shared" si="50"/>
        <v>_</v>
      </c>
      <c r="I701" s="2"/>
      <c r="J701" s="2"/>
      <c r="K701" s="2"/>
      <c r="L701" s="2" t="str">
        <f t="shared" si="51"/>
        <v>_</v>
      </c>
      <c r="M701" s="2"/>
      <c r="N701" s="2">
        <f>IF(ISBLANK(Table2[[#This Row],[ActualResult]]), 0, 1)</f>
        <v>0</v>
      </c>
      <c r="O701" s="2" t="str">
        <f>IF(ISBLANK(Table2[[#This Row],[ActualResult]]), "_", IF(Table2[[#This Row],[ActualWinner]]=Table2[[#This Row],[PredictedWinner]], "Y", "N"))</f>
        <v>_</v>
      </c>
      <c r="P701" s="2" t="str">
        <f>IF(Table2[[#This Row],[ActualAwayScore]]&gt;Table2[[#This Row],[PredictedAwayScore]], "N", IF(ISBLANK(Table2[[#This Row],[ActualResult]]), "_", IF(Table2[[#This Row],[ActualAwayScore]]=Table2[[#This Row],[PredictedAwayScore]], "Y", "N")))</f>
        <v>_</v>
      </c>
      <c r="Q701" s="2" t="str">
        <f>IF(Table2[[#This Row],[ActualHomeScore]]&gt;Table2[[#This Row],[PredictedHomeScore]],"N", IF(ISBLANK(Table2[[#This Row],[ActualResult]]), "_", IF(Table2[[#This Row],[ActualHomeScore]]=Table2[[#This Row],[PredictedHomeScore]], "Y", "N")))</f>
        <v>_</v>
      </c>
      <c r="R701" s="2"/>
      <c r="S701" s="2" t="str">
        <f t="shared" si="52"/>
        <v>_</v>
      </c>
      <c r="T701" s="2">
        <f>IF(INDEX(StatsRegularSeason20242025!$A$2:$C$33,MATCH(Table2[[#This Row],[AwayTeam]],StatsRegularSeason20242025!$A$2:$A$33,0),2)=INDEX(StatsRegularSeason20242025!$A$2:$C$33,MATCH(Table2[[#This Row],[HomeTeam]],StatsRegularSeason20242025!$A$2:$A$33,0),2),1,0)</f>
        <v>1</v>
      </c>
      <c r="U701" s="2">
        <f>IF(INDEX(StatsRegularSeason20242025!$A$2:$C$33,MATCH(Table2[[#This Row],[AwayTeam]],StatsRegularSeason20242025!$A$2:$A$33,0),3)=INDEX(StatsRegularSeason20242025!$A$2:$C$33,MATCH(Table2[[#This Row],[HomeTeam]],StatsRegularSeason20242025!$A$2:$A$33,0),3),1,0)</f>
        <v>0</v>
      </c>
      <c r="V701" s="2">
        <f>IF(Table2[[#This Row],[InterConf]]=1,IF(Table2[[#This Row],[InterDiv]]=0, 1, 0), 0)</f>
        <v>1</v>
      </c>
      <c r="W701" s="2">
        <f>IF(INDEX(StatsRegularSeason20242025!$A$2:$C$33,MATCH(Table2[[#This Row],[AwayTeam]],StatsRegularSeason20242025!$A$2:$A$33,0),2)&lt;&gt;INDEX(StatsRegularSeason20242025!$A$2:$C$33,MATCH(Table2[[#This Row],[HomeTeam]],StatsRegularSeason20242025!$A$2:$A$33,0),2),1,0)</f>
        <v>0</v>
      </c>
      <c r="X701" s="2"/>
      <c r="Y701" s="2"/>
      <c r="Z701" s="2">
        <f>IF(AND(Table2[[#This Row],[GameIsOver]]=1,Table2[[#This Row],[ActualHomeScore]]*Table2[[#This Row],[ActualAwayScore]]=0), 1,0)</f>
        <v>0</v>
      </c>
      <c r="AA701" s="2">
        <f>IF(Table2[[#This Row],[GameIsOver]]=0,0, IF(Table2[[#This Row],[ActualWinner]]=Table2[[#This Row],[AwayTeam]], 2, IF(OR(Table2[[#This Row],[ActualResult]]="OT", Table2[[#This Row],[ActualResult]]="SO"), 1, 0)))</f>
        <v>0</v>
      </c>
      <c r="AB701" s="2">
        <f>IF(Table2[[#This Row],[GameIsOver]]= 0, 0, IF(Table2[[#This Row],[ActualWinner]]=Table2[[#This Row],[HomeTeam]], 2, IF(OR(Table2[[#This Row],[ActualResult]]="OT", Table2[[#This Row],[ActualResult]]="SO"), 1, 0)))</f>
        <v>0</v>
      </c>
      <c r="AC701" s="33">
        <f>(($AR$11)*IF(Table2[[#This Row],[CorrectWinnerPrediction]]="Y", 1, 0))+(($AR$12)*IF(Table2[[#This Row],[CorrectAwayScorePrediction]]="Y", 1, 0))+(($AR$13)*IF(Table2[[#This Row],[CorrectHomeScorePrediction]]="Y", 1, 0))</f>
        <v>0</v>
      </c>
      <c r="AD7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1" s="4" t="str">
        <f>IF(WEEKDAY(Table2[[#This Row],[GameDate]])=1,"SUN",IF(WEEKDAY(Table2[[#This Row],[GameDate]])=2,"MON",IF(WEEKDAY(Table2[[#This Row],[GameDate]])=3,"TUE",IF(WEEKDAY(Table2[[#This Row],[GameDate]])=4,"WED",IF(WEEKDAY(Table2[[#This Row],[GameDate]])=5,"THU",IF(WEEKDAY(Table2[[#This Row],[GameDate]])=6,"FRI", "SAT"))))))</f>
        <v>TUE</v>
      </c>
      <c r="AF701" s="2">
        <f>Table2[[#This Row],[ActualAwayScore]]-Table2[[#This Row],[PredictedAwayScore]]</f>
        <v>0</v>
      </c>
      <c r="AG701" s="2">
        <f>Table2[[#This Row],[ActualHomeScore]]-Table2[[#This Row],[PredictedHomeScore]]</f>
        <v>0</v>
      </c>
      <c r="AH701" s="2">
        <f t="shared" si="53"/>
        <v>0</v>
      </c>
      <c r="AI701" s="2">
        <f t="shared" si="54"/>
        <v>0</v>
      </c>
    </row>
    <row r="702" spans="1:35" x14ac:dyDescent="0.25">
      <c r="B702" s="4">
        <v>45671</v>
      </c>
      <c r="C702" s="7" t="s">
        <v>811</v>
      </c>
      <c r="D702" s="2" t="s">
        <v>24</v>
      </c>
      <c r="E702" s="2" t="s">
        <v>13</v>
      </c>
      <c r="F702" s="2"/>
      <c r="G702" s="2"/>
      <c r="H702" s="2" t="str">
        <f t="shared" si="50"/>
        <v>_</v>
      </c>
      <c r="I702" s="2"/>
      <c r="J702" s="2"/>
      <c r="K702" s="2"/>
      <c r="L702" s="2" t="str">
        <f t="shared" si="51"/>
        <v>_</v>
      </c>
      <c r="M702" s="2"/>
      <c r="N702" s="2">
        <f>IF(ISBLANK(Table2[[#This Row],[ActualResult]]), 0, 1)</f>
        <v>0</v>
      </c>
      <c r="O702" s="2" t="str">
        <f>IF(ISBLANK(Table2[[#This Row],[ActualResult]]), "_", IF(Table2[[#This Row],[ActualWinner]]=Table2[[#This Row],[PredictedWinner]], "Y", "N"))</f>
        <v>_</v>
      </c>
      <c r="P702" s="2" t="str">
        <f>IF(Table2[[#This Row],[ActualAwayScore]]&gt;Table2[[#This Row],[PredictedAwayScore]], "N", IF(ISBLANK(Table2[[#This Row],[ActualResult]]), "_", IF(Table2[[#This Row],[ActualAwayScore]]=Table2[[#This Row],[PredictedAwayScore]], "Y", "N")))</f>
        <v>_</v>
      </c>
      <c r="Q702" s="2" t="str">
        <f>IF(Table2[[#This Row],[ActualHomeScore]]&gt;Table2[[#This Row],[PredictedHomeScore]],"N", IF(ISBLANK(Table2[[#This Row],[ActualResult]]), "_", IF(Table2[[#This Row],[ActualHomeScore]]=Table2[[#This Row],[PredictedHomeScore]], "Y", "N")))</f>
        <v>_</v>
      </c>
      <c r="R702" s="2"/>
      <c r="S702" s="2" t="str">
        <f t="shared" si="52"/>
        <v>_</v>
      </c>
      <c r="T702" s="2">
        <f>IF(INDEX(StatsRegularSeason20242025!$A$2:$C$33,MATCH(Table2[[#This Row],[AwayTeam]],StatsRegularSeason20242025!$A$2:$A$33,0),2)=INDEX(StatsRegularSeason20242025!$A$2:$C$33,MATCH(Table2[[#This Row],[HomeTeam]],StatsRegularSeason20242025!$A$2:$A$33,0),2),1,0)</f>
        <v>1</v>
      </c>
      <c r="U702" s="2">
        <f>IF(INDEX(StatsRegularSeason20242025!$A$2:$C$33,MATCH(Table2[[#This Row],[AwayTeam]],StatsRegularSeason20242025!$A$2:$A$33,0),3)=INDEX(StatsRegularSeason20242025!$A$2:$C$33,MATCH(Table2[[#This Row],[HomeTeam]],StatsRegularSeason20242025!$A$2:$A$33,0),3),1,0)</f>
        <v>0</v>
      </c>
      <c r="V702" s="2">
        <f>IF(Table2[[#This Row],[InterConf]]=1,IF(Table2[[#This Row],[InterDiv]]=0, 1, 0), 0)</f>
        <v>1</v>
      </c>
      <c r="W702" s="2">
        <f>IF(INDEX(StatsRegularSeason20242025!$A$2:$C$33,MATCH(Table2[[#This Row],[AwayTeam]],StatsRegularSeason20242025!$A$2:$A$33,0),2)&lt;&gt;INDEX(StatsRegularSeason20242025!$A$2:$C$33,MATCH(Table2[[#This Row],[HomeTeam]],StatsRegularSeason20242025!$A$2:$A$33,0),2),1,0)</f>
        <v>0</v>
      </c>
      <c r="X702" s="2"/>
      <c r="Y702" s="2"/>
      <c r="Z702" s="2">
        <f>IF(AND(Table2[[#This Row],[GameIsOver]]=1,Table2[[#This Row],[ActualHomeScore]]*Table2[[#This Row],[ActualAwayScore]]=0), 1,0)</f>
        <v>0</v>
      </c>
      <c r="AA702" s="2">
        <f>IF(Table2[[#This Row],[GameIsOver]]=0,0, IF(Table2[[#This Row],[ActualWinner]]=Table2[[#This Row],[AwayTeam]], 2, IF(OR(Table2[[#This Row],[ActualResult]]="OT", Table2[[#This Row],[ActualResult]]="SO"), 1, 0)))</f>
        <v>0</v>
      </c>
      <c r="AB702" s="2">
        <f>IF(Table2[[#This Row],[GameIsOver]]= 0, 0, IF(Table2[[#This Row],[ActualWinner]]=Table2[[#This Row],[HomeTeam]], 2, IF(OR(Table2[[#This Row],[ActualResult]]="OT", Table2[[#This Row],[ActualResult]]="SO"), 1, 0)))</f>
        <v>0</v>
      </c>
      <c r="AC702" s="33">
        <f>(($AR$11)*IF(Table2[[#This Row],[CorrectWinnerPrediction]]="Y", 1, 0))+(($AR$12)*IF(Table2[[#This Row],[CorrectAwayScorePrediction]]="Y", 1, 0))+(($AR$13)*IF(Table2[[#This Row],[CorrectHomeScorePrediction]]="Y", 1, 0))</f>
        <v>0</v>
      </c>
      <c r="AD7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2" s="4" t="str">
        <f>IF(WEEKDAY(Table2[[#This Row],[GameDate]])=1,"SUN",IF(WEEKDAY(Table2[[#This Row],[GameDate]])=2,"MON",IF(WEEKDAY(Table2[[#This Row],[GameDate]])=3,"TUE",IF(WEEKDAY(Table2[[#This Row],[GameDate]])=4,"WED",IF(WEEKDAY(Table2[[#This Row],[GameDate]])=5,"THU",IF(WEEKDAY(Table2[[#This Row],[GameDate]])=6,"FRI", "SAT"))))))</f>
        <v>TUE</v>
      </c>
      <c r="AF702" s="2">
        <f>Table2[[#This Row],[ActualAwayScore]]-Table2[[#This Row],[PredictedAwayScore]]</f>
        <v>0</v>
      </c>
      <c r="AG702" s="2">
        <f>Table2[[#This Row],[ActualHomeScore]]-Table2[[#This Row],[PredictedHomeScore]]</f>
        <v>0</v>
      </c>
      <c r="AH702" s="2">
        <f t="shared" si="53"/>
        <v>0</v>
      </c>
      <c r="AI702" s="2">
        <f t="shared" si="54"/>
        <v>0</v>
      </c>
    </row>
    <row r="703" spans="1:35" x14ac:dyDescent="0.25">
      <c r="B703" s="4">
        <v>45671</v>
      </c>
      <c r="C703" s="7" t="s">
        <v>812</v>
      </c>
      <c r="D703" s="2" t="s">
        <v>27</v>
      </c>
      <c r="E703" s="2" t="s">
        <v>35</v>
      </c>
      <c r="F703" s="2"/>
      <c r="G703" s="2"/>
      <c r="H703" s="2" t="str">
        <f t="shared" si="50"/>
        <v>_</v>
      </c>
      <c r="I703" s="2"/>
      <c r="J703" s="2"/>
      <c r="K703" s="2"/>
      <c r="L703" s="2" t="str">
        <f t="shared" si="51"/>
        <v>_</v>
      </c>
      <c r="M703" s="2"/>
      <c r="N703" s="2">
        <f>IF(ISBLANK(Table2[[#This Row],[ActualResult]]), 0, 1)</f>
        <v>0</v>
      </c>
      <c r="O703" s="2" t="str">
        <f>IF(ISBLANK(Table2[[#This Row],[ActualResult]]), "_", IF(Table2[[#This Row],[ActualWinner]]=Table2[[#This Row],[PredictedWinner]], "Y", "N"))</f>
        <v>_</v>
      </c>
      <c r="P703" s="2" t="str">
        <f>IF(Table2[[#This Row],[ActualAwayScore]]&gt;Table2[[#This Row],[PredictedAwayScore]], "N", IF(ISBLANK(Table2[[#This Row],[ActualResult]]), "_", IF(Table2[[#This Row],[ActualAwayScore]]=Table2[[#This Row],[PredictedAwayScore]], "Y", "N")))</f>
        <v>_</v>
      </c>
      <c r="Q703" s="2" t="str">
        <f>IF(Table2[[#This Row],[ActualHomeScore]]&gt;Table2[[#This Row],[PredictedHomeScore]],"N", IF(ISBLANK(Table2[[#This Row],[ActualResult]]), "_", IF(Table2[[#This Row],[ActualHomeScore]]=Table2[[#This Row],[PredictedHomeScore]], "Y", "N")))</f>
        <v>_</v>
      </c>
      <c r="R703" s="2"/>
      <c r="S703" s="2" t="str">
        <f t="shared" si="52"/>
        <v>_</v>
      </c>
      <c r="T703" s="2">
        <f>IF(INDEX(StatsRegularSeason20242025!$A$2:$C$33,MATCH(Table2[[#This Row],[AwayTeam]],StatsRegularSeason20242025!$A$2:$A$33,0),2)=INDEX(StatsRegularSeason20242025!$A$2:$C$33,MATCH(Table2[[#This Row],[HomeTeam]],StatsRegularSeason20242025!$A$2:$A$33,0),2),1,0)</f>
        <v>1</v>
      </c>
      <c r="U703" s="2">
        <f>IF(INDEX(StatsRegularSeason20242025!$A$2:$C$33,MATCH(Table2[[#This Row],[AwayTeam]],StatsRegularSeason20242025!$A$2:$A$33,0),3)=INDEX(StatsRegularSeason20242025!$A$2:$C$33,MATCH(Table2[[#This Row],[HomeTeam]],StatsRegularSeason20242025!$A$2:$A$33,0),3),1,0)</f>
        <v>0</v>
      </c>
      <c r="V703" s="2">
        <f>IF(Table2[[#This Row],[InterConf]]=1,IF(Table2[[#This Row],[InterDiv]]=0, 1, 0), 0)</f>
        <v>1</v>
      </c>
      <c r="W703" s="2">
        <f>IF(INDEX(StatsRegularSeason20242025!$A$2:$C$33,MATCH(Table2[[#This Row],[AwayTeam]],StatsRegularSeason20242025!$A$2:$A$33,0),2)&lt;&gt;INDEX(StatsRegularSeason20242025!$A$2:$C$33,MATCH(Table2[[#This Row],[HomeTeam]],StatsRegularSeason20242025!$A$2:$A$33,0),2),1,0)</f>
        <v>0</v>
      </c>
      <c r="X703" s="2"/>
      <c r="Y703" s="2"/>
      <c r="Z703" s="2">
        <f>IF(AND(Table2[[#This Row],[GameIsOver]]=1,Table2[[#This Row],[ActualHomeScore]]*Table2[[#This Row],[ActualAwayScore]]=0), 1,0)</f>
        <v>0</v>
      </c>
      <c r="AA703" s="2">
        <f>IF(Table2[[#This Row],[GameIsOver]]=0,0, IF(Table2[[#This Row],[ActualWinner]]=Table2[[#This Row],[AwayTeam]], 2, IF(OR(Table2[[#This Row],[ActualResult]]="OT", Table2[[#This Row],[ActualResult]]="SO"), 1, 0)))</f>
        <v>0</v>
      </c>
      <c r="AB703" s="2">
        <f>IF(Table2[[#This Row],[GameIsOver]]= 0, 0, IF(Table2[[#This Row],[ActualWinner]]=Table2[[#This Row],[HomeTeam]], 2, IF(OR(Table2[[#This Row],[ActualResult]]="OT", Table2[[#This Row],[ActualResult]]="SO"), 1, 0)))</f>
        <v>0</v>
      </c>
      <c r="AC703" s="33">
        <f>(($AR$11)*IF(Table2[[#This Row],[CorrectWinnerPrediction]]="Y", 1, 0))+(($AR$12)*IF(Table2[[#This Row],[CorrectAwayScorePrediction]]="Y", 1, 0))+(($AR$13)*IF(Table2[[#This Row],[CorrectHomeScorePrediction]]="Y", 1, 0))</f>
        <v>0</v>
      </c>
      <c r="AD7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3" s="4" t="str">
        <f>IF(WEEKDAY(Table2[[#This Row],[GameDate]])=1,"SUN",IF(WEEKDAY(Table2[[#This Row],[GameDate]])=2,"MON",IF(WEEKDAY(Table2[[#This Row],[GameDate]])=3,"TUE",IF(WEEKDAY(Table2[[#This Row],[GameDate]])=4,"WED",IF(WEEKDAY(Table2[[#This Row],[GameDate]])=5,"THU",IF(WEEKDAY(Table2[[#This Row],[GameDate]])=6,"FRI", "SAT"))))))</f>
        <v>TUE</v>
      </c>
      <c r="AF703" s="2">
        <f>Table2[[#This Row],[ActualAwayScore]]-Table2[[#This Row],[PredictedAwayScore]]</f>
        <v>0</v>
      </c>
      <c r="AG703" s="2">
        <f>Table2[[#This Row],[ActualHomeScore]]-Table2[[#This Row],[PredictedHomeScore]]</f>
        <v>0</v>
      </c>
      <c r="AH703" s="2">
        <f t="shared" si="53"/>
        <v>0</v>
      </c>
      <c r="AI703" s="2">
        <f t="shared" si="54"/>
        <v>0</v>
      </c>
    </row>
    <row r="704" spans="1:35" x14ac:dyDescent="0.25">
      <c r="B704" s="4">
        <v>45671</v>
      </c>
      <c r="C704" s="7" t="s">
        <v>813</v>
      </c>
      <c r="D704" s="2" t="s">
        <v>25</v>
      </c>
      <c r="E704" s="2" t="s">
        <v>22</v>
      </c>
      <c r="F704" s="2"/>
      <c r="G704" s="2"/>
      <c r="H704" s="2" t="str">
        <f t="shared" si="50"/>
        <v>_</v>
      </c>
      <c r="I704" s="2"/>
      <c r="J704" s="2"/>
      <c r="K704" s="2"/>
      <c r="L704" s="2" t="str">
        <f t="shared" si="51"/>
        <v>_</v>
      </c>
      <c r="M704" s="2"/>
      <c r="N704" s="2">
        <f>IF(ISBLANK(Table2[[#This Row],[ActualResult]]), 0, 1)</f>
        <v>0</v>
      </c>
      <c r="O704" s="2" t="str">
        <f>IF(ISBLANK(Table2[[#This Row],[ActualResult]]), "_", IF(Table2[[#This Row],[ActualWinner]]=Table2[[#This Row],[PredictedWinner]], "Y", "N"))</f>
        <v>_</v>
      </c>
      <c r="P704" s="2" t="str">
        <f>IF(Table2[[#This Row],[ActualAwayScore]]&gt;Table2[[#This Row],[PredictedAwayScore]], "N", IF(ISBLANK(Table2[[#This Row],[ActualResult]]), "_", IF(Table2[[#This Row],[ActualAwayScore]]=Table2[[#This Row],[PredictedAwayScore]], "Y", "N")))</f>
        <v>_</v>
      </c>
      <c r="Q704" s="2" t="str">
        <f>IF(Table2[[#This Row],[ActualHomeScore]]&gt;Table2[[#This Row],[PredictedHomeScore]],"N", IF(ISBLANK(Table2[[#This Row],[ActualResult]]), "_", IF(Table2[[#This Row],[ActualHomeScore]]=Table2[[#This Row],[PredictedHomeScore]], "Y", "N")))</f>
        <v>_</v>
      </c>
      <c r="R704" s="2"/>
      <c r="S704" s="2" t="str">
        <f t="shared" si="52"/>
        <v>_</v>
      </c>
      <c r="T704" s="2">
        <f>IF(INDEX(StatsRegularSeason20242025!$A$2:$C$33,MATCH(Table2[[#This Row],[AwayTeam]],StatsRegularSeason20242025!$A$2:$A$33,0),2)=INDEX(StatsRegularSeason20242025!$A$2:$C$33,MATCH(Table2[[#This Row],[HomeTeam]],StatsRegularSeason20242025!$A$2:$A$33,0),2),1,0)</f>
        <v>1</v>
      </c>
      <c r="U704" s="2">
        <f>IF(INDEX(StatsRegularSeason20242025!$A$2:$C$33,MATCH(Table2[[#This Row],[AwayTeam]],StatsRegularSeason20242025!$A$2:$A$33,0),3)=INDEX(StatsRegularSeason20242025!$A$2:$C$33,MATCH(Table2[[#This Row],[HomeTeam]],StatsRegularSeason20242025!$A$2:$A$33,0),3),1,0)</f>
        <v>0</v>
      </c>
      <c r="V704" s="2">
        <f>IF(Table2[[#This Row],[InterConf]]=1,IF(Table2[[#This Row],[InterDiv]]=0, 1, 0), 0)</f>
        <v>1</v>
      </c>
      <c r="W704" s="2">
        <f>IF(INDEX(StatsRegularSeason20242025!$A$2:$C$33,MATCH(Table2[[#This Row],[AwayTeam]],StatsRegularSeason20242025!$A$2:$A$33,0),2)&lt;&gt;INDEX(StatsRegularSeason20242025!$A$2:$C$33,MATCH(Table2[[#This Row],[HomeTeam]],StatsRegularSeason20242025!$A$2:$A$33,0),2),1,0)</f>
        <v>0</v>
      </c>
      <c r="X704" s="2"/>
      <c r="Y704" s="2"/>
      <c r="Z704" s="2">
        <f>IF(AND(Table2[[#This Row],[GameIsOver]]=1,Table2[[#This Row],[ActualHomeScore]]*Table2[[#This Row],[ActualAwayScore]]=0), 1,0)</f>
        <v>0</v>
      </c>
      <c r="AA704" s="2">
        <f>IF(Table2[[#This Row],[GameIsOver]]=0,0, IF(Table2[[#This Row],[ActualWinner]]=Table2[[#This Row],[AwayTeam]], 2, IF(OR(Table2[[#This Row],[ActualResult]]="OT", Table2[[#This Row],[ActualResult]]="SO"), 1, 0)))</f>
        <v>0</v>
      </c>
      <c r="AB704" s="2">
        <f>IF(Table2[[#This Row],[GameIsOver]]= 0, 0, IF(Table2[[#This Row],[ActualWinner]]=Table2[[#This Row],[HomeTeam]], 2, IF(OR(Table2[[#This Row],[ActualResult]]="OT", Table2[[#This Row],[ActualResult]]="SO"), 1, 0)))</f>
        <v>0</v>
      </c>
      <c r="AC704" s="33">
        <f>(($AR$11)*IF(Table2[[#This Row],[CorrectWinnerPrediction]]="Y", 1, 0))+(($AR$12)*IF(Table2[[#This Row],[CorrectAwayScorePrediction]]="Y", 1, 0))+(($AR$13)*IF(Table2[[#This Row],[CorrectHomeScorePrediction]]="Y", 1, 0))</f>
        <v>0</v>
      </c>
      <c r="AD7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4" s="4" t="str">
        <f>IF(WEEKDAY(Table2[[#This Row],[GameDate]])=1,"SUN",IF(WEEKDAY(Table2[[#This Row],[GameDate]])=2,"MON",IF(WEEKDAY(Table2[[#This Row],[GameDate]])=3,"TUE",IF(WEEKDAY(Table2[[#This Row],[GameDate]])=4,"WED",IF(WEEKDAY(Table2[[#This Row],[GameDate]])=5,"THU",IF(WEEKDAY(Table2[[#This Row],[GameDate]])=6,"FRI", "SAT"))))))</f>
        <v>TUE</v>
      </c>
      <c r="AF704" s="2">
        <f>Table2[[#This Row],[ActualAwayScore]]-Table2[[#This Row],[PredictedAwayScore]]</f>
        <v>0</v>
      </c>
      <c r="AG704" s="2">
        <f>Table2[[#This Row],[ActualHomeScore]]-Table2[[#This Row],[PredictedHomeScore]]</f>
        <v>0</v>
      </c>
      <c r="AH704" s="2">
        <f t="shared" si="53"/>
        <v>0</v>
      </c>
      <c r="AI704" s="2">
        <f t="shared" si="54"/>
        <v>0</v>
      </c>
    </row>
    <row r="705" spans="1:35" x14ac:dyDescent="0.25">
      <c r="B705" s="4">
        <v>45671</v>
      </c>
      <c r="C705" s="7" t="s">
        <v>814</v>
      </c>
      <c r="D705" s="2" t="s">
        <v>20</v>
      </c>
      <c r="E705" s="2" t="s">
        <v>26</v>
      </c>
      <c r="F705" s="2"/>
      <c r="G705" s="2"/>
      <c r="H705" s="2" t="str">
        <f t="shared" si="50"/>
        <v>_</v>
      </c>
      <c r="I705" s="2"/>
      <c r="J705" s="2"/>
      <c r="K705" s="2"/>
      <c r="L705" s="2" t="str">
        <f t="shared" si="51"/>
        <v>_</v>
      </c>
      <c r="M705" s="2"/>
      <c r="N705" s="2">
        <f>IF(ISBLANK(Table2[[#This Row],[ActualResult]]), 0, 1)</f>
        <v>0</v>
      </c>
      <c r="O705" s="2" t="str">
        <f>IF(ISBLANK(Table2[[#This Row],[ActualResult]]), "_", IF(Table2[[#This Row],[ActualWinner]]=Table2[[#This Row],[PredictedWinner]], "Y", "N"))</f>
        <v>_</v>
      </c>
      <c r="P705" s="2" t="str">
        <f>IF(Table2[[#This Row],[ActualAwayScore]]&gt;Table2[[#This Row],[PredictedAwayScore]], "N", IF(ISBLANK(Table2[[#This Row],[ActualResult]]), "_", IF(Table2[[#This Row],[ActualAwayScore]]=Table2[[#This Row],[PredictedAwayScore]], "Y", "N")))</f>
        <v>_</v>
      </c>
      <c r="Q705" s="2" t="str">
        <f>IF(Table2[[#This Row],[ActualHomeScore]]&gt;Table2[[#This Row],[PredictedHomeScore]],"N", IF(ISBLANK(Table2[[#This Row],[ActualResult]]), "_", IF(Table2[[#This Row],[ActualHomeScore]]=Table2[[#This Row],[PredictedHomeScore]], "Y", "N")))</f>
        <v>_</v>
      </c>
      <c r="R705" s="2"/>
      <c r="S705" s="2" t="str">
        <f t="shared" si="52"/>
        <v>_</v>
      </c>
      <c r="T705" s="2">
        <f>IF(INDEX(StatsRegularSeason20242025!$A$2:$C$33,MATCH(Table2[[#This Row],[AwayTeam]],StatsRegularSeason20242025!$A$2:$A$33,0),2)=INDEX(StatsRegularSeason20242025!$A$2:$C$33,MATCH(Table2[[#This Row],[HomeTeam]],StatsRegularSeason20242025!$A$2:$A$33,0),2),1,0)</f>
        <v>0</v>
      </c>
      <c r="U705" s="2">
        <f>IF(INDEX(StatsRegularSeason20242025!$A$2:$C$33,MATCH(Table2[[#This Row],[AwayTeam]],StatsRegularSeason20242025!$A$2:$A$33,0),3)=INDEX(StatsRegularSeason20242025!$A$2:$C$33,MATCH(Table2[[#This Row],[HomeTeam]],StatsRegularSeason20242025!$A$2:$A$33,0),3),1,0)</f>
        <v>0</v>
      </c>
      <c r="V705" s="2">
        <f>IF(Table2[[#This Row],[InterConf]]=1,IF(Table2[[#This Row],[InterDiv]]=0, 1, 0), 0)</f>
        <v>0</v>
      </c>
      <c r="W705" s="2">
        <f>IF(INDEX(StatsRegularSeason20242025!$A$2:$C$33,MATCH(Table2[[#This Row],[AwayTeam]],StatsRegularSeason20242025!$A$2:$A$33,0),2)&lt;&gt;INDEX(StatsRegularSeason20242025!$A$2:$C$33,MATCH(Table2[[#This Row],[HomeTeam]],StatsRegularSeason20242025!$A$2:$A$33,0),2),1,0)</f>
        <v>1</v>
      </c>
      <c r="X705" s="2"/>
      <c r="Y705" s="2"/>
      <c r="Z705" s="2">
        <f>IF(AND(Table2[[#This Row],[GameIsOver]]=1,Table2[[#This Row],[ActualHomeScore]]*Table2[[#This Row],[ActualAwayScore]]=0), 1,0)</f>
        <v>0</v>
      </c>
      <c r="AA705" s="2">
        <f>IF(Table2[[#This Row],[GameIsOver]]=0,0, IF(Table2[[#This Row],[ActualWinner]]=Table2[[#This Row],[AwayTeam]], 2, IF(OR(Table2[[#This Row],[ActualResult]]="OT", Table2[[#This Row],[ActualResult]]="SO"), 1, 0)))</f>
        <v>0</v>
      </c>
      <c r="AB705" s="2">
        <f>IF(Table2[[#This Row],[GameIsOver]]= 0, 0, IF(Table2[[#This Row],[ActualWinner]]=Table2[[#This Row],[HomeTeam]], 2, IF(OR(Table2[[#This Row],[ActualResult]]="OT", Table2[[#This Row],[ActualResult]]="SO"), 1, 0)))</f>
        <v>0</v>
      </c>
      <c r="AC705" s="33">
        <f>(($AR$11)*IF(Table2[[#This Row],[CorrectWinnerPrediction]]="Y", 1, 0))+(($AR$12)*IF(Table2[[#This Row],[CorrectAwayScorePrediction]]="Y", 1, 0))+(($AR$13)*IF(Table2[[#This Row],[CorrectHomeScorePrediction]]="Y", 1, 0))</f>
        <v>0</v>
      </c>
      <c r="AD7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5" s="4" t="str">
        <f>IF(WEEKDAY(Table2[[#This Row],[GameDate]])=1,"SUN",IF(WEEKDAY(Table2[[#This Row],[GameDate]])=2,"MON",IF(WEEKDAY(Table2[[#This Row],[GameDate]])=3,"TUE",IF(WEEKDAY(Table2[[#This Row],[GameDate]])=4,"WED",IF(WEEKDAY(Table2[[#This Row],[GameDate]])=5,"THU",IF(WEEKDAY(Table2[[#This Row],[GameDate]])=6,"FRI", "SAT"))))))</f>
        <v>TUE</v>
      </c>
      <c r="AF705" s="2">
        <f>Table2[[#This Row],[ActualAwayScore]]-Table2[[#This Row],[PredictedAwayScore]]</f>
        <v>0</v>
      </c>
      <c r="AG705" s="2">
        <f>Table2[[#This Row],[ActualHomeScore]]-Table2[[#This Row],[PredictedHomeScore]]</f>
        <v>0</v>
      </c>
      <c r="AH705" s="2">
        <f t="shared" si="53"/>
        <v>0</v>
      </c>
      <c r="AI705" s="2">
        <f t="shared" si="54"/>
        <v>0</v>
      </c>
    </row>
    <row r="706" spans="1:35" x14ac:dyDescent="0.25">
      <c r="A706" s="3"/>
      <c r="B706" s="5">
        <v>45671</v>
      </c>
      <c r="C706" s="8" t="s">
        <v>815</v>
      </c>
      <c r="D706" s="3" t="s">
        <v>19</v>
      </c>
      <c r="E706" s="3" t="s">
        <v>15</v>
      </c>
      <c r="F706" s="3"/>
      <c r="G706" s="3"/>
      <c r="H706" s="3" t="str">
        <f t="shared" si="50"/>
        <v>_</v>
      </c>
      <c r="I706" s="3"/>
      <c r="J706" s="3"/>
      <c r="K706" s="3"/>
      <c r="L706" s="2" t="str">
        <f t="shared" si="51"/>
        <v>_</v>
      </c>
      <c r="M706" s="3"/>
      <c r="N706" s="3">
        <f>IF(ISBLANK(Table2[[#This Row],[ActualResult]]), 0, 1)</f>
        <v>0</v>
      </c>
      <c r="O706" s="3" t="str">
        <f>IF(ISBLANK(Table2[[#This Row],[ActualResult]]), "_", IF(Table2[[#This Row],[ActualWinner]]=Table2[[#This Row],[PredictedWinner]], "Y", "N"))</f>
        <v>_</v>
      </c>
      <c r="P706" s="3" t="str">
        <f>IF(Table2[[#This Row],[ActualAwayScore]]&gt;Table2[[#This Row],[PredictedAwayScore]], "N", IF(ISBLANK(Table2[[#This Row],[ActualResult]]), "_", IF(Table2[[#This Row],[ActualAwayScore]]=Table2[[#This Row],[PredictedAwayScore]], "Y", "N")))</f>
        <v>_</v>
      </c>
      <c r="Q706" s="3" t="str">
        <f>IF(Table2[[#This Row],[ActualHomeScore]]&gt;Table2[[#This Row],[PredictedHomeScore]],"N", IF(ISBLANK(Table2[[#This Row],[ActualResult]]), "_", IF(Table2[[#This Row],[ActualHomeScore]]=Table2[[#This Row],[PredictedHomeScore]], "Y", "N")))</f>
        <v>_</v>
      </c>
      <c r="R706" s="2"/>
      <c r="S706" s="2" t="str">
        <f t="shared" si="52"/>
        <v>_</v>
      </c>
      <c r="T706" s="2">
        <f>IF(INDEX(StatsRegularSeason20242025!$A$2:$C$33,MATCH(Table2[[#This Row],[AwayTeam]],StatsRegularSeason20242025!$A$2:$A$33,0),2)=INDEX(StatsRegularSeason20242025!$A$2:$C$33,MATCH(Table2[[#This Row],[HomeTeam]],StatsRegularSeason20242025!$A$2:$A$33,0),2),1,0)</f>
        <v>0</v>
      </c>
      <c r="U706" s="2">
        <f>IF(INDEX(StatsRegularSeason20242025!$A$2:$C$33,MATCH(Table2[[#This Row],[AwayTeam]],StatsRegularSeason20242025!$A$2:$A$33,0),3)=INDEX(StatsRegularSeason20242025!$A$2:$C$33,MATCH(Table2[[#This Row],[HomeTeam]],StatsRegularSeason20242025!$A$2:$A$33,0),3),1,0)</f>
        <v>0</v>
      </c>
      <c r="V706" s="2">
        <f>IF(Table2[[#This Row],[InterConf]]=1,IF(Table2[[#This Row],[InterDiv]]=0, 1, 0), 0)</f>
        <v>0</v>
      </c>
      <c r="W706" s="2">
        <f>IF(INDEX(StatsRegularSeason20242025!$A$2:$C$33,MATCH(Table2[[#This Row],[AwayTeam]],StatsRegularSeason20242025!$A$2:$A$33,0),2)&lt;&gt;INDEX(StatsRegularSeason20242025!$A$2:$C$33,MATCH(Table2[[#This Row],[HomeTeam]],StatsRegularSeason20242025!$A$2:$A$33,0),2),1,0)</f>
        <v>1</v>
      </c>
      <c r="X706" s="2"/>
      <c r="Y706" s="2"/>
      <c r="Z706" s="2">
        <f>IF(AND(Table2[[#This Row],[GameIsOver]]=1,Table2[[#This Row],[ActualHomeScore]]*Table2[[#This Row],[ActualAwayScore]]=0), 1,0)</f>
        <v>0</v>
      </c>
      <c r="AA706" s="2">
        <f>IF(Table2[[#This Row],[GameIsOver]]=0,0, IF(Table2[[#This Row],[ActualWinner]]=Table2[[#This Row],[AwayTeam]], 2, IF(OR(Table2[[#This Row],[ActualResult]]="OT", Table2[[#This Row],[ActualResult]]="SO"), 1, 0)))</f>
        <v>0</v>
      </c>
      <c r="AB706" s="2">
        <f>IF(Table2[[#This Row],[GameIsOver]]= 0, 0, IF(Table2[[#This Row],[ActualWinner]]=Table2[[#This Row],[HomeTeam]], 2, IF(OR(Table2[[#This Row],[ActualResult]]="OT", Table2[[#This Row],[ActualResult]]="SO"), 1, 0)))</f>
        <v>0</v>
      </c>
      <c r="AC706" s="33">
        <f>(($AR$11)*IF(Table2[[#This Row],[CorrectWinnerPrediction]]="Y", 1, 0))+(($AR$12)*IF(Table2[[#This Row],[CorrectAwayScorePrediction]]="Y", 1, 0))+(($AR$13)*IF(Table2[[#This Row],[CorrectHomeScorePrediction]]="Y", 1, 0))</f>
        <v>0</v>
      </c>
      <c r="AD7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6" s="5" t="str">
        <f>IF(WEEKDAY(Table2[[#This Row],[GameDate]])=1,"SUN",IF(WEEKDAY(Table2[[#This Row],[GameDate]])=2,"MON",IF(WEEKDAY(Table2[[#This Row],[GameDate]])=3,"TUE",IF(WEEKDAY(Table2[[#This Row],[GameDate]])=4,"WED",IF(WEEKDAY(Table2[[#This Row],[GameDate]])=5,"THU",IF(WEEKDAY(Table2[[#This Row],[GameDate]])=6,"FRI", "SAT"))))))</f>
        <v>TUE</v>
      </c>
      <c r="AF706" s="2">
        <f>Table2[[#This Row],[ActualAwayScore]]-Table2[[#This Row],[PredictedAwayScore]]</f>
        <v>0</v>
      </c>
      <c r="AG706" s="2">
        <f>Table2[[#This Row],[ActualHomeScore]]-Table2[[#This Row],[PredictedHomeScore]]</f>
        <v>0</v>
      </c>
      <c r="AH706" s="2">
        <f t="shared" si="53"/>
        <v>0</v>
      </c>
      <c r="AI706" s="2">
        <f t="shared" si="54"/>
        <v>0</v>
      </c>
    </row>
    <row r="707" spans="1:35" x14ac:dyDescent="0.25">
      <c r="B707" s="4">
        <v>45672</v>
      </c>
      <c r="C707" s="7" t="s">
        <v>816</v>
      </c>
      <c r="D707" s="2" t="s">
        <v>44</v>
      </c>
      <c r="E707" s="2" t="s">
        <v>29</v>
      </c>
      <c r="F707" s="2"/>
      <c r="G707" s="2"/>
      <c r="H707" s="2" t="str">
        <f t="shared" ref="H707:H770" si="55">IF(AND(ISBLANK($F707),ISBLANK($G707)),"_",IF($F707&gt;$G707,$D707,$E707))</f>
        <v>_</v>
      </c>
      <c r="I707" s="2"/>
      <c r="J707" s="2"/>
      <c r="K707" s="2"/>
      <c r="L707" s="13" t="str">
        <f t="shared" ref="L707:L770" si="56">IF(OR($J707=$K707,AND(ISBLANK($J707),ISBLANK($K707))),"_",IF($J707&gt;$K707,$D707,$E707))</f>
        <v>_</v>
      </c>
      <c r="M707" s="2"/>
      <c r="N707" s="2">
        <f>IF(ISBLANK(Table2[[#This Row],[ActualResult]]), 0, 1)</f>
        <v>0</v>
      </c>
      <c r="O707" s="2" t="str">
        <f>IF(ISBLANK(Table2[[#This Row],[ActualResult]]), "_", IF(Table2[[#This Row],[ActualWinner]]=Table2[[#This Row],[PredictedWinner]], "Y", "N"))</f>
        <v>_</v>
      </c>
      <c r="P707" s="2" t="str">
        <f>IF(Table2[[#This Row],[ActualAwayScore]]&gt;Table2[[#This Row],[PredictedAwayScore]], "N", IF(ISBLANK(Table2[[#This Row],[ActualResult]]), "_", IF(Table2[[#This Row],[ActualAwayScore]]=Table2[[#This Row],[PredictedAwayScore]], "Y", "N")))</f>
        <v>_</v>
      </c>
      <c r="Q707" s="2" t="str">
        <f>IF(Table2[[#This Row],[ActualHomeScore]]&gt;Table2[[#This Row],[PredictedHomeScore]],"N", IF(ISBLANK(Table2[[#This Row],[ActualResult]]), "_", IF(Table2[[#This Row],[ActualHomeScore]]=Table2[[#This Row],[PredictedHomeScore]], "Y", "N")))</f>
        <v>_</v>
      </c>
      <c r="R707" s="2"/>
      <c r="S707" s="2" t="str">
        <f t="shared" ref="S707:S770" si="57">IF($L707="_", "_", IF($L707=$D707,$E707,$D707))</f>
        <v>_</v>
      </c>
      <c r="T707" s="2">
        <f>IF(INDEX(StatsRegularSeason20242025!$A$2:$C$33,MATCH(Table2[[#This Row],[AwayTeam]],StatsRegularSeason20242025!$A$2:$A$33,0),2)=INDEX(StatsRegularSeason20242025!$A$2:$C$33,MATCH(Table2[[#This Row],[HomeTeam]],StatsRegularSeason20242025!$A$2:$A$33,0),2),1,0)</f>
        <v>1</v>
      </c>
      <c r="U707" s="2">
        <f>IF(INDEX(StatsRegularSeason20242025!$A$2:$C$33,MATCH(Table2[[#This Row],[AwayTeam]],StatsRegularSeason20242025!$A$2:$A$33,0),3)=INDEX(StatsRegularSeason20242025!$A$2:$C$33,MATCH(Table2[[#This Row],[HomeTeam]],StatsRegularSeason20242025!$A$2:$A$33,0),3),1,0)</f>
        <v>0</v>
      </c>
      <c r="V707" s="2">
        <f>IF(Table2[[#This Row],[InterConf]]=1,IF(Table2[[#This Row],[InterDiv]]=0, 1, 0), 0)</f>
        <v>1</v>
      </c>
      <c r="W707" s="2">
        <f>IF(INDEX(StatsRegularSeason20242025!$A$2:$C$33,MATCH(Table2[[#This Row],[AwayTeam]],StatsRegularSeason20242025!$A$2:$A$33,0),2)&lt;&gt;INDEX(StatsRegularSeason20242025!$A$2:$C$33,MATCH(Table2[[#This Row],[HomeTeam]],StatsRegularSeason20242025!$A$2:$A$33,0),2),1,0)</f>
        <v>0</v>
      </c>
      <c r="X707" s="2"/>
      <c r="Y707" s="2"/>
      <c r="Z707" s="2">
        <f>IF(AND(Table2[[#This Row],[GameIsOver]]=1,Table2[[#This Row],[ActualHomeScore]]*Table2[[#This Row],[ActualAwayScore]]=0), 1,0)</f>
        <v>0</v>
      </c>
      <c r="AA707" s="2">
        <f>IF(Table2[[#This Row],[GameIsOver]]=0,0, IF(Table2[[#This Row],[ActualWinner]]=Table2[[#This Row],[AwayTeam]], 2, IF(OR(Table2[[#This Row],[ActualResult]]="OT", Table2[[#This Row],[ActualResult]]="SO"), 1, 0)))</f>
        <v>0</v>
      </c>
      <c r="AB707" s="2">
        <f>IF(Table2[[#This Row],[GameIsOver]]= 0, 0, IF(Table2[[#This Row],[ActualWinner]]=Table2[[#This Row],[HomeTeam]], 2, IF(OR(Table2[[#This Row],[ActualResult]]="OT", Table2[[#This Row],[ActualResult]]="SO"), 1, 0)))</f>
        <v>0</v>
      </c>
      <c r="AC707" s="33">
        <f>(($AR$11)*IF(Table2[[#This Row],[CorrectWinnerPrediction]]="Y", 1, 0))+(($AR$12)*IF(Table2[[#This Row],[CorrectAwayScorePrediction]]="Y", 1, 0))+(($AR$13)*IF(Table2[[#This Row],[CorrectHomeScorePrediction]]="Y", 1, 0))</f>
        <v>0</v>
      </c>
      <c r="AD7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7" s="4" t="str">
        <f>IF(WEEKDAY(Table2[[#This Row],[GameDate]])=1,"SUN",IF(WEEKDAY(Table2[[#This Row],[GameDate]])=2,"MON",IF(WEEKDAY(Table2[[#This Row],[GameDate]])=3,"TUE",IF(WEEKDAY(Table2[[#This Row],[GameDate]])=4,"WED",IF(WEEKDAY(Table2[[#This Row],[GameDate]])=5,"THU",IF(WEEKDAY(Table2[[#This Row],[GameDate]])=6,"FRI", "SAT"))))))</f>
        <v>WED</v>
      </c>
      <c r="AF707" s="2">
        <f>Table2[[#This Row],[ActualAwayScore]]-Table2[[#This Row],[PredictedAwayScore]]</f>
        <v>0</v>
      </c>
      <c r="AG707" s="2">
        <f>Table2[[#This Row],[ActualHomeScore]]-Table2[[#This Row],[PredictedHomeScore]]</f>
        <v>0</v>
      </c>
      <c r="AH707" s="2">
        <f t="shared" ref="AH707:AH770" si="58">SUMIF($B$3:$B$1315, $B707, $AF$3:$AF$1315)</f>
        <v>0</v>
      </c>
      <c r="AI707" s="2">
        <f t="shared" ref="AI707:AI770" si="59">SUMIF($B$3:$B$1315, $B707, $AG$3:$AG$1315)</f>
        <v>0</v>
      </c>
    </row>
    <row r="708" spans="1:35" x14ac:dyDescent="0.25">
      <c r="A708" s="3"/>
      <c r="B708" s="5">
        <v>45672</v>
      </c>
      <c r="C708" s="8" t="s">
        <v>817</v>
      </c>
      <c r="D708" s="3" t="s">
        <v>23</v>
      </c>
      <c r="E708" s="3" t="s">
        <v>37</v>
      </c>
      <c r="F708" s="3"/>
      <c r="G708" s="3"/>
      <c r="H708" s="3" t="str">
        <f t="shared" si="55"/>
        <v>_</v>
      </c>
      <c r="I708" s="3"/>
      <c r="J708" s="3"/>
      <c r="K708" s="3"/>
      <c r="L708" s="2" t="str">
        <f t="shared" si="56"/>
        <v>_</v>
      </c>
      <c r="M708" s="3"/>
      <c r="N708" s="3">
        <f>IF(ISBLANK(Table2[[#This Row],[ActualResult]]), 0, 1)</f>
        <v>0</v>
      </c>
      <c r="O708" s="3" t="str">
        <f>IF(ISBLANK(Table2[[#This Row],[ActualResult]]), "_", IF(Table2[[#This Row],[ActualWinner]]=Table2[[#This Row],[PredictedWinner]], "Y", "N"))</f>
        <v>_</v>
      </c>
      <c r="P708" s="3" t="str">
        <f>IF(Table2[[#This Row],[ActualAwayScore]]&gt;Table2[[#This Row],[PredictedAwayScore]], "N", IF(ISBLANK(Table2[[#This Row],[ActualResult]]), "_", IF(Table2[[#This Row],[ActualAwayScore]]=Table2[[#This Row],[PredictedAwayScore]], "Y", "N")))</f>
        <v>_</v>
      </c>
      <c r="Q708" s="3" t="str">
        <f>IF(Table2[[#This Row],[ActualHomeScore]]&gt;Table2[[#This Row],[PredictedHomeScore]],"N", IF(ISBLANK(Table2[[#This Row],[ActualResult]]), "_", IF(Table2[[#This Row],[ActualHomeScore]]=Table2[[#This Row],[PredictedHomeScore]], "Y", "N")))</f>
        <v>_</v>
      </c>
      <c r="R708" s="2"/>
      <c r="S708" s="2" t="str">
        <f t="shared" si="57"/>
        <v>_</v>
      </c>
      <c r="T708" s="2">
        <f>IF(INDEX(StatsRegularSeason20242025!$A$2:$C$33,MATCH(Table2[[#This Row],[AwayTeam]],StatsRegularSeason20242025!$A$2:$A$33,0),2)=INDEX(StatsRegularSeason20242025!$A$2:$C$33,MATCH(Table2[[#This Row],[HomeTeam]],StatsRegularSeason20242025!$A$2:$A$33,0),2),1,0)</f>
        <v>1</v>
      </c>
      <c r="U708" s="2">
        <f>IF(INDEX(StatsRegularSeason20242025!$A$2:$C$33,MATCH(Table2[[#This Row],[AwayTeam]],StatsRegularSeason20242025!$A$2:$A$33,0),3)=INDEX(StatsRegularSeason20242025!$A$2:$C$33,MATCH(Table2[[#This Row],[HomeTeam]],StatsRegularSeason20242025!$A$2:$A$33,0),3),1,0)</f>
        <v>0</v>
      </c>
      <c r="V708" s="2">
        <f>IF(Table2[[#This Row],[InterConf]]=1,IF(Table2[[#This Row],[InterDiv]]=0, 1, 0), 0)</f>
        <v>1</v>
      </c>
      <c r="W708" s="2">
        <f>IF(INDEX(StatsRegularSeason20242025!$A$2:$C$33,MATCH(Table2[[#This Row],[AwayTeam]],StatsRegularSeason20242025!$A$2:$A$33,0),2)&lt;&gt;INDEX(StatsRegularSeason20242025!$A$2:$C$33,MATCH(Table2[[#This Row],[HomeTeam]],StatsRegularSeason20242025!$A$2:$A$33,0),2),1,0)</f>
        <v>0</v>
      </c>
      <c r="X708" s="2"/>
      <c r="Y708" s="2"/>
      <c r="Z708" s="2">
        <f>IF(AND(Table2[[#This Row],[GameIsOver]]=1,Table2[[#This Row],[ActualHomeScore]]*Table2[[#This Row],[ActualAwayScore]]=0), 1,0)</f>
        <v>0</v>
      </c>
      <c r="AA708" s="2">
        <f>IF(Table2[[#This Row],[GameIsOver]]=0,0, IF(Table2[[#This Row],[ActualWinner]]=Table2[[#This Row],[AwayTeam]], 2, IF(OR(Table2[[#This Row],[ActualResult]]="OT", Table2[[#This Row],[ActualResult]]="SO"), 1, 0)))</f>
        <v>0</v>
      </c>
      <c r="AB708" s="2">
        <f>IF(Table2[[#This Row],[GameIsOver]]= 0, 0, IF(Table2[[#This Row],[ActualWinner]]=Table2[[#This Row],[HomeTeam]], 2, IF(OR(Table2[[#This Row],[ActualResult]]="OT", Table2[[#This Row],[ActualResult]]="SO"), 1, 0)))</f>
        <v>0</v>
      </c>
      <c r="AC708" s="33">
        <f>(($AR$11)*IF(Table2[[#This Row],[CorrectWinnerPrediction]]="Y", 1, 0))+(($AR$12)*IF(Table2[[#This Row],[CorrectAwayScorePrediction]]="Y", 1, 0))+(($AR$13)*IF(Table2[[#This Row],[CorrectHomeScorePrediction]]="Y", 1, 0))</f>
        <v>0</v>
      </c>
      <c r="AD7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8" s="5" t="str">
        <f>IF(WEEKDAY(Table2[[#This Row],[GameDate]])=1,"SUN",IF(WEEKDAY(Table2[[#This Row],[GameDate]])=2,"MON",IF(WEEKDAY(Table2[[#This Row],[GameDate]])=3,"TUE",IF(WEEKDAY(Table2[[#This Row],[GameDate]])=4,"WED",IF(WEEKDAY(Table2[[#This Row],[GameDate]])=5,"THU",IF(WEEKDAY(Table2[[#This Row],[GameDate]])=6,"FRI", "SAT"))))))</f>
        <v>WED</v>
      </c>
      <c r="AF708" s="2">
        <f>Table2[[#This Row],[ActualAwayScore]]-Table2[[#This Row],[PredictedAwayScore]]</f>
        <v>0</v>
      </c>
      <c r="AG708" s="2">
        <f>Table2[[#This Row],[ActualHomeScore]]-Table2[[#This Row],[PredictedHomeScore]]</f>
        <v>0</v>
      </c>
      <c r="AH708" s="2">
        <f t="shared" si="58"/>
        <v>0</v>
      </c>
      <c r="AI708" s="2">
        <f t="shared" si="59"/>
        <v>0</v>
      </c>
    </row>
    <row r="709" spans="1:35" x14ac:dyDescent="0.25">
      <c r="B709" s="4">
        <v>45673</v>
      </c>
      <c r="C709" s="7" t="s">
        <v>818</v>
      </c>
      <c r="D709" s="2" t="s">
        <v>32</v>
      </c>
      <c r="E709" s="2" t="s">
        <v>18</v>
      </c>
      <c r="F709" s="2"/>
      <c r="G709" s="2"/>
      <c r="H709" s="2" t="str">
        <f t="shared" si="55"/>
        <v>_</v>
      </c>
      <c r="I709" s="2"/>
      <c r="J709" s="2"/>
      <c r="K709" s="2"/>
      <c r="L709" s="13" t="str">
        <f t="shared" si="56"/>
        <v>_</v>
      </c>
      <c r="M709" s="2"/>
      <c r="N709" s="2">
        <f>IF(ISBLANK(Table2[[#This Row],[ActualResult]]), 0, 1)</f>
        <v>0</v>
      </c>
      <c r="O709" s="2" t="str">
        <f>IF(ISBLANK(Table2[[#This Row],[ActualResult]]), "_", IF(Table2[[#This Row],[ActualWinner]]=Table2[[#This Row],[PredictedWinner]], "Y", "N"))</f>
        <v>_</v>
      </c>
      <c r="P709" s="2" t="str">
        <f>IF(Table2[[#This Row],[ActualAwayScore]]&gt;Table2[[#This Row],[PredictedAwayScore]], "N", IF(ISBLANK(Table2[[#This Row],[ActualResult]]), "_", IF(Table2[[#This Row],[ActualAwayScore]]=Table2[[#This Row],[PredictedAwayScore]], "Y", "N")))</f>
        <v>_</v>
      </c>
      <c r="Q709" s="2" t="str">
        <f>IF(Table2[[#This Row],[ActualHomeScore]]&gt;Table2[[#This Row],[PredictedHomeScore]],"N", IF(ISBLANK(Table2[[#This Row],[ActualResult]]), "_", IF(Table2[[#This Row],[ActualHomeScore]]=Table2[[#This Row],[PredictedHomeScore]], "Y", "N")))</f>
        <v>_</v>
      </c>
      <c r="R709" s="2"/>
      <c r="S709" s="2" t="str">
        <f t="shared" si="57"/>
        <v>_</v>
      </c>
      <c r="T709" s="2">
        <f>IF(INDEX(StatsRegularSeason20242025!$A$2:$C$33,MATCH(Table2[[#This Row],[AwayTeam]],StatsRegularSeason20242025!$A$2:$A$33,0),2)=INDEX(StatsRegularSeason20242025!$A$2:$C$33,MATCH(Table2[[#This Row],[HomeTeam]],StatsRegularSeason20242025!$A$2:$A$33,0),2),1,0)</f>
        <v>1</v>
      </c>
      <c r="U709" s="2">
        <f>IF(INDEX(StatsRegularSeason20242025!$A$2:$C$33,MATCH(Table2[[#This Row],[AwayTeam]],StatsRegularSeason20242025!$A$2:$A$33,0),3)=INDEX(StatsRegularSeason20242025!$A$2:$C$33,MATCH(Table2[[#This Row],[HomeTeam]],StatsRegularSeason20242025!$A$2:$A$33,0),3),1,0)</f>
        <v>0</v>
      </c>
      <c r="V709" s="2">
        <f>IF(Table2[[#This Row],[InterConf]]=1,IF(Table2[[#This Row],[InterDiv]]=0, 1, 0), 0)</f>
        <v>1</v>
      </c>
      <c r="W709" s="2">
        <f>IF(INDEX(StatsRegularSeason20242025!$A$2:$C$33,MATCH(Table2[[#This Row],[AwayTeam]],StatsRegularSeason20242025!$A$2:$A$33,0),2)&lt;&gt;INDEX(StatsRegularSeason20242025!$A$2:$C$33,MATCH(Table2[[#This Row],[HomeTeam]],StatsRegularSeason20242025!$A$2:$A$33,0),2),1,0)</f>
        <v>0</v>
      </c>
      <c r="X709" s="2"/>
      <c r="Y709" s="2"/>
      <c r="Z709" s="2">
        <f>IF(AND(Table2[[#This Row],[GameIsOver]]=1,Table2[[#This Row],[ActualHomeScore]]*Table2[[#This Row],[ActualAwayScore]]=0), 1,0)</f>
        <v>0</v>
      </c>
      <c r="AA709" s="2">
        <f>IF(Table2[[#This Row],[GameIsOver]]=0,0, IF(Table2[[#This Row],[ActualWinner]]=Table2[[#This Row],[AwayTeam]], 2, IF(OR(Table2[[#This Row],[ActualResult]]="OT", Table2[[#This Row],[ActualResult]]="SO"), 1, 0)))</f>
        <v>0</v>
      </c>
      <c r="AB709" s="2">
        <f>IF(Table2[[#This Row],[GameIsOver]]= 0, 0, IF(Table2[[#This Row],[ActualWinner]]=Table2[[#This Row],[HomeTeam]], 2, IF(OR(Table2[[#This Row],[ActualResult]]="OT", Table2[[#This Row],[ActualResult]]="SO"), 1, 0)))</f>
        <v>0</v>
      </c>
      <c r="AC709" s="33">
        <f>(($AR$11)*IF(Table2[[#This Row],[CorrectWinnerPrediction]]="Y", 1, 0))+(($AR$12)*IF(Table2[[#This Row],[CorrectAwayScorePrediction]]="Y", 1, 0))+(($AR$13)*IF(Table2[[#This Row],[CorrectHomeScorePrediction]]="Y", 1, 0))</f>
        <v>0</v>
      </c>
      <c r="AD7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09" s="4" t="str">
        <f>IF(WEEKDAY(Table2[[#This Row],[GameDate]])=1,"SUN",IF(WEEKDAY(Table2[[#This Row],[GameDate]])=2,"MON",IF(WEEKDAY(Table2[[#This Row],[GameDate]])=3,"TUE",IF(WEEKDAY(Table2[[#This Row],[GameDate]])=4,"WED",IF(WEEKDAY(Table2[[#This Row],[GameDate]])=5,"THU",IF(WEEKDAY(Table2[[#This Row],[GameDate]])=6,"FRI", "SAT"))))))</f>
        <v>THU</v>
      </c>
      <c r="AF709" s="2">
        <f>Table2[[#This Row],[ActualAwayScore]]-Table2[[#This Row],[PredictedAwayScore]]</f>
        <v>0</v>
      </c>
      <c r="AG709" s="2">
        <f>Table2[[#This Row],[ActualHomeScore]]-Table2[[#This Row],[PredictedHomeScore]]</f>
        <v>0</v>
      </c>
      <c r="AH709" s="2">
        <f t="shared" si="58"/>
        <v>0</v>
      </c>
      <c r="AI709" s="2">
        <f t="shared" si="59"/>
        <v>0</v>
      </c>
    </row>
    <row r="710" spans="1:35" x14ac:dyDescent="0.25">
      <c r="B710" s="4">
        <v>45673</v>
      </c>
      <c r="C710" s="7" t="s">
        <v>819</v>
      </c>
      <c r="D710" s="2" t="s">
        <v>46</v>
      </c>
      <c r="E710" s="2" t="s">
        <v>30</v>
      </c>
      <c r="F710" s="2"/>
      <c r="G710" s="2"/>
      <c r="H710" s="2" t="str">
        <f t="shared" si="55"/>
        <v>_</v>
      </c>
      <c r="I710" s="2"/>
      <c r="J710" s="2"/>
      <c r="K710" s="2"/>
      <c r="L710" s="2" t="str">
        <f t="shared" si="56"/>
        <v>_</v>
      </c>
      <c r="M710" s="2"/>
      <c r="N710" s="2">
        <f>IF(ISBLANK(Table2[[#This Row],[ActualResult]]), 0, 1)</f>
        <v>0</v>
      </c>
      <c r="O710" s="2" t="str">
        <f>IF(ISBLANK(Table2[[#This Row],[ActualResult]]), "_", IF(Table2[[#This Row],[ActualWinner]]=Table2[[#This Row],[PredictedWinner]], "Y", "N"))</f>
        <v>_</v>
      </c>
      <c r="P710" s="2" t="str">
        <f>IF(Table2[[#This Row],[ActualAwayScore]]&gt;Table2[[#This Row],[PredictedAwayScore]], "N", IF(ISBLANK(Table2[[#This Row],[ActualResult]]), "_", IF(Table2[[#This Row],[ActualAwayScore]]=Table2[[#This Row],[PredictedAwayScore]], "Y", "N")))</f>
        <v>_</v>
      </c>
      <c r="Q710" s="2" t="str">
        <f>IF(Table2[[#This Row],[ActualHomeScore]]&gt;Table2[[#This Row],[PredictedHomeScore]],"N", IF(ISBLANK(Table2[[#This Row],[ActualResult]]), "_", IF(Table2[[#This Row],[ActualHomeScore]]=Table2[[#This Row],[PredictedHomeScore]], "Y", "N")))</f>
        <v>_</v>
      </c>
      <c r="R710" s="2"/>
      <c r="S710" s="2" t="str">
        <f t="shared" si="57"/>
        <v>_</v>
      </c>
      <c r="T710" s="2">
        <f>IF(INDEX(StatsRegularSeason20242025!$A$2:$C$33,MATCH(Table2[[#This Row],[AwayTeam]],StatsRegularSeason20242025!$A$2:$A$33,0),2)=INDEX(StatsRegularSeason20242025!$A$2:$C$33,MATCH(Table2[[#This Row],[HomeTeam]],StatsRegularSeason20242025!$A$2:$A$33,0),2),1,0)</f>
        <v>1</v>
      </c>
      <c r="U710" s="2">
        <f>IF(INDEX(StatsRegularSeason20242025!$A$2:$C$33,MATCH(Table2[[#This Row],[AwayTeam]],StatsRegularSeason20242025!$A$2:$A$33,0),3)=INDEX(StatsRegularSeason20242025!$A$2:$C$33,MATCH(Table2[[#This Row],[HomeTeam]],StatsRegularSeason20242025!$A$2:$A$33,0),3),1,0)</f>
        <v>0</v>
      </c>
      <c r="V710" s="2">
        <f>IF(Table2[[#This Row],[InterConf]]=1,IF(Table2[[#This Row],[InterDiv]]=0, 1, 0), 0)</f>
        <v>1</v>
      </c>
      <c r="W710" s="2">
        <f>IF(INDEX(StatsRegularSeason20242025!$A$2:$C$33,MATCH(Table2[[#This Row],[AwayTeam]],StatsRegularSeason20242025!$A$2:$A$33,0),2)&lt;&gt;INDEX(StatsRegularSeason20242025!$A$2:$C$33,MATCH(Table2[[#This Row],[HomeTeam]],StatsRegularSeason20242025!$A$2:$A$33,0),2),1,0)</f>
        <v>0</v>
      </c>
      <c r="X710" s="2"/>
      <c r="Y710" s="2"/>
      <c r="Z710" s="2">
        <f>IF(AND(Table2[[#This Row],[GameIsOver]]=1,Table2[[#This Row],[ActualHomeScore]]*Table2[[#This Row],[ActualAwayScore]]=0), 1,0)</f>
        <v>0</v>
      </c>
      <c r="AA710" s="2">
        <f>IF(Table2[[#This Row],[GameIsOver]]=0,0, IF(Table2[[#This Row],[ActualWinner]]=Table2[[#This Row],[AwayTeam]], 2, IF(OR(Table2[[#This Row],[ActualResult]]="OT", Table2[[#This Row],[ActualResult]]="SO"), 1, 0)))</f>
        <v>0</v>
      </c>
      <c r="AB710" s="2">
        <f>IF(Table2[[#This Row],[GameIsOver]]= 0, 0, IF(Table2[[#This Row],[ActualWinner]]=Table2[[#This Row],[HomeTeam]], 2, IF(OR(Table2[[#This Row],[ActualResult]]="OT", Table2[[#This Row],[ActualResult]]="SO"), 1, 0)))</f>
        <v>0</v>
      </c>
      <c r="AC710" s="33">
        <f>(($AR$11)*IF(Table2[[#This Row],[CorrectWinnerPrediction]]="Y", 1, 0))+(($AR$12)*IF(Table2[[#This Row],[CorrectAwayScorePrediction]]="Y", 1, 0))+(($AR$13)*IF(Table2[[#This Row],[CorrectHomeScorePrediction]]="Y", 1, 0))</f>
        <v>0</v>
      </c>
      <c r="AD7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0" s="4" t="str">
        <f>IF(WEEKDAY(Table2[[#This Row],[GameDate]])=1,"SUN",IF(WEEKDAY(Table2[[#This Row],[GameDate]])=2,"MON",IF(WEEKDAY(Table2[[#This Row],[GameDate]])=3,"TUE",IF(WEEKDAY(Table2[[#This Row],[GameDate]])=4,"WED",IF(WEEKDAY(Table2[[#This Row],[GameDate]])=5,"THU",IF(WEEKDAY(Table2[[#This Row],[GameDate]])=6,"FRI", "SAT"))))))</f>
        <v>THU</v>
      </c>
      <c r="AF710" s="2">
        <f>Table2[[#This Row],[ActualAwayScore]]-Table2[[#This Row],[PredictedAwayScore]]</f>
        <v>0</v>
      </c>
      <c r="AG710" s="2">
        <f>Table2[[#This Row],[ActualHomeScore]]-Table2[[#This Row],[PredictedHomeScore]]</f>
        <v>0</v>
      </c>
      <c r="AH710" s="2">
        <f t="shared" si="58"/>
        <v>0</v>
      </c>
      <c r="AI710" s="2">
        <f t="shared" si="59"/>
        <v>0</v>
      </c>
    </row>
    <row r="711" spans="1:35" x14ac:dyDescent="0.25">
      <c r="B711" s="4">
        <v>45673</v>
      </c>
      <c r="C711" s="7" t="s">
        <v>820</v>
      </c>
      <c r="D711" s="2" t="s">
        <v>47</v>
      </c>
      <c r="E711" s="2" t="s">
        <v>43</v>
      </c>
      <c r="F711" s="2"/>
      <c r="G711" s="2"/>
      <c r="H711" s="2" t="str">
        <f t="shared" si="55"/>
        <v>_</v>
      </c>
      <c r="I711" s="2"/>
      <c r="J711" s="2"/>
      <c r="K711" s="2"/>
      <c r="L711" s="2" t="str">
        <f t="shared" si="56"/>
        <v>_</v>
      </c>
      <c r="M711" s="2"/>
      <c r="N711" s="2">
        <f>IF(ISBLANK(Table2[[#This Row],[ActualResult]]), 0, 1)</f>
        <v>0</v>
      </c>
      <c r="O711" s="2" t="str">
        <f>IF(ISBLANK(Table2[[#This Row],[ActualResult]]), "_", IF(Table2[[#This Row],[ActualWinner]]=Table2[[#This Row],[PredictedWinner]], "Y", "N"))</f>
        <v>_</v>
      </c>
      <c r="P711" s="2" t="str">
        <f>IF(Table2[[#This Row],[ActualAwayScore]]&gt;Table2[[#This Row],[PredictedAwayScore]], "N", IF(ISBLANK(Table2[[#This Row],[ActualResult]]), "_", IF(Table2[[#This Row],[ActualAwayScore]]=Table2[[#This Row],[PredictedAwayScore]], "Y", "N")))</f>
        <v>_</v>
      </c>
      <c r="Q711" s="2" t="str">
        <f>IF(Table2[[#This Row],[ActualHomeScore]]&gt;Table2[[#This Row],[PredictedHomeScore]],"N", IF(ISBLANK(Table2[[#This Row],[ActualResult]]), "_", IF(Table2[[#This Row],[ActualHomeScore]]=Table2[[#This Row],[PredictedHomeScore]], "Y", "N")))</f>
        <v>_</v>
      </c>
      <c r="R711" s="2"/>
      <c r="S711" s="2" t="str">
        <f t="shared" si="57"/>
        <v>_</v>
      </c>
      <c r="T711" s="2">
        <f>IF(INDEX(StatsRegularSeason20242025!$A$2:$C$33,MATCH(Table2[[#This Row],[AwayTeam]],StatsRegularSeason20242025!$A$2:$A$33,0),2)=INDEX(StatsRegularSeason20242025!$A$2:$C$33,MATCH(Table2[[#This Row],[HomeTeam]],StatsRegularSeason20242025!$A$2:$A$33,0),2),1,0)</f>
        <v>0</v>
      </c>
      <c r="U711" s="2">
        <f>IF(INDEX(StatsRegularSeason20242025!$A$2:$C$33,MATCH(Table2[[#This Row],[AwayTeam]],StatsRegularSeason20242025!$A$2:$A$33,0),3)=INDEX(StatsRegularSeason20242025!$A$2:$C$33,MATCH(Table2[[#This Row],[HomeTeam]],StatsRegularSeason20242025!$A$2:$A$33,0),3),1,0)</f>
        <v>0</v>
      </c>
      <c r="V711" s="2">
        <f>IF(Table2[[#This Row],[InterConf]]=1,IF(Table2[[#This Row],[InterDiv]]=0, 1, 0), 0)</f>
        <v>0</v>
      </c>
      <c r="W711" s="2">
        <f>IF(INDEX(StatsRegularSeason20242025!$A$2:$C$33,MATCH(Table2[[#This Row],[AwayTeam]],StatsRegularSeason20242025!$A$2:$A$33,0),2)&lt;&gt;INDEX(StatsRegularSeason20242025!$A$2:$C$33,MATCH(Table2[[#This Row],[HomeTeam]],StatsRegularSeason20242025!$A$2:$A$33,0),2),1,0)</f>
        <v>1</v>
      </c>
      <c r="X711" s="2"/>
      <c r="Y711" s="2"/>
      <c r="Z711" s="2">
        <f>IF(AND(Table2[[#This Row],[GameIsOver]]=1,Table2[[#This Row],[ActualHomeScore]]*Table2[[#This Row],[ActualAwayScore]]=0), 1,0)</f>
        <v>0</v>
      </c>
      <c r="AA711" s="2">
        <f>IF(Table2[[#This Row],[GameIsOver]]=0,0, IF(Table2[[#This Row],[ActualWinner]]=Table2[[#This Row],[AwayTeam]], 2, IF(OR(Table2[[#This Row],[ActualResult]]="OT", Table2[[#This Row],[ActualResult]]="SO"), 1, 0)))</f>
        <v>0</v>
      </c>
      <c r="AB711" s="2">
        <f>IF(Table2[[#This Row],[GameIsOver]]= 0, 0, IF(Table2[[#This Row],[ActualWinner]]=Table2[[#This Row],[HomeTeam]], 2, IF(OR(Table2[[#This Row],[ActualResult]]="OT", Table2[[#This Row],[ActualResult]]="SO"), 1, 0)))</f>
        <v>0</v>
      </c>
      <c r="AC711" s="33">
        <f>(($AR$11)*IF(Table2[[#This Row],[CorrectWinnerPrediction]]="Y", 1, 0))+(($AR$12)*IF(Table2[[#This Row],[CorrectAwayScorePrediction]]="Y", 1, 0))+(($AR$13)*IF(Table2[[#This Row],[CorrectHomeScorePrediction]]="Y", 1, 0))</f>
        <v>0</v>
      </c>
      <c r="AD7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1" s="4" t="str">
        <f>IF(WEEKDAY(Table2[[#This Row],[GameDate]])=1,"SUN",IF(WEEKDAY(Table2[[#This Row],[GameDate]])=2,"MON",IF(WEEKDAY(Table2[[#This Row],[GameDate]])=3,"TUE",IF(WEEKDAY(Table2[[#This Row],[GameDate]])=4,"WED",IF(WEEKDAY(Table2[[#This Row],[GameDate]])=5,"THU",IF(WEEKDAY(Table2[[#This Row],[GameDate]])=6,"FRI", "SAT"))))))</f>
        <v>THU</v>
      </c>
      <c r="AF711" s="2">
        <f>Table2[[#This Row],[ActualAwayScore]]-Table2[[#This Row],[PredictedAwayScore]]</f>
        <v>0</v>
      </c>
      <c r="AG711" s="2">
        <f>Table2[[#This Row],[ActualHomeScore]]-Table2[[#This Row],[PredictedHomeScore]]</f>
        <v>0</v>
      </c>
      <c r="AH711" s="2">
        <f t="shared" si="58"/>
        <v>0</v>
      </c>
      <c r="AI711" s="2">
        <f t="shared" si="59"/>
        <v>0</v>
      </c>
    </row>
    <row r="712" spans="1:35" x14ac:dyDescent="0.25">
      <c r="B712" s="4">
        <v>45673</v>
      </c>
      <c r="C712" s="7" t="s">
        <v>821</v>
      </c>
      <c r="D712" s="2" t="s">
        <v>31</v>
      </c>
      <c r="E712" s="2" t="s">
        <v>14</v>
      </c>
      <c r="F712" s="2"/>
      <c r="G712" s="2"/>
      <c r="H712" s="2" t="str">
        <f t="shared" si="55"/>
        <v>_</v>
      </c>
      <c r="I712" s="2"/>
      <c r="J712" s="2"/>
      <c r="K712" s="2"/>
      <c r="L712" s="2" t="str">
        <f t="shared" si="56"/>
        <v>_</v>
      </c>
      <c r="M712" s="2"/>
      <c r="N712" s="2">
        <f>IF(ISBLANK(Table2[[#This Row],[ActualResult]]), 0, 1)</f>
        <v>0</v>
      </c>
      <c r="O712" s="2" t="str">
        <f>IF(ISBLANK(Table2[[#This Row],[ActualResult]]), "_", IF(Table2[[#This Row],[ActualWinner]]=Table2[[#This Row],[PredictedWinner]], "Y", "N"))</f>
        <v>_</v>
      </c>
      <c r="P712" s="2" t="str">
        <f>IF(Table2[[#This Row],[ActualAwayScore]]&gt;Table2[[#This Row],[PredictedAwayScore]], "N", IF(ISBLANK(Table2[[#This Row],[ActualResult]]), "_", IF(Table2[[#This Row],[ActualAwayScore]]=Table2[[#This Row],[PredictedAwayScore]], "Y", "N")))</f>
        <v>_</v>
      </c>
      <c r="Q712" s="2" t="str">
        <f>IF(Table2[[#This Row],[ActualHomeScore]]&gt;Table2[[#This Row],[PredictedHomeScore]],"N", IF(ISBLANK(Table2[[#This Row],[ActualResult]]), "_", IF(Table2[[#This Row],[ActualHomeScore]]=Table2[[#This Row],[PredictedHomeScore]], "Y", "N")))</f>
        <v>_</v>
      </c>
      <c r="R712" s="2"/>
      <c r="S712" s="2" t="str">
        <f t="shared" si="57"/>
        <v>_</v>
      </c>
      <c r="T712" s="2">
        <f>IF(INDEX(StatsRegularSeason20242025!$A$2:$C$33,MATCH(Table2[[#This Row],[AwayTeam]],StatsRegularSeason20242025!$A$2:$A$33,0),2)=INDEX(StatsRegularSeason20242025!$A$2:$C$33,MATCH(Table2[[#This Row],[HomeTeam]],StatsRegularSeason20242025!$A$2:$A$33,0),2),1,0)</f>
        <v>1</v>
      </c>
      <c r="U712" s="2">
        <f>IF(INDEX(StatsRegularSeason20242025!$A$2:$C$33,MATCH(Table2[[#This Row],[AwayTeam]],StatsRegularSeason20242025!$A$2:$A$33,0),3)=INDEX(StatsRegularSeason20242025!$A$2:$C$33,MATCH(Table2[[#This Row],[HomeTeam]],StatsRegularSeason20242025!$A$2:$A$33,0),3),1,0)</f>
        <v>1</v>
      </c>
      <c r="V712" s="2">
        <f>IF(Table2[[#This Row],[InterConf]]=1,IF(Table2[[#This Row],[InterDiv]]=0, 1, 0), 0)</f>
        <v>0</v>
      </c>
      <c r="W712" s="2">
        <f>IF(INDEX(StatsRegularSeason20242025!$A$2:$C$33,MATCH(Table2[[#This Row],[AwayTeam]],StatsRegularSeason20242025!$A$2:$A$33,0),2)&lt;&gt;INDEX(StatsRegularSeason20242025!$A$2:$C$33,MATCH(Table2[[#This Row],[HomeTeam]],StatsRegularSeason20242025!$A$2:$A$33,0),2),1,0)</f>
        <v>0</v>
      </c>
      <c r="X712" s="2"/>
      <c r="Y712" s="2"/>
      <c r="Z712" s="2">
        <f>IF(AND(Table2[[#This Row],[GameIsOver]]=1,Table2[[#This Row],[ActualHomeScore]]*Table2[[#This Row],[ActualAwayScore]]=0), 1,0)</f>
        <v>0</v>
      </c>
      <c r="AA712" s="2">
        <f>IF(Table2[[#This Row],[GameIsOver]]=0,0, IF(Table2[[#This Row],[ActualWinner]]=Table2[[#This Row],[AwayTeam]], 2, IF(OR(Table2[[#This Row],[ActualResult]]="OT", Table2[[#This Row],[ActualResult]]="SO"), 1, 0)))</f>
        <v>0</v>
      </c>
      <c r="AB712" s="2">
        <f>IF(Table2[[#This Row],[GameIsOver]]= 0, 0, IF(Table2[[#This Row],[ActualWinner]]=Table2[[#This Row],[HomeTeam]], 2, IF(OR(Table2[[#This Row],[ActualResult]]="OT", Table2[[#This Row],[ActualResult]]="SO"), 1, 0)))</f>
        <v>0</v>
      </c>
      <c r="AC712" s="33">
        <f>(($AR$11)*IF(Table2[[#This Row],[CorrectWinnerPrediction]]="Y", 1, 0))+(($AR$12)*IF(Table2[[#This Row],[CorrectAwayScorePrediction]]="Y", 1, 0))+(($AR$13)*IF(Table2[[#This Row],[CorrectHomeScorePrediction]]="Y", 1, 0))</f>
        <v>0</v>
      </c>
      <c r="AD7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2" s="4" t="str">
        <f>IF(WEEKDAY(Table2[[#This Row],[GameDate]])=1,"SUN",IF(WEEKDAY(Table2[[#This Row],[GameDate]])=2,"MON",IF(WEEKDAY(Table2[[#This Row],[GameDate]])=3,"TUE",IF(WEEKDAY(Table2[[#This Row],[GameDate]])=4,"WED",IF(WEEKDAY(Table2[[#This Row],[GameDate]])=5,"THU",IF(WEEKDAY(Table2[[#This Row],[GameDate]])=6,"FRI", "SAT"))))))</f>
        <v>THU</v>
      </c>
      <c r="AF712" s="2">
        <f>Table2[[#This Row],[ActualAwayScore]]-Table2[[#This Row],[PredictedAwayScore]]</f>
        <v>0</v>
      </c>
      <c r="AG712" s="2">
        <f>Table2[[#This Row],[ActualHomeScore]]-Table2[[#This Row],[PredictedHomeScore]]</f>
        <v>0</v>
      </c>
      <c r="AH712" s="2">
        <f t="shared" si="58"/>
        <v>0</v>
      </c>
      <c r="AI712" s="2">
        <f t="shared" si="59"/>
        <v>0</v>
      </c>
    </row>
    <row r="713" spans="1:35" x14ac:dyDescent="0.25">
      <c r="B713" s="4">
        <v>45673</v>
      </c>
      <c r="C713" s="7" t="s">
        <v>822</v>
      </c>
      <c r="D713" s="2" t="s">
        <v>38</v>
      </c>
      <c r="E713" s="2" t="s">
        <v>36</v>
      </c>
      <c r="F713" s="2"/>
      <c r="G713" s="2"/>
      <c r="H713" s="2" t="str">
        <f t="shared" si="55"/>
        <v>_</v>
      </c>
      <c r="I713" s="2"/>
      <c r="J713" s="2"/>
      <c r="K713" s="2"/>
      <c r="L713" s="2" t="str">
        <f t="shared" si="56"/>
        <v>_</v>
      </c>
      <c r="M713" s="2"/>
      <c r="N713" s="2">
        <f>IF(ISBLANK(Table2[[#This Row],[ActualResult]]), 0, 1)</f>
        <v>0</v>
      </c>
      <c r="O713" s="2" t="str">
        <f>IF(ISBLANK(Table2[[#This Row],[ActualResult]]), "_", IF(Table2[[#This Row],[ActualWinner]]=Table2[[#This Row],[PredictedWinner]], "Y", "N"))</f>
        <v>_</v>
      </c>
      <c r="P713" s="2" t="str">
        <f>IF(Table2[[#This Row],[ActualAwayScore]]&gt;Table2[[#This Row],[PredictedAwayScore]], "N", IF(ISBLANK(Table2[[#This Row],[ActualResult]]), "_", IF(Table2[[#This Row],[ActualAwayScore]]=Table2[[#This Row],[PredictedAwayScore]], "Y", "N")))</f>
        <v>_</v>
      </c>
      <c r="Q713" s="2" t="str">
        <f>IF(Table2[[#This Row],[ActualHomeScore]]&gt;Table2[[#This Row],[PredictedHomeScore]],"N", IF(ISBLANK(Table2[[#This Row],[ActualResult]]), "_", IF(Table2[[#This Row],[ActualHomeScore]]=Table2[[#This Row],[PredictedHomeScore]], "Y", "N")))</f>
        <v>_</v>
      </c>
      <c r="R713" s="2"/>
      <c r="S713" s="2" t="str">
        <f t="shared" si="57"/>
        <v>_</v>
      </c>
      <c r="T713" s="2">
        <f>IF(INDEX(StatsRegularSeason20242025!$A$2:$C$33,MATCH(Table2[[#This Row],[AwayTeam]],StatsRegularSeason20242025!$A$2:$A$33,0),2)=INDEX(StatsRegularSeason20242025!$A$2:$C$33,MATCH(Table2[[#This Row],[HomeTeam]],StatsRegularSeason20242025!$A$2:$A$33,0),2),1,0)</f>
        <v>0</v>
      </c>
      <c r="U713" s="2">
        <f>IF(INDEX(StatsRegularSeason20242025!$A$2:$C$33,MATCH(Table2[[#This Row],[AwayTeam]],StatsRegularSeason20242025!$A$2:$A$33,0),3)=INDEX(StatsRegularSeason20242025!$A$2:$C$33,MATCH(Table2[[#This Row],[HomeTeam]],StatsRegularSeason20242025!$A$2:$A$33,0),3),1,0)</f>
        <v>0</v>
      </c>
      <c r="V713" s="2">
        <f>IF(Table2[[#This Row],[InterConf]]=1,IF(Table2[[#This Row],[InterDiv]]=0, 1, 0), 0)</f>
        <v>0</v>
      </c>
      <c r="W713" s="2">
        <f>IF(INDEX(StatsRegularSeason20242025!$A$2:$C$33,MATCH(Table2[[#This Row],[AwayTeam]],StatsRegularSeason20242025!$A$2:$A$33,0),2)&lt;&gt;INDEX(StatsRegularSeason20242025!$A$2:$C$33,MATCH(Table2[[#This Row],[HomeTeam]],StatsRegularSeason20242025!$A$2:$A$33,0),2),1,0)</f>
        <v>1</v>
      </c>
      <c r="X713" s="2"/>
      <c r="Y713" s="2"/>
      <c r="Z713" s="2">
        <f>IF(AND(Table2[[#This Row],[GameIsOver]]=1,Table2[[#This Row],[ActualHomeScore]]*Table2[[#This Row],[ActualAwayScore]]=0), 1,0)</f>
        <v>0</v>
      </c>
      <c r="AA713" s="2">
        <f>IF(Table2[[#This Row],[GameIsOver]]=0,0, IF(Table2[[#This Row],[ActualWinner]]=Table2[[#This Row],[AwayTeam]], 2, IF(OR(Table2[[#This Row],[ActualResult]]="OT", Table2[[#This Row],[ActualResult]]="SO"), 1, 0)))</f>
        <v>0</v>
      </c>
      <c r="AB713" s="2">
        <f>IF(Table2[[#This Row],[GameIsOver]]= 0, 0, IF(Table2[[#This Row],[ActualWinner]]=Table2[[#This Row],[HomeTeam]], 2, IF(OR(Table2[[#This Row],[ActualResult]]="OT", Table2[[#This Row],[ActualResult]]="SO"), 1, 0)))</f>
        <v>0</v>
      </c>
      <c r="AC713" s="33">
        <f>(($AR$11)*IF(Table2[[#This Row],[CorrectWinnerPrediction]]="Y", 1, 0))+(($AR$12)*IF(Table2[[#This Row],[CorrectAwayScorePrediction]]="Y", 1, 0))+(($AR$13)*IF(Table2[[#This Row],[CorrectHomeScorePrediction]]="Y", 1, 0))</f>
        <v>0</v>
      </c>
      <c r="AD7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3" s="4" t="str">
        <f>IF(WEEKDAY(Table2[[#This Row],[GameDate]])=1,"SUN",IF(WEEKDAY(Table2[[#This Row],[GameDate]])=2,"MON",IF(WEEKDAY(Table2[[#This Row],[GameDate]])=3,"TUE",IF(WEEKDAY(Table2[[#This Row],[GameDate]])=4,"WED",IF(WEEKDAY(Table2[[#This Row],[GameDate]])=5,"THU",IF(WEEKDAY(Table2[[#This Row],[GameDate]])=6,"FRI", "SAT"))))))</f>
        <v>THU</v>
      </c>
      <c r="AF713" s="2">
        <f>Table2[[#This Row],[ActualAwayScore]]-Table2[[#This Row],[PredictedAwayScore]]</f>
        <v>0</v>
      </c>
      <c r="AG713" s="2">
        <f>Table2[[#This Row],[ActualHomeScore]]-Table2[[#This Row],[PredictedHomeScore]]</f>
        <v>0</v>
      </c>
      <c r="AH713" s="2">
        <f t="shared" si="58"/>
        <v>0</v>
      </c>
      <c r="AI713" s="2">
        <f t="shared" si="59"/>
        <v>0</v>
      </c>
    </row>
    <row r="714" spans="1:35" x14ac:dyDescent="0.25">
      <c r="B714" s="4">
        <v>45673</v>
      </c>
      <c r="C714" s="7" t="s">
        <v>823</v>
      </c>
      <c r="D714" s="2" t="s">
        <v>45</v>
      </c>
      <c r="E714" s="2" t="s">
        <v>33</v>
      </c>
      <c r="F714" s="2"/>
      <c r="G714" s="2"/>
      <c r="H714" s="2" t="str">
        <f t="shared" si="55"/>
        <v>_</v>
      </c>
      <c r="I714" s="2"/>
      <c r="J714" s="2"/>
      <c r="K714" s="2"/>
      <c r="L714" s="2" t="str">
        <f t="shared" si="56"/>
        <v>_</v>
      </c>
      <c r="M714" s="2"/>
      <c r="N714" s="2">
        <f>IF(ISBLANK(Table2[[#This Row],[ActualResult]]), 0, 1)</f>
        <v>0</v>
      </c>
      <c r="O714" s="2" t="str">
        <f>IF(ISBLANK(Table2[[#This Row],[ActualResult]]), "_", IF(Table2[[#This Row],[ActualWinner]]=Table2[[#This Row],[PredictedWinner]], "Y", "N"))</f>
        <v>_</v>
      </c>
      <c r="P714" s="2" t="str">
        <f>IF(Table2[[#This Row],[ActualAwayScore]]&gt;Table2[[#This Row],[PredictedAwayScore]], "N", IF(ISBLANK(Table2[[#This Row],[ActualResult]]), "_", IF(Table2[[#This Row],[ActualAwayScore]]=Table2[[#This Row],[PredictedAwayScore]], "Y", "N")))</f>
        <v>_</v>
      </c>
      <c r="Q714" s="2" t="str">
        <f>IF(Table2[[#This Row],[ActualHomeScore]]&gt;Table2[[#This Row],[PredictedHomeScore]],"N", IF(ISBLANK(Table2[[#This Row],[ActualResult]]), "_", IF(Table2[[#This Row],[ActualHomeScore]]=Table2[[#This Row],[PredictedHomeScore]], "Y", "N")))</f>
        <v>_</v>
      </c>
      <c r="R714" s="2"/>
      <c r="S714" s="2" t="str">
        <f t="shared" si="57"/>
        <v>_</v>
      </c>
      <c r="T714" s="2">
        <f>IF(INDEX(StatsRegularSeason20242025!$A$2:$C$33,MATCH(Table2[[#This Row],[AwayTeam]],StatsRegularSeason20242025!$A$2:$A$33,0),2)=INDEX(StatsRegularSeason20242025!$A$2:$C$33,MATCH(Table2[[#This Row],[HomeTeam]],StatsRegularSeason20242025!$A$2:$A$33,0),2),1,0)</f>
        <v>1</v>
      </c>
      <c r="U714" s="2">
        <f>IF(INDEX(StatsRegularSeason20242025!$A$2:$C$33,MATCH(Table2[[#This Row],[AwayTeam]],StatsRegularSeason20242025!$A$2:$A$33,0),3)=INDEX(StatsRegularSeason20242025!$A$2:$C$33,MATCH(Table2[[#This Row],[HomeTeam]],StatsRegularSeason20242025!$A$2:$A$33,0),3),1,0)</f>
        <v>1</v>
      </c>
      <c r="V714" s="2">
        <f>IF(Table2[[#This Row],[InterConf]]=1,IF(Table2[[#This Row],[InterDiv]]=0, 1, 0), 0)</f>
        <v>0</v>
      </c>
      <c r="W714" s="2">
        <f>IF(INDEX(StatsRegularSeason20242025!$A$2:$C$33,MATCH(Table2[[#This Row],[AwayTeam]],StatsRegularSeason20242025!$A$2:$A$33,0),2)&lt;&gt;INDEX(StatsRegularSeason20242025!$A$2:$C$33,MATCH(Table2[[#This Row],[HomeTeam]],StatsRegularSeason20242025!$A$2:$A$33,0),2),1,0)</f>
        <v>0</v>
      </c>
      <c r="X714" s="2"/>
      <c r="Y714" s="2"/>
      <c r="Z714" s="2">
        <f>IF(AND(Table2[[#This Row],[GameIsOver]]=1,Table2[[#This Row],[ActualHomeScore]]*Table2[[#This Row],[ActualAwayScore]]=0), 1,0)</f>
        <v>0</v>
      </c>
      <c r="AA714" s="2">
        <f>IF(Table2[[#This Row],[GameIsOver]]=0,0, IF(Table2[[#This Row],[ActualWinner]]=Table2[[#This Row],[AwayTeam]], 2, IF(OR(Table2[[#This Row],[ActualResult]]="OT", Table2[[#This Row],[ActualResult]]="SO"), 1, 0)))</f>
        <v>0</v>
      </c>
      <c r="AB714" s="2">
        <f>IF(Table2[[#This Row],[GameIsOver]]= 0, 0, IF(Table2[[#This Row],[ActualWinner]]=Table2[[#This Row],[HomeTeam]], 2, IF(OR(Table2[[#This Row],[ActualResult]]="OT", Table2[[#This Row],[ActualResult]]="SO"), 1, 0)))</f>
        <v>0</v>
      </c>
      <c r="AC714" s="33">
        <f>(($AR$11)*IF(Table2[[#This Row],[CorrectWinnerPrediction]]="Y", 1, 0))+(($AR$12)*IF(Table2[[#This Row],[CorrectAwayScorePrediction]]="Y", 1, 0))+(($AR$13)*IF(Table2[[#This Row],[CorrectHomeScorePrediction]]="Y", 1, 0))</f>
        <v>0</v>
      </c>
      <c r="AD7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4" s="4" t="str">
        <f>IF(WEEKDAY(Table2[[#This Row],[GameDate]])=1,"SUN",IF(WEEKDAY(Table2[[#This Row],[GameDate]])=2,"MON",IF(WEEKDAY(Table2[[#This Row],[GameDate]])=3,"TUE",IF(WEEKDAY(Table2[[#This Row],[GameDate]])=4,"WED",IF(WEEKDAY(Table2[[#This Row],[GameDate]])=5,"THU",IF(WEEKDAY(Table2[[#This Row],[GameDate]])=6,"FRI", "SAT"))))))</f>
        <v>THU</v>
      </c>
      <c r="AF714" s="2">
        <f>Table2[[#This Row],[ActualAwayScore]]-Table2[[#This Row],[PredictedAwayScore]]</f>
        <v>0</v>
      </c>
      <c r="AG714" s="2">
        <f>Table2[[#This Row],[ActualHomeScore]]-Table2[[#This Row],[PredictedHomeScore]]</f>
        <v>0</v>
      </c>
      <c r="AH714" s="2">
        <f t="shared" si="58"/>
        <v>0</v>
      </c>
      <c r="AI714" s="2">
        <f t="shared" si="59"/>
        <v>0</v>
      </c>
    </row>
    <row r="715" spans="1:35" x14ac:dyDescent="0.25">
      <c r="B715" s="4">
        <v>45673</v>
      </c>
      <c r="C715" s="7" t="s">
        <v>824</v>
      </c>
      <c r="D715" s="2" t="s">
        <v>24</v>
      </c>
      <c r="E715" s="2" t="s">
        <v>13</v>
      </c>
      <c r="F715" s="2"/>
      <c r="G715" s="2"/>
      <c r="H715" s="2" t="str">
        <f t="shared" si="55"/>
        <v>_</v>
      </c>
      <c r="I715" s="2"/>
      <c r="J715" s="2"/>
      <c r="K715" s="2"/>
      <c r="L715" s="2" t="str">
        <f t="shared" si="56"/>
        <v>_</v>
      </c>
      <c r="M715" s="2"/>
      <c r="N715" s="2">
        <f>IF(ISBLANK(Table2[[#This Row],[ActualResult]]), 0, 1)</f>
        <v>0</v>
      </c>
      <c r="O715" s="2" t="str">
        <f>IF(ISBLANK(Table2[[#This Row],[ActualResult]]), "_", IF(Table2[[#This Row],[ActualWinner]]=Table2[[#This Row],[PredictedWinner]], "Y", "N"))</f>
        <v>_</v>
      </c>
      <c r="P715" s="2" t="str">
        <f>IF(Table2[[#This Row],[ActualAwayScore]]&gt;Table2[[#This Row],[PredictedAwayScore]], "N", IF(ISBLANK(Table2[[#This Row],[ActualResult]]), "_", IF(Table2[[#This Row],[ActualAwayScore]]=Table2[[#This Row],[PredictedAwayScore]], "Y", "N")))</f>
        <v>_</v>
      </c>
      <c r="Q715" s="2" t="str">
        <f>IF(Table2[[#This Row],[ActualHomeScore]]&gt;Table2[[#This Row],[PredictedHomeScore]],"N", IF(ISBLANK(Table2[[#This Row],[ActualResult]]), "_", IF(Table2[[#This Row],[ActualHomeScore]]=Table2[[#This Row],[PredictedHomeScore]], "Y", "N")))</f>
        <v>_</v>
      </c>
      <c r="R715" s="2"/>
      <c r="S715" s="2" t="str">
        <f t="shared" si="57"/>
        <v>_</v>
      </c>
      <c r="T715" s="2">
        <f>IF(INDEX(StatsRegularSeason20242025!$A$2:$C$33,MATCH(Table2[[#This Row],[AwayTeam]],StatsRegularSeason20242025!$A$2:$A$33,0),2)=INDEX(StatsRegularSeason20242025!$A$2:$C$33,MATCH(Table2[[#This Row],[HomeTeam]],StatsRegularSeason20242025!$A$2:$A$33,0),2),1,0)</f>
        <v>1</v>
      </c>
      <c r="U715" s="2">
        <f>IF(INDEX(StatsRegularSeason20242025!$A$2:$C$33,MATCH(Table2[[#This Row],[AwayTeam]],StatsRegularSeason20242025!$A$2:$A$33,0),3)=INDEX(StatsRegularSeason20242025!$A$2:$C$33,MATCH(Table2[[#This Row],[HomeTeam]],StatsRegularSeason20242025!$A$2:$A$33,0),3),1,0)</f>
        <v>0</v>
      </c>
      <c r="V715" s="2">
        <f>IF(Table2[[#This Row],[InterConf]]=1,IF(Table2[[#This Row],[InterDiv]]=0, 1, 0), 0)</f>
        <v>1</v>
      </c>
      <c r="W715" s="2">
        <f>IF(INDEX(StatsRegularSeason20242025!$A$2:$C$33,MATCH(Table2[[#This Row],[AwayTeam]],StatsRegularSeason20242025!$A$2:$A$33,0),2)&lt;&gt;INDEX(StatsRegularSeason20242025!$A$2:$C$33,MATCH(Table2[[#This Row],[HomeTeam]],StatsRegularSeason20242025!$A$2:$A$33,0),2),1,0)</f>
        <v>0</v>
      </c>
      <c r="X715" s="2"/>
      <c r="Y715" s="2"/>
      <c r="Z715" s="2">
        <f>IF(AND(Table2[[#This Row],[GameIsOver]]=1,Table2[[#This Row],[ActualHomeScore]]*Table2[[#This Row],[ActualAwayScore]]=0), 1,0)</f>
        <v>0</v>
      </c>
      <c r="AA715" s="2">
        <f>IF(Table2[[#This Row],[GameIsOver]]=0,0, IF(Table2[[#This Row],[ActualWinner]]=Table2[[#This Row],[AwayTeam]], 2, IF(OR(Table2[[#This Row],[ActualResult]]="OT", Table2[[#This Row],[ActualResult]]="SO"), 1, 0)))</f>
        <v>0</v>
      </c>
      <c r="AB715" s="2">
        <f>IF(Table2[[#This Row],[GameIsOver]]= 0, 0, IF(Table2[[#This Row],[ActualWinner]]=Table2[[#This Row],[HomeTeam]], 2, IF(OR(Table2[[#This Row],[ActualResult]]="OT", Table2[[#This Row],[ActualResult]]="SO"), 1, 0)))</f>
        <v>0</v>
      </c>
      <c r="AC715" s="33">
        <f>(($AR$11)*IF(Table2[[#This Row],[CorrectWinnerPrediction]]="Y", 1, 0))+(($AR$12)*IF(Table2[[#This Row],[CorrectAwayScorePrediction]]="Y", 1, 0))+(($AR$13)*IF(Table2[[#This Row],[CorrectHomeScorePrediction]]="Y", 1, 0))</f>
        <v>0</v>
      </c>
      <c r="AD7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5" s="4" t="str">
        <f>IF(WEEKDAY(Table2[[#This Row],[GameDate]])=1,"SUN",IF(WEEKDAY(Table2[[#This Row],[GameDate]])=2,"MON",IF(WEEKDAY(Table2[[#This Row],[GameDate]])=3,"TUE",IF(WEEKDAY(Table2[[#This Row],[GameDate]])=4,"WED",IF(WEEKDAY(Table2[[#This Row],[GameDate]])=5,"THU",IF(WEEKDAY(Table2[[#This Row],[GameDate]])=6,"FRI", "SAT"))))))</f>
        <v>THU</v>
      </c>
      <c r="AF715" s="2">
        <f>Table2[[#This Row],[ActualAwayScore]]-Table2[[#This Row],[PredictedAwayScore]]</f>
        <v>0</v>
      </c>
      <c r="AG715" s="2">
        <f>Table2[[#This Row],[ActualHomeScore]]-Table2[[#This Row],[PredictedHomeScore]]</f>
        <v>0</v>
      </c>
      <c r="AH715" s="2">
        <f t="shared" si="58"/>
        <v>0</v>
      </c>
      <c r="AI715" s="2">
        <f t="shared" si="59"/>
        <v>0</v>
      </c>
    </row>
    <row r="716" spans="1:35" x14ac:dyDescent="0.25">
      <c r="B716" s="4">
        <v>45673</v>
      </c>
      <c r="C716" s="7" t="s">
        <v>825</v>
      </c>
      <c r="D716" s="2" t="s">
        <v>17</v>
      </c>
      <c r="E716" s="2" t="s">
        <v>35</v>
      </c>
      <c r="F716" s="2"/>
      <c r="G716" s="2"/>
      <c r="H716" s="2" t="str">
        <f t="shared" si="55"/>
        <v>_</v>
      </c>
      <c r="I716" s="2"/>
      <c r="J716" s="2"/>
      <c r="K716" s="2"/>
      <c r="L716" s="2" t="str">
        <f t="shared" si="56"/>
        <v>_</v>
      </c>
      <c r="M716" s="2"/>
      <c r="N716" s="2">
        <f>IF(ISBLANK(Table2[[#This Row],[ActualResult]]), 0, 1)</f>
        <v>0</v>
      </c>
      <c r="O716" s="2" t="str">
        <f>IF(ISBLANK(Table2[[#This Row],[ActualResult]]), "_", IF(Table2[[#This Row],[ActualWinner]]=Table2[[#This Row],[PredictedWinner]], "Y", "N"))</f>
        <v>_</v>
      </c>
      <c r="P716" s="2" t="str">
        <f>IF(Table2[[#This Row],[ActualAwayScore]]&gt;Table2[[#This Row],[PredictedAwayScore]], "N", IF(ISBLANK(Table2[[#This Row],[ActualResult]]), "_", IF(Table2[[#This Row],[ActualAwayScore]]=Table2[[#This Row],[PredictedAwayScore]], "Y", "N")))</f>
        <v>_</v>
      </c>
      <c r="Q716" s="2" t="str">
        <f>IF(Table2[[#This Row],[ActualHomeScore]]&gt;Table2[[#This Row],[PredictedHomeScore]],"N", IF(ISBLANK(Table2[[#This Row],[ActualResult]]), "_", IF(Table2[[#This Row],[ActualHomeScore]]=Table2[[#This Row],[PredictedHomeScore]], "Y", "N")))</f>
        <v>_</v>
      </c>
      <c r="R716" s="2"/>
      <c r="S716" s="2" t="str">
        <f t="shared" si="57"/>
        <v>_</v>
      </c>
      <c r="T716" s="2">
        <f>IF(INDEX(StatsRegularSeason20242025!$A$2:$C$33,MATCH(Table2[[#This Row],[AwayTeam]],StatsRegularSeason20242025!$A$2:$A$33,0),2)=INDEX(StatsRegularSeason20242025!$A$2:$C$33,MATCH(Table2[[#This Row],[HomeTeam]],StatsRegularSeason20242025!$A$2:$A$33,0),2),1,0)</f>
        <v>1</v>
      </c>
      <c r="U716" s="2">
        <f>IF(INDEX(StatsRegularSeason20242025!$A$2:$C$33,MATCH(Table2[[#This Row],[AwayTeam]],StatsRegularSeason20242025!$A$2:$A$33,0),3)=INDEX(StatsRegularSeason20242025!$A$2:$C$33,MATCH(Table2[[#This Row],[HomeTeam]],StatsRegularSeason20242025!$A$2:$A$33,0),3),1,0)</f>
        <v>1</v>
      </c>
      <c r="V716" s="2">
        <f>IF(Table2[[#This Row],[InterConf]]=1,IF(Table2[[#This Row],[InterDiv]]=0, 1, 0), 0)</f>
        <v>0</v>
      </c>
      <c r="W716" s="2">
        <f>IF(INDEX(StatsRegularSeason20242025!$A$2:$C$33,MATCH(Table2[[#This Row],[AwayTeam]],StatsRegularSeason20242025!$A$2:$A$33,0),2)&lt;&gt;INDEX(StatsRegularSeason20242025!$A$2:$C$33,MATCH(Table2[[#This Row],[HomeTeam]],StatsRegularSeason20242025!$A$2:$A$33,0),2),1,0)</f>
        <v>0</v>
      </c>
      <c r="X716" s="2"/>
      <c r="Y716" s="2"/>
      <c r="Z716" s="2">
        <f>IF(AND(Table2[[#This Row],[GameIsOver]]=1,Table2[[#This Row],[ActualHomeScore]]*Table2[[#This Row],[ActualAwayScore]]=0), 1,0)</f>
        <v>0</v>
      </c>
      <c r="AA716" s="2">
        <f>IF(Table2[[#This Row],[GameIsOver]]=0,0, IF(Table2[[#This Row],[ActualWinner]]=Table2[[#This Row],[AwayTeam]], 2, IF(OR(Table2[[#This Row],[ActualResult]]="OT", Table2[[#This Row],[ActualResult]]="SO"), 1, 0)))</f>
        <v>0</v>
      </c>
      <c r="AB716" s="2">
        <f>IF(Table2[[#This Row],[GameIsOver]]= 0, 0, IF(Table2[[#This Row],[ActualWinner]]=Table2[[#This Row],[HomeTeam]], 2, IF(OR(Table2[[#This Row],[ActualResult]]="OT", Table2[[#This Row],[ActualResult]]="SO"), 1, 0)))</f>
        <v>0</v>
      </c>
      <c r="AC716" s="33">
        <f>(($AR$11)*IF(Table2[[#This Row],[CorrectWinnerPrediction]]="Y", 1, 0))+(($AR$12)*IF(Table2[[#This Row],[CorrectAwayScorePrediction]]="Y", 1, 0))+(($AR$13)*IF(Table2[[#This Row],[CorrectHomeScorePrediction]]="Y", 1, 0))</f>
        <v>0</v>
      </c>
      <c r="AD7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6" s="4" t="str">
        <f>IF(WEEKDAY(Table2[[#This Row],[GameDate]])=1,"SUN",IF(WEEKDAY(Table2[[#This Row],[GameDate]])=2,"MON",IF(WEEKDAY(Table2[[#This Row],[GameDate]])=3,"TUE",IF(WEEKDAY(Table2[[#This Row],[GameDate]])=4,"WED",IF(WEEKDAY(Table2[[#This Row],[GameDate]])=5,"THU",IF(WEEKDAY(Table2[[#This Row],[GameDate]])=6,"FRI", "SAT"))))))</f>
        <v>THU</v>
      </c>
      <c r="AF716" s="2">
        <f>Table2[[#This Row],[ActualAwayScore]]-Table2[[#This Row],[PredictedAwayScore]]</f>
        <v>0</v>
      </c>
      <c r="AG716" s="2">
        <f>Table2[[#This Row],[ActualHomeScore]]-Table2[[#This Row],[PredictedHomeScore]]</f>
        <v>0</v>
      </c>
      <c r="AH716" s="2">
        <f t="shared" si="58"/>
        <v>0</v>
      </c>
      <c r="AI716" s="2">
        <f t="shared" si="59"/>
        <v>0</v>
      </c>
    </row>
    <row r="717" spans="1:35" x14ac:dyDescent="0.25">
      <c r="B717" s="4">
        <v>45673</v>
      </c>
      <c r="C717" s="7" t="s">
        <v>826</v>
      </c>
      <c r="D717" s="2" t="s">
        <v>19</v>
      </c>
      <c r="E717" s="2" t="s">
        <v>34</v>
      </c>
      <c r="F717" s="2"/>
      <c r="G717" s="2"/>
      <c r="H717" s="2" t="str">
        <f t="shared" si="55"/>
        <v>_</v>
      </c>
      <c r="I717" s="2"/>
      <c r="J717" s="2"/>
      <c r="K717" s="2"/>
      <c r="L717" s="2" t="str">
        <f t="shared" si="56"/>
        <v>_</v>
      </c>
      <c r="M717" s="2"/>
      <c r="N717" s="2">
        <f>IF(ISBLANK(Table2[[#This Row],[ActualResult]]), 0, 1)</f>
        <v>0</v>
      </c>
      <c r="O717" s="2" t="str">
        <f>IF(ISBLANK(Table2[[#This Row],[ActualResult]]), "_", IF(Table2[[#This Row],[ActualWinner]]=Table2[[#This Row],[PredictedWinner]], "Y", "N"))</f>
        <v>_</v>
      </c>
      <c r="P717" s="2" t="str">
        <f>IF(Table2[[#This Row],[ActualAwayScore]]&gt;Table2[[#This Row],[PredictedAwayScore]], "N", IF(ISBLANK(Table2[[#This Row],[ActualResult]]), "_", IF(Table2[[#This Row],[ActualAwayScore]]=Table2[[#This Row],[PredictedAwayScore]], "Y", "N")))</f>
        <v>_</v>
      </c>
      <c r="Q717" s="2" t="str">
        <f>IF(Table2[[#This Row],[ActualHomeScore]]&gt;Table2[[#This Row],[PredictedHomeScore]],"N", IF(ISBLANK(Table2[[#This Row],[ActualResult]]), "_", IF(Table2[[#This Row],[ActualHomeScore]]=Table2[[#This Row],[PredictedHomeScore]], "Y", "N")))</f>
        <v>_</v>
      </c>
      <c r="R717" s="2"/>
      <c r="S717" s="2" t="str">
        <f t="shared" si="57"/>
        <v>_</v>
      </c>
      <c r="T717" s="2">
        <f>IF(INDEX(StatsRegularSeason20242025!$A$2:$C$33,MATCH(Table2[[#This Row],[AwayTeam]],StatsRegularSeason20242025!$A$2:$A$33,0),2)=INDEX(StatsRegularSeason20242025!$A$2:$C$33,MATCH(Table2[[#This Row],[HomeTeam]],StatsRegularSeason20242025!$A$2:$A$33,0),2),1,0)</f>
        <v>0</v>
      </c>
      <c r="U717" s="2">
        <f>IF(INDEX(StatsRegularSeason20242025!$A$2:$C$33,MATCH(Table2[[#This Row],[AwayTeam]],StatsRegularSeason20242025!$A$2:$A$33,0),3)=INDEX(StatsRegularSeason20242025!$A$2:$C$33,MATCH(Table2[[#This Row],[HomeTeam]],StatsRegularSeason20242025!$A$2:$A$33,0),3),1,0)</f>
        <v>0</v>
      </c>
      <c r="V717" s="2">
        <f>IF(Table2[[#This Row],[InterConf]]=1,IF(Table2[[#This Row],[InterDiv]]=0, 1, 0), 0)</f>
        <v>0</v>
      </c>
      <c r="W717" s="2">
        <f>IF(INDEX(StatsRegularSeason20242025!$A$2:$C$33,MATCH(Table2[[#This Row],[AwayTeam]],StatsRegularSeason20242025!$A$2:$A$33,0),2)&lt;&gt;INDEX(StatsRegularSeason20242025!$A$2:$C$33,MATCH(Table2[[#This Row],[HomeTeam]],StatsRegularSeason20242025!$A$2:$A$33,0),2),1,0)</f>
        <v>1</v>
      </c>
      <c r="X717" s="2"/>
      <c r="Y717" s="2"/>
      <c r="Z717" s="2">
        <f>IF(AND(Table2[[#This Row],[GameIsOver]]=1,Table2[[#This Row],[ActualHomeScore]]*Table2[[#This Row],[ActualAwayScore]]=0), 1,0)</f>
        <v>0</v>
      </c>
      <c r="AA717" s="2">
        <f>IF(Table2[[#This Row],[GameIsOver]]=0,0, IF(Table2[[#This Row],[ActualWinner]]=Table2[[#This Row],[AwayTeam]], 2, IF(OR(Table2[[#This Row],[ActualResult]]="OT", Table2[[#This Row],[ActualResult]]="SO"), 1, 0)))</f>
        <v>0</v>
      </c>
      <c r="AB717" s="2">
        <f>IF(Table2[[#This Row],[GameIsOver]]= 0, 0, IF(Table2[[#This Row],[ActualWinner]]=Table2[[#This Row],[HomeTeam]], 2, IF(OR(Table2[[#This Row],[ActualResult]]="OT", Table2[[#This Row],[ActualResult]]="SO"), 1, 0)))</f>
        <v>0</v>
      </c>
      <c r="AC717" s="33">
        <f>(($AR$11)*IF(Table2[[#This Row],[CorrectWinnerPrediction]]="Y", 1, 0))+(($AR$12)*IF(Table2[[#This Row],[CorrectAwayScorePrediction]]="Y", 1, 0))+(($AR$13)*IF(Table2[[#This Row],[CorrectHomeScorePrediction]]="Y", 1, 0))</f>
        <v>0</v>
      </c>
      <c r="AD7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7" s="4" t="str">
        <f>IF(WEEKDAY(Table2[[#This Row],[GameDate]])=1,"SUN",IF(WEEKDAY(Table2[[#This Row],[GameDate]])=2,"MON",IF(WEEKDAY(Table2[[#This Row],[GameDate]])=3,"TUE",IF(WEEKDAY(Table2[[#This Row],[GameDate]])=4,"WED",IF(WEEKDAY(Table2[[#This Row],[GameDate]])=5,"THU",IF(WEEKDAY(Table2[[#This Row],[GameDate]])=6,"FRI", "SAT"))))))</f>
        <v>THU</v>
      </c>
      <c r="AF717" s="2">
        <f>Table2[[#This Row],[ActualAwayScore]]-Table2[[#This Row],[PredictedAwayScore]]</f>
        <v>0</v>
      </c>
      <c r="AG717" s="2">
        <f>Table2[[#This Row],[ActualHomeScore]]-Table2[[#This Row],[PredictedHomeScore]]</f>
        <v>0</v>
      </c>
      <c r="AH717" s="2">
        <f t="shared" si="58"/>
        <v>0</v>
      </c>
      <c r="AI717" s="2">
        <f t="shared" si="59"/>
        <v>0</v>
      </c>
    </row>
    <row r="718" spans="1:35" x14ac:dyDescent="0.25">
      <c r="B718" s="4">
        <v>45673</v>
      </c>
      <c r="C718" s="7" t="s">
        <v>827</v>
      </c>
      <c r="D718" s="2" t="s">
        <v>12</v>
      </c>
      <c r="E718" s="2" t="s">
        <v>22</v>
      </c>
      <c r="F718" s="2"/>
      <c r="G718" s="2"/>
      <c r="H718" s="2" t="str">
        <f t="shared" si="55"/>
        <v>_</v>
      </c>
      <c r="I718" s="2"/>
      <c r="J718" s="2"/>
      <c r="K718" s="2"/>
      <c r="L718" s="2" t="str">
        <f t="shared" si="56"/>
        <v>_</v>
      </c>
      <c r="M718" s="2"/>
      <c r="N718" s="2">
        <f>IF(ISBLANK(Table2[[#This Row],[ActualResult]]), 0, 1)</f>
        <v>0</v>
      </c>
      <c r="O718" s="2" t="str">
        <f>IF(ISBLANK(Table2[[#This Row],[ActualResult]]), "_", IF(Table2[[#This Row],[ActualWinner]]=Table2[[#This Row],[PredictedWinner]], "Y", "N"))</f>
        <v>_</v>
      </c>
      <c r="P718" s="2" t="str">
        <f>IF(Table2[[#This Row],[ActualAwayScore]]&gt;Table2[[#This Row],[PredictedAwayScore]], "N", IF(ISBLANK(Table2[[#This Row],[ActualResult]]), "_", IF(Table2[[#This Row],[ActualAwayScore]]=Table2[[#This Row],[PredictedAwayScore]], "Y", "N")))</f>
        <v>_</v>
      </c>
      <c r="Q718" s="2" t="str">
        <f>IF(Table2[[#This Row],[ActualHomeScore]]&gt;Table2[[#This Row],[PredictedHomeScore]],"N", IF(ISBLANK(Table2[[#This Row],[ActualResult]]), "_", IF(Table2[[#This Row],[ActualHomeScore]]=Table2[[#This Row],[PredictedHomeScore]], "Y", "N")))</f>
        <v>_</v>
      </c>
      <c r="R718" s="2"/>
      <c r="S718" s="2" t="str">
        <f t="shared" si="57"/>
        <v>_</v>
      </c>
      <c r="T718" s="2">
        <f>IF(INDEX(StatsRegularSeason20242025!$A$2:$C$33,MATCH(Table2[[#This Row],[AwayTeam]],StatsRegularSeason20242025!$A$2:$A$33,0),2)=INDEX(StatsRegularSeason20242025!$A$2:$C$33,MATCH(Table2[[#This Row],[HomeTeam]],StatsRegularSeason20242025!$A$2:$A$33,0),2),1,0)</f>
        <v>1</v>
      </c>
      <c r="U718" s="2">
        <f>IF(INDEX(StatsRegularSeason20242025!$A$2:$C$33,MATCH(Table2[[#This Row],[AwayTeam]],StatsRegularSeason20242025!$A$2:$A$33,0),3)=INDEX(StatsRegularSeason20242025!$A$2:$C$33,MATCH(Table2[[#This Row],[HomeTeam]],StatsRegularSeason20242025!$A$2:$A$33,0),3),1,0)</f>
        <v>0</v>
      </c>
      <c r="V718" s="2">
        <f>IF(Table2[[#This Row],[InterConf]]=1,IF(Table2[[#This Row],[InterDiv]]=0, 1, 0), 0)</f>
        <v>1</v>
      </c>
      <c r="W718" s="2">
        <f>IF(INDEX(StatsRegularSeason20242025!$A$2:$C$33,MATCH(Table2[[#This Row],[AwayTeam]],StatsRegularSeason20242025!$A$2:$A$33,0),2)&lt;&gt;INDEX(StatsRegularSeason20242025!$A$2:$C$33,MATCH(Table2[[#This Row],[HomeTeam]],StatsRegularSeason20242025!$A$2:$A$33,0),2),1,0)</f>
        <v>0</v>
      </c>
      <c r="X718" s="2"/>
      <c r="Y718" s="2"/>
      <c r="Z718" s="2">
        <f>IF(AND(Table2[[#This Row],[GameIsOver]]=1,Table2[[#This Row],[ActualHomeScore]]*Table2[[#This Row],[ActualAwayScore]]=0), 1,0)</f>
        <v>0</v>
      </c>
      <c r="AA718" s="2">
        <f>IF(Table2[[#This Row],[GameIsOver]]=0,0, IF(Table2[[#This Row],[ActualWinner]]=Table2[[#This Row],[AwayTeam]], 2, IF(OR(Table2[[#This Row],[ActualResult]]="OT", Table2[[#This Row],[ActualResult]]="SO"), 1, 0)))</f>
        <v>0</v>
      </c>
      <c r="AB718" s="2">
        <f>IF(Table2[[#This Row],[GameIsOver]]= 0, 0, IF(Table2[[#This Row],[ActualWinner]]=Table2[[#This Row],[HomeTeam]], 2, IF(OR(Table2[[#This Row],[ActualResult]]="OT", Table2[[#This Row],[ActualResult]]="SO"), 1, 0)))</f>
        <v>0</v>
      </c>
      <c r="AC718" s="33">
        <f>(($AR$11)*IF(Table2[[#This Row],[CorrectWinnerPrediction]]="Y", 1, 0))+(($AR$12)*IF(Table2[[#This Row],[CorrectAwayScorePrediction]]="Y", 1, 0))+(($AR$13)*IF(Table2[[#This Row],[CorrectHomeScorePrediction]]="Y", 1, 0))</f>
        <v>0</v>
      </c>
      <c r="AD7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8" s="4" t="str">
        <f>IF(WEEKDAY(Table2[[#This Row],[GameDate]])=1,"SUN",IF(WEEKDAY(Table2[[#This Row],[GameDate]])=2,"MON",IF(WEEKDAY(Table2[[#This Row],[GameDate]])=3,"TUE",IF(WEEKDAY(Table2[[#This Row],[GameDate]])=4,"WED",IF(WEEKDAY(Table2[[#This Row],[GameDate]])=5,"THU",IF(WEEKDAY(Table2[[#This Row],[GameDate]])=6,"FRI", "SAT"))))))</f>
        <v>THU</v>
      </c>
      <c r="AF718" s="2">
        <f>Table2[[#This Row],[ActualAwayScore]]-Table2[[#This Row],[PredictedAwayScore]]</f>
        <v>0</v>
      </c>
      <c r="AG718" s="2">
        <f>Table2[[#This Row],[ActualHomeScore]]-Table2[[#This Row],[PredictedHomeScore]]</f>
        <v>0</v>
      </c>
      <c r="AH718" s="2">
        <f t="shared" si="58"/>
        <v>0</v>
      </c>
      <c r="AI718" s="2">
        <f t="shared" si="59"/>
        <v>0</v>
      </c>
    </row>
    <row r="719" spans="1:35" x14ac:dyDescent="0.25">
      <c r="B719" s="4">
        <v>45673</v>
      </c>
      <c r="C719" s="7" t="s">
        <v>828</v>
      </c>
      <c r="D719" s="2" t="s">
        <v>20</v>
      </c>
      <c r="E719" s="2" t="s">
        <v>15</v>
      </c>
      <c r="F719" s="2"/>
      <c r="G719" s="2"/>
      <c r="H719" s="2" t="str">
        <f t="shared" si="55"/>
        <v>_</v>
      </c>
      <c r="I719" s="2"/>
      <c r="J719" s="2"/>
      <c r="K719" s="2"/>
      <c r="L719" s="2" t="str">
        <f t="shared" si="56"/>
        <v>_</v>
      </c>
      <c r="M719" s="2"/>
      <c r="N719" s="2">
        <f>IF(ISBLANK(Table2[[#This Row],[ActualResult]]), 0, 1)</f>
        <v>0</v>
      </c>
      <c r="O719" s="2" t="str">
        <f>IF(ISBLANK(Table2[[#This Row],[ActualResult]]), "_", IF(Table2[[#This Row],[ActualWinner]]=Table2[[#This Row],[PredictedWinner]], "Y", "N"))</f>
        <v>_</v>
      </c>
      <c r="P719" s="2" t="str">
        <f>IF(Table2[[#This Row],[ActualAwayScore]]&gt;Table2[[#This Row],[PredictedAwayScore]], "N", IF(ISBLANK(Table2[[#This Row],[ActualResult]]), "_", IF(Table2[[#This Row],[ActualAwayScore]]=Table2[[#This Row],[PredictedAwayScore]], "Y", "N")))</f>
        <v>_</v>
      </c>
      <c r="Q719" s="2" t="str">
        <f>IF(Table2[[#This Row],[ActualHomeScore]]&gt;Table2[[#This Row],[PredictedHomeScore]],"N", IF(ISBLANK(Table2[[#This Row],[ActualResult]]), "_", IF(Table2[[#This Row],[ActualHomeScore]]=Table2[[#This Row],[PredictedHomeScore]], "Y", "N")))</f>
        <v>_</v>
      </c>
      <c r="R719" s="2"/>
      <c r="S719" s="2" t="str">
        <f t="shared" si="57"/>
        <v>_</v>
      </c>
      <c r="T719" s="2">
        <f>IF(INDEX(StatsRegularSeason20242025!$A$2:$C$33,MATCH(Table2[[#This Row],[AwayTeam]],StatsRegularSeason20242025!$A$2:$A$33,0),2)=INDEX(StatsRegularSeason20242025!$A$2:$C$33,MATCH(Table2[[#This Row],[HomeTeam]],StatsRegularSeason20242025!$A$2:$A$33,0),2),1,0)</f>
        <v>0</v>
      </c>
      <c r="U719" s="2">
        <f>IF(INDEX(StatsRegularSeason20242025!$A$2:$C$33,MATCH(Table2[[#This Row],[AwayTeam]],StatsRegularSeason20242025!$A$2:$A$33,0),3)=INDEX(StatsRegularSeason20242025!$A$2:$C$33,MATCH(Table2[[#This Row],[HomeTeam]],StatsRegularSeason20242025!$A$2:$A$33,0),3),1,0)</f>
        <v>0</v>
      </c>
      <c r="V719" s="2">
        <f>IF(Table2[[#This Row],[InterConf]]=1,IF(Table2[[#This Row],[InterDiv]]=0, 1, 0), 0)</f>
        <v>0</v>
      </c>
      <c r="W719" s="2">
        <f>IF(INDEX(StatsRegularSeason20242025!$A$2:$C$33,MATCH(Table2[[#This Row],[AwayTeam]],StatsRegularSeason20242025!$A$2:$A$33,0),2)&lt;&gt;INDEX(StatsRegularSeason20242025!$A$2:$C$33,MATCH(Table2[[#This Row],[HomeTeam]],StatsRegularSeason20242025!$A$2:$A$33,0),2),1,0)</f>
        <v>1</v>
      </c>
      <c r="X719" s="2"/>
      <c r="Y719" s="2"/>
      <c r="Z719" s="2">
        <f>IF(AND(Table2[[#This Row],[GameIsOver]]=1,Table2[[#This Row],[ActualHomeScore]]*Table2[[#This Row],[ActualAwayScore]]=0), 1,0)</f>
        <v>0</v>
      </c>
      <c r="AA719" s="2">
        <f>IF(Table2[[#This Row],[GameIsOver]]=0,0, IF(Table2[[#This Row],[ActualWinner]]=Table2[[#This Row],[AwayTeam]], 2, IF(OR(Table2[[#This Row],[ActualResult]]="OT", Table2[[#This Row],[ActualResult]]="SO"), 1, 0)))</f>
        <v>0</v>
      </c>
      <c r="AB719" s="2">
        <f>IF(Table2[[#This Row],[GameIsOver]]= 0, 0, IF(Table2[[#This Row],[ActualWinner]]=Table2[[#This Row],[HomeTeam]], 2, IF(OR(Table2[[#This Row],[ActualResult]]="OT", Table2[[#This Row],[ActualResult]]="SO"), 1, 0)))</f>
        <v>0</v>
      </c>
      <c r="AC719" s="33">
        <f>(($AR$11)*IF(Table2[[#This Row],[CorrectWinnerPrediction]]="Y", 1, 0))+(($AR$12)*IF(Table2[[#This Row],[CorrectAwayScorePrediction]]="Y", 1, 0))+(($AR$13)*IF(Table2[[#This Row],[CorrectHomeScorePrediction]]="Y", 1, 0))</f>
        <v>0</v>
      </c>
      <c r="AD7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19" s="4" t="str">
        <f>IF(WEEKDAY(Table2[[#This Row],[GameDate]])=1,"SUN",IF(WEEKDAY(Table2[[#This Row],[GameDate]])=2,"MON",IF(WEEKDAY(Table2[[#This Row],[GameDate]])=3,"TUE",IF(WEEKDAY(Table2[[#This Row],[GameDate]])=4,"WED",IF(WEEKDAY(Table2[[#This Row],[GameDate]])=5,"THU",IF(WEEKDAY(Table2[[#This Row],[GameDate]])=6,"FRI", "SAT"))))))</f>
        <v>THU</v>
      </c>
      <c r="AF719" s="2">
        <f>Table2[[#This Row],[ActualAwayScore]]-Table2[[#This Row],[PredictedAwayScore]]</f>
        <v>0</v>
      </c>
      <c r="AG719" s="2">
        <f>Table2[[#This Row],[ActualHomeScore]]-Table2[[#This Row],[PredictedHomeScore]]</f>
        <v>0</v>
      </c>
      <c r="AH719" s="2">
        <f t="shared" si="58"/>
        <v>0</v>
      </c>
      <c r="AI719" s="2">
        <f t="shared" si="59"/>
        <v>0</v>
      </c>
    </row>
    <row r="720" spans="1:35" x14ac:dyDescent="0.25">
      <c r="B720" s="4">
        <v>45673</v>
      </c>
      <c r="C720" s="7" t="s">
        <v>829</v>
      </c>
      <c r="D720" s="2" t="s">
        <v>23</v>
      </c>
      <c r="E720" s="2" t="s">
        <v>26</v>
      </c>
      <c r="F720" s="2"/>
      <c r="G720" s="2"/>
      <c r="H720" s="2" t="str">
        <f t="shared" si="55"/>
        <v>_</v>
      </c>
      <c r="I720" s="2"/>
      <c r="J720" s="2"/>
      <c r="K720" s="2"/>
      <c r="L720" s="2" t="str">
        <f t="shared" si="56"/>
        <v>_</v>
      </c>
      <c r="M720" s="2"/>
      <c r="N720" s="2">
        <f>IF(ISBLANK(Table2[[#This Row],[ActualResult]]), 0, 1)</f>
        <v>0</v>
      </c>
      <c r="O720" s="2" t="str">
        <f>IF(ISBLANK(Table2[[#This Row],[ActualResult]]), "_", IF(Table2[[#This Row],[ActualWinner]]=Table2[[#This Row],[PredictedWinner]], "Y", "N"))</f>
        <v>_</v>
      </c>
      <c r="P720" s="2" t="str">
        <f>IF(Table2[[#This Row],[ActualAwayScore]]&gt;Table2[[#This Row],[PredictedAwayScore]], "N", IF(ISBLANK(Table2[[#This Row],[ActualResult]]), "_", IF(Table2[[#This Row],[ActualAwayScore]]=Table2[[#This Row],[PredictedAwayScore]], "Y", "N")))</f>
        <v>_</v>
      </c>
      <c r="Q720" s="2" t="str">
        <f>IF(Table2[[#This Row],[ActualHomeScore]]&gt;Table2[[#This Row],[PredictedHomeScore]],"N", IF(ISBLANK(Table2[[#This Row],[ActualResult]]), "_", IF(Table2[[#This Row],[ActualHomeScore]]=Table2[[#This Row],[PredictedHomeScore]], "Y", "N")))</f>
        <v>_</v>
      </c>
      <c r="R720" s="2"/>
      <c r="S720" s="2" t="str">
        <f t="shared" si="57"/>
        <v>_</v>
      </c>
      <c r="T720" s="2">
        <f>IF(INDEX(StatsRegularSeason20242025!$A$2:$C$33,MATCH(Table2[[#This Row],[AwayTeam]],StatsRegularSeason20242025!$A$2:$A$33,0),2)=INDEX(StatsRegularSeason20242025!$A$2:$C$33,MATCH(Table2[[#This Row],[HomeTeam]],StatsRegularSeason20242025!$A$2:$A$33,0),2),1,0)</f>
        <v>1</v>
      </c>
      <c r="U720" s="2">
        <f>IF(INDEX(StatsRegularSeason20242025!$A$2:$C$33,MATCH(Table2[[#This Row],[AwayTeam]],StatsRegularSeason20242025!$A$2:$A$33,0),3)=INDEX(StatsRegularSeason20242025!$A$2:$C$33,MATCH(Table2[[#This Row],[HomeTeam]],StatsRegularSeason20242025!$A$2:$A$33,0),3),1,0)</f>
        <v>0</v>
      </c>
      <c r="V720" s="2">
        <f>IF(Table2[[#This Row],[InterConf]]=1,IF(Table2[[#This Row],[InterDiv]]=0, 1, 0), 0)</f>
        <v>1</v>
      </c>
      <c r="W720" s="2">
        <f>IF(INDEX(StatsRegularSeason20242025!$A$2:$C$33,MATCH(Table2[[#This Row],[AwayTeam]],StatsRegularSeason20242025!$A$2:$A$33,0),2)&lt;&gt;INDEX(StatsRegularSeason20242025!$A$2:$C$33,MATCH(Table2[[#This Row],[HomeTeam]],StatsRegularSeason20242025!$A$2:$A$33,0),2),1,0)</f>
        <v>0</v>
      </c>
      <c r="X720" s="2"/>
      <c r="Y720" s="2"/>
      <c r="Z720" s="2">
        <f>IF(AND(Table2[[#This Row],[GameIsOver]]=1,Table2[[#This Row],[ActualHomeScore]]*Table2[[#This Row],[ActualAwayScore]]=0), 1,0)</f>
        <v>0</v>
      </c>
      <c r="AA720" s="2">
        <f>IF(Table2[[#This Row],[GameIsOver]]=0,0, IF(Table2[[#This Row],[ActualWinner]]=Table2[[#This Row],[AwayTeam]], 2, IF(OR(Table2[[#This Row],[ActualResult]]="OT", Table2[[#This Row],[ActualResult]]="SO"), 1, 0)))</f>
        <v>0</v>
      </c>
      <c r="AB720" s="2">
        <f>IF(Table2[[#This Row],[GameIsOver]]= 0, 0, IF(Table2[[#This Row],[ActualWinner]]=Table2[[#This Row],[HomeTeam]], 2, IF(OR(Table2[[#This Row],[ActualResult]]="OT", Table2[[#This Row],[ActualResult]]="SO"), 1, 0)))</f>
        <v>0</v>
      </c>
      <c r="AC720" s="33">
        <f>(($AR$11)*IF(Table2[[#This Row],[CorrectWinnerPrediction]]="Y", 1, 0))+(($AR$12)*IF(Table2[[#This Row],[CorrectAwayScorePrediction]]="Y", 1, 0))+(($AR$13)*IF(Table2[[#This Row],[CorrectHomeScorePrediction]]="Y", 1, 0))</f>
        <v>0</v>
      </c>
      <c r="AD7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0" s="4" t="str">
        <f>IF(WEEKDAY(Table2[[#This Row],[GameDate]])=1,"SUN",IF(WEEKDAY(Table2[[#This Row],[GameDate]])=2,"MON",IF(WEEKDAY(Table2[[#This Row],[GameDate]])=3,"TUE",IF(WEEKDAY(Table2[[#This Row],[GameDate]])=4,"WED",IF(WEEKDAY(Table2[[#This Row],[GameDate]])=5,"THU",IF(WEEKDAY(Table2[[#This Row],[GameDate]])=6,"FRI", "SAT"))))))</f>
        <v>THU</v>
      </c>
      <c r="AF720" s="2">
        <f>Table2[[#This Row],[ActualAwayScore]]-Table2[[#This Row],[PredictedAwayScore]]</f>
        <v>0</v>
      </c>
      <c r="AG720" s="2">
        <f>Table2[[#This Row],[ActualHomeScore]]-Table2[[#This Row],[PredictedHomeScore]]</f>
        <v>0</v>
      </c>
      <c r="AH720" s="2">
        <f t="shared" si="58"/>
        <v>0</v>
      </c>
      <c r="AI720" s="2">
        <f t="shared" si="59"/>
        <v>0</v>
      </c>
    </row>
    <row r="721" spans="1:35" x14ac:dyDescent="0.25">
      <c r="A721" s="3"/>
      <c r="B721" s="5">
        <v>45673</v>
      </c>
      <c r="C721" s="8" t="s">
        <v>830</v>
      </c>
      <c r="D721" s="3" t="s">
        <v>28</v>
      </c>
      <c r="E721" s="3" t="s">
        <v>25</v>
      </c>
      <c r="F721" s="3"/>
      <c r="G721" s="3"/>
      <c r="H721" s="3" t="str">
        <f t="shared" si="55"/>
        <v>_</v>
      </c>
      <c r="I721" s="3"/>
      <c r="J721" s="3"/>
      <c r="K721" s="3"/>
      <c r="L721" s="2" t="str">
        <f t="shared" si="56"/>
        <v>_</v>
      </c>
      <c r="M721" s="3"/>
      <c r="N721" s="3">
        <f>IF(ISBLANK(Table2[[#This Row],[ActualResult]]), 0, 1)</f>
        <v>0</v>
      </c>
      <c r="O721" s="3" t="str">
        <f>IF(ISBLANK(Table2[[#This Row],[ActualResult]]), "_", IF(Table2[[#This Row],[ActualWinner]]=Table2[[#This Row],[PredictedWinner]], "Y", "N"))</f>
        <v>_</v>
      </c>
      <c r="P721" s="3" t="str">
        <f>IF(Table2[[#This Row],[ActualAwayScore]]&gt;Table2[[#This Row],[PredictedAwayScore]], "N", IF(ISBLANK(Table2[[#This Row],[ActualResult]]), "_", IF(Table2[[#This Row],[ActualAwayScore]]=Table2[[#This Row],[PredictedAwayScore]], "Y", "N")))</f>
        <v>_</v>
      </c>
      <c r="Q721" s="3" t="str">
        <f>IF(Table2[[#This Row],[ActualHomeScore]]&gt;Table2[[#This Row],[PredictedHomeScore]],"N", IF(ISBLANK(Table2[[#This Row],[ActualResult]]), "_", IF(Table2[[#This Row],[ActualHomeScore]]=Table2[[#This Row],[PredictedHomeScore]], "Y", "N")))</f>
        <v>_</v>
      </c>
      <c r="R721" s="2"/>
      <c r="S721" s="2" t="str">
        <f t="shared" si="57"/>
        <v>_</v>
      </c>
      <c r="T721" s="2">
        <f>IF(INDEX(StatsRegularSeason20242025!$A$2:$C$33,MATCH(Table2[[#This Row],[AwayTeam]],StatsRegularSeason20242025!$A$2:$A$33,0),2)=INDEX(StatsRegularSeason20242025!$A$2:$C$33,MATCH(Table2[[#This Row],[HomeTeam]],StatsRegularSeason20242025!$A$2:$A$33,0),2),1,0)</f>
        <v>1</v>
      </c>
      <c r="U721" s="2">
        <f>IF(INDEX(StatsRegularSeason20242025!$A$2:$C$33,MATCH(Table2[[#This Row],[AwayTeam]],StatsRegularSeason20242025!$A$2:$A$33,0),3)=INDEX(StatsRegularSeason20242025!$A$2:$C$33,MATCH(Table2[[#This Row],[HomeTeam]],StatsRegularSeason20242025!$A$2:$A$33,0),3),1,0)</f>
        <v>1</v>
      </c>
      <c r="V721" s="2">
        <f>IF(Table2[[#This Row],[InterConf]]=1,IF(Table2[[#This Row],[InterDiv]]=0, 1, 0), 0)</f>
        <v>0</v>
      </c>
      <c r="W721" s="2">
        <f>IF(INDEX(StatsRegularSeason20242025!$A$2:$C$33,MATCH(Table2[[#This Row],[AwayTeam]],StatsRegularSeason20242025!$A$2:$A$33,0),2)&lt;&gt;INDEX(StatsRegularSeason20242025!$A$2:$C$33,MATCH(Table2[[#This Row],[HomeTeam]],StatsRegularSeason20242025!$A$2:$A$33,0),2),1,0)</f>
        <v>0</v>
      </c>
      <c r="X721" s="2"/>
      <c r="Y721" s="2"/>
      <c r="Z721" s="2">
        <f>IF(AND(Table2[[#This Row],[GameIsOver]]=1,Table2[[#This Row],[ActualHomeScore]]*Table2[[#This Row],[ActualAwayScore]]=0), 1,0)</f>
        <v>0</v>
      </c>
      <c r="AA721" s="2">
        <f>IF(Table2[[#This Row],[GameIsOver]]=0,0, IF(Table2[[#This Row],[ActualWinner]]=Table2[[#This Row],[AwayTeam]], 2, IF(OR(Table2[[#This Row],[ActualResult]]="OT", Table2[[#This Row],[ActualResult]]="SO"), 1, 0)))</f>
        <v>0</v>
      </c>
      <c r="AB721" s="2">
        <f>IF(Table2[[#This Row],[GameIsOver]]= 0, 0, IF(Table2[[#This Row],[ActualWinner]]=Table2[[#This Row],[HomeTeam]], 2, IF(OR(Table2[[#This Row],[ActualResult]]="OT", Table2[[#This Row],[ActualResult]]="SO"), 1, 0)))</f>
        <v>0</v>
      </c>
      <c r="AC721" s="33">
        <f>(($AR$11)*IF(Table2[[#This Row],[CorrectWinnerPrediction]]="Y", 1, 0))+(($AR$12)*IF(Table2[[#This Row],[CorrectAwayScorePrediction]]="Y", 1, 0))+(($AR$13)*IF(Table2[[#This Row],[CorrectHomeScorePrediction]]="Y", 1, 0))</f>
        <v>0</v>
      </c>
      <c r="AD7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1" s="5" t="str">
        <f>IF(WEEKDAY(Table2[[#This Row],[GameDate]])=1,"SUN",IF(WEEKDAY(Table2[[#This Row],[GameDate]])=2,"MON",IF(WEEKDAY(Table2[[#This Row],[GameDate]])=3,"TUE",IF(WEEKDAY(Table2[[#This Row],[GameDate]])=4,"WED",IF(WEEKDAY(Table2[[#This Row],[GameDate]])=5,"THU",IF(WEEKDAY(Table2[[#This Row],[GameDate]])=6,"FRI", "SAT"))))))</f>
        <v>THU</v>
      </c>
      <c r="AF721" s="2">
        <f>Table2[[#This Row],[ActualAwayScore]]-Table2[[#This Row],[PredictedAwayScore]]</f>
        <v>0</v>
      </c>
      <c r="AG721" s="2">
        <f>Table2[[#This Row],[ActualHomeScore]]-Table2[[#This Row],[PredictedHomeScore]]</f>
        <v>0</v>
      </c>
      <c r="AH721" s="2">
        <f t="shared" si="58"/>
        <v>0</v>
      </c>
      <c r="AI721" s="2">
        <f t="shared" si="59"/>
        <v>0</v>
      </c>
    </row>
    <row r="722" spans="1:35" x14ac:dyDescent="0.25">
      <c r="B722" s="4">
        <v>45674</v>
      </c>
      <c r="C722" s="7" t="s">
        <v>831</v>
      </c>
      <c r="D722" s="2" t="s">
        <v>21</v>
      </c>
      <c r="E722" s="2" t="s">
        <v>29</v>
      </c>
      <c r="F722" s="2"/>
      <c r="G722" s="2"/>
      <c r="H722" s="2" t="str">
        <f t="shared" si="55"/>
        <v>_</v>
      </c>
      <c r="I722" s="2"/>
      <c r="J722" s="2"/>
      <c r="K722" s="2"/>
      <c r="L722" s="13" t="str">
        <f t="shared" si="56"/>
        <v>_</v>
      </c>
      <c r="M722" s="2"/>
      <c r="N722" s="2">
        <f>IF(ISBLANK(Table2[[#This Row],[ActualResult]]), 0, 1)</f>
        <v>0</v>
      </c>
      <c r="O722" s="2" t="str">
        <f>IF(ISBLANK(Table2[[#This Row],[ActualResult]]), "_", IF(Table2[[#This Row],[ActualWinner]]=Table2[[#This Row],[PredictedWinner]], "Y", "N"))</f>
        <v>_</v>
      </c>
      <c r="P722" s="2" t="str">
        <f>IF(Table2[[#This Row],[ActualAwayScore]]&gt;Table2[[#This Row],[PredictedAwayScore]], "N", IF(ISBLANK(Table2[[#This Row],[ActualResult]]), "_", IF(Table2[[#This Row],[ActualAwayScore]]=Table2[[#This Row],[PredictedAwayScore]], "Y", "N")))</f>
        <v>_</v>
      </c>
      <c r="Q722" s="2" t="str">
        <f>IF(Table2[[#This Row],[ActualHomeScore]]&gt;Table2[[#This Row],[PredictedHomeScore]],"N", IF(ISBLANK(Table2[[#This Row],[ActualResult]]), "_", IF(Table2[[#This Row],[ActualHomeScore]]=Table2[[#This Row],[PredictedHomeScore]], "Y", "N")))</f>
        <v>_</v>
      </c>
      <c r="R722" s="2"/>
      <c r="S722" s="2" t="str">
        <f t="shared" si="57"/>
        <v>_</v>
      </c>
      <c r="T722" s="2">
        <f>IF(INDEX(StatsRegularSeason20242025!$A$2:$C$33,MATCH(Table2[[#This Row],[AwayTeam]],StatsRegularSeason20242025!$A$2:$A$33,0),2)=INDEX(StatsRegularSeason20242025!$A$2:$C$33,MATCH(Table2[[#This Row],[HomeTeam]],StatsRegularSeason20242025!$A$2:$A$33,0),2),1,0)</f>
        <v>1</v>
      </c>
      <c r="U722" s="2">
        <f>IF(INDEX(StatsRegularSeason20242025!$A$2:$C$33,MATCH(Table2[[#This Row],[AwayTeam]],StatsRegularSeason20242025!$A$2:$A$33,0),3)=INDEX(StatsRegularSeason20242025!$A$2:$C$33,MATCH(Table2[[#This Row],[HomeTeam]],StatsRegularSeason20242025!$A$2:$A$33,0),3),1,0)</f>
        <v>0</v>
      </c>
      <c r="V722" s="2">
        <f>IF(Table2[[#This Row],[InterConf]]=1,IF(Table2[[#This Row],[InterDiv]]=0, 1, 0), 0)</f>
        <v>1</v>
      </c>
      <c r="W722" s="2">
        <f>IF(INDEX(StatsRegularSeason20242025!$A$2:$C$33,MATCH(Table2[[#This Row],[AwayTeam]],StatsRegularSeason20242025!$A$2:$A$33,0),2)&lt;&gt;INDEX(StatsRegularSeason20242025!$A$2:$C$33,MATCH(Table2[[#This Row],[HomeTeam]],StatsRegularSeason20242025!$A$2:$A$33,0),2),1,0)</f>
        <v>0</v>
      </c>
      <c r="X722" s="2"/>
      <c r="Y722" s="2"/>
      <c r="Z722" s="2">
        <f>IF(AND(Table2[[#This Row],[GameIsOver]]=1,Table2[[#This Row],[ActualHomeScore]]*Table2[[#This Row],[ActualAwayScore]]=0), 1,0)</f>
        <v>0</v>
      </c>
      <c r="AA722" s="2">
        <f>IF(Table2[[#This Row],[GameIsOver]]=0,0, IF(Table2[[#This Row],[ActualWinner]]=Table2[[#This Row],[AwayTeam]], 2, IF(OR(Table2[[#This Row],[ActualResult]]="OT", Table2[[#This Row],[ActualResult]]="SO"), 1, 0)))</f>
        <v>0</v>
      </c>
      <c r="AB722" s="2">
        <f>IF(Table2[[#This Row],[GameIsOver]]= 0, 0, IF(Table2[[#This Row],[ActualWinner]]=Table2[[#This Row],[HomeTeam]], 2, IF(OR(Table2[[#This Row],[ActualResult]]="OT", Table2[[#This Row],[ActualResult]]="SO"), 1, 0)))</f>
        <v>0</v>
      </c>
      <c r="AC722" s="33">
        <f>(($AR$11)*IF(Table2[[#This Row],[CorrectWinnerPrediction]]="Y", 1, 0))+(($AR$12)*IF(Table2[[#This Row],[CorrectAwayScorePrediction]]="Y", 1, 0))+(($AR$13)*IF(Table2[[#This Row],[CorrectHomeScorePrediction]]="Y", 1, 0))</f>
        <v>0</v>
      </c>
      <c r="AD7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2" s="4" t="str">
        <f>IF(WEEKDAY(Table2[[#This Row],[GameDate]])=1,"SUN",IF(WEEKDAY(Table2[[#This Row],[GameDate]])=2,"MON",IF(WEEKDAY(Table2[[#This Row],[GameDate]])=3,"TUE",IF(WEEKDAY(Table2[[#This Row],[GameDate]])=4,"WED",IF(WEEKDAY(Table2[[#This Row],[GameDate]])=5,"THU",IF(WEEKDAY(Table2[[#This Row],[GameDate]])=6,"FRI", "SAT"))))))</f>
        <v>FRI</v>
      </c>
      <c r="AF722" s="2">
        <f>Table2[[#This Row],[ActualAwayScore]]-Table2[[#This Row],[PredictedAwayScore]]</f>
        <v>0</v>
      </c>
      <c r="AG722" s="2">
        <f>Table2[[#This Row],[ActualHomeScore]]-Table2[[#This Row],[PredictedHomeScore]]</f>
        <v>0</v>
      </c>
      <c r="AH722" s="2">
        <f t="shared" si="58"/>
        <v>0</v>
      </c>
      <c r="AI722" s="2">
        <f t="shared" si="59"/>
        <v>0</v>
      </c>
    </row>
    <row r="723" spans="1:35" x14ac:dyDescent="0.25">
      <c r="A723" s="3"/>
      <c r="B723" s="5">
        <v>45674</v>
      </c>
      <c r="C723" s="8" t="s">
        <v>832</v>
      </c>
      <c r="D723" s="3" t="s">
        <v>27</v>
      </c>
      <c r="E723" s="3" t="s">
        <v>44</v>
      </c>
      <c r="F723" s="3"/>
      <c r="G723" s="3"/>
      <c r="H723" s="3" t="str">
        <f t="shared" si="55"/>
        <v>_</v>
      </c>
      <c r="I723" s="3"/>
      <c r="J723" s="3"/>
      <c r="K723" s="3"/>
      <c r="L723" s="2" t="str">
        <f t="shared" si="56"/>
        <v>_</v>
      </c>
      <c r="M723" s="3"/>
      <c r="N723" s="3">
        <f>IF(ISBLANK(Table2[[#This Row],[ActualResult]]), 0, 1)</f>
        <v>0</v>
      </c>
      <c r="O723" s="3" t="str">
        <f>IF(ISBLANK(Table2[[#This Row],[ActualResult]]), "_", IF(Table2[[#This Row],[ActualWinner]]=Table2[[#This Row],[PredictedWinner]], "Y", "N"))</f>
        <v>_</v>
      </c>
      <c r="P723" s="3" t="str">
        <f>IF(Table2[[#This Row],[ActualAwayScore]]&gt;Table2[[#This Row],[PredictedAwayScore]], "N", IF(ISBLANK(Table2[[#This Row],[ActualResult]]), "_", IF(Table2[[#This Row],[ActualAwayScore]]=Table2[[#This Row],[PredictedAwayScore]], "Y", "N")))</f>
        <v>_</v>
      </c>
      <c r="Q723" s="3" t="str">
        <f>IF(Table2[[#This Row],[ActualHomeScore]]&gt;Table2[[#This Row],[PredictedHomeScore]],"N", IF(ISBLANK(Table2[[#This Row],[ActualResult]]), "_", IF(Table2[[#This Row],[ActualHomeScore]]=Table2[[#This Row],[PredictedHomeScore]], "Y", "N")))</f>
        <v>_</v>
      </c>
      <c r="R723" s="2"/>
      <c r="S723" s="2" t="str">
        <f t="shared" si="57"/>
        <v>_</v>
      </c>
      <c r="T723" s="2">
        <f>IF(INDEX(StatsRegularSeason20242025!$A$2:$C$33,MATCH(Table2[[#This Row],[AwayTeam]],StatsRegularSeason20242025!$A$2:$A$33,0),2)=INDEX(StatsRegularSeason20242025!$A$2:$C$33,MATCH(Table2[[#This Row],[HomeTeam]],StatsRegularSeason20242025!$A$2:$A$33,0),2),1,0)</f>
        <v>0</v>
      </c>
      <c r="U723" s="2">
        <f>IF(INDEX(StatsRegularSeason20242025!$A$2:$C$33,MATCH(Table2[[#This Row],[AwayTeam]],StatsRegularSeason20242025!$A$2:$A$33,0),3)=INDEX(StatsRegularSeason20242025!$A$2:$C$33,MATCH(Table2[[#This Row],[HomeTeam]],StatsRegularSeason20242025!$A$2:$A$33,0),3),1,0)</f>
        <v>0</v>
      </c>
      <c r="V723" s="2">
        <f>IF(Table2[[#This Row],[InterConf]]=1,IF(Table2[[#This Row],[InterDiv]]=0, 1, 0), 0)</f>
        <v>0</v>
      </c>
      <c r="W723" s="2">
        <f>IF(INDEX(StatsRegularSeason20242025!$A$2:$C$33,MATCH(Table2[[#This Row],[AwayTeam]],StatsRegularSeason20242025!$A$2:$A$33,0),2)&lt;&gt;INDEX(StatsRegularSeason20242025!$A$2:$C$33,MATCH(Table2[[#This Row],[HomeTeam]],StatsRegularSeason20242025!$A$2:$A$33,0),2),1,0)</f>
        <v>1</v>
      </c>
      <c r="X723" s="2"/>
      <c r="Y723" s="2"/>
      <c r="Z723" s="2">
        <f>IF(AND(Table2[[#This Row],[GameIsOver]]=1,Table2[[#This Row],[ActualHomeScore]]*Table2[[#This Row],[ActualAwayScore]]=0), 1,0)</f>
        <v>0</v>
      </c>
      <c r="AA723" s="2">
        <f>IF(Table2[[#This Row],[GameIsOver]]=0,0, IF(Table2[[#This Row],[ActualWinner]]=Table2[[#This Row],[AwayTeam]], 2, IF(OR(Table2[[#This Row],[ActualResult]]="OT", Table2[[#This Row],[ActualResult]]="SO"), 1, 0)))</f>
        <v>0</v>
      </c>
      <c r="AB723" s="2">
        <f>IF(Table2[[#This Row],[GameIsOver]]= 0, 0, IF(Table2[[#This Row],[ActualWinner]]=Table2[[#This Row],[HomeTeam]], 2, IF(OR(Table2[[#This Row],[ActualResult]]="OT", Table2[[#This Row],[ActualResult]]="SO"), 1, 0)))</f>
        <v>0</v>
      </c>
      <c r="AC723" s="33">
        <f>(($AR$11)*IF(Table2[[#This Row],[CorrectWinnerPrediction]]="Y", 1, 0))+(($AR$12)*IF(Table2[[#This Row],[CorrectAwayScorePrediction]]="Y", 1, 0))+(($AR$13)*IF(Table2[[#This Row],[CorrectHomeScorePrediction]]="Y", 1, 0))</f>
        <v>0</v>
      </c>
      <c r="AD7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3" s="5" t="str">
        <f>IF(WEEKDAY(Table2[[#This Row],[GameDate]])=1,"SUN",IF(WEEKDAY(Table2[[#This Row],[GameDate]])=2,"MON",IF(WEEKDAY(Table2[[#This Row],[GameDate]])=3,"TUE",IF(WEEKDAY(Table2[[#This Row],[GameDate]])=4,"WED",IF(WEEKDAY(Table2[[#This Row],[GameDate]])=5,"THU",IF(WEEKDAY(Table2[[#This Row],[GameDate]])=6,"FRI", "SAT"))))))</f>
        <v>FRI</v>
      </c>
      <c r="AF723" s="2">
        <f>Table2[[#This Row],[ActualAwayScore]]-Table2[[#This Row],[PredictedAwayScore]]</f>
        <v>0</v>
      </c>
      <c r="AG723" s="2">
        <f>Table2[[#This Row],[ActualHomeScore]]-Table2[[#This Row],[PredictedHomeScore]]</f>
        <v>0</v>
      </c>
      <c r="AH723" s="2">
        <f t="shared" si="58"/>
        <v>0</v>
      </c>
      <c r="AI723" s="2">
        <f t="shared" si="59"/>
        <v>0</v>
      </c>
    </row>
    <row r="724" spans="1:35" x14ac:dyDescent="0.25">
      <c r="B724" s="4">
        <v>45675</v>
      </c>
      <c r="C724" s="7" t="s">
        <v>833</v>
      </c>
      <c r="D724" s="2" t="s">
        <v>45</v>
      </c>
      <c r="E724" s="2" t="s">
        <v>32</v>
      </c>
      <c r="F724" s="2"/>
      <c r="G724" s="2"/>
      <c r="H724" s="2" t="str">
        <f t="shared" si="55"/>
        <v>_</v>
      </c>
      <c r="I724" s="2"/>
      <c r="J724" s="2"/>
      <c r="K724" s="2"/>
      <c r="L724" s="13" t="str">
        <f t="shared" si="56"/>
        <v>_</v>
      </c>
      <c r="M724" s="2"/>
      <c r="N724" s="2">
        <f>IF(ISBLANK(Table2[[#This Row],[ActualResult]]), 0, 1)</f>
        <v>0</v>
      </c>
      <c r="O724" s="2" t="str">
        <f>IF(ISBLANK(Table2[[#This Row],[ActualResult]]), "_", IF(Table2[[#This Row],[ActualWinner]]=Table2[[#This Row],[PredictedWinner]], "Y", "N"))</f>
        <v>_</v>
      </c>
      <c r="P724" s="2" t="str">
        <f>IF(Table2[[#This Row],[ActualAwayScore]]&gt;Table2[[#This Row],[PredictedAwayScore]], "N", IF(ISBLANK(Table2[[#This Row],[ActualResult]]), "_", IF(Table2[[#This Row],[ActualAwayScore]]=Table2[[#This Row],[PredictedAwayScore]], "Y", "N")))</f>
        <v>_</v>
      </c>
      <c r="Q724" s="2" t="str">
        <f>IF(Table2[[#This Row],[ActualHomeScore]]&gt;Table2[[#This Row],[PredictedHomeScore]],"N", IF(ISBLANK(Table2[[#This Row],[ActualResult]]), "_", IF(Table2[[#This Row],[ActualHomeScore]]=Table2[[#This Row],[PredictedHomeScore]], "Y", "N")))</f>
        <v>_</v>
      </c>
      <c r="R724" s="2"/>
      <c r="S724" s="2" t="str">
        <f t="shared" si="57"/>
        <v>_</v>
      </c>
      <c r="T724" s="2">
        <f>IF(INDEX(StatsRegularSeason20242025!$A$2:$C$33,MATCH(Table2[[#This Row],[AwayTeam]],StatsRegularSeason20242025!$A$2:$A$33,0),2)=INDEX(StatsRegularSeason20242025!$A$2:$C$33,MATCH(Table2[[#This Row],[HomeTeam]],StatsRegularSeason20242025!$A$2:$A$33,0),2),1,0)</f>
        <v>1</v>
      </c>
      <c r="U724" s="2">
        <f>IF(INDEX(StatsRegularSeason20242025!$A$2:$C$33,MATCH(Table2[[#This Row],[AwayTeam]],StatsRegularSeason20242025!$A$2:$A$33,0),3)=INDEX(StatsRegularSeason20242025!$A$2:$C$33,MATCH(Table2[[#This Row],[HomeTeam]],StatsRegularSeason20242025!$A$2:$A$33,0),3),1,0)</f>
        <v>1</v>
      </c>
      <c r="V724" s="2">
        <f>IF(Table2[[#This Row],[InterConf]]=1,IF(Table2[[#This Row],[InterDiv]]=0, 1, 0), 0)</f>
        <v>0</v>
      </c>
      <c r="W724" s="2">
        <f>IF(INDEX(StatsRegularSeason20242025!$A$2:$C$33,MATCH(Table2[[#This Row],[AwayTeam]],StatsRegularSeason20242025!$A$2:$A$33,0),2)&lt;&gt;INDEX(StatsRegularSeason20242025!$A$2:$C$33,MATCH(Table2[[#This Row],[HomeTeam]],StatsRegularSeason20242025!$A$2:$A$33,0),2),1,0)</f>
        <v>0</v>
      </c>
      <c r="X724" s="2"/>
      <c r="Y724" s="2"/>
      <c r="Z724" s="2">
        <f>IF(AND(Table2[[#This Row],[GameIsOver]]=1,Table2[[#This Row],[ActualHomeScore]]*Table2[[#This Row],[ActualAwayScore]]=0), 1,0)</f>
        <v>0</v>
      </c>
      <c r="AA724" s="2">
        <f>IF(Table2[[#This Row],[GameIsOver]]=0,0, IF(Table2[[#This Row],[ActualWinner]]=Table2[[#This Row],[AwayTeam]], 2, IF(OR(Table2[[#This Row],[ActualResult]]="OT", Table2[[#This Row],[ActualResult]]="SO"), 1, 0)))</f>
        <v>0</v>
      </c>
      <c r="AB724" s="2">
        <f>IF(Table2[[#This Row],[GameIsOver]]= 0, 0, IF(Table2[[#This Row],[ActualWinner]]=Table2[[#This Row],[HomeTeam]], 2, IF(OR(Table2[[#This Row],[ActualResult]]="OT", Table2[[#This Row],[ActualResult]]="SO"), 1, 0)))</f>
        <v>0</v>
      </c>
      <c r="AC724" s="33">
        <f>(($AR$11)*IF(Table2[[#This Row],[CorrectWinnerPrediction]]="Y", 1, 0))+(($AR$12)*IF(Table2[[#This Row],[CorrectAwayScorePrediction]]="Y", 1, 0))+(($AR$13)*IF(Table2[[#This Row],[CorrectHomeScorePrediction]]="Y", 1, 0))</f>
        <v>0</v>
      </c>
      <c r="AD7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4" s="4" t="str">
        <f>IF(WEEKDAY(Table2[[#This Row],[GameDate]])=1,"SUN",IF(WEEKDAY(Table2[[#This Row],[GameDate]])=2,"MON",IF(WEEKDAY(Table2[[#This Row],[GameDate]])=3,"TUE",IF(WEEKDAY(Table2[[#This Row],[GameDate]])=4,"WED",IF(WEEKDAY(Table2[[#This Row],[GameDate]])=5,"THU",IF(WEEKDAY(Table2[[#This Row],[GameDate]])=6,"FRI", "SAT"))))))</f>
        <v>SAT</v>
      </c>
      <c r="AF724" s="2">
        <f>Table2[[#This Row],[ActualAwayScore]]-Table2[[#This Row],[PredictedAwayScore]]</f>
        <v>0</v>
      </c>
      <c r="AG724" s="2">
        <f>Table2[[#This Row],[ActualHomeScore]]-Table2[[#This Row],[PredictedHomeScore]]</f>
        <v>0</v>
      </c>
      <c r="AH724" s="2">
        <f t="shared" si="58"/>
        <v>0</v>
      </c>
      <c r="AI724" s="2">
        <f t="shared" si="59"/>
        <v>0</v>
      </c>
    </row>
    <row r="725" spans="1:35" x14ac:dyDescent="0.25">
      <c r="B725" s="4">
        <v>45675</v>
      </c>
      <c r="C725" s="7" t="s">
        <v>834</v>
      </c>
      <c r="D725" s="2" t="s">
        <v>16</v>
      </c>
      <c r="E725" s="2" t="s">
        <v>30</v>
      </c>
      <c r="F725" s="2"/>
      <c r="G725" s="2"/>
      <c r="H725" s="2" t="str">
        <f t="shared" si="55"/>
        <v>_</v>
      </c>
      <c r="I725" s="2"/>
      <c r="J725" s="2"/>
      <c r="K725" s="2"/>
      <c r="L725" s="2" t="str">
        <f t="shared" si="56"/>
        <v>_</v>
      </c>
      <c r="M725" s="2"/>
      <c r="N725" s="2">
        <f>IF(ISBLANK(Table2[[#This Row],[ActualResult]]), 0, 1)</f>
        <v>0</v>
      </c>
      <c r="O725" s="2" t="str">
        <f>IF(ISBLANK(Table2[[#This Row],[ActualResult]]), "_", IF(Table2[[#This Row],[ActualWinner]]=Table2[[#This Row],[PredictedWinner]], "Y", "N"))</f>
        <v>_</v>
      </c>
      <c r="P725" s="2" t="str">
        <f>IF(Table2[[#This Row],[ActualAwayScore]]&gt;Table2[[#This Row],[PredictedAwayScore]], "N", IF(ISBLANK(Table2[[#This Row],[ActualResult]]), "_", IF(Table2[[#This Row],[ActualAwayScore]]=Table2[[#This Row],[PredictedAwayScore]], "Y", "N")))</f>
        <v>_</v>
      </c>
      <c r="Q725" s="2" t="str">
        <f>IF(Table2[[#This Row],[ActualHomeScore]]&gt;Table2[[#This Row],[PredictedHomeScore]],"N", IF(ISBLANK(Table2[[#This Row],[ActualResult]]), "_", IF(Table2[[#This Row],[ActualHomeScore]]=Table2[[#This Row],[PredictedHomeScore]], "Y", "N")))</f>
        <v>_</v>
      </c>
      <c r="R725" s="2"/>
      <c r="S725" s="2" t="str">
        <f t="shared" si="57"/>
        <v>_</v>
      </c>
      <c r="T725" s="2">
        <f>IF(INDEX(StatsRegularSeason20242025!$A$2:$C$33,MATCH(Table2[[#This Row],[AwayTeam]],StatsRegularSeason20242025!$A$2:$A$33,0),2)=INDEX(StatsRegularSeason20242025!$A$2:$C$33,MATCH(Table2[[#This Row],[HomeTeam]],StatsRegularSeason20242025!$A$2:$A$33,0),2),1,0)</f>
        <v>1</v>
      </c>
      <c r="U725" s="2">
        <f>IF(INDEX(StatsRegularSeason20242025!$A$2:$C$33,MATCH(Table2[[#This Row],[AwayTeam]],StatsRegularSeason20242025!$A$2:$A$33,0),3)=INDEX(StatsRegularSeason20242025!$A$2:$C$33,MATCH(Table2[[#This Row],[HomeTeam]],StatsRegularSeason20242025!$A$2:$A$33,0),3),1,0)</f>
        <v>1</v>
      </c>
      <c r="V725" s="2">
        <f>IF(Table2[[#This Row],[InterConf]]=1,IF(Table2[[#This Row],[InterDiv]]=0, 1, 0), 0)</f>
        <v>0</v>
      </c>
      <c r="W725" s="2">
        <f>IF(INDEX(StatsRegularSeason20242025!$A$2:$C$33,MATCH(Table2[[#This Row],[AwayTeam]],StatsRegularSeason20242025!$A$2:$A$33,0),2)&lt;&gt;INDEX(StatsRegularSeason20242025!$A$2:$C$33,MATCH(Table2[[#This Row],[HomeTeam]],StatsRegularSeason20242025!$A$2:$A$33,0),2),1,0)</f>
        <v>0</v>
      </c>
      <c r="X725" s="2"/>
      <c r="Y725" s="2"/>
      <c r="Z725" s="2">
        <f>IF(AND(Table2[[#This Row],[GameIsOver]]=1,Table2[[#This Row],[ActualHomeScore]]*Table2[[#This Row],[ActualAwayScore]]=0), 1,0)</f>
        <v>0</v>
      </c>
      <c r="AA725" s="2">
        <f>IF(Table2[[#This Row],[GameIsOver]]=0,0, IF(Table2[[#This Row],[ActualWinner]]=Table2[[#This Row],[AwayTeam]], 2, IF(OR(Table2[[#This Row],[ActualResult]]="OT", Table2[[#This Row],[ActualResult]]="SO"), 1, 0)))</f>
        <v>0</v>
      </c>
      <c r="AB725" s="2">
        <f>IF(Table2[[#This Row],[GameIsOver]]= 0, 0, IF(Table2[[#This Row],[ActualWinner]]=Table2[[#This Row],[HomeTeam]], 2, IF(OR(Table2[[#This Row],[ActualResult]]="OT", Table2[[#This Row],[ActualResult]]="SO"), 1, 0)))</f>
        <v>0</v>
      </c>
      <c r="AC725" s="33">
        <f>(($AR$11)*IF(Table2[[#This Row],[CorrectWinnerPrediction]]="Y", 1, 0))+(($AR$12)*IF(Table2[[#This Row],[CorrectAwayScorePrediction]]="Y", 1, 0))+(($AR$13)*IF(Table2[[#This Row],[CorrectHomeScorePrediction]]="Y", 1, 0))</f>
        <v>0</v>
      </c>
      <c r="AD7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5" s="4" t="str">
        <f>IF(WEEKDAY(Table2[[#This Row],[GameDate]])=1,"SUN",IF(WEEKDAY(Table2[[#This Row],[GameDate]])=2,"MON",IF(WEEKDAY(Table2[[#This Row],[GameDate]])=3,"TUE",IF(WEEKDAY(Table2[[#This Row],[GameDate]])=4,"WED",IF(WEEKDAY(Table2[[#This Row],[GameDate]])=5,"THU",IF(WEEKDAY(Table2[[#This Row],[GameDate]])=6,"FRI", "SAT"))))))</f>
        <v>SAT</v>
      </c>
      <c r="AF725" s="2">
        <f>Table2[[#This Row],[ActualAwayScore]]-Table2[[#This Row],[PredictedAwayScore]]</f>
        <v>0</v>
      </c>
      <c r="AG725" s="2">
        <f>Table2[[#This Row],[ActualHomeScore]]-Table2[[#This Row],[PredictedHomeScore]]</f>
        <v>0</v>
      </c>
      <c r="AH725" s="2">
        <f t="shared" si="58"/>
        <v>0</v>
      </c>
      <c r="AI725" s="2">
        <f t="shared" si="59"/>
        <v>0</v>
      </c>
    </row>
    <row r="726" spans="1:35" x14ac:dyDescent="0.25">
      <c r="B726" s="4">
        <v>45675</v>
      </c>
      <c r="C726" s="7" t="s">
        <v>835</v>
      </c>
      <c r="D726" s="2" t="s">
        <v>34</v>
      </c>
      <c r="E726" s="2" t="s">
        <v>26</v>
      </c>
      <c r="F726" s="2"/>
      <c r="G726" s="2"/>
      <c r="H726" s="2" t="str">
        <f t="shared" si="55"/>
        <v>_</v>
      </c>
      <c r="I726" s="2"/>
      <c r="J726" s="2"/>
      <c r="K726" s="2"/>
      <c r="L726" s="2" t="str">
        <f t="shared" si="56"/>
        <v>_</v>
      </c>
      <c r="M726" s="2"/>
      <c r="N726" s="2">
        <f>IF(ISBLANK(Table2[[#This Row],[ActualResult]]), 0, 1)</f>
        <v>0</v>
      </c>
      <c r="O726" s="2" t="str">
        <f>IF(ISBLANK(Table2[[#This Row],[ActualResult]]), "_", IF(Table2[[#This Row],[ActualWinner]]=Table2[[#This Row],[PredictedWinner]], "Y", "N"))</f>
        <v>_</v>
      </c>
      <c r="P726" s="2" t="str">
        <f>IF(Table2[[#This Row],[ActualAwayScore]]&gt;Table2[[#This Row],[PredictedAwayScore]], "N", IF(ISBLANK(Table2[[#This Row],[ActualResult]]), "_", IF(Table2[[#This Row],[ActualAwayScore]]=Table2[[#This Row],[PredictedAwayScore]], "Y", "N")))</f>
        <v>_</v>
      </c>
      <c r="Q726" s="2" t="str">
        <f>IF(Table2[[#This Row],[ActualHomeScore]]&gt;Table2[[#This Row],[PredictedHomeScore]],"N", IF(ISBLANK(Table2[[#This Row],[ActualResult]]), "_", IF(Table2[[#This Row],[ActualHomeScore]]=Table2[[#This Row],[PredictedHomeScore]], "Y", "N")))</f>
        <v>_</v>
      </c>
      <c r="R726" s="2"/>
      <c r="S726" s="2" t="str">
        <f t="shared" si="57"/>
        <v>_</v>
      </c>
      <c r="T726" s="2">
        <f>IF(INDEX(StatsRegularSeason20242025!$A$2:$C$33,MATCH(Table2[[#This Row],[AwayTeam]],StatsRegularSeason20242025!$A$2:$A$33,0),2)=INDEX(StatsRegularSeason20242025!$A$2:$C$33,MATCH(Table2[[#This Row],[HomeTeam]],StatsRegularSeason20242025!$A$2:$A$33,0),2),1,0)</f>
        <v>1</v>
      </c>
      <c r="U726" s="2">
        <f>IF(INDEX(StatsRegularSeason20242025!$A$2:$C$33,MATCH(Table2[[#This Row],[AwayTeam]],StatsRegularSeason20242025!$A$2:$A$33,0),3)=INDEX(StatsRegularSeason20242025!$A$2:$C$33,MATCH(Table2[[#This Row],[HomeTeam]],StatsRegularSeason20242025!$A$2:$A$33,0),3),1,0)</f>
        <v>1</v>
      </c>
      <c r="V726" s="2">
        <f>IF(Table2[[#This Row],[InterConf]]=1,IF(Table2[[#This Row],[InterDiv]]=0, 1, 0), 0)</f>
        <v>0</v>
      </c>
      <c r="W726" s="2">
        <f>IF(INDEX(StatsRegularSeason20242025!$A$2:$C$33,MATCH(Table2[[#This Row],[AwayTeam]],StatsRegularSeason20242025!$A$2:$A$33,0),2)&lt;&gt;INDEX(StatsRegularSeason20242025!$A$2:$C$33,MATCH(Table2[[#This Row],[HomeTeam]],StatsRegularSeason20242025!$A$2:$A$33,0),2),1,0)</f>
        <v>0</v>
      </c>
      <c r="X726" s="2"/>
      <c r="Y726" s="2"/>
      <c r="Z726" s="2">
        <f>IF(AND(Table2[[#This Row],[GameIsOver]]=1,Table2[[#This Row],[ActualHomeScore]]*Table2[[#This Row],[ActualAwayScore]]=0), 1,0)</f>
        <v>0</v>
      </c>
      <c r="AA726" s="2">
        <f>IF(Table2[[#This Row],[GameIsOver]]=0,0, IF(Table2[[#This Row],[ActualWinner]]=Table2[[#This Row],[AwayTeam]], 2, IF(OR(Table2[[#This Row],[ActualResult]]="OT", Table2[[#This Row],[ActualResult]]="SO"), 1, 0)))</f>
        <v>0</v>
      </c>
      <c r="AB726" s="2">
        <f>IF(Table2[[#This Row],[GameIsOver]]= 0, 0, IF(Table2[[#This Row],[ActualWinner]]=Table2[[#This Row],[HomeTeam]], 2, IF(OR(Table2[[#This Row],[ActualResult]]="OT", Table2[[#This Row],[ActualResult]]="SO"), 1, 0)))</f>
        <v>0</v>
      </c>
      <c r="AC726" s="33">
        <f>(($AR$11)*IF(Table2[[#This Row],[CorrectWinnerPrediction]]="Y", 1, 0))+(($AR$12)*IF(Table2[[#This Row],[CorrectAwayScorePrediction]]="Y", 1, 0))+(($AR$13)*IF(Table2[[#This Row],[CorrectHomeScorePrediction]]="Y", 1, 0))</f>
        <v>0</v>
      </c>
      <c r="AD7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6" s="4" t="str">
        <f>IF(WEEKDAY(Table2[[#This Row],[GameDate]])=1,"SUN",IF(WEEKDAY(Table2[[#This Row],[GameDate]])=2,"MON",IF(WEEKDAY(Table2[[#This Row],[GameDate]])=3,"TUE",IF(WEEKDAY(Table2[[#This Row],[GameDate]])=4,"WED",IF(WEEKDAY(Table2[[#This Row],[GameDate]])=5,"THU",IF(WEEKDAY(Table2[[#This Row],[GameDate]])=6,"FRI", "SAT"))))))</f>
        <v>SAT</v>
      </c>
      <c r="AF726" s="2">
        <f>Table2[[#This Row],[ActualAwayScore]]-Table2[[#This Row],[PredictedAwayScore]]</f>
        <v>0</v>
      </c>
      <c r="AG726" s="2">
        <f>Table2[[#This Row],[ActualHomeScore]]-Table2[[#This Row],[PredictedHomeScore]]</f>
        <v>0</v>
      </c>
      <c r="AH726" s="2">
        <f t="shared" si="58"/>
        <v>0</v>
      </c>
      <c r="AI726" s="2">
        <f t="shared" si="59"/>
        <v>0</v>
      </c>
    </row>
    <row r="727" spans="1:35" x14ac:dyDescent="0.25">
      <c r="B727" s="4">
        <v>45675</v>
      </c>
      <c r="C727" s="7" t="s">
        <v>836</v>
      </c>
      <c r="D727" s="2" t="s">
        <v>47</v>
      </c>
      <c r="E727" s="2" t="s">
        <v>14</v>
      </c>
      <c r="F727" s="2"/>
      <c r="G727" s="2"/>
      <c r="H727" s="2" t="str">
        <f t="shared" si="55"/>
        <v>_</v>
      </c>
      <c r="I727" s="2"/>
      <c r="J727" s="2"/>
      <c r="K727" s="2"/>
      <c r="L727" s="2" t="str">
        <f t="shared" si="56"/>
        <v>_</v>
      </c>
      <c r="M727" s="2"/>
      <c r="N727" s="2">
        <f>IF(ISBLANK(Table2[[#This Row],[ActualResult]]), 0, 1)</f>
        <v>0</v>
      </c>
      <c r="O727" s="2" t="str">
        <f>IF(ISBLANK(Table2[[#This Row],[ActualResult]]), "_", IF(Table2[[#This Row],[ActualWinner]]=Table2[[#This Row],[PredictedWinner]], "Y", "N"))</f>
        <v>_</v>
      </c>
      <c r="P727" s="2" t="str">
        <f>IF(Table2[[#This Row],[ActualAwayScore]]&gt;Table2[[#This Row],[PredictedAwayScore]], "N", IF(ISBLANK(Table2[[#This Row],[ActualResult]]), "_", IF(Table2[[#This Row],[ActualAwayScore]]=Table2[[#This Row],[PredictedAwayScore]], "Y", "N")))</f>
        <v>_</v>
      </c>
      <c r="Q727" s="2" t="str">
        <f>IF(Table2[[#This Row],[ActualHomeScore]]&gt;Table2[[#This Row],[PredictedHomeScore]],"N", IF(ISBLANK(Table2[[#This Row],[ActualResult]]), "_", IF(Table2[[#This Row],[ActualHomeScore]]=Table2[[#This Row],[PredictedHomeScore]], "Y", "N")))</f>
        <v>_</v>
      </c>
      <c r="R727" s="2"/>
      <c r="S727" s="2" t="str">
        <f t="shared" si="57"/>
        <v>_</v>
      </c>
      <c r="T727" s="2">
        <f>IF(INDEX(StatsRegularSeason20242025!$A$2:$C$33,MATCH(Table2[[#This Row],[AwayTeam]],StatsRegularSeason20242025!$A$2:$A$33,0),2)=INDEX(StatsRegularSeason20242025!$A$2:$C$33,MATCH(Table2[[#This Row],[HomeTeam]],StatsRegularSeason20242025!$A$2:$A$33,0),2),1,0)</f>
        <v>0</v>
      </c>
      <c r="U727" s="2">
        <f>IF(INDEX(StatsRegularSeason20242025!$A$2:$C$33,MATCH(Table2[[#This Row],[AwayTeam]],StatsRegularSeason20242025!$A$2:$A$33,0),3)=INDEX(StatsRegularSeason20242025!$A$2:$C$33,MATCH(Table2[[#This Row],[HomeTeam]],StatsRegularSeason20242025!$A$2:$A$33,0),3),1,0)</f>
        <v>0</v>
      </c>
      <c r="V727" s="2">
        <f>IF(Table2[[#This Row],[InterConf]]=1,IF(Table2[[#This Row],[InterDiv]]=0, 1, 0), 0)</f>
        <v>0</v>
      </c>
      <c r="W727" s="2">
        <f>IF(INDEX(StatsRegularSeason20242025!$A$2:$C$33,MATCH(Table2[[#This Row],[AwayTeam]],StatsRegularSeason20242025!$A$2:$A$33,0),2)&lt;&gt;INDEX(StatsRegularSeason20242025!$A$2:$C$33,MATCH(Table2[[#This Row],[HomeTeam]],StatsRegularSeason20242025!$A$2:$A$33,0),2),1,0)</f>
        <v>1</v>
      </c>
      <c r="X727" s="2"/>
      <c r="Y727" s="2"/>
      <c r="Z727" s="2">
        <f>IF(AND(Table2[[#This Row],[GameIsOver]]=1,Table2[[#This Row],[ActualHomeScore]]*Table2[[#This Row],[ActualAwayScore]]=0), 1,0)</f>
        <v>0</v>
      </c>
      <c r="AA727" s="2">
        <f>IF(Table2[[#This Row],[GameIsOver]]=0,0, IF(Table2[[#This Row],[ActualWinner]]=Table2[[#This Row],[AwayTeam]], 2, IF(OR(Table2[[#This Row],[ActualResult]]="OT", Table2[[#This Row],[ActualResult]]="SO"), 1, 0)))</f>
        <v>0</v>
      </c>
      <c r="AB727" s="2">
        <f>IF(Table2[[#This Row],[GameIsOver]]= 0, 0, IF(Table2[[#This Row],[ActualWinner]]=Table2[[#This Row],[HomeTeam]], 2, IF(OR(Table2[[#This Row],[ActualResult]]="OT", Table2[[#This Row],[ActualResult]]="SO"), 1, 0)))</f>
        <v>0</v>
      </c>
      <c r="AC727" s="33">
        <f>(($AR$11)*IF(Table2[[#This Row],[CorrectWinnerPrediction]]="Y", 1, 0))+(($AR$12)*IF(Table2[[#This Row],[CorrectAwayScorePrediction]]="Y", 1, 0))+(($AR$13)*IF(Table2[[#This Row],[CorrectHomeScorePrediction]]="Y", 1, 0))</f>
        <v>0</v>
      </c>
      <c r="AD7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7" s="4" t="str">
        <f>IF(WEEKDAY(Table2[[#This Row],[GameDate]])=1,"SUN",IF(WEEKDAY(Table2[[#This Row],[GameDate]])=2,"MON",IF(WEEKDAY(Table2[[#This Row],[GameDate]])=3,"TUE",IF(WEEKDAY(Table2[[#This Row],[GameDate]])=4,"WED",IF(WEEKDAY(Table2[[#This Row],[GameDate]])=5,"THU",IF(WEEKDAY(Table2[[#This Row],[GameDate]])=6,"FRI", "SAT"))))))</f>
        <v>SAT</v>
      </c>
      <c r="AF727" s="2">
        <f>Table2[[#This Row],[ActualAwayScore]]-Table2[[#This Row],[PredictedAwayScore]]</f>
        <v>0</v>
      </c>
      <c r="AG727" s="2">
        <f>Table2[[#This Row],[ActualHomeScore]]-Table2[[#This Row],[PredictedHomeScore]]</f>
        <v>0</v>
      </c>
      <c r="AH727" s="2">
        <f t="shared" si="58"/>
        <v>0</v>
      </c>
      <c r="AI727" s="2">
        <f t="shared" si="59"/>
        <v>0</v>
      </c>
    </row>
    <row r="728" spans="1:35" x14ac:dyDescent="0.25">
      <c r="B728" s="4">
        <v>45675</v>
      </c>
      <c r="C728" s="7" t="s">
        <v>837</v>
      </c>
      <c r="D728" s="2" t="s">
        <v>18</v>
      </c>
      <c r="E728" s="2" t="s">
        <v>19</v>
      </c>
      <c r="F728" s="2"/>
      <c r="G728" s="2"/>
      <c r="H728" s="2" t="str">
        <f t="shared" si="55"/>
        <v>_</v>
      </c>
      <c r="I728" s="2"/>
      <c r="J728" s="2"/>
      <c r="K728" s="2"/>
      <c r="L728" s="2" t="str">
        <f t="shared" si="56"/>
        <v>_</v>
      </c>
      <c r="M728" s="2"/>
      <c r="N728" s="2">
        <f>IF(ISBLANK(Table2[[#This Row],[ActualResult]]), 0, 1)</f>
        <v>0</v>
      </c>
      <c r="O728" s="2" t="str">
        <f>IF(ISBLANK(Table2[[#This Row],[ActualResult]]), "_", IF(Table2[[#This Row],[ActualWinner]]=Table2[[#This Row],[PredictedWinner]], "Y", "N"))</f>
        <v>_</v>
      </c>
      <c r="P728" s="2" t="str">
        <f>IF(Table2[[#This Row],[ActualAwayScore]]&gt;Table2[[#This Row],[PredictedAwayScore]], "N", IF(ISBLANK(Table2[[#This Row],[ActualResult]]), "_", IF(Table2[[#This Row],[ActualAwayScore]]=Table2[[#This Row],[PredictedAwayScore]], "Y", "N")))</f>
        <v>_</v>
      </c>
      <c r="Q728" s="2" t="str">
        <f>IF(Table2[[#This Row],[ActualHomeScore]]&gt;Table2[[#This Row],[PredictedHomeScore]],"N", IF(ISBLANK(Table2[[#This Row],[ActualResult]]), "_", IF(Table2[[#This Row],[ActualHomeScore]]=Table2[[#This Row],[PredictedHomeScore]], "Y", "N")))</f>
        <v>_</v>
      </c>
      <c r="R728" s="2"/>
      <c r="S728" s="2" t="str">
        <f t="shared" si="57"/>
        <v>_</v>
      </c>
      <c r="T728" s="2">
        <f>IF(INDEX(StatsRegularSeason20242025!$A$2:$C$33,MATCH(Table2[[#This Row],[AwayTeam]],StatsRegularSeason20242025!$A$2:$A$33,0),2)=INDEX(StatsRegularSeason20242025!$A$2:$C$33,MATCH(Table2[[#This Row],[HomeTeam]],StatsRegularSeason20242025!$A$2:$A$33,0),2),1,0)</f>
        <v>1</v>
      </c>
      <c r="U728" s="2">
        <f>IF(INDEX(StatsRegularSeason20242025!$A$2:$C$33,MATCH(Table2[[#This Row],[AwayTeam]],StatsRegularSeason20242025!$A$2:$A$33,0),3)=INDEX(StatsRegularSeason20242025!$A$2:$C$33,MATCH(Table2[[#This Row],[HomeTeam]],StatsRegularSeason20242025!$A$2:$A$33,0),3),1,0)</f>
        <v>1</v>
      </c>
      <c r="V728" s="2">
        <f>IF(Table2[[#This Row],[InterConf]]=1,IF(Table2[[#This Row],[InterDiv]]=0, 1, 0), 0)</f>
        <v>0</v>
      </c>
      <c r="W728" s="2">
        <f>IF(INDEX(StatsRegularSeason20242025!$A$2:$C$33,MATCH(Table2[[#This Row],[AwayTeam]],StatsRegularSeason20242025!$A$2:$A$33,0),2)&lt;&gt;INDEX(StatsRegularSeason20242025!$A$2:$C$33,MATCH(Table2[[#This Row],[HomeTeam]],StatsRegularSeason20242025!$A$2:$A$33,0),2),1,0)</f>
        <v>0</v>
      </c>
      <c r="X728" s="2"/>
      <c r="Y728" s="2"/>
      <c r="Z728" s="2">
        <f>IF(AND(Table2[[#This Row],[GameIsOver]]=1,Table2[[#This Row],[ActualHomeScore]]*Table2[[#This Row],[ActualAwayScore]]=0), 1,0)</f>
        <v>0</v>
      </c>
      <c r="AA728" s="2">
        <f>IF(Table2[[#This Row],[GameIsOver]]=0,0, IF(Table2[[#This Row],[ActualWinner]]=Table2[[#This Row],[AwayTeam]], 2, IF(OR(Table2[[#This Row],[ActualResult]]="OT", Table2[[#This Row],[ActualResult]]="SO"), 1, 0)))</f>
        <v>0</v>
      </c>
      <c r="AB728" s="2">
        <f>IF(Table2[[#This Row],[GameIsOver]]= 0, 0, IF(Table2[[#This Row],[ActualWinner]]=Table2[[#This Row],[HomeTeam]], 2, IF(OR(Table2[[#This Row],[ActualResult]]="OT", Table2[[#This Row],[ActualResult]]="SO"), 1, 0)))</f>
        <v>0</v>
      </c>
      <c r="AC728" s="33">
        <f>(($AR$11)*IF(Table2[[#This Row],[CorrectWinnerPrediction]]="Y", 1, 0))+(($AR$12)*IF(Table2[[#This Row],[CorrectAwayScorePrediction]]="Y", 1, 0))+(($AR$13)*IF(Table2[[#This Row],[CorrectHomeScorePrediction]]="Y", 1, 0))</f>
        <v>0</v>
      </c>
      <c r="AD7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8" s="4" t="str">
        <f>IF(WEEKDAY(Table2[[#This Row],[GameDate]])=1,"SUN",IF(WEEKDAY(Table2[[#This Row],[GameDate]])=2,"MON",IF(WEEKDAY(Table2[[#This Row],[GameDate]])=3,"TUE",IF(WEEKDAY(Table2[[#This Row],[GameDate]])=4,"WED",IF(WEEKDAY(Table2[[#This Row],[GameDate]])=5,"THU",IF(WEEKDAY(Table2[[#This Row],[GameDate]])=6,"FRI", "SAT"))))))</f>
        <v>SAT</v>
      </c>
      <c r="AF728" s="2">
        <f>Table2[[#This Row],[ActualAwayScore]]-Table2[[#This Row],[PredictedAwayScore]]</f>
        <v>0</v>
      </c>
      <c r="AG728" s="2">
        <f>Table2[[#This Row],[ActualHomeScore]]-Table2[[#This Row],[PredictedHomeScore]]</f>
        <v>0</v>
      </c>
      <c r="AH728" s="2">
        <f t="shared" si="58"/>
        <v>0</v>
      </c>
      <c r="AI728" s="2">
        <f t="shared" si="59"/>
        <v>0</v>
      </c>
    </row>
    <row r="729" spans="1:35" x14ac:dyDescent="0.25">
      <c r="B729" s="4">
        <v>45675</v>
      </c>
      <c r="C729" s="7" t="s">
        <v>838</v>
      </c>
      <c r="D729" s="2" t="s">
        <v>31</v>
      </c>
      <c r="E729" s="2" t="s">
        <v>43</v>
      </c>
      <c r="F729" s="2"/>
      <c r="G729" s="2"/>
      <c r="H729" s="2" t="str">
        <f t="shared" si="55"/>
        <v>_</v>
      </c>
      <c r="I729" s="2"/>
      <c r="J729" s="2"/>
      <c r="K729" s="2"/>
      <c r="L729" s="2" t="str">
        <f t="shared" si="56"/>
        <v>_</v>
      </c>
      <c r="M729" s="2"/>
      <c r="N729" s="2">
        <f>IF(ISBLANK(Table2[[#This Row],[ActualResult]]), 0, 1)</f>
        <v>0</v>
      </c>
      <c r="O729" s="2" t="str">
        <f>IF(ISBLANK(Table2[[#This Row],[ActualResult]]), "_", IF(Table2[[#This Row],[ActualWinner]]=Table2[[#This Row],[PredictedWinner]], "Y", "N"))</f>
        <v>_</v>
      </c>
      <c r="P729" s="2" t="str">
        <f>IF(Table2[[#This Row],[ActualAwayScore]]&gt;Table2[[#This Row],[PredictedAwayScore]], "N", IF(ISBLANK(Table2[[#This Row],[ActualResult]]), "_", IF(Table2[[#This Row],[ActualAwayScore]]=Table2[[#This Row],[PredictedAwayScore]], "Y", "N")))</f>
        <v>_</v>
      </c>
      <c r="Q729" s="2" t="str">
        <f>IF(Table2[[#This Row],[ActualHomeScore]]&gt;Table2[[#This Row],[PredictedHomeScore]],"N", IF(ISBLANK(Table2[[#This Row],[ActualResult]]), "_", IF(Table2[[#This Row],[ActualHomeScore]]=Table2[[#This Row],[PredictedHomeScore]], "Y", "N")))</f>
        <v>_</v>
      </c>
      <c r="R729" s="2"/>
      <c r="S729" s="2" t="str">
        <f t="shared" si="57"/>
        <v>_</v>
      </c>
      <c r="T729" s="2">
        <f>IF(INDEX(StatsRegularSeason20242025!$A$2:$C$33,MATCH(Table2[[#This Row],[AwayTeam]],StatsRegularSeason20242025!$A$2:$A$33,0),2)=INDEX(StatsRegularSeason20242025!$A$2:$C$33,MATCH(Table2[[#This Row],[HomeTeam]],StatsRegularSeason20242025!$A$2:$A$33,0),2),1,0)</f>
        <v>1</v>
      </c>
      <c r="U729" s="2">
        <f>IF(INDEX(StatsRegularSeason20242025!$A$2:$C$33,MATCH(Table2[[#This Row],[AwayTeam]],StatsRegularSeason20242025!$A$2:$A$33,0),3)=INDEX(StatsRegularSeason20242025!$A$2:$C$33,MATCH(Table2[[#This Row],[HomeTeam]],StatsRegularSeason20242025!$A$2:$A$33,0),3),1,0)</f>
        <v>1</v>
      </c>
      <c r="V729" s="2">
        <f>IF(Table2[[#This Row],[InterConf]]=1,IF(Table2[[#This Row],[InterDiv]]=0, 1, 0), 0)</f>
        <v>0</v>
      </c>
      <c r="W729" s="2">
        <f>IF(INDEX(StatsRegularSeason20242025!$A$2:$C$33,MATCH(Table2[[#This Row],[AwayTeam]],StatsRegularSeason20242025!$A$2:$A$33,0),2)&lt;&gt;INDEX(StatsRegularSeason20242025!$A$2:$C$33,MATCH(Table2[[#This Row],[HomeTeam]],StatsRegularSeason20242025!$A$2:$A$33,0),2),1,0)</f>
        <v>0</v>
      </c>
      <c r="X729" s="2"/>
      <c r="Y729" s="2"/>
      <c r="Z729" s="2">
        <f>IF(AND(Table2[[#This Row],[GameIsOver]]=1,Table2[[#This Row],[ActualHomeScore]]*Table2[[#This Row],[ActualAwayScore]]=0), 1,0)</f>
        <v>0</v>
      </c>
      <c r="AA729" s="2">
        <f>IF(Table2[[#This Row],[GameIsOver]]=0,0, IF(Table2[[#This Row],[ActualWinner]]=Table2[[#This Row],[AwayTeam]], 2, IF(OR(Table2[[#This Row],[ActualResult]]="OT", Table2[[#This Row],[ActualResult]]="SO"), 1, 0)))</f>
        <v>0</v>
      </c>
      <c r="AB729" s="2">
        <f>IF(Table2[[#This Row],[GameIsOver]]= 0, 0, IF(Table2[[#This Row],[ActualWinner]]=Table2[[#This Row],[HomeTeam]], 2, IF(OR(Table2[[#This Row],[ActualResult]]="OT", Table2[[#This Row],[ActualResult]]="SO"), 1, 0)))</f>
        <v>0</v>
      </c>
      <c r="AC729" s="33">
        <f>(($AR$11)*IF(Table2[[#This Row],[CorrectWinnerPrediction]]="Y", 1, 0))+(($AR$12)*IF(Table2[[#This Row],[CorrectAwayScorePrediction]]="Y", 1, 0))+(($AR$13)*IF(Table2[[#This Row],[CorrectHomeScorePrediction]]="Y", 1, 0))</f>
        <v>0</v>
      </c>
      <c r="AD7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29" s="4" t="str">
        <f>IF(WEEKDAY(Table2[[#This Row],[GameDate]])=1,"SUN",IF(WEEKDAY(Table2[[#This Row],[GameDate]])=2,"MON",IF(WEEKDAY(Table2[[#This Row],[GameDate]])=3,"TUE",IF(WEEKDAY(Table2[[#This Row],[GameDate]])=4,"WED",IF(WEEKDAY(Table2[[#This Row],[GameDate]])=5,"THU",IF(WEEKDAY(Table2[[#This Row],[GameDate]])=6,"FRI", "SAT"))))))</f>
        <v>SAT</v>
      </c>
      <c r="AF729" s="2">
        <f>Table2[[#This Row],[ActualAwayScore]]-Table2[[#This Row],[PredictedAwayScore]]</f>
        <v>0</v>
      </c>
      <c r="AG729" s="2">
        <f>Table2[[#This Row],[ActualHomeScore]]-Table2[[#This Row],[PredictedHomeScore]]</f>
        <v>0</v>
      </c>
      <c r="AH729" s="2">
        <f t="shared" si="58"/>
        <v>0</v>
      </c>
      <c r="AI729" s="2">
        <f t="shared" si="59"/>
        <v>0</v>
      </c>
    </row>
    <row r="730" spans="1:35" x14ac:dyDescent="0.25">
      <c r="B730" s="4">
        <v>45675</v>
      </c>
      <c r="C730" s="7" t="s">
        <v>839</v>
      </c>
      <c r="D730" s="2" t="s">
        <v>36</v>
      </c>
      <c r="E730" s="2" t="s">
        <v>20</v>
      </c>
      <c r="F730" s="2"/>
      <c r="G730" s="2"/>
      <c r="H730" s="2" t="str">
        <f t="shared" si="55"/>
        <v>_</v>
      </c>
      <c r="I730" s="2"/>
      <c r="J730" s="2"/>
      <c r="K730" s="2"/>
      <c r="L730" s="2" t="str">
        <f t="shared" si="56"/>
        <v>_</v>
      </c>
      <c r="M730" s="2"/>
      <c r="N730" s="2">
        <f>IF(ISBLANK(Table2[[#This Row],[ActualResult]]), 0, 1)</f>
        <v>0</v>
      </c>
      <c r="O730" s="2" t="str">
        <f>IF(ISBLANK(Table2[[#This Row],[ActualResult]]), "_", IF(Table2[[#This Row],[ActualWinner]]=Table2[[#This Row],[PredictedWinner]], "Y", "N"))</f>
        <v>_</v>
      </c>
      <c r="P730" s="2" t="str">
        <f>IF(Table2[[#This Row],[ActualAwayScore]]&gt;Table2[[#This Row],[PredictedAwayScore]], "N", IF(ISBLANK(Table2[[#This Row],[ActualResult]]), "_", IF(Table2[[#This Row],[ActualAwayScore]]=Table2[[#This Row],[PredictedAwayScore]], "Y", "N")))</f>
        <v>_</v>
      </c>
      <c r="Q730" s="2" t="str">
        <f>IF(Table2[[#This Row],[ActualHomeScore]]&gt;Table2[[#This Row],[PredictedHomeScore]],"N", IF(ISBLANK(Table2[[#This Row],[ActualResult]]), "_", IF(Table2[[#This Row],[ActualHomeScore]]=Table2[[#This Row],[PredictedHomeScore]], "Y", "N")))</f>
        <v>_</v>
      </c>
      <c r="R730" s="2"/>
      <c r="S730" s="2" t="str">
        <f t="shared" si="57"/>
        <v>_</v>
      </c>
      <c r="T730" s="2">
        <f>IF(INDEX(StatsRegularSeason20242025!$A$2:$C$33,MATCH(Table2[[#This Row],[AwayTeam]],StatsRegularSeason20242025!$A$2:$A$33,0),2)=INDEX(StatsRegularSeason20242025!$A$2:$C$33,MATCH(Table2[[#This Row],[HomeTeam]],StatsRegularSeason20242025!$A$2:$A$33,0),2),1,0)</f>
        <v>1</v>
      </c>
      <c r="U730" s="2">
        <f>IF(INDEX(StatsRegularSeason20242025!$A$2:$C$33,MATCH(Table2[[#This Row],[AwayTeam]],StatsRegularSeason20242025!$A$2:$A$33,0),3)=INDEX(StatsRegularSeason20242025!$A$2:$C$33,MATCH(Table2[[#This Row],[HomeTeam]],StatsRegularSeason20242025!$A$2:$A$33,0),3),1,0)</f>
        <v>1</v>
      </c>
      <c r="V730" s="2">
        <f>IF(Table2[[#This Row],[InterConf]]=1,IF(Table2[[#This Row],[InterDiv]]=0, 1, 0), 0)</f>
        <v>0</v>
      </c>
      <c r="W730" s="2">
        <f>IF(INDEX(StatsRegularSeason20242025!$A$2:$C$33,MATCH(Table2[[#This Row],[AwayTeam]],StatsRegularSeason20242025!$A$2:$A$33,0),2)&lt;&gt;INDEX(StatsRegularSeason20242025!$A$2:$C$33,MATCH(Table2[[#This Row],[HomeTeam]],StatsRegularSeason20242025!$A$2:$A$33,0),2),1,0)</f>
        <v>0</v>
      </c>
      <c r="X730" s="2"/>
      <c r="Y730" s="2"/>
      <c r="Z730" s="2">
        <f>IF(AND(Table2[[#This Row],[GameIsOver]]=1,Table2[[#This Row],[ActualHomeScore]]*Table2[[#This Row],[ActualAwayScore]]=0), 1,0)</f>
        <v>0</v>
      </c>
      <c r="AA730" s="2">
        <f>IF(Table2[[#This Row],[GameIsOver]]=0,0, IF(Table2[[#This Row],[ActualWinner]]=Table2[[#This Row],[AwayTeam]], 2, IF(OR(Table2[[#This Row],[ActualResult]]="OT", Table2[[#This Row],[ActualResult]]="SO"), 1, 0)))</f>
        <v>0</v>
      </c>
      <c r="AB730" s="2">
        <f>IF(Table2[[#This Row],[GameIsOver]]= 0, 0, IF(Table2[[#This Row],[ActualWinner]]=Table2[[#This Row],[HomeTeam]], 2, IF(OR(Table2[[#This Row],[ActualResult]]="OT", Table2[[#This Row],[ActualResult]]="SO"), 1, 0)))</f>
        <v>0</v>
      </c>
      <c r="AC730" s="33">
        <f>(($AR$11)*IF(Table2[[#This Row],[CorrectWinnerPrediction]]="Y", 1, 0))+(($AR$12)*IF(Table2[[#This Row],[CorrectAwayScorePrediction]]="Y", 1, 0))+(($AR$13)*IF(Table2[[#This Row],[CorrectHomeScorePrediction]]="Y", 1, 0))</f>
        <v>0</v>
      </c>
      <c r="AD7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0" s="4" t="str">
        <f>IF(WEEKDAY(Table2[[#This Row],[GameDate]])=1,"SUN",IF(WEEKDAY(Table2[[#This Row],[GameDate]])=2,"MON",IF(WEEKDAY(Table2[[#This Row],[GameDate]])=3,"TUE",IF(WEEKDAY(Table2[[#This Row],[GameDate]])=4,"WED",IF(WEEKDAY(Table2[[#This Row],[GameDate]])=5,"THU",IF(WEEKDAY(Table2[[#This Row],[GameDate]])=6,"FRI", "SAT"))))))</f>
        <v>SAT</v>
      </c>
      <c r="AF730" s="2">
        <f>Table2[[#This Row],[ActualAwayScore]]-Table2[[#This Row],[PredictedAwayScore]]</f>
        <v>0</v>
      </c>
      <c r="AG730" s="2">
        <f>Table2[[#This Row],[ActualHomeScore]]-Table2[[#This Row],[PredictedHomeScore]]</f>
        <v>0</v>
      </c>
      <c r="AH730" s="2">
        <f t="shared" si="58"/>
        <v>0</v>
      </c>
      <c r="AI730" s="2">
        <f t="shared" si="59"/>
        <v>0</v>
      </c>
    </row>
    <row r="731" spans="1:35" x14ac:dyDescent="0.25">
      <c r="B731" s="4">
        <v>45675</v>
      </c>
      <c r="C731" s="7" t="s">
        <v>840</v>
      </c>
      <c r="D731" s="2" t="s">
        <v>21</v>
      </c>
      <c r="E731" s="2" t="s">
        <v>46</v>
      </c>
      <c r="F731" s="2"/>
      <c r="G731" s="2"/>
      <c r="H731" s="2" t="str">
        <f t="shared" si="55"/>
        <v>_</v>
      </c>
      <c r="I731" s="2"/>
      <c r="J731" s="2"/>
      <c r="K731" s="2"/>
      <c r="L731" s="2" t="str">
        <f t="shared" si="56"/>
        <v>_</v>
      </c>
      <c r="M731" s="2"/>
      <c r="N731" s="2">
        <f>IF(ISBLANK(Table2[[#This Row],[ActualResult]]), 0, 1)</f>
        <v>0</v>
      </c>
      <c r="O731" s="2" t="str">
        <f>IF(ISBLANK(Table2[[#This Row],[ActualResult]]), "_", IF(Table2[[#This Row],[ActualWinner]]=Table2[[#This Row],[PredictedWinner]], "Y", "N"))</f>
        <v>_</v>
      </c>
      <c r="P731" s="2" t="str">
        <f>IF(Table2[[#This Row],[ActualAwayScore]]&gt;Table2[[#This Row],[PredictedAwayScore]], "N", IF(ISBLANK(Table2[[#This Row],[ActualResult]]), "_", IF(Table2[[#This Row],[ActualAwayScore]]=Table2[[#This Row],[PredictedAwayScore]], "Y", "N")))</f>
        <v>_</v>
      </c>
      <c r="Q731" s="2" t="str">
        <f>IF(Table2[[#This Row],[ActualHomeScore]]&gt;Table2[[#This Row],[PredictedHomeScore]],"N", IF(ISBLANK(Table2[[#This Row],[ActualResult]]), "_", IF(Table2[[#This Row],[ActualHomeScore]]=Table2[[#This Row],[PredictedHomeScore]], "Y", "N")))</f>
        <v>_</v>
      </c>
      <c r="R731" s="2"/>
      <c r="S731" s="2" t="str">
        <f t="shared" si="57"/>
        <v>_</v>
      </c>
      <c r="T731" s="2">
        <f>IF(INDEX(StatsRegularSeason20242025!$A$2:$C$33,MATCH(Table2[[#This Row],[AwayTeam]],StatsRegularSeason20242025!$A$2:$A$33,0),2)=INDEX(StatsRegularSeason20242025!$A$2:$C$33,MATCH(Table2[[#This Row],[HomeTeam]],StatsRegularSeason20242025!$A$2:$A$33,0),2),1,0)</f>
        <v>1</v>
      </c>
      <c r="U731" s="2">
        <f>IF(INDEX(StatsRegularSeason20242025!$A$2:$C$33,MATCH(Table2[[#This Row],[AwayTeam]],StatsRegularSeason20242025!$A$2:$A$33,0),3)=INDEX(StatsRegularSeason20242025!$A$2:$C$33,MATCH(Table2[[#This Row],[HomeTeam]],StatsRegularSeason20242025!$A$2:$A$33,0),3),1,0)</f>
        <v>1</v>
      </c>
      <c r="V731" s="2">
        <f>IF(Table2[[#This Row],[InterConf]]=1,IF(Table2[[#This Row],[InterDiv]]=0, 1, 0), 0)</f>
        <v>0</v>
      </c>
      <c r="W731" s="2">
        <f>IF(INDEX(StatsRegularSeason20242025!$A$2:$C$33,MATCH(Table2[[#This Row],[AwayTeam]],StatsRegularSeason20242025!$A$2:$A$33,0),2)&lt;&gt;INDEX(StatsRegularSeason20242025!$A$2:$C$33,MATCH(Table2[[#This Row],[HomeTeam]],StatsRegularSeason20242025!$A$2:$A$33,0),2),1,0)</f>
        <v>0</v>
      </c>
      <c r="X731" s="2"/>
      <c r="Y731" s="2"/>
      <c r="Z731" s="2">
        <f>IF(AND(Table2[[#This Row],[GameIsOver]]=1,Table2[[#This Row],[ActualHomeScore]]*Table2[[#This Row],[ActualAwayScore]]=0), 1,0)</f>
        <v>0</v>
      </c>
      <c r="AA731" s="2">
        <f>IF(Table2[[#This Row],[GameIsOver]]=0,0, IF(Table2[[#This Row],[ActualWinner]]=Table2[[#This Row],[AwayTeam]], 2, IF(OR(Table2[[#This Row],[ActualResult]]="OT", Table2[[#This Row],[ActualResult]]="SO"), 1, 0)))</f>
        <v>0</v>
      </c>
      <c r="AB731" s="2">
        <f>IF(Table2[[#This Row],[GameIsOver]]= 0, 0, IF(Table2[[#This Row],[ActualWinner]]=Table2[[#This Row],[HomeTeam]], 2, IF(OR(Table2[[#This Row],[ActualResult]]="OT", Table2[[#This Row],[ActualResult]]="SO"), 1, 0)))</f>
        <v>0</v>
      </c>
      <c r="AC731" s="33">
        <f>(($AR$11)*IF(Table2[[#This Row],[CorrectWinnerPrediction]]="Y", 1, 0))+(($AR$12)*IF(Table2[[#This Row],[CorrectAwayScorePrediction]]="Y", 1, 0))+(($AR$13)*IF(Table2[[#This Row],[CorrectHomeScorePrediction]]="Y", 1, 0))</f>
        <v>0</v>
      </c>
      <c r="AD7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1" s="4" t="str">
        <f>IF(WEEKDAY(Table2[[#This Row],[GameDate]])=1,"SUN",IF(WEEKDAY(Table2[[#This Row],[GameDate]])=2,"MON",IF(WEEKDAY(Table2[[#This Row],[GameDate]])=3,"TUE",IF(WEEKDAY(Table2[[#This Row],[GameDate]])=4,"WED",IF(WEEKDAY(Table2[[#This Row],[GameDate]])=5,"THU",IF(WEEKDAY(Table2[[#This Row],[GameDate]])=6,"FRI", "SAT"))))))</f>
        <v>SAT</v>
      </c>
      <c r="AF731" s="2">
        <f>Table2[[#This Row],[ActualAwayScore]]-Table2[[#This Row],[PredictedAwayScore]]</f>
        <v>0</v>
      </c>
      <c r="AG731" s="2">
        <f>Table2[[#This Row],[ActualHomeScore]]-Table2[[#This Row],[PredictedHomeScore]]</f>
        <v>0</v>
      </c>
      <c r="AH731" s="2">
        <f t="shared" si="58"/>
        <v>0</v>
      </c>
      <c r="AI731" s="2">
        <f t="shared" si="59"/>
        <v>0</v>
      </c>
    </row>
    <row r="732" spans="1:35" x14ac:dyDescent="0.25">
      <c r="B732" s="4">
        <v>45675</v>
      </c>
      <c r="C732" s="7" t="s">
        <v>841</v>
      </c>
      <c r="D732" s="2" t="s">
        <v>24</v>
      </c>
      <c r="E732" s="2" t="s">
        <v>22</v>
      </c>
      <c r="F732" s="2"/>
      <c r="G732" s="2"/>
      <c r="H732" s="2" t="str">
        <f t="shared" si="55"/>
        <v>_</v>
      </c>
      <c r="I732" s="2"/>
      <c r="J732" s="2"/>
      <c r="K732" s="2"/>
      <c r="L732" s="2" t="str">
        <f t="shared" si="56"/>
        <v>_</v>
      </c>
      <c r="M732" s="2"/>
      <c r="N732" s="2">
        <f>IF(ISBLANK(Table2[[#This Row],[ActualResult]]), 0, 1)</f>
        <v>0</v>
      </c>
      <c r="O732" s="2" t="str">
        <f>IF(ISBLANK(Table2[[#This Row],[ActualResult]]), "_", IF(Table2[[#This Row],[ActualWinner]]=Table2[[#This Row],[PredictedWinner]], "Y", "N"))</f>
        <v>_</v>
      </c>
      <c r="P732" s="2" t="str">
        <f>IF(Table2[[#This Row],[ActualAwayScore]]&gt;Table2[[#This Row],[PredictedAwayScore]], "N", IF(ISBLANK(Table2[[#This Row],[ActualResult]]), "_", IF(Table2[[#This Row],[ActualAwayScore]]=Table2[[#This Row],[PredictedAwayScore]], "Y", "N")))</f>
        <v>_</v>
      </c>
      <c r="Q732" s="2" t="str">
        <f>IF(Table2[[#This Row],[ActualHomeScore]]&gt;Table2[[#This Row],[PredictedHomeScore]],"N", IF(ISBLANK(Table2[[#This Row],[ActualResult]]), "_", IF(Table2[[#This Row],[ActualHomeScore]]=Table2[[#This Row],[PredictedHomeScore]], "Y", "N")))</f>
        <v>_</v>
      </c>
      <c r="R732" s="2"/>
      <c r="S732" s="2" t="str">
        <f t="shared" si="57"/>
        <v>_</v>
      </c>
      <c r="T732" s="2">
        <f>IF(INDEX(StatsRegularSeason20242025!$A$2:$C$33,MATCH(Table2[[#This Row],[AwayTeam]],StatsRegularSeason20242025!$A$2:$A$33,0),2)=INDEX(StatsRegularSeason20242025!$A$2:$C$33,MATCH(Table2[[#This Row],[HomeTeam]],StatsRegularSeason20242025!$A$2:$A$33,0),2),1,0)</f>
        <v>1</v>
      </c>
      <c r="U732" s="2">
        <f>IF(INDEX(StatsRegularSeason20242025!$A$2:$C$33,MATCH(Table2[[#This Row],[AwayTeam]],StatsRegularSeason20242025!$A$2:$A$33,0),3)=INDEX(StatsRegularSeason20242025!$A$2:$C$33,MATCH(Table2[[#This Row],[HomeTeam]],StatsRegularSeason20242025!$A$2:$A$33,0),3),1,0)</f>
        <v>0</v>
      </c>
      <c r="V732" s="2">
        <f>IF(Table2[[#This Row],[InterConf]]=1,IF(Table2[[#This Row],[InterDiv]]=0, 1, 0), 0)</f>
        <v>1</v>
      </c>
      <c r="W732" s="2">
        <f>IF(INDEX(StatsRegularSeason20242025!$A$2:$C$33,MATCH(Table2[[#This Row],[AwayTeam]],StatsRegularSeason20242025!$A$2:$A$33,0),2)&lt;&gt;INDEX(StatsRegularSeason20242025!$A$2:$C$33,MATCH(Table2[[#This Row],[HomeTeam]],StatsRegularSeason20242025!$A$2:$A$33,0),2),1,0)</f>
        <v>0</v>
      </c>
      <c r="X732" s="2"/>
      <c r="Y732" s="2"/>
      <c r="Z732" s="2">
        <f>IF(AND(Table2[[#This Row],[GameIsOver]]=1,Table2[[#This Row],[ActualHomeScore]]*Table2[[#This Row],[ActualAwayScore]]=0), 1,0)</f>
        <v>0</v>
      </c>
      <c r="AA732" s="2">
        <f>IF(Table2[[#This Row],[GameIsOver]]=0,0, IF(Table2[[#This Row],[ActualWinner]]=Table2[[#This Row],[AwayTeam]], 2, IF(OR(Table2[[#This Row],[ActualResult]]="OT", Table2[[#This Row],[ActualResult]]="SO"), 1, 0)))</f>
        <v>0</v>
      </c>
      <c r="AB732" s="2">
        <f>IF(Table2[[#This Row],[GameIsOver]]= 0, 0, IF(Table2[[#This Row],[ActualWinner]]=Table2[[#This Row],[HomeTeam]], 2, IF(OR(Table2[[#This Row],[ActualResult]]="OT", Table2[[#This Row],[ActualResult]]="SO"), 1, 0)))</f>
        <v>0</v>
      </c>
      <c r="AC732" s="33">
        <f>(($AR$11)*IF(Table2[[#This Row],[CorrectWinnerPrediction]]="Y", 1, 0))+(($AR$12)*IF(Table2[[#This Row],[CorrectAwayScorePrediction]]="Y", 1, 0))+(($AR$13)*IF(Table2[[#This Row],[CorrectHomeScorePrediction]]="Y", 1, 0))</f>
        <v>0</v>
      </c>
      <c r="AD7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2" s="4" t="str">
        <f>IF(WEEKDAY(Table2[[#This Row],[GameDate]])=1,"SUN",IF(WEEKDAY(Table2[[#This Row],[GameDate]])=2,"MON",IF(WEEKDAY(Table2[[#This Row],[GameDate]])=3,"TUE",IF(WEEKDAY(Table2[[#This Row],[GameDate]])=4,"WED",IF(WEEKDAY(Table2[[#This Row],[GameDate]])=5,"THU",IF(WEEKDAY(Table2[[#This Row],[GameDate]])=6,"FRI", "SAT"))))))</f>
        <v>SAT</v>
      </c>
      <c r="AF732" s="2">
        <f>Table2[[#This Row],[ActualAwayScore]]-Table2[[#This Row],[PredictedAwayScore]]</f>
        <v>0</v>
      </c>
      <c r="AG732" s="2">
        <f>Table2[[#This Row],[ActualHomeScore]]-Table2[[#This Row],[PredictedHomeScore]]</f>
        <v>0</v>
      </c>
      <c r="AH732" s="2">
        <f t="shared" si="58"/>
        <v>0</v>
      </c>
      <c r="AI732" s="2">
        <f t="shared" si="59"/>
        <v>0</v>
      </c>
    </row>
    <row r="733" spans="1:35" x14ac:dyDescent="0.25">
      <c r="B733" s="4">
        <v>45675</v>
      </c>
      <c r="C733" s="7" t="s">
        <v>842</v>
      </c>
      <c r="D733" s="2" t="s">
        <v>38</v>
      </c>
      <c r="E733" s="2" t="s">
        <v>33</v>
      </c>
      <c r="F733" s="2"/>
      <c r="G733" s="2"/>
      <c r="H733" s="2" t="str">
        <f t="shared" si="55"/>
        <v>_</v>
      </c>
      <c r="I733" s="2"/>
      <c r="J733" s="2"/>
      <c r="K733" s="2"/>
      <c r="L733" s="2" t="str">
        <f t="shared" si="56"/>
        <v>_</v>
      </c>
      <c r="M733" s="2"/>
      <c r="N733" s="2">
        <f>IF(ISBLANK(Table2[[#This Row],[ActualResult]]), 0, 1)</f>
        <v>0</v>
      </c>
      <c r="O733" s="2" t="str">
        <f>IF(ISBLANK(Table2[[#This Row],[ActualResult]]), "_", IF(Table2[[#This Row],[ActualWinner]]=Table2[[#This Row],[PredictedWinner]], "Y", "N"))</f>
        <v>_</v>
      </c>
      <c r="P733" s="2" t="str">
        <f>IF(Table2[[#This Row],[ActualAwayScore]]&gt;Table2[[#This Row],[PredictedAwayScore]], "N", IF(ISBLANK(Table2[[#This Row],[ActualResult]]), "_", IF(Table2[[#This Row],[ActualAwayScore]]=Table2[[#This Row],[PredictedAwayScore]], "Y", "N")))</f>
        <v>_</v>
      </c>
      <c r="Q733" s="2" t="str">
        <f>IF(Table2[[#This Row],[ActualHomeScore]]&gt;Table2[[#This Row],[PredictedHomeScore]],"N", IF(ISBLANK(Table2[[#This Row],[ActualResult]]), "_", IF(Table2[[#This Row],[ActualHomeScore]]=Table2[[#This Row],[PredictedHomeScore]], "Y", "N")))</f>
        <v>_</v>
      </c>
      <c r="R733" s="2"/>
      <c r="S733" s="2" t="str">
        <f t="shared" si="57"/>
        <v>_</v>
      </c>
      <c r="T733" s="2">
        <f>IF(INDEX(StatsRegularSeason20242025!$A$2:$C$33,MATCH(Table2[[#This Row],[AwayTeam]],StatsRegularSeason20242025!$A$2:$A$33,0),2)=INDEX(StatsRegularSeason20242025!$A$2:$C$33,MATCH(Table2[[#This Row],[HomeTeam]],StatsRegularSeason20242025!$A$2:$A$33,0),2),1,0)</f>
        <v>0</v>
      </c>
      <c r="U733" s="2">
        <f>IF(INDEX(StatsRegularSeason20242025!$A$2:$C$33,MATCH(Table2[[#This Row],[AwayTeam]],StatsRegularSeason20242025!$A$2:$A$33,0),3)=INDEX(StatsRegularSeason20242025!$A$2:$C$33,MATCH(Table2[[#This Row],[HomeTeam]],StatsRegularSeason20242025!$A$2:$A$33,0),3),1,0)</f>
        <v>0</v>
      </c>
      <c r="V733" s="2">
        <f>IF(Table2[[#This Row],[InterConf]]=1,IF(Table2[[#This Row],[InterDiv]]=0, 1, 0), 0)</f>
        <v>0</v>
      </c>
      <c r="W733" s="2">
        <f>IF(INDEX(StatsRegularSeason20242025!$A$2:$C$33,MATCH(Table2[[#This Row],[AwayTeam]],StatsRegularSeason20242025!$A$2:$A$33,0),2)&lt;&gt;INDEX(StatsRegularSeason20242025!$A$2:$C$33,MATCH(Table2[[#This Row],[HomeTeam]],StatsRegularSeason20242025!$A$2:$A$33,0),2),1,0)</f>
        <v>1</v>
      </c>
      <c r="X733" s="2"/>
      <c r="Y733" s="2"/>
      <c r="Z733" s="2">
        <f>IF(AND(Table2[[#This Row],[GameIsOver]]=1,Table2[[#This Row],[ActualHomeScore]]*Table2[[#This Row],[ActualAwayScore]]=0), 1,0)</f>
        <v>0</v>
      </c>
      <c r="AA733" s="2">
        <f>IF(Table2[[#This Row],[GameIsOver]]=0,0, IF(Table2[[#This Row],[ActualWinner]]=Table2[[#This Row],[AwayTeam]], 2, IF(OR(Table2[[#This Row],[ActualResult]]="OT", Table2[[#This Row],[ActualResult]]="SO"), 1, 0)))</f>
        <v>0</v>
      </c>
      <c r="AB733" s="2">
        <f>IF(Table2[[#This Row],[GameIsOver]]= 0, 0, IF(Table2[[#This Row],[ActualWinner]]=Table2[[#This Row],[HomeTeam]], 2, IF(OR(Table2[[#This Row],[ActualResult]]="OT", Table2[[#This Row],[ActualResult]]="SO"), 1, 0)))</f>
        <v>0</v>
      </c>
      <c r="AC733" s="33">
        <f>(($AR$11)*IF(Table2[[#This Row],[CorrectWinnerPrediction]]="Y", 1, 0))+(($AR$12)*IF(Table2[[#This Row],[CorrectAwayScorePrediction]]="Y", 1, 0))+(($AR$13)*IF(Table2[[#This Row],[CorrectHomeScorePrediction]]="Y", 1, 0))</f>
        <v>0</v>
      </c>
      <c r="AD7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3" s="4" t="str">
        <f>IF(WEEKDAY(Table2[[#This Row],[GameDate]])=1,"SUN",IF(WEEKDAY(Table2[[#This Row],[GameDate]])=2,"MON",IF(WEEKDAY(Table2[[#This Row],[GameDate]])=3,"TUE",IF(WEEKDAY(Table2[[#This Row],[GameDate]])=4,"WED",IF(WEEKDAY(Table2[[#This Row],[GameDate]])=5,"THU",IF(WEEKDAY(Table2[[#This Row],[GameDate]])=6,"FRI", "SAT"))))))</f>
        <v>SAT</v>
      </c>
      <c r="AF733" s="2">
        <f>Table2[[#This Row],[ActualAwayScore]]-Table2[[#This Row],[PredictedAwayScore]]</f>
        <v>0</v>
      </c>
      <c r="AG733" s="2">
        <f>Table2[[#This Row],[ActualHomeScore]]-Table2[[#This Row],[PredictedHomeScore]]</f>
        <v>0</v>
      </c>
      <c r="AH733" s="2">
        <f t="shared" si="58"/>
        <v>0</v>
      </c>
      <c r="AI733" s="2">
        <f t="shared" si="59"/>
        <v>0</v>
      </c>
    </row>
    <row r="734" spans="1:35" x14ac:dyDescent="0.25">
      <c r="B734" s="4">
        <v>45675</v>
      </c>
      <c r="C734" s="7" t="s">
        <v>843</v>
      </c>
      <c r="D734" s="2" t="s">
        <v>27</v>
      </c>
      <c r="E734" s="2" t="s">
        <v>17</v>
      </c>
      <c r="F734" s="2"/>
      <c r="G734" s="2"/>
      <c r="H734" s="2" t="str">
        <f t="shared" si="55"/>
        <v>_</v>
      </c>
      <c r="I734" s="2"/>
      <c r="J734" s="2"/>
      <c r="K734" s="2"/>
      <c r="L734" s="2" t="str">
        <f t="shared" si="56"/>
        <v>_</v>
      </c>
      <c r="M734" s="2"/>
      <c r="N734" s="2">
        <f>IF(ISBLANK(Table2[[#This Row],[ActualResult]]), 0, 1)</f>
        <v>0</v>
      </c>
      <c r="O734" s="2" t="str">
        <f>IF(ISBLANK(Table2[[#This Row],[ActualResult]]), "_", IF(Table2[[#This Row],[ActualWinner]]=Table2[[#This Row],[PredictedWinner]], "Y", "N"))</f>
        <v>_</v>
      </c>
      <c r="P734" s="2" t="str">
        <f>IF(Table2[[#This Row],[ActualAwayScore]]&gt;Table2[[#This Row],[PredictedAwayScore]], "N", IF(ISBLANK(Table2[[#This Row],[ActualResult]]), "_", IF(Table2[[#This Row],[ActualAwayScore]]=Table2[[#This Row],[PredictedAwayScore]], "Y", "N")))</f>
        <v>_</v>
      </c>
      <c r="Q734" s="2" t="str">
        <f>IF(Table2[[#This Row],[ActualHomeScore]]&gt;Table2[[#This Row],[PredictedHomeScore]],"N", IF(ISBLANK(Table2[[#This Row],[ActualResult]]), "_", IF(Table2[[#This Row],[ActualHomeScore]]=Table2[[#This Row],[PredictedHomeScore]], "Y", "N")))</f>
        <v>_</v>
      </c>
      <c r="R734" s="2"/>
      <c r="S734" s="2" t="str">
        <f t="shared" si="57"/>
        <v>_</v>
      </c>
      <c r="T734" s="2">
        <f>IF(INDEX(StatsRegularSeason20242025!$A$2:$C$33,MATCH(Table2[[#This Row],[AwayTeam]],StatsRegularSeason20242025!$A$2:$A$33,0),2)=INDEX(StatsRegularSeason20242025!$A$2:$C$33,MATCH(Table2[[#This Row],[HomeTeam]],StatsRegularSeason20242025!$A$2:$A$33,0),2),1,0)</f>
        <v>1</v>
      </c>
      <c r="U734" s="2">
        <f>IF(INDEX(StatsRegularSeason20242025!$A$2:$C$33,MATCH(Table2[[#This Row],[AwayTeam]],StatsRegularSeason20242025!$A$2:$A$33,0),3)=INDEX(StatsRegularSeason20242025!$A$2:$C$33,MATCH(Table2[[#This Row],[HomeTeam]],StatsRegularSeason20242025!$A$2:$A$33,0),3),1,0)</f>
        <v>0</v>
      </c>
      <c r="V734" s="2">
        <f>IF(Table2[[#This Row],[InterConf]]=1,IF(Table2[[#This Row],[InterDiv]]=0, 1, 0), 0)</f>
        <v>1</v>
      </c>
      <c r="W734" s="2">
        <f>IF(INDEX(StatsRegularSeason20242025!$A$2:$C$33,MATCH(Table2[[#This Row],[AwayTeam]],StatsRegularSeason20242025!$A$2:$A$33,0),2)&lt;&gt;INDEX(StatsRegularSeason20242025!$A$2:$C$33,MATCH(Table2[[#This Row],[HomeTeam]],StatsRegularSeason20242025!$A$2:$A$33,0),2),1,0)</f>
        <v>0</v>
      </c>
      <c r="X734" s="2"/>
      <c r="Y734" s="2"/>
      <c r="Z734" s="2">
        <f>IF(AND(Table2[[#This Row],[GameIsOver]]=1,Table2[[#This Row],[ActualHomeScore]]*Table2[[#This Row],[ActualAwayScore]]=0), 1,0)</f>
        <v>0</v>
      </c>
      <c r="AA734" s="2">
        <f>IF(Table2[[#This Row],[GameIsOver]]=0,0, IF(Table2[[#This Row],[ActualWinner]]=Table2[[#This Row],[AwayTeam]], 2, IF(OR(Table2[[#This Row],[ActualResult]]="OT", Table2[[#This Row],[ActualResult]]="SO"), 1, 0)))</f>
        <v>0</v>
      </c>
      <c r="AB734" s="2">
        <f>IF(Table2[[#This Row],[GameIsOver]]= 0, 0, IF(Table2[[#This Row],[ActualWinner]]=Table2[[#This Row],[HomeTeam]], 2, IF(OR(Table2[[#This Row],[ActualResult]]="OT", Table2[[#This Row],[ActualResult]]="SO"), 1, 0)))</f>
        <v>0</v>
      </c>
      <c r="AC734" s="33">
        <f>(($AR$11)*IF(Table2[[#This Row],[CorrectWinnerPrediction]]="Y", 1, 0))+(($AR$12)*IF(Table2[[#This Row],[CorrectAwayScorePrediction]]="Y", 1, 0))+(($AR$13)*IF(Table2[[#This Row],[CorrectHomeScorePrediction]]="Y", 1, 0))</f>
        <v>0</v>
      </c>
      <c r="AD7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4" s="4" t="str">
        <f>IF(WEEKDAY(Table2[[#This Row],[GameDate]])=1,"SUN",IF(WEEKDAY(Table2[[#This Row],[GameDate]])=2,"MON",IF(WEEKDAY(Table2[[#This Row],[GameDate]])=3,"TUE",IF(WEEKDAY(Table2[[#This Row],[GameDate]])=4,"WED",IF(WEEKDAY(Table2[[#This Row],[GameDate]])=5,"THU",IF(WEEKDAY(Table2[[#This Row],[GameDate]])=6,"FRI", "SAT"))))))</f>
        <v>SAT</v>
      </c>
      <c r="AF734" s="2">
        <f>Table2[[#This Row],[ActualAwayScore]]-Table2[[#This Row],[PredictedAwayScore]]</f>
        <v>0</v>
      </c>
      <c r="AG734" s="2">
        <f>Table2[[#This Row],[ActualHomeScore]]-Table2[[#This Row],[PredictedHomeScore]]</f>
        <v>0</v>
      </c>
      <c r="AH734" s="2">
        <f t="shared" si="58"/>
        <v>0</v>
      </c>
      <c r="AI734" s="2">
        <f t="shared" si="59"/>
        <v>0</v>
      </c>
    </row>
    <row r="735" spans="1:35" x14ac:dyDescent="0.25">
      <c r="B735" s="4">
        <v>45675</v>
      </c>
      <c r="C735" s="7" t="s">
        <v>844</v>
      </c>
      <c r="D735" s="2" t="s">
        <v>37</v>
      </c>
      <c r="E735" s="2" t="s">
        <v>35</v>
      </c>
      <c r="F735" s="2"/>
      <c r="G735" s="2"/>
      <c r="H735" s="2" t="str">
        <f t="shared" si="55"/>
        <v>_</v>
      </c>
      <c r="I735" s="2"/>
      <c r="J735" s="2"/>
      <c r="K735" s="2"/>
      <c r="L735" s="2" t="str">
        <f t="shared" si="56"/>
        <v>_</v>
      </c>
      <c r="M735" s="2"/>
      <c r="N735" s="2">
        <f>IF(ISBLANK(Table2[[#This Row],[ActualResult]]), 0, 1)</f>
        <v>0</v>
      </c>
      <c r="O735" s="2" t="str">
        <f>IF(ISBLANK(Table2[[#This Row],[ActualResult]]), "_", IF(Table2[[#This Row],[ActualWinner]]=Table2[[#This Row],[PredictedWinner]], "Y", "N"))</f>
        <v>_</v>
      </c>
      <c r="P735" s="2" t="str">
        <f>IF(Table2[[#This Row],[ActualAwayScore]]&gt;Table2[[#This Row],[PredictedAwayScore]], "N", IF(ISBLANK(Table2[[#This Row],[ActualResult]]), "_", IF(Table2[[#This Row],[ActualAwayScore]]=Table2[[#This Row],[PredictedAwayScore]], "Y", "N")))</f>
        <v>_</v>
      </c>
      <c r="Q735" s="2" t="str">
        <f>IF(Table2[[#This Row],[ActualHomeScore]]&gt;Table2[[#This Row],[PredictedHomeScore]],"N", IF(ISBLANK(Table2[[#This Row],[ActualResult]]), "_", IF(Table2[[#This Row],[ActualHomeScore]]=Table2[[#This Row],[PredictedHomeScore]], "Y", "N")))</f>
        <v>_</v>
      </c>
      <c r="R735" s="2"/>
      <c r="S735" s="2" t="str">
        <f t="shared" si="57"/>
        <v>_</v>
      </c>
      <c r="T735" s="2">
        <f>IF(INDEX(StatsRegularSeason20242025!$A$2:$C$33,MATCH(Table2[[#This Row],[AwayTeam]],StatsRegularSeason20242025!$A$2:$A$33,0),2)=INDEX(StatsRegularSeason20242025!$A$2:$C$33,MATCH(Table2[[#This Row],[HomeTeam]],StatsRegularSeason20242025!$A$2:$A$33,0),2),1,0)</f>
        <v>1</v>
      </c>
      <c r="U735" s="2">
        <f>IF(INDEX(StatsRegularSeason20242025!$A$2:$C$33,MATCH(Table2[[#This Row],[AwayTeam]],StatsRegularSeason20242025!$A$2:$A$33,0),3)=INDEX(StatsRegularSeason20242025!$A$2:$C$33,MATCH(Table2[[#This Row],[HomeTeam]],StatsRegularSeason20242025!$A$2:$A$33,0),3),1,0)</f>
        <v>1</v>
      </c>
      <c r="V735" s="2">
        <f>IF(Table2[[#This Row],[InterConf]]=1,IF(Table2[[#This Row],[InterDiv]]=0, 1, 0), 0)</f>
        <v>0</v>
      </c>
      <c r="W735" s="2">
        <f>IF(INDEX(StatsRegularSeason20242025!$A$2:$C$33,MATCH(Table2[[#This Row],[AwayTeam]],StatsRegularSeason20242025!$A$2:$A$33,0),2)&lt;&gt;INDEX(StatsRegularSeason20242025!$A$2:$C$33,MATCH(Table2[[#This Row],[HomeTeam]],StatsRegularSeason20242025!$A$2:$A$33,0),2),1,0)</f>
        <v>0</v>
      </c>
      <c r="X735" s="2"/>
      <c r="Y735" s="2"/>
      <c r="Z735" s="2">
        <f>IF(AND(Table2[[#This Row],[GameIsOver]]=1,Table2[[#This Row],[ActualHomeScore]]*Table2[[#This Row],[ActualAwayScore]]=0), 1,0)</f>
        <v>0</v>
      </c>
      <c r="AA735" s="2">
        <f>IF(Table2[[#This Row],[GameIsOver]]=0,0, IF(Table2[[#This Row],[ActualWinner]]=Table2[[#This Row],[AwayTeam]], 2, IF(OR(Table2[[#This Row],[ActualResult]]="OT", Table2[[#This Row],[ActualResult]]="SO"), 1, 0)))</f>
        <v>0</v>
      </c>
      <c r="AB735" s="2">
        <f>IF(Table2[[#This Row],[GameIsOver]]= 0, 0, IF(Table2[[#This Row],[ActualWinner]]=Table2[[#This Row],[HomeTeam]], 2, IF(OR(Table2[[#This Row],[ActualResult]]="OT", Table2[[#This Row],[ActualResult]]="SO"), 1, 0)))</f>
        <v>0</v>
      </c>
      <c r="AC735" s="33">
        <f>(($AR$11)*IF(Table2[[#This Row],[CorrectWinnerPrediction]]="Y", 1, 0))+(($AR$12)*IF(Table2[[#This Row],[CorrectAwayScorePrediction]]="Y", 1, 0))+(($AR$13)*IF(Table2[[#This Row],[CorrectHomeScorePrediction]]="Y", 1, 0))</f>
        <v>0</v>
      </c>
      <c r="AD7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5" s="4" t="str">
        <f>IF(WEEKDAY(Table2[[#This Row],[GameDate]])=1,"SUN",IF(WEEKDAY(Table2[[#This Row],[GameDate]])=2,"MON",IF(WEEKDAY(Table2[[#This Row],[GameDate]])=3,"TUE",IF(WEEKDAY(Table2[[#This Row],[GameDate]])=4,"WED",IF(WEEKDAY(Table2[[#This Row],[GameDate]])=5,"THU",IF(WEEKDAY(Table2[[#This Row],[GameDate]])=6,"FRI", "SAT"))))))</f>
        <v>SAT</v>
      </c>
      <c r="AF735" s="2">
        <f>Table2[[#This Row],[ActualAwayScore]]-Table2[[#This Row],[PredictedAwayScore]]</f>
        <v>0</v>
      </c>
      <c r="AG735" s="2">
        <f>Table2[[#This Row],[ActualHomeScore]]-Table2[[#This Row],[PredictedHomeScore]]</f>
        <v>0</v>
      </c>
      <c r="AH735" s="2">
        <f t="shared" si="58"/>
        <v>0</v>
      </c>
      <c r="AI735" s="2">
        <f t="shared" si="59"/>
        <v>0</v>
      </c>
    </row>
    <row r="736" spans="1:35" x14ac:dyDescent="0.25">
      <c r="B736" s="4">
        <v>45675</v>
      </c>
      <c r="C736" s="7" t="s">
        <v>845</v>
      </c>
      <c r="D736" s="2" t="s">
        <v>13</v>
      </c>
      <c r="E736" s="2" t="s">
        <v>15</v>
      </c>
      <c r="F736" s="2"/>
      <c r="G736" s="2"/>
      <c r="H736" s="2" t="str">
        <f t="shared" si="55"/>
        <v>_</v>
      </c>
      <c r="I736" s="2"/>
      <c r="J736" s="2"/>
      <c r="K736" s="2"/>
      <c r="L736" s="2" t="str">
        <f t="shared" si="56"/>
        <v>_</v>
      </c>
      <c r="M736" s="2"/>
      <c r="N736" s="2">
        <f>IF(ISBLANK(Table2[[#This Row],[ActualResult]]), 0, 1)</f>
        <v>0</v>
      </c>
      <c r="O736" s="2" t="str">
        <f>IF(ISBLANK(Table2[[#This Row],[ActualResult]]), "_", IF(Table2[[#This Row],[ActualWinner]]=Table2[[#This Row],[PredictedWinner]], "Y", "N"))</f>
        <v>_</v>
      </c>
      <c r="P736" s="2" t="str">
        <f>IF(Table2[[#This Row],[ActualAwayScore]]&gt;Table2[[#This Row],[PredictedAwayScore]], "N", IF(ISBLANK(Table2[[#This Row],[ActualResult]]), "_", IF(Table2[[#This Row],[ActualAwayScore]]=Table2[[#This Row],[PredictedAwayScore]], "Y", "N")))</f>
        <v>_</v>
      </c>
      <c r="Q736" s="2" t="str">
        <f>IF(Table2[[#This Row],[ActualHomeScore]]&gt;Table2[[#This Row],[PredictedHomeScore]],"N", IF(ISBLANK(Table2[[#This Row],[ActualResult]]), "_", IF(Table2[[#This Row],[ActualHomeScore]]=Table2[[#This Row],[PredictedHomeScore]], "Y", "N")))</f>
        <v>_</v>
      </c>
      <c r="R736" s="2"/>
      <c r="S736" s="2" t="str">
        <f t="shared" si="57"/>
        <v>_</v>
      </c>
      <c r="T736" s="2">
        <f>IF(INDEX(StatsRegularSeason20242025!$A$2:$C$33,MATCH(Table2[[#This Row],[AwayTeam]],StatsRegularSeason20242025!$A$2:$A$33,0),2)=INDEX(StatsRegularSeason20242025!$A$2:$C$33,MATCH(Table2[[#This Row],[HomeTeam]],StatsRegularSeason20242025!$A$2:$A$33,0),2),1,0)</f>
        <v>1</v>
      </c>
      <c r="U736" s="2">
        <f>IF(INDEX(StatsRegularSeason20242025!$A$2:$C$33,MATCH(Table2[[#This Row],[AwayTeam]],StatsRegularSeason20242025!$A$2:$A$33,0),3)=INDEX(StatsRegularSeason20242025!$A$2:$C$33,MATCH(Table2[[#This Row],[HomeTeam]],StatsRegularSeason20242025!$A$2:$A$33,0),3),1,0)</f>
        <v>1</v>
      </c>
      <c r="V736" s="2">
        <f>IF(Table2[[#This Row],[InterConf]]=1,IF(Table2[[#This Row],[InterDiv]]=0, 1, 0), 0)</f>
        <v>0</v>
      </c>
      <c r="W736" s="2">
        <f>IF(INDEX(StatsRegularSeason20242025!$A$2:$C$33,MATCH(Table2[[#This Row],[AwayTeam]],StatsRegularSeason20242025!$A$2:$A$33,0),2)&lt;&gt;INDEX(StatsRegularSeason20242025!$A$2:$C$33,MATCH(Table2[[#This Row],[HomeTeam]],StatsRegularSeason20242025!$A$2:$A$33,0),2),1,0)</f>
        <v>0</v>
      </c>
      <c r="X736" s="2"/>
      <c r="Y736" s="2"/>
      <c r="Z736" s="2">
        <f>IF(AND(Table2[[#This Row],[GameIsOver]]=1,Table2[[#This Row],[ActualHomeScore]]*Table2[[#This Row],[ActualAwayScore]]=0), 1,0)</f>
        <v>0</v>
      </c>
      <c r="AA736" s="2">
        <f>IF(Table2[[#This Row],[GameIsOver]]=0,0, IF(Table2[[#This Row],[ActualWinner]]=Table2[[#This Row],[AwayTeam]], 2, IF(OR(Table2[[#This Row],[ActualResult]]="OT", Table2[[#This Row],[ActualResult]]="SO"), 1, 0)))</f>
        <v>0</v>
      </c>
      <c r="AB736" s="2">
        <f>IF(Table2[[#This Row],[GameIsOver]]= 0, 0, IF(Table2[[#This Row],[ActualWinner]]=Table2[[#This Row],[HomeTeam]], 2, IF(OR(Table2[[#This Row],[ActualResult]]="OT", Table2[[#This Row],[ActualResult]]="SO"), 1, 0)))</f>
        <v>0</v>
      </c>
      <c r="AC736" s="33">
        <f>(($AR$11)*IF(Table2[[#This Row],[CorrectWinnerPrediction]]="Y", 1, 0))+(($AR$12)*IF(Table2[[#This Row],[CorrectAwayScorePrediction]]="Y", 1, 0))+(($AR$13)*IF(Table2[[#This Row],[CorrectHomeScorePrediction]]="Y", 1, 0))</f>
        <v>0</v>
      </c>
      <c r="AD7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6" s="4" t="str">
        <f>IF(WEEKDAY(Table2[[#This Row],[GameDate]])=1,"SUN",IF(WEEKDAY(Table2[[#This Row],[GameDate]])=2,"MON",IF(WEEKDAY(Table2[[#This Row],[GameDate]])=3,"TUE",IF(WEEKDAY(Table2[[#This Row],[GameDate]])=4,"WED",IF(WEEKDAY(Table2[[#This Row],[GameDate]])=5,"THU",IF(WEEKDAY(Table2[[#This Row],[GameDate]])=6,"FRI", "SAT"))))))</f>
        <v>SAT</v>
      </c>
      <c r="AF736" s="2">
        <f>Table2[[#This Row],[ActualAwayScore]]-Table2[[#This Row],[PredictedAwayScore]]</f>
        <v>0</v>
      </c>
      <c r="AG736" s="2">
        <f>Table2[[#This Row],[ActualHomeScore]]-Table2[[#This Row],[PredictedHomeScore]]</f>
        <v>0</v>
      </c>
      <c r="AH736" s="2">
        <f t="shared" si="58"/>
        <v>0</v>
      </c>
      <c r="AI736" s="2">
        <f t="shared" si="59"/>
        <v>0</v>
      </c>
    </row>
    <row r="737" spans="1:35" x14ac:dyDescent="0.25">
      <c r="B737" s="4">
        <v>45675</v>
      </c>
      <c r="C737" s="7" t="s">
        <v>846</v>
      </c>
      <c r="D737" s="2" t="s">
        <v>23</v>
      </c>
      <c r="E737" s="2" t="s">
        <v>25</v>
      </c>
      <c r="F737" s="2"/>
      <c r="G737" s="2"/>
      <c r="H737" s="2" t="str">
        <f t="shared" si="55"/>
        <v>_</v>
      </c>
      <c r="I737" s="2"/>
      <c r="J737" s="2"/>
      <c r="K737" s="2"/>
      <c r="L737" s="2" t="str">
        <f t="shared" si="56"/>
        <v>_</v>
      </c>
      <c r="M737" s="2"/>
      <c r="N737" s="2">
        <f>IF(ISBLANK(Table2[[#This Row],[ActualResult]]), 0, 1)</f>
        <v>0</v>
      </c>
      <c r="O737" s="2" t="str">
        <f>IF(ISBLANK(Table2[[#This Row],[ActualResult]]), "_", IF(Table2[[#This Row],[ActualWinner]]=Table2[[#This Row],[PredictedWinner]], "Y", "N"))</f>
        <v>_</v>
      </c>
      <c r="P737" s="2" t="str">
        <f>IF(Table2[[#This Row],[ActualAwayScore]]&gt;Table2[[#This Row],[PredictedAwayScore]], "N", IF(ISBLANK(Table2[[#This Row],[ActualResult]]), "_", IF(Table2[[#This Row],[ActualAwayScore]]=Table2[[#This Row],[PredictedAwayScore]], "Y", "N")))</f>
        <v>_</v>
      </c>
      <c r="Q737" s="2" t="str">
        <f>IF(Table2[[#This Row],[ActualHomeScore]]&gt;Table2[[#This Row],[PredictedHomeScore]],"N", IF(ISBLANK(Table2[[#This Row],[ActualResult]]), "_", IF(Table2[[#This Row],[ActualHomeScore]]=Table2[[#This Row],[PredictedHomeScore]], "Y", "N")))</f>
        <v>_</v>
      </c>
      <c r="R737" s="2"/>
      <c r="S737" s="2" t="str">
        <f t="shared" si="57"/>
        <v>_</v>
      </c>
      <c r="T737" s="2">
        <f>IF(INDEX(StatsRegularSeason20242025!$A$2:$C$33,MATCH(Table2[[#This Row],[AwayTeam]],StatsRegularSeason20242025!$A$2:$A$33,0),2)=INDEX(StatsRegularSeason20242025!$A$2:$C$33,MATCH(Table2[[#This Row],[HomeTeam]],StatsRegularSeason20242025!$A$2:$A$33,0),2),1,0)</f>
        <v>1</v>
      </c>
      <c r="U737" s="2">
        <f>IF(INDEX(StatsRegularSeason20242025!$A$2:$C$33,MATCH(Table2[[#This Row],[AwayTeam]],StatsRegularSeason20242025!$A$2:$A$33,0),3)=INDEX(StatsRegularSeason20242025!$A$2:$C$33,MATCH(Table2[[#This Row],[HomeTeam]],StatsRegularSeason20242025!$A$2:$A$33,0),3),1,0)</f>
        <v>1</v>
      </c>
      <c r="V737" s="2">
        <f>IF(Table2[[#This Row],[InterConf]]=1,IF(Table2[[#This Row],[InterDiv]]=0, 1, 0), 0)</f>
        <v>0</v>
      </c>
      <c r="W737" s="2">
        <f>IF(INDEX(StatsRegularSeason20242025!$A$2:$C$33,MATCH(Table2[[#This Row],[AwayTeam]],StatsRegularSeason20242025!$A$2:$A$33,0),2)&lt;&gt;INDEX(StatsRegularSeason20242025!$A$2:$C$33,MATCH(Table2[[#This Row],[HomeTeam]],StatsRegularSeason20242025!$A$2:$A$33,0),2),1,0)</f>
        <v>0</v>
      </c>
      <c r="X737" s="2"/>
      <c r="Y737" s="2"/>
      <c r="Z737" s="2">
        <f>IF(AND(Table2[[#This Row],[GameIsOver]]=1,Table2[[#This Row],[ActualHomeScore]]*Table2[[#This Row],[ActualAwayScore]]=0), 1,0)</f>
        <v>0</v>
      </c>
      <c r="AA737" s="2">
        <f>IF(Table2[[#This Row],[GameIsOver]]=0,0, IF(Table2[[#This Row],[ActualWinner]]=Table2[[#This Row],[AwayTeam]], 2, IF(OR(Table2[[#This Row],[ActualResult]]="OT", Table2[[#This Row],[ActualResult]]="SO"), 1, 0)))</f>
        <v>0</v>
      </c>
      <c r="AB737" s="2">
        <f>IF(Table2[[#This Row],[GameIsOver]]= 0, 0, IF(Table2[[#This Row],[ActualWinner]]=Table2[[#This Row],[HomeTeam]], 2, IF(OR(Table2[[#This Row],[ActualResult]]="OT", Table2[[#This Row],[ActualResult]]="SO"), 1, 0)))</f>
        <v>0</v>
      </c>
      <c r="AC737" s="33">
        <f>(($AR$11)*IF(Table2[[#This Row],[CorrectWinnerPrediction]]="Y", 1, 0))+(($AR$12)*IF(Table2[[#This Row],[CorrectAwayScorePrediction]]="Y", 1, 0))+(($AR$13)*IF(Table2[[#This Row],[CorrectHomeScorePrediction]]="Y", 1, 0))</f>
        <v>0</v>
      </c>
      <c r="AD7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7" s="4" t="str">
        <f>IF(WEEKDAY(Table2[[#This Row],[GameDate]])=1,"SUN",IF(WEEKDAY(Table2[[#This Row],[GameDate]])=2,"MON",IF(WEEKDAY(Table2[[#This Row],[GameDate]])=3,"TUE",IF(WEEKDAY(Table2[[#This Row],[GameDate]])=4,"WED",IF(WEEKDAY(Table2[[#This Row],[GameDate]])=5,"THU",IF(WEEKDAY(Table2[[#This Row],[GameDate]])=6,"FRI", "SAT"))))))</f>
        <v>SAT</v>
      </c>
      <c r="AF737" s="2">
        <f>Table2[[#This Row],[ActualAwayScore]]-Table2[[#This Row],[PredictedAwayScore]]</f>
        <v>0</v>
      </c>
      <c r="AG737" s="2">
        <f>Table2[[#This Row],[ActualHomeScore]]-Table2[[#This Row],[PredictedHomeScore]]</f>
        <v>0</v>
      </c>
      <c r="AH737" s="2">
        <f t="shared" si="58"/>
        <v>0</v>
      </c>
      <c r="AI737" s="2">
        <f t="shared" si="59"/>
        <v>0</v>
      </c>
    </row>
    <row r="738" spans="1:35" x14ac:dyDescent="0.25">
      <c r="A738" s="3"/>
      <c r="B738" s="5">
        <v>45675</v>
      </c>
      <c r="C738" s="8" t="s">
        <v>847</v>
      </c>
      <c r="D738" s="3" t="s">
        <v>28</v>
      </c>
      <c r="E738" s="3" t="s">
        <v>12</v>
      </c>
      <c r="F738" s="3"/>
      <c r="G738" s="3"/>
      <c r="H738" s="3" t="str">
        <f t="shared" si="55"/>
        <v>_</v>
      </c>
      <c r="I738" s="3"/>
      <c r="J738" s="3"/>
      <c r="K738" s="3"/>
      <c r="L738" s="2" t="str">
        <f t="shared" si="56"/>
        <v>_</v>
      </c>
      <c r="M738" s="3"/>
      <c r="N738" s="3">
        <f>IF(ISBLANK(Table2[[#This Row],[ActualResult]]), 0, 1)</f>
        <v>0</v>
      </c>
      <c r="O738" s="3" t="str">
        <f>IF(ISBLANK(Table2[[#This Row],[ActualResult]]), "_", IF(Table2[[#This Row],[ActualWinner]]=Table2[[#This Row],[PredictedWinner]], "Y", "N"))</f>
        <v>_</v>
      </c>
      <c r="P738" s="3" t="str">
        <f>IF(Table2[[#This Row],[ActualAwayScore]]&gt;Table2[[#This Row],[PredictedAwayScore]], "N", IF(ISBLANK(Table2[[#This Row],[ActualResult]]), "_", IF(Table2[[#This Row],[ActualAwayScore]]=Table2[[#This Row],[PredictedAwayScore]], "Y", "N")))</f>
        <v>_</v>
      </c>
      <c r="Q738" s="3" t="str">
        <f>IF(Table2[[#This Row],[ActualHomeScore]]&gt;Table2[[#This Row],[PredictedHomeScore]],"N", IF(ISBLANK(Table2[[#This Row],[ActualResult]]), "_", IF(Table2[[#This Row],[ActualHomeScore]]=Table2[[#This Row],[PredictedHomeScore]], "Y", "N")))</f>
        <v>_</v>
      </c>
      <c r="R738" s="2"/>
      <c r="S738" s="2" t="str">
        <f t="shared" si="57"/>
        <v>_</v>
      </c>
      <c r="T738" s="2">
        <f>IF(INDEX(StatsRegularSeason20242025!$A$2:$C$33,MATCH(Table2[[#This Row],[AwayTeam]],StatsRegularSeason20242025!$A$2:$A$33,0),2)=INDEX(StatsRegularSeason20242025!$A$2:$C$33,MATCH(Table2[[#This Row],[HomeTeam]],StatsRegularSeason20242025!$A$2:$A$33,0),2),1,0)</f>
        <v>1</v>
      </c>
      <c r="U738" s="2">
        <f>IF(INDEX(StatsRegularSeason20242025!$A$2:$C$33,MATCH(Table2[[#This Row],[AwayTeam]],StatsRegularSeason20242025!$A$2:$A$33,0),3)=INDEX(StatsRegularSeason20242025!$A$2:$C$33,MATCH(Table2[[#This Row],[HomeTeam]],StatsRegularSeason20242025!$A$2:$A$33,0),3),1,0)</f>
        <v>1</v>
      </c>
      <c r="V738" s="2">
        <f>IF(Table2[[#This Row],[InterConf]]=1,IF(Table2[[#This Row],[InterDiv]]=0, 1, 0), 0)</f>
        <v>0</v>
      </c>
      <c r="W738" s="2">
        <f>IF(INDEX(StatsRegularSeason20242025!$A$2:$C$33,MATCH(Table2[[#This Row],[AwayTeam]],StatsRegularSeason20242025!$A$2:$A$33,0),2)&lt;&gt;INDEX(StatsRegularSeason20242025!$A$2:$C$33,MATCH(Table2[[#This Row],[HomeTeam]],StatsRegularSeason20242025!$A$2:$A$33,0),2),1,0)</f>
        <v>0</v>
      </c>
      <c r="X738" s="2"/>
      <c r="Y738" s="2"/>
      <c r="Z738" s="2">
        <f>IF(AND(Table2[[#This Row],[GameIsOver]]=1,Table2[[#This Row],[ActualHomeScore]]*Table2[[#This Row],[ActualAwayScore]]=0), 1,0)</f>
        <v>0</v>
      </c>
      <c r="AA738" s="2">
        <f>IF(Table2[[#This Row],[GameIsOver]]=0,0, IF(Table2[[#This Row],[ActualWinner]]=Table2[[#This Row],[AwayTeam]], 2, IF(OR(Table2[[#This Row],[ActualResult]]="OT", Table2[[#This Row],[ActualResult]]="SO"), 1, 0)))</f>
        <v>0</v>
      </c>
      <c r="AB738" s="2">
        <f>IF(Table2[[#This Row],[GameIsOver]]= 0, 0, IF(Table2[[#This Row],[ActualWinner]]=Table2[[#This Row],[HomeTeam]], 2, IF(OR(Table2[[#This Row],[ActualResult]]="OT", Table2[[#This Row],[ActualResult]]="SO"), 1, 0)))</f>
        <v>0</v>
      </c>
      <c r="AC738" s="33">
        <f>(($AR$11)*IF(Table2[[#This Row],[CorrectWinnerPrediction]]="Y", 1, 0))+(($AR$12)*IF(Table2[[#This Row],[CorrectAwayScorePrediction]]="Y", 1, 0))+(($AR$13)*IF(Table2[[#This Row],[CorrectHomeScorePrediction]]="Y", 1, 0))</f>
        <v>0</v>
      </c>
      <c r="AD7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8" s="5" t="str">
        <f>IF(WEEKDAY(Table2[[#This Row],[GameDate]])=1,"SUN",IF(WEEKDAY(Table2[[#This Row],[GameDate]])=2,"MON",IF(WEEKDAY(Table2[[#This Row],[GameDate]])=3,"TUE",IF(WEEKDAY(Table2[[#This Row],[GameDate]])=4,"WED",IF(WEEKDAY(Table2[[#This Row],[GameDate]])=5,"THU",IF(WEEKDAY(Table2[[#This Row],[GameDate]])=6,"FRI", "SAT"))))))</f>
        <v>SAT</v>
      </c>
      <c r="AF738" s="2">
        <f>Table2[[#This Row],[ActualAwayScore]]-Table2[[#This Row],[PredictedAwayScore]]</f>
        <v>0</v>
      </c>
      <c r="AG738" s="2">
        <f>Table2[[#This Row],[ActualHomeScore]]-Table2[[#This Row],[PredictedHomeScore]]</f>
        <v>0</v>
      </c>
      <c r="AH738" s="2">
        <f t="shared" si="58"/>
        <v>0</v>
      </c>
      <c r="AI738" s="2">
        <f t="shared" si="59"/>
        <v>0</v>
      </c>
    </row>
    <row r="739" spans="1:35" x14ac:dyDescent="0.25">
      <c r="B739" s="4">
        <v>45676</v>
      </c>
      <c r="C739" s="7" t="s">
        <v>848</v>
      </c>
      <c r="D739" s="2" t="s">
        <v>30</v>
      </c>
      <c r="E739" s="2" t="s">
        <v>32</v>
      </c>
      <c r="F739" s="2"/>
      <c r="G739" s="2"/>
      <c r="H739" s="2" t="str">
        <f t="shared" si="55"/>
        <v>_</v>
      </c>
      <c r="I739" s="2"/>
      <c r="J739" s="2"/>
      <c r="K739" s="2"/>
      <c r="L739" s="13" t="str">
        <f t="shared" si="56"/>
        <v>_</v>
      </c>
      <c r="M739" s="2"/>
      <c r="N739" s="2">
        <f>IF(ISBLANK(Table2[[#This Row],[ActualResult]]), 0, 1)</f>
        <v>0</v>
      </c>
      <c r="O739" s="2" t="str">
        <f>IF(ISBLANK(Table2[[#This Row],[ActualResult]]), "_", IF(Table2[[#This Row],[ActualWinner]]=Table2[[#This Row],[PredictedWinner]], "Y", "N"))</f>
        <v>_</v>
      </c>
      <c r="P739" s="2" t="str">
        <f>IF(Table2[[#This Row],[ActualAwayScore]]&gt;Table2[[#This Row],[PredictedAwayScore]], "N", IF(ISBLANK(Table2[[#This Row],[ActualResult]]), "_", IF(Table2[[#This Row],[ActualAwayScore]]=Table2[[#This Row],[PredictedAwayScore]], "Y", "N")))</f>
        <v>_</v>
      </c>
      <c r="Q739" s="2" t="str">
        <f>IF(Table2[[#This Row],[ActualHomeScore]]&gt;Table2[[#This Row],[PredictedHomeScore]],"N", IF(ISBLANK(Table2[[#This Row],[ActualResult]]), "_", IF(Table2[[#This Row],[ActualHomeScore]]=Table2[[#This Row],[PredictedHomeScore]], "Y", "N")))</f>
        <v>_</v>
      </c>
      <c r="R739" s="2"/>
      <c r="S739" s="2" t="str">
        <f t="shared" si="57"/>
        <v>_</v>
      </c>
      <c r="T739" s="2">
        <f>IF(INDEX(StatsRegularSeason20242025!$A$2:$C$33,MATCH(Table2[[#This Row],[AwayTeam]],StatsRegularSeason20242025!$A$2:$A$33,0),2)=INDEX(StatsRegularSeason20242025!$A$2:$C$33,MATCH(Table2[[#This Row],[HomeTeam]],StatsRegularSeason20242025!$A$2:$A$33,0),2),1,0)</f>
        <v>1</v>
      </c>
      <c r="U739" s="2">
        <f>IF(INDEX(StatsRegularSeason20242025!$A$2:$C$33,MATCH(Table2[[#This Row],[AwayTeam]],StatsRegularSeason20242025!$A$2:$A$33,0),3)=INDEX(StatsRegularSeason20242025!$A$2:$C$33,MATCH(Table2[[#This Row],[HomeTeam]],StatsRegularSeason20242025!$A$2:$A$33,0),3),1,0)</f>
        <v>0</v>
      </c>
      <c r="V739" s="2">
        <f>IF(Table2[[#This Row],[InterConf]]=1,IF(Table2[[#This Row],[InterDiv]]=0, 1, 0), 0)</f>
        <v>1</v>
      </c>
      <c r="W739" s="2">
        <f>IF(INDEX(StatsRegularSeason20242025!$A$2:$C$33,MATCH(Table2[[#This Row],[AwayTeam]],StatsRegularSeason20242025!$A$2:$A$33,0),2)&lt;&gt;INDEX(StatsRegularSeason20242025!$A$2:$C$33,MATCH(Table2[[#This Row],[HomeTeam]],StatsRegularSeason20242025!$A$2:$A$33,0),2),1,0)</f>
        <v>0</v>
      </c>
      <c r="X739" s="2"/>
      <c r="Y739" s="2"/>
      <c r="Z739" s="2">
        <f>IF(AND(Table2[[#This Row],[GameIsOver]]=1,Table2[[#This Row],[ActualHomeScore]]*Table2[[#This Row],[ActualAwayScore]]=0), 1,0)</f>
        <v>0</v>
      </c>
      <c r="AA739" s="2">
        <f>IF(Table2[[#This Row],[GameIsOver]]=0,0, IF(Table2[[#This Row],[ActualWinner]]=Table2[[#This Row],[AwayTeam]], 2, IF(OR(Table2[[#This Row],[ActualResult]]="OT", Table2[[#This Row],[ActualResult]]="SO"), 1, 0)))</f>
        <v>0</v>
      </c>
      <c r="AB739" s="2">
        <f>IF(Table2[[#This Row],[GameIsOver]]= 0, 0, IF(Table2[[#This Row],[ActualWinner]]=Table2[[#This Row],[HomeTeam]], 2, IF(OR(Table2[[#This Row],[ActualResult]]="OT", Table2[[#This Row],[ActualResult]]="SO"), 1, 0)))</f>
        <v>0</v>
      </c>
      <c r="AC739" s="33">
        <f>(($AR$11)*IF(Table2[[#This Row],[CorrectWinnerPrediction]]="Y", 1, 0))+(($AR$12)*IF(Table2[[#This Row],[CorrectAwayScorePrediction]]="Y", 1, 0))+(($AR$13)*IF(Table2[[#This Row],[CorrectHomeScorePrediction]]="Y", 1, 0))</f>
        <v>0</v>
      </c>
      <c r="AD7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39" s="4" t="str">
        <f>IF(WEEKDAY(Table2[[#This Row],[GameDate]])=1,"SUN",IF(WEEKDAY(Table2[[#This Row],[GameDate]])=2,"MON",IF(WEEKDAY(Table2[[#This Row],[GameDate]])=3,"TUE",IF(WEEKDAY(Table2[[#This Row],[GameDate]])=4,"WED",IF(WEEKDAY(Table2[[#This Row],[GameDate]])=5,"THU",IF(WEEKDAY(Table2[[#This Row],[GameDate]])=6,"FRI", "SAT"))))))</f>
        <v>SUN</v>
      </c>
      <c r="AF739" s="2">
        <f>Table2[[#This Row],[ActualAwayScore]]-Table2[[#This Row],[PredictedAwayScore]]</f>
        <v>0</v>
      </c>
      <c r="AG739" s="2">
        <f>Table2[[#This Row],[ActualHomeScore]]-Table2[[#This Row],[PredictedHomeScore]]</f>
        <v>0</v>
      </c>
      <c r="AH739" s="2">
        <f t="shared" si="58"/>
        <v>0</v>
      </c>
      <c r="AI739" s="2">
        <f t="shared" si="59"/>
        <v>0</v>
      </c>
    </row>
    <row r="740" spans="1:35" x14ac:dyDescent="0.25">
      <c r="B740" s="4">
        <v>45676</v>
      </c>
      <c r="C740" s="7" t="s">
        <v>849</v>
      </c>
      <c r="D740" s="2" t="s">
        <v>20</v>
      </c>
      <c r="E740" s="2" t="s">
        <v>19</v>
      </c>
      <c r="F740" s="2"/>
      <c r="G740" s="2"/>
      <c r="H740" s="2" t="str">
        <f t="shared" si="55"/>
        <v>_</v>
      </c>
      <c r="I740" s="2"/>
      <c r="J740" s="2"/>
      <c r="K740" s="2"/>
      <c r="L740" s="2" t="str">
        <f t="shared" si="56"/>
        <v>_</v>
      </c>
      <c r="M740" s="2"/>
      <c r="N740" s="2">
        <f>IF(ISBLANK(Table2[[#This Row],[ActualResult]]), 0, 1)</f>
        <v>0</v>
      </c>
      <c r="O740" s="2" t="str">
        <f>IF(ISBLANK(Table2[[#This Row],[ActualResult]]), "_", IF(Table2[[#This Row],[ActualWinner]]=Table2[[#This Row],[PredictedWinner]], "Y", "N"))</f>
        <v>_</v>
      </c>
      <c r="P740" s="2" t="str">
        <f>IF(Table2[[#This Row],[ActualAwayScore]]&gt;Table2[[#This Row],[PredictedAwayScore]], "N", IF(ISBLANK(Table2[[#This Row],[ActualResult]]), "_", IF(Table2[[#This Row],[ActualAwayScore]]=Table2[[#This Row],[PredictedAwayScore]], "Y", "N")))</f>
        <v>_</v>
      </c>
      <c r="Q740" s="2" t="str">
        <f>IF(Table2[[#This Row],[ActualHomeScore]]&gt;Table2[[#This Row],[PredictedHomeScore]],"N", IF(ISBLANK(Table2[[#This Row],[ActualResult]]), "_", IF(Table2[[#This Row],[ActualHomeScore]]=Table2[[#This Row],[PredictedHomeScore]], "Y", "N")))</f>
        <v>_</v>
      </c>
      <c r="R740" s="2"/>
      <c r="S740" s="2" t="str">
        <f t="shared" si="57"/>
        <v>_</v>
      </c>
      <c r="T740" s="2">
        <f>IF(INDEX(StatsRegularSeason20242025!$A$2:$C$33,MATCH(Table2[[#This Row],[AwayTeam]],StatsRegularSeason20242025!$A$2:$A$33,0),2)=INDEX(StatsRegularSeason20242025!$A$2:$C$33,MATCH(Table2[[#This Row],[HomeTeam]],StatsRegularSeason20242025!$A$2:$A$33,0),2),1,0)</f>
        <v>1</v>
      </c>
      <c r="U740" s="2">
        <f>IF(INDEX(StatsRegularSeason20242025!$A$2:$C$33,MATCH(Table2[[#This Row],[AwayTeam]],StatsRegularSeason20242025!$A$2:$A$33,0),3)=INDEX(StatsRegularSeason20242025!$A$2:$C$33,MATCH(Table2[[#This Row],[HomeTeam]],StatsRegularSeason20242025!$A$2:$A$33,0),3),1,0)</f>
        <v>0</v>
      </c>
      <c r="V740" s="2">
        <f>IF(Table2[[#This Row],[InterConf]]=1,IF(Table2[[#This Row],[InterDiv]]=0, 1, 0), 0)</f>
        <v>1</v>
      </c>
      <c r="W740" s="2">
        <f>IF(INDEX(StatsRegularSeason20242025!$A$2:$C$33,MATCH(Table2[[#This Row],[AwayTeam]],StatsRegularSeason20242025!$A$2:$A$33,0),2)&lt;&gt;INDEX(StatsRegularSeason20242025!$A$2:$C$33,MATCH(Table2[[#This Row],[HomeTeam]],StatsRegularSeason20242025!$A$2:$A$33,0),2),1,0)</f>
        <v>0</v>
      </c>
      <c r="X740" s="2"/>
      <c r="Y740" s="2"/>
      <c r="Z740" s="2">
        <f>IF(AND(Table2[[#This Row],[GameIsOver]]=1,Table2[[#This Row],[ActualHomeScore]]*Table2[[#This Row],[ActualAwayScore]]=0), 1,0)</f>
        <v>0</v>
      </c>
      <c r="AA740" s="2">
        <f>IF(Table2[[#This Row],[GameIsOver]]=0,0, IF(Table2[[#This Row],[ActualWinner]]=Table2[[#This Row],[AwayTeam]], 2, IF(OR(Table2[[#This Row],[ActualResult]]="OT", Table2[[#This Row],[ActualResult]]="SO"), 1, 0)))</f>
        <v>0</v>
      </c>
      <c r="AB740" s="2">
        <f>IF(Table2[[#This Row],[GameIsOver]]= 0, 0, IF(Table2[[#This Row],[ActualWinner]]=Table2[[#This Row],[HomeTeam]], 2, IF(OR(Table2[[#This Row],[ActualResult]]="OT", Table2[[#This Row],[ActualResult]]="SO"), 1, 0)))</f>
        <v>0</v>
      </c>
      <c r="AC740" s="33">
        <f>(($AR$11)*IF(Table2[[#This Row],[CorrectWinnerPrediction]]="Y", 1, 0))+(($AR$12)*IF(Table2[[#This Row],[CorrectAwayScorePrediction]]="Y", 1, 0))+(($AR$13)*IF(Table2[[#This Row],[CorrectHomeScorePrediction]]="Y", 1, 0))</f>
        <v>0</v>
      </c>
      <c r="AD7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0" s="4" t="str">
        <f>IF(WEEKDAY(Table2[[#This Row],[GameDate]])=1,"SUN",IF(WEEKDAY(Table2[[#This Row],[GameDate]])=2,"MON",IF(WEEKDAY(Table2[[#This Row],[GameDate]])=3,"TUE",IF(WEEKDAY(Table2[[#This Row],[GameDate]])=4,"WED",IF(WEEKDAY(Table2[[#This Row],[GameDate]])=5,"THU",IF(WEEKDAY(Table2[[#This Row],[GameDate]])=6,"FRI", "SAT"))))))</f>
        <v>SUN</v>
      </c>
      <c r="AF740" s="2">
        <f>Table2[[#This Row],[ActualAwayScore]]-Table2[[#This Row],[PredictedAwayScore]]</f>
        <v>0</v>
      </c>
      <c r="AG740" s="2">
        <f>Table2[[#This Row],[ActualHomeScore]]-Table2[[#This Row],[PredictedHomeScore]]</f>
        <v>0</v>
      </c>
      <c r="AH740" s="2">
        <f t="shared" si="58"/>
        <v>0</v>
      </c>
      <c r="AI740" s="2">
        <f t="shared" si="59"/>
        <v>0</v>
      </c>
    </row>
    <row r="741" spans="1:35" x14ac:dyDescent="0.25">
      <c r="A741" s="3"/>
      <c r="B741" s="5">
        <v>45676</v>
      </c>
      <c r="C741" s="8" t="s">
        <v>850</v>
      </c>
      <c r="D741" s="3" t="s">
        <v>31</v>
      </c>
      <c r="E741" s="3" t="s">
        <v>34</v>
      </c>
      <c r="F741" s="3"/>
      <c r="G741" s="3"/>
      <c r="H741" s="3" t="str">
        <f t="shared" si="55"/>
        <v>_</v>
      </c>
      <c r="I741" s="3"/>
      <c r="J741" s="3"/>
      <c r="K741" s="3"/>
      <c r="L741" s="2" t="str">
        <f t="shared" si="56"/>
        <v>_</v>
      </c>
      <c r="M741" s="3"/>
      <c r="N741" s="3">
        <f>IF(ISBLANK(Table2[[#This Row],[ActualResult]]), 0, 1)</f>
        <v>0</v>
      </c>
      <c r="O741" s="3" t="str">
        <f>IF(ISBLANK(Table2[[#This Row],[ActualResult]]), "_", IF(Table2[[#This Row],[ActualWinner]]=Table2[[#This Row],[PredictedWinner]], "Y", "N"))</f>
        <v>_</v>
      </c>
      <c r="P741" s="3" t="str">
        <f>IF(Table2[[#This Row],[ActualAwayScore]]&gt;Table2[[#This Row],[PredictedAwayScore]], "N", IF(ISBLANK(Table2[[#This Row],[ActualResult]]), "_", IF(Table2[[#This Row],[ActualAwayScore]]=Table2[[#This Row],[PredictedAwayScore]], "Y", "N")))</f>
        <v>_</v>
      </c>
      <c r="Q741" s="3" t="str">
        <f>IF(Table2[[#This Row],[ActualHomeScore]]&gt;Table2[[#This Row],[PredictedHomeScore]],"N", IF(ISBLANK(Table2[[#This Row],[ActualResult]]), "_", IF(Table2[[#This Row],[ActualHomeScore]]=Table2[[#This Row],[PredictedHomeScore]], "Y", "N")))</f>
        <v>_</v>
      </c>
      <c r="R741" s="2"/>
      <c r="S741" s="2" t="str">
        <f t="shared" si="57"/>
        <v>_</v>
      </c>
      <c r="T741" s="2">
        <f>IF(INDEX(StatsRegularSeason20242025!$A$2:$C$33,MATCH(Table2[[#This Row],[AwayTeam]],StatsRegularSeason20242025!$A$2:$A$33,0),2)=INDEX(StatsRegularSeason20242025!$A$2:$C$33,MATCH(Table2[[#This Row],[HomeTeam]],StatsRegularSeason20242025!$A$2:$A$33,0),2),1,0)</f>
        <v>0</v>
      </c>
      <c r="U741" s="2">
        <f>IF(INDEX(StatsRegularSeason20242025!$A$2:$C$33,MATCH(Table2[[#This Row],[AwayTeam]],StatsRegularSeason20242025!$A$2:$A$33,0),3)=INDEX(StatsRegularSeason20242025!$A$2:$C$33,MATCH(Table2[[#This Row],[HomeTeam]],StatsRegularSeason20242025!$A$2:$A$33,0),3),1,0)</f>
        <v>0</v>
      </c>
      <c r="V741" s="2">
        <f>IF(Table2[[#This Row],[InterConf]]=1,IF(Table2[[#This Row],[InterDiv]]=0, 1, 0), 0)</f>
        <v>0</v>
      </c>
      <c r="W741" s="2">
        <f>IF(INDEX(StatsRegularSeason20242025!$A$2:$C$33,MATCH(Table2[[#This Row],[AwayTeam]],StatsRegularSeason20242025!$A$2:$A$33,0),2)&lt;&gt;INDEX(StatsRegularSeason20242025!$A$2:$C$33,MATCH(Table2[[#This Row],[HomeTeam]],StatsRegularSeason20242025!$A$2:$A$33,0),2),1,0)</f>
        <v>1</v>
      </c>
      <c r="X741" s="2"/>
      <c r="Y741" s="2"/>
      <c r="Z741" s="2">
        <f>IF(AND(Table2[[#This Row],[GameIsOver]]=1,Table2[[#This Row],[ActualHomeScore]]*Table2[[#This Row],[ActualAwayScore]]=0), 1,0)</f>
        <v>0</v>
      </c>
      <c r="AA741" s="2">
        <f>IF(Table2[[#This Row],[GameIsOver]]=0,0, IF(Table2[[#This Row],[ActualWinner]]=Table2[[#This Row],[AwayTeam]], 2, IF(OR(Table2[[#This Row],[ActualResult]]="OT", Table2[[#This Row],[ActualResult]]="SO"), 1, 0)))</f>
        <v>0</v>
      </c>
      <c r="AB741" s="2">
        <f>IF(Table2[[#This Row],[GameIsOver]]= 0, 0, IF(Table2[[#This Row],[ActualWinner]]=Table2[[#This Row],[HomeTeam]], 2, IF(OR(Table2[[#This Row],[ActualResult]]="OT", Table2[[#This Row],[ActualResult]]="SO"), 1, 0)))</f>
        <v>0</v>
      </c>
      <c r="AC741" s="33">
        <f>(($AR$11)*IF(Table2[[#This Row],[CorrectWinnerPrediction]]="Y", 1, 0))+(($AR$12)*IF(Table2[[#This Row],[CorrectAwayScorePrediction]]="Y", 1, 0))+(($AR$13)*IF(Table2[[#This Row],[CorrectHomeScorePrediction]]="Y", 1, 0))</f>
        <v>0</v>
      </c>
      <c r="AD7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1" s="5" t="str">
        <f>IF(WEEKDAY(Table2[[#This Row],[GameDate]])=1,"SUN",IF(WEEKDAY(Table2[[#This Row],[GameDate]])=2,"MON",IF(WEEKDAY(Table2[[#This Row],[GameDate]])=3,"TUE",IF(WEEKDAY(Table2[[#This Row],[GameDate]])=4,"WED",IF(WEEKDAY(Table2[[#This Row],[GameDate]])=5,"THU",IF(WEEKDAY(Table2[[#This Row],[GameDate]])=6,"FRI", "SAT"))))))</f>
        <v>SUN</v>
      </c>
      <c r="AF741" s="2">
        <f>Table2[[#This Row],[ActualAwayScore]]-Table2[[#This Row],[PredictedAwayScore]]</f>
        <v>0</v>
      </c>
      <c r="AG741" s="2">
        <f>Table2[[#This Row],[ActualHomeScore]]-Table2[[#This Row],[PredictedHomeScore]]</f>
        <v>0</v>
      </c>
      <c r="AH741" s="2">
        <f t="shared" si="58"/>
        <v>0</v>
      </c>
      <c r="AI741" s="2">
        <f t="shared" si="59"/>
        <v>0</v>
      </c>
    </row>
    <row r="742" spans="1:35" x14ac:dyDescent="0.25">
      <c r="B742" s="4">
        <v>45677</v>
      </c>
      <c r="C742" s="7" t="s">
        <v>851</v>
      </c>
      <c r="D742" s="2" t="s">
        <v>38</v>
      </c>
      <c r="E742" s="2" t="s">
        <v>16</v>
      </c>
      <c r="F742" s="2"/>
      <c r="G742" s="2"/>
      <c r="H742" s="2" t="str">
        <f t="shared" si="55"/>
        <v>_</v>
      </c>
      <c r="I742" s="2"/>
      <c r="J742" s="2"/>
      <c r="K742" s="2"/>
      <c r="L742" s="13" t="str">
        <f t="shared" si="56"/>
        <v>_</v>
      </c>
      <c r="M742" s="2"/>
      <c r="N742" s="2">
        <f>IF(ISBLANK(Table2[[#This Row],[ActualResult]]), 0, 1)</f>
        <v>0</v>
      </c>
      <c r="O742" s="2" t="str">
        <f>IF(ISBLANK(Table2[[#This Row],[ActualResult]]), "_", IF(Table2[[#This Row],[ActualWinner]]=Table2[[#This Row],[PredictedWinner]], "Y", "N"))</f>
        <v>_</v>
      </c>
      <c r="P742" s="2" t="str">
        <f>IF(Table2[[#This Row],[ActualAwayScore]]&gt;Table2[[#This Row],[PredictedAwayScore]], "N", IF(ISBLANK(Table2[[#This Row],[ActualResult]]), "_", IF(Table2[[#This Row],[ActualAwayScore]]=Table2[[#This Row],[PredictedAwayScore]], "Y", "N")))</f>
        <v>_</v>
      </c>
      <c r="Q742" s="2" t="str">
        <f>IF(Table2[[#This Row],[ActualHomeScore]]&gt;Table2[[#This Row],[PredictedHomeScore]],"N", IF(ISBLANK(Table2[[#This Row],[ActualResult]]), "_", IF(Table2[[#This Row],[ActualHomeScore]]=Table2[[#This Row],[PredictedHomeScore]], "Y", "N")))</f>
        <v>_</v>
      </c>
      <c r="R742" s="2"/>
      <c r="S742" s="2" t="str">
        <f t="shared" si="57"/>
        <v>_</v>
      </c>
      <c r="T742" s="2">
        <f>IF(INDEX(StatsRegularSeason20242025!$A$2:$C$33,MATCH(Table2[[#This Row],[AwayTeam]],StatsRegularSeason20242025!$A$2:$A$33,0),2)=INDEX(StatsRegularSeason20242025!$A$2:$C$33,MATCH(Table2[[#This Row],[HomeTeam]],StatsRegularSeason20242025!$A$2:$A$33,0),2),1,0)</f>
        <v>0</v>
      </c>
      <c r="U742" s="2">
        <f>IF(INDEX(StatsRegularSeason20242025!$A$2:$C$33,MATCH(Table2[[#This Row],[AwayTeam]],StatsRegularSeason20242025!$A$2:$A$33,0),3)=INDEX(StatsRegularSeason20242025!$A$2:$C$33,MATCH(Table2[[#This Row],[HomeTeam]],StatsRegularSeason20242025!$A$2:$A$33,0),3),1,0)</f>
        <v>0</v>
      </c>
      <c r="V742" s="2">
        <f>IF(Table2[[#This Row],[InterConf]]=1,IF(Table2[[#This Row],[InterDiv]]=0, 1, 0), 0)</f>
        <v>0</v>
      </c>
      <c r="W742" s="2">
        <f>IF(INDEX(StatsRegularSeason20242025!$A$2:$C$33,MATCH(Table2[[#This Row],[AwayTeam]],StatsRegularSeason20242025!$A$2:$A$33,0),2)&lt;&gt;INDEX(StatsRegularSeason20242025!$A$2:$C$33,MATCH(Table2[[#This Row],[HomeTeam]],StatsRegularSeason20242025!$A$2:$A$33,0),2),1,0)</f>
        <v>1</v>
      </c>
      <c r="X742" s="2"/>
      <c r="Y742" s="2"/>
      <c r="Z742" s="2">
        <f>IF(AND(Table2[[#This Row],[GameIsOver]]=1,Table2[[#This Row],[ActualHomeScore]]*Table2[[#This Row],[ActualAwayScore]]=0), 1,0)</f>
        <v>0</v>
      </c>
      <c r="AA742" s="2">
        <f>IF(Table2[[#This Row],[GameIsOver]]=0,0, IF(Table2[[#This Row],[ActualWinner]]=Table2[[#This Row],[AwayTeam]], 2, IF(OR(Table2[[#This Row],[ActualResult]]="OT", Table2[[#This Row],[ActualResult]]="SO"), 1, 0)))</f>
        <v>0</v>
      </c>
      <c r="AB742" s="2">
        <f>IF(Table2[[#This Row],[GameIsOver]]= 0, 0, IF(Table2[[#This Row],[ActualWinner]]=Table2[[#This Row],[HomeTeam]], 2, IF(OR(Table2[[#This Row],[ActualResult]]="OT", Table2[[#This Row],[ActualResult]]="SO"), 1, 0)))</f>
        <v>0</v>
      </c>
      <c r="AC742" s="33">
        <f>(($AR$11)*IF(Table2[[#This Row],[CorrectWinnerPrediction]]="Y", 1, 0))+(($AR$12)*IF(Table2[[#This Row],[CorrectAwayScorePrediction]]="Y", 1, 0))+(($AR$13)*IF(Table2[[#This Row],[CorrectHomeScorePrediction]]="Y", 1, 0))</f>
        <v>0</v>
      </c>
      <c r="AD7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2" s="4" t="str">
        <f>IF(WEEKDAY(Table2[[#This Row],[GameDate]])=1,"SUN",IF(WEEKDAY(Table2[[#This Row],[GameDate]])=2,"MON",IF(WEEKDAY(Table2[[#This Row],[GameDate]])=3,"TUE",IF(WEEKDAY(Table2[[#This Row],[GameDate]])=4,"WED",IF(WEEKDAY(Table2[[#This Row],[GameDate]])=5,"THU",IF(WEEKDAY(Table2[[#This Row],[GameDate]])=6,"FRI", "SAT"))))))</f>
        <v>MON</v>
      </c>
      <c r="AF742" s="2">
        <f>Table2[[#This Row],[ActualAwayScore]]-Table2[[#This Row],[PredictedAwayScore]]</f>
        <v>0</v>
      </c>
      <c r="AG742" s="2">
        <f>Table2[[#This Row],[ActualHomeScore]]-Table2[[#This Row],[PredictedHomeScore]]</f>
        <v>0</v>
      </c>
      <c r="AH742" s="2">
        <f t="shared" si="58"/>
        <v>0</v>
      </c>
      <c r="AI742" s="2">
        <f t="shared" si="59"/>
        <v>0</v>
      </c>
    </row>
    <row r="743" spans="1:35" x14ac:dyDescent="0.25">
      <c r="B743" s="4">
        <v>45677</v>
      </c>
      <c r="C743" s="7" t="s">
        <v>852</v>
      </c>
      <c r="D743" s="2" t="s">
        <v>37</v>
      </c>
      <c r="E743" s="2" t="s">
        <v>26</v>
      </c>
      <c r="F743" s="2"/>
      <c r="G743" s="2"/>
      <c r="H743" s="2" t="str">
        <f t="shared" si="55"/>
        <v>_</v>
      </c>
      <c r="I743" s="2"/>
      <c r="J743" s="2"/>
      <c r="K743" s="2"/>
      <c r="L743" s="2" t="str">
        <f t="shared" si="56"/>
        <v>_</v>
      </c>
      <c r="M743" s="2"/>
      <c r="N743" s="2">
        <f>IF(ISBLANK(Table2[[#This Row],[ActualResult]]), 0, 1)</f>
        <v>0</v>
      </c>
      <c r="O743" s="2" t="str">
        <f>IF(ISBLANK(Table2[[#This Row],[ActualResult]]), "_", IF(Table2[[#This Row],[ActualWinner]]=Table2[[#This Row],[PredictedWinner]], "Y", "N"))</f>
        <v>_</v>
      </c>
      <c r="P743" s="2" t="str">
        <f>IF(Table2[[#This Row],[ActualAwayScore]]&gt;Table2[[#This Row],[PredictedAwayScore]], "N", IF(ISBLANK(Table2[[#This Row],[ActualResult]]), "_", IF(Table2[[#This Row],[ActualAwayScore]]=Table2[[#This Row],[PredictedAwayScore]], "Y", "N")))</f>
        <v>_</v>
      </c>
      <c r="Q743" s="2" t="str">
        <f>IF(Table2[[#This Row],[ActualHomeScore]]&gt;Table2[[#This Row],[PredictedHomeScore]],"N", IF(ISBLANK(Table2[[#This Row],[ActualResult]]), "_", IF(Table2[[#This Row],[ActualHomeScore]]=Table2[[#This Row],[PredictedHomeScore]], "Y", "N")))</f>
        <v>_</v>
      </c>
      <c r="R743" s="2"/>
      <c r="S743" s="2" t="str">
        <f t="shared" si="57"/>
        <v>_</v>
      </c>
      <c r="T743" s="2">
        <f>IF(INDEX(StatsRegularSeason20242025!$A$2:$C$33,MATCH(Table2[[#This Row],[AwayTeam]],StatsRegularSeason20242025!$A$2:$A$33,0),2)=INDEX(StatsRegularSeason20242025!$A$2:$C$33,MATCH(Table2[[#This Row],[HomeTeam]],StatsRegularSeason20242025!$A$2:$A$33,0),2),1,0)</f>
        <v>1</v>
      </c>
      <c r="U743" s="2">
        <f>IF(INDEX(StatsRegularSeason20242025!$A$2:$C$33,MATCH(Table2[[#This Row],[AwayTeam]],StatsRegularSeason20242025!$A$2:$A$33,0),3)=INDEX(StatsRegularSeason20242025!$A$2:$C$33,MATCH(Table2[[#This Row],[HomeTeam]],StatsRegularSeason20242025!$A$2:$A$33,0),3),1,0)</f>
        <v>1</v>
      </c>
      <c r="V743" s="2">
        <f>IF(Table2[[#This Row],[InterConf]]=1,IF(Table2[[#This Row],[InterDiv]]=0, 1, 0), 0)</f>
        <v>0</v>
      </c>
      <c r="W743" s="2">
        <f>IF(INDEX(StatsRegularSeason20242025!$A$2:$C$33,MATCH(Table2[[#This Row],[AwayTeam]],StatsRegularSeason20242025!$A$2:$A$33,0),2)&lt;&gt;INDEX(StatsRegularSeason20242025!$A$2:$C$33,MATCH(Table2[[#This Row],[HomeTeam]],StatsRegularSeason20242025!$A$2:$A$33,0),2),1,0)</f>
        <v>0</v>
      </c>
      <c r="X743" s="2"/>
      <c r="Y743" s="2"/>
      <c r="Z743" s="2">
        <f>IF(AND(Table2[[#This Row],[GameIsOver]]=1,Table2[[#This Row],[ActualHomeScore]]*Table2[[#This Row],[ActualAwayScore]]=0), 1,0)</f>
        <v>0</v>
      </c>
      <c r="AA743" s="2">
        <f>IF(Table2[[#This Row],[GameIsOver]]=0,0, IF(Table2[[#This Row],[ActualWinner]]=Table2[[#This Row],[AwayTeam]], 2, IF(OR(Table2[[#This Row],[ActualResult]]="OT", Table2[[#This Row],[ActualResult]]="SO"), 1, 0)))</f>
        <v>0</v>
      </c>
      <c r="AB743" s="2">
        <f>IF(Table2[[#This Row],[GameIsOver]]= 0, 0, IF(Table2[[#This Row],[ActualWinner]]=Table2[[#This Row],[HomeTeam]], 2, IF(OR(Table2[[#This Row],[ActualResult]]="OT", Table2[[#This Row],[ActualResult]]="SO"), 1, 0)))</f>
        <v>0</v>
      </c>
      <c r="AC743" s="33">
        <f>(($AR$11)*IF(Table2[[#This Row],[CorrectWinnerPrediction]]="Y", 1, 0))+(($AR$12)*IF(Table2[[#This Row],[CorrectAwayScorePrediction]]="Y", 1, 0))+(($AR$13)*IF(Table2[[#This Row],[CorrectHomeScorePrediction]]="Y", 1, 0))</f>
        <v>0</v>
      </c>
      <c r="AD7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3" s="4" t="str">
        <f>IF(WEEKDAY(Table2[[#This Row],[GameDate]])=1,"SUN",IF(WEEKDAY(Table2[[#This Row],[GameDate]])=2,"MON",IF(WEEKDAY(Table2[[#This Row],[GameDate]])=3,"TUE",IF(WEEKDAY(Table2[[#This Row],[GameDate]])=4,"WED",IF(WEEKDAY(Table2[[#This Row],[GameDate]])=5,"THU",IF(WEEKDAY(Table2[[#This Row],[GameDate]])=6,"FRI", "SAT"))))))</f>
        <v>MON</v>
      </c>
      <c r="AF743" s="2">
        <f>Table2[[#This Row],[ActualAwayScore]]-Table2[[#This Row],[PredictedAwayScore]]</f>
        <v>0</v>
      </c>
      <c r="AG743" s="2">
        <f>Table2[[#This Row],[ActualHomeScore]]-Table2[[#This Row],[PredictedHomeScore]]</f>
        <v>0</v>
      </c>
      <c r="AH743" s="2">
        <f t="shared" si="58"/>
        <v>0</v>
      </c>
      <c r="AI743" s="2">
        <f t="shared" si="59"/>
        <v>0</v>
      </c>
    </row>
    <row r="744" spans="1:35" x14ac:dyDescent="0.25">
      <c r="B744" s="4">
        <v>45677</v>
      </c>
      <c r="C744" s="7" t="s">
        <v>853</v>
      </c>
      <c r="D744" s="2" t="s">
        <v>29</v>
      </c>
      <c r="E744" s="2" t="s">
        <v>12</v>
      </c>
      <c r="F744" s="2"/>
      <c r="G744" s="2"/>
      <c r="H744" s="2" t="str">
        <f t="shared" si="55"/>
        <v>_</v>
      </c>
      <c r="I744" s="2"/>
      <c r="J744" s="2"/>
      <c r="K744" s="2"/>
      <c r="L744" s="2" t="str">
        <f t="shared" si="56"/>
        <v>_</v>
      </c>
      <c r="M744" s="2"/>
      <c r="N744" s="2">
        <f>IF(ISBLANK(Table2[[#This Row],[ActualResult]]), 0, 1)</f>
        <v>0</v>
      </c>
      <c r="O744" s="2" t="str">
        <f>IF(ISBLANK(Table2[[#This Row],[ActualResult]]), "_", IF(Table2[[#This Row],[ActualWinner]]=Table2[[#This Row],[PredictedWinner]], "Y", "N"))</f>
        <v>_</v>
      </c>
      <c r="P744" s="2" t="str">
        <f>IF(Table2[[#This Row],[ActualAwayScore]]&gt;Table2[[#This Row],[PredictedAwayScore]], "N", IF(ISBLANK(Table2[[#This Row],[ActualResult]]), "_", IF(Table2[[#This Row],[ActualAwayScore]]=Table2[[#This Row],[PredictedAwayScore]], "Y", "N")))</f>
        <v>_</v>
      </c>
      <c r="Q744" s="2" t="str">
        <f>IF(Table2[[#This Row],[ActualHomeScore]]&gt;Table2[[#This Row],[PredictedHomeScore]],"N", IF(ISBLANK(Table2[[#This Row],[ActualResult]]), "_", IF(Table2[[#This Row],[ActualHomeScore]]=Table2[[#This Row],[PredictedHomeScore]], "Y", "N")))</f>
        <v>_</v>
      </c>
      <c r="R744" s="2"/>
      <c r="S744" s="2" t="str">
        <f t="shared" si="57"/>
        <v>_</v>
      </c>
      <c r="T744" s="2">
        <f>IF(INDEX(StatsRegularSeason20242025!$A$2:$C$33,MATCH(Table2[[#This Row],[AwayTeam]],StatsRegularSeason20242025!$A$2:$A$33,0),2)=INDEX(StatsRegularSeason20242025!$A$2:$C$33,MATCH(Table2[[#This Row],[HomeTeam]],StatsRegularSeason20242025!$A$2:$A$33,0),2),1,0)</f>
        <v>0</v>
      </c>
      <c r="U744" s="2">
        <f>IF(INDEX(StatsRegularSeason20242025!$A$2:$C$33,MATCH(Table2[[#This Row],[AwayTeam]],StatsRegularSeason20242025!$A$2:$A$33,0),3)=INDEX(StatsRegularSeason20242025!$A$2:$C$33,MATCH(Table2[[#This Row],[HomeTeam]],StatsRegularSeason20242025!$A$2:$A$33,0),3),1,0)</f>
        <v>0</v>
      </c>
      <c r="V744" s="2">
        <f>IF(Table2[[#This Row],[InterConf]]=1,IF(Table2[[#This Row],[InterDiv]]=0, 1, 0), 0)</f>
        <v>0</v>
      </c>
      <c r="W744" s="2">
        <f>IF(INDEX(StatsRegularSeason20242025!$A$2:$C$33,MATCH(Table2[[#This Row],[AwayTeam]],StatsRegularSeason20242025!$A$2:$A$33,0),2)&lt;&gt;INDEX(StatsRegularSeason20242025!$A$2:$C$33,MATCH(Table2[[#This Row],[HomeTeam]],StatsRegularSeason20242025!$A$2:$A$33,0),2),1,0)</f>
        <v>1</v>
      </c>
      <c r="X744" s="2"/>
      <c r="Y744" s="2"/>
      <c r="Z744" s="2">
        <f>IF(AND(Table2[[#This Row],[GameIsOver]]=1,Table2[[#This Row],[ActualHomeScore]]*Table2[[#This Row],[ActualAwayScore]]=0), 1,0)</f>
        <v>0</v>
      </c>
      <c r="AA744" s="2">
        <f>IF(Table2[[#This Row],[GameIsOver]]=0,0, IF(Table2[[#This Row],[ActualWinner]]=Table2[[#This Row],[AwayTeam]], 2, IF(OR(Table2[[#This Row],[ActualResult]]="OT", Table2[[#This Row],[ActualResult]]="SO"), 1, 0)))</f>
        <v>0</v>
      </c>
      <c r="AB744" s="2">
        <f>IF(Table2[[#This Row],[GameIsOver]]= 0, 0, IF(Table2[[#This Row],[ActualWinner]]=Table2[[#This Row],[HomeTeam]], 2, IF(OR(Table2[[#This Row],[ActualResult]]="OT", Table2[[#This Row],[ActualResult]]="SO"), 1, 0)))</f>
        <v>0</v>
      </c>
      <c r="AC744" s="33">
        <f>(($AR$11)*IF(Table2[[#This Row],[CorrectWinnerPrediction]]="Y", 1, 0))+(($AR$12)*IF(Table2[[#This Row],[CorrectAwayScorePrediction]]="Y", 1, 0))+(($AR$13)*IF(Table2[[#This Row],[CorrectHomeScorePrediction]]="Y", 1, 0))</f>
        <v>0</v>
      </c>
      <c r="AD7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4" s="4" t="str">
        <f>IF(WEEKDAY(Table2[[#This Row],[GameDate]])=1,"SUN",IF(WEEKDAY(Table2[[#This Row],[GameDate]])=2,"MON",IF(WEEKDAY(Table2[[#This Row],[GameDate]])=3,"TUE",IF(WEEKDAY(Table2[[#This Row],[GameDate]])=4,"WED",IF(WEEKDAY(Table2[[#This Row],[GameDate]])=5,"THU",IF(WEEKDAY(Table2[[#This Row],[GameDate]])=6,"FRI", "SAT"))))))</f>
        <v>MON</v>
      </c>
      <c r="AF744" s="2">
        <f>Table2[[#This Row],[ActualAwayScore]]-Table2[[#This Row],[PredictedAwayScore]]</f>
        <v>0</v>
      </c>
      <c r="AG744" s="2">
        <f>Table2[[#This Row],[ActualHomeScore]]-Table2[[#This Row],[PredictedHomeScore]]</f>
        <v>0</v>
      </c>
      <c r="AH744" s="2">
        <f t="shared" si="58"/>
        <v>0</v>
      </c>
      <c r="AI744" s="2">
        <f t="shared" si="59"/>
        <v>0</v>
      </c>
    </row>
    <row r="745" spans="1:35" x14ac:dyDescent="0.25">
      <c r="B745" s="4">
        <v>45677</v>
      </c>
      <c r="C745" s="7" t="s">
        <v>854</v>
      </c>
      <c r="D745" s="2" t="s">
        <v>13</v>
      </c>
      <c r="E745" s="2" t="s">
        <v>27</v>
      </c>
      <c r="F745" s="2"/>
      <c r="G745" s="2"/>
      <c r="H745" s="2" t="str">
        <f t="shared" si="55"/>
        <v>_</v>
      </c>
      <c r="I745" s="2"/>
      <c r="J745" s="2"/>
      <c r="K745" s="2"/>
      <c r="L745" s="2" t="str">
        <f t="shared" si="56"/>
        <v>_</v>
      </c>
      <c r="M745" s="2"/>
      <c r="N745" s="2">
        <f>IF(ISBLANK(Table2[[#This Row],[ActualResult]]), 0, 1)</f>
        <v>0</v>
      </c>
      <c r="O745" s="2" t="str">
        <f>IF(ISBLANK(Table2[[#This Row],[ActualResult]]), "_", IF(Table2[[#This Row],[ActualWinner]]=Table2[[#This Row],[PredictedWinner]], "Y", "N"))</f>
        <v>_</v>
      </c>
      <c r="P745" s="2" t="str">
        <f>IF(Table2[[#This Row],[ActualAwayScore]]&gt;Table2[[#This Row],[PredictedAwayScore]], "N", IF(ISBLANK(Table2[[#This Row],[ActualResult]]), "_", IF(Table2[[#This Row],[ActualAwayScore]]=Table2[[#This Row],[PredictedAwayScore]], "Y", "N")))</f>
        <v>_</v>
      </c>
      <c r="Q745" s="2" t="str">
        <f>IF(Table2[[#This Row],[ActualHomeScore]]&gt;Table2[[#This Row],[PredictedHomeScore]],"N", IF(ISBLANK(Table2[[#This Row],[ActualResult]]), "_", IF(Table2[[#This Row],[ActualHomeScore]]=Table2[[#This Row],[PredictedHomeScore]], "Y", "N")))</f>
        <v>_</v>
      </c>
      <c r="R745" s="2"/>
      <c r="S745" s="2" t="str">
        <f t="shared" si="57"/>
        <v>_</v>
      </c>
      <c r="T745" s="2">
        <f>IF(INDEX(StatsRegularSeason20242025!$A$2:$C$33,MATCH(Table2[[#This Row],[AwayTeam]],StatsRegularSeason20242025!$A$2:$A$33,0),2)=INDEX(StatsRegularSeason20242025!$A$2:$C$33,MATCH(Table2[[#This Row],[HomeTeam]],StatsRegularSeason20242025!$A$2:$A$33,0),2),1,0)</f>
        <v>1</v>
      </c>
      <c r="U745" s="2">
        <f>IF(INDEX(StatsRegularSeason20242025!$A$2:$C$33,MATCH(Table2[[#This Row],[AwayTeam]],StatsRegularSeason20242025!$A$2:$A$33,0),3)=INDEX(StatsRegularSeason20242025!$A$2:$C$33,MATCH(Table2[[#This Row],[HomeTeam]],StatsRegularSeason20242025!$A$2:$A$33,0),3),1,0)</f>
        <v>0</v>
      </c>
      <c r="V745" s="2">
        <f>IF(Table2[[#This Row],[InterConf]]=1,IF(Table2[[#This Row],[InterDiv]]=0, 1, 0), 0)</f>
        <v>1</v>
      </c>
      <c r="W745" s="2">
        <f>IF(INDEX(StatsRegularSeason20242025!$A$2:$C$33,MATCH(Table2[[#This Row],[AwayTeam]],StatsRegularSeason20242025!$A$2:$A$33,0),2)&lt;&gt;INDEX(StatsRegularSeason20242025!$A$2:$C$33,MATCH(Table2[[#This Row],[HomeTeam]],StatsRegularSeason20242025!$A$2:$A$33,0),2),1,0)</f>
        <v>0</v>
      </c>
      <c r="X745" s="2"/>
      <c r="Y745" s="2"/>
      <c r="Z745" s="2">
        <f>IF(AND(Table2[[#This Row],[GameIsOver]]=1,Table2[[#This Row],[ActualHomeScore]]*Table2[[#This Row],[ActualAwayScore]]=0), 1,0)</f>
        <v>0</v>
      </c>
      <c r="AA745" s="2">
        <f>IF(Table2[[#This Row],[GameIsOver]]=0,0, IF(Table2[[#This Row],[ActualWinner]]=Table2[[#This Row],[AwayTeam]], 2, IF(OR(Table2[[#This Row],[ActualResult]]="OT", Table2[[#This Row],[ActualResult]]="SO"), 1, 0)))</f>
        <v>0</v>
      </c>
      <c r="AB745" s="2">
        <f>IF(Table2[[#This Row],[GameIsOver]]= 0, 0, IF(Table2[[#This Row],[ActualWinner]]=Table2[[#This Row],[HomeTeam]], 2, IF(OR(Table2[[#This Row],[ActualResult]]="OT", Table2[[#This Row],[ActualResult]]="SO"), 1, 0)))</f>
        <v>0</v>
      </c>
      <c r="AC745" s="33">
        <f>(($AR$11)*IF(Table2[[#This Row],[CorrectWinnerPrediction]]="Y", 1, 0))+(($AR$12)*IF(Table2[[#This Row],[CorrectAwayScorePrediction]]="Y", 1, 0))+(($AR$13)*IF(Table2[[#This Row],[CorrectHomeScorePrediction]]="Y", 1, 0))</f>
        <v>0</v>
      </c>
      <c r="AD7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5" s="4" t="str">
        <f>IF(WEEKDAY(Table2[[#This Row],[GameDate]])=1,"SUN",IF(WEEKDAY(Table2[[#This Row],[GameDate]])=2,"MON",IF(WEEKDAY(Table2[[#This Row],[GameDate]])=3,"TUE",IF(WEEKDAY(Table2[[#This Row],[GameDate]])=4,"WED",IF(WEEKDAY(Table2[[#This Row],[GameDate]])=5,"THU",IF(WEEKDAY(Table2[[#This Row],[GameDate]])=6,"FRI", "SAT"))))))</f>
        <v>MON</v>
      </c>
      <c r="AF745" s="2">
        <f>Table2[[#This Row],[ActualAwayScore]]-Table2[[#This Row],[PredictedAwayScore]]</f>
        <v>0</v>
      </c>
      <c r="AG745" s="2">
        <f>Table2[[#This Row],[ActualHomeScore]]-Table2[[#This Row],[PredictedHomeScore]]</f>
        <v>0</v>
      </c>
      <c r="AH745" s="2">
        <f t="shared" si="58"/>
        <v>0</v>
      </c>
      <c r="AI745" s="2">
        <f t="shared" si="59"/>
        <v>0</v>
      </c>
    </row>
    <row r="746" spans="1:35" x14ac:dyDescent="0.25">
      <c r="B746" s="4">
        <v>45677</v>
      </c>
      <c r="C746" s="7" t="s">
        <v>855</v>
      </c>
      <c r="D746" s="2" t="s">
        <v>43</v>
      </c>
      <c r="E746" s="2" t="s">
        <v>18</v>
      </c>
      <c r="F746" s="2"/>
      <c r="G746" s="2"/>
      <c r="H746" s="2" t="str">
        <f t="shared" si="55"/>
        <v>_</v>
      </c>
      <c r="I746" s="2"/>
      <c r="J746" s="2"/>
      <c r="K746" s="2"/>
      <c r="L746" s="2" t="str">
        <f t="shared" si="56"/>
        <v>_</v>
      </c>
      <c r="M746" s="2"/>
      <c r="N746" s="2">
        <f>IF(ISBLANK(Table2[[#This Row],[ActualResult]]), 0, 1)</f>
        <v>0</v>
      </c>
      <c r="O746" s="2" t="str">
        <f>IF(ISBLANK(Table2[[#This Row],[ActualResult]]), "_", IF(Table2[[#This Row],[ActualWinner]]=Table2[[#This Row],[PredictedWinner]], "Y", "N"))</f>
        <v>_</v>
      </c>
      <c r="P746" s="2" t="str">
        <f>IF(Table2[[#This Row],[ActualAwayScore]]&gt;Table2[[#This Row],[PredictedAwayScore]], "N", IF(ISBLANK(Table2[[#This Row],[ActualResult]]), "_", IF(Table2[[#This Row],[ActualAwayScore]]=Table2[[#This Row],[PredictedAwayScore]], "Y", "N")))</f>
        <v>_</v>
      </c>
      <c r="Q746" s="2" t="str">
        <f>IF(Table2[[#This Row],[ActualHomeScore]]&gt;Table2[[#This Row],[PredictedHomeScore]],"N", IF(ISBLANK(Table2[[#This Row],[ActualResult]]), "_", IF(Table2[[#This Row],[ActualHomeScore]]=Table2[[#This Row],[PredictedHomeScore]], "Y", "N")))</f>
        <v>_</v>
      </c>
      <c r="R746" s="2"/>
      <c r="S746" s="2" t="str">
        <f t="shared" si="57"/>
        <v>_</v>
      </c>
      <c r="T746" s="2">
        <f>IF(INDEX(StatsRegularSeason20242025!$A$2:$C$33,MATCH(Table2[[#This Row],[AwayTeam]],StatsRegularSeason20242025!$A$2:$A$33,0),2)=INDEX(StatsRegularSeason20242025!$A$2:$C$33,MATCH(Table2[[#This Row],[HomeTeam]],StatsRegularSeason20242025!$A$2:$A$33,0),2),1,0)</f>
        <v>1</v>
      </c>
      <c r="U746" s="2">
        <f>IF(INDEX(StatsRegularSeason20242025!$A$2:$C$33,MATCH(Table2[[#This Row],[AwayTeam]],StatsRegularSeason20242025!$A$2:$A$33,0),3)=INDEX(StatsRegularSeason20242025!$A$2:$C$33,MATCH(Table2[[#This Row],[HomeTeam]],StatsRegularSeason20242025!$A$2:$A$33,0),3),1,0)</f>
        <v>1</v>
      </c>
      <c r="V746" s="2">
        <f>IF(Table2[[#This Row],[InterConf]]=1,IF(Table2[[#This Row],[InterDiv]]=0, 1, 0), 0)</f>
        <v>0</v>
      </c>
      <c r="W746" s="2">
        <f>IF(INDEX(StatsRegularSeason20242025!$A$2:$C$33,MATCH(Table2[[#This Row],[AwayTeam]],StatsRegularSeason20242025!$A$2:$A$33,0),2)&lt;&gt;INDEX(StatsRegularSeason20242025!$A$2:$C$33,MATCH(Table2[[#This Row],[HomeTeam]],StatsRegularSeason20242025!$A$2:$A$33,0),2),1,0)</f>
        <v>0</v>
      </c>
      <c r="X746" s="2"/>
      <c r="Y746" s="2"/>
      <c r="Z746" s="2">
        <f>IF(AND(Table2[[#This Row],[GameIsOver]]=1,Table2[[#This Row],[ActualHomeScore]]*Table2[[#This Row],[ActualAwayScore]]=0), 1,0)</f>
        <v>0</v>
      </c>
      <c r="AA746" s="2">
        <f>IF(Table2[[#This Row],[GameIsOver]]=0,0, IF(Table2[[#This Row],[ActualWinner]]=Table2[[#This Row],[AwayTeam]], 2, IF(OR(Table2[[#This Row],[ActualResult]]="OT", Table2[[#This Row],[ActualResult]]="SO"), 1, 0)))</f>
        <v>0</v>
      </c>
      <c r="AB746" s="2">
        <f>IF(Table2[[#This Row],[GameIsOver]]= 0, 0, IF(Table2[[#This Row],[ActualWinner]]=Table2[[#This Row],[HomeTeam]], 2, IF(OR(Table2[[#This Row],[ActualResult]]="OT", Table2[[#This Row],[ActualResult]]="SO"), 1, 0)))</f>
        <v>0</v>
      </c>
      <c r="AC746" s="33">
        <f>(($AR$11)*IF(Table2[[#This Row],[CorrectWinnerPrediction]]="Y", 1, 0))+(($AR$12)*IF(Table2[[#This Row],[CorrectAwayScorePrediction]]="Y", 1, 0))+(($AR$13)*IF(Table2[[#This Row],[CorrectHomeScorePrediction]]="Y", 1, 0))</f>
        <v>0</v>
      </c>
      <c r="AD7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6" s="4" t="str">
        <f>IF(WEEKDAY(Table2[[#This Row],[GameDate]])=1,"SUN",IF(WEEKDAY(Table2[[#This Row],[GameDate]])=2,"MON",IF(WEEKDAY(Table2[[#This Row],[GameDate]])=3,"TUE",IF(WEEKDAY(Table2[[#This Row],[GameDate]])=4,"WED",IF(WEEKDAY(Table2[[#This Row],[GameDate]])=5,"THU",IF(WEEKDAY(Table2[[#This Row],[GameDate]])=6,"FRI", "SAT"))))))</f>
        <v>MON</v>
      </c>
      <c r="AF746" s="2">
        <f>Table2[[#This Row],[ActualAwayScore]]-Table2[[#This Row],[PredictedAwayScore]]</f>
        <v>0</v>
      </c>
      <c r="AG746" s="2">
        <f>Table2[[#This Row],[ActualHomeScore]]-Table2[[#This Row],[PredictedHomeScore]]</f>
        <v>0</v>
      </c>
      <c r="AH746" s="2">
        <f t="shared" si="58"/>
        <v>0</v>
      </c>
      <c r="AI746" s="2">
        <f t="shared" si="59"/>
        <v>0</v>
      </c>
    </row>
    <row r="747" spans="1:35" x14ac:dyDescent="0.25">
      <c r="B747" s="4">
        <v>45677</v>
      </c>
      <c r="C747" s="7" t="s">
        <v>856</v>
      </c>
      <c r="D747" s="2" t="s">
        <v>36</v>
      </c>
      <c r="E747" s="2" t="s">
        <v>33</v>
      </c>
      <c r="F747" s="2"/>
      <c r="G747" s="2"/>
      <c r="H747" s="2" t="str">
        <f t="shared" si="55"/>
        <v>_</v>
      </c>
      <c r="I747" s="2"/>
      <c r="J747" s="2"/>
      <c r="K747" s="2"/>
      <c r="L747" s="2" t="str">
        <f t="shared" si="56"/>
        <v>_</v>
      </c>
      <c r="M747" s="2"/>
      <c r="N747" s="2">
        <f>IF(ISBLANK(Table2[[#This Row],[ActualResult]]), 0, 1)</f>
        <v>0</v>
      </c>
      <c r="O747" s="2" t="str">
        <f>IF(ISBLANK(Table2[[#This Row],[ActualResult]]), "_", IF(Table2[[#This Row],[ActualWinner]]=Table2[[#This Row],[PredictedWinner]], "Y", "N"))</f>
        <v>_</v>
      </c>
      <c r="P747" s="2" t="str">
        <f>IF(Table2[[#This Row],[ActualAwayScore]]&gt;Table2[[#This Row],[PredictedAwayScore]], "N", IF(ISBLANK(Table2[[#This Row],[ActualResult]]), "_", IF(Table2[[#This Row],[ActualAwayScore]]=Table2[[#This Row],[PredictedAwayScore]], "Y", "N")))</f>
        <v>_</v>
      </c>
      <c r="Q747" s="2" t="str">
        <f>IF(Table2[[#This Row],[ActualHomeScore]]&gt;Table2[[#This Row],[PredictedHomeScore]],"N", IF(ISBLANK(Table2[[#This Row],[ActualResult]]), "_", IF(Table2[[#This Row],[ActualHomeScore]]=Table2[[#This Row],[PredictedHomeScore]], "Y", "N")))</f>
        <v>_</v>
      </c>
      <c r="R747" s="2"/>
      <c r="S747" s="2" t="str">
        <f t="shared" si="57"/>
        <v>_</v>
      </c>
      <c r="T747" s="2">
        <f>IF(INDEX(StatsRegularSeason20242025!$A$2:$C$33,MATCH(Table2[[#This Row],[AwayTeam]],StatsRegularSeason20242025!$A$2:$A$33,0),2)=INDEX(StatsRegularSeason20242025!$A$2:$C$33,MATCH(Table2[[#This Row],[HomeTeam]],StatsRegularSeason20242025!$A$2:$A$33,0),2),1,0)</f>
        <v>1</v>
      </c>
      <c r="U747" s="2">
        <f>IF(INDEX(StatsRegularSeason20242025!$A$2:$C$33,MATCH(Table2[[#This Row],[AwayTeam]],StatsRegularSeason20242025!$A$2:$A$33,0),3)=INDEX(StatsRegularSeason20242025!$A$2:$C$33,MATCH(Table2[[#This Row],[HomeTeam]],StatsRegularSeason20242025!$A$2:$A$33,0),3),1,0)</f>
        <v>1</v>
      </c>
      <c r="V747" s="2">
        <f>IF(Table2[[#This Row],[InterConf]]=1,IF(Table2[[#This Row],[InterDiv]]=0, 1, 0), 0)</f>
        <v>0</v>
      </c>
      <c r="W747" s="2">
        <f>IF(INDEX(StatsRegularSeason20242025!$A$2:$C$33,MATCH(Table2[[#This Row],[AwayTeam]],StatsRegularSeason20242025!$A$2:$A$33,0),2)&lt;&gt;INDEX(StatsRegularSeason20242025!$A$2:$C$33,MATCH(Table2[[#This Row],[HomeTeam]],StatsRegularSeason20242025!$A$2:$A$33,0),2),1,0)</f>
        <v>0</v>
      </c>
      <c r="X747" s="2"/>
      <c r="Y747" s="2"/>
      <c r="Z747" s="2">
        <f>IF(AND(Table2[[#This Row],[GameIsOver]]=1,Table2[[#This Row],[ActualHomeScore]]*Table2[[#This Row],[ActualAwayScore]]=0), 1,0)</f>
        <v>0</v>
      </c>
      <c r="AA747" s="2">
        <f>IF(Table2[[#This Row],[GameIsOver]]=0,0, IF(Table2[[#This Row],[ActualWinner]]=Table2[[#This Row],[AwayTeam]], 2, IF(OR(Table2[[#This Row],[ActualResult]]="OT", Table2[[#This Row],[ActualResult]]="SO"), 1, 0)))</f>
        <v>0</v>
      </c>
      <c r="AB747" s="2">
        <f>IF(Table2[[#This Row],[GameIsOver]]= 0, 0, IF(Table2[[#This Row],[ActualWinner]]=Table2[[#This Row],[HomeTeam]], 2, IF(OR(Table2[[#This Row],[ActualResult]]="OT", Table2[[#This Row],[ActualResult]]="SO"), 1, 0)))</f>
        <v>0</v>
      </c>
      <c r="AC747" s="33">
        <f>(($AR$11)*IF(Table2[[#This Row],[CorrectWinnerPrediction]]="Y", 1, 0))+(($AR$12)*IF(Table2[[#This Row],[CorrectAwayScorePrediction]]="Y", 1, 0))+(($AR$13)*IF(Table2[[#This Row],[CorrectHomeScorePrediction]]="Y", 1, 0))</f>
        <v>0</v>
      </c>
      <c r="AD7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7" s="4" t="str">
        <f>IF(WEEKDAY(Table2[[#This Row],[GameDate]])=1,"SUN",IF(WEEKDAY(Table2[[#This Row],[GameDate]])=2,"MON",IF(WEEKDAY(Table2[[#This Row],[GameDate]])=3,"TUE",IF(WEEKDAY(Table2[[#This Row],[GameDate]])=4,"WED",IF(WEEKDAY(Table2[[#This Row],[GameDate]])=5,"THU",IF(WEEKDAY(Table2[[#This Row],[GameDate]])=6,"FRI", "SAT"))))))</f>
        <v>MON</v>
      </c>
      <c r="AF747" s="2">
        <f>Table2[[#This Row],[ActualAwayScore]]-Table2[[#This Row],[PredictedAwayScore]]</f>
        <v>0</v>
      </c>
      <c r="AG747" s="2">
        <f>Table2[[#This Row],[ActualHomeScore]]-Table2[[#This Row],[PredictedHomeScore]]</f>
        <v>0</v>
      </c>
      <c r="AH747" s="2">
        <f t="shared" si="58"/>
        <v>0</v>
      </c>
      <c r="AI747" s="2">
        <f t="shared" si="59"/>
        <v>0</v>
      </c>
    </row>
    <row r="748" spans="1:35" x14ac:dyDescent="0.25">
      <c r="B748" s="4">
        <v>45677</v>
      </c>
      <c r="C748" s="7" t="s">
        <v>857</v>
      </c>
      <c r="D748" s="2" t="s">
        <v>44</v>
      </c>
      <c r="E748" s="2" t="s">
        <v>17</v>
      </c>
      <c r="F748" s="2"/>
      <c r="G748" s="2"/>
      <c r="H748" s="2" t="str">
        <f t="shared" si="55"/>
        <v>_</v>
      </c>
      <c r="I748" s="2"/>
      <c r="J748" s="2"/>
      <c r="K748" s="2"/>
      <c r="L748" s="2" t="str">
        <f t="shared" si="56"/>
        <v>_</v>
      </c>
      <c r="M748" s="2"/>
      <c r="N748" s="2">
        <f>IF(ISBLANK(Table2[[#This Row],[ActualResult]]), 0, 1)</f>
        <v>0</v>
      </c>
      <c r="O748" s="2" t="str">
        <f>IF(ISBLANK(Table2[[#This Row],[ActualResult]]), "_", IF(Table2[[#This Row],[ActualWinner]]=Table2[[#This Row],[PredictedWinner]], "Y", "N"))</f>
        <v>_</v>
      </c>
      <c r="P748" s="2" t="str">
        <f>IF(Table2[[#This Row],[ActualAwayScore]]&gt;Table2[[#This Row],[PredictedAwayScore]], "N", IF(ISBLANK(Table2[[#This Row],[ActualResult]]), "_", IF(Table2[[#This Row],[ActualAwayScore]]=Table2[[#This Row],[PredictedAwayScore]], "Y", "N")))</f>
        <v>_</v>
      </c>
      <c r="Q748" s="2" t="str">
        <f>IF(Table2[[#This Row],[ActualHomeScore]]&gt;Table2[[#This Row],[PredictedHomeScore]],"N", IF(ISBLANK(Table2[[#This Row],[ActualResult]]), "_", IF(Table2[[#This Row],[ActualHomeScore]]=Table2[[#This Row],[PredictedHomeScore]], "Y", "N")))</f>
        <v>_</v>
      </c>
      <c r="R748" s="2"/>
      <c r="S748" s="2" t="str">
        <f t="shared" si="57"/>
        <v>_</v>
      </c>
      <c r="T748" s="2">
        <f>IF(INDEX(StatsRegularSeason20242025!$A$2:$C$33,MATCH(Table2[[#This Row],[AwayTeam]],StatsRegularSeason20242025!$A$2:$A$33,0),2)=INDEX(StatsRegularSeason20242025!$A$2:$C$33,MATCH(Table2[[#This Row],[HomeTeam]],StatsRegularSeason20242025!$A$2:$A$33,0),2),1,0)</f>
        <v>0</v>
      </c>
      <c r="U748" s="2">
        <f>IF(INDEX(StatsRegularSeason20242025!$A$2:$C$33,MATCH(Table2[[#This Row],[AwayTeam]],StatsRegularSeason20242025!$A$2:$A$33,0),3)=INDEX(StatsRegularSeason20242025!$A$2:$C$33,MATCH(Table2[[#This Row],[HomeTeam]],StatsRegularSeason20242025!$A$2:$A$33,0),3),1,0)</f>
        <v>0</v>
      </c>
      <c r="V748" s="2">
        <f>IF(Table2[[#This Row],[InterConf]]=1,IF(Table2[[#This Row],[InterDiv]]=0, 1, 0), 0)</f>
        <v>0</v>
      </c>
      <c r="W748" s="2">
        <f>IF(INDEX(StatsRegularSeason20242025!$A$2:$C$33,MATCH(Table2[[#This Row],[AwayTeam]],StatsRegularSeason20242025!$A$2:$A$33,0),2)&lt;&gt;INDEX(StatsRegularSeason20242025!$A$2:$C$33,MATCH(Table2[[#This Row],[HomeTeam]],StatsRegularSeason20242025!$A$2:$A$33,0),2),1,0)</f>
        <v>1</v>
      </c>
      <c r="X748" s="2"/>
      <c r="Y748" s="2"/>
      <c r="Z748" s="2">
        <f>IF(AND(Table2[[#This Row],[GameIsOver]]=1,Table2[[#This Row],[ActualHomeScore]]*Table2[[#This Row],[ActualAwayScore]]=0), 1,0)</f>
        <v>0</v>
      </c>
      <c r="AA748" s="2">
        <f>IF(Table2[[#This Row],[GameIsOver]]=0,0, IF(Table2[[#This Row],[ActualWinner]]=Table2[[#This Row],[AwayTeam]], 2, IF(OR(Table2[[#This Row],[ActualResult]]="OT", Table2[[#This Row],[ActualResult]]="SO"), 1, 0)))</f>
        <v>0</v>
      </c>
      <c r="AB748" s="2">
        <f>IF(Table2[[#This Row],[GameIsOver]]= 0, 0, IF(Table2[[#This Row],[ActualWinner]]=Table2[[#This Row],[HomeTeam]], 2, IF(OR(Table2[[#This Row],[ActualResult]]="OT", Table2[[#This Row],[ActualResult]]="SO"), 1, 0)))</f>
        <v>0</v>
      </c>
      <c r="AC748" s="33">
        <f>(($AR$11)*IF(Table2[[#This Row],[CorrectWinnerPrediction]]="Y", 1, 0))+(($AR$12)*IF(Table2[[#This Row],[CorrectAwayScorePrediction]]="Y", 1, 0))+(($AR$13)*IF(Table2[[#This Row],[CorrectHomeScorePrediction]]="Y", 1, 0))</f>
        <v>0</v>
      </c>
      <c r="AD7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8" s="4" t="str">
        <f>IF(WEEKDAY(Table2[[#This Row],[GameDate]])=1,"SUN",IF(WEEKDAY(Table2[[#This Row],[GameDate]])=2,"MON",IF(WEEKDAY(Table2[[#This Row],[GameDate]])=3,"TUE",IF(WEEKDAY(Table2[[#This Row],[GameDate]])=4,"WED",IF(WEEKDAY(Table2[[#This Row],[GameDate]])=5,"THU",IF(WEEKDAY(Table2[[#This Row],[GameDate]])=6,"FRI", "SAT"))))))</f>
        <v>MON</v>
      </c>
      <c r="AF748" s="2">
        <f>Table2[[#This Row],[ActualAwayScore]]-Table2[[#This Row],[PredictedAwayScore]]</f>
        <v>0</v>
      </c>
      <c r="AG748" s="2">
        <f>Table2[[#This Row],[ActualHomeScore]]-Table2[[#This Row],[PredictedHomeScore]]</f>
        <v>0</v>
      </c>
      <c r="AH748" s="2">
        <f t="shared" si="58"/>
        <v>0</v>
      </c>
      <c r="AI748" s="2">
        <f t="shared" si="59"/>
        <v>0</v>
      </c>
    </row>
    <row r="749" spans="1:35" x14ac:dyDescent="0.25">
      <c r="B749" s="4">
        <v>45677</v>
      </c>
      <c r="C749" s="7" t="s">
        <v>858</v>
      </c>
      <c r="D749" s="2" t="s">
        <v>22</v>
      </c>
      <c r="E749" s="2" t="s">
        <v>15</v>
      </c>
      <c r="F749" s="2"/>
      <c r="G749" s="2"/>
      <c r="H749" s="2" t="str">
        <f t="shared" si="55"/>
        <v>_</v>
      </c>
      <c r="I749" s="2"/>
      <c r="J749" s="2"/>
      <c r="K749" s="2"/>
      <c r="L749" s="2" t="str">
        <f t="shared" si="56"/>
        <v>_</v>
      </c>
      <c r="M749" s="2"/>
      <c r="N749" s="2">
        <f>IF(ISBLANK(Table2[[#This Row],[ActualResult]]), 0, 1)</f>
        <v>0</v>
      </c>
      <c r="O749" s="2" t="str">
        <f>IF(ISBLANK(Table2[[#This Row],[ActualResult]]), "_", IF(Table2[[#This Row],[ActualWinner]]=Table2[[#This Row],[PredictedWinner]], "Y", "N"))</f>
        <v>_</v>
      </c>
      <c r="P749" s="2" t="str">
        <f>IF(Table2[[#This Row],[ActualAwayScore]]&gt;Table2[[#This Row],[PredictedAwayScore]], "N", IF(ISBLANK(Table2[[#This Row],[ActualResult]]), "_", IF(Table2[[#This Row],[ActualAwayScore]]=Table2[[#This Row],[PredictedAwayScore]], "Y", "N")))</f>
        <v>_</v>
      </c>
      <c r="Q749" s="2" t="str">
        <f>IF(Table2[[#This Row],[ActualHomeScore]]&gt;Table2[[#This Row],[PredictedHomeScore]],"N", IF(ISBLANK(Table2[[#This Row],[ActualResult]]), "_", IF(Table2[[#This Row],[ActualHomeScore]]=Table2[[#This Row],[PredictedHomeScore]], "Y", "N")))</f>
        <v>_</v>
      </c>
      <c r="R749" s="2"/>
      <c r="S749" s="2" t="str">
        <f t="shared" si="57"/>
        <v>_</v>
      </c>
      <c r="T749" s="2">
        <f>IF(INDEX(StatsRegularSeason20242025!$A$2:$C$33,MATCH(Table2[[#This Row],[AwayTeam]],StatsRegularSeason20242025!$A$2:$A$33,0),2)=INDEX(StatsRegularSeason20242025!$A$2:$C$33,MATCH(Table2[[#This Row],[HomeTeam]],StatsRegularSeason20242025!$A$2:$A$33,0),2),1,0)</f>
        <v>1</v>
      </c>
      <c r="U749" s="2">
        <f>IF(INDEX(StatsRegularSeason20242025!$A$2:$C$33,MATCH(Table2[[#This Row],[AwayTeam]],StatsRegularSeason20242025!$A$2:$A$33,0),3)=INDEX(StatsRegularSeason20242025!$A$2:$C$33,MATCH(Table2[[#This Row],[HomeTeam]],StatsRegularSeason20242025!$A$2:$A$33,0),3),1,0)</f>
        <v>1</v>
      </c>
      <c r="V749" s="2">
        <f>IF(Table2[[#This Row],[InterConf]]=1,IF(Table2[[#This Row],[InterDiv]]=0, 1, 0), 0)</f>
        <v>0</v>
      </c>
      <c r="W749" s="2">
        <f>IF(INDEX(StatsRegularSeason20242025!$A$2:$C$33,MATCH(Table2[[#This Row],[AwayTeam]],StatsRegularSeason20242025!$A$2:$A$33,0),2)&lt;&gt;INDEX(StatsRegularSeason20242025!$A$2:$C$33,MATCH(Table2[[#This Row],[HomeTeam]],StatsRegularSeason20242025!$A$2:$A$33,0),2),1,0)</f>
        <v>0</v>
      </c>
      <c r="X749" s="2"/>
      <c r="Y749" s="2"/>
      <c r="Z749" s="2">
        <f>IF(AND(Table2[[#This Row],[GameIsOver]]=1,Table2[[#This Row],[ActualHomeScore]]*Table2[[#This Row],[ActualAwayScore]]=0), 1,0)</f>
        <v>0</v>
      </c>
      <c r="AA749" s="2">
        <f>IF(Table2[[#This Row],[GameIsOver]]=0,0, IF(Table2[[#This Row],[ActualWinner]]=Table2[[#This Row],[AwayTeam]], 2, IF(OR(Table2[[#This Row],[ActualResult]]="OT", Table2[[#This Row],[ActualResult]]="SO"), 1, 0)))</f>
        <v>0</v>
      </c>
      <c r="AB749" s="2">
        <f>IF(Table2[[#This Row],[GameIsOver]]= 0, 0, IF(Table2[[#This Row],[ActualWinner]]=Table2[[#This Row],[HomeTeam]], 2, IF(OR(Table2[[#This Row],[ActualResult]]="OT", Table2[[#This Row],[ActualResult]]="SO"), 1, 0)))</f>
        <v>0</v>
      </c>
      <c r="AC749" s="33">
        <f>(($AR$11)*IF(Table2[[#This Row],[CorrectWinnerPrediction]]="Y", 1, 0))+(($AR$12)*IF(Table2[[#This Row],[CorrectAwayScorePrediction]]="Y", 1, 0))+(($AR$13)*IF(Table2[[#This Row],[CorrectHomeScorePrediction]]="Y", 1, 0))</f>
        <v>0</v>
      </c>
      <c r="AD7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49" s="4" t="str">
        <f>IF(WEEKDAY(Table2[[#This Row],[GameDate]])=1,"SUN",IF(WEEKDAY(Table2[[#This Row],[GameDate]])=2,"MON",IF(WEEKDAY(Table2[[#This Row],[GameDate]])=3,"TUE",IF(WEEKDAY(Table2[[#This Row],[GameDate]])=4,"WED",IF(WEEKDAY(Table2[[#This Row],[GameDate]])=5,"THU",IF(WEEKDAY(Table2[[#This Row],[GameDate]])=6,"FRI", "SAT"))))))</f>
        <v>MON</v>
      </c>
      <c r="AF749" s="2">
        <f>Table2[[#This Row],[ActualAwayScore]]-Table2[[#This Row],[PredictedAwayScore]]</f>
        <v>0</v>
      </c>
      <c r="AG749" s="2">
        <f>Table2[[#This Row],[ActualHomeScore]]-Table2[[#This Row],[PredictedHomeScore]]</f>
        <v>0</v>
      </c>
      <c r="AH749" s="2">
        <f t="shared" si="58"/>
        <v>0</v>
      </c>
      <c r="AI749" s="2">
        <f t="shared" si="59"/>
        <v>0</v>
      </c>
    </row>
    <row r="750" spans="1:35" x14ac:dyDescent="0.25">
      <c r="A750" s="3"/>
      <c r="B750" s="5">
        <v>45677</v>
      </c>
      <c r="C750" s="8" t="s">
        <v>859</v>
      </c>
      <c r="D750" s="3" t="s">
        <v>21</v>
      </c>
      <c r="E750" s="3" t="s">
        <v>28</v>
      </c>
      <c r="F750" s="3"/>
      <c r="G750" s="3"/>
      <c r="H750" s="3" t="str">
        <f t="shared" si="55"/>
        <v>_</v>
      </c>
      <c r="I750" s="3"/>
      <c r="J750" s="3"/>
      <c r="K750" s="3"/>
      <c r="L750" s="2" t="str">
        <f t="shared" si="56"/>
        <v>_</v>
      </c>
      <c r="M750" s="3"/>
      <c r="N750" s="3">
        <f>IF(ISBLANK(Table2[[#This Row],[ActualResult]]), 0, 1)</f>
        <v>0</v>
      </c>
      <c r="O750" s="3" t="str">
        <f>IF(ISBLANK(Table2[[#This Row],[ActualResult]]), "_", IF(Table2[[#This Row],[ActualWinner]]=Table2[[#This Row],[PredictedWinner]], "Y", "N"))</f>
        <v>_</v>
      </c>
      <c r="P750" s="3" t="str">
        <f>IF(Table2[[#This Row],[ActualAwayScore]]&gt;Table2[[#This Row],[PredictedAwayScore]], "N", IF(ISBLANK(Table2[[#This Row],[ActualResult]]), "_", IF(Table2[[#This Row],[ActualAwayScore]]=Table2[[#This Row],[PredictedAwayScore]], "Y", "N")))</f>
        <v>_</v>
      </c>
      <c r="Q750" s="3" t="str">
        <f>IF(Table2[[#This Row],[ActualHomeScore]]&gt;Table2[[#This Row],[PredictedHomeScore]],"N", IF(ISBLANK(Table2[[#This Row],[ActualResult]]), "_", IF(Table2[[#This Row],[ActualHomeScore]]=Table2[[#This Row],[PredictedHomeScore]], "Y", "N")))</f>
        <v>_</v>
      </c>
      <c r="R750" s="2"/>
      <c r="S750" s="2" t="str">
        <f t="shared" si="57"/>
        <v>_</v>
      </c>
      <c r="T750" s="2">
        <f>IF(INDEX(StatsRegularSeason20242025!$A$2:$C$33,MATCH(Table2[[#This Row],[AwayTeam]],StatsRegularSeason20242025!$A$2:$A$33,0),2)=INDEX(StatsRegularSeason20242025!$A$2:$C$33,MATCH(Table2[[#This Row],[HomeTeam]],StatsRegularSeason20242025!$A$2:$A$33,0),2),1,0)</f>
        <v>0</v>
      </c>
      <c r="U750" s="2">
        <f>IF(INDEX(StatsRegularSeason20242025!$A$2:$C$33,MATCH(Table2[[#This Row],[AwayTeam]],StatsRegularSeason20242025!$A$2:$A$33,0),3)=INDEX(StatsRegularSeason20242025!$A$2:$C$33,MATCH(Table2[[#This Row],[HomeTeam]],StatsRegularSeason20242025!$A$2:$A$33,0),3),1,0)</f>
        <v>0</v>
      </c>
      <c r="V750" s="2">
        <f>IF(Table2[[#This Row],[InterConf]]=1,IF(Table2[[#This Row],[InterDiv]]=0, 1, 0), 0)</f>
        <v>0</v>
      </c>
      <c r="W750" s="2">
        <f>IF(INDEX(StatsRegularSeason20242025!$A$2:$C$33,MATCH(Table2[[#This Row],[AwayTeam]],StatsRegularSeason20242025!$A$2:$A$33,0),2)&lt;&gt;INDEX(StatsRegularSeason20242025!$A$2:$C$33,MATCH(Table2[[#This Row],[HomeTeam]],StatsRegularSeason20242025!$A$2:$A$33,0),2),1,0)</f>
        <v>1</v>
      </c>
      <c r="X750" s="2"/>
      <c r="Y750" s="2"/>
      <c r="Z750" s="2">
        <f>IF(AND(Table2[[#This Row],[GameIsOver]]=1,Table2[[#This Row],[ActualHomeScore]]*Table2[[#This Row],[ActualAwayScore]]=0), 1,0)</f>
        <v>0</v>
      </c>
      <c r="AA750" s="2">
        <f>IF(Table2[[#This Row],[GameIsOver]]=0,0, IF(Table2[[#This Row],[ActualWinner]]=Table2[[#This Row],[AwayTeam]], 2, IF(OR(Table2[[#This Row],[ActualResult]]="OT", Table2[[#This Row],[ActualResult]]="SO"), 1, 0)))</f>
        <v>0</v>
      </c>
      <c r="AB750" s="2">
        <f>IF(Table2[[#This Row],[GameIsOver]]= 0, 0, IF(Table2[[#This Row],[ActualWinner]]=Table2[[#This Row],[HomeTeam]], 2, IF(OR(Table2[[#This Row],[ActualResult]]="OT", Table2[[#This Row],[ActualResult]]="SO"), 1, 0)))</f>
        <v>0</v>
      </c>
      <c r="AC750" s="33">
        <f>(($AR$11)*IF(Table2[[#This Row],[CorrectWinnerPrediction]]="Y", 1, 0))+(($AR$12)*IF(Table2[[#This Row],[CorrectAwayScorePrediction]]="Y", 1, 0))+(($AR$13)*IF(Table2[[#This Row],[CorrectHomeScorePrediction]]="Y", 1, 0))</f>
        <v>0</v>
      </c>
      <c r="AD7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0" s="5" t="str">
        <f>IF(WEEKDAY(Table2[[#This Row],[GameDate]])=1,"SUN",IF(WEEKDAY(Table2[[#This Row],[GameDate]])=2,"MON",IF(WEEKDAY(Table2[[#This Row],[GameDate]])=3,"TUE",IF(WEEKDAY(Table2[[#This Row],[GameDate]])=4,"WED",IF(WEEKDAY(Table2[[#This Row],[GameDate]])=5,"THU",IF(WEEKDAY(Table2[[#This Row],[GameDate]])=6,"FRI", "SAT"))))))</f>
        <v>MON</v>
      </c>
      <c r="AF750" s="2">
        <f>Table2[[#This Row],[ActualAwayScore]]-Table2[[#This Row],[PredictedAwayScore]]</f>
        <v>0</v>
      </c>
      <c r="AG750" s="2">
        <f>Table2[[#This Row],[ActualHomeScore]]-Table2[[#This Row],[PredictedHomeScore]]</f>
        <v>0</v>
      </c>
      <c r="AH750" s="2">
        <f t="shared" si="58"/>
        <v>0</v>
      </c>
      <c r="AI750" s="2">
        <f t="shared" si="59"/>
        <v>0</v>
      </c>
    </row>
    <row r="751" spans="1:35" x14ac:dyDescent="0.25">
      <c r="B751" s="4">
        <v>45678</v>
      </c>
      <c r="C751" s="7" t="s">
        <v>860</v>
      </c>
      <c r="D751" s="2" t="s">
        <v>43</v>
      </c>
      <c r="E751" s="2" t="s">
        <v>19</v>
      </c>
      <c r="F751" s="2"/>
      <c r="G751" s="2"/>
      <c r="H751" s="2" t="str">
        <f t="shared" si="55"/>
        <v>_</v>
      </c>
      <c r="I751" s="2"/>
      <c r="J751" s="2"/>
      <c r="K751" s="2"/>
      <c r="L751" s="13" t="str">
        <f t="shared" si="56"/>
        <v>_</v>
      </c>
      <c r="M751" s="2"/>
      <c r="N751" s="2">
        <f>IF(ISBLANK(Table2[[#This Row],[ActualResult]]), 0, 1)</f>
        <v>0</v>
      </c>
      <c r="O751" s="2" t="str">
        <f>IF(ISBLANK(Table2[[#This Row],[ActualResult]]), "_", IF(Table2[[#This Row],[ActualWinner]]=Table2[[#This Row],[PredictedWinner]], "Y", "N"))</f>
        <v>_</v>
      </c>
      <c r="P751" s="2" t="str">
        <f>IF(Table2[[#This Row],[ActualAwayScore]]&gt;Table2[[#This Row],[PredictedAwayScore]], "N", IF(ISBLANK(Table2[[#This Row],[ActualResult]]), "_", IF(Table2[[#This Row],[ActualAwayScore]]=Table2[[#This Row],[PredictedAwayScore]], "Y", "N")))</f>
        <v>_</v>
      </c>
      <c r="Q751" s="2" t="str">
        <f>IF(Table2[[#This Row],[ActualHomeScore]]&gt;Table2[[#This Row],[PredictedHomeScore]],"N", IF(ISBLANK(Table2[[#This Row],[ActualResult]]), "_", IF(Table2[[#This Row],[ActualHomeScore]]=Table2[[#This Row],[PredictedHomeScore]], "Y", "N")))</f>
        <v>_</v>
      </c>
      <c r="R751" s="2"/>
      <c r="S751" s="2" t="str">
        <f t="shared" si="57"/>
        <v>_</v>
      </c>
      <c r="T751" s="2">
        <f>IF(INDEX(StatsRegularSeason20242025!$A$2:$C$33,MATCH(Table2[[#This Row],[AwayTeam]],StatsRegularSeason20242025!$A$2:$A$33,0),2)=INDEX(StatsRegularSeason20242025!$A$2:$C$33,MATCH(Table2[[#This Row],[HomeTeam]],StatsRegularSeason20242025!$A$2:$A$33,0),2),1,0)</f>
        <v>1</v>
      </c>
      <c r="U751" s="2">
        <f>IF(INDEX(StatsRegularSeason20242025!$A$2:$C$33,MATCH(Table2[[#This Row],[AwayTeam]],StatsRegularSeason20242025!$A$2:$A$33,0),3)=INDEX(StatsRegularSeason20242025!$A$2:$C$33,MATCH(Table2[[#This Row],[HomeTeam]],StatsRegularSeason20242025!$A$2:$A$33,0),3),1,0)</f>
        <v>1</v>
      </c>
      <c r="V751" s="2">
        <f>IF(Table2[[#This Row],[InterConf]]=1,IF(Table2[[#This Row],[InterDiv]]=0, 1, 0), 0)</f>
        <v>0</v>
      </c>
      <c r="W751" s="2">
        <f>IF(INDEX(StatsRegularSeason20242025!$A$2:$C$33,MATCH(Table2[[#This Row],[AwayTeam]],StatsRegularSeason20242025!$A$2:$A$33,0),2)&lt;&gt;INDEX(StatsRegularSeason20242025!$A$2:$C$33,MATCH(Table2[[#This Row],[HomeTeam]],StatsRegularSeason20242025!$A$2:$A$33,0),2),1,0)</f>
        <v>0</v>
      </c>
      <c r="X751" s="2"/>
      <c r="Y751" s="2"/>
      <c r="Z751" s="2">
        <f>IF(AND(Table2[[#This Row],[GameIsOver]]=1,Table2[[#This Row],[ActualHomeScore]]*Table2[[#This Row],[ActualAwayScore]]=0), 1,0)</f>
        <v>0</v>
      </c>
      <c r="AA751" s="2">
        <f>IF(Table2[[#This Row],[GameIsOver]]=0,0, IF(Table2[[#This Row],[ActualWinner]]=Table2[[#This Row],[AwayTeam]], 2, IF(OR(Table2[[#This Row],[ActualResult]]="OT", Table2[[#This Row],[ActualResult]]="SO"), 1, 0)))</f>
        <v>0</v>
      </c>
      <c r="AB751" s="2">
        <f>IF(Table2[[#This Row],[GameIsOver]]= 0, 0, IF(Table2[[#This Row],[ActualWinner]]=Table2[[#This Row],[HomeTeam]], 2, IF(OR(Table2[[#This Row],[ActualResult]]="OT", Table2[[#This Row],[ActualResult]]="SO"), 1, 0)))</f>
        <v>0</v>
      </c>
      <c r="AC751" s="33">
        <f>(($AR$11)*IF(Table2[[#This Row],[CorrectWinnerPrediction]]="Y", 1, 0))+(($AR$12)*IF(Table2[[#This Row],[CorrectAwayScorePrediction]]="Y", 1, 0))+(($AR$13)*IF(Table2[[#This Row],[CorrectHomeScorePrediction]]="Y", 1, 0))</f>
        <v>0</v>
      </c>
      <c r="AD7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1" s="4" t="str">
        <f>IF(WEEKDAY(Table2[[#This Row],[GameDate]])=1,"SUN",IF(WEEKDAY(Table2[[#This Row],[GameDate]])=2,"MON",IF(WEEKDAY(Table2[[#This Row],[GameDate]])=3,"TUE",IF(WEEKDAY(Table2[[#This Row],[GameDate]])=4,"WED",IF(WEEKDAY(Table2[[#This Row],[GameDate]])=5,"THU",IF(WEEKDAY(Table2[[#This Row],[GameDate]])=6,"FRI", "SAT"))))))</f>
        <v>TUE</v>
      </c>
      <c r="AF751" s="2">
        <f>Table2[[#This Row],[ActualAwayScore]]-Table2[[#This Row],[PredictedAwayScore]]</f>
        <v>0</v>
      </c>
      <c r="AG751" s="2">
        <f>Table2[[#This Row],[ActualHomeScore]]-Table2[[#This Row],[PredictedHomeScore]]</f>
        <v>0</v>
      </c>
      <c r="AH751" s="2">
        <f t="shared" si="58"/>
        <v>0</v>
      </c>
      <c r="AI751" s="2">
        <f t="shared" si="59"/>
        <v>0</v>
      </c>
    </row>
    <row r="752" spans="1:35" x14ac:dyDescent="0.25">
      <c r="B752" s="4">
        <v>45678</v>
      </c>
      <c r="C752" s="7" t="s">
        <v>861</v>
      </c>
      <c r="D752" s="2" t="s">
        <v>30</v>
      </c>
      <c r="E752" s="2" t="s">
        <v>20</v>
      </c>
      <c r="F752" s="2"/>
      <c r="G752" s="2"/>
      <c r="H752" s="2" t="str">
        <f t="shared" si="55"/>
        <v>_</v>
      </c>
      <c r="I752" s="2"/>
      <c r="J752" s="2"/>
      <c r="K752" s="2"/>
      <c r="L752" s="2" t="str">
        <f t="shared" si="56"/>
        <v>_</v>
      </c>
      <c r="M752" s="2"/>
      <c r="N752" s="2">
        <f>IF(ISBLANK(Table2[[#This Row],[ActualResult]]), 0, 1)</f>
        <v>0</v>
      </c>
      <c r="O752" s="2" t="str">
        <f>IF(ISBLANK(Table2[[#This Row],[ActualResult]]), "_", IF(Table2[[#This Row],[ActualWinner]]=Table2[[#This Row],[PredictedWinner]], "Y", "N"))</f>
        <v>_</v>
      </c>
      <c r="P752" s="2" t="str">
        <f>IF(Table2[[#This Row],[ActualAwayScore]]&gt;Table2[[#This Row],[PredictedAwayScore]], "N", IF(ISBLANK(Table2[[#This Row],[ActualResult]]), "_", IF(Table2[[#This Row],[ActualAwayScore]]=Table2[[#This Row],[PredictedAwayScore]], "Y", "N")))</f>
        <v>_</v>
      </c>
      <c r="Q752" s="2" t="str">
        <f>IF(Table2[[#This Row],[ActualHomeScore]]&gt;Table2[[#This Row],[PredictedHomeScore]],"N", IF(ISBLANK(Table2[[#This Row],[ActualResult]]), "_", IF(Table2[[#This Row],[ActualHomeScore]]=Table2[[#This Row],[PredictedHomeScore]], "Y", "N")))</f>
        <v>_</v>
      </c>
      <c r="R752" s="2"/>
      <c r="S752" s="2" t="str">
        <f t="shared" si="57"/>
        <v>_</v>
      </c>
      <c r="T752" s="2">
        <f>IF(INDEX(StatsRegularSeason20242025!$A$2:$C$33,MATCH(Table2[[#This Row],[AwayTeam]],StatsRegularSeason20242025!$A$2:$A$33,0),2)=INDEX(StatsRegularSeason20242025!$A$2:$C$33,MATCH(Table2[[#This Row],[HomeTeam]],StatsRegularSeason20242025!$A$2:$A$33,0),2),1,0)</f>
        <v>1</v>
      </c>
      <c r="U752" s="2">
        <f>IF(INDEX(StatsRegularSeason20242025!$A$2:$C$33,MATCH(Table2[[#This Row],[AwayTeam]],StatsRegularSeason20242025!$A$2:$A$33,0),3)=INDEX(StatsRegularSeason20242025!$A$2:$C$33,MATCH(Table2[[#This Row],[HomeTeam]],StatsRegularSeason20242025!$A$2:$A$33,0),3),1,0)</f>
        <v>0</v>
      </c>
      <c r="V752" s="2">
        <f>IF(Table2[[#This Row],[InterConf]]=1,IF(Table2[[#This Row],[InterDiv]]=0, 1, 0), 0)</f>
        <v>1</v>
      </c>
      <c r="W752" s="2">
        <f>IF(INDEX(StatsRegularSeason20242025!$A$2:$C$33,MATCH(Table2[[#This Row],[AwayTeam]],StatsRegularSeason20242025!$A$2:$A$33,0),2)&lt;&gt;INDEX(StatsRegularSeason20242025!$A$2:$C$33,MATCH(Table2[[#This Row],[HomeTeam]],StatsRegularSeason20242025!$A$2:$A$33,0),2),1,0)</f>
        <v>0</v>
      </c>
      <c r="X752" s="2"/>
      <c r="Y752" s="2"/>
      <c r="Z752" s="2">
        <f>IF(AND(Table2[[#This Row],[GameIsOver]]=1,Table2[[#This Row],[ActualHomeScore]]*Table2[[#This Row],[ActualAwayScore]]=0), 1,0)</f>
        <v>0</v>
      </c>
      <c r="AA752" s="2">
        <f>IF(Table2[[#This Row],[GameIsOver]]=0,0, IF(Table2[[#This Row],[ActualWinner]]=Table2[[#This Row],[AwayTeam]], 2, IF(OR(Table2[[#This Row],[ActualResult]]="OT", Table2[[#This Row],[ActualResult]]="SO"), 1, 0)))</f>
        <v>0</v>
      </c>
      <c r="AB752" s="2">
        <f>IF(Table2[[#This Row],[GameIsOver]]= 0, 0, IF(Table2[[#This Row],[ActualWinner]]=Table2[[#This Row],[HomeTeam]], 2, IF(OR(Table2[[#This Row],[ActualResult]]="OT", Table2[[#This Row],[ActualResult]]="SO"), 1, 0)))</f>
        <v>0</v>
      </c>
      <c r="AC752" s="33">
        <f>(($AR$11)*IF(Table2[[#This Row],[CorrectWinnerPrediction]]="Y", 1, 0))+(($AR$12)*IF(Table2[[#This Row],[CorrectAwayScorePrediction]]="Y", 1, 0))+(($AR$13)*IF(Table2[[#This Row],[CorrectHomeScorePrediction]]="Y", 1, 0))</f>
        <v>0</v>
      </c>
      <c r="AD7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2" s="4" t="str">
        <f>IF(WEEKDAY(Table2[[#This Row],[GameDate]])=1,"SUN",IF(WEEKDAY(Table2[[#This Row],[GameDate]])=2,"MON",IF(WEEKDAY(Table2[[#This Row],[GameDate]])=3,"TUE",IF(WEEKDAY(Table2[[#This Row],[GameDate]])=4,"WED",IF(WEEKDAY(Table2[[#This Row],[GameDate]])=5,"THU",IF(WEEKDAY(Table2[[#This Row],[GameDate]])=6,"FRI", "SAT"))))))</f>
        <v>TUE</v>
      </c>
      <c r="AF752" s="2">
        <f>Table2[[#This Row],[ActualAwayScore]]-Table2[[#This Row],[PredictedAwayScore]]</f>
        <v>0</v>
      </c>
      <c r="AG752" s="2">
        <f>Table2[[#This Row],[ActualHomeScore]]-Table2[[#This Row],[PredictedHomeScore]]</f>
        <v>0</v>
      </c>
      <c r="AH752" s="2">
        <f t="shared" si="58"/>
        <v>0</v>
      </c>
      <c r="AI752" s="2">
        <f t="shared" si="59"/>
        <v>0</v>
      </c>
    </row>
    <row r="753" spans="1:35" x14ac:dyDescent="0.25">
      <c r="B753" s="4">
        <v>45678</v>
      </c>
      <c r="C753" s="7" t="s">
        <v>862</v>
      </c>
      <c r="D753" s="2" t="s">
        <v>31</v>
      </c>
      <c r="E753" s="2" t="s">
        <v>45</v>
      </c>
      <c r="F753" s="2"/>
      <c r="G753" s="2"/>
      <c r="H753" s="2" t="str">
        <f t="shared" si="55"/>
        <v>_</v>
      </c>
      <c r="I753" s="2"/>
      <c r="J753" s="2"/>
      <c r="K753" s="2"/>
      <c r="L753" s="2" t="str">
        <f t="shared" si="56"/>
        <v>_</v>
      </c>
      <c r="M753" s="2"/>
      <c r="N753" s="2">
        <f>IF(ISBLANK(Table2[[#This Row],[ActualResult]]), 0, 1)</f>
        <v>0</v>
      </c>
      <c r="O753" s="2" t="str">
        <f>IF(ISBLANK(Table2[[#This Row],[ActualResult]]), "_", IF(Table2[[#This Row],[ActualWinner]]=Table2[[#This Row],[PredictedWinner]], "Y", "N"))</f>
        <v>_</v>
      </c>
      <c r="P753" s="2" t="str">
        <f>IF(Table2[[#This Row],[ActualAwayScore]]&gt;Table2[[#This Row],[PredictedAwayScore]], "N", IF(ISBLANK(Table2[[#This Row],[ActualResult]]), "_", IF(Table2[[#This Row],[ActualAwayScore]]=Table2[[#This Row],[PredictedAwayScore]], "Y", "N")))</f>
        <v>_</v>
      </c>
      <c r="Q753" s="2" t="str">
        <f>IF(Table2[[#This Row],[ActualHomeScore]]&gt;Table2[[#This Row],[PredictedHomeScore]],"N", IF(ISBLANK(Table2[[#This Row],[ActualResult]]), "_", IF(Table2[[#This Row],[ActualHomeScore]]=Table2[[#This Row],[PredictedHomeScore]], "Y", "N")))</f>
        <v>_</v>
      </c>
      <c r="R753" s="2"/>
      <c r="S753" s="2" t="str">
        <f t="shared" si="57"/>
        <v>_</v>
      </c>
      <c r="T753" s="2">
        <f>IF(INDEX(StatsRegularSeason20242025!$A$2:$C$33,MATCH(Table2[[#This Row],[AwayTeam]],StatsRegularSeason20242025!$A$2:$A$33,0),2)=INDEX(StatsRegularSeason20242025!$A$2:$C$33,MATCH(Table2[[#This Row],[HomeTeam]],StatsRegularSeason20242025!$A$2:$A$33,0),2),1,0)</f>
        <v>1</v>
      </c>
      <c r="U753" s="2">
        <f>IF(INDEX(StatsRegularSeason20242025!$A$2:$C$33,MATCH(Table2[[#This Row],[AwayTeam]],StatsRegularSeason20242025!$A$2:$A$33,0),3)=INDEX(StatsRegularSeason20242025!$A$2:$C$33,MATCH(Table2[[#This Row],[HomeTeam]],StatsRegularSeason20242025!$A$2:$A$33,0),3),1,0)</f>
        <v>0</v>
      </c>
      <c r="V753" s="2">
        <f>IF(Table2[[#This Row],[InterConf]]=1,IF(Table2[[#This Row],[InterDiv]]=0, 1, 0), 0)</f>
        <v>1</v>
      </c>
      <c r="W753" s="2">
        <f>IF(INDEX(StatsRegularSeason20242025!$A$2:$C$33,MATCH(Table2[[#This Row],[AwayTeam]],StatsRegularSeason20242025!$A$2:$A$33,0),2)&lt;&gt;INDEX(StatsRegularSeason20242025!$A$2:$C$33,MATCH(Table2[[#This Row],[HomeTeam]],StatsRegularSeason20242025!$A$2:$A$33,0),2),1,0)</f>
        <v>0</v>
      </c>
      <c r="X753" s="2"/>
      <c r="Y753" s="2"/>
      <c r="Z753" s="2">
        <f>IF(AND(Table2[[#This Row],[GameIsOver]]=1,Table2[[#This Row],[ActualHomeScore]]*Table2[[#This Row],[ActualAwayScore]]=0), 1,0)</f>
        <v>0</v>
      </c>
      <c r="AA753" s="2">
        <f>IF(Table2[[#This Row],[GameIsOver]]=0,0, IF(Table2[[#This Row],[ActualWinner]]=Table2[[#This Row],[AwayTeam]], 2, IF(OR(Table2[[#This Row],[ActualResult]]="OT", Table2[[#This Row],[ActualResult]]="SO"), 1, 0)))</f>
        <v>0</v>
      </c>
      <c r="AB753" s="2">
        <f>IF(Table2[[#This Row],[GameIsOver]]= 0, 0, IF(Table2[[#This Row],[ActualWinner]]=Table2[[#This Row],[HomeTeam]], 2, IF(OR(Table2[[#This Row],[ActualResult]]="OT", Table2[[#This Row],[ActualResult]]="SO"), 1, 0)))</f>
        <v>0</v>
      </c>
      <c r="AC753" s="33">
        <f>(($AR$11)*IF(Table2[[#This Row],[CorrectWinnerPrediction]]="Y", 1, 0))+(($AR$12)*IF(Table2[[#This Row],[CorrectAwayScorePrediction]]="Y", 1, 0))+(($AR$13)*IF(Table2[[#This Row],[CorrectHomeScorePrediction]]="Y", 1, 0))</f>
        <v>0</v>
      </c>
      <c r="AD7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3" s="4" t="str">
        <f>IF(WEEKDAY(Table2[[#This Row],[GameDate]])=1,"SUN",IF(WEEKDAY(Table2[[#This Row],[GameDate]])=2,"MON",IF(WEEKDAY(Table2[[#This Row],[GameDate]])=3,"TUE",IF(WEEKDAY(Table2[[#This Row],[GameDate]])=4,"WED",IF(WEEKDAY(Table2[[#This Row],[GameDate]])=5,"THU",IF(WEEKDAY(Table2[[#This Row],[GameDate]])=6,"FRI", "SAT"))))))</f>
        <v>TUE</v>
      </c>
      <c r="AF753" s="2">
        <f>Table2[[#This Row],[ActualAwayScore]]-Table2[[#This Row],[PredictedAwayScore]]</f>
        <v>0</v>
      </c>
      <c r="AG753" s="2">
        <f>Table2[[#This Row],[ActualHomeScore]]-Table2[[#This Row],[PredictedHomeScore]]</f>
        <v>0</v>
      </c>
      <c r="AH753" s="2">
        <f t="shared" si="58"/>
        <v>0</v>
      </c>
      <c r="AI753" s="2">
        <f t="shared" si="59"/>
        <v>0</v>
      </c>
    </row>
    <row r="754" spans="1:35" x14ac:dyDescent="0.25">
      <c r="B754" s="4">
        <v>45678</v>
      </c>
      <c r="C754" s="7" t="s">
        <v>863</v>
      </c>
      <c r="D754" s="2" t="s">
        <v>38</v>
      </c>
      <c r="E754" s="2" t="s">
        <v>35</v>
      </c>
      <c r="F754" s="2"/>
      <c r="G754" s="2"/>
      <c r="H754" s="2" t="str">
        <f t="shared" si="55"/>
        <v>_</v>
      </c>
      <c r="I754" s="2"/>
      <c r="J754" s="2"/>
      <c r="K754" s="2"/>
      <c r="L754" s="2" t="str">
        <f t="shared" si="56"/>
        <v>_</v>
      </c>
      <c r="M754" s="2"/>
      <c r="N754" s="2">
        <f>IF(ISBLANK(Table2[[#This Row],[ActualResult]]), 0, 1)</f>
        <v>0</v>
      </c>
      <c r="O754" s="2" t="str">
        <f>IF(ISBLANK(Table2[[#This Row],[ActualResult]]), "_", IF(Table2[[#This Row],[ActualWinner]]=Table2[[#This Row],[PredictedWinner]], "Y", "N"))</f>
        <v>_</v>
      </c>
      <c r="P754" s="2" t="str">
        <f>IF(Table2[[#This Row],[ActualAwayScore]]&gt;Table2[[#This Row],[PredictedAwayScore]], "N", IF(ISBLANK(Table2[[#This Row],[ActualResult]]), "_", IF(Table2[[#This Row],[ActualAwayScore]]=Table2[[#This Row],[PredictedAwayScore]], "Y", "N")))</f>
        <v>_</v>
      </c>
      <c r="Q754" s="2" t="str">
        <f>IF(Table2[[#This Row],[ActualHomeScore]]&gt;Table2[[#This Row],[PredictedHomeScore]],"N", IF(ISBLANK(Table2[[#This Row],[ActualResult]]), "_", IF(Table2[[#This Row],[ActualHomeScore]]=Table2[[#This Row],[PredictedHomeScore]], "Y", "N")))</f>
        <v>_</v>
      </c>
      <c r="R754" s="2"/>
      <c r="S754" s="2" t="str">
        <f t="shared" si="57"/>
        <v>_</v>
      </c>
      <c r="T754" s="2">
        <f>IF(INDEX(StatsRegularSeason20242025!$A$2:$C$33,MATCH(Table2[[#This Row],[AwayTeam]],StatsRegularSeason20242025!$A$2:$A$33,0),2)=INDEX(StatsRegularSeason20242025!$A$2:$C$33,MATCH(Table2[[#This Row],[HomeTeam]],StatsRegularSeason20242025!$A$2:$A$33,0),2),1,0)</f>
        <v>1</v>
      </c>
      <c r="U754" s="2">
        <f>IF(INDEX(StatsRegularSeason20242025!$A$2:$C$33,MATCH(Table2[[#This Row],[AwayTeam]],StatsRegularSeason20242025!$A$2:$A$33,0),3)=INDEX(StatsRegularSeason20242025!$A$2:$C$33,MATCH(Table2[[#This Row],[HomeTeam]],StatsRegularSeason20242025!$A$2:$A$33,0),3),1,0)</f>
        <v>0</v>
      </c>
      <c r="V754" s="2">
        <f>IF(Table2[[#This Row],[InterConf]]=1,IF(Table2[[#This Row],[InterDiv]]=0, 1, 0), 0)</f>
        <v>1</v>
      </c>
      <c r="W754" s="2">
        <f>IF(INDEX(StatsRegularSeason20242025!$A$2:$C$33,MATCH(Table2[[#This Row],[AwayTeam]],StatsRegularSeason20242025!$A$2:$A$33,0),2)&lt;&gt;INDEX(StatsRegularSeason20242025!$A$2:$C$33,MATCH(Table2[[#This Row],[HomeTeam]],StatsRegularSeason20242025!$A$2:$A$33,0),2),1,0)</f>
        <v>0</v>
      </c>
      <c r="X754" s="2"/>
      <c r="Y754" s="2"/>
      <c r="Z754" s="2">
        <f>IF(AND(Table2[[#This Row],[GameIsOver]]=1,Table2[[#This Row],[ActualHomeScore]]*Table2[[#This Row],[ActualAwayScore]]=0), 1,0)</f>
        <v>0</v>
      </c>
      <c r="AA754" s="2">
        <f>IF(Table2[[#This Row],[GameIsOver]]=0,0, IF(Table2[[#This Row],[ActualWinner]]=Table2[[#This Row],[AwayTeam]], 2, IF(OR(Table2[[#This Row],[ActualResult]]="OT", Table2[[#This Row],[ActualResult]]="SO"), 1, 0)))</f>
        <v>0</v>
      </c>
      <c r="AB754" s="2">
        <f>IF(Table2[[#This Row],[GameIsOver]]= 0, 0, IF(Table2[[#This Row],[ActualWinner]]=Table2[[#This Row],[HomeTeam]], 2, IF(OR(Table2[[#This Row],[ActualResult]]="OT", Table2[[#This Row],[ActualResult]]="SO"), 1, 0)))</f>
        <v>0</v>
      </c>
      <c r="AC754" s="33">
        <f>(($AR$11)*IF(Table2[[#This Row],[CorrectWinnerPrediction]]="Y", 1, 0))+(($AR$12)*IF(Table2[[#This Row],[CorrectAwayScorePrediction]]="Y", 1, 0))+(($AR$13)*IF(Table2[[#This Row],[CorrectHomeScorePrediction]]="Y", 1, 0))</f>
        <v>0</v>
      </c>
      <c r="AD7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4" s="4" t="str">
        <f>IF(WEEKDAY(Table2[[#This Row],[GameDate]])=1,"SUN",IF(WEEKDAY(Table2[[#This Row],[GameDate]])=2,"MON",IF(WEEKDAY(Table2[[#This Row],[GameDate]])=3,"TUE",IF(WEEKDAY(Table2[[#This Row],[GameDate]])=4,"WED",IF(WEEKDAY(Table2[[#This Row],[GameDate]])=5,"THU",IF(WEEKDAY(Table2[[#This Row],[GameDate]])=6,"FRI", "SAT"))))))</f>
        <v>TUE</v>
      </c>
      <c r="AF754" s="2">
        <f>Table2[[#This Row],[ActualAwayScore]]-Table2[[#This Row],[PredictedAwayScore]]</f>
        <v>0</v>
      </c>
      <c r="AG754" s="2">
        <f>Table2[[#This Row],[ActualHomeScore]]-Table2[[#This Row],[PredictedHomeScore]]</f>
        <v>0</v>
      </c>
      <c r="AH754" s="2">
        <f t="shared" si="58"/>
        <v>0</v>
      </c>
      <c r="AI754" s="2">
        <f t="shared" si="59"/>
        <v>0</v>
      </c>
    </row>
    <row r="755" spans="1:35" x14ac:dyDescent="0.25">
      <c r="B755" s="4">
        <v>45678</v>
      </c>
      <c r="C755" s="7" t="s">
        <v>864</v>
      </c>
      <c r="D755" s="2" t="s">
        <v>44</v>
      </c>
      <c r="E755" s="2" t="s">
        <v>34</v>
      </c>
      <c r="F755" s="2"/>
      <c r="G755" s="2"/>
      <c r="H755" s="2" t="str">
        <f t="shared" si="55"/>
        <v>_</v>
      </c>
      <c r="I755" s="2"/>
      <c r="J755" s="2"/>
      <c r="K755" s="2"/>
      <c r="L755" s="2" t="str">
        <f t="shared" si="56"/>
        <v>_</v>
      </c>
      <c r="M755" s="2"/>
      <c r="N755" s="2">
        <f>IF(ISBLANK(Table2[[#This Row],[ActualResult]]), 0, 1)</f>
        <v>0</v>
      </c>
      <c r="O755" s="2" t="str">
        <f>IF(ISBLANK(Table2[[#This Row],[ActualResult]]), "_", IF(Table2[[#This Row],[ActualWinner]]=Table2[[#This Row],[PredictedWinner]], "Y", "N"))</f>
        <v>_</v>
      </c>
      <c r="P755" s="2" t="str">
        <f>IF(Table2[[#This Row],[ActualAwayScore]]&gt;Table2[[#This Row],[PredictedAwayScore]], "N", IF(ISBLANK(Table2[[#This Row],[ActualResult]]), "_", IF(Table2[[#This Row],[ActualAwayScore]]=Table2[[#This Row],[PredictedAwayScore]], "Y", "N")))</f>
        <v>_</v>
      </c>
      <c r="Q755" s="2" t="str">
        <f>IF(Table2[[#This Row],[ActualHomeScore]]&gt;Table2[[#This Row],[PredictedHomeScore]],"N", IF(ISBLANK(Table2[[#This Row],[ActualResult]]), "_", IF(Table2[[#This Row],[ActualHomeScore]]=Table2[[#This Row],[PredictedHomeScore]], "Y", "N")))</f>
        <v>_</v>
      </c>
      <c r="R755" s="2"/>
      <c r="S755" s="2" t="str">
        <f t="shared" si="57"/>
        <v>_</v>
      </c>
      <c r="T755" s="2">
        <f>IF(INDEX(StatsRegularSeason20242025!$A$2:$C$33,MATCH(Table2[[#This Row],[AwayTeam]],StatsRegularSeason20242025!$A$2:$A$33,0),2)=INDEX(StatsRegularSeason20242025!$A$2:$C$33,MATCH(Table2[[#This Row],[HomeTeam]],StatsRegularSeason20242025!$A$2:$A$33,0),2),1,0)</f>
        <v>0</v>
      </c>
      <c r="U755" s="2">
        <f>IF(INDEX(StatsRegularSeason20242025!$A$2:$C$33,MATCH(Table2[[#This Row],[AwayTeam]],StatsRegularSeason20242025!$A$2:$A$33,0),3)=INDEX(StatsRegularSeason20242025!$A$2:$C$33,MATCH(Table2[[#This Row],[HomeTeam]],StatsRegularSeason20242025!$A$2:$A$33,0),3),1,0)</f>
        <v>0</v>
      </c>
      <c r="V755" s="2">
        <f>IF(Table2[[#This Row],[InterConf]]=1,IF(Table2[[#This Row],[InterDiv]]=0, 1, 0), 0)</f>
        <v>0</v>
      </c>
      <c r="W755" s="2">
        <f>IF(INDEX(StatsRegularSeason20242025!$A$2:$C$33,MATCH(Table2[[#This Row],[AwayTeam]],StatsRegularSeason20242025!$A$2:$A$33,0),2)&lt;&gt;INDEX(StatsRegularSeason20242025!$A$2:$C$33,MATCH(Table2[[#This Row],[HomeTeam]],StatsRegularSeason20242025!$A$2:$A$33,0),2),1,0)</f>
        <v>1</v>
      </c>
      <c r="X755" s="2"/>
      <c r="Y755" s="2"/>
      <c r="Z755" s="2">
        <f>IF(AND(Table2[[#This Row],[GameIsOver]]=1,Table2[[#This Row],[ActualHomeScore]]*Table2[[#This Row],[ActualAwayScore]]=0), 1,0)</f>
        <v>0</v>
      </c>
      <c r="AA755" s="2">
        <f>IF(Table2[[#This Row],[GameIsOver]]=0,0, IF(Table2[[#This Row],[ActualWinner]]=Table2[[#This Row],[AwayTeam]], 2, IF(OR(Table2[[#This Row],[ActualResult]]="OT", Table2[[#This Row],[ActualResult]]="SO"), 1, 0)))</f>
        <v>0</v>
      </c>
      <c r="AB755" s="2">
        <f>IF(Table2[[#This Row],[GameIsOver]]= 0, 0, IF(Table2[[#This Row],[ActualWinner]]=Table2[[#This Row],[HomeTeam]], 2, IF(OR(Table2[[#This Row],[ActualResult]]="OT", Table2[[#This Row],[ActualResult]]="SO"), 1, 0)))</f>
        <v>0</v>
      </c>
      <c r="AC755" s="33">
        <f>(($AR$11)*IF(Table2[[#This Row],[CorrectWinnerPrediction]]="Y", 1, 0))+(($AR$12)*IF(Table2[[#This Row],[CorrectAwayScorePrediction]]="Y", 1, 0))+(($AR$13)*IF(Table2[[#This Row],[CorrectHomeScorePrediction]]="Y", 1, 0))</f>
        <v>0</v>
      </c>
      <c r="AD7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5" s="4" t="str">
        <f>IF(WEEKDAY(Table2[[#This Row],[GameDate]])=1,"SUN",IF(WEEKDAY(Table2[[#This Row],[GameDate]])=2,"MON",IF(WEEKDAY(Table2[[#This Row],[GameDate]])=3,"TUE",IF(WEEKDAY(Table2[[#This Row],[GameDate]])=4,"WED",IF(WEEKDAY(Table2[[#This Row],[GameDate]])=5,"THU",IF(WEEKDAY(Table2[[#This Row],[GameDate]])=6,"FRI", "SAT"))))))</f>
        <v>TUE</v>
      </c>
      <c r="AF755" s="2">
        <f>Table2[[#This Row],[ActualAwayScore]]-Table2[[#This Row],[PredictedAwayScore]]</f>
        <v>0</v>
      </c>
      <c r="AG755" s="2">
        <f>Table2[[#This Row],[ActualHomeScore]]-Table2[[#This Row],[PredictedHomeScore]]</f>
        <v>0</v>
      </c>
      <c r="AH755" s="2">
        <f t="shared" si="58"/>
        <v>0</v>
      </c>
      <c r="AI755" s="2">
        <f t="shared" si="59"/>
        <v>0</v>
      </c>
    </row>
    <row r="756" spans="1:35" x14ac:dyDescent="0.25">
      <c r="B756" s="4">
        <v>45678</v>
      </c>
      <c r="C756" s="7" t="s">
        <v>865</v>
      </c>
      <c r="D756" s="2" t="s">
        <v>46</v>
      </c>
      <c r="E756" s="2" t="s">
        <v>23</v>
      </c>
      <c r="F756" s="2"/>
      <c r="G756" s="2"/>
      <c r="H756" s="2" t="str">
        <f t="shared" si="55"/>
        <v>_</v>
      </c>
      <c r="I756" s="2"/>
      <c r="J756" s="2"/>
      <c r="K756" s="2"/>
      <c r="L756" s="2" t="str">
        <f t="shared" si="56"/>
        <v>_</v>
      </c>
      <c r="M756" s="2"/>
      <c r="N756" s="2">
        <f>IF(ISBLANK(Table2[[#This Row],[ActualResult]]), 0, 1)</f>
        <v>0</v>
      </c>
      <c r="O756" s="2" t="str">
        <f>IF(ISBLANK(Table2[[#This Row],[ActualResult]]), "_", IF(Table2[[#This Row],[ActualWinner]]=Table2[[#This Row],[PredictedWinner]], "Y", "N"))</f>
        <v>_</v>
      </c>
      <c r="P756" s="2" t="str">
        <f>IF(Table2[[#This Row],[ActualAwayScore]]&gt;Table2[[#This Row],[PredictedAwayScore]], "N", IF(ISBLANK(Table2[[#This Row],[ActualResult]]), "_", IF(Table2[[#This Row],[ActualAwayScore]]=Table2[[#This Row],[PredictedAwayScore]], "Y", "N")))</f>
        <v>_</v>
      </c>
      <c r="Q756" s="2" t="str">
        <f>IF(Table2[[#This Row],[ActualHomeScore]]&gt;Table2[[#This Row],[PredictedHomeScore]],"N", IF(ISBLANK(Table2[[#This Row],[ActualResult]]), "_", IF(Table2[[#This Row],[ActualHomeScore]]=Table2[[#This Row],[PredictedHomeScore]], "Y", "N")))</f>
        <v>_</v>
      </c>
      <c r="R756" s="2"/>
      <c r="S756" s="2" t="str">
        <f t="shared" si="57"/>
        <v>_</v>
      </c>
      <c r="T756" s="2">
        <f>IF(INDEX(StatsRegularSeason20242025!$A$2:$C$33,MATCH(Table2[[#This Row],[AwayTeam]],StatsRegularSeason20242025!$A$2:$A$33,0),2)=INDEX(StatsRegularSeason20242025!$A$2:$C$33,MATCH(Table2[[#This Row],[HomeTeam]],StatsRegularSeason20242025!$A$2:$A$33,0),2),1,0)</f>
        <v>0</v>
      </c>
      <c r="U756" s="2">
        <f>IF(INDEX(StatsRegularSeason20242025!$A$2:$C$33,MATCH(Table2[[#This Row],[AwayTeam]],StatsRegularSeason20242025!$A$2:$A$33,0),3)=INDEX(StatsRegularSeason20242025!$A$2:$C$33,MATCH(Table2[[#This Row],[HomeTeam]],StatsRegularSeason20242025!$A$2:$A$33,0),3),1,0)</f>
        <v>0</v>
      </c>
      <c r="V756" s="2">
        <f>IF(Table2[[#This Row],[InterConf]]=1,IF(Table2[[#This Row],[InterDiv]]=0, 1, 0), 0)</f>
        <v>0</v>
      </c>
      <c r="W756" s="2">
        <f>IF(INDEX(StatsRegularSeason20242025!$A$2:$C$33,MATCH(Table2[[#This Row],[AwayTeam]],StatsRegularSeason20242025!$A$2:$A$33,0),2)&lt;&gt;INDEX(StatsRegularSeason20242025!$A$2:$C$33,MATCH(Table2[[#This Row],[HomeTeam]],StatsRegularSeason20242025!$A$2:$A$33,0),2),1,0)</f>
        <v>1</v>
      </c>
      <c r="X756" s="2"/>
      <c r="Y756" s="2"/>
      <c r="Z756" s="2">
        <f>IF(AND(Table2[[#This Row],[GameIsOver]]=1,Table2[[#This Row],[ActualHomeScore]]*Table2[[#This Row],[ActualAwayScore]]=0), 1,0)</f>
        <v>0</v>
      </c>
      <c r="AA756" s="2">
        <f>IF(Table2[[#This Row],[GameIsOver]]=0,0, IF(Table2[[#This Row],[ActualWinner]]=Table2[[#This Row],[AwayTeam]], 2, IF(OR(Table2[[#This Row],[ActualResult]]="OT", Table2[[#This Row],[ActualResult]]="SO"), 1, 0)))</f>
        <v>0</v>
      </c>
      <c r="AB756" s="2">
        <f>IF(Table2[[#This Row],[GameIsOver]]= 0, 0, IF(Table2[[#This Row],[ActualWinner]]=Table2[[#This Row],[HomeTeam]], 2, IF(OR(Table2[[#This Row],[ActualResult]]="OT", Table2[[#This Row],[ActualResult]]="SO"), 1, 0)))</f>
        <v>0</v>
      </c>
      <c r="AC756" s="33">
        <f>(($AR$11)*IF(Table2[[#This Row],[CorrectWinnerPrediction]]="Y", 1, 0))+(($AR$12)*IF(Table2[[#This Row],[CorrectAwayScorePrediction]]="Y", 1, 0))+(($AR$13)*IF(Table2[[#This Row],[CorrectHomeScorePrediction]]="Y", 1, 0))</f>
        <v>0</v>
      </c>
      <c r="AD7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6" s="4" t="str">
        <f>IF(WEEKDAY(Table2[[#This Row],[GameDate]])=1,"SUN",IF(WEEKDAY(Table2[[#This Row],[GameDate]])=2,"MON",IF(WEEKDAY(Table2[[#This Row],[GameDate]])=3,"TUE",IF(WEEKDAY(Table2[[#This Row],[GameDate]])=4,"WED",IF(WEEKDAY(Table2[[#This Row],[GameDate]])=5,"THU",IF(WEEKDAY(Table2[[#This Row],[GameDate]])=6,"FRI", "SAT"))))))</f>
        <v>TUE</v>
      </c>
      <c r="AF756" s="2">
        <f>Table2[[#This Row],[ActualAwayScore]]-Table2[[#This Row],[PredictedAwayScore]]</f>
        <v>0</v>
      </c>
      <c r="AG756" s="2">
        <f>Table2[[#This Row],[ActualHomeScore]]-Table2[[#This Row],[PredictedHomeScore]]</f>
        <v>0</v>
      </c>
      <c r="AH756" s="2">
        <f t="shared" si="58"/>
        <v>0</v>
      </c>
      <c r="AI756" s="2">
        <f t="shared" si="59"/>
        <v>0</v>
      </c>
    </row>
    <row r="757" spans="1:35" x14ac:dyDescent="0.25">
      <c r="B757" s="4">
        <v>45678</v>
      </c>
      <c r="C757" s="7" t="s">
        <v>866</v>
      </c>
      <c r="D757" s="2" t="s">
        <v>29</v>
      </c>
      <c r="E757" s="2" t="s">
        <v>25</v>
      </c>
      <c r="F757" s="2"/>
      <c r="G757" s="2"/>
      <c r="H757" s="2" t="str">
        <f t="shared" si="55"/>
        <v>_</v>
      </c>
      <c r="I757" s="2"/>
      <c r="J757" s="2"/>
      <c r="K757" s="2"/>
      <c r="L757" s="2" t="str">
        <f t="shared" si="56"/>
        <v>_</v>
      </c>
      <c r="M757" s="2"/>
      <c r="N757" s="2">
        <f>IF(ISBLANK(Table2[[#This Row],[ActualResult]]), 0, 1)</f>
        <v>0</v>
      </c>
      <c r="O757" s="2" t="str">
        <f>IF(ISBLANK(Table2[[#This Row],[ActualResult]]), "_", IF(Table2[[#This Row],[ActualWinner]]=Table2[[#This Row],[PredictedWinner]], "Y", "N"))</f>
        <v>_</v>
      </c>
      <c r="P757" s="2" t="str">
        <f>IF(Table2[[#This Row],[ActualAwayScore]]&gt;Table2[[#This Row],[PredictedAwayScore]], "N", IF(ISBLANK(Table2[[#This Row],[ActualResult]]), "_", IF(Table2[[#This Row],[ActualAwayScore]]=Table2[[#This Row],[PredictedAwayScore]], "Y", "N")))</f>
        <v>_</v>
      </c>
      <c r="Q757" s="2" t="str">
        <f>IF(Table2[[#This Row],[ActualHomeScore]]&gt;Table2[[#This Row],[PredictedHomeScore]],"N", IF(ISBLANK(Table2[[#This Row],[ActualResult]]), "_", IF(Table2[[#This Row],[ActualHomeScore]]=Table2[[#This Row],[PredictedHomeScore]], "Y", "N")))</f>
        <v>_</v>
      </c>
      <c r="R757" s="2"/>
      <c r="S757" s="2" t="str">
        <f t="shared" si="57"/>
        <v>_</v>
      </c>
      <c r="T757" s="2">
        <f>IF(INDEX(StatsRegularSeason20242025!$A$2:$C$33,MATCH(Table2[[#This Row],[AwayTeam]],StatsRegularSeason20242025!$A$2:$A$33,0),2)=INDEX(StatsRegularSeason20242025!$A$2:$C$33,MATCH(Table2[[#This Row],[HomeTeam]],StatsRegularSeason20242025!$A$2:$A$33,0),2),1,0)</f>
        <v>0</v>
      </c>
      <c r="U757" s="2">
        <f>IF(INDEX(StatsRegularSeason20242025!$A$2:$C$33,MATCH(Table2[[#This Row],[AwayTeam]],StatsRegularSeason20242025!$A$2:$A$33,0),3)=INDEX(StatsRegularSeason20242025!$A$2:$C$33,MATCH(Table2[[#This Row],[HomeTeam]],StatsRegularSeason20242025!$A$2:$A$33,0),3),1,0)</f>
        <v>0</v>
      </c>
      <c r="V757" s="2">
        <f>IF(Table2[[#This Row],[InterConf]]=1,IF(Table2[[#This Row],[InterDiv]]=0, 1, 0), 0)</f>
        <v>0</v>
      </c>
      <c r="W757" s="2">
        <f>IF(INDEX(StatsRegularSeason20242025!$A$2:$C$33,MATCH(Table2[[#This Row],[AwayTeam]],StatsRegularSeason20242025!$A$2:$A$33,0),2)&lt;&gt;INDEX(StatsRegularSeason20242025!$A$2:$C$33,MATCH(Table2[[#This Row],[HomeTeam]],StatsRegularSeason20242025!$A$2:$A$33,0),2),1,0)</f>
        <v>1</v>
      </c>
      <c r="X757" s="2"/>
      <c r="Y757" s="2"/>
      <c r="Z757" s="2">
        <f>IF(AND(Table2[[#This Row],[GameIsOver]]=1,Table2[[#This Row],[ActualHomeScore]]*Table2[[#This Row],[ActualAwayScore]]=0), 1,0)</f>
        <v>0</v>
      </c>
      <c r="AA757" s="2">
        <f>IF(Table2[[#This Row],[GameIsOver]]=0,0, IF(Table2[[#This Row],[ActualWinner]]=Table2[[#This Row],[AwayTeam]], 2, IF(OR(Table2[[#This Row],[ActualResult]]="OT", Table2[[#This Row],[ActualResult]]="SO"), 1, 0)))</f>
        <v>0</v>
      </c>
      <c r="AB757" s="2">
        <f>IF(Table2[[#This Row],[GameIsOver]]= 0, 0, IF(Table2[[#This Row],[ActualWinner]]=Table2[[#This Row],[HomeTeam]], 2, IF(OR(Table2[[#This Row],[ActualResult]]="OT", Table2[[#This Row],[ActualResult]]="SO"), 1, 0)))</f>
        <v>0</v>
      </c>
      <c r="AC757" s="33">
        <f>(($AR$11)*IF(Table2[[#This Row],[CorrectWinnerPrediction]]="Y", 1, 0))+(($AR$12)*IF(Table2[[#This Row],[CorrectAwayScorePrediction]]="Y", 1, 0))+(($AR$13)*IF(Table2[[#This Row],[CorrectHomeScorePrediction]]="Y", 1, 0))</f>
        <v>0</v>
      </c>
      <c r="AD7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7" s="4" t="str">
        <f>IF(WEEKDAY(Table2[[#This Row],[GameDate]])=1,"SUN",IF(WEEKDAY(Table2[[#This Row],[GameDate]])=2,"MON",IF(WEEKDAY(Table2[[#This Row],[GameDate]])=3,"TUE",IF(WEEKDAY(Table2[[#This Row],[GameDate]])=4,"WED",IF(WEEKDAY(Table2[[#This Row],[GameDate]])=5,"THU",IF(WEEKDAY(Table2[[#This Row],[GameDate]])=6,"FRI", "SAT"))))))</f>
        <v>TUE</v>
      </c>
      <c r="AF757" s="2">
        <f>Table2[[#This Row],[ActualAwayScore]]-Table2[[#This Row],[PredictedAwayScore]]</f>
        <v>0</v>
      </c>
      <c r="AG757" s="2">
        <f>Table2[[#This Row],[ActualHomeScore]]-Table2[[#This Row],[PredictedHomeScore]]</f>
        <v>0</v>
      </c>
      <c r="AH757" s="2">
        <f t="shared" si="58"/>
        <v>0</v>
      </c>
      <c r="AI757" s="2">
        <f t="shared" si="59"/>
        <v>0</v>
      </c>
    </row>
    <row r="758" spans="1:35" x14ac:dyDescent="0.25">
      <c r="A758" s="3"/>
      <c r="B758" s="5">
        <v>45678</v>
      </c>
      <c r="C758" s="8" t="s">
        <v>867</v>
      </c>
      <c r="D758" s="3" t="s">
        <v>14</v>
      </c>
      <c r="E758" s="3" t="s">
        <v>47</v>
      </c>
      <c r="F758" s="3"/>
      <c r="G758" s="3"/>
      <c r="H758" s="3" t="str">
        <f t="shared" si="55"/>
        <v>_</v>
      </c>
      <c r="I758" s="3"/>
      <c r="J758" s="3"/>
      <c r="K758" s="3"/>
      <c r="L758" s="2" t="str">
        <f t="shared" si="56"/>
        <v>_</v>
      </c>
      <c r="M758" s="3"/>
      <c r="N758" s="3">
        <f>IF(ISBLANK(Table2[[#This Row],[ActualResult]]), 0, 1)</f>
        <v>0</v>
      </c>
      <c r="O758" s="3" t="str">
        <f>IF(ISBLANK(Table2[[#This Row],[ActualResult]]), "_", IF(Table2[[#This Row],[ActualWinner]]=Table2[[#This Row],[PredictedWinner]], "Y", "N"))</f>
        <v>_</v>
      </c>
      <c r="P758" s="3" t="str">
        <f>IF(Table2[[#This Row],[ActualAwayScore]]&gt;Table2[[#This Row],[PredictedAwayScore]], "N", IF(ISBLANK(Table2[[#This Row],[ActualResult]]), "_", IF(Table2[[#This Row],[ActualAwayScore]]=Table2[[#This Row],[PredictedAwayScore]], "Y", "N")))</f>
        <v>_</v>
      </c>
      <c r="Q758" s="3" t="str">
        <f>IF(Table2[[#This Row],[ActualHomeScore]]&gt;Table2[[#This Row],[PredictedHomeScore]],"N", IF(ISBLANK(Table2[[#This Row],[ActualResult]]), "_", IF(Table2[[#This Row],[ActualHomeScore]]=Table2[[#This Row],[PredictedHomeScore]], "Y", "N")))</f>
        <v>_</v>
      </c>
      <c r="R758" s="2"/>
      <c r="S758" s="2" t="str">
        <f t="shared" si="57"/>
        <v>_</v>
      </c>
      <c r="T758" s="2">
        <f>IF(INDEX(StatsRegularSeason20242025!$A$2:$C$33,MATCH(Table2[[#This Row],[AwayTeam]],StatsRegularSeason20242025!$A$2:$A$33,0),2)=INDEX(StatsRegularSeason20242025!$A$2:$C$33,MATCH(Table2[[#This Row],[HomeTeam]],StatsRegularSeason20242025!$A$2:$A$33,0),2),1,0)</f>
        <v>0</v>
      </c>
      <c r="U758" s="2">
        <f>IF(INDEX(StatsRegularSeason20242025!$A$2:$C$33,MATCH(Table2[[#This Row],[AwayTeam]],StatsRegularSeason20242025!$A$2:$A$33,0),3)=INDEX(StatsRegularSeason20242025!$A$2:$C$33,MATCH(Table2[[#This Row],[HomeTeam]],StatsRegularSeason20242025!$A$2:$A$33,0),3),1,0)</f>
        <v>0</v>
      </c>
      <c r="V758" s="2">
        <f>IF(Table2[[#This Row],[InterConf]]=1,IF(Table2[[#This Row],[InterDiv]]=0, 1, 0), 0)</f>
        <v>0</v>
      </c>
      <c r="W758" s="2">
        <f>IF(INDEX(StatsRegularSeason20242025!$A$2:$C$33,MATCH(Table2[[#This Row],[AwayTeam]],StatsRegularSeason20242025!$A$2:$A$33,0),2)&lt;&gt;INDEX(StatsRegularSeason20242025!$A$2:$C$33,MATCH(Table2[[#This Row],[HomeTeam]],StatsRegularSeason20242025!$A$2:$A$33,0),2),1,0)</f>
        <v>1</v>
      </c>
      <c r="X758" s="2"/>
      <c r="Y758" s="2"/>
      <c r="Z758" s="2">
        <f>IF(AND(Table2[[#This Row],[GameIsOver]]=1,Table2[[#This Row],[ActualHomeScore]]*Table2[[#This Row],[ActualAwayScore]]=0), 1,0)</f>
        <v>0</v>
      </c>
      <c r="AA758" s="2">
        <f>IF(Table2[[#This Row],[GameIsOver]]=0,0, IF(Table2[[#This Row],[ActualWinner]]=Table2[[#This Row],[AwayTeam]], 2, IF(OR(Table2[[#This Row],[ActualResult]]="OT", Table2[[#This Row],[ActualResult]]="SO"), 1, 0)))</f>
        <v>0</v>
      </c>
      <c r="AB758" s="2">
        <f>IF(Table2[[#This Row],[GameIsOver]]= 0, 0, IF(Table2[[#This Row],[ActualWinner]]=Table2[[#This Row],[HomeTeam]], 2, IF(OR(Table2[[#This Row],[ActualResult]]="OT", Table2[[#This Row],[ActualResult]]="SO"), 1, 0)))</f>
        <v>0</v>
      </c>
      <c r="AC758" s="33">
        <f>(($AR$11)*IF(Table2[[#This Row],[CorrectWinnerPrediction]]="Y", 1, 0))+(($AR$12)*IF(Table2[[#This Row],[CorrectAwayScorePrediction]]="Y", 1, 0))+(($AR$13)*IF(Table2[[#This Row],[CorrectHomeScorePrediction]]="Y", 1, 0))</f>
        <v>0</v>
      </c>
      <c r="AD7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8" s="5" t="str">
        <f>IF(WEEKDAY(Table2[[#This Row],[GameDate]])=1,"SUN",IF(WEEKDAY(Table2[[#This Row],[GameDate]])=2,"MON",IF(WEEKDAY(Table2[[#This Row],[GameDate]])=3,"TUE",IF(WEEKDAY(Table2[[#This Row],[GameDate]])=4,"WED",IF(WEEKDAY(Table2[[#This Row],[GameDate]])=5,"THU",IF(WEEKDAY(Table2[[#This Row],[GameDate]])=6,"FRI", "SAT"))))))</f>
        <v>TUE</v>
      </c>
      <c r="AF758" s="2">
        <f>Table2[[#This Row],[ActualAwayScore]]-Table2[[#This Row],[PredictedAwayScore]]</f>
        <v>0</v>
      </c>
      <c r="AG758" s="2">
        <f>Table2[[#This Row],[ActualHomeScore]]-Table2[[#This Row],[PredictedHomeScore]]</f>
        <v>0</v>
      </c>
      <c r="AH758" s="2">
        <f t="shared" si="58"/>
        <v>0</v>
      </c>
      <c r="AI758" s="2">
        <f t="shared" si="59"/>
        <v>0</v>
      </c>
    </row>
    <row r="759" spans="1:35" x14ac:dyDescent="0.25">
      <c r="B759" s="4">
        <v>45679</v>
      </c>
      <c r="C759" s="7" t="s">
        <v>869</v>
      </c>
      <c r="D759" s="2" t="s">
        <v>36</v>
      </c>
      <c r="E759" s="2" t="s">
        <v>18</v>
      </c>
      <c r="F759" s="2"/>
      <c r="G759" s="2"/>
      <c r="H759" s="2" t="str">
        <f t="shared" si="55"/>
        <v>_</v>
      </c>
      <c r="I759" s="2"/>
      <c r="J759" s="2"/>
      <c r="K759" s="2"/>
      <c r="L759" s="13" t="str">
        <f t="shared" si="56"/>
        <v>_</v>
      </c>
      <c r="M759" s="2"/>
      <c r="N759" s="2">
        <f>IF(ISBLANK(Table2[[#This Row],[ActualResult]]), 0, 1)</f>
        <v>0</v>
      </c>
      <c r="O759" s="2" t="str">
        <f>IF(ISBLANK(Table2[[#This Row],[ActualResult]]), "_", IF(Table2[[#This Row],[ActualWinner]]=Table2[[#This Row],[PredictedWinner]], "Y", "N"))</f>
        <v>_</v>
      </c>
      <c r="P759" s="2" t="str">
        <f>IF(Table2[[#This Row],[ActualAwayScore]]&gt;Table2[[#This Row],[PredictedAwayScore]], "N", IF(ISBLANK(Table2[[#This Row],[ActualResult]]), "_", IF(Table2[[#This Row],[ActualAwayScore]]=Table2[[#This Row],[PredictedAwayScore]], "Y", "N")))</f>
        <v>_</v>
      </c>
      <c r="Q759" s="2" t="str">
        <f>IF(Table2[[#This Row],[ActualHomeScore]]&gt;Table2[[#This Row],[PredictedHomeScore]],"N", IF(ISBLANK(Table2[[#This Row],[ActualResult]]), "_", IF(Table2[[#This Row],[ActualHomeScore]]=Table2[[#This Row],[PredictedHomeScore]], "Y", "N")))</f>
        <v>_</v>
      </c>
      <c r="R759" s="2"/>
      <c r="S759" s="2" t="str">
        <f t="shared" si="57"/>
        <v>_</v>
      </c>
      <c r="T759" s="2">
        <f>IF(INDEX(StatsRegularSeason20242025!$A$2:$C$33,MATCH(Table2[[#This Row],[AwayTeam]],StatsRegularSeason20242025!$A$2:$A$33,0),2)=INDEX(StatsRegularSeason20242025!$A$2:$C$33,MATCH(Table2[[#This Row],[HomeTeam]],StatsRegularSeason20242025!$A$2:$A$33,0),2),1,0)</f>
        <v>1</v>
      </c>
      <c r="U759" s="2">
        <f>IF(INDEX(StatsRegularSeason20242025!$A$2:$C$33,MATCH(Table2[[#This Row],[AwayTeam]],StatsRegularSeason20242025!$A$2:$A$33,0),3)=INDEX(StatsRegularSeason20242025!$A$2:$C$33,MATCH(Table2[[#This Row],[HomeTeam]],StatsRegularSeason20242025!$A$2:$A$33,0),3),1,0)</f>
        <v>0</v>
      </c>
      <c r="V759" s="2">
        <f>IF(Table2[[#This Row],[InterConf]]=1,IF(Table2[[#This Row],[InterDiv]]=0, 1, 0), 0)</f>
        <v>1</v>
      </c>
      <c r="W759" s="2">
        <f>IF(INDEX(StatsRegularSeason20242025!$A$2:$C$33,MATCH(Table2[[#This Row],[AwayTeam]],StatsRegularSeason20242025!$A$2:$A$33,0),2)&lt;&gt;INDEX(StatsRegularSeason20242025!$A$2:$C$33,MATCH(Table2[[#This Row],[HomeTeam]],StatsRegularSeason20242025!$A$2:$A$33,0),2),1,0)</f>
        <v>0</v>
      </c>
      <c r="X759" s="2"/>
      <c r="Y759" s="2"/>
      <c r="Z759" s="2">
        <f>IF(AND(Table2[[#This Row],[GameIsOver]]=1,Table2[[#This Row],[ActualHomeScore]]*Table2[[#This Row],[ActualAwayScore]]=0), 1,0)</f>
        <v>0</v>
      </c>
      <c r="AA759" s="2">
        <f>IF(Table2[[#This Row],[GameIsOver]]=0,0, IF(Table2[[#This Row],[ActualWinner]]=Table2[[#This Row],[AwayTeam]], 2, IF(OR(Table2[[#This Row],[ActualResult]]="OT", Table2[[#This Row],[ActualResult]]="SO"), 1, 0)))</f>
        <v>0</v>
      </c>
      <c r="AB759" s="2">
        <f>IF(Table2[[#This Row],[GameIsOver]]= 0, 0, IF(Table2[[#This Row],[ActualWinner]]=Table2[[#This Row],[HomeTeam]], 2, IF(OR(Table2[[#This Row],[ActualResult]]="OT", Table2[[#This Row],[ActualResult]]="SO"), 1, 0)))</f>
        <v>0</v>
      </c>
      <c r="AC759" s="33">
        <f>(($AR$11)*IF(Table2[[#This Row],[CorrectWinnerPrediction]]="Y", 1, 0))+(($AR$12)*IF(Table2[[#This Row],[CorrectAwayScorePrediction]]="Y", 1, 0))+(($AR$13)*IF(Table2[[#This Row],[CorrectHomeScorePrediction]]="Y", 1, 0))</f>
        <v>0</v>
      </c>
      <c r="AD7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59" s="4" t="str">
        <f>IF(WEEKDAY(Table2[[#This Row],[GameDate]])=1,"SUN",IF(WEEKDAY(Table2[[#This Row],[GameDate]])=2,"MON",IF(WEEKDAY(Table2[[#This Row],[GameDate]])=3,"TUE",IF(WEEKDAY(Table2[[#This Row],[GameDate]])=4,"WED",IF(WEEKDAY(Table2[[#This Row],[GameDate]])=5,"THU",IF(WEEKDAY(Table2[[#This Row],[GameDate]])=6,"FRI", "SAT"))))))</f>
        <v>WED</v>
      </c>
      <c r="AF759" s="2">
        <f>Table2[[#This Row],[ActualAwayScore]]-Table2[[#This Row],[PredictedAwayScore]]</f>
        <v>0</v>
      </c>
      <c r="AG759" s="2">
        <f>Table2[[#This Row],[ActualHomeScore]]-Table2[[#This Row],[PredictedHomeScore]]</f>
        <v>0</v>
      </c>
      <c r="AH759" s="2">
        <f t="shared" si="58"/>
        <v>0</v>
      </c>
      <c r="AI759" s="2">
        <f t="shared" si="59"/>
        <v>0</v>
      </c>
    </row>
    <row r="760" spans="1:35" x14ac:dyDescent="0.25">
      <c r="B760" s="4">
        <v>45679</v>
      </c>
      <c r="C760" s="7" t="s">
        <v>868</v>
      </c>
      <c r="D760" s="2" t="s">
        <v>16</v>
      </c>
      <c r="E760" s="2" t="s">
        <v>32</v>
      </c>
      <c r="F760" s="2"/>
      <c r="G760" s="2"/>
      <c r="H760" s="2" t="str">
        <f t="shared" si="55"/>
        <v>_</v>
      </c>
      <c r="I760" s="2"/>
      <c r="J760" s="2"/>
      <c r="K760" s="2"/>
      <c r="L760" s="2" t="str">
        <f t="shared" si="56"/>
        <v>_</v>
      </c>
      <c r="M760" s="2"/>
      <c r="N760" s="2">
        <f>IF(ISBLANK(Table2[[#This Row],[ActualResult]]), 0, 1)</f>
        <v>0</v>
      </c>
      <c r="O760" s="2" t="str">
        <f>IF(ISBLANK(Table2[[#This Row],[ActualResult]]), "_", IF(Table2[[#This Row],[ActualWinner]]=Table2[[#This Row],[PredictedWinner]], "Y", "N"))</f>
        <v>_</v>
      </c>
      <c r="P760" s="2" t="str">
        <f>IF(Table2[[#This Row],[ActualAwayScore]]&gt;Table2[[#This Row],[PredictedAwayScore]], "N", IF(ISBLANK(Table2[[#This Row],[ActualResult]]), "_", IF(Table2[[#This Row],[ActualAwayScore]]=Table2[[#This Row],[PredictedAwayScore]], "Y", "N")))</f>
        <v>_</v>
      </c>
      <c r="Q760" s="2" t="str">
        <f>IF(Table2[[#This Row],[ActualHomeScore]]&gt;Table2[[#This Row],[PredictedHomeScore]],"N", IF(ISBLANK(Table2[[#This Row],[ActualResult]]), "_", IF(Table2[[#This Row],[ActualHomeScore]]=Table2[[#This Row],[PredictedHomeScore]], "Y", "N")))</f>
        <v>_</v>
      </c>
      <c r="R760" s="2"/>
      <c r="S760" s="2" t="str">
        <f t="shared" si="57"/>
        <v>_</v>
      </c>
      <c r="T760" s="2">
        <f>IF(INDEX(StatsRegularSeason20242025!$A$2:$C$33,MATCH(Table2[[#This Row],[AwayTeam]],StatsRegularSeason20242025!$A$2:$A$33,0),2)=INDEX(StatsRegularSeason20242025!$A$2:$C$33,MATCH(Table2[[#This Row],[HomeTeam]],StatsRegularSeason20242025!$A$2:$A$33,0),2),1,0)</f>
        <v>1</v>
      </c>
      <c r="U760" s="2">
        <f>IF(INDEX(StatsRegularSeason20242025!$A$2:$C$33,MATCH(Table2[[#This Row],[AwayTeam]],StatsRegularSeason20242025!$A$2:$A$33,0),3)=INDEX(StatsRegularSeason20242025!$A$2:$C$33,MATCH(Table2[[#This Row],[HomeTeam]],StatsRegularSeason20242025!$A$2:$A$33,0),3),1,0)</f>
        <v>0</v>
      </c>
      <c r="V760" s="2">
        <f>IF(Table2[[#This Row],[InterConf]]=1,IF(Table2[[#This Row],[InterDiv]]=0, 1, 0), 0)</f>
        <v>1</v>
      </c>
      <c r="W760" s="2">
        <f>IF(INDEX(StatsRegularSeason20242025!$A$2:$C$33,MATCH(Table2[[#This Row],[AwayTeam]],StatsRegularSeason20242025!$A$2:$A$33,0),2)&lt;&gt;INDEX(StatsRegularSeason20242025!$A$2:$C$33,MATCH(Table2[[#This Row],[HomeTeam]],StatsRegularSeason20242025!$A$2:$A$33,0),2),1,0)</f>
        <v>0</v>
      </c>
      <c r="X760" s="2"/>
      <c r="Y760" s="2"/>
      <c r="Z760" s="2">
        <f>IF(AND(Table2[[#This Row],[GameIsOver]]=1,Table2[[#This Row],[ActualHomeScore]]*Table2[[#This Row],[ActualAwayScore]]=0), 1,0)</f>
        <v>0</v>
      </c>
      <c r="AA760" s="2">
        <f>IF(Table2[[#This Row],[GameIsOver]]=0,0, IF(Table2[[#This Row],[ActualWinner]]=Table2[[#This Row],[AwayTeam]], 2, IF(OR(Table2[[#This Row],[ActualResult]]="OT", Table2[[#This Row],[ActualResult]]="SO"), 1, 0)))</f>
        <v>0</v>
      </c>
      <c r="AB760" s="2">
        <f>IF(Table2[[#This Row],[GameIsOver]]= 0, 0, IF(Table2[[#This Row],[ActualWinner]]=Table2[[#This Row],[HomeTeam]], 2, IF(OR(Table2[[#This Row],[ActualResult]]="OT", Table2[[#This Row],[ActualResult]]="SO"), 1, 0)))</f>
        <v>0</v>
      </c>
      <c r="AC760" s="33">
        <f>(($AR$11)*IF(Table2[[#This Row],[CorrectWinnerPrediction]]="Y", 1, 0))+(($AR$12)*IF(Table2[[#This Row],[CorrectAwayScorePrediction]]="Y", 1, 0))+(($AR$13)*IF(Table2[[#This Row],[CorrectHomeScorePrediction]]="Y", 1, 0))</f>
        <v>0</v>
      </c>
      <c r="AD7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0" s="4" t="str">
        <f>IF(WEEKDAY(Table2[[#This Row],[GameDate]])=1,"SUN",IF(WEEKDAY(Table2[[#This Row],[GameDate]])=2,"MON",IF(WEEKDAY(Table2[[#This Row],[GameDate]])=3,"TUE",IF(WEEKDAY(Table2[[#This Row],[GameDate]])=4,"WED",IF(WEEKDAY(Table2[[#This Row],[GameDate]])=5,"THU",IF(WEEKDAY(Table2[[#This Row],[GameDate]])=6,"FRI", "SAT"))))))</f>
        <v>WED</v>
      </c>
      <c r="AF760" s="2">
        <f>Table2[[#This Row],[ActualAwayScore]]-Table2[[#This Row],[PredictedAwayScore]]</f>
        <v>0</v>
      </c>
      <c r="AG760" s="2">
        <f>Table2[[#This Row],[ActualHomeScore]]-Table2[[#This Row],[PredictedHomeScore]]</f>
        <v>0</v>
      </c>
      <c r="AH760" s="2">
        <f t="shared" si="58"/>
        <v>0</v>
      </c>
      <c r="AI760" s="2">
        <f t="shared" si="59"/>
        <v>0</v>
      </c>
    </row>
    <row r="761" spans="1:35" x14ac:dyDescent="0.25">
      <c r="B761" s="4">
        <v>45679</v>
      </c>
      <c r="C761" s="7" t="s">
        <v>870</v>
      </c>
      <c r="D761" s="2" t="s">
        <v>22</v>
      </c>
      <c r="E761" s="2" t="s">
        <v>26</v>
      </c>
      <c r="F761" s="2"/>
      <c r="G761" s="2"/>
      <c r="H761" s="2" t="str">
        <f t="shared" si="55"/>
        <v>_</v>
      </c>
      <c r="I761" s="2"/>
      <c r="J761" s="2"/>
      <c r="K761" s="2"/>
      <c r="L761" s="2" t="str">
        <f t="shared" si="56"/>
        <v>_</v>
      </c>
      <c r="M761" s="2"/>
      <c r="N761" s="2">
        <f>IF(ISBLANK(Table2[[#This Row],[ActualResult]]), 0, 1)</f>
        <v>0</v>
      </c>
      <c r="O761" s="2" t="str">
        <f>IF(ISBLANK(Table2[[#This Row],[ActualResult]]), "_", IF(Table2[[#This Row],[ActualWinner]]=Table2[[#This Row],[PredictedWinner]], "Y", "N"))</f>
        <v>_</v>
      </c>
      <c r="P761" s="2" t="str">
        <f>IF(Table2[[#This Row],[ActualAwayScore]]&gt;Table2[[#This Row],[PredictedAwayScore]], "N", IF(ISBLANK(Table2[[#This Row],[ActualResult]]), "_", IF(Table2[[#This Row],[ActualAwayScore]]=Table2[[#This Row],[PredictedAwayScore]], "Y", "N")))</f>
        <v>_</v>
      </c>
      <c r="Q761" s="2" t="str">
        <f>IF(Table2[[#This Row],[ActualHomeScore]]&gt;Table2[[#This Row],[PredictedHomeScore]],"N", IF(ISBLANK(Table2[[#This Row],[ActualResult]]), "_", IF(Table2[[#This Row],[ActualHomeScore]]=Table2[[#This Row],[PredictedHomeScore]], "Y", "N")))</f>
        <v>_</v>
      </c>
      <c r="R761" s="2"/>
      <c r="S761" s="2" t="str">
        <f t="shared" si="57"/>
        <v>_</v>
      </c>
      <c r="T761" s="2">
        <f>IF(INDEX(StatsRegularSeason20242025!$A$2:$C$33,MATCH(Table2[[#This Row],[AwayTeam]],StatsRegularSeason20242025!$A$2:$A$33,0),2)=INDEX(StatsRegularSeason20242025!$A$2:$C$33,MATCH(Table2[[#This Row],[HomeTeam]],StatsRegularSeason20242025!$A$2:$A$33,0),2),1,0)</f>
        <v>1</v>
      </c>
      <c r="U761" s="2">
        <f>IF(INDEX(StatsRegularSeason20242025!$A$2:$C$33,MATCH(Table2[[#This Row],[AwayTeam]],StatsRegularSeason20242025!$A$2:$A$33,0),3)=INDEX(StatsRegularSeason20242025!$A$2:$C$33,MATCH(Table2[[#This Row],[HomeTeam]],StatsRegularSeason20242025!$A$2:$A$33,0),3),1,0)</f>
        <v>1</v>
      </c>
      <c r="V761" s="2">
        <f>IF(Table2[[#This Row],[InterConf]]=1,IF(Table2[[#This Row],[InterDiv]]=0, 1, 0), 0)</f>
        <v>0</v>
      </c>
      <c r="W761" s="2">
        <f>IF(INDEX(StatsRegularSeason20242025!$A$2:$C$33,MATCH(Table2[[#This Row],[AwayTeam]],StatsRegularSeason20242025!$A$2:$A$33,0),2)&lt;&gt;INDEX(StatsRegularSeason20242025!$A$2:$C$33,MATCH(Table2[[#This Row],[HomeTeam]],StatsRegularSeason20242025!$A$2:$A$33,0),2),1,0)</f>
        <v>0</v>
      </c>
      <c r="X761" s="2"/>
      <c r="Y761" s="2"/>
      <c r="Z761" s="2">
        <f>IF(AND(Table2[[#This Row],[GameIsOver]]=1,Table2[[#This Row],[ActualHomeScore]]*Table2[[#This Row],[ActualAwayScore]]=0), 1,0)</f>
        <v>0</v>
      </c>
      <c r="AA761" s="2">
        <f>IF(Table2[[#This Row],[GameIsOver]]=0,0, IF(Table2[[#This Row],[ActualWinner]]=Table2[[#This Row],[AwayTeam]], 2, IF(OR(Table2[[#This Row],[ActualResult]]="OT", Table2[[#This Row],[ActualResult]]="SO"), 1, 0)))</f>
        <v>0</v>
      </c>
      <c r="AB761" s="2">
        <f>IF(Table2[[#This Row],[GameIsOver]]= 0, 0, IF(Table2[[#This Row],[ActualWinner]]=Table2[[#This Row],[HomeTeam]], 2, IF(OR(Table2[[#This Row],[ActualResult]]="OT", Table2[[#This Row],[ActualResult]]="SO"), 1, 0)))</f>
        <v>0</v>
      </c>
      <c r="AC761" s="33">
        <f>(($AR$11)*IF(Table2[[#This Row],[CorrectWinnerPrediction]]="Y", 1, 0))+(($AR$12)*IF(Table2[[#This Row],[CorrectAwayScorePrediction]]="Y", 1, 0))+(($AR$13)*IF(Table2[[#This Row],[CorrectHomeScorePrediction]]="Y", 1, 0))</f>
        <v>0</v>
      </c>
      <c r="AD7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1" s="4" t="str">
        <f>IF(WEEKDAY(Table2[[#This Row],[GameDate]])=1,"SUN",IF(WEEKDAY(Table2[[#This Row],[GameDate]])=2,"MON",IF(WEEKDAY(Table2[[#This Row],[GameDate]])=3,"TUE",IF(WEEKDAY(Table2[[#This Row],[GameDate]])=4,"WED",IF(WEEKDAY(Table2[[#This Row],[GameDate]])=5,"THU",IF(WEEKDAY(Table2[[#This Row],[GameDate]])=6,"FRI", "SAT"))))))</f>
        <v>WED</v>
      </c>
      <c r="AF761" s="2">
        <f>Table2[[#This Row],[ActualAwayScore]]-Table2[[#This Row],[PredictedAwayScore]]</f>
        <v>0</v>
      </c>
      <c r="AG761" s="2">
        <f>Table2[[#This Row],[ActualHomeScore]]-Table2[[#This Row],[PredictedHomeScore]]</f>
        <v>0</v>
      </c>
      <c r="AH761" s="2">
        <f t="shared" si="58"/>
        <v>0</v>
      </c>
      <c r="AI761" s="2">
        <f t="shared" si="59"/>
        <v>0</v>
      </c>
    </row>
    <row r="762" spans="1:35" x14ac:dyDescent="0.25">
      <c r="A762" s="3"/>
      <c r="B762" s="5">
        <v>45679</v>
      </c>
      <c r="C762" s="8" t="s">
        <v>871</v>
      </c>
      <c r="D762" s="3" t="s">
        <v>14</v>
      </c>
      <c r="E762" s="3" t="s">
        <v>28</v>
      </c>
      <c r="F762" s="3"/>
      <c r="G762" s="3"/>
      <c r="H762" s="3" t="str">
        <f t="shared" si="55"/>
        <v>_</v>
      </c>
      <c r="I762" s="3"/>
      <c r="J762" s="3"/>
      <c r="K762" s="3"/>
      <c r="L762" s="3" t="str">
        <f t="shared" si="56"/>
        <v>_</v>
      </c>
      <c r="M762" s="3"/>
      <c r="N762" s="3">
        <f>IF(ISBLANK(Table2[[#This Row],[ActualResult]]), 0, 1)</f>
        <v>0</v>
      </c>
      <c r="O762" s="3" t="str">
        <f>IF(ISBLANK(Table2[[#This Row],[ActualResult]]), "_", IF(Table2[[#This Row],[ActualWinner]]=Table2[[#This Row],[PredictedWinner]], "Y", "N"))</f>
        <v>_</v>
      </c>
      <c r="P762" s="3" t="str">
        <f>IF(Table2[[#This Row],[ActualAwayScore]]&gt;Table2[[#This Row],[PredictedAwayScore]], "N", IF(ISBLANK(Table2[[#This Row],[ActualResult]]), "_", IF(Table2[[#This Row],[ActualAwayScore]]=Table2[[#This Row],[PredictedAwayScore]], "Y", "N")))</f>
        <v>_</v>
      </c>
      <c r="Q762" s="3" t="str">
        <f>IF(Table2[[#This Row],[ActualHomeScore]]&gt;Table2[[#This Row],[PredictedHomeScore]],"N", IF(ISBLANK(Table2[[#This Row],[ActualResult]]), "_", IF(Table2[[#This Row],[ActualHomeScore]]=Table2[[#This Row],[PredictedHomeScore]], "Y", "N")))</f>
        <v>_</v>
      </c>
      <c r="R762" s="2"/>
      <c r="S762" s="2" t="str">
        <f t="shared" si="57"/>
        <v>_</v>
      </c>
      <c r="T762" s="2">
        <f>IF(INDEX(StatsRegularSeason20242025!$A$2:$C$33,MATCH(Table2[[#This Row],[AwayTeam]],StatsRegularSeason20242025!$A$2:$A$33,0),2)=INDEX(StatsRegularSeason20242025!$A$2:$C$33,MATCH(Table2[[#This Row],[HomeTeam]],StatsRegularSeason20242025!$A$2:$A$33,0),2),1,0)</f>
        <v>0</v>
      </c>
      <c r="U762" s="2">
        <f>IF(INDEX(StatsRegularSeason20242025!$A$2:$C$33,MATCH(Table2[[#This Row],[AwayTeam]],StatsRegularSeason20242025!$A$2:$A$33,0),3)=INDEX(StatsRegularSeason20242025!$A$2:$C$33,MATCH(Table2[[#This Row],[HomeTeam]],StatsRegularSeason20242025!$A$2:$A$33,0),3),1,0)</f>
        <v>0</v>
      </c>
      <c r="V762" s="2">
        <f>IF(Table2[[#This Row],[InterConf]]=1,IF(Table2[[#This Row],[InterDiv]]=0, 1, 0), 0)</f>
        <v>0</v>
      </c>
      <c r="W762" s="2">
        <f>IF(INDEX(StatsRegularSeason20242025!$A$2:$C$33,MATCH(Table2[[#This Row],[AwayTeam]],StatsRegularSeason20242025!$A$2:$A$33,0),2)&lt;&gt;INDEX(StatsRegularSeason20242025!$A$2:$C$33,MATCH(Table2[[#This Row],[HomeTeam]],StatsRegularSeason20242025!$A$2:$A$33,0),2),1,0)</f>
        <v>1</v>
      </c>
      <c r="X762" s="2"/>
      <c r="Y762" s="2"/>
      <c r="Z762" s="2">
        <f>IF(AND(Table2[[#This Row],[GameIsOver]]=1,Table2[[#This Row],[ActualHomeScore]]*Table2[[#This Row],[ActualAwayScore]]=0), 1,0)</f>
        <v>0</v>
      </c>
      <c r="AA762" s="2">
        <f>IF(Table2[[#This Row],[GameIsOver]]=0,0, IF(Table2[[#This Row],[ActualWinner]]=Table2[[#This Row],[AwayTeam]], 2, IF(OR(Table2[[#This Row],[ActualResult]]="OT", Table2[[#This Row],[ActualResult]]="SO"), 1, 0)))</f>
        <v>0</v>
      </c>
      <c r="AB762" s="2">
        <f>IF(Table2[[#This Row],[GameIsOver]]= 0, 0, IF(Table2[[#This Row],[ActualWinner]]=Table2[[#This Row],[HomeTeam]], 2, IF(OR(Table2[[#This Row],[ActualResult]]="OT", Table2[[#This Row],[ActualResult]]="SO"), 1, 0)))</f>
        <v>0</v>
      </c>
      <c r="AC762" s="33">
        <f>(($AR$11)*IF(Table2[[#This Row],[CorrectWinnerPrediction]]="Y", 1, 0))+(($AR$12)*IF(Table2[[#This Row],[CorrectAwayScorePrediction]]="Y", 1, 0))+(($AR$13)*IF(Table2[[#This Row],[CorrectHomeScorePrediction]]="Y", 1, 0))</f>
        <v>0</v>
      </c>
      <c r="AD7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2" s="5" t="str">
        <f>IF(WEEKDAY(Table2[[#This Row],[GameDate]])=1,"SUN",IF(WEEKDAY(Table2[[#This Row],[GameDate]])=2,"MON",IF(WEEKDAY(Table2[[#This Row],[GameDate]])=3,"TUE",IF(WEEKDAY(Table2[[#This Row],[GameDate]])=4,"WED",IF(WEEKDAY(Table2[[#This Row],[GameDate]])=5,"THU",IF(WEEKDAY(Table2[[#This Row],[GameDate]])=6,"FRI", "SAT"))))))</f>
        <v>WED</v>
      </c>
      <c r="AF762" s="2">
        <f>Table2[[#This Row],[ActualAwayScore]]-Table2[[#This Row],[PredictedAwayScore]]</f>
        <v>0</v>
      </c>
      <c r="AG762" s="2">
        <f>Table2[[#This Row],[ActualHomeScore]]-Table2[[#This Row],[PredictedHomeScore]]</f>
        <v>0</v>
      </c>
      <c r="AH762" s="2">
        <f t="shared" si="58"/>
        <v>0</v>
      </c>
      <c r="AI762" s="2">
        <f t="shared" si="59"/>
        <v>0</v>
      </c>
    </row>
    <row r="763" spans="1:35" x14ac:dyDescent="0.25">
      <c r="B763" s="4">
        <v>45680</v>
      </c>
      <c r="C763" s="7" t="s">
        <v>872</v>
      </c>
      <c r="D763" s="2" t="s">
        <v>30</v>
      </c>
      <c r="E763" s="2" t="s">
        <v>16</v>
      </c>
      <c r="F763" s="2"/>
      <c r="G763" s="2"/>
      <c r="H763" s="2" t="str">
        <f t="shared" si="55"/>
        <v>_</v>
      </c>
      <c r="I763" s="2"/>
      <c r="J763" s="2"/>
      <c r="K763" s="2"/>
      <c r="L763" s="2" t="str">
        <f t="shared" si="56"/>
        <v>_</v>
      </c>
      <c r="M763" s="2"/>
      <c r="N763" s="2">
        <f>IF(ISBLANK(Table2[[#This Row],[ActualResult]]), 0, 1)</f>
        <v>0</v>
      </c>
      <c r="O763" s="2" t="str">
        <f>IF(ISBLANK(Table2[[#This Row],[ActualResult]]), "_", IF(Table2[[#This Row],[ActualWinner]]=Table2[[#This Row],[PredictedWinner]], "Y", "N"))</f>
        <v>_</v>
      </c>
      <c r="P763" s="2" t="str">
        <f>IF(Table2[[#This Row],[ActualAwayScore]]&gt;Table2[[#This Row],[PredictedAwayScore]], "N", IF(ISBLANK(Table2[[#This Row],[ActualResult]]), "_", IF(Table2[[#This Row],[ActualAwayScore]]=Table2[[#This Row],[PredictedAwayScore]], "Y", "N")))</f>
        <v>_</v>
      </c>
      <c r="Q763" s="2" t="str">
        <f>IF(Table2[[#This Row],[ActualHomeScore]]&gt;Table2[[#This Row],[PredictedHomeScore]],"N", IF(ISBLANK(Table2[[#This Row],[ActualResult]]), "_", IF(Table2[[#This Row],[ActualHomeScore]]=Table2[[#This Row],[PredictedHomeScore]], "Y", "N")))</f>
        <v>_</v>
      </c>
      <c r="R763" s="2"/>
      <c r="S763" s="2" t="str">
        <f t="shared" si="57"/>
        <v>_</v>
      </c>
      <c r="T763" s="2">
        <f>IF(INDEX(StatsRegularSeason20242025!$A$2:$C$33,MATCH(Table2[[#This Row],[AwayTeam]],StatsRegularSeason20242025!$A$2:$A$33,0),2)=INDEX(StatsRegularSeason20242025!$A$2:$C$33,MATCH(Table2[[#This Row],[HomeTeam]],StatsRegularSeason20242025!$A$2:$A$33,0),2),1,0)</f>
        <v>1</v>
      </c>
      <c r="U763" s="2">
        <f>IF(INDEX(StatsRegularSeason20242025!$A$2:$C$33,MATCH(Table2[[#This Row],[AwayTeam]],StatsRegularSeason20242025!$A$2:$A$33,0),3)=INDEX(StatsRegularSeason20242025!$A$2:$C$33,MATCH(Table2[[#This Row],[HomeTeam]],StatsRegularSeason20242025!$A$2:$A$33,0),3),1,0)</f>
        <v>1</v>
      </c>
      <c r="V763" s="2">
        <f>IF(Table2[[#This Row],[InterConf]]=1,IF(Table2[[#This Row],[InterDiv]]=0, 1, 0), 0)</f>
        <v>0</v>
      </c>
      <c r="W763" s="2">
        <f>IF(INDEX(StatsRegularSeason20242025!$A$2:$C$33,MATCH(Table2[[#This Row],[AwayTeam]],StatsRegularSeason20242025!$A$2:$A$33,0),2)&lt;&gt;INDEX(StatsRegularSeason20242025!$A$2:$C$33,MATCH(Table2[[#This Row],[HomeTeam]],StatsRegularSeason20242025!$A$2:$A$33,0),2),1,0)</f>
        <v>0</v>
      </c>
      <c r="X763" s="2"/>
      <c r="Y763" s="2"/>
      <c r="Z763" s="2">
        <f>IF(AND(Table2[[#This Row],[GameIsOver]]=1,Table2[[#This Row],[ActualHomeScore]]*Table2[[#This Row],[ActualAwayScore]]=0), 1,0)</f>
        <v>0</v>
      </c>
      <c r="AA763" s="2">
        <f>IF(Table2[[#This Row],[GameIsOver]]=0,0, IF(Table2[[#This Row],[ActualWinner]]=Table2[[#This Row],[AwayTeam]], 2, IF(OR(Table2[[#This Row],[ActualResult]]="OT", Table2[[#This Row],[ActualResult]]="SO"), 1, 0)))</f>
        <v>0</v>
      </c>
      <c r="AB763" s="2">
        <f>IF(Table2[[#This Row],[GameIsOver]]= 0, 0, IF(Table2[[#This Row],[ActualWinner]]=Table2[[#This Row],[HomeTeam]], 2, IF(OR(Table2[[#This Row],[ActualResult]]="OT", Table2[[#This Row],[ActualResult]]="SO"), 1, 0)))</f>
        <v>0</v>
      </c>
      <c r="AC763" s="33">
        <f>(($AR$11)*IF(Table2[[#This Row],[CorrectWinnerPrediction]]="Y", 1, 0))+(($AR$12)*IF(Table2[[#This Row],[CorrectAwayScorePrediction]]="Y", 1, 0))+(($AR$13)*IF(Table2[[#This Row],[CorrectHomeScorePrediction]]="Y", 1, 0))</f>
        <v>0</v>
      </c>
      <c r="AD7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3" s="4" t="str">
        <f>IF(WEEKDAY(Table2[[#This Row],[GameDate]])=1,"SUN",IF(WEEKDAY(Table2[[#This Row],[GameDate]])=2,"MON",IF(WEEKDAY(Table2[[#This Row],[GameDate]])=3,"TUE",IF(WEEKDAY(Table2[[#This Row],[GameDate]])=4,"WED",IF(WEEKDAY(Table2[[#This Row],[GameDate]])=5,"THU",IF(WEEKDAY(Table2[[#This Row],[GameDate]])=6,"FRI", "SAT"))))))</f>
        <v>THU</v>
      </c>
      <c r="AF763" s="2">
        <f>Table2[[#This Row],[ActualAwayScore]]-Table2[[#This Row],[PredictedAwayScore]]</f>
        <v>0</v>
      </c>
      <c r="AG763" s="2">
        <f>Table2[[#This Row],[ActualHomeScore]]-Table2[[#This Row],[PredictedHomeScore]]</f>
        <v>0</v>
      </c>
      <c r="AH763" s="2">
        <f t="shared" si="58"/>
        <v>0</v>
      </c>
      <c r="AI763" s="2">
        <f t="shared" si="59"/>
        <v>0</v>
      </c>
    </row>
    <row r="764" spans="1:35" x14ac:dyDescent="0.25">
      <c r="B764" s="4">
        <v>45680</v>
      </c>
      <c r="C764" s="7" t="s">
        <v>873</v>
      </c>
      <c r="D764" s="2" t="s">
        <v>19</v>
      </c>
      <c r="E764" s="2" t="s">
        <v>31</v>
      </c>
      <c r="F764" s="2"/>
      <c r="G764" s="2"/>
      <c r="H764" s="2" t="str">
        <f t="shared" si="55"/>
        <v>_</v>
      </c>
      <c r="I764" s="2"/>
      <c r="J764" s="2"/>
      <c r="K764" s="2"/>
      <c r="L764" s="2" t="str">
        <f t="shared" si="56"/>
        <v>_</v>
      </c>
      <c r="M764" s="2"/>
      <c r="N764" s="2">
        <f>IF(ISBLANK(Table2[[#This Row],[ActualResult]]), 0, 1)</f>
        <v>0</v>
      </c>
      <c r="O764" s="2" t="str">
        <f>IF(ISBLANK(Table2[[#This Row],[ActualResult]]), "_", IF(Table2[[#This Row],[ActualWinner]]=Table2[[#This Row],[PredictedWinner]], "Y", "N"))</f>
        <v>_</v>
      </c>
      <c r="P764" s="2" t="str">
        <f>IF(Table2[[#This Row],[ActualAwayScore]]&gt;Table2[[#This Row],[PredictedAwayScore]], "N", IF(ISBLANK(Table2[[#This Row],[ActualResult]]), "_", IF(Table2[[#This Row],[ActualAwayScore]]=Table2[[#This Row],[PredictedAwayScore]], "Y", "N")))</f>
        <v>_</v>
      </c>
      <c r="Q764" s="2" t="str">
        <f>IF(Table2[[#This Row],[ActualHomeScore]]&gt;Table2[[#This Row],[PredictedHomeScore]],"N", IF(ISBLANK(Table2[[#This Row],[ActualResult]]), "_", IF(Table2[[#This Row],[ActualHomeScore]]=Table2[[#This Row],[PredictedHomeScore]], "Y", "N")))</f>
        <v>_</v>
      </c>
      <c r="R764" s="2"/>
      <c r="S764" s="2" t="str">
        <f t="shared" si="57"/>
        <v>_</v>
      </c>
      <c r="T764" s="2">
        <f>IF(INDEX(StatsRegularSeason20242025!$A$2:$C$33,MATCH(Table2[[#This Row],[AwayTeam]],StatsRegularSeason20242025!$A$2:$A$33,0),2)=INDEX(StatsRegularSeason20242025!$A$2:$C$33,MATCH(Table2[[#This Row],[HomeTeam]],StatsRegularSeason20242025!$A$2:$A$33,0),2),1,0)</f>
        <v>1</v>
      </c>
      <c r="U764" s="2">
        <f>IF(INDEX(StatsRegularSeason20242025!$A$2:$C$33,MATCH(Table2[[#This Row],[AwayTeam]],StatsRegularSeason20242025!$A$2:$A$33,0),3)=INDEX(StatsRegularSeason20242025!$A$2:$C$33,MATCH(Table2[[#This Row],[HomeTeam]],StatsRegularSeason20242025!$A$2:$A$33,0),3),1,0)</f>
        <v>1</v>
      </c>
      <c r="V764" s="2">
        <f>IF(Table2[[#This Row],[InterConf]]=1,IF(Table2[[#This Row],[InterDiv]]=0, 1, 0), 0)</f>
        <v>0</v>
      </c>
      <c r="W764" s="2">
        <f>IF(INDEX(StatsRegularSeason20242025!$A$2:$C$33,MATCH(Table2[[#This Row],[AwayTeam]],StatsRegularSeason20242025!$A$2:$A$33,0),2)&lt;&gt;INDEX(StatsRegularSeason20242025!$A$2:$C$33,MATCH(Table2[[#This Row],[HomeTeam]],StatsRegularSeason20242025!$A$2:$A$33,0),2),1,0)</f>
        <v>0</v>
      </c>
      <c r="X764" s="2"/>
      <c r="Y764" s="2"/>
      <c r="Z764" s="2">
        <f>IF(AND(Table2[[#This Row],[GameIsOver]]=1,Table2[[#This Row],[ActualHomeScore]]*Table2[[#This Row],[ActualAwayScore]]=0), 1,0)</f>
        <v>0</v>
      </c>
      <c r="AA764" s="2">
        <f>IF(Table2[[#This Row],[GameIsOver]]=0,0, IF(Table2[[#This Row],[ActualWinner]]=Table2[[#This Row],[AwayTeam]], 2, IF(OR(Table2[[#This Row],[ActualResult]]="OT", Table2[[#This Row],[ActualResult]]="SO"), 1, 0)))</f>
        <v>0</v>
      </c>
      <c r="AB764" s="2">
        <f>IF(Table2[[#This Row],[GameIsOver]]= 0, 0, IF(Table2[[#This Row],[ActualWinner]]=Table2[[#This Row],[HomeTeam]], 2, IF(OR(Table2[[#This Row],[ActualResult]]="OT", Table2[[#This Row],[ActualResult]]="SO"), 1, 0)))</f>
        <v>0</v>
      </c>
      <c r="AC764" s="33">
        <f>(($AR$11)*IF(Table2[[#This Row],[CorrectWinnerPrediction]]="Y", 1, 0))+(($AR$12)*IF(Table2[[#This Row],[CorrectAwayScorePrediction]]="Y", 1, 0))+(($AR$13)*IF(Table2[[#This Row],[CorrectHomeScorePrediction]]="Y", 1, 0))</f>
        <v>0</v>
      </c>
      <c r="AD7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4" s="4" t="str">
        <f>IF(WEEKDAY(Table2[[#This Row],[GameDate]])=1,"SUN",IF(WEEKDAY(Table2[[#This Row],[GameDate]])=2,"MON",IF(WEEKDAY(Table2[[#This Row],[GameDate]])=3,"TUE",IF(WEEKDAY(Table2[[#This Row],[GameDate]])=4,"WED",IF(WEEKDAY(Table2[[#This Row],[GameDate]])=5,"THU",IF(WEEKDAY(Table2[[#This Row],[GameDate]])=6,"FRI", "SAT"))))))</f>
        <v>THU</v>
      </c>
      <c r="AF764" s="2">
        <f>Table2[[#This Row],[ActualAwayScore]]-Table2[[#This Row],[PredictedAwayScore]]</f>
        <v>0</v>
      </c>
      <c r="AG764" s="2">
        <f>Table2[[#This Row],[ActualHomeScore]]-Table2[[#This Row],[PredictedHomeScore]]</f>
        <v>0</v>
      </c>
      <c r="AH764" s="2">
        <f t="shared" si="58"/>
        <v>0</v>
      </c>
      <c r="AI764" s="2">
        <f t="shared" si="59"/>
        <v>0</v>
      </c>
    </row>
    <row r="765" spans="1:35" x14ac:dyDescent="0.25">
      <c r="B765" s="4">
        <v>45680</v>
      </c>
      <c r="C765" s="7" t="s">
        <v>874</v>
      </c>
      <c r="D765" s="2" t="s">
        <v>45</v>
      </c>
      <c r="E765" s="2" t="s">
        <v>20</v>
      </c>
      <c r="F765" s="2"/>
      <c r="G765" s="2"/>
      <c r="H765" s="2" t="str">
        <f t="shared" si="55"/>
        <v>_</v>
      </c>
      <c r="I765" s="2"/>
      <c r="J765" s="2"/>
      <c r="K765" s="2"/>
      <c r="L765" s="2" t="str">
        <f t="shared" si="56"/>
        <v>_</v>
      </c>
      <c r="M765" s="2"/>
      <c r="N765" s="2">
        <f>IF(ISBLANK(Table2[[#This Row],[ActualResult]]), 0, 1)</f>
        <v>0</v>
      </c>
      <c r="O765" s="2" t="str">
        <f>IF(ISBLANK(Table2[[#This Row],[ActualResult]]), "_", IF(Table2[[#This Row],[ActualWinner]]=Table2[[#This Row],[PredictedWinner]], "Y", "N"))</f>
        <v>_</v>
      </c>
      <c r="P765" s="2" t="str">
        <f>IF(Table2[[#This Row],[ActualAwayScore]]&gt;Table2[[#This Row],[PredictedAwayScore]], "N", IF(ISBLANK(Table2[[#This Row],[ActualResult]]), "_", IF(Table2[[#This Row],[ActualAwayScore]]=Table2[[#This Row],[PredictedAwayScore]], "Y", "N")))</f>
        <v>_</v>
      </c>
      <c r="Q765" s="2" t="str">
        <f>IF(Table2[[#This Row],[ActualHomeScore]]&gt;Table2[[#This Row],[PredictedHomeScore]],"N", IF(ISBLANK(Table2[[#This Row],[ActualResult]]), "_", IF(Table2[[#This Row],[ActualHomeScore]]=Table2[[#This Row],[PredictedHomeScore]], "Y", "N")))</f>
        <v>_</v>
      </c>
      <c r="R765" s="2"/>
      <c r="S765" s="2" t="str">
        <f t="shared" si="57"/>
        <v>_</v>
      </c>
      <c r="T765" s="2">
        <f>IF(INDEX(StatsRegularSeason20242025!$A$2:$C$33,MATCH(Table2[[#This Row],[AwayTeam]],StatsRegularSeason20242025!$A$2:$A$33,0),2)=INDEX(StatsRegularSeason20242025!$A$2:$C$33,MATCH(Table2[[#This Row],[HomeTeam]],StatsRegularSeason20242025!$A$2:$A$33,0),2),1,0)</f>
        <v>1</v>
      </c>
      <c r="U765" s="2">
        <f>IF(INDEX(StatsRegularSeason20242025!$A$2:$C$33,MATCH(Table2[[#This Row],[AwayTeam]],StatsRegularSeason20242025!$A$2:$A$33,0),3)=INDEX(StatsRegularSeason20242025!$A$2:$C$33,MATCH(Table2[[#This Row],[HomeTeam]],StatsRegularSeason20242025!$A$2:$A$33,0),3),1,0)</f>
        <v>1</v>
      </c>
      <c r="V765" s="2">
        <f>IF(Table2[[#This Row],[InterConf]]=1,IF(Table2[[#This Row],[InterDiv]]=0, 1, 0), 0)</f>
        <v>0</v>
      </c>
      <c r="W765" s="2">
        <f>IF(INDEX(StatsRegularSeason20242025!$A$2:$C$33,MATCH(Table2[[#This Row],[AwayTeam]],StatsRegularSeason20242025!$A$2:$A$33,0),2)&lt;&gt;INDEX(StatsRegularSeason20242025!$A$2:$C$33,MATCH(Table2[[#This Row],[HomeTeam]],StatsRegularSeason20242025!$A$2:$A$33,0),2),1,0)</f>
        <v>0</v>
      </c>
      <c r="X765" s="2"/>
      <c r="Y765" s="2"/>
      <c r="Z765" s="2">
        <f>IF(AND(Table2[[#This Row],[GameIsOver]]=1,Table2[[#This Row],[ActualHomeScore]]*Table2[[#This Row],[ActualAwayScore]]=0), 1,0)</f>
        <v>0</v>
      </c>
      <c r="AA765" s="2">
        <f>IF(Table2[[#This Row],[GameIsOver]]=0,0, IF(Table2[[#This Row],[ActualWinner]]=Table2[[#This Row],[AwayTeam]], 2, IF(OR(Table2[[#This Row],[ActualResult]]="OT", Table2[[#This Row],[ActualResult]]="SO"), 1, 0)))</f>
        <v>0</v>
      </c>
      <c r="AB765" s="2">
        <f>IF(Table2[[#This Row],[GameIsOver]]= 0, 0, IF(Table2[[#This Row],[ActualWinner]]=Table2[[#This Row],[HomeTeam]], 2, IF(OR(Table2[[#This Row],[ActualResult]]="OT", Table2[[#This Row],[ActualResult]]="SO"), 1, 0)))</f>
        <v>0</v>
      </c>
      <c r="AC765" s="33">
        <f>(($AR$11)*IF(Table2[[#This Row],[CorrectWinnerPrediction]]="Y", 1, 0))+(($AR$12)*IF(Table2[[#This Row],[CorrectAwayScorePrediction]]="Y", 1, 0))+(($AR$13)*IF(Table2[[#This Row],[CorrectHomeScorePrediction]]="Y", 1, 0))</f>
        <v>0</v>
      </c>
      <c r="AD7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5" s="4" t="str">
        <f>IF(WEEKDAY(Table2[[#This Row],[GameDate]])=1,"SUN",IF(WEEKDAY(Table2[[#This Row],[GameDate]])=2,"MON",IF(WEEKDAY(Table2[[#This Row],[GameDate]])=3,"TUE",IF(WEEKDAY(Table2[[#This Row],[GameDate]])=4,"WED",IF(WEEKDAY(Table2[[#This Row],[GameDate]])=5,"THU",IF(WEEKDAY(Table2[[#This Row],[GameDate]])=6,"FRI", "SAT"))))))</f>
        <v>THU</v>
      </c>
      <c r="AF765" s="2">
        <f>Table2[[#This Row],[ActualAwayScore]]-Table2[[#This Row],[PredictedAwayScore]]</f>
        <v>0</v>
      </c>
      <c r="AG765" s="2">
        <f>Table2[[#This Row],[ActualHomeScore]]-Table2[[#This Row],[PredictedHomeScore]]</f>
        <v>0</v>
      </c>
      <c r="AH765" s="2">
        <f t="shared" si="58"/>
        <v>0</v>
      </c>
      <c r="AI765" s="2">
        <f t="shared" si="59"/>
        <v>0</v>
      </c>
    </row>
    <row r="766" spans="1:35" x14ac:dyDescent="0.25">
      <c r="B766" s="4">
        <v>45680</v>
      </c>
      <c r="C766" s="7" t="s">
        <v>875</v>
      </c>
      <c r="D766" s="2" t="s">
        <v>36</v>
      </c>
      <c r="E766" s="2" t="s">
        <v>44</v>
      </c>
      <c r="F766" s="2"/>
      <c r="G766" s="2"/>
      <c r="H766" s="2" t="str">
        <f t="shared" si="55"/>
        <v>_</v>
      </c>
      <c r="I766" s="2"/>
      <c r="J766" s="2"/>
      <c r="K766" s="2"/>
      <c r="L766" s="2" t="str">
        <f t="shared" si="56"/>
        <v>_</v>
      </c>
      <c r="M766" s="2"/>
      <c r="N766" s="2">
        <f>IF(ISBLANK(Table2[[#This Row],[ActualResult]]), 0, 1)</f>
        <v>0</v>
      </c>
      <c r="O766" s="2" t="str">
        <f>IF(ISBLANK(Table2[[#This Row],[ActualResult]]), "_", IF(Table2[[#This Row],[ActualWinner]]=Table2[[#This Row],[PredictedWinner]], "Y", "N"))</f>
        <v>_</v>
      </c>
      <c r="P766" s="2" t="str">
        <f>IF(Table2[[#This Row],[ActualAwayScore]]&gt;Table2[[#This Row],[PredictedAwayScore]], "N", IF(ISBLANK(Table2[[#This Row],[ActualResult]]), "_", IF(Table2[[#This Row],[ActualAwayScore]]=Table2[[#This Row],[PredictedAwayScore]], "Y", "N")))</f>
        <v>_</v>
      </c>
      <c r="Q766" s="2" t="str">
        <f>IF(Table2[[#This Row],[ActualHomeScore]]&gt;Table2[[#This Row],[PredictedHomeScore]],"N", IF(ISBLANK(Table2[[#This Row],[ActualResult]]), "_", IF(Table2[[#This Row],[ActualHomeScore]]=Table2[[#This Row],[PredictedHomeScore]], "Y", "N")))</f>
        <v>_</v>
      </c>
      <c r="R766" s="2"/>
      <c r="S766" s="2" t="str">
        <f t="shared" si="57"/>
        <v>_</v>
      </c>
      <c r="T766" s="2">
        <f>IF(INDEX(StatsRegularSeason20242025!$A$2:$C$33,MATCH(Table2[[#This Row],[AwayTeam]],StatsRegularSeason20242025!$A$2:$A$33,0),2)=INDEX(StatsRegularSeason20242025!$A$2:$C$33,MATCH(Table2[[#This Row],[HomeTeam]],StatsRegularSeason20242025!$A$2:$A$33,0),2),1,0)</f>
        <v>1</v>
      </c>
      <c r="U766" s="2">
        <f>IF(INDEX(StatsRegularSeason20242025!$A$2:$C$33,MATCH(Table2[[#This Row],[AwayTeam]],StatsRegularSeason20242025!$A$2:$A$33,0),3)=INDEX(StatsRegularSeason20242025!$A$2:$C$33,MATCH(Table2[[#This Row],[HomeTeam]],StatsRegularSeason20242025!$A$2:$A$33,0),3),1,0)</f>
        <v>1</v>
      </c>
      <c r="V766" s="2">
        <f>IF(Table2[[#This Row],[InterConf]]=1,IF(Table2[[#This Row],[InterDiv]]=0, 1, 0), 0)</f>
        <v>0</v>
      </c>
      <c r="W766" s="2">
        <f>IF(INDEX(StatsRegularSeason20242025!$A$2:$C$33,MATCH(Table2[[#This Row],[AwayTeam]],StatsRegularSeason20242025!$A$2:$A$33,0),2)&lt;&gt;INDEX(StatsRegularSeason20242025!$A$2:$C$33,MATCH(Table2[[#This Row],[HomeTeam]],StatsRegularSeason20242025!$A$2:$A$33,0),2),1,0)</f>
        <v>0</v>
      </c>
      <c r="X766" s="2"/>
      <c r="Y766" s="2"/>
      <c r="Z766" s="2">
        <f>IF(AND(Table2[[#This Row],[GameIsOver]]=1,Table2[[#This Row],[ActualHomeScore]]*Table2[[#This Row],[ActualAwayScore]]=0), 1,0)</f>
        <v>0</v>
      </c>
      <c r="AA766" s="2">
        <f>IF(Table2[[#This Row],[GameIsOver]]=0,0, IF(Table2[[#This Row],[ActualWinner]]=Table2[[#This Row],[AwayTeam]], 2, IF(OR(Table2[[#This Row],[ActualResult]]="OT", Table2[[#This Row],[ActualResult]]="SO"), 1, 0)))</f>
        <v>0</v>
      </c>
      <c r="AB766" s="2">
        <f>IF(Table2[[#This Row],[GameIsOver]]= 0, 0, IF(Table2[[#This Row],[ActualWinner]]=Table2[[#This Row],[HomeTeam]], 2, IF(OR(Table2[[#This Row],[ActualResult]]="OT", Table2[[#This Row],[ActualResult]]="SO"), 1, 0)))</f>
        <v>0</v>
      </c>
      <c r="AC766" s="33">
        <f>(($AR$11)*IF(Table2[[#This Row],[CorrectWinnerPrediction]]="Y", 1, 0))+(($AR$12)*IF(Table2[[#This Row],[CorrectAwayScorePrediction]]="Y", 1, 0))+(($AR$13)*IF(Table2[[#This Row],[CorrectHomeScorePrediction]]="Y", 1, 0))</f>
        <v>0</v>
      </c>
      <c r="AD7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6" s="4" t="str">
        <f>IF(WEEKDAY(Table2[[#This Row],[GameDate]])=1,"SUN",IF(WEEKDAY(Table2[[#This Row],[GameDate]])=2,"MON",IF(WEEKDAY(Table2[[#This Row],[GameDate]])=3,"TUE",IF(WEEKDAY(Table2[[#This Row],[GameDate]])=4,"WED",IF(WEEKDAY(Table2[[#This Row],[GameDate]])=5,"THU",IF(WEEKDAY(Table2[[#This Row],[GameDate]])=6,"FRI", "SAT"))))))</f>
        <v>THU</v>
      </c>
      <c r="AF766" s="2">
        <f>Table2[[#This Row],[ActualAwayScore]]-Table2[[#This Row],[PredictedAwayScore]]</f>
        <v>0</v>
      </c>
      <c r="AG766" s="2">
        <f>Table2[[#This Row],[ActualHomeScore]]-Table2[[#This Row],[PredictedHomeScore]]</f>
        <v>0</v>
      </c>
      <c r="AH766" s="2">
        <f t="shared" si="58"/>
        <v>0</v>
      </c>
      <c r="AI766" s="2">
        <f t="shared" si="59"/>
        <v>0</v>
      </c>
    </row>
    <row r="767" spans="1:35" x14ac:dyDescent="0.25">
      <c r="B767" s="4">
        <v>45680</v>
      </c>
      <c r="C767" s="7" t="s">
        <v>876</v>
      </c>
      <c r="D767" s="2" t="s">
        <v>27</v>
      </c>
      <c r="E767" s="2" t="s">
        <v>13</v>
      </c>
      <c r="F767" s="2"/>
      <c r="G767" s="2"/>
      <c r="H767" s="2" t="str">
        <f t="shared" si="55"/>
        <v>_</v>
      </c>
      <c r="I767" s="2"/>
      <c r="J767" s="2"/>
      <c r="K767" s="2"/>
      <c r="L767" s="2" t="str">
        <f t="shared" si="56"/>
        <v>_</v>
      </c>
      <c r="M767" s="2"/>
      <c r="N767" s="2">
        <f>IF(ISBLANK(Table2[[#This Row],[ActualResult]]), 0, 1)</f>
        <v>0</v>
      </c>
      <c r="O767" s="2" t="str">
        <f>IF(ISBLANK(Table2[[#This Row],[ActualResult]]), "_", IF(Table2[[#This Row],[ActualWinner]]=Table2[[#This Row],[PredictedWinner]], "Y", "N"))</f>
        <v>_</v>
      </c>
      <c r="P767" s="2" t="str">
        <f>IF(Table2[[#This Row],[ActualAwayScore]]&gt;Table2[[#This Row],[PredictedAwayScore]], "N", IF(ISBLANK(Table2[[#This Row],[ActualResult]]), "_", IF(Table2[[#This Row],[ActualAwayScore]]=Table2[[#This Row],[PredictedAwayScore]], "Y", "N")))</f>
        <v>_</v>
      </c>
      <c r="Q767" s="2" t="str">
        <f>IF(Table2[[#This Row],[ActualHomeScore]]&gt;Table2[[#This Row],[PredictedHomeScore]],"N", IF(ISBLANK(Table2[[#This Row],[ActualResult]]), "_", IF(Table2[[#This Row],[ActualHomeScore]]=Table2[[#This Row],[PredictedHomeScore]], "Y", "N")))</f>
        <v>_</v>
      </c>
      <c r="R767" s="2"/>
      <c r="S767" s="2" t="str">
        <f t="shared" si="57"/>
        <v>_</v>
      </c>
      <c r="T767" s="2">
        <f>IF(INDEX(StatsRegularSeason20242025!$A$2:$C$33,MATCH(Table2[[#This Row],[AwayTeam]],StatsRegularSeason20242025!$A$2:$A$33,0),2)=INDEX(StatsRegularSeason20242025!$A$2:$C$33,MATCH(Table2[[#This Row],[HomeTeam]],StatsRegularSeason20242025!$A$2:$A$33,0),2),1,0)</f>
        <v>1</v>
      </c>
      <c r="U767" s="2">
        <f>IF(INDEX(StatsRegularSeason20242025!$A$2:$C$33,MATCH(Table2[[#This Row],[AwayTeam]],StatsRegularSeason20242025!$A$2:$A$33,0),3)=INDEX(StatsRegularSeason20242025!$A$2:$C$33,MATCH(Table2[[#This Row],[HomeTeam]],StatsRegularSeason20242025!$A$2:$A$33,0),3),1,0)</f>
        <v>0</v>
      </c>
      <c r="V767" s="2">
        <f>IF(Table2[[#This Row],[InterConf]]=1,IF(Table2[[#This Row],[InterDiv]]=0, 1, 0), 0)</f>
        <v>1</v>
      </c>
      <c r="W767" s="2">
        <f>IF(INDEX(StatsRegularSeason20242025!$A$2:$C$33,MATCH(Table2[[#This Row],[AwayTeam]],StatsRegularSeason20242025!$A$2:$A$33,0),2)&lt;&gt;INDEX(StatsRegularSeason20242025!$A$2:$C$33,MATCH(Table2[[#This Row],[HomeTeam]],StatsRegularSeason20242025!$A$2:$A$33,0),2),1,0)</f>
        <v>0</v>
      </c>
      <c r="X767" s="2"/>
      <c r="Y767" s="2"/>
      <c r="Z767" s="2">
        <f>IF(AND(Table2[[#This Row],[GameIsOver]]=1,Table2[[#This Row],[ActualHomeScore]]*Table2[[#This Row],[ActualAwayScore]]=0), 1,0)</f>
        <v>0</v>
      </c>
      <c r="AA767" s="2">
        <f>IF(Table2[[#This Row],[GameIsOver]]=0,0, IF(Table2[[#This Row],[ActualWinner]]=Table2[[#This Row],[AwayTeam]], 2, IF(OR(Table2[[#This Row],[ActualResult]]="OT", Table2[[#This Row],[ActualResult]]="SO"), 1, 0)))</f>
        <v>0</v>
      </c>
      <c r="AB767" s="2">
        <f>IF(Table2[[#This Row],[GameIsOver]]= 0, 0, IF(Table2[[#This Row],[ActualWinner]]=Table2[[#This Row],[HomeTeam]], 2, IF(OR(Table2[[#This Row],[ActualResult]]="OT", Table2[[#This Row],[ActualResult]]="SO"), 1, 0)))</f>
        <v>0</v>
      </c>
      <c r="AC767" s="33">
        <f>(($AR$11)*IF(Table2[[#This Row],[CorrectWinnerPrediction]]="Y", 1, 0))+(($AR$12)*IF(Table2[[#This Row],[CorrectAwayScorePrediction]]="Y", 1, 0))+(($AR$13)*IF(Table2[[#This Row],[CorrectHomeScorePrediction]]="Y", 1, 0))</f>
        <v>0</v>
      </c>
      <c r="AD7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7" s="4" t="str">
        <f>IF(WEEKDAY(Table2[[#This Row],[GameDate]])=1,"SUN",IF(WEEKDAY(Table2[[#This Row],[GameDate]])=2,"MON",IF(WEEKDAY(Table2[[#This Row],[GameDate]])=3,"TUE",IF(WEEKDAY(Table2[[#This Row],[GameDate]])=4,"WED",IF(WEEKDAY(Table2[[#This Row],[GameDate]])=5,"THU",IF(WEEKDAY(Table2[[#This Row],[GameDate]])=6,"FRI", "SAT"))))))</f>
        <v>THU</v>
      </c>
      <c r="AF767" s="2">
        <f>Table2[[#This Row],[ActualAwayScore]]-Table2[[#This Row],[PredictedAwayScore]]</f>
        <v>0</v>
      </c>
      <c r="AG767" s="2">
        <f>Table2[[#This Row],[ActualHomeScore]]-Table2[[#This Row],[PredictedHomeScore]]</f>
        <v>0</v>
      </c>
      <c r="AH767" s="2">
        <f t="shared" si="58"/>
        <v>0</v>
      </c>
      <c r="AI767" s="2">
        <f t="shared" si="59"/>
        <v>0</v>
      </c>
    </row>
    <row r="768" spans="1:35" x14ac:dyDescent="0.25">
      <c r="B768" s="4">
        <v>45680</v>
      </c>
      <c r="C768" s="7" t="s">
        <v>877</v>
      </c>
      <c r="D768" s="2" t="s">
        <v>15</v>
      </c>
      <c r="E768" s="2" t="s">
        <v>37</v>
      </c>
      <c r="F768" s="2"/>
      <c r="G768" s="2"/>
      <c r="H768" s="2" t="str">
        <f t="shared" si="55"/>
        <v>_</v>
      </c>
      <c r="I768" s="2"/>
      <c r="J768" s="2"/>
      <c r="K768" s="2"/>
      <c r="L768" s="2" t="str">
        <f t="shared" si="56"/>
        <v>_</v>
      </c>
      <c r="M768" s="2"/>
      <c r="N768" s="2">
        <f>IF(ISBLANK(Table2[[#This Row],[ActualResult]]), 0, 1)</f>
        <v>0</v>
      </c>
      <c r="O768" s="2" t="str">
        <f>IF(ISBLANK(Table2[[#This Row],[ActualResult]]), "_", IF(Table2[[#This Row],[ActualWinner]]=Table2[[#This Row],[PredictedWinner]], "Y", "N"))</f>
        <v>_</v>
      </c>
      <c r="P768" s="2" t="str">
        <f>IF(Table2[[#This Row],[ActualAwayScore]]&gt;Table2[[#This Row],[PredictedAwayScore]], "N", IF(ISBLANK(Table2[[#This Row],[ActualResult]]), "_", IF(Table2[[#This Row],[ActualAwayScore]]=Table2[[#This Row],[PredictedAwayScore]], "Y", "N")))</f>
        <v>_</v>
      </c>
      <c r="Q768" s="2" t="str">
        <f>IF(Table2[[#This Row],[ActualHomeScore]]&gt;Table2[[#This Row],[PredictedHomeScore]],"N", IF(ISBLANK(Table2[[#This Row],[ActualResult]]), "_", IF(Table2[[#This Row],[ActualHomeScore]]=Table2[[#This Row],[PredictedHomeScore]], "Y", "N")))</f>
        <v>_</v>
      </c>
      <c r="R768" s="2"/>
      <c r="S768" s="2" t="str">
        <f t="shared" si="57"/>
        <v>_</v>
      </c>
      <c r="T768" s="2">
        <f>IF(INDEX(StatsRegularSeason20242025!$A$2:$C$33,MATCH(Table2[[#This Row],[AwayTeam]],StatsRegularSeason20242025!$A$2:$A$33,0),2)=INDEX(StatsRegularSeason20242025!$A$2:$C$33,MATCH(Table2[[#This Row],[HomeTeam]],StatsRegularSeason20242025!$A$2:$A$33,0),2),1,0)</f>
        <v>1</v>
      </c>
      <c r="U768" s="2">
        <f>IF(INDEX(StatsRegularSeason20242025!$A$2:$C$33,MATCH(Table2[[#This Row],[AwayTeam]],StatsRegularSeason20242025!$A$2:$A$33,0),3)=INDEX(StatsRegularSeason20242025!$A$2:$C$33,MATCH(Table2[[#This Row],[HomeTeam]],StatsRegularSeason20242025!$A$2:$A$33,0),3),1,0)</f>
        <v>1</v>
      </c>
      <c r="V768" s="2">
        <f>IF(Table2[[#This Row],[InterConf]]=1,IF(Table2[[#This Row],[InterDiv]]=0, 1, 0), 0)</f>
        <v>0</v>
      </c>
      <c r="W768" s="2">
        <f>IF(INDEX(StatsRegularSeason20242025!$A$2:$C$33,MATCH(Table2[[#This Row],[AwayTeam]],StatsRegularSeason20242025!$A$2:$A$33,0),2)&lt;&gt;INDEX(StatsRegularSeason20242025!$A$2:$C$33,MATCH(Table2[[#This Row],[HomeTeam]],StatsRegularSeason20242025!$A$2:$A$33,0),2),1,0)</f>
        <v>0</v>
      </c>
      <c r="X768" s="2"/>
      <c r="Y768" s="2"/>
      <c r="Z768" s="2">
        <f>IF(AND(Table2[[#This Row],[GameIsOver]]=1,Table2[[#This Row],[ActualHomeScore]]*Table2[[#This Row],[ActualAwayScore]]=0), 1,0)</f>
        <v>0</v>
      </c>
      <c r="AA768" s="2">
        <f>IF(Table2[[#This Row],[GameIsOver]]=0,0, IF(Table2[[#This Row],[ActualWinner]]=Table2[[#This Row],[AwayTeam]], 2, IF(OR(Table2[[#This Row],[ActualResult]]="OT", Table2[[#This Row],[ActualResult]]="SO"), 1, 0)))</f>
        <v>0</v>
      </c>
      <c r="AB768" s="2">
        <f>IF(Table2[[#This Row],[GameIsOver]]= 0, 0, IF(Table2[[#This Row],[ActualWinner]]=Table2[[#This Row],[HomeTeam]], 2, IF(OR(Table2[[#This Row],[ActualResult]]="OT", Table2[[#This Row],[ActualResult]]="SO"), 1, 0)))</f>
        <v>0</v>
      </c>
      <c r="AC768" s="33">
        <f>(($AR$11)*IF(Table2[[#This Row],[CorrectWinnerPrediction]]="Y", 1, 0))+(($AR$12)*IF(Table2[[#This Row],[CorrectAwayScorePrediction]]="Y", 1, 0))+(($AR$13)*IF(Table2[[#This Row],[CorrectHomeScorePrediction]]="Y", 1, 0))</f>
        <v>0</v>
      </c>
      <c r="AD7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8" s="4" t="str">
        <f>IF(WEEKDAY(Table2[[#This Row],[GameDate]])=1,"SUN",IF(WEEKDAY(Table2[[#This Row],[GameDate]])=2,"MON",IF(WEEKDAY(Table2[[#This Row],[GameDate]])=3,"TUE",IF(WEEKDAY(Table2[[#This Row],[GameDate]])=4,"WED",IF(WEEKDAY(Table2[[#This Row],[GameDate]])=5,"THU",IF(WEEKDAY(Table2[[#This Row],[GameDate]])=6,"FRI", "SAT"))))))</f>
        <v>THU</v>
      </c>
      <c r="AF768" s="2">
        <f>Table2[[#This Row],[ActualAwayScore]]-Table2[[#This Row],[PredictedAwayScore]]</f>
        <v>0</v>
      </c>
      <c r="AG768" s="2">
        <f>Table2[[#This Row],[ActualHomeScore]]-Table2[[#This Row],[PredictedHomeScore]]</f>
        <v>0</v>
      </c>
      <c r="AH768" s="2">
        <f t="shared" si="58"/>
        <v>0</v>
      </c>
      <c r="AI768" s="2">
        <f t="shared" si="59"/>
        <v>0</v>
      </c>
    </row>
    <row r="769" spans="1:35" x14ac:dyDescent="0.25">
      <c r="B769" s="4">
        <v>45680</v>
      </c>
      <c r="C769" s="7" t="s">
        <v>878</v>
      </c>
      <c r="D769" s="2" t="s">
        <v>29</v>
      </c>
      <c r="E769" s="2" t="s">
        <v>24</v>
      </c>
      <c r="F769" s="2"/>
      <c r="G769" s="2"/>
      <c r="H769" s="2" t="str">
        <f t="shared" si="55"/>
        <v>_</v>
      </c>
      <c r="I769" s="2"/>
      <c r="J769" s="2"/>
      <c r="K769" s="2"/>
      <c r="L769" s="2" t="str">
        <f t="shared" si="56"/>
        <v>_</v>
      </c>
      <c r="M769" s="2"/>
      <c r="N769" s="2">
        <f>IF(ISBLANK(Table2[[#This Row],[ActualResult]]), 0, 1)</f>
        <v>0</v>
      </c>
      <c r="O769" s="2" t="str">
        <f>IF(ISBLANK(Table2[[#This Row],[ActualResult]]), "_", IF(Table2[[#This Row],[ActualWinner]]=Table2[[#This Row],[PredictedWinner]], "Y", "N"))</f>
        <v>_</v>
      </c>
      <c r="P769" s="2" t="str">
        <f>IF(Table2[[#This Row],[ActualAwayScore]]&gt;Table2[[#This Row],[PredictedAwayScore]], "N", IF(ISBLANK(Table2[[#This Row],[ActualResult]]), "_", IF(Table2[[#This Row],[ActualAwayScore]]=Table2[[#This Row],[PredictedAwayScore]], "Y", "N")))</f>
        <v>_</v>
      </c>
      <c r="Q769" s="2" t="str">
        <f>IF(Table2[[#This Row],[ActualHomeScore]]&gt;Table2[[#This Row],[PredictedHomeScore]],"N", IF(ISBLANK(Table2[[#This Row],[ActualResult]]), "_", IF(Table2[[#This Row],[ActualHomeScore]]=Table2[[#This Row],[PredictedHomeScore]], "Y", "N")))</f>
        <v>_</v>
      </c>
      <c r="R769" s="2"/>
      <c r="S769" s="2" t="str">
        <f t="shared" si="57"/>
        <v>_</v>
      </c>
      <c r="T769" s="2">
        <f>IF(INDEX(StatsRegularSeason20242025!$A$2:$C$33,MATCH(Table2[[#This Row],[AwayTeam]],StatsRegularSeason20242025!$A$2:$A$33,0),2)=INDEX(StatsRegularSeason20242025!$A$2:$C$33,MATCH(Table2[[#This Row],[HomeTeam]],StatsRegularSeason20242025!$A$2:$A$33,0),2),1,0)</f>
        <v>0</v>
      </c>
      <c r="U769" s="2">
        <f>IF(INDEX(StatsRegularSeason20242025!$A$2:$C$33,MATCH(Table2[[#This Row],[AwayTeam]],StatsRegularSeason20242025!$A$2:$A$33,0),3)=INDEX(StatsRegularSeason20242025!$A$2:$C$33,MATCH(Table2[[#This Row],[HomeTeam]],StatsRegularSeason20242025!$A$2:$A$33,0),3),1,0)</f>
        <v>0</v>
      </c>
      <c r="V769" s="2">
        <f>IF(Table2[[#This Row],[InterConf]]=1,IF(Table2[[#This Row],[InterDiv]]=0, 1, 0), 0)</f>
        <v>0</v>
      </c>
      <c r="W769" s="2">
        <f>IF(INDEX(StatsRegularSeason20242025!$A$2:$C$33,MATCH(Table2[[#This Row],[AwayTeam]],StatsRegularSeason20242025!$A$2:$A$33,0),2)&lt;&gt;INDEX(StatsRegularSeason20242025!$A$2:$C$33,MATCH(Table2[[#This Row],[HomeTeam]],StatsRegularSeason20242025!$A$2:$A$33,0),2),1,0)</f>
        <v>1</v>
      </c>
      <c r="X769" s="2"/>
      <c r="Y769" s="2"/>
      <c r="Z769" s="2">
        <f>IF(AND(Table2[[#This Row],[GameIsOver]]=1,Table2[[#This Row],[ActualHomeScore]]*Table2[[#This Row],[ActualAwayScore]]=0), 1,0)</f>
        <v>0</v>
      </c>
      <c r="AA769" s="2">
        <f>IF(Table2[[#This Row],[GameIsOver]]=0,0, IF(Table2[[#This Row],[ActualWinner]]=Table2[[#This Row],[AwayTeam]], 2, IF(OR(Table2[[#This Row],[ActualResult]]="OT", Table2[[#This Row],[ActualResult]]="SO"), 1, 0)))</f>
        <v>0</v>
      </c>
      <c r="AB769" s="2">
        <f>IF(Table2[[#This Row],[GameIsOver]]= 0, 0, IF(Table2[[#This Row],[ActualWinner]]=Table2[[#This Row],[HomeTeam]], 2, IF(OR(Table2[[#This Row],[ActualResult]]="OT", Table2[[#This Row],[ActualResult]]="SO"), 1, 0)))</f>
        <v>0</v>
      </c>
      <c r="AC769" s="33">
        <f>(($AR$11)*IF(Table2[[#This Row],[CorrectWinnerPrediction]]="Y", 1, 0))+(($AR$12)*IF(Table2[[#This Row],[CorrectAwayScorePrediction]]="Y", 1, 0))+(($AR$13)*IF(Table2[[#This Row],[CorrectHomeScorePrediction]]="Y", 1, 0))</f>
        <v>0</v>
      </c>
      <c r="AD7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69" s="4" t="str">
        <f>IF(WEEKDAY(Table2[[#This Row],[GameDate]])=1,"SUN",IF(WEEKDAY(Table2[[#This Row],[GameDate]])=2,"MON",IF(WEEKDAY(Table2[[#This Row],[GameDate]])=3,"TUE",IF(WEEKDAY(Table2[[#This Row],[GameDate]])=4,"WED",IF(WEEKDAY(Table2[[#This Row],[GameDate]])=5,"THU",IF(WEEKDAY(Table2[[#This Row],[GameDate]])=6,"FRI", "SAT"))))))</f>
        <v>THU</v>
      </c>
      <c r="AF769" s="2">
        <f>Table2[[#This Row],[ActualAwayScore]]-Table2[[#This Row],[PredictedAwayScore]]</f>
        <v>0</v>
      </c>
      <c r="AG769" s="2">
        <f>Table2[[#This Row],[ActualHomeScore]]-Table2[[#This Row],[PredictedHomeScore]]</f>
        <v>0</v>
      </c>
      <c r="AH769" s="2">
        <f t="shared" si="58"/>
        <v>0</v>
      </c>
      <c r="AI769" s="2">
        <f t="shared" si="59"/>
        <v>0</v>
      </c>
    </row>
    <row r="770" spans="1:35" x14ac:dyDescent="0.25">
      <c r="B770" s="4">
        <v>45680</v>
      </c>
      <c r="C770" s="7" t="s">
        <v>879</v>
      </c>
      <c r="D770" s="2" t="s">
        <v>25</v>
      </c>
      <c r="E770" s="2" t="s">
        <v>23</v>
      </c>
      <c r="F770" s="2"/>
      <c r="G770" s="2"/>
      <c r="H770" s="2" t="str">
        <f t="shared" si="55"/>
        <v>_</v>
      </c>
      <c r="I770" s="2"/>
      <c r="J770" s="2"/>
      <c r="K770" s="2"/>
      <c r="L770" s="2" t="str">
        <f t="shared" si="56"/>
        <v>_</v>
      </c>
      <c r="M770" s="2"/>
      <c r="N770" s="2">
        <f>IF(ISBLANK(Table2[[#This Row],[ActualResult]]), 0, 1)</f>
        <v>0</v>
      </c>
      <c r="O770" s="2" t="str">
        <f>IF(ISBLANK(Table2[[#This Row],[ActualResult]]), "_", IF(Table2[[#This Row],[ActualWinner]]=Table2[[#This Row],[PredictedWinner]], "Y", "N"))</f>
        <v>_</v>
      </c>
      <c r="P770" s="2" t="str">
        <f>IF(Table2[[#This Row],[ActualAwayScore]]&gt;Table2[[#This Row],[PredictedAwayScore]], "N", IF(ISBLANK(Table2[[#This Row],[ActualResult]]), "_", IF(Table2[[#This Row],[ActualAwayScore]]=Table2[[#This Row],[PredictedAwayScore]], "Y", "N")))</f>
        <v>_</v>
      </c>
      <c r="Q770" s="2" t="str">
        <f>IF(Table2[[#This Row],[ActualHomeScore]]&gt;Table2[[#This Row],[PredictedHomeScore]],"N", IF(ISBLANK(Table2[[#This Row],[ActualResult]]), "_", IF(Table2[[#This Row],[ActualHomeScore]]=Table2[[#This Row],[PredictedHomeScore]], "Y", "N")))</f>
        <v>_</v>
      </c>
      <c r="R770" s="2"/>
      <c r="S770" s="2" t="str">
        <f t="shared" si="57"/>
        <v>_</v>
      </c>
      <c r="T770" s="2">
        <f>IF(INDEX(StatsRegularSeason20242025!$A$2:$C$33,MATCH(Table2[[#This Row],[AwayTeam]],StatsRegularSeason20242025!$A$2:$A$33,0),2)=INDEX(StatsRegularSeason20242025!$A$2:$C$33,MATCH(Table2[[#This Row],[HomeTeam]],StatsRegularSeason20242025!$A$2:$A$33,0),2),1,0)</f>
        <v>1</v>
      </c>
      <c r="U770" s="2">
        <f>IF(INDEX(StatsRegularSeason20242025!$A$2:$C$33,MATCH(Table2[[#This Row],[AwayTeam]],StatsRegularSeason20242025!$A$2:$A$33,0),3)=INDEX(StatsRegularSeason20242025!$A$2:$C$33,MATCH(Table2[[#This Row],[HomeTeam]],StatsRegularSeason20242025!$A$2:$A$33,0),3),1,0)</f>
        <v>1</v>
      </c>
      <c r="V770" s="2">
        <f>IF(Table2[[#This Row],[InterConf]]=1,IF(Table2[[#This Row],[InterDiv]]=0, 1, 0), 0)</f>
        <v>0</v>
      </c>
      <c r="W770" s="2">
        <f>IF(INDEX(StatsRegularSeason20242025!$A$2:$C$33,MATCH(Table2[[#This Row],[AwayTeam]],StatsRegularSeason20242025!$A$2:$A$33,0),2)&lt;&gt;INDEX(StatsRegularSeason20242025!$A$2:$C$33,MATCH(Table2[[#This Row],[HomeTeam]],StatsRegularSeason20242025!$A$2:$A$33,0),2),1,0)</f>
        <v>0</v>
      </c>
      <c r="X770" s="2"/>
      <c r="Y770" s="2"/>
      <c r="Z770" s="2">
        <f>IF(AND(Table2[[#This Row],[GameIsOver]]=1,Table2[[#This Row],[ActualHomeScore]]*Table2[[#This Row],[ActualAwayScore]]=0), 1,0)</f>
        <v>0</v>
      </c>
      <c r="AA770" s="2">
        <f>IF(Table2[[#This Row],[GameIsOver]]=0,0, IF(Table2[[#This Row],[ActualWinner]]=Table2[[#This Row],[AwayTeam]], 2, IF(OR(Table2[[#This Row],[ActualResult]]="OT", Table2[[#This Row],[ActualResult]]="SO"), 1, 0)))</f>
        <v>0</v>
      </c>
      <c r="AB770" s="2">
        <f>IF(Table2[[#This Row],[GameIsOver]]= 0, 0, IF(Table2[[#This Row],[ActualWinner]]=Table2[[#This Row],[HomeTeam]], 2, IF(OR(Table2[[#This Row],[ActualResult]]="OT", Table2[[#This Row],[ActualResult]]="SO"), 1, 0)))</f>
        <v>0</v>
      </c>
      <c r="AC770" s="33">
        <f>(($AR$11)*IF(Table2[[#This Row],[CorrectWinnerPrediction]]="Y", 1, 0))+(($AR$12)*IF(Table2[[#This Row],[CorrectAwayScorePrediction]]="Y", 1, 0))+(($AR$13)*IF(Table2[[#This Row],[CorrectHomeScorePrediction]]="Y", 1, 0))</f>
        <v>0</v>
      </c>
      <c r="AD7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0" s="4" t="str">
        <f>IF(WEEKDAY(Table2[[#This Row],[GameDate]])=1,"SUN",IF(WEEKDAY(Table2[[#This Row],[GameDate]])=2,"MON",IF(WEEKDAY(Table2[[#This Row],[GameDate]])=3,"TUE",IF(WEEKDAY(Table2[[#This Row],[GameDate]])=4,"WED",IF(WEEKDAY(Table2[[#This Row],[GameDate]])=5,"THU",IF(WEEKDAY(Table2[[#This Row],[GameDate]])=6,"FRI", "SAT"))))))</f>
        <v>THU</v>
      </c>
      <c r="AF770" s="2">
        <f>Table2[[#This Row],[ActualAwayScore]]-Table2[[#This Row],[PredictedAwayScore]]</f>
        <v>0</v>
      </c>
      <c r="AG770" s="2">
        <f>Table2[[#This Row],[ActualHomeScore]]-Table2[[#This Row],[PredictedHomeScore]]</f>
        <v>0</v>
      </c>
      <c r="AH770" s="2">
        <f t="shared" si="58"/>
        <v>0</v>
      </c>
      <c r="AI770" s="2">
        <f t="shared" si="59"/>
        <v>0</v>
      </c>
    </row>
    <row r="771" spans="1:35" x14ac:dyDescent="0.25">
      <c r="B771" s="4">
        <v>45680</v>
      </c>
      <c r="C771" s="7" t="s">
        <v>880</v>
      </c>
      <c r="D771" s="2" t="s">
        <v>21</v>
      </c>
      <c r="E771" s="2" t="s">
        <v>47</v>
      </c>
      <c r="F771" s="2"/>
      <c r="G771" s="2"/>
      <c r="H771" s="2" t="str">
        <f t="shared" ref="H771:H834" si="60">IF(AND(ISBLANK($F771),ISBLANK($G771)),"_",IF($F771&gt;$G771,$D771,$E771))</f>
        <v>_</v>
      </c>
      <c r="I771" s="2"/>
      <c r="J771" s="2"/>
      <c r="K771" s="2"/>
      <c r="L771" s="2" t="str">
        <f t="shared" ref="L771:L834" si="61">IF(OR($J771=$K771,AND(ISBLANK($J771),ISBLANK($K771))),"_",IF($J771&gt;$K771,$D771,$E771))</f>
        <v>_</v>
      </c>
      <c r="M771" s="2"/>
      <c r="N771" s="2">
        <f>IF(ISBLANK(Table2[[#This Row],[ActualResult]]), 0, 1)</f>
        <v>0</v>
      </c>
      <c r="O771" s="2" t="str">
        <f>IF(ISBLANK(Table2[[#This Row],[ActualResult]]), "_", IF(Table2[[#This Row],[ActualWinner]]=Table2[[#This Row],[PredictedWinner]], "Y", "N"))</f>
        <v>_</v>
      </c>
      <c r="P771" s="2" t="str">
        <f>IF(Table2[[#This Row],[ActualAwayScore]]&gt;Table2[[#This Row],[PredictedAwayScore]], "N", IF(ISBLANK(Table2[[#This Row],[ActualResult]]), "_", IF(Table2[[#This Row],[ActualAwayScore]]=Table2[[#This Row],[PredictedAwayScore]], "Y", "N")))</f>
        <v>_</v>
      </c>
      <c r="Q771" s="2" t="str">
        <f>IF(Table2[[#This Row],[ActualHomeScore]]&gt;Table2[[#This Row],[PredictedHomeScore]],"N", IF(ISBLANK(Table2[[#This Row],[ActualResult]]), "_", IF(Table2[[#This Row],[ActualHomeScore]]=Table2[[#This Row],[PredictedHomeScore]], "Y", "N")))</f>
        <v>_</v>
      </c>
      <c r="R771" s="2"/>
      <c r="S771" s="2" t="str">
        <f t="shared" ref="S771:S834" si="62">IF($L771="_", "_", IF($L771=$D771,$E771,$D771))</f>
        <v>_</v>
      </c>
      <c r="T771" s="2">
        <f>IF(INDEX(StatsRegularSeason20242025!$A$2:$C$33,MATCH(Table2[[#This Row],[AwayTeam]],StatsRegularSeason20242025!$A$2:$A$33,0),2)=INDEX(StatsRegularSeason20242025!$A$2:$C$33,MATCH(Table2[[#This Row],[HomeTeam]],StatsRegularSeason20242025!$A$2:$A$33,0),2),1,0)</f>
        <v>0</v>
      </c>
      <c r="U771" s="2">
        <f>IF(INDEX(StatsRegularSeason20242025!$A$2:$C$33,MATCH(Table2[[#This Row],[AwayTeam]],StatsRegularSeason20242025!$A$2:$A$33,0),3)=INDEX(StatsRegularSeason20242025!$A$2:$C$33,MATCH(Table2[[#This Row],[HomeTeam]],StatsRegularSeason20242025!$A$2:$A$33,0),3),1,0)</f>
        <v>0</v>
      </c>
      <c r="V771" s="2">
        <f>IF(Table2[[#This Row],[InterConf]]=1,IF(Table2[[#This Row],[InterDiv]]=0, 1, 0), 0)</f>
        <v>0</v>
      </c>
      <c r="W771" s="2">
        <f>IF(INDEX(StatsRegularSeason20242025!$A$2:$C$33,MATCH(Table2[[#This Row],[AwayTeam]],StatsRegularSeason20242025!$A$2:$A$33,0),2)&lt;&gt;INDEX(StatsRegularSeason20242025!$A$2:$C$33,MATCH(Table2[[#This Row],[HomeTeam]],StatsRegularSeason20242025!$A$2:$A$33,0),2),1,0)</f>
        <v>1</v>
      </c>
      <c r="X771" s="2"/>
      <c r="Y771" s="2"/>
      <c r="Z771" s="2">
        <f>IF(AND(Table2[[#This Row],[GameIsOver]]=1,Table2[[#This Row],[ActualHomeScore]]*Table2[[#This Row],[ActualAwayScore]]=0), 1,0)</f>
        <v>0</v>
      </c>
      <c r="AA771" s="2">
        <f>IF(Table2[[#This Row],[GameIsOver]]=0,0, IF(Table2[[#This Row],[ActualWinner]]=Table2[[#This Row],[AwayTeam]], 2, IF(OR(Table2[[#This Row],[ActualResult]]="OT", Table2[[#This Row],[ActualResult]]="SO"), 1, 0)))</f>
        <v>0</v>
      </c>
      <c r="AB771" s="2">
        <f>IF(Table2[[#This Row],[GameIsOver]]= 0, 0, IF(Table2[[#This Row],[ActualWinner]]=Table2[[#This Row],[HomeTeam]], 2, IF(OR(Table2[[#This Row],[ActualResult]]="OT", Table2[[#This Row],[ActualResult]]="SO"), 1, 0)))</f>
        <v>0</v>
      </c>
      <c r="AC771" s="33">
        <f>(($AR$11)*IF(Table2[[#This Row],[CorrectWinnerPrediction]]="Y", 1, 0))+(($AR$12)*IF(Table2[[#This Row],[CorrectAwayScorePrediction]]="Y", 1, 0))+(($AR$13)*IF(Table2[[#This Row],[CorrectHomeScorePrediction]]="Y", 1, 0))</f>
        <v>0</v>
      </c>
      <c r="AD7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1" s="4" t="str">
        <f>IF(WEEKDAY(Table2[[#This Row],[GameDate]])=1,"SUN",IF(WEEKDAY(Table2[[#This Row],[GameDate]])=2,"MON",IF(WEEKDAY(Table2[[#This Row],[GameDate]])=3,"TUE",IF(WEEKDAY(Table2[[#This Row],[GameDate]])=4,"WED",IF(WEEKDAY(Table2[[#This Row],[GameDate]])=5,"THU",IF(WEEKDAY(Table2[[#This Row],[GameDate]])=6,"FRI", "SAT"))))))</f>
        <v>THU</v>
      </c>
      <c r="AF771" s="2">
        <f>Table2[[#This Row],[ActualAwayScore]]-Table2[[#This Row],[PredictedAwayScore]]</f>
        <v>0</v>
      </c>
      <c r="AG771" s="2">
        <f>Table2[[#This Row],[ActualHomeScore]]-Table2[[#This Row],[PredictedHomeScore]]</f>
        <v>0</v>
      </c>
      <c r="AH771" s="2">
        <f t="shared" ref="AH771:AH834" si="63">SUMIF($B$3:$B$1315, $B771, $AF$3:$AF$1315)</f>
        <v>0</v>
      </c>
      <c r="AI771" s="2">
        <f t="shared" ref="AI771:AI834" si="64">SUMIF($B$3:$B$1315, $B771, $AG$3:$AG$1315)</f>
        <v>0</v>
      </c>
    </row>
    <row r="772" spans="1:35" x14ac:dyDescent="0.25">
      <c r="B772" s="4">
        <v>45680</v>
      </c>
      <c r="C772" s="7" t="s">
        <v>881</v>
      </c>
      <c r="D772" s="2" t="s">
        <v>46</v>
      </c>
      <c r="E772" s="2" t="s">
        <v>12</v>
      </c>
      <c r="F772" s="2"/>
      <c r="G772" s="2"/>
      <c r="H772" s="2" t="str">
        <f t="shared" si="60"/>
        <v>_</v>
      </c>
      <c r="I772" s="2"/>
      <c r="J772" s="2"/>
      <c r="K772" s="2"/>
      <c r="L772" s="2" t="str">
        <f t="shared" si="61"/>
        <v>_</v>
      </c>
      <c r="M772" s="2"/>
      <c r="N772" s="2">
        <f>IF(ISBLANK(Table2[[#This Row],[ActualResult]]), 0, 1)</f>
        <v>0</v>
      </c>
      <c r="O772" s="2" t="str">
        <f>IF(ISBLANK(Table2[[#This Row],[ActualResult]]), "_", IF(Table2[[#This Row],[ActualWinner]]=Table2[[#This Row],[PredictedWinner]], "Y", "N"))</f>
        <v>_</v>
      </c>
      <c r="P772" s="2" t="str">
        <f>IF(Table2[[#This Row],[ActualAwayScore]]&gt;Table2[[#This Row],[PredictedAwayScore]], "N", IF(ISBLANK(Table2[[#This Row],[ActualResult]]), "_", IF(Table2[[#This Row],[ActualAwayScore]]=Table2[[#This Row],[PredictedAwayScore]], "Y", "N")))</f>
        <v>_</v>
      </c>
      <c r="Q772" s="2" t="str">
        <f>IF(Table2[[#This Row],[ActualHomeScore]]&gt;Table2[[#This Row],[PredictedHomeScore]],"N", IF(ISBLANK(Table2[[#This Row],[ActualResult]]), "_", IF(Table2[[#This Row],[ActualHomeScore]]=Table2[[#This Row],[PredictedHomeScore]], "Y", "N")))</f>
        <v>_</v>
      </c>
      <c r="R772" s="2"/>
      <c r="S772" s="2" t="str">
        <f t="shared" si="62"/>
        <v>_</v>
      </c>
      <c r="T772" s="2">
        <f>IF(INDEX(StatsRegularSeason20242025!$A$2:$C$33,MATCH(Table2[[#This Row],[AwayTeam]],StatsRegularSeason20242025!$A$2:$A$33,0),2)=INDEX(StatsRegularSeason20242025!$A$2:$C$33,MATCH(Table2[[#This Row],[HomeTeam]],StatsRegularSeason20242025!$A$2:$A$33,0),2),1,0)</f>
        <v>0</v>
      </c>
      <c r="U772" s="2">
        <f>IF(INDEX(StatsRegularSeason20242025!$A$2:$C$33,MATCH(Table2[[#This Row],[AwayTeam]],StatsRegularSeason20242025!$A$2:$A$33,0),3)=INDEX(StatsRegularSeason20242025!$A$2:$C$33,MATCH(Table2[[#This Row],[HomeTeam]],StatsRegularSeason20242025!$A$2:$A$33,0),3),1,0)</f>
        <v>0</v>
      </c>
      <c r="V772" s="2">
        <f>IF(Table2[[#This Row],[InterConf]]=1,IF(Table2[[#This Row],[InterDiv]]=0, 1, 0), 0)</f>
        <v>0</v>
      </c>
      <c r="W772" s="2">
        <f>IF(INDEX(StatsRegularSeason20242025!$A$2:$C$33,MATCH(Table2[[#This Row],[AwayTeam]],StatsRegularSeason20242025!$A$2:$A$33,0),2)&lt;&gt;INDEX(StatsRegularSeason20242025!$A$2:$C$33,MATCH(Table2[[#This Row],[HomeTeam]],StatsRegularSeason20242025!$A$2:$A$33,0),2),1,0)</f>
        <v>1</v>
      </c>
      <c r="X772" s="2"/>
      <c r="Y772" s="2"/>
      <c r="Z772" s="2">
        <f>IF(AND(Table2[[#This Row],[GameIsOver]]=1,Table2[[#This Row],[ActualHomeScore]]*Table2[[#This Row],[ActualAwayScore]]=0), 1,0)</f>
        <v>0</v>
      </c>
      <c r="AA772" s="2">
        <f>IF(Table2[[#This Row],[GameIsOver]]=0,0, IF(Table2[[#This Row],[ActualWinner]]=Table2[[#This Row],[AwayTeam]], 2, IF(OR(Table2[[#This Row],[ActualResult]]="OT", Table2[[#This Row],[ActualResult]]="SO"), 1, 0)))</f>
        <v>0</v>
      </c>
      <c r="AB772" s="2">
        <f>IF(Table2[[#This Row],[GameIsOver]]= 0, 0, IF(Table2[[#This Row],[ActualWinner]]=Table2[[#This Row],[HomeTeam]], 2, IF(OR(Table2[[#This Row],[ActualResult]]="OT", Table2[[#This Row],[ActualResult]]="SO"), 1, 0)))</f>
        <v>0</v>
      </c>
      <c r="AC772" s="33">
        <f>(($AR$11)*IF(Table2[[#This Row],[CorrectWinnerPrediction]]="Y", 1, 0))+(($AR$12)*IF(Table2[[#This Row],[CorrectAwayScorePrediction]]="Y", 1, 0))+(($AR$13)*IF(Table2[[#This Row],[CorrectHomeScorePrediction]]="Y", 1, 0))</f>
        <v>0</v>
      </c>
      <c r="AD7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2" s="4" t="str">
        <f>IF(WEEKDAY(Table2[[#This Row],[GameDate]])=1,"SUN",IF(WEEKDAY(Table2[[#This Row],[GameDate]])=2,"MON",IF(WEEKDAY(Table2[[#This Row],[GameDate]])=3,"TUE",IF(WEEKDAY(Table2[[#This Row],[GameDate]])=4,"WED",IF(WEEKDAY(Table2[[#This Row],[GameDate]])=5,"THU",IF(WEEKDAY(Table2[[#This Row],[GameDate]])=6,"FRI", "SAT"))))))</f>
        <v>THU</v>
      </c>
      <c r="AF772" s="2">
        <f>Table2[[#This Row],[ActualAwayScore]]-Table2[[#This Row],[PredictedAwayScore]]</f>
        <v>0</v>
      </c>
      <c r="AG772" s="2">
        <f>Table2[[#This Row],[ActualHomeScore]]-Table2[[#This Row],[PredictedHomeScore]]</f>
        <v>0</v>
      </c>
      <c r="AH772" s="2">
        <f t="shared" si="63"/>
        <v>0</v>
      </c>
      <c r="AI772" s="2">
        <f t="shared" si="64"/>
        <v>0</v>
      </c>
    </row>
    <row r="773" spans="1:35" x14ac:dyDescent="0.25">
      <c r="A773" s="3"/>
      <c r="B773" s="5">
        <v>45680</v>
      </c>
      <c r="C773" s="8" t="s">
        <v>882</v>
      </c>
      <c r="D773" s="3" t="s">
        <v>35</v>
      </c>
      <c r="E773" s="3" t="s">
        <v>38</v>
      </c>
      <c r="F773" s="3"/>
      <c r="G773" s="3"/>
      <c r="H773" s="3" t="str">
        <f t="shared" si="60"/>
        <v>_</v>
      </c>
      <c r="I773" s="3"/>
      <c r="J773" s="3"/>
      <c r="K773" s="3"/>
      <c r="L773" s="2" t="str">
        <f t="shared" si="61"/>
        <v>_</v>
      </c>
      <c r="M773" s="3"/>
      <c r="N773" s="3">
        <f>IF(ISBLANK(Table2[[#This Row],[ActualResult]]), 0, 1)</f>
        <v>0</v>
      </c>
      <c r="O773" s="3" t="str">
        <f>IF(ISBLANK(Table2[[#This Row],[ActualResult]]), "_", IF(Table2[[#This Row],[ActualWinner]]=Table2[[#This Row],[PredictedWinner]], "Y", "N"))</f>
        <v>_</v>
      </c>
      <c r="P773" s="3" t="str">
        <f>IF(Table2[[#This Row],[ActualAwayScore]]&gt;Table2[[#This Row],[PredictedAwayScore]], "N", IF(ISBLANK(Table2[[#This Row],[ActualResult]]), "_", IF(Table2[[#This Row],[ActualAwayScore]]=Table2[[#This Row],[PredictedAwayScore]], "Y", "N")))</f>
        <v>_</v>
      </c>
      <c r="Q773" s="3" t="str">
        <f>IF(Table2[[#This Row],[ActualHomeScore]]&gt;Table2[[#This Row],[PredictedHomeScore]],"N", IF(ISBLANK(Table2[[#This Row],[ActualResult]]), "_", IF(Table2[[#This Row],[ActualHomeScore]]=Table2[[#This Row],[PredictedHomeScore]], "Y", "N")))</f>
        <v>_</v>
      </c>
      <c r="R773" s="2"/>
      <c r="S773" s="2" t="str">
        <f t="shared" si="62"/>
        <v>_</v>
      </c>
      <c r="T773" s="2">
        <f>IF(INDEX(StatsRegularSeason20242025!$A$2:$C$33,MATCH(Table2[[#This Row],[AwayTeam]],StatsRegularSeason20242025!$A$2:$A$33,0),2)=INDEX(StatsRegularSeason20242025!$A$2:$C$33,MATCH(Table2[[#This Row],[HomeTeam]],StatsRegularSeason20242025!$A$2:$A$33,0),2),1,0)</f>
        <v>1</v>
      </c>
      <c r="U773" s="2">
        <f>IF(INDEX(StatsRegularSeason20242025!$A$2:$C$33,MATCH(Table2[[#This Row],[AwayTeam]],StatsRegularSeason20242025!$A$2:$A$33,0),3)=INDEX(StatsRegularSeason20242025!$A$2:$C$33,MATCH(Table2[[#This Row],[HomeTeam]],StatsRegularSeason20242025!$A$2:$A$33,0),3),1,0)</f>
        <v>0</v>
      </c>
      <c r="V773" s="2">
        <f>IF(Table2[[#This Row],[InterConf]]=1,IF(Table2[[#This Row],[InterDiv]]=0, 1, 0), 0)</f>
        <v>1</v>
      </c>
      <c r="W773" s="2">
        <f>IF(INDEX(StatsRegularSeason20242025!$A$2:$C$33,MATCH(Table2[[#This Row],[AwayTeam]],StatsRegularSeason20242025!$A$2:$A$33,0),2)&lt;&gt;INDEX(StatsRegularSeason20242025!$A$2:$C$33,MATCH(Table2[[#This Row],[HomeTeam]],StatsRegularSeason20242025!$A$2:$A$33,0),2),1,0)</f>
        <v>0</v>
      </c>
      <c r="X773" s="2"/>
      <c r="Y773" s="2"/>
      <c r="Z773" s="2">
        <f>IF(AND(Table2[[#This Row],[GameIsOver]]=1,Table2[[#This Row],[ActualHomeScore]]*Table2[[#This Row],[ActualAwayScore]]=0), 1,0)</f>
        <v>0</v>
      </c>
      <c r="AA773" s="2">
        <f>IF(Table2[[#This Row],[GameIsOver]]=0,0, IF(Table2[[#This Row],[ActualWinner]]=Table2[[#This Row],[AwayTeam]], 2, IF(OR(Table2[[#This Row],[ActualResult]]="OT", Table2[[#This Row],[ActualResult]]="SO"), 1, 0)))</f>
        <v>0</v>
      </c>
      <c r="AB773" s="2">
        <f>IF(Table2[[#This Row],[GameIsOver]]= 0, 0, IF(Table2[[#This Row],[ActualWinner]]=Table2[[#This Row],[HomeTeam]], 2, IF(OR(Table2[[#This Row],[ActualResult]]="OT", Table2[[#This Row],[ActualResult]]="SO"), 1, 0)))</f>
        <v>0</v>
      </c>
      <c r="AC773" s="33">
        <f>(($AR$11)*IF(Table2[[#This Row],[CorrectWinnerPrediction]]="Y", 1, 0))+(($AR$12)*IF(Table2[[#This Row],[CorrectAwayScorePrediction]]="Y", 1, 0))+(($AR$13)*IF(Table2[[#This Row],[CorrectHomeScorePrediction]]="Y", 1, 0))</f>
        <v>0</v>
      </c>
      <c r="AD7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3" s="5" t="str">
        <f>IF(WEEKDAY(Table2[[#This Row],[GameDate]])=1,"SUN",IF(WEEKDAY(Table2[[#This Row],[GameDate]])=2,"MON",IF(WEEKDAY(Table2[[#This Row],[GameDate]])=3,"TUE",IF(WEEKDAY(Table2[[#This Row],[GameDate]])=4,"WED",IF(WEEKDAY(Table2[[#This Row],[GameDate]])=5,"THU",IF(WEEKDAY(Table2[[#This Row],[GameDate]])=6,"FRI", "SAT"))))))</f>
        <v>THU</v>
      </c>
      <c r="AF773" s="2">
        <f>Table2[[#This Row],[ActualAwayScore]]-Table2[[#This Row],[PredictedAwayScore]]</f>
        <v>0</v>
      </c>
      <c r="AG773" s="2">
        <f>Table2[[#This Row],[ActualHomeScore]]-Table2[[#This Row],[PredictedHomeScore]]</f>
        <v>0</v>
      </c>
      <c r="AH773" s="2">
        <f t="shared" si="63"/>
        <v>0</v>
      </c>
      <c r="AI773" s="2">
        <f t="shared" si="64"/>
        <v>0</v>
      </c>
    </row>
    <row r="774" spans="1:35" x14ac:dyDescent="0.25">
      <c r="B774" s="4">
        <v>45681</v>
      </c>
      <c r="C774" s="7" t="s">
        <v>883</v>
      </c>
      <c r="D774" s="2" t="s">
        <v>45</v>
      </c>
      <c r="E774" s="2" t="s">
        <v>33</v>
      </c>
      <c r="F774" s="2"/>
      <c r="G774" s="2"/>
      <c r="H774" s="2" t="str">
        <f t="shared" si="60"/>
        <v>_</v>
      </c>
      <c r="I774" s="2"/>
      <c r="J774" s="2"/>
      <c r="K774" s="2"/>
      <c r="L774" s="13" t="str">
        <f t="shared" si="61"/>
        <v>_</v>
      </c>
      <c r="M774" s="2"/>
      <c r="N774" s="2">
        <f>IF(ISBLANK(Table2[[#This Row],[ActualResult]]), 0, 1)</f>
        <v>0</v>
      </c>
      <c r="O774" s="2" t="str">
        <f>IF(ISBLANK(Table2[[#This Row],[ActualResult]]), "_", IF(Table2[[#This Row],[ActualWinner]]=Table2[[#This Row],[PredictedWinner]], "Y", "N"))</f>
        <v>_</v>
      </c>
      <c r="P774" s="2" t="str">
        <f>IF(Table2[[#This Row],[ActualAwayScore]]&gt;Table2[[#This Row],[PredictedAwayScore]], "N", IF(ISBLANK(Table2[[#This Row],[ActualResult]]), "_", IF(Table2[[#This Row],[ActualAwayScore]]=Table2[[#This Row],[PredictedAwayScore]], "Y", "N")))</f>
        <v>_</v>
      </c>
      <c r="Q774" s="2" t="str">
        <f>IF(Table2[[#This Row],[ActualHomeScore]]&gt;Table2[[#This Row],[PredictedHomeScore]],"N", IF(ISBLANK(Table2[[#This Row],[ActualResult]]), "_", IF(Table2[[#This Row],[ActualHomeScore]]=Table2[[#This Row],[PredictedHomeScore]], "Y", "N")))</f>
        <v>_</v>
      </c>
      <c r="R774" s="2"/>
      <c r="S774" s="2" t="str">
        <f t="shared" si="62"/>
        <v>_</v>
      </c>
      <c r="T774" s="2">
        <f>IF(INDEX(StatsRegularSeason20242025!$A$2:$C$33,MATCH(Table2[[#This Row],[AwayTeam]],StatsRegularSeason20242025!$A$2:$A$33,0),2)=INDEX(StatsRegularSeason20242025!$A$2:$C$33,MATCH(Table2[[#This Row],[HomeTeam]],StatsRegularSeason20242025!$A$2:$A$33,0),2),1,0)</f>
        <v>1</v>
      </c>
      <c r="U774" s="2">
        <f>IF(INDEX(StatsRegularSeason20242025!$A$2:$C$33,MATCH(Table2[[#This Row],[AwayTeam]],StatsRegularSeason20242025!$A$2:$A$33,0),3)=INDEX(StatsRegularSeason20242025!$A$2:$C$33,MATCH(Table2[[#This Row],[HomeTeam]],StatsRegularSeason20242025!$A$2:$A$33,0),3),1,0)</f>
        <v>1</v>
      </c>
      <c r="V774" s="2">
        <f>IF(Table2[[#This Row],[InterConf]]=1,IF(Table2[[#This Row],[InterDiv]]=0, 1, 0), 0)</f>
        <v>0</v>
      </c>
      <c r="W774" s="2">
        <f>IF(INDEX(StatsRegularSeason20242025!$A$2:$C$33,MATCH(Table2[[#This Row],[AwayTeam]],StatsRegularSeason20242025!$A$2:$A$33,0),2)&lt;&gt;INDEX(StatsRegularSeason20242025!$A$2:$C$33,MATCH(Table2[[#This Row],[HomeTeam]],StatsRegularSeason20242025!$A$2:$A$33,0),2),1,0)</f>
        <v>0</v>
      </c>
      <c r="X774" s="2"/>
      <c r="Y774" s="2"/>
      <c r="Z774" s="2">
        <f>IF(AND(Table2[[#This Row],[GameIsOver]]=1,Table2[[#This Row],[ActualHomeScore]]*Table2[[#This Row],[ActualAwayScore]]=0), 1,0)</f>
        <v>0</v>
      </c>
      <c r="AA774" s="2">
        <f>IF(Table2[[#This Row],[GameIsOver]]=0,0, IF(Table2[[#This Row],[ActualWinner]]=Table2[[#This Row],[AwayTeam]], 2, IF(OR(Table2[[#This Row],[ActualResult]]="OT", Table2[[#This Row],[ActualResult]]="SO"), 1, 0)))</f>
        <v>0</v>
      </c>
      <c r="AB774" s="2">
        <f>IF(Table2[[#This Row],[GameIsOver]]= 0, 0, IF(Table2[[#This Row],[ActualWinner]]=Table2[[#This Row],[HomeTeam]], 2, IF(OR(Table2[[#This Row],[ActualResult]]="OT", Table2[[#This Row],[ActualResult]]="SO"), 1, 0)))</f>
        <v>0</v>
      </c>
      <c r="AC774" s="33">
        <f>(($AR$11)*IF(Table2[[#This Row],[CorrectWinnerPrediction]]="Y", 1, 0))+(($AR$12)*IF(Table2[[#This Row],[CorrectAwayScorePrediction]]="Y", 1, 0))+(($AR$13)*IF(Table2[[#This Row],[CorrectHomeScorePrediction]]="Y", 1, 0))</f>
        <v>0</v>
      </c>
      <c r="AD7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4" s="4" t="str">
        <f>IF(WEEKDAY(Table2[[#This Row],[GameDate]])=1,"SUN",IF(WEEKDAY(Table2[[#This Row],[GameDate]])=2,"MON",IF(WEEKDAY(Table2[[#This Row],[GameDate]])=3,"TUE",IF(WEEKDAY(Table2[[#This Row],[GameDate]])=4,"WED",IF(WEEKDAY(Table2[[#This Row],[GameDate]])=5,"THU",IF(WEEKDAY(Table2[[#This Row],[GameDate]])=6,"FRI", "SAT"))))))</f>
        <v>FRI</v>
      </c>
      <c r="AF774" s="2">
        <f>Table2[[#This Row],[ActualAwayScore]]-Table2[[#This Row],[PredictedAwayScore]]</f>
        <v>0</v>
      </c>
      <c r="AG774" s="2">
        <f>Table2[[#This Row],[ActualHomeScore]]-Table2[[#This Row],[PredictedHomeScore]]</f>
        <v>0</v>
      </c>
      <c r="AH774" s="2">
        <f t="shared" si="63"/>
        <v>0</v>
      </c>
      <c r="AI774" s="2">
        <f t="shared" si="64"/>
        <v>0</v>
      </c>
    </row>
    <row r="775" spans="1:35" x14ac:dyDescent="0.25">
      <c r="B775" s="4">
        <v>45681</v>
      </c>
      <c r="C775" s="7" t="s">
        <v>885</v>
      </c>
      <c r="D775" s="2" t="s">
        <v>43</v>
      </c>
      <c r="E775" s="2" t="s">
        <v>17</v>
      </c>
      <c r="F775" s="2"/>
      <c r="G775" s="2"/>
      <c r="H775" s="2" t="str">
        <f t="shared" si="60"/>
        <v>_</v>
      </c>
      <c r="I775" s="2"/>
      <c r="J775" s="2"/>
      <c r="K775" s="2"/>
      <c r="L775" s="2" t="str">
        <f t="shared" si="61"/>
        <v>_</v>
      </c>
      <c r="M775" s="2"/>
      <c r="N775" s="2">
        <f>IF(ISBLANK(Table2[[#This Row],[ActualResult]]), 0, 1)</f>
        <v>0</v>
      </c>
      <c r="O775" s="2" t="str">
        <f>IF(ISBLANK(Table2[[#This Row],[ActualResult]]), "_", IF(Table2[[#This Row],[ActualWinner]]=Table2[[#This Row],[PredictedWinner]], "Y", "N"))</f>
        <v>_</v>
      </c>
      <c r="P775" s="2" t="str">
        <f>IF(Table2[[#This Row],[ActualAwayScore]]&gt;Table2[[#This Row],[PredictedAwayScore]], "N", IF(ISBLANK(Table2[[#This Row],[ActualResult]]), "_", IF(Table2[[#This Row],[ActualAwayScore]]=Table2[[#This Row],[PredictedAwayScore]], "Y", "N")))</f>
        <v>_</v>
      </c>
      <c r="Q775" s="2" t="str">
        <f>IF(Table2[[#This Row],[ActualHomeScore]]&gt;Table2[[#This Row],[PredictedHomeScore]],"N", IF(ISBLANK(Table2[[#This Row],[ActualResult]]), "_", IF(Table2[[#This Row],[ActualHomeScore]]=Table2[[#This Row],[PredictedHomeScore]], "Y", "N")))</f>
        <v>_</v>
      </c>
      <c r="R775" s="2"/>
      <c r="S775" s="2" t="str">
        <f t="shared" si="62"/>
        <v>_</v>
      </c>
      <c r="T775" s="2">
        <f>IF(INDEX(StatsRegularSeason20242025!$A$2:$C$33,MATCH(Table2[[#This Row],[AwayTeam]],StatsRegularSeason20242025!$A$2:$A$33,0),2)=INDEX(StatsRegularSeason20242025!$A$2:$C$33,MATCH(Table2[[#This Row],[HomeTeam]],StatsRegularSeason20242025!$A$2:$A$33,0),2),1,0)</f>
        <v>0</v>
      </c>
      <c r="U775" s="2">
        <f>IF(INDEX(StatsRegularSeason20242025!$A$2:$C$33,MATCH(Table2[[#This Row],[AwayTeam]],StatsRegularSeason20242025!$A$2:$A$33,0),3)=INDEX(StatsRegularSeason20242025!$A$2:$C$33,MATCH(Table2[[#This Row],[HomeTeam]],StatsRegularSeason20242025!$A$2:$A$33,0),3),1,0)</f>
        <v>0</v>
      </c>
      <c r="V775" s="2">
        <f>IF(Table2[[#This Row],[InterConf]]=1,IF(Table2[[#This Row],[InterDiv]]=0, 1, 0), 0)</f>
        <v>0</v>
      </c>
      <c r="W775" s="2">
        <f>IF(INDEX(StatsRegularSeason20242025!$A$2:$C$33,MATCH(Table2[[#This Row],[AwayTeam]],StatsRegularSeason20242025!$A$2:$A$33,0),2)&lt;&gt;INDEX(StatsRegularSeason20242025!$A$2:$C$33,MATCH(Table2[[#This Row],[HomeTeam]],StatsRegularSeason20242025!$A$2:$A$33,0),2),1,0)</f>
        <v>1</v>
      </c>
      <c r="X775" s="2"/>
      <c r="Y775" s="2"/>
      <c r="Z775" s="2">
        <f>IF(AND(Table2[[#This Row],[GameIsOver]]=1,Table2[[#This Row],[ActualHomeScore]]*Table2[[#This Row],[ActualAwayScore]]=0), 1,0)</f>
        <v>0</v>
      </c>
      <c r="AA775" s="2">
        <f>IF(Table2[[#This Row],[GameIsOver]]=0,0, IF(Table2[[#This Row],[ActualWinner]]=Table2[[#This Row],[AwayTeam]], 2, IF(OR(Table2[[#This Row],[ActualResult]]="OT", Table2[[#This Row],[ActualResult]]="SO"), 1, 0)))</f>
        <v>0</v>
      </c>
      <c r="AB775" s="2">
        <f>IF(Table2[[#This Row],[GameIsOver]]= 0, 0, IF(Table2[[#This Row],[ActualWinner]]=Table2[[#This Row],[HomeTeam]], 2, IF(OR(Table2[[#This Row],[ActualResult]]="OT", Table2[[#This Row],[ActualResult]]="SO"), 1, 0)))</f>
        <v>0</v>
      </c>
      <c r="AC775" s="33">
        <f>(($AR$11)*IF(Table2[[#This Row],[CorrectWinnerPrediction]]="Y", 1, 0))+(($AR$12)*IF(Table2[[#This Row],[CorrectAwayScorePrediction]]="Y", 1, 0))+(($AR$13)*IF(Table2[[#This Row],[CorrectHomeScorePrediction]]="Y", 1, 0))</f>
        <v>0</v>
      </c>
      <c r="AD7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5" s="4" t="str">
        <f>IF(WEEKDAY(Table2[[#This Row],[GameDate]])=1,"SUN",IF(WEEKDAY(Table2[[#This Row],[GameDate]])=2,"MON",IF(WEEKDAY(Table2[[#This Row],[GameDate]])=3,"TUE",IF(WEEKDAY(Table2[[#This Row],[GameDate]])=4,"WED",IF(WEEKDAY(Table2[[#This Row],[GameDate]])=5,"THU",IF(WEEKDAY(Table2[[#This Row],[GameDate]])=6,"FRI", "SAT"))))))</f>
        <v>FRI</v>
      </c>
      <c r="AF775" s="2">
        <f>Table2[[#This Row],[ActualAwayScore]]-Table2[[#This Row],[PredictedAwayScore]]</f>
        <v>0</v>
      </c>
      <c r="AG775" s="2">
        <f>Table2[[#This Row],[ActualHomeScore]]-Table2[[#This Row],[PredictedHomeScore]]</f>
        <v>0</v>
      </c>
      <c r="AH775" s="2">
        <f t="shared" si="63"/>
        <v>0</v>
      </c>
      <c r="AI775" s="2">
        <f t="shared" si="64"/>
        <v>0</v>
      </c>
    </row>
    <row r="776" spans="1:35" x14ac:dyDescent="0.25">
      <c r="B776" s="4">
        <v>45681</v>
      </c>
      <c r="C776" s="7" t="s">
        <v>884</v>
      </c>
      <c r="D776" s="2" t="s">
        <v>27</v>
      </c>
      <c r="E776" s="2" t="s">
        <v>34</v>
      </c>
      <c r="F776" s="2"/>
      <c r="G776" s="2"/>
      <c r="H776" s="2" t="str">
        <f t="shared" si="60"/>
        <v>_</v>
      </c>
      <c r="I776" s="2"/>
      <c r="J776" s="2"/>
      <c r="K776" s="2"/>
      <c r="L776" s="2" t="str">
        <f t="shared" si="61"/>
        <v>_</v>
      </c>
      <c r="M776" s="2"/>
      <c r="N776" s="2">
        <f>IF(ISBLANK(Table2[[#This Row],[ActualResult]]), 0, 1)</f>
        <v>0</v>
      </c>
      <c r="O776" s="2" t="str">
        <f>IF(ISBLANK(Table2[[#This Row],[ActualResult]]), "_", IF(Table2[[#This Row],[ActualWinner]]=Table2[[#This Row],[PredictedWinner]], "Y", "N"))</f>
        <v>_</v>
      </c>
      <c r="P776" s="2" t="str">
        <f>IF(Table2[[#This Row],[ActualAwayScore]]&gt;Table2[[#This Row],[PredictedAwayScore]], "N", IF(ISBLANK(Table2[[#This Row],[ActualResult]]), "_", IF(Table2[[#This Row],[ActualAwayScore]]=Table2[[#This Row],[PredictedAwayScore]], "Y", "N")))</f>
        <v>_</v>
      </c>
      <c r="Q776" s="2" t="str">
        <f>IF(Table2[[#This Row],[ActualHomeScore]]&gt;Table2[[#This Row],[PredictedHomeScore]],"N", IF(ISBLANK(Table2[[#This Row],[ActualResult]]), "_", IF(Table2[[#This Row],[ActualHomeScore]]=Table2[[#This Row],[PredictedHomeScore]], "Y", "N")))</f>
        <v>_</v>
      </c>
      <c r="R776" s="2"/>
      <c r="S776" s="2" t="str">
        <f t="shared" si="62"/>
        <v>_</v>
      </c>
      <c r="T776" s="2">
        <f>IF(INDEX(StatsRegularSeason20242025!$A$2:$C$33,MATCH(Table2[[#This Row],[AwayTeam]],StatsRegularSeason20242025!$A$2:$A$33,0),2)=INDEX(StatsRegularSeason20242025!$A$2:$C$33,MATCH(Table2[[#This Row],[HomeTeam]],StatsRegularSeason20242025!$A$2:$A$33,0),2),1,0)</f>
        <v>1</v>
      </c>
      <c r="U776" s="2">
        <f>IF(INDEX(StatsRegularSeason20242025!$A$2:$C$33,MATCH(Table2[[#This Row],[AwayTeam]],StatsRegularSeason20242025!$A$2:$A$33,0),3)=INDEX(StatsRegularSeason20242025!$A$2:$C$33,MATCH(Table2[[#This Row],[HomeTeam]],StatsRegularSeason20242025!$A$2:$A$33,0),3),1,0)</f>
        <v>0</v>
      </c>
      <c r="V776" s="2">
        <f>IF(Table2[[#This Row],[InterConf]]=1,IF(Table2[[#This Row],[InterDiv]]=0, 1, 0), 0)</f>
        <v>1</v>
      </c>
      <c r="W776" s="2">
        <f>IF(INDEX(StatsRegularSeason20242025!$A$2:$C$33,MATCH(Table2[[#This Row],[AwayTeam]],StatsRegularSeason20242025!$A$2:$A$33,0),2)&lt;&gt;INDEX(StatsRegularSeason20242025!$A$2:$C$33,MATCH(Table2[[#This Row],[HomeTeam]],StatsRegularSeason20242025!$A$2:$A$33,0),2),1,0)</f>
        <v>0</v>
      </c>
      <c r="X776" s="2"/>
      <c r="Y776" s="2"/>
      <c r="Z776" s="2">
        <f>IF(AND(Table2[[#This Row],[GameIsOver]]=1,Table2[[#This Row],[ActualHomeScore]]*Table2[[#This Row],[ActualAwayScore]]=0), 1,0)</f>
        <v>0</v>
      </c>
      <c r="AA776" s="2">
        <f>IF(Table2[[#This Row],[GameIsOver]]=0,0, IF(Table2[[#This Row],[ActualWinner]]=Table2[[#This Row],[AwayTeam]], 2, IF(OR(Table2[[#This Row],[ActualResult]]="OT", Table2[[#This Row],[ActualResult]]="SO"), 1, 0)))</f>
        <v>0</v>
      </c>
      <c r="AB776" s="2">
        <f>IF(Table2[[#This Row],[GameIsOver]]= 0, 0, IF(Table2[[#This Row],[ActualWinner]]=Table2[[#This Row],[HomeTeam]], 2, IF(OR(Table2[[#This Row],[ActualResult]]="OT", Table2[[#This Row],[ActualResult]]="SO"), 1, 0)))</f>
        <v>0</v>
      </c>
      <c r="AC776" s="33">
        <f>(($AR$11)*IF(Table2[[#This Row],[CorrectWinnerPrediction]]="Y", 1, 0))+(($AR$12)*IF(Table2[[#This Row],[CorrectAwayScorePrediction]]="Y", 1, 0))+(($AR$13)*IF(Table2[[#This Row],[CorrectHomeScorePrediction]]="Y", 1, 0))</f>
        <v>0</v>
      </c>
      <c r="AD7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6" s="4" t="str">
        <f>IF(WEEKDAY(Table2[[#This Row],[GameDate]])=1,"SUN",IF(WEEKDAY(Table2[[#This Row],[GameDate]])=2,"MON",IF(WEEKDAY(Table2[[#This Row],[GameDate]])=3,"TUE",IF(WEEKDAY(Table2[[#This Row],[GameDate]])=4,"WED",IF(WEEKDAY(Table2[[#This Row],[GameDate]])=5,"THU",IF(WEEKDAY(Table2[[#This Row],[GameDate]])=6,"FRI", "SAT"))))))</f>
        <v>FRI</v>
      </c>
      <c r="AF776" s="2">
        <f>Table2[[#This Row],[ActualAwayScore]]-Table2[[#This Row],[PredictedAwayScore]]</f>
        <v>0</v>
      </c>
      <c r="AG776" s="2">
        <f>Table2[[#This Row],[ActualHomeScore]]-Table2[[#This Row],[PredictedHomeScore]]</f>
        <v>0</v>
      </c>
      <c r="AH776" s="2">
        <f t="shared" si="63"/>
        <v>0</v>
      </c>
      <c r="AI776" s="2">
        <f t="shared" si="64"/>
        <v>0</v>
      </c>
    </row>
    <row r="777" spans="1:35" x14ac:dyDescent="0.25">
      <c r="A777" s="3"/>
      <c r="B777" s="5">
        <v>45681</v>
      </c>
      <c r="C777" s="8" t="s">
        <v>886</v>
      </c>
      <c r="D777" s="3" t="s">
        <v>15</v>
      </c>
      <c r="E777" s="3" t="s">
        <v>22</v>
      </c>
      <c r="F777" s="3"/>
      <c r="G777" s="3"/>
      <c r="H777" s="3" t="str">
        <f t="shared" si="60"/>
        <v>_</v>
      </c>
      <c r="I777" s="3"/>
      <c r="J777" s="3"/>
      <c r="K777" s="3"/>
      <c r="L777" s="2" t="str">
        <f t="shared" si="61"/>
        <v>_</v>
      </c>
      <c r="M777" s="3"/>
      <c r="N777" s="3">
        <f>IF(ISBLANK(Table2[[#This Row],[ActualResult]]), 0, 1)</f>
        <v>0</v>
      </c>
      <c r="O777" s="3" t="str">
        <f>IF(ISBLANK(Table2[[#This Row],[ActualResult]]), "_", IF(Table2[[#This Row],[ActualWinner]]=Table2[[#This Row],[PredictedWinner]], "Y", "N"))</f>
        <v>_</v>
      </c>
      <c r="P777" s="3" t="str">
        <f>IF(Table2[[#This Row],[ActualAwayScore]]&gt;Table2[[#This Row],[PredictedAwayScore]], "N", IF(ISBLANK(Table2[[#This Row],[ActualResult]]), "_", IF(Table2[[#This Row],[ActualAwayScore]]=Table2[[#This Row],[PredictedAwayScore]], "Y", "N")))</f>
        <v>_</v>
      </c>
      <c r="Q777" s="3" t="str">
        <f>IF(Table2[[#This Row],[ActualHomeScore]]&gt;Table2[[#This Row],[PredictedHomeScore]],"N", IF(ISBLANK(Table2[[#This Row],[ActualResult]]), "_", IF(Table2[[#This Row],[ActualHomeScore]]=Table2[[#This Row],[PredictedHomeScore]], "Y", "N")))</f>
        <v>_</v>
      </c>
      <c r="R777" s="2"/>
      <c r="S777" s="2" t="str">
        <f t="shared" si="62"/>
        <v>_</v>
      </c>
      <c r="T777" s="2">
        <f>IF(INDEX(StatsRegularSeason20242025!$A$2:$C$33,MATCH(Table2[[#This Row],[AwayTeam]],StatsRegularSeason20242025!$A$2:$A$33,0),2)=INDEX(StatsRegularSeason20242025!$A$2:$C$33,MATCH(Table2[[#This Row],[HomeTeam]],StatsRegularSeason20242025!$A$2:$A$33,0),2),1,0)</f>
        <v>1</v>
      </c>
      <c r="U777" s="2">
        <f>IF(INDEX(StatsRegularSeason20242025!$A$2:$C$33,MATCH(Table2[[#This Row],[AwayTeam]],StatsRegularSeason20242025!$A$2:$A$33,0),3)=INDEX(StatsRegularSeason20242025!$A$2:$C$33,MATCH(Table2[[#This Row],[HomeTeam]],StatsRegularSeason20242025!$A$2:$A$33,0),3),1,0)</f>
        <v>1</v>
      </c>
      <c r="V777" s="2">
        <f>IF(Table2[[#This Row],[InterConf]]=1,IF(Table2[[#This Row],[InterDiv]]=0, 1, 0), 0)</f>
        <v>0</v>
      </c>
      <c r="W777" s="2">
        <f>IF(INDEX(StatsRegularSeason20242025!$A$2:$C$33,MATCH(Table2[[#This Row],[AwayTeam]],StatsRegularSeason20242025!$A$2:$A$33,0),2)&lt;&gt;INDEX(StatsRegularSeason20242025!$A$2:$C$33,MATCH(Table2[[#This Row],[HomeTeam]],StatsRegularSeason20242025!$A$2:$A$33,0),2),1,0)</f>
        <v>0</v>
      </c>
      <c r="X777" s="2"/>
      <c r="Y777" s="2"/>
      <c r="Z777" s="2">
        <f>IF(AND(Table2[[#This Row],[GameIsOver]]=1,Table2[[#This Row],[ActualHomeScore]]*Table2[[#This Row],[ActualAwayScore]]=0), 1,0)</f>
        <v>0</v>
      </c>
      <c r="AA777" s="2">
        <f>IF(Table2[[#This Row],[GameIsOver]]=0,0, IF(Table2[[#This Row],[ActualWinner]]=Table2[[#This Row],[AwayTeam]], 2, IF(OR(Table2[[#This Row],[ActualResult]]="OT", Table2[[#This Row],[ActualResult]]="SO"), 1, 0)))</f>
        <v>0</v>
      </c>
      <c r="AB777" s="2">
        <f>IF(Table2[[#This Row],[GameIsOver]]= 0, 0, IF(Table2[[#This Row],[ActualWinner]]=Table2[[#This Row],[HomeTeam]], 2, IF(OR(Table2[[#This Row],[ActualResult]]="OT", Table2[[#This Row],[ActualResult]]="SO"), 1, 0)))</f>
        <v>0</v>
      </c>
      <c r="AC777" s="33">
        <f>(($AR$11)*IF(Table2[[#This Row],[CorrectWinnerPrediction]]="Y", 1, 0))+(($AR$12)*IF(Table2[[#This Row],[CorrectAwayScorePrediction]]="Y", 1, 0))+(($AR$13)*IF(Table2[[#This Row],[CorrectHomeScorePrediction]]="Y", 1, 0))</f>
        <v>0</v>
      </c>
      <c r="AD7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7" s="5" t="str">
        <f>IF(WEEKDAY(Table2[[#This Row],[GameDate]])=1,"SUN",IF(WEEKDAY(Table2[[#This Row],[GameDate]])=2,"MON",IF(WEEKDAY(Table2[[#This Row],[GameDate]])=3,"TUE",IF(WEEKDAY(Table2[[#This Row],[GameDate]])=4,"WED",IF(WEEKDAY(Table2[[#This Row],[GameDate]])=5,"THU",IF(WEEKDAY(Table2[[#This Row],[GameDate]])=6,"FRI", "SAT"))))))</f>
        <v>FRI</v>
      </c>
      <c r="AF777" s="2">
        <f>Table2[[#This Row],[ActualAwayScore]]-Table2[[#This Row],[PredictedAwayScore]]</f>
        <v>0</v>
      </c>
      <c r="AG777" s="2">
        <f>Table2[[#This Row],[ActualHomeScore]]-Table2[[#This Row],[PredictedHomeScore]]</f>
        <v>0</v>
      </c>
      <c r="AH777" s="2">
        <f t="shared" si="63"/>
        <v>0</v>
      </c>
      <c r="AI777" s="2">
        <f t="shared" si="64"/>
        <v>0</v>
      </c>
    </row>
    <row r="778" spans="1:35" x14ac:dyDescent="0.25">
      <c r="B778" s="4">
        <v>45682</v>
      </c>
      <c r="C778" s="7" t="s">
        <v>887</v>
      </c>
      <c r="D778" s="2" t="s">
        <v>26</v>
      </c>
      <c r="E778" s="2" t="s">
        <v>16</v>
      </c>
      <c r="F778" s="2"/>
      <c r="G778" s="2"/>
      <c r="H778" s="2" t="str">
        <f t="shared" si="60"/>
        <v>_</v>
      </c>
      <c r="I778" s="2"/>
      <c r="J778" s="2"/>
      <c r="K778" s="2"/>
      <c r="L778" s="13" t="str">
        <f t="shared" si="61"/>
        <v>_</v>
      </c>
      <c r="M778" s="2"/>
      <c r="N778" s="2">
        <f>IF(ISBLANK(Table2[[#This Row],[ActualResult]]), 0, 1)</f>
        <v>0</v>
      </c>
      <c r="O778" s="2" t="str">
        <f>IF(ISBLANK(Table2[[#This Row],[ActualResult]]), "_", IF(Table2[[#This Row],[ActualWinner]]=Table2[[#This Row],[PredictedWinner]], "Y", "N"))</f>
        <v>_</v>
      </c>
      <c r="P778" s="2" t="str">
        <f>IF(Table2[[#This Row],[ActualAwayScore]]&gt;Table2[[#This Row],[PredictedAwayScore]], "N", IF(ISBLANK(Table2[[#This Row],[ActualResult]]), "_", IF(Table2[[#This Row],[ActualAwayScore]]=Table2[[#This Row],[PredictedAwayScore]], "Y", "N")))</f>
        <v>_</v>
      </c>
      <c r="Q778" s="2" t="str">
        <f>IF(Table2[[#This Row],[ActualHomeScore]]&gt;Table2[[#This Row],[PredictedHomeScore]],"N", IF(ISBLANK(Table2[[#This Row],[ActualResult]]), "_", IF(Table2[[#This Row],[ActualHomeScore]]=Table2[[#This Row],[PredictedHomeScore]], "Y", "N")))</f>
        <v>_</v>
      </c>
      <c r="R778" s="2"/>
      <c r="S778" s="2" t="str">
        <f t="shared" si="62"/>
        <v>_</v>
      </c>
      <c r="T778" s="2">
        <f>IF(INDEX(StatsRegularSeason20242025!$A$2:$C$33,MATCH(Table2[[#This Row],[AwayTeam]],StatsRegularSeason20242025!$A$2:$A$33,0),2)=INDEX(StatsRegularSeason20242025!$A$2:$C$33,MATCH(Table2[[#This Row],[HomeTeam]],StatsRegularSeason20242025!$A$2:$A$33,0),2),1,0)</f>
        <v>0</v>
      </c>
      <c r="U778" s="2">
        <f>IF(INDEX(StatsRegularSeason20242025!$A$2:$C$33,MATCH(Table2[[#This Row],[AwayTeam]],StatsRegularSeason20242025!$A$2:$A$33,0),3)=INDEX(StatsRegularSeason20242025!$A$2:$C$33,MATCH(Table2[[#This Row],[HomeTeam]],StatsRegularSeason20242025!$A$2:$A$33,0),3),1,0)</f>
        <v>0</v>
      </c>
      <c r="V778" s="2">
        <f>IF(Table2[[#This Row],[InterConf]]=1,IF(Table2[[#This Row],[InterDiv]]=0, 1, 0), 0)</f>
        <v>0</v>
      </c>
      <c r="W778" s="2">
        <f>IF(INDEX(StatsRegularSeason20242025!$A$2:$C$33,MATCH(Table2[[#This Row],[AwayTeam]],StatsRegularSeason20242025!$A$2:$A$33,0),2)&lt;&gt;INDEX(StatsRegularSeason20242025!$A$2:$C$33,MATCH(Table2[[#This Row],[HomeTeam]],StatsRegularSeason20242025!$A$2:$A$33,0),2),1,0)</f>
        <v>1</v>
      </c>
      <c r="X778" s="2"/>
      <c r="Y778" s="2"/>
      <c r="Z778" s="2">
        <f>IF(AND(Table2[[#This Row],[GameIsOver]]=1,Table2[[#This Row],[ActualHomeScore]]*Table2[[#This Row],[ActualAwayScore]]=0), 1,0)</f>
        <v>0</v>
      </c>
      <c r="AA778" s="2">
        <f>IF(Table2[[#This Row],[GameIsOver]]=0,0, IF(Table2[[#This Row],[ActualWinner]]=Table2[[#This Row],[AwayTeam]], 2, IF(OR(Table2[[#This Row],[ActualResult]]="OT", Table2[[#This Row],[ActualResult]]="SO"), 1, 0)))</f>
        <v>0</v>
      </c>
      <c r="AB778" s="2">
        <f>IF(Table2[[#This Row],[GameIsOver]]= 0, 0, IF(Table2[[#This Row],[ActualWinner]]=Table2[[#This Row],[HomeTeam]], 2, IF(OR(Table2[[#This Row],[ActualResult]]="OT", Table2[[#This Row],[ActualResult]]="SO"), 1, 0)))</f>
        <v>0</v>
      </c>
      <c r="AC778" s="33">
        <f>(($AR$11)*IF(Table2[[#This Row],[CorrectWinnerPrediction]]="Y", 1, 0))+(($AR$12)*IF(Table2[[#This Row],[CorrectAwayScorePrediction]]="Y", 1, 0))+(($AR$13)*IF(Table2[[#This Row],[CorrectHomeScorePrediction]]="Y", 1, 0))</f>
        <v>0</v>
      </c>
      <c r="AD7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8" s="4" t="str">
        <f>IF(WEEKDAY(Table2[[#This Row],[GameDate]])=1,"SUN",IF(WEEKDAY(Table2[[#This Row],[GameDate]])=2,"MON",IF(WEEKDAY(Table2[[#This Row],[GameDate]])=3,"TUE",IF(WEEKDAY(Table2[[#This Row],[GameDate]])=4,"WED",IF(WEEKDAY(Table2[[#This Row],[GameDate]])=5,"THU",IF(WEEKDAY(Table2[[#This Row],[GameDate]])=6,"FRI", "SAT"))))))</f>
        <v>SAT</v>
      </c>
      <c r="AF778" s="2">
        <f>Table2[[#This Row],[ActualAwayScore]]-Table2[[#This Row],[PredictedAwayScore]]</f>
        <v>0</v>
      </c>
      <c r="AG778" s="2">
        <f>Table2[[#This Row],[ActualHomeScore]]-Table2[[#This Row],[PredictedHomeScore]]</f>
        <v>0</v>
      </c>
      <c r="AH778" s="2">
        <f t="shared" si="63"/>
        <v>0</v>
      </c>
      <c r="AI778" s="2">
        <f t="shared" si="64"/>
        <v>0</v>
      </c>
    </row>
    <row r="779" spans="1:35" x14ac:dyDescent="0.25">
      <c r="B779" s="4">
        <v>45682</v>
      </c>
      <c r="C779" s="7" t="s">
        <v>888</v>
      </c>
      <c r="D779" s="2" t="s">
        <v>29</v>
      </c>
      <c r="E779" s="2" t="s">
        <v>23</v>
      </c>
      <c r="F779" s="2"/>
      <c r="G779" s="2"/>
      <c r="H779" s="2" t="str">
        <f t="shared" si="60"/>
        <v>_</v>
      </c>
      <c r="I779" s="2"/>
      <c r="J779" s="2"/>
      <c r="K779" s="2"/>
      <c r="L779" s="2" t="str">
        <f t="shared" si="61"/>
        <v>_</v>
      </c>
      <c r="M779" s="2"/>
      <c r="N779" s="2">
        <f>IF(ISBLANK(Table2[[#This Row],[ActualResult]]), 0, 1)</f>
        <v>0</v>
      </c>
      <c r="O779" s="2" t="str">
        <f>IF(ISBLANK(Table2[[#This Row],[ActualResult]]), "_", IF(Table2[[#This Row],[ActualWinner]]=Table2[[#This Row],[PredictedWinner]], "Y", "N"))</f>
        <v>_</v>
      </c>
      <c r="P779" s="2" t="str">
        <f>IF(Table2[[#This Row],[ActualAwayScore]]&gt;Table2[[#This Row],[PredictedAwayScore]], "N", IF(ISBLANK(Table2[[#This Row],[ActualResult]]), "_", IF(Table2[[#This Row],[ActualAwayScore]]=Table2[[#This Row],[PredictedAwayScore]], "Y", "N")))</f>
        <v>_</v>
      </c>
      <c r="Q779" s="2" t="str">
        <f>IF(Table2[[#This Row],[ActualHomeScore]]&gt;Table2[[#This Row],[PredictedHomeScore]],"N", IF(ISBLANK(Table2[[#This Row],[ActualResult]]), "_", IF(Table2[[#This Row],[ActualHomeScore]]=Table2[[#This Row],[PredictedHomeScore]], "Y", "N")))</f>
        <v>_</v>
      </c>
      <c r="R779" s="2"/>
      <c r="S779" s="2" t="str">
        <f t="shared" si="62"/>
        <v>_</v>
      </c>
      <c r="T779" s="2">
        <f>IF(INDEX(StatsRegularSeason20242025!$A$2:$C$33,MATCH(Table2[[#This Row],[AwayTeam]],StatsRegularSeason20242025!$A$2:$A$33,0),2)=INDEX(StatsRegularSeason20242025!$A$2:$C$33,MATCH(Table2[[#This Row],[HomeTeam]],StatsRegularSeason20242025!$A$2:$A$33,0),2),1,0)</f>
        <v>0</v>
      </c>
      <c r="U779" s="2">
        <f>IF(INDEX(StatsRegularSeason20242025!$A$2:$C$33,MATCH(Table2[[#This Row],[AwayTeam]],StatsRegularSeason20242025!$A$2:$A$33,0),3)=INDEX(StatsRegularSeason20242025!$A$2:$C$33,MATCH(Table2[[#This Row],[HomeTeam]],StatsRegularSeason20242025!$A$2:$A$33,0),3),1,0)</f>
        <v>0</v>
      </c>
      <c r="V779" s="2">
        <f>IF(Table2[[#This Row],[InterConf]]=1,IF(Table2[[#This Row],[InterDiv]]=0, 1, 0), 0)</f>
        <v>0</v>
      </c>
      <c r="W779" s="2">
        <f>IF(INDEX(StatsRegularSeason20242025!$A$2:$C$33,MATCH(Table2[[#This Row],[AwayTeam]],StatsRegularSeason20242025!$A$2:$A$33,0),2)&lt;&gt;INDEX(StatsRegularSeason20242025!$A$2:$C$33,MATCH(Table2[[#This Row],[HomeTeam]],StatsRegularSeason20242025!$A$2:$A$33,0),2),1,0)</f>
        <v>1</v>
      </c>
      <c r="X779" s="2"/>
      <c r="Y779" s="2"/>
      <c r="Z779" s="2">
        <f>IF(AND(Table2[[#This Row],[GameIsOver]]=1,Table2[[#This Row],[ActualHomeScore]]*Table2[[#This Row],[ActualAwayScore]]=0), 1,0)</f>
        <v>0</v>
      </c>
      <c r="AA779" s="2">
        <f>IF(Table2[[#This Row],[GameIsOver]]=0,0, IF(Table2[[#This Row],[ActualWinner]]=Table2[[#This Row],[AwayTeam]], 2, IF(OR(Table2[[#This Row],[ActualResult]]="OT", Table2[[#This Row],[ActualResult]]="SO"), 1, 0)))</f>
        <v>0</v>
      </c>
      <c r="AB779" s="2">
        <f>IF(Table2[[#This Row],[GameIsOver]]= 0, 0, IF(Table2[[#This Row],[ActualWinner]]=Table2[[#This Row],[HomeTeam]], 2, IF(OR(Table2[[#This Row],[ActualResult]]="OT", Table2[[#This Row],[ActualResult]]="SO"), 1, 0)))</f>
        <v>0</v>
      </c>
      <c r="AC779" s="33">
        <f>(($AR$11)*IF(Table2[[#This Row],[CorrectWinnerPrediction]]="Y", 1, 0))+(($AR$12)*IF(Table2[[#This Row],[CorrectAwayScorePrediction]]="Y", 1, 0))+(($AR$13)*IF(Table2[[#This Row],[CorrectHomeScorePrediction]]="Y", 1, 0))</f>
        <v>0</v>
      </c>
      <c r="AD7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79" s="4" t="str">
        <f>IF(WEEKDAY(Table2[[#This Row],[GameDate]])=1,"SUN",IF(WEEKDAY(Table2[[#This Row],[GameDate]])=2,"MON",IF(WEEKDAY(Table2[[#This Row],[GameDate]])=3,"TUE",IF(WEEKDAY(Table2[[#This Row],[GameDate]])=4,"WED",IF(WEEKDAY(Table2[[#This Row],[GameDate]])=5,"THU",IF(WEEKDAY(Table2[[#This Row],[GameDate]])=6,"FRI", "SAT"))))))</f>
        <v>SAT</v>
      </c>
      <c r="AF779" s="2">
        <f>Table2[[#This Row],[ActualAwayScore]]-Table2[[#This Row],[PredictedAwayScore]]</f>
        <v>0</v>
      </c>
      <c r="AG779" s="2">
        <f>Table2[[#This Row],[ActualHomeScore]]-Table2[[#This Row],[PredictedHomeScore]]</f>
        <v>0</v>
      </c>
      <c r="AH779" s="2">
        <f t="shared" si="63"/>
        <v>0</v>
      </c>
      <c r="AI779" s="2">
        <f t="shared" si="64"/>
        <v>0</v>
      </c>
    </row>
    <row r="780" spans="1:35" x14ac:dyDescent="0.25">
      <c r="B780" s="4">
        <v>45682</v>
      </c>
      <c r="C780" s="7" t="s">
        <v>889</v>
      </c>
      <c r="D780" s="2" t="s">
        <v>21</v>
      </c>
      <c r="E780" s="2" t="s">
        <v>12</v>
      </c>
      <c r="F780" s="2"/>
      <c r="G780" s="2"/>
      <c r="H780" s="2" t="str">
        <f t="shared" si="60"/>
        <v>_</v>
      </c>
      <c r="I780" s="2"/>
      <c r="J780" s="2"/>
      <c r="K780" s="2"/>
      <c r="L780" s="2" t="str">
        <f t="shared" si="61"/>
        <v>_</v>
      </c>
      <c r="M780" s="2"/>
      <c r="N780" s="2">
        <f>IF(ISBLANK(Table2[[#This Row],[ActualResult]]), 0, 1)</f>
        <v>0</v>
      </c>
      <c r="O780" s="2" t="str">
        <f>IF(ISBLANK(Table2[[#This Row],[ActualResult]]), "_", IF(Table2[[#This Row],[ActualWinner]]=Table2[[#This Row],[PredictedWinner]], "Y", "N"))</f>
        <v>_</v>
      </c>
      <c r="P780" s="2" t="str">
        <f>IF(Table2[[#This Row],[ActualAwayScore]]&gt;Table2[[#This Row],[PredictedAwayScore]], "N", IF(ISBLANK(Table2[[#This Row],[ActualResult]]), "_", IF(Table2[[#This Row],[ActualAwayScore]]=Table2[[#This Row],[PredictedAwayScore]], "Y", "N")))</f>
        <v>_</v>
      </c>
      <c r="Q780" s="2" t="str">
        <f>IF(Table2[[#This Row],[ActualHomeScore]]&gt;Table2[[#This Row],[PredictedHomeScore]],"N", IF(ISBLANK(Table2[[#This Row],[ActualResult]]), "_", IF(Table2[[#This Row],[ActualHomeScore]]=Table2[[#This Row],[PredictedHomeScore]], "Y", "N")))</f>
        <v>_</v>
      </c>
      <c r="R780" s="2"/>
      <c r="S780" s="2" t="str">
        <f t="shared" si="62"/>
        <v>_</v>
      </c>
      <c r="T780" s="2">
        <f>IF(INDEX(StatsRegularSeason20242025!$A$2:$C$33,MATCH(Table2[[#This Row],[AwayTeam]],StatsRegularSeason20242025!$A$2:$A$33,0),2)=INDEX(StatsRegularSeason20242025!$A$2:$C$33,MATCH(Table2[[#This Row],[HomeTeam]],StatsRegularSeason20242025!$A$2:$A$33,0),2),1,0)</f>
        <v>0</v>
      </c>
      <c r="U780" s="2">
        <f>IF(INDEX(StatsRegularSeason20242025!$A$2:$C$33,MATCH(Table2[[#This Row],[AwayTeam]],StatsRegularSeason20242025!$A$2:$A$33,0),3)=INDEX(StatsRegularSeason20242025!$A$2:$C$33,MATCH(Table2[[#This Row],[HomeTeam]],StatsRegularSeason20242025!$A$2:$A$33,0),3),1,0)</f>
        <v>0</v>
      </c>
      <c r="V780" s="2">
        <f>IF(Table2[[#This Row],[InterConf]]=1,IF(Table2[[#This Row],[InterDiv]]=0, 1, 0), 0)</f>
        <v>0</v>
      </c>
      <c r="W780" s="2">
        <f>IF(INDEX(StatsRegularSeason20242025!$A$2:$C$33,MATCH(Table2[[#This Row],[AwayTeam]],StatsRegularSeason20242025!$A$2:$A$33,0),2)&lt;&gt;INDEX(StatsRegularSeason20242025!$A$2:$C$33,MATCH(Table2[[#This Row],[HomeTeam]],StatsRegularSeason20242025!$A$2:$A$33,0),2),1,0)</f>
        <v>1</v>
      </c>
      <c r="X780" s="2"/>
      <c r="Y780" s="2"/>
      <c r="Z780" s="2">
        <f>IF(AND(Table2[[#This Row],[GameIsOver]]=1,Table2[[#This Row],[ActualHomeScore]]*Table2[[#This Row],[ActualAwayScore]]=0), 1,0)</f>
        <v>0</v>
      </c>
      <c r="AA780" s="2">
        <f>IF(Table2[[#This Row],[GameIsOver]]=0,0, IF(Table2[[#This Row],[ActualWinner]]=Table2[[#This Row],[AwayTeam]], 2, IF(OR(Table2[[#This Row],[ActualResult]]="OT", Table2[[#This Row],[ActualResult]]="SO"), 1, 0)))</f>
        <v>0</v>
      </c>
      <c r="AB780" s="2">
        <f>IF(Table2[[#This Row],[GameIsOver]]= 0, 0, IF(Table2[[#This Row],[ActualWinner]]=Table2[[#This Row],[HomeTeam]], 2, IF(OR(Table2[[#This Row],[ActualResult]]="OT", Table2[[#This Row],[ActualResult]]="SO"), 1, 0)))</f>
        <v>0</v>
      </c>
      <c r="AC780" s="33">
        <f>(($AR$11)*IF(Table2[[#This Row],[CorrectWinnerPrediction]]="Y", 1, 0))+(($AR$12)*IF(Table2[[#This Row],[CorrectAwayScorePrediction]]="Y", 1, 0))+(($AR$13)*IF(Table2[[#This Row],[CorrectHomeScorePrediction]]="Y", 1, 0))</f>
        <v>0</v>
      </c>
      <c r="AD7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0" s="4" t="str">
        <f>IF(WEEKDAY(Table2[[#This Row],[GameDate]])=1,"SUN",IF(WEEKDAY(Table2[[#This Row],[GameDate]])=2,"MON",IF(WEEKDAY(Table2[[#This Row],[GameDate]])=3,"TUE",IF(WEEKDAY(Table2[[#This Row],[GameDate]])=4,"WED",IF(WEEKDAY(Table2[[#This Row],[GameDate]])=5,"THU",IF(WEEKDAY(Table2[[#This Row],[GameDate]])=6,"FRI", "SAT"))))))</f>
        <v>SAT</v>
      </c>
      <c r="AF780" s="2">
        <f>Table2[[#This Row],[ActualAwayScore]]-Table2[[#This Row],[PredictedAwayScore]]</f>
        <v>0</v>
      </c>
      <c r="AG780" s="2">
        <f>Table2[[#This Row],[ActualHomeScore]]-Table2[[#This Row],[PredictedHomeScore]]</f>
        <v>0</v>
      </c>
      <c r="AH780" s="2">
        <f t="shared" si="63"/>
        <v>0</v>
      </c>
      <c r="AI780" s="2">
        <f t="shared" si="64"/>
        <v>0</v>
      </c>
    </row>
    <row r="781" spans="1:35" x14ac:dyDescent="0.25">
      <c r="B781" s="4">
        <v>45682</v>
      </c>
      <c r="C781" s="7" t="s">
        <v>890</v>
      </c>
      <c r="D781" s="2" t="s">
        <v>32</v>
      </c>
      <c r="E781" s="2" t="s">
        <v>19</v>
      </c>
      <c r="F781" s="2"/>
      <c r="G781" s="2"/>
      <c r="H781" s="2" t="str">
        <f t="shared" si="60"/>
        <v>_</v>
      </c>
      <c r="I781" s="2"/>
      <c r="J781" s="2"/>
      <c r="K781" s="2"/>
      <c r="L781" s="2" t="str">
        <f t="shared" si="61"/>
        <v>_</v>
      </c>
      <c r="M781" s="2"/>
      <c r="N781" s="2">
        <f>IF(ISBLANK(Table2[[#This Row],[ActualResult]]), 0, 1)</f>
        <v>0</v>
      </c>
      <c r="O781" s="2" t="str">
        <f>IF(ISBLANK(Table2[[#This Row],[ActualResult]]), "_", IF(Table2[[#This Row],[ActualWinner]]=Table2[[#This Row],[PredictedWinner]], "Y", "N"))</f>
        <v>_</v>
      </c>
      <c r="P781" s="2" t="str">
        <f>IF(Table2[[#This Row],[ActualAwayScore]]&gt;Table2[[#This Row],[PredictedAwayScore]], "N", IF(ISBLANK(Table2[[#This Row],[ActualResult]]), "_", IF(Table2[[#This Row],[ActualAwayScore]]=Table2[[#This Row],[PredictedAwayScore]], "Y", "N")))</f>
        <v>_</v>
      </c>
      <c r="Q781" s="2" t="str">
        <f>IF(Table2[[#This Row],[ActualHomeScore]]&gt;Table2[[#This Row],[PredictedHomeScore]],"N", IF(ISBLANK(Table2[[#This Row],[ActualResult]]), "_", IF(Table2[[#This Row],[ActualHomeScore]]=Table2[[#This Row],[PredictedHomeScore]], "Y", "N")))</f>
        <v>_</v>
      </c>
      <c r="R781" s="2"/>
      <c r="S781" s="2" t="str">
        <f t="shared" si="62"/>
        <v>_</v>
      </c>
      <c r="T781" s="2">
        <f>IF(INDEX(StatsRegularSeason20242025!$A$2:$C$33,MATCH(Table2[[#This Row],[AwayTeam]],StatsRegularSeason20242025!$A$2:$A$33,0),2)=INDEX(StatsRegularSeason20242025!$A$2:$C$33,MATCH(Table2[[#This Row],[HomeTeam]],StatsRegularSeason20242025!$A$2:$A$33,0),2),1,0)</f>
        <v>1</v>
      </c>
      <c r="U781" s="2">
        <f>IF(INDEX(StatsRegularSeason20242025!$A$2:$C$33,MATCH(Table2[[#This Row],[AwayTeam]],StatsRegularSeason20242025!$A$2:$A$33,0),3)=INDEX(StatsRegularSeason20242025!$A$2:$C$33,MATCH(Table2[[#This Row],[HomeTeam]],StatsRegularSeason20242025!$A$2:$A$33,0),3),1,0)</f>
        <v>0</v>
      </c>
      <c r="V781" s="2">
        <f>IF(Table2[[#This Row],[InterConf]]=1,IF(Table2[[#This Row],[InterDiv]]=0, 1, 0), 0)</f>
        <v>1</v>
      </c>
      <c r="W781" s="2">
        <f>IF(INDEX(StatsRegularSeason20242025!$A$2:$C$33,MATCH(Table2[[#This Row],[AwayTeam]],StatsRegularSeason20242025!$A$2:$A$33,0),2)&lt;&gt;INDEX(StatsRegularSeason20242025!$A$2:$C$33,MATCH(Table2[[#This Row],[HomeTeam]],StatsRegularSeason20242025!$A$2:$A$33,0),2),1,0)</f>
        <v>0</v>
      </c>
      <c r="X781" s="2"/>
      <c r="Y781" s="2"/>
      <c r="Z781" s="2">
        <f>IF(AND(Table2[[#This Row],[GameIsOver]]=1,Table2[[#This Row],[ActualHomeScore]]*Table2[[#This Row],[ActualAwayScore]]=0), 1,0)</f>
        <v>0</v>
      </c>
      <c r="AA781" s="2">
        <f>IF(Table2[[#This Row],[GameIsOver]]=0,0, IF(Table2[[#This Row],[ActualWinner]]=Table2[[#This Row],[AwayTeam]], 2, IF(OR(Table2[[#This Row],[ActualResult]]="OT", Table2[[#This Row],[ActualResult]]="SO"), 1, 0)))</f>
        <v>0</v>
      </c>
      <c r="AB781" s="2">
        <f>IF(Table2[[#This Row],[GameIsOver]]= 0, 0, IF(Table2[[#This Row],[ActualWinner]]=Table2[[#This Row],[HomeTeam]], 2, IF(OR(Table2[[#This Row],[ActualResult]]="OT", Table2[[#This Row],[ActualResult]]="SO"), 1, 0)))</f>
        <v>0</v>
      </c>
      <c r="AC781" s="33">
        <f>(($AR$11)*IF(Table2[[#This Row],[CorrectWinnerPrediction]]="Y", 1, 0))+(($AR$12)*IF(Table2[[#This Row],[CorrectAwayScorePrediction]]="Y", 1, 0))+(($AR$13)*IF(Table2[[#This Row],[CorrectHomeScorePrediction]]="Y", 1, 0))</f>
        <v>0</v>
      </c>
      <c r="AD7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1" s="4" t="str">
        <f>IF(WEEKDAY(Table2[[#This Row],[GameDate]])=1,"SUN",IF(WEEKDAY(Table2[[#This Row],[GameDate]])=2,"MON",IF(WEEKDAY(Table2[[#This Row],[GameDate]])=3,"TUE",IF(WEEKDAY(Table2[[#This Row],[GameDate]])=4,"WED",IF(WEEKDAY(Table2[[#This Row],[GameDate]])=5,"THU",IF(WEEKDAY(Table2[[#This Row],[GameDate]])=6,"FRI", "SAT"))))))</f>
        <v>SAT</v>
      </c>
      <c r="AF781" s="2">
        <f>Table2[[#This Row],[ActualAwayScore]]-Table2[[#This Row],[PredictedAwayScore]]</f>
        <v>0</v>
      </c>
      <c r="AG781" s="2">
        <f>Table2[[#This Row],[ActualHomeScore]]-Table2[[#This Row],[PredictedHomeScore]]</f>
        <v>0</v>
      </c>
      <c r="AH781" s="2">
        <f t="shared" si="63"/>
        <v>0</v>
      </c>
      <c r="AI781" s="2">
        <f t="shared" si="64"/>
        <v>0</v>
      </c>
    </row>
    <row r="782" spans="1:35" x14ac:dyDescent="0.25">
      <c r="B782" s="4">
        <v>45682</v>
      </c>
      <c r="C782" s="7" t="s">
        <v>891</v>
      </c>
      <c r="D782" s="2" t="s">
        <v>18</v>
      </c>
      <c r="E782" s="2" t="s">
        <v>30</v>
      </c>
      <c r="F782" s="2"/>
      <c r="G782" s="2"/>
      <c r="H782" s="2" t="str">
        <f t="shared" si="60"/>
        <v>_</v>
      </c>
      <c r="I782" s="2"/>
      <c r="J782" s="2"/>
      <c r="K782" s="2"/>
      <c r="L782" s="2" t="str">
        <f t="shared" si="61"/>
        <v>_</v>
      </c>
      <c r="M782" s="2"/>
      <c r="N782" s="2">
        <f>IF(ISBLANK(Table2[[#This Row],[ActualResult]]), 0, 1)</f>
        <v>0</v>
      </c>
      <c r="O782" s="2" t="str">
        <f>IF(ISBLANK(Table2[[#This Row],[ActualResult]]), "_", IF(Table2[[#This Row],[ActualWinner]]=Table2[[#This Row],[PredictedWinner]], "Y", "N"))</f>
        <v>_</v>
      </c>
      <c r="P782" s="2" t="str">
        <f>IF(Table2[[#This Row],[ActualAwayScore]]&gt;Table2[[#This Row],[PredictedAwayScore]], "N", IF(ISBLANK(Table2[[#This Row],[ActualResult]]), "_", IF(Table2[[#This Row],[ActualAwayScore]]=Table2[[#This Row],[PredictedAwayScore]], "Y", "N")))</f>
        <v>_</v>
      </c>
      <c r="Q782" s="2" t="str">
        <f>IF(Table2[[#This Row],[ActualHomeScore]]&gt;Table2[[#This Row],[PredictedHomeScore]],"N", IF(ISBLANK(Table2[[#This Row],[ActualResult]]), "_", IF(Table2[[#This Row],[ActualHomeScore]]=Table2[[#This Row],[PredictedHomeScore]], "Y", "N")))</f>
        <v>_</v>
      </c>
      <c r="R782" s="2"/>
      <c r="S782" s="2" t="str">
        <f t="shared" si="62"/>
        <v>_</v>
      </c>
      <c r="T782" s="2">
        <f>IF(INDEX(StatsRegularSeason20242025!$A$2:$C$33,MATCH(Table2[[#This Row],[AwayTeam]],StatsRegularSeason20242025!$A$2:$A$33,0),2)=INDEX(StatsRegularSeason20242025!$A$2:$C$33,MATCH(Table2[[#This Row],[HomeTeam]],StatsRegularSeason20242025!$A$2:$A$33,0),2),1,0)</f>
        <v>1</v>
      </c>
      <c r="U782" s="2">
        <f>IF(INDEX(StatsRegularSeason20242025!$A$2:$C$33,MATCH(Table2[[#This Row],[AwayTeam]],StatsRegularSeason20242025!$A$2:$A$33,0),3)=INDEX(StatsRegularSeason20242025!$A$2:$C$33,MATCH(Table2[[#This Row],[HomeTeam]],StatsRegularSeason20242025!$A$2:$A$33,0),3),1,0)</f>
        <v>1</v>
      </c>
      <c r="V782" s="2">
        <f>IF(Table2[[#This Row],[InterConf]]=1,IF(Table2[[#This Row],[InterDiv]]=0, 1, 0), 0)</f>
        <v>0</v>
      </c>
      <c r="W782" s="2">
        <f>IF(INDEX(StatsRegularSeason20242025!$A$2:$C$33,MATCH(Table2[[#This Row],[AwayTeam]],StatsRegularSeason20242025!$A$2:$A$33,0),2)&lt;&gt;INDEX(StatsRegularSeason20242025!$A$2:$C$33,MATCH(Table2[[#This Row],[HomeTeam]],StatsRegularSeason20242025!$A$2:$A$33,0),2),1,0)</f>
        <v>0</v>
      </c>
      <c r="X782" s="2"/>
      <c r="Y782" s="2"/>
      <c r="Z782" s="2">
        <f>IF(AND(Table2[[#This Row],[GameIsOver]]=1,Table2[[#This Row],[ActualHomeScore]]*Table2[[#This Row],[ActualAwayScore]]=0), 1,0)</f>
        <v>0</v>
      </c>
      <c r="AA782" s="2">
        <f>IF(Table2[[#This Row],[GameIsOver]]=0,0, IF(Table2[[#This Row],[ActualWinner]]=Table2[[#This Row],[AwayTeam]], 2, IF(OR(Table2[[#This Row],[ActualResult]]="OT", Table2[[#This Row],[ActualResult]]="SO"), 1, 0)))</f>
        <v>0</v>
      </c>
      <c r="AB782" s="2">
        <f>IF(Table2[[#This Row],[GameIsOver]]= 0, 0, IF(Table2[[#This Row],[ActualWinner]]=Table2[[#This Row],[HomeTeam]], 2, IF(OR(Table2[[#This Row],[ActualResult]]="OT", Table2[[#This Row],[ActualResult]]="SO"), 1, 0)))</f>
        <v>0</v>
      </c>
      <c r="AC782" s="33">
        <f>(($AR$11)*IF(Table2[[#This Row],[CorrectWinnerPrediction]]="Y", 1, 0))+(($AR$12)*IF(Table2[[#This Row],[CorrectAwayScorePrediction]]="Y", 1, 0))+(($AR$13)*IF(Table2[[#This Row],[CorrectHomeScorePrediction]]="Y", 1, 0))</f>
        <v>0</v>
      </c>
      <c r="AD7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2" s="4" t="str">
        <f>IF(WEEKDAY(Table2[[#This Row],[GameDate]])=1,"SUN",IF(WEEKDAY(Table2[[#This Row],[GameDate]])=2,"MON",IF(WEEKDAY(Table2[[#This Row],[GameDate]])=3,"TUE",IF(WEEKDAY(Table2[[#This Row],[GameDate]])=4,"WED",IF(WEEKDAY(Table2[[#This Row],[GameDate]])=5,"THU",IF(WEEKDAY(Table2[[#This Row],[GameDate]])=6,"FRI", "SAT"))))))</f>
        <v>SAT</v>
      </c>
      <c r="AF782" s="2">
        <f>Table2[[#This Row],[ActualAwayScore]]-Table2[[#This Row],[PredictedAwayScore]]</f>
        <v>0</v>
      </c>
      <c r="AG782" s="2">
        <f>Table2[[#This Row],[ActualHomeScore]]-Table2[[#This Row],[PredictedHomeScore]]</f>
        <v>0</v>
      </c>
      <c r="AH782" s="2">
        <f t="shared" si="63"/>
        <v>0</v>
      </c>
      <c r="AI782" s="2">
        <f t="shared" si="64"/>
        <v>0</v>
      </c>
    </row>
    <row r="783" spans="1:35" x14ac:dyDescent="0.25">
      <c r="B783" s="4">
        <v>45682</v>
      </c>
      <c r="C783" s="7" t="s">
        <v>892</v>
      </c>
      <c r="D783" s="2" t="s">
        <v>43</v>
      </c>
      <c r="E783" s="2" t="s">
        <v>31</v>
      </c>
      <c r="F783" s="2"/>
      <c r="G783" s="2"/>
      <c r="H783" s="2" t="str">
        <f t="shared" si="60"/>
        <v>_</v>
      </c>
      <c r="I783" s="2"/>
      <c r="J783" s="2"/>
      <c r="K783" s="2"/>
      <c r="L783" s="2" t="str">
        <f t="shared" si="61"/>
        <v>_</v>
      </c>
      <c r="M783" s="2"/>
      <c r="N783" s="2">
        <f>IF(ISBLANK(Table2[[#This Row],[ActualResult]]), 0, 1)</f>
        <v>0</v>
      </c>
      <c r="O783" s="2" t="str">
        <f>IF(ISBLANK(Table2[[#This Row],[ActualResult]]), "_", IF(Table2[[#This Row],[ActualWinner]]=Table2[[#This Row],[PredictedWinner]], "Y", "N"))</f>
        <v>_</v>
      </c>
      <c r="P783" s="2" t="str">
        <f>IF(Table2[[#This Row],[ActualAwayScore]]&gt;Table2[[#This Row],[PredictedAwayScore]], "N", IF(ISBLANK(Table2[[#This Row],[ActualResult]]), "_", IF(Table2[[#This Row],[ActualAwayScore]]=Table2[[#This Row],[PredictedAwayScore]], "Y", "N")))</f>
        <v>_</v>
      </c>
      <c r="Q783" s="2" t="str">
        <f>IF(Table2[[#This Row],[ActualHomeScore]]&gt;Table2[[#This Row],[PredictedHomeScore]],"N", IF(ISBLANK(Table2[[#This Row],[ActualResult]]), "_", IF(Table2[[#This Row],[ActualHomeScore]]=Table2[[#This Row],[PredictedHomeScore]], "Y", "N")))</f>
        <v>_</v>
      </c>
      <c r="R783" s="2"/>
      <c r="S783" s="2" t="str">
        <f t="shared" si="62"/>
        <v>_</v>
      </c>
      <c r="T783" s="2">
        <f>IF(INDEX(StatsRegularSeason20242025!$A$2:$C$33,MATCH(Table2[[#This Row],[AwayTeam]],StatsRegularSeason20242025!$A$2:$A$33,0),2)=INDEX(StatsRegularSeason20242025!$A$2:$C$33,MATCH(Table2[[#This Row],[HomeTeam]],StatsRegularSeason20242025!$A$2:$A$33,0),2),1,0)</f>
        <v>1</v>
      </c>
      <c r="U783" s="2">
        <f>IF(INDEX(StatsRegularSeason20242025!$A$2:$C$33,MATCH(Table2[[#This Row],[AwayTeam]],StatsRegularSeason20242025!$A$2:$A$33,0),3)=INDEX(StatsRegularSeason20242025!$A$2:$C$33,MATCH(Table2[[#This Row],[HomeTeam]],StatsRegularSeason20242025!$A$2:$A$33,0),3),1,0)</f>
        <v>1</v>
      </c>
      <c r="V783" s="2">
        <f>IF(Table2[[#This Row],[InterConf]]=1,IF(Table2[[#This Row],[InterDiv]]=0, 1, 0), 0)</f>
        <v>0</v>
      </c>
      <c r="W783" s="2">
        <f>IF(INDEX(StatsRegularSeason20242025!$A$2:$C$33,MATCH(Table2[[#This Row],[AwayTeam]],StatsRegularSeason20242025!$A$2:$A$33,0),2)&lt;&gt;INDEX(StatsRegularSeason20242025!$A$2:$C$33,MATCH(Table2[[#This Row],[HomeTeam]],StatsRegularSeason20242025!$A$2:$A$33,0),2),1,0)</f>
        <v>0</v>
      </c>
      <c r="X783" s="2"/>
      <c r="Y783" s="2"/>
      <c r="Z783" s="2">
        <f>IF(AND(Table2[[#This Row],[GameIsOver]]=1,Table2[[#This Row],[ActualHomeScore]]*Table2[[#This Row],[ActualAwayScore]]=0), 1,0)</f>
        <v>0</v>
      </c>
      <c r="AA783" s="2">
        <f>IF(Table2[[#This Row],[GameIsOver]]=0,0, IF(Table2[[#This Row],[ActualWinner]]=Table2[[#This Row],[AwayTeam]], 2, IF(OR(Table2[[#This Row],[ActualResult]]="OT", Table2[[#This Row],[ActualResult]]="SO"), 1, 0)))</f>
        <v>0</v>
      </c>
      <c r="AB783" s="2">
        <f>IF(Table2[[#This Row],[GameIsOver]]= 0, 0, IF(Table2[[#This Row],[ActualWinner]]=Table2[[#This Row],[HomeTeam]], 2, IF(OR(Table2[[#This Row],[ActualResult]]="OT", Table2[[#This Row],[ActualResult]]="SO"), 1, 0)))</f>
        <v>0</v>
      </c>
      <c r="AC783" s="33">
        <f>(($AR$11)*IF(Table2[[#This Row],[CorrectWinnerPrediction]]="Y", 1, 0))+(($AR$12)*IF(Table2[[#This Row],[CorrectAwayScorePrediction]]="Y", 1, 0))+(($AR$13)*IF(Table2[[#This Row],[CorrectHomeScorePrediction]]="Y", 1, 0))</f>
        <v>0</v>
      </c>
      <c r="AD7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3" s="4" t="str">
        <f>IF(WEEKDAY(Table2[[#This Row],[GameDate]])=1,"SUN",IF(WEEKDAY(Table2[[#This Row],[GameDate]])=2,"MON",IF(WEEKDAY(Table2[[#This Row],[GameDate]])=3,"TUE",IF(WEEKDAY(Table2[[#This Row],[GameDate]])=4,"WED",IF(WEEKDAY(Table2[[#This Row],[GameDate]])=5,"THU",IF(WEEKDAY(Table2[[#This Row],[GameDate]])=6,"FRI", "SAT"))))))</f>
        <v>SAT</v>
      </c>
      <c r="AF783" s="2">
        <f>Table2[[#This Row],[ActualAwayScore]]-Table2[[#This Row],[PredictedAwayScore]]</f>
        <v>0</v>
      </c>
      <c r="AG783" s="2">
        <f>Table2[[#This Row],[ActualHomeScore]]-Table2[[#This Row],[PredictedHomeScore]]</f>
        <v>0</v>
      </c>
      <c r="AH783" s="2">
        <f t="shared" si="63"/>
        <v>0</v>
      </c>
      <c r="AI783" s="2">
        <f t="shared" si="64"/>
        <v>0</v>
      </c>
    </row>
    <row r="784" spans="1:35" x14ac:dyDescent="0.25">
      <c r="B784" s="4">
        <v>45682</v>
      </c>
      <c r="C784" s="7" t="s">
        <v>893</v>
      </c>
      <c r="D784" s="2" t="s">
        <v>28</v>
      </c>
      <c r="E784" s="2" t="s">
        <v>36</v>
      </c>
      <c r="F784" s="2"/>
      <c r="G784" s="2"/>
      <c r="H784" s="2" t="str">
        <f t="shared" si="60"/>
        <v>_</v>
      </c>
      <c r="I784" s="2"/>
      <c r="J784" s="2"/>
      <c r="K784" s="2"/>
      <c r="L784" s="2" t="str">
        <f t="shared" si="61"/>
        <v>_</v>
      </c>
      <c r="M784" s="2"/>
      <c r="N784" s="2">
        <f>IF(ISBLANK(Table2[[#This Row],[ActualResult]]), 0, 1)</f>
        <v>0</v>
      </c>
      <c r="O784" s="2" t="str">
        <f>IF(ISBLANK(Table2[[#This Row],[ActualResult]]), "_", IF(Table2[[#This Row],[ActualWinner]]=Table2[[#This Row],[PredictedWinner]], "Y", "N"))</f>
        <v>_</v>
      </c>
      <c r="P784" s="2" t="str">
        <f>IF(Table2[[#This Row],[ActualAwayScore]]&gt;Table2[[#This Row],[PredictedAwayScore]], "N", IF(ISBLANK(Table2[[#This Row],[ActualResult]]), "_", IF(Table2[[#This Row],[ActualAwayScore]]=Table2[[#This Row],[PredictedAwayScore]], "Y", "N")))</f>
        <v>_</v>
      </c>
      <c r="Q784" s="2" t="str">
        <f>IF(Table2[[#This Row],[ActualHomeScore]]&gt;Table2[[#This Row],[PredictedHomeScore]],"N", IF(ISBLANK(Table2[[#This Row],[ActualResult]]), "_", IF(Table2[[#This Row],[ActualHomeScore]]=Table2[[#This Row],[PredictedHomeScore]], "Y", "N")))</f>
        <v>_</v>
      </c>
      <c r="R784" s="2"/>
      <c r="S784" s="2" t="str">
        <f t="shared" si="62"/>
        <v>_</v>
      </c>
      <c r="T784" s="2">
        <f>IF(INDEX(StatsRegularSeason20242025!$A$2:$C$33,MATCH(Table2[[#This Row],[AwayTeam]],StatsRegularSeason20242025!$A$2:$A$33,0),2)=INDEX(StatsRegularSeason20242025!$A$2:$C$33,MATCH(Table2[[#This Row],[HomeTeam]],StatsRegularSeason20242025!$A$2:$A$33,0),2),1,0)</f>
        <v>0</v>
      </c>
      <c r="U784" s="2">
        <f>IF(INDEX(StatsRegularSeason20242025!$A$2:$C$33,MATCH(Table2[[#This Row],[AwayTeam]],StatsRegularSeason20242025!$A$2:$A$33,0),3)=INDEX(StatsRegularSeason20242025!$A$2:$C$33,MATCH(Table2[[#This Row],[HomeTeam]],StatsRegularSeason20242025!$A$2:$A$33,0),3),1,0)</f>
        <v>0</v>
      </c>
      <c r="V784" s="2">
        <f>IF(Table2[[#This Row],[InterConf]]=1,IF(Table2[[#This Row],[InterDiv]]=0, 1, 0), 0)</f>
        <v>0</v>
      </c>
      <c r="W784" s="2">
        <f>IF(INDEX(StatsRegularSeason20242025!$A$2:$C$33,MATCH(Table2[[#This Row],[AwayTeam]],StatsRegularSeason20242025!$A$2:$A$33,0),2)&lt;&gt;INDEX(StatsRegularSeason20242025!$A$2:$C$33,MATCH(Table2[[#This Row],[HomeTeam]],StatsRegularSeason20242025!$A$2:$A$33,0),2),1,0)</f>
        <v>1</v>
      </c>
      <c r="X784" s="2"/>
      <c r="Y784" s="2"/>
      <c r="Z784" s="2">
        <f>IF(AND(Table2[[#This Row],[GameIsOver]]=1,Table2[[#This Row],[ActualHomeScore]]*Table2[[#This Row],[ActualAwayScore]]=0), 1,0)</f>
        <v>0</v>
      </c>
      <c r="AA784" s="2">
        <f>IF(Table2[[#This Row],[GameIsOver]]=0,0, IF(Table2[[#This Row],[ActualWinner]]=Table2[[#This Row],[AwayTeam]], 2, IF(OR(Table2[[#This Row],[ActualResult]]="OT", Table2[[#This Row],[ActualResult]]="SO"), 1, 0)))</f>
        <v>0</v>
      </c>
      <c r="AB784" s="2">
        <f>IF(Table2[[#This Row],[GameIsOver]]= 0, 0, IF(Table2[[#This Row],[ActualWinner]]=Table2[[#This Row],[HomeTeam]], 2, IF(OR(Table2[[#This Row],[ActualResult]]="OT", Table2[[#This Row],[ActualResult]]="SO"), 1, 0)))</f>
        <v>0</v>
      </c>
      <c r="AC784" s="33">
        <f>(($AR$11)*IF(Table2[[#This Row],[CorrectWinnerPrediction]]="Y", 1, 0))+(($AR$12)*IF(Table2[[#This Row],[CorrectAwayScorePrediction]]="Y", 1, 0))+(($AR$13)*IF(Table2[[#This Row],[CorrectHomeScorePrediction]]="Y", 1, 0))</f>
        <v>0</v>
      </c>
      <c r="AD7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4" s="4" t="str">
        <f>IF(WEEKDAY(Table2[[#This Row],[GameDate]])=1,"SUN",IF(WEEKDAY(Table2[[#This Row],[GameDate]])=2,"MON",IF(WEEKDAY(Table2[[#This Row],[GameDate]])=3,"TUE",IF(WEEKDAY(Table2[[#This Row],[GameDate]])=4,"WED",IF(WEEKDAY(Table2[[#This Row],[GameDate]])=5,"THU",IF(WEEKDAY(Table2[[#This Row],[GameDate]])=6,"FRI", "SAT"))))))</f>
        <v>SAT</v>
      </c>
      <c r="AF784" s="2">
        <f>Table2[[#This Row],[ActualAwayScore]]-Table2[[#This Row],[PredictedAwayScore]]</f>
        <v>0</v>
      </c>
      <c r="AG784" s="2">
        <f>Table2[[#This Row],[ActualHomeScore]]-Table2[[#This Row],[PredictedHomeScore]]</f>
        <v>0</v>
      </c>
      <c r="AH784" s="2">
        <f t="shared" si="63"/>
        <v>0</v>
      </c>
      <c r="AI784" s="2">
        <f t="shared" si="64"/>
        <v>0</v>
      </c>
    </row>
    <row r="785" spans="1:35" x14ac:dyDescent="0.25">
      <c r="B785" s="4">
        <v>45682</v>
      </c>
      <c r="C785" s="7" t="s">
        <v>894</v>
      </c>
      <c r="D785" s="2" t="s">
        <v>34</v>
      </c>
      <c r="E785" s="2" t="s">
        <v>13</v>
      </c>
      <c r="F785" s="2"/>
      <c r="G785" s="2"/>
      <c r="H785" s="2" t="str">
        <f t="shared" si="60"/>
        <v>_</v>
      </c>
      <c r="I785" s="2"/>
      <c r="J785" s="2"/>
      <c r="K785" s="2"/>
      <c r="L785" s="2" t="str">
        <f t="shared" si="61"/>
        <v>_</v>
      </c>
      <c r="M785" s="2"/>
      <c r="N785" s="2">
        <f>IF(ISBLANK(Table2[[#This Row],[ActualResult]]), 0, 1)</f>
        <v>0</v>
      </c>
      <c r="O785" s="2" t="str">
        <f>IF(ISBLANK(Table2[[#This Row],[ActualResult]]), "_", IF(Table2[[#This Row],[ActualWinner]]=Table2[[#This Row],[PredictedWinner]], "Y", "N"))</f>
        <v>_</v>
      </c>
      <c r="P785" s="2" t="str">
        <f>IF(Table2[[#This Row],[ActualAwayScore]]&gt;Table2[[#This Row],[PredictedAwayScore]], "N", IF(ISBLANK(Table2[[#This Row],[ActualResult]]), "_", IF(Table2[[#This Row],[ActualAwayScore]]=Table2[[#This Row],[PredictedAwayScore]], "Y", "N")))</f>
        <v>_</v>
      </c>
      <c r="Q785" s="2" t="str">
        <f>IF(Table2[[#This Row],[ActualHomeScore]]&gt;Table2[[#This Row],[PredictedHomeScore]],"N", IF(ISBLANK(Table2[[#This Row],[ActualResult]]), "_", IF(Table2[[#This Row],[ActualHomeScore]]=Table2[[#This Row],[PredictedHomeScore]], "Y", "N")))</f>
        <v>_</v>
      </c>
      <c r="R785" s="2"/>
      <c r="S785" s="2" t="str">
        <f t="shared" si="62"/>
        <v>_</v>
      </c>
      <c r="T785" s="2">
        <f>IF(INDEX(StatsRegularSeason20242025!$A$2:$C$33,MATCH(Table2[[#This Row],[AwayTeam]],StatsRegularSeason20242025!$A$2:$A$33,0),2)=INDEX(StatsRegularSeason20242025!$A$2:$C$33,MATCH(Table2[[#This Row],[HomeTeam]],StatsRegularSeason20242025!$A$2:$A$33,0),2),1,0)</f>
        <v>1</v>
      </c>
      <c r="U785" s="2">
        <f>IF(INDEX(StatsRegularSeason20242025!$A$2:$C$33,MATCH(Table2[[#This Row],[AwayTeam]],StatsRegularSeason20242025!$A$2:$A$33,0),3)=INDEX(StatsRegularSeason20242025!$A$2:$C$33,MATCH(Table2[[#This Row],[HomeTeam]],StatsRegularSeason20242025!$A$2:$A$33,0),3),1,0)</f>
        <v>1</v>
      </c>
      <c r="V785" s="2">
        <f>IF(Table2[[#This Row],[InterConf]]=1,IF(Table2[[#This Row],[InterDiv]]=0, 1, 0), 0)</f>
        <v>0</v>
      </c>
      <c r="W785" s="2">
        <f>IF(INDEX(StatsRegularSeason20242025!$A$2:$C$33,MATCH(Table2[[#This Row],[AwayTeam]],StatsRegularSeason20242025!$A$2:$A$33,0),2)&lt;&gt;INDEX(StatsRegularSeason20242025!$A$2:$C$33,MATCH(Table2[[#This Row],[HomeTeam]],StatsRegularSeason20242025!$A$2:$A$33,0),2),1,0)</f>
        <v>0</v>
      </c>
      <c r="X785" s="2"/>
      <c r="Y785" s="2"/>
      <c r="Z785" s="2">
        <f>IF(AND(Table2[[#This Row],[GameIsOver]]=1,Table2[[#This Row],[ActualHomeScore]]*Table2[[#This Row],[ActualAwayScore]]=0), 1,0)</f>
        <v>0</v>
      </c>
      <c r="AA785" s="2">
        <f>IF(Table2[[#This Row],[GameIsOver]]=0,0, IF(Table2[[#This Row],[ActualWinner]]=Table2[[#This Row],[AwayTeam]], 2, IF(OR(Table2[[#This Row],[ActualResult]]="OT", Table2[[#This Row],[ActualResult]]="SO"), 1, 0)))</f>
        <v>0</v>
      </c>
      <c r="AB785" s="2">
        <f>IF(Table2[[#This Row],[GameIsOver]]= 0, 0, IF(Table2[[#This Row],[ActualWinner]]=Table2[[#This Row],[HomeTeam]], 2, IF(OR(Table2[[#This Row],[ActualResult]]="OT", Table2[[#This Row],[ActualResult]]="SO"), 1, 0)))</f>
        <v>0</v>
      </c>
      <c r="AC785" s="33">
        <f>(($AR$11)*IF(Table2[[#This Row],[CorrectWinnerPrediction]]="Y", 1, 0))+(($AR$12)*IF(Table2[[#This Row],[CorrectAwayScorePrediction]]="Y", 1, 0))+(($AR$13)*IF(Table2[[#This Row],[CorrectHomeScorePrediction]]="Y", 1, 0))</f>
        <v>0</v>
      </c>
      <c r="AD7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5" s="4" t="str">
        <f>IF(WEEKDAY(Table2[[#This Row],[GameDate]])=1,"SUN",IF(WEEKDAY(Table2[[#This Row],[GameDate]])=2,"MON",IF(WEEKDAY(Table2[[#This Row],[GameDate]])=3,"TUE",IF(WEEKDAY(Table2[[#This Row],[GameDate]])=4,"WED",IF(WEEKDAY(Table2[[#This Row],[GameDate]])=5,"THU",IF(WEEKDAY(Table2[[#This Row],[GameDate]])=6,"FRI", "SAT"))))))</f>
        <v>SAT</v>
      </c>
      <c r="AF785" s="2">
        <f>Table2[[#This Row],[ActualAwayScore]]-Table2[[#This Row],[PredictedAwayScore]]</f>
        <v>0</v>
      </c>
      <c r="AG785" s="2">
        <f>Table2[[#This Row],[ActualHomeScore]]-Table2[[#This Row],[PredictedHomeScore]]</f>
        <v>0</v>
      </c>
      <c r="AH785" s="2">
        <f t="shared" si="63"/>
        <v>0</v>
      </c>
      <c r="AI785" s="2">
        <f t="shared" si="64"/>
        <v>0</v>
      </c>
    </row>
    <row r="786" spans="1:35" x14ac:dyDescent="0.25">
      <c r="B786" s="4">
        <v>45682</v>
      </c>
      <c r="C786" s="7" t="s">
        <v>895</v>
      </c>
      <c r="D786" s="2" t="s">
        <v>24</v>
      </c>
      <c r="E786" s="2" t="s">
        <v>37</v>
      </c>
      <c r="F786" s="2"/>
      <c r="G786" s="2"/>
      <c r="H786" s="2" t="str">
        <f t="shared" si="60"/>
        <v>_</v>
      </c>
      <c r="I786" s="2"/>
      <c r="J786" s="2"/>
      <c r="K786" s="2"/>
      <c r="L786" s="2" t="str">
        <f t="shared" si="61"/>
        <v>_</v>
      </c>
      <c r="M786" s="2"/>
      <c r="N786" s="2">
        <f>IF(ISBLANK(Table2[[#This Row],[ActualResult]]), 0, 1)</f>
        <v>0</v>
      </c>
      <c r="O786" s="2" t="str">
        <f>IF(ISBLANK(Table2[[#This Row],[ActualResult]]), "_", IF(Table2[[#This Row],[ActualWinner]]=Table2[[#This Row],[PredictedWinner]], "Y", "N"))</f>
        <v>_</v>
      </c>
      <c r="P786" s="2" t="str">
        <f>IF(Table2[[#This Row],[ActualAwayScore]]&gt;Table2[[#This Row],[PredictedAwayScore]], "N", IF(ISBLANK(Table2[[#This Row],[ActualResult]]), "_", IF(Table2[[#This Row],[ActualAwayScore]]=Table2[[#This Row],[PredictedAwayScore]], "Y", "N")))</f>
        <v>_</v>
      </c>
      <c r="Q786" s="2" t="str">
        <f>IF(Table2[[#This Row],[ActualHomeScore]]&gt;Table2[[#This Row],[PredictedHomeScore]],"N", IF(ISBLANK(Table2[[#This Row],[ActualResult]]), "_", IF(Table2[[#This Row],[ActualHomeScore]]=Table2[[#This Row],[PredictedHomeScore]], "Y", "N")))</f>
        <v>_</v>
      </c>
      <c r="R786" s="2"/>
      <c r="S786" s="2" t="str">
        <f t="shared" si="62"/>
        <v>_</v>
      </c>
      <c r="T786" s="2">
        <f>IF(INDEX(StatsRegularSeason20242025!$A$2:$C$33,MATCH(Table2[[#This Row],[AwayTeam]],StatsRegularSeason20242025!$A$2:$A$33,0),2)=INDEX(StatsRegularSeason20242025!$A$2:$C$33,MATCH(Table2[[#This Row],[HomeTeam]],StatsRegularSeason20242025!$A$2:$A$33,0),2),1,0)</f>
        <v>1</v>
      </c>
      <c r="U786" s="2">
        <f>IF(INDEX(StatsRegularSeason20242025!$A$2:$C$33,MATCH(Table2[[#This Row],[AwayTeam]],StatsRegularSeason20242025!$A$2:$A$33,0),3)=INDEX(StatsRegularSeason20242025!$A$2:$C$33,MATCH(Table2[[#This Row],[HomeTeam]],StatsRegularSeason20242025!$A$2:$A$33,0),3),1,0)</f>
        <v>0</v>
      </c>
      <c r="V786" s="2">
        <f>IF(Table2[[#This Row],[InterConf]]=1,IF(Table2[[#This Row],[InterDiv]]=0, 1, 0), 0)</f>
        <v>1</v>
      </c>
      <c r="W786" s="2">
        <f>IF(INDEX(StatsRegularSeason20242025!$A$2:$C$33,MATCH(Table2[[#This Row],[AwayTeam]],StatsRegularSeason20242025!$A$2:$A$33,0),2)&lt;&gt;INDEX(StatsRegularSeason20242025!$A$2:$C$33,MATCH(Table2[[#This Row],[HomeTeam]],StatsRegularSeason20242025!$A$2:$A$33,0),2),1,0)</f>
        <v>0</v>
      </c>
      <c r="X786" s="2"/>
      <c r="Y786" s="2"/>
      <c r="Z786" s="2">
        <f>IF(AND(Table2[[#This Row],[GameIsOver]]=1,Table2[[#This Row],[ActualHomeScore]]*Table2[[#This Row],[ActualAwayScore]]=0), 1,0)</f>
        <v>0</v>
      </c>
      <c r="AA786" s="2">
        <f>IF(Table2[[#This Row],[GameIsOver]]=0,0, IF(Table2[[#This Row],[ActualWinner]]=Table2[[#This Row],[AwayTeam]], 2, IF(OR(Table2[[#This Row],[ActualResult]]="OT", Table2[[#This Row],[ActualResult]]="SO"), 1, 0)))</f>
        <v>0</v>
      </c>
      <c r="AB786" s="2">
        <f>IF(Table2[[#This Row],[GameIsOver]]= 0, 0, IF(Table2[[#This Row],[ActualWinner]]=Table2[[#This Row],[HomeTeam]], 2, IF(OR(Table2[[#This Row],[ActualResult]]="OT", Table2[[#This Row],[ActualResult]]="SO"), 1, 0)))</f>
        <v>0</v>
      </c>
      <c r="AC786" s="33">
        <f>(($AR$11)*IF(Table2[[#This Row],[CorrectWinnerPrediction]]="Y", 1, 0))+(($AR$12)*IF(Table2[[#This Row],[CorrectAwayScorePrediction]]="Y", 1, 0))+(($AR$13)*IF(Table2[[#This Row],[CorrectHomeScorePrediction]]="Y", 1, 0))</f>
        <v>0</v>
      </c>
      <c r="AD7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6" s="4" t="str">
        <f>IF(WEEKDAY(Table2[[#This Row],[GameDate]])=1,"SUN",IF(WEEKDAY(Table2[[#This Row],[GameDate]])=2,"MON",IF(WEEKDAY(Table2[[#This Row],[GameDate]])=3,"TUE",IF(WEEKDAY(Table2[[#This Row],[GameDate]])=4,"WED",IF(WEEKDAY(Table2[[#This Row],[GameDate]])=5,"THU",IF(WEEKDAY(Table2[[#This Row],[GameDate]])=6,"FRI", "SAT"))))))</f>
        <v>SAT</v>
      </c>
      <c r="AF786" s="2">
        <f>Table2[[#This Row],[ActualAwayScore]]-Table2[[#This Row],[PredictedAwayScore]]</f>
        <v>0</v>
      </c>
      <c r="AG786" s="2">
        <f>Table2[[#This Row],[ActualHomeScore]]-Table2[[#This Row],[PredictedHomeScore]]</f>
        <v>0</v>
      </c>
      <c r="AH786" s="2">
        <f t="shared" si="63"/>
        <v>0</v>
      </c>
      <c r="AI786" s="2">
        <f t="shared" si="64"/>
        <v>0</v>
      </c>
    </row>
    <row r="787" spans="1:35" x14ac:dyDescent="0.25">
      <c r="B787" s="4">
        <v>45682</v>
      </c>
      <c r="C787" s="7" t="s">
        <v>896</v>
      </c>
      <c r="D787" s="2" t="s">
        <v>44</v>
      </c>
      <c r="E787" s="2" t="s">
        <v>33</v>
      </c>
      <c r="F787" s="2"/>
      <c r="G787" s="2"/>
      <c r="H787" s="2" t="str">
        <f t="shared" si="60"/>
        <v>_</v>
      </c>
      <c r="I787" s="2"/>
      <c r="J787" s="2"/>
      <c r="K787" s="2"/>
      <c r="L787" s="2" t="str">
        <f t="shared" si="61"/>
        <v>_</v>
      </c>
      <c r="M787" s="2"/>
      <c r="N787" s="2">
        <f>IF(ISBLANK(Table2[[#This Row],[ActualResult]]), 0, 1)</f>
        <v>0</v>
      </c>
      <c r="O787" s="2" t="str">
        <f>IF(ISBLANK(Table2[[#This Row],[ActualResult]]), "_", IF(Table2[[#This Row],[ActualWinner]]=Table2[[#This Row],[PredictedWinner]], "Y", "N"))</f>
        <v>_</v>
      </c>
      <c r="P787" s="2" t="str">
        <f>IF(Table2[[#This Row],[ActualAwayScore]]&gt;Table2[[#This Row],[PredictedAwayScore]], "N", IF(ISBLANK(Table2[[#This Row],[ActualResult]]), "_", IF(Table2[[#This Row],[ActualAwayScore]]=Table2[[#This Row],[PredictedAwayScore]], "Y", "N")))</f>
        <v>_</v>
      </c>
      <c r="Q787" s="2" t="str">
        <f>IF(Table2[[#This Row],[ActualHomeScore]]&gt;Table2[[#This Row],[PredictedHomeScore]],"N", IF(ISBLANK(Table2[[#This Row],[ActualResult]]), "_", IF(Table2[[#This Row],[ActualHomeScore]]=Table2[[#This Row],[PredictedHomeScore]], "Y", "N")))</f>
        <v>_</v>
      </c>
      <c r="R787" s="2"/>
      <c r="S787" s="2" t="str">
        <f t="shared" si="62"/>
        <v>_</v>
      </c>
      <c r="T787" s="2">
        <f>IF(INDEX(StatsRegularSeason20242025!$A$2:$C$33,MATCH(Table2[[#This Row],[AwayTeam]],StatsRegularSeason20242025!$A$2:$A$33,0),2)=INDEX(StatsRegularSeason20242025!$A$2:$C$33,MATCH(Table2[[#This Row],[HomeTeam]],StatsRegularSeason20242025!$A$2:$A$33,0),2),1,0)</f>
        <v>1</v>
      </c>
      <c r="U787" s="2">
        <f>IF(INDEX(StatsRegularSeason20242025!$A$2:$C$33,MATCH(Table2[[#This Row],[AwayTeam]],StatsRegularSeason20242025!$A$2:$A$33,0),3)=INDEX(StatsRegularSeason20242025!$A$2:$C$33,MATCH(Table2[[#This Row],[HomeTeam]],StatsRegularSeason20242025!$A$2:$A$33,0),3),1,0)</f>
        <v>1</v>
      </c>
      <c r="V787" s="2">
        <f>IF(Table2[[#This Row],[InterConf]]=1,IF(Table2[[#This Row],[InterDiv]]=0, 1, 0), 0)</f>
        <v>0</v>
      </c>
      <c r="W787" s="2">
        <f>IF(INDEX(StatsRegularSeason20242025!$A$2:$C$33,MATCH(Table2[[#This Row],[AwayTeam]],StatsRegularSeason20242025!$A$2:$A$33,0),2)&lt;&gt;INDEX(StatsRegularSeason20242025!$A$2:$C$33,MATCH(Table2[[#This Row],[HomeTeam]],StatsRegularSeason20242025!$A$2:$A$33,0),2),1,0)</f>
        <v>0</v>
      </c>
      <c r="X787" s="2"/>
      <c r="Y787" s="2"/>
      <c r="Z787" s="2">
        <f>IF(AND(Table2[[#This Row],[GameIsOver]]=1,Table2[[#This Row],[ActualHomeScore]]*Table2[[#This Row],[ActualAwayScore]]=0), 1,0)</f>
        <v>0</v>
      </c>
      <c r="AA787" s="2">
        <f>IF(Table2[[#This Row],[GameIsOver]]=0,0, IF(Table2[[#This Row],[ActualWinner]]=Table2[[#This Row],[AwayTeam]], 2, IF(OR(Table2[[#This Row],[ActualResult]]="OT", Table2[[#This Row],[ActualResult]]="SO"), 1, 0)))</f>
        <v>0</v>
      </c>
      <c r="AB787" s="2">
        <f>IF(Table2[[#This Row],[GameIsOver]]= 0, 0, IF(Table2[[#This Row],[ActualWinner]]=Table2[[#This Row],[HomeTeam]], 2, IF(OR(Table2[[#This Row],[ActualResult]]="OT", Table2[[#This Row],[ActualResult]]="SO"), 1, 0)))</f>
        <v>0</v>
      </c>
      <c r="AC787" s="33">
        <f>(($AR$11)*IF(Table2[[#This Row],[CorrectWinnerPrediction]]="Y", 1, 0))+(($AR$12)*IF(Table2[[#This Row],[CorrectAwayScorePrediction]]="Y", 1, 0))+(($AR$13)*IF(Table2[[#This Row],[CorrectHomeScorePrediction]]="Y", 1, 0))</f>
        <v>0</v>
      </c>
      <c r="AD7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7" s="4" t="str">
        <f>IF(WEEKDAY(Table2[[#This Row],[GameDate]])=1,"SUN",IF(WEEKDAY(Table2[[#This Row],[GameDate]])=2,"MON",IF(WEEKDAY(Table2[[#This Row],[GameDate]])=3,"TUE",IF(WEEKDAY(Table2[[#This Row],[GameDate]])=4,"WED",IF(WEEKDAY(Table2[[#This Row],[GameDate]])=5,"THU",IF(WEEKDAY(Table2[[#This Row],[GameDate]])=6,"FRI", "SAT"))))))</f>
        <v>SAT</v>
      </c>
      <c r="AF787" s="2">
        <f>Table2[[#This Row],[ActualAwayScore]]-Table2[[#This Row],[PredictedAwayScore]]</f>
        <v>0</v>
      </c>
      <c r="AG787" s="2">
        <f>Table2[[#This Row],[ActualHomeScore]]-Table2[[#This Row],[PredictedHomeScore]]</f>
        <v>0</v>
      </c>
      <c r="AH787" s="2">
        <f t="shared" si="63"/>
        <v>0</v>
      </c>
      <c r="AI787" s="2">
        <f t="shared" si="64"/>
        <v>0</v>
      </c>
    </row>
    <row r="788" spans="1:35" x14ac:dyDescent="0.25">
      <c r="B788" s="4">
        <v>45682</v>
      </c>
      <c r="C788" s="7" t="s">
        <v>897</v>
      </c>
      <c r="D788" s="2" t="s">
        <v>46</v>
      </c>
      <c r="E788" s="2" t="s">
        <v>25</v>
      </c>
      <c r="F788" s="2"/>
      <c r="G788" s="2"/>
      <c r="H788" s="2" t="str">
        <f t="shared" si="60"/>
        <v>_</v>
      </c>
      <c r="I788" s="2"/>
      <c r="J788" s="2"/>
      <c r="K788" s="2"/>
      <c r="L788" s="2" t="str">
        <f t="shared" si="61"/>
        <v>_</v>
      </c>
      <c r="M788" s="2"/>
      <c r="N788" s="2">
        <f>IF(ISBLANK(Table2[[#This Row],[ActualResult]]), 0, 1)</f>
        <v>0</v>
      </c>
      <c r="O788" s="2" t="str">
        <f>IF(ISBLANK(Table2[[#This Row],[ActualResult]]), "_", IF(Table2[[#This Row],[ActualWinner]]=Table2[[#This Row],[PredictedWinner]], "Y", "N"))</f>
        <v>_</v>
      </c>
      <c r="P788" s="2" t="str">
        <f>IF(Table2[[#This Row],[ActualAwayScore]]&gt;Table2[[#This Row],[PredictedAwayScore]], "N", IF(ISBLANK(Table2[[#This Row],[ActualResult]]), "_", IF(Table2[[#This Row],[ActualAwayScore]]=Table2[[#This Row],[PredictedAwayScore]], "Y", "N")))</f>
        <v>_</v>
      </c>
      <c r="Q788" s="2" t="str">
        <f>IF(Table2[[#This Row],[ActualHomeScore]]&gt;Table2[[#This Row],[PredictedHomeScore]],"N", IF(ISBLANK(Table2[[#This Row],[ActualResult]]), "_", IF(Table2[[#This Row],[ActualHomeScore]]=Table2[[#This Row],[PredictedHomeScore]], "Y", "N")))</f>
        <v>_</v>
      </c>
      <c r="R788" s="2"/>
      <c r="S788" s="2" t="str">
        <f t="shared" si="62"/>
        <v>_</v>
      </c>
      <c r="T788" s="2">
        <f>IF(INDEX(StatsRegularSeason20242025!$A$2:$C$33,MATCH(Table2[[#This Row],[AwayTeam]],StatsRegularSeason20242025!$A$2:$A$33,0),2)=INDEX(StatsRegularSeason20242025!$A$2:$C$33,MATCH(Table2[[#This Row],[HomeTeam]],StatsRegularSeason20242025!$A$2:$A$33,0),2),1,0)</f>
        <v>0</v>
      </c>
      <c r="U788" s="2">
        <f>IF(INDEX(StatsRegularSeason20242025!$A$2:$C$33,MATCH(Table2[[#This Row],[AwayTeam]],StatsRegularSeason20242025!$A$2:$A$33,0),3)=INDEX(StatsRegularSeason20242025!$A$2:$C$33,MATCH(Table2[[#This Row],[HomeTeam]],StatsRegularSeason20242025!$A$2:$A$33,0),3),1,0)</f>
        <v>0</v>
      </c>
      <c r="V788" s="2">
        <f>IF(Table2[[#This Row],[InterConf]]=1,IF(Table2[[#This Row],[InterDiv]]=0, 1, 0), 0)</f>
        <v>0</v>
      </c>
      <c r="W788" s="2">
        <f>IF(INDEX(StatsRegularSeason20242025!$A$2:$C$33,MATCH(Table2[[#This Row],[AwayTeam]],StatsRegularSeason20242025!$A$2:$A$33,0),2)&lt;&gt;INDEX(StatsRegularSeason20242025!$A$2:$C$33,MATCH(Table2[[#This Row],[HomeTeam]],StatsRegularSeason20242025!$A$2:$A$33,0),2),1,0)</f>
        <v>1</v>
      </c>
      <c r="X788" s="2"/>
      <c r="Y788" s="2"/>
      <c r="Z788" s="2">
        <f>IF(AND(Table2[[#This Row],[GameIsOver]]=1,Table2[[#This Row],[ActualHomeScore]]*Table2[[#This Row],[ActualAwayScore]]=0), 1,0)</f>
        <v>0</v>
      </c>
      <c r="AA788" s="2">
        <f>IF(Table2[[#This Row],[GameIsOver]]=0,0, IF(Table2[[#This Row],[ActualWinner]]=Table2[[#This Row],[AwayTeam]], 2, IF(OR(Table2[[#This Row],[ActualResult]]="OT", Table2[[#This Row],[ActualResult]]="SO"), 1, 0)))</f>
        <v>0</v>
      </c>
      <c r="AB788" s="2">
        <f>IF(Table2[[#This Row],[GameIsOver]]= 0, 0, IF(Table2[[#This Row],[ActualWinner]]=Table2[[#This Row],[HomeTeam]], 2, IF(OR(Table2[[#This Row],[ActualResult]]="OT", Table2[[#This Row],[ActualResult]]="SO"), 1, 0)))</f>
        <v>0</v>
      </c>
      <c r="AC788" s="33">
        <f>(($AR$11)*IF(Table2[[#This Row],[CorrectWinnerPrediction]]="Y", 1, 0))+(($AR$12)*IF(Table2[[#This Row],[CorrectAwayScorePrediction]]="Y", 1, 0))+(($AR$13)*IF(Table2[[#This Row],[CorrectHomeScorePrediction]]="Y", 1, 0))</f>
        <v>0</v>
      </c>
      <c r="AD7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8" s="4" t="str">
        <f>IF(WEEKDAY(Table2[[#This Row],[GameDate]])=1,"SUN",IF(WEEKDAY(Table2[[#This Row],[GameDate]])=2,"MON",IF(WEEKDAY(Table2[[#This Row],[GameDate]])=3,"TUE",IF(WEEKDAY(Table2[[#This Row],[GameDate]])=4,"WED",IF(WEEKDAY(Table2[[#This Row],[GameDate]])=5,"THU",IF(WEEKDAY(Table2[[#This Row],[GameDate]])=6,"FRI", "SAT"))))))</f>
        <v>SAT</v>
      </c>
      <c r="AF788" s="2">
        <f>Table2[[#This Row],[ActualAwayScore]]-Table2[[#This Row],[PredictedAwayScore]]</f>
        <v>0</v>
      </c>
      <c r="AG788" s="2">
        <f>Table2[[#This Row],[ActualHomeScore]]-Table2[[#This Row],[PredictedHomeScore]]</f>
        <v>0</v>
      </c>
      <c r="AH788" s="2">
        <f t="shared" si="63"/>
        <v>0</v>
      </c>
      <c r="AI788" s="2">
        <f t="shared" si="64"/>
        <v>0</v>
      </c>
    </row>
    <row r="789" spans="1:35" x14ac:dyDescent="0.25">
      <c r="B789" s="4">
        <v>45682</v>
      </c>
      <c r="C789" s="7" t="s">
        <v>898</v>
      </c>
      <c r="D789" s="2" t="s">
        <v>35</v>
      </c>
      <c r="E789" s="2" t="s">
        <v>47</v>
      </c>
      <c r="F789" s="2"/>
      <c r="G789" s="2"/>
      <c r="H789" s="2" t="str">
        <f t="shared" si="60"/>
        <v>_</v>
      </c>
      <c r="I789" s="2"/>
      <c r="J789" s="2"/>
      <c r="K789" s="2"/>
      <c r="L789" s="2" t="str">
        <f t="shared" si="61"/>
        <v>_</v>
      </c>
      <c r="M789" s="2"/>
      <c r="N789" s="2">
        <f>IF(ISBLANK(Table2[[#This Row],[ActualResult]]), 0, 1)</f>
        <v>0</v>
      </c>
      <c r="O789" s="2" t="str">
        <f>IF(ISBLANK(Table2[[#This Row],[ActualResult]]), "_", IF(Table2[[#This Row],[ActualWinner]]=Table2[[#This Row],[PredictedWinner]], "Y", "N"))</f>
        <v>_</v>
      </c>
      <c r="P789" s="2" t="str">
        <f>IF(Table2[[#This Row],[ActualAwayScore]]&gt;Table2[[#This Row],[PredictedAwayScore]], "N", IF(ISBLANK(Table2[[#This Row],[ActualResult]]), "_", IF(Table2[[#This Row],[ActualAwayScore]]=Table2[[#This Row],[PredictedAwayScore]], "Y", "N")))</f>
        <v>_</v>
      </c>
      <c r="Q789" s="2" t="str">
        <f>IF(Table2[[#This Row],[ActualHomeScore]]&gt;Table2[[#This Row],[PredictedHomeScore]],"N", IF(ISBLANK(Table2[[#This Row],[ActualResult]]), "_", IF(Table2[[#This Row],[ActualHomeScore]]=Table2[[#This Row],[PredictedHomeScore]], "Y", "N")))</f>
        <v>_</v>
      </c>
      <c r="R789" s="2"/>
      <c r="S789" s="2" t="str">
        <f t="shared" si="62"/>
        <v>_</v>
      </c>
      <c r="T789" s="2">
        <f>IF(INDEX(StatsRegularSeason20242025!$A$2:$C$33,MATCH(Table2[[#This Row],[AwayTeam]],StatsRegularSeason20242025!$A$2:$A$33,0),2)=INDEX(StatsRegularSeason20242025!$A$2:$C$33,MATCH(Table2[[#This Row],[HomeTeam]],StatsRegularSeason20242025!$A$2:$A$33,0),2),1,0)</f>
        <v>1</v>
      </c>
      <c r="U789" s="2">
        <f>IF(INDEX(StatsRegularSeason20242025!$A$2:$C$33,MATCH(Table2[[#This Row],[AwayTeam]],StatsRegularSeason20242025!$A$2:$A$33,0),3)=INDEX(StatsRegularSeason20242025!$A$2:$C$33,MATCH(Table2[[#This Row],[HomeTeam]],StatsRegularSeason20242025!$A$2:$A$33,0),3),1,0)</f>
        <v>0</v>
      </c>
      <c r="V789" s="2">
        <f>IF(Table2[[#This Row],[InterConf]]=1,IF(Table2[[#This Row],[InterDiv]]=0, 1, 0), 0)</f>
        <v>1</v>
      </c>
      <c r="W789" s="2">
        <f>IF(INDEX(StatsRegularSeason20242025!$A$2:$C$33,MATCH(Table2[[#This Row],[AwayTeam]],StatsRegularSeason20242025!$A$2:$A$33,0),2)&lt;&gt;INDEX(StatsRegularSeason20242025!$A$2:$C$33,MATCH(Table2[[#This Row],[HomeTeam]],StatsRegularSeason20242025!$A$2:$A$33,0),2),1,0)</f>
        <v>0</v>
      </c>
      <c r="X789" s="2"/>
      <c r="Y789" s="2"/>
      <c r="Z789" s="2">
        <f>IF(AND(Table2[[#This Row],[GameIsOver]]=1,Table2[[#This Row],[ActualHomeScore]]*Table2[[#This Row],[ActualAwayScore]]=0), 1,0)</f>
        <v>0</v>
      </c>
      <c r="AA789" s="2">
        <f>IF(Table2[[#This Row],[GameIsOver]]=0,0, IF(Table2[[#This Row],[ActualWinner]]=Table2[[#This Row],[AwayTeam]], 2, IF(OR(Table2[[#This Row],[ActualResult]]="OT", Table2[[#This Row],[ActualResult]]="SO"), 1, 0)))</f>
        <v>0</v>
      </c>
      <c r="AB789" s="2">
        <f>IF(Table2[[#This Row],[GameIsOver]]= 0, 0, IF(Table2[[#This Row],[ActualWinner]]=Table2[[#This Row],[HomeTeam]], 2, IF(OR(Table2[[#This Row],[ActualResult]]="OT", Table2[[#This Row],[ActualResult]]="SO"), 1, 0)))</f>
        <v>0</v>
      </c>
      <c r="AC789" s="33">
        <f>(($AR$11)*IF(Table2[[#This Row],[CorrectWinnerPrediction]]="Y", 1, 0))+(($AR$12)*IF(Table2[[#This Row],[CorrectAwayScorePrediction]]="Y", 1, 0))+(($AR$13)*IF(Table2[[#This Row],[CorrectHomeScorePrediction]]="Y", 1, 0))</f>
        <v>0</v>
      </c>
      <c r="AD7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89" s="4" t="str">
        <f>IF(WEEKDAY(Table2[[#This Row],[GameDate]])=1,"SUN",IF(WEEKDAY(Table2[[#This Row],[GameDate]])=2,"MON",IF(WEEKDAY(Table2[[#This Row],[GameDate]])=3,"TUE",IF(WEEKDAY(Table2[[#This Row],[GameDate]])=4,"WED",IF(WEEKDAY(Table2[[#This Row],[GameDate]])=5,"THU",IF(WEEKDAY(Table2[[#This Row],[GameDate]])=6,"FRI", "SAT"))))))</f>
        <v>SAT</v>
      </c>
      <c r="AF789" s="2">
        <f>Table2[[#This Row],[ActualAwayScore]]-Table2[[#This Row],[PredictedAwayScore]]</f>
        <v>0</v>
      </c>
      <c r="AG789" s="2">
        <f>Table2[[#This Row],[ActualHomeScore]]-Table2[[#This Row],[PredictedHomeScore]]</f>
        <v>0</v>
      </c>
      <c r="AH789" s="2">
        <f t="shared" si="63"/>
        <v>0</v>
      </c>
      <c r="AI789" s="2">
        <f t="shared" si="64"/>
        <v>0</v>
      </c>
    </row>
    <row r="790" spans="1:35" x14ac:dyDescent="0.25">
      <c r="A790" s="3"/>
      <c r="B790" s="5">
        <v>45682</v>
      </c>
      <c r="C790" s="8" t="s">
        <v>899</v>
      </c>
      <c r="D790" s="3" t="s">
        <v>14</v>
      </c>
      <c r="E790" s="3" t="s">
        <v>38</v>
      </c>
      <c r="F790" s="3"/>
      <c r="G790" s="3"/>
      <c r="H790" s="3" t="str">
        <f t="shared" si="60"/>
        <v>_</v>
      </c>
      <c r="I790" s="3"/>
      <c r="J790" s="3"/>
      <c r="K790" s="3"/>
      <c r="L790" s="3" t="str">
        <f t="shared" si="61"/>
        <v>_</v>
      </c>
      <c r="M790" s="3"/>
      <c r="N790" s="3">
        <f>IF(ISBLANK(Table2[[#This Row],[ActualResult]]), 0, 1)</f>
        <v>0</v>
      </c>
      <c r="O790" s="3" t="str">
        <f>IF(ISBLANK(Table2[[#This Row],[ActualResult]]), "_", IF(Table2[[#This Row],[ActualWinner]]=Table2[[#This Row],[PredictedWinner]], "Y", "N"))</f>
        <v>_</v>
      </c>
      <c r="P790" s="3" t="str">
        <f>IF(Table2[[#This Row],[ActualAwayScore]]&gt;Table2[[#This Row],[PredictedAwayScore]], "N", IF(ISBLANK(Table2[[#This Row],[ActualResult]]), "_", IF(Table2[[#This Row],[ActualAwayScore]]=Table2[[#This Row],[PredictedAwayScore]], "Y", "N")))</f>
        <v>_</v>
      </c>
      <c r="Q790" s="3" t="str">
        <f>IF(Table2[[#This Row],[ActualHomeScore]]&gt;Table2[[#This Row],[PredictedHomeScore]],"N", IF(ISBLANK(Table2[[#This Row],[ActualResult]]), "_", IF(Table2[[#This Row],[ActualHomeScore]]=Table2[[#This Row],[PredictedHomeScore]], "Y", "N")))</f>
        <v>_</v>
      </c>
      <c r="R790" s="2"/>
      <c r="S790" s="2" t="str">
        <f t="shared" si="62"/>
        <v>_</v>
      </c>
      <c r="T790" s="2">
        <f>IF(INDEX(StatsRegularSeason20242025!$A$2:$C$33,MATCH(Table2[[#This Row],[AwayTeam]],StatsRegularSeason20242025!$A$2:$A$33,0),2)=INDEX(StatsRegularSeason20242025!$A$2:$C$33,MATCH(Table2[[#This Row],[HomeTeam]],StatsRegularSeason20242025!$A$2:$A$33,0),2),1,0)</f>
        <v>0</v>
      </c>
      <c r="U790" s="2">
        <f>IF(INDEX(StatsRegularSeason20242025!$A$2:$C$33,MATCH(Table2[[#This Row],[AwayTeam]],StatsRegularSeason20242025!$A$2:$A$33,0),3)=INDEX(StatsRegularSeason20242025!$A$2:$C$33,MATCH(Table2[[#This Row],[HomeTeam]],StatsRegularSeason20242025!$A$2:$A$33,0),3),1,0)</f>
        <v>0</v>
      </c>
      <c r="V790" s="2">
        <f>IF(Table2[[#This Row],[InterConf]]=1,IF(Table2[[#This Row],[InterDiv]]=0, 1, 0), 0)</f>
        <v>0</v>
      </c>
      <c r="W790" s="2">
        <f>IF(INDEX(StatsRegularSeason20242025!$A$2:$C$33,MATCH(Table2[[#This Row],[AwayTeam]],StatsRegularSeason20242025!$A$2:$A$33,0),2)&lt;&gt;INDEX(StatsRegularSeason20242025!$A$2:$C$33,MATCH(Table2[[#This Row],[HomeTeam]],StatsRegularSeason20242025!$A$2:$A$33,0),2),1,0)</f>
        <v>1</v>
      </c>
      <c r="X790" s="2"/>
      <c r="Y790" s="2"/>
      <c r="Z790" s="2">
        <f>IF(AND(Table2[[#This Row],[GameIsOver]]=1,Table2[[#This Row],[ActualHomeScore]]*Table2[[#This Row],[ActualAwayScore]]=0), 1,0)</f>
        <v>0</v>
      </c>
      <c r="AA790" s="2">
        <f>IF(Table2[[#This Row],[GameIsOver]]=0,0, IF(Table2[[#This Row],[ActualWinner]]=Table2[[#This Row],[AwayTeam]], 2, IF(OR(Table2[[#This Row],[ActualResult]]="OT", Table2[[#This Row],[ActualResult]]="SO"), 1, 0)))</f>
        <v>0</v>
      </c>
      <c r="AB790" s="2">
        <f>IF(Table2[[#This Row],[GameIsOver]]= 0, 0, IF(Table2[[#This Row],[ActualWinner]]=Table2[[#This Row],[HomeTeam]], 2, IF(OR(Table2[[#This Row],[ActualResult]]="OT", Table2[[#This Row],[ActualResult]]="SO"), 1, 0)))</f>
        <v>0</v>
      </c>
      <c r="AC790" s="33">
        <f>(($AR$11)*IF(Table2[[#This Row],[CorrectWinnerPrediction]]="Y", 1, 0))+(($AR$12)*IF(Table2[[#This Row],[CorrectAwayScorePrediction]]="Y", 1, 0))+(($AR$13)*IF(Table2[[#This Row],[CorrectHomeScorePrediction]]="Y", 1, 0))</f>
        <v>0</v>
      </c>
      <c r="AD7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0" s="5" t="str">
        <f>IF(WEEKDAY(Table2[[#This Row],[GameDate]])=1,"SUN",IF(WEEKDAY(Table2[[#This Row],[GameDate]])=2,"MON",IF(WEEKDAY(Table2[[#This Row],[GameDate]])=3,"TUE",IF(WEEKDAY(Table2[[#This Row],[GameDate]])=4,"WED",IF(WEEKDAY(Table2[[#This Row],[GameDate]])=5,"THU",IF(WEEKDAY(Table2[[#This Row],[GameDate]])=6,"FRI", "SAT"))))))</f>
        <v>SAT</v>
      </c>
      <c r="AF790" s="2">
        <f>Table2[[#This Row],[ActualAwayScore]]-Table2[[#This Row],[PredictedAwayScore]]</f>
        <v>0</v>
      </c>
      <c r="AG790" s="2">
        <f>Table2[[#This Row],[ActualHomeScore]]-Table2[[#This Row],[PredictedHomeScore]]</f>
        <v>0</v>
      </c>
      <c r="AH790" s="2">
        <f t="shared" si="63"/>
        <v>0</v>
      </c>
      <c r="AI790" s="2">
        <f t="shared" si="64"/>
        <v>0</v>
      </c>
    </row>
    <row r="791" spans="1:35" x14ac:dyDescent="0.25">
      <c r="B791" s="4">
        <v>45683</v>
      </c>
      <c r="C791" s="7" t="s">
        <v>900</v>
      </c>
      <c r="D791" s="2" t="s">
        <v>26</v>
      </c>
      <c r="E791" s="2" t="s">
        <v>20</v>
      </c>
      <c r="F791" s="2"/>
      <c r="G791" s="2"/>
      <c r="H791" s="2" t="str">
        <f t="shared" si="60"/>
        <v>_</v>
      </c>
      <c r="I791" s="2"/>
      <c r="J791" s="2"/>
      <c r="K791" s="2"/>
      <c r="L791" s="2" t="str">
        <f t="shared" si="61"/>
        <v>_</v>
      </c>
      <c r="M791" s="2"/>
      <c r="N791" s="2">
        <f>IF(ISBLANK(Table2[[#This Row],[ActualResult]]), 0, 1)</f>
        <v>0</v>
      </c>
      <c r="O791" s="2" t="str">
        <f>IF(ISBLANK(Table2[[#This Row],[ActualResult]]), "_", IF(Table2[[#This Row],[ActualWinner]]=Table2[[#This Row],[PredictedWinner]], "Y", "N"))</f>
        <v>_</v>
      </c>
      <c r="P791" s="2" t="str">
        <f>IF(Table2[[#This Row],[ActualAwayScore]]&gt;Table2[[#This Row],[PredictedAwayScore]], "N", IF(ISBLANK(Table2[[#This Row],[ActualResult]]), "_", IF(Table2[[#This Row],[ActualAwayScore]]=Table2[[#This Row],[PredictedAwayScore]], "Y", "N")))</f>
        <v>_</v>
      </c>
      <c r="Q791" s="2" t="str">
        <f>IF(Table2[[#This Row],[ActualHomeScore]]&gt;Table2[[#This Row],[PredictedHomeScore]],"N", IF(ISBLANK(Table2[[#This Row],[ActualResult]]), "_", IF(Table2[[#This Row],[ActualHomeScore]]=Table2[[#This Row],[PredictedHomeScore]], "Y", "N")))</f>
        <v>_</v>
      </c>
      <c r="R791" s="2"/>
      <c r="S791" s="2" t="str">
        <f t="shared" si="62"/>
        <v>_</v>
      </c>
      <c r="T791" s="2">
        <f>IF(INDEX(StatsRegularSeason20242025!$A$2:$C$33,MATCH(Table2[[#This Row],[AwayTeam]],StatsRegularSeason20242025!$A$2:$A$33,0),2)=INDEX(StatsRegularSeason20242025!$A$2:$C$33,MATCH(Table2[[#This Row],[HomeTeam]],StatsRegularSeason20242025!$A$2:$A$33,0),2),1,0)</f>
        <v>0</v>
      </c>
      <c r="U791" s="2">
        <f>IF(INDEX(StatsRegularSeason20242025!$A$2:$C$33,MATCH(Table2[[#This Row],[AwayTeam]],StatsRegularSeason20242025!$A$2:$A$33,0),3)=INDEX(StatsRegularSeason20242025!$A$2:$C$33,MATCH(Table2[[#This Row],[HomeTeam]],StatsRegularSeason20242025!$A$2:$A$33,0),3),1,0)</f>
        <v>0</v>
      </c>
      <c r="V791" s="2">
        <f>IF(Table2[[#This Row],[InterConf]]=1,IF(Table2[[#This Row],[InterDiv]]=0, 1, 0), 0)</f>
        <v>0</v>
      </c>
      <c r="W791" s="2">
        <f>IF(INDEX(StatsRegularSeason20242025!$A$2:$C$33,MATCH(Table2[[#This Row],[AwayTeam]],StatsRegularSeason20242025!$A$2:$A$33,0),2)&lt;&gt;INDEX(StatsRegularSeason20242025!$A$2:$C$33,MATCH(Table2[[#This Row],[HomeTeam]],StatsRegularSeason20242025!$A$2:$A$33,0),2),1,0)</f>
        <v>1</v>
      </c>
      <c r="X791" s="2"/>
      <c r="Y791" s="2"/>
      <c r="Z791" s="2">
        <f>IF(AND(Table2[[#This Row],[GameIsOver]]=1,Table2[[#This Row],[ActualHomeScore]]*Table2[[#This Row],[ActualAwayScore]]=0), 1,0)</f>
        <v>0</v>
      </c>
      <c r="AA791" s="2">
        <f>IF(Table2[[#This Row],[GameIsOver]]=0,0, IF(Table2[[#This Row],[ActualWinner]]=Table2[[#This Row],[AwayTeam]], 2, IF(OR(Table2[[#This Row],[ActualResult]]="OT", Table2[[#This Row],[ActualResult]]="SO"), 1, 0)))</f>
        <v>0</v>
      </c>
      <c r="AB791" s="2">
        <f>IF(Table2[[#This Row],[GameIsOver]]= 0, 0, IF(Table2[[#This Row],[ActualWinner]]=Table2[[#This Row],[HomeTeam]], 2, IF(OR(Table2[[#This Row],[ActualResult]]="OT", Table2[[#This Row],[ActualResult]]="SO"), 1, 0)))</f>
        <v>0</v>
      </c>
      <c r="AC791" s="33">
        <f>(($AR$11)*IF(Table2[[#This Row],[CorrectWinnerPrediction]]="Y", 1, 0))+(($AR$12)*IF(Table2[[#This Row],[CorrectAwayScorePrediction]]="Y", 1, 0))+(($AR$13)*IF(Table2[[#This Row],[CorrectHomeScorePrediction]]="Y", 1, 0))</f>
        <v>0</v>
      </c>
      <c r="AD7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1" s="4" t="str">
        <f>IF(WEEKDAY(Table2[[#This Row],[GameDate]])=1,"SUN",IF(WEEKDAY(Table2[[#This Row],[GameDate]])=2,"MON",IF(WEEKDAY(Table2[[#This Row],[GameDate]])=3,"TUE",IF(WEEKDAY(Table2[[#This Row],[GameDate]])=4,"WED",IF(WEEKDAY(Table2[[#This Row],[GameDate]])=5,"THU",IF(WEEKDAY(Table2[[#This Row],[GameDate]])=6,"FRI", "SAT"))))))</f>
        <v>SUN</v>
      </c>
      <c r="AF791" s="2">
        <f>Table2[[#This Row],[ActualAwayScore]]-Table2[[#This Row],[PredictedAwayScore]]</f>
        <v>0</v>
      </c>
      <c r="AG791" s="2">
        <f>Table2[[#This Row],[ActualHomeScore]]-Table2[[#This Row],[PredictedHomeScore]]</f>
        <v>0</v>
      </c>
      <c r="AH791" s="2">
        <f t="shared" si="63"/>
        <v>0</v>
      </c>
      <c r="AI791" s="2">
        <f t="shared" si="64"/>
        <v>0</v>
      </c>
    </row>
    <row r="792" spans="1:35" x14ac:dyDescent="0.25">
      <c r="B792" s="4">
        <v>45683</v>
      </c>
      <c r="C792" s="7" t="s">
        <v>901</v>
      </c>
      <c r="D792" s="2" t="s">
        <v>15</v>
      </c>
      <c r="E792" s="2" t="s">
        <v>30</v>
      </c>
      <c r="F792" s="2"/>
      <c r="G792" s="2"/>
      <c r="H792" s="2" t="str">
        <f t="shared" si="60"/>
        <v>_</v>
      </c>
      <c r="I792" s="2"/>
      <c r="J792" s="2"/>
      <c r="K792" s="2"/>
      <c r="L792" s="2" t="str">
        <f t="shared" si="61"/>
        <v>_</v>
      </c>
      <c r="M792" s="2"/>
      <c r="N792" s="2">
        <f>IF(ISBLANK(Table2[[#This Row],[ActualResult]]), 0, 1)</f>
        <v>0</v>
      </c>
      <c r="O792" s="2" t="str">
        <f>IF(ISBLANK(Table2[[#This Row],[ActualResult]]), "_", IF(Table2[[#This Row],[ActualWinner]]=Table2[[#This Row],[PredictedWinner]], "Y", "N"))</f>
        <v>_</v>
      </c>
      <c r="P792" s="2" t="str">
        <f>IF(Table2[[#This Row],[ActualAwayScore]]&gt;Table2[[#This Row],[PredictedAwayScore]], "N", IF(ISBLANK(Table2[[#This Row],[ActualResult]]), "_", IF(Table2[[#This Row],[ActualAwayScore]]=Table2[[#This Row],[PredictedAwayScore]], "Y", "N")))</f>
        <v>_</v>
      </c>
      <c r="Q792" s="2" t="str">
        <f>IF(Table2[[#This Row],[ActualHomeScore]]&gt;Table2[[#This Row],[PredictedHomeScore]],"N", IF(ISBLANK(Table2[[#This Row],[ActualResult]]), "_", IF(Table2[[#This Row],[ActualHomeScore]]=Table2[[#This Row],[PredictedHomeScore]], "Y", "N")))</f>
        <v>_</v>
      </c>
      <c r="R792" s="2"/>
      <c r="S792" s="2" t="str">
        <f t="shared" si="62"/>
        <v>_</v>
      </c>
      <c r="T792" s="2">
        <f>IF(INDEX(StatsRegularSeason20242025!$A$2:$C$33,MATCH(Table2[[#This Row],[AwayTeam]],StatsRegularSeason20242025!$A$2:$A$33,0),2)=INDEX(StatsRegularSeason20242025!$A$2:$C$33,MATCH(Table2[[#This Row],[HomeTeam]],StatsRegularSeason20242025!$A$2:$A$33,0),2),1,0)</f>
        <v>0</v>
      </c>
      <c r="U792" s="2">
        <f>IF(INDEX(StatsRegularSeason20242025!$A$2:$C$33,MATCH(Table2[[#This Row],[AwayTeam]],StatsRegularSeason20242025!$A$2:$A$33,0),3)=INDEX(StatsRegularSeason20242025!$A$2:$C$33,MATCH(Table2[[#This Row],[HomeTeam]],StatsRegularSeason20242025!$A$2:$A$33,0),3),1,0)</f>
        <v>0</v>
      </c>
      <c r="V792" s="2">
        <f>IF(Table2[[#This Row],[InterConf]]=1,IF(Table2[[#This Row],[InterDiv]]=0, 1, 0), 0)</f>
        <v>0</v>
      </c>
      <c r="W792" s="2">
        <f>IF(INDEX(StatsRegularSeason20242025!$A$2:$C$33,MATCH(Table2[[#This Row],[AwayTeam]],StatsRegularSeason20242025!$A$2:$A$33,0),2)&lt;&gt;INDEX(StatsRegularSeason20242025!$A$2:$C$33,MATCH(Table2[[#This Row],[HomeTeam]],StatsRegularSeason20242025!$A$2:$A$33,0),2),1,0)</f>
        <v>1</v>
      </c>
      <c r="X792" s="2"/>
      <c r="Y792" s="2"/>
      <c r="Z792" s="2">
        <f>IF(AND(Table2[[#This Row],[GameIsOver]]=1,Table2[[#This Row],[ActualHomeScore]]*Table2[[#This Row],[ActualAwayScore]]=0), 1,0)</f>
        <v>0</v>
      </c>
      <c r="AA792" s="2">
        <f>IF(Table2[[#This Row],[GameIsOver]]=0,0, IF(Table2[[#This Row],[ActualWinner]]=Table2[[#This Row],[AwayTeam]], 2, IF(OR(Table2[[#This Row],[ActualResult]]="OT", Table2[[#This Row],[ActualResult]]="SO"), 1, 0)))</f>
        <v>0</v>
      </c>
      <c r="AB792" s="2">
        <f>IF(Table2[[#This Row],[GameIsOver]]= 0, 0, IF(Table2[[#This Row],[ActualWinner]]=Table2[[#This Row],[HomeTeam]], 2, IF(OR(Table2[[#This Row],[ActualResult]]="OT", Table2[[#This Row],[ActualResult]]="SO"), 1, 0)))</f>
        <v>0</v>
      </c>
      <c r="AC792" s="33">
        <f>(($AR$11)*IF(Table2[[#This Row],[CorrectWinnerPrediction]]="Y", 1, 0))+(($AR$12)*IF(Table2[[#This Row],[CorrectAwayScorePrediction]]="Y", 1, 0))+(($AR$13)*IF(Table2[[#This Row],[CorrectHomeScorePrediction]]="Y", 1, 0))</f>
        <v>0</v>
      </c>
      <c r="AD7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2" s="4" t="str">
        <f>IF(WEEKDAY(Table2[[#This Row],[GameDate]])=1,"SUN",IF(WEEKDAY(Table2[[#This Row],[GameDate]])=2,"MON",IF(WEEKDAY(Table2[[#This Row],[GameDate]])=3,"TUE",IF(WEEKDAY(Table2[[#This Row],[GameDate]])=4,"WED",IF(WEEKDAY(Table2[[#This Row],[GameDate]])=5,"THU",IF(WEEKDAY(Table2[[#This Row],[GameDate]])=6,"FRI", "SAT"))))))</f>
        <v>SUN</v>
      </c>
      <c r="AF792" s="2">
        <f>Table2[[#This Row],[ActualAwayScore]]-Table2[[#This Row],[PredictedAwayScore]]</f>
        <v>0</v>
      </c>
      <c r="AG792" s="2">
        <f>Table2[[#This Row],[ActualHomeScore]]-Table2[[#This Row],[PredictedHomeScore]]</f>
        <v>0</v>
      </c>
      <c r="AH792" s="2">
        <f t="shared" si="63"/>
        <v>0</v>
      </c>
      <c r="AI792" s="2">
        <f t="shared" si="64"/>
        <v>0</v>
      </c>
    </row>
    <row r="793" spans="1:35" x14ac:dyDescent="0.25">
      <c r="B793" s="4">
        <v>45683</v>
      </c>
      <c r="C793" s="7" t="s">
        <v>902</v>
      </c>
      <c r="D793" s="2" t="s">
        <v>24</v>
      </c>
      <c r="E793" s="2" t="s">
        <v>22</v>
      </c>
      <c r="F793" s="2"/>
      <c r="G793" s="2"/>
      <c r="H793" s="2" t="str">
        <f t="shared" si="60"/>
        <v>_</v>
      </c>
      <c r="I793" s="2"/>
      <c r="J793" s="2"/>
      <c r="K793" s="2"/>
      <c r="L793" s="2" t="str">
        <f t="shared" si="61"/>
        <v>_</v>
      </c>
      <c r="M793" s="2"/>
      <c r="N793" s="2">
        <f>IF(ISBLANK(Table2[[#This Row],[ActualResult]]), 0, 1)</f>
        <v>0</v>
      </c>
      <c r="O793" s="2" t="str">
        <f>IF(ISBLANK(Table2[[#This Row],[ActualResult]]), "_", IF(Table2[[#This Row],[ActualWinner]]=Table2[[#This Row],[PredictedWinner]], "Y", "N"))</f>
        <v>_</v>
      </c>
      <c r="P793" s="2" t="str">
        <f>IF(Table2[[#This Row],[ActualAwayScore]]&gt;Table2[[#This Row],[PredictedAwayScore]], "N", IF(ISBLANK(Table2[[#This Row],[ActualResult]]), "_", IF(Table2[[#This Row],[ActualAwayScore]]=Table2[[#This Row],[PredictedAwayScore]], "Y", "N")))</f>
        <v>_</v>
      </c>
      <c r="Q793" s="2" t="str">
        <f>IF(Table2[[#This Row],[ActualHomeScore]]&gt;Table2[[#This Row],[PredictedHomeScore]],"N", IF(ISBLANK(Table2[[#This Row],[ActualResult]]), "_", IF(Table2[[#This Row],[ActualHomeScore]]=Table2[[#This Row],[PredictedHomeScore]], "Y", "N")))</f>
        <v>_</v>
      </c>
      <c r="R793" s="2"/>
      <c r="S793" s="2" t="str">
        <f t="shared" si="62"/>
        <v>_</v>
      </c>
      <c r="T793" s="2">
        <f>IF(INDEX(StatsRegularSeason20242025!$A$2:$C$33,MATCH(Table2[[#This Row],[AwayTeam]],StatsRegularSeason20242025!$A$2:$A$33,0),2)=INDEX(StatsRegularSeason20242025!$A$2:$C$33,MATCH(Table2[[#This Row],[HomeTeam]],StatsRegularSeason20242025!$A$2:$A$33,0),2),1,0)</f>
        <v>1</v>
      </c>
      <c r="U793" s="2">
        <f>IF(INDEX(StatsRegularSeason20242025!$A$2:$C$33,MATCH(Table2[[#This Row],[AwayTeam]],StatsRegularSeason20242025!$A$2:$A$33,0),3)=INDEX(StatsRegularSeason20242025!$A$2:$C$33,MATCH(Table2[[#This Row],[HomeTeam]],StatsRegularSeason20242025!$A$2:$A$33,0),3),1,0)</f>
        <v>0</v>
      </c>
      <c r="V793" s="2">
        <f>IF(Table2[[#This Row],[InterConf]]=1,IF(Table2[[#This Row],[InterDiv]]=0, 1, 0), 0)</f>
        <v>1</v>
      </c>
      <c r="W793" s="2">
        <f>IF(INDEX(StatsRegularSeason20242025!$A$2:$C$33,MATCH(Table2[[#This Row],[AwayTeam]],StatsRegularSeason20242025!$A$2:$A$33,0),2)&lt;&gt;INDEX(StatsRegularSeason20242025!$A$2:$C$33,MATCH(Table2[[#This Row],[HomeTeam]],StatsRegularSeason20242025!$A$2:$A$33,0),2),1,0)</f>
        <v>0</v>
      </c>
      <c r="X793" s="2"/>
      <c r="Y793" s="2"/>
      <c r="Z793" s="2">
        <f>IF(AND(Table2[[#This Row],[GameIsOver]]=1,Table2[[#This Row],[ActualHomeScore]]*Table2[[#This Row],[ActualAwayScore]]=0), 1,0)</f>
        <v>0</v>
      </c>
      <c r="AA793" s="2">
        <f>IF(Table2[[#This Row],[GameIsOver]]=0,0, IF(Table2[[#This Row],[ActualWinner]]=Table2[[#This Row],[AwayTeam]], 2, IF(OR(Table2[[#This Row],[ActualResult]]="OT", Table2[[#This Row],[ActualResult]]="SO"), 1, 0)))</f>
        <v>0</v>
      </c>
      <c r="AB793" s="2">
        <f>IF(Table2[[#This Row],[GameIsOver]]= 0, 0, IF(Table2[[#This Row],[ActualWinner]]=Table2[[#This Row],[HomeTeam]], 2, IF(OR(Table2[[#This Row],[ActualResult]]="OT", Table2[[#This Row],[ActualResult]]="SO"), 1, 0)))</f>
        <v>0</v>
      </c>
      <c r="AC793" s="33">
        <f>(($AR$11)*IF(Table2[[#This Row],[CorrectWinnerPrediction]]="Y", 1, 0))+(($AR$12)*IF(Table2[[#This Row],[CorrectAwayScorePrediction]]="Y", 1, 0))+(($AR$13)*IF(Table2[[#This Row],[CorrectHomeScorePrediction]]="Y", 1, 0))</f>
        <v>0</v>
      </c>
      <c r="AD7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3" s="4" t="str">
        <f>IF(WEEKDAY(Table2[[#This Row],[GameDate]])=1,"SUN",IF(WEEKDAY(Table2[[#This Row],[GameDate]])=2,"MON",IF(WEEKDAY(Table2[[#This Row],[GameDate]])=3,"TUE",IF(WEEKDAY(Table2[[#This Row],[GameDate]])=4,"WED",IF(WEEKDAY(Table2[[#This Row],[GameDate]])=5,"THU",IF(WEEKDAY(Table2[[#This Row],[GameDate]])=6,"FRI", "SAT"))))))</f>
        <v>SUN</v>
      </c>
      <c r="AF793" s="2">
        <f>Table2[[#This Row],[ActualAwayScore]]-Table2[[#This Row],[PredictedAwayScore]]</f>
        <v>0</v>
      </c>
      <c r="AG793" s="2">
        <f>Table2[[#This Row],[ActualHomeScore]]-Table2[[#This Row],[PredictedHomeScore]]</f>
        <v>0</v>
      </c>
      <c r="AH793" s="2">
        <f t="shared" si="63"/>
        <v>0</v>
      </c>
      <c r="AI793" s="2">
        <f t="shared" si="64"/>
        <v>0</v>
      </c>
    </row>
    <row r="794" spans="1:35" x14ac:dyDescent="0.25">
      <c r="B794" s="4">
        <v>45683</v>
      </c>
      <c r="C794" s="7" t="s">
        <v>903</v>
      </c>
      <c r="D794" s="2" t="s">
        <v>37</v>
      </c>
      <c r="E794" s="2" t="s">
        <v>17</v>
      </c>
      <c r="F794" s="2"/>
      <c r="G794" s="2"/>
      <c r="H794" s="2" t="str">
        <f t="shared" si="60"/>
        <v>_</v>
      </c>
      <c r="I794" s="2"/>
      <c r="J794" s="2"/>
      <c r="K794" s="2"/>
      <c r="L794" s="2" t="str">
        <f t="shared" si="61"/>
        <v>_</v>
      </c>
      <c r="M794" s="2"/>
      <c r="N794" s="2">
        <f>IF(ISBLANK(Table2[[#This Row],[ActualResult]]), 0, 1)</f>
        <v>0</v>
      </c>
      <c r="O794" s="2" t="str">
        <f>IF(ISBLANK(Table2[[#This Row],[ActualResult]]), "_", IF(Table2[[#This Row],[ActualWinner]]=Table2[[#This Row],[PredictedWinner]], "Y", "N"))</f>
        <v>_</v>
      </c>
      <c r="P794" s="2" t="str">
        <f>IF(Table2[[#This Row],[ActualAwayScore]]&gt;Table2[[#This Row],[PredictedAwayScore]], "N", IF(ISBLANK(Table2[[#This Row],[ActualResult]]), "_", IF(Table2[[#This Row],[ActualAwayScore]]=Table2[[#This Row],[PredictedAwayScore]], "Y", "N")))</f>
        <v>_</v>
      </c>
      <c r="Q794" s="2" t="str">
        <f>IF(Table2[[#This Row],[ActualHomeScore]]&gt;Table2[[#This Row],[PredictedHomeScore]],"N", IF(ISBLANK(Table2[[#This Row],[ActualResult]]), "_", IF(Table2[[#This Row],[ActualHomeScore]]=Table2[[#This Row],[PredictedHomeScore]], "Y", "N")))</f>
        <v>_</v>
      </c>
      <c r="R794" s="2"/>
      <c r="S794" s="2" t="str">
        <f t="shared" si="62"/>
        <v>_</v>
      </c>
      <c r="T794" s="2">
        <f>IF(INDEX(StatsRegularSeason20242025!$A$2:$C$33,MATCH(Table2[[#This Row],[AwayTeam]],StatsRegularSeason20242025!$A$2:$A$33,0),2)=INDEX(StatsRegularSeason20242025!$A$2:$C$33,MATCH(Table2[[#This Row],[HomeTeam]],StatsRegularSeason20242025!$A$2:$A$33,0),2),1,0)</f>
        <v>1</v>
      </c>
      <c r="U794" s="2">
        <f>IF(INDEX(StatsRegularSeason20242025!$A$2:$C$33,MATCH(Table2[[#This Row],[AwayTeam]],StatsRegularSeason20242025!$A$2:$A$33,0),3)=INDEX(StatsRegularSeason20242025!$A$2:$C$33,MATCH(Table2[[#This Row],[HomeTeam]],StatsRegularSeason20242025!$A$2:$A$33,0),3),1,0)</f>
        <v>1</v>
      </c>
      <c r="V794" s="2">
        <f>IF(Table2[[#This Row],[InterConf]]=1,IF(Table2[[#This Row],[InterDiv]]=0, 1, 0), 0)</f>
        <v>0</v>
      </c>
      <c r="W794" s="2">
        <f>IF(INDEX(StatsRegularSeason20242025!$A$2:$C$33,MATCH(Table2[[#This Row],[AwayTeam]],StatsRegularSeason20242025!$A$2:$A$33,0),2)&lt;&gt;INDEX(StatsRegularSeason20242025!$A$2:$C$33,MATCH(Table2[[#This Row],[HomeTeam]],StatsRegularSeason20242025!$A$2:$A$33,0),2),1,0)</f>
        <v>0</v>
      </c>
      <c r="X794" s="2"/>
      <c r="Y794" s="2"/>
      <c r="Z794" s="2">
        <f>IF(AND(Table2[[#This Row],[GameIsOver]]=1,Table2[[#This Row],[ActualHomeScore]]*Table2[[#This Row],[ActualAwayScore]]=0), 1,0)</f>
        <v>0</v>
      </c>
      <c r="AA794" s="2">
        <f>IF(Table2[[#This Row],[GameIsOver]]=0,0, IF(Table2[[#This Row],[ActualWinner]]=Table2[[#This Row],[AwayTeam]], 2, IF(OR(Table2[[#This Row],[ActualResult]]="OT", Table2[[#This Row],[ActualResult]]="SO"), 1, 0)))</f>
        <v>0</v>
      </c>
      <c r="AB794" s="2">
        <f>IF(Table2[[#This Row],[GameIsOver]]= 0, 0, IF(Table2[[#This Row],[ActualWinner]]=Table2[[#This Row],[HomeTeam]], 2, IF(OR(Table2[[#This Row],[ActualResult]]="OT", Table2[[#This Row],[ActualResult]]="SO"), 1, 0)))</f>
        <v>0</v>
      </c>
      <c r="AC794" s="33">
        <f>(($AR$11)*IF(Table2[[#This Row],[CorrectWinnerPrediction]]="Y", 1, 0))+(($AR$12)*IF(Table2[[#This Row],[CorrectAwayScorePrediction]]="Y", 1, 0))+(($AR$13)*IF(Table2[[#This Row],[CorrectHomeScorePrediction]]="Y", 1, 0))</f>
        <v>0</v>
      </c>
      <c r="AD7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4" s="4" t="str">
        <f>IF(WEEKDAY(Table2[[#This Row],[GameDate]])=1,"SUN",IF(WEEKDAY(Table2[[#This Row],[GameDate]])=2,"MON",IF(WEEKDAY(Table2[[#This Row],[GameDate]])=3,"TUE",IF(WEEKDAY(Table2[[#This Row],[GameDate]])=4,"WED",IF(WEEKDAY(Table2[[#This Row],[GameDate]])=5,"THU",IF(WEEKDAY(Table2[[#This Row],[GameDate]])=6,"FRI", "SAT"))))))</f>
        <v>SUN</v>
      </c>
      <c r="AF794" s="2">
        <f>Table2[[#This Row],[ActualAwayScore]]-Table2[[#This Row],[PredictedAwayScore]]</f>
        <v>0</v>
      </c>
      <c r="AG794" s="2">
        <f>Table2[[#This Row],[ActualHomeScore]]-Table2[[#This Row],[PredictedHomeScore]]</f>
        <v>0</v>
      </c>
      <c r="AH794" s="2">
        <f t="shared" si="63"/>
        <v>0</v>
      </c>
      <c r="AI794" s="2">
        <f t="shared" si="64"/>
        <v>0</v>
      </c>
    </row>
    <row r="795" spans="1:35" x14ac:dyDescent="0.25">
      <c r="A795" s="3"/>
      <c r="B795" s="5">
        <v>45683</v>
      </c>
      <c r="C795" s="8" t="s">
        <v>904</v>
      </c>
      <c r="D795" s="3" t="s">
        <v>14</v>
      </c>
      <c r="E795" s="3" t="s">
        <v>27</v>
      </c>
      <c r="F795" s="3"/>
      <c r="G795" s="3"/>
      <c r="H795" s="3" t="str">
        <f t="shared" si="60"/>
        <v>_</v>
      </c>
      <c r="I795" s="3"/>
      <c r="J795" s="3"/>
      <c r="K795" s="3"/>
      <c r="L795" s="2" t="str">
        <f t="shared" si="61"/>
        <v>_</v>
      </c>
      <c r="M795" s="3"/>
      <c r="N795" s="3">
        <f>IF(ISBLANK(Table2[[#This Row],[ActualResult]]), 0, 1)</f>
        <v>0</v>
      </c>
      <c r="O795" s="3" t="str">
        <f>IF(ISBLANK(Table2[[#This Row],[ActualResult]]), "_", IF(Table2[[#This Row],[ActualWinner]]=Table2[[#This Row],[PredictedWinner]], "Y", "N"))</f>
        <v>_</v>
      </c>
      <c r="P795" s="3" t="str">
        <f>IF(Table2[[#This Row],[ActualAwayScore]]&gt;Table2[[#This Row],[PredictedAwayScore]], "N", IF(ISBLANK(Table2[[#This Row],[ActualResult]]), "_", IF(Table2[[#This Row],[ActualAwayScore]]=Table2[[#This Row],[PredictedAwayScore]], "Y", "N")))</f>
        <v>_</v>
      </c>
      <c r="Q795" s="3" t="str">
        <f>IF(Table2[[#This Row],[ActualHomeScore]]&gt;Table2[[#This Row],[PredictedHomeScore]],"N", IF(ISBLANK(Table2[[#This Row],[ActualResult]]), "_", IF(Table2[[#This Row],[ActualHomeScore]]=Table2[[#This Row],[PredictedHomeScore]], "Y", "N")))</f>
        <v>_</v>
      </c>
      <c r="R795" s="2"/>
      <c r="S795" s="2" t="str">
        <f t="shared" si="62"/>
        <v>_</v>
      </c>
      <c r="T795" s="2">
        <f>IF(INDEX(StatsRegularSeason20242025!$A$2:$C$33,MATCH(Table2[[#This Row],[AwayTeam]],StatsRegularSeason20242025!$A$2:$A$33,0),2)=INDEX(StatsRegularSeason20242025!$A$2:$C$33,MATCH(Table2[[#This Row],[HomeTeam]],StatsRegularSeason20242025!$A$2:$A$33,0),2),1,0)</f>
        <v>0</v>
      </c>
      <c r="U795" s="2">
        <f>IF(INDEX(StatsRegularSeason20242025!$A$2:$C$33,MATCH(Table2[[#This Row],[AwayTeam]],StatsRegularSeason20242025!$A$2:$A$33,0),3)=INDEX(StatsRegularSeason20242025!$A$2:$C$33,MATCH(Table2[[#This Row],[HomeTeam]],StatsRegularSeason20242025!$A$2:$A$33,0),3),1,0)</f>
        <v>0</v>
      </c>
      <c r="V795" s="2">
        <f>IF(Table2[[#This Row],[InterConf]]=1,IF(Table2[[#This Row],[InterDiv]]=0, 1, 0), 0)</f>
        <v>0</v>
      </c>
      <c r="W795" s="2">
        <f>IF(INDEX(StatsRegularSeason20242025!$A$2:$C$33,MATCH(Table2[[#This Row],[AwayTeam]],StatsRegularSeason20242025!$A$2:$A$33,0),2)&lt;&gt;INDEX(StatsRegularSeason20242025!$A$2:$C$33,MATCH(Table2[[#This Row],[HomeTeam]],StatsRegularSeason20242025!$A$2:$A$33,0),2),1,0)</f>
        <v>1</v>
      </c>
      <c r="X795" s="2"/>
      <c r="Y795" s="2"/>
      <c r="Z795" s="2">
        <f>IF(AND(Table2[[#This Row],[GameIsOver]]=1,Table2[[#This Row],[ActualHomeScore]]*Table2[[#This Row],[ActualAwayScore]]=0), 1,0)</f>
        <v>0</v>
      </c>
      <c r="AA795" s="2">
        <f>IF(Table2[[#This Row],[GameIsOver]]=0,0, IF(Table2[[#This Row],[ActualWinner]]=Table2[[#This Row],[AwayTeam]], 2, IF(OR(Table2[[#This Row],[ActualResult]]="OT", Table2[[#This Row],[ActualResult]]="SO"), 1, 0)))</f>
        <v>0</v>
      </c>
      <c r="AB795" s="2">
        <f>IF(Table2[[#This Row],[GameIsOver]]= 0, 0, IF(Table2[[#This Row],[ActualWinner]]=Table2[[#This Row],[HomeTeam]], 2, IF(OR(Table2[[#This Row],[ActualResult]]="OT", Table2[[#This Row],[ActualResult]]="SO"), 1, 0)))</f>
        <v>0</v>
      </c>
      <c r="AC795" s="33">
        <f>(($AR$11)*IF(Table2[[#This Row],[CorrectWinnerPrediction]]="Y", 1, 0))+(($AR$12)*IF(Table2[[#This Row],[CorrectAwayScorePrediction]]="Y", 1, 0))+(($AR$13)*IF(Table2[[#This Row],[CorrectHomeScorePrediction]]="Y", 1, 0))</f>
        <v>0</v>
      </c>
      <c r="AD7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5" s="5" t="str">
        <f>IF(WEEKDAY(Table2[[#This Row],[GameDate]])=1,"SUN",IF(WEEKDAY(Table2[[#This Row],[GameDate]])=2,"MON",IF(WEEKDAY(Table2[[#This Row],[GameDate]])=3,"TUE",IF(WEEKDAY(Table2[[#This Row],[GameDate]])=4,"WED",IF(WEEKDAY(Table2[[#This Row],[GameDate]])=5,"THU",IF(WEEKDAY(Table2[[#This Row],[GameDate]])=6,"FRI", "SAT"))))))</f>
        <v>SUN</v>
      </c>
      <c r="AF795" s="2">
        <f>Table2[[#This Row],[ActualAwayScore]]-Table2[[#This Row],[PredictedAwayScore]]</f>
        <v>0</v>
      </c>
      <c r="AG795" s="2">
        <f>Table2[[#This Row],[ActualHomeScore]]-Table2[[#This Row],[PredictedHomeScore]]</f>
        <v>0</v>
      </c>
      <c r="AH795" s="2">
        <f t="shared" si="63"/>
        <v>0</v>
      </c>
      <c r="AI795" s="2">
        <f t="shared" si="64"/>
        <v>0</v>
      </c>
    </row>
    <row r="796" spans="1:35" x14ac:dyDescent="0.25">
      <c r="B796" s="4">
        <v>45684</v>
      </c>
      <c r="C796" s="7" t="s">
        <v>905</v>
      </c>
      <c r="D796" s="2" t="s">
        <v>28</v>
      </c>
      <c r="E796" s="2" t="s">
        <v>31</v>
      </c>
      <c r="F796" s="2"/>
      <c r="G796" s="2"/>
      <c r="H796" s="2" t="str">
        <f t="shared" si="60"/>
        <v>_</v>
      </c>
      <c r="I796" s="2"/>
      <c r="J796" s="2"/>
      <c r="K796" s="2"/>
      <c r="L796" s="13" t="str">
        <f t="shared" si="61"/>
        <v>_</v>
      </c>
      <c r="M796" s="2"/>
      <c r="N796" s="2">
        <f>IF(ISBLANK(Table2[[#This Row],[ActualResult]]), 0, 1)</f>
        <v>0</v>
      </c>
      <c r="O796" s="2" t="str">
        <f>IF(ISBLANK(Table2[[#This Row],[ActualResult]]), "_", IF(Table2[[#This Row],[ActualWinner]]=Table2[[#This Row],[PredictedWinner]], "Y", "N"))</f>
        <v>_</v>
      </c>
      <c r="P796" s="2" t="str">
        <f>IF(Table2[[#This Row],[ActualAwayScore]]&gt;Table2[[#This Row],[PredictedAwayScore]], "N", IF(ISBLANK(Table2[[#This Row],[ActualResult]]), "_", IF(Table2[[#This Row],[ActualAwayScore]]=Table2[[#This Row],[PredictedAwayScore]], "Y", "N")))</f>
        <v>_</v>
      </c>
      <c r="Q796" s="2" t="str">
        <f>IF(Table2[[#This Row],[ActualHomeScore]]&gt;Table2[[#This Row],[PredictedHomeScore]],"N", IF(ISBLANK(Table2[[#This Row],[ActualResult]]), "_", IF(Table2[[#This Row],[ActualHomeScore]]=Table2[[#This Row],[PredictedHomeScore]], "Y", "N")))</f>
        <v>_</v>
      </c>
      <c r="R796" s="2"/>
      <c r="S796" s="2" t="str">
        <f t="shared" si="62"/>
        <v>_</v>
      </c>
      <c r="T796" s="2">
        <f>IF(INDEX(StatsRegularSeason20242025!$A$2:$C$33,MATCH(Table2[[#This Row],[AwayTeam]],StatsRegularSeason20242025!$A$2:$A$33,0),2)=INDEX(StatsRegularSeason20242025!$A$2:$C$33,MATCH(Table2[[#This Row],[HomeTeam]],StatsRegularSeason20242025!$A$2:$A$33,0),2),1,0)</f>
        <v>0</v>
      </c>
      <c r="U796" s="2">
        <f>IF(INDEX(StatsRegularSeason20242025!$A$2:$C$33,MATCH(Table2[[#This Row],[AwayTeam]],StatsRegularSeason20242025!$A$2:$A$33,0),3)=INDEX(StatsRegularSeason20242025!$A$2:$C$33,MATCH(Table2[[#This Row],[HomeTeam]],StatsRegularSeason20242025!$A$2:$A$33,0),3),1,0)</f>
        <v>0</v>
      </c>
      <c r="V796" s="2">
        <f>IF(Table2[[#This Row],[InterConf]]=1,IF(Table2[[#This Row],[InterDiv]]=0, 1, 0), 0)</f>
        <v>0</v>
      </c>
      <c r="W796" s="2">
        <f>IF(INDEX(StatsRegularSeason20242025!$A$2:$C$33,MATCH(Table2[[#This Row],[AwayTeam]],StatsRegularSeason20242025!$A$2:$A$33,0),2)&lt;&gt;INDEX(StatsRegularSeason20242025!$A$2:$C$33,MATCH(Table2[[#This Row],[HomeTeam]],StatsRegularSeason20242025!$A$2:$A$33,0),2),1,0)</f>
        <v>1</v>
      </c>
      <c r="X796" s="2"/>
      <c r="Y796" s="2"/>
      <c r="Z796" s="2">
        <f>IF(AND(Table2[[#This Row],[GameIsOver]]=1,Table2[[#This Row],[ActualHomeScore]]*Table2[[#This Row],[ActualAwayScore]]=0), 1,0)</f>
        <v>0</v>
      </c>
      <c r="AA796" s="2">
        <f>IF(Table2[[#This Row],[GameIsOver]]=0,0, IF(Table2[[#This Row],[ActualWinner]]=Table2[[#This Row],[AwayTeam]], 2, IF(OR(Table2[[#This Row],[ActualResult]]="OT", Table2[[#This Row],[ActualResult]]="SO"), 1, 0)))</f>
        <v>0</v>
      </c>
      <c r="AB796" s="2">
        <f>IF(Table2[[#This Row],[GameIsOver]]= 0, 0, IF(Table2[[#This Row],[ActualWinner]]=Table2[[#This Row],[HomeTeam]], 2, IF(OR(Table2[[#This Row],[ActualResult]]="OT", Table2[[#This Row],[ActualResult]]="SO"), 1, 0)))</f>
        <v>0</v>
      </c>
      <c r="AC796" s="33">
        <f>(($AR$11)*IF(Table2[[#This Row],[CorrectWinnerPrediction]]="Y", 1, 0))+(($AR$12)*IF(Table2[[#This Row],[CorrectAwayScorePrediction]]="Y", 1, 0))+(($AR$13)*IF(Table2[[#This Row],[CorrectHomeScorePrediction]]="Y", 1, 0))</f>
        <v>0</v>
      </c>
      <c r="AD7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6" s="4" t="str">
        <f>IF(WEEKDAY(Table2[[#This Row],[GameDate]])=1,"SUN",IF(WEEKDAY(Table2[[#This Row],[GameDate]])=2,"MON",IF(WEEKDAY(Table2[[#This Row],[GameDate]])=3,"TUE",IF(WEEKDAY(Table2[[#This Row],[GameDate]])=4,"WED",IF(WEEKDAY(Table2[[#This Row],[GameDate]])=5,"THU",IF(WEEKDAY(Table2[[#This Row],[GameDate]])=6,"FRI", "SAT"))))))</f>
        <v>MON</v>
      </c>
      <c r="AF796" s="2">
        <f>Table2[[#This Row],[ActualAwayScore]]-Table2[[#This Row],[PredictedAwayScore]]</f>
        <v>0</v>
      </c>
      <c r="AG796" s="2">
        <f>Table2[[#This Row],[ActualHomeScore]]-Table2[[#This Row],[PredictedHomeScore]]</f>
        <v>0</v>
      </c>
      <c r="AH796" s="2">
        <f t="shared" si="63"/>
        <v>0</v>
      </c>
      <c r="AI796" s="2">
        <f t="shared" si="64"/>
        <v>0</v>
      </c>
    </row>
    <row r="797" spans="1:35" x14ac:dyDescent="0.25">
      <c r="B797" s="4">
        <v>45684</v>
      </c>
      <c r="C797" s="7" t="s">
        <v>906</v>
      </c>
      <c r="D797" s="2" t="s">
        <v>32</v>
      </c>
      <c r="E797" s="2" t="s">
        <v>45</v>
      </c>
      <c r="F797" s="2"/>
      <c r="G797" s="2"/>
      <c r="H797" s="2" t="str">
        <f t="shared" si="60"/>
        <v>_</v>
      </c>
      <c r="I797" s="2"/>
      <c r="J797" s="2"/>
      <c r="K797" s="2"/>
      <c r="L797" s="2" t="str">
        <f t="shared" si="61"/>
        <v>_</v>
      </c>
      <c r="M797" s="2"/>
      <c r="N797" s="2">
        <f>IF(ISBLANK(Table2[[#This Row],[ActualResult]]), 0, 1)</f>
        <v>0</v>
      </c>
      <c r="O797" s="2" t="str">
        <f>IF(ISBLANK(Table2[[#This Row],[ActualResult]]), "_", IF(Table2[[#This Row],[ActualWinner]]=Table2[[#This Row],[PredictedWinner]], "Y", "N"))</f>
        <v>_</v>
      </c>
      <c r="P797" s="2" t="str">
        <f>IF(Table2[[#This Row],[ActualAwayScore]]&gt;Table2[[#This Row],[PredictedAwayScore]], "N", IF(ISBLANK(Table2[[#This Row],[ActualResult]]), "_", IF(Table2[[#This Row],[ActualAwayScore]]=Table2[[#This Row],[PredictedAwayScore]], "Y", "N")))</f>
        <v>_</v>
      </c>
      <c r="Q797" s="2" t="str">
        <f>IF(Table2[[#This Row],[ActualHomeScore]]&gt;Table2[[#This Row],[PredictedHomeScore]],"N", IF(ISBLANK(Table2[[#This Row],[ActualResult]]), "_", IF(Table2[[#This Row],[ActualHomeScore]]=Table2[[#This Row],[PredictedHomeScore]], "Y", "N")))</f>
        <v>_</v>
      </c>
      <c r="R797" s="2"/>
      <c r="S797" s="2" t="str">
        <f t="shared" si="62"/>
        <v>_</v>
      </c>
      <c r="T797" s="2">
        <f>IF(INDEX(StatsRegularSeason20242025!$A$2:$C$33,MATCH(Table2[[#This Row],[AwayTeam]],StatsRegularSeason20242025!$A$2:$A$33,0),2)=INDEX(StatsRegularSeason20242025!$A$2:$C$33,MATCH(Table2[[#This Row],[HomeTeam]],StatsRegularSeason20242025!$A$2:$A$33,0),2),1,0)</f>
        <v>1</v>
      </c>
      <c r="U797" s="2">
        <f>IF(INDEX(StatsRegularSeason20242025!$A$2:$C$33,MATCH(Table2[[#This Row],[AwayTeam]],StatsRegularSeason20242025!$A$2:$A$33,0),3)=INDEX(StatsRegularSeason20242025!$A$2:$C$33,MATCH(Table2[[#This Row],[HomeTeam]],StatsRegularSeason20242025!$A$2:$A$33,0),3),1,0)</f>
        <v>1</v>
      </c>
      <c r="V797" s="2">
        <f>IF(Table2[[#This Row],[InterConf]]=1,IF(Table2[[#This Row],[InterDiv]]=0, 1, 0), 0)</f>
        <v>0</v>
      </c>
      <c r="W797" s="2">
        <f>IF(INDEX(StatsRegularSeason20242025!$A$2:$C$33,MATCH(Table2[[#This Row],[AwayTeam]],StatsRegularSeason20242025!$A$2:$A$33,0),2)&lt;&gt;INDEX(StatsRegularSeason20242025!$A$2:$C$33,MATCH(Table2[[#This Row],[HomeTeam]],StatsRegularSeason20242025!$A$2:$A$33,0),2),1,0)</f>
        <v>0</v>
      </c>
      <c r="X797" s="2"/>
      <c r="Y797" s="2"/>
      <c r="Z797" s="2">
        <f>IF(AND(Table2[[#This Row],[GameIsOver]]=1,Table2[[#This Row],[ActualHomeScore]]*Table2[[#This Row],[ActualAwayScore]]=0), 1,0)</f>
        <v>0</v>
      </c>
      <c r="AA797" s="2">
        <f>IF(Table2[[#This Row],[GameIsOver]]=0,0, IF(Table2[[#This Row],[ActualWinner]]=Table2[[#This Row],[AwayTeam]], 2, IF(OR(Table2[[#This Row],[ActualResult]]="OT", Table2[[#This Row],[ActualResult]]="SO"), 1, 0)))</f>
        <v>0</v>
      </c>
      <c r="AB797" s="2">
        <f>IF(Table2[[#This Row],[GameIsOver]]= 0, 0, IF(Table2[[#This Row],[ActualWinner]]=Table2[[#This Row],[HomeTeam]], 2, IF(OR(Table2[[#This Row],[ActualResult]]="OT", Table2[[#This Row],[ActualResult]]="SO"), 1, 0)))</f>
        <v>0</v>
      </c>
      <c r="AC797" s="33">
        <f>(($AR$11)*IF(Table2[[#This Row],[CorrectWinnerPrediction]]="Y", 1, 0))+(($AR$12)*IF(Table2[[#This Row],[CorrectAwayScorePrediction]]="Y", 1, 0))+(($AR$13)*IF(Table2[[#This Row],[CorrectHomeScorePrediction]]="Y", 1, 0))</f>
        <v>0</v>
      </c>
      <c r="AD7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7" s="4" t="str">
        <f>IF(WEEKDAY(Table2[[#This Row],[GameDate]])=1,"SUN",IF(WEEKDAY(Table2[[#This Row],[GameDate]])=2,"MON",IF(WEEKDAY(Table2[[#This Row],[GameDate]])=3,"TUE",IF(WEEKDAY(Table2[[#This Row],[GameDate]])=4,"WED",IF(WEEKDAY(Table2[[#This Row],[GameDate]])=5,"THU",IF(WEEKDAY(Table2[[#This Row],[GameDate]])=6,"FRI", "SAT"))))))</f>
        <v>MON</v>
      </c>
      <c r="AF797" s="2">
        <f>Table2[[#This Row],[ActualAwayScore]]-Table2[[#This Row],[PredictedAwayScore]]</f>
        <v>0</v>
      </c>
      <c r="AG797" s="2">
        <f>Table2[[#This Row],[ActualHomeScore]]-Table2[[#This Row],[PredictedHomeScore]]</f>
        <v>0</v>
      </c>
      <c r="AH797" s="2">
        <f t="shared" si="63"/>
        <v>0</v>
      </c>
      <c r="AI797" s="2">
        <f t="shared" si="64"/>
        <v>0</v>
      </c>
    </row>
    <row r="798" spans="1:35" x14ac:dyDescent="0.25">
      <c r="B798" s="4">
        <v>45684</v>
      </c>
      <c r="C798" s="7" t="s">
        <v>907</v>
      </c>
      <c r="D798" s="2" t="s">
        <v>25</v>
      </c>
      <c r="E798" s="2" t="s">
        <v>13</v>
      </c>
      <c r="F798" s="2"/>
      <c r="G798" s="2"/>
      <c r="H798" s="2" t="str">
        <f t="shared" si="60"/>
        <v>_</v>
      </c>
      <c r="I798" s="2"/>
      <c r="J798" s="2"/>
      <c r="K798" s="2"/>
      <c r="L798" s="2" t="str">
        <f t="shared" si="61"/>
        <v>_</v>
      </c>
      <c r="M798" s="2"/>
      <c r="N798" s="2">
        <f>IF(ISBLANK(Table2[[#This Row],[ActualResult]]), 0, 1)</f>
        <v>0</v>
      </c>
      <c r="O798" s="2" t="str">
        <f>IF(ISBLANK(Table2[[#This Row],[ActualResult]]), "_", IF(Table2[[#This Row],[ActualWinner]]=Table2[[#This Row],[PredictedWinner]], "Y", "N"))</f>
        <v>_</v>
      </c>
      <c r="P798" s="2" t="str">
        <f>IF(Table2[[#This Row],[ActualAwayScore]]&gt;Table2[[#This Row],[PredictedAwayScore]], "N", IF(ISBLANK(Table2[[#This Row],[ActualResult]]), "_", IF(Table2[[#This Row],[ActualAwayScore]]=Table2[[#This Row],[PredictedAwayScore]], "Y", "N")))</f>
        <v>_</v>
      </c>
      <c r="Q798" s="2" t="str">
        <f>IF(Table2[[#This Row],[ActualHomeScore]]&gt;Table2[[#This Row],[PredictedHomeScore]],"N", IF(ISBLANK(Table2[[#This Row],[ActualResult]]), "_", IF(Table2[[#This Row],[ActualHomeScore]]=Table2[[#This Row],[PredictedHomeScore]], "Y", "N")))</f>
        <v>_</v>
      </c>
      <c r="R798" s="2"/>
      <c r="S798" s="2" t="str">
        <f t="shared" si="62"/>
        <v>_</v>
      </c>
      <c r="T798" s="2">
        <f>IF(INDEX(StatsRegularSeason20242025!$A$2:$C$33,MATCH(Table2[[#This Row],[AwayTeam]],StatsRegularSeason20242025!$A$2:$A$33,0),2)=INDEX(StatsRegularSeason20242025!$A$2:$C$33,MATCH(Table2[[#This Row],[HomeTeam]],StatsRegularSeason20242025!$A$2:$A$33,0),2),1,0)</f>
        <v>1</v>
      </c>
      <c r="U798" s="2">
        <f>IF(INDEX(StatsRegularSeason20242025!$A$2:$C$33,MATCH(Table2[[#This Row],[AwayTeam]],StatsRegularSeason20242025!$A$2:$A$33,0),3)=INDEX(StatsRegularSeason20242025!$A$2:$C$33,MATCH(Table2[[#This Row],[HomeTeam]],StatsRegularSeason20242025!$A$2:$A$33,0),3),1,0)</f>
        <v>0</v>
      </c>
      <c r="V798" s="2">
        <f>IF(Table2[[#This Row],[InterConf]]=1,IF(Table2[[#This Row],[InterDiv]]=0, 1, 0), 0)</f>
        <v>1</v>
      </c>
      <c r="W798" s="2">
        <f>IF(INDEX(StatsRegularSeason20242025!$A$2:$C$33,MATCH(Table2[[#This Row],[AwayTeam]],StatsRegularSeason20242025!$A$2:$A$33,0),2)&lt;&gt;INDEX(StatsRegularSeason20242025!$A$2:$C$33,MATCH(Table2[[#This Row],[HomeTeam]],StatsRegularSeason20242025!$A$2:$A$33,0),2),1,0)</f>
        <v>0</v>
      </c>
      <c r="X798" s="2"/>
      <c r="Y798" s="2"/>
      <c r="Z798" s="2">
        <f>IF(AND(Table2[[#This Row],[GameIsOver]]=1,Table2[[#This Row],[ActualHomeScore]]*Table2[[#This Row],[ActualAwayScore]]=0), 1,0)</f>
        <v>0</v>
      </c>
      <c r="AA798" s="2">
        <f>IF(Table2[[#This Row],[GameIsOver]]=0,0, IF(Table2[[#This Row],[ActualWinner]]=Table2[[#This Row],[AwayTeam]], 2, IF(OR(Table2[[#This Row],[ActualResult]]="OT", Table2[[#This Row],[ActualResult]]="SO"), 1, 0)))</f>
        <v>0</v>
      </c>
      <c r="AB798" s="2">
        <f>IF(Table2[[#This Row],[GameIsOver]]= 0, 0, IF(Table2[[#This Row],[ActualWinner]]=Table2[[#This Row],[HomeTeam]], 2, IF(OR(Table2[[#This Row],[ActualResult]]="OT", Table2[[#This Row],[ActualResult]]="SO"), 1, 0)))</f>
        <v>0</v>
      </c>
      <c r="AC798" s="33">
        <f>(($AR$11)*IF(Table2[[#This Row],[CorrectWinnerPrediction]]="Y", 1, 0))+(($AR$12)*IF(Table2[[#This Row],[CorrectAwayScorePrediction]]="Y", 1, 0))+(($AR$13)*IF(Table2[[#This Row],[CorrectHomeScorePrediction]]="Y", 1, 0))</f>
        <v>0</v>
      </c>
      <c r="AD7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8" s="4" t="str">
        <f>IF(WEEKDAY(Table2[[#This Row],[GameDate]])=1,"SUN",IF(WEEKDAY(Table2[[#This Row],[GameDate]])=2,"MON",IF(WEEKDAY(Table2[[#This Row],[GameDate]])=3,"TUE",IF(WEEKDAY(Table2[[#This Row],[GameDate]])=4,"WED",IF(WEEKDAY(Table2[[#This Row],[GameDate]])=5,"THU",IF(WEEKDAY(Table2[[#This Row],[GameDate]])=6,"FRI", "SAT"))))))</f>
        <v>MON</v>
      </c>
      <c r="AF798" s="2">
        <f>Table2[[#This Row],[ActualAwayScore]]-Table2[[#This Row],[PredictedAwayScore]]</f>
        <v>0</v>
      </c>
      <c r="AG798" s="2">
        <f>Table2[[#This Row],[ActualHomeScore]]-Table2[[#This Row],[PredictedHomeScore]]</f>
        <v>0</v>
      </c>
      <c r="AH798" s="2">
        <f t="shared" si="63"/>
        <v>0</v>
      </c>
      <c r="AI798" s="2">
        <f t="shared" si="64"/>
        <v>0</v>
      </c>
    </row>
    <row r="799" spans="1:35" x14ac:dyDescent="0.25">
      <c r="B799" s="4">
        <v>45684</v>
      </c>
      <c r="C799" s="7" t="s">
        <v>908</v>
      </c>
      <c r="D799" s="2" t="s">
        <v>12</v>
      </c>
      <c r="E799" s="2" t="s">
        <v>23</v>
      </c>
      <c r="F799" s="2"/>
      <c r="G799" s="2"/>
      <c r="H799" s="2" t="str">
        <f t="shared" si="60"/>
        <v>_</v>
      </c>
      <c r="I799" s="2"/>
      <c r="J799" s="2"/>
      <c r="K799" s="2"/>
      <c r="L799" s="2" t="str">
        <f t="shared" si="61"/>
        <v>_</v>
      </c>
      <c r="M799" s="2"/>
      <c r="N799" s="2">
        <f>IF(ISBLANK(Table2[[#This Row],[ActualResult]]), 0, 1)</f>
        <v>0</v>
      </c>
      <c r="O799" s="2" t="str">
        <f>IF(ISBLANK(Table2[[#This Row],[ActualResult]]), "_", IF(Table2[[#This Row],[ActualWinner]]=Table2[[#This Row],[PredictedWinner]], "Y", "N"))</f>
        <v>_</v>
      </c>
      <c r="P799" s="2" t="str">
        <f>IF(Table2[[#This Row],[ActualAwayScore]]&gt;Table2[[#This Row],[PredictedAwayScore]], "N", IF(ISBLANK(Table2[[#This Row],[ActualResult]]), "_", IF(Table2[[#This Row],[ActualAwayScore]]=Table2[[#This Row],[PredictedAwayScore]], "Y", "N")))</f>
        <v>_</v>
      </c>
      <c r="Q799" s="2" t="str">
        <f>IF(Table2[[#This Row],[ActualHomeScore]]&gt;Table2[[#This Row],[PredictedHomeScore]],"N", IF(ISBLANK(Table2[[#This Row],[ActualResult]]), "_", IF(Table2[[#This Row],[ActualHomeScore]]=Table2[[#This Row],[PredictedHomeScore]], "Y", "N")))</f>
        <v>_</v>
      </c>
      <c r="R799" s="2"/>
      <c r="S799" s="2" t="str">
        <f t="shared" si="62"/>
        <v>_</v>
      </c>
      <c r="T799" s="2">
        <f>IF(INDEX(StatsRegularSeason20242025!$A$2:$C$33,MATCH(Table2[[#This Row],[AwayTeam]],StatsRegularSeason20242025!$A$2:$A$33,0),2)=INDEX(StatsRegularSeason20242025!$A$2:$C$33,MATCH(Table2[[#This Row],[HomeTeam]],StatsRegularSeason20242025!$A$2:$A$33,0),2),1,0)</f>
        <v>1</v>
      </c>
      <c r="U799" s="2">
        <f>IF(INDEX(StatsRegularSeason20242025!$A$2:$C$33,MATCH(Table2[[#This Row],[AwayTeam]],StatsRegularSeason20242025!$A$2:$A$33,0),3)=INDEX(StatsRegularSeason20242025!$A$2:$C$33,MATCH(Table2[[#This Row],[HomeTeam]],StatsRegularSeason20242025!$A$2:$A$33,0),3),1,0)</f>
        <v>1</v>
      </c>
      <c r="V799" s="2">
        <f>IF(Table2[[#This Row],[InterConf]]=1,IF(Table2[[#This Row],[InterDiv]]=0, 1, 0), 0)</f>
        <v>0</v>
      </c>
      <c r="W799" s="2">
        <f>IF(INDEX(StatsRegularSeason20242025!$A$2:$C$33,MATCH(Table2[[#This Row],[AwayTeam]],StatsRegularSeason20242025!$A$2:$A$33,0),2)&lt;&gt;INDEX(StatsRegularSeason20242025!$A$2:$C$33,MATCH(Table2[[#This Row],[HomeTeam]],StatsRegularSeason20242025!$A$2:$A$33,0),2),1,0)</f>
        <v>0</v>
      </c>
      <c r="X799" s="2"/>
      <c r="Y799" s="2"/>
      <c r="Z799" s="2">
        <f>IF(AND(Table2[[#This Row],[GameIsOver]]=1,Table2[[#This Row],[ActualHomeScore]]*Table2[[#This Row],[ActualAwayScore]]=0), 1,0)</f>
        <v>0</v>
      </c>
      <c r="AA799" s="2">
        <f>IF(Table2[[#This Row],[GameIsOver]]=0,0, IF(Table2[[#This Row],[ActualWinner]]=Table2[[#This Row],[AwayTeam]], 2, IF(OR(Table2[[#This Row],[ActualResult]]="OT", Table2[[#This Row],[ActualResult]]="SO"), 1, 0)))</f>
        <v>0</v>
      </c>
      <c r="AB799" s="2">
        <f>IF(Table2[[#This Row],[GameIsOver]]= 0, 0, IF(Table2[[#This Row],[ActualWinner]]=Table2[[#This Row],[HomeTeam]], 2, IF(OR(Table2[[#This Row],[ActualResult]]="OT", Table2[[#This Row],[ActualResult]]="SO"), 1, 0)))</f>
        <v>0</v>
      </c>
      <c r="AC799" s="33">
        <f>(($AR$11)*IF(Table2[[#This Row],[CorrectWinnerPrediction]]="Y", 1, 0))+(($AR$12)*IF(Table2[[#This Row],[CorrectAwayScorePrediction]]="Y", 1, 0))+(($AR$13)*IF(Table2[[#This Row],[CorrectHomeScorePrediction]]="Y", 1, 0))</f>
        <v>0</v>
      </c>
      <c r="AD7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799" s="4" t="str">
        <f>IF(WEEKDAY(Table2[[#This Row],[GameDate]])=1,"SUN",IF(WEEKDAY(Table2[[#This Row],[GameDate]])=2,"MON",IF(WEEKDAY(Table2[[#This Row],[GameDate]])=3,"TUE",IF(WEEKDAY(Table2[[#This Row],[GameDate]])=4,"WED",IF(WEEKDAY(Table2[[#This Row],[GameDate]])=5,"THU",IF(WEEKDAY(Table2[[#This Row],[GameDate]])=6,"FRI", "SAT"))))))</f>
        <v>MON</v>
      </c>
      <c r="AF799" s="2">
        <f>Table2[[#This Row],[ActualAwayScore]]-Table2[[#This Row],[PredictedAwayScore]]</f>
        <v>0</v>
      </c>
      <c r="AG799" s="2">
        <f>Table2[[#This Row],[ActualHomeScore]]-Table2[[#This Row],[PredictedHomeScore]]</f>
        <v>0</v>
      </c>
      <c r="AH799" s="2">
        <f t="shared" si="63"/>
        <v>0</v>
      </c>
      <c r="AI799" s="2">
        <f t="shared" si="64"/>
        <v>0</v>
      </c>
    </row>
    <row r="800" spans="1:35" x14ac:dyDescent="0.25">
      <c r="A800" s="3"/>
      <c r="B800" s="5">
        <v>45684</v>
      </c>
      <c r="C800" s="8" t="s">
        <v>909</v>
      </c>
      <c r="D800" s="3" t="s">
        <v>21</v>
      </c>
      <c r="E800" s="3" t="s">
        <v>38</v>
      </c>
      <c r="F800" s="3"/>
      <c r="G800" s="3"/>
      <c r="H800" s="3" t="str">
        <f t="shared" si="60"/>
        <v>_</v>
      </c>
      <c r="I800" s="3"/>
      <c r="J800" s="3"/>
      <c r="K800" s="3"/>
      <c r="L800" s="2" t="str">
        <f t="shared" si="61"/>
        <v>_</v>
      </c>
      <c r="M800" s="3"/>
      <c r="N800" s="3">
        <f>IF(ISBLANK(Table2[[#This Row],[ActualResult]]), 0, 1)</f>
        <v>0</v>
      </c>
      <c r="O800" s="3" t="str">
        <f>IF(ISBLANK(Table2[[#This Row],[ActualResult]]), "_", IF(Table2[[#This Row],[ActualWinner]]=Table2[[#This Row],[PredictedWinner]], "Y", "N"))</f>
        <v>_</v>
      </c>
      <c r="P800" s="3" t="str">
        <f>IF(Table2[[#This Row],[ActualAwayScore]]&gt;Table2[[#This Row],[PredictedAwayScore]], "N", IF(ISBLANK(Table2[[#This Row],[ActualResult]]), "_", IF(Table2[[#This Row],[ActualAwayScore]]=Table2[[#This Row],[PredictedAwayScore]], "Y", "N")))</f>
        <v>_</v>
      </c>
      <c r="Q800" s="3" t="str">
        <f>IF(Table2[[#This Row],[ActualHomeScore]]&gt;Table2[[#This Row],[PredictedHomeScore]],"N", IF(ISBLANK(Table2[[#This Row],[ActualResult]]), "_", IF(Table2[[#This Row],[ActualHomeScore]]=Table2[[#This Row],[PredictedHomeScore]], "Y", "N")))</f>
        <v>_</v>
      </c>
      <c r="R800" s="2"/>
      <c r="S800" s="2" t="str">
        <f t="shared" si="62"/>
        <v>_</v>
      </c>
      <c r="T800" s="2">
        <f>IF(INDEX(StatsRegularSeason20242025!$A$2:$C$33,MATCH(Table2[[#This Row],[AwayTeam]],StatsRegularSeason20242025!$A$2:$A$33,0),2)=INDEX(StatsRegularSeason20242025!$A$2:$C$33,MATCH(Table2[[#This Row],[HomeTeam]],StatsRegularSeason20242025!$A$2:$A$33,0),2),1,0)</f>
        <v>0</v>
      </c>
      <c r="U800" s="2">
        <f>IF(INDEX(StatsRegularSeason20242025!$A$2:$C$33,MATCH(Table2[[#This Row],[AwayTeam]],StatsRegularSeason20242025!$A$2:$A$33,0),3)=INDEX(StatsRegularSeason20242025!$A$2:$C$33,MATCH(Table2[[#This Row],[HomeTeam]],StatsRegularSeason20242025!$A$2:$A$33,0),3),1,0)</f>
        <v>0</v>
      </c>
      <c r="V800" s="2">
        <f>IF(Table2[[#This Row],[InterConf]]=1,IF(Table2[[#This Row],[InterDiv]]=0, 1, 0), 0)</f>
        <v>0</v>
      </c>
      <c r="W800" s="2">
        <f>IF(INDEX(StatsRegularSeason20242025!$A$2:$C$33,MATCH(Table2[[#This Row],[AwayTeam]],StatsRegularSeason20242025!$A$2:$A$33,0),2)&lt;&gt;INDEX(StatsRegularSeason20242025!$A$2:$C$33,MATCH(Table2[[#This Row],[HomeTeam]],StatsRegularSeason20242025!$A$2:$A$33,0),2),1,0)</f>
        <v>1</v>
      </c>
      <c r="X800" s="2"/>
      <c r="Y800" s="2"/>
      <c r="Z800" s="2">
        <f>IF(AND(Table2[[#This Row],[GameIsOver]]=1,Table2[[#This Row],[ActualHomeScore]]*Table2[[#This Row],[ActualAwayScore]]=0), 1,0)</f>
        <v>0</v>
      </c>
      <c r="AA800" s="2">
        <f>IF(Table2[[#This Row],[GameIsOver]]=0,0, IF(Table2[[#This Row],[ActualWinner]]=Table2[[#This Row],[AwayTeam]], 2, IF(OR(Table2[[#This Row],[ActualResult]]="OT", Table2[[#This Row],[ActualResult]]="SO"), 1, 0)))</f>
        <v>0</v>
      </c>
      <c r="AB800" s="2">
        <f>IF(Table2[[#This Row],[GameIsOver]]= 0, 0, IF(Table2[[#This Row],[ActualWinner]]=Table2[[#This Row],[HomeTeam]], 2, IF(OR(Table2[[#This Row],[ActualResult]]="OT", Table2[[#This Row],[ActualResult]]="SO"), 1, 0)))</f>
        <v>0</v>
      </c>
      <c r="AC800" s="33">
        <f>(($AR$11)*IF(Table2[[#This Row],[CorrectWinnerPrediction]]="Y", 1, 0))+(($AR$12)*IF(Table2[[#This Row],[CorrectAwayScorePrediction]]="Y", 1, 0))+(($AR$13)*IF(Table2[[#This Row],[CorrectHomeScorePrediction]]="Y", 1, 0))</f>
        <v>0</v>
      </c>
      <c r="AD8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0" s="5" t="str">
        <f>IF(WEEKDAY(Table2[[#This Row],[GameDate]])=1,"SUN",IF(WEEKDAY(Table2[[#This Row],[GameDate]])=2,"MON",IF(WEEKDAY(Table2[[#This Row],[GameDate]])=3,"TUE",IF(WEEKDAY(Table2[[#This Row],[GameDate]])=4,"WED",IF(WEEKDAY(Table2[[#This Row],[GameDate]])=5,"THU",IF(WEEKDAY(Table2[[#This Row],[GameDate]])=6,"FRI", "SAT"))))))</f>
        <v>MON</v>
      </c>
      <c r="AF800" s="2">
        <f>Table2[[#This Row],[ActualAwayScore]]-Table2[[#This Row],[PredictedAwayScore]]</f>
        <v>0</v>
      </c>
      <c r="AG800" s="2">
        <f>Table2[[#This Row],[ActualHomeScore]]-Table2[[#This Row],[PredictedHomeScore]]</f>
        <v>0</v>
      </c>
      <c r="AH800" s="2">
        <f t="shared" si="63"/>
        <v>0</v>
      </c>
      <c r="AI800" s="2">
        <f t="shared" si="64"/>
        <v>0</v>
      </c>
    </row>
    <row r="801" spans="1:35" x14ac:dyDescent="0.25">
      <c r="B801" s="4">
        <v>45685</v>
      </c>
      <c r="C801" s="7" t="s">
        <v>910</v>
      </c>
      <c r="D801" s="2" t="s">
        <v>16</v>
      </c>
      <c r="E801" s="2" t="s">
        <v>29</v>
      </c>
      <c r="F801" s="2"/>
      <c r="G801" s="2"/>
      <c r="H801" s="2" t="str">
        <f t="shared" si="60"/>
        <v>_</v>
      </c>
      <c r="I801" s="2"/>
      <c r="J801" s="2"/>
      <c r="K801" s="2"/>
      <c r="L801" s="13" t="str">
        <f t="shared" si="61"/>
        <v>_</v>
      </c>
      <c r="M801" s="2"/>
      <c r="N801" s="2">
        <f>IF(ISBLANK(Table2[[#This Row],[ActualResult]]), 0, 1)</f>
        <v>0</v>
      </c>
      <c r="O801" s="2" t="str">
        <f>IF(ISBLANK(Table2[[#This Row],[ActualResult]]), "_", IF(Table2[[#This Row],[ActualWinner]]=Table2[[#This Row],[PredictedWinner]], "Y", "N"))</f>
        <v>_</v>
      </c>
      <c r="P801" s="2" t="str">
        <f>IF(Table2[[#This Row],[ActualAwayScore]]&gt;Table2[[#This Row],[PredictedAwayScore]], "N", IF(ISBLANK(Table2[[#This Row],[ActualResult]]), "_", IF(Table2[[#This Row],[ActualAwayScore]]=Table2[[#This Row],[PredictedAwayScore]], "Y", "N")))</f>
        <v>_</v>
      </c>
      <c r="Q801" s="2" t="str">
        <f>IF(Table2[[#This Row],[ActualHomeScore]]&gt;Table2[[#This Row],[PredictedHomeScore]],"N", IF(ISBLANK(Table2[[#This Row],[ActualResult]]), "_", IF(Table2[[#This Row],[ActualHomeScore]]=Table2[[#This Row],[PredictedHomeScore]], "Y", "N")))</f>
        <v>_</v>
      </c>
      <c r="R801" s="2"/>
      <c r="S801" s="2" t="str">
        <f t="shared" si="62"/>
        <v>_</v>
      </c>
      <c r="T801" s="2">
        <f>IF(INDEX(StatsRegularSeason20242025!$A$2:$C$33,MATCH(Table2[[#This Row],[AwayTeam]],StatsRegularSeason20242025!$A$2:$A$33,0),2)=INDEX(StatsRegularSeason20242025!$A$2:$C$33,MATCH(Table2[[#This Row],[HomeTeam]],StatsRegularSeason20242025!$A$2:$A$33,0),2),1,0)</f>
        <v>1</v>
      </c>
      <c r="U801" s="2">
        <f>IF(INDEX(StatsRegularSeason20242025!$A$2:$C$33,MATCH(Table2[[#This Row],[AwayTeam]],StatsRegularSeason20242025!$A$2:$A$33,0),3)=INDEX(StatsRegularSeason20242025!$A$2:$C$33,MATCH(Table2[[#This Row],[HomeTeam]],StatsRegularSeason20242025!$A$2:$A$33,0),3),1,0)</f>
        <v>1</v>
      </c>
      <c r="V801" s="2">
        <f>IF(Table2[[#This Row],[InterConf]]=1,IF(Table2[[#This Row],[InterDiv]]=0, 1, 0), 0)</f>
        <v>0</v>
      </c>
      <c r="W801" s="2">
        <f>IF(INDEX(StatsRegularSeason20242025!$A$2:$C$33,MATCH(Table2[[#This Row],[AwayTeam]],StatsRegularSeason20242025!$A$2:$A$33,0),2)&lt;&gt;INDEX(StatsRegularSeason20242025!$A$2:$C$33,MATCH(Table2[[#This Row],[HomeTeam]],StatsRegularSeason20242025!$A$2:$A$33,0),2),1,0)</f>
        <v>0</v>
      </c>
      <c r="X801" s="2"/>
      <c r="Y801" s="2"/>
      <c r="Z801" s="2">
        <f>IF(AND(Table2[[#This Row],[GameIsOver]]=1,Table2[[#This Row],[ActualHomeScore]]*Table2[[#This Row],[ActualAwayScore]]=0), 1,0)</f>
        <v>0</v>
      </c>
      <c r="AA801" s="2">
        <f>IF(Table2[[#This Row],[GameIsOver]]=0,0, IF(Table2[[#This Row],[ActualWinner]]=Table2[[#This Row],[AwayTeam]], 2, IF(OR(Table2[[#This Row],[ActualResult]]="OT", Table2[[#This Row],[ActualResult]]="SO"), 1, 0)))</f>
        <v>0</v>
      </c>
      <c r="AB801" s="2">
        <f>IF(Table2[[#This Row],[GameIsOver]]= 0, 0, IF(Table2[[#This Row],[ActualWinner]]=Table2[[#This Row],[HomeTeam]], 2, IF(OR(Table2[[#This Row],[ActualResult]]="OT", Table2[[#This Row],[ActualResult]]="SO"), 1, 0)))</f>
        <v>0</v>
      </c>
      <c r="AC801" s="33">
        <f>(($AR$11)*IF(Table2[[#This Row],[CorrectWinnerPrediction]]="Y", 1, 0))+(($AR$12)*IF(Table2[[#This Row],[CorrectAwayScorePrediction]]="Y", 1, 0))+(($AR$13)*IF(Table2[[#This Row],[CorrectHomeScorePrediction]]="Y", 1, 0))</f>
        <v>0</v>
      </c>
      <c r="AD8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1" s="4" t="str">
        <f>IF(WEEKDAY(Table2[[#This Row],[GameDate]])=1,"SUN",IF(WEEKDAY(Table2[[#This Row],[GameDate]])=2,"MON",IF(WEEKDAY(Table2[[#This Row],[GameDate]])=3,"TUE",IF(WEEKDAY(Table2[[#This Row],[GameDate]])=4,"WED",IF(WEEKDAY(Table2[[#This Row],[GameDate]])=5,"THU",IF(WEEKDAY(Table2[[#This Row],[GameDate]])=6,"FRI", "SAT"))))))</f>
        <v>TUE</v>
      </c>
      <c r="AF801" s="2">
        <f>Table2[[#This Row],[ActualAwayScore]]-Table2[[#This Row],[PredictedAwayScore]]</f>
        <v>0</v>
      </c>
      <c r="AG801" s="2">
        <f>Table2[[#This Row],[ActualHomeScore]]-Table2[[#This Row],[PredictedHomeScore]]</f>
        <v>0</v>
      </c>
      <c r="AH801" s="2">
        <f t="shared" si="63"/>
        <v>0</v>
      </c>
      <c r="AI801" s="2">
        <f t="shared" si="64"/>
        <v>0</v>
      </c>
    </row>
    <row r="802" spans="1:35" x14ac:dyDescent="0.25">
      <c r="B802" s="4">
        <v>45685</v>
      </c>
      <c r="C802" s="7" t="s">
        <v>911</v>
      </c>
      <c r="D802" s="2" t="s">
        <v>22</v>
      </c>
      <c r="E802" s="2" t="s">
        <v>19</v>
      </c>
      <c r="F802" s="2"/>
      <c r="G802" s="2"/>
      <c r="H802" s="2" t="str">
        <f t="shared" si="60"/>
        <v>_</v>
      </c>
      <c r="I802" s="2"/>
      <c r="J802" s="2"/>
      <c r="K802" s="2"/>
      <c r="L802" s="2" t="str">
        <f t="shared" si="61"/>
        <v>_</v>
      </c>
      <c r="M802" s="2"/>
      <c r="N802" s="2">
        <f>IF(ISBLANK(Table2[[#This Row],[ActualResult]]), 0, 1)</f>
        <v>0</v>
      </c>
      <c r="O802" s="2" t="str">
        <f>IF(ISBLANK(Table2[[#This Row],[ActualResult]]), "_", IF(Table2[[#This Row],[ActualWinner]]=Table2[[#This Row],[PredictedWinner]], "Y", "N"))</f>
        <v>_</v>
      </c>
      <c r="P802" s="2" t="str">
        <f>IF(Table2[[#This Row],[ActualAwayScore]]&gt;Table2[[#This Row],[PredictedAwayScore]], "N", IF(ISBLANK(Table2[[#This Row],[ActualResult]]), "_", IF(Table2[[#This Row],[ActualAwayScore]]=Table2[[#This Row],[PredictedAwayScore]], "Y", "N")))</f>
        <v>_</v>
      </c>
      <c r="Q802" s="2" t="str">
        <f>IF(Table2[[#This Row],[ActualHomeScore]]&gt;Table2[[#This Row],[PredictedHomeScore]],"N", IF(ISBLANK(Table2[[#This Row],[ActualResult]]), "_", IF(Table2[[#This Row],[ActualHomeScore]]=Table2[[#This Row],[PredictedHomeScore]], "Y", "N")))</f>
        <v>_</v>
      </c>
      <c r="R802" s="2"/>
      <c r="S802" s="2" t="str">
        <f t="shared" si="62"/>
        <v>_</v>
      </c>
      <c r="T802" s="2">
        <f>IF(INDEX(StatsRegularSeason20242025!$A$2:$C$33,MATCH(Table2[[#This Row],[AwayTeam]],StatsRegularSeason20242025!$A$2:$A$33,0),2)=INDEX(StatsRegularSeason20242025!$A$2:$C$33,MATCH(Table2[[#This Row],[HomeTeam]],StatsRegularSeason20242025!$A$2:$A$33,0),2),1,0)</f>
        <v>0</v>
      </c>
      <c r="U802" s="2">
        <f>IF(INDEX(StatsRegularSeason20242025!$A$2:$C$33,MATCH(Table2[[#This Row],[AwayTeam]],StatsRegularSeason20242025!$A$2:$A$33,0),3)=INDEX(StatsRegularSeason20242025!$A$2:$C$33,MATCH(Table2[[#This Row],[HomeTeam]],StatsRegularSeason20242025!$A$2:$A$33,0),3),1,0)</f>
        <v>0</v>
      </c>
      <c r="V802" s="2">
        <f>IF(Table2[[#This Row],[InterConf]]=1,IF(Table2[[#This Row],[InterDiv]]=0, 1, 0), 0)</f>
        <v>0</v>
      </c>
      <c r="W802" s="2">
        <f>IF(INDEX(StatsRegularSeason20242025!$A$2:$C$33,MATCH(Table2[[#This Row],[AwayTeam]],StatsRegularSeason20242025!$A$2:$A$33,0),2)&lt;&gt;INDEX(StatsRegularSeason20242025!$A$2:$C$33,MATCH(Table2[[#This Row],[HomeTeam]],StatsRegularSeason20242025!$A$2:$A$33,0),2),1,0)</f>
        <v>1</v>
      </c>
      <c r="X802" s="2"/>
      <c r="Y802" s="2"/>
      <c r="Z802" s="2">
        <f>IF(AND(Table2[[#This Row],[GameIsOver]]=1,Table2[[#This Row],[ActualHomeScore]]*Table2[[#This Row],[ActualAwayScore]]=0), 1,0)</f>
        <v>0</v>
      </c>
      <c r="AA802" s="2">
        <f>IF(Table2[[#This Row],[GameIsOver]]=0,0, IF(Table2[[#This Row],[ActualWinner]]=Table2[[#This Row],[AwayTeam]], 2, IF(OR(Table2[[#This Row],[ActualResult]]="OT", Table2[[#This Row],[ActualResult]]="SO"), 1, 0)))</f>
        <v>0</v>
      </c>
      <c r="AB802" s="2">
        <f>IF(Table2[[#This Row],[GameIsOver]]= 0, 0, IF(Table2[[#This Row],[ActualWinner]]=Table2[[#This Row],[HomeTeam]], 2, IF(OR(Table2[[#This Row],[ActualResult]]="OT", Table2[[#This Row],[ActualResult]]="SO"), 1, 0)))</f>
        <v>0</v>
      </c>
      <c r="AC802" s="33">
        <f>(($AR$11)*IF(Table2[[#This Row],[CorrectWinnerPrediction]]="Y", 1, 0))+(($AR$12)*IF(Table2[[#This Row],[CorrectAwayScorePrediction]]="Y", 1, 0))+(($AR$13)*IF(Table2[[#This Row],[CorrectHomeScorePrediction]]="Y", 1, 0))</f>
        <v>0</v>
      </c>
      <c r="AD8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2" s="4" t="str">
        <f>IF(WEEKDAY(Table2[[#This Row],[GameDate]])=1,"SUN",IF(WEEKDAY(Table2[[#This Row],[GameDate]])=2,"MON",IF(WEEKDAY(Table2[[#This Row],[GameDate]])=3,"TUE",IF(WEEKDAY(Table2[[#This Row],[GameDate]])=4,"WED",IF(WEEKDAY(Table2[[#This Row],[GameDate]])=5,"THU",IF(WEEKDAY(Table2[[#This Row],[GameDate]])=6,"FRI", "SAT"))))))</f>
        <v>TUE</v>
      </c>
      <c r="AF802" s="2">
        <f>Table2[[#This Row],[ActualAwayScore]]-Table2[[#This Row],[PredictedAwayScore]]</f>
        <v>0</v>
      </c>
      <c r="AG802" s="2">
        <f>Table2[[#This Row],[ActualHomeScore]]-Table2[[#This Row],[PredictedHomeScore]]</f>
        <v>0</v>
      </c>
      <c r="AH802" s="2">
        <f t="shared" si="63"/>
        <v>0</v>
      </c>
      <c r="AI802" s="2">
        <f t="shared" si="64"/>
        <v>0</v>
      </c>
    </row>
    <row r="803" spans="1:35" x14ac:dyDescent="0.25">
      <c r="B803" s="4">
        <v>45685</v>
      </c>
      <c r="C803" s="7" t="s">
        <v>912</v>
      </c>
      <c r="D803" s="2" t="s">
        <v>17</v>
      </c>
      <c r="E803" s="2" t="s">
        <v>43</v>
      </c>
      <c r="F803" s="2"/>
      <c r="G803" s="2"/>
      <c r="H803" s="2" t="str">
        <f t="shared" si="60"/>
        <v>_</v>
      </c>
      <c r="I803" s="2"/>
      <c r="J803" s="2"/>
      <c r="K803" s="2"/>
      <c r="L803" s="2" t="str">
        <f t="shared" si="61"/>
        <v>_</v>
      </c>
      <c r="M803" s="2"/>
      <c r="N803" s="2">
        <f>IF(ISBLANK(Table2[[#This Row],[ActualResult]]), 0, 1)</f>
        <v>0</v>
      </c>
      <c r="O803" s="2" t="str">
        <f>IF(ISBLANK(Table2[[#This Row],[ActualResult]]), "_", IF(Table2[[#This Row],[ActualWinner]]=Table2[[#This Row],[PredictedWinner]], "Y", "N"))</f>
        <v>_</v>
      </c>
      <c r="P803" s="2" t="str">
        <f>IF(Table2[[#This Row],[ActualAwayScore]]&gt;Table2[[#This Row],[PredictedAwayScore]], "N", IF(ISBLANK(Table2[[#This Row],[ActualResult]]), "_", IF(Table2[[#This Row],[ActualAwayScore]]=Table2[[#This Row],[PredictedAwayScore]], "Y", "N")))</f>
        <v>_</v>
      </c>
      <c r="Q803" s="2" t="str">
        <f>IF(Table2[[#This Row],[ActualHomeScore]]&gt;Table2[[#This Row],[PredictedHomeScore]],"N", IF(ISBLANK(Table2[[#This Row],[ActualResult]]), "_", IF(Table2[[#This Row],[ActualHomeScore]]=Table2[[#This Row],[PredictedHomeScore]], "Y", "N")))</f>
        <v>_</v>
      </c>
      <c r="R803" s="2"/>
      <c r="S803" s="2" t="str">
        <f t="shared" si="62"/>
        <v>_</v>
      </c>
      <c r="T803" s="2">
        <f>IF(INDEX(StatsRegularSeason20242025!$A$2:$C$33,MATCH(Table2[[#This Row],[AwayTeam]],StatsRegularSeason20242025!$A$2:$A$33,0),2)=INDEX(StatsRegularSeason20242025!$A$2:$C$33,MATCH(Table2[[#This Row],[HomeTeam]],StatsRegularSeason20242025!$A$2:$A$33,0),2),1,0)</f>
        <v>0</v>
      </c>
      <c r="U803" s="2">
        <f>IF(INDEX(StatsRegularSeason20242025!$A$2:$C$33,MATCH(Table2[[#This Row],[AwayTeam]],StatsRegularSeason20242025!$A$2:$A$33,0),3)=INDEX(StatsRegularSeason20242025!$A$2:$C$33,MATCH(Table2[[#This Row],[HomeTeam]],StatsRegularSeason20242025!$A$2:$A$33,0),3),1,0)</f>
        <v>0</v>
      </c>
      <c r="V803" s="2">
        <f>IF(Table2[[#This Row],[InterConf]]=1,IF(Table2[[#This Row],[InterDiv]]=0, 1, 0), 0)</f>
        <v>0</v>
      </c>
      <c r="W803" s="2">
        <f>IF(INDEX(StatsRegularSeason20242025!$A$2:$C$33,MATCH(Table2[[#This Row],[AwayTeam]],StatsRegularSeason20242025!$A$2:$A$33,0),2)&lt;&gt;INDEX(StatsRegularSeason20242025!$A$2:$C$33,MATCH(Table2[[#This Row],[HomeTeam]],StatsRegularSeason20242025!$A$2:$A$33,0),2),1,0)</f>
        <v>1</v>
      </c>
      <c r="X803" s="2"/>
      <c r="Y803" s="2"/>
      <c r="Z803" s="2">
        <f>IF(AND(Table2[[#This Row],[GameIsOver]]=1,Table2[[#This Row],[ActualHomeScore]]*Table2[[#This Row],[ActualAwayScore]]=0), 1,0)</f>
        <v>0</v>
      </c>
      <c r="AA803" s="2">
        <f>IF(Table2[[#This Row],[GameIsOver]]=0,0, IF(Table2[[#This Row],[ActualWinner]]=Table2[[#This Row],[AwayTeam]], 2, IF(OR(Table2[[#This Row],[ActualResult]]="OT", Table2[[#This Row],[ActualResult]]="SO"), 1, 0)))</f>
        <v>0</v>
      </c>
      <c r="AB803" s="2">
        <f>IF(Table2[[#This Row],[GameIsOver]]= 0, 0, IF(Table2[[#This Row],[ActualWinner]]=Table2[[#This Row],[HomeTeam]], 2, IF(OR(Table2[[#This Row],[ActualResult]]="OT", Table2[[#This Row],[ActualResult]]="SO"), 1, 0)))</f>
        <v>0</v>
      </c>
      <c r="AC803" s="33">
        <f>(($AR$11)*IF(Table2[[#This Row],[CorrectWinnerPrediction]]="Y", 1, 0))+(($AR$12)*IF(Table2[[#This Row],[CorrectAwayScorePrediction]]="Y", 1, 0))+(($AR$13)*IF(Table2[[#This Row],[CorrectHomeScorePrediction]]="Y", 1, 0))</f>
        <v>0</v>
      </c>
      <c r="AD8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3" s="4" t="str">
        <f>IF(WEEKDAY(Table2[[#This Row],[GameDate]])=1,"SUN",IF(WEEKDAY(Table2[[#This Row],[GameDate]])=2,"MON",IF(WEEKDAY(Table2[[#This Row],[GameDate]])=3,"TUE",IF(WEEKDAY(Table2[[#This Row],[GameDate]])=4,"WED",IF(WEEKDAY(Table2[[#This Row],[GameDate]])=5,"THU",IF(WEEKDAY(Table2[[#This Row],[GameDate]])=6,"FRI", "SAT"))))))</f>
        <v>TUE</v>
      </c>
      <c r="AF803" s="2">
        <f>Table2[[#This Row],[ActualAwayScore]]-Table2[[#This Row],[PredictedAwayScore]]</f>
        <v>0</v>
      </c>
      <c r="AG803" s="2">
        <f>Table2[[#This Row],[ActualHomeScore]]-Table2[[#This Row],[PredictedHomeScore]]</f>
        <v>0</v>
      </c>
      <c r="AH803" s="2">
        <f t="shared" si="63"/>
        <v>0</v>
      </c>
      <c r="AI803" s="2">
        <f t="shared" si="64"/>
        <v>0</v>
      </c>
    </row>
    <row r="804" spans="1:35" x14ac:dyDescent="0.25">
      <c r="B804" s="4">
        <v>45685</v>
      </c>
      <c r="C804" s="7" t="s">
        <v>913</v>
      </c>
      <c r="D804" s="2" t="s">
        <v>44</v>
      </c>
      <c r="E804" s="2" t="s">
        <v>20</v>
      </c>
      <c r="F804" s="2"/>
      <c r="G804" s="2"/>
      <c r="H804" s="2" t="str">
        <f t="shared" si="60"/>
        <v>_</v>
      </c>
      <c r="I804" s="2"/>
      <c r="J804" s="2"/>
      <c r="K804" s="2"/>
      <c r="L804" s="2" t="str">
        <f t="shared" si="61"/>
        <v>_</v>
      </c>
      <c r="M804" s="2"/>
      <c r="N804" s="2">
        <f>IF(ISBLANK(Table2[[#This Row],[ActualResult]]), 0, 1)</f>
        <v>0</v>
      </c>
      <c r="O804" s="2" t="str">
        <f>IF(ISBLANK(Table2[[#This Row],[ActualResult]]), "_", IF(Table2[[#This Row],[ActualWinner]]=Table2[[#This Row],[PredictedWinner]], "Y", "N"))</f>
        <v>_</v>
      </c>
      <c r="P804" s="2" t="str">
        <f>IF(Table2[[#This Row],[ActualAwayScore]]&gt;Table2[[#This Row],[PredictedAwayScore]], "N", IF(ISBLANK(Table2[[#This Row],[ActualResult]]), "_", IF(Table2[[#This Row],[ActualAwayScore]]=Table2[[#This Row],[PredictedAwayScore]], "Y", "N")))</f>
        <v>_</v>
      </c>
      <c r="Q804" s="2" t="str">
        <f>IF(Table2[[#This Row],[ActualHomeScore]]&gt;Table2[[#This Row],[PredictedHomeScore]],"N", IF(ISBLANK(Table2[[#This Row],[ActualResult]]), "_", IF(Table2[[#This Row],[ActualHomeScore]]=Table2[[#This Row],[PredictedHomeScore]], "Y", "N")))</f>
        <v>_</v>
      </c>
      <c r="R804" s="2"/>
      <c r="S804" s="2" t="str">
        <f t="shared" si="62"/>
        <v>_</v>
      </c>
      <c r="T804" s="2">
        <f>IF(INDEX(StatsRegularSeason20242025!$A$2:$C$33,MATCH(Table2[[#This Row],[AwayTeam]],StatsRegularSeason20242025!$A$2:$A$33,0),2)=INDEX(StatsRegularSeason20242025!$A$2:$C$33,MATCH(Table2[[#This Row],[HomeTeam]],StatsRegularSeason20242025!$A$2:$A$33,0),2),1,0)</f>
        <v>1</v>
      </c>
      <c r="U804" s="2">
        <f>IF(INDEX(StatsRegularSeason20242025!$A$2:$C$33,MATCH(Table2[[#This Row],[AwayTeam]],StatsRegularSeason20242025!$A$2:$A$33,0),3)=INDEX(StatsRegularSeason20242025!$A$2:$C$33,MATCH(Table2[[#This Row],[HomeTeam]],StatsRegularSeason20242025!$A$2:$A$33,0),3),1,0)</f>
        <v>1</v>
      </c>
      <c r="V804" s="2">
        <f>IF(Table2[[#This Row],[InterConf]]=1,IF(Table2[[#This Row],[InterDiv]]=0, 1, 0), 0)</f>
        <v>0</v>
      </c>
      <c r="W804" s="2">
        <f>IF(INDEX(StatsRegularSeason20242025!$A$2:$C$33,MATCH(Table2[[#This Row],[AwayTeam]],StatsRegularSeason20242025!$A$2:$A$33,0),2)&lt;&gt;INDEX(StatsRegularSeason20242025!$A$2:$C$33,MATCH(Table2[[#This Row],[HomeTeam]],StatsRegularSeason20242025!$A$2:$A$33,0),2),1,0)</f>
        <v>0</v>
      </c>
      <c r="X804" s="2"/>
      <c r="Y804" s="2"/>
      <c r="Z804" s="2">
        <f>IF(AND(Table2[[#This Row],[GameIsOver]]=1,Table2[[#This Row],[ActualHomeScore]]*Table2[[#This Row],[ActualAwayScore]]=0), 1,0)</f>
        <v>0</v>
      </c>
      <c r="AA804" s="2">
        <f>IF(Table2[[#This Row],[GameIsOver]]=0,0, IF(Table2[[#This Row],[ActualWinner]]=Table2[[#This Row],[AwayTeam]], 2, IF(OR(Table2[[#This Row],[ActualResult]]="OT", Table2[[#This Row],[ActualResult]]="SO"), 1, 0)))</f>
        <v>0</v>
      </c>
      <c r="AB804" s="2">
        <f>IF(Table2[[#This Row],[GameIsOver]]= 0, 0, IF(Table2[[#This Row],[ActualWinner]]=Table2[[#This Row],[HomeTeam]], 2, IF(OR(Table2[[#This Row],[ActualResult]]="OT", Table2[[#This Row],[ActualResult]]="SO"), 1, 0)))</f>
        <v>0</v>
      </c>
      <c r="AC804" s="33">
        <f>(($AR$11)*IF(Table2[[#This Row],[CorrectWinnerPrediction]]="Y", 1, 0))+(($AR$12)*IF(Table2[[#This Row],[CorrectAwayScorePrediction]]="Y", 1, 0))+(($AR$13)*IF(Table2[[#This Row],[CorrectHomeScorePrediction]]="Y", 1, 0))</f>
        <v>0</v>
      </c>
      <c r="AD8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4" s="4" t="str">
        <f>IF(WEEKDAY(Table2[[#This Row],[GameDate]])=1,"SUN",IF(WEEKDAY(Table2[[#This Row],[GameDate]])=2,"MON",IF(WEEKDAY(Table2[[#This Row],[GameDate]])=3,"TUE",IF(WEEKDAY(Table2[[#This Row],[GameDate]])=4,"WED",IF(WEEKDAY(Table2[[#This Row],[GameDate]])=5,"THU",IF(WEEKDAY(Table2[[#This Row],[GameDate]])=6,"FRI", "SAT"))))))</f>
        <v>TUE</v>
      </c>
      <c r="AF804" s="2">
        <f>Table2[[#This Row],[ActualAwayScore]]-Table2[[#This Row],[PredictedAwayScore]]</f>
        <v>0</v>
      </c>
      <c r="AG804" s="2">
        <f>Table2[[#This Row],[ActualHomeScore]]-Table2[[#This Row],[PredictedHomeScore]]</f>
        <v>0</v>
      </c>
      <c r="AH804" s="2">
        <f t="shared" si="63"/>
        <v>0</v>
      </c>
      <c r="AI804" s="2">
        <f t="shared" si="64"/>
        <v>0</v>
      </c>
    </row>
    <row r="805" spans="1:35" x14ac:dyDescent="0.25">
      <c r="B805" s="4">
        <v>45685</v>
      </c>
      <c r="C805" s="7" t="s">
        <v>914</v>
      </c>
      <c r="D805" s="2" t="s">
        <v>26</v>
      </c>
      <c r="E805" s="2" t="s">
        <v>33</v>
      </c>
      <c r="F805" s="2"/>
      <c r="G805" s="2"/>
      <c r="H805" s="2" t="str">
        <f t="shared" si="60"/>
        <v>_</v>
      </c>
      <c r="I805" s="2"/>
      <c r="J805" s="2"/>
      <c r="K805" s="2"/>
      <c r="L805" s="2" t="str">
        <f t="shared" si="61"/>
        <v>_</v>
      </c>
      <c r="M805" s="2"/>
      <c r="N805" s="2">
        <f>IF(ISBLANK(Table2[[#This Row],[ActualResult]]), 0, 1)</f>
        <v>0</v>
      </c>
      <c r="O805" s="2" t="str">
        <f>IF(ISBLANK(Table2[[#This Row],[ActualResult]]), "_", IF(Table2[[#This Row],[ActualWinner]]=Table2[[#This Row],[PredictedWinner]], "Y", "N"))</f>
        <v>_</v>
      </c>
      <c r="P805" s="2" t="str">
        <f>IF(Table2[[#This Row],[ActualAwayScore]]&gt;Table2[[#This Row],[PredictedAwayScore]], "N", IF(ISBLANK(Table2[[#This Row],[ActualResult]]), "_", IF(Table2[[#This Row],[ActualAwayScore]]=Table2[[#This Row],[PredictedAwayScore]], "Y", "N")))</f>
        <v>_</v>
      </c>
      <c r="Q805" s="2" t="str">
        <f>IF(Table2[[#This Row],[ActualHomeScore]]&gt;Table2[[#This Row],[PredictedHomeScore]],"N", IF(ISBLANK(Table2[[#This Row],[ActualResult]]), "_", IF(Table2[[#This Row],[ActualHomeScore]]=Table2[[#This Row],[PredictedHomeScore]], "Y", "N")))</f>
        <v>_</v>
      </c>
      <c r="R805" s="2"/>
      <c r="S805" s="2" t="str">
        <f t="shared" si="62"/>
        <v>_</v>
      </c>
      <c r="T805" s="2">
        <f>IF(INDEX(StatsRegularSeason20242025!$A$2:$C$33,MATCH(Table2[[#This Row],[AwayTeam]],StatsRegularSeason20242025!$A$2:$A$33,0),2)=INDEX(StatsRegularSeason20242025!$A$2:$C$33,MATCH(Table2[[#This Row],[HomeTeam]],StatsRegularSeason20242025!$A$2:$A$33,0),2),1,0)</f>
        <v>0</v>
      </c>
      <c r="U805" s="2">
        <f>IF(INDEX(StatsRegularSeason20242025!$A$2:$C$33,MATCH(Table2[[#This Row],[AwayTeam]],StatsRegularSeason20242025!$A$2:$A$33,0),3)=INDEX(StatsRegularSeason20242025!$A$2:$C$33,MATCH(Table2[[#This Row],[HomeTeam]],StatsRegularSeason20242025!$A$2:$A$33,0),3),1,0)</f>
        <v>0</v>
      </c>
      <c r="V805" s="2">
        <f>IF(Table2[[#This Row],[InterConf]]=1,IF(Table2[[#This Row],[InterDiv]]=0, 1, 0), 0)</f>
        <v>0</v>
      </c>
      <c r="W805" s="2">
        <f>IF(INDEX(StatsRegularSeason20242025!$A$2:$C$33,MATCH(Table2[[#This Row],[AwayTeam]],StatsRegularSeason20242025!$A$2:$A$33,0),2)&lt;&gt;INDEX(StatsRegularSeason20242025!$A$2:$C$33,MATCH(Table2[[#This Row],[HomeTeam]],StatsRegularSeason20242025!$A$2:$A$33,0),2),1,0)</f>
        <v>1</v>
      </c>
      <c r="X805" s="2"/>
      <c r="Y805" s="2"/>
      <c r="Z805" s="2">
        <f>IF(AND(Table2[[#This Row],[GameIsOver]]=1,Table2[[#This Row],[ActualHomeScore]]*Table2[[#This Row],[ActualAwayScore]]=0), 1,0)</f>
        <v>0</v>
      </c>
      <c r="AA805" s="2">
        <f>IF(Table2[[#This Row],[GameIsOver]]=0,0, IF(Table2[[#This Row],[ActualWinner]]=Table2[[#This Row],[AwayTeam]], 2, IF(OR(Table2[[#This Row],[ActualResult]]="OT", Table2[[#This Row],[ActualResult]]="SO"), 1, 0)))</f>
        <v>0</v>
      </c>
      <c r="AB805" s="2">
        <f>IF(Table2[[#This Row],[GameIsOver]]= 0, 0, IF(Table2[[#This Row],[ActualWinner]]=Table2[[#This Row],[HomeTeam]], 2, IF(OR(Table2[[#This Row],[ActualResult]]="OT", Table2[[#This Row],[ActualResult]]="SO"), 1, 0)))</f>
        <v>0</v>
      </c>
      <c r="AC805" s="33">
        <f>(($AR$11)*IF(Table2[[#This Row],[CorrectWinnerPrediction]]="Y", 1, 0))+(($AR$12)*IF(Table2[[#This Row],[CorrectAwayScorePrediction]]="Y", 1, 0))+(($AR$13)*IF(Table2[[#This Row],[CorrectHomeScorePrediction]]="Y", 1, 0))</f>
        <v>0</v>
      </c>
      <c r="AD8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5" s="4" t="str">
        <f>IF(WEEKDAY(Table2[[#This Row],[GameDate]])=1,"SUN",IF(WEEKDAY(Table2[[#This Row],[GameDate]])=2,"MON",IF(WEEKDAY(Table2[[#This Row],[GameDate]])=3,"TUE",IF(WEEKDAY(Table2[[#This Row],[GameDate]])=4,"WED",IF(WEEKDAY(Table2[[#This Row],[GameDate]])=5,"THU",IF(WEEKDAY(Table2[[#This Row],[GameDate]])=6,"FRI", "SAT"))))))</f>
        <v>TUE</v>
      </c>
      <c r="AF805" s="2">
        <f>Table2[[#This Row],[ActualAwayScore]]-Table2[[#This Row],[PredictedAwayScore]]</f>
        <v>0</v>
      </c>
      <c r="AG805" s="2">
        <f>Table2[[#This Row],[ActualHomeScore]]-Table2[[#This Row],[PredictedHomeScore]]</f>
        <v>0</v>
      </c>
      <c r="AH805" s="2">
        <f t="shared" si="63"/>
        <v>0</v>
      </c>
      <c r="AI805" s="2">
        <f t="shared" si="64"/>
        <v>0</v>
      </c>
    </row>
    <row r="806" spans="1:35" x14ac:dyDescent="0.25">
      <c r="B806" s="4">
        <v>45685</v>
      </c>
      <c r="C806" s="7" t="s">
        <v>915</v>
      </c>
      <c r="D806" s="2" t="s">
        <v>46</v>
      </c>
      <c r="E806" s="2" t="s">
        <v>24</v>
      </c>
      <c r="F806" s="2"/>
      <c r="G806" s="2"/>
      <c r="H806" s="2" t="str">
        <f t="shared" si="60"/>
        <v>_</v>
      </c>
      <c r="I806" s="2"/>
      <c r="J806" s="2"/>
      <c r="K806" s="2"/>
      <c r="L806" s="2" t="str">
        <f t="shared" si="61"/>
        <v>_</v>
      </c>
      <c r="M806" s="2"/>
      <c r="N806" s="2">
        <f>IF(ISBLANK(Table2[[#This Row],[ActualResult]]), 0, 1)</f>
        <v>0</v>
      </c>
      <c r="O806" s="2" t="str">
        <f>IF(ISBLANK(Table2[[#This Row],[ActualResult]]), "_", IF(Table2[[#This Row],[ActualWinner]]=Table2[[#This Row],[PredictedWinner]], "Y", "N"))</f>
        <v>_</v>
      </c>
      <c r="P806" s="2" t="str">
        <f>IF(Table2[[#This Row],[ActualAwayScore]]&gt;Table2[[#This Row],[PredictedAwayScore]], "N", IF(ISBLANK(Table2[[#This Row],[ActualResult]]), "_", IF(Table2[[#This Row],[ActualAwayScore]]=Table2[[#This Row],[PredictedAwayScore]], "Y", "N")))</f>
        <v>_</v>
      </c>
      <c r="Q806" s="2" t="str">
        <f>IF(Table2[[#This Row],[ActualHomeScore]]&gt;Table2[[#This Row],[PredictedHomeScore]],"N", IF(ISBLANK(Table2[[#This Row],[ActualResult]]), "_", IF(Table2[[#This Row],[ActualHomeScore]]=Table2[[#This Row],[PredictedHomeScore]], "Y", "N")))</f>
        <v>_</v>
      </c>
      <c r="R806" s="2"/>
      <c r="S806" s="2" t="str">
        <f t="shared" si="62"/>
        <v>_</v>
      </c>
      <c r="T806" s="2">
        <f>IF(INDEX(StatsRegularSeason20242025!$A$2:$C$33,MATCH(Table2[[#This Row],[AwayTeam]],StatsRegularSeason20242025!$A$2:$A$33,0),2)=INDEX(StatsRegularSeason20242025!$A$2:$C$33,MATCH(Table2[[#This Row],[HomeTeam]],StatsRegularSeason20242025!$A$2:$A$33,0),2),1,0)</f>
        <v>0</v>
      </c>
      <c r="U806" s="2">
        <f>IF(INDEX(StatsRegularSeason20242025!$A$2:$C$33,MATCH(Table2[[#This Row],[AwayTeam]],StatsRegularSeason20242025!$A$2:$A$33,0),3)=INDEX(StatsRegularSeason20242025!$A$2:$C$33,MATCH(Table2[[#This Row],[HomeTeam]],StatsRegularSeason20242025!$A$2:$A$33,0),3),1,0)</f>
        <v>0</v>
      </c>
      <c r="V806" s="2">
        <f>IF(Table2[[#This Row],[InterConf]]=1,IF(Table2[[#This Row],[InterDiv]]=0, 1, 0), 0)</f>
        <v>0</v>
      </c>
      <c r="W806" s="2">
        <f>IF(INDEX(StatsRegularSeason20242025!$A$2:$C$33,MATCH(Table2[[#This Row],[AwayTeam]],StatsRegularSeason20242025!$A$2:$A$33,0),2)&lt;&gt;INDEX(StatsRegularSeason20242025!$A$2:$C$33,MATCH(Table2[[#This Row],[HomeTeam]],StatsRegularSeason20242025!$A$2:$A$33,0),2),1,0)</f>
        <v>1</v>
      </c>
      <c r="X806" s="2"/>
      <c r="Y806" s="2"/>
      <c r="Z806" s="2">
        <f>IF(AND(Table2[[#This Row],[GameIsOver]]=1,Table2[[#This Row],[ActualHomeScore]]*Table2[[#This Row],[ActualAwayScore]]=0), 1,0)</f>
        <v>0</v>
      </c>
      <c r="AA806" s="2">
        <f>IF(Table2[[#This Row],[GameIsOver]]=0,0, IF(Table2[[#This Row],[ActualWinner]]=Table2[[#This Row],[AwayTeam]], 2, IF(OR(Table2[[#This Row],[ActualResult]]="OT", Table2[[#This Row],[ActualResult]]="SO"), 1, 0)))</f>
        <v>0</v>
      </c>
      <c r="AB806" s="2">
        <f>IF(Table2[[#This Row],[GameIsOver]]= 0, 0, IF(Table2[[#This Row],[ActualWinner]]=Table2[[#This Row],[HomeTeam]], 2, IF(OR(Table2[[#This Row],[ActualResult]]="OT", Table2[[#This Row],[ActualResult]]="SO"), 1, 0)))</f>
        <v>0</v>
      </c>
      <c r="AC806" s="33">
        <f>(($AR$11)*IF(Table2[[#This Row],[CorrectWinnerPrediction]]="Y", 1, 0))+(($AR$12)*IF(Table2[[#This Row],[CorrectAwayScorePrediction]]="Y", 1, 0))+(($AR$13)*IF(Table2[[#This Row],[CorrectHomeScorePrediction]]="Y", 1, 0))</f>
        <v>0</v>
      </c>
      <c r="AD8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6" s="4" t="str">
        <f>IF(WEEKDAY(Table2[[#This Row],[GameDate]])=1,"SUN",IF(WEEKDAY(Table2[[#This Row],[GameDate]])=2,"MON",IF(WEEKDAY(Table2[[#This Row],[GameDate]])=3,"TUE",IF(WEEKDAY(Table2[[#This Row],[GameDate]])=4,"WED",IF(WEEKDAY(Table2[[#This Row],[GameDate]])=5,"THU",IF(WEEKDAY(Table2[[#This Row],[GameDate]])=6,"FRI", "SAT"))))))</f>
        <v>TUE</v>
      </c>
      <c r="AF806" s="2">
        <f>Table2[[#This Row],[ActualAwayScore]]-Table2[[#This Row],[PredictedAwayScore]]</f>
        <v>0</v>
      </c>
      <c r="AG806" s="2">
        <f>Table2[[#This Row],[ActualHomeScore]]-Table2[[#This Row],[PredictedHomeScore]]</f>
        <v>0</v>
      </c>
      <c r="AH806" s="2">
        <f t="shared" si="63"/>
        <v>0</v>
      </c>
      <c r="AI806" s="2">
        <f t="shared" si="64"/>
        <v>0</v>
      </c>
    </row>
    <row r="807" spans="1:35" x14ac:dyDescent="0.25">
      <c r="B807" s="4">
        <v>45685</v>
      </c>
      <c r="C807" s="7" t="s">
        <v>916</v>
      </c>
      <c r="D807" s="2" t="s">
        <v>34</v>
      </c>
      <c r="E807" s="2" t="s">
        <v>27</v>
      </c>
      <c r="F807" s="2"/>
      <c r="G807" s="2"/>
      <c r="H807" s="2" t="str">
        <f t="shared" si="60"/>
        <v>_</v>
      </c>
      <c r="I807" s="2"/>
      <c r="J807" s="2"/>
      <c r="K807" s="2"/>
      <c r="L807" s="2" t="str">
        <f t="shared" si="61"/>
        <v>_</v>
      </c>
      <c r="M807" s="2"/>
      <c r="N807" s="2">
        <f>IF(ISBLANK(Table2[[#This Row],[ActualResult]]), 0, 1)</f>
        <v>0</v>
      </c>
      <c r="O807" s="2" t="str">
        <f>IF(ISBLANK(Table2[[#This Row],[ActualResult]]), "_", IF(Table2[[#This Row],[ActualWinner]]=Table2[[#This Row],[PredictedWinner]], "Y", "N"))</f>
        <v>_</v>
      </c>
      <c r="P807" s="2" t="str">
        <f>IF(Table2[[#This Row],[ActualAwayScore]]&gt;Table2[[#This Row],[PredictedAwayScore]], "N", IF(ISBLANK(Table2[[#This Row],[ActualResult]]), "_", IF(Table2[[#This Row],[ActualAwayScore]]=Table2[[#This Row],[PredictedAwayScore]], "Y", "N")))</f>
        <v>_</v>
      </c>
      <c r="Q807" s="2" t="str">
        <f>IF(Table2[[#This Row],[ActualHomeScore]]&gt;Table2[[#This Row],[PredictedHomeScore]],"N", IF(ISBLANK(Table2[[#This Row],[ActualResult]]), "_", IF(Table2[[#This Row],[ActualHomeScore]]=Table2[[#This Row],[PredictedHomeScore]], "Y", "N")))</f>
        <v>_</v>
      </c>
      <c r="R807" s="2"/>
      <c r="S807" s="2" t="str">
        <f t="shared" si="62"/>
        <v>_</v>
      </c>
      <c r="T807" s="2">
        <f>IF(INDEX(StatsRegularSeason20242025!$A$2:$C$33,MATCH(Table2[[#This Row],[AwayTeam]],StatsRegularSeason20242025!$A$2:$A$33,0),2)=INDEX(StatsRegularSeason20242025!$A$2:$C$33,MATCH(Table2[[#This Row],[HomeTeam]],StatsRegularSeason20242025!$A$2:$A$33,0),2),1,0)</f>
        <v>1</v>
      </c>
      <c r="U807" s="2">
        <f>IF(INDEX(StatsRegularSeason20242025!$A$2:$C$33,MATCH(Table2[[#This Row],[AwayTeam]],StatsRegularSeason20242025!$A$2:$A$33,0),3)=INDEX(StatsRegularSeason20242025!$A$2:$C$33,MATCH(Table2[[#This Row],[HomeTeam]],StatsRegularSeason20242025!$A$2:$A$33,0),3),1,0)</f>
        <v>0</v>
      </c>
      <c r="V807" s="2">
        <f>IF(Table2[[#This Row],[InterConf]]=1,IF(Table2[[#This Row],[InterDiv]]=0, 1, 0), 0)</f>
        <v>1</v>
      </c>
      <c r="W807" s="2">
        <f>IF(INDEX(StatsRegularSeason20242025!$A$2:$C$33,MATCH(Table2[[#This Row],[AwayTeam]],StatsRegularSeason20242025!$A$2:$A$33,0),2)&lt;&gt;INDEX(StatsRegularSeason20242025!$A$2:$C$33,MATCH(Table2[[#This Row],[HomeTeam]],StatsRegularSeason20242025!$A$2:$A$33,0),2),1,0)</f>
        <v>0</v>
      </c>
      <c r="X807" s="2"/>
      <c r="Y807" s="2"/>
      <c r="Z807" s="2">
        <f>IF(AND(Table2[[#This Row],[GameIsOver]]=1,Table2[[#This Row],[ActualHomeScore]]*Table2[[#This Row],[ActualAwayScore]]=0), 1,0)</f>
        <v>0</v>
      </c>
      <c r="AA807" s="2">
        <f>IF(Table2[[#This Row],[GameIsOver]]=0,0, IF(Table2[[#This Row],[ActualWinner]]=Table2[[#This Row],[AwayTeam]], 2, IF(OR(Table2[[#This Row],[ActualResult]]="OT", Table2[[#This Row],[ActualResult]]="SO"), 1, 0)))</f>
        <v>0</v>
      </c>
      <c r="AB807" s="2">
        <f>IF(Table2[[#This Row],[GameIsOver]]= 0, 0, IF(Table2[[#This Row],[ActualWinner]]=Table2[[#This Row],[HomeTeam]], 2, IF(OR(Table2[[#This Row],[ActualResult]]="OT", Table2[[#This Row],[ActualResult]]="SO"), 1, 0)))</f>
        <v>0</v>
      </c>
      <c r="AC807" s="33">
        <f>(($AR$11)*IF(Table2[[#This Row],[CorrectWinnerPrediction]]="Y", 1, 0))+(($AR$12)*IF(Table2[[#This Row],[CorrectAwayScorePrediction]]="Y", 1, 0))+(($AR$13)*IF(Table2[[#This Row],[CorrectHomeScorePrediction]]="Y", 1, 0))</f>
        <v>0</v>
      </c>
      <c r="AD8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7" s="4" t="str">
        <f>IF(WEEKDAY(Table2[[#This Row],[GameDate]])=1,"SUN",IF(WEEKDAY(Table2[[#This Row],[GameDate]])=2,"MON",IF(WEEKDAY(Table2[[#This Row],[GameDate]])=3,"TUE",IF(WEEKDAY(Table2[[#This Row],[GameDate]])=4,"WED",IF(WEEKDAY(Table2[[#This Row],[GameDate]])=5,"THU",IF(WEEKDAY(Table2[[#This Row],[GameDate]])=6,"FRI", "SAT"))))))</f>
        <v>TUE</v>
      </c>
      <c r="AF807" s="2">
        <f>Table2[[#This Row],[ActualAwayScore]]-Table2[[#This Row],[PredictedAwayScore]]</f>
        <v>0</v>
      </c>
      <c r="AG807" s="2">
        <f>Table2[[#This Row],[ActualHomeScore]]-Table2[[#This Row],[PredictedHomeScore]]</f>
        <v>0</v>
      </c>
      <c r="AH807" s="2">
        <f t="shared" si="63"/>
        <v>0</v>
      </c>
      <c r="AI807" s="2">
        <f t="shared" si="64"/>
        <v>0</v>
      </c>
    </row>
    <row r="808" spans="1:35" x14ac:dyDescent="0.25">
      <c r="A808" s="3"/>
      <c r="B808" s="5">
        <v>45685</v>
      </c>
      <c r="C808" s="8" t="s">
        <v>917</v>
      </c>
      <c r="D808" s="3" t="s">
        <v>47</v>
      </c>
      <c r="E808" s="3" t="s">
        <v>12</v>
      </c>
      <c r="F808" s="3"/>
      <c r="G808" s="3"/>
      <c r="H808" s="3" t="str">
        <f t="shared" si="60"/>
        <v>_</v>
      </c>
      <c r="I808" s="3"/>
      <c r="J808" s="3"/>
      <c r="K808" s="3"/>
      <c r="L808" s="2" t="str">
        <f t="shared" si="61"/>
        <v>_</v>
      </c>
      <c r="M808" s="3"/>
      <c r="N808" s="3">
        <f>IF(ISBLANK(Table2[[#This Row],[ActualResult]]), 0, 1)</f>
        <v>0</v>
      </c>
      <c r="O808" s="3" t="str">
        <f>IF(ISBLANK(Table2[[#This Row],[ActualResult]]), "_", IF(Table2[[#This Row],[ActualWinner]]=Table2[[#This Row],[PredictedWinner]], "Y", "N"))</f>
        <v>_</v>
      </c>
      <c r="P808" s="3" t="str">
        <f>IF(Table2[[#This Row],[ActualAwayScore]]&gt;Table2[[#This Row],[PredictedAwayScore]], "N", IF(ISBLANK(Table2[[#This Row],[ActualResult]]), "_", IF(Table2[[#This Row],[ActualAwayScore]]=Table2[[#This Row],[PredictedAwayScore]], "Y", "N")))</f>
        <v>_</v>
      </c>
      <c r="Q808" s="3" t="str">
        <f>IF(Table2[[#This Row],[ActualHomeScore]]&gt;Table2[[#This Row],[PredictedHomeScore]],"N", IF(ISBLANK(Table2[[#This Row],[ActualResult]]), "_", IF(Table2[[#This Row],[ActualHomeScore]]=Table2[[#This Row],[PredictedHomeScore]], "Y", "N")))</f>
        <v>_</v>
      </c>
      <c r="R808" s="2"/>
      <c r="S808" s="2" t="str">
        <f t="shared" si="62"/>
        <v>_</v>
      </c>
      <c r="T808" s="2">
        <f>IF(INDEX(StatsRegularSeason20242025!$A$2:$C$33,MATCH(Table2[[#This Row],[AwayTeam]],StatsRegularSeason20242025!$A$2:$A$33,0),2)=INDEX(StatsRegularSeason20242025!$A$2:$C$33,MATCH(Table2[[#This Row],[HomeTeam]],StatsRegularSeason20242025!$A$2:$A$33,0),2),1,0)</f>
        <v>1</v>
      </c>
      <c r="U808" s="2">
        <f>IF(INDEX(StatsRegularSeason20242025!$A$2:$C$33,MATCH(Table2[[#This Row],[AwayTeam]],StatsRegularSeason20242025!$A$2:$A$33,0),3)=INDEX(StatsRegularSeason20242025!$A$2:$C$33,MATCH(Table2[[#This Row],[HomeTeam]],StatsRegularSeason20242025!$A$2:$A$33,0),3),1,0)</f>
        <v>1</v>
      </c>
      <c r="V808" s="2">
        <f>IF(Table2[[#This Row],[InterConf]]=1,IF(Table2[[#This Row],[InterDiv]]=0, 1, 0), 0)</f>
        <v>0</v>
      </c>
      <c r="W808" s="2">
        <f>IF(INDEX(StatsRegularSeason20242025!$A$2:$C$33,MATCH(Table2[[#This Row],[AwayTeam]],StatsRegularSeason20242025!$A$2:$A$33,0),2)&lt;&gt;INDEX(StatsRegularSeason20242025!$A$2:$C$33,MATCH(Table2[[#This Row],[HomeTeam]],StatsRegularSeason20242025!$A$2:$A$33,0),2),1,0)</f>
        <v>0</v>
      </c>
      <c r="X808" s="2"/>
      <c r="Y808" s="2"/>
      <c r="Z808" s="2">
        <f>IF(AND(Table2[[#This Row],[GameIsOver]]=1,Table2[[#This Row],[ActualHomeScore]]*Table2[[#This Row],[ActualAwayScore]]=0), 1,0)</f>
        <v>0</v>
      </c>
      <c r="AA808" s="2">
        <f>IF(Table2[[#This Row],[GameIsOver]]=0,0, IF(Table2[[#This Row],[ActualWinner]]=Table2[[#This Row],[AwayTeam]], 2, IF(OR(Table2[[#This Row],[ActualResult]]="OT", Table2[[#This Row],[ActualResult]]="SO"), 1, 0)))</f>
        <v>0</v>
      </c>
      <c r="AB808" s="2">
        <f>IF(Table2[[#This Row],[GameIsOver]]= 0, 0, IF(Table2[[#This Row],[ActualWinner]]=Table2[[#This Row],[HomeTeam]], 2, IF(OR(Table2[[#This Row],[ActualResult]]="OT", Table2[[#This Row],[ActualResult]]="SO"), 1, 0)))</f>
        <v>0</v>
      </c>
      <c r="AC808" s="33">
        <f>(($AR$11)*IF(Table2[[#This Row],[CorrectWinnerPrediction]]="Y", 1, 0))+(($AR$12)*IF(Table2[[#This Row],[CorrectAwayScorePrediction]]="Y", 1, 0))+(($AR$13)*IF(Table2[[#This Row],[CorrectHomeScorePrediction]]="Y", 1, 0))</f>
        <v>0</v>
      </c>
      <c r="AD8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8" s="5" t="str">
        <f>IF(WEEKDAY(Table2[[#This Row],[GameDate]])=1,"SUN",IF(WEEKDAY(Table2[[#This Row],[GameDate]])=2,"MON",IF(WEEKDAY(Table2[[#This Row],[GameDate]])=3,"TUE",IF(WEEKDAY(Table2[[#This Row],[GameDate]])=4,"WED",IF(WEEKDAY(Table2[[#This Row],[GameDate]])=5,"THU",IF(WEEKDAY(Table2[[#This Row],[GameDate]])=6,"FRI", "SAT"))))))</f>
        <v>TUE</v>
      </c>
      <c r="AF808" s="2">
        <f>Table2[[#This Row],[ActualAwayScore]]-Table2[[#This Row],[PredictedAwayScore]]</f>
        <v>0</v>
      </c>
      <c r="AG808" s="2">
        <f>Table2[[#This Row],[ActualHomeScore]]-Table2[[#This Row],[PredictedHomeScore]]</f>
        <v>0</v>
      </c>
      <c r="AH808" s="2">
        <f t="shared" si="63"/>
        <v>0</v>
      </c>
      <c r="AI808" s="2">
        <f t="shared" si="64"/>
        <v>0</v>
      </c>
    </row>
    <row r="809" spans="1:35" x14ac:dyDescent="0.25">
      <c r="B809" s="4">
        <v>45686</v>
      </c>
      <c r="C809" s="7" t="s">
        <v>918</v>
      </c>
      <c r="D809" s="2" t="s">
        <v>37</v>
      </c>
      <c r="E809" s="2" t="s">
        <v>18</v>
      </c>
      <c r="F809" s="2"/>
      <c r="G809" s="2"/>
      <c r="H809" s="2" t="str">
        <f t="shared" si="60"/>
        <v>_</v>
      </c>
      <c r="I809" s="2"/>
      <c r="J809" s="2"/>
      <c r="K809" s="2"/>
      <c r="L809" s="13" t="str">
        <f t="shared" si="61"/>
        <v>_</v>
      </c>
      <c r="M809" s="2"/>
      <c r="N809" s="2">
        <f>IF(ISBLANK(Table2[[#This Row],[ActualResult]]), 0, 1)</f>
        <v>0</v>
      </c>
      <c r="O809" s="2" t="str">
        <f>IF(ISBLANK(Table2[[#This Row],[ActualResult]]), "_", IF(Table2[[#This Row],[ActualWinner]]=Table2[[#This Row],[PredictedWinner]], "Y", "N"))</f>
        <v>_</v>
      </c>
      <c r="P809" s="2" t="str">
        <f>IF(Table2[[#This Row],[ActualAwayScore]]&gt;Table2[[#This Row],[PredictedAwayScore]], "N", IF(ISBLANK(Table2[[#This Row],[ActualResult]]), "_", IF(Table2[[#This Row],[ActualAwayScore]]=Table2[[#This Row],[PredictedAwayScore]], "Y", "N")))</f>
        <v>_</v>
      </c>
      <c r="Q809" s="2" t="str">
        <f>IF(Table2[[#This Row],[ActualHomeScore]]&gt;Table2[[#This Row],[PredictedHomeScore]],"N", IF(ISBLANK(Table2[[#This Row],[ActualResult]]), "_", IF(Table2[[#This Row],[ActualHomeScore]]=Table2[[#This Row],[PredictedHomeScore]], "Y", "N")))</f>
        <v>_</v>
      </c>
      <c r="R809" s="2"/>
      <c r="S809" s="2" t="str">
        <f t="shared" si="62"/>
        <v>_</v>
      </c>
      <c r="T809" s="2">
        <f>IF(INDEX(StatsRegularSeason20242025!$A$2:$C$33,MATCH(Table2[[#This Row],[AwayTeam]],StatsRegularSeason20242025!$A$2:$A$33,0),2)=INDEX(StatsRegularSeason20242025!$A$2:$C$33,MATCH(Table2[[#This Row],[HomeTeam]],StatsRegularSeason20242025!$A$2:$A$33,0),2),1,0)</f>
        <v>0</v>
      </c>
      <c r="U809" s="2">
        <f>IF(INDEX(StatsRegularSeason20242025!$A$2:$C$33,MATCH(Table2[[#This Row],[AwayTeam]],StatsRegularSeason20242025!$A$2:$A$33,0),3)=INDEX(StatsRegularSeason20242025!$A$2:$C$33,MATCH(Table2[[#This Row],[HomeTeam]],StatsRegularSeason20242025!$A$2:$A$33,0),3),1,0)</f>
        <v>0</v>
      </c>
      <c r="V809" s="2">
        <f>IF(Table2[[#This Row],[InterConf]]=1,IF(Table2[[#This Row],[InterDiv]]=0, 1, 0), 0)</f>
        <v>0</v>
      </c>
      <c r="W809" s="2">
        <f>IF(INDEX(StatsRegularSeason20242025!$A$2:$C$33,MATCH(Table2[[#This Row],[AwayTeam]],StatsRegularSeason20242025!$A$2:$A$33,0),2)&lt;&gt;INDEX(StatsRegularSeason20242025!$A$2:$C$33,MATCH(Table2[[#This Row],[HomeTeam]],StatsRegularSeason20242025!$A$2:$A$33,0),2),1,0)</f>
        <v>1</v>
      </c>
      <c r="X809" s="2"/>
      <c r="Y809" s="2"/>
      <c r="Z809" s="2">
        <f>IF(AND(Table2[[#This Row],[GameIsOver]]=1,Table2[[#This Row],[ActualHomeScore]]*Table2[[#This Row],[ActualAwayScore]]=0), 1,0)</f>
        <v>0</v>
      </c>
      <c r="AA809" s="2">
        <f>IF(Table2[[#This Row],[GameIsOver]]=0,0, IF(Table2[[#This Row],[ActualWinner]]=Table2[[#This Row],[AwayTeam]], 2, IF(OR(Table2[[#This Row],[ActualResult]]="OT", Table2[[#This Row],[ActualResult]]="SO"), 1, 0)))</f>
        <v>0</v>
      </c>
      <c r="AB809" s="2">
        <f>IF(Table2[[#This Row],[GameIsOver]]= 0, 0, IF(Table2[[#This Row],[ActualWinner]]=Table2[[#This Row],[HomeTeam]], 2, IF(OR(Table2[[#This Row],[ActualResult]]="OT", Table2[[#This Row],[ActualResult]]="SO"), 1, 0)))</f>
        <v>0</v>
      </c>
      <c r="AC809" s="33">
        <f>(($AR$11)*IF(Table2[[#This Row],[CorrectWinnerPrediction]]="Y", 1, 0))+(($AR$12)*IF(Table2[[#This Row],[CorrectAwayScorePrediction]]="Y", 1, 0))+(($AR$13)*IF(Table2[[#This Row],[CorrectHomeScorePrediction]]="Y", 1, 0))</f>
        <v>0</v>
      </c>
      <c r="AD8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09" s="4" t="str">
        <f>IF(WEEKDAY(Table2[[#This Row],[GameDate]])=1,"SUN",IF(WEEKDAY(Table2[[#This Row],[GameDate]])=2,"MON",IF(WEEKDAY(Table2[[#This Row],[GameDate]])=3,"TUE",IF(WEEKDAY(Table2[[#This Row],[GameDate]])=4,"WED",IF(WEEKDAY(Table2[[#This Row],[GameDate]])=5,"THU",IF(WEEKDAY(Table2[[#This Row],[GameDate]])=6,"FRI", "SAT"))))))</f>
        <v>WED</v>
      </c>
      <c r="AF809" s="2">
        <f>Table2[[#This Row],[ActualAwayScore]]-Table2[[#This Row],[PredictedAwayScore]]</f>
        <v>0</v>
      </c>
      <c r="AG809" s="2">
        <f>Table2[[#This Row],[ActualHomeScore]]-Table2[[#This Row],[PredictedHomeScore]]</f>
        <v>0</v>
      </c>
      <c r="AH809" s="2">
        <f t="shared" si="63"/>
        <v>0</v>
      </c>
      <c r="AI809" s="2">
        <f t="shared" si="64"/>
        <v>0</v>
      </c>
    </row>
    <row r="810" spans="1:35" x14ac:dyDescent="0.25">
      <c r="B810" s="4">
        <v>45686</v>
      </c>
      <c r="C810" s="7" t="s">
        <v>919</v>
      </c>
      <c r="D810" s="2" t="s">
        <v>28</v>
      </c>
      <c r="E810" s="2" t="s">
        <v>14</v>
      </c>
      <c r="F810" s="2"/>
      <c r="G810" s="2"/>
      <c r="H810" s="2" t="str">
        <f t="shared" si="60"/>
        <v>_</v>
      </c>
      <c r="I810" s="2"/>
      <c r="J810" s="2"/>
      <c r="K810" s="2"/>
      <c r="L810" s="2" t="str">
        <f t="shared" si="61"/>
        <v>_</v>
      </c>
      <c r="M810" s="2"/>
      <c r="N810" s="2">
        <f>IF(ISBLANK(Table2[[#This Row],[ActualResult]]), 0, 1)</f>
        <v>0</v>
      </c>
      <c r="O810" s="2" t="str">
        <f>IF(ISBLANK(Table2[[#This Row],[ActualResult]]), "_", IF(Table2[[#This Row],[ActualWinner]]=Table2[[#This Row],[PredictedWinner]], "Y", "N"))</f>
        <v>_</v>
      </c>
      <c r="P810" s="2" t="str">
        <f>IF(Table2[[#This Row],[ActualAwayScore]]&gt;Table2[[#This Row],[PredictedAwayScore]], "N", IF(ISBLANK(Table2[[#This Row],[ActualResult]]), "_", IF(Table2[[#This Row],[ActualAwayScore]]=Table2[[#This Row],[PredictedAwayScore]], "Y", "N")))</f>
        <v>_</v>
      </c>
      <c r="Q810" s="2" t="str">
        <f>IF(Table2[[#This Row],[ActualHomeScore]]&gt;Table2[[#This Row],[PredictedHomeScore]],"N", IF(ISBLANK(Table2[[#This Row],[ActualResult]]), "_", IF(Table2[[#This Row],[ActualHomeScore]]=Table2[[#This Row],[PredictedHomeScore]], "Y", "N")))</f>
        <v>_</v>
      </c>
      <c r="R810" s="2"/>
      <c r="S810" s="2" t="str">
        <f t="shared" si="62"/>
        <v>_</v>
      </c>
      <c r="T810" s="2">
        <f>IF(INDEX(StatsRegularSeason20242025!$A$2:$C$33,MATCH(Table2[[#This Row],[AwayTeam]],StatsRegularSeason20242025!$A$2:$A$33,0),2)=INDEX(StatsRegularSeason20242025!$A$2:$C$33,MATCH(Table2[[#This Row],[HomeTeam]],StatsRegularSeason20242025!$A$2:$A$33,0),2),1,0)</f>
        <v>0</v>
      </c>
      <c r="U810" s="2">
        <f>IF(INDEX(StatsRegularSeason20242025!$A$2:$C$33,MATCH(Table2[[#This Row],[AwayTeam]],StatsRegularSeason20242025!$A$2:$A$33,0),3)=INDEX(StatsRegularSeason20242025!$A$2:$C$33,MATCH(Table2[[#This Row],[HomeTeam]],StatsRegularSeason20242025!$A$2:$A$33,0),3),1,0)</f>
        <v>0</v>
      </c>
      <c r="V810" s="2">
        <f>IF(Table2[[#This Row],[InterConf]]=1,IF(Table2[[#This Row],[InterDiv]]=0, 1, 0), 0)</f>
        <v>0</v>
      </c>
      <c r="W810" s="2">
        <f>IF(INDEX(StatsRegularSeason20242025!$A$2:$C$33,MATCH(Table2[[#This Row],[AwayTeam]],StatsRegularSeason20242025!$A$2:$A$33,0),2)&lt;&gt;INDEX(StatsRegularSeason20242025!$A$2:$C$33,MATCH(Table2[[#This Row],[HomeTeam]],StatsRegularSeason20242025!$A$2:$A$33,0),2),1,0)</f>
        <v>1</v>
      </c>
      <c r="X810" s="2"/>
      <c r="Y810" s="2"/>
      <c r="Z810" s="2">
        <f>IF(AND(Table2[[#This Row],[GameIsOver]]=1,Table2[[#This Row],[ActualHomeScore]]*Table2[[#This Row],[ActualAwayScore]]=0), 1,0)</f>
        <v>0</v>
      </c>
      <c r="AA810" s="2">
        <f>IF(Table2[[#This Row],[GameIsOver]]=0,0, IF(Table2[[#This Row],[ActualWinner]]=Table2[[#This Row],[AwayTeam]], 2, IF(OR(Table2[[#This Row],[ActualResult]]="OT", Table2[[#This Row],[ActualResult]]="SO"), 1, 0)))</f>
        <v>0</v>
      </c>
      <c r="AB810" s="2">
        <f>IF(Table2[[#This Row],[GameIsOver]]= 0, 0, IF(Table2[[#This Row],[ActualWinner]]=Table2[[#This Row],[HomeTeam]], 2, IF(OR(Table2[[#This Row],[ActualResult]]="OT", Table2[[#This Row],[ActualResult]]="SO"), 1, 0)))</f>
        <v>0</v>
      </c>
      <c r="AC810" s="33">
        <f>(($AR$11)*IF(Table2[[#This Row],[CorrectWinnerPrediction]]="Y", 1, 0))+(($AR$12)*IF(Table2[[#This Row],[CorrectAwayScorePrediction]]="Y", 1, 0))+(($AR$13)*IF(Table2[[#This Row],[CorrectHomeScorePrediction]]="Y", 1, 0))</f>
        <v>0</v>
      </c>
      <c r="AD8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0" s="4" t="str">
        <f>IF(WEEKDAY(Table2[[#This Row],[GameDate]])=1,"SUN",IF(WEEKDAY(Table2[[#This Row],[GameDate]])=2,"MON",IF(WEEKDAY(Table2[[#This Row],[GameDate]])=3,"TUE",IF(WEEKDAY(Table2[[#This Row],[GameDate]])=4,"WED",IF(WEEKDAY(Table2[[#This Row],[GameDate]])=5,"THU",IF(WEEKDAY(Table2[[#This Row],[GameDate]])=6,"FRI", "SAT"))))))</f>
        <v>WED</v>
      </c>
      <c r="AF810" s="2">
        <f>Table2[[#This Row],[ActualAwayScore]]-Table2[[#This Row],[PredictedAwayScore]]</f>
        <v>0</v>
      </c>
      <c r="AG810" s="2">
        <f>Table2[[#This Row],[ActualHomeScore]]-Table2[[#This Row],[PredictedHomeScore]]</f>
        <v>0</v>
      </c>
      <c r="AH810" s="2">
        <f t="shared" si="63"/>
        <v>0</v>
      </c>
      <c r="AI810" s="2">
        <f t="shared" si="64"/>
        <v>0</v>
      </c>
    </row>
    <row r="811" spans="1:35" x14ac:dyDescent="0.25">
      <c r="B811" s="4">
        <v>45686</v>
      </c>
      <c r="C811" s="7" t="s">
        <v>920</v>
      </c>
      <c r="D811" s="2" t="s">
        <v>45</v>
      </c>
      <c r="E811" s="2" t="s">
        <v>32</v>
      </c>
      <c r="F811" s="2"/>
      <c r="G811" s="2"/>
      <c r="H811" s="2" t="str">
        <f t="shared" si="60"/>
        <v>_</v>
      </c>
      <c r="I811" s="2"/>
      <c r="J811" s="2"/>
      <c r="K811" s="2"/>
      <c r="L811" s="2" t="str">
        <f t="shared" si="61"/>
        <v>_</v>
      </c>
      <c r="M811" s="2"/>
      <c r="N811" s="2">
        <f>IF(ISBLANK(Table2[[#This Row],[ActualResult]]), 0, 1)</f>
        <v>0</v>
      </c>
      <c r="O811" s="2" t="str">
        <f>IF(ISBLANK(Table2[[#This Row],[ActualResult]]), "_", IF(Table2[[#This Row],[ActualWinner]]=Table2[[#This Row],[PredictedWinner]], "Y", "N"))</f>
        <v>_</v>
      </c>
      <c r="P811" s="2" t="str">
        <f>IF(Table2[[#This Row],[ActualAwayScore]]&gt;Table2[[#This Row],[PredictedAwayScore]], "N", IF(ISBLANK(Table2[[#This Row],[ActualResult]]), "_", IF(Table2[[#This Row],[ActualAwayScore]]=Table2[[#This Row],[PredictedAwayScore]], "Y", "N")))</f>
        <v>_</v>
      </c>
      <c r="Q811" s="2" t="str">
        <f>IF(Table2[[#This Row],[ActualHomeScore]]&gt;Table2[[#This Row],[PredictedHomeScore]],"N", IF(ISBLANK(Table2[[#This Row],[ActualResult]]), "_", IF(Table2[[#This Row],[ActualHomeScore]]=Table2[[#This Row],[PredictedHomeScore]], "Y", "N")))</f>
        <v>_</v>
      </c>
      <c r="R811" s="2"/>
      <c r="S811" s="2" t="str">
        <f t="shared" si="62"/>
        <v>_</v>
      </c>
      <c r="T811" s="2">
        <f>IF(INDEX(StatsRegularSeason20242025!$A$2:$C$33,MATCH(Table2[[#This Row],[AwayTeam]],StatsRegularSeason20242025!$A$2:$A$33,0),2)=INDEX(StatsRegularSeason20242025!$A$2:$C$33,MATCH(Table2[[#This Row],[HomeTeam]],StatsRegularSeason20242025!$A$2:$A$33,0),2),1,0)</f>
        <v>1</v>
      </c>
      <c r="U811" s="2">
        <f>IF(INDEX(StatsRegularSeason20242025!$A$2:$C$33,MATCH(Table2[[#This Row],[AwayTeam]],StatsRegularSeason20242025!$A$2:$A$33,0),3)=INDEX(StatsRegularSeason20242025!$A$2:$C$33,MATCH(Table2[[#This Row],[HomeTeam]],StatsRegularSeason20242025!$A$2:$A$33,0),3),1,0)</f>
        <v>1</v>
      </c>
      <c r="V811" s="2">
        <f>IF(Table2[[#This Row],[InterConf]]=1,IF(Table2[[#This Row],[InterDiv]]=0, 1, 0), 0)</f>
        <v>0</v>
      </c>
      <c r="W811" s="2">
        <f>IF(INDEX(StatsRegularSeason20242025!$A$2:$C$33,MATCH(Table2[[#This Row],[AwayTeam]],StatsRegularSeason20242025!$A$2:$A$33,0),2)&lt;&gt;INDEX(StatsRegularSeason20242025!$A$2:$C$33,MATCH(Table2[[#This Row],[HomeTeam]],StatsRegularSeason20242025!$A$2:$A$33,0),2),1,0)</f>
        <v>0</v>
      </c>
      <c r="X811" s="2"/>
      <c r="Y811" s="2"/>
      <c r="Z811" s="2">
        <f>IF(AND(Table2[[#This Row],[GameIsOver]]=1,Table2[[#This Row],[ActualHomeScore]]*Table2[[#This Row],[ActualAwayScore]]=0), 1,0)</f>
        <v>0</v>
      </c>
      <c r="AA811" s="2">
        <f>IF(Table2[[#This Row],[GameIsOver]]=0,0, IF(Table2[[#This Row],[ActualWinner]]=Table2[[#This Row],[AwayTeam]], 2, IF(OR(Table2[[#This Row],[ActualResult]]="OT", Table2[[#This Row],[ActualResult]]="SO"), 1, 0)))</f>
        <v>0</v>
      </c>
      <c r="AB811" s="2">
        <f>IF(Table2[[#This Row],[GameIsOver]]= 0, 0, IF(Table2[[#This Row],[ActualWinner]]=Table2[[#This Row],[HomeTeam]], 2, IF(OR(Table2[[#This Row],[ActualResult]]="OT", Table2[[#This Row],[ActualResult]]="SO"), 1, 0)))</f>
        <v>0</v>
      </c>
      <c r="AC811" s="33">
        <f>(($AR$11)*IF(Table2[[#This Row],[CorrectWinnerPrediction]]="Y", 1, 0))+(($AR$12)*IF(Table2[[#This Row],[CorrectAwayScorePrediction]]="Y", 1, 0))+(($AR$13)*IF(Table2[[#This Row],[CorrectHomeScorePrediction]]="Y", 1, 0))</f>
        <v>0</v>
      </c>
      <c r="AD8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1" s="4" t="str">
        <f>IF(WEEKDAY(Table2[[#This Row],[GameDate]])=1,"SUN",IF(WEEKDAY(Table2[[#This Row],[GameDate]])=2,"MON",IF(WEEKDAY(Table2[[#This Row],[GameDate]])=3,"TUE",IF(WEEKDAY(Table2[[#This Row],[GameDate]])=4,"WED",IF(WEEKDAY(Table2[[#This Row],[GameDate]])=5,"THU",IF(WEEKDAY(Table2[[#This Row],[GameDate]])=6,"FRI", "SAT"))))))</f>
        <v>WED</v>
      </c>
      <c r="AF811" s="2">
        <f>Table2[[#This Row],[ActualAwayScore]]-Table2[[#This Row],[PredictedAwayScore]]</f>
        <v>0</v>
      </c>
      <c r="AG811" s="2">
        <f>Table2[[#This Row],[ActualHomeScore]]-Table2[[#This Row],[PredictedHomeScore]]</f>
        <v>0</v>
      </c>
      <c r="AH811" s="2">
        <f t="shared" si="63"/>
        <v>0</v>
      </c>
      <c r="AI811" s="2">
        <f t="shared" si="64"/>
        <v>0</v>
      </c>
    </row>
    <row r="812" spans="1:35" x14ac:dyDescent="0.25">
      <c r="B812" s="4">
        <v>45686</v>
      </c>
      <c r="C812" s="7" t="s">
        <v>921</v>
      </c>
      <c r="D812" s="2" t="s">
        <v>25</v>
      </c>
      <c r="E812" s="2" t="s">
        <v>35</v>
      </c>
      <c r="F812" s="2"/>
      <c r="G812" s="2"/>
      <c r="H812" s="2" t="str">
        <f t="shared" si="60"/>
        <v>_</v>
      </c>
      <c r="I812" s="2"/>
      <c r="J812" s="2"/>
      <c r="K812" s="2"/>
      <c r="L812" s="2" t="str">
        <f t="shared" si="61"/>
        <v>_</v>
      </c>
      <c r="M812" s="2"/>
      <c r="N812" s="2">
        <f>IF(ISBLANK(Table2[[#This Row],[ActualResult]]), 0, 1)</f>
        <v>0</v>
      </c>
      <c r="O812" s="2" t="str">
        <f>IF(ISBLANK(Table2[[#This Row],[ActualResult]]), "_", IF(Table2[[#This Row],[ActualWinner]]=Table2[[#This Row],[PredictedWinner]], "Y", "N"))</f>
        <v>_</v>
      </c>
      <c r="P812" s="2" t="str">
        <f>IF(Table2[[#This Row],[ActualAwayScore]]&gt;Table2[[#This Row],[PredictedAwayScore]], "N", IF(ISBLANK(Table2[[#This Row],[ActualResult]]), "_", IF(Table2[[#This Row],[ActualAwayScore]]=Table2[[#This Row],[PredictedAwayScore]], "Y", "N")))</f>
        <v>_</v>
      </c>
      <c r="Q812" s="2" t="str">
        <f>IF(Table2[[#This Row],[ActualHomeScore]]&gt;Table2[[#This Row],[PredictedHomeScore]],"N", IF(ISBLANK(Table2[[#This Row],[ActualResult]]), "_", IF(Table2[[#This Row],[ActualHomeScore]]=Table2[[#This Row],[PredictedHomeScore]], "Y", "N")))</f>
        <v>_</v>
      </c>
      <c r="R812" s="2"/>
      <c r="S812" s="2" t="str">
        <f t="shared" si="62"/>
        <v>_</v>
      </c>
      <c r="T812" s="2">
        <f>IF(INDEX(StatsRegularSeason20242025!$A$2:$C$33,MATCH(Table2[[#This Row],[AwayTeam]],StatsRegularSeason20242025!$A$2:$A$33,0),2)=INDEX(StatsRegularSeason20242025!$A$2:$C$33,MATCH(Table2[[#This Row],[HomeTeam]],StatsRegularSeason20242025!$A$2:$A$33,0),2),1,0)</f>
        <v>1</v>
      </c>
      <c r="U812" s="2">
        <f>IF(INDEX(StatsRegularSeason20242025!$A$2:$C$33,MATCH(Table2[[#This Row],[AwayTeam]],StatsRegularSeason20242025!$A$2:$A$33,0),3)=INDEX(StatsRegularSeason20242025!$A$2:$C$33,MATCH(Table2[[#This Row],[HomeTeam]],StatsRegularSeason20242025!$A$2:$A$33,0),3),1,0)</f>
        <v>0</v>
      </c>
      <c r="V812" s="2">
        <f>IF(Table2[[#This Row],[InterConf]]=1,IF(Table2[[#This Row],[InterDiv]]=0, 1, 0), 0)</f>
        <v>1</v>
      </c>
      <c r="W812" s="2">
        <f>IF(INDEX(StatsRegularSeason20242025!$A$2:$C$33,MATCH(Table2[[#This Row],[AwayTeam]],StatsRegularSeason20242025!$A$2:$A$33,0),2)&lt;&gt;INDEX(StatsRegularSeason20242025!$A$2:$C$33,MATCH(Table2[[#This Row],[HomeTeam]],StatsRegularSeason20242025!$A$2:$A$33,0),2),1,0)</f>
        <v>0</v>
      </c>
      <c r="X812" s="2"/>
      <c r="Y812" s="2"/>
      <c r="Z812" s="2">
        <f>IF(AND(Table2[[#This Row],[GameIsOver]]=1,Table2[[#This Row],[ActualHomeScore]]*Table2[[#This Row],[ActualAwayScore]]=0), 1,0)</f>
        <v>0</v>
      </c>
      <c r="AA812" s="2">
        <f>IF(Table2[[#This Row],[GameIsOver]]=0,0, IF(Table2[[#This Row],[ActualWinner]]=Table2[[#This Row],[AwayTeam]], 2, IF(OR(Table2[[#This Row],[ActualResult]]="OT", Table2[[#This Row],[ActualResult]]="SO"), 1, 0)))</f>
        <v>0</v>
      </c>
      <c r="AB812" s="2">
        <f>IF(Table2[[#This Row],[GameIsOver]]= 0, 0, IF(Table2[[#This Row],[ActualWinner]]=Table2[[#This Row],[HomeTeam]], 2, IF(OR(Table2[[#This Row],[ActualResult]]="OT", Table2[[#This Row],[ActualResult]]="SO"), 1, 0)))</f>
        <v>0</v>
      </c>
      <c r="AC812" s="33">
        <f>(($AR$11)*IF(Table2[[#This Row],[CorrectWinnerPrediction]]="Y", 1, 0))+(($AR$12)*IF(Table2[[#This Row],[CorrectAwayScorePrediction]]="Y", 1, 0))+(($AR$13)*IF(Table2[[#This Row],[CorrectHomeScorePrediction]]="Y", 1, 0))</f>
        <v>0</v>
      </c>
      <c r="AD8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2" s="4" t="str">
        <f>IF(WEEKDAY(Table2[[#This Row],[GameDate]])=1,"SUN",IF(WEEKDAY(Table2[[#This Row],[GameDate]])=2,"MON",IF(WEEKDAY(Table2[[#This Row],[GameDate]])=3,"TUE",IF(WEEKDAY(Table2[[#This Row],[GameDate]])=4,"WED",IF(WEEKDAY(Table2[[#This Row],[GameDate]])=5,"THU",IF(WEEKDAY(Table2[[#This Row],[GameDate]])=6,"FRI", "SAT"))))))</f>
        <v>WED</v>
      </c>
      <c r="AF812" s="2">
        <f>Table2[[#This Row],[ActualAwayScore]]-Table2[[#This Row],[PredictedAwayScore]]</f>
        <v>0</v>
      </c>
      <c r="AG812" s="2">
        <f>Table2[[#This Row],[ActualHomeScore]]-Table2[[#This Row],[PredictedHomeScore]]</f>
        <v>0</v>
      </c>
      <c r="AH812" s="2">
        <f t="shared" si="63"/>
        <v>0</v>
      </c>
      <c r="AI812" s="2">
        <f t="shared" si="64"/>
        <v>0</v>
      </c>
    </row>
    <row r="813" spans="1:35" x14ac:dyDescent="0.25">
      <c r="A813" s="3"/>
      <c r="B813" s="5">
        <v>45686</v>
      </c>
      <c r="C813" s="8" t="s">
        <v>922</v>
      </c>
      <c r="D813" s="3" t="s">
        <v>21</v>
      </c>
      <c r="E813" s="3" t="s">
        <v>15</v>
      </c>
      <c r="F813" s="3"/>
      <c r="G813" s="3"/>
      <c r="H813" s="3" t="str">
        <f t="shared" si="60"/>
        <v>_</v>
      </c>
      <c r="I813" s="3"/>
      <c r="J813" s="3"/>
      <c r="K813" s="3"/>
      <c r="L813" s="2" t="str">
        <f t="shared" si="61"/>
        <v>_</v>
      </c>
      <c r="M813" s="3"/>
      <c r="N813" s="3">
        <f>IF(ISBLANK(Table2[[#This Row],[ActualResult]]), 0, 1)</f>
        <v>0</v>
      </c>
      <c r="O813" s="3" t="str">
        <f>IF(ISBLANK(Table2[[#This Row],[ActualResult]]), "_", IF(Table2[[#This Row],[ActualWinner]]=Table2[[#This Row],[PredictedWinner]], "Y", "N"))</f>
        <v>_</v>
      </c>
      <c r="P813" s="3" t="str">
        <f>IF(Table2[[#This Row],[ActualAwayScore]]&gt;Table2[[#This Row],[PredictedAwayScore]], "N", IF(ISBLANK(Table2[[#This Row],[ActualResult]]), "_", IF(Table2[[#This Row],[ActualAwayScore]]=Table2[[#This Row],[PredictedAwayScore]], "Y", "N")))</f>
        <v>_</v>
      </c>
      <c r="Q813" s="3" t="str">
        <f>IF(Table2[[#This Row],[ActualHomeScore]]&gt;Table2[[#This Row],[PredictedHomeScore]],"N", IF(ISBLANK(Table2[[#This Row],[ActualResult]]), "_", IF(Table2[[#This Row],[ActualHomeScore]]=Table2[[#This Row],[PredictedHomeScore]], "Y", "N")))</f>
        <v>_</v>
      </c>
      <c r="R813" s="2"/>
      <c r="S813" s="2" t="str">
        <f t="shared" si="62"/>
        <v>_</v>
      </c>
      <c r="T813" s="2">
        <f>IF(INDEX(StatsRegularSeason20242025!$A$2:$C$33,MATCH(Table2[[#This Row],[AwayTeam]],StatsRegularSeason20242025!$A$2:$A$33,0),2)=INDEX(StatsRegularSeason20242025!$A$2:$C$33,MATCH(Table2[[#This Row],[HomeTeam]],StatsRegularSeason20242025!$A$2:$A$33,0),2),1,0)</f>
        <v>0</v>
      </c>
      <c r="U813" s="2">
        <f>IF(INDEX(StatsRegularSeason20242025!$A$2:$C$33,MATCH(Table2[[#This Row],[AwayTeam]],StatsRegularSeason20242025!$A$2:$A$33,0),3)=INDEX(StatsRegularSeason20242025!$A$2:$C$33,MATCH(Table2[[#This Row],[HomeTeam]],StatsRegularSeason20242025!$A$2:$A$33,0),3),1,0)</f>
        <v>0</v>
      </c>
      <c r="V813" s="2">
        <f>IF(Table2[[#This Row],[InterConf]]=1,IF(Table2[[#This Row],[InterDiv]]=0, 1, 0), 0)</f>
        <v>0</v>
      </c>
      <c r="W813" s="2">
        <f>IF(INDEX(StatsRegularSeason20242025!$A$2:$C$33,MATCH(Table2[[#This Row],[AwayTeam]],StatsRegularSeason20242025!$A$2:$A$33,0),2)&lt;&gt;INDEX(StatsRegularSeason20242025!$A$2:$C$33,MATCH(Table2[[#This Row],[HomeTeam]],StatsRegularSeason20242025!$A$2:$A$33,0),2),1,0)</f>
        <v>1</v>
      </c>
      <c r="X813" s="2"/>
      <c r="Y813" s="2"/>
      <c r="Z813" s="2">
        <f>IF(AND(Table2[[#This Row],[GameIsOver]]=1,Table2[[#This Row],[ActualHomeScore]]*Table2[[#This Row],[ActualAwayScore]]=0), 1,0)</f>
        <v>0</v>
      </c>
      <c r="AA813" s="2">
        <f>IF(Table2[[#This Row],[GameIsOver]]=0,0, IF(Table2[[#This Row],[ActualWinner]]=Table2[[#This Row],[AwayTeam]], 2, IF(OR(Table2[[#This Row],[ActualResult]]="OT", Table2[[#This Row],[ActualResult]]="SO"), 1, 0)))</f>
        <v>0</v>
      </c>
      <c r="AB813" s="2">
        <f>IF(Table2[[#This Row],[GameIsOver]]= 0, 0, IF(Table2[[#This Row],[ActualWinner]]=Table2[[#This Row],[HomeTeam]], 2, IF(OR(Table2[[#This Row],[ActualResult]]="OT", Table2[[#This Row],[ActualResult]]="SO"), 1, 0)))</f>
        <v>0</v>
      </c>
      <c r="AC813" s="33">
        <f>(($AR$11)*IF(Table2[[#This Row],[CorrectWinnerPrediction]]="Y", 1, 0))+(($AR$12)*IF(Table2[[#This Row],[CorrectAwayScorePrediction]]="Y", 1, 0))+(($AR$13)*IF(Table2[[#This Row],[CorrectHomeScorePrediction]]="Y", 1, 0))</f>
        <v>0</v>
      </c>
      <c r="AD8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3" s="5" t="str">
        <f>IF(WEEKDAY(Table2[[#This Row],[GameDate]])=1,"SUN",IF(WEEKDAY(Table2[[#This Row],[GameDate]])=2,"MON",IF(WEEKDAY(Table2[[#This Row],[GameDate]])=3,"TUE",IF(WEEKDAY(Table2[[#This Row],[GameDate]])=4,"WED",IF(WEEKDAY(Table2[[#This Row],[GameDate]])=5,"THU",IF(WEEKDAY(Table2[[#This Row],[GameDate]])=6,"FRI", "SAT"))))))</f>
        <v>WED</v>
      </c>
      <c r="AF813" s="2">
        <f>Table2[[#This Row],[ActualAwayScore]]-Table2[[#This Row],[PredictedAwayScore]]</f>
        <v>0</v>
      </c>
      <c r="AG813" s="2">
        <f>Table2[[#This Row],[ActualHomeScore]]-Table2[[#This Row],[PredictedHomeScore]]</f>
        <v>0</v>
      </c>
      <c r="AH813" s="2">
        <f t="shared" si="63"/>
        <v>0</v>
      </c>
      <c r="AI813" s="2">
        <f t="shared" si="64"/>
        <v>0</v>
      </c>
    </row>
    <row r="814" spans="1:35" x14ac:dyDescent="0.25">
      <c r="B814" s="4">
        <v>45687</v>
      </c>
      <c r="C814" s="7" t="s">
        <v>923</v>
      </c>
      <c r="D814" s="2" t="s">
        <v>22</v>
      </c>
      <c r="E814" s="2" t="s">
        <v>16</v>
      </c>
      <c r="F814" s="2"/>
      <c r="G814" s="2"/>
      <c r="H814" s="2" t="str">
        <f t="shared" si="60"/>
        <v>_</v>
      </c>
      <c r="I814" s="2"/>
      <c r="J814" s="2"/>
      <c r="K814" s="2"/>
      <c r="L814" s="13" t="str">
        <f t="shared" si="61"/>
        <v>_</v>
      </c>
      <c r="M814" s="2"/>
      <c r="N814" s="2">
        <f>IF(ISBLANK(Table2[[#This Row],[ActualResult]]), 0, 1)</f>
        <v>0</v>
      </c>
      <c r="O814" s="2" t="str">
        <f>IF(ISBLANK(Table2[[#This Row],[ActualResult]]), "_", IF(Table2[[#This Row],[ActualWinner]]=Table2[[#This Row],[PredictedWinner]], "Y", "N"))</f>
        <v>_</v>
      </c>
      <c r="P814" s="2" t="str">
        <f>IF(Table2[[#This Row],[ActualAwayScore]]&gt;Table2[[#This Row],[PredictedAwayScore]], "N", IF(ISBLANK(Table2[[#This Row],[ActualResult]]), "_", IF(Table2[[#This Row],[ActualAwayScore]]=Table2[[#This Row],[PredictedAwayScore]], "Y", "N")))</f>
        <v>_</v>
      </c>
      <c r="Q814" s="2" t="str">
        <f>IF(Table2[[#This Row],[ActualHomeScore]]&gt;Table2[[#This Row],[PredictedHomeScore]],"N", IF(ISBLANK(Table2[[#This Row],[ActualResult]]), "_", IF(Table2[[#This Row],[ActualHomeScore]]=Table2[[#This Row],[PredictedHomeScore]], "Y", "N")))</f>
        <v>_</v>
      </c>
      <c r="R814" s="2"/>
      <c r="S814" s="2" t="str">
        <f t="shared" si="62"/>
        <v>_</v>
      </c>
      <c r="T814" s="2">
        <f>IF(INDEX(StatsRegularSeason20242025!$A$2:$C$33,MATCH(Table2[[#This Row],[AwayTeam]],StatsRegularSeason20242025!$A$2:$A$33,0),2)=INDEX(StatsRegularSeason20242025!$A$2:$C$33,MATCH(Table2[[#This Row],[HomeTeam]],StatsRegularSeason20242025!$A$2:$A$33,0),2),1,0)</f>
        <v>0</v>
      </c>
      <c r="U814" s="2">
        <f>IF(INDEX(StatsRegularSeason20242025!$A$2:$C$33,MATCH(Table2[[#This Row],[AwayTeam]],StatsRegularSeason20242025!$A$2:$A$33,0),3)=INDEX(StatsRegularSeason20242025!$A$2:$C$33,MATCH(Table2[[#This Row],[HomeTeam]],StatsRegularSeason20242025!$A$2:$A$33,0),3),1,0)</f>
        <v>0</v>
      </c>
      <c r="V814" s="2">
        <f>IF(Table2[[#This Row],[InterConf]]=1,IF(Table2[[#This Row],[InterDiv]]=0, 1, 0), 0)</f>
        <v>0</v>
      </c>
      <c r="W814" s="2">
        <f>IF(INDEX(StatsRegularSeason20242025!$A$2:$C$33,MATCH(Table2[[#This Row],[AwayTeam]],StatsRegularSeason20242025!$A$2:$A$33,0),2)&lt;&gt;INDEX(StatsRegularSeason20242025!$A$2:$C$33,MATCH(Table2[[#This Row],[HomeTeam]],StatsRegularSeason20242025!$A$2:$A$33,0),2),1,0)</f>
        <v>1</v>
      </c>
      <c r="X814" s="2"/>
      <c r="Y814" s="2"/>
      <c r="Z814" s="2">
        <f>IF(AND(Table2[[#This Row],[GameIsOver]]=1,Table2[[#This Row],[ActualHomeScore]]*Table2[[#This Row],[ActualAwayScore]]=0), 1,0)</f>
        <v>0</v>
      </c>
      <c r="AA814" s="2">
        <f>IF(Table2[[#This Row],[GameIsOver]]=0,0, IF(Table2[[#This Row],[ActualWinner]]=Table2[[#This Row],[AwayTeam]], 2, IF(OR(Table2[[#This Row],[ActualResult]]="OT", Table2[[#This Row],[ActualResult]]="SO"), 1, 0)))</f>
        <v>0</v>
      </c>
      <c r="AB814" s="2">
        <f>IF(Table2[[#This Row],[GameIsOver]]= 0, 0, IF(Table2[[#This Row],[ActualWinner]]=Table2[[#This Row],[HomeTeam]], 2, IF(OR(Table2[[#This Row],[ActualResult]]="OT", Table2[[#This Row],[ActualResult]]="SO"), 1, 0)))</f>
        <v>0</v>
      </c>
      <c r="AC814" s="33">
        <f>(($AR$11)*IF(Table2[[#This Row],[CorrectWinnerPrediction]]="Y", 1, 0))+(($AR$12)*IF(Table2[[#This Row],[CorrectAwayScorePrediction]]="Y", 1, 0))+(($AR$13)*IF(Table2[[#This Row],[CorrectHomeScorePrediction]]="Y", 1, 0))</f>
        <v>0</v>
      </c>
      <c r="AD8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4" s="4" t="str">
        <f>IF(WEEKDAY(Table2[[#This Row],[GameDate]])=1,"SUN",IF(WEEKDAY(Table2[[#This Row],[GameDate]])=2,"MON",IF(WEEKDAY(Table2[[#This Row],[GameDate]])=3,"TUE",IF(WEEKDAY(Table2[[#This Row],[GameDate]])=4,"WED",IF(WEEKDAY(Table2[[#This Row],[GameDate]])=5,"THU",IF(WEEKDAY(Table2[[#This Row],[GameDate]])=6,"FRI", "SAT"))))))</f>
        <v>THU</v>
      </c>
      <c r="AF814" s="2">
        <f>Table2[[#This Row],[ActualAwayScore]]-Table2[[#This Row],[PredictedAwayScore]]</f>
        <v>0</v>
      </c>
      <c r="AG814" s="2">
        <f>Table2[[#This Row],[ActualHomeScore]]-Table2[[#This Row],[PredictedHomeScore]]</f>
        <v>0</v>
      </c>
      <c r="AH814" s="2">
        <f t="shared" si="63"/>
        <v>0</v>
      </c>
      <c r="AI814" s="2">
        <f t="shared" si="64"/>
        <v>0</v>
      </c>
    </row>
    <row r="815" spans="1:35" x14ac:dyDescent="0.25">
      <c r="B815" s="4">
        <v>45687</v>
      </c>
      <c r="C815" s="7" t="s">
        <v>924</v>
      </c>
      <c r="D815" s="2" t="s">
        <v>37</v>
      </c>
      <c r="E815" s="2" t="s">
        <v>19</v>
      </c>
      <c r="F815" s="2"/>
      <c r="G815" s="2"/>
      <c r="H815" s="2" t="str">
        <f t="shared" si="60"/>
        <v>_</v>
      </c>
      <c r="I815" s="2"/>
      <c r="J815" s="2"/>
      <c r="K815" s="2"/>
      <c r="L815" s="2" t="str">
        <f t="shared" si="61"/>
        <v>_</v>
      </c>
      <c r="M815" s="2"/>
      <c r="N815" s="2">
        <f>IF(ISBLANK(Table2[[#This Row],[ActualResult]]), 0, 1)</f>
        <v>0</v>
      </c>
      <c r="O815" s="2" t="str">
        <f>IF(ISBLANK(Table2[[#This Row],[ActualResult]]), "_", IF(Table2[[#This Row],[ActualWinner]]=Table2[[#This Row],[PredictedWinner]], "Y", "N"))</f>
        <v>_</v>
      </c>
      <c r="P815" s="2" t="str">
        <f>IF(Table2[[#This Row],[ActualAwayScore]]&gt;Table2[[#This Row],[PredictedAwayScore]], "N", IF(ISBLANK(Table2[[#This Row],[ActualResult]]), "_", IF(Table2[[#This Row],[ActualAwayScore]]=Table2[[#This Row],[PredictedAwayScore]], "Y", "N")))</f>
        <v>_</v>
      </c>
      <c r="Q815" s="2" t="str">
        <f>IF(Table2[[#This Row],[ActualHomeScore]]&gt;Table2[[#This Row],[PredictedHomeScore]],"N", IF(ISBLANK(Table2[[#This Row],[ActualResult]]), "_", IF(Table2[[#This Row],[ActualHomeScore]]=Table2[[#This Row],[PredictedHomeScore]], "Y", "N")))</f>
        <v>_</v>
      </c>
      <c r="R815" s="2"/>
      <c r="S815" s="2" t="str">
        <f t="shared" si="62"/>
        <v>_</v>
      </c>
      <c r="T815" s="2">
        <f>IF(INDEX(StatsRegularSeason20242025!$A$2:$C$33,MATCH(Table2[[#This Row],[AwayTeam]],StatsRegularSeason20242025!$A$2:$A$33,0),2)=INDEX(StatsRegularSeason20242025!$A$2:$C$33,MATCH(Table2[[#This Row],[HomeTeam]],StatsRegularSeason20242025!$A$2:$A$33,0),2),1,0)</f>
        <v>0</v>
      </c>
      <c r="U815" s="2">
        <f>IF(INDEX(StatsRegularSeason20242025!$A$2:$C$33,MATCH(Table2[[#This Row],[AwayTeam]],StatsRegularSeason20242025!$A$2:$A$33,0),3)=INDEX(StatsRegularSeason20242025!$A$2:$C$33,MATCH(Table2[[#This Row],[HomeTeam]],StatsRegularSeason20242025!$A$2:$A$33,0),3),1,0)</f>
        <v>0</v>
      </c>
      <c r="V815" s="2">
        <f>IF(Table2[[#This Row],[InterConf]]=1,IF(Table2[[#This Row],[InterDiv]]=0, 1, 0), 0)</f>
        <v>0</v>
      </c>
      <c r="W815" s="2">
        <f>IF(INDEX(StatsRegularSeason20242025!$A$2:$C$33,MATCH(Table2[[#This Row],[AwayTeam]],StatsRegularSeason20242025!$A$2:$A$33,0),2)&lt;&gt;INDEX(StatsRegularSeason20242025!$A$2:$C$33,MATCH(Table2[[#This Row],[HomeTeam]],StatsRegularSeason20242025!$A$2:$A$33,0),2),1,0)</f>
        <v>1</v>
      </c>
      <c r="X815" s="2"/>
      <c r="Y815" s="2"/>
      <c r="Z815" s="2">
        <f>IF(AND(Table2[[#This Row],[GameIsOver]]=1,Table2[[#This Row],[ActualHomeScore]]*Table2[[#This Row],[ActualAwayScore]]=0), 1,0)</f>
        <v>0</v>
      </c>
      <c r="AA815" s="2">
        <f>IF(Table2[[#This Row],[GameIsOver]]=0,0, IF(Table2[[#This Row],[ActualWinner]]=Table2[[#This Row],[AwayTeam]], 2, IF(OR(Table2[[#This Row],[ActualResult]]="OT", Table2[[#This Row],[ActualResult]]="SO"), 1, 0)))</f>
        <v>0</v>
      </c>
      <c r="AB815" s="2">
        <f>IF(Table2[[#This Row],[GameIsOver]]= 0, 0, IF(Table2[[#This Row],[ActualWinner]]=Table2[[#This Row],[HomeTeam]], 2, IF(OR(Table2[[#This Row],[ActualResult]]="OT", Table2[[#This Row],[ActualResult]]="SO"), 1, 0)))</f>
        <v>0</v>
      </c>
      <c r="AC815" s="33">
        <f>(($AR$11)*IF(Table2[[#This Row],[CorrectWinnerPrediction]]="Y", 1, 0))+(($AR$12)*IF(Table2[[#This Row],[CorrectAwayScorePrediction]]="Y", 1, 0))+(($AR$13)*IF(Table2[[#This Row],[CorrectHomeScorePrediction]]="Y", 1, 0))</f>
        <v>0</v>
      </c>
      <c r="AD8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5" s="4" t="str">
        <f>IF(WEEKDAY(Table2[[#This Row],[GameDate]])=1,"SUN",IF(WEEKDAY(Table2[[#This Row],[GameDate]])=2,"MON",IF(WEEKDAY(Table2[[#This Row],[GameDate]])=3,"TUE",IF(WEEKDAY(Table2[[#This Row],[GameDate]])=4,"WED",IF(WEEKDAY(Table2[[#This Row],[GameDate]])=5,"THU",IF(WEEKDAY(Table2[[#This Row],[GameDate]])=6,"FRI", "SAT"))))))</f>
        <v>THU</v>
      </c>
      <c r="AF815" s="2">
        <f>Table2[[#This Row],[ActualAwayScore]]-Table2[[#This Row],[PredictedAwayScore]]</f>
        <v>0</v>
      </c>
      <c r="AG815" s="2">
        <f>Table2[[#This Row],[ActualHomeScore]]-Table2[[#This Row],[PredictedHomeScore]]</f>
        <v>0</v>
      </c>
      <c r="AH815" s="2">
        <f t="shared" si="63"/>
        <v>0</v>
      </c>
      <c r="AI815" s="2">
        <f t="shared" si="64"/>
        <v>0</v>
      </c>
    </row>
    <row r="816" spans="1:35" x14ac:dyDescent="0.25">
      <c r="B816" s="4">
        <v>45687</v>
      </c>
      <c r="C816" s="7" t="s">
        <v>925</v>
      </c>
      <c r="D816" s="2" t="s">
        <v>46</v>
      </c>
      <c r="E816" s="2" t="s">
        <v>30</v>
      </c>
      <c r="F816" s="2"/>
      <c r="G816" s="2"/>
      <c r="H816" s="2" t="str">
        <f t="shared" si="60"/>
        <v>_</v>
      </c>
      <c r="I816" s="2"/>
      <c r="J816" s="2"/>
      <c r="K816" s="2"/>
      <c r="L816" s="2" t="str">
        <f t="shared" si="61"/>
        <v>_</v>
      </c>
      <c r="M816" s="2"/>
      <c r="N816" s="2">
        <f>IF(ISBLANK(Table2[[#This Row],[ActualResult]]), 0, 1)</f>
        <v>0</v>
      </c>
      <c r="O816" s="2" t="str">
        <f>IF(ISBLANK(Table2[[#This Row],[ActualResult]]), "_", IF(Table2[[#This Row],[ActualWinner]]=Table2[[#This Row],[PredictedWinner]], "Y", "N"))</f>
        <v>_</v>
      </c>
      <c r="P816" s="2" t="str">
        <f>IF(Table2[[#This Row],[ActualAwayScore]]&gt;Table2[[#This Row],[PredictedAwayScore]], "N", IF(ISBLANK(Table2[[#This Row],[ActualResult]]), "_", IF(Table2[[#This Row],[ActualAwayScore]]=Table2[[#This Row],[PredictedAwayScore]], "Y", "N")))</f>
        <v>_</v>
      </c>
      <c r="Q816" s="2" t="str">
        <f>IF(Table2[[#This Row],[ActualHomeScore]]&gt;Table2[[#This Row],[PredictedHomeScore]],"N", IF(ISBLANK(Table2[[#This Row],[ActualResult]]), "_", IF(Table2[[#This Row],[ActualHomeScore]]=Table2[[#This Row],[PredictedHomeScore]], "Y", "N")))</f>
        <v>_</v>
      </c>
      <c r="R816" s="2"/>
      <c r="S816" s="2" t="str">
        <f t="shared" si="62"/>
        <v>_</v>
      </c>
      <c r="T816" s="2">
        <f>IF(INDEX(StatsRegularSeason20242025!$A$2:$C$33,MATCH(Table2[[#This Row],[AwayTeam]],StatsRegularSeason20242025!$A$2:$A$33,0),2)=INDEX(StatsRegularSeason20242025!$A$2:$C$33,MATCH(Table2[[#This Row],[HomeTeam]],StatsRegularSeason20242025!$A$2:$A$33,0),2),1,0)</f>
        <v>1</v>
      </c>
      <c r="U816" s="2">
        <f>IF(INDEX(StatsRegularSeason20242025!$A$2:$C$33,MATCH(Table2[[#This Row],[AwayTeam]],StatsRegularSeason20242025!$A$2:$A$33,0),3)=INDEX(StatsRegularSeason20242025!$A$2:$C$33,MATCH(Table2[[#This Row],[HomeTeam]],StatsRegularSeason20242025!$A$2:$A$33,0),3),1,0)</f>
        <v>0</v>
      </c>
      <c r="V816" s="2">
        <f>IF(Table2[[#This Row],[InterConf]]=1,IF(Table2[[#This Row],[InterDiv]]=0, 1, 0), 0)</f>
        <v>1</v>
      </c>
      <c r="W816" s="2">
        <f>IF(INDEX(StatsRegularSeason20242025!$A$2:$C$33,MATCH(Table2[[#This Row],[AwayTeam]],StatsRegularSeason20242025!$A$2:$A$33,0),2)&lt;&gt;INDEX(StatsRegularSeason20242025!$A$2:$C$33,MATCH(Table2[[#This Row],[HomeTeam]],StatsRegularSeason20242025!$A$2:$A$33,0),2),1,0)</f>
        <v>0</v>
      </c>
      <c r="X816" s="2"/>
      <c r="Y816" s="2"/>
      <c r="Z816" s="2">
        <f>IF(AND(Table2[[#This Row],[GameIsOver]]=1,Table2[[#This Row],[ActualHomeScore]]*Table2[[#This Row],[ActualAwayScore]]=0), 1,0)</f>
        <v>0</v>
      </c>
      <c r="AA816" s="2">
        <f>IF(Table2[[#This Row],[GameIsOver]]=0,0, IF(Table2[[#This Row],[ActualWinner]]=Table2[[#This Row],[AwayTeam]], 2, IF(OR(Table2[[#This Row],[ActualResult]]="OT", Table2[[#This Row],[ActualResult]]="SO"), 1, 0)))</f>
        <v>0</v>
      </c>
      <c r="AB816" s="2">
        <f>IF(Table2[[#This Row],[GameIsOver]]= 0, 0, IF(Table2[[#This Row],[ActualWinner]]=Table2[[#This Row],[HomeTeam]], 2, IF(OR(Table2[[#This Row],[ActualResult]]="OT", Table2[[#This Row],[ActualResult]]="SO"), 1, 0)))</f>
        <v>0</v>
      </c>
      <c r="AC816" s="33">
        <f>(($AR$11)*IF(Table2[[#This Row],[CorrectWinnerPrediction]]="Y", 1, 0))+(($AR$12)*IF(Table2[[#This Row],[CorrectAwayScorePrediction]]="Y", 1, 0))+(($AR$13)*IF(Table2[[#This Row],[CorrectHomeScorePrediction]]="Y", 1, 0))</f>
        <v>0</v>
      </c>
      <c r="AD8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6" s="4" t="str">
        <f>IF(WEEKDAY(Table2[[#This Row],[GameDate]])=1,"SUN",IF(WEEKDAY(Table2[[#This Row],[GameDate]])=2,"MON",IF(WEEKDAY(Table2[[#This Row],[GameDate]])=3,"TUE",IF(WEEKDAY(Table2[[#This Row],[GameDate]])=4,"WED",IF(WEEKDAY(Table2[[#This Row],[GameDate]])=5,"THU",IF(WEEKDAY(Table2[[#This Row],[GameDate]])=6,"FRI", "SAT"))))))</f>
        <v>THU</v>
      </c>
      <c r="AF816" s="2">
        <f>Table2[[#This Row],[ActualAwayScore]]-Table2[[#This Row],[PredictedAwayScore]]</f>
        <v>0</v>
      </c>
      <c r="AG816" s="2">
        <f>Table2[[#This Row],[ActualHomeScore]]-Table2[[#This Row],[PredictedHomeScore]]</f>
        <v>0</v>
      </c>
      <c r="AH816" s="2">
        <f t="shared" si="63"/>
        <v>0</v>
      </c>
      <c r="AI816" s="2">
        <f t="shared" si="64"/>
        <v>0</v>
      </c>
    </row>
    <row r="817" spans="1:35" x14ac:dyDescent="0.25">
      <c r="B817" s="4">
        <v>45687</v>
      </c>
      <c r="C817" s="7" t="s">
        <v>926</v>
      </c>
      <c r="D817" s="2" t="s">
        <v>28</v>
      </c>
      <c r="E817" s="2" t="s">
        <v>43</v>
      </c>
      <c r="F817" s="2"/>
      <c r="G817" s="2"/>
      <c r="H817" s="2" t="str">
        <f t="shared" si="60"/>
        <v>_</v>
      </c>
      <c r="I817" s="2"/>
      <c r="J817" s="2"/>
      <c r="K817" s="2"/>
      <c r="L817" s="2" t="str">
        <f t="shared" si="61"/>
        <v>_</v>
      </c>
      <c r="M817" s="2"/>
      <c r="N817" s="2">
        <f>IF(ISBLANK(Table2[[#This Row],[ActualResult]]), 0, 1)</f>
        <v>0</v>
      </c>
      <c r="O817" s="2" t="str">
        <f>IF(ISBLANK(Table2[[#This Row],[ActualResult]]), "_", IF(Table2[[#This Row],[ActualWinner]]=Table2[[#This Row],[PredictedWinner]], "Y", "N"))</f>
        <v>_</v>
      </c>
      <c r="P817" s="2" t="str">
        <f>IF(Table2[[#This Row],[ActualAwayScore]]&gt;Table2[[#This Row],[PredictedAwayScore]], "N", IF(ISBLANK(Table2[[#This Row],[ActualResult]]), "_", IF(Table2[[#This Row],[ActualAwayScore]]=Table2[[#This Row],[PredictedAwayScore]], "Y", "N")))</f>
        <v>_</v>
      </c>
      <c r="Q817" s="2" t="str">
        <f>IF(Table2[[#This Row],[ActualHomeScore]]&gt;Table2[[#This Row],[PredictedHomeScore]],"N", IF(ISBLANK(Table2[[#This Row],[ActualResult]]), "_", IF(Table2[[#This Row],[ActualHomeScore]]=Table2[[#This Row],[PredictedHomeScore]], "Y", "N")))</f>
        <v>_</v>
      </c>
      <c r="R817" s="2"/>
      <c r="S817" s="2" t="str">
        <f t="shared" si="62"/>
        <v>_</v>
      </c>
      <c r="T817" s="2">
        <f>IF(INDEX(StatsRegularSeason20242025!$A$2:$C$33,MATCH(Table2[[#This Row],[AwayTeam]],StatsRegularSeason20242025!$A$2:$A$33,0),2)=INDEX(StatsRegularSeason20242025!$A$2:$C$33,MATCH(Table2[[#This Row],[HomeTeam]],StatsRegularSeason20242025!$A$2:$A$33,0),2),1,0)</f>
        <v>0</v>
      </c>
      <c r="U817" s="2">
        <f>IF(INDEX(StatsRegularSeason20242025!$A$2:$C$33,MATCH(Table2[[#This Row],[AwayTeam]],StatsRegularSeason20242025!$A$2:$A$33,0),3)=INDEX(StatsRegularSeason20242025!$A$2:$C$33,MATCH(Table2[[#This Row],[HomeTeam]],StatsRegularSeason20242025!$A$2:$A$33,0),3),1,0)</f>
        <v>0</v>
      </c>
      <c r="V817" s="2">
        <f>IF(Table2[[#This Row],[InterConf]]=1,IF(Table2[[#This Row],[InterDiv]]=0, 1, 0), 0)</f>
        <v>0</v>
      </c>
      <c r="W817" s="2">
        <f>IF(INDEX(StatsRegularSeason20242025!$A$2:$C$33,MATCH(Table2[[#This Row],[AwayTeam]],StatsRegularSeason20242025!$A$2:$A$33,0),2)&lt;&gt;INDEX(StatsRegularSeason20242025!$A$2:$C$33,MATCH(Table2[[#This Row],[HomeTeam]],StatsRegularSeason20242025!$A$2:$A$33,0),2),1,0)</f>
        <v>1</v>
      </c>
      <c r="X817" s="2"/>
      <c r="Y817" s="2"/>
      <c r="Z817" s="2">
        <f>IF(AND(Table2[[#This Row],[GameIsOver]]=1,Table2[[#This Row],[ActualHomeScore]]*Table2[[#This Row],[ActualAwayScore]]=0), 1,0)</f>
        <v>0</v>
      </c>
      <c r="AA817" s="2">
        <f>IF(Table2[[#This Row],[GameIsOver]]=0,0, IF(Table2[[#This Row],[ActualWinner]]=Table2[[#This Row],[AwayTeam]], 2, IF(OR(Table2[[#This Row],[ActualResult]]="OT", Table2[[#This Row],[ActualResult]]="SO"), 1, 0)))</f>
        <v>0</v>
      </c>
      <c r="AB817" s="2">
        <f>IF(Table2[[#This Row],[GameIsOver]]= 0, 0, IF(Table2[[#This Row],[ActualWinner]]=Table2[[#This Row],[HomeTeam]], 2, IF(OR(Table2[[#This Row],[ActualResult]]="OT", Table2[[#This Row],[ActualResult]]="SO"), 1, 0)))</f>
        <v>0</v>
      </c>
      <c r="AC817" s="33">
        <f>(($AR$11)*IF(Table2[[#This Row],[CorrectWinnerPrediction]]="Y", 1, 0))+(($AR$12)*IF(Table2[[#This Row],[CorrectAwayScorePrediction]]="Y", 1, 0))+(($AR$13)*IF(Table2[[#This Row],[CorrectHomeScorePrediction]]="Y", 1, 0))</f>
        <v>0</v>
      </c>
      <c r="AD8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7" s="4" t="str">
        <f>IF(WEEKDAY(Table2[[#This Row],[GameDate]])=1,"SUN",IF(WEEKDAY(Table2[[#This Row],[GameDate]])=2,"MON",IF(WEEKDAY(Table2[[#This Row],[GameDate]])=3,"TUE",IF(WEEKDAY(Table2[[#This Row],[GameDate]])=4,"WED",IF(WEEKDAY(Table2[[#This Row],[GameDate]])=5,"THU",IF(WEEKDAY(Table2[[#This Row],[GameDate]])=6,"FRI", "SAT"))))))</f>
        <v>THU</v>
      </c>
      <c r="AF817" s="2">
        <f>Table2[[#This Row],[ActualAwayScore]]-Table2[[#This Row],[PredictedAwayScore]]</f>
        <v>0</v>
      </c>
      <c r="AG817" s="2">
        <f>Table2[[#This Row],[ActualHomeScore]]-Table2[[#This Row],[PredictedHomeScore]]</f>
        <v>0</v>
      </c>
      <c r="AH817" s="2">
        <f t="shared" si="63"/>
        <v>0</v>
      </c>
      <c r="AI817" s="2">
        <f t="shared" si="64"/>
        <v>0</v>
      </c>
    </row>
    <row r="818" spans="1:35" x14ac:dyDescent="0.25">
      <c r="B818" s="4">
        <v>45687</v>
      </c>
      <c r="C818" s="7" t="s">
        <v>928</v>
      </c>
      <c r="D818" s="2" t="s">
        <v>33</v>
      </c>
      <c r="E818" s="2" t="s">
        <v>45</v>
      </c>
      <c r="F818" s="2"/>
      <c r="G818" s="2"/>
      <c r="H818" s="2" t="str">
        <f t="shared" si="60"/>
        <v>_</v>
      </c>
      <c r="I818" s="2"/>
      <c r="J818" s="2"/>
      <c r="K818" s="2"/>
      <c r="L818" s="2" t="str">
        <f t="shared" si="61"/>
        <v>_</v>
      </c>
      <c r="M818" s="2"/>
      <c r="N818" s="2">
        <f>IF(ISBLANK(Table2[[#This Row],[ActualResult]]), 0, 1)</f>
        <v>0</v>
      </c>
      <c r="O818" s="2" t="str">
        <f>IF(ISBLANK(Table2[[#This Row],[ActualResult]]), "_", IF(Table2[[#This Row],[ActualWinner]]=Table2[[#This Row],[PredictedWinner]], "Y", "N"))</f>
        <v>_</v>
      </c>
      <c r="P818" s="2" t="str">
        <f>IF(Table2[[#This Row],[ActualAwayScore]]&gt;Table2[[#This Row],[PredictedAwayScore]], "N", IF(ISBLANK(Table2[[#This Row],[ActualResult]]), "_", IF(Table2[[#This Row],[ActualAwayScore]]=Table2[[#This Row],[PredictedAwayScore]], "Y", "N")))</f>
        <v>_</v>
      </c>
      <c r="Q818" s="2" t="str">
        <f>IF(Table2[[#This Row],[ActualHomeScore]]&gt;Table2[[#This Row],[PredictedHomeScore]],"N", IF(ISBLANK(Table2[[#This Row],[ActualResult]]), "_", IF(Table2[[#This Row],[ActualHomeScore]]=Table2[[#This Row],[PredictedHomeScore]], "Y", "N")))</f>
        <v>_</v>
      </c>
      <c r="R818" s="2"/>
      <c r="S818" s="2" t="str">
        <f t="shared" si="62"/>
        <v>_</v>
      </c>
      <c r="T818" s="2">
        <f>IF(INDEX(StatsRegularSeason20242025!$A$2:$C$33,MATCH(Table2[[#This Row],[AwayTeam]],StatsRegularSeason20242025!$A$2:$A$33,0),2)=INDEX(StatsRegularSeason20242025!$A$2:$C$33,MATCH(Table2[[#This Row],[HomeTeam]],StatsRegularSeason20242025!$A$2:$A$33,0),2),1,0)</f>
        <v>1</v>
      </c>
      <c r="U818" s="2">
        <f>IF(INDEX(StatsRegularSeason20242025!$A$2:$C$33,MATCH(Table2[[#This Row],[AwayTeam]],StatsRegularSeason20242025!$A$2:$A$33,0),3)=INDEX(StatsRegularSeason20242025!$A$2:$C$33,MATCH(Table2[[#This Row],[HomeTeam]],StatsRegularSeason20242025!$A$2:$A$33,0),3),1,0)</f>
        <v>1</v>
      </c>
      <c r="V818" s="2">
        <f>IF(Table2[[#This Row],[InterConf]]=1,IF(Table2[[#This Row],[InterDiv]]=0, 1, 0), 0)</f>
        <v>0</v>
      </c>
      <c r="W818" s="2">
        <f>IF(INDEX(StatsRegularSeason20242025!$A$2:$C$33,MATCH(Table2[[#This Row],[AwayTeam]],StatsRegularSeason20242025!$A$2:$A$33,0),2)&lt;&gt;INDEX(StatsRegularSeason20242025!$A$2:$C$33,MATCH(Table2[[#This Row],[HomeTeam]],StatsRegularSeason20242025!$A$2:$A$33,0),2),1,0)</f>
        <v>0</v>
      </c>
      <c r="X818" s="2"/>
      <c r="Y818" s="2"/>
      <c r="Z818" s="2">
        <f>IF(AND(Table2[[#This Row],[GameIsOver]]=1,Table2[[#This Row],[ActualHomeScore]]*Table2[[#This Row],[ActualAwayScore]]=0), 1,0)</f>
        <v>0</v>
      </c>
      <c r="AA818" s="2">
        <f>IF(Table2[[#This Row],[GameIsOver]]=0,0, IF(Table2[[#This Row],[ActualWinner]]=Table2[[#This Row],[AwayTeam]], 2, IF(OR(Table2[[#This Row],[ActualResult]]="OT", Table2[[#This Row],[ActualResult]]="SO"), 1, 0)))</f>
        <v>0</v>
      </c>
      <c r="AB818" s="2">
        <f>IF(Table2[[#This Row],[GameIsOver]]= 0, 0, IF(Table2[[#This Row],[ActualWinner]]=Table2[[#This Row],[HomeTeam]], 2, IF(OR(Table2[[#This Row],[ActualResult]]="OT", Table2[[#This Row],[ActualResult]]="SO"), 1, 0)))</f>
        <v>0</v>
      </c>
      <c r="AC818" s="33">
        <f>(($AR$11)*IF(Table2[[#This Row],[CorrectWinnerPrediction]]="Y", 1, 0))+(($AR$12)*IF(Table2[[#This Row],[CorrectAwayScorePrediction]]="Y", 1, 0))+(($AR$13)*IF(Table2[[#This Row],[CorrectHomeScorePrediction]]="Y", 1, 0))</f>
        <v>0</v>
      </c>
      <c r="AD8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8" s="4" t="str">
        <f>IF(WEEKDAY(Table2[[#This Row],[GameDate]])=1,"SUN",IF(WEEKDAY(Table2[[#This Row],[GameDate]])=2,"MON",IF(WEEKDAY(Table2[[#This Row],[GameDate]])=3,"TUE",IF(WEEKDAY(Table2[[#This Row],[GameDate]])=4,"WED",IF(WEEKDAY(Table2[[#This Row],[GameDate]])=5,"THU",IF(WEEKDAY(Table2[[#This Row],[GameDate]])=6,"FRI", "SAT"))))))</f>
        <v>THU</v>
      </c>
      <c r="AF818" s="2">
        <f>Table2[[#This Row],[ActualAwayScore]]-Table2[[#This Row],[PredictedAwayScore]]</f>
        <v>0</v>
      </c>
      <c r="AG818" s="2">
        <f>Table2[[#This Row],[ActualHomeScore]]-Table2[[#This Row],[PredictedHomeScore]]</f>
        <v>0</v>
      </c>
      <c r="AH818" s="2">
        <f t="shared" si="63"/>
        <v>0</v>
      </c>
      <c r="AI818" s="2">
        <f t="shared" si="64"/>
        <v>0</v>
      </c>
    </row>
    <row r="819" spans="1:35" x14ac:dyDescent="0.25">
      <c r="B819" s="4">
        <v>45687</v>
      </c>
      <c r="C819" s="7" t="s">
        <v>927</v>
      </c>
      <c r="D819" s="2" t="s">
        <v>17</v>
      </c>
      <c r="E819" s="2" t="s">
        <v>44</v>
      </c>
      <c r="F819" s="2"/>
      <c r="G819" s="2"/>
      <c r="H819" s="2" t="str">
        <f t="shared" si="60"/>
        <v>_</v>
      </c>
      <c r="I819" s="2"/>
      <c r="J819" s="2"/>
      <c r="K819" s="2"/>
      <c r="L819" s="2" t="str">
        <f t="shared" si="61"/>
        <v>_</v>
      </c>
      <c r="M819" s="2"/>
      <c r="N819" s="2">
        <f>IF(ISBLANK(Table2[[#This Row],[ActualResult]]), 0, 1)</f>
        <v>0</v>
      </c>
      <c r="O819" s="2" t="str">
        <f>IF(ISBLANK(Table2[[#This Row],[ActualResult]]), "_", IF(Table2[[#This Row],[ActualWinner]]=Table2[[#This Row],[PredictedWinner]], "Y", "N"))</f>
        <v>_</v>
      </c>
      <c r="P819" s="2" t="str">
        <f>IF(Table2[[#This Row],[ActualAwayScore]]&gt;Table2[[#This Row],[PredictedAwayScore]], "N", IF(ISBLANK(Table2[[#This Row],[ActualResult]]), "_", IF(Table2[[#This Row],[ActualAwayScore]]=Table2[[#This Row],[PredictedAwayScore]], "Y", "N")))</f>
        <v>_</v>
      </c>
      <c r="Q819" s="2" t="str">
        <f>IF(Table2[[#This Row],[ActualHomeScore]]&gt;Table2[[#This Row],[PredictedHomeScore]],"N", IF(ISBLANK(Table2[[#This Row],[ActualResult]]), "_", IF(Table2[[#This Row],[ActualHomeScore]]=Table2[[#This Row],[PredictedHomeScore]], "Y", "N")))</f>
        <v>_</v>
      </c>
      <c r="R819" s="2"/>
      <c r="S819" s="2" t="str">
        <f t="shared" si="62"/>
        <v>_</v>
      </c>
      <c r="T819" s="2">
        <f>IF(INDEX(StatsRegularSeason20242025!$A$2:$C$33,MATCH(Table2[[#This Row],[AwayTeam]],StatsRegularSeason20242025!$A$2:$A$33,0),2)=INDEX(StatsRegularSeason20242025!$A$2:$C$33,MATCH(Table2[[#This Row],[HomeTeam]],StatsRegularSeason20242025!$A$2:$A$33,0),2),1,0)</f>
        <v>0</v>
      </c>
      <c r="U819" s="2">
        <f>IF(INDEX(StatsRegularSeason20242025!$A$2:$C$33,MATCH(Table2[[#This Row],[AwayTeam]],StatsRegularSeason20242025!$A$2:$A$33,0),3)=INDEX(StatsRegularSeason20242025!$A$2:$C$33,MATCH(Table2[[#This Row],[HomeTeam]],StatsRegularSeason20242025!$A$2:$A$33,0),3),1,0)</f>
        <v>0</v>
      </c>
      <c r="V819" s="2">
        <f>IF(Table2[[#This Row],[InterConf]]=1,IF(Table2[[#This Row],[InterDiv]]=0, 1, 0), 0)</f>
        <v>0</v>
      </c>
      <c r="W819" s="2">
        <f>IF(INDEX(StatsRegularSeason20242025!$A$2:$C$33,MATCH(Table2[[#This Row],[AwayTeam]],StatsRegularSeason20242025!$A$2:$A$33,0),2)&lt;&gt;INDEX(StatsRegularSeason20242025!$A$2:$C$33,MATCH(Table2[[#This Row],[HomeTeam]],StatsRegularSeason20242025!$A$2:$A$33,0),2),1,0)</f>
        <v>1</v>
      </c>
      <c r="X819" s="2"/>
      <c r="Y819" s="2"/>
      <c r="Z819" s="2">
        <f>IF(AND(Table2[[#This Row],[GameIsOver]]=1,Table2[[#This Row],[ActualHomeScore]]*Table2[[#This Row],[ActualAwayScore]]=0), 1,0)</f>
        <v>0</v>
      </c>
      <c r="AA819" s="2">
        <f>IF(Table2[[#This Row],[GameIsOver]]=0,0, IF(Table2[[#This Row],[ActualWinner]]=Table2[[#This Row],[AwayTeam]], 2, IF(OR(Table2[[#This Row],[ActualResult]]="OT", Table2[[#This Row],[ActualResult]]="SO"), 1, 0)))</f>
        <v>0</v>
      </c>
      <c r="AB819" s="2">
        <f>IF(Table2[[#This Row],[GameIsOver]]= 0, 0, IF(Table2[[#This Row],[ActualWinner]]=Table2[[#This Row],[HomeTeam]], 2, IF(OR(Table2[[#This Row],[ActualResult]]="OT", Table2[[#This Row],[ActualResult]]="SO"), 1, 0)))</f>
        <v>0</v>
      </c>
      <c r="AC819" s="33">
        <f>(($AR$11)*IF(Table2[[#This Row],[CorrectWinnerPrediction]]="Y", 1, 0))+(($AR$12)*IF(Table2[[#This Row],[CorrectAwayScorePrediction]]="Y", 1, 0))+(($AR$13)*IF(Table2[[#This Row],[CorrectHomeScorePrediction]]="Y", 1, 0))</f>
        <v>0</v>
      </c>
      <c r="AD8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19" s="4" t="str">
        <f>IF(WEEKDAY(Table2[[#This Row],[GameDate]])=1,"SUN",IF(WEEKDAY(Table2[[#This Row],[GameDate]])=2,"MON",IF(WEEKDAY(Table2[[#This Row],[GameDate]])=3,"TUE",IF(WEEKDAY(Table2[[#This Row],[GameDate]])=4,"WED",IF(WEEKDAY(Table2[[#This Row],[GameDate]])=5,"THU",IF(WEEKDAY(Table2[[#This Row],[GameDate]])=6,"FRI", "SAT"))))))</f>
        <v>THU</v>
      </c>
      <c r="AF819" s="2">
        <f>Table2[[#This Row],[ActualAwayScore]]-Table2[[#This Row],[PredictedAwayScore]]</f>
        <v>0</v>
      </c>
      <c r="AG819" s="2">
        <f>Table2[[#This Row],[ActualHomeScore]]-Table2[[#This Row],[PredictedHomeScore]]</f>
        <v>0</v>
      </c>
      <c r="AH819" s="2">
        <f t="shared" si="63"/>
        <v>0</v>
      </c>
      <c r="AI819" s="2">
        <f t="shared" si="64"/>
        <v>0</v>
      </c>
    </row>
    <row r="820" spans="1:35" x14ac:dyDescent="0.25">
      <c r="B820" s="4">
        <v>45687</v>
      </c>
      <c r="C820" s="7" t="s">
        <v>929</v>
      </c>
      <c r="D820" s="2" t="s">
        <v>47</v>
      </c>
      <c r="E820" s="2" t="s">
        <v>24</v>
      </c>
      <c r="F820" s="2"/>
      <c r="G820" s="2"/>
      <c r="H820" s="2" t="str">
        <f t="shared" si="60"/>
        <v>_</v>
      </c>
      <c r="I820" s="2"/>
      <c r="J820" s="2"/>
      <c r="K820" s="2"/>
      <c r="L820" s="2" t="str">
        <f t="shared" si="61"/>
        <v>_</v>
      </c>
      <c r="M820" s="2"/>
      <c r="N820" s="2">
        <f>IF(ISBLANK(Table2[[#This Row],[ActualResult]]), 0, 1)</f>
        <v>0</v>
      </c>
      <c r="O820" s="2" t="str">
        <f>IF(ISBLANK(Table2[[#This Row],[ActualResult]]), "_", IF(Table2[[#This Row],[ActualWinner]]=Table2[[#This Row],[PredictedWinner]], "Y", "N"))</f>
        <v>_</v>
      </c>
      <c r="P820" s="2" t="str">
        <f>IF(Table2[[#This Row],[ActualAwayScore]]&gt;Table2[[#This Row],[PredictedAwayScore]], "N", IF(ISBLANK(Table2[[#This Row],[ActualResult]]), "_", IF(Table2[[#This Row],[ActualAwayScore]]=Table2[[#This Row],[PredictedAwayScore]], "Y", "N")))</f>
        <v>_</v>
      </c>
      <c r="Q820" s="2" t="str">
        <f>IF(Table2[[#This Row],[ActualHomeScore]]&gt;Table2[[#This Row],[PredictedHomeScore]],"N", IF(ISBLANK(Table2[[#This Row],[ActualResult]]), "_", IF(Table2[[#This Row],[ActualHomeScore]]=Table2[[#This Row],[PredictedHomeScore]], "Y", "N")))</f>
        <v>_</v>
      </c>
      <c r="R820" s="2"/>
      <c r="S820" s="2" t="str">
        <f t="shared" si="62"/>
        <v>_</v>
      </c>
      <c r="T820" s="2">
        <f>IF(INDEX(StatsRegularSeason20242025!$A$2:$C$33,MATCH(Table2[[#This Row],[AwayTeam]],StatsRegularSeason20242025!$A$2:$A$33,0),2)=INDEX(StatsRegularSeason20242025!$A$2:$C$33,MATCH(Table2[[#This Row],[HomeTeam]],StatsRegularSeason20242025!$A$2:$A$33,0),2),1,0)</f>
        <v>1</v>
      </c>
      <c r="U820" s="2">
        <f>IF(INDEX(StatsRegularSeason20242025!$A$2:$C$33,MATCH(Table2[[#This Row],[AwayTeam]],StatsRegularSeason20242025!$A$2:$A$33,0),3)=INDEX(StatsRegularSeason20242025!$A$2:$C$33,MATCH(Table2[[#This Row],[HomeTeam]],StatsRegularSeason20242025!$A$2:$A$33,0),3),1,0)</f>
        <v>1</v>
      </c>
      <c r="V820" s="2">
        <f>IF(Table2[[#This Row],[InterConf]]=1,IF(Table2[[#This Row],[InterDiv]]=0, 1, 0), 0)</f>
        <v>0</v>
      </c>
      <c r="W820" s="2">
        <f>IF(INDEX(StatsRegularSeason20242025!$A$2:$C$33,MATCH(Table2[[#This Row],[AwayTeam]],StatsRegularSeason20242025!$A$2:$A$33,0),2)&lt;&gt;INDEX(StatsRegularSeason20242025!$A$2:$C$33,MATCH(Table2[[#This Row],[HomeTeam]],StatsRegularSeason20242025!$A$2:$A$33,0),2),1,0)</f>
        <v>0</v>
      </c>
      <c r="X820" s="2"/>
      <c r="Y820" s="2"/>
      <c r="Z820" s="2">
        <f>IF(AND(Table2[[#This Row],[GameIsOver]]=1,Table2[[#This Row],[ActualHomeScore]]*Table2[[#This Row],[ActualAwayScore]]=0), 1,0)</f>
        <v>0</v>
      </c>
      <c r="AA820" s="2">
        <f>IF(Table2[[#This Row],[GameIsOver]]=0,0, IF(Table2[[#This Row],[ActualWinner]]=Table2[[#This Row],[AwayTeam]], 2, IF(OR(Table2[[#This Row],[ActualResult]]="OT", Table2[[#This Row],[ActualResult]]="SO"), 1, 0)))</f>
        <v>0</v>
      </c>
      <c r="AB820" s="2">
        <f>IF(Table2[[#This Row],[GameIsOver]]= 0, 0, IF(Table2[[#This Row],[ActualWinner]]=Table2[[#This Row],[HomeTeam]], 2, IF(OR(Table2[[#This Row],[ActualResult]]="OT", Table2[[#This Row],[ActualResult]]="SO"), 1, 0)))</f>
        <v>0</v>
      </c>
      <c r="AC820" s="33">
        <f>(($AR$11)*IF(Table2[[#This Row],[CorrectWinnerPrediction]]="Y", 1, 0))+(($AR$12)*IF(Table2[[#This Row],[CorrectAwayScorePrediction]]="Y", 1, 0))+(($AR$13)*IF(Table2[[#This Row],[CorrectHomeScorePrediction]]="Y", 1, 0))</f>
        <v>0</v>
      </c>
      <c r="AD8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0" s="4" t="str">
        <f>IF(WEEKDAY(Table2[[#This Row],[GameDate]])=1,"SUN",IF(WEEKDAY(Table2[[#This Row],[GameDate]])=2,"MON",IF(WEEKDAY(Table2[[#This Row],[GameDate]])=3,"TUE",IF(WEEKDAY(Table2[[#This Row],[GameDate]])=4,"WED",IF(WEEKDAY(Table2[[#This Row],[GameDate]])=5,"THU",IF(WEEKDAY(Table2[[#This Row],[GameDate]])=6,"FRI", "SAT"))))))</f>
        <v>THU</v>
      </c>
      <c r="AF820" s="2">
        <f>Table2[[#This Row],[ActualAwayScore]]-Table2[[#This Row],[PredictedAwayScore]]</f>
        <v>0</v>
      </c>
      <c r="AG820" s="2">
        <f>Table2[[#This Row],[ActualHomeScore]]-Table2[[#This Row],[PredictedHomeScore]]</f>
        <v>0</v>
      </c>
      <c r="AH820" s="2">
        <f t="shared" si="63"/>
        <v>0</v>
      </c>
      <c r="AI820" s="2">
        <f t="shared" si="64"/>
        <v>0</v>
      </c>
    </row>
    <row r="821" spans="1:35" x14ac:dyDescent="0.25">
      <c r="B821" s="4">
        <v>45687</v>
      </c>
      <c r="C821" s="7" t="s">
        <v>930</v>
      </c>
      <c r="D821" s="2" t="s">
        <v>31</v>
      </c>
      <c r="E821" s="2" t="s">
        <v>23</v>
      </c>
      <c r="F821" s="2"/>
      <c r="G821" s="2"/>
      <c r="H821" s="2" t="str">
        <f t="shared" si="60"/>
        <v>_</v>
      </c>
      <c r="I821" s="2"/>
      <c r="J821" s="2"/>
      <c r="K821" s="2"/>
      <c r="L821" s="2" t="str">
        <f t="shared" si="61"/>
        <v>_</v>
      </c>
      <c r="M821" s="2"/>
      <c r="N821" s="2">
        <f>IF(ISBLANK(Table2[[#This Row],[ActualResult]]), 0, 1)</f>
        <v>0</v>
      </c>
      <c r="O821" s="2" t="str">
        <f>IF(ISBLANK(Table2[[#This Row],[ActualResult]]), "_", IF(Table2[[#This Row],[ActualWinner]]=Table2[[#This Row],[PredictedWinner]], "Y", "N"))</f>
        <v>_</v>
      </c>
      <c r="P821" s="2" t="str">
        <f>IF(Table2[[#This Row],[ActualAwayScore]]&gt;Table2[[#This Row],[PredictedAwayScore]], "N", IF(ISBLANK(Table2[[#This Row],[ActualResult]]), "_", IF(Table2[[#This Row],[ActualAwayScore]]=Table2[[#This Row],[PredictedAwayScore]], "Y", "N")))</f>
        <v>_</v>
      </c>
      <c r="Q821" s="2" t="str">
        <f>IF(Table2[[#This Row],[ActualHomeScore]]&gt;Table2[[#This Row],[PredictedHomeScore]],"N", IF(ISBLANK(Table2[[#This Row],[ActualResult]]), "_", IF(Table2[[#This Row],[ActualHomeScore]]=Table2[[#This Row],[PredictedHomeScore]], "Y", "N")))</f>
        <v>_</v>
      </c>
      <c r="R821" s="2"/>
      <c r="S821" s="2" t="str">
        <f t="shared" si="62"/>
        <v>_</v>
      </c>
      <c r="T821" s="2">
        <f>IF(INDEX(StatsRegularSeason20242025!$A$2:$C$33,MATCH(Table2[[#This Row],[AwayTeam]],StatsRegularSeason20242025!$A$2:$A$33,0),2)=INDEX(StatsRegularSeason20242025!$A$2:$C$33,MATCH(Table2[[#This Row],[HomeTeam]],StatsRegularSeason20242025!$A$2:$A$33,0),2),1,0)</f>
        <v>0</v>
      </c>
      <c r="U821" s="2">
        <f>IF(INDEX(StatsRegularSeason20242025!$A$2:$C$33,MATCH(Table2[[#This Row],[AwayTeam]],StatsRegularSeason20242025!$A$2:$A$33,0),3)=INDEX(StatsRegularSeason20242025!$A$2:$C$33,MATCH(Table2[[#This Row],[HomeTeam]],StatsRegularSeason20242025!$A$2:$A$33,0),3),1,0)</f>
        <v>0</v>
      </c>
      <c r="V821" s="2">
        <f>IF(Table2[[#This Row],[InterConf]]=1,IF(Table2[[#This Row],[InterDiv]]=0, 1, 0), 0)</f>
        <v>0</v>
      </c>
      <c r="W821" s="2">
        <f>IF(INDEX(StatsRegularSeason20242025!$A$2:$C$33,MATCH(Table2[[#This Row],[AwayTeam]],StatsRegularSeason20242025!$A$2:$A$33,0),2)&lt;&gt;INDEX(StatsRegularSeason20242025!$A$2:$C$33,MATCH(Table2[[#This Row],[HomeTeam]],StatsRegularSeason20242025!$A$2:$A$33,0),2),1,0)</f>
        <v>1</v>
      </c>
      <c r="X821" s="2"/>
      <c r="Y821" s="2"/>
      <c r="Z821" s="2">
        <f>IF(AND(Table2[[#This Row],[GameIsOver]]=1,Table2[[#This Row],[ActualHomeScore]]*Table2[[#This Row],[ActualAwayScore]]=0), 1,0)</f>
        <v>0</v>
      </c>
      <c r="AA821" s="2">
        <f>IF(Table2[[#This Row],[GameIsOver]]=0,0, IF(Table2[[#This Row],[ActualWinner]]=Table2[[#This Row],[AwayTeam]], 2, IF(OR(Table2[[#This Row],[ActualResult]]="OT", Table2[[#This Row],[ActualResult]]="SO"), 1, 0)))</f>
        <v>0</v>
      </c>
      <c r="AB821" s="2">
        <f>IF(Table2[[#This Row],[GameIsOver]]= 0, 0, IF(Table2[[#This Row],[ActualWinner]]=Table2[[#This Row],[HomeTeam]], 2, IF(OR(Table2[[#This Row],[ActualResult]]="OT", Table2[[#This Row],[ActualResult]]="SO"), 1, 0)))</f>
        <v>0</v>
      </c>
      <c r="AC821" s="33">
        <f>(($AR$11)*IF(Table2[[#This Row],[CorrectWinnerPrediction]]="Y", 1, 0))+(($AR$12)*IF(Table2[[#This Row],[CorrectAwayScorePrediction]]="Y", 1, 0))+(($AR$13)*IF(Table2[[#This Row],[CorrectHomeScorePrediction]]="Y", 1, 0))</f>
        <v>0</v>
      </c>
      <c r="AD8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1" s="4" t="str">
        <f>IF(WEEKDAY(Table2[[#This Row],[GameDate]])=1,"SUN",IF(WEEKDAY(Table2[[#This Row],[GameDate]])=2,"MON",IF(WEEKDAY(Table2[[#This Row],[GameDate]])=3,"TUE",IF(WEEKDAY(Table2[[#This Row],[GameDate]])=4,"WED",IF(WEEKDAY(Table2[[#This Row],[GameDate]])=5,"THU",IF(WEEKDAY(Table2[[#This Row],[GameDate]])=6,"FRI", "SAT"))))))</f>
        <v>THU</v>
      </c>
      <c r="AF821" s="2">
        <f>Table2[[#This Row],[ActualAwayScore]]-Table2[[#This Row],[PredictedAwayScore]]</f>
        <v>0</v>
      </c>
      <c r="AG821" s="2">
        <f>Table2[[#This Row],[ActualHomeScore]]-Table2[[#This Row],[PredictedHomeScore]]</f>
        <v>0</v>
      </c>
      <c r="AH821" s="2">
        <f t="shared" si="63"/>
        <v>0</v>
      </c>
      <c r="AI821" s="2">
        <f t="shared" si="64"/>
        <v>0</v>
      </c>
    </row>
    <row r="822" spans="1:35" x14ac:dyDescent="0.25">
      <c r="B822" s="4">
        <v>45687</v>
      </c>
      <c r="C822" s="7" t="s">
        <v>931</v>
      </c>
      <c r="D822" s="2" t="s">
        <v>36</v>
      </c>
      <c r="E822" s="2" t="s">
        <v>27</v>
      </c>
      <c r="F822" s="2"/>
      <c r="G822" s="2"/>
      <c r="H822" s="2" t="str">
        <f t="shared" si="60"/>
        <v>_</v>
      </c>
      <c r="I822" s="2"/>
      <c r="J822" s="2"/>
      <c r="K822" s="2"/>
      <c r="L822" s="2" t="str">
        <f t="shared" si="61"/>
        <v>_</v>
      </c>
      <c r="M822" s="2"/>
      <c r="N822" s="2">
        <f>IF(ISBLANK(Table2[[#This Row],[ActualResult]]), 0, 1)</f>
        <v>0</v>
      </c>
      <c r="O822" s="2" t="str">
        <f>IF(ISBLANK(Table2[[#This Row],[ActualResult]]), "_", IF(Table2[[#This Row],[ActualWinner]]=Table2[[#This Row],[PredictedWinner]], "Y", "N"))</f>
        <v>_</v>
      </c>
      <c r="P822" s="2" t="str">
        <f>IF(Table2[[#This Row],[ActualAwayScore]]&gt;Table2[[#This Row],[PredictedAwayScore]], "N", IF(ISBLANK(Table2[[#This Row],[ActualResult]]), "_", IF(Table2[[#This Row],[ActualAwayScore]]=Table2[[#This Row],[PredictedAwayScore]], "Y", "N")))</f>
        <v>_</v>
      </c>
      <c r="Q822" s="2" t="str">
        <f>IF(Table2[[#This Row],[ActualHomeScore]]&gt;Table2[[#This Row],[PredictedHomeScore]],"N", IF(ISBLANK(Table2[[#This Row],[ActualResult]]), "_", IF(Table2[[#This Row],[ActualHomeScore]]=Table2[[#This Row],[PredictedHomeScore]], "Y", "N")))</f>
        <v>_</v>
      </c>
      <c r="R822" s="2"/>
      <c r="S822" s="2" t="str">
        <f t="shared" si="62"/>
        <v>_</v>
      </c>
      <c r="T822" s="2">
        <f>IF(INDEX(StatsRegularSeason20242025!$A$2:$C$33,MATCH(Table2[[#This Row],[AwayTeam]],StatsRegularSeason20242025!$A$2:$A$33,0),2)=INDEX(StatsRegularSeason20242025!$A$2:$C$33,MATCH(Table2[[#This Row],[HomeTeam]],StatsRegularSeason20242025!$A$2:$A$33,0),2),1,0)</f>
        <v>0</v>
      </c>
      <c r="U822" s="2">
        <f>IF(INDEX(StatsRegularSeason20242025!$A$2:$C$33,MATCH(Table2[[#This Row],[AwayTeam]],StatsRegularSeason20242025!$A$2:$A$33,0),3)=INDEX(StatsRegularSeason20242025!$A$2:$C$33,MATCH(Table2[[#This Row],[HomeTeam]],StatsRegularSeason20242025!$A$2:$A$33,0),3),1,0)</f>
        <v>0</v>
      </c>
      <c r="V822" s="2">
        <f>IF(Table2[[#This Row],[InterConf]]=1,IF(Table2[[#This Row],[InterDiv]]=0, 1, 0), 0)</f>
        <v>0</v>
      </c>
      <c r="W822" s="2">
        <f>IF(INDEX(StatsRegularSeason20242025!$A$2:$C$33,MATCH(Table2[[#This Row],[AwayTeam]],StatsRegularSeason20242025!$A$2:$A$33,0),2)&lt;&gt;INDEX(StatsRegularSeason20242025!$A$2:$C$33,MATCH(Table2[[#This Row],[HomeTeam]],StatsRegularSeason20242025!$A$2:$A$33,0),2),1,0)</f>
        <v>1</v>
      </c>
      <c r="X822" s="2"/>
      <c r="Y822" s="2"/>
      <c r="Z822" s="2">
        <f>IF(AND(Table2[[#This Row],[GameIsOver]]=1,Table2[[#This Row],[ActualHomeScore]]*Table2[[#This Row],[ActualAwayScore]]=0), 1,0)</f>
        <v>0</v>
      </c>
      <c r="AA822" s="2">
        <f>IF(Table2[[#This Row],[GameIsOver]]=0,0, IF(Table2[[#This Row],[ActualWinner]]=Table2[[#This Row],[AwayTeam]], 2, IF(OR(Table2[[#This Row],[ActualResult]]="OT", Table2[[#This Row],[ActualResult]]="SO"), 1, 0)))</f>
        <v>0</v>
      </c>
      <c r="AB822" s="2">
        <f>IF(Table2[[#This Row],[GameIsOver]]= 0, 0, IF(Table2[[#This Row],[ActualWinner]]=Table2[[#This Row],[HomeTeam]], 2, IF(OR(Table2[[#This Row],[ActualResult]]="OT", Table2[[#This Row],[ActualResult]]="SO"), 1, 0)))</f>
        <v>0</v>
      </c>
      <c r="AC822" s="33">
        <f>(($AR$11)*IF(Table2[[#This Row],[CorrectWinnerPrediction]]="Y", 1, 0))+(($AR$12)*IF(Table2[[#This Row],[CorrectAwayScorePrediction]]="Y", 1, 0))+(($AR$13)*IF(Table2[[#This Row],[CorrectHomeScorePrediction]]="Y", 1, 0))</f>
        <v>0</v>
      </c>
      <c r="AD8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2" s="4" t="str">
        <f>IF(WEEKDAY(Table2[[#This Row],[GameDate]])=1,"SUN",IF(WEEKDAY(Table2[[#This Row],[GameDate]])=2,"MON",IF(WEEKDAY(Table2[[#This Row],[GameDate]])=3,"TUE",IF(WEEKDAY(Table2[[#This Row],[GameDate]])=4,"WED",IF(WEEKDAY(Table2[[#This Row],[GameDate]])=5,"THU",IF(WEEKDAY(Table2[[#This Row],[GameDate]])=6,"FRI", "SAT"))))))</f>
        <v>THU</v>
      </c>
      <c r="AF822" s="2">
        <f>Table2[[#This Row],[ActualAwayScore]]-Table2[[#This Row],[PredictedAwayScore]]</f>
        <v>0</v>
      </c>
      <c r="AG822" s="2">
        <f>Table2[[#This Row],[ActualHomeScore]]-Table2[[#This Row],[PredictedHomeScore]]</f>
        <v>0</v>
      </c>
      <c r="AH822" s="2">
        <f t="shared" si="63"/>
        <v>0</v>
      </c>
      <c r="AI822" s="2">
        <f t="shared" si="64"/>
        <v>0</v>
      </c>
    </row>
    <row r="823" spans="1:35" x14ac:dyDescent="0.25">
      <c r="A823" s="3"/>
      <c r="B823" s="5">
        <v>45687</v>
      </c>
      <c r="C823" s="8" t="s">
        <v>932</v>
      </c>
      <c r="D823" s="3" t="s">
        <v>38</v>
      </c>
      <c r="E823" s="3" t="s">
        <v>12</v>
      </c>
      <c r="F823" s="3"/>
      <c r="G823" s="3"/>
      <c r="H823" s="3" t="str">
        <f t="shared" si="60"/>
        <v>_</v>
      </c>
      <c r="I823" s="3"/>
      <c r="J823" s="3"/>
      <c r="K823" s="3"/>
      <c r="L823" s="2" t="str">
        <f t="shared" si="61"/>
        <v>_</v>
      </c>
      <c r="M823" s="3"/>
      <c r="N823" s="3">
        <f>IF(ISBLANK(Table2[[#This Row],[ActualResult]]), 0, 1)</f>
        <v>0</v>
      </c>
      <c r="O823" s="3" t="str">
        <f>IF(ISBLANK(Table2[[#This Row],[ActualResult]]), "_", IF(Table2[[#This Row],[ActualWinner]]=Table2[[#This Row],[PredictedWinner]], "Y", "N"))</f>
        <v>_</v>
      </c>
      <c r="P823" s="3" t="str">
        <f>IF(Table2[[#This Row],[ActualAwayScore]]&gt;Table2[[#This Row],[PredictedAwayScore]], "N", IF(ISBLANK(Table2[[#This Row],[ActualResult]]), "_", IF(Table2[[#This Row],[ActualAwayScore]]=Table2[[#This Row],[PredictedAwayScore]], "Y", "N")))</f>
        <v>_</v>
      </c>
      <c r="Q823" s="3" t="str">
        <f>IF(Table2[[#This Row],[ActualHomeScore]]&gt;Table2[[#This Row],[PredictedHomeScore]],"N", IF(ISBLANK(Table2[[#This Row],[ActualResult]]), "_", IF(Table2[[#This Row],[ActualHomeScore]]=Table2[[#This Row],[PredictedHomeScore]], "Y", "N")))</f>
        <v>_</v>
      </c>
      <c r="R823" s="2"/>
      <c r="S823" s="2" t="str">
        <f t="shared" si="62"/>
        <v>_</v>
      </c>
      <c r="T823" s="2">
        <f>IF(INDEX(StatsRegularSeason20242025!$A$2:$C$33,MATCH(Table2[[#This Row],[AwayTeam]],StatsRegularSeason20242025!$A$2:$A$33,0),2)=INDEX(StatsRegularSeason20242025!$A$2:$C$33,MATCH(Table2[[#This Row],[HomeTeam]],StatsRegularSeason20242025!$A$2:$A$33,0),2),1,0)</f>
        <v>1</v>
      </c>
      <c r="U823" s="2">
        <f>IF(INDEX(StatsRegularSeason20242025!$A$2:$C$33,MATCH(Table2[[#This Row],[AwayTeam]],StatsRegularSeason20242025!$A$2:$A$33,0),3)=INDEX(StatsRegularSeason20242025!$A$2:$C$33,MATCH(Table2[[#This Row],[HomeTeam]],StatsRegularSeason20242025!$A$2:$A$33,0),3),1,0)</f>
        <v>1</v>
      </c>
      <c r="V823" s="2">
        <f>IF(Table2[[#This Row],[InterConf]]=1,IF(Table2[[#This Row],[InterDiv]]=0, 1, 0), 0)</f>
        <v>0</v>
      </c>
      <c r="W823" s="2">
        <f>IF(INDEX(StatsRegularSeason20242025!$A$2:$C$33,MATCH(Table2[[#This Row],[AwayTeam]],StatsRegularSeason20242025!$A$2:$A$33,0),2)&lt;&gt;INDEX(StatsRegularSeason20242025!$A$2:$C$33,MATCH(Table2[[#This Row],[HomeTeam]],StatsRegularSeason20242025!$A$2:$A$33,0),2),1,0)</f>
        <v>0</v>
      </c>
      <c r="X823" s="2"/>
      <c r="Y823" s="2"/>
      <c r="Z823" s="2">
        <f>IF(AND(Table2[[#This Row],[GameIsOver]]=1,Table2[[#This Row],[ActualHomeScore]]*Table2[[#This Row],[ActualAwayScore]]=0), 1,0)</f>
        <v>0</v>
      </c>
      <c r="AA823" s="2">
        <f>IF(Table2[[#This Row],[GameIsOver]]=0,0, IF(Table2[[#This Row],[ActualWinner]]=Table2[[#This Row],[AwayTeam]], 2, IF(OR(Table2[[#This Row],[ActualResult]]="OT", Table2[[#This Row],[ActualResult]]="SO"), 1, 0)))</f>
        <v>0</v>
      </c>
      <c r="AB823" s="2">
        <f>IF(Table2[[#This Row],[GameIsOver]]= 0, 0, IF(Table2[[#This Row],[ActualWinner]]=Table2[[#This Row],[HomeTeam]], 2, IF(OR(Table2[[#This Row],[ActualResult]]="OT", Table2[[#This Row],[ActualResult]]="SO"), 1, 0)))</f>
        <v>0</v>
      </c>
      <c r="AC823" s="33">
        <f>(($AR$11)*IF(Table2[[#This Row],[CorrectWinnerPrediction]]="Y", 1, 0))+(($AR$12)*IF(Table2[[#This Row],[CorrectAwayScorePrediction]]="Y", 1, 0))+(($AR$13)*IF(Table2[[#This Row],[CorrectHomeScorePrediction]]="Y", 1, 0))</f>
        <v>0</v>
      </c>
      <c r="AD8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3" s="5" t="str">
        <f>IF(WEEKDAY(Table2[[#This Row],[GameDate]])=1,"SUN",IF(WEEKDAY(Table2[[#This Row],[GameDate]])=2,"MON",IF(WEEKDAY(Table2[[#This Row],[GameDate]])=3,"TUE",IF(WEEKDAY(Table2[[#This Row],[GameDate]])=4,"WED",IF(WEEKDAY(Table2[[#This Row],[GameDate]])=5,"THU",IF(WEEKDAY(Table2[[#This Row],[GameDate]])=6,"FRI", "SAT"))))))</f>
        <v>THU</v>
      </c>
      <c r="AF823" s="2">
        <f>Table2[[#This Row],[ActualAwayScore]]-Table2[[#This Row],[PredictedAwayScore]]</f>
        <v>0</v>
      </c>
      <c r="AG823" s="2">
        <f>Table2[[#This Row],[ActualHomeScore]]-Table2[[#This Row],[PredictedHomeScore]]</f>
        <v>0</v>
      </c>
      <c r="AH823" s="2">
        <f t="shared" si="63"/>
        <v>0</v>
      </c>
      <c r="AI823" s="2">
        <f t="shared" si="64"/>
        <v>0</v>
      </c>
    </row>
    <row r="824" spans="1:35" x14ac:dyDescent="0.25">
      <c r="B824" s="4">
        <v>45688</v>
      </c>
      <c r="C824" s="7" t="s">
        <v>933</v>
      </c>
      <c r="D824" s="2" t="s">
        <v>35</v>
      </c>
      <c r="E824" s="2" t="s">
        <v>29</v>
      </c>
      <c r="F824" s="2"/>
      <c r="G824" s="2"/>
      <c r="H824" s="2" t="str">
        <f t="shared" si="60"/>
        <v>_</v>
      </c>
      <c r="I824" s="2"/>
      <c r="J824" s="2"/>
      <c r="K824" s="2"/>
      <c r="L824" s="13" t="str">
        <f t="shared" si="61"/>
        <v>_</v>
      </c>
      <c r="M824" s="2"/>
      <c r="N824" s="2">
        <f>IF(ISBLANK(Table2[[#This Row],[ActualResult]]), 0, 1)</f>
        <v>0</v>
      </c>
      <c r="O824" s="2" t="str">
        <f>IF(ISBLANK(Table2[[#This Row],[ActualResult]]), "_", IF(Table2[[#This Row],[ActualWinner]]=Table2[[#This Row],[PredictedWinner]], "Y", "N"))</f>
        <v>_</v>
      </c>
      <c r="P824" s="2" t="str">
        <f>IF(Table2[[#This Row],[ActualAwayScore]]&gt;Table2[[#This Row],[PredictedAwayScore]], "N", IF(ISBLANK(Table2[[#This Row],[ActualResult]]), "_", IF(Table2[[#This Row],[ActualAwayScore]]=Table2[[#This Row],[PredictedAwayScore]], "Y", "N")))</f>
        <v>_</v>
      </c>
      <c r="Q824" s="2" t="str">
        <f>IF(Table2[[#This Row],[ActualHomeScore]]&gt;Table2[[#This Row],[PredictedHomeScore]],"N", IF(ISBLANK(Table2[[#This Row],[ActualResult]]), "_", IF(Table2[[#This Row],[ActualHomeScore]]=Table2[[#This Row],[PredictedHomeScore]], "Y", "N")))</f>
        <v>_</v>
      </c>
      <c r="R824" s="2"/>
      <c r="S824" s="2" t="str">
        <f t="shared" si="62"/>
        <v>_</v>
      </c>
      <c r="T824" s="2">
        <f>IF(INDEX(StatsRegularSeason20242025!$A$2:$C$33,MATCH(Table2[[#This Row],[AwayTeam]],StatsRegularSeason20242025!$A$2:$A$33,0),2)=INDEX(StatsRegularSeason20242025!$A$2:$C$33,MATCH(Table2[[#This Row],[HomeTeam]],StatsRegularSeason20242025!$A$2:$A$33,0),2),1,0)</f>
        <v>0</v>
      </c>
      <c r="U824" s="2">
        <f>IF(INDEX(StatsRegularSeason20242025!$A$2:$C$33,MATCH(Table2[[#This Row],[AwayTeam]],StatsRegularSeason20242025!$A$2:$A$33,0),3)=INDEX(StatsRegularSeason20242025!$A$2:$C$33,MATCH(Table2[[#This Row],[HomeTeam]],StatsRegularSeason20242025!$A$2:$A$33,0),3),1,0)</f>
        <v>0</v>
      </c>
      <c r="V824" s="2">
        <f>IF(Table2[[#This Row],[InterConf]]=1,IF(Table2[[#This Row],[InterDiv]]=0, 1, 0), 0)</f>
        <v>0</v>
      </c>
      <c r="W824" s="2">
        <f>IF(INDEX(StatsRegularSeason20242025!$A$2:$C$33,MATCH(Table2[[#This Row],[AwayTeam]],StatsRegularSeason20242025!$A$2:$A$33,0),2)&lt;&gt;INDEX(StatsRegularSeason20242025!$A$2:$C$33,MATCH(Table2[[#This Row],[HomeTeam]],StatsRegularSeason20242025!$A$2:$A$33,0),2),1,0)</f>
        <v>1</v>
      </c>
      <c r="X824" s="2"/>
      <c r="Y824" s="2"/>
      <c r="Z824" s="2">
        <f>IF(AND(Table2[[#This Row],[GameIsOver]]=1,Table2[[#This Row],[ActualHomeScore]]*Table2[[#This Row],[ActualAwayScore]]=0), 1,0)</f>
        <v>0</v>
      </c>
      <c r="AA824" s="2">
        <f>IF(Table2[[#This Row],[GameIsOver]]=0,0, IF(Table2[[#This Row],[ActualWinner]]=Table2[[#This Row],[AwayTeam]], 2, IF(OR(Table2[[#This Row],[ActualResult]]="OT", Table2[[#This Row],[ActualResult]]="SO"), 1, 0)))</f>
        <v>0</v>
      </c>
      <c r="AB824" s="2">
        <f>IF(Table2[[#This Row],[GameIsOver]]= 0, 0, IF(Table2[[#This Row],[ActualWinner]]=Table2[[#This Row],[HomeTeam]], 2, IF(OR(Table2[[#This Row],[ActualResult]]="OT", Table2[[#This Row],[ActualResult]]="SO"), 1, 0)))</f>
        <v>0</v>
      </c>
      <c r="AC824" s="33">
        <f>(($AR$11)*IF(Table2[[#This Row],[CorrectWinnerPrediction]]="Y", 1, 0))+(($AR$12)*IF(Table2[[#This Row],[CorrectAwayScorePrediction]]="Y", 1, 0))+(($AR$13)*IF(Table2[[#This Row],[CorrectHomeScorePrediction]]="Y", 1, 0))</f>
        <v>0</v>
      </c>
      <c r="AD8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4" s="4" t="str">
        <f>IF(WEEKDAY(Table2[[#This Row],[GameDate]])=1,"SUN",IF(WEEKDAY(Table2[[#This Row],[GameDate]])=2,"MON",IF(WEEKDAY(Table2[[#This Row],[GameDate]])=3,"TUE",IF(WEEKDAY(Table2[[#This Row],[GameDate]])=4,"WED",IF(WEEKDAY(Table2[[#This Row],[GameDate]])=5,"THU",IF(WEEKDAY(Table2[[#This Row],[GameDate]])=6,"FRI", "SAT"))))))</f>
        <v>FRI</v>
      </c>
      <c r="AF824" s="2">
        <f>Table2[[#This Row],[ActualAwayScore]]-Table2[[#This Row],[PredictedAwayScore]]</f>
        <v>0</v>
      </c>
      <c r="AG824" s="2">
        <f>Table2[[#This Row],[ActualHomeScore]]-Table2[[#This Row],[PredictedHomeScore]]</f>
        <v>0</v>
      </c>
      <c r="AH824" s="2">
        <f t="shared" si="63"/>
        <v>0</v>
      </c>
      <c r="AI824" s="2">
        <f t="shared" si="64"/>
        <v>0</v>
      </c>
    </row>
    <row r="825" spans="1:35" x14ac:dyDescent="0.25">
      <c r="B825" s="4">
        <v>45688</v>
      </c>
      <c r="C825" s="7" t="s">
        <v>934</v>
      </c>
      <c r="D825" s="2" t="s">
        <v>25</v>
      </c>
      <c r="E825" s="2" t="s">
        <v>34</v>
      </c>
      <c r="F825" s="2"/>
      <c r="G825" s="2"/>
      <c r="H825" s="2" t="str">
        <f t="shared" si="60"/>
        <v>_</v>
      </c>
      <c r="I825" s="2"/>
      <c r="J825" s="2"/>
      <c r="K825" s="2"/>
      <c r="L825" s="2" t="str">
        <f t="shared" si="61"/>
        <v>_</v>
      </c>
      <c r="M825" s="2"/>
      <c r="N825" s="2">
        <f>IF(ISBLANK(Table2[[#This Row],[ActualResult]]), 0, 1)</f>
        <v>0</v>
      </c>
      <c r="O825" s="2" t="str">
        <f>IF(ISBLANK(Table2[[#This Row],[ActualResult]]), "_", IF(Table2[[#This Row],[ActualWinner]]=Table2[[#This Row],[PredictedWinner]], "Y", "N"))</f>
        <v>_</v>
      </c>
      <c r="P825" s="2" t="str">
        <f>IF(Table2[[#This Row],[ActualAwayScore]]&gt;Table2[[#This Row],[PredictedAwayScore]], "N", IF(ISBLANK(Table2[[#This Row],[ActualResult]]), "_", IF(Table2[[#This Row],[ActualAwayScore]]=Table2[[#This Row],[PredictedAwayScore]], "Y", "N")))</f>
        <v>_</v>
      </c>
      <c r="Q825" s="2" t="str">
        <f>IF(Table2[[#This Row],[ActualHomeScore]]&gt;Table2[[#This Row],[PredictedHomeScore]],"N", IF(ISBLANK(Table2[[#This Row],[ActualResult]]), "_", IF(Table2[[#This Row],[ActualHomeScore]]=Table2[[#This Row],[PredictedHomeScore]], "Y", "N")))</f>
        <v>_</v>
      </c>
      <c r="R825" s="2"/>
      <c r="S825" s="2" t="str">
        <f t="shared" si="62"/>
        <v>_</v>
      </c>
      <c r="T825" s="2">
        <f>IF(INDEX(StatsRegularSeason20242025!$A$2:$C$33,MATCH(Table2[[#This Row],[AwayTeam]],StatsRegularSeason20242025!$A$2:$A$33,0),2)=INDEX(StatsRegularSeason20242025!$A$2:$C$33,MATCH(Table2[[#This Row],[HomeTeam]],StatsRegularSeason20242025!$A$2:$A$33,0),2),1,0)</f>
        <v>1</v>
      </c>
      <c r="U825" s="2">
        <f>IF(INDEX(StatsRegularSeason20242025!$A$2:$C$33,MATCH(Table2[[#This Row],[AwayTeam]],StatsRegularSeason20242025!$A$2:$A$33,0),3)=INDEX(StatsRegularSeason20242025!$A$2:$C$33,MATCH(Table2[[#This Row],[HomeTeam]],StatsRegularSeason20242025!$A$2:$A$33,0),3),1,0)</f>
        <v>0</v>
      </c>
      <c r="V825" s="2">
        <f>IF(Table2[[#This Row],[InterConf]]=1,IF(Table2[[#This Row],[InterDiv]]=0, 1, 0), 0)</f>
        <v>1</v>
      </c>
      <c r="W825" s="2">
        <f>IF(INDEX(StatsRegularSeason20242025!$A$2:$C$33,MATCH(Table2[[#This Row],[AwayTeam]],StatsRegularSeason20242025!$A$2:$A$33,0),2)&lt;&gt;INDEX(StatsRegularSeason20242025!$A$2:$C$33,MATCH(Table2[[#This Row],[HomeTeam]],StatsRegularSeason20242025!$A$2:$A$33,0),2),1,0)</f>
        <v>0</v>
      </c>
      <c r="X825" s="2"/>
      <c r="Y825" s="2"/>
      <c r="Z825" s="2">
        <f>IF(AND(Table2[[#This Row],[GameIsOver]]=1,Table2[[#This Row],[ActualHomeScore]]*Table2[[#This Row],[ActualAwayScore]]=0), 1,0)</f>
        <v>0</v>
      </c>
      <c r="AA825" s="2">
        <f>IF(Table2[[#This Row],[GameIsOver]]=0,0, IF(Table2[[#This Row],[ActualWinner]]=Table2[[#This Row],[AwayTeam]], 2, IF(OR(Table2[[#This Row],[ActualResult]]="OT", Table2[[#This Row],[ActualResult]]="SO"), 1, 0)))</f>
        <v>0</v>
      </c>
      <c r="AB825" s="2">
        <f>IF(Table2[[#This Row],[GameIsOver]]= 0, 0, IF(Table2[[#This Row],[ActualWinner]]=Table2[[#This Row],[HomeTeam]], 2, IF(OR(Table2[[#This Row],[ActualResult]]="OT", Table2[[#This Row],[ActualResult]]="SO"), 1, 0)))</f>
        <v>0</v>
      </c>
      <c r="AC825" s="33">
        <f>(($AR$11)*IF(Table2[[#This Row],[CorrectWinnerPrediction]]="Y", 1, 0))+(($AR$12)*IF(Table2[[#This Row],[CorrectAwayScorePrediction]]="Y", 1, 0))+(($AR$13)*IF(Table2[[#This Row],[CorrectHomeScorePrediction]]="Y", 1, 0))</f>
        <v>0</v>
      </c>
      <c r="AD8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5" s="4" t="str">
        <f>IF(WEEKDAY(Table2[[#This Row],[GameDate]])=1,"SUN",IF(WEEKDAY(Table2[[#This Row],[GameDate]])=2,"MON",IF(WEEKDAY(Table2[[#This Row],[GameDate]])=3,"TUE",IF(WEEKDAY(Table2[[#This Row],[GameDate]])=4,"WED",IF(WEEKDAY(Table2[[#This Row],[GameDate]])=5,"THU",IF(WEEKDAY(Table2[[#This Row],[GameDate]])=6,"FRI", "SAT"))))))</f>
        <v>FRI</v>
      </c>
      <c r="AF825" s="2">
        <f>Table2[[#This Row],[ActualAwayScore]]-Table2[[#This Row],[PredictedAwayScore]]</f>
        <v>0</v>
      </c>
      <c r="AG825" s="2">
        <f>Table2[[#This Row],[ActualHomeScore]]-Table2[[#This Row],[PredictedHomeScore]]</f>
        <v>0</v>
      </c>
      <c r="AH825" s="2">
        <f t="shared" si="63"/>
        <v>0</v>
      </c>
      <c r="AI825" s="2">
        <f t="shared" si="64"/>
        <v>0</v>
      </c>
    </row>
    <row r="826" spans="1:35" x14ac:dyDescent="0.25">
      <c r="B826" s="4">
        <v>45688</v>
      </c>
      <c r="C826" s="7" t="s">
        <v>935</v>
      </c>
      <c r="D826" s="2" t="s">
        <v>13</v>
      </c>
      <c r="E826" s="2" t="s">
        <v>26</v>
      </c>
      <c r="F826" s="2"/>
      <c r="G826" s="2"/>
      <c r="H826" s="2" t="str">
        <f t="shared" si="60"/>
        <v>_</v>
      </c>
      <c r="I826" s="2"/>
      <c r="J826" s="2"/>
      <c r="K826" s="2"/>
      <c r="L826" s="2" t="str">
        <f t="shared" si="61"/>
        <v>_</v>
      </c>
      <c r="M826" s="2"/>
      <c r="N826" s="2">
        <f>IF(ISBLANK(Table2[[#This Row],[ActualResult]]), 0, 1)</f>
        <v>0</v>
      </c>
      <c r="O826" s="2" t="str">
        <f>IF(ISBLANK(Table2[[#This Row],[ActualResult]]), "_", IF(Table2[[#This Row],[ActualWinner]]=Table2[[#This Row],[PredictedWinner]], "Y", "N"))</f>
        <v>_</v>
      </c>
      <c r="P826" s="2" t="str">
        <f>IF(Table2[[#This Row],[ActualAwayScore]]&gt;Table2[[#This Row],[PredictedAwayScore]], "N", IF(ISBLANK(Table2[[#This Row],[ActualResult]]), "_", IF(Table2[[#This Row],[ActualAwayScore]]=Table2[[#This Row],[PredictedAwayScore]], "Y", "N")))</f>
        <v>_</v>
      </c>
      <c r="Q826" s="2" t="str">
        <f>IF(Table2[[#This Row],[ActualHomeScore]]&gt;Table2[[#This Row],[PredictedHomeScore]],"N", IF(ISBLANK(Table2[[#This Row],[ActualResult]]), "_", IF(Table2[[#This Row],[ActualHomeScore]]=Table2[[#This Row],[PredictedHomeScore]], "Y", "N")))</f>
        <v>_</v>
      </c>
      <c r="R826" s="2"/>
      <c r="S826" s="2" t="str">
        <f t="shared" si="62"/>
        <v>_</v>
      </c>
      <c r="T826" s="2">
        <f>IF(INDEX(StatsRegularSeason20242025!$A$2:$C$33,MATCH(Table2[[#This Row],[AwayTeam]],StatsRegularSeason20242025!$A$2:$A$33,0),2)=INDEX(StatsRegularSeason20242025!$A$2:$C$33,MATCH(Table2[[#This Row],[HomeTeam]],StatsRegularSeason20242025!$A$2:$A$33,0),2),1,0)</f>
        <v>1</v>
      </c>
      <c r="U826" s="2">
        <f>IF(INDEX(StatsRegularSeason20242025!$A$2:$C$33,MATCH(Table2[[#This Row],[AwayTeam]],StatsRegularSeason20242025!$A$2:$A$33,0),3)=INDEX(StatsRegularSeason20242025!$A$2:$C$33,MATCH(Table2[[#This Row],[HomeTeam]],StatsRegularSeason20242025!$A$2:$A$33,0),3),1,0)</f>
        <v>1</v>
      </c>
      <c r="V826" s="2">
        <f>IF(Table2[[#This Row],[InterConf]]=1,IF(Table2[[#This Row],[InterDiv]]=0, 1, 0), 0)</f>
        <v>0</v>
      </c>
      <c r="W826" s="2">
        <f>IF(INDEX(StatsRegularSeason20242025!$A$2:$C$33,MATCH(Table2[[#This Row],[AwayTeam]],StatsRegularSeason20242025!$A$2:$A$33,0),2)&lt;&gt;INDEX(StatsRegularSeason20242025!$A$2:$C$33,MATCH(Table2[[#This Row],[HomeTeam]],StatsRegularSeason20242025!$A$2:$A$33,0),2),1,0)</f>
        <v>0</v>
      </c>
      <c r="X826" s="2"/>
      <c r="Y826" s="2"/>
      <c r="Z826" s="2">
        <f>IF(AND(Table2[[#This Row],[GameIsOver]]=1,Table2[[#This Row],[ActualHomeScore]]*Table2[[#This Row],[ActualAwayScore]]=0), 1,0)</f>
        <v>0</v>
      </c>
      <c r="AA826" s="2">
        <f>IF(Table2[[#This Row],[GameIsOver]]=0,0, IF(Table2[[#This Row],[ActualWinner]]=Table2[[#This Row],[AwayTeam]], 2, IF(OR(Table2[[#This Row],[ActualResult]]="OT", Table2[[#This Row],[ActualResult]]="SO"), 1, 0)))</f>
        <v>0</v>
      </c>
      <c r="AB826" s="2">
        <f>IF(Table2[[#This Row],[GameIsOver]]= 0, 0, IF(Table2[[#This Row],[ActualWinner]]=Table2[[#This Row],[HomeTeam]], 2, IF(OR(Table2[[#This Row],[ActualResult]]="OT", Table2[[#This Row],[ActualResult]]="SO"), 1, 0)))</f>
        <v>0</v>
      </c>
      <c r="AC826" s="33">
        <f>(($AR$11)*IF(Table2[[#This Row],[CorrectWinnerPrediction]]="Y", 1, 0))+(($AR$12)*IF(Table2[[#This Row],[CorrectAwayScorePrediction]]="Y", 1, 0))+(($AR$13)*IF(Table2[[#This Row],[CorrectHomeScorePrediction]]="Y", 1, 0))</f>
        <v>0</v>
      </c>
      <c r="AD8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6" s="4" t="str">
        <f>IF(WEEKDAY(Table2[[#This Row],[GameDate]])=1,"SUN",IF(WEEKDAY(Table2[[#This Row],[GameDate]])=2,"MON",IF(WEEKDAY(Table2[[#This Row],[GameDate]])=3,"TUE",IF(WEEKDAY(Table2[[#This Row],[GameDate]])=4,"WED",IF(WEEKDAY(Table2[[#This Row],[GameDate]])=5,"THU",IF(WEEKDAY(Table2[[#This Row],[GameDate]])=6,"FRI", "SAT"))))))</f>
        <v>FRI</v>
      </c>
      <c r="AF826" s="2">
        <f>Table2[[#This Row],[ActualAwayScore]]-Table2[[#This Row],[PredictedAwayScore]]</f>
        <v>0</v>
      </c>
      <c r="AG826" s="2">
        <f>Table2[[#This Row],[ActualHomeScore]]-Table2[[#This Row],[PredictedHomeScore]]</f>
        <v>0</v>
      </c>
      <c r="AH826" s="2">
        <f t="shared" si="63"/>
        <v>0</v>
      </c>
      <c r="AI826" s="2">
        <f t="shared" si="64"/>
        <v>0</v>
      </c>
    </row>
    <row r="827" spans="1:35" x14ac:dyDescent="0.25">
      <c r="A827" s="3"/>
      <c r="B827" s="5">
        <v>45688</v>
      </c>
      <c r="C827" s="8" t="s">
        <v>936</v>
      </c>
      <c r="D827" s="3" t="s">
        <v>36</v>
      </c>
      <c r="E827" s="3" t="s">
        <v>15</v>
      </c>
      <c r="F827" s="3"/>
      <c r="G827" s="3"/>
      <c r="H827" s="3" t="str">
        <f t="shared" si="60"/>
        <v>_</v>
      </c>
      <c r="I827" s="3"/>
      <c r="J827" s="3"/>
      <c r="K827" s="3"/>
      <c r="L827" s="2" t="str">
        <f t="shared" si="61"/>
        <v>_</v>
      </c>
      <c r="M827" s="3"/>
      <c r="N827" s="3">
        <f>IF(ISBLANK(Table2[[#This Row],[ActualResult]]), 0, 1)</f>
        <v>0</v>
      </c>
      <c r="O827" s="3" t="str">
        <f>IF(ISBLANK(Table2[[#This Row],[ActualResult]]), "_", IF(Table2[[#This Row],[ActualWinner]]=Table2[[#This Row],[PredictedWinner]], "Y", "N"))</f>
        <v>_</v>
      </c>
      <c r="P827" s="3" t="str">
        <f>IF(Table2[[#This Row],[ActualAwayScore]]&gt;Table2[[#This Row],[PredictedAwayScore]], "N", IF(ISBLANK(Table2[[#This Row],[ActualResult]]), "_", IF(Table2[[#This Row],[ActualAwayScore]]=Table2[[#This Row],[PredictedAwayScore]], "Y", "N")))</f>
        <v>_</v>
      </c>
      <c r="Q827" s="3" t="str">
        <f>IF(Table2[[#This Row],[ActualHomeScore]]&gt;Table2[[#This Row],[PredictedHomeScore]],"N", IF(ISBLANK(Table2[[#This Row],[ActualResult]]), "_", IF(Table2[[#This Row],[ActualHomeScore]]=Table2[[#This Row],[PredictedHomeScore]], "Y", "N")))</f>
        <v>_</v>
      </c>
      <c r="R827" s="2"/>
      <c r="S827" s="2" t="str">
        <f t="shared" si="62"/>
        <v>_</v>
      </c>
      <c r="T827" s="2">
        <f>IF(INDEX(StatsRegularSeason20242025!$A$2:$C$33,MATCH(Table2[[#This Row],[AwayTeam]],StatsRegularSeason20242025!$A$2:$A$33,0),2)=INDEX(StatsRegularSeason20242025!$A$2:$C$33,MATCH(Table2[[#This Row],[HomeTeam]],StatsRegularSeason20242025!$A$2:$A$33,0),2),1,0)</f>
        <v>0</v>
      </c>
      <c r="U827" s="2">
        <f>IF(INDEX(StatsRegularSeason20242025!$A$2:$C$33,MATCH(Table2[[#This Row],[AwayTeam]],StatsRegularSeason20242025!$A$2:$A$33,0),3)=INDEX(StatsRegularSeason20242025!$A$2:$C$33,MATCH(Table2[[#This Row],[HomeTeam]],StatsRegularSeason20242025!$A$2:$A$33,0),3),1,0)</f>
        <v>0</v>
      </c>
      <c r="V827" s="2">
        <f>IF(Table2[[#This Row],[InterConf]]=1,IF(Table2[[#This Row],[InterDiv]]=0, 1, 0), 0)</f>
        <v>0</v>
      </c>
      <c r="W827" s="2">
        <f>IF(INDEX(StatsRegularSeason20242025!$A$2:$C$33,MATCH(Table2[[#This Row],[AwayTeam]],StatsRegularSeason20242025!$A$2:$A$33,0),2)&lt;&gt;INDEX(StatsRegularSeason20242025!$A$2:$C$33,MATCH(Table2[[#This Row],[HomeTeam]],StatsRegularSeason20242025!$A$2:$A$33,0),2),1,0)</f>
        <v>1</v>
      </c>
      <c r="X827" s="2"/>
      <c r="Y827" s="2"/>
      <c r="Z827" s="2">
        <f>IF(AND(Table2[[#This Row],[GameIsOver]]=1,Table2[[#This Row],[ActualHomeScore]]*Table2[[#This Row],[ActualAwayScore]]=0), 1,0)</f>
        <v>0</v>
      </c>
      <c r="AA827" s="2">
        <f>IF(Table2[[#This Row],[GameIsOver]]=0,0, IF(Table2[[#This Row],[ActualWinner]]=Table2[[#This Row],[AwayTeam]], 2, IF(OR(Table2[[#This Row],[ActualResult]]="OT", Table2[[#This Row],[ActualResult]]="SO"), 1, 0)))</f>
        <v>0</v>
      </c>
      <c r="AB827" s="2">
        <f>IF(Table2[[#This Row],[GameIsOver]]= 0, 0, IF(Table2[[#This Row],[ActualWinner]]=Table2[[#This Row],[HomeTeam]], 2, IF(OR(Table2[[#This Row],[ActualResult]]="OT", Table2[[#This Row],[ActualResult]]="SO"), 1, 0)))</f>
        <v>0</v>
      </c>
      <c r="AC827" s="33">
        <f>(($AR$11)*IF(Table2[[#This Row],[CorrectWinnerPrediction]]="Y", 1, 0))+(($AR$12)*IF(Table2[[#This Row],[CorrectAwayScorePrediction]]="Y", 1, 0))+(($AR$13)*IF(Table2[[#This Row],[CorrectHomeScorePrediction]]="Y", 1, 0))</f>
        <v>0</v>
      </c>
      <c r="AD8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7" s="5" t="str">
        <f>IF(WEEKDAY(Table2[[#This Row],[GameDate]])=1,"SUN",IF(WEEKDAY(Table2[[#This Row],[GameDate]])=2,"MON",IF(WEEKDAY(Table2[[#This Row],[GameDate]])=3,"TUE",IF(WEEKDAY(Table2[[#This Row],[GameDate]])=4,"WED",IF(WEEKDAY(Table2[[#This Row],[GameDate]])=5,"THU",IF(WEEKDAY(Table2[[#This Row],[GameDate]])=6,"FRI", "SAT"))))))</f>
        <v>FRI</v>
      </c>
      <c r="AF827" s="2">
        <f>Table2[[#This Row],[ActualAwayScore]]-Table2[[#This Row],[PredictedAwayScore]]</f>
        <v>0</v>
      </c>
      <c r="AG827" s="2">
        <f>Table2[[#This Row],[ActualHomeScore]]-Table2[[#This Row],[PredictedHomeScore]]</f>
        <v>0</v>
      </c>
      <c r="AH827" s="2">
        <f t="shared" si="63"/>
        <v>0</v>
      </c>
      <c r="AI827" s="2">
        <f t="shared" si="64"/>
        <v>0</v>
      </c>
    </row>
    <row r="828" spans="1:35" x14ac:dyDescent="0.25">
      <c r="B828" s="4">
        <v>45689</v>
      </c>
      <c r="C828" s="7" t="s">
        <v>937</v>
      </c>
      <c r="D828" s="2" t="s">
        <v>17</v>
      </c>
      <c r="E828" s="2" t="s">
        <v>14</v>
      </c>
      <c r="F828" s="2"/>
      <c r="G828" s="2"/>
      <c r="H828" s="2" t="str">
        <f t="shared" si="60"/>
        <v>_</v>
      </c>
      <c r="I828" s="2"/>
      <c r="J828" s="2"/>
      <c r="K828" s="2"/>
      <c r="L828" s="13" t="str">
        <f t="shared" si="61"/>
        <v>_</v>
      </c>
      <c r="M828" s="2"/>
      <c r="N828" s="2">
        <f>IF(ISBLANK(Table2[[#This Row],[ActualResult]]), 0, 1)</f>
        <v>0</v>
      </c>
      <c r="O828" s="2" t="str">
        <f>IF(ISBLANK(Table2[[#This Row],[ActualResult]]), "_", IF(Table2[[#This Row],[ActualWinner]]=Table2[[#This Row],[PredictedWinner]], "Y", "N"))</f>
        <v>_</v>
      </c>
      <c r="P828" s="2" t="str">
        <f>IF(Table2[[#This Row],[ActualAwayScore]]&gt;Table2[[#This Row],[PredictedAwayScore]], "N", IF(ISBLANK(Table2[[#This Row],[ActualResult]]), "_", IF(Table2[[#This Row],[ActualAwayScore]]=Table2[[#This Row],[PredictedAwayScore]], "Y", "N")))</f>
        <v>_</v>
      </c>
      <c r="Q828" s="2" t="str">
        <f>IF(Table2[[#This Row],[ActualHomeScore]]&gt;Table2[[#This Row],[PredictedHomeScore]],"N", IF(ISBLANK(Table2[[#This Row],[ActualResult]]), "_", IF(Table2[[#This Row],[ActualHomeScore]]=Table2[[#This Row],[PredictedHomeScore]], "Y", "N")))</f>
        <v>_</v>
      </c>
      <c r="R828" s="2"/>
      <c r="S828" s="2" t="str">
        <f t="shared" si="62"/>
        <v>_</v>
      </c>
      <c r="T828" s="2">
        <f>IF(INDEX(StatsRegularSeason20242025!$A$2:$C$33,MATCH(Table2[[#This Row],[AwayTeam]],StatsRegularSeason20242025!$A$2:$A$33,0),2)=INDEX(StatsRegularSeason20242025!$A$2:$C$33,MATCH(Table2[[#This Row],[HomeTeam]],StatsRegularSeason20242025!$A$2:$A$33,0),2),1,0)</f>
        <v>0</v>
      </c>
      <c r="U828" s="2">
        <f>IF(INDEX(StatsRegularSeason20242025!$A$2:$C$33,MATCH(Table2[[#This Row],[AwayTeam]],StatsRegularSeason20242025!$A$2:$A$33,0),3)=INDEX(StatsRegularSeason20242025!$A$2:$C$33,MATCH(Table2[[#This Row],[HomeTeam]],StatsRegularSeason20242025!$A$2:$A$33,0),3),1,0)</f>
        <v>0</v>
      </c>
      <c r="V828" s="2">
        <f>IF(Table2[[#This Row],[InterConf]]=1,IF(Table2[[#This Row],[InterDiv]]=0, 1, 0), 0)</f>
        <v>0</v>
      </c>
      <c r="W828" s="2">
        <f>IF(INDEX(StatsRegularSeason20242025!$A$2:$C$33,MATCH(Table2[[#This Row],[AwayTeam]],StatsRegularSeason20242025!$A$2:$A$33,0),2)&lt;&gt;INDEX(StatsRegularSeason20242025!$A$2:$C$33,MATCH(Table2[[#This Row],[HomeTeam]],StatsRegularSeason20242025!$A$2:$A$33,0),2),1,0)</f>
        <v>1</v>
      </c>
      <c r="X828" s="2"/>
      <c r="Y828" s="2"/>
      <c r="Z828" s="2">
        <f>IF(AND(Table2[[#This Row],[GameIsOver]]=1,Table2[[#This Row],[ActualHomeScore]]*Table2[[#This Row],[ActualAwayScore]]=0), 1,0)</f>
        <v>0</v>
      </c>
      <c r="AA828" s="2">
        <f>IF(Table2[[#This Row],[GameIsOver]]=0,0, IF(Table2[[#This Row],[ActualWinner]]=Table2[[#This Row],[AwayTeam]], 2, IF(OR(Table2[[#This Row],[ActualResult]]="OT", Table2[[#This Row],[ActualResult]]="SO"), 1, 0)))</f>
        <v>0</v>
      </c>
      <c r="AB828" s="2">
        <f>IF(Table2[[#This Row],[GameIsOver]]= 0, 0, IF(Table2[[#This Row],[ActualWinner]]=Table2[[#This Row],[HomeTeam]], 2, IF(OR(Table2[[#This Row],[ActualResult]]="OT", Table2[[#This Row],[ActualResult]]="SO"), 1, 0)))</f>
        <v>0</v>
      </c>
      <c r="AC828" s="33">
        <f>(($AR$11)*IF(Table2[[#This Row],[CorrectWinnerPrediction]]="Y", 1, 0))+(($AR$12)*IF(Table2[[#This Row],[CorrectAwayScorePrediction]]="Y", 1, 0))+(($AR$13)*IF(Table2[[#This Row],[CorrectHomeScorePrediction]]="Y", 1, 0))</f>
        <v>0</v>
      </c>
      <c r="AD8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8" s="4" t="str">
        <f>IF(WEEKDAY(Table2[[#This Row],[GameDate]])=1,"SUN",IF(WEEKDAY(Table2[[#This Row],[GameDate]])=2,"MON",IF(WEEKDAY(Table2[[#This Row],[GameDate]])=3,"TUE",IF(WEEKDAY(Table2[[#This Row],[GameDate]])=4,"WED",IF(WEEKDAY(Table2[[#This Row],[GameDate]])=5,"THU",IF(WEEKDAY(Table2[[#This Row],[GameDate]])=6,"FRI", "SAT"))))))</f>
        <v>SAT</v>
      </c>
      <c r="AF828" s="2">
        <f>Table2[[#This Row],[ActualAwayScore]]-Table2[[#This Row],[PredictedAwayScore]]</f>
        <v>0</v>
      </c>
      <c r="AG828" s="2">
        <f>Table2[[#This Row],[ActualHomeScore]]-Table2[[#This Row],[PredictedHomeScore]]</f>
        <v>0</v>
      </c>
      <c r="AH828" s="2">
        <f t="shared" si="63"/>
        <v>0</v>
      </c>
      <c r="AI828" s="2">
        <f t="shared" si="64"/>
        <v>0</v>
      </c>
    </row>
    <row r="829" spans="1:35" x14ac:dyDescent="0.25">
      <c r="B829" s="4">
        <v>45689</v>
      </c>
      <c r="C829" s="7" t="s">
        <v>938</v>
      </c>
      <c r="D829" s="2" t="s">
        <v>20</v>
      </c>
      <c r="E829" s="2" t="s">
        <v>16</v>
      </c>
      <c r="F829" s="2"/>
      <c r="G829" s="2"/>
      <c r="H829" s="2" t="str">
        <f t="shared" si="60"/>
        <v>_</v>
      </c>
      <c r="I829" s="2"/>
      <c r="J829" s="2"/>
      <c r="K829" s="2"/>
      <c r="L829" s="2" t="str">
        <f t="shared" si="61"/>
        <v>_</v>
      </c>
      <c r="M829" s="2"/>
      <c r="N829" s="2">
        <f>IF(ISBLANK(Table2[[#This Row],[ActualResult]]), 0, 1)</f>
        <v>0</v>
      </c>
      <c r="O829" s="2" t="str">
        <f>IF(ISBLANK(Table2[[#This Row],[ActualResult]]), "_", IF(Table2[[#This Row],[ActualWinner]]=Table2[[#This Row],[PredictedWinner]], "Y", "N"))</f>
        <v>_</v>
      </c>
      <c r="P829" s="2" t="str">
        <f>IF(Table2[[#This Row],[ActualAwayScore]]&gt;Table2[[#This Row],[PredictedAwayScore]], "N", IF(ISBLANK(Table2[[#This Row],[ActualResult]]), "_", IF(Table2[[#This Row],[ActualAwayScore]]=Table2[[#This Row],[PredictedAwayScore]], "Y", "N")))</f>
        <v>_</v>
      </c>
      <c r="Q829" s="2" t="str">
        <f>IF(Table2[[#This Row],[ActualHomeScore]]&gt;Table2[[#This Row],[PredictedHomeScore]],"N", IF(ISBLANK(Table2[[#This Row],[ActualResult]]), "_", IF(Table2[[#This Row],[ActualHomeScore]]=Table2[[#This Row],[PredictedHomeScore]], "Y", "N")))</f>
        <v>_</v>
      </c>
      <c r="R829" s="2"/>
      <c r="S829" s="2" t="str">
        <f t="shared" si="62"/>
        <v>_</v>
      </c>
      <c r="T829" s="2">
        <f>IF(INDEX(StatsRegularSeason20242025!$A$2:$C$33,MATCH(Table2[[#This Row],[AwayTeam]],StatsRegularSeason20242025!$A$2:$A$33,0),2)=INDEX(StatsRegularSeason20242025!$A$2:$C$33,MATCH(Table2[[#This Row],[HomeTeam]],StatsRegularSeason20242025!$A$2:$A$33,0),2),1,0)</f>
        <v>1</v>
      </c>
      <c r="U829" s="2">
        <f>IF(INDEX(StatsRegularSeason20242025!$A$2:$C$33,MATCH(Table2[[#This Row],[AwayTeam]],StatsRegularSeason20242025!$A$2:$A$33,0),3)=INDEX(StatsRegularSeason20242025!$A$2:$C$33,MATCH(Table2[[#This Row],[HomeTeam]],StatsRegularSeason20242025!$A$2:$A$33,0),3),1,0)</f>
        <v>0</v>
      </c>
      <c r="V829" s="2">
        <f>IF(Table2[[#This Row],[InterConf]]=1,IF(Table2[[#This Row],[InterDiv]]=0, 1, 0), 0)</f>
        <v>1</v>
      </c>
      <c r="W829" s="2">
        <f>IF(INDEX(StatsRegularSeason20242025!$A$2:$C$33,MATCH(Table2[[#This Row],[AwayTeam]],StatsRegularSeason20242025!$A$2:$A$33,0),2)&lt;&gt;INDEX(StatsRegularSeason20242025!$A$2:$C$33,MATCH(Table2[[#This Row],[HomeTeam]],StatsRegularSeason20242025!$A$2:$A$33,0),2),1,0)</f>
        <v>0</v>
      </c>
      <c r="X829" s="2"/>
      <c r="Y829" s="2"/>
      <c r="Z829" s="2">
        <f>IF(AND(Table2[[#This Row],[GameIsOver]]=1,Table2[[#This Row],[ActualHomeScore]]*Table2[[#This Row],[ActualAwayScore]]=0), 1,0)</f>
        <v>0</v>
      </c>
      <c r="AA829" s="2">
        <f>IF(Table2[[#This Row],[GameIsOver]]=0,0, IF(Table2[[#This Row],[ActualWinner]]=Table2[[#This Row],[AwayTeam]], 2, IF(OR(Table2[[#This Row],[ActualResult]]="OT", Table2[[#This Row],[ActualResult]]="SO"), 1, 0)))</f>
        <v>0</v>
      </c>
      <c r="AB829" s="2">
        <f>IF(Table2[[#This Row],[GameIsOver]]= 0, 0, IF(Table2[[#This Row],[ActualWinner]]=Table2[[#This Row],[HomeTeam]], 2, IF(OR(Table2[[#This Row],[ActualResult]]="OT", Table2[[#This Row],[ActualResult]]="SO"), 1, 0)))</f>
        <v>0</v>
      </c>
      <c r="AC829" s="33">
        <f>(($AR$11)*IF(Table2[[#This Row],[CorrectWinnerPrediction]]="Y", 1, 0))+(($AR$12)*IF(Table2[[#This Row],[CorrectAwayScorePrediction]]="Y", 1, 0))+(($AR$13)*IF(Table2[[#This Row],[CorrectHomeScorePrediction]]="Y", 1, 0))</f>
        <v>0</v>
      </c>
      <c r="AD8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29" s="4" t="str">
        <f>IF(WEEKDAY(Table2[[#This Row],[GameDate]])=1,"SUN",IF(WEEKDAY(Table2[[#This Row],[GameDate]])=2,"MON",IF(WEEKDAY(Table2[[#This Row],[GameDate]])=3,"TUE",IF(WEEKDAY(Table2[[#This Row],[GameDate]])=4,"WED",IF(WEEKDAY(Table2[[#This Row],[GameDate]])=5,"THU",IF(WEEKDAY(Table2[[#This Row],[GameDate]])=6,"FRI", "SAT"))))))</f>
        <v>SAT</v>
      </c>
      <c r="AF829" s="2">
        <f>Table2[[#This Row],[ActualAwayScore]]-Table2[[#This Row],[PredictedAwayScore]]</f>
        <v>0</v>
      </c>
      <c r="AG829" s="2">
        <f>Table2[[#This Row],[ActualHomeScore]]-Table2[[#This Row],[PredictedHomeScore]]</f>
        <v>0</v>
      </c>
      <c r="AH829" s="2">
        <f t="shared" si="63"/>
        <v>0</v>
      </c>
      <c r="AI829" s="2">
        <f t="shared" si="64"/>
        <v>0</v>
      </c>
    </row>
    <row r="830" spans="1:35" x14ac:dyDescent="0.25">
      <c r="B830" s="4">
        <v>45689</v>
      </c>
      <c r="C830" s="7" t="s">
        <v>939</v>
      </c>
      <c r="D830" s="2" t="s">
        <v>37</v>
      </c>
      <c r="E830" s="2" t="s">
        <v>30</v>
      </c>
      <c r="F830" s="2"/>
      <c r="G830" s="2"/>
      <c r="H830" s="2" t="str">
        <f t="shared" si="60"/>
        <v>_</v>
      </c>
      <c r="I830" s="2"/>
      <c r="J830" s="2"/>
      <c r="K830" s="2"/>
      <c r="L830" s="2" t="str">
        <f t="shared" si="61"/>
        <v>_</v>
      </c>
      <c r="M830" s="2"/>
      <c r="N830" s="2">
        <f>IF(ISBLANK(Table2[[#This Row],[ActualResult]]), 0, 1)</f>
        <v>0</v>
      </c>
      <c r="O830" s="2" t="str">
        <f>IF(ISBLANK(Table2[[#This Row],[ActualResult]]), "_", IF(Table2[[#This Row],[ActualWinner]]=Table2[[#This Row],[PredictedWinner]], "Y", "N"))</f>
        <v>_</v>
      </c>
      <c r="P830" s="2" t="str">
        <f>IF(Table2[[#This Row],[ActualAwayScore]]&gt;Table2[[#This Row],[PredictedAwayScore]], "N", IF(ISBLANK(Table2[[#This Row],[ActualResult]]), "_", IF(Table2[[#This Row],[ActualAwayScore]]=Table2[[#This Row],[PredictedAwayScore]], "Y", "N")))</f>
        <v>_</v>
      </c>
      <c r="Q830" s="2" t="str">
        <f>IF(Table2[[#This Row],[ActualHomeScore]]&gt;Table2[[#This Row],[PredictedHomeScore]],"N", IF(ISBLANK(Table2[[#This Row],[ActualResult]]), "_", IF(Table2[[#This Row],[ActualHomeScore]]=Table2[[#This Row],[PredictedHomeScore]], "Y", "N")))</f>
        <v>_</v>
      </c>
      <c r="R830" s="2"/>
      <c r="S830" s="2" t="str">
        <f t="shared" si="62"/>
        <v>_</v>
      </c>
      <c r="T830" s="2">
        <f>IF(INDEX(StatsRegularSeason20242025!$A$2:$C$33,MATCH(Table2[[#This Row],[AwayTeam]],StatsRegularSeason20242025!$A$2:$A$33,0),2)=INDEX(StatsRegularSeason20242025!$A$2:$C$33,MATCH(Table2[[#This Row],[HomeTeam]],StatsRegularSeason20242025!$A$2:$A$33,0),2),1,0)</f>
        <v>0</v>
      </c>
      <c r="U830" s="2">
        <f>IF(INDEX(StatsRegularSeason20242025!$A$2:$C$33,MATCH(Table2[[#This Row],[AwayTeam]],StatsRegularSeason20242025!$A$2:$A$33,0),3)=INDEX(StatsRegularSeason20242025!$A$2:$C$33,MATCH(Table2[[#This Row],[HomeTeam]],StatsRegularSeason20242025!$A$2:$A$33,0),3),1,0)</f>
        <v>0</v>
      </c>
      <c r="V830" s="2">
        <f>IF(Table2[[#This Row],[InterConf]]=1,IF(Table2[[#This Row],[InterDiv]]=0, 1, 0), 0)</f>
        <v>0</v>
      </c>
      <c r="W830" s="2">
        <f>IF(INDEX(StatsRegularSeason20242025!$A$2:$C$33,MATCH(Table2[[#This Row],[AwayTeam]],StatsRegularSeason20242025!$A$2:$A$33,0),2)&lt;&gt;INDEX(StatsRegularSeason20242025!$A$2:$C$33,MATCH(Table2[[#This Row],[HomeTeam]],StatsRegularSeason20242025!$A$2:$A$33,0),2),1,0)</f>
        <v>1</v>
      </c>
      <c r="X830" s="2"/>
      <c r="Y830" s="2"/>
      <c r="Z830" s="2">
        <f>IF(AND(Table2[[#This Row],[GameIsOver]]=1,Table2[[#This Row],[ActualHomeScore]]*Table2[[#This Row],[ActualAwayScore]]=0), 1,0)</f>
        <v>0</v>
      </c>
      <c r="AA830" s="2">
        <f>IF(Table2[[#This Row],[GameIsOver]]=0,0, IF(Table2[[#This Row],[ActualWinner]]=Table2[[#This Row],[AwayTeam]], 2, IF(OR(Table2[[#This Row],[ActualResult]]="OT", Table2[[#This Row],[ActualResult]]="SO"), 1, 0)))</f>
        <v>0</v>
      </c>
      <c r="AB830" s="2">
        <f>IF(Table2[[#This Row],[GameIsOver]]= 0, 0, IF(Table2[[#This Row],[ActualWinner]]=Table2[[#This Row],[HomeTeam]], 2, IF(OR(Table2[[#This Row],[ActualResult]]="OT", Table2[[#This Row],[ActualResult]]="SO"), 1, 0)))</f>
        <v>0</v>
      </c>
      <c r="AC830" s="33">
        <f>(($AR$11)*IF(Table2[[#This Row],[CorrectWinnerPrediction]]="Y", 1, 0))+(($AR$12)*IF(Table2[[#This Row],[CorrectAwayScorePrediction]]="Y", 1, 0))+(($AR$13)*IF(Table2[[#This Row],[CorrectHomeScorePrediction]]="Y", 1, 0))</f>
        <v>0</v>
      </c>
      <c r="AD8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0" s="4" t="str">
        <f>IF(WEEKDAY(Table2[[#This Row],[GameDate]])=1,"SUN",IF(WEEKDAY(Table2[[#This Row],[GameDate]])=2,"MON",IF(WEEKDAY(Table2[[#This Row],[GameDate]])=3,"TUE",IF(WEEKDAY(Table2[[#This Row],[GameDate]])=4,"WED",IF(WEEKDAY(Table2[[#This Row],[GameDate]])=5,"THU",IF(WEEKDAY(Table2[[#This Row],[GameDate]])=6,"FRI", "SAT"))))))</f>
        <v>SAT</v>
      </c>
      <c r="AF830" s="2">
        <f>Table2[[#This Row],[ActualAwayScore]]-Table2[[#This Row],[PredictedAwayScore]]</f>
        <v>0</v>
      </c>
      <c r="AG830" s="2">
        <f>Table2[[#This Row],[ActualHomeScore]]-Table2[[#This Row],[PredictedHomeScore]]</f>
        <v>0</v>
      </c>
      <c r="AH830" s="2">
        <f t="shared" si="63"/>
        <v>0</v>
      </c>
      <c r="AI830" s="2">
        <f t="shared" si="64"/>
        <v>0</v>
      </c>
    </row>
    <row r="831" spans="1:35" x14ac:dyDescent="0.25">
      <c r="B831" s="4">
        <v>45689</v>
      </c>
      <c r="C831" s="7" t="s">
        <v>940</v>
      </c>
      <c r="D831" s="2" t="s">
        <v>33</v>
      </c>
      <c r="E831" s="2" t="s">
        <v>43</v>
      </c>
      <c r="F831" s="2"/>
      <c r="G831" s="2"/>
      <c r="H831" s="2" t="str">
        <f t="shared" si="60"/>
        <v>_</v>
      </c>
      <c r="I831" s="2"/>
      <c r="J831" s="2"/>
      <c r="K831" s="2"/>
      <c r="L831" s="2" t="str">
        <f t="shared" si="61"/>
        <v>_</v>
      </c>
      <c r="M831" s="2"/>
      <c r="N831" s="2">
        <f>IF(ISBLANK(Table2[[#This Row],[ActualResult]]), 0, 1)</f>
        <v>0</v>
      </c>
      <c r="O831" s="2" t="str">
        <f>IF(ISBLANK(Table2[[#This Row],[ActualResult]]), "_", IF(Table2[[#This Row],[ActualWinner]]=Table2[[#This Row],[PredictedWinner]], "Y", "N"))</f>
        <v>_</v>
      </c>
      <c r="P831" s="2" t="str">
        <f>IF(Table2[[#This Row],[ActualAwayScore]]&gt;Table2[[#This Row],[PredictedAwayScore]], "N", IF(ISBLANK(Table2[[#This Row],[ActualResult]]), "_", IF(Table2[[#This Row],[ActualAwayScore]]=Table2[[#This Row],[PredictedAwayScore]], "Y", "N")))</f>
        <v>_</v>
      </c>
      <c r="Q831" s="2" t="str">
        <f>IF(Table2[[#This Row],[ActualHomeScore]]&gt;Table2[[#This Row],[PredictedHomeScore]],"N", IF(ISBLANK(Table2[[#This Row],[ActualResult]]), "_", IF(Table2[[#This Row],[ActualHomeScore]]=Table2[[#This Row],[PredictedHomeScore]], "Y", "N")))</f>
        <v>_</v>
      </c>
      <c r="R831" s="2"/>
      <c r="S831" s="2" t="str">
        <f t="shared" si="62"/>
        <v>_</v>
      </c>
      <c r="T831" s="2">
        <f>IF(INDEX(StatsRegularSeason20242025!$A$2:$C$33,MATCH(Table2[[#This Row],[AwayTeam]],StatsRegularSeason20242025!$A$2:$A$33,0),2)=INDEX(StatsRegularSeason20242025!$A$2:$C$33,MATCH(Table2[[#This Row],[HomeTeam]],StatsRegularSeason20242025!$A$2:$A$33,0),2),1,0)</f>
        <v>1</v>
      </c>
      <c r="U831" s="2">
        <f>IF(INDEX(StatsRegularSeason20242025!$A$2:$C$33,MATCH(Table2[[#This Row],[AwayTeam]],StatsRegularSeason20242025!$A$2:$A$33,0),3)=INDEX(StatsRegularSeason20242025!$A$2:$C$33,MATCH(Table2[[#This Row],[HomeTeam]],StatsRegularSeason20242025!$A$2:$A$33,0),3),1,0)</f>
        <v>0</v>
      </c>
      <c r="V831" s="2">
        <f>IF(Table2[[#This Row],[InterConf]]=1,IF(Table2[[#This Row],[InterDiv]]=0, 1, 0), 0)</f>
        <v>1</v>
      </c>
      <c r="W831" s="2">
        <f>IF(INDEX(StatsRegularSeason20242025!$A$2:$C$33,MATCH(Table2[[#This Row],[AwayTeam]],StatsRegularSeason20242025!$A$2:$A$33,0),2)&lt;&gt;INDEX(StatsRegularSeason20242025!$A$2:$C$33,MATCH(Table2[[#This Row],[HomeTeam]],StatsRegularSeason20242025!$A$2:$A$33,0),2),1,0)</f>
        <v>0</v>
      </c>
      <c r="X831" s="2"/>
      <c r="Y831" s="2"/>
      <c r="Z831" s="2">
        <f>IF(AND(Table2[[#This Row],[GameIsOver]]=1,Table2[[#This Row],[ActualHomeScore]]*Table2[[#This Row],[ActualAwayScore]]=0), 1,0)</f>
        <v>0</v>
      </c>
      <c r="AA831" s="2">
        <f>IF(Table2[[#This Row],[GameIsOver]]=0,0, IF(Table2[[#This Row],[ActualWinner]]=Table2[[#This Row],[AwayTeam]], 2, IF(OR(Table2[[#This Row],[ActualResult]]="OT", Table2[[#This Row],[ActualResult]]="SO"), 1, 0)))</f>
        <v>0</v>
      </c>
      <c r="AB831" s="2">
        <f>IF(Table2[[#This Row],[GameIsOver]]= 0, 0, IF(Table2[[#This Row],[ActualWinner]]=Table2[[#This Row],[HomeTeam]], 2, IF(OR(Table2[[#This Row],[ActualResult]]="OT", Table2[[#This Row],[ActualResult]]="SO"), 1, 0)))</f>
        <v>0</v>
      </c>
      <c r="AC831" s="33">
        <f>(($AR$11)*IF(Table2[[#This Row],[CorrectWinnerPrediction]]="Y", 1, 0))+(($AR$12)*IF(Table2[[#This Row],[CorrectAwayScorePrediction]]="Y", 1, 0))+(($AR$13)*IF(Table2[[#This Row],[CorrectHomeScorePrediction]]="Y", 1, 0))</f>
        <v>0</v>
      </c>
      <c r="AD8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1" s="4" t="str">
        <f>IF(WEEKDAY(Table2[[#This Row],[GameDate]])=1,"SUN",IF(WEEKDAY(Table2[[#This Row],[GameDate]])=2,"MON",IF(WEEKDAY(Table2[[#This Row],[GameDate]])=3,"TUE",IF(WEEKDAY(Table2[[#This Row],[GameDate]])=4,"WED",IF(WEEKDAY(Table2[[#This Row],[GameDate]])=5,"THU",IF(WEEKDAY(Table2[[#This Row],[GameDate]])=6,"FRI", "SAT"))))))</f>
        <v>SAT</v>
      </c>
      <c r="AF831" s="2">
        <f>Table2[[#This Row],[ActualAwayScore]]-Table2[[#This Row],[PredictedAwayScore]]</f>
        <v>0</v>
      </c>
      <c r="AG831" s="2">
        <f>Table2[[#This Row],[ActualHomeScore]]-Table2[[#This Row],[PredictedHomeScore]]</f>
        <v>0</v>
      </c>
      <c r="AH831" s="2">
        <f t="shared" si="63"/>
        <v>0</v>
      </c>
      <c r="AI831" s="2">
        <f t="shared" si="64"/>
        <v>0</v>
      </c>
    </row>
    <row r="832" spans="1:35" x14ac:dyDescent="0.25">
      <c r="B832" s="4">
        <v>45689</v>
      </c>
      <c r="C832" s="7" t="s">
        <v>941</v>
      </c>
      <c r="D832" s="2" t="s">
        <v>35</v>
      </c>
      <c r="E832" s="2" t="s">
        <v>21</v>
      </c>
      <c r="F832" s="2"/>
      <c r="G832" s="2"/>
      <c r="H832" s="2" t="str">
        <f t="shared" si="60"/>
        <v>_</v>
      </c>
      <c r="I832" s="2"/>
      <c r="J832" s="2"/>
      <c r="K832" s="2"/>
      <c r="L832" s="2" t="str">
        <f t="shared" si="61"/>
        <v>_</v>
      </c>
      <c r="M832" s="2"/>
      <c r="N832" s="2">
        <f>IF(ISBLANK(Table2[[#This Row],[ActualResult]]), 0, 1)</f>
        <v>0</v>
      </c>
      <c r="O832" s="2" t="str">
        <f>IF(ISBLANK(Table2[[#This Row],[ActualResult]]), "_", IF(Table2[[#This Row],[ActualWinner]]=Table2[[#This Row],[PredictedWinner]], "Y", "N"))</f>
        <v>_</v>
      </c>
      <c r="P832" s="2" t="str">
        <f>IF(Table2[[#This Row],[ActualAwayScore]]&gt;Table2[[#This Row],[PredictedAwayScore]], "N", IF(ISBLANK(Table2[[#This Row],[ActualResult]]), "_", IF(Table2[[#This Row],[ActualAwayScore]]=Table2[[#This Row],[PredictedAwayScore]], "Y", "N")))</f>
        <v>_</v>
      </c>
      <c r="Q832" s="2" t="str">
        <f>IF(Table2[[#This Row],[ActualHomeScore]]&gt;Table2[[#This Row],[PredictedHomeScore]],"N", IF(ISBLANK(Table2[[#This Row],[ActualResult]]), "_", IF(Table2[[#This Row],[ActualHomeScore]]=Table2[[#This Row],[PredictedHomeScore]], "Y", "N")))</f>
        <v>_</v>
      </c>
      <c r="R832" s="2"/>
      <c r="S832" s="2" t="str">
        <f t="shared" si="62"/>
        <v>_</v>
      </c>
      <c r="T832" s="2">
        <f>IF(INDEX(StatsRegularSeason20242025!$A$2:$C$33,MATCH(Table2[[#This Row],[AwayTeam]],StatsRegularSeason20242025!$A$2:$A$33,0),2)=INDEX(StatsRegularSeason20242025!$A$2:$C$33,MATCH(Table2[[#This Row],[HomeTeam]],StatsRegularSeason20242025!$A$2:$A$33,0),2),1,0)</f>
        <v>0</v>
      </c>
      <c r="U832" s="2">
        <f>IF(INDEX(StatsRegularSeason20242025!$A$2:$C$33,MATCH(Table2[[#This Row],[AwayTeam]],StatsRegularSeason20242025!$A$2:$A$33,0),3)=INDEX(StatsRegularSeason20242025!$A$2:$C$33,MATCH(Table2[[#This Row],[HomeTeam]],StatsRegularSeason20242025!$A$2:$A$33,0),3),1,0)</f>
        <v>0</v>
      </c>
      <c r="V832" s="2">
        <f>IF(Table2[[#This Row],[InterConf]]=1,IF(Table2[[#This Row],[InterDiv]]=0, 1, 0), 0)</f>
        <v>0</v>
      </c>
      <c r="W832" s="2">
        <f>IF(INDEX(StatsRegularSeason20242025!$A$2:$C$33,MATCH(Table2[[#This Row],[AwayTeam]],StatsRegularSeason20242025!$A$2:$A$33,0),2)&lt;&gt;INDEX(StatsRegularSeason20242025!$A$2:$C$33,MATCH(Table2[[#This Row],[HomeTeam]],StatsRegularSeason20242025!$A$2:$A$33,0),2),1,0)</f>
        <v>1</v>
      </c>
      <c r="X832" s="2"/>
      <c r="Y832" s="2"/>
      <c r="Z832" s="2">
        <f>IF(AND(Table2[[#This Row],[GameIsOver]]=1,Table2[[#This Row],[ActualHomeScore]]*Table2[[#This Row],[ActualAwayScore]]=0), 1,0)</f>
        <v>0</v>
      </c>
      <c r="AA832" s="2">
        <f>IF(Table2[[#This Row],[GameIsOver]]=0,0, IF(Table2[[#This Row],[ActualWinner]]=Table2[[#This Row],[AwayTeam]], 2, IF(OR(Table2[[#This Row],[ActualResult]]="OT", Table2[[#This Row],[ActualResult]]="SO"), 1, 0)))</f>
        <v>0</v>
      </c>
      <c r="AB832" s="2">
        <f>IF(Table2[[#This Row],[GameIsOver]]= 0, 0, IF(Table2[[#This Row],[ActualWinner]]=Table2[[#This Row],[HomeTeam]], 2, IF(OR(Table2[[#This Row],[ActualResult]]="OT", Table2[[#This Row],[ActualResult]]="SO"), 1, 0)))</f>
        <v>0</v>
      </c>
      <c r="AC832" s="33">
        <f>(($AR$11)*IF(Table2[[#This Row],[CorrectWinnerPrediction]]="Y", 1, 0))+(($AR$12)*IF(Table2[[#This Row],[CorrectAwayScorePrediction]]="Y", 1, 0))+(($AR$13)*IF(Table2[[#This Row],[CorrectHomeScorePrediction]]="Y", 1, 0))</f>
        <v>0</v>
      </c>
      <c r="AD8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2" s="4" t="str">
        <f>IF(WEEKDAY(Table2[[#This Row],[GameDate]])=1,"SUN",IF(WEEKDAY(Table2[[#This Row],[GameDate]])=2,"MON",IF(WEEKDAY(Table2[[#This Row],[GameDate]])=3,"TUE",IF(WEEKDAY(Table2[[#This Row],[GameDate]])=4,"WED",IF(WEEKDAY(Table2[[#This Row],[GameDate]])=5,"THU",IF(WEEKDAY(Table2[[#This Row],[GameDate]])=6,"FRI", "SAT"))))))</f>
        <v>SAT</v>
      </c>
      <c r="AF832" s="2">
        <f>Table2[[#This Row],[ActualAwayScore]]-Table2[[#This Row],[PredictedAwayScore]]</f>
        <v>0</v>
      </c>
      <c r="AG832" s="2">
        <f>Table2[[#This Row],[ActualHomeScore]]-Table2[[#This Row],[PredictedHomeScore]]</f>
        <v>0</v>
      </c>
      <c r="AH832" s="2">
        <f t="shared" si="63"/>
        <v>0</v>
      </c>
      <c r="AI832" s="2">
        <f t="shared" si="64"/>
        <v>0</v>
      </c>
    </row>
    <row r="833" spans="1:35" x14ac:dyDescent="0.25">
      <c r="B833" s="4">
        <v>45689</v>
      </c>
      <c r="C833" s="7" t="s">
        <v>942</v>
      </c>
      <c r="D833" s="2" t="s">
        <v>22</v>
      </c>
      <c r="E833" s="2" t="s">
        <v>46</v>
      </c>
      <c r="F833" s="2"/>
      <c r="G833" s="2"/>
      <c r="H833" s="2" t="str">
        <f t="shared" si="60"/>
        <v>_</v>
      </c>
      <c r="I833" s="2"/>
      <c r="J833" s="2"/>
      <c r="K833" s="2"/>
      <c r="L833" s="2" t="str">
        <f t="shared" si="61"/>
        <v>_</v>
      </c>
      <c r="M833" s="2"/>
      <c r="N833" s="2">
        <f>IF(ISBLANK(Table2[[#This Row],[ActualResult]]), 0, 1)</f>
        <v>0</v>
      </c>
      <c r="O833" s="2" t="str">
        <f>IF(ISBLANK(Table2[[#This Row],[ActualResult]]), "_", IF(Table2[[#This Row],[ActualWinner]]=Table2[[#This Row],[PredictedWinner]], "Y", "N"))</f>
        <v>_</v>
      </c>
      <c r="P833" s="2" t="str">
        <f>IF(Table2[[#This Row],[ActualAwayScore]]&gt;Table2[[#This Row],[PredictedAwayScore]], "N", IF(ISBLANK(Table2[[#This Row],[ActualResult]]), "_", IF(Table2[[#This Row],[ActualAwayScore]]=Table2[[#This Row],[PredictedAwayScore]], "Y", "N")))</f>
        <v>_</v>
      </c>
      <c r="Q833" s="2" t="str">
        <f>IF(Table2[[#This Row],[ActualHomeScore]]&gt;Table2[[#This Row],[PredictedHomeScore]],"N", IF(ISBLANK(Table2[[#This Row],[ActualResult]]), "_", IF(Table2[[#This Row],[ActualHomeScore]]=Table2[[#This Row],[PredictedHomeScore]], "Y", "N")))</f>
        <v>_</v>
      </c>
      <c r="R833" s="2"/>
      <c r="S833" s="2" t="str">
        <f t="shared" si="62"/>
        <v>_</v>
      </c>
      <c r="T833" s="2">
        <f>IF(INDEX(StatsRegularSeason20242025!$A$2:$C$33,MATCH(Table2[[#This Row],[AwayTeam]],StatsRegularSeason20242025!$A$2:$A$33,0),2)=INDEX(StatsRegularSeason20242025!$A$2:$C$33,MATCH(Table2[[#This Row],[HomeTeam]],StatsRegularSeason20242025!$A$2:$A$33,0),2),1,0)</f>
        <v>0</v>
      </c>
      <c r="U833" s="2">
        <f>IF(INDEX(StatsRegularSeason20242025!$A$2:$C$33,MATCH(Table2[[#This Row],[AwayTeam]],StatsRegularSeason20242025!$A$2:$A$33,0),3)=INDEX(StatsRegularSeason20242025!$A$2:$C$33,MATCH(Table2[[#This Row],[HomeTeam]],StatsRegularSeason20242025!$A$2:$A$33,0),3),1,0)</f>
        <v>0</v>
      </c>
      <c r="V833" s="2">
        <f>IF(Table2[[#This Row],[InterConf]]=1,IF(Table2[[#This Row],[InterDiv]]=0, 1, 0), 0)</f>
        <v>0</v>
      </c>
      <c r="W833" s="2">
        <f>IF(INDEX(StatsRegularSeason20242025!$A$2:$C$33,MATCH(Table2[[#This Row],[AwayTeam]],StatsRegularSeason20242025!$A$2:$A$33,0),2)&lt;&gt;INDEX(StatsRegularSeason20242025!$A$2:$C$33,MATCH(Table2[[#This Row],[HomeTeam]],StatsRegularSeason20242025!$A$2:$A$33,0),2),1,0)</f>
        <v>1</v>
      </c>
      <c r="X833" s="2"/>
      <c r="Y833" s="2"/>
      <c r="Z833" s="2">
        <f>IF(AND(Table2[[#This Row],[GameIsOver]]=1,Table2[[#This Row],[ActualHomeScore]]*Table2[[#This Row],[ActualAwayScore]]=0), 1,0)</f>
        <v>0</v>
      </c>
      <c r="AA833" s="2">
        <f>IF(Table2[[#This Row],[GameIsOver]]=0,0, IF(Table2[[#This Row],[ActualWinner]]=Table2[[#This Row],[AwayTeam]], 2, IF(OR(Table2[[#This Row],[ActualResult]]="OT", Table2[[#This Row],[ActualResult]]="SO"), 1, 0)))</f>
        <v>0</v>
      </c>
      <c r="AB833" s="2">
        <f>IF(Table2[[#This Row],[GameIsOver]]= 0, 0, IF(Table2[[#This Row],[ActualWinner]]=Table2[[#This Row],[HomeTeam]], 2, IF(OR(Table2[[#This Row],[ActualResult]]="OT", Table2[[#This Row],[ActualResult]]="SO"), 1, 0)))</f>
        <v>0</v>
      </c>
      <c r="AC833" s="33">
        <f>(($AR$11)*IF(Table2[[#This Row],[CorrectWinnerPrediction]]="Y", 1, 0))+(($AR$12)*IF(Table2[[#This Row],[CorrectAwayScorePrediction]]="Y", 1, 0))+(($AR$13)*IF(Table2[[#This Row],[CorrectHomeScorePrediction]]="Y", 1, 0))</f>
        <v>0</v>
      </c>
      <c r="AD8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3" s="4" t="str">
        <f>IF(WEEKDAY(Table2[[#This Row],[GameDate]])=1,"SUN",IF(WEEKDAY(Table2[[#This Row],[GameDate]])=2,"MON",IF(WEEKDAY(Table2[[#This Row],[GameDate]])=3,"TUE",IF(WEEKDAY(Table2[[#This Row],[GameDate]])=4,"WED",IF(WEEKDAY(Table2[[#This Row],[GameDate]])=5,"THU",IF(WEEKDAY(Table2[[#This Row],[GameDate]])=6,"FRI", "SAT"))))))</f>
        <v>SAT</v>
      </c>
      <c r="AF833" s="2">
        <f>Table2[[#This Row],[ActualAwayScore]]-Table2[[#This Row],[PredictedAwayScore]]</f>
        <v>0</v>
      </c>
      <c r="AG833" s="2">
        <f>Table2[[#This Row],[ActualHomeScore]]-Table2[[#This Row],[PredictedHomeScore]]</f>
        <v>0</v>
      </c>
      <c r="AH833" s="2">
        <f t="shared" si="63"/>
        <v>0</v>
      </c>
      <c r="AI833" s="2">
        <f t="shared" si="64"/>
        <v>0</v>
      </c>
    </row>
    <row r="834" spans="1:35" x14ac:dyDescent="0.25">
      <c r="B834" s="4">
        <v>45689</v>
      </c>
      <c r="C834" s="7" t="s">
        <v>943</v>
      </c>
      <c r="D834" s="2" t="s">
        <v>28</v>
      </c>
      <c r="E834" s="2" t="s">
        <v>44</v>
      </c>
      <c r="F834" s="2"/>
      <c r="G834" s="2"/>
      <c r="H834" s="2" t="str">
        <f t="shared" si="60"/>
        <v>_</v>
      </c>
      <c r="I834" s="2"/>
      <c r="J834" s="2"/>
      <c r="K834" s="2"/>
      <c r="L834" s="2" t="str">
        <f t="shared" si="61"/>
        <v>_</v>
      </c>
      <c r="M834" s="2"/>
      <c r="N834" s="2">
        <f>IF(ISBLANK(Table2[[#This Row],[ActualResult]]), 0, 1)</f>
        <v>0</v>
      </c>
      <c r="O834" s="2" t="str">
        <f>IF(ISBLANK(Table2[[#This Row],[ActualResult]]), "_", IF(Table2[[#This Row],[ActualWinner]]=Table2[[#This Row],[PredictedWinner]], "Y", "N"))</f>
        <v>_</v>
      </c>
      <c r="P834" s="2" t="str">
        <f>IF(Table2[[#This Row],[ActualAwayScore]]&gt;Table2[[#This Row],[PredictedAwayScore]], "N", IF(ISBLANK(Table2[[#This Row],[ActualResult]]), "_", IF(Table2[[#This Row],[ActualAwayScore]]=Table2[[#This Row],[PredictedAwayScore]], "Y", "N")))</f>
        <v>_</v>
      </c>
      <c r="Q834" s="2" t="str">
        <f>IF(Table2[[#This Row],[ActualHomeScore]]&gt;Table2[[#This Row],[PredictedHomeScore]],"N", IF(ISBLANK(Table2[[#This Row],[ActualResult]]), "_", IF(Table2[[#This Row],[ActualHomeScore]]=Table2[[#This Row],[PredictedHomeScore]], "Y", "N")))</f>
        <v>_</v>
      </c>
      <c r="R834" s="2"/>
      <c r="S834" s="2" t="str">
        <f t="shared" si="62"/>
        <v>_</v>
      </c>
      <c r="T834" s="2">
        <f>IF(INDEX(StatsRegularSeason20242025!$A$2:$C$33,MATCH(Table2[[#This Row],[AwayTeam]],StatsRegularSeason20242025!$A$2:$A$33,0),2)=INDEX(StatsRegularSeason20242025!$A$2:$C$33,MATCH(Table2[[#This Row],[HomeTeam]],StatsRegularSeason20242025!$A$2:$A$33,0),2),1,0)</f>
        <v>0</v>
      </c>
      <c r="U834" s="2">
        <f>IF(INDEX(StatsRegularSeason20242025!$A$2:$C$33,MATCH(Table2[[#This Row],[AwayTeam]],StatsRegularSeason20242025!$A$2:$A$33,0),3)=INDEX(StatsRegularSeason20242025!$A$2:$C$33,MATCH(Table2[[#This Row],[HomeTeam]],StatsRegularSeason20242025!$A$2:$A$33,0),3),1,0)</f>
        <v>0</v>
      </c>
      <c r="V834" s="2">
        <f>IF(Table2[[#This Row],[InterConf]]=1,IF(Table2[[#This Row],[InterDiv]]=0, 1, 0), 0)</f>
        <v>0</v>
      </c>
      <c r="W834" s="2">
        <f>IF(INDEX(StatsRegularSeason20242025!$A$2:$C$33,MATCH(Table2[[#This Row],[AwayTeam]],StatsRegularSeason20242025!$A$2:$A$33,0),2)&lt;&gt;INDEX(StatsRegularSeason20242025!$A$2:$C$33,MATCH(Table2[[#This Row],[HomeTeam]],StatsRegularSeason20242025!$A$2:$A$33,0),2),1,0)</f>
        <v>1</v>
      </c>
      <c r="X834" s="2"/>
      <c r="Y834" s="2"/>
      <c r="Z834" s="2">
        <f>IF(AND(Table2[[#This Row],[GameIsOver]]=1,Table2[[#This Row],[ActualHomeScore]]*Table2[[#This Row],[ActualAwayScore]]=0), 1,0)</f>
        <v>0</v>
      </c>
      <c r="AA834" s="2">
        <f>IF(Table2[[#This Row],[GameIsOver]]=0,0, IF(Table2[[#This Row],[ActualWinner]]=Table2[[#This Row],[AwayTeam]], 2, IF(OR(Table2[[#This Row],[ActualResult]]="OT", Table2[[#This Row],[ActualResult]]="SO"), 1, 0)))</f>
        <v>0</v>
      </c>
      <c r="AB834" s="2">
        <f>IF(Table2[[#This Row],[GameIsOver]]= 0, 0, IF(Table2[[#This Row],[ActualWinner]]=Table2[[#This Row],[HomeTeam]], 2, IF(OR(Table2[[#This Row],[ActualResult]]="OT", Table2[[#This Row],[ActualResult]]="SO"), 1, 0)))</f>
        <v>0</v>
      </c>
      <c r="AC834" s="33">
        <f>(($AR$11)*IF(Table2[[#This Row],[CorrectWinnerPrediction]]="Y", 1, 0))+(($AR$12)*IF(Table2[[#This Row],[CorrectAwayScorePrediction]]="Y", 1, 0))+(($AR$13)*IF(Table2[[#This Row],[CorrectHomeScorePrediction]]="Y", 1, 0))</f>
        <v>0</v>
      </c>
      <c r="AD8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4" s="4" t="str">
        <f>IF(WEEKDAY(Table2[[#This Row],[GameDate]])=1,"SUN",IF(WEEKDAY(Table2[[#This Row],[GameDate]])=2,"MON",IF(WEEKDAY(Table2[[#This Row],[GameDate]])=3,"TUE",IF(WEEKDAY(Table2[[#This Row],[GameDate]])=4,"WED",IF(WEEKDAY(Table2[[#This Row],[GameDate]])=5,"THU",IF(WEEKDAY(Table2[[#This Row],[GameDate]])=6,"FRI", "SAT"))))))</f>
        <v>SAT</v>
      </c>
      <c r="AF834" s="2">
        <f>Table2[[#This Row],[ActualAwayScore]]-Table2[[#This Row],[PredictedAwayScore]]</f>
        <v>0</v>
      </c>
      <c r="AG834" s="2">
        <f>Table2[[#This Row],[ActualHomeScore]]-Table2[[#This Row],[PredictedHomeScore]]</f>
        <v>0</v>
      </c>
      <c r="AH834" s="2">
        <f t="shared" si="63"/>
        <v>0</v>
      </c>
      <c r="AI834" s="2">
        <f t="shared" si="64"/>
        <v>0</v>
      </c>
    </row>
    <row r="835" spans="1:35" x14ac:dyDescent="0.25">
      <c r="B835" s="4">
        <v>45689</v>
      </c>
      <c r="C835" s="7" t="s">
        <v>944</v>
      </c>
      <c r="D835" s="2" t="s">
        <v>18</v>
      </c>
      <c r="E835" s="2" t="s">
        <v>23</v>
      </c>
      <c r="F835" s="2"/>
      <c r="G835" s="2"/>
      <c r="H835" s="2" t="str">
        <f t="shared" ref="H835:H898" si="65">IF(AND(ISBLANK($F835),ISBLANK($G835)),"_",IF($F835&gt;$G835,$D835,$E835))</f>
        <v>_</v>
      </c>
      <c r="I835" s="2"/>
      <c r="J835" s="2"/>
      <c r="K835" s="2"/>
      <c r="L835" s="2" t="str">
        <f t="shared" ref="L835:L898" si="66">IF(OR($J835=$K835,AND(ISBLANK($J835),ISBLANK($K835))),"_",IF($J835&gt;$K835,$D835,$E835))</f>
        <v>_</v>
      </c>
      <c r="M835" s="2"/>
      <c r="N835" s="2">
        <f>IF(ISBLANK(Table2[[#This Row],[ActualResult]]), 0, 1)</f>
        <v>0</v>
      </c>
      <c r="O835" s="2" t="str">
        <f>IF(ISBLANK(Table2[[#This Row],[ActualResult]]), "_", IF(Table2[[#This Row],[ActualWinner]]=Table2[[#This Row],[PredictedWinner]], "Y", "N"))</f>
        <v>_</v>
      </c>
      <c r="P835" s="2" t="str">
        <f>IF(Table2[[#This Row],[ActualAwayScore]]&gt;Table2[[#This Row],[PredictedAwayScore]], "N", IF(ISBLANK(Table2[[#This Row],[ActualResult]]), "_", IF(Table2[[#This Row],[ActualAwayScore]]=Table2[[#This Row],[PredictedAwayScore]], "Y", "N")))</f>
        <v>_</v>
      </c>
      <c r="Q835" s="2" t="str">
        <f>IF(Table2[[#This Row],[ActualHomeScore]]&gt;Table2[[#This Row],[PredictedHomeScore]],"N", IF(ISBLANK(Table2[[#This Row],[ActualResult]]), "_", IF(Table2[[#This Row],[ActualHomeScore]]=Table2[[#This Row],[PredictedHomeScore]], "Y", "N")))</f>
        <v>_</v>
      </c>
      <c r="R835" s="2"/>
      <c r="S835" s="2" t="str">
        <f t="shared" ref="S835:S898" si="67">IF($L835="_", "_", IF($L835=$D835,$E835,$D835))</f>
        <v>_</v>
      </c>
      <c r="T835" s="2">
        <f>IF(INDEX(StatsRegularSeason20242025!$A$2:$C$33,MATCH(Table2[[#This Row],[AwayTeam]],StatsRegularSeason20242025!$A$2:$A$33,0),2)=INDEX(StatsRegularSeason20242025!$A$2:$C$33,MATCH(Table2[[#This Row],[HomeTeam]],StatsRegularSeason20242025!$A$2:$A$33,0),2),1,0)</f>
        <v>0</v>
      </c>
      <c r="U835" s="2">
        <f>IF(INDEX(StatsRegularSeason20242025!$A$2:$C$33,MATCH(Table2[[#This Row],[AwayTeam]],StatsRegularSeason20242025!$A$2:$A$33,0),3)=INDEX(StatsRegularSeason20242025!$A$2:$C$33,MATCH(Table2[[#This Row],[HomeTeam]],StatsRegularSeason20242025!$A$2:$A$33,0),3),1,0)</f>
        <v>0</v>
      </c>
      <c r="V835" s="2">
        <f>IF(Table2[[#This Row],[InterConf]]=1,IF(Table2[[#This Row],[InterDiv]]=0, 1, 0), 0)</f>
        <v>0</v>
      </c>
      <c r="W835" s="2">
        <f>IF(INDEX(StatsRegularSeason20242025!$A$2:$C$33,MATCH(Table2[[#This Row],[AwayTeam]],StatsRegularSeason20242025!$A$2:$A$33,0),2)&lt;&gt;INDEX(StatsRegularSeason20242025!$A$2:$C$33,MATCH(Table2[[#This Row],[HomeTeam]],StatsRegularSeason20242025!$A$2:$A$33,0),2),1,0)</f>
        <v>1</v>
      </c>
      <c r="X835" s="2"/>
      <c r="Y835" s="2"/>
      <c r="Z835" s="2">
        <f>IF(AND(Table2[[#This Row],[GameIsOver]]=1,Table2[[#This Row],[ActualHomeScore]]*Table2[[#This Row],[ActualAwayScore]]=0), 1,0)</f>
        <v>0</v>
      </c>
      <c r="AA835" s="2">
        <f>IF(Table2[[#This Row],[GameIsOver]]=0,0, IF(Table2[[#This Row],[ActualWinner]]=Table2[[#This Row],[AwayTeam]], 2, IF(OR(Table2[[#This Row],[ActualResult]]="OT", Table2[[#This Row],[ActualResult]]="SO"), 1, 0)))</f>
        <v>0</v>
      </c>
      <c r="AB835" s="2">
        <f>IF(Table2[[#This Row],[GameIsOver]]= 0, 0, IF(Table2[[#This Row],[ActualWinner]]=Table2[[#This Row],[HomeTeam]], 2, IF(OR(Table2[[#This Row],[ActualResult]]="OT", Table2[[#This Row],[ActualResult]]="SO"), 1, 0)))</f>
        <v>0</v>
      </c>
      <c r="AC835" s="33">
        <f>(($AR$11)*IF(Table2[[#This Row],[CorrectWinnerPrediction]]="Y", 1, 0))+(($AR$12)*IF(Table2[[#This Row],[CorrectAwayScorePrediction]]="Y", 1, 0))+(($AR$13)*IF(Table2[[#This Row],[CorrectHomeScorePrediction]]="Y", 1, 0))</f>
        <v>0</v>
      </c>
      <c r="AD8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5" s="4" t="str">
        <f>IF(WEEKDAY(Table2[[#This Row],[GameDate]])=1,"SUN",IF(WEEKDAY(Table2[[#This Row],[GameDate]])=2,"MON",IF(WEEKDAY(Table2[[#This Row],[GameDate]])=3,"TUE",IF(WEEKDAY(Table2[[#This Row],[GameDate]])=4,"WED",IF(WEEKDAY(Table2[[#This Row],[GameDate]])=5,"THU",IF(WEEKDAY(Table2[[#This Row],[GameDate]])=6,"FRI", "SAT"))))))</f>
        <v>SAT</v>
      </c>
      <c r="AF835" s="2">
        <f>Table2[[#This Row],[ActualAwayScore]]-Table2[[#This Row],[PredictedAwayScore]]</f>
        <v>0</v>
      </c>
      <c r="AG835" s="2">
        <f>Table2[[#This Row],[ActualHomeScore]]-Table2[[#This Row],[PredictedHomeScore]]</f>
        <v>0</v>
      </c>
      <c r="AH835" s="2">
        <f t="shared" ref="AH835:AH898" si="68">SUMIF($B$3:$B$1315, $B835, $AF$3:$AF$1315)</f>
        <v>0</v>
      </c>
      <c r="AI835" s="2">
        <f t="shared" ref="AI835:AI898" si="69">SUMIF($B$3:$B$1315, $B835, $AG$3:$AG$1315)</f>
        <v>0</v>
      </c>
    </row>
    <row r="836" spans="1:35" x14ac:dyDescent="0.25">
      <c r="A836" s="3"/>
      <c r="B836" s="5">
        <v>45689</v>
      </c>
      <c r="C836" s="8" t="s">
        <v>945</v>
      </c>
      <c r="D836" s="3" t="s">
        <v>31</v>
      </c>
      <c r="E836" s="3" t="s">
        <v>24</v>
      </c>
      <c r="F836" s="3"/>
      <c r="G836" s="3"/>
      <c r="H836" s="3" t="str">
        <f t="shared" si="65"/>
        <v>_</v>
      </c>
      <c r="I836" s="3"/>
      <c r="J836" s="3"/>
      <c r="K836" s="3"/>
      <c r="L836" s="2" t="str">
        <f t="shared" si="66"/>
        <v>_</v>
      </c>
      <c r="M836" s="3"/>
      <c r="N836" s="3">
        <f>IF(ISBLANK(Table2[[#This Row],[ActualResult]]), 0, 1)</f>
        <v>0</v>
      </c>
      <c r="O836" s="3" t="str">
        <f>IF(ISBLANK(Table2[[#This Row],[ActualResult]]), "_", IF(Table2[[#This Row],[ActualWinner]]=Table2[[#This Row],[PredictedWinner]], "Y", "N"))</f>
        <v>_</v>
      </c>
      <c r="P836" s="3" t="str">
        <f>IF(Table2[[#This Row],[ActualAwayScore]]&gt;Table2[[#This Row],[PredictedAwayScore]], "N", IF(ISBLANK(Table2[[#This Row],[ActualResult]]), "_", IF(Table2[[#This Row],[ActualAwayScore]]=Table2[[#This Row],[PredictedAwayScore]], "Y", "N")))</f>
        <v>_</v>
      </c>
      <c r="Q836" s="3" t="str">
        <f>IF(Table2[[#This Row],[ActualHomeScore]]&gt;Table2[[#This Row],[PredictedHomeScore]],"N", IF(ISBLANK(Table2[[#This Row],[ActualResult]]), "_", IF(Table2[[#This Row],[ActualHomeScore]]=Table2[[#This Row],[PredictedHomeScore]], "Y", "N")))</f>
        <v>_</v>
      </c>
      <c r="R836" s="2"/>
      <c r="S836" s="2" t="str">
        <f t="shared" si="67"/>
        <v>_</v>
      </c>
      <c r="T836" s="2">
        <f>IF(INDEX(StatsRegularSeason20242025!$A$2:$C$33,MATCH(Table2[[#This Row],[AwayTeam]],StatsRegularSeason20242025!$A$2:$A$33,0),2)=INDEX(StatsRegularSeason20242025!$A$2:$C$33,MATCH(Table2[[#This Row],[HomeTeam]],StatsRegularSeason20242025!$A$2:$A$33,0),2),1,0)</f>
        <v>0</v>
      </c>
      <c r="U836" s="2">
        <f>IF(INDEX(StatsRegularSeason20242025!$A$2:$C$33,MATCH(Table2[[#This Row],[AwayTeam]],StatsRegularSeason20242025!$A$2:$A$33,0),3)=INDEX(StatsRegularSeason20242025!$A$2:$C$33,MATCH(Table2[[#This Row],[HomeTeam]],StatsRegularSeason20242025!$A$2:$A$33,0),3),1,0)</f>
        <v>0</v>
      </c>
      <c r="V836" s="2">
        <f>IF(Table2[[#This Row],[InterConf]]=1,IF(Table2[[#This Row],[InterDiv]]=0, 1, 0), 0)</f>
        <v>0</v>
      </c>
      <c r="W836" s="2">
        <f>IF(INDEX(StatsRegularSeason20242025!$A$2:$C$33,MATCH(Table2[[#This Row],[AwayTeam]],StatsRegularSeason20242025!$A$2:$A$33,0),2)&lt;&gt;INDEX(StatsRegularSeason20242025!$A$2:$C$33,MATCH(Table2[[#This Row],[HomeTeam]],StatsRegularSeason20242025!$A$2:$A$33,0),2),1,0)</f>
        <v>1</v>
      </c>
      <c r="X836" s="2"/>
      <c r="Y836" s="2"/>
      <c r="Z836" s="2">
        <f>IF(AND(Table2[[#This Row],[GameIsOver]]=1,Table2[[#This Row],[ActualHomeScore]]*Table2[[#This Row],[ActualAwayScore]]=0), 1,0)</f>
        <v>0</v>
      </c>
      <c r="AA836" s="2">
        <f>IF(Table2[[#This Row],[GameIsOver]]=0,0, IF(Table2[[#This Row],[ActualWinner]]=Table2[[#This Row],[AwayTeam]], 2, IF(OR(Table2[[#This Row],[ActualResult]]="OT", Table2[[#This Row],[ActualResult]]="SO"), 1, 0)))</f>
        <v>0</v>
      </c>
      <c r="AB836" s="2">
        <f>IF(Table2[[#This Row],[GameIsOver]]= 0, 0, IF(Table2[[#This Row],[ActualWinner]]=Table2[[#This Row],[HomeTeam]], 2, IF(OR(Table2[[#This Row],[ActualResult]]="OT", Table2[[#This Row],[ActualResult]]="SO"), 1, 0)))</f>
        <v>0</v>
      </c>
      <c r="AC836" s="33">
        <f>(($AR$11)*IF(Table2[[#This Row],[CorrectWinnerPrediction]]="Y", 1, 0))+(($AR$12)*IF(Table2[[#This Row],[CorrectAwayScorePrediction]]="Y", 1, 0))+(($AR$13)*IF(Table2[[#This Row],[CorrectHomeScorePrediction]]="Y", 1, 0))</f>
        <v>0</v>
      </c>
      <c r="AD8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6" s="5" t="str">
        <f>IF(WEEKDAY(Table2[[#This Row],[GameDate]])=1,"SUN",IF(WEEKDAY(Table2[[#This Row],[GameDate]])=2,"MON",IF(WEEKDAY(Table2[[#This Row],[GameDate]])=3,"TUE",IF(WEEKDAY(Table2[[#This Row],[GameDate]])=4,"WED",IF(WEEKDAY(Table2[[#This Row],[GameDate]])=5,"THU",IF(WEEKDAY(Table2[[#This Row],[GameDate]])=6,"FRI", "SAT"))))))</f>
        <v>SAT</v>
      </c>
      <c r="AF836" s="2">
        <f>Table2[[#This Row],[ActualAwayScore]]-Table2[[#This Row],[PredictedAwayScore]]</f>
        <v>0</v>
      </c>
      <c r="AG836" s="2">
        <f>Table2[[#This Row],[ActualHomeScore]]-Table2[[#This Row],[PredictedHomeScore]]</f>
        <v>0</v>
      </c>
      <c r="AH836" s="2">
        <f t="shared" si="68"/>
        <v>0</v>
      </c>
      <c r="AI836" s="2">
        <f t="shared" si="69"/>
        <v>0</v>
      </c>
    </row>
    <row r="837" spans="1:35" x14ac:dyDescent="0.25">
      <c r="B837" s="4">
        <v>45690</v>
      </c>
      <c r="C837" s="7" t="s">
        <v>946</v>
      </c>
      <c r="D837" s="2" t="s">
        <v>32</v>
      </c>
      <c r="E837" s="2" t="s">
        <v>29</v>
      </c>
      <c r="F837" s="2"/>
      <c r="G837" s="2"/>
      <c r="H837" s="2" t="str">
        <f t="shared" si="65"/>
        <v>_</v>
      </c>
      <c r="I837" s="2"/>
      <c r="J837" s="2"/>
      <c r="K837" s="2"/>
      <c r="L837" s="13" t="str">
        <f t="shared" si="66"/>
        <v>_</v>
      </c>
      <c r="M837" s="2"/>
      <c r="N837" s="2">
        <f>IF(ISBLANK(Table2[[#This Row],[ActualResult]]), 0, 1)</f>
        <v>0</v>
      </c>
      <c r="O837" s="2" t="str">
        <f>IF(ISBLANK(Table2[[#This Row],[ActualResult]]), "_", IF(Table2[[#This Row],[ActualWinner]]=Table2[[#This Row],[PredictedWinner]], "Y", "N"))</f>
        <v>_</v>
      </c>
      <c r="P837" s="2" t="str">
        <f>IF(Table2[[#This Row],[ActualAwayScore]]&gt;Table2[[#This Row],[PredictedAwayScore]], "N", IF(ISBLANK(Table2[[#This Row],[ActualResult]]), "_", IF(Table2[[#This Row],[ActualAwayScore]]=Table2[[#This Row],[PredictedAwayScore]], "Y", "N")))</f>
        <v>_</v>
      </c>
      <c r="Q837" s="2" t="str">
        <f>IF(Table2[[#This Row],[ActualHomeScore]]&gt;Table2[[#This Row],[PredictedHomeScore]],"N", IF(ISBLANK(Table2[[#This Row],[ActualResult]]), "_", IF(Table2[[#This Row],[ActualHomeScore]]=Table2[[#This Row],[PredictedHomeScore]], "Y", "N")))</f>
        <v>_</v>
      </c>
      <c r="R837" s="2"/>
      <c r="S837" s="2" t="str">
        <f t="shared" si="67"/>
        <v>_</v>
      </c>
      <c r="T837" s="2">
        <f>IF(INDEX(StatsRegularSeason20242025!$A$2:$C$33,MATCH(Table2[[#This Row],[AwayTeam]],StatsRegularSeason20242025!$A$2:$A$33,0),2)=INDEX(StatsRegularSeason20242025!$A$2:$C$33,MATCH(Table2[[#This Row],[HomeTeam]],StatsRegularSeason20242025!$A$2:$A$33,0),2),1,0)</f>
        <v>1</v>
      </c>
      <c r="U837" s="2">
        <f>IF(INDEX(StatsRegularSeason20242025!$A$2:$C$33,MATCH(Table2[[#This Row],[AwayTeam]],StatsRegularSeason20242025!$A$2:$A$33,0),3)=INDEX(StatsRegularSeason20242025!$A$2:$C$33,MATCH(Table2[[#This Row],[HomeTeam]],StatsRegularSeason20242025!$A$2:$A$33,0),3),1,0)</f>
        <v>0</v>
      </c>
      <c r="V837" s="2">
        <f>IF(Table2[[#This Row],[InterConf]]=1,IF(Table2[[#This Row],[InterDiv]]=0, 1, 0), 0)</f>
        <v>1</v>
      </c>
      <c r="W837" s="2">
        <f>IF(INDEX(StatsRegularSeason20242025!$A$2:$C$33,MATCH(Table2[[#This Row],[AwayTeam]],StatsRegularSeason20242025!$A$2:$A$33,0),2)&lt;&gt;INDEX(StatsRegularSeason20242025!$A$2:$C$33,MATCH(Table2[[#This Row],[HomeTeam]],StatsRegularSeason20242025!$A$2:$A$33,0),2),1,0)</f>
        <v>0</v>
      </c>
      <c r="X837" s="2"/>
      <c r="Y837" s="2"/>
      <c r="Z837" s="2">
        <f>IF(AND(Table2[[#This Row],[GameIsOver]]=1,Table2[[#This Row],[ActualHomeScore]]*Table2[[#This Row],[ActualAwayScore]]=0), 1,0)</f>
        <v>0</v>
      </c>
      <c r="AA837" s="2">
        <f>IF(Table2[[#This Row],[GameIsOver]]=0,0, IF(Table2[[#This Row],[ActualWinner]]=Table2[[#This Row],[AwayTeam]], 2, IF(OR(Table2[[#This Row],[ActualResult]]="OT", Table2[[#This Row],[ActualResult]]="SO"), 1, 0)))</f>
        <v>0</v>
      </c>
      <c r="AB837" s="2">
        <f>IF(Table2[[#This Row],[GameIsOver]]= 0, 0, IF(Table2[[#This Row],[ActualWinner]]=Table2[[#This Row],[HomeTeam]], 2, IF(OR(Table2[[#This Row],[ActualResult]]="OT", Table2[[#This Row],[ActualResult]]="SO"), 1, 0)))</f>
        <v>0</v>
      </c>
      <c r="AC837" s="33">
        <f>(($AR$11)*IF(Table2[[#This Row],[CorrectWinnerPrediction]]="Y", 1, 0))+(($AR$12)*IF(Table2[[#This Row],[CorrectAwayScorePrediction]]="Y", 1, 0))+(($AR$13)*IF(Table2[[#This Row],[CorrectHomeScorePrediction]]="Y", 1, 0))</f>
        <v>0</v>
      </c>
      <c r="AD8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7" s="4" t="str">
        <f>IF(WEEKDAY(Table2[[#This Row],[GameDate]])=1,"SUN",IF(WEEKDAY(Table2[[#This Row],[GameDate]])=2,"MON",IF(WEEKDAY(Table2[[#This Row],[GameDate]])=3,"TUE",IF(WEEKDAY(Table2[[#This Row],[GameDate]])=4,"WED",IF(WEEKDAY(Table2[[#This Row],[GameDate]])=5,"THU",IF(WEEKDAY(Table2[[#This Row],[GameDate]])=6,"FRI", "SAT"))))))</f>
        <v>SUN</v>
      </c>
      <c r="AF837" s="2">
        <f>Table2[[#This Row],[ActualAwayScore]]-Table2[[#This Row],[PredictedAwayScore]]</f>
        <v>0</v>
      </c>
      <c r="AG837" s="2">
        <f>Table2[[#This Row],[ActualHomeScore]]-Table2[[#This Row],[PredictedHomeScore]]</f>
        <v>0</v>
      </c>
      <c r="AH837" s="2">
        <f t="shared" si="68"/>
        <v>0</v>
      </c>
      <c r="AI837" s="2">
        <f t="shared" si="69"/>
        <v>0</v>
      </c>
    </row>
    <row r="838" spans="1:35" x14ac:dyDescent="0.25">
      <c r="B838" s="4">
        <v>45690</v>
      </c>
      <c r="C838" s="7" t="s">
        <v>947</v>
      </c>
      <c r="D838" s="2" t="s">
        <v>45</v>
      </c>
      <c r="E838" s="2" t="s">
        <v>26</v>
      </c>
      <c r="F838" s="2"/>
      <c r="G838" s="2"/>
      <c r="H838" s="2" t="str">
        <f t="shared" si="65"/>
        <v>_</v>
      </c>
      <c r="I838" s="2"/>
      <c r="J838" s="2"/>
      <c r="K838" s="2"/>
      <c r="L838" s="2" t="str">
        <f t="shared" si="66"/>
        <v>_</v>
      </c>
      <c r="M838" s="2"/>
      <c r="N838" s="2">
        <f>IF(ISBLANK(Table2[[#This Row],[ActualResult]]), 0, 1)</f>
        <v>0</v>
      </c>
      <c r="O838" s="2" t="str">
        <f>IF(ISBLANK(Table2[[#This Row],[ActualResult]]), "_", IF(Table2[[#This Row],[ActualWinner]]=Table2[[#This Row],[PredictedWinner]], "Y", "N"))</f>
        <v>_</v>
      </c>
      <c r="P838" s="2" t="str">
        <f>IF(Table2[[#This Row],[ActualAwayScore]]&gt;Table2[[#This Row],[PredictedAwayScore]], "N", IF(ISBLANK(Table2[[#This Row],[ActualResult]]), "_", IF(Table2[[#This Row],[ActualAwayScore]]=Table2[[#This Row],[PredictedAwayScore]], "Y", "N")))</f>
        <v>_</v>
      </c>
      <c r="Q838" s="2" t="str">
        <f>IF(Table2[[#This Row],[ActualHomeScore]]&gt;Table2[[#This Row],[PredictedHomeScore]],"N", IF(ISBLANK(Table2[[#This Row],[ActualResult]]), "_", IF(Table2[[#This Row],[ActualHomeScore]]=Table2[[#This Row],[PredictedHomeScore]], "Y", "N")))</f>
        <v>_</v>
      </c>
      <c r="R838" s="2"/>
      <c r="S838" s="2" t="str">
        <f t="shared" si="67"/>
        <v>_</v>
      </c>
      <c r="T838" s="2">
        <f>IF(INDEX(StatsRegularSeason20242025!$A$2:$C$33,MATCH(Table2[[#This Row],[AwayTeam]],StatsRegularSeason20242025!$A$2:$A$33,0),2)=INDEX(StatsRegularSeason20242025!$A$2:$C$33,MATCH(Table2[[#This Row],[HomeTeam]],StatsRegularSeason20242025!$A$2:$A$33,0),2),1,0)</f>
        <v>0</v>
      </c>
      <c r="U838" s="2">
        <f>IF(INDEX(StatsRegularSeason20242025!$A$2:$C$33,MATCH(Table2[[#This Row],[AwayTeam]],StatsRegularSeason20242025!$A$2:$A$33,0),3)=INDEX(StatsRegularSeason20242025!$A$2:$C$33,MATCH(Table2[[#This Row],[HomeTeam]],StatsRegularSeason20242025!$A$2:$A$33,0),3),1,0)</f>
        <v>0</v>
      </c>
      <c r="V838" s="2">
        <f>IF(Table2[[#This Row],[InterConf]]=1,IF(Table2[[#This Row],[InterDiv]]=0, 1, 0), 0)</f>
        <v>0</v>
      </c>
      <c r="W838" s="2">
        <f>IF(INDEX(StatsRegularSeason20242025!$A$2:$C$33,MATCH(Table2[[#This Row],[AwayTeam]],StatsRegularSeason20242025!$A$2:$A$33,0),2)&lt;&gt;INDEX(StatsRegularSeason20242025!$A$2:$C$33,MATCH(Table2[[#This Row],[HomeTeam]],StatsRegularSeason20242025!$A$2:$A$33,0),2),1,0)</f>
        <v>1</v>
      </c>
      <c r="X838" s="2"/>
      <c r="Y838" s="2"/>
      <c r="Z838" s="2">
        <f>IF(AND(Table2[[#This Row],[GameIsOver]]=1,Table2[[#This Row],[ActualHomeScore]]*Table2[[#This Row],[ActualAwayScore]]=0), 1,0)</f>
        <v>0</v>
      </c>
      <c r="AA838" s="2">
        <f>IF(Table2[[#This Row],[GameIsOver]]=0,0, IF(Table2[[#This Row],[ActualWinner]]=Table2[[#This Row],[AwayTeam]], 2, IF(OR(Table2[[#This Row],[ActualResult]]="OT", Table2[[#This Row],[ActualResult]]="SO"), 1, 0)))</f>
        <v>0</v>
      </c>
      <c r="AB838" s="2">
        <f>IF(Table2[[#This Row],[GameIsOver]]= 0, 0, IF(Table2[[#This Row],[ActualWinner]]=Table2[[#This Row],[HomeTeam]], 2, IF(OR(Table2[[#This Row],[ActualResult]]="OT", Table2[[#This Row],[ActualResult]]="SO"), 1, 0)))</f>
        <v>0</v>
      </c>
      <c r="AC838" s="33">
        <f>(($AR$11)*IF(Table2[[#This Row],[CorrectWinnerPrediction]]="Y", 1, 0))+(($AR$12)*IF(Table2[[#This Row],[CorrectAwayScorePrediction]]="Y", 1, 0))+(($AR$13)*IF(Table2[[#This Row],[CorrectHomeScorePrediction]]="Y", 1, 0))</f>
        <v>0</v>
      </c>
      <c r="AD8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8" s="4" t="str">
        <f>IF(WEEKDAY(Table2[[#This Row],[GameDate]])=1,"SUN",IF(WEEKDAY(Table2[[#This Row],[GameDate]])=2,"MON",IF(WEEKDAY(Table2[[#This Row],[GameDate]])=3,"TUE",IF(WEEKDAY(Table2[[#This Row],[GameDate]])=4,"WED",IF(WEEKDAY(Table2[[#This Row],[GameDate]])=5,"THU",IF(WEEKDAY(Table2[[#This Row],[GameDate]])=6,"FRI", "SAT"))))))</f>
        <v>SUN</v>
      </c>
      <c r="AF838" s="2">
        <f>Table2[[#This Row],[ActualAwayScore]]-Table2[[#This Row],[PredictedAwayScore]]</f>
        <v>0</v>
      </c>
      <c r="AG838" s="2">
        <f>Table2[[#This Row],[ActualHomeScore]]-Table2[[#This Row],[PredictedHomeScore]]</f>
        <v>0</v>
      </c>
      <c r="AH838" s="2">
        <f t="shared" si="68"/>
        <v>0</v>
      </c>
      <c r="AI838" s="2">
        <f t="shared" si="69"/>
        <v>0</v>
      </c>
    </row>
    <row r="839" spans="1:35" x14ac:dyDescent="0.25">
      <c r="B839" s="4">
        <v>45690</v>
      </c>
      <c r="C839" s="7" t="s">
        <v>948</v>
      </c>
      <c r="D839" s="2" t="s">
        <v>19</v>
      </c>
      <c r="E839" s="2" t="s">
        <v>47</v>
      </c>
      <c r="F839" s="2"/>
      <c r="G839" s="2"/>
      <c r="H839" s="2" t="str">
        <f t="shared" si="65"/>
        <v>_</v>
      </c>
      <c r="I839" s="2"/>
      <c r="J839" s="2"/>
      <c r="K839" s="2"/>
      <c r="L839" s="2" t="str">
        <f t="shared" si="66"/>
        <v>_</v>
      </c>
      <c r="M839" s="2"/>
      <c r="N839" s="2">
        <f>IF(ISBLANK(Table2[[#This Row],[ActualResult]]), 0, 1)</f>
        <v>0</v>
      </c>
      <c r="O839" s="2" t="str">
        <f>IF(ISBLANK(Table2[[#This Row],[ActualResult]]), "_", IF(Table2[[#This Row],[ActualWinner]]=Table2[[#This Row],[PredictedWinner]], "Y", "N"))</f>
        <v>_</v>
      </c>
      <c r="P839" s="2" t="str">
        <f>IF(Table2[[#This Row],[ActualAwayScore]]&gt;Table2[[#This Row],[PredictedAwayScore]], "N", IF(ISBLANK(Table2[[#This Row],[ActualResult]]), "_", IF(Table2[[#This Row],[ActualAwayScore]]=Table2[[#This Row],[PredictedAwayScore]], "Y", "N")))</f>
        <v>_</v>
      </c>
      <c r="Q839" s="2" t="str">
        <f>IF(Table2[[#This Row],[ActualHomeScore]]&gt;Table2[[#This Row],[PredictedHomeScore]],"N", IF(ISBLANK(Table2[[#This Row],[ActualResult]]), "_", IF(Table2[[#This Row],[ActualHomeScore]]=Table2[[#This Row],[PredictedHomeScore]], "Y", "N")))</f>
        <v>_</v>
      </c>
      <c r="R839" s="2"/>
      <c r="S839" s="2" t="str">
        <f t="shared" si="67"/>
        <v>_</v>
      </c>
      <c r="T839" s="2">
        <f>IF(INDEX(StatsRegularSeason20242025!$A$2:$C$33,MATCH(Table2[[#This Row],[AwayTeam]],StatsRegularSeason20242025!$A$2:$A$33,0),2)=INDEX(StatsRegularSeason20242025!$A$2:$C$33,MATCH(Table2[[#This Row],[HomeTeam]],StatsRegularSeason20242025!$A$2:$A$33,0),2),1,0)</f>
        <v>0</v>
      </c>
      <c r="U839" s="2">
        <f>IF(INDEX(StatsRegularSeason20242025!$A$2:$C$33,MATCH(Table2[[#This Row],[AwayTeam]],StatsRegularSeason20242025!$A$2:$A$33,0),3)=INDEX(StatsRegularSeason20242025!$A$2:$C$33,MATCH(Table2[[#This Row],[HomeTeam]],StatsRegularSeason20242025!$A$2:$A$33,0),3),1,0)</f>
        <v>0</v>
      </c>
      <c r="V839" s="2">
        <f>IF(Table2[[#This Row],[InterConf]]=1,IF(Table2[[#This Row],[InterDiv]]=0, 1, 0), 0)</f>
        <v>0</v>
      </c>
      <c r="W839" s="2">
        <f>IF(INDEX(StatsRegularSeason20242025!$A$2:$C$33,MATCH(Table2[[#This Row],[AwayTeam]],StatsRegularSeason20242025!$A$2:$A$33,0),2)&lt;&gt;INDEX(StatsRegularSeason20242025!$A$2:$C$33,MATCH(Table2[[#This Row],[HomeTeam]],StatsRegularSeason20242025!$A$2:$A$33,0),2),1,0)</f>
        <v>1</v>
      </c>
      <c r="X839" s="2"/>
      <c r="Y839" s="2"/>
      <c r="Z839" s="2">
        <f>IF(AND(Table2[[#This Row],[GameIsOver]]=1,Table2[[#This Row],[ActualHomeScore]]*Table2[[#This Row],[ActualAwayScore]]=0), 1,0)</f>
        <v>0</v>
      </c>
      <c r="AA839" s="2">
        <f>IF(Table2[[#This Row],[GameIsOver]]=0,0, IF(Table2[[#This Row],[ActualWinner]]=Table2[[#This Row],[AwayTeam]], 2, IF(OR(Table2[[#This Row],[ActualResult]]="OT", Table2[[#This Row],[ActualResult]]="SO"), 1, 0)))</f>
        <v>0</v>
      </c>
      <c r="AB839" s="2">
        <f>IF(Table2[[#This Row],[GameIsOver]]= 0, 0, IF(Table2[[#This Row],[ActualWinner]]=Table2[[#This Row],[HomeTeam]], 2, IF(OR(Table2[[#This Row],[ActualResult]]="OT", Table2[[#This Row],[ActualResult]]="SO"), 1, 0)))</f>
        <v>0</v>
      </c>
      <c r="AC839" s="33">
        <f>(($AR$11)*IF(Table2[[#This Row],[CorrectWinnerPrediction]]="Y", 1, 0))+(($AR$12)*IF(Table2[[#This Row],[CorrectAwayScorePrediction]]="Y", 1, 0))+(($AR$13)*IF(Table2[[#This Row],[CorrectHomeScorePrediction]]="Y", 1, 0))</f>
        <v>0</v>
      </c>
      <c r="AD8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39" s="4" t="str">
        <f>IF(WEEKDAY(Table2[[#This Row],[GameDate]])=1,"SUN",IF(WEEKDAY(Table2[[#This Row],[GameDate]])=2,"MON",IF(WEEKDAY(Table2[[#This Row],[GameDate]])=3,"TUE",IF(WEEKDAY(Table2[[#This Row],[GameDate]])=4,"WED",IF(WEEKDAY(Table2[[#This Row],[GameDate]])=5,"THU",IF(WEEKDAY(Table2[[#This Row],[GameDate]])=6,"FRI", "SAT"))))))</f>
        <v>SUN</v>
      </c>
      <c r="AF839" s="2">
        <f>Table2[[#This Row],[ActualAwayScore]]-Table2[[#This Row],[PredictedAwayScore]]</f>
        <v>0</v>
      </c>
      <c r="AG839" s="2">
        <f>Table2[[#This Row],[ActualHomeScore]]-Table2[[#This Row],[PredictedHomeScore]]</f>
        <v>0</v>
      </c>
      <c r="AH839" s="2">
        <f t="shared" si="68"/>
        <v>0</v>
      </c>
      <c r="AI839" s="2">
        <f t="shared" si="69"/>
        <v>0</v>
      </c>
    </row>
    <row r="840" spans="1:35" x14ac:dyDescent="0.25">
      <c r="B840" s="4">
        <v>45690</v>
      </c>
      <c r="C840" s="7" t="s">
        <v>949</v>
      </c>
      <c r="D840" s="2" t="s">
        <v>33</v>
      </c>
      <c r="E840" s="2" t="s">
        <v>14</v>
      </c>
      <c r="F840" s="2"/>
      <c r="G840" s="2"/>
      <c r="H840" s="2" t="str">
        <f t="shared" si="65"/>
        <v>_</v>
      </c>
      <c r="I840" s="2"/>
      <c r="J840" s="2"/>
      <c r="K840" s="2"/>
      <c r="L840" s="2" t="str">
        <f t="shared" si="66"/>
        <v>_</v>
      </c>
      <c r="M840" s="2"/>
      <c r="N840" s="2">
        <f>IF(ISBLANK(Table2[[#This Row],[ActualResult]]), 0, 1)</f>
        <v>0</v>
      </c>
      <c r="O840" s="2" t="str">
        <f>IF(ISBLANK(Table2[[#This Row],[ActualResult]]), "_", IF(Table2[[#This Row],[ActualWinner]]=Table2[[#This Row],[PredictedWinner]], "Y", "N"))</f>
        <v>_</v>
      </c>
      <c r="P840" s="2" t="str">
        <f>IF(Table2[[#This Row],[ActualAwayScore]]&gt;Table2[[#This Row],[PredictedAwayScore]], "N", IF(ISBLANK(Table2[[#This Row],[ActualResult]]), "_", IF(Table2[[#This Row],[ActualAwayScore]]=Table2[[#This Row],[PredictedAwayScore]], "Y", "N")))</f>
        <v>_</v>
      </c>
      <c r="Q840" s="2" t="str">
        <f>IF(Table2[[#This Row],[ActualHomeScore]]&gt;Table2[[#This Row],[PredictedHomeScore]],"N", IF(ISBLANK(Table2[[#This Row],[ActualResult]]), "_", IF(Table2[[#This Row],[ActualHomeScore]]=Table2[[#This Row],[PredictedHomeScore]], "Y", "N")))</f>
        <v>_</v>
      </c>
      <c r="R840" s="2"/>
      <c r="S840" s="2" t="str">
        <f t="shared" si="67"/>
        <v>_</v>
      </c>
      <c r="T840" s="2">
        <f>IF(INDEX(StatsRegularSeason20242025!$A$2:$C$33,MATCH(Table2[[#This Row],[AwayTeam]],StatsRegularSeason20242025!$A$2:$A$33,0),2)=INDEX(StatsRegularSeason20242025!$A$2:$C$33,MATCH(Table2[[#This Row],[HomeTeam]],StatsRegularSeason20242025!$A$2:$A$33,0),2),1,0)</f>
        <v>1</v>
      </c>
      <c r="U840" s="2">
        <f>IF(INDEX(StatsRegularSeason20242025!$A$2:$C$33,MATCH(Table2[[#This Row],[AwayTeam]],StatsRegularSeason20242025!$A$2:$A$33,0),3)=INDEX(StatsRegularSeason20242025!$A$2:$C$33,MATCH(Table2[[#This Row],[HomeTeam]],StatsRegularSeason20242025!$A$2:$A$33,0),3),1,0)</f>
        <v>0</v>
      </c>
      <c r="V840" s="2">
        <f>IF(Table2[[#This Row],[InterConf]]=1,IF(Table2[[#This Row],[InterDiv]]=0, 1, 0), 0)</f>
        <v>1</v>
      </c>
      <c r="W840" s="2">
        <f>IF(INDEX(StatsRegularSeason20242025!$A$2:$C$33,MATCH(Table2[[#This Row],[AwayTeam]],StatsRegularSeason20242025!$A$2:$A$33,0),2)&lt;&gt;INDEX(StatsRegularSeason20242025!$A$2:$C$33,MATCH(Table2[[#This Row],[HomeTeam]],StatsRegularSeason20242025!$A$2:$A$33,0),2),1,0)</f>
        <v>0</v>
      </c>
      <c r="X840" s="2"/>
      <c r="Y840" s="2"/>
      <c r="Z840" s="2">
        <f>IF(AND(Table2[[#This Row],[GameIsOver]]=1,Table2[[#This Row],[ActualHomeScore]]*Table2[[#This Row],[ActualAwayScore]]=0), 1,0)</f>
        <v>0</v>
      </c>
      <c r="AA840" s="2">
        <f>IF(Table2[[#This Row],[GameIsOver]]=0,0, IF(Table2[[#This Row],[ActualWinner]]=Table2[[#This Row],[AwayTeam]], 2, IF(OR(Table2[[#This Row],[ActualResult]]="OT", Table2[[#This Row],[ActualResult]]="SO"), 1, 0)))</f>
        <v>0</v>
      </c>
      <c r="AB840" s="2">
        <f>IF(Table2[[#This Row],[GameIsOver]]= 0, 0, IF(Table2[[#This Row],[ActualWinner]]=Table2[[#This Row],[HomeTeam]], 2, IF(OR(Table2[[#This Row],[ActualResult]]="OT", Table2[[#This Row],[ActualResult]]="SO"), 1, 0)))</f>
        <v>0</v>
      </c>
      <c r="AC840" s="33">
        <f>(($AR$11)*IF(Table2[[#This Row],[CorrectWinnerPrediction]]="Y", 1, 0))+(($AR$12)*IF(Table2[[#This Row],[CorrectAwayScorePrediction]]="Y", 1, 0))+(($AR$13)*IF(Table2[[#This Row],[CorrectHomeScorePrediction]]="Y", 1, 0))</f>
        <v>0</v>
      </c>
      <c r="AD8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0" s="4" t="str">
        <f>IF(WEEKDAY(Table2[[#This Row],[GameDate]])=1,"SUN",IF(WEEKDAY(Table2[[#This Row],[GameDate]])=2,"MON",IF(WEEKDAY(Table2[[#This Row],[GameDate]])=3,"TUE",IF(WEEKDAY(Table2[[#This Row],[GameDate]])=4,"WED",IF(WEEKDAY(Table2[[#This Row],[GameDate]])=5,"THU",IF(WEEKDAY(Table2[[#This Row],[GameDate]])=6,"FRI", "SAT"))))))</f>
        <v>SUN</v>
      </c>
      <c r="AF840" s="2">
        <f>Table2[[#This Row],[ActualAwayScore]]-Table2[[#This Row],[PredictedAwayScore]]</f>
        <v>0</v>
      </c>
      <c r="AG840" s="2">
        <f>Table2[[#This Row],[ActualHomeScore]]-Table2[[#This Row],[PredictedHomeScore]]</f>
        <v>0</v>
      </c>
      <c r="AH840" s="2">
        <f t="shared" si="68"/>
        <v>0</v>
      </c>
      <c r="AI840" s="2">
        <f t="shared" si="69"/>
        <v>0</v>
      </c>
    </row>
    <row r="841" spans="1:35" x14ac:dyDescent="0.25">
      <c r="B841" s="4">
        <v>45690</v>
      </c>
      <c r="C841" s="7" t="s">
        <v>950</v>
      </c>
      <c r="D841" s="2" t="s">
        <v>27</v>
      </c>
      <c r="E841" s="2" t="s">
        <v>20</v>
      </c>
      <c r="F841" s="2"/>
      <c r="G841" s="2"/>
      <c r="H841" s="2" t="str">
        <f t="shared" si="65"/>
        <v>_</v>
      </c>
      <c r="I841" s="2"/>
      <c r="J841" s="2"/>
      <c r="K841" s="2"/>
      <c r="L841" s="2" t="str">
        <f t="shared" si="66"/>
        <v>_</v>
      </c>
      <c r="M841" s="2"/>
      <c r="N841" s="2">
        <f>IF(ISBLANK(Table2[[#This Row],[ActualResult]]), 0, 1)</f>
        <v>0</v>
      </c>
      <c r="O841" s="2" t="str">
        <f>IF(ISBLANK(Table2[[#This Row],[ActualResult]]), "_", IF(Table2[[#This Row],[ActualWinner]]=Table2[[#This Row],[PredictedWinner]], "Y", "N"))</f>
        <v>_</v>
      </c>
      <c r="P841" s="2" t="str">
        <f>IF(Table2[[#This Row],[ActualAwayScore]]&gt;Table2[[#This Row],[PredictedAwayScore]], "N", IF(ISBLANK(Table2[[#This Row],[ActualResult]]), "_", IF(Table2[[#This Row],[ActualAwayScore]]=Table2[[#This Row],[PredictedAwayScore]], "Y", "N")))</f>
        <v>_</v>
      </c>
      <c r="Q841" s="2" t="str">
        <f>IF(Table2[[#This Row],[ActualHomeScore]]&gt;Table2[[#This Row],[PredictedHomeScore]],"N", IF(ISBLANK(Table2[[#This Row],[ActualResult]]), "_", IF(Table2[[#This Row],[ActualHomeScore]]=Table2[[#This Row],[PredictedHomeScore]], "Y", "N")))</f>
        <v>_</v>
      </c>
      <c r="R841" s="2"/>
      <c r="S841" s="2" t="str">
        <f t="shared" si="67"/>
        <v>_</v>
      </c>
      <c r="T841" s="2">
        <f>IF(INDEX(StatsRegularSeason20242025!$A$2:$C$33,MATCH(Table2[[#This Row],[AwayTeam]],StatsRegularSeason20242025!$A$2:$A$33,0),2)=INDEX(StatsRegularSeason20242025!$A$2:$C$33,MATCH(Table2[[#This Row],[HomeTeam]],StatsRegularSeason20242025!$A$2:$A$33,0),2),1,0)</f>
        <v>0</v>
      </c>
      <c r="U841" s="2">
        <f>IF(INDEX(StatsRegularSeason20242025!$A$2:$C$33,MATCH(Table2[[#This Row],[AwayTeam]],StatsRegularSeason20242025!$A$2:$A$33,0),3)=INDEX(StatsRegularSeason20242025!$A$2:$C$33,MATCH(Table2[[#This Row],[HomeTeam]],StatsRegularSeason20242025!$A$2:$A$33,0),3),1,0)</f>
        <v>0</v>
      </c>
      <c r="V841" s="2">
        <f>IF(Table2[[#This Row],[InterConf]]=1,IF(Table2[[#This Row],[InterDiv]]=0, 1, 0), 0)</f>
        <v>0</v>
      </c>
      <c r="W841" s="2">
        <f>IF(INDEX(StatsRegularSeason20242025!$A$2:$C$33,MATCH(Table2[[#This Row],[AwayTeam]],StatsRegularSeason20242025!$A$2:$A$33,0),2)&lt;&gt;INDEX(StatsRegularSeason20242025!$A$2:$C$33,MATCH(Table2[[#This Row],[HomeTeam]],StatsRegularSeason20242025!$A$2:$A$33,0),2),1,0)</f>
        <v>1</v>
      </c>
      <c r="X841" s="2"/>
      <c r="Y841" s="2"/>
      <c r="Z841" s="2">
        <f>IF(AND(Table2[[#This Row],[GameIsOver]]=1,Table2[[#This Row],[ActualHomeScore]]*Table2[[#This Row],[ActualAwayScore]]=0), 1,0)</f>
        <v>0</v>
      </c>
      <c r="AA841" s="2">
        <f>IF(Table2[[#This Row],[GameIsOver]]=0,0, IF(Table2[[#This Row],[ActualWinner]]=Table2[[#This Row],[AwayTeam]], 2, IF(OR(Table2[[#This Row],[ActualResult]]="OT", Table2[[#This Row],[ActualResult]]="SO"), 1, 0)))</f>
        <v>0</v>
      </c>
      <c r="AB841" s="2">
        <f>IF(Table2[[#This Row],[GameIsOver]]= 0, 0, IF(Table2[[#This Row],[ActualWinner]]=Table2[[#This Row],[HomeTeam]], 2, IF(OR(Table2[[#This Row],[ActualResult]]="OT", Table2[[#This Row],[ActualResult]]="SO"), 1, 0)))</f>
        <v>0</v>
      </c>
      <c r="AC841" s="33">
        <f>(($AR$11)*IF(Table2[[#This Row],[CorrectWinnerPrediction]]="Y", 1, 0))+(($AR$12)*IF(Table2[[#This Row],[CorrectAwayScorePrediction]]="Y", 1, 0))+(($AR$13)*IF(Table2[[#This Row],[CorrectHomeScorePrediction]]="Y", 1, 0))</f>
        <v>0</v>
      </c>
      <c r="AD8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1" s="4" t="str">
        <f>IF(WEEKDAY(Table2[[#This Row],[GameDate]])=1,"SUN",IF(WEEKDAY(Table2[[#This Row],[GameDate]])=2,"MON",IF(WEEKDAY(Table2[[#This Row],[GameDate]])=3,"TUE",IF(WEEKDAY(Table2[[#This Row],[GameDate]])=4,"WED",IF(WEEKDAY(Table2[[#This Row],[GameDate]])=5,"THU",IF(WEEKDAY(Table2[[#This Row],[GameDate]])=6,"FRI", "SAT"))))))</f>
        <v>SUN</v>
      </c>
      <c r="AF841" s="2">
        <f>Table2[[#This Row],[ActualAwayScore]]-Table2[[#This Row],[PredictedAwayScore]]</f>
        <v>0</v>
      </c>
      <c r="AG841" s="2">
        <f>Table2[[#This Row],[ActualHomeScore]]-Table2[[#This Row],[PredictedHomeScore]]</f>
        <v>0</v>
      </c>
      <c r="AH841" s="2">
        <f t="shared" si="68"/>
        <v>0</v>
      </c>
      <c r="AI841" s="2">
        <f t="shared" si="69"/>
        <v>0</v>
      </c>
    </row>
    <row r="842" spans="1:35" x14ac:dyDescent="0.25">
      <c r="B842" s="4">
        <v>45690</v>
      </c>
      <c r="C842" s="7" t="s">
        <v>951</v>
      </c>
      <c r="D842" s="2" t="s">
        <v>36</v>
      </c>
      <c r="E842" s="2" t="s">
        <v>34</v>
      </c>
      <c r="F842" s="2"/>
      <c r="G842" s="2"/>
      <c r="H842" s="2" t="str">
        <f t="shared" si="65"/>
        <v>_</v>
      </c>
      <c r="I842" s="2"/>
      <c r="J842" s="2"/>
      <c r="K842" s="2"/>
      <c r="L842" s="2" t="str">
        <f t="shared" si="66"/>
        <v>_</v>
      </c>
      <c r="M842" s="2"/>
      <c r="N842" s="2">
        <f>IF(ISBLANK(Table2[[#This Row],[ActualResult]]), 0, 1)</f>
        <v>0</v>
      </c>
      <c r="O842" s="2" t="str">
        <f>IF(ISBLANK(Table2[[#This Row],[ActualResult]]), "_", IF(Table2[[#This Row],[ActualWinner]]=Table2[[#This Row],[PredictedWinner]], "Y", "N"))</f>
        <v>_</v>
      </c>
      <c r="P842" s="2" t="str">
        <f>IF(Table2[[#This Row],[ActualAwayScore]]&gt;Table2[[#This Row],[PredictedAwayScore]], "N", IF(ISBLANK(Table2[[#This Row],[ActualResult]]), "_", IF(Table2[[#This Row],[ActualAwayScore]]=Table2[[#This Row],[PredictedAwayScore]], "Y", "N")))</f>
        <v>_</v>
      </c>
      <c r="Q842" s="2" t="str">
        <f>IF(Table2[[#This Row],[ActualHomeScore]]&gt;Table2[[#This Row],[PredictedHomeScore]],"N", IF(ISBLANK(Table2[[#This Row],[ActualResult]]), "_", IF(Table2[[#This Row],[ActualHomeScore]]=Table2[[#This Row],[PredictedHomeScore]], "Y", "N")))</f>
        <v>_</v>
      </c>
      <c r="R842" s="2"/>
      <c r="S842" s="2" t="str">
        <f t="shared" si="67"/>
        <v>_</v>
      </c>
      <c r="T842" s="2">
        <f>IF(INDEX(StatsRegularSeason20242025!$A$2:$C$33,MATCH(Table2[[#This Row],[AwayTeam]],StatsRegularSeason20242025!$A$2:$A$33,0),2)=INDEX(StatsRegularSeason20242025!$A$2:$C$33,MATCH(Table2[[#This Row],[HomeTeam]],StatsRegularSeason20242025!$A$2:$A$33,0),2),1,0)</f>
        <v>0</v>
      </c>
      <c r="U842" s="2">
        <f>IF(INDEX(StatsRegularSeason20242025!$A$2:$C$33,MATCH(Table2[[#This Row],[AwayTeam]],StatsRegularSeason20242025!$A$2:$A$33,0),3)=INDEX(StatsRegularSeason20242025!$A$2:$C$33,MATCH(Table2[[#This Row],[HomeTeam]],StatsRegularSeason20242025!$A$2:$A$33,0),3),1,0)</f>
        <v>0</v>
      </c>
      <c r="V842" s="2">
        <f>IF(Table2[[#This Row],[InterConf]]=1,IF(Table2[[#This Row],[InterDiv]]=0, 1, 0), 0)</f>
        <v>0</v>
      </c>
      <c r="W842" s="2">
        <f>IF(INDEX(StatsRegularSeason20242025!$A$2:$C$33,MATCH(Table2[[#This Row],[AwayTeam]],StatsRegularSeason20242025!$A$2:$A$33,0),2)&lt;&gt;INDEX(StatsRegularSeason20242025!$A$2:$C$33,MATCH(Table2[[#This Row],[HomeTeam]],StatsRegularSeason20242025!$A$2:$A$33,0),2),1,0)</f>
        <v>1</v>
      </c>
      <c r="X842" s="2"/>
      <c r="Y842" s="2"/>
      <c r="Z842" s="2">
        <f>IF(AND(Table2[[#This Row],[GameIsOver]]=1,Table2[[#This Row],[ActualHomeScore]]*Table2[[#This Row],[ActualAwayScore]]=0), 1,0)</f>
        <v>0</v>
      </c>
      <c r="AA842" s="2">
        <f>IF(Table2[[#This Row],[GameIsOver]]=0,0, IF(Table2[[#This Row],[ActualWinner]]=Table2[[#This Row],[AwayTeam]], 2, IF(OR(Table2[[#This Row],[ActualResult]]="OT", Table2[[#This Row],[ActualResult]]="SO"), 1, 0)))</f>
        <v>0</v>
      </c>
      <c r="AB842" s="2">
        <f>IF(Table2[[#This Row],[GameIsOver]]= 0, 0, IF(Table2[[#This Row],[ActualWinner]]=Table2[[#This Row],[HomeTeam]], 2, IF(OR(Table2[[#This Row],[ActualResult]]="OT", Table2[[#This Row],[ActualResult]]="SO"), 1, 0)))</f>
        <v>0</v>
      </c>
      <c r="AC842" s="33">
        <f>(($AR$11)*IF(Table2[[#This Row],[CorrectWinnerPrediction]]="Y", 1, 0))+(($AR$12)*IF(Table2[[#This Row],[CorrectAwayScorePrediction]]="Y", 1, 0))+(($AR$13)*IF(Table2[[#This Row],[CorrectHomeScorePrediction]]="Y", 1, 0))</f>
        <v>0</v>
      </c>
      <c r="AD8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2" s="4" t="str">
        <f>IF(WEEKDAY(Table2[[#This Row],[GameDate]])=1,"SUN",IF(WEEKDAY(Table2[[#This Row],[GameDate]])=2,"MON",IF(WEEKDAY(Table2[[#This Row],[GameDate]])=3,"TUE",IF(WEEKDAY(Table2[[#This Row],[GameDate]])=4,"WED",IF(WEEKDAY(Table2[[#This Row],[GameDate]])=5,"THU",IF(WEEKDAY(Table2[[#This Row],[GameDate]])=6,"FRI", "SAT"))))))</f>
        <v>SUN</v>
      </c>
      <c r="AF842" s="2">
        <f>Table2[[#This Row],[ActualAwayScore]]-Table2[[#This Row],[PredictedAwayScore]]</f>
        <v>0</v>
      </c>
      <c r="AG842" s="2">
        <f>Table2[[#This Row],[ActualHomeScore]]-Table2[[#This Row],[PredictedHomeScore]]</f>
        <v>0</v>
      </c>
      <c r="AH842" s="2">
        <f t="shared" si="68"/>
        <v>0</v>
      </c>
      <c r="AI842" s="2">
        <f t="shared" si="69"/>
        <v>0</v>
      </c>
    </row>
    <row r="843" spans="1:35" x14ac:dyDescent="0.25">
      <c r="B843" s="4">
        <v>45690</v>
      </c>
      <c r="C843" s="7" t="s">
        <v>952</v>
      </c>
      <c r="D843" s="2" t="s">
        <v>13</v>
      </c>
      <c r="E843" s="2" t="s">
        <v>15</v>
      </c>
      <c r="F843" s="2"/>
      <c r="G843" s="2"/>
      <c r="H843" s="2" t="str">
        <f t="shared" si="65"/>
        <v>_</v>
      </c>
      <c r="I843" s="2"/>
      <c r="J843" s="2"/>
      <c r="K843" s="2"/>
      <c r="L843" s="2" t="str">
        <f t="shared" si="66"/>
        <v>_</v>
      </c>
      <c r="M843" s="2"/>
      <c r="N843" s="2">
        <f>IF(ISBLANK(Table2[[#This Row],[ActualResult]]), 0, 1)</f>
        <v>0</v>
      </c>
      <c r="O843" s="2" t="str">
        <f>IF(ISBLANK(Table2[[#This Row],[ActualResult]]), "_", IF(Table2[[#This Row],[ActualWinner]]=Table2[[#This Row],[PredictedWinner]], "Y", "N"))</f>
        <v>_</v>
      </c>
      <c r="P843" s="2" t="str">
        <f>IF(Table2[[#This Row],[ActualAwayScore]]&gt;Table2[[#This Row],[PredictedAwayScore]], "N", IF(ISBLANK(Table2[[#This Row],[ActualResult]]), "_", IF(Table2[[#This Row],[ActualAwayScore]]=Table2[[#This Row],[PredictedAwayScore]], "Y", "N")))</f>
        <v>_</v>
      </c>
      <c r="Q843" s="2" t="str">
        <f>IF(Table2[[#This Row],[ActualHomeScore]]&gt;Table2[[#This Row],[PredictedHomeScore]],"N", IF(ISBLANK(Table2[[#This Row],[ActualResult]]), "_", IF(Table2[[#This Row],[ActualHomeScore]]=Table2[[#This Row],[PredictedHomeScore]], "Y", "N")))</f>
        <v>_</v>
      </c>
      <c r="R843" s="2"/>
      <c r="S843" s="2" t="str">
        <f t="shared" si="67"/>
        <v>_</v>
      </c>
      <c r="T843" s="2">
        <f>IF(INDEX(StatsRegularSeason20242025!$A$2:$C$33,MATCH(Table2[[#This Row],[AwayTeam]],StatsRegularSeason20242025!$A$2:$A$33,0),2)=INDEX(StatsRegularSeason20242025!$A$2:$C$33,MATCH(Table2[[#This Row],[HomeTeam]],StatsRegularSeason20242025!$A$2:$A$33,0),2),1,0)</f>
        <v>1</v>
      </c>
      <c r="U843" s="2">
        <f>IF(INDEX(StatsRegularSeason20242025!$A$2:$C$33,MATCH(Table2[[#This Row],[AwayTeam]],StatsRegularSeason20242025!$A$2:$A$33,0),3)=INDEX(StatsRegularSeason20242025!$A$2:$C$33,MATCH(Table2[[#This Row],[HomeTeam]],StatsRegularSeason20242025!$A$2:$A$33,0),3),1,0)</f>
        <v>1</v>
      </c>
      <c r="V843" s="2">
        <f>IF(Table2[[#This Row],[InterConf]]=1,IF(Table2[[#This Row],[InterDiv]]=0, 1, 0), 0)</f>
        <v>0</v>
      </c>
      <c r="W843" s="2">
        <f>IF(INDEX(StatsRegularSeason20242025!$A$2:$C$33,MATCH(Table2[[#This Row],[AwayTeam]],StatsRegularSeason20242025!$A$2:$A$33,0),2)&lt;&gt;INDEX(StatsRegularSeason20242025!$A$2:$C$33,MATCH(Table2[[#This Row],[HomeTeam]],StatsRegularSeason20242025!$A$2:$A$33,0),2),1,0)</f>
        <v>0</v>
      </c>
      <c r="X843" s="2"/>
      <c r="Y843" s="2"/>
      <c r="Z843" s="2">
        <f>IF(AND(Table2[[#This Row],[GameIsOver]]=1,Table2[[#This Row],[ActualHomeScore]]*Table2[[#This Row],[ActualAwayScore]]=0), 1,0)</f>
        <v>0</v>
      </c>
      <c r="AA843" s="2">
        <f>IF(Table2[[#This Row],[GameIsOver]]=0,0, IF(Table2[[#This Row],[ActualWinner]]=Table2[[#This Row],[AwayTeam]], 2, IF(OR(Table2[[#This Row],[ActualResult]]="OT", Table2[[#This Row],[ActualResult]]="SO"), 1, 0)))</f>
        <v>0</v>
      </c>
      <c r="AB843" s="2">
        <f>IF(Table2[[#This Row],[GameIsOver]]= 0, 0, IF(Table2[[#This Row],[ActualWinner]]=Table2[[#This Row],[HomeTeam]], 2, IF(OR(Table2[[#This Row],[ActualResult]]="OT", Table2[[#This Row],[ActualResult]]="SO"), 1, 0)))</f>
        <v>0</v>
      </c>
      <c r="AC843" s="33">
        <f>(($AR$11)*IF(Table2[[#This Row],[CorrectWinnerPrediction]]="Y", 1, 0))+(($AR$12)*IF(Table2[[#This Row],[CorrectAwayScorePrediction]]="Y", 1, 0))+(($AR$13)*IF(Table2[[#This Row],[CorrectHomeScorePrediction]]="Y", 1, 0))</f>
        <v>0</v>
      </c>
      <c r="AD8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3" s="4" t="str">
        <f>IF(WEEKDAY(Table2[[#This Row],[GameDate]])=1,"SUN",IF(WEEKDAY(Table2[[#This Row],[GameDate]])=2,"MON",IF(WEEKDAY(Table2[[#This Row],[GameDate]])=3,"TUE",IF(WEEKDAY(Table2[[#This Row],[GameDate]])=4,"WED",IF(WEEKDAY(Table2[[#This Row],[GameDate]])=5,"THU",IF(WEEKDAY(Table2[[#This Row],[GameDate]])=6,"FRI", "SAT"))))))</f>
        <v>SUN</v>
      </c>
      <c r="AF843" s="2">
        <f>Table2[[#This Row],[ActualAwayScore]]-Table2[[#This Row],[PredictedAwayScore]]</f>
        <v>0</v>
      </c>
      <c r="AG843" s="2">
        <f>Table2[[#This Row],[ActualHomeScore]]-Table2[[#This Row],[PredictedHomeScore]]</f>
        <v>0</v>
      </c>
      <c r="AH843" s="2">
        <f t="shared" si="68"/>
        <v>0</v>
      </c>
      <c r="AI843" s="2">
        <f t="shared" si="69"/>
        <v>0</v>
      </c>
    </row>
    <row r="844" spans="1:35" x14ac:dyDescent="0.25">
      <c r="B844" s="4">
        <v>45690</v>
      </c>
      <c r="C844" s="7" t="s">
        <v>953</v>
      </c>
      <c r="D844" s="2" t="s">
        <v>31</v>
      </c>
      <c r="E844" s="2" t="s">
        <v>25</v>
      </c>
      <c r="F844" s="2"/>
      <c r="G844" s="2"/>
      <c r="H844" s="2" t="str">
        <f t="shared" si="65"/>
        <v>_</v>
      </c>
      <c r="I844" s="2"/>
      <c r="J844" s="2"/>
      <c r="K844" s="2"/>
      <c r="L844" s="2" t="str">
        <f t="shared" si="66"/>
        <v>_</v>
      </c>
      <c r="M844" s="2"/>
      <c r="N844" s="2">
        <f>IF(ISBLANK(Table2[[#This Row],[ActualResult]]), 0, 1)</f>
        <v>0</v>
      </c>
      <c r="O844" s="2" t="str">
        <f>IF(ISBLANK(Table2[[#This Row],[ActualResult]]), "_", IF(Table2[[#This Row],[ActualWinner]]=Table2[[#This Row],[PredictedWinner]], "Y", "N"))</f>
        <v>_</v>
      </c>
      <c r="P844" s="2" t="str">
        <f>IF(Table2[[#This Row],[ActualAwayScore]]&gt;Table2[[#This Row],[PredictedAwayScore]], "N", IF(ISBLANK(Table2[[#This Row],[ActualResult]]), "_", IF(Table2[[#This Row],[ActualAwayScore]]=Table2[[#This Row],[PredictedAwayScore]], "Y", "N")))</f>
        <v>_</v>
      </c>
      <c r="Q844" s="2" t="str">
        <f>IF(Table2[[#This Row],[ActualHomeScore]]&gt;Table2[[#This Row],[PredictedHomeScore]],"N", IF(ISBLANK(Table2[[#This Row],[ActualResult]]), "_", IF(Table2[[#This Row],[ActualHomeScore]]=Table2[[#This Row],[PredictedHomeScore]], "Y", "N")))</f>
        <v>_</v>
      </c>
      <c r="R844" s="2"/>
      <c r="S844" s="2" t="str">
        <f t="shared" si="67"/>
        <v>_</v>
      </c>
      <c r="T844" s="2">
        <f>IF(INDEX(StatsRegularSeason20242025!$A$2:$C$33,MATCH(Table2[[#This Row],[AwayTeam]],StatsRegularSeason20242025!$A$2:$A$33,0),2)=INDEX(StatsRegularSeason20242025!$A$2:$C$33,MATCH(Table2[[#This Row],[HomeTeam]],StatsRegularSeason20242025!$A$2:$A$33,0),2),1,0)</f>
        <v>0</v>
      </c>
      <c r="U844" s="2">
        <f>IF(INDEX(StatsRegularSeason20242025!$A$2:$C$33,MATCH(Table2[[#This Row],[AwayTeam]],StatsRegularSeason20242025!$A$2:$A$33,0),3)=INDEX(StatsRegularSeason20242025!$A$2:$C$33,MATCH(Table2[[#This Row],[HomeTeam]],StatsRegularSeason20242025!$A$2:$A$33,0),3),1,0)</f>
        <v>0</v>
      </c>
      <c r="V844" s="2">
        <f>IF(Table2[[#This Row],[InterConf]]=1,IF(Table2[[#This Row],[InterDiv]]=0, 1, 0), 0)</f>
        <v>0</v>
      </c>
      <c r="W844" s="2">
        <f>IF(INDEX(StatsRegularSeason20242025!$A$2:$C$33,MATCH(Table2[[#This Row],[AwayTeam]],StatsRegularSeason20242025!$A$2:$A$33,0),2)&lt;&gt;INDEX(StatsRegularSeason20242025!$A$2:$C$33,MATCH(Table2[[#This Row],[HomeTeam]],StatsRegularSeason20242025!$A$2:$A$33,0),2),1,0)</f>
        <v>1</v>
      </c>
      <c r="X844" s="2"/>
      <c r="Y844" s="2"/>
      <c r="Z844" s="2">
        <f>IF(AND(Table2[[#This Row],[GameIsOver]]=1,Table2[[#This Row],[ActualHomeScore]]*Table2[[#This Row],[ActualAwayScore]]=0), 1,0)</f>
        <v>0</v>
      </c>
      <c r="AA844" s="2">
        <f>IF(Table2[[#This Row],[GameIsOver]]=0,0, IF(Table2[[#This Row],[ActualWinner]]=Table2[[#This Row],[AwayTeam]], 2, IF(OR(Table2[[#This Row],[ActualResult]]="OT", Table2[[#This Row],[ActualResult]]="SO"), 1, 0)))</f>
        <v>0</v>
      </c>
      <c r="AB844" s="2">
        <f>IF(Table2[[#This Row],[GameIsOver]]= 0, 0, IF(Table2[[#This Row],[ActualWinner]]=Table2[[#This Row],[HomeTeam]], 2, IF(OR(Table2[[#This Row],[ActualResult]]="OT", Table2[[#This Row],[ActualResult]]="SO"), 1, 0)))</f>
        <v>0</v>
      </c>
      <c r="AC844" s="33">
        <f>(($AR$11)*IF(Table2[[#This Row],[CorrectWinnerPrediction]]="Y", 1, 0))+(($AR$12)*IF(Table2[[#This Row],[CorrectAwayScorePrediction]]="Y", 1, 0))+(($AR$13)*IF(Table2[[#This Row],[CorrectHomeScorePrediction]]="Y", 1, 0))</f>
        <v>0</v>
      </c>
      <c r="AD8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4" s="4" t="str">
        <f>IF(WEEKDAY(Table2[[#This Row],[GameDate]])=1,"SUN",IF(WEEKDAY(Table2[[#This Row],[GameDate]])=2,"MON",IF(WEEKDAY(Table2[[#This Row],[GameDate]])=3,"TUE",IF(WEEKDAY(Table2[[#This Row],[GameDate]])=4,"WED",IF(WEEKDAY(Table2[[#This Row],[GameDate]])=5,"THU",IF(WEEKDAY(Table2[[#This Row],[GameDate]])=6,"FRI", "SAT"))))))</f>
        <v>SUN</v>
      </c>
      <c r="AF844" s="2">
        <f>Table2[[#This Row],[ActualAwayScore]]-Table2[[#This Row],[PredictedAwayScore]]</f>
        <v>0</v>
      </c>
      <c r="AG844" s="2">
        <f>Table2[[#This Row],[ActualHomeScore]]-Table2[[#This Row],[PredictedHomeScore]]</f>
        <v>0</v>
      </c>
      <c r="AH844" s="2">
        <f t="shared" si="68"/>
        <v>0</v>
      </c>
      <c r="AI844" s="2">
        <f t="shared" si="69"/>
        <v>0</v>
      </c>
    </row>
    <row r="845" spans="1:35" x14ac:dyDescent="0.25">
      <c r="A845" s="3"/>
      <c r="B845" s="5">
        <v>45690</v>
      </c>
      <c r="C845" s="8" t="s">
        <v>954</v>
      </c>
      <c r="D845" s="3" t="s">
        <v>24</v>
      </c>
      <c r="E845" s="3" t="s">
        <v>12</v>
      </c>
      <c r="F845" s="3"/>
      <c r="G845" s="3"/>
      <c r="H845" s="3" t="str">
        <f t="shared" si="65"/>
        <v>_</v>
      </c>
      <c r="I845" s="3"/>
      <c r="J845" s="3"/>
      <c r="K845" s="3"/>
      <c r="L845" s="2" t="str">
        <f t="shared" si="66"/>
        <v>_</v>
      </c>
      <c r="M845" s="3"/>
      <c r="N845" s="3">
        <f>IF(ISBLANK(Table2[[#This Row],[ActualResult]]), 0, 1)</f>
        <v>0</v>
      </c>
      <c r="O845" s="3" t="str">
        <f>IF(ISBLANK(Table2[[#This Row],[ActualResult]]), "_", IF(Table2[[#This Row],[ActualWinner]]=Table2[[#This Row],[PredictedWinner]], "Y", "N"))</f>
        <v>_</v>
      </c>
      <c r="P845" s="3" t="str">
        <f>IF(Table2[[#This Row],[ActualAwayScore]]&gt;Table2[[#This Row],[PredictedAwayScore]], "N", IF(ISBLANK(Table2[[#This Row],[ActualResult]]), "_", IF(Table2[[#This Row],[ActualAwayScore]]=Table2[[#This Row],[PredictedAwayScore]], "Y", "N")))</f>
        <v>_</v>
      </c>
      <c r="Q845" s="3" t="str">
        <f>IF(Table2[[#This Row],[ActualHomeScore]]&gt;Table2[[#This Row],[PredictedHomeScore]],"N", IF(ISBLANK(Table2[[#This Row],[ActualResult]]), "_", IF(Table2[[#This Row],[ActualHomeScore]]=Table2[[#This Row],[PredictedHomeScore]], "Y", "N")))</f>
        <v>_</v>
      </c>
      <c r="R845" s="2"/>
      <c r="S845" s="2" t="str">
        <f t="shared" si="67"/>
        <v>_</v>
      </c>
      <c r="T845" s="2">
        <f>IF(INDEX(StatsRegularSeason20242025!$A$2:$C$33,MATCH(Table2[[#This Row],[AwayTeam]],StatsRegularSeason20242025!$A$2:$A$33,0),2)=INDEX(StatsRegularSeason20242025!$A$2:$C$33,MATCH(Table2[[#This Row],[HomeTeam]],StatsRegularSeason20242025!$A$2:$A$33,0),2),1,0)</f>
        <v>1</v>
      </c>
      <c r="U845" s="2">
        <f>IF(INDEX(StatsRegularSeason20242025!$A$2:$C$33,MATCH(Table2[[#This Row],[AwayTeam]],StatsRegularSeason20242025!$A$2:$A$33,0),3)=INDEX(StatsRegularSeason20242025!$A$2:$C$33,MATCH(Table2[[#This Row],[HomeTeam]],StatsRegularSeason20242025!$A$2:$A$33,0),3),1,0)</f>
        <v>1</v>
      </c>
      <c r="V845" s="2">
        <f>IF(Table2[[#This Row],[InterConf]]=1,IF(Table2[[#This Row],[InterDiv]]=0, 1, 0), 0)</f>
        <v>0</v>
      </c>
      <c r="W845" s="2">
        <f>IF(INDEX(StatsRegularSeason20242025!$A$2:$C$33,MATCH(Table2[[#This Row],[AwayTeam]],StatsRegularSeason20242025!$A$2:$A$33,0),2)&lt;&gt;INDEX(StatsRegularSeason20242025!$A$2:$C$33,MATCH(Table2[[#This Row],[HomeTeam]],StatsRegularSeason20242025!$A$2:$A$33,0),2),1,0)</f>
        <v>0</v>
      </c>
      <c r="X845" s="2"/>
      <c r="Y845" s="2"/>
      <c r="Z845" s="2">
        <f>IF(AND(Table2[[#This Row],[GameIsOver]]=1,Table2[[#This Row],[ActualHomeScore]]*Table2[[#This Row],[ActualAwayScore]]=0), 1,0)</f>
        <v>0</v>
      </c>
      <c r="AA845" s="2">
        <f>IF(Table2[[#This Row],[GameIsOver]]=0,0, IF(Table2[[#This Row],[ActualWinner]]=Table2[[#This Row],[AwayTeam]], 2, IF(OR(Table2[[#This Row],[ActualResult]]="OT", Table2[[#This Row],[ActualResult]]="SO"), 1, 0)))</f>
        <v>0</v>
      </c>
      <c r="AB845" s="2">
        <f>IF(Table2[[#This Row],[GameIsOver]]= 0, 0, IF(Table2[[#This Row],[ActualWinner]]=Table2[[#This Row],[HomeTeam]], 2, IF(OR(Table2[[#This Row],[ActualResult]]="OT", Table2[[#This Row],[ActualResult]]="SO"), 1, 0)))</f>
        <v>0</v>
      </c>
      <c r="AC845" s="33">
        <f>(($AR$11)*IF(Table2[[#This Row],[CorrectWinnerPrediction]]="Y", 1, 0))+(($AR$12)*IF(Table2[[#This Row],[CorrectAwayScorePrediction]]="Y", 1, 0))+(($AR$13)*IF(Table2[[#This Row],[CorrectHomeScorePrediction]]="Y", 1, 0))</f>
        <v>0</v>
      </c>
      <c r="AD8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5" s="5" t="str">
        <f>IF(WEEKDAY(Table2[[#This Row],[GameDate]])=1,"SUN",IF(WEEKDAY(Table2[[#This Row],[GameDate]])=2,"MON",IF(WEEKDAY(Table2[[#This Row],[GameDate]])=3,"TUE",IF(WEEKDAY(Table2[[#This Row],[GameDate]])=4,"WED",IF(WEEKDAY(Table2[[#This Row],[GameDate]])=5,"THU",IF(WEEKDAY(Table2[[#This Row],[GameDate]])=6,"FRI", "SAT"))))))</f>
        <v>SUN</v>
      </c>
      <c r="AF845" s="2">
        <f>Table2[[#This Row],[ActualAwayScore]]-Table2[[#This Row],[PredictedAwayScore]]</f>
        <v>0</v>
      </c>
      <c r="AG845" s="2">
        <f>Table2[[#This Row],[ActualHomeScore]]-Table2[[#This Row],[PredictedHomeScore]]</f>
        <v>0</v>
      </c>
      <c r="AH845" s="2">
        <f t="shared" si="68"/>
        <v>0</v>
      </c>
      <c r="AI845" s="2">
        <f t="shared" si="69"/>
        <v>0</v>
      </c>
    </row>
    <row r="846" spans="1:35" x14ac:dyDescent="0.25">
      <c r="A846" s="12"/>
      <c r="B846" s="25">
        <v>45691</v>
      </c>
      <c r="C846" s="11" t="s">
        <v>955</v>
      </c>
      <c r="D846" s="12" t="s">
        <v>30</v>
      </c>
      <c r="E846" s="12" t="s">
        <v>35</v>
      </c>
      <c r="F846" s="12"/>
      <c r="G846" s="12"/>
      <c r="H846" s="12" t="str">
        <f t="shared" si="65"/>
        <v>_</v>
      </c>
      <c r="I846" s="12"/>
      <c r="J846" s="12"/>
      <c r="K846" s="12"/>
      <c r="L846" s="12" t="str">
        <f t="shared" si="66"/>
        <v>_</v>
      </c>
      <c r="M846" s="12"/>
      <c r="N846" s="12">
        <f>IF(ISBLANK(Table2[[#This Row],[ActualResult]]), 0, 1)</f>
        <v>0</v>
      </c>
      <c r="O846" s="12" t="str">
        <f>IF(ISBLANK(Table2[[#This Row],[ActualResult]]), "_", IF(Table2[[#This Row],[ActualWinner]]=Table2[[#This Row],[PredictedWinner]], "Y", "N"))</f>
        <v>_</v>
      </c>
      <c r="P846" s="12" t="str">
        <f>IF(Table2[[#This Row],[ActualAwayScore]]&gt;Table2[[#This Row],[PredictedAwayScore]], "N", IF(ISBLANK(Table2[[#This Row],[ActualResult]]), "_", IF(Table2[[#This Row],[ActualAwayScore]]=Table2[[#This Row],[PredictedAwayScore]], "Y", "N")))</f>
        <v>_</v>
      </c>
      <c r="Q846" s="12" t="str">
        <f>IF(Table2[[#This Row],[ActualHomeScore]]&gt;Table2[[#This Row],[PredictedHomeScore]],"N", IF(ISBLANK(Table2[[#This Row],[ActualResult]]), "_", IF(Table2[[#This Row],[ActualHomeScore]]=Table2[[#This Row],[PredictedHomeScore]], "Y", "N")))</f>
        <v>_</v>
      </c>
      <c r="R846" s="2"/>
      <c r="S846" s="2" t="str">
        <f t="shared" si="67"/>
        <v>_</v>
      </c>
      <c r="T846" s="2">
        <f>IF(INDEX(StatsRegularSeason20242025!$A$2:$C$33,MATCH(Table2[[#This Row],[AwayTeam]],StatsRegularSeason20242025!$A$2:$A$33,0),2)=INDEX(StatsRegularSeason20242025!$A$2:$C$33,MATCH(Table2[[#This Row],[HomeTeam]],StatsRegularSeason20242025!$A$2:$A$33,0),2),1,0)</f>
        <v>0</v>
      </c>
      <c r="U846" s="2">
        <f>IF(INDEX(StatsRegularSeason20242025!$A$2:$C$33,MATCH(Table2[[#This Row],[AwayTeam]],StatsRegularSeason20242025!$A$2:$A$33,0),3)=INDEX(StatsRegularSeason20242025!$A$2:$C$33,MATCH(Table2[[#This Row],[HomeTeam]],StatsRegularSeason20242025!$A$2:$A$33,0),3),1,0)</f>
        <v>0</v>
      </c>
      <c r="V846" s="2">
        <f>IF(Table2[[#This Row],[InterConf]]=1,IF(Table2[[#This Row],[InterDiv]]=0, 1, 0), 0)</f>
        <v>0</v>
      </c>
      <c r="W846" s="2">
        <f>IF(INDEX(StatsRegularSeason20242025!$A$2:$C$33,MATCH(Table2[[#This Row],[AwayTeam]],StatsRegularSeason20242025!$A$2:$A$33,0),2)&lt;&gt;INDEX(StatsRegularSeason20242025!$A$2:$C$33,MATCH(Table2[[#This Row],[HomeTeam]],StatsRegularSeason20242025!$A$2:$A$33,0),2),1,0)</f>
        <v>1</v>
      </c>
      <c r="X846" s="2"/>
      <c r="Y846" s="2"/>
      <c r="Z846" s="2">
        <f>IF(AND(Table2[[#This Row],[GameIsOver]]=1,Table2[[#This Row],[ActualHomeScore]]*Table2[[#This Row],[ActualAwayScore]]=0), 1,0)</f>
        <v>0</v>
      </c>
      <c r="AA846" s="2">
        <f>IF(Table2[[#This Row],[GameIsOver]]=0,0, IF(Table2[[#This Row],[ActualWinner]]=Table2[[#This Row],[AwayTeam]], 2, IF(OR(Table2[[#This Row],[ActualResult]]="OT", Table2[[#This Row],[ActualResult]]="SO"), 1, 0)))</f>
        <v>0</v>
      </c>
      <c r="AB846" s="2">
        <f>IF(Table2[[#This Row],[GameIsOver]]= 0, 0, IF(Table2[[#This Row],[ActualWinner]]=Table2[[#This Row],[HomeTeam]], 2, IF(OR(Table2[[#This Row],[ActualResult]]="OT", Table2[[#This Row],[ActualResult]]="SO"), 1, 0)))</f>
        <v>0</v>
      </c>
      <c r="AC846" s="33">
        <f>(($AR$11)*IF(Table2[[#This Row],[CorrectWinnerPrediction]]="Y", 1, 0))+(($AR$12)*IF(Table2[[#This Row],[CorrectAwayScorePrediction]]="Y", 1, 0))+(($AR$13)*IF(Table2[[#This Row],[CorrectHomeScorePrediction]]="Y", 1, 0))</f>
        <v>0</v>
      </c>
      <c r="AD8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6" s="25" t="str">
        <f>IF(WEEKDAY(Table2[[#This Row],[GameDate]])=1,"SUN",IF(WEEKDAY(Table2[[#This Row],[GameDate]])=2,"MON",IF(WEEKDAY(Table2[[#This Row],[GameDate]])=3,"TUE",IF(WEEKDAY(Table2[[#This Row],[GameDate]])=4,"WED",IF(WEEKDAY(Table2[[#This Row],[GameDate]])=5,"THU",IF(WEEKDAY(Table2[[#This Row],[GameDate]])=6,"FRI", "SAT"))))))</f>
        <v>MON</v>
      </c>
      <c r="AF846" s="2">
        <f>Table2[[#This Row],[ActualAwayScore]]-Table2[[#This Row],[PredictedAwayScore]]</f>
        <v>0</v>
      </c>
      <c r="AG846" s="2">
        <f>Table2[[#This Row],[ActualHomeScore]]-Table2[[#This Row],[PredictedHomeScore]]</f>
        <v>0</v>
      </c>
      <c r="AH846" s="2">
        <f t="shared" si="68"/>
        <v>0</v>
      </c>
      <c r="AI846" s="2">
        <f t="shared" si="69"/>
        <v>0</v>
      </c>
    </row>
    <row r="847" spans="1:35" x14ac:dyDescent="0.25">
      <c r="B847" s="4">
        <v>45692</v>
      </c>
      <c r="C847" s="7" t="s">
        <v>956</v>
      </c>
      <c r="D847" s="2" t="s">
        <v>37</v>
      </c>
      <c r="E847" s="2" t="s">
        <v>16</v>
      </c>
      <c r="F847" s="2"/>
      <c r="G847" s="2"/>
      <c r="H847" s="2" t="str">
        <f t="shared" si="65"/>
        <v>_</v>
      </c>
      <c r="I847" s="2"/>
      <c r="J847" s="2"/>
      <c r="K847" s="2"/>
      <c r="L847" s="13" t="str">
        <f t="shared" si="66"/>
        <v>_</v>
      </c>
      <c r="M847" s="2"/>
      <c r="N847" s="2">
        <f>IF(ISBLANK(Table2[[#This Row],[ActualResult]]), 0, 1)</f>
        <v>0</v>
      </c>
      <c r="O847" s="2" t="str">
        <f>IF(ISBLANK(Table2[[#This Row],[ActualResult]]), "_", IF(Table2[[#This Row],[ActualWinner]]=Table2[[#This Row],[PredictedWinner]], "Y", "N"))</f>
        <v>_</v>
      </c>
      <c r="P847" s="2" t="str">
        <f>IF(Table2[[#This Row],[ActualAwayScore]]&gt;Table2[[#This Row],[PredictedAwayScore]], "N", IF(ISBLANK(Table2[[#This Row],[ActualResult]]), "_", IF(Table2[[#This Row],[ActualAwayScore]]=Table2[[#This Row],[PredictedAwayScore]], "Y", "N")))</f>
        <v>_</v>
      </c>
      <c r="Q847" s="2" t="str">
        <f>IF(Table2[[#This Row],[ActualHomeScore]]&gt;Table2[[#This Row],[PredictedHomeScore]],"N", IF(ISBLANK(Table2[[#This Row],[ActualResult]]), "_", IF(Table2[[#This Row],[ActualHomeScore]]=Table2[[#This Row],[PredictedHomeScore]], "Y", "N")))</f>
        <v>_</v>
      </c>
      <c r="R847" s="2"/>
      <c r="S847" s="2" t="str">
        <f t="shared" si="67"/>
        <v>_</v>
      </c>
      <c r="T847" s="2">
        <f>IF(INDEX(StatsRegularSeason20242025!$A$2:$C$33,MATCH(Table2[[#This Row],[AwayTeam]],StatsRegularSeason20242025!$A$2:$A$33,0),2)=INDEX(StatsRegularSeason20242025!$A$2:$C$33,MATCH(Table2[[#This Row],[HomeTeam]],StatsRegularSeason20242025!$A$2:$A$33,0),2),1,0)</f>
        <v>0</v>
      </c>
      <c r="U847" s="2">
        <f>IF(INDEX(StatsRegularSeason20242025!$A$2:$C$33,MATCH(Table2[[#This Row],[AwayTeam]],StatsRegularSeason20242025!$A$2:$A$33,0),3)=INDEX(StatsRegularSeason20242025!$A$2:$C$33,MATCH(Table2[[#This Row],[HomeTeam]],StatsRegularSeason20242025!$A$2:$A$33,0),3),1,0)</f>
        <v>0</v>
      </c>
      <c r="V847" s="2">
        <f>IF(Table2[[#This Row],[InterConf]]=1,IF(Table2[[#This Row],[InterDiv]]=0, 1, 0), 0)</f>
        <v>0</v>
      </c>
      <c r="W847" s="2">
        <f>IF(INDEX(StatsRegularSeason20242025!$A$2:$C$33,MATCH(Table2[[#This Row],[AwayTeam]],StatsRegularSeason20242025!$A$2:$A$33,0),2)&lt;&gt;INDEX(StatsRegularSeason20242025!$A$2:$C$33,MATCH(Table2[[#This Row],[HomeTeam]],StatsRegularSeason20242025!$A$2:$A$33,0),2),1,0)</f>
        <v>1</v>
      </c>
      <c r="X847" s="2"/>
      <c r="Y847" s="2"/>
      <c r="Z847" s="2">
        <f>IF(AND(Table2[[#This Row],[GameIsOver]]=1,Table2[[#This Row],[ActualHomeScore]]*Table2[[#This Row],[ActualAwayScore]]=0), 1,0)</f>
        <v>0</v>
      </c>
      <c r="AA847" s="2">
        <f>IF(Table2[[#This Row],[GameIsOver]]=0,0, IF(Table2[[#This Row],[ActualWinner]]=Table2[[#This Row],[AwayTeam]], 2, IF(OR(Table2[[#This Row],[ActualResult]]="OT", Table2[[#This Row],[ActualResult]]="SO"), 1, 0)))</f>
        <v>0</v>
      </c>
      <c r="AB847" s="2">
        <f>IF(Table2[[#This Row],[GameIsOver]]= 0, 0, IF(Table2[[#This Row],[ActualWinner]]=Table2[[#This Row],[HomeTeam]], 2, IF(OR(Table2[[#This Row],[ActualResult]]="OT", Table2[[#This Row],[ActualResult]]="SO"), 1, 0)))</f>
        <v>0</v>
      </c>
      <c r="AC847" s="33">
        <f>(($AR$11)*IF(Table2[[#This Row],[CorrectWinnerPrediction]]="Y", 1, 0))+(($AR$12)*IF(Table2[[#This Row],[CorrectAwayScorePrediction]]="Y", 1, 0))+(($AR$13)*IF(Table2[[#This Row],[CorrectHomeScorePrediction]]="Y", 1, 0))</f>
        <v>0</v>
      </c>
      <c r="AD8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7" s="4" t="str">
        <f>IF(WEEKDAY(Table2[[#This Row],[GameDate]])=1,"SUN",IF(WEEKDAY(Table2[[#This Row],[GameDate]])=2,"MON",IF(WEEKDAY(Table2[[#This Row],[GameDate]])=3,"TUE",IF(WEEKDAY(Table2[[#This Row],[GameDate]])=4,"WED",IF(WEEKDAY(Table2[[#This Row],[GameDate]])=5,"THU",IF(WEEKDAY(Table2[[#This Row],[GameDate]])=6,"FRI", "SAT"))))))</f>
        <v>TUE</v>
      </c>
      <c r="AF847" s="2">
        <f>Table2[[#This Row],[ActualAwayScore]]-Table2[[#This Row],[PredictedAwayScore]]</f>
        <v>0</v>
      </c>
      <c r="AG847" s="2">
        <f>Table2[[#This Row],[ActualHomeScore]]-Table2[[#This Row],[PredictedHomeScore]]</f>
        <v>0</v>
      </c>
      <c r="AH847" s="2">
        <f t="shared" si="68"/>
        <v>0</v>
      </c>
      <c r="AI847" s="2">
        <f t="shared" si="69"/>
        <v>0</v>
      </c>
    </row>
    <row r="848" spans="1:35" x14ac:dyDescent="0.25">
      <c r="B848" s="4">
        <v>45692</v>
      </c>
      <c r="C848" s="7" t="s">
        <v>957</v>
      </c>
      <c r="D848" s="2" t="s">
        <v>36</v>
      </c>
      <c r="E848" s="2" t="s">
        <v>29</v>
      </c>
      <c r="F848" s="2"/>
      <c r="G848" s="2"/>
      <c r="H848" s="2" t="str">
        <f t="shared" si="65"/>
        <v>_</v>
      </c>
      <c r="I848" s="2"/>
      <c r="J848" s="2"/>
      <c r="K848" s="2"/>
      <c r="L848" s="2" t="str">
        <f t="shared" si="66"/>
        <v>_</v>
      </c>
      <c r="M848" s="2"/>
      <c r="N848" s="2">
        <f>IF(ISBLANK(Table2[[#This Row],[ActualResult]]), 0, 1)</f>
        <v>0</v>
      </c>
      <c r="O848" s="2" t="str">
        <f>IF(ISBLANK(Table2[[#This Row],[ActualResult]]), "_", IF(Table2[[#This Row],[ActualWinner]]=Table2[[#This Row],[PredictedWinner]], "Y", "N"))</f>
        <v>_</v>
      </c>
      <c r="P848" s="2" t="str">
        <f>IF(Table2[[#This Row],[ActualAwayScore]]&gt;Table2[[#This Row],[PredictedAwayScore]], "N", IF(ISBLANK(Table2[[#This Row],[ActualResult]]), "_", IF(Table2[[#This Row],[ActualAwayScore]]=Table2[[#This Row],[PredictedAwayScore]], "Y", "N")))</f>
        <v>_</v>
      </c>
      <c r="Q848" s="2" t="str">
        <f>IF(Table2[[#This Row],[ActualHomeScore]]&gt;Table2[[#This Row],[PredictedHomeScore]],"N", IF(ISBLANK(Table2[[#This Row],[ActualResult]]), "_", IF(Table2[[#This Row],[ActualHomeScore]]=Table2[[#This Row],[PredictedHomeScore]], "Y", "N")))</f>
        <v>_</v>
      </c>
      <c r="R848" s="2"/>
      <c r="S848" s="2" t="str">
        <f t="shared" si="67"/>
        <v>_</v>
      </c>
      <c r="T848" s="2">
        <f>IF(INDEX(StatsRegularSeason20242025!$A$2:$C$33,MATCH(Table2[[#This Row],[AwayTeam]],StatsRegularSeason20242025!$A$2:$A$33,0),2)=INDEX(StatsRegularSeason20242025!$A$2:$C$33,MATCH(Table2[[#This Row],[HomeTeam]],StatsRegularSeason20242025!$A$2:$A$33,0),2),1,0)</f>
        <v>1</v>
      </c>
      <c r="U848" s="2">
        <f>IF(INDEX(StatsRegularSeason20242025!$A$2:$C$33,MATCH(Table2[[#This Row],[AwayTeam]],StatsRegularSeason20242025!$A$2:$A$33,0),3)=INDEX(StatsRegularSeason20242025!$A$2:$C$33,MATCH(Table2[[#This Row],[HomeTeam]],StatsRegularSeason20242025!$A$2:$A$33,0),3),1,0)</f>
        <v>0</v>
      </c>
      <c r="V848" s="2">
        <f>IF(Table2[[#This Row],[InterConf]]=1,IF(Table2[[#This Row],[InterDiv]]=0, 1, 0), 0)</f>
        <v>1</v>
      </c>
      <c r="W848" s="2">
        <f>IF(INDEX(StatsRegularSeason20242025!$A$2:$C$33,MATCH(Table2[[#This Row],[AwayTeam]],StatsRegularSeason20242025!$A$2:$A$33,0),2)&lt;&gt;INDEX(StatsRegularSeason20242025!$A$2:$C$33,MATCH(Table2[[#This Row],[HomeTeam]],StatsRegularSeason20242025!$A$2:$A$33,0),2),1,0)</f>
        <v>0</v>
      </c>
      <c r="X848" s="2"/>
      <c r="Y848" s="2"/>
      <c r="Z848" s="2">
        <f>IF(AND(Table2[[#This Row],[GameIsOver]]=1,Table2[[#This Row],[ActualHomeScore]]*Table2[[#This Row],[ActualAwayScore]]=0), 1,0)</f>
        <v>0</v>
      </c>
      <c r="AA848" s="2">
        <f>IF(Table2[[#This Row],[GameIsOver]]=0,0, IF(Table2[[#This Row],[ActualWinner]]=Table2[[#This Row],[AwayTeam]], 2, IF(OR(Table2[[#This Row],[ActualResult]]="OT", Table2[[#This Row],[ActualResult]]="SO"), 1, 0)))</f>
        <v>0</v>
      </c>
      <c r="AB848" s="2">
        <f>IF(Table2[[#This Row],[GameIsOver]]= 0, 0, IF(Table2[[#This Row],[ActualWinner]]=Table2[[#This Row],[HomeTeam]], 2, IF(OR(Table2[[#This Row],[ActualResult]]="OT", Table2[[#This Row],[ActualResult]]="SO"), 1, 0)))</f>
        <v>0</v>
      </c>
      <c r="AC848" s="33">
        <f>(($AR$11)*IF(Table2[[#This Row],[CorrectWinnerPrediction]]="Y", 1, 0))+(($AR$12)*IF(Table2[[#This Row],[CorrectAwayScorePrediction]]="Y", 1, 0))+(($AR$13)*IF(Table2[[#This Row],[CorrectHomeScorePrediction]]="Y", 1, 0))</f>
        <v>0</v>
      </c>
      <c r="AD8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8" s="4" t="str">
        <f>IF(WEEKDAY(Table2[[#This Row],[GameDate]])=1,"SUN",IF(WEEKDAY(Table2[[#This Row],[GameDate]])=2,"MON",IF(WEEKDAY(Table2[[#This Row],[GameDate]])=3,"TUE",IF(WEEKDAY(Table2[[#This Row],[GameDate]])=4,"WED",IF(WEEKDAY(Table2[[#This Row],[GameDate]])=5,"THU",IF(WEEKDAY(Table2[[#This Row],[GameDate]])=6,"FRI", "SAT"))))))</f>
        <v>TUE</v>
      </c>
      <c r="AF848" s="2">
        <f>Table2[[#This Row],[ActualAwayScore]]-Table2[[#This Row],[PredictedAwayScore]]</f>
        <v>0</v>
      </c>
      <c r="AG848" s="2">
        <f>Table2[[#This Row],[ActualHomeScore]]-Table2[[#This Row],[PredictedHomeScore]]</f>
        <v>0</v>
      </c>
      <c r="AH848" s="2">
        <f t="shared" si="68"/>
        <v>0</v>
      </c>
      <c r="AI848" s="2">
        <f t="shared" si="69"/>
        <v>0</v>
      </c>
    </row>
    <row r="849" spans="1:35" x14ac:dyDescent="0.25">
      <c r="B849" s="4">
        <v>45692</v>
      </c>
      <c r="C849" s="7" t="s">
        <v>958</v>
      </c>
      <c r="D849" s="2" t="s">
        <v>30</v>
      </c>
      <c r="E849" s="2" t="s">
        <v>43</v>
      </c>
      <c r="F849" s="2"/>
      <c r="G849" s="2"/>
      <c r="H849" s="2" t="str">
        <f t="shared" si="65"/>
        <v>_</v>
      </c>
      <c r="I849" s="2"/>
      <c r="J849" s="2"/>
      <c r="K849" s="2"/>
      <c r="L849" s="2" t="str">
        <f t="shared" si="66"/>
        <v>_</v>
      </c>
      <c r="M849" s="2"/>
      <c r="N849" s="2">
        <f>IF(ISBLANK(Table2[[#This Row],[ActualResult]]), 0, 1)</f>
        <v>0</v>
      </c>
      <c r="O849" s="2" t="str">
        <f>IF(ISBLANK(Table2[[#This Row],[ActualResult]]), "_", IF(Table2[[#This Row],[ActualWinner]]=Table2[[#This Row],[PredictedWinner]], "Y", "N"))</f>
        <v>_</v>
      </c>
      <c r="P849" s="2" t="str">
        <f>IF(Table2[[#This Row],[ActualAwayScore]]&gt;Table2[[#This Row],[PredictedAwayScore]], "N", IF(ISBLANK(Table2[[#This Row],[ActualResult]]), "_", IF(Table2[[#This Row],[ActualAwayScore]]=Table2[[#This Row],[PredictedAwayScore]], "Y", "N")))</f>
        <v>_</v>
      </c>
      <c r="Q849" s="2" t="str">
        <f>IF(Table2[[#This Row],[ActualHomeScore]]&gt;Table2[[#This Row],[PredictedHomeScore]],"N", IF(ISBLANK(Table2[[#This Row],[ActualResult]]), "_", IF(Table2[[#This Row],[ActualHomeScore]]=Table2[[#This Row],[PredictedHomeScore]], "Y", "N")))</f>
        <v>_</v>
      </c>
      <c r="R849" s="2"/>
      <c r="S849" s="2" t="str">
        <f t="shared" si="67"/>
        <v>_</v>
      </c>
      <c r="T849" s="2">
        <f>IF(INDEX(StatsRegularSeason20242025!$A$2:$C$33,MATCH(Table2[[#This Row],[AwayTeam]],StatsRegularSeason20242025!$A$2:$A$33,0),2)=INDEX(StatsRegularSeason20242025!$A$2:$C$33,MATCH(Table2[[#This Row],[HomeTeam]],StatsRegularSeason20242025!$A$2:$A$33,0),2),1,0)</f>
        <v>1</v>
      </c>
      <c r="U849" s="2">
        <f>IF(INDEX(StatsRegularSeason20242025!$A$2:$C$33,MATCH(Table2[[#This Row],[AwayTeam]],StatsRegularSeason20242025!$A$2:$A$33,0),3)=INDEX(StatsRegularSeason20242025!$A$2:$C$33,MATCH(Table2[[#This Row],[HomeTeam]],StatsRegularSeason20242025!$A$2:$A$33,0),3),1,0)</f>
        <v>1</v>
      </c>
      <c r="V849" s="2">
        <f>IF(Table2[[#This Row],[InterConf]]=1,IF(Table2[[#This Row],[InterDiv]]=0, 1, 0), 0)</f>
        <v>0</v>
      </c>
      <c r="W849" s="2">
        <f>IF(INDEX(StatsRegularSeason20242025!$A$2:$C$33,MATCH(Table2[[#This Row],[AwayTeam]],StatsRegularSeason20242025!$A$2:$A$33,0),2)&lt;&gt;INDEX(StatsRegularSeason20242025!$A$2:$C$33,MATCH(Table2[[#This Row],[HomeTeam]],StatsRegularSeason20242025!$A$2:$A$33,0),2),1,0)</f>
        <v>0</v>
      </c>
      <c r="X849" s="2"/>
      <c r="Y849" s="2"/>
      <c r="Z849" s="2">
        <f>IF(AND(Table2[[#This Row],[GameIsOver]]=1,Table2[[#This Row],[ActualHomeScore]]*Table2[[#This Row],[ActualAwayScore]]=0), 1,0)</f>
        <v>0</v>
      </c>
      <c r="AA849" s="2">
        <f>IF(Table2[[#This Row],[GameIsOver]]=0,0, IF(Table2[[#This Row],[ActualWinner]]=Table2[[#This Row],[AwayTeam]], 2, IF(OR(Table2[[#This Row],[ActualResult]]="OT", Table2[[#This Row],[ActualResult]]="SO"), 1, 0)))</f>
        <v>0</v>
      </c>
      <c r="AB849" s="2">
        <f>IF(Table2[[#This Row],[GameIsOver]]= 0, 0, IF(Table2[[#This Row],[ActualWinner]]=Table2[[#This Row],[HomeTeam]], 2, IF(OR(Table2[[#This Row],[ActualResult]]="OT", Table2[[#This Row],[ActualResult]]="SO"), 1, 0)))</f>
        <v>0</v>
      </c>
      <c r="AC849" s="33">
        <f>(($AR$11)*IF(Table2[[#This Row],[CorrectWinnerPrediction]]="Y", 1, 0))+(($AR$12)*IF(Table2[[#This Row],[CorrectAwayScorePrediction]]="Y", 1, 0))+(($AR$13)*IF(Table2[[#This Row],[CorrectHomeScorePrediction]]="Y", 1, 0))</f>
        <v>0</v>
      </c>
      <c r="AD8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49" s="4" t="str">
        <f>IF(WEEKDAY(Table2[[#This Row],[GameDate]])=1,"SUN",IF(WEEKDAY(Table2[[#This Row],[GameDate]])=2,"MON",IF(WEEKDAY(Table2[[#This Row],[GameDate]])=3,"TUE",IF(WEEKDAY(Table2[[#This Row],[GameDate]])=4,"WED",IF(WEEKDAY(Table2[[#This Row],[GameDate]])=5,"THU",IF(WEEKDAY(Table2[[#This Row],[GameDate]])=6,"FRI", "SAT"))))))</f>
        <v>TUE</v>
      </c>
      <c r="AF849" s="2">
        <f>Table2[[#This Row],[ActualAwayScore]]-Table2[[#This Row],[PredictedAwayScore]]</f>
        <v>0</v>
      </c>
      <c r="AG849" s="2">
        <f>Table2[[#This Row],[ActualHomeScore]]-Table2[[#This Row],[PredictedHomeScore]]</f>
        <v>0</v>
      </c>
      <c r="AH849" s="2">
        <f t="shared" si="68"/>
        <v>0</v>
      </c>
      <c r="AI849" s="2">
        <f t="shared" si="69"/>
        <v>0</v>
      </c>
    </row>
    <row r="850" spans="1:35" x14ac:dyDescent="0.25">
      <c r="B850" s="4">
        <v>45692</v>
      </c>
      <c r="C850" s="7" t="s">
        <v>959</v>
      </c>
      <c r="D850" s="2" t="s">
        <v>32</v>
      </c>
      <c r="E850" s="2" t="s">
        <v>21</v>
      </c>
      <c r="F850" s="2"/>
      <c r="G850" s="2"/>
      <c r="H850" s="2" t="str">
        <f t="shared" si="65"/>
        <v>_</v>
      </c>
      <c r="I850" s="2"/>
      <c r="J850" s="2"/>
      <c r="K850" s="2"/>
      <c r="L850" s="2" t="str">
        <f t="shared" si="66"/>
        <v>_</v>
      </c>
      <c r="M850" s="2"/>
      <c r="N850" s="2">
        <f>IF(ISBLANK(Table2[[#This Row],[ActualResult]]), 0, 1)</f>
        <v>0</v>
      </c>
      <c r="O850" s="2" t="str">
        <f>IF(ISBLANK(Table2[[#This Row],[ActualResult]]), "_", IF(Table2[[#This Row],[ActualWinner]]=Table2[[#This Row],[PredictedWinner]], "Y", "N"))</f>
        <v>_</v>
      </c>
      <c r="P850" s="2" t="str">
        <f>IF(Table2[[#This Row],[ActualAwayScore]]&gt;Table2[[#This Row],[PredictedAwayScore]], "N", IF(ISBLANK(Table2[[#This Row],[ActualResult]]), "_", IF(Table2[[#This Row],[ActualAwayScore]]=Table2[[#This Row],[PredictedAwayScore]], "Y", "N")))</f>
        <v>_</v>
      </c>
      <c r="Q850" s="2" t="str">
        <f>IF(Table2[[#This Row],[ActualHomeScore]]&gt;Table2[[#This Row],[PredictedHomeScore]],"N", IF(ISBLANK(Table2[[#This Row],[ActualResult]]), "_", IF(Table2[[#This Row],[ActualHomeScore]]=Table2[[#This Row],[PredictedHomeScore]], "Y", "N")))</f>
        <v>_</v>
      </c>
      <c r="R850" s="2"/>
      <c r="S850" s="2" t="str">
        <f t="shared" si="67"/>
        <v>_</v>
      </c>
      <c r="T850" s="2">
        <f>IF(INDEX(StatsRegularSeason20242025!$A$2:$C$33,MATCH(Table2[[#This Row],[AwayTeam]],StatsRegularSeason20242025!$A$2:$A$33,0),2)=INDEX(StatsRegularSeason20242025!$A$2:$C$33,MATCH(Table2[[#This Row],[HomeTeam]],StatsRegularSeason20242025!$A$2:$A$33,0),2),1,0)</f>
        <v>1</v>
      </c>
      <c r="U850" s="2">
        <f>IF(INDEX(StatsRegularSeason20242025!$A$2:$C$33,MATCH(Table2[[#This Row],[AwayTeam]],StatsRegularSeason20242025!$A$2:$A$33,0),3)=INDEX(StatsRegularSeason20242025!$A$2:$C$33,MATCH(Table2[[#This Row],[HomeTeam]],StatsRegularSeason20242025!$A$2:$A$33,0),3),1,0)</f>
        <v>1</v>
      </c>
      <c r="V850" s="2">
        <f>IF(Table2[[#This Row],[InterConf]]=1,IF(Table2[[#This Row],[InterDiv]]=0, 1, 0), 0)</f>
        <v>0</v>
      </c>
      <c r="W850" s="2">
        <f>IF(INDEX(StatsRegularSeason20242025!$A$2:$C$33,MATCH(Table2[[#This Row],[AwayTeam]],StatsRegularSeason20242025!$A$2:$A$33,0),2)&lt;&gt;INDEX(StatsRegularSeason20242025!$A$2:$C$33,MATCH(Table2[[#This Row],[HomeTeam]],StatsRegularSeason20242025!$A$2:$A$33,0),2),1,0)</f>
        <v>0</v>
      </c>
      <c r="X850" s="2"/>
      <c r="Y850" s="2"/>
      <c r="Z850" s="2">
        <f>IF(AND(Table2[[#This Row],[GameIsOver]]=1,Table2[[#This Row],[ActualHomeScore]]*Table2[[#This Row],[ActualAwayScore]]=0), 1,0)</f>
        <v>0</v>
      </c>
      <c r="AA850" s="2">
        <f>IF(Table2[[#This Row],[GameIsOver]]=0,0, IF(Table2[[#This Row],[ActualWinner]]=Table2[[#This Row],[AwayTeam]], 2, IF(OR(Table2[[#This Row],[ActualResult]]="OT", Table2[[#This Row],[ActualResult]]="SO"), 1, 0)))</f>
        <v>0</v>
      </c>
      <c r="AB850" s="2">
        <f>IF(Table2[[#This Row],[GameIsOver]]= 0, 0, IF(Table2[[#This Row],[ActualWinner]]=Table2[[#This Row],[HomeTeam]], 2, IF(OR(Table2[[#This Row],[ActualResult]]="OT", Table2[[#This Row],[ActualResult]]="SO"), 1, 0)))</f>
        <v>0</v>
      </c>
      <c r="AC850" s="33">
        <f>(($AR$11)*IF(Table2[[#This Row],[CorrectWinnerPrediction]]="Y", 1, 0))+(($AR$12)*IF(Table2[[#This Row],[CorrectAwayScorePrediction]]="Y", 1, 0))+(($AR$13)*IF(Table2[[#This Row],[CorrectHomeScorePrediction]]="Y", 1, 0))</f>
        <v>0</v>
      </c>
      <c r="AD8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0" s="4" t="str">
        <f>IF(WEEKDAY(Table2[[#This Row],[GameDate]])=1,"SUN",IF(WEEKDAY(Table2[[#This Row],[GameDate]])=2,"MON",IF(WEEKDAY(Table2[[#This Row],[GameDate]])=3,"TUE",IF(WEEKDAY(Table2[[#This Row],[GameDate]])=4,"WED",IF(WEEKDAY(Table2[[#This Row],[GameDate]])=5,"THU",IF(WEEKDAY(Table2[[#This Row],[GameDate]])=6,"FRI", "SAT"))))))</f>
        <v>TUE</v>
      </c>
      <c r="AF850" s="2">
        <f>Table2[[#This Row],[ActualAwayScore]]-Table2[[#This Row],[PredictedAwayScore]]</f>
        <v>0</v>
      </c>
      <c r="AG850" s="2">
        <f>Table2[[#This Row],[ActualHomeScore]]-Table2[[#This Row],[PredictedHomeScore]]</f>
        <v>0</v>
      </c>
      <c r="AH850" s="2">
        <f t="shared" si="68"/>
        <v>0</v>
      </c>
      <c r="AI850" s="2">
        <f t="shared" si="69"/>
        <v>0</v>
      </c>
    </row>
    <row r="851" spans="1:35" x14ac:dyDescent="0.25">
      <c r="B851" s="4">
        <v>45692</v>
      </c>
      <c r="C851" s="7" t="s">
        <v>960</v>
      </c>
      <c r="D851" s="2" t="s">
        <v>14</v>
      </c>
      <c r="E851" s="2" t="s">
        <v>46</v>
      </c>
      <c r="F851" s="2"/>
      <c r="G851" s="2"/>
      <c r="H851" s="2" t="str">
        <f t="shared" si="65"/>
        <v>_</v>
      </c>
      <c r="I851" s="2"/>
      <c r="J851" s="2"/>
      <c r="K851" s="2"/>
      <c r="L851" s="2" t="str">
        <f t="shared" si="66"/>
        <v>_</v>
      </c>
      <c r="M851" s="2"/>
      <c r="N851" s="2">
        <f>IF(ISBLANK(Table2[[#This Row],[ActualResult]]), 0, 1)</f>
        <v>0</v>
      </c>
      <c r="O851" s="2" t="str">
        <f>IF(ISBLANK(Table2[[#This Row],[ActualResult]]), "_", IF(Table2[[#This Row],[ActualWinner]]=Table2[[#This Row],[PredictedWinner]], "Y", "N"))</f>
        <v>_</v>
      </c>
      <c r="P851" s="2" t="str">
        <f>IF(Table2[[#This Row],[ActualAwayScore]]&gt;Table2[[#This Row],[PredictedAwayScore]], "N", IF(ISBLANK(Table2[[#This Row],[ActualResult]]), "_", IF(Table2[[#This Row],[ActualAwayScore]]=Table2[[#This Row],[PredictedAwayScore]], "Y", "N")))</f>
        <v>_</v>
      </c>
      <c r="Q851" s="2" t="str">
        <f>IF(Table2[[#This Row],[ActualHomeScore]]&gt;Table2[[#This Row],[PredictedHomeScore]],"N", IF(ISBLANK(Table2[[#This Row],[ActualResult]]), "_", IF(Table2[[#This Row],[ActualHomeScore]]=Table2[[#This Row],[PredictedHomeScore]], "Y", "N")))</f>
        <v>_</v>
      </c>
      <c r="R851" s="2"/>
      <c r="S851" s="2" t="str">
        <f t="shared" si="67"/>
        <v>_</v>
      </c>
      <c r="T851" s="2">
        <f>IF(INDEX(StatsRegularSeason20242025!$A$2:$C$33,MATCH(Table2[[#This Row],[AwayTeam]],StatsRegularSeason20242025!$A$2:$A$33,0),2)=INDEX(StatsRegularSeason20242025!$A$2:$C$33,MATCH(Table2[[#This Row],[HomeTeam]],StatsRegularSeason20242025!$A$2:$A$33,0),2),1,0)</f>
        <v>1</v>
      </c>
      <c r="U851" s="2">
        <f>IF(INDEX(StatsRegularSeason20242025!$A$2:$C$33,MATCH(Table2[[#This Row],[AwayTeam]],StatsRegularSeason20242025!$A$2:$A$33,0),3)=INDEX(StatsRegularSeason20242025!$A$2:$C$33,MATCH(Table2[[#This Row],[HomeTeam]],StatsRegularSeason20242025!$A$2:$A$33,0),3),1,0)</f>
        <v>0</v>
      </c>
      <c r="V851" s="2">
        <f>IF(Table2[[#This Row],[InterConf]]=1,IF(Table2[[#This Row],[InterDiv]]=0, 1, 0), 0)</f>
        <v>1</v>
      </c>
      <c r="W851" s="2">
        <f>IF(INDEX(StatsRegularSeason20242025!$A$2:$C$33,MATCH(Table2[[#This Row],[AwayTeam]],StatsRegularSeason20242025!$A$2:$A$33,0),2)&lt;&gt;INDEX(StatsRegularSeason20242025!$A$2:$C$33,MATCH(Table2[[#This Row],[HomeTeam]],StatsRegularSeason20242025!$A$2:$A$33,0),2),1,0)</f>
        <v>0</v>
      </c>
      <c r="X851" s="2"/>
      <c r="Y851" s="2"/>
      <c r="Z851" s="2">
        <f>IF(AND(Table2[[#This Row],[GameIsOver]]=1,Table2[[#This Row],[ActualHomeScore]]*Table2[[#This Row],[ActualAwayScore]]=0), 1,0)</f>
        <v>0</v>
      </c>
      <c r="AA851" s="2">
        <f>IF(Table2[[#This Row],[GameIsOver]]=0,0, IF(Table2[[#This Row],[ActualWinner]]=Table2[[#This Row],[AwayTeam]], 2, IF(OR(Table2[[#This Row],[ActualResult]]="OT", Table2[[#This Row],[ActualResult]]="SO"), 1, 0)))</f>
        <v>0</v>
      </c>
      <c r="AB851" s="2">
        <f>IF(Table2[[#This Row],[GameIsOver]]= 0, 0, IF(Table2[[#This Row],[ActualWinner]]=Table2[[#This Row],[HomeTeam]], 2, IF(OR(Table2[[#This Row],[ActualResult]]="OT", Table2[[#This Row],[ActualResult]]="SO"), 1, 0)))</f>
        <v>0</v>
      </c>
      <c r="AC851" s="33">
        <f>(($AR$11)*IF(Table2[[#This Row],[CorrectWinnerPrediction]]="Y", 1, 0))+(($AR$12)*IF(Table2[[#This Row],[CorrectAwayScorePrediction]]="Y", 1, 0))+(($AR$13)*IF(Table2[[#This Row],[CorrectHomeScorePrediction]]="Y", 1, 0))</f>
        <v>0</v>
      </c>
      <c r="AD8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1" s="4" t="str">
        <f>IF(WEEKDAY(Table2[[#This Row],[GameDate]])=1,"SUN",IF(WEEKDAY(Table2[[#This Row],[GameDate]])=2,"MON",IF(WEEKDAY(Table2[[#This Row],[GameDate]])=3,"TUE",IF(WEEKDAY(Table2[[#This Row],[GameDate]])=4,"WED",IF(WEEKDAY(Table2[[#This Row],[GameDate]])=5,"THU",IF(WEEKDAY(Table2[[#This Row],[GameDate]])=6,"FRI", "SAT"))))))</f>
        <v>TUE</v>
      </c>
      <c r="AF851" s="2">
        <f>Table2[[#This Row],[ActualAwayScore]]-Table2[[#This Row],[PredictedAwayScore]]</f>
        <v>0</v>
      </c>
      <c r="AG851" s="2">
        <f>Table2[[#This Row],[ActualHomeScore]]-Table2[[#This Row],[PredictedHomeScore]]</f>
        <v>0</v>
      </c>
      <c r="AH851" s="2">
        <f t="shared" si="68"/>
        <v>0</v>
      </c>
      <c r="AI851" s="2">
        <f t="shared" si="69"/>
        <v>0</v>
      </c>
    </row>
    <row r="852" spans="1:35" x14ac:dyDescent="0.25">
      <c r="B852" s="4">
        <v>45692</v>
      </c>
      <c r="C852" s="7" t="s">
        <v>961</v>
      </c>
      <c r="D852" s="2" t="s">
        <v>27</v>
      </c>
      <c r="E852" s="2" t="s">
        <v>33</v>
      </c>
      <c r="F852" s="2"/>
      <c r="G852" s="2"/>
      <c r="H852" s="2" t="str">
        <f t="shared" si="65"/>
        <v>_</v>
      </c>
      <c r="I852" s="2"/>
      <c r="J852" s="2"/>
      <c r="K852" s="2"/>
      <c r="L852" s="2" t="str">
        <f t="shared" si="66"/>
        <v>_</v>
      </c>
      <c r="M852" s="2"/>
      <c r="N852" s="2">
        <f>IF(ISBLANK(Table2[[#This Row],[ActualResult]]), 0, 1)</f>
        <v>0</v>
      </c>
      <c r="O852" s="2" t="str">
        <f>IF(ISBLANK(Table2[[#This Row],[ActualResult]]), "_", IF(Table2[[#This Row],[ActualWinner]]=Table2[[#This Row],[PredictedWinner]], "Y", "N"))</f>
        <v>_</v>
      </c>
      <c r="P852" s="2" t="str">
        <f>IF(Table2[[#This Row],[ActualAwayScore]]&gt;Table2[[#This Row],[PredictedAwayScore]], "N", IF(ISBLANK(Table2[[#This Row],[ActualResult]]), "_", IF(Table2[[#This Row],[ActualAwayScore]]=Table2[[#This Row],[PredictedAwayScore]], "Y", "N")))</f>
        <v>_</v>
      </c>
      <c r="Q852" s="2" t="str">
        <f>IF(Table2[[#This Row],[ActualHomeScore]]&gt;Table2[[#This Row],[PredictedHomeScore]],"N", IF(ISBLANK(Table2[[#This Row],[ActualResult]]), "_", IF(Table2[[#This Row],[ActualHomeScore]]=Table2[[#This Row],[PredictedHomeScore]], "Y", "N")))</f>
        <v>_</v>
      </c>
      <c r="R852" s="2"/>
      <c r="S852" s="2" t="str">
        <f t="shared" si="67"/>
        <v>_</v>
      </c>
      <c r="T852" s="2">
        <f>IF(INDEX(StatsRegularSeason20242025!$A$2:$C$33,MATCH(Table2[[#This Row],[AwayTeam]],StatsRegularSeason20242025!$A$2:$A$33,0),2)=INDEX(StatsRegularSeason20242025!$A$2:$C$33,MATCH(Table2[[#This Row],[HomeTeam]],StatsRegularSeason20242025!$A$2:$A$33,0),2),1,0)</f>
        <v>0</v>
      </c>
      <c r="U852" s="2">
        <f>IF(INDEX(StatsRegularSeason20242025!$A$2:$C$33,MATCH(Table2[[#This Row],[AwayTeam]],StatsRegularSeason20242025!$A$2:$A$33,0),3)=INDEX(StatsRegularSeason20242025!$A$2:$C$33,MATCH(Table2[[#This Row],[HomeTeam]],StatsRegularSeason20242025!$A$2:$A$33,0),3),1,0)</f>
        <v>0</v>
      </c>
      <c r="V852" s="2">
        <f>IF(Table2[[#This Row],[InterConf]]=1,IF(Table2[[#This Row],[InterDiv]]=0, 1, 0), 0)</f>
        <v>0</v>
      </c>
      <c r="W852" s="2">
        <f>IF(INDEX(StatsRegularSeason20242025!$A$2:$C$33,MATCH(Table2[[#This Row],[AwayTeam]],StatsRegularSeason20242025!$A$2:$A$33,0),2)&lt;&gt;INDEX(StatsRegularSeason20242025!$A$2:$C$33,MATCH(Table2[[#This Row],[HomeTeam]],StatsRegularSeason20242025!$A$2:$A$33,0),2),1,0)</f>
        <v>1</v>
      </c>
      <c r="X852" s="2"/>
      <c r="Y852" s="2"/>
      <c r="Z852" s="2">
        <f>IF(AND(Table2[[#This Row],[GameIsOver]]=1,Table2[[#This Row],[ActualHomeScore]]*Table2[[#This Row],[ActualAwayScore]]=0), 1,0)</f>
        <v>0</v>
      </c>
      <c r="AA852" s="2">
        <f>IF(Table2[[#This Row],[GameIsOver]]=0,0, IF(Table2[[#This Row],[ActualWinner]]=Table2[[#This Row],[AwayTeam]], 2, IF(OR(Table2[[#This Row],[ActualResult]]="OT", Table2[[#This Row],[ActualResult]]="SO"), 1, 0)))</f>
        <v>0</v>
      </c>
      <c r="AB852" s="2">
        <f>IF(Table2[[#This Row],[GameIsOver]]= 0, 0, IF(Table2[[#This Row],[ActualWinner]]=Table2[[#This Row],[HomeTeam]], 2, IF(OR(Table2[[#This Row],[ActualResult]]="OT", Table2[[#This Row],[ActualResult]]="SO"), 1, 0)))</f>
        <v>0</v>
      </c>
      <c r="AC852" s="33">
        <f>(($AR$11)*IF(Table2[[#This Row],[CorrectWinnerPrediction]]="Y", 1, 0))+(($AR$12)*IF(Table2[[#This Row],[CorrectAwayScorePrediction]]="Y", 1, 0))+(($AR$13)*IF(Table2[[#This Row],[CorrectHomeScorePrediction]]="Y", 1, 0))</f>
        <v>0</v>
      </c>
      <c r="AD8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2" s="4" t="str">
        <f>IF(WEEKDAY(Table2[[#This Row],[GameDate]])=1,"SUN",IF(WEEKDAY(Table2[[#This Row],[GameDate]])=2,"MON",IF(WEEKDAY(Table2[[#This Row],[GameDate]])=3,"TUE",IF(WEEKDAY(Table2[[#This Row],[GameDate]])=4,"WED",IF(WEEKDAY(Table2[[#This Row],[GameDate]])=5,"THU",IF(WEEKDAY(Table2[[#This Row],[GameDate]])=6,"FRI", "SAT"))))))</f>
        <v>TUE</v>
      </c>
      <c r="AF852" s="2">
        <f>Table2[[#This Row],[ActualAwayScore]]-Table2[[#This Row],[PredictedAwayScore]]</f>
        <v>0</v>
      </c>
      <c r="AG852" s="2">
        <f>Table2[[#This Row],[ActualHomeScore]]-Table2[[#This Row],[PredictedHomeScore]]</f>
        <v>0</v>
      </c>
      <c r="AH852" s="2">
        <f t="shared" si="68"/>
        <v>0</v>
      </c>
      <c r="AI852" s="2">
        <f t="shared" si="69"/>
        <v>0</v>
      </c>
    </row>
    <row r="853" spans="1:35" x14ac:dyDescent="0.25">
      <c r="B853" s="4">
        <v>45692</v>
      </c>
      <c r="C853" s="7" t="s">
        <v>962</v>
      </c>
      <c r="D853" s="2" t="s">
        <v>23</v>
      </c>
      <c r="E853" s="2" t="s">
        <v>13</v>
      </c>
      <c r="F853" s="2"/>
      <c r="G853" s="2"/>
      <c r="H853" s="2" t="str">
        <f t="shared" si="65"/>
        <v>_</v>
      </c>
      <c r="I853" s="2"/>
      <c r="J853" s="2"/>
      <c r="K853" s="2"/>
      <c r="L853" s="2" t="str">
        <f t="shared" si="66"/>
        <v>_</v>
      </c>
      <c r="M853" s="2"/>
      <c r="N853" s="2">
        <f>IF(ISBLANK(Table2[[#This Row],[ActualResult]]), 0, 1)</f>
        <v>0</v>
      </c>
      <c r="O853" s="2" t="str">
        <f>IF(ISBLANK(Table2[[#This Row],[ActualResult]]), "_", IF(Table2[[#This Row],[ActualWinner]]=Table2[[#This Row],[PredictedWinner]], "Y", "N"))</f>
        <v>_</v>
      </c>
      <c r="P853" s="2" t="str">
        <f>IF(Table2[[#This Row],[ActualAwayScore]]&gt;Table2[[#This Row],[PredictedAwayScore]], "N", IF(ISBLANK(Table2[[#This Row],[ActualResult]]), "_", IF(Table2[[#This Row],[ActualAwayScore]]=Table2[[#This Row],[PredictedAwayScore]], "Y", "N")))</f>
        <v>_</v>
      </c>
      <c r="Q853" s="2" t="str">
        <f>IF(Table2[[#This Row],[ActualHomeScore]]&gt;Table2[[#This Row],[PredictedHomeScore]],"N", IF(ISBLANK(Table2[[#This Row],[ActualResult]]), "_", IF(Table2[[#This Row],[ActualHomeScore]]=Table2[[#This Row],[PredictedHomeScore]], "Y", "N")))</f>
        <v>_</v>
      </c>
      <c r="R853" s="2"/>
      <c r="S853" s="2" t="str">
        <f t="shared" si="67"/>
        <v>_</v>
      </c>
      <c r="T853" s="2">
        <f>IF(INDEX(StatsRegularSeason20242025!$A$2:$C$33,MATCH(Table2[[#This Row],[AwayTeam]],StatsRegularSeason20242025!$A$2:$A$33,0),2)=INDEX(StatsRegularSeason20242025!$A$2:$C$33,MATCH(Table2[[#This Row],[HomeTeam]],StatsRegularSeason20242025!$A$2:$A$33,0),2),1,0)</f>
        <v>1</v>
      </c>
      <c r="U853" s="2">
        <f>IF(INDEX(StatsRegularSeason20242025!$A$2:$C$33,MATCH(Table2[[#This Row],[AwayTeam]],StatsRegularSeason20242025!$A$2:$A$33,0),3)=INDEX(StatsRegularSeason20242025!$A$2:$C$33,MATCH(Table2[[#This Row],[HomeTeam]],StatsRegularSeason20242025!$A$2:$A$33,0),3),1,0)</f>
        <v>0</v>
      </c>
      <c r="V853" s="2">
        <f>IF(Table2[[#This Row],[InterConf]]=1,IF(Table2[[#This Row],[InterDiv]]=0, 1, 0), 0)</f>
        <v>1</v>
      </c>
      <c r="W853" s="2">
        <f>IF(INDEX(StatsRegularSeason20242025!$A$2:$C$33,MATCH(Table2[[#This Row],[AwayTeam]],StatsRegularSeason20242025!$A$2:$A$33,0),2)&lt;&gt;INDEX(StatsRegularSeason20242025!$A$2:$C$33,MATCH(Table2[[#This Row],[HomeTeam]],StatsRegularSeason20242025!$A$2:$A$33,0),2),1,0)</f>
        <v>0</v>
      </c>
      <c r="X853" s="2"/>
      <c r="Y853" s="2"/>
      <c r="Z853" s="2">
        <f>IF(AND(Table2[[#This Row],[GameIsOver]]=1,Table2[[#This Row],[ActualHomeScore]]*Table2[[#This Row],[ActualAwayScore]]=0), 1,0)</f>
        <v>0</v>
      </c>
      <c r="AA853" s="2">
        <f>IF(Table2[[#This Row],[GameIsOver]]=0,0, IF(Table2[[#This Row],[ActualWinner]]=Table2[[#This Row],[AwayTeam]], 2, IF(OR(Table2[[#This Row],[ActualResult]]="OT", Table2[[#This Row],[ActualResult]]="SO"), 1, 0)))</f>
        <v>0</v>
      </c>
      <c r="AB853" s="2">
        <f>IF(Table2[[#This Row],[GameIsOver]]= 0, 0, IF(Table2[[#This Row],[ActualWinner]]=Table2[[#This Row],[HomeTeam]], 2, IF(OR(Table2[[#This Row],[ActualResult]]="OT", Table2[[#This Row],[ActualResult]]="SO"), 1, 0)))</f>
        <v>0</v>
      </c>
      <c r="AC853" s="33">
        <f>(($AR$11)*IF(Table2[[#This Row],[CorrectWinnerPrediction]]="Y", 1, 0))+(($AR$12)*IF(Table2[[#This Row],[CorrectAwayScorePrediction]]="Y", 1, 0))+(($AR$13)*IF(Table2[[#This Row],[CorrectHomeScorePrediction]]="Y", 1, 0))</f>
        <v>0</v>
      </c>
      <c r="AD8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3" s="4" t="str">
        <f>IF(WEEKDAY(Table2[[#This Row],[GameDate]])=1,"SUN",IF(WEEKDAY(Table2[[#This Row],[GameDate]])=2,"MON",IF(WEEKDAY(Table2[[#This Row],[GameDate]])=3,"TUE",IF(WEEKDAY(Table2[[#This Row],[GameDate]])=4,"WED",IF(WEEKDAY(Table2[[#This Row],[GameDate]])=5,"THU",IF(WEEKDAY(Table2[[#This Row],[GameDate]])=6,"FRI", "SAT"))))))</f>
        <v>TUE</v>
      </c>
      <c r="AF853" s="2">
        <f>Table2[[#This Row],[ActualAwayScore]]-Table2[[#This Row],[PredictedAwayScore]]</f>
        <v>0</v>
      </c>
      <c r="AG853" s="2">
        <f>Table2[[#This Row],[ActualHomeScore]]-Table2[[#This Row],[PredictedHomeScore]]</f>
        <v>0</v>
      </c>
      <c r="AH853" s="2">
        <f t="shared" si="68"/>
        <v>0</v>
      </c>
      <c r="AI853" s="2">
        <f t="shared" si="69"/>
        <v>0</v>
      </c>
    </row>
    <row r="854" spans="1:35" x14ac:dyDescent="0.25">
      <c r="B854" s="4">
        <v>45692</v>
      </c>
      <c r="C854" s="7" t="s">
        <v>963</v>
      </c>
      <c r="D854" s="2" t="s">
        <v>44</v>
      </c>
      <c r="E854" s="2" t="s">
        <v>22</v>
      </c>
      <c r="F854" s="2"/>
      <c r="G854" s="2"/>
      <c r="H854" s="2" t="str">
        <f t="shared" si="65"/>
        <v>_</v>
      </c>
      <c r="I854" s="2"/>
      <c r="J854" s="2"/>
      <c r="K854" s="2"/>
      <c r="L854" s="2" t="str">
        <f t="shared" si="66"/>
        <v>_</v>
      </c>
      <c r="M854" s="2"/>
      <c r="N854" s="2">
        <f>IF(ISBLANK(Table2[[#This Row],[ActualResult]]), 0, 1)</f>
        <v>0</v>
      </c>
      <c r="O854" s="2" t="str">
        <f>IF(ISBLANK(Table2[[#This Row],[ActualResult]]), "_", IF(Table2[[#This Row],[ActualWinner]]=Table2[[#This Row],[PredictedWinner]], "Y", "N"))</f>
        <v>_</v>
      </c>
      <c r="P854" s="2" t="str">
        <f>IF(Table2[[#This Row],[ActualAwayScore]]&gt;Table2[[#This Row],[PredictedAwayScore]], "N", IF(ISBLANK(Table2[[#This Row],[ActualResult]]), "_", IF(Table2[[#This Row],[ActualAwayScore]]=Table2[[#This Row],[PredictedAwayScore]], "Y", "N")))</f>
        <v>_</v>
      </c>
      <c r="Q854" s="2" t="str">
        <f>IF(Table2[[#This Row],[ActualHomeScore]]&gt;Table2[[#This Row],[PredictedHomeScore]],"N", IF(ISBLANK(Table2[[#This Row],[ActualResult]]), "_", IF(Table2[[#This Row],[ActualHomeScore]]=Table2[[#This Row],[PredictedHomeScore]], "Y", "N")))</f>
        <v>_</v>
      </c>
      <c r="R854" s="2"/>
      <c r="S854" s="2" t="str">
        <f t="shared" si="67"/>
        <v>_</v>
      </c>
      <c r="T854" s="2">
        <f>IF(INDEX(StatsRegularSeason20242025!$A$2:$C$33,MATCH(Table2[[#This Row],[AwayTeam]],StatsRegularSeason20242025!$A$2:$A$33,0),2)=INDEX(StatsRegularSeason20242025!$A$2:$C$33,MATCH(Table2[[#This Row],[HomeTeam]],StatsRegularSeason20242025!$A$2:$A$33,0),2),1,0)</f>
        <v>0</v>
      </c>
      <c r="U854" s="2">
        <f>IF(INDEX(StatsRegularSeason20242025!$A$2:$C$33,MATCH(Table2[[#This Row],[AwayTeam]],StatsRegularSeason20242025!$A$2:$A$33,0),3)=INDEX(StatsRegularSeason20242025!$A$2:$C$33,MATCH(Table2[[#This Row],[HomeTeam]],StatsRegularSeason20242025!$A$2:$A$33,0),3),1,0)</f>
        <v>0</v>
      </c>
      <c r="V854" s="2">
        <f>IF(Table2[[#This Row],[InterConf]]=1,IF(Table2[[#This Row],[InterDiv]]=0, 1, 0), 0)</f>
        <v>0</v>
      </c>
      <c r="W854" s="2">
        <f>IF(INDEX(StatsRegularSeason20242025!$A$2:$C$33,MATCH(Table2[[#This Row],[AwayTeam]],StatsRegularSeason20242025!$A$2:$A$33,0),2)&lt;&gt;INDEX(StatsRegularSeason20242025!$A$2:$C$33,MATCH(Table2[[#This Row],[HomeTeam]],StatsRegularSeason20242025!$A$2:$A$33,0),2),1,0)</f>
        <v>1</v>
      </c>
      <c r="X854" s="2"/>
      <c r="Y854" s="2"/>
      <c r="Z854" s="2">
        <f>IF(AND(Table2[[#This Row],[GameIsOver]]=1,Table2[[#This Row],[ActualHomeScore]]*Table2[[#This Row],[ActualAwayScore]]=0), 1,0)</f>
        <v>0</v>
      </c>
      <c r="AA854" s="2">
        <f>IF(Table2[[#This Row],[GameIsOver]]=0,0, IF(Table2[[#This Row],[ActualWinner]]=Table2[[#This Row],[AwayTeam]], 2, IF(OR(Table2[[#This Row],[ActualResult]]="OT", Table2[[#This Row],[ActualResult]]="SO"), 1, 0)))</f>
        <v>0</v>
      </c>
      <c r="AB854" s="2">
        <f>IF(Table2[[#This Row],[GameIsOver]]= 0, 0, IF(Table2[[#This Row],[ActualWinner]]=Table2[[#This Row],[HomeTeam]], 2, IF(OR(Table2[[#This Row],[ActualResult]]="OT", Table2[[#This Row],[ActualResult]]="SO"), 1, 0)))</f>
        <v>0</v>
      </c>
      <c r="AC854" s="33">
        <f>(($AR$11)*IF(Table2[[#This Row],[CorrectWinnerPrediction]]="Y", 1, 0))+(($AR$12)*IF(Table2[[#This Row],[CorrectAwayScorePrediction]]="Y", 1, 0))+(($AR$13)*IF(Table2[[#This Row],[CorrectHomeScorePrediction]]="Y", 1, 0))</f>
        <v>0</v>
      </c>
      <c r="AD8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4" s="4" t="str">
        <f>IF(WEEKDAY(Table2[[#This Row],[GameDate]])=1,"SUN",IF(WEEKDAY(Table2[[#This Row],[GameDate]])=2,"MON",IF(WEEKDAY(Table2[[#This Row],[GameDate]])=3,"TUE",IF(WEEKDAY(Table2[[#This Row],[GameDate]])=4,"WED",IF(WEEKDAY(Table2[[#This Row],[GameDate]])=5,"THU",IF(WEEKDAY(Table2[[#This Row],[GameDate]])=6,"FRI", "SAT"))))))</f>
        <v>TUE</v>
      </c>
      <c r="AF854" s="2">
        <f>Table2[[#This Row],[ActualAwayScore]]-Table2[[#This Row],[PredictedAwayScore]]</f>
        <v>0</v>
      </c>
      <c r="AG854" s="2">
        <f>Table2[[#This Row],[ActualHomeScore]]-Table2[[#This Row],[PredictedHomeScore]]</f>
        <v>0</v>
      </c>
      <c r="AH854" s="2">
        <f t="shared" si="68"/>
        <v>0</v>
      </c>
      <c r="AI854" s="2">
        <f t="shared" si="69"/>
        <v>0</v>
      </c>
    </row>
    <row r="855" spans="1:35" x14ac:dyDescent="0.25">
      <c r="B855" s="4">
        <v>45692</v>
      </c>
      <c r="C855" s="7" t="s">
        <v>964</v>
      </c>
      <c r="D855" s="2" t="s">
        <v>18</v>
      </c>
      <c r="E855" s="2" t="s">
        <v>24</v>
      </c>
      <c r="F855" s="2"/>
      <c r="G855" s="2"/>
      <c r="H855" s="2" t="str">
        <f t="shared" si="65"/>
        <v>_</v>
      </c>
      <c r="I855" s="2"/>
      <c r="J855" s="2"/>
      <c r="K855" s="2"/>
      <c r="L855" s="2" t="str">
        <f t="shared" si="66"/>
        <v>_</v>
      </c>
      <c r="M855" s="2"/>
      <c r="N855" s="2">
        <f>IF(ISBLANK(Table2[[#This Row],[ActualResult]]), 0, 1)</f>
        <v>0</v>
      </c>
      <c r="O855" s="2" t="str">
        <f>IF(ISBLANK(Table2[[#This Row],[ActualResult]]), "_", IF(Table2[[#This Row],[ActualWinner]]=Table2[[#This Row],[PredictedWinner]], "Y", "N"))</f>
        <v>_</v>
      </c>
      <c r="P855" s="2" t="str">
        <f>IF(Table2[[#This Row],[ActualAwayScore]]&gt;Table2[[#This Row],[PredictedAwayScore]], "N", IF(ISBLANK(Table2[[#This Row],[ActualResult]]), "_", IF(Table2[[#This Row],[ActualAwayScore]]=Table2[[#This Row],[PredictedAwayScore]], "Y", "N")))</f>
        <v>_</v>
      </c>
      <c r="Q855" s="2" t="str">
        <f>IF(Table2[[#This Row],[ActualHomeScore]]&gt;Table2[[#This Row],[PredictedHomeScore]],"N", IF(ISBLANK(Table2[[#This Row],[ActualResult]]), "_", IF(Table2[[#This Row],[ActualHomeScore]]=Table2[[#This Row],[PredictedHomeScore]], "Y", "N")))</f>
        <v>_</v>
      </c>
      <c r="R855" s="2"/>
      <c r="S855" s="2" t="str">
        <f t="shared" si="67"/>
        <v>_</v>
      </c>
      <c r="T855" s="2">
        <f>IF(INDEX(StatsRegularSeason20242025!$A$2:$C$33,MATCH(Table2[[#This Row],[AwayTeam]],StatsRegularSeason20242025!$A$2:$A$33,0),2)=INDEX(StatsRegularSeason20242025!$A$2:$C$33,MATCH(Table2[[#This Row],[HomeTeam]],StatsRegularSeason20242025!$A$2:$A$33,0),2),1,0)</f>
        <v>0</v>
      </c>
      <c r="U855" s="2">
        <f>IF(INDEX(StatsRegularSeason20242025!$A$2:$C$33,MATCH(Table2[[#This Row],[AwayTeam]],StatsRegularSeason20242025!$A$2:$A$33,0),3)=INDEX(StatsRegularSeason20242025!$A$2:$C$33,MATCH(Table2[[#This Row],[HomeTeam]],StatsRegularSeason20242025!$A$2:$A$33,0),3),1,0)</f>
        <v>0</v>
      </c>
      <c r="V855" s="2">
        <f>IF(Table2[[#This Row],[InterConf]]=1,IF(Table2[[#This Row],[InterDiv]]=0, 1, 0), 0)</f>
        <v>0</v>
      </c>
      <c r="W855" s="2">
        <f>IF(INDEX(StatsRegularSeason20242025!$A$2:$C$33,MATCH(Table2[[#This Row],[AwayTeam]],StatsRegularSeason20242025!$A$2:$A$33,0),2)&lt;&gt;INDEX(StatsRegularSeason20242025!$A$2:$C$33,MATCH(Table2[[#This Row],[HomeTeam]],StatsRegularSeason20242025!$A$2:$A$33,0),2),1,0)</f>
        <v>1</v>
      </c>
      <c r="X855" s="2"/>
      <c r="Y855" s="2"/>
      <c r="Z855" s="2">
        <f>IF(AND(Table2[[#This Row],[GameIsOver]]=1,Table2[[#This Row],[ActualHomeScore]]*Table2[[#This Row],[ActualAwayScore]]=0), 1,0)</f>
        <v>0</v>
      </c>
      <c r="AA855" s="2">
        <f>IF(Table2[[#This Row],[GameIsOver]]=0,0, IF(Table2[[#This Row],[ActualWinner]]=Table2[[#This Row],[AwayTeam]], 2, IF(OR(Table2[[#This Row],[ActualResult]]="OT", Table2[[#This Row],[ActualResult]]="SO"), 1, 0)))</f>
        <v>0</v>
      </c>
      <c r="AB855" s="2">
        <f>IF(Table2[[#This Row],[GameIsOver]]= 0, 0, IF(Table2[[#This Row],[ActualWinner]]=Table2[[#This Row],[HomeTeam]], 2, IF(OR(Table2[[#This Row],[ActualResult]]="OT", Table2[[#This Row],[ActualResult]]="SO"), 1, 0)))</f>
        <v>0</v>
      </c>
      <c r="AC855" s="33">
        <f>(($AR$11)*IF(Table2[[#This Row],[CorrectWinnerPrediction]]="Y", 1, 0))+(($AR$12)*IF(Table2[[#This Row],[CorrectAwayScorePrediction]]="Y", 1, 0))+(($AR$13)*IF(Table2[[#This Row],[CorrectHomeScorePrediction]]="Y", 1, 0))</f>
        <v>0</v>
      </c>
      <c r="AD8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5" s="4" t="str">
        <f>IF(WEEKDAY(Table2[[#This Row],[GameDate]])=1,"SUN",IF(WEEKDAY(Table2[[#This Row],[GameDate]])=2,"MON",IF(WEEKDAY(Table2[[#This Row],[GameDate]])=3,"TUE",IF(WEEKDAY(Table2[[#This Row],[GameDate]])=4,"WED",IF(WEEKDAY(Table2[[#This Row],[GameDate]])=5,"THU",IF(WEEKDAY(Table2[[#This Row],[GameDate]])=6,"FRI", "SAT"))))))</f>
        <v>TUE</v>
      </c>
      <c r="AF855" s="2">
        <f>Table2[[#This Row],[ActualAwayScore]]-Table2[[#This Row],[PredictedAwayScore]]</f>
        <v>0</v>
      </c>
      <c r="AG855" s="2">
        <f>Table2[[#This Row],[ActualHomeScore]]-Table2[[#This Row],[PredictedHomeScore]]</f>
        <v>0</v>
      </c>
      <c r="AH855" s="2">
        <f t="shared" si="68"/>
        <v>0</v>
      </c>
      <c r="AI855" s="2">
        <f t="shared" si="69"/>
        <v>0</v>
      </c>
    </row>
    <row r="856" spans="1:35" x14ac:dyDescent="0.25">
      <c r="B856" s="4">
        <v>45692</v>
      </c>
      <c r="C856" s="7" t="s">
        <v>965</v>
      </c>
      <c r="D856" s="2" t="s">
        <v>45</v>
      </c>
      <c r="E856" s="2" t="s">
        <v>15</v>
      </c>
      <c r="F856" s="2"/>
      <c r="G856" s="2"/>
      <c r="H856" s="2" t="str">
        <f t="shared" si="65"/>
        <v>_</v>
      </c>
      <c r="I856" s="2"/>
      <c r="J856" s="2"/>
      <c r="K856" s="2"/>
      <c r="L856" s="2" t="str">
        <f t="shared" si="66"/>
        <v>_</v>
      </c>
      <c r="M856" s="2"/>
      <c r="N856" s="2">
        <f>IF(ISBLANK(Table2[[#This Row],[ActualResult]]), 0, 1)</f>
        <v>0</v>
      </c>
      <c r="O856" s="2" t="str">
        <f>IF(ISBLANK(Table2[[#This Row],[ActualResult]]), "_", IF(Table2[[#This Row],[ActualWinner]]=Table2[[#This Row],[PredictedWinner]], "Y", "N"))</f>
        <v>_</v>
      </c>
      <c r="P856" s="2" t="str">
        <f>IF(Table2[[#This Row],[ActualAwayScore]]&gt;Table2[[#This Row],[PredictedAwayScore]], "N", IF(ISBLANK(Table2[[#This Row],[ActualResult]]), "_", IF(Table2[[#This Row],[ActualAwayScore]]=Table2[[#This Row],[PredictedAwayScore]], "Y", "N")))</f>
        <v>_</v>
      </c>
      <c r="Q856" s="2" t="str">
        <f>IF(Table2[[#This Row],[ActualHomeScore]]&gt;Table2[[#This Row],[PredictedHomeScore]],"N", IF(ISBLANK(Table2[[#This Row],[ActualResult]]), "_", IF(Table2[[#This Row],[ActualHomeScore]]=Table2[[#This Row],[PredictedHomeScore]], "Y", "N")))</f>
        <v>_</v>
      </c>
      <c r="R856" s="2"/>
      <c r="S856" s="2" t="str">
        <f t="shared" si="67"/>
        <v>_</v>
      </c>
      <c r="T856" s="2">
        <f>IF(INDEX(StatsRegularSeason20242025!$A$2:$C$33,MATCH(Table2[[#This Row],[AwayTeam]],StatsRegularSeason20242025!$A$2:$A$33,0),2)=INDEX(StatsRegularSeason20242025!$A$2:$C$33,MATCH(Table2[[#This Row],[HomeTeam]],StatsRegularSeason20242025!$A$2:$A$33,0),2),1,0)</f>
        <v>0</v>
      </c>
      <c r="U856" s="2">
        <f>IF(INDEX(StatsRegularSeason20242025!$A$2:$C$33,MATCH(Table2[[#This Row],[AwayTeam]],StatsRegularSeason20242025!$A$2:$A$33,0),3)=INDEX(StatsRegularSeason20242025!$A$2:$C$33,MATCH(Table2[[#This Row],[HomeTeam]],StatsRegularSeason20242025!$A$2:$A$33,0),3),1,0)</f>
        <v>0</v>
      </c>
      <c r="V856" s="2">
        <f>IF(Table2[[#This Row],[InterConf]]=1,IF(Table2[[#This Row],[InterDiv]]=0, 1, 0), 0)</f>
        <v>0</v>
      </c>
      <c r="W856" s="2">
        <f>IF(INDEX(StatsRegularSeason20242025!$A$2:$C$33,MATCH(Table2[[#This Row],[AwayTeam]],StatsRegularSeason20242025!$A$2:$A$33,0),2)&lt;&gt;INDEX(StatsRegularSeason20242025!$A$2:$C$33,MATCH(Table2[[#This Row],[HomeTeam]],StatsRegularSeason20242025!$A$2:$A$33,0),2),1,0)</f>
        <v>1</v>
      </c>
      <c r="X856" s="2"/>
      <c r="Y856" s="2"/>
      <c r="Z856" s="2">
        <f>IF(AND(Table2[[#This Row],[GameIsOver]]=1,Table2[[#This Row],[ActualHomeScore]]*Table2[[#This Row],[ActualAwayScore]]=0), 1,0)</f>
        <v>0</v>
      </c>
      <c r="AA856" s="2">
        <f>IF(Table2[[#This Row],[GameIsOver]]=0,0, IF(Table2[[#This Row],[ActualWinner]]=Table2[[#This Row],[AwayTeam]], 2, IF(OR(Table2[[#This Row],[ActualResult]]="OT", Table2[[#This Row],[ActualResult]]="SO"), 1, 0)))</f>
        <v>0</v>
      </c>
      <c r="AB856" s="2">
        <f>IF(Table2[[#This Row],[GameIsOver]]= 0, 0, IF(Table2[[#This Row],[ActualWinner]]=Table2[[#This Row],[HomeTeam]], 2, IF(OR(Table2[[#This Row],[ActualResult]]="OT", Table2[[#This Row],[ActualResult]]="SO"), 1, 0)))</f>
        <v>0</v>
      </c>
      <c r="AC856" s="33">
        <f>(($AR$11)*IF(Table2[[#This Row],[CorrectWinnerPrediction]]="Y", 1, 0))+(($AR$12)*IF(Table2[[#This Row],[CorrectAwayScorePrediction]]="Y", 1, 0))+(($AR$13)*IF(Table2[[#This Row],[CorrectHomeScorePrediction]]="Y", 1, 0))</f>
        <v>0</v>
      </c>
      <c r="AD8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6" s="4" t="str">
        <f>IF(WEEKDAY(Table2[[#This Row],[GameDate]])=1,"SUN",IF(WEEKDAY(Table2[[#This Row],[GameDate]])=2,"MON",IF(WEEKDAY(Table2[[#This Row],[GameDate]])=3,"TUE",IF(WEEKDAY(Table2[[#This Row],[GameDate]])=4,"WED",IF(WEEKDAY(Table2[[#This Row],[GameDate]])=5,"THU",IF(WEEKDAY(Table2[[#This Row],[GameDate]])=6,"FRI", "SAT"))))))</f>
        <v>TUE</v>
      </c>
      <c r="AF856" s="2">
        <f>Table2[[#This Row],[ActualAwayScore]]-Table2[[#This Row],[PredictedAwayScore]]</f>
        <v>0</v>
      </c>
      <c r="AG856" s="2">
        <f>Table2[[#This Row],[ActualHomeScore]]-Table2[[#This Row],[PredictedHomeScore]]</f>
        <v>0</v>
      </c>
      <c r="AH856" s="2">
        <f t="shared" si="68"/>
        <v>0</v>
      </c>
      <c r="AI856" s="2">
        <f t="shared" si="69"/>
        <v>0</v>
      </c>
    </row>
    <row r="857" spans="1:35" x14ac:dyDescent="0.25">
      <c r="B857" s="4">
        <v>45692</v>
      </c>
      <c r="C857" s="7" t="s">
        <v>966</v>
      </c>
      <c r="D857" s="2" t="s">
        <v>26</v>
      </c>
      <c r="E857" s="2" t="s">
        <v>25</v>
      </c>
      <c r="F857" s="2"/>
      <c r="G857" s="2"/>
      <c r="H857" s="2" t="str">
        <f t="shared" si="65"/>
        <v>_</v>
      </c>
      <c r="I857" s="2"/>
      <c r="J857" s="2"/>
      <c r="K857" s="2"/>
      <c r="L857" s="2" t="str">
        <f t="shared" si="66"/>
        <v>_</v>
      </c>
      <c r="M857" s="2"/>
      <c r="N857" s="2">
        <f>IF(ISBLANK(Table2[[#This Row],[ActualResult]]), 0, 1)</f>
        <v>0</v>
      </c>
      <c r="O857" s="2" t="str">
        <f>IF(ISBLANK(Table2[[#This Row],[ActualResult]]), "_", IF(Table2[[#This Row],[ActualWinner]]=Table2[[#This Row],[PredictedWinner]], "Y", "N"))</f>
        <v>_</v>
      </c>
      <c r="P857" s="2" t="str">
        <f>IF(Table2[[#This Row],[ActualAwayScore]]&gt;Table2[[#This Row],[PredictedAwayScore]], "N", IF(ISBLANK(Table2[[#This Row],[ActualResult]]), "_", IF(Table2[[#This Row],[ActualAwayScore]]=Table2[[#This Row],[PredictedAwayScore]], "Y", "N")))</f>
        <v>_</v>
      </c>
      <c r="Q857" s="2" t="str">
        <f>IF(Table2[[#This Row],[ActualHomeScore]]&gt;Table2[[#This Row],[PredictedHomeScore]],"N", IF(ISBLANK(Table2[[#This Row],[ActualResult]]), "_", IF(Table2[[#This Row],[ActualHomeScore]]=Table2[[#This Row],[PredictedHomeScore]], "Y", "N")))</f>
        <v>_</v>
      </c>
      <c r="R857" s="2"/>
      <c r="S857" s="2" t="str">
        <f t="shared" si="67"/>
        <v>_</v>
      </c>
      <c r="T857" s="2">
        <f>IF(INDEX(StatsRegularSeason20242025!$A$2:$C$33,MATCH(Table2[[#This Row],[AwayTeam]],StatsRegularSeason20242025!$A$2:$A$33,0),2)=INDEX(StatsRegularSeason20242025!$A$2:$C$33,MATCH(Table2[[#This Row],[HomeTeam]],StatsRegularSeason20242025!$A$2:$A$33,0),2),1,0)</f>
        <v>1</v>
      </c>
      <c r="U857" s="2">
        <f>IF(INDEX(StatsRegularSeason20242025!$A$2:$C$33,MATCH(Table2[[#This Row],[AwayTeam]],StatsRegularSeason20242025!$A$2:$A$33,0),3)=INDEX(StatsRegularSeason20242025!$A$2:$C$33,MATCH(Table2[[#This Row],[HomeTeam]],StatsRegularSeason20242025!$A$2:$A$33,0),3),1,0)</f>
        <v>0</v>
      </c>
      <c r="V857" s="2">
        <f>IF(Table2[[#This Row],[InterConf]]=1,IF(Table2[[#This Row],[InterDiv]]=0, 1, 0), 0)</f>
        <v>1</v>
      </c>
      <c r="W857" s="2">
        <f>IF(INDEX(StatsRegularSeason20242025!$A$2:$C$33,MATCH(Table2[[#This Row],[AwayTeam]],StatsRegularSeason20242025!$A$2:$A$33,0),2)&lt;&gt;INDEX(StatsRegularSeason20242025!$A$2:$C$33,MATCH(Table2[[#This Row],[HomeTeam]],StatsRegularSeason20242025!$A$2:$A$33,0),2),1,0)</f>
        <v>0</v>
      </c>
      <c r="X857" s="2"/>
      <c r="Y857" s="2"/>
      <c r="Z857" s="2">
        <f>IF(AND(Table2[[#This Row],[GameIsOver]]=1,Table2[[#This Row],[ActualHomeScore]]*Table2[[#This Row],[ActualAwayScore]]=0), 1,0)</f>
        <v>0</v>
      </c>
      <c r="AA857" s="2">
        <f>IF(Table2[[#This Row],[GameIsOver]]=0,0, IF(Table2[[#This Row],[ActualWinner]]=Table2[[#This Row],[AwayTeam]], 2, IF(OR(Table2[[#This Row],[ActualResult]]="OT", Table2[[#This Row],[ActualResult]]="SO"), 1, 0)))</f>
        <v>0</v>
      </c>
      <c r="AB857" s="2">
        <f>IF(Table2[[#This Row],[GameIsOver]]= 0, 0, IF(Table2[[#This Row],[ActualWinner]]=Table2[[#This Row],[HomeTeam]], 2, IF(OR(Table2[[#This Row],[ActualResult]]="OT", Table2[[#This Row],[ActualResult]]="SO"), 1, 0)))</f>
        <v>0</v>
      </c>
      <c r="AC857" s="33">
        <f>(($AR$11)*IF(Table2[[#This Row],[CorrectWinnerPrediction]]="Y", 1, 0))+(($AR$12)*IF(Table2[[#This Row],[CorrectAwayScorePrediction]]="Y", 1, 0))+(($AR$13)*IF(Table2[[#This Row],[CorrectHomeScorePrediction]]="Y", 1, 0))</f>
        <v>0</v>
      </c>
      <c r="AD8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7" s="4" t="str">
        <f>IF(WEEKDAY(Table2[[#This Row],[GameDate]])=1,"SUN",IF(WEEKDAY(Table2[[#This Row],[GameDate]])=2,"MON",IF(WEEKDAY(Table2[[#This Row],[GameDate]])=3,"TUE",IF(WEEKDAY(Table2[[#This Row],[GameDate]])=4,"WED",IF(WEEKDAY(Table2[[#This Row],[GameDate]])=5,"THU",IF(WEEKDAY(Table2[[#This Row],[GameDate]])=6,"FRI", "SAT"))))))</f>
        <v>TUE</v>
      </c>
      <c r="AF857" s="2">
        <f>Table2[[#This Row],[ActualAwayScore]]-Table2[[#This Row],[PredictedAwayScore]]</f>
        <v>0</v>
      </c>
      <c r="AG857" s="2">
        <f>Table2[[#This Row],[ActualHomeScore]]-Table2[[#This Row],[PredictedHomeScore]]</f>
        <v>0</v>
      </c>
      <c r="AH857" s="2">
        <f t="shared" si="68"/>
        <v>0</v>
      </c>
      <c r="AI857" s="2">
        <f t="shared" si="69"/>
        <v>0</v>
      </c>
    </row>
    <row r="858" spans="1:35" x14ac:dyDescent="0.25">
      <c r="B858" s="4">
        <v>45692</v>
      </c>
      <c r="C858" s="7" t="s">
        <v>968</v>
      </c>
      <c r="D858" s="2" t="s">
        <v>34</v>
      </c>
      <c r="E858" s="2" t="s">
        <v>47</v>
      </c>
      <c r="F858" s="2"/>
      <c r="G858" s="2"/>
      <c r="H858" s="2" t="str">
        <f t="shared" si="65"/>
        <v>_</v>
      </c>
      <c r="I858" s="2"/>
      <c r="J858" s="2"/>
      <c r="K858" s="2"/>
      <c r="L858" s="2" t="str">
        <f t="shared" si="66"/>
        <v>_</v>
      </c>
      <c r="M858" s="2"/>
      <c r="N858" s="2">
        <f>IF(ISBLANK(Table2[[#This Row],[ActualResult]]), 0, 1)</f>
        <v>0</v>
      </c>
      <c r="O858" s="2" t="str">
        <f>IF(ISBLANK(Table2[[#This Row],[ActualResult]]), "_", IF(Table2[[#This Row],[ActualWinner]]=Table2[[#This Row],[PredictedWinner]], "Y", "N"))</f>
        <v>_</v>
      </c>
      <c r="P858" s="2" t="str">
        <f>IF(Table2[[#This Row],[ActualAwayScore]]&gt;Table2[[#This Row],[PredictedAwayScore]], "N", IF(ISBLANK(Table2[[#This Row],[ActualResult]]), "_", IF(Table2[[#This Row],[ActualAwayScore]]=Table2[[#This Row],[PredictedAwayScore]], "Y", "N")))</f>
        <v>_</v>
      </c>
      <c r="Q858" s="2" t="str">
        <f>IF(Table2[[#This Row],[ActualHomeScore]]&gt;Table2[[#This Row],[PredictedHomeScore]],"N", IF(ISBLANK(Table2[[#This Row],[ActualResult]]), "_", IF(Table2[[#This Row],[ActualHomeScore]]=Table2[[#This Row],[PredictedHomeScore]], "Y", "N")))</f>
        <v>_</v>
      </c>
      <c r="R858" s="2"/>
      <c r="S858" s="2" t="str">
        <f t="shared" si="67"/>
        <v>_</v>
      </c>
      <c r="T858" s="2">
        <f>IF(INDEX(StatsRegularSeason20242025!$A$2:$C$33,MATCH(Table2[[#This Row],[AwayTeam]],StatsRegularSeason20242025!$A$2:$A$33,0),2)=INDEX(StatsRegularSeason20242025!$A$2:$C$33,MATCH(Table2[[#This Row],[HomeTeam]],StatsRegularSeason20242025!$A$2:$A$33,0),2),1,0)</f>
        <v>1</v>
      </c>
      <c r="U858" s="2">
        <f>IF(INDEX(StatsRegularSeason20242025!$A$2:$C$33,MATCH(Table2[[#This Row],[AwayTeam]],StatsRegularSeason20242025!$A$2:$A$33,0),3)=INDEX(StatsRegularSeason20242025!$A$2:$C$33,MATCH(Table2[[#This Row],[HomeTeam]],StatsRegularSeason20242025!$A$2:$A$33,0),3),1,0)</f>
        <v>0</v>
      </c>
      <c r="V858" s="2">
        <f>IF(Table2[[#This Row],[InterConf]]=1,IF(Table2[[#This Row],[InterDiv]]=0, 1, 0), 0)</f>
        <v>1</v>
      </c>
      <c r="W858" s="2">
        <f>IF(INDEX(StatsRegularSeason20242025!$A$2:$C$33,MATCH(Table2[[#This Row],[AwayTeam]],StatsRegularSeason20242025!$A$2:$A$33,0),2)&lt;&gt;INDEX(StatsRegularSeason20242025!$A$2:$C$33,MATCH(Table2[[#This Row],[HomeTeam]],StatsRegularSeason20242025!$A$2:$A$33,0),2),1,0)</f>
        <v>0</v>
      </c>
      <c r="X858" s="2"/>
      <c r="Y858" s="2"/>
      <c r="Z858" s="2">
        <f>IF(AND(Table2[[#This Row],[GameIsOver]]=1,Table2[[#This Row],[ActualHomeScore]]*Table2[[#This Row],[ActualAwayScore]]=0), 1,0)</f>
        <v>0</v>
      </c>
      <c r="AA858" s="2">
        <f>IF(Table2[[#This Row],[GameIsOver]]=0,0, IF(Table2[[#This Row],[ActualWinner]]=Table2[[#This Row],[AwayTeam]], 2, IF(OR(Table2[[#This Row],[ActualResult]]="OT", Table2[[#This Row],[ActualResult]]="SO"), 1, 0)))</f>
        <v>0</v>
      </c>
      <c r="AB858" s="2">
        <f>IF(Table2[[#This Row],[GameIsOver]]= 0, 0, IF(Table2[[#This Row],[ActualWinner]]=Table2[[#This Row],[HomeTeam]], 2, IF(OR(Table2[[#This Row],[ActualResult]]="OT", Table2[[#This Row],[ActualResult]]="SO"), 1, 0)))</f>
        <v>0</v>
      </c>
      <c r="AC858" s="33">
        <f>(($AR$11)*IF(Table2[[#This Row],[CorrectWinnerPrediction]]="Y", 1, 0))+(($AR$12)*IF(Table2[[#This Row],[CorrectAwayScorePrediction]]="Y", 1, 0))+(($AR$13)*IF(Table2[[#This Row],[CorrectHomeScorePrediction]]="Y", 1, 0))</f>
        <v>0</v>
      </c>
      <c r="AD8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8" s="4" t="str">
        <f>IF(WEEKDAY(Table2[[#This Row],[GameDate]])=1,"SUN",IF(WEEKDAY(Table2[[#This Row],[GameDate]])=2,"MON",IF(WEEKDAY(Table2[[#This Row],[GameDate]])=3,"TUE",IF(WEEKDAY(Table2[[#This Row],[GameDate]])=4,"WED",IF(WEEKDAY(Table2[[#This Row],[GameDate]])=5,"THU",IF(WEEKDAY(Table2[[#This Row],[GameDate]])=6,"FRI", "SAT"))))))</f>
        <v>TUE</v>
      </c>
      <c r="AF858" s="2">
        <f>Table2[[#This Row],[ActualAwayScore]]-Table2[[#This Row],[PredictedAwayScore]]</f>
        <v>0</v>
      </c>
      <c r="AG858" s="2">
        <f>Table2[[#This Row],[ActualHomeScore]]-Table2[[#This Row],[PredictedHomeScore]]</f>
        <v>0</v>
      </c>
      <c r="AH858" s="2">
        <f t="shared" si="68"/>
        <v>0</v>
      </c>
      <c r="AI858" s="2">
        <f t="shared" si="69"/>
        <v>0</v>
      </c>
    </row>
    <row r="859" spans="1:35" x14ac:dyDescent="0.25">
      <c r="B859" s="4">
        <v>45692</v>
      </c>
      <c r="C859" s="7" t="s">
        <v>967</v>
      </c>
      <c r="D859" s="2" t="s">
        <v>31</v>
      </c>
      <c r="E859" s="2" t="s">
        <v>12</v>
      </c>
      <c r="F859" s="2"/>
      <c r="G859" s="2"/>
      <c r="H859" s="2" t="str">
        <f t="shared" si="65"/>
        <v>_</v>
      </c>
      <c r="I859" s="2"/>
      <c r="J859" s="2"/>
      <c r="K859" s="2"/>
      <c r="L859" s="2" t="str">
        <f t="shared" si="66"/>
        <v>_</v>
      </c>
      <c r="M859" s="2"/>
      <c r="N859" s="2">
        <f>IF(ISBLANK(Table2[[#This Row],[ActualResult]]), 0, 1)</f>
        <v>0</v>
      </c>
      <c r="O859" s="2" t="str">
        <f>IF(ISBLANK(Table2[[#This Row],[ActualResult]]), "_", IF(Table2[[#This Row],[ActualWinner]]=Table2[[#This Row],[PredictedWinner]], "Y", "N"))</f>
        <v>_</v>
      </c>
      <c r="P859" s="2" t="str">
        <f>IF(Table2[[#This Row],[ActualAwayScore]]&gt;Table2[[#This Row],[PredictedAwayScore]], "N", IF(ISBLANK(Table2[[#This Row],[ActualResult]]), "_", IF(Table2[[#This Row],[ActualAwayScore]]=Table2[[#This Row],[PredictedAwayScore]], "Y", "N")))</f>
        <v>_</v>
      </c>
      <c r="Q859" s="2" t="str">
        <f>IF(Table2[[#This Row],[ActualHomeScore]]&gt;Table2[[#This Row],[PredictedHomeScore]],"N", IF(ISBLANK(Table2[[#This Row],[ActualResult]]), "_", IF(Table2[[#This Row],[ActualHomeScore]]=Table2[[#This Row],[PredictedHomeScore]], "Y", "N")))</f>
        <v>_</v>
      </c>
      <c r="R859" s="2"/>
      <c r="S859" s="2" t="str">
        <f t="shared" si="67"/>
        <v>_</v>
      </c>
      <c r="T859" s="2">
        <f>IF(INDEX(StatsRegularSeason20242025!$A$2:$C$33,MATCH(Table2[[#This Row],[AwayTeam]],StatsRegularSeason20242025!$A$2:$A$33,0),2)=INDEX(StatsRegularSeason20242025!$A$2:$C$33,MATCH(Table2[[#This Row],[HomeTeam]],StatsRegularSeason20242025!$A$2:$A$33,0),2),1,0)</f>
        <v>0</v>
      </c>
      <c r="U859" s="2">
        <f>IF(INDEX(StatsRegularSeason20242025!$A$2:$C$33,MATCH(Table2[[#This Row],[AwayTeam]],StatsRegularSeason20242025!$A$2:$A$33,0),3)=INDEX(StatsRegularSeason20242025!$A$2:$C$33,MATCH(Table2[[#This Row],[HomeTeam]],StatsRegularSeason20242025!$A$2:$A$33,0),3),1,0)</f>
        <v>0</v>
      </c>
      <c r="V859" s="2">
        <f>IF(Table2[[#This Row],[InterConf]]=1,IF(Table2[[#This Row],[InterDiv]]=0, 1, 0), 0)</f>
        <v>0</v>
      </c>
      <c r="W859" s="2">
        <f>IF(INDEX(StatsRegularSeason20242025!$A$2:$C$33,MATCH(Table2[[#This Row],[AwayTeam]],StatsRegularSeason20242025!$A$2:$A$33,0),2)&lt;&gt;INDEX(StatsRegularSeason20242025!$A$2:$C$33,MATCH(Table2[[#This Row],[HomeTeam]],StatsRegularSeason20242025!$A$2:$A$33,0),2),1,0)</f>
        <v>1</v>
      </c>
      <c r="X859" s="2"/>
      <c r="Y859" s="2"/>
      <c r="Z859" s="2">
        <f>IF(AND(Table2[[#This Row],[GameIsOver]]=1,Table2[[#This Row],[ActualHomeScore]]*Table2[[#This Row],[ActualAwayScore]]=0), 1,0)</f>
        <v>0</v>
      </c>
      <c r="AA859" s="2">
        <f>IF(Table2[[#This Row],[GameIsOver]]=0,0, IF(Table2[[#This Row],[ActualWinner]]=Table2[[#This Row],[AwayTeam]], 2, IF(OR(Table2[[#This Row],[ActualResult]]="OT", Table2[[#This Row],[ActualResult]]="SO"), 1, 0)))</f>
        <v>0</v>
      </c>
      <c r="AB859" s="2">
        <f>IF(Table2[[#This Row],[GameIsOver]]= 0, 0, IF(Table2[[#This Row],[ActualWinner]]=Table2[[#This Row],[HomeTeam]], 2, IF(OR(Table2[[#This Row],[ActualResult]]="OT", Table2[[#This Row],[ActualResult]]="SO"), 1, 0)))</f>
        <v>0</v>
      </c>
      <c r="AC859" s="33">
        <f>(($AR$11)*IF(Table2[[#This Row],[CorrectWinnerPrediction]]="Y", 1, 0))+(($AR$12)*IF(Table2[[#This Row],[CorrectAwayScorePrediction]]="Y", 1, 0))+(($AR$13)*IF(Table2[[#This Row],[CorrectHomeScorePrediction]]="Y", 1, 0))</f>
        <v>0</v>
      </c>
      <c r="AD8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59" s="4" t="str">
        <f>IF(WEEKDAY(Table2[[#This Row],[GameDate]])=1,"SUN",IF(WEEKDAY(Table2[[#This Row],[GameDate]])=2,"MON",IF(WEEKDAY(Table2[[#This Row],[GameDate]])=3,"TUE",IF(WEEKDAY(Table2[[#This Row],[GameDate]])=4,"WED",IF(WEEKDAY(Table2[[#This Row],[GameDate]])=5,"THU",IF(WEEKDAY(Table2[[#This Row],[GameDate]])=6,"FRI", "SAT"))))))</f>
        <v>TUE</v>
      </c>
      <c r="AF859" s="2">
        <f>Table2[[#This Row],[ActualAwayScore]]-Table2[[#This Row],[PredictedAwayScore]]</f>
        <v>0</v>
      </c>
      <c r="AG859" s="2">
        <f>Table2[[#This Row],[ActualHomeScore]]-Table2[[#This Row],[PredictedHomeScore]]</f>
        <v>0</v>
      </c>
      <c r="AH859" s="2">
        <f t="shared" si="68"/>
        <v>0</v>
      </c>
      <c r="AI859" s="2">
        <f t="shared" si="69"/>
        <v>0</v>
      </c>
    </row>
    <row r="860" spans="1:35" x14ac:dyDescent="0.25">
      <c r="A860" s="3"/>
      <c r="B860" s="5">
        <v>45692</v>
      </c>
      <c r="C860" s="8" t="s">
        <v>969</v>
      </c>
      <c r="D860" s="3" t="s">
        <v>19</v>
      </c>
      <c r="E860" s="3" t="s">
        <v>38</v>
      </c>
      <c r="F860" s="3"/>
      <c r="G860" s="3"/>
      <c r="H860" s="3" t="str">
        <f t="shared" si="65"/>
        <v>_</v>
      </c>
      <c r="I860" s="3"/>
      <c r="J860" s="3"/>
      <c r="K860" s="3"/>
      <c r="L860" s="2" t="str">
        <f t="shared" si="66"/>
        <v>_</v>
      </c>
      <c r="M860" s="3"/>
      <c r="N860" s="3">
        <f>IF(ISBLANK(Table2[[#This Row],[ActualResult]]), 0, 1)</f>
        <v>0</v>
      </c>
      <c r="O860" s="3" t="str">
        <f>IF(ISBLANK(Table2[[#This Row],[ActualResult]]), "_", IF(Table2[[#This Row],[ActualWinner]]=Table2[[#This Row],[PredictedWinner]], "Y", "N"))</f>
        <v>_</v>
      </c>
      <c r="P860" s="3" t="str">
        <f>IF(Table2[[#This Row],[ActualAwayScore]]&gt;Table2[[#This Row],[PredictedAwayScore]], "N", IF(ISBLANK(Table2[[#This Row],[ActualResult]]), "_", IF(Table2[[#This Row],[ActualAwayScore]]=Table2[[#This Row],[PredictedAwayScore]], "Y", "N")))</f>
        <v>_</v>
      </c>
      <c r="Q860" s="3" t="str">
        <f>IF(Table2[[#This Row],[ActualHomeScore]]&gt;Table2[[#This Row],[PredictedHomeScore]],"N", IF(ISBLANK(Table2[[#This Row],[ActualResult]]), "_", IF(Table2[[#This Row],[ActualHomeScore]]=Table2[[#This Row],[PredictedHomeScore]], "Y", "N")))</f>
        <v>_</v>
      </c>
      <c r="R860" s="2"/>
      <c r="S860" s="2" t="str">
        <f t="shared" si="67"/>
        <v>_</v>
      </c>
      <c r="T860" s="2">
        <f>IF(INDEX(StatsRegularSeason20242025!$A$2:$C$33,MATCH(Table2[[#This Row],[AwayTeam]],StatsRegularSeason20242025!$A$2:$A$33,0),2)=INDEX(StatsRegularSeason20242025!$A$2:$C$33,MATCH(Table2[[#This Row],[HomeTeam]],StatsRegularSeason20242025!$A$2:$A$33,0),2),1,0)</f>
        <v>0</v>
      </c>
      <c r="U860" s="2">
        <f>IF(INDEX(StatsRegularSeason20242025!$A$2:$C$33,MATCH(Table2[[#This Row],[AwayTeam]],StatsRegularSeason20242025!$A$2:$A$33,0),3)=INDEX(StatsRegularSeason20242025!$A$2:$C$33,MATCH(Table2[[#This Row],[HomeTeam]],StatsRegularSeason20242025!$A$2:$A$33,0),3),1,0)</f>
        <v>0</v>
      </c>
      <c r="V860" s="2">
        <f>IF(Table2[[#This Row],[InterConf]]=1,IF(Table2[[#This Row],[InterDiv]]=0, 1, 0), 0)</f>
        <v>0</v>
      </c>
      <c r="W860" s="2">
        <f>IF(INDEX(StatsRegularSeason20242025!$A$2:$C$33,MATCH(Table2[[#This Row],[AwayTeam]],StatsRegularSeason20242025!$A$2:$A$33,0),2)&lt;&gt;INDEX(StatsRegularSeason20242025!$A$2:$C$33,MATCH(Table2[[#This Row],[HomeTeam]],StatsRegularSeason20242025!$A$2:$A$33,0),2),1,0)</f>
        <v>1</v>
      </c>
      <c r="X860" s="2"/>
      <c r="Y860" s="2"/>
      <c r="Z860" s="2">
        <f>IF(AND(Table2[[#This Row],[GameIsOver]]=1,Table2[[#This Row],[ActualHomeScore]]*Table2[[#This Row],[ActualAwayScore]]=0), 1,0)</f>
        <v>0</v>
      </c>
      <c r="AA860" s="2">
        <f>IF(Table2[[#This Row],[GameIsOver]]=0,0, IF(Table2[[#This Row],[ActualWinner]]=Table2[[#This Row],[AwayTeam]], 2, IF(OR(Table2[[#This Row],[ActualResult]]="OT", Table2[[#This Row],[ActualResult]]="SO"), 1, 0)))</f>
        <v>0</v>
      </c>
      <c r="AB860" s="2">
        <f>IF(Table2[[#This Row],[GameIsOver]]= 0, 0, IF(Table2[[#This Row],[ActualWinner]]=Table2[[#This Row],[HomeTeam]], 2, IF(OR(Table2[[#This Row],[ActualResult]]="OT", Table2[[#This Row],[ActualResult]]="SO"), 1, 0)))</f>
        <v>0</v>
      </c>
      <c r="AC860" s="33">
        <f>(($AR$11)*IF(Table2[[#This Row],[CorrectWinnerPrediction]]="Y", 1, 0))+(($AR$12)*IF(Table2[[#This Row],[CorrectAwayScorePrediction]]="Y", 1, 0))+(($AR$13)*IF(Table2[[#This Row],[CorrectHomeScorePrediction]]="Y", 1, 0))</f>
        <v>0</v>
      </c>
      <c r="AD8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0" s="5" t="str">
        <f>IF(WEEKDAY(Table2[[#This Row],[GameDate]])=1,"SUN",IF(WEEKDAY(Table2[[#This Row],[GameDate]])=2,"MON",IF(WEEKDAY(Table2[[#This Row],[GameDate]])=3,"TUE",IF(WEEKDAY(Table2[[#This Row],[GameDate]])=4,"WED",IF(WEEKDAY(Table2[[#This Row],[GameDate]])=5,"THU",IF(WEEKDAY(Table2[[#This Row],[GameDate]])=6,"FRI", "SAT"))))))</f>
        <v>TUE</v>
      </c>
      <c r="AF860" s="2">
        <f>Table2[[#This Row],[ActualAwayScore]]-Table2[[#This Row],[PredictedAwayScore]]</f>
        <v>0</v>
      </c>
      <c r="AG860" s="2">
        <f>Table2[[#This Row],[ActualHomeScore]]-Table2[[#This Row],[PredictedHomeScore]]</f>
        <v>0</v>
      </c>
      <c r="AH860" s="2">
        <f t="shared" si="68"/>
        <v>0</v>
      </c>
      <c r="AI860" s="2">
        <f t="shared" si="69"/>
        <v>0</v>
      </c>
    </row>
    <row r="861" spans="1:35" x14ac:dyDescent="0.25">
      <c r="B861" s="4">
        <v>45693</v>
      </c>
      <c r="C861" s="7" t="s">
        <v>970</v>
      </c>
      <c r="D861" s="2" t="s">
        <v>16</v>
      </c>
      <c r="E861" s="2" t="s">
        <v>20</v>
      </c>
      <c r="F861" s="2"/>
      <c r="G861" s="2"/>
      <c r="H861" s="2" t="str">
        <f t="shared" si="65"/>
        <v>_</v>
      </c>
      <c r="I861" s="2"/>
      <c r="J861" s="2"/>
      <c r="K861" s="2"/>
      <c r="L861" s="13" t="str">
        <f t="shared" si="66"/>
        <v>_</v>
      </c>
      <c r="M861" s="2"/>
      <c r="N861" s="2">
        <f>IF(ISBLANK(Table2[[#This Row],[ActualResult]]), 0, 1)</f>
        <v>0</v>
      </c>
      <c r="O861" s="2" t="str">
        <f>IF(ISBLANK(Table2[[#This Row],[ActualResult]]), "_", IF(Table2[[#This Row],[ActualWinner]]=Table2[[#This Row],[PredictedWinner]], "Y", "N"))</f>
        <v>_</v>
      </c>
      <c r="P861" s="2" t="str">
        <f>IF(Table2[[#This Row],[ActualAwayScore]]&gt;Table2[[#This Row],[PredictedAwayScore]], "N", IF(ISBLANK(Table2[[#This Row],[ActualResult]]), "_", IF(Table2[[#This Row],[ActualAwayScore]]=Table2[[#This Row],[PredictedAwayScore]], "Y", "N")))</f>
        <v>_</v>
      </c>
      <c r="Q861" s="2" t="str">
        <f>IF(Table2[[#This Row],[ActualHomeScore]]&gt;Table2[[#This Row],[PredictedHomeScore]],"N", IF(ISBLANK(Table2[[#This Row],[ActualResult]]), "_", IF(Table2[[#This Row],[ActualHomeScore]]=Table2[[#This Row],[PredictedHomeScore]], "Y", "N")))</f>
        <v>_</v>
      </c>
      <c r="R861" s="2"/>
      <c r="S861" s="2" t="str">
        <f t="shared" si="67"/>
        <v>_</v>
      </c>
      <c r="T861" s="2">
        <f>IF(INDEX(StatsRegularSeason20242025!$A$2:$C$33,MATCH(Table2[[#This Row],[AwayTeam]],StatsRegularSeason20242025!$A$2:$A$33,0),2)=INDEX(StatsRegularSeason20242025!$A$2:$C$33,MATCH(Table2[[#This Row],[HomeTeam]],StatsRegularSeason20242025!$A$2:$A$33,0),2),1,0)</f>
        <v>1</v>
      </c>
      <c r="U861" s="2">
        <f>IF(INDEX(StatsRegularSeason20242025!$A$2:$C$33,MATCH(Table2[[#This Row],[AwayTeam]],StatsRegularSeason20242025!$A$2:$A$33,0),3)=INDEX(StatsRegularSeason20242025!$A$2:$C$33,MATCH(Table2[[#This Row],[HomeTeam]],StatsRegularSeason20242025!$A$2:$A$33,0),3),1,0)</f>
        <v>0</v>
      </c>
      <c r="V861" s="2">
        <f>IF(Table2[[#This Row],[InterConf]]=1,IF(Table2[[#This Row],[InterDiv]]=0, 1, 0), 0)</f>
        <v>1</v>
      </c>
      <c r="W861" s="2">
        <f>IF(INDEX(StatsRegularSeason20242025!$A$2:$C$33,MATCH(Table2[[#This Row],[AwayTeam]],StatsRegularSeason20242025!$A$2:$A$33,0),2)&lt;&gt;INDEX(StatsRegularSeason20242025!$A$2:$C$33,MATCH(Table2[[#This Row],[HomeTeam]],StatsRegularSeason20242025!$A$2:$A$33,0),2),1,0)</f>
        <v>0</v>
      </c>
      <c r="X861" s="2"/>
      <c r="Y861" s="2"/>
      <c r="Z861" s="2">
        <f>IF(AND(Table2[[#This Row],[GameIsOver]]=1,Table2[[#This Row],[ActualHomeScore]]*Table2[[#This Row],[ActualAwayScore]]=0), 1,0)</f>
        <v>0</v>
      </c>
      <c r="AA861" s="2">
        <f>IF(Table2[[#This Row],[GameIsOver]]=0,0, IF(Table2[[#This Row],[ActualWinner]]=Table2[[#This Row],[AwayTeam]], 2, IF(OR(Table2[[#This Row],[ActualResult]]="OT", Table2[[#This Row],[ActualResult]]="SO"), 1, 0)))</f>
        <v>0</v>
      </c>
      <c r="AB861" s="2">
        <f>IF(Table2[[#This Row],[GameIsOver]]= 0, 0, IF(Table2[[#This Row],[ActualWinner]]=Table2[[#This Row],[HomeTeam]], 2, IF(OR(Table2[[#This Row],[ActualResult]]="OT", Table2[[#This Row],[ActualResult]]="SO"), 1, 0)))</f>
        <v>0</v>
      </c>
      <c r="AC861" s="33">
        <f>(($AR$11)*IF(Table2[[#This Row],[CorrectWinnerPrediction]]="Y", 1, 0))+(($AR$12)*IF(Table2[[#This Row],[CorrectAwayScorePrediction]]="Y", 1, 0))+(($AR$13)*IF(Table2[[#This Row],[CorrectHomeScorePrediction]]="Y", 1, 0))</f>
        <v>0</v>
      </c>
      <c r="AD8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1" s="4" t="str">
        <f>IF(WEEKDAY(Table2[[#This Row],[GameDate]])=1,"SUN",IF(WEEKDAY(Table2[[#This Row],[GameDate]])=2,"MON",IF(WEEKDAY(Table2[[#This Row],[GameDate]])=3,"TUE",IF(WEEKDAY(Table2[[#This Row],[GameDate]])=4,"WED",IF(WEEKDAY(Table2[[#This Row],[GameDate]])=5,"THU",IF(WEEKDAY(Table2[[#This Row],[GameDate]])=6,"FRI", "SAT"))))))</f>
        <v>WED</v>
      </c>
      <c r="AF861" s="2">
        <f>Table2[[#This Row],[ActualAwayScore]]-Table2[[#This Row],[PredictedAwayScore]]</f>
        <v>0</v>
      </c>
      <c r="AG861" s="2">
        <f>Table2[[#This Row],[ActualHomeScore]]-Table2[[#This Row],[PredictedHomeScore]]</f>
        <v>0</v>
      </c>
      <c r="AH861" s="2">
        <f t="shared" si="68"/>
        <v>0</v>
      </c>
      <c r="AI861" s="2">
        <f t="shared" si="69"/>
        <v>0</v>
      </c>
    </row>
    <row r="862" spans="1:35" x14ac:dyDescent="0.25">
      <c r="B862" s="4">
        <v>45693</v>
      </c>
      <c r="C862" s="7" t="s">
        <v>971</v>
      </c>
      <c r="D862" s="2" t="s">
        <v>23</v>
      </c>
      <c r="E862" s="2" t="s">
        <v>17</v>
      </c>
      <c r="F862" s="2"/>
      <c r="G862" s="2"/>
      <c r="H862" s="2" t="str">
        <f t="shared" si="65"/>
        <v>_</v>
      </c>
      <c r="I862" s="2"/>
      <c r="J862" s="2"/>
      <c r="K862" s="2"/>
      <c r="L862" s="2" t="str">
        <f t="shared" si="66"/>
        <v>_</v>
      </c>
      <c r="M862" s="2"/>
      <c r="N862" s="2">
        <f>IF(ISBLANK(Table2[[#This Row],[ActualResult]]), 0, 1)</f>
        <v>0</v>
      </c>
      <c r="O862" s="2" t="str">
        <f>IF(ISBLANK(Table2[[#This Row],[ActualResult]]), "_", IF(Table2[[#This Row],[ActualWinner]]=Table2[[#This Row],[PredictedWinner]], "Y", "N"))</f>
        <v>_</v>
      </c>
      <c r="P862" s="2" t="str">
        <f>IF(Table2[[#This Row],[ActualAwayScore]]&gt;Table2[[#This Row],[PredictedAwayScore]], "N", IF(ISBLANK(Table2[[#This Row],[ActualResult]]), "_", IF(Table2[[#This Row],[ActualAwayScore]]=Table2[[#This Row],[PredictedAwayScore]], "Y", "N")))</f>
        <v>_</v>
      </c>
      <c r="Q862" s="2" t="str">
        <f>IF(Table2[[#This Row],[ActualHomeScore]]&gt;Table2[[#This Row],[PredictedHomeScore]],"N", IF(ISBLANK(Table2[[#This Row],[ActualResult]]), "_", IF(Table2[[#This Row],[ActualHomeScore]]=Table2[[#This Row],[PredictedHomeScore]], "Y", "N")))</f>
        <v>_</v>
      </c>
      <c r="R862" s="2"/>
      <c r="S862" s="2" t="str">
        <f t="shared" si="67"/>
        <v>_</v>
      </c>
      <c r="T862" s="2">
        <f>IF(INDEX(StatsRegularSeason20242025!$A$2:$C$33,MATCH(Table2[[#This Row],[AwayTeam]],StatsRegularSeason20242025!$A$2:$A$33,0),2)=INDEX(StatsRegularSeason20242025!$A$2:$C$33,MATCH(Table2[[#This Row],[HomeTeam]],StatsRegularSeason20242025!$A$2:$A$33,0),2),1,0)</f>
        <v>1</v>
      </c>
      <c r="U862" s="2">
        <f>IF(INDEX(StatsRegularSeason20242025!$A$2:$C$33,MATCH(Table2[[#This Row],[AwayTeam]],StatsRegularSeason20242025!$A$2:$A$33,0),3)=INDEX(StatsRegularSeason20242025!$A$2:$C$33,MATCH(Table2[[#This Row],[HomeTeam]],StatsRegularSeason20242025!$A$2:$A$33,0),3),1,0)</f>
        <v>0</v>
      </c>
      <c r="V862" s="2">
        <f>IF(Table2[[#This Row],[InterConf]]=1,IF(Table2[[#This Row],[InterDiv]]=0, 1, 0), 0)</f>
        <v>1</v>
      </c>
      <c r="W862" s="2">
        <f>IF(INDEX(StatsRegularSeason20242025!$A$2:$C$33,MATCH(Table2[[#This Row],[AwayTeam]],StatsRegularSeason20242025!$A$2:$A$33,0),2)&lt;&gt;INDEX(StatsRegularSeason20242025!$A$2:$C$33,MATCH(Table2[[#This Row],[HomeTeam]],StatsRegularSeason20242025!$A$2:$A$33,0),2),1,0)</f>
        <v>0</v>
      </c>
      <c r="X862" s="2"/>
      <c r="Y862" s="2"/>
      <c r="Z862" s="2">
        <f>IF(AND(Table2[[#This Row],[GameIsOver]]=1,Table2[[#This Row],[ActualHomeScore]]*Table2[[#This Row],[ActualAwayScore]]=0), 1,0)</f>
        <v>0</v>
      </c>
      <c r="AA862" s="2">
        <f>IF(Table2[[#This Row],[GameIsOver]]=0,0, IF(Table2[[#This Row],[ActualWinner]]=Table2[[#This Row],[AwayTeam]], 2, IF(OR(Table2[[#This Row],[ActualResult]]="OT", Table2[[#This Row],[ActualResult]]="SO"), 1, 0)))</f>
        <v>0</v>
      </c>
      <c r="AB862" s="2">
        <f>IF(Table2[[#This Row],[GameIsOver]]= 0, 0, IF(Table2[[#This Row],[ActualWinner]]=Table2[[#This Row],[HomeTeam]], 2, IF(OR(Table2[[#This Row],[ActualResult]]="OT", Table2[[#This Row],[ActualResult]]="SO"), 1, 0)))</f>
        <v>0</v>
      </c>
      <c r="AC862" s="33">
        <f>(($AR$11)*IF(Table2[[#This Row],[CorrectWinnerPrediction]]="Y", 1, 0))+(($AR$12)*IF(Table2[[#This Row],[CorrectAwayScorePrediction]]="Y", 1, 0))+(($AR$13)*IF(Table2[[#This Row],[CorrectHomeScorePrediction]]="Y", 1, 0))</f>
        <v>0</v>
      </c>
      <c r="AD8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2" s="4" t="str">
        <f>IF(WEEKDAY(Table2[[#This Row],[GameDate]])=1,"SUN",IF(WEEKDAY(Table2[[#This Row],[GameDate]])=2,"MON",IF(WEEKDAY(Table2[[#This Row],[GameDate]])=3,"TUE",IF(WEEKDAY(Table2[[#This Row],[GameDate]])=4,"WED",IF(WEEKDAY(Table2[[#This Row],[GameDate]])=5,"THU",IF(WEEKDAY(Table2[[#This Row],[GameDate]])=6,"FRI", "SAT"))))))</f>
        <v>WED</v>
      </c>
      <c r="AF862" s="2">
        <f>Table2[[#This Row],[ActualAwayScore]]-Table2[[#This Row],[PredictedAwayScore]]</f>
        <v>0</v>
      </c>
      <c r="AG862" s="2">
        <f>Table2[[#This Row],[ActualHomeScore]]-Table2[[#This Row],[PredictedHomeScore]]</f>
        <v>0</v>
      </c>
      <c r="AH862" s="2">
        <f t="shared" si="68"/>
        <v>0</v>
      </c>
      <c r="AI862" s="2">
        <f t="shared" si="69"/>
        <v>0</v>
      </c>
    </row>
    <row r="863" spans="1:35" x14ac:dyDescent="0.25">
      <c r="A863" s="3"/>
      <c r="B863" s="5">
        <v>45693</v>
      </c>
      <c r="C863" s="8" t="s">
        <v>972</v>
      </c>
      <c r="D863" s="3" t="s">
        <v>19</v>
      </c>
      <c r="E863" s="3" t="s">
        <v>28</v>
      </c>
      <c r="F863" s="3"/>
      <c r="G863" s="3"/>
      <c r="H863" s="3" t="str">
        <f t="shared" si="65"/>
        <v>_</v>
      </c>
      <c r="I863" s="3"/>
      <c r="J863" s="3"/>
      <c r="K863" s="3"/>
      <c r="L863" s="3" t="str">
        <f t="shared" si="66"/>
        <v>_</v>
      </c>
      <c r="M863" s="3"/>
      <c r="N863" s="3">
        <f>IF(ISBLANK(Table2[[#This Row],[ActualResult]]), 0, 1)</f>
        <v>0</v>
      </c>
      <c r="O863" s="3" t="str">
        <f>IF(ISBLANK(Table2[[#This Row],[ActualResult]]), "_", IF(Table2[[#This Row],[ActualWinner]]=Table2[[#This Row],[PredictedWinner]], "Y", "N"))</f>
        <v>_</v>
      </c>
      <c r="P863" s="3" t="str">
        <f>IF(Table2[[#This Row],[ActualAwayScore]]&gt;Table2[[#This Row],[PredictedAwayScore]], "N", IF(ISBLANK(Table2[[#This Row],[ActualResult]]), "_", IF(Table2[[#This Row],[ActualAwayScore]]=Table2[[#This Row],[PredictedAwayScore]], "Y", "N")))</f>
        <v>_</v>
      </c>
      <c r="Q863" s="3" t="str">
        <f>IF(Table2[[#This Row],[ActualHomeScore]]&gt;Table2[[#This Row],[PredictedHomeScore]],"N", IF(ISBLANK(Table2[[#This Row],[ActualResult]]), "_", IF(Table2[[#This Row],[ActualHomeScore]]=Table2[[#This Row],[PredictedHomeScore]], "Y", "N")))</f>
        <v>_</v>
      </c>
      <c r="R863" s="2"/>
      <c r="S863" s="2" t="str">
        <f t="shared" si="67"/>
        <v>_</v>
      </c>
      <c r="T863" s="2">
        <f>IF(INDEX(StatsRegularSeason20242025!$A$2:$C$33,MATCH(Table2[[#This Row],[AwayTeam]],StatsRegularSeason20242025!$A$2:$A$33,0),2)=INDEX(StatsRegularSeason20242025!$A$2:$C$33,MATCH(Table2[[#This Row],[HomeTeam]],StatsRegularSeason20242025!$A$2:$A$33,0),2),1,0)</f>
        <v>0</v>
      </c>
      <c r="U863" s="2">
        <f>IF(INDEX(StatsRegularSeason20242025!$A$2:$C$33,MATCH(Table2[[#This Row],[AwayTeam]],StatsRegularSeason20242025!$A$2:$A$33,0),3)=INDEX(StatsRegularSeason20242025!$A$2:$C$33,MATCH(Table2[[#This Row],[HomeTeam]],StatsRegularSeason20242025!$A$2:$A$33,0),3),1,0)</f>
        <v>0</v>
      </c>
      <c r="V863" s="2">
        <f>IF(Table2[[#This Row],[InterConf]]=1,IF(Table2[[#This Row],[InterDiv]]=0, 1, 0), 0)</f>
        <v>0</v>
      </c>
      <c r="W863" s="2">
        <f>IF(INDEX(StatsRegularSeason20242025!$A$2:$C$33,MATCH(Table2[[#This Row],[AwayTeam]],StatsRegularSeason20242025!$A$2:$A$33,0),2)&lt;&gt;INDEX(StatsRegularSeason20242025!$A$2:$C$33,MATCH(Table2[[#This Row],[HomeTeam]],StatsRegularSeason20242025!$A$2:$A$33,0),2),1,0)</f>
        <v>1</v>
      </c>
      <c r="X863" s="2"/>
      <c r="Y863" s="2"/>
      <c r="Z863" s="2">
        <f>IF(AND(Table2[[#This Row],[GameIsOver]]=1,Table2[[#This Row],[ActualHomeScore]]*Table2[[#This Row],[ActualAwayScore]]=0), 1,0)</f>
        <v>0</v>
      </c>
      <c r="AA863" s="2">
        <f>IF(Table2[[#This Row],[GameIsOver]]=0,0, IF(Table2[[#This Row],[ActualWinner]]=Table2[[#This Row],[AwayTeam]], 2, IF(OR(Table2[[#This Row],[ActualResult]]="OT", Table2[[#This Row],[ActualResult]]="SO"), 1, 0)))</f>
        <v>0</v>
      </c>
      <c r="AB863" s="2">
        <f>IF(Table2[[#This Row],[GameIsOver]]= 0, 0, IF(Table2[[#This Row],[ActualWinner]]=Table2[[#This Row],[HomeTeam]], 2, IF(OR(Table2[[#This Row],[ActualResult]]="OT", Table2[[#This Row],[ActualResult]]="SO"), 1, 0)))</f>
        <v>0</v>
      </c>
      <c r="AC863" s="33">
        <f>(($AR$11)*IF(Table2[[#This Row],[CorrectWinnerPrediction]]="Y", 1, 0))+(($AR$12)*IF(Table2[[#This Row],[CorrectAwayScorePrediction]]="Y", 1, 0))+(($AR$13)*IF(Table2[[#This Row],[CorrectHomeScorePrediction]]="Y", 1, 0))</f>
        <v>0</v>
      </c>
      <c r="AD8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3" s="5" t="str">
        <f>IF(WEEKDAY(Table2[[#This Row],[GameDate]])=1,"SUN",IF(WEEKDAY(Table2[[#This Row],[GameDate]])=2,"MON",IF(WEEKDAY(Table2[[#This Row],[GameDate]])=3,"TUE",IF(WEEKDAY(Table2[[#This Row],[GameDate]])=4,"WED",IF(WEEKDAY(Table2[[#This Row],[GameDate]])=5,"THU",IF(WEEKDAY(Table2[[#This Row],[GameDate]])=6,"FRI", "SAT"))))))</f>
        <v>WED</v>
      </c>
      <c r="AF863" s="2">
        <f>Table2[[#This Row],[ActualAwayScore]]-Table2[[#This Row],[PredictedAwayScore]]</f>
        <v>0</v>
      </c>
      <c r="AG863" s="2">
        <f>Table2[[#This Row],[ActualHomeScore]]-Table2[[#This Row],[PredictedHomeScore]]</f>
        <v>0</v>
      </c>
      <c r="AH863" s="2">
        <f t="shared" si="68"/>
        <v>0</v>
      </c>
      <c r="AI863" s="2">
        <f t="shared" si="69"/>
        <v>0</v>
      </c>
    </row>
    <row r="864" spans="1:35" x14ac:dyDescent="0.25">
      <c r="B864" s="4">
        <v>45694</v>
      </c>
      <c r="C864" s="7" t="s">
        <v>973</v>
      </c>
      <c r="D864" s="2" t="s">
        <v>30</v>
      </c>
      <c r="E864" s="2" t="s">
        <v>43</v>
      </c>
      <c r="F864" s="2"/>
      <c r="G864" s="2"/>
      <c r="H864" s="2" t="str">
        <f t="shared" si="65"/>
        <v>_</v>
      </c>
      <c r="I864" s="2"/>
      <c r="J864" s="2"/>
      <c r="K864" s="2"/>
      <c r="L864" s="2" t="str">
        <f t="shared" si="66"/>
        <v>_</v>
      </c>
      <c r="M864" s="2"/>
      <c r="N864" s="2">
        <f>IF(ISBLANK(Table2[[#This Row],[ActualResult]]), 0, 1)</f>
        <v>0</v>
      </c>
      <c r="O864" s="2" t="str">
        <f>IF(ISBLANK(Table2[[#This Row],[ActualResult]]), "_", IF(Table2[[#This Row],[ActualWinner]]=Table2[[#This Row],[PredictedWinner]], "Y", "N"))</f>
        <v>_</v>
      </c>
      <c r="P864" s="2" t="str">
        <f>IF(Table2[[#This Row],[ActualAwayScore]]&gt;Table2[[#This Row],[PredictedAwayScore]], "N", IF(ISBLANK(Table2[[#This Row],[ActualResult]]), "_", IF(Table2[[#This Row],[ActualAwayScore]]=Table2[[#This Row],[PredictedAwayScore]], "Y", "N")))</f>
        <v>_</v>
      </c>
      <c r="Q864" s="2" t="str">
        <f>IF(Table2[[#This Row],[ActualHomeScore]]&gt;Table2[[#This Row],[PredictedHomeScore]],"N", IF(ISBLANK(Table2[[#This Row],[ActualResult]]), "_", IF(Table2[[#This Row],[ActualHomeScore]]=Table2[[#This Row],[PredictedHomeScore]], "Y", "N")))</f>
        <v>_</v>
      </c>
      <c r="R864" s="2"/>
      <c r="S864" s="2" t="str">
        <f t="shared" si="67"/>
        <v>_</v>
      </c>
      <c r="T864" s="2">
        <f>IF(INDEX(StatsRegularSeason20242025!$A$2:$C$33,MATCH(Table2[[#This Row],[AwayTeam]],StatsRegularSeason20242025!$A$2:$A$33,0),2)=INDEX(StatsRegularSeason20242025!$A$2:$C$33,MATCH(Table2[[#This Row],[HomeTeam]],StatsRegularSeason20242025!$A$2:$A$33,0),2),1,0)</f>
        <v>1</v>
      </c>
      <c r="U864" s="2">
        <f>IF(INDEX(StatsRegularSeason20242025!$A$2:$C$33,MATCH(Table2[[#This Row],[AwayTeam]],StatsRegularSeason20242025!$A$2:$A$33,0),3)=INDEX(StatsRegularSeason20242025!$A$2:$C$33,MATCH(Table2[[#This Row],[HomeTeam]],StatsRegularSeason20242025!$A$2:$A$33,0),3),1,0)</f>
        <v>1</v>
      </c>
      <c r="V864" s="2">
        <f>IF(Table2[[#This Row],[InterConf]]=1,IF(Table2[[#This Row],[InterDiv]]=0, 1, 0), 0)</f>
        <v>0</v>
      </c>
      <c r="W864" s="2">
        <f>IF(INDEX(StatsRegularSeason20242025!$A$2:$C$33,MATCH(Table2[[#This Row],[AwayTeam]],StatsRegularSeason20242025!$A$2:$A$33,0),2)&lt;&gt;INDEX(StatsRegularSeason20242025!$A$2:$C$33,MATCH(Table2[[#This Row],[HomeTeam]],StatsRegularSeason20242025!$A$2:$A$33,0),2),1,0)</f>
        <v>0</v>
      </c>
      <c r="X864" s="2"/>
      <c r="Y864" s="2"/>
      <c r="Z864" s="2">
        <f>IF(AND(Table2[[#This Row],[GameIsOver]]=1,Table2[[#This Row],[ActualHomeScore]]*Table2[[#This Row],[ActualAwayScore]]=0), 1,0)</f>
        <v>0</v>
      </c>
      <c r="AA864" s="2">
        <f>IF(Table2[[#This Row],[GameIsOver]]=0,0, IF(Table2[[#This Row],[ActualWinner]]=Table2[[#This Row],[AwayTeam]], 2, IF(OR(Table2[[#This Row],[ActualResult]]="OT", Table2[[#This Row],[ActualResult]]="SO"), 1, 0)))</f>
        <v>0</v>
      </c>
      <c r="AB864" s="2">
        <f>IF(Table2[[#This Row],[GameIsOver]]= 0, 0, IF(Table2[[#This Row],[ActualWinner]]=Table2[[#This Row],[HomeTeam]], 2, IF(OR(Table2[[#This Row],[ActualResult]]="OT", Table2[[#This Row],[ActualResult]]="SO"), 1, 0)))</f>
        <v>0</v>
      </c>
      <c r="AC864" s="33">
        <f>(($AR$11)*IF(Table2[[#This Row],[CorrectWinnerPrediction]]="Y", 1, 0))+(($AR$12)*IF(Table2[[#This Row],[CorrectAwayScorePrediction]]="Y", 1, 0))+(($AR$13)*IF(Table2[[#This Row],[CorrectHomeScorePrediction]]="Y", 1, 0))</f>
        <v>0</v>
      </c>
      <c r="AD8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4" s="4" t="str">
        <f>IF(WEEKDAY(Table2[[#This Row],[GameDate]])=1,"SUN",IF(WEEKDAY(Table2[[#This Row],[GameDate]])=2,"MON",IF(WEEKDAY(Table2[[#This Row],[GameDate]])=3,"TUE",IF(WEEKDAY(Table2[[#This Row],[GameDate]])=4,"WED",IF(WEEKDAY(Table2[[#This Row],[GameDate]])=5,"THU",IF(WEEKDAY(Table2[[#This Row],[GameDate]])=6,"FRI", "SAT"))))))</f>
        <v>THU</v>
      </c>
      <c r="AF864" s="2">
        <f>Table2[[#This Row],[ActualAwayScore]]-Table2[[#This Row],[PredictedAwayScore]]</f>
        <v>0</v>
      </c>
      <c r="AG864" s="2">
        <f>Table2[[#This Row],[ActualHomeScore]]-Table2[[#This Row],[PredictedHomeScore]]</f>
        <v>0</v>
      </c>
      <c r="AH864" s="2">
        <f t="shared" si="68"/>
        <v>0</v>
      </c>
      <c r="AI864" s="2">
        <f t="shared" si="69"/>
        <v>0</v>
      </c>
    </row>
    <row r="865" spans="1:35" x14ac:dyDescent="0.25">
      <c r="B865" s="4">
        <v>45694</v>
      </c>
      <c r="C865" s="7" t="s">
        <v>974</v>
      </c>
      <c r="D865" s="2" t="s">
        <v>27</v>
      </c>
      <c r="E865" s="2" t="s">
        <v>32</v>
      </c>
      <c r="F865" s="2"/>
      <c r="G865" s="2"/>
      <c r="H865" s="2" t="str">
        <f t="shared" si="65"/>
        <v>_</v>
      </c>
      <c r="I865" s="2"/>
      <c r="J865" s="2"/>
      <c r="K865" s="2"/>
      <c r="L865" s="2" t="str">
        <f t="shared" si="66"/>
        <v>_</v>
      </c>
      <c r="M865" s="2"/>
      <c r="N865" s="2">
        <f>IF(ISBLANK(Table2[[#This Row],[ActualResult]]), 0, 1)</f>
        <v>0</v>
      </c>
      <c r="O865" s="2" t="str">
        <f>IF(ISBLANK(Table2[[#This Row],[ActualResult]]), "_", IF(Table2[[#This Row],[ActualWinner]]=Table2[[#This Row],[PredictedWinner]], "Y", "N"))</f>
        <v>_</v>
      </c>
      <c r="P865" s="2" t="str">
        <f>IF(Table2[[#This Row],[ActualAwayScore]]&gt;Table2[[#This Row],[PredictedAwayScore]], "N", IF(ISBLANK(Table2[[#This Row],[ActualResult]]), "_", IF(Table2[[#This Row],[ActualAwayScore]]=Table2[[#This Row],[PredictedAwayScore]], "Y", "N")))</f>
        <v>_</v>
      </c>
      <c r="Q865" s="2" t="str">
        <f>IF(Table2[[#This Row],[ActualHomeScore]]&gt;Table2[[#This Row],[PredictedHomeScore]],"N", IF(ISBLANK(Table2[[#This Row],[ActualResult]]), "_", IF(Table2[[#This Row],[ActualHomeScore]]=Table2[[#This Row],[PredictedHomeScore]], "Y", "N")))</f>
        <v>_</v>
      </c>
      <c r="R865" s="2"/>
      <c r="S865" s="2" t="str">
        <f t="shared" si="67"/>
        <v>_</v>
      </c>
      <c r="T865" s="2">
        <f>IF(INDEX(StatsRegularSeason20242025!$A$2:$C$33,MATCH(Table2[[#This Row],[AwayTeam]],StatsRegularSeason20242025!$A$2:$A$33,0),2)=INDEX(StatsRegularSeason20242025!$A$2:$C$33,MATCH(Table2[[#This Row],[HomeTeam]],StatsRegularSeason20242025!$A$2:$A$33,0),2),1,0)</f>
        <v>0</v>
      </c>
      <c r="U865" s="2">
        <f>IF(INDEX(StatsRegularSeason20242025!$A$2:$C$33,MATCH(Table2[[#This Row],[AwayTeam]],StatsRegularSeason20242025!$A$2:$A$33,0),3)=INDEX(StatsRegularSeason20242025!$A$2:$C$33,MATCH(Table2[[#This Row],[HomeTeam]],StatsRegularSeason20242025!$A$2:$A$33,0),3),1,0)</f>
        <v>0</v>
      </c>
      <c r="V865" s="2">
        <f>IF(Table2[[#This Row],[InterConf]]=1,IF(Table2[[#This Row],[InterDiv]]=0, 1, 0), 0)</f>
        <v>0</v>
      </c>
      <c r="W865" s="2">
        <f>IF(INDEX(StatsRegularSeason20242025!$A$2:$C$33,MATCH(Table2[[#This Row],[AwayTeam]],StatsRegularSeason20242025!$A$2:$A$33,0),2)&lt;&gt;INDEX(StatsRegularSeason20242025!$A$2:$C$33,MATCH(Table2[[#This Row],[HomeTeam]],StatsRegularSeason20242025!$A$2:$A$33,0),2),1,0)</f>
        <v>1</v>
      </c>
      <c r="X865" s="2"/>
      <c r="Y865" s="2"/>
      <c r="Z865" s="2">
        <f>IF(AND(Table2[[#This Row],[GameIsOver]]=1,Table2[[#This Row],[ActualHomeScore]]*Table2[[#This Row],[ActualAwayScore]]=0), 1,0)</f>
        <v>0</v>
      </c>
      <c r="AA865" s="2">
        <f>IF(Table2[[#This Row],[GameIsOver]]=0,0, IF(Table2[[#This Row],[ActualWinner]]=Table2[[#This Row],[AwayTeam]], 2, IF(OR(Table2[[#This Row],[ActualResult]]="OT", Table2[[#This Row],[ActualResult]]="SO"), 1, 0)))</f>
        <v>0</v>
      </c>
      <c r="AB865" s="2">
        <f>IF(Table2[[#This Row],[GameIsOver]]= 0, 0, IF(Table2[[#This Row],[ActualWinner]]=Table2[[#This Row],[HomeTeam]], 2, IF(OR(Table2[[#This Row],[ActualResult]]="OT", Table2[[#This Row],[ActualResult]]="SO"), 1, 0)))</f>
        <v>0</v>
      </c>
      <c r="AC865" s="33">
        <f>(($AR$11)*IF(Table2[[#This Row],[CorrectWinnerPrediction]]="Y", 1, 0))+(($AR$12)*IF(Table2[[#This Row],[CorrectAwayScorePrediction]]="Y", 1, 0))+(($AR$13)*IF(Table2[[#This Row],[CorrectHomeScorePrediction]]="Y", 1, 0))</f>
        <v>0</v>
      </c>
      <c r="AD8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5" s="4" t="str">
        <f>IF(WEEKDAY(Table2[[#This Row],[GameDate]])=1,"SUN",IF(WEEKDAY(Table2[[#This Row],[GameDate]])=2,"MON",IF(WEEKDAY(Table2[[#This Row],[GameDate]])=3,"TUE",IF(WEEKDAY(Table2[[#This Row],[GameDate]])=4,"WED",IF(WEEKDAY(Table2[[#This Row],[GameDate]])=5,"THU",IF(WEEKDAY(Table2[[#This Row],[GameDate]])=6,"FRI", "SAT"))))))</f>
        <v>THU</v>
      </c>
      <c r="AF865" s="2">
        <f>Table2[[#This Row],[ActualAwayScore]]-Table2[[#This Row],[PredictedAwayScore]]</f>
        <v>0</v>
      </c>
      <c r="AG865" s="2">
        <f>Table2[[#This Row],[ActualHomeScore]]-Table2[[#This Row],[PredictedHomeScore]]</f>
        <v>0</v>
      </c>
      <c r="AH865" s="2">
        <f t="shared" si="68"/>
        <v>0</v>
      </c>
      <c r="AI865" s="2">
        <f t="shared" si="69"/>
        <v>0</v>
      </c>
    </row>
    <row r="866" spans="1:35" x14ac:dyDescent="0.25">
      <c r="B866" s="4">
        <v>45694</v>
      </c>
      <c r="C866" s="7" t="s">
        <v>975</v>
      </c>
      <c r="D866" s="2" t="s">
        <v>46</v>
      </c>
      <c r="E866" s="2" t="s">
        <v>45</v>
      </c>
      <c r="F866" s="2"/>
      <c r="G866" s="2"/>
      <c r="H866" s="2" t="str">
        <f t="shared" si="65"/>
        <v>_</v>
      </c>
      <c r="I866" s="2"/>
      <c r="J866" s="2"/>
      <c r="K866" s="2"/>
      <c r="L866" s="2" t="str">
        <f t="shared" si="66"/>
        <v>_</v>
      </c>
      <c r="M866" s="2"/>
      <c r="N866" s="2">
        <f>IF(ISBLANK(Table2[[#This Row],[ActualResult]]), 0, 1)</f>
        <v>0</v>
      </c>
      <c r="O866" s="2" t="str">
        <f>IF(ISBLANK(Table2[[#This Row],[ActualResult]]), "_", IF(Table2[[#This Row],[ActualWinner]]=Table2[[#This Row],[PredictedWinner]], "Y", "N"))</f>
        <v>_</v>
      </c>
      <c r="P866" s="2" t="str">
        <f>IF(Table2[[#This Row],[ActualAwayScore]]&gt;Table2[[#This Row],[PredictedAwayScore]], "N", IF(ISBLANK(Table2[[#This Row],[ActualResult]]), "_", IF(Table2[[#This Row],[ActualAwayScore]]=Table2[[#This Row],[PredictedAwayScore]], "Y", "N")))</f>
        <v>_</v>
      </c>
      <c r="Q866" s="2" t="str">
        <f>IF(Table2[[#This Row],[ActualHomeScore]]&gt;Table2[[#This Row],[PredictedHomeScore]],"N", IF(ISBLANK(Table2[[#This Row],[ActualResult]]), "_", IF(Table2[[#This Row],[ActualHomeScore]]=Table2[[#This Row],[PredictedHomeScore]], "Y", "N")))</f>
        <v>_</v>
      </c>
      <c r="R866" s="2"/>
      <c r="S866" s="2" t="str">
        <f t="shared" si="67"/>
        <v>_</v>
      </c>
      <c r="T866" s="2">
        <f>IF(INDEX(StatsRegularSeason20242025!$A$2:$C$33,MATCH(Table2[[#This Row],[AwayTeam]],StatsRegularSeason20242025!$A$2:$A$33,0),2)=INDEX(StatsRegularSeason20242025!$A$2:$C$33,MATCH(Table2[[#This Row],[HomeTeam]],StatsRegularSeason20242025!$A$2:$A$33,0),2),1,0)</f>
        <v>1</v>
      </c>
      <c r="U866" s="2">
        <f>IF(INDEX(StatsRegularSeason20242025!$A$2:$C$33,MATCH(Table2[[#This Row],[AwayTeam]],StatsRegularSeason20242025!$A$2:$A$33,0),3)=INDEX(StatsRegularSeason20242025!$A$2:$C$33,MATCH(Table2[[#This Row],[HomeTeam]],StatsRegularSeason20242025!$A$2:$A$33,0),3),1,0)</f>
        <v>1</v>
      </c>
      <c r="V866" s="2">
        <f>IF(Table2[[#This Row],[InterConf]]=1,IF(Table2[[#This Row],[InterDiv]]=0, 1, 0), 0)</f>
        <v>0</v>
      </c>
      <c r="W866" s="2">
        <f>IF(INDEX(StatsRegularSeason20242025!$A$2:$C$33,MATCH(Table2[[#This Row],[AwayTeam]],StatsRegularSeason20242025!$A$2:$A$33,0),2)&lt;&gt;INDEX(StatsRegularSeason20242025!$A$2:$C$33,MATCH(Table2[[#This Row],[HomeTeam]],StatsRegularSeason20242025!$A$2:$A$33,0),2),1,0)</f>
        <v>0</v>
      </c>
      <c r="X866" s="2"/>
      <c r="Y866" s="2"/>
      <c r="Z866" s="2">
        <f>IF(AND(Table2[[#This Row],[GameIsOver]]=1,Table2[[#This Row],[ActualHomeScore]]*Table2[[#This Row],[ActualAwayScore]]=0), 1,0)</f>
        <v>0</v>
      </c>
      <c r="AA866" s="2">
        <f>IF(Table2[[#This Row],[GameIsOver]]=0,0, IF(Table2[[#This Row],[ActualWinner]]=Table2[[#This Row],[AwayTeam]], 2, IF(OR(Table2[[#This Row],[ActualResult]]="OT", Table2[[#This Row],[ActualResult]]="SO"), 1, 0)))</f>
        <v>0</v>
      </c>
      <c r="AB866" s="2">
        <f>IF(Table2[[#This Row],[GameIsOver]]= 0, 0, IF(Table2[[#This Row],[ActualWinner]]=Table2[[#This Row],[HomeTeam]], 2, IF(OR(Table2[[#This Row],[ActualResult]]="OT", Table2[[#This Row],[ActualResult]]="SO"), 1, 0)))</f>
        <v>0</v>
      </c>
      <c r="AC866" s="33">
        <f>(($AR$11)*IF(Table2[[#This Row],[CorrectWinnerPrediction]]="Y", 1, 0))+(($AR$12)*IF(Table2[[#This Row],[CorrectAwayScorePrediction]]="Y", 1, 0))+(($AR$13)*IF(Table2[[#This Row],[CorrectHomeScorePrediction]]="Y", 1, 0))</f>
        <v>0</v>
      </c>
      <c r="AD8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6" s="4" t="str">
        <f>IF(WEEKDAY(Table2[[#This Row],[GameDate]])=1,"SUN",IF(WEEKDAY(Table2[[#This Row],[GameDate]])=2,"MON",IF(WEEKDAY(Table2[[#This Row],[GameDate]])=3,"TUE",IF(WEEKDAY(Table2[[#This Row],[GameDate]])=4,"WED",IF(WEEKDAY(Table2[[#This Row],[GameDate]])=5,"THU",IF(WEEKDAY(Table2[[#This Row],[GameDate]])=6,"FRI", "SAT"))))))</f>
        <v>THU</v>
      </c>
      <c r="AF866" s="2">
        <f>Table2[[#This Row],[ActualAwayScore]]-Table2[[#This Row],[PredictedAwayScore]]</f>
        <v>0</v>
      </c>
      <c r="AG866" s="2">
        <f>Table2[[#This Row],[ActualHomeScore]]-Table2[[#This Row],[PredictedHomeScore]]</f>
        <v>0</v>
      </c>
      <c r="AH866" s="2">
        <f t="shared" si="68"/>
        <v>0</v>
      </c>
      <c r="AI866" s="2">
        <f t="shared" si="69"/>
        <v>0</v>
      </c>
    </row>
    <row r="867" spans="1:35" x14ac:dyDescent="0.25">
      <c r="B867" s="4">
        <v>45694</v>
      </c>
      <c r="C867" s="7" t="s">
        <v>976</v>
      </c>
      <c r="D867" s="2" t="s">
        <v>15</v>
      </c>
      <c r="E867" s="2" t="s">
        <v>36</v>
      </c>
      <c r="F867" s="2"/>
      <c r="G867" s="2"/>
      <c r="H867" s="2" t="str">
        <f t="shared" si="65"/>
        <v>_</v>
      </c>
      <c r="I867" s="2"/>
      <c r="J867" s="2"/>
      <c r="K867" s="2"/>
      <c r="L867" s="2" t="str">
        <f t="shared" si="66"/>
        <v>_</v>
      </c>
      <c r="M867" s="2"/>
      <c r="N867" s="2">
        <f>IF(ISBLANK(Table2[[#This Row],[ActualResult]]), 0, 1)</f>
        <v>0</v>
      </c>
      <c r="O867" s="2" t="str">
        <f>IF(ISBLANK(Table2[[#This Row],[ActualResult]]), "_", IF(Table2[[#This Row],[ActualWinner]]=Table2[[#This Row],[PredictedWinner]], "Y", "N"))</f>
        <v>_</v>
      </c>
      <c r="P867" s="2" t="str">
        <f>IF(Table2[[#This Row],[ActualAwayScore]]&gt;Table2[[#This Row],[PredictedAwayScore]], "N", IF(ISBLANK(Table2[[#This Row],[ActualResult]]), "_", IF(Table2[[#This Row],[ActualAwayScore]]=Table2[[#This Row],[PredictedAwayScore]], "Y", "N")))</f>
        <v>_</v>
      </c>
      <c r="Q867" s="2" t="str">
        <f>IF(Table2[[#This Row],[ActualHomeScore]]&gt;Table2[[#This Row],[PredictedHomeScore]],"N", IF(ISBLANK(Table2[[#This Row],[ActualResult]]), "_", IF(Table2[[#This Row],[ActualHomeScore]]=Table2[[#This Row],[PredictedHomeScore]], "Y", "N")))</f>
        <v>_</v>
      </c>
      <c r="R867" s="2"/>
      <c r="S867" s="2" t="str">
        <f t="shared" si="67"/>
        <v>_</v>
      </c>
      <c r="T867" s="2">
        <f>IF(INDEX(StatsRegularSeason20242025!$A$2:$C$33,MATCH(Table2[[#This Row],[AwayTeam]],StatsRegularSeason20242025!$A$2:$A$33,0),2)=INDEX(StatsRegularSeason20242025!$A$2:$C$33,MATCH(Table2[[#This Row],[HomeTeam]],StatsRegularSeason20242025!$A$2:$A$33,0),2),1,0)</f>
        <v>0</v>
      </c>
      <c r="U867" s="2">
        <f>IF(INDEX(StatsRegularSeason20242025!$A$2:$C$33,MATCH(Table2[[#This Row],[AwayTeam]],StatsRegularSeason20242025!$A$2:$A$33,0),3)=INDEX(StatsRegularSeason20242025!$A$2:$C$33,MATCH(Table2[[#This Row],[HomeTeam]],StatsRegularSeason20242025!$A$2:$A$33,0),3),1,0)</f>
        <v>0</v>
      </c>
      <c r="V867" s="2">
        <f>IF(Table2[[#This Row],[InterConf]]=1,IF(Table2[[#This Row],[InterDiv]]=0, 1, 0), 0)</f>
        <v>0</v>
      </c>
      <c r="W867" s="2">
        <f>IF(INDEX(StatsRegularSeason20242025!$A$2:$C$33,MATCH(Table2[[#This Row],[AwayTeam]],StatsRegularSeason20242025!$A$2:$A$33,0),2)&lt;&gt;INDEX(StatsRegularSeason20242025!$A$2:$C$33,MATCH(Table2[[#This Row],[HomeTeam]],StatsRegularSeason20242025!$A$2:$A$33,0),2),1,0)</f>
        <v>1</v>
      </c>
      <c r="X867" s="2"/>
      <c r="Y867" s="2"/>
      <c r="Z867" s="2">
        <f>IF(AND(Table2[[#This Row],[GameIsOver]]=1,Table2[[#This Row],[ActualHomeScore]]*Table2[[#This Row],[ActualAwayScore]]=0), 1,0)</f>
        <v>0</v>
      </c>
      <c r="AA867" s="2">
        <f>IF(Table2[[#This Row],[GameIsOver]]=0,0, IF(Table2[[#This Row],[ActualWinner]]=Table2[[#This Row],[AwayTeam]], 2, IF(OR(Table2[[#This Row],[ActualResult]]="OT", Table2[[#This Row],[ActualResult]]="SO"), 1, 0)))</f>
        <v>0</v>
      </c>
      <c r="AB867" s="2">
        <f>IF(Table2[[#This Row],[GameIsOver]]= 0, 0, IF(Table2[[#This Row],[ActualWinner]]=Table2[[#This Row],[HomeTeam]], 2, IF(OR(Table2[[#This Row],[ActualResult]]="OT", Table2[[#This Row],[ActualResult]]="SO"), 1, 0)))</f>
        <v>0</v>
      </c>
      <c r="AC867" s="33">
        <f>(($AR$11)*IF(Table2[[#This Row],[CorrectWinnerPrediction]]="Y", 1, 0))+(($AR$12)*IF(Table2[[#This Row],[CorrectAwayScorePrediction]]="Y", 1, 0))+(($AR$13)*IF(Table2[[#This Row],[CorrectHomeScorePrediction]]="Y", 1, 0))</f>
        <v>0</v>
      </c>
      <c r="AD8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7" s="4" t="str">
        <f>IF(WEEKDAY(Table2[[#This Row],[GameDate]])=1,"SUN",IF(WEEKDAY(Table2[[#This Row],[GameDate]])=2,"MON",IF(WEEKDAY(Table2[[#This Row],[GameDate]])=3,"TUE",IF(WEEKDAY(Table2[[#This Row],[GameDate]])=4,"WED",IF(WEEKDAY(Table2[[#This Row],[GameDate]])=5,"THU",IF(WEEKDAY(Table2[[#This Row],[GameDate]])=6,"FRI", "SAT"))))))</f>
        <v>THU</v>
      </c>
      <c r="AF867" s="2">
        <f>Table2[[#This Row],[ActualAwayScore]]-Table2[[#This Row],[PredictedAwayScore]]</f>
        <v>0</v>
      </c>
      <c r="AG867" s="2">
        <f>Table2[[#This Row],[ActualHomeScore]]-Table2[[#This Row],[PredictedHomeScore]]</f>
        <v>0</v>
      </c>
      <c r="AH867" s="2">
        <f t="shared" si="68"/>
        <v>0</v>
      </c>
      <c r="AI867" s="2">
        <f t="shared" si="69"/>
        <v>0</v>
      </c>
    </row>
    <row r="868" spans="1:35" x14ac:dyDescent="0.25">
      <c r="B868" s="4">
        <v>45694</v>
      </c>
      <c r="C868" s="7" t="s">
        <v>978</v>
      </c>
      <c r="D868" s="2" t="s">
        <v>14</v>
      </c>
      <c r="E868" s="2" t="s">
        <v>13</v>
      </c>
      <c r="F868" s="2"/>
      <c r="G868" s="2"/>
      <c r="H868" s="2" t="str">
        <f t="shared" si="65"/>
        <v>_</v>
      </c>
      <c r="I868" s="2"/>
      <c r="J868" s="2"/>
      <c r="K868" s="2"/>
      <c r="L868" s="2" t="str">
        <f t="shared" si="66"/>
        <v>_</v>
      </c>
      <c r="M868" s="2"/>
      <c r="N868" s="2">
        <f>IF(ISBLANK(Table2[[#This Row],[ActualResult]]), 0, 1)</f>
        <v>0</v>
      </c>
      <c r="O868" s="2" t="str">
        <f>IF(ISBLANK(Table2[[#This Row],[ActualResult]]), "_", IF(Table2[[#This Row],[ActualWinner]]=Table2[[#This Row],[PredictedWinner]], "Y", "N"))</f>
        <v>_</v>
      </c>
      <c r="P868" s="2" t="str">
        <f>IF(Table2[[#This Row],[ActualAwayScore]]&gt;Table2[[#This Row],[PredictedAwayScore]], "N", IF(ISBLANK(Table2[[#This Row],[ActualResult]]), "_", IF(Table2[[#This Row],[ActualAwayScore]]=Table2[[#This Row],[PredictedAwayScore]], "Y", "N")))</f>
        <v>_</v>
      </c>
      <c r="Q868" s="2" t="str">
        <f>IF(Table2[[#This Row],[ActualHomeScore]]&gt;Table2[[#This Row],[PredictedHomeScore]],"N", IF(ISBLANK(Table2[[#This Row],[ActualResult]]), "_", IF(Table2[[#This Row],[ActualHomeScore]]=Table2[[#This Row],[PredictedHomeScore]], "Y", "N")))</f>
        <v>_</v>
      </c>
      <c r="R868" s="2"/>
      <c r="S868" s="2" t="str">
        <f t="shared" si="67"/>
        <v>_</v>
      </c>
      <c r="T868" s="2">
        <f>IF(INDEX(StatsRegularSeason20242025!$A$2:$C$33,MATCH(Table2[[#This Row],[AwayTeam]],StatsRegularSeason20242025!$A$2:$A$33,0),2)=INDEX(StatsRegularSeason20242025!$A$2:$C$33,MATCH(Table2[[#This Row],[HomeTeam]],StatsRegularSeason20242025!$A$2:$A$33,0),2),1,0)</f>
        <v>0</v>
      </c>
      <c r="U868" s="2">
        <f>IF(INDEX(StatsRegularSeason20242025!$A$2:$C$33,MATCH(Table2[[#This Row],[AwayTeam]],StatsRegularSeason20242025!$A$2:$A$33,0),3)=INDEX(StatsRegularSeason20242025!$A$2:$C$33,MATCH(Table2[[#This Row],[HomeTeam]],StatsRegularSeason20242025!$A$2:$A$33,0),3),1,0)</f>
        <v>0</v>
      </c>
      <c r="V868" s="2">
        <f>IF(Table2[[#This Row],[InterConf]]=1,IF(Table2[[#This Row],[InterDiv]]=0, 1, 0), 0)</f>
        <v>0</v>
      </c>
      <c r="W868" s="2">
        <f>IF(INDEX(StatsRegularSeason20242025!$A$2:$C$33,MATCH(Table2[[#This Row],[AwayTeam]],StatsRegularSeason20242025!$A$2:$A$33,0),2)&lt;&gt;INDEX(StatsRegularSeason20242025!$A$2:$C$33,MATCH(Table2[[#This Row],[HomeTeam]],StatsRegularSeason20242025!$A$2:$A$33,0),2),1,0)</f>
        <v>1</v>
      </c>
      <c r="X868" s="2"/>
      <c r="Y868" s="2"/>
      <c r="Z868" s="2">
        <f>IF(AND(Table2[[#This Row],[GameIsOver]]=1,Table2[[#This Row],[ActualHomeScore]]*Table2[[#This Row],[ActualAwayScore]]=0), 1,0)</f>
        <v>0</v>
      </c>
      <c r="AA868" s="2">
        <f>IF(Table2[[#This Row],[GameIsOver]]=0,0, IF(Table2[[#This Row],[ActualWinner]]=Table2[[#This Row],[AwayTeam]], 2, IF(OR(Table2[[#This Row],[ActualResult]]="OT", Table2[[#This Row],[ActualResult]]="SO"), 1, 0)))</f>
        <v>0</v>
      </c>
      <c r="AB868" s="2">
        <f>IF(Table2[[#This Row],[GameIsOver]]= 0, 0, IF(Table2[[#This Row],[ActualWinner]]=Table2[[#This Row],[HomeTeam]], 2, IF(OR(Table2[[#This Row],[ActualResult]]="OT", Table2[[#This Row],[ActualResult]]="SO"), 1, 0)))</f>
        <v>0</v>
      </c>
      <c r="AC868" s="33">
        <f>(($AR$11)*IF(Table2[[#This Row],[CorrectWinnerPrediction]]="Y", 1, 0))+(($AR$12)*IF(Table2[[#This Row],[CorrectAwayScorePrediction]]="Y", 1, 0))+(($AR$13)*IF(Table2[[#This Row],[CorrectHomeScorePrediction]]="Y", 1, 0))</f>
        <v>0</v>
      </c>
      <c r="AD8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8" s="4" t="str">
        <f>IF(WEEKDAY(Table2[[#This Row],[GameDate]])=1,"SUN",IF(WEEKDAY(Table2[[#This Row],[GameDate]])=2,"MON",IF(WEEKDAY(Table2[[#This Row],[GameDate]])=3,"TUE",IF(WEEKDAY(Table2[[#This Row],[GameDate]])=4,"WED",IF(WEEKDAY(Table2[[#This Row],[GameDate]])=5,"THU",IF(WEEKDAY(Table2[[#This Row],[GameDate]])=6,"FRI", "SAT"))))))</f>
        <v>THU</v>
      </c>
      <c r="AF868" s="2">
        <f>Table2[[#This Row],[ActualAwayScore]]-Table2[[#This Row],[PredictedAwayScore]]</f>
        <v>0</v>
      </c>
      <c r="AG868" s="2">
        <f>Table2[[#This Row],[ActualHomeScore]]-Table2[[#This Row],[PredictedHomeScore]]</f>
        <v>0</v>
      </c>
      <c r="AH868" s="2">
        <f t="shared" si="68"/>
        <v>0</v>
      </c>
      <c r="AI868" s="2">
        <f t="shared" si="69"/>
        <v>0</v>
      </c>
    </row>
    <row r="869" spans="1:35" x14ac:dyDescent="0.25">
      <c r="B869" s="4">
        <v>45694</v>
      </c>
      <c r="C869" s="7" t="s">
        <v>977</v>
      </c>
      <c r="D869" s="2" t="s">
        <v>44</v>
      </c>
      <c r="E869" s="2" t="s">
        <v>37</v>
      </c>
      <c r="F869" s="2"/>
      <c r="G869" s="2"/>
      <c r="H869" s="2" t="str">
        <f t="shared" si="65"/>
        <v>_</v>
      </c>
      <c r="I869" s="2"/>
      <c r="J869" s="2"/>
      <c r="K869" s="2"/>
      <c r="L869" s="2" t="str">
        <f t="shared" si="66"/>
        <v>_</v>
      </c>
      <c r="M869" s="2"/>
      <c r="N869" s="2">
        <f>IF(ISBLANK(Table2[[#This Row],[ActualResult]]), 0, 1)</f>
        <v>0</v>
      </c>
      <c r="O869" s="2" t="str">
        <f>IF(ISBLANK(Table2[[#This Row],[ActualResult]]), "_", IF(Table2[[#This Row],[ActualWinner]]=Table2[[#This Row],[PredictedWinner]], "Y", "N"))</f>
        <v>_</v>
      </c>
      <c r="P869" s="2" t="str">
        <f>IF(Table2[[#This Row],[ActualAwayScore]]&gt;Table2[[#This Row],[PredictedAwayScore]], "N", IF(ISBLANK(Table2[[#This Row],[ActualResult]]), "_", IF(Table2[[#This Row],[ActualAwayScore]]=Table2[[#This Row],[PredictedAwayScore]], "Y", "N")))</f>
        <v>_</v>
      </c>
      <c r="Q869" s="2" t="str">
        <f>IF(Table2[[#This Row],[ActualHomeScore]]&gt;Table2[[#This Row],[PredictedHomeScore]],"N", IF(ISBLANK(Table2[[#This Row],[ActualResult]]), "_", IF(Table2[[#This Row],[ActualHomeScore]]=Table2[[#This Row],[PredictedHomeScore]], "Y", "N")))</f>
        <v>_</v>
      </c>
      <c r="R869" s="2"/>
      <c r="S869" s="2" t="str">
        <f t="shared" si="67"/>
        <v>_</v>
      </c>
      <c r="T869" s="2">
        <f>IF(INDEX(StatsRegularSeason20242025!$A$2:$C$33,MATCH(Table2[[#This Row],[AwayTeam]],StatsRegularSeason20242025!$A$2:$A$33,0),2)=INDEX(StatsRegularSeason20242025!$A$2:$C$33,MATCH(Table2[[#This Row],[HomeTeam]],StatsRegularSeason20242025!$A$2:$A$33,0),2),1,0)</f>
        <v>0</v>
      </c>
      <c r="U869" s="2">
        <f>IF(INDEX(StatsRegularSeason20242025!$A$2:$C$33,MATCH(Table2[[#This Row],[AwayTeam]],StatsRegularSeason20242025!$A$2:$A$33,0),3)=INDEX(StatsRegularSeason20242025!$A$2:$C$33,MATCH(Table2[[#This Row],[HomeTeam]],StatsRegularSeason20242025!$A$2:$A$33,0),3),1,0)</f>
        <v>0</v>
      </c>
      <c r="V869" s="2">
        <f>IF(Table2[[#This Row],[InterConf]]=1,IF(Table2[[#This Row],[InterDiv]]=0, 1, 0), 0)</f>
        <v>0</v>
      </c>
      <c r="W869" s="2">
        <f>IF(INDEX(StatsRegularSeason20242025!$A$2:$C$33,MATCH(Table2[[#This Row],[AwayTeam]],StatsRegularSeason20242025!$A$2:$A$33,0),2)&lt;&gt;INDEX(StatsRegularSeason20242025!$A$2:$C$33,MATCH(Table2[[#This Row],[HomeTeam]],StatsRegularSeason20242025!$A$2:$A$33,0),2),1,0)</f>
        <v>1</v>
      </c>
      <c r="X869" s="2"/>
      <c r="Y869" s="2"/>
      <c r="Z869" s="2">
        <f>IF(AND(Table2[[#This Row],[GameIsOver]]=1,Table2[[#This Row],[ActualHomeScore]]*Table2[[#This Row],[ActualAwayScore]]=0), 1,0)</f>
        <v>0</v>
      </c>
      <c r="AA869" s="2">
        <f>IF(Table2[[#This Row],[GameIsOver]]=0,0, IF(Table2[[#This Row],[ActualWinner]]=Table2[[#This Row],[AwayTeam]], 2, IF(OR(Table2[[#This Row],[ActualResult]]="OT", Table2[[#This Row],[ActualResult]]="SO"), 1, 0)))</f>
        <v>0</v>
      </c>
      <c r="AB869" s="2">
        <f>IF(Table2[[#This Row],[GameIsOver]]= 0, 0, IF(Table2[[#This Row],[ActualWinner]]=Table2[[#This Row],[HomeTeam]], 2, IF(OR(Table2[[#This Row],[ActualResult]]="OT", Table2[[#This Row],[ActualResult]]="SO"), 1, 0)))</f>
        <v>0</v>
      </c>
      <c r="AC869" s="33">
        <f>(($AR$11)*IF(Table2[[#This Row],[CorrectWinnerPrediction]]="Y", 1, 0))+(($AR$12)*IF(Table2[[#This Row],[CorrectAwayScorePrediction]]="Y", 1, 0))+(($AR$13)*IF(Table2[[#This Row],[CorrectHomeScorePrediction]]="Y", 1, 0))</f>
        <v>0</v>
      </c>
      <c r="AD8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69" s="4" t="str">
        <f>IF(WEEKDAY(Table2[[#This Row],[GameDate]])=1,"SUN",IF(WEEKDAY(Table2[[#This Row],[GameDate]])=2,"MON",IF(WEEKDAY(Table2[[#This Row],[GameDate]])=3,"TUE",IF(WEEKDAY(Table2[[#This Row],[GameDate]])=4,"WED",IF(WEEKDAY(Table2[[#This Row],[GameDate]])=5,"THU",IF(WEEKDAY(Table2[[#This Row],[GameDate]])=6,"FRI", "SAT"))))))</f>
        <v>THU</v>
      </c>
      <c r="AF869" s="2">
        <f>Table2[[#This Row],[ActualAwayScore]]-Table2[[#This Row],[PredictedAwayScore]]</f>
        <v>0</v>
      </c>
      <c r="AG869" s="2">
        <f>Table2[[#This Row],[ActualHomeScore]]-Table2[[#This Row],[PredictedHomeScore]]</f>
        <v>0</v>
      </c>
      <c r="AH869" s="2">
        <f t="shared" si="68"/>
        <v>0</v>
      </c>
      <c r="AI869" s="2">
        <f t="shared" si="69"/>
        <v>0</v>
      </c>
    </row>
    <row r="870" spans="1:35" x14ac:dyDescent="0.25">
      <c r="B870" s="4">
        <v>45694</v>
      </c>
      <c r="C870" s="7" t="s">
        <v>979</v>
      </c>
      <c r="D870" s="2" t="s">
        <v>26</v>
      </c>
      <c r="E870" s="2" t="s">
        <v>24</v>
      </c>
      <c r="F870" s="2"/>
      <c r="G870" s="2"/>
      <c r="H870" s="2" t="str">
        <f t="shared" si="65"/>
        <v>_</v>
      </c>
      <c r="I870" s="2"/>
      <c r="J870" s="2"/>
      <c r="K870" s="2"/>
      <c r="L870" s="2" t="str">
        <f t="shared" si="66"/>
        <v>_</v>
      </c>
      <c r="M870" s="2"/>
      <c r="N870" s="2">
        <f>IF(ISBLANK(Table2[[#This Row],[ActualResult]]), 0, 1)</f>
        <v>0</v>
      </c>
      <c r="O870" s="2" t="str">
        <f>IF(ISBLANK(Table2[[#This Row],[ActualResult]]), "_", IF(Table2[[#This Row],[ActualWinner]]=Table2[[#This Row],[PredictedWinner]], "Y", "N"))</f>
        <v>_</v>
      </c>
      <c r="P870" s="2" t="str">
        <f>IF(Table2[[#This Row],[ActualAwayScore]]&gt;Table2[[#This Row],[PredictedAwayScore]], "N", IF(ISBLANK(Table2[[#This Row],[ActualResult]]), "_", IF(Table2[[#This Row],[ActualAwayScore]]=Table2[[#This Row],[PredictedAwayScore]], "Y", "N")))</f>
        <v>_</v>
      </c>
      <c r="Q870" s="2" t="str">
        <f>IF(Table2[[#This Row],[ActualHomeScore]]&gt;Table2[[#This Row],[PredictedHomeScore]],"N", IF(ISBLANK(Table2[[#This Row],[ActualResult]]), "_", IF(Table2[[#This Row],[ActualHomeScore]]=Table2[[#This Row],[PredictedHomeScore]], "Y", "N")))</f>
        <v>_</v>
      </c>
      <c r="R870" s="2"/>
      <c r="S870" s="2" t="str">
        <f t="shared" si="67"/>
        <v>_</v>
      </c>
      <c r="T870" s="2">
        <f>IF(INDEX(StatsRegularSeason20242025!$A$2:$C$33,MATCH(Table2[[#This Row],[AwayTeam]],StatsRegularSeason20242025!$A$2:$A$33,0),2)=INDEX(StatsRegularSeason20242025!$A$2:$C$33,MATCH(Table2[[#This Row],[HomeTeam]],StatsRegularSeason20242025!$A$2:$A$33,0),2),1,0)</f>
        <v>1</v>
      </c>
      <c r="U870" s="2">
        <f>IF(INDEX(StatsRegularSeason20242025!$A$2:$C$33,MATCH(Table2[[#This Row],[AwayTeam]],StatsRegularSeason20242025!$A$2:$A$33,0),3)=INDEX(StatsRegularSeason20242025!$A$2:$C$33,MATCH(Table2[[#This Row],[HomeTeam]],StatsRegularSeason20242025!$A$2:$A$33,0),3),1,0)</f>
        <v>0</v>
      </c>
      <c r="V870" s="2">
        <f>IF(Table2[[#This Row],[InterConf]]=1,IF(Table2[[#This Row],[InterDiv]]=0, 1, 0), 0)</f>
        <v>1</v>
      </c>
      <c r="W870" s="2">
        <f>IF(INDEX(StatsRegularSeason20242025!$A$2:$C$33,MATCH(Table2[[#This Row],[AwayTeam]],StatsRegularSeason20242025!$A$2:$A$33,0),2)&lt;&gt;INDEX(StatsRegularSeason20242025!$A$2:$C$33,MATCH(Table2[[#This Row],[HomeTeam]],StatsRegularSeason20242025!$A$2:$A$33,0),2),1,0)</f>
        <v>0</v>
      </c>
      <c r="X870" s="2"/>
      <c r="Y870" s="2"/>
      <c r="Z870" s="2">
        <f>IF(AND(Table2[[#This Row],[GameIsOver]]=1,Table2[[#This Row],[ActualHomeScore]]*Table2[[#This Row],[ActualAwayScore]]=0), 1,0)</f>
        <v>0</v>
      </c>
      <c r="AA870" s="2">
        <f>IF(Table2[[#This Row],[GameIsOver]]=0,0, IF(Table2[[#This Row],[ActualWinner]]=Table2[[#This Row],[AwayTeam]], 2, IF(OR(Table2[[#This Row],[ActualResult]]="OT", Table2[[#This Row],[ActualResult]]="SO"), 1, 0)))</f>
        <v>0</v>
      </c>
      <c r="AB870" s="2">
        <f>IF(Table2[[#This Row],[GameIsOver]]= 0, 0, IF(Table2[[#This Row],[ActualWinner]]=Table2[[#This Row],[HomeTeam]], 2, IF(OR(Table2[[#This Row],[ActualResult]]="OT", Table2[[#This Row],[ActualResult]]="SO"), 1, 0)))</f>
        <v>0</v>
      </c>
      <c r="AC870" s="33">
        <f>(($AR$11)*IF(Table2[[#This Row],[CorrectWinnerPrediction]]="Y", 1, 0))+(($AR$12)*IF(Table2[[#This Row],[CorrectAwayScorePrediction]]="Y", 1, 0))+(($AR$13)*IF(Table2[[#This Row],[CorrectHomeScorePrediction]]="Y", 1, 0))</f>
        <v>0</v>
      </c>
      <c r="AD8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0" s="4" t="str">
        <f>IF(WEEKDAY(Table2[[#This Row],[GameDate]])=1,"SUN",IF(WEEKDAY(Table2[[#This Row],[GameDate]])=2,"MON",IF(WEEKDAY(Table2[[#This Row],[GameDate]])=3,"TUE",IF(WEEKDAY(Table2[[#This Row],[GameDate]])=4,"WED",IF(WEEKDAY(Table2[[#This Row],[GameDate]])=5,"THU",IF(WEEKDAY(Table2[[#This Row],[GameDate]])=6,"FRI", "SAT"))))))</f>
        <v>THU</v>
      </c>
      <c r="AF870" s="2">
        <f>Table2[[#This Row],[ActualAwayScore]]-Table2[[#This Row],[PredictedAwayScore]]</f>
        <v>0</v>
      </c>
      <c r="AG870" s="2">
        <f>Table2[[#This Row],[ActualHomeScore]]-Table2[[#This Row],[PredictedHomeScore]]</f>
        <v>0</v>
      </c>
      <c r="AH870" s="2">
        <f t="shared" si="68"/>
        <v>0</v>
      </c>
      <c r="AI870" s="2">
        <f t="shared" si="69"/>
        <v>0</v>
      </c>
    </row>
    <row r="871" spans="1:35" x14ac:dyDescent="0.25">
      <c r="B871" s="4">
        <v>45694</v>
      </c>
      <c r="C871" s="7" t="s">
        <v>980</v>
      </c>
      <c r="D871" s="2" t="s">
        <v>18</v>
      </c>
      <c r="E871" s="2" t="s">
        <v>12</v>
      </c>
      <c r="F871" s="2"/>
      <c r="G871" s="2"/>
      <c r="H871" s="2" t="str">
        <f t="shared" si="65"/>
        <v>_</v>
      </c>
      <c r="I871" s="2"/>
      <c r="J871" s="2"/>
      <c r="K871" s="2"/>
      <c r="L871" s="2" t="str">
        <f t="shared" si="66"/>
        <v>_</v>
      </c>
      <c r="M871" s="2"/>
      <c r="N871" s="2">
        <f>IF(ISBLANK(Table2[[#This Row],[ActualResult]]), 0, 1)</f>
        <v>0</v>
      </c>
      <c r="O871" s="2" t="str">
        <f>IF(ISBLANK(Table2[[#This Row],[ActualResult]]), "_", IF(Table2[[#This Row],[ActualWinner]]=Table2[[#This Row],[PredictedWinner]], "Y", "N"))</f>
        <v>_</v>
      </c>
      <c r="P871" s="2" t="str">
        <f>IF(Table2[[#This Row],[ActualAwayScore]]&gt;Table2[[#This Row],[PredictedAwayScore]], "N", IF(ISBLANK(Table2[[#This Row],[ActualResult]]), "_", IF(Table2[[#This Row],[ActualAwayScore]]=Table2[[#This Row],[PredictedAwayScore]], "Y", "N")))</f>
        <v>_</v>
      </c>
      <c r="Q871" s="2" t="str">
        <f>IF(Table2[[#This Row],[ActualHomeScore]]&gt;Table2[[#This Row],[PredictedHomeScore]],"N", IF(ISBLANK(Table2[[#This Row],[ActualResult]]), "_", IF(Table2[[#This Row],[ActualHomeScore]]=Table2[[#This Row],[PredictedHomeScore]], "Y", "N")))</f>
        <v>_</v>
      </c>
      <c r="R871" s="2"/>
      <c r="S871" s="2" t="str">
        <f t="shared" si="67"/>
        <v>_</v>
      </c>
      <c r="T871" s="2">
        <f>IF(INDEX(StatsRegularSeason20242025!$A$2:$C$33,MATCH(Table2[[#This Row],[AwayTeam]],StatsRegularSeason20242025!$A$2:$A$33,0),2)=INDEX(StatsRegularSeason20242025!$A$2:$C$33,MATCH(Table2[[#This Row],[HomeTeam]],StatsRegularSeason20242025!$A$2:$A$33,0),2),1,0)</f>
        <v>0</v>
      </c>
      <c r="U871" s="2">
        <f>IF(INDEX(StatsRegularSeason20242025!$A$2:$C$33,MATCH(Table2[[#This Row],[AwayTeam]],StatsRegularSeason20242025!$A$2:$A$33,0),3)=INDEX(StatsRegularSeason20242025!$A$2:$C$33,MATCH(Table2[[#This Row],[HomeTeam]],StatsRegularSeason20242025!$A$2:$A$33,0),3),1,0)</f>
        <v>0</v>
      </c>
      <c r="V871" s="2">
        <f>IF(Table2[[#This Row],[InterConf]]=1,IF(Table2[[#This Row],[InterDiv]]=0, 1, 0), 0)</f>
        <v>0</v>
      </c>
      <c r="W871" s="2">
        <f>IF(INDEX(StatsRegularSeason20242025!$A$2:$C$33,MATCH(Table2[[#This Row],[AwayTeam]],StatsRegularSeason20242025!$A$2:$A$33,0),2)&lt;&gt;INDEX(StatsRegularSeason20242025!$A$2:$C$33,MATCH(Table2[[#This Row],[HomeTeam]],StatsRegularSeason20242025!$A$2:$A$33,0),2),1,0)</f>
        <v>1</v>
      </c>
      <c r="X871" s="2"/>
      <c r="Y871" s="2"/>
      <c r="Z871" s="2">
        <f>IF(AND(Table2[[#This Row],[GameIsOver]]=1,Table2[[#This Row],[ActualHomeScore]]*Table2[[#This Row],[ActualAwayScore]]=0), 1,0)</f>
        <v>0</v>
      </c>
      <c r="AA871" s="2">
        <f>IF(Table2[[#This Row],[GameIsOver]]=0,0, IF(Table2[[#This Row],[ActualWinner]]=Table2[[#This Row],[AwayTeam]], 2, IF(OR(Table2[[#This Row],[ActualResult]]="OT", Table2[[#This Row],[ActualResult]]="SO"), 1, 0)))</f>
        <v>0</v>
      </c>
      <c r="AB871" s="2">
        <f>IF(Table2[[#This Row],[GameIsOver]]= 0, 0, IF(Table2[[#This Row],[ActualWinner]]=Table2[[#This Row],[HomeTeam]], 2, IF(OR(Table2[[#This Row],[ActualResult]]="OT", Table2[[#This Row],[ActualResult]]="SO"), 1, 0)))</f>
        <v>0</v>
      </c>
      <c r="AC871" s="33">
        <f>(($AR$11)*IF(Table2[[#This Row],[CorrectWinnerPrediction]]="Y", 1, 0))+(($AR$12)*IF(Table2[[#This Row],[CorrectAwayScorePrediction]]="Y", 1, 0))+(($AR$13)*IF(Table2[[#This Row],[CorrectHomeScorePrediction]]="Y", 1, 0))</f>
        <v>0</v>
      </c>
      <c r="AD8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1" s="4" t="str">
        <f>IF(WEEKDAY(Table2[[#This Row],[GameDate]])=1,"SUN",IF(WEEKDAY(Table2[[#This Row],[GameDate]])=2,"MON",IF(WEEKDAY(Table2[[#This Row],[GameDate]])=3,"TUE",IF(WEEKDAY(Table2[[#This Row],[GameDate]])=4,"WED",IF(WEEKDAY(Table2[[#This Row],[GameDate]])=5,"THU",IF(WEEKDAY(Table2[[#This Row],[GameDate]])=6,"FRI", "SAT"))))))</f>
        <v>THU</v>
      </c>
      <c r="AF871" s="2">
        <f>Table2[[#This Row],[ActualAwayScore]]-Table2[[#This Row],[PredictedAwayScore]]</f>
        <v>0</v>
      </c>
      <c r="AG871" s="2">
        <f>Table2[[#This Row],[ActualHomeScore]]-Table2[[#This Row],[PredictedHomeScore]]</f>
        <v>0</v>
      </c>
      <c r="AH871" s="2">
        <f t="shared" si="68"/>
        <v>0</v>
      </c>
      <c r="AI871" s="2">
        <f t="shared" si="69"/>
        <v>0</v>
      </c>
    </row>
    <row r="872" spans="1:35" x14ac:dyDescent="0.25">
      <c r="A872" s="3"/>
      <c r="B872" s="5">
        <v>45694</v>
      </c>
      <c r="C872" s="8" t="s">
        <v>981</v>
      </c>
      <c r="D872" s="3" t="s">
        <v>25</v>
      </c>
      <c r="E872" s="3" t="s">
        <v>38</v>
      </c>
      <c r="F872" s="3"/>
      <c r="G872" s="3"/>
      <c r="H872" s="3" t="str">
        <f t="shared" si="65"/>
        <v>_</v>
      </c>
      <c r="I872" s="3"/>
      <c r="J872" s="3"/>
      <c r="K872" s="3"/>
      <c r="L872" s="3" t="str">
        <f t="shared" si="66"/>
        <v>_</v>
      </c>
      <c r="M872" s="3"/>
      <c r="N872" s="3">
        <f>IF(ISBLANK(Table2[[#This Row],[ActualResult]]), 0, 1)</f>
        <v>0</v>
      </c>
      <c r="O872" s="3" t="str">
        <f>IF(ISBLANK(Table2[[#This Row],[ActualResult]]), "_", IF(Table2[[#This Row],[ActualWinner]]=Table2[[#This Row],[PredictedWinner]], "Y", "N"))</f>
        <v>_</v>
      </c>
      <c r="P872" s="3" t="str">
        <f>IF(Table2[[#This Row],[ActualAwayScore]]&gt;Table2[[#This Row],[PredictedAwayScore]], "N", IF(ISBLANK(Table2[[#This Row],[ActualResult]]), "_", IF(Table2[[#This Row],[ActualAwayScore]]=Table2[[#This Row],[PredictedAwayScore]], "Y", "N")))</f>
        <v>_</v>
      </c>
      <c r="Q872" s="3" t="str">
        <f>IF(Table2[[#This Row],[ActualHomeScore]]&gt;Table2[[#This Row],[PredictedHomeScore]],"N", IF(ISBLANK(Table2[[#This Row],[ActualResult]]), "_", IF(Table2[[#This Row],[ActualHomeScore]]=Table2[[#This Row],[PredictedHomeScore]], "Y", "N")))</f>
        <v>_</v>
      </c>
      <c r="R872" s="2"/>
      <c r="S872" s="2" t="str">
        <f t="shared" si="67"/>
        <v>_</v>
      </c>
      <c r="T872" s="2">
        <f>IF(INDEX(StatsRegularSeason20242025!$A$2:$C$33,MATCH(Table2[[#This Row],[AwayTeam]],StatsRegularSeason20242025!$A$2:$A$33,0),2)=INDEX(StatsRegularSeason20242025!$A$2:$C$33,MATCH(Table2[[#This Row],[HomeTeam]],StatsRegularSeason20242025!$A$2:$A$33,0),2),1,0)</f>
        <v>1</v>
      </c>
      <c r="U872" s="2">
        <f>IF(INDEX(StatsRegularSeason20242025!$A$2:$C$33,MATCH(Table2[[#This Row],[AwayTeam]],StatsRegularSeason20242025!$A$2:$A$33,0),3)=INDEX(StatsRegularSeason20242025!$A$2:$C$33,MATCH(Table2[[#This Row],[HomeTeam]],StatsRegularSeason20242025!$A$2:$A$33,0),3),1,0)</f>
        <v>1</v>
      </c>
      <c r="V872" s="2">
        <f>IF(Table2[[#This Row],[InterConf]]=1,IF(Table2[[#This Row],[InterDiv]]=0, 1, 0), 0)</f>
        <v>0</v>
      </c>
      <c r="W872" s="2">
        <f>IF(INDEX(StatsRegularSeason20242025!$A$2:$C$33,MATCH(Table2[[#This Row],[AwayTeam]],StatsRegularSeason20242025!$A$2:$A$33,0),2)&lt;&gt;INDEX(StatsRegularSeason20242025!$A$2:$C$33,MATCH(Table2[[#This Row],[HomeTeam]],StatsRegularSeason20242025!$A$2:$A$33,0),2),1,0)</f>
        <v>0</v>
      </c>
      <c r="X872" s="2"/>
      <c r="Y872" s="2"/>
      <c r="Z872" s="2">
        <f>IF(AND(Table2[[#This Row],[GameIsOver]]=1,Table2[[#This Row],[ActualHomeScore]]*Table2[[#This Row],[ActualAwayScore]]=0), 1,0)</f>
        <v>0</v>
      </c>
      <c r="AA872" s="2">
        <f>IF(Table2[[#This Row],[GameIsOver]]=0,0, IF(Table2[[#This Row],[ActualWinner]]=Table2[[#This Row],[AwayTeam]], 2, IF(OR(Table2[[#This Row],[ActualResult]]="OT", Table2[[#This Row],[ActualResult]]="SO"), 1, 0)))</f>
        <v>0</v>
      </c>
      <c r="AB872" s="2">
        <f>IF(Table2[[#This Row],[GameIsOver]]= 0, 0, IF(Table2[[#This Row],[ActualWinner]]=Table2[[#This Row],[HomeTeam]], 2, IF(OR(Table2[[#This Row],[ActualResult]]="OT", Table2[[#This Row],[ActualResult]]="SO"), 1, 0)))</f>
        <v>0</v>
      </c>
      <c r="AC872" s="33">
        <f>(($AR$11)*IF(Table2[[#This Row],[CorrectWinnerPrediction]]="Y", 1, 0))+(($AR$12)*IF(Table2[[#This Row],[CorrectAwayScorePrediction]]="Y", 1, 0))+(($AR$13)*IF(Table2[[#This Row],[CorrectHomeScorePrediction]]="Y", 1, 0))</f>
        <v>0</v>
      </c>
      <c r="AD8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2" s="5" t="str">
        <f>IF(WEEKDAY(Table2[[#This Row],[GameDate]])=1,"SUN",IF(WEEKDAY(Table2[[#This Row],[GameDate]])=2,"MON",IF(WEEKDAY(Table2[[#This Row],[GameDate]])=3,"TUE",IF(WEEKDAY(Table2[[#This Row],[GameDate]])=4,"WED",IF(WEEKDAY(Table2[[#This Row],[GameDate]])=5,"THU",IF(WEEKDAY(Table2[[#This Row],[GameDate]])=6,"FRI", "SAT"))))))</f>
        <v>THU</v>
      </c>
      <c r="AF872" s="2">
        <f>Table2[[#This Row],[ActualAwayScore]]-Table2[[#This Row],[PredictedAwayScore]]</f>
        <v>0</v>
      </c>
      <c r="AG872" s="2">
        <f>Table2[[#This Row],[ActualHomeScore]]-Table2[[#This Row],[PredictedHomeScore]]</f>
        <v>0</v>
      </c>
      <c r="AH872" s="2">
        <f t="shared" si="68"/>
        <v>0</v>
      </c>
      <c r="AI872" s="2">
        <f t="shared" si="69"/>
        <v>0</v>
      </c>
    </row>
    <row r="873" spans="1:35" x14ac:dyDescent="0.25">
      <c r="B873" s="4">
        <v>45695</v>
      </c>
      <c r="C873" s="7" t="s">
        <v>982</v>
      </c>
      <c r="D873" s="2" t="s">
        <v>21</v>
      </c>
      <c r="E873" s="2" t="s">
        <v>20</v>
      </c>
      <c r="F873" s="2"/>
      <c r="G873" s="2"/>
      <c r="H873" s="2" t="str">
        <f t="shared" si="65"/>
        <v>_</v>
      </c>
      <c r="I873" s="2"/>
      <c r="J873" s="2"/>
      <c r="K873" s="2"/>
      <c r="L873" s="2" t="str">
        <f t="shared" si="66"/>
        <v>_</v>
      </c>
      <c r="M873" s="2"/>
      <c r="N873" s="2">
        <f>IF(ISBLANK(Table2[[#This Row],[ActualResult]]), 0, 1)</f>
        <v>0</v>
      </c>
      <c r="O873" s="2" t="str">
        <f>IF(ISBLANK(Table2[[#This Row],[ActualResult]]), "_", IF(Table2[[#This Row],[ActualWinner]]=Table2[[#This Row],[PredictedWinner]], "Y", "N"))</f>
        <v>_</v>
      </c>
      <c r="P873" s="2" t="str">
        <f>IF(Table2[[#This Row],[ActualAwayScore]]&gt;Table2[[#This Row],[PredictedAwayScore]], "N", IF(ISBLANK(Table2[[#This Row],[ActualResult]]), "_", IF(Table2[[#This Row],[ActualAwayScore]]=Table2[[#This Row],[PredictedAwayScore]], "Y", "N")))</f>
        <v>_</v>
      </c>
      <c r="Q873" s="2" t="str">
        <f>IF(Table2[[#This Row],[ActualHomeScore]]&gt;Table2[[#This Row],[PredictedHomeScore]],"N", IF(ISBLANK(Table2[[#This Row],[ActualResult]]), "_", IF(Table2[[#This Row],[ActualHomeScore]]=Table2[[#This Row],[PredictedHomeScore]], "Y", "N")))</f>
        <v>_</v>
      </c>
      <c r="R873" s="2"/>
      <c r="S873" s="2" t="str">
        <f t="shared" si="67"/>
        <v>_</v>
      </c>
      <c r="T873" s="2">
        <f>IF(INDEX(StatsRegularSeason20242025!$A$2:$C$33,MATCH(Table2[[#This Row],[AwayTeam]],StatsRegularSeason20242025!$A$2:$A$33,0),2)=INDEX(StatsRegularSeason20242025!$A$2:$C$33,MATCH(Table2[[#This Row],[HomeTeam]],StatsRegularSeason20242025!$A$2:$A$33,0),2),1,0)</f>
        <v>1</v>
      </c>
      <c r="U873" s="2">
        <f>IF(INDEX(StatsRegularSeason20242025!$A$2:$C$33,MATCH(Table2[[#This Row],[AwayTeam]],StatsRegularSeason20242025!$A$2:$A$33,0),3)=INDEX(StatsRegularSeason20242025!$A$2:$C$33,MATCH(Table2[[#This Row],[HomeTeam]],StatsRegularSeason20242025!$A$2:$A$33,0),3),1,0)</f>
        <v>1</v>
      </c>
      <c r="V873" s="2">
        <f>IF(Table2[[#This Row],[InterConf]]=1,IF(Table2[[#This Row],[InterDiv]]=0, 1, 0), 0)</f>
        <v>0</v>
      </c>
      <c r="W873" s="2">
        <f>IF(INDEX(StatsRegularSeason20242025!$A$2:$C$33,MATCH(Table2[[#This Row],[AwayTeam]],StatsRegularSeason20242025!$A$2:$A$33,0),2)&lt;&gt;INDEX(StatsRegularSeason20242025!$A$2:$C$33,MATCH(Table2[[#This Row],[HomeTeam]],StatsRegularSeason20242025!$A$2:$A$33,0),2),1,0)</f>
        <v>0</v>
      </c>
      <c r="X873" s="2"/>
      <c r="Y873" s="2"/>
      <c r="Z873" s="2">
        <f>IF(AND(Table2[[#This Row],[GameIsOver]]=1,Table2[[#This Row],[ActualHomeScore]]*Table2[[#This Row],[ActualAwayScore]]=0), 1,0)</f>
        <v>0</v>
      </c>
      <c r="AA873" s="2">
        <f>IF(Table2[[#This Row],[GameIsOver]]=0,0, IF(Table2[[#This Row],[ActualWinner]]=Table2[[#This Row],[AwayTeam]], 2, IF(OR(Table2[[#This Row],[ActualResult]]="OT", Table2[[#This Row],[ActualResult]]="SO"), 1, 0)))</f>
        <v>0</v>
      </c>
      <c r="AB873" s="2">
        <f>IF(Table2[[#This Row],[GameIsOver]]= 0, 0, IF(Table2[[#This Row],[ActualWinner]]=Table2[[#This Row],[HomeTeam]], 2, IF(OR(Table2[[#This Row],[ActualResult]]="OT", Table2[[#This Row],[ActualResult]]="SO"), 1, 0)))</f>
        <v>0</v>
      </c>
      <c r="AC873" s="33">
        <f>(($AR$11)*IF(Table2[[#This Row],[CorrectWinnerPrediction]]="Y", 1, 0))+(($AR$12)*IF(Table2[[#This Row],[CorrectAwayScorePrediction]]="Y", 1, 0))+(($AR$13)*IF(Table2[[#This Row],[CorrectHomeScorePrediction]]="Y", 1, 0))</f>
        <v>0</v>
      </c>
      <c r="AD8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3" s="4" t="str">
        <f>IF(WEEKDAY(Table2[[#This Row],[GameDate]])=1,"SUN",IF(WEEKDAY(Table2[[#This Row],[GameDate]])=2,"MON",IF(WEEKDAY(Table2[[#This Row],[GameDate]])=3,"TUE",IF(WEEKDAY(Table2[[#This Row],[GameDate]])=4,"WED",IF(WEEKDAY(Table2[[#This Row],[GameDate]])=5,"THU",IF(WEEKDAY(Table2[[#This Row],[GameDate]])=6,"FRI", "SAT"))))))</f>
        <v>FRI</v>
      </c>
      <c r="AF873" s="2">
        <f>Table2[[#This Row],[ActualAwayScore]]-Table2[[#This Row],[PredictedAwayScore]]</f>
        <v>0</v>
      </c>
      <c r="AG873" s="2">
        <f>Table2[[#This Row],[ActualHomeScore]]-Table2[[#This Row],[PredictedHomeScore]]</f>
        <v>0</v>
      </c>
      <c r="AH873" s="2">
        <f t="shared" si="68"/>
        <v>0</v>
      </c>
      <c r="AI873" s="2">
        <f t="shared" si="69"/>
        <v>0</v>
      </c>
    </row>
    <row r="874" spans="1:35" x14ac:dyDescent="0.25">
      <c r="B874" s="4">
        <v>45695</v>
      </c>
      <c r="C874" s="7" t="s">
        <v>983</v>
      </c>
      <c r="D874" s="2" t="s">
        <v>33</v>
      </c>
      <c r="E874" s="2" t="s">
        <v>22</v>
      </c>
      <c r="F874" s="2"/>
      <c r="G874" s="2"/>
      <c r="H874" s="2" t="str">
        <f t="shared" si="65"/>
        <v>_</v>
      </c>
      <c r="I874" s="2"/>
      <c r="J874" s="2"/>
      <c r="K874" s="2"/>
      <c r="L874" s="2" t="str">
        <f t="shared" si="66"/>
        <v>_</v>
      </c>
      <c r="M874" s="2"/>
      <c r="N874" s="2">
        <f>IF(ISBLANK(Table2[[#This Row],[ActualResult]]), 0, 1)</f>
        <v>0</v>
      </c>
      <c r="O874" s="2" t="str">
        <f>IF(ISBLANK(Table2[[#This Row],[ActualResult]]), "_", IF(Table2[[#This Row],[ActualWinner]]=Table2[[#This Row],[PredictedWinner]], "Y", "N"))</f>
        <v>_</v>
      </c>
      <c r="P874" s="2" t="str">
        <f>IF(Table2[[#This Row],[ActualAwayScore]]&gt;Table2[[#This Row],[PredictedAwayScore]], "N", IF(ISBLANK(Table2[[#This Row],[ActualResult]]), "_", IF(Table2[[#This Row],[ActualAwayScore]]=Table2[[#This Row],[PredictedAwayScore]], "Y", "N")))</f>
        <v>_</v>
      </c>
      <c r="Q874" s="2" t="str">
        <f>IF(Table2[[#This Row],[ActualHomeScore]]&gt;Table2[[#This Row],[PredictedHomeScore]],"N", IF(ISBLANK(Table2[[#This Row],[ActualResult]]), "_", IF(Table2[[#This Row],[ActualHomeScore]]=Table2[[#This Row],[PredictedHomeScore]], "Y", "N")))</f>
        <v>_</v>
      </c>
      <c r="R874" s="2"/>
      <c r="S874" s="2" t="str">
        <f t="shared" si="67"/>
        <v>_</v>
      </c>
      <c r="T874" s="2">
        <f>IF(INDEX(StatsRegularSeason20242025!$A$2:$C$33,MATCH(Table2[[#This Row],[AwayTeam]],StatsRegularSeason20242025!$A$2:$A$33,0),2)=INDEX(StatsRegularSeason20242025!$A$2:$C$33,MATCH(Table2[[#This Row],[HomeTeam]],StatsRegularSeason20242025!$A$2:$A$33,0),2),1,0)</f>
        <v>0</v>
      </c>
      <c r="U874" s="2">
        <f>IF(INDEX(StatsRegularSeason20242025!$A$2:$C$33,MATCH(Table2[[#This Row],[AwayTeam]],StatsRegularSeason20242025!$A$2:$A$33,0),3)=INDEX(StatsRegularSeason20242025!$A$2:$C$33,MATCH(Table2[[#This Row],[HomeTeam]],StatsRegularSeason20242025!$A$2:$A$33,0),3),1,0)</f>
        <v>0</v>
      </c>
      <c r="V874" s="2">
        <f>IF(Table2[[#This Row],[InterConf]]=1,IF(Table2[[#This Row],[InterDiv]]=0, 1, 0), 0)</f>
        <v>0</v>
      </c>
      <c r="W874" s="2">
        <f>IF(INDEX(StatsRegularSeason20242025!$A$2:$C$33,MATCH(Table2[[#This Row],[AwayTeam]],StatsRegularSeason20242025!$A$2:$A$33,0),2)&lt;&gt;INDEX(StatsRegularSeason20242025!$A$2:$C$33,MATCH(Table2[[#This Row],[HomeTeam]],StatsRegularSeason20242025!$A$2:$A$33,0),2),1,0)</f>
        <v>1</v>
      </c>
      <c r="X874" s="2"/>
      <c r="Y874" s="2"/>
      <c r="Z874" s="2">
        <f>IF(AND(Table2[[#This Row],[GameIsOver]]=1,Table2[[#This Row],[ActualHomeScore]]*Table2[[#This Row],[ActualAwayScore]]=0), 1,0)</f>
        <v>0</v>
      </c>
      <c r="AA874" s="2">
        <f>IF(Table2[[#This Row],[GameIsOver]]=0,0, IF(Table2[[#This Row],[ActualWinner]]=Table2[[#This Row],[AwayTeam]], 2, IF(OR(Table2[[#This Row],[ActualResult]]="OT", Table2[[#This Row],[ActualResult]]="SO"), 1, 0)))</f>
        <v>0</v>
      </c>
      <c r="AB874" s="2">
        <f>IF(Table2[[#This Row],[GameIsOver]]= 0, 0, IF(Table2[[#This Row],[ActualWinner]]=Table2[[#This Row],[HomeTeam]], 2, IF(OR(Table2[[#This Row],[ActualResult]]="OT", Table2[[#This Row],[ActualResult]]="SO"), 1, 0)))</f>
        <v>0</v>
      </c>
      <c r="AC874" s="33">
        <f>(($AR$11)*IF(Table2[[#This Row],[CorrectWinnerPrediction]]="Y", 1, 0))+(($AR$12)*IF(Table2[[#This Row],[CorrectAwayScorePrediction]]="Y", 1, 0))+(($AR$13)*IF(Table2[[#This Row],[CorrectHomeScorePrediction]]="Y", 1, 0))</f>
        <v>0</v>
      </c>
      <c r="AD8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4" s="4" t="str">
        <f>IF(WEEKDAY(Table2[[#This Row],[GameDate]])=1,"SUN",IF(WEEKDAY(Table2[[#This Row],[GameDate]])=2,"MON",IF(WEEKDAY(Table2[[#This Row],[GameDate]])=3,"TUE",IF(WEEKDAY(Table2[[#This Row],[GameDate]])=4,"WED",IF(WEEKDAY(Table2[[#This Row],[GameDate]])=5,"THU",IF(WEEKDAY(Table2[[#This Row],[GameDate]])=6,"FRI", "SAT"))))))</f>
        <v>FRI</v>
      </c>
      <c r="AF874" s="2">
        <f>Table2[[#This Row],[ActualAwayScore]]-Table2[[#This Row],[PredictedAwayScore]]</f>
        <v>0</v>
      </c>
      <c r="AG874" s="2">
        <f>Table2[[#This Row],[ActualHomeScore]]-Table2[[#This Row],[PredictedHomeScore]]</f>
        <v>0</v>
      </c>
      <c r="AH874" s="2">
        <f t="shared" si="68"/>
        <v>0</v>
      </c>
      <c r="AI874" s="2">
        <f t="shared" si="69"/>
        <v>0</v>
      </c>
    </row>
    <row r="875" spans="1:35" x14ac:dyDescent="0.25">
      <c r="B875" s="4">
        <v>45695</v>
      </c>
      <c r="C875" s="7" t="s">
        <v>984</v>
      </c>
      <c r="D875" s="2" t="s">
        <v>35</v>
      </c>
      <c r="E875" s="2" t="s">
        <v>17</v>
      </c>
      <c r="F875" s="2"/>
      <c r="G875" s="2"/>
      <c r="H875" s="2" t="str">
        <f t="shared" si="65"/>
        <v>_</v>
      </c>
      <c r="I875" s="2"/>
      <c r="J875" s="2"/>
      <c r="K875" s="2"/>
      <c r="L875" s="2" t="str">
        <f t="shared" si="66"/>
        <v>_</v>
      </c>
      <c r="M875" s="2"/>
      <c r="N875" s="2">
        <f>IF(ISBLANK(Table2[[#This Row],[ActualResult]]), 0, 1)</f>
        <v>0</v>
      </c>
      <c r="O875" s="2" t="str">
        <f>IF(ISBLANK(Table2[[#This Row],[ActualResult]]), "_", IF(Table2[[#This Row],[ActualWinner]]=Table2[[#This Row],[PredictedWinner]], "Y", "N"))</f>
        <v>_</v>
      </c>
      <c r="P875" s="2" t="str">
        <f>IF(Table2[[#This Row],[ActualAwayScore]]&gt;Table2[[#This Row],[PredictedAwayScore]], "N", IF(ISBLANK(Table2[[#This Row],[ActualResult]]), "_", IF(Table2[[#This Row],[ActualAwayScore]]=Table2[[#This Row],[PredictedAwayScore]], "Y", "N")))</f>
        <v>_</v>
      </c>
      <c r="Q875" s="2" t="str">
        <f>IF(Table2[[#This Row],[ActualHomeScore]]&gt;Table2[[#This Row],[PredictedHomeScore]],"N", IF(ISBLANK(Table2[[#This Row],[ActualResult]]), "_", IF(Table2[[#This Row],[ActualHomeScore]]=Table2[[#This Row],[PredictedHomeScore]], "Y", "N")))</f>
        <v>_</v>
      </c>
      <c r="R875" s="2"/>
      <c r="S875" s="2" t="str">
        <f t="shared" si="67"/>
        <v>_</v>
      </c>
      <c r="T875" s="2">
        <f>IF(INDEX(StatsRegularSeason20242025!$A$2:$C$33,MATCH(Table2[[#This Row],[AwayTeam]],StatsRegularSeason20242025!$A$2:$A$33,0),2)=INDEX(StatsRegularSeason20242025!$A$2:$C$33,MATCH(Table2[[#This Row],[HomeTeam]],StatsRegularSeason20242025!$A$2:$A$33,0),2),1,0)</f>
        <v>1</v>
      </c>
      <c r="U875" s="2">
        <f>IF(INDEX(StatsRegularSeason20242025!$A$2:$C$33,MATCH(Table2[[#This Row],[AwayTeam]],StatsRegularSeason20242025!$A$2:$A$33,0),3)=INDEX(StatsRegularSeason20242025!$A$2:$C$33,MATCH(Table2[[#This Row],[HomeTeam]],StatsRegularSeason20242025!$A$2:$A$33,0),3),1,0)</f>
        <v>1</v>
      </c>
      <c r="V875" s="2">
        <f>IF(Table2[[#This Row],[InterConf]]=1,IF(Table2[[#This Row],[InterDiv]]=0, 1, 0), 0)</f>
        <v>0</v>
      </c>
      <c r="W875" s="2">
        <f>IF(INDEX(StatsRegularSeason20242025!$A$2:$C$33,MATCH(Table2[[#This Row],[AwayTeam]],StatsRegularSeason20242025!$A$2:$A$33,0),2)&lt;&gt;INDEX(StatsRegularSeason20242025!$A$2:$C$33,MATCH(Table2[[#This Row],[HomeTeam]],StatsRegularSeason20242025!$A$2:$A$33,0),2),1,0)</f>
        <v>0</v>
      </c>
      <c r="X875" s="2"/>
      <c r="Y875" s="2"/>
      <c r="Z875" s="2">
        <f>IF(AND(Table2[[#This Row],[GameIsOver]]=1,Table2[[#This Row],[ActualHomeScore]]*Table2[[#This Row],[ActualAwayScore]]=0), 1,0)</f>
        <v>0</v>
      </c>
      <c r="AA875" s="2">
        <f>IF(Table2[[#This Row],[GameIsOver]]=0,0, IF(Table2[[#This Row],[ActualWinner]]=Table2[[#This Row],[AwayTeam]], 2, IF(OR(Table2[[#This Row],[ActualResult]]="OT", Table2[[#This Row],[ActualResult]]="SO"), 1, 0)))</f>
        <v>0</v>
      </c>
      <c r="AB875" s="2">
        <f>IF(Table2[[#This Row],[GameIsOver]]= 0, 0, IF(Table2[[#This Row],[ActualWinner]]=Table2[[#This Row],[HomeTeam]], 2, IF(OR(Table2[[#This Row],[ActualResult]]="OT", Table2[[#This Row],[ActualResult]]="SO"), 1, 0)))</f>
        <v>0</v>
      </c>
      <c r="AC875" s="33">
        <f>(($AR$11)*IF(Table2[[#This Row],[CorrectWinnerPrediction]]="Y", 1, 0))+(($AR$12)*IF(Table2[[#This Row],[CorrectAwayScorePrediction]]="Y", 1, 0))+(($AR$13)*IF(Table2[[#This Row],[CorrectHomeScorePrediction]]="Y", 1, 0))</f>
        <v>0</v>
      </c>
      <c r="AD8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5" s="4" t="str">
        <f>IF(WEEKDAY(Table2[[#This Row],[GameDate]])=1,"SUN",IF(WEEKDAY(Table2[[#This Row],[GameDate]])=2,"MON",IF(WEEKDAY(Table2[[#This Row],[GameDate]])=3,"TUE",IF(WEEKDAY(Table2[[#This Row],[GameDate]])=4,"WED",IF(WEEKDAY(Table2[[#This Row],[GameDate]])=5,"THU",IF(WEEKDAY(Table2[[#This Row],[GameDate]])=6,"FRI", "SAT"))))))</f>
        <v>FRI</v>
      </c>
      <c r="AF875" s="2">
        <f>Table2[[#This Row],[ActualAwayScore]]-Table2[[#This Row],[PredictedAwayScore]]</f>
        <v>0</v>
      </c>
      <c r="AG875" s="2">
        <f>Table2[[#This Row],[ActualHomeScore]]-Table2[[#This Row],[PredictedHomeScore]]</f>
        <v>0</v>
      </c>
      <c r="AH875" s="2">
        <f t="shared" si="68"/>
        <v>0</v>
      </c>
      <c r="AI875" s="2">
        <f t="shared" si="69"/>
        <v>0</v>
      </c>
    </row>
    <row r="876" spans="1:35" x14ac:dyDescent="0.25">
      <c r="B876" s="4">
        <v>45695</v>
      </c>
      <c r="C876" s="7" t="s">
        <v>985</v>
      </c>
      <c r="D876" s="2" t="s">
        <v>26</v>
      </c>
      <c r="E876" s="2" t="s">
        <v>23</v>
      </c>
      <c r="F876" s="2"/>
      <c r="G876" s="2"/>
      <c r="H876" s="2" t="str">
        <f t="shared" si="65"/>
        <v>_</v>
      </c>
      <c r="I876" s="2"/>
      <c r="J876" s="2"/>
      <c r="K876" s="2"/>
      <c r="L876" s="2" t="str">
        <f t="shared" si="66"/>
        <v>_</v>
      </c>
      <c r="M876" s="2"/>
      <c r="N876" s="2">
        <f>IF(ISBLANK(Table2[[#This Row],[ActualResult]]), 0, 1)</f>
        <v>0</v>
      </c>
      <c r="O876" s="2" t="str">
        <f>IF(ISBLANK(Table2[[#This Row],[ActualResult]]), "_", IF(Table2[[#This Row],[ActualWinner]]=Table2[[#This Row],[PredictedWinner]], "Y", "N"))</f>
        <v>_</v>
      </c>
      <c r="P876" s="2" t="str">
        <f>IF(Table2[[#This Row],[ActualAwayScore]]&gt;Table2[[#This Row],[PredictedAwayScore]], "N", IF(ISBLANK(Table2[[#This Row],[ActualResult]]), "_", IF(Table2[[#This Row],[ActualAwayScore]]=Table2[[#This Row],[PredictedAwayScore]], "Y", "N")))</f>
        <v>_</v>
      </c>
      <c r="Q876" s="2" t="str">
        <f>IF(Table2[[#This Row],[ActualHomeScore]]&gt;Table2[[#This Row],[PredictedHomeScore]],"N", IF(ISBLANK(Table2[[#This Row],[ActualResult]]), "_", IF(Table2[[#This Row],[ActualHomeScore]]=Table2[[#This Row],[PredictedHomeScore]], "Y", "N")))</f>
        <v>_</v>
      </c>
      <c r="R876" s="2"/>
      <c r="S876" s="2" t="str">
        <f t="shared" si="67"/>
        <v>_</v>
      </c>
      <c r="T876" s="2">
        <f>IF(INDEX(StatsRegularSeason20242025!$A$2:$C$33,MATCH(Table2[[#This Row],[AwayTeam]],StatsRegularSeason20242025!$A$2:$A$33,0),2)=INDEX(StatsRegularSeason20242025!$A$2:$C$33,MATCH(Table2[[#This Row],[HomeTeam]],StatsRegularSeason20242025!$A$2:$A$33,0),2),1,0)</f>
        <v>1</v>
      </c>
      <c r="U876" s="2">
        <f>IF(INDEX(StatsRegularSeason20242025!$A$2:$C$33,MATCH(Table2[[#This Row],[AwayTeam]],StatsRegularSeason20242025!$A$2:$A$33,0),3)=INDEX(StatsRegularSeason20242025!$A$2:$C$33,MATCH(Table2[[#This Row],[HomeTeam]],StatsRegularSeason20242025!$A$2:$A$33,0),3),1,0)</f>
        <v>0</v>
      </c>
      <c r="V876" s="2">
        <f>IF(Table2[[#This Row],[InterConf]]=1,IF(Table2[[#This Row],[InterDiv]]=0, 1, 0), 0)</f>
        <v>1</v>
      </c>
      <c r="W876" s="2">
        <f>IF(INDEX(StatsRegularSeason20242025!$A$2:$C$33,MATCH(Table2[[#This Row],[AwayTeam]],StatsRegularSeason20242025!$A$2:$A$33,0),2)&lt;&gt;INDEX(StatsRegularSeason20242025!$A$2:$C$33,MATCH(Table2[[#This Row],[HomeTeam]],StatsRegularSeason20242025!$A$2:$A$33,0),2),1,0)</f>
        <v>0</v>
      </c>
      <c r="X876" s="2"/>
      <c r="Y876" s="2"/>
      <c r="Z876" s="2">
        <f>IF(AND(Table2[[#This Row],[GameIsOver]]=1,Table2[[#This Row],[ActualHomeScore]]*Table2[[#This Row],[ActualAwayScore]]=0), 1,0)</f>
        <v>0</v>
      </c>
      <c r="AA876" s="2">
        <f>IF(Table2[[#This Row],[GameIsOver]]=0,0, IF(Table2[[#This Row],[ActualWinner]]=Table2[[#This Row],[AwayTeam]], 2, IF(OR(Table2[[#This Row],[ActualResult]]="OT", Table2[[#This Row],[ActualResult]]="SO"), 1, 0)))</f>
        <v>0</v>
      </c>
      <c r="AB876" s="2">
        <f>IF(Table2[[#This Row],[GameIsOver]]= 0, 0, IF(Table2[[#This Row],[ActualWinner]]=Table2[[#This Row],[HomeTeam]], 2, IF(OR(Table2[[#This Row],[ActualResult]]="OT", Table2[[#This Row],[ActualResult]]="SO"), 1, 0)))</f>
        <v>0</v>
      </c>
      <c r="AC876" s="33">
        <f>(($AR$11)*IF(Table2[[#This Row],[CorrectWinnerPrediction]]="Y", 1, 0))+(($AR$12)*IF(Table2[[#This Row],[CorrectAwayScorePrediction]]="Y", 1, 0))+(($AR$13)*IF(Table2[[#This Row],[CorrectHomeScorePrediction]]="Y", 1, 0))</f>
        <v>0</v>
      </c>
      <c r="AD8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6" s="4" t="str">
        <f>IF(WEEKDAY(Table2[[#This Row],[GameDate]])=1,"SUN",IF(WEEKDAY(Table2[[#This Row],[GameDate]])=2,"MON",IF(WEEKDAY(Table2[[#This Row],[GameDate]])=3,"TUE",IF(WEEKDAY(Table2[[#This Row],[GameDate]])=4,"WED",IF(WEEKDAY(Table2[[#This Row],[GameDate]])=5,"THU",IF(WEEKDAY(Table2[[#This Row],[GameDate]])=6,"FRI", "SAT"))))))</f>
        <v>FRI</v>
      </c>
      <c r="AF876" s="2">
        <f>Table2[[#This Row],[ActualAwayScore]]-Table2[[#This Row],[PredictedAwayScore]]</f>
        <v>0</v>
      </c>
      <c r="AG876" s="2">
        <f>Table2[[#This Row],[ActualHomeScore]]-Table2[[#This Row],[PredictedHomeScore]]</f>
        <v>0</v>
      </c>
      <c r="AH876" s="2">
        <f t="shared" si="68"/>
        <v>0</v>
      </c>
      <c r="AI876" s="2">
        <f t="shared" si="69"/>
        <v>0</v>
      </c>
    </row>
    <row r="877" spans="1:35" x14ac:dyDescent="0.25">
      <c r="A877" s="3"/>
      <c r="B877" s="5">
        <v>45695</v>
      </c>
      <c r="C877" s="8" t="s">
        <v>986</v>
      </c>
      <c r="D877" s="3" t="s">
        <v>34</v>
      </c>
      <c r="E877" s="3" t="s">
        <v>28</v>
      </c>
      <c r="F877" s="3"/>
      <c r="G877" s="3"/>
      <c r="H877" s="3" t="str">
        <f t="shared" si="65"/>
        <v>_</v>
      </c>
      <c r="I877" s="3"/>
      <c r="J877" s="3"/>
      <c r="K877" s="3"/>
      <c r="L877" s="3" t="str">
        <f t="shared" si="66"/>
        <v>_</v>
      </c>
      <c r="M877" s="3"/>
      <c r="N877" s="3">
        <f>IF(ISBLANK(Table2[[#This Row],[ActualResult]]), 0, 1)</f>
        <v>0</v>
      </c>
      <c r="O877" s="3" t="str">
        <f>IF(ISBLANK(Table2[[#This Row],[ActualResult]]), "_", IF(Table2[[#This Row],[ActualWinner]]=Table2[[#This Row],[PredictedWinner]], "Y", "N"))</f>
        <v>_</v>
      </c>
      <c r="P877" s="3" t="str">
        <f>IF(Table2[[#This Row],[ActualAwayScore]]&gt;Table2[[#This Row],[PredictedAwayScore]], "N", IF(ISBLANK(Table2[[#This Row],[ActualResult]]), "_", IF(Table2[[#This Row],[ActualAwayScore]]=Table2[[#This Row],[PredictedAwayScore]], "Y", "N")))</f>
        <v>_</v>
      </c>
      <c r="Q877" s="3" t="str">
        <f>IF(Table2[[#This Row],[ActualHomeScore]]&gt;Table2[[#This Row],[PredictedHomeScore]],"N", IF(ISBLANK(Table2[[#This Row],[ActualResult]]), "_", IF(Table2[[#This Row],[ActualHomeScore]]=Table2[[#This Row],[PredictedHomeScore]], "Y", "N")))</f>
        <v>_</v>
      </c>
      <c r="R877" s="2"/>
      <c r="S877" s="2" t="str">
        <f t="shared" si="67"/>
        <v>_</v>
      </c>
      <c r="T877" s="2">
        <f>IF(INDEX(StatsRegularSeason20242025!$A$2:$C$33,MATCH(Table2[[#This Row],[AwayTeam]],StatsRegularSeason20242025!$A$2:$A$33,0),2)=INDEX(StatsRegularSeason20242025!$A$2:$C$33,MATCH(Table2[[#This Row],[HomeTeam]],StatsRegularSeason20242025!$A$2:$A$33,0),2),1,0)</f>
        <v>1</v>
      </c>
      <c r="U877" s="2">
        <f>IF(INDEX(StatsRegularSeason20242025!$A$2:$C$33,MATCH(Table2[[#This Row],[AwayTeam]],StatsRegularSeason20242025!$A$2:$A$33,0),3)=INDEX(StatsRegularSeason20242025!$A$2:$C$33,MATCH(Table2[[#This Row],[HomeTeam]],StatsRegularSeason20242025!$A$2:$A$33,0),3),1,0)</f>
        <v>0</v>
      </c>
      <c r="V877" s="2">
        <f>IF(Table2[[#This Row],[InterConf]]=1,IF(Table2[[#This Row],[InterDiv]]=0, 1, 0), 0)</f>
        <v>1</v>
      </c>
      <c r="W877" s="2">
        <f>IF(INDEX(StatsRegularSeason20242025!$A$2:$C$33,MATCH(Table2[[#This Row],[AwayTeam]],StatsRegularSeason20242025!$A$2:$A$33,0),2)&lt;&gt;INDEX(StatsRegularSeason20242025!$A$2:$C$33,MATCH(Table2[[#This Row],[HomeTeam]],StatsRegularSeason20242025!$A$2:$A$33,0),2),1,0)</f>
        <v>0</v>
      </c>
      <c r="X877" s="2"/>
      <c r="Y877" s="2"/>
      <c r="Z877" s="2">
        <f>IF(AND(Table2[[#This Row],[GameIsOver]]=1,Table2[[#This Row],[ActualHomeScore]]*Table2[[#This Row],[ActualAwayScore]]=0), 1,0)</f>
        <v>0</v>
      </c>
      <c r="AA877" s="2">
        <f>IF(Table2[[#This Row],[GameIsOver]]=0,0, IF(Table2[[#This Row],[ActualWinner]]=Table2[[#This Row],[AwayTeam]], 2, IF(OR(Table2[[#This Row],[ActualResult]]="OT", Table2[[#This Row],[ActualResult]]="SO"), 1, 0)))</f>
        <v>0</v>
      </c>
      <c r="AB877" s="2">
        <f>IF(Table2[[#This Row],[GameIsOver]]= 0, 0, IF(Table2[[#This Row],[ActualWinner]]=Table2[[#This Row],[HomeTeam]], 2, IF(OR(Table2[[#This Row],[ActualResult]]="OT", Table2[[#This Row],[ActualResult]]="SO"), 1, 0)))</f>
        <v>0</v>
      </c>
      <c r="AC877" s="33">
        <f>(($AR$11)*IF(Table2[[#This Row],[CorrectWinnerPrediction]]="Y", 1, 0))+(($AR$12)*IF(Table2[[#This Row],[CorrectAwayScorePrediction]]="Y", 1, 0))+(($AR$13)*IF(Table2[[#This Row],[CorrectHomeScorePrediction]]="Y", 1, 0))</f>
        <v>0</v>
      </c>
      <c r="AD8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7" s="5" t="str">
        <f>IF(WEEKDAY(Table2[[#This Row],[GameDate]])=1,"SUN",IF(WEEKDAY(Table2[[#This Row],[GameDate]])=2,"MON",IF(WEEKDAY(Table2[[#This Row],[GameDate]])=3,"TUE",IF(WEEKDAY(Table2[[#This Row],[GameDate]])=4,"WED",IF(WEEKDAY(Table2[[#This Row],[GameDate]])=5,"THU",IF(WEEKDAY(Table2[[#This Row],[GameDate]])=6,"FRI", "SAT"))))))</f>
        <v>FRI</v>
      </c>
      <c r="AF877" s="2">
        <f>Table2[[#This Row],[ActualAwayScore]]-Table2[[#This Row],[PredictedAwayScore]]</f>
        <v>0</v>
      </c>
      <c r="AG877" s="2">
        <f>Table2[[#This Row],[ActualHomeScore]]-Table2[[#This Row],[PredictedHomeScore]]</f>
        <v>0</v>
      </c>
      <c r="AH877" s="2">
        <f t="shared" si="68"/>
        <v>0</v>
      </c>
      <c r="AI877" s="2">
        <f t="shared" si="69"/>
        <v>0</v>
      </c>
    </row>
    <row r="878" spans="1:35" x14ac:dyDescent="0.25">
      <c r="B878" s="4">
        <v>45696</v>
      </c>
      <c r="C878" s="7" t="s">
        <v>987</v>
      </c>
      <c r="D878" s="2" t="s">
        <v>32</v>
      </c>
      <c r="E878" s="2" t="s">
        <v>19</v>
      </c>
      <c r="F878" s="2"/>
      <c r="G878" s="2"/>
      <c r="H878" s="2" t="str">
        <f t="shared" si="65"/>
        <v>_</v>
      </c>
      <c r="I878" s="2"/>
      <c r="J878" s="2"/>
      <c r="K878" s="2"/>
      <c r="L878" s="2" t="str">
        <f t="shared" si="66"/>
        <v>_</v>
      </c>
      <c r="M878" s="2"/>
      <c r="N878" s="2">
        <f>IF(ISBLANK(Table2[[#This Row],[ActualResult]]), 0, 1)</f>
        <v>0</v>
      </c>
      <c r="O878" s="2" t="str">
        <f>IF(ISBLANK(Table2[[#This Row],[ActualResult]]), "_", IF(Table2[[#This Row],[ActualWinner]]=Table2[[#This Row],[PredictedWinner]], "Y", "N"))</f>
        <v>_</v>
      </c>
      <c r="P878" s="2" t="str">
        <f>IF(Table2[[#This Row],[ActualAwayScore]]&gt;Table2[[#This Row],[PredictedAwayScore]], "N", IF(ISBLANK(Table2[[#This Row],[ActualResult]]), "_", IF(Table2[[#This Row],[ActualAwayScore]]=Table2[[#This Row],[PredictedAwayScore]], "Y", "N")))</f>
        <v>_</v>
      </c>
      <c r="Q878" s="2" t="str">
        <f>IF(Table2[[#This Row],[ActualHomeScore]]&gt;Table2[[#This Row],[PredictedHomeScore]],"N", IF(ISBLANK(Table2[[#This Row],[ActualResult]]), "_", IF(Table2[[#This Row],[ActualHomeScore]]=Table2[[#This Row],[PredictedHomeScore]], "Y", "N")))</f>
        <v>_</v>
      </c>
      <c r="R878" s="2"/>
      <c r="S878" s="2" t="str">
        <f t="shared" si="67"/>
        <v>_</v>
      </c>
      <c r="T878" s="2">
        <f>IF(INDEX(StatsRegularSeason20242025!$A$2:$C$33,MATCH(Table2[[#This Row],[AwayTeam]],StatsRegularSeason20242025!$A$2:$A$33,0),2)=INDEX(StatsRegularSeason20242025!$A$2:$C$33,MATCH(Table2[[#This Row],[HomeTeam]],StatsRegularSeason20242025!$A$2:$A$33,0),2),1,0)</f>
        <v>1</v>
      </c>
      <c r="U878" s="2">
        <f>IF(INDEX(StatsRegularSeason20242025!$A$2:$C$33,MATCH(Table2[[#This Row],[AwayTeam]],StatsRegularSeason20242025!$A$2:$A$33,0),3)=INDEX(StatsRegularSeason20242025!$A$2:$C$33,MATCH(Table2[[#This Row],[HomeTeam]],StatsRegularSeason20242025!$A$2:$A$33,0),3),1,0)</f>
        <v>0</v>
      </c>
      <c r="V878" s="2">
        <f>IF(Table2[[#This Row],[InterConf]]=1,IF(Table2[[#This Row],[InterDiv]]=0, 1, 0), 0)</f>
        <v>1</v>
      </c>
      <c r="W878" s="2">
        <f>IF(INDEX(StatsRegularSeason20242025!$A$2:$C$33,MATCH(Table2[[#This Row],[AwayTeam]],StatsRegularSeason20242025!$A$2:$A$33,0),2)&lt;&gt;INDEX(StatsRegularSeason20242025!$A$2:$C$33,MATCH(Table2[[#This Row],[HomeTeam]],StatsRegularSeason20242025!$A$2:$A$33,0),2),1,0)</f>
        <v>0</v>
      </c>
      <c r="X878" s="2"/>
      <c r="Y878" s="2"/>
      <c r="Z878" s="2">
        <f>IF(AND(Table2[[#This Row],[GameIsOver]]=1,Table2[[#This Row],[ActualHomeScore]]*Table2[[#This Row],[ActualAwayScore]]=0), 1,0)</f>
        <v>0</v>
      </c>
      <c r="AA878" s="2">
        <f>IF(Table2[[#This Row],[GameIsOver]]=0,0, IF(Table2[[#This Row],[ActualWinner]]=Table2[[#This Row],[AwayTeam]], 2, IF(OR(Table2[[#This Row],[ActualResult]]="OT", Table2[[#This Row],[ActualResult]]="SO"), 1, 0)))</f>
        <v>0</v>
      </c>
      <c r="AB878" s="2">
        <f>IF(Table2[[#This Row],[GameIsOver]]= 0, 0, IF(Table2[[#This Row],[ActualWinner]]=Table2[[#This Row],[HomeTeam]], 2, IF(OR(Table2[[#This Row],[ActualResult]]="OT", Table2[[#This Row],[ActualResult]]="SO"), 1, 0)))</f>
        <v>0</v>
      </c>
      <c r="AC878" s="33">
        <f>(($AR$11)*IF(Table2[[#This Row],[CorrectWinnerPrediction]]="Y", 1, 0))+(($AR$12)*IF(Table2[[#This Row],[CorrectAwayScorePrediction]]="Y", 1, 0))+(($AR$13)*IF(Table2[[#This Row],[CorrectHomeScorePrediction]]="Y", 1, 0))</f>
        <v>0</v>
      </c>
      <c r="AD8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8" s="4" t="str">
        <f>IF(WEEKDAY(Table2[[#This Row],[GameDate]])=1,"SUN",IF(WEEKDAY(Table2[[#This Row],[GameDate]])=2,"MON",IF(WEEKDAY(Table2[[#This Row],[GameDate]])=3,"TUE",IF(WEEKDAY(Table2[[#This Row],[GameDate]])=4,"WED",IF(WEEKDAY(Table2[[#This Row],[GameDate]])=5,"THU",IF(WEEKDAY(Table2[[#This Row],[GameDate]])=6,"FRI", "SAT"))))))</f>
        <v>SAT</v>
      </c>
      <c r="AF878" s="2">
        <f>Table2[[#This Row],[ActualAwayScore]]-Table2[[#This Row],[PredictedAwayScore]]</f>
        <v>0</v>
      </c>
      <c r="AG878" s="2">
        <f>Table2[[#This Row],[ActualHomeScore]]-Table2[[#This Row],[PredictedHomeScore]]</f>
        <v>0</v>
      </c>
      <c r="AH878" s="2">
        <f t="shared" si="68"/>
        <v>0</v>
      </c>
      <c r="AI878" s="2">
        <f t="shared" si="69"/>
        <v>0</v>
      </c>
    </row>
    <row r="879" spans="1:35" x14ac:dyDescent="0.25">
      <c r="B879" s="4">
        <v>45696</v>
      </c>
      <c r="C879" s="7" t="s">
        <v>988</v>
      </c>
      <c r="D879" s="2" t="s">
        <v>43</v>
      </c>
      <c r="E879" s="2" t="s">
        <v>31</v>
      </c>
      <c r="F879" s="2"/>
      <c r="G879" s="2"/>
      <c r="H879" s="2" t="str">
        <f t="shared" si="65"/>
        <v>_</v>
      </c>
      <c r="I879" s="2"/>
      <c r="J879" s="2"/>
      <c r="K879" s="2"/>
      <c r="L879" s="2" t="str">
        <f t="shared" si="66"/>
        <v>_</v>
      </c>
      <c r="M879" s="2"/>
      <c r="N879" s="2">
        <f>IF(ISBLANK(Table2[[#This Row],[ActualResult]]), 0, 1)</f>
        <v>0</v>
      </c>
      <c r="O879" s="2" t="str">
        <f>IF(ISBLANK(Table2[[#This Row],[ActualResult]]), "_", IF(Table2[[#This Row],[ActualWinner]]=Table2[[#This Row],[PredictedWinner]], "Y", "N"))</f>
        <v>_</v>
      </c>
      <c r="P879" s="2" t="str">
        <f>IF(Table2[[#This Row],[ActualAwayScore]]&gt;Table2[[#This Row],[PredictedAwayScore]], "N", IF(ISBLANK(Table2[[#This Row],[ActualResult]]), "_", IF(Table2[[#This Row],[ActualAwayScore]]=Table2[[#This Row],[PredictedAwayScore]], "Y", "N")))</f>
        <v>_</v>
      </c>
      <c r="Q879" s="2" t="str">
        <f>IF(Table2[[#This Row],[ActualHomeScore]]&gt;Table2[[#This Row],[PredictedHomeScore]],"N", IF(ISBLANK(Table2[[#This Row],[ActualResult]]), "_", IF(Table2[[#This Row],[ActualHomeScore]]=Table2[[#This Row],[PredictedHomeScore]], "Y", "N")))</f>
        <v>_</v>
      </c>
      <c r="R879" s="2"/>
      <c r="S879" s="2" t="str">
        <f t="shared" si="67"/>
        <v>_</v>
      </c>
      <c r="T879" s="2">
        <f>IF(INDEX(StatsRegularSeason20242025!$A$2:$C$33,MATCH(Table2[[#This Row],[AwayTeam]],StatsRegularSeason20242025!$A$2:$A$33,0),2)=INDEX(StatsRegularSeason20242025!$A$2:$C$33,MATCH(Table2[[#This Row],[HomeTeam]],StatsRegularSeason20242025!$A$2:$A$33,0),2),1,0)</f>
        <v>1</v>
      </c>
      <c r="U879" s="2">
        <f>IF(INDEX(StatsRegularSeason20242025!$A$2:$C$33,MATCH(Table2[[#This Row],[AwayTeam]],StatsRegularSeason20242025!$A$2:$A$33,0),3)=INDEX(StatsRegularSeason20242025!$A$2:$C$33,MATCH(Table2[[#This Row],[HomeTeam]],StatsRegularSeason20242025!$A$2:$A$33,0),3),1,0)</f>
        <v>1</v>
      </c>
      <c r="V879" s="2">
        <f>IF(Table2[[#This Row],[InterConf]]=1,IF(Table2[[#This Row],[InterDiv]]=0, 1, 0), 0)</f>
        <v>0</v>
      </c>
      <c r="W879" s="2">
        <f>IF(INDEX(StatsRegularSeason20242025!$A$2:$C$33,MATCH(Table2[[#This Row],[AwayTeam]],StatsRegularSeason20242025!$A$2:$A$33,0),2)&lt;&gt;INDEX(StatsRegularSeason20242025!$A$2:$C$33,MATCH(Table2[[#This Row],[HomeTeam]],StatsRegularSeason20242025!$A$2:$A$33,0),2),1,0)</f>
        <v>0</v>
      </c>
      <c r="X879" s="2"/>
      <c r="Y879" s="2"/>
      <c r="Z879" s="2">
        <f>IF(AND(Table2[[#This Row],[GameIsOver]]=1,Table2[[#This Row],[ActualHomeScore]]*Table2[[#This Row],[ActualAwayScore]]=0), 1,0)</f>
        <v>0</v>
      </c>
      <c r="AA879" s="2">
        <f>IF(Table2[[#This Row],[GameIsOver]]=0,0, IF(Table2[[#This Row],[ActualWinner]]=Table2[[#This Row],[AwayTeam]], 2, IF(OR(Table2[[#This Row],[ActualResult]]="OT", Table2[[#This Row],[ActualResult]]="SO"), 1, 0)))</f>
        <v>0</v>
      </c>
      <c r="AB879" s="2">
        <f>IF(Table2[[#This Row],[GameIsOver]]= 0, 0, IF(Table2[[#This Row],[ActualWinner]]=Table2[[#This Row],[HomeTeam]], 2, IF(OR(Table2[[#This Row],[ActualResult]]="OT", Table2[[#This Row],[ActualResult]]="SO"), 1, 0)))</f>
        <v>0</v>
      </c>
      <c r="AC879" s="33">
        <f>(($AR$11)*IF(Table2[[#This Row],[CorrectWinnerPrediction]]="Y", 1, 0))+(($AR$12)*IF(Table2[[#This Row],[CorrectAwayScorePrediction]]="Y", 1, 0))+(($AR$13)*IF(Table2[[#This Row],[CorrectHomeScorePrediction]]="Y", 1, 0))</f>
        <v>0</v>
      </c>
      <c r="AD8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79" s="4" t="str">
        <f>IF(WEEKDAY(Table2[[#This Row],[GameDate]])=1,"SUN",IF(WEEKDAY(Table2[[#This Row],[GameDate]])=2,"MON",IF(WEEKDAY(Table2[[#This Row],[GameDate]])=3,"TUE",IF(WEEKDAY(Table2[[#This Row],[GameDate]])=4,"WED",IF(WEEKDAY(Table2[[#This Row],[GameDate]])=5,"THU",IF(WEEKDAY(Table2[[#This Row],[GameDate]])=6,"FRI", "SAT"))))))</f>
        <v>SAT</v>
      </c>
      <c r="AF879" s="2">
        <f>Table2[[#This Row],[ActualAwayScore]]-Table2[[#This Row],[PredictedAwayScore]]</f>
        <v>0</v>
      </c>
      <c r="AG879" s="2">
        <f>Table2[[#This Row],[ActualHomeScore]]-Table2[[#This Row],[PredictedHomeScore]]</f>
        <v>0</v>
      </c>
      <c r="AH879" s="2">
        <f t="shared" si="68"/>
        <v>0</v>
      </c>
      <c r="AI879" s="2">
        <f t="shared" si="69"/>
        <v>0</v>
      </c>
    </row>
    <row r="880" spans="1:35" x14ac:dyDescent="0.25">
      <c r="B880" s="4">
        <v>45696</v>
      </c>
      <c r="C880" s="7" t="s">
        <v>989</v>
      </c>
      <c r="D880" s="2" t="s">
        <v>15</v>
      </c>
      <c r="E880" s="2" t="s">
        <v>44</v>
      </c>
      <c r="F880" s="2"/>
      <c r="G880" s="2"/>
      <c r="H880" s="2" t="str">
        <f t="shared" si="65"/>
        <v>_</v>
      </c>
      <c r="I880" s="2"/>
      <c r="J880" s="2"/>
      <c r="K880" s="2"/>
      <c r="L880" s="2" t="str">
        <f t="shared" si="66"/>
        <v>_</v>
      </c>
      <c r="M880" s="2"/>
      <c r="N880" s="2">
        <f>IF(ISBLANK(Table2[[#This Row],[ActualResult]]), 0, 1)</f>
        <v>0</v>
      </c>
      <c r="O880" s="2" t="str">
        <f>IF(ISBLANK(Table2[[#This Row],[ActualResult]]), "_", IF(Table2[[#This Row],[ActualWinner]]=Table2[[#This Row],[PredictedWinner]], "Y", "N"))</f>
        <v>_</v>
      </c>
      <c r="P880" s="2" t="str">
        <f>IF(Table2[[#This Row],[ActualAwayScore]]&gt;Table2[[#This Row],[PredictedAwayScore]], "N", IF(ISBLANK(Table2[[#This Row],[ActualResult]]), "_", IF(Table2[[#This Row],[ActualAwayScore]]=Table2[[#This Row],[PredictedAwayScore]], "Y", "N")))</f>
        <v>_</v>
      </c>
      <c r="Q880" s="2" t="str">
        <f>IF(Table2[[#This Row],[ActualHomeScore]]&gt;Table2[[#This Row],[PredictedHomeScore]],"N", IF(ISBLANK(Table2[[#This Row],[ActualResult]]), "_", IF(Table2[[#This Row],[ActualHomeScore]]=Table2[[#This Row],[PredictedHomeScore]], "Y", "N")))</f>
        <v>_</v>
      </c>
      <c r="R880" s="2"/>
      <c r="S880" s="2" t="str">
        <f t="shared" si="67"/>
        <v>_</v>
      </c>
      <c r="T880" s="2">
        <f>IF(INDEX(StatsRegularSeason20242025!$A$2:$C$33,MATCH(Table2[[#This Row],[AwayTeam]],StatsRegularSeason20242025!$A$2:$A$33,0),2)=INDEX(StatsRegularSeason20242025!$A$2:$C$33,MATCH(Table2[[#This Row],[HomeTeam]],StatsRegularSeason20242025!$A$2:$A$33,0),2),1,0)</f>
        <v>0</v>
      </c>
      <c r="U880" s="2">
        <f>IF(INDEX(StatsRegularSeason20242025!$A$2:$C$33,MATCH(Table2[[#This Row],[AwayTeam]],StatsRegularSeason20242025!$A$2:$A$33,0),3)=INDEX(StatsRegularSeason20242025!$A$2:$C$33,MATCH(Table2[[#This Row],[HomeTeam]],StatsRegularSeason20242025!$A$2:$A$33,0),3),1,0)</f>
        <v>0</v>
      </c>
      <c r="V880" s="2">
        <f>IF(Table2[[#This Row],[InterConf]]=1,IF(Table2[[#This Row],[InterDiv]]=0, 1, 0), 0)</f>
        <v>0</v>
      </c>
      <c r="W880" s="2">
        <f>IF(INDEX(StatsRegularSeason20242025!$A$2:$C$33,MATCH(Table2[[#This Row],[AwayTeam]],StatsRegularSeason20242025!$A$2:$A$33,0),2)&lt;&gt;INDEX(StatsRegularSeason20242025!$A$2:$C$33,MATCH(Table2[[#This Row],[HomeTeam]],StatsRegularSeason20242025!$A$2:$A$33,0),2),1,0)</f>
        <v>1</v>
      </c>
      <c r="X880" s="2"/>
      <c r="Y880" s="2"/>
      <c r="Z880" s="2">
        <f>IF(AND(Table2[[#This Row],[GameIsOver]]=1,Table2[[#This Row],[ActualHomeScore]]*Table2[[#This Row],[ActualAwayScore]]=0), 1,0)</f>
        <v>0</v>
      </c>
      <c r="AA880" s="2">
        <f>IF(Table2[[#This Row],[GameIsOver]]=0,0, IF(Table2[[#This Row],[ActualWinner]]=Table2[[#This Row],[AwayTeam]], 2, IF(OR(Table2[[#This Row],[ActualResult]]="OT", Table2[[#This Row],[ActualResult]]="SO"), 1, 0)))</f>
        <v>0</v>
      </c>
      <c r="AB880" s="2">
        <f>IF(Table2[[#This Row],[GameIsOver]]= 0, 0, IF(Table2[[#This Row],[ActualWinner]]=Table2[[#This Row],[HomeTeam]], 2, IF(OR(Table2[[#This Row],[ActualResult]]="OT", Table2[[#This Row],[ActualResult]]="SO"), 1, 0)))</f>
        <v>0</v>
      </c>
      <c r="AC880" s="33">
        <f>(($AR$11)*IF(Table2[[#This Row],[CorrectWinnerPrediction]]="Y", 1, 0))+(($AR$12)*IF(Table2[[#This Row],[CorrectAwayScorePrediction]]="Y", 1, 0))+(($AR$13)*IF(Table2[[#This Row],[CorrectHomeScorePrediction]]="Y", 1, 0))</f>
        <v>0</v>
      </c>
      <c r="AD8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0" s="4" t="str">
        <f>IF(WEEKDAY(Table2[[#This Row],[GameDate]])=1,"SUN",IF(WEEKDAY(Table2[[#This Row],[GameDate]])=2,"MON",IF(WEEKDAY(Table2[[#This Row],[GameDate]])=3,"TUE",IF(WEEKDAY(Table2[[#This Row],[GameDate]])=4,"WED",IF(WEEKDAY(Table2[[#This Row],[GameDate]])=5,"THU",IF(WEEKDAY(Table2[[#This Row],[GameDate]])=6,"FRI", "SAT"))))))</f>
        <v>SAT</v>
      </c>
      <c r="AF880" s="2">
        <f>Table2[[#This Row],[ActualAwayScore]]-Table2[[#This Row],[PredictedAwayScore]]</f>
        <v>0</v>
      </c>
      <c r="AG880" s="2">
        <f>Table2[[#This Row],[ActualHomeScore]]-Table2[[#This Row],[PredictedHomeScore]]</f>
        <v>0</v>
      </c>
      <c r="AH880" s="2">
        <f t="shared" si="68"/>
        <v>0</v>
      </c>
      <c r="AI880" s="2">
        <f t="shared" si="69"/>
        <v>0</v>
      </c>
    </row>
    <row r="881" spans="1:35" x14ac:dyDescent="0.25">
      <c r="B881" s="4">
        <v>45696</v>
      </c>
      <c r="C881" s="7" t="s">
        <v>990</v>
      </c>
      <c r="D881" s="2" t="s">
        <v>27</v>
      </c>
      <c r="E881" s="2" t="s">
        <v>16</v>
      </c>
      <c r="F881" s="2"/>
      <c r="G881" s="2"/>
      <c r="H881" s="2" t="str">
        <f t="shared" si="65"/>
        <v>_</v>
      </c>
      <c r="I881" s="2"/>
      <c r="J881" s="2"/>
      <c r="K881" s="2"/>
      <c r="L881" s="2" t="str">
        <f t="shared" si="66"/>
        <v>_</v>
      </c>
      <c r="M881" s="2"/>
      <c r="N881" s="2">
        <f>IF(ISBLANK(Table2[[#This Row],[ActualResult]]), 0, 1)</f>
        <v>0</v>
      </c>
      <c r="O881" s="2" t="str">
        <f>IF(ISBLANK(Table2[[#This Row],[ActualResult]]), "_", IF(Table2[[#This Row],[ActualWinner]]=Table2[[#This Row],[PredictedWinner]], "Y", "N"))</f>
        <v>_</v>
      </c>
      <c r="P881" s="2" t="str">
        <f>IF(Table2[[#This Row],[ActualAwayScore]]&gt;Table2[[#This Row],[PredictedAwayScore]], "N", IF(ISBLANK(Table2[[#This Row],[ActualResult]]), "_", IF(Table2[[#This Row],[ActualAwayScore]]=Table2[[#This Row],[PredictedAwayScore]], "Y", "N")))</f>
        <v>_</v>
      </c>
      <c r="Q881" s="2" t="str">
        <f>IF(Table2[[#This Row],[ActualHomeScore]]&gt;Table2[[#This Row],[PredictedHomeScore]],"N", IF(ISBLANK(Table2[[#This Row],[ActualResult]]), "_", IF(Table2[[#This Row],[ActualHomeScore]]=Table2[[#This Row],[PredictedHomeScore]], "Y", "N")))</f>
        <v>_</v>
      </c>
      <c r="R881" s="2"/>
      <c r="S881" s="2" t="str">
        <f t="shared" si="67"/>
        <v>_</v>
      </c>
      <c r="T881" s="2">
        <f>IF(INDEX(StatsRegularSeason20242025!$A$2:$C$33,MATCH(Table2[[#This Row],[AwayTeam]],StatsRegularSeason20242025!$A$2:$A$33,0),2)=INDEX(StatsRegularSeason20242025!$A$2:$C$33,MATCH(Table2[[#This Row],[HomeTeam]],StatsRegularSeason20242025!$A$2:$A$33,0),2),1,0)</f>
        <v>0</v>
      </c>
      <c r="U881" s="2">
        <f>IF(INDEX(StatsRegularSeason20242025!$A$2:$C$33,MATCH(Table2[[#This Row],[AwayTeam]],StatsRegularSeason20242025!$A$2:$A$33,0),3)=INDEX(StatsRegularSeason20242025!$A$2:$C$33,MATCH(Table2[[#This Row],[HomeTeam]],StatsRegularSeason20242025!$A$2:$A$33,0),3),1,0)</f>
        <v>0</v>
      </c>
      <c r="V881" s="2">
        <f>IF(Table2[[#This Row],[InterConf]]=1,IF(Table2[[#This Row],[InterDiv]]=0, 1, 0), 0)</f>
        <v>0</v>
      </c>
      <c r="W881" s="2">
        <f>IF(INDEX(StatsRegularSeason20242025!$A$2:$C$33,MATCH(Table2[[#This Row],[AwayTeam]],StatsRegularSeason20242025!$A$2:$A$33,0),2)&lt;&gt;INDEX(StatsRegularSeason20242025!$A$2:$C$33,MATCH(Table2[[#This Row],[HomeTeam]],StatsRegularSeason20242025!$A$2:$A$33,0),2),1,0)</f>
        <v>1</v>
      </c>
      <c r="X881" s="2"/>
      <c r="Y881" s="2"/>
      <c r="Z881" s="2">
        <f>IF(AND(Table2[[#This Row],[GameIsOver]]=1,Table2[[#This Row],[ActualHomeScore]]*Table2[[#This Row],[ActualAwayScore]]=0), 1,0)</f>
        <v>0</v>
      </c>
      <c r="AA881" s="2">
        <f>IF(Table2[[#This Row],[GameIsOver]]=0,0, IF(Table2[[#This Row],[ActualWinner]]=Table2[[#This Row],[AwayTeam]], 2, IF(OR(Table2[[#This Row],[ActualResult]]="OT", Table2[[#This Row],[ActualResult]]="SO"), 1, 0)))</f>
        <v>0</v>
      </c>
      <c r="AB881" s="2">
        <f>IF(Table2[[#This Row],[GameIsOver]]= 0, 0, IF(Table2[[#This Row],[ActualWinner]]=Table2[[#This Row],[HomeTeam]], 2, IF(OR(Table2[[#This Row],[ActualResult]]="OT", Table2[[#This Row],[ActualResult]]="SO"), 1, 0)))</f>
        <v>0</v>
      </c>
      <c r="AC881" s="33">
        <f>(($AR$11)*IF(Table2[[#This Row],[CorrectWinnerPrediction]]="Y", 1, 0))+(($AR$12)*IF(Table2[[#This Row],[CorrectAwayScorePrediction]]="Y", 1, 0))+(($AR$13)*IF(Table2[[#This Row],[CorrectHomeScorePrediction]]="Y", 1, 0))</f>
        <v>0</v>
      </c>
      <c r="AD8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1" s="4" t="str">
        <f>IF(WEEKDAY(Table2[[#This Row],[GameDate]])=1,"SUN",IF(WEEKDAY(Table2[[#This Row],[GameDate]])=2,"MON",IF(WEEKDAY(Table2[[#This Row],[GameDate]])=3,"TUE",IF(WEEKDAY(Table2[[#This Row],[GameDate]])=4,"WED",IF(WEEKDAY(Table2[[#This Row],[GameDate]])=5,"THU",IF(WEEKDAY(Table2[[#This Row],[GameDate]])=6,"FRI", "SAT"))))))</f>
        <v>SAT</v>
      </c>
      <c r="AF881" s="2">
        <f>Table2[[#This Row],[ActualAwayScore]]-Table2[[#This Row],[PredictedAwayScore]]</f>
        <v>0</v>
      </c>
      <c r="AG881" s="2">
        <f>Table2[[#This Row],[ActualHomeScore]]-Table2[[#This Row],[PredictedHomeScore]]</f>
        <v>0</v>
      </c>
      <c r="AH881" s="2">
        <f t="shared" si="68"/>
        <v>0</v>
      </c>
      <c r="AI881" s="2">
        <f t="shared" si="69"/>
        <v>0</v>
      </c>
    </row>
    <row r="882" spans="1:35" x14ac:dyDescent="0.25">
      <c r="B882" s="4">
        <v>45696</v>
      </c>
      <c r="C882" s="7" t="s">
        <v>991</v>
      </c>
      <c r="D882" s="2" t="s">
        <v>30</v>
      </c>
      <c r="E882" s="2" t="s">
        <v>14</v>
      </c>
      <c r="F882" s="2"/>
      <c r="G882" s="2"/>
      <c r="H882" s="2" t="str">
        <f t="shared" si="65"/>
        <v>_</v>
      </c>
      <c r="I882" s="2"/>
      <c r="J882" s="2"/>
      <c r="K882" s="2"/>
      <c r="L882" s="2" t="str">
        <f t="shared" si="66"/>
        <v>_</v>
      </c>
      <c r="M882" s="2"/>
      <c r="N882" s="2">
        <f>IF(ISBLANK(Table2[[#This Row],[ActualResult]]), 0, 1)</f>
        <v>0</v>
      </c>
      <c r="O882" s="2" t="str">
        <f>IF(ISBLANK(Table2[[#This Row],[ActualResult]]), "_", IF(Table2[[#This Row],[ActualWinner]]=Table2[[#This Row],[PredictedWinner]], "Y", "N"))</f>
        <v>_</v>
      </c>
      <c r="P882" s="2" t="str">
        <f>IF(Table2[[#This Row],[ActualAwayScore]]&gt;Table2[[#This Row],[PredictedAwayScore]], "N", IF(ISBLANK(Table2[[#This Row],[ActualResult]]), "_", IF(Table2[[#This Row],[ActualAwayScore]]=Table2[[#This Row],[PredictedAwayScore]], "Y", "N")))</f>
        <v>_</v>
      </c>
      <c r="Q882" s="2" t="str">
        <f>IF(Table2[[#This Row],[ActualHomeScore]]&gt;Table2[[#This Row],[PredictedHomeScore]],"N", IF(ISBLANK(Table2[[#This Row],[ActualResult]]), "_", IF(Table2[[#This Row],[ActualHomeScore]]=Table2[[#This Row],[PredictedHomeScore]], "Y", "N")))</f>
        <v>_</v>
      </c>
      <c r="R882" s="2"/>
      <c r="S882" s="2" t="str">
        <f t="shared" si="67"/>
        <v>_</v>
      </c>
      <c r="T882" s="2">
        <f>IF(INDEX(StatsRegularSeason20242025!$A$2:$C$33,MATCH(Table2[[#This Row],[AwayTeam]],StatsRegularSeason20242025!$A$2:$A$33,0),2)=INDEX(StatsRegularSeason20242025!$A$2:$C$33,MATCH(Table2[[#This Row],[HomeTeam]],StatsRegularSeason20242025!$A$2:$A$33,0),2),1,0)</f>
        <v>1</v>
      </c>
      <c r="U882" s="2">
        <f>IF(INDEX(StatsRegularSeason20242025!$A$2:$C$33,MATCH(Table2[[#This Row],[AwayTeam]],StatsRegularSeason20242025!$A$2:$A$33,0),3)=INDEX(StatsRegularSeason20242025!$A$2:$C$33,MATCH(Table2[[#This Row],[HomeTeam]],StatsRegularSeason20242025!$A$2:$A$33,0),3),1,0)</f>
        <v>1</v>
      </c>
      <c r="V882" s="2">
        <f>IF(Table2[[#This Row],[InterConf]]=1,IF(Table2[[#This Row],[InterDiv]]=0, 1, 0), 0)</f>
        <v>0</v>
      </c>
      <c r="W882" s="2">
        <f>IF(INDEX(StatsRegularSeason20242025!$A$2:$C$33,MATCH(Table2[[#This Row],[AwayTeam]],StatsRegularSeason20242025!$A$2:$A$33,0),2)&lt;&gt;INDEX(StatsRegularSeason20242025!$A$2:$C$33,MATCH(Table2[[#This Row],[HomeTeam]],StatsRegularSeason20242025!$A$2:$A$33,0),2),1,0)</f>
        <v>0</v>
      </c>
      <c r="X882" s="2"/>
      <c r="Y882" s="2"/>
      <c r="Z882" s="2">
        <f>IF(AND(Table2[[#This Row],[GameIsOver]]=1,Table2[[#This Row],[ActualHomeScore]]*Table2[[#This Row],[ActualAwayScore]]=0), 1,0)</f>
        <v>0</v>
      </c>
      <c r="AA882" s="2">
        <f>IF(Table2[[#This Row],[GameIsOver]]=0,0, IF(Table2[[#This Row],[ActualWinner]]=Table2[[#This Row],[AwayTeam]], 2, IF(OR(Table2[[#This Row],[ActualResult]]="OT", Table2[[#This Row],[ActualResult]]="SO"), 1, 0)))</f>
        <v>0</v>
      </c>
      <c r="AB882" s="2">
        <f>IF(Table2[[#This Row],[GameIsOver]]= 0, 0, IF(Table2[[#This Row],[ActualWinner]]=Table2[[#This Row],[HomeTeam]], 2, IF(OR(Table2[[#This Row],[ActualResult]]="OT", Table2[[#This Row],[ActualResult]]="SO"), 1, 0)))</f>
        <v>0</v>
      </c>
      <c r="AC882" s="33">
        <f>(($AR$11)*IF(Table2[[#This Row],[CorrectWinnerPrediction]]="Y", 1, 0))+(($AR$12)*IF(Table2[[#This Row],[CorrectAwayScorePrediction]]="Y", 1, 0))+(($AR$13)*IF(Table2[[#This Row],[CorrectHomeScorePrediction]]="Y", 1, 0))</f>
        <v>0</v>
      </c>
      <c r="AD8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2" s="4" t="str">
        <f>IF(WEEKDAY(Table2[[#This Row],[GameDate]])=1,"SUN",IF(WEEKDAY(Table2[[#This Row],[GameDate]])=2,"MON",IF(WEEKDAY(Table2[[#This Row],[GameDate]])=3,"TUE",IF(WEEKDAY(Table2[[#This Row],[GameDate]])=4,"WED",IF(WEEKDAY(Table2[[#This Row],[GameDate]])=5,"THU",IF(WEEKDAY(Table2[[#This Row],[GameDate]])=6,"FRI", "SAT"))))))</f>
        <v>SAT</v>
      </c>
      <c r="AF882" s="2">
        <f>Table2[[#This Row],[ActualAwayScore]]-Table2[[#This Row],[PredictedAwayScore]]</f>
        <v>0</v>
      </c>
      <c r="AG882" s="2">
        <f>Table2[[#This Row],[ActualHomeScore]]-Table2[[#This Row],[PredictedHomeScore]]</f>
        <v>0</v>
      </c>
      <c r="AH882" s="2">
        <f t="shared" si="68"/>
        <v>0</v>
      </c>
      <c r="AI882" s="2">
        <f t="shared" si="69"/>
        <v>0</v>
      </c>
    </row>
    <row r="883" spans="1:35" x14ac:dyDescent="0.25">
      <c r="B883" s="4">
        <v>45696</v>
      </c>
      <c r="C883" s="7" t="s">
        <v>992</v>
      </c>
      <c r="D883" s="2" t="s">
        <v>21</v>
      </c>
      <c r="E883" s="2" t="s">
        <v>45</v>
      </c>
      <c r="F883" s="2"/>
      <c r="G883" s="2"/>
      <c r="H883" s="2" t="str">
        <f t="shared" si="65"/>
        <v>_</v>
      </c>
      <c r="I883" s="2"/>
      <c r="J883" s="2"/>
      <c r="K883" s="2"/>
      <c r="L883" s="2" t="str">
        <f t="shared" si="66"/>
        <v>_</v>
      </c>
      <c r="M883" s="2"/>
      <c r="N883" s="2">
        <f>IF(ISBLANK(Table2[[#This Row],[ActualResult]]), 0, 1)</f>
        <v>0</v>
      </c>
      <c r="O883" s="2" t="str">
        <f>IF(ISBLANK(Table2[[#This Row],[ActualResult]]), "_", IF(Table2[[#This Row],[ActualWinner]]=Table2[[#This Row],[PredictedWinner]], "Y", "N"))</f>
        <v>_</v>
      </c>
      <c r="P883" s="2" t="str">
        <f>IF(Table2[[#This Row],[ActualAwayScore]]&gt;Table2[[#This Row],[PredictedAwayScore]], "N", IF(ISBLANK(Table2[[#This Row],[ActualResult]]), "_", IF(Table2[[#This Row],[ActualAwayScore]]=Table2[[#This Row],[PredictedAwayScore]], "Y", "N")))</f>
        <v>_</v>
      </c>
      <c r="Q883" s="2" t="str">
        <f>IF(Table2[[#This Row],[ActualHomeScore]]&gt;Table2[[#This Row],[PredictedHomeScore]],"N", IF(ISBLANK(Table2[[#This Row],[ActualResult]]), "_", IF(Table2[[#This Row],[ActualHomeScore]]=Table2[[#This Row],[PredictedHomeScore]], "Y", "N")))</f>
        <v>_</v>
      </c>
      <c r="R883" s="2"/>
      <c r="S883" s="2" t="str">
        <f t="shared" si="67"/>
        <v>_</v>
      </c>
      <c r="T883" s="2">
        <f>IF(INDEX(StatsRegularSeason20242025!$A$2:$C$33,MATCH(Table2[[#This Row],[AwayTeam]],StatsRegularSeason20242025!$A$2:$A$33,0),2)=INDEX(StatsRegularSeason20242025!$A$2:$C$33,MATCH(Table2[[#This Row],[HomeTeam]],StatsRegularSeason20242025!$A$2:$A$33,0),2),1,0)</f>
        <v>1</v>
      </c>
      <c r="U883" s="2">
        <f>IF(INDEX(StatsRegularSeason20242025!$A$2:$C$33,MATCH(Table2[[#This Row],[AwayTeam]],StatsRegularSeason20242025!$A$2:$A$33,0),3)=INDEX(StatsRegularSeason20242025!$A$2:$C$33,MATCH(Table2[[#This Row],[HomeTeam]],StatsRegularSeason20242025!$A$2:$A$33,0),3),1,0)</f>
        <v>1</v>
      </c>
      <c r="V883" s="2">
        <f>IF(Table2[[#This Row],[InterConf]]=1,IF(Table2[[#This Row],[InterDiv]]=0, 1, 0), 0)</f>
        <v>0</v>
      </c>
      <c r="W883" s="2">
        <f>IF(INDEX(StatsRegularSeason20242025!$A$2:$C$33,MATCH(Table2[[#This Row],[AwayTeam]],StatsRegularSeason20242025!$A$2:$A$33,0),2)&lt;&gt;INDEX(StatsRegularSeason20242025!$A$2:$C$33,MATCH(Table2[[#This Row],[HomeTeam]],StatsRegularSeason20242025!$A$2:$A$33,0),2),1,0)</f>
        <v>0</v>
      </c>
      <c r="X883" s="2"/>
      <c r="Y883" s="2"/>
      <c r="Z883" s="2">
        <f>IF(AND(Table2[[#This Row],[GameIsOver]]=1,Table2[[#This Row],[ActualHomeScore]]*Table2[[#This Row],[ActualAwayScore]]=0), 1,0)</f>
        <v>0</v>
      </c>
      <c r="AA883" s="2">
        <f>IF(Table2[[#This Row],[GameIsOver]]=0,0, IF(Table2[[#This Row],[ActualWinner]]=Table2[[#This Row],[AwayTeam]], 2, IF(OR(Table2[[#This Row],[ActualResult]]="OT", Table2[[#This Row],[ActualResult]]="SO"), 1, 0)))</f>
        <v>0</v>
      </c>
      <c r="AB883" s="2">
        <f>IF(Table2[[#This Row],[GameIsOver]]= 0, 0, IF(Table2[[#This Row],[ActualWinner]]=Table2[[#This Row],[HomeTeam]], 2, IF(OR(Table2[[#This Row],[ActualResult]]="OT", Table2[[#This Row],[ActualResult]]="SO"), 1, 0)))</f>
        <v>0</v>
      </c>
      <c r="AC883" s="33">
        <f>(($AR$11)*IF(Table2[[#This Row],[CorrectWinnerPrediction]]="Y", 1, 0))+(($AR$12)*IF(Table2[[#This Row],[CorrectAwayScorePrediction]]="Y", 1, 0))+(($AR$13)*IF(Table2[[#This Row],[CorrectHomeScorePrediction]]="Y", 1, 0))</f>
        <v>0</v>
      </c>
      <c r="AD8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3" s="4" t="str">
        <f>IF(WEEKDAY(Table2[[#This Row],[GameDate]])=1,"SUN",IF(WEEKDAY(Table2[[#This Row],[GameDate]])=2,"MON",IF(WEEKDAY(Table2[[#This Row],[GameDate]])=3,"TUE",IF(WEEKDAY(Table2[[#This Row],[GameDate]])=4,"WED",IF(WEEKDAY(Table2[[#This Row],[GameDate]])=5,"THU",IF(WEEKDAY(Table2[[#This Row],[GameDate]])=6,"FRI", "SAT"))))))</f>
        <v>SAT</v>
      </c>
      <c r="AF883" s="2">
        <f>Table2[[#This Row],[ActualAwayScore]]-Table2[[#This Row],[PredictedAwayScore]]</f>
        <v>0</v>
      </c>
      <c r="AG883" s="2">
        <f>Table2[[#This Row],[ActualHomeScore]]-Table2[[#This Row],[PredictedHomeScore]]</f>
        <v>0</v>
      </c>
      <c r="AH883" s="2">
        <f t="shared" si="68"/>
        <v>0</v>
      </c>
      <c r="AI883" s="2">
        <f t="shared" si="69"/>
        <v>0</v>
      </c>
    </row>
    <row r="884" spans="1:35" x14ac:dyDescent="0.25">
      <c r="B884" s="4">
        <v>45696</v>
      </c>
      <c r="C884" s="7" t="s">
        <v>993</v>
      </c>
      <c r="D884" s="2" t="s">
        <v>20</v>
      </c>
      <c r="E884" s="2" t="s">
        <v>36</v>
      </c>
      <c r="F884" s="2"/>
      <c r="G884" s="2"/>
      <c r="H884" s="2" t="str">
        <f t="shared" si="65"/>
        <v>_</v>
      </c>
      <c r="I884" s="2"/>
      <c r="J884" s="2"/>
      <c r="K884" s="2"/>
      <c r="L884" s="2" t="str">
        <f t="shared" si="66"/>
        <v>_</v>
      </c>
      <c r="M884" s="2"/>
      <c r="N884" s="2">
        <f>IF(ISBLANK(Table2[[#This Row],[ActualResult]]), 0, 1)</f>
        <v>0</v>
      </c>
      <c r="O884" s="2" t="str">
        <f>IF(ISBLANK(Table2[[#This Row],[ActualResult]]), "_", IF(Table2[[#This Row],[ActualWinner]]=Table2[[#This Row],[PredictedWinner]], "Y", "N"))</f>
        <v>_</v>
      </c>
      <c r="P884" s="2" t="str">
        <f>IF(Table2[[#This Row],[ActualAwayScore]]&gt;Table2[[#This Row],[PredictedAwayScore]], "N", IF(ISBLANK(Table2[[#This Row],[ActualResult]]), "_", IF(Table2[[#This Row],[ActualAwayScore]]=Table2[[#This Row],[PredictedAwayScore]], "Y", "N")))</f>
        <v>_</v>
      </c>
      <c r="Q884" s="2" t="str">
        <f>IF(Table2[[#This Row],[ActualHomeScore]]&gt;Table2[[#This Row],[PredictedHomeScore]],"N", IF(ISBLANK(Table2[[#This Row],[ActualResult]]), "_", IF(Table2[[#This Row],[ActualHomeScore]]=Table2[[#This Row],[PredictedHomeScore]], "Y", "N")))</f>
        <v>_</v>
      </c>
      <c r="R884" s="2"/>
      <c r="S884" s="2" t="str">
        <f t="shared" si="67"/>
        <v>_</v>
      </c>
      <c r="T884" s="2">
        <f>IF(INDEX(StatsRegularSeason20242025!$A$2:$C$33,MATCH(Table2[[#This Row],[AwayTeam]],StatsRegularSeason20242025!$A$2:$A$33,0),2)=INDEX(StatsRegularSeason20242025!$A$2:$C$33,MATCH(Table2[[#This Row],[HomeTeam]],StatsRegularSeason20242025!$A$2:$A$33,0),2),1,0)</f>
        <v>1</v>
      </c>
      <c r="U884" s="2">
        <f>IF(INDEX(StatsRegularSeason20242025!$A$2:$C$33,MATCH(Table2[[#This Row],[AwayTeam]],StatsRegularSeason20242025!$A$2:$A$33,0),3)=INDEX(StatsRegularSeason20242025!$A$2:$C$33,MATCH(Table2[[#This Row],[HomeTeam]],StatsRegularSeason20242025!$A$2:$A$33,0),3),1,0)</f>
        <v>1</v>
      </c>
      <c r="V884" s="2">
        <f>IF(Table2[[#This Row],[InterConf]]=1,IF(Table2[[#This Row],[InterDiv]]=0, 1, 0), 0)</f>
        <v>0</v>
      </c>
      <c r="W884" s="2">
        <f>IF(INDEX(StatsRegularSeason20242025!$A$2:$C$33,MATCH(Table2[[#This Row],[AwayTeam]],StatsRegularSeason20242025!$A$2:$A$33,0),2)&lt;&gt;INDEX(StatsRegularSeason20242025!$A$2:$C$33,MATCH(Table2[[#This Row],[HomeTeam]],StatsRegularSeason20242025!$A$2:$A$33,0),2),1,0)</f>
        <v>0</v>
      </c>
      <c r="X884" s="2"/>
      <c r="Y884" s="2"/>
      <c r="Z884" s="2">
        <f>IF(AND(Table2[[#This Row],[GameIsOver]]=1,Table2[[#This Row],[ActualHomeScore]]*Table2[[#This Row],[ActualAwayScore]]=0), 1,0)</f>
        <v>0</v>
      </c>
      <c r="AA884" s="2">
        <f>IF(Table2[[#This Row],[GameIsOver]]=0,0, IF(Table2[[#This Row],[ActualWinner]]=Table2[[#This Row],[AwayTeam]], 2, IF(OR(Table2[[#This Row],[ActualResult]]="OT", Table2[[#This Row],[ActualResult]]="SO"), 1, 0)))</f>
        <v>0</v>
      </c>
      <c r="AB884" s="2">
        <f>IF(Table2[[#This Row],[GameIsOver]]= 0, 0, IF(Table2[[#This Row],[ActualWinner]]=Table2[[#This Row],[HomeTeam]], 2, IF(OR(Table2[[#This Row],[ActualResult]]="OT", Table2[[#This Row],[ActualResult]]="SO"), 1, 0)))</f>
        <v>0</v>
      </c>
      <c r="AC884" s="33">
        <f>(($AR$11)*IF(Table2[[#This Row],[CorrectWinnerPrediction]]="Y", 1, 0))+(($AR$12)*IF(Table2[[#This Row],[CorrectAwayScorePrediction]]="Y", 1, 0))+(($AR$13)*IF(Table2[[#This Row],[CorrectHomeScorePrediction]]="Y", 1, 0))</f>
        <v>0</v>
      </c>
      <c r="AD8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4" s="4" t="str">
        <f>IF(WEEKDAY(Table2[[#This Row],[GameDate]])=1,"SUN",IF(WEEKDAY(Table2[[#This Row],[GameDate]])=2,"MON",IF(WEEKDAY(Table2[[#This Row],[GameDate]])=3,"TUE",IF(WEEKDAY(Table2[[#This Row],[GameDate]])=4,"WED",IF(WEEKDAY(Table2[[#This Row],[GameDate]])=5,"THU",IF(WEEKDAY(Table2[[#This Row],[GameDate]])=6,"FRI", "SAT"))))))</f>
        <v>SAT</v>
      </c>
      <c r="AF884" s="2">
        <f>Table2[[#This Row],[ActualAwayScore]]-Table2[[#This Row],[PredictedAwayScore]]</f>
        <v>0</v>
      </c>
      <c r="AG884" s="2">
        <f>Table2[[#This Row],[ActualHomeScore]]-Table2[[#This Row],[PredictedHomeScore]]</f>
        <v>0</v>
      </c>
      <c r="AH884" s="2">
        <f t="shared" si="68"/>
        <v>0</v>
      </c>
      <c r="AI884" s="2">
        <f t="shared" si="69"/>
        <v>0</v>
      </c>
    </row>
    <row r="885" spans="1:35" x14ac:dyDescent="0.25">
      <c r="B885" s="4">
        <v>45696</v>
      </c>
      <c r="C885" s="7" t="s">
        <v>994</v>
      </c>
      <c r="D885" s="2" t="s">
        <v>17</v>
      </c>
      <c r="E885" s="2" t="s">
        <v>13</v>
      </c>
      <c r="F885" s="2"/>
      <c r="G885" s="2"/>
      <c r="H885" s="2" t="str">
        <f t="shared" si="65"/>
        <v>_</v>
      </c>
      <c r="I885" s="2"/>
      <c r="J885" s="2"/>
      <c r="K885" s="2"/>
      <c r="L885" s="2" t="str">
        <f t="shared" si="66"/>
        <v>_</v>
      </c>
      <c r="M885" s="2"/>
      <c r="N885" s="2">
        <f>IF(ISBLANK(Table2[[#This Row],[ActualResult]]), 0, 1)</f>
        <v>0</v>
      </c>
      <c r="O885" s="2" t="str">
        <f>IF(ISBLANK(Table2[[#This Row],[ActualResult]]), "_", IF(Table2[[#This Row],[ActualWinner]]=Table2[[#This Row],[PredictedWinner]], "Y", "N"))</f>
        <v>_</v>
      </c>
      <c r="P885" s="2" t="str">
        <f>IF(Table2[[#This Row],[ActualAwayScore]]&gt;Table2[[#This Row],[PredictedAwayScore]], "N", IF(ISBLANK(Table2[[#This Row],[ActualResult]]), "_", IF(Table2[[#This Row],[ActualAwayScore]]=Table2[[#This Row],[PredictedAwayScore]], "Y", "N")))</f>
        <v>_</v>
      </c>
      <c r="Q885" s="2" t="str">
        <f>IF(Table2[[#This Row],[ActualHomeScore]]&gt;Table2[[#This Row],[PredictedHomeScore]],"N", IF(ISBLANK(Table2[[#This Row],[ActualResult]]), "_", IF(Table2[[#This Row],[ActualHomeScore]]=Table2[[#This Row],[PredictedHomeScore]], "Y", "N")))</f>
        <v>_</v>
      </c>
      <c r="R885" s="2"/>
      <c r="S885" s="2" t="str">
        <f t="shared" si="67"/>
        <v>_</v>
      </c>
      <c r="T885" s="2">
        <f>IF(INDEX(StatsRegularSeason20242025!$A$2:$C$33,MATCH(Table2[[#This Row],[AwayTeam]],StatsRegularSeason20242025!$A$2:$A$33,0),2)=INDEX(StatsRegularSeason20242025!$A$2:$C$33,MATCH(Table2[[#This Row],[HomeTeam]],StatsRegularSeason20242025!$A$2:$A$33,0),2),1,0)</f>
        <v>1</v>
      </c>
      <c r="U885" s="2">
        <f>IF(INDEX(StatsRegularSeason20242025!$A$2:$C$33,MATCH(Table2[[#This Row],[AwayTeam]],StatsRegularSeason20242025!$A$2:$A$33,0),3)=INDEX(StatsRegularSeason20242025!$A$2:$C$33,MATCH(Table2[[#This Row],[HomeTeam]],StatsRegularSeason20242025!$A$2:$A$33,0),3),1,0)</f>
        <v>1</v>
      </c>
      <c r="V885" s="2">
        <f>IF(Table2[[#This Row],[InterConf]]=1,IF(Table2[[#This Row],[InterDiv]]=0, 1, 0), 0)</f>
        <v>0</v>
      </c>
      <c r="W885" s="2">
        <f>IF(INDEX(StatsRegularSeason20242025!$A$2:$C$33,MATCH(Table2[[#This Row],[AwayTeam]],StatsRegularSeason20242025!$A$2:$A$33,0),2)&lt;&gt;INDEX(StatsRegularSeason20242025!$A$2:$C$33,MATCH(Table2[[#This Row],[HomeTeam]],StatsRegularSeason20242025!$A$2:$A$33,0),2),1,0)</f>
        <v>0</v>
      </c>
      <c r="X885" s="2"/>
      <c r="Y885" s="2"/>
      <c r="Z885" s="2">
        <f>IF(AND(Table2[[#This Row],[GameIsOver]]=1,Table2[[#This Row],[ActualHomeScore]]*Table2[[#This Row],[ActualAwayScore]]=0), 1,0)</f>
        <v>0</v>
      </c>
      <c r="AA885" s="2">
        <f>IF(Table2[[#This Row],[GameIsOver]]=0,0, IF(Table2[[#This Row],[ActualWinner]]=Table2[[#This Row],[AwayTeam]], 2, IF(OR(Table2[[#This Row],[ActualResult]]="OT", Table2[[#This Row],[ActualResult]]="SO"), 1, 0)))</f>
        <v>0</v>
      </c>
      <c r="AB885" s="2">
        <f>IF(Table2[[#This Row],[GameIsOver]]= 0, 0, IF(Table2[[#This Row],[ActualWinner]]=Table2[[#This Row],[HomeTeam]], 2, IF(OR(Table2[[#This Row],[ActualResult]]="OT", Table2[[#This Row],[ActualResult]]="SO"), 1, 0)))</f>
        <v>0</v>
      </c>
      <c r="AC885" s="33">
        <f>(($AR$11)*IF(Table2[[#This Row],[CorrectWinnerPrediction]]="Y", 1, 0))+(($AR$12)*IF(Table2[[#This Row],[CorrectAwayScorePrediction]]="Y", 1, 0))+(($AR$13)*IF(Table2[[#This Row],[CorrectHomeScorePrediction]]="Y", 1, 0))</f>
        <v>0</v>
      </c>
      <c r="AD8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5" s="4" t="str">
        <f>IF(WEEKDAY(Table2[[#This Row],[GameDate]])=1,"SUN",IF(WEEKDAY(Table2[[#This Row],[GameDate]])=2,"MON",IF(WEEKDAY(Table2[[#This Row],[GameDate]])=3,"TUE",IF(WEEKDAY(Table2[[#This Row],[GameDate]])=4,"WED",IF(WEEKDAY(Table2[[#This Row],[GameDate]])=5,"THU",IF(WEEKDAY(Table2[[#This Row],[GameDate]])=6,"FRI", "SAT"))))))</f>
        <v>SAT</v>
      </c>
      <c r="AF885" s="2">
        <f>Table2[[#This Row],[ActualAwayScore]]-Table2[[#This Row],[PredictedAwayScore]]</f>
        <v>0</v>
      </c>
      <c r="AG885" s="2">
        <f>Table2[[#This Row],[ActualHomeScore]]-Table2[[#This Row],[PredictedHomeScore]]</f>
        <v>0</v>
      </c>
      <c r="AH885" s="2">
        <f t="shared" si="68"/>
        <v>0</v>
      </c>
      <c r="AI885" s="2">
        <f t="shared" si="69"/>
        <v>0</v>
      </c>
    </row>
    <row r="886" spans="1:35" x14ac:dyDescent="0.25">
      <c r="B886" s="4">
        <v>45696</v>
      </c>
      <c r="C886" s="7" t="s">
        <v>995</v>
      </c>
      <c r="D886" s="2" t="s">
        <v>18</v>
      </c>
      <c r="E886" s="2" t="s">
        <v>25</v>
      </c>
      <c r="F886" s="2"/>
      <c r="G886" s="2"/>
      <c r="H886" s="2" t="str">
        <f t="shared" si="65"/>
        <v>_</v>
      </c>
      <c r="I886" s="2"/>
      <c r="J886" s="2"/>
      <c r="K886" s="2"/>
      <c r="L886" s="2" t="str">
        <f t="shared" si="66"/>
        <v>_</v>
      </c>
      <c r="M886" s="2"/>
      <c r="N886" s="2">
        <f>IF(ISBLANK(Table2[[#This Row],[ActualResult]]), 0, 1)</f>
        <v>0</v>
      </c>
      <c r="O886" s="2" t="str">
        <f>IF(ISBLANK(Table2[[#This Row],[ActualResult]]), "_", IF(Table2[[#This Row],[ActualWinner]]=Table2[[#This Row],[PredictedWinner]], "Y", "N"))</f>
        <v>_</v>
      </c>
      <c r="P886" s="2" t="str">
        <f>IF(Table2[[#This Row],[ActualAwayScore]]&gt;Table2[[#This Row],[PredictedAwayScore]], "N", IF(ISBLANK(Table2[[#This Row],[ActualResult]]), "_", IF(Table2[[#This Row],[ActualAwayScore]]=Table2[[#This Row],[PredictedAwayScore]], "Y", "N")))</f>
        <v>_</v>
      </c>
      <c r="Q886" s="2" t="str">
        <f>IF(Table2[[#This Row],[ActualHomeScore]]&gt;Table2[[#This Row],[PredictedHomeScore]],"N", IF(ISBLANK(Table2[[#This Row],[ActualResult]]), "_", IF(Table2[[#This Row],[ActualHomeScore]]=Table2[[#This Row],[PredictedHomeScore]], "Y", "N")))</f>
        <v>_</v>
      </c>
      <c r="R886" s="2"/>
      <c r="S886" s="2" t="str">
        <f t="shared" si="67"/>
        <v>_</v>
      </c>
      <c r="T886" s="2">
        <f>IF(INDEX(StatsRegularSeason20242025!$A$2:$C$33,MATCH(Table2[[#This Row],[AwayTeam]],StatsRegularSeason20242025!$A$2:$A$33,0),2)=INDEX(StatsRegularSeason20242025!$A$2:$C$33,MATCH(Table2[[#This Row],[HomeTeam]],StatsRegularSeason20242025!$A$2:$A$33,0),2),1,0)</f>
        <v>0</v>
      </c>
      <c r="U886" s="2">
        <f>IF(INDEX(StatsRegularSeason20242025!$A$2:$C$33,MATCH(Table2[[#This Row],[AwayTeam]],StatsRegularSeason20242025!$A$2:$A$33,0),3)=INDEX(StatsRegularSeason20242025!$A$2:$C$33,MATCH(Table2[[#This Row],[HomeTeam]],StatsRegularSeason20242025!$A$2:$A$33,0),3),1,0)</f>
        <v>0</v>
      </c>
      <c r="V886" s="2">
        <f>IF(Table2[[#This Row],[InterConf]]=1,IF(Table2[[#This Row],[InterDiv]]=0, 1, 0), 0)</f>
        <v>0</v>
      </c>
      <c r="W886" s="2">
        <f>IF(INDEX(StatsRegularSeason20242025!$A$2:$C$33,MATCH(Table2[[#This Row],[AwayTeam]],StatsRegularSeason20242025!$A$2:$A$33,0),2)&lt;&gt;INDEX(StatsRegularSeason20242025!$A$2:$C$33,MATCH(Table2[[#This Row],[HomeTeam]],StatsRegularSeason20242025!$A$2:$A$33,0),2),1,0)</f>
        <v>1</v>
      </c>
      <c r="X886" s="2"/>
      <c r="Y886" s="2"/>
      <c r="Z886" s="2">
        <f>IF(AND(Table2[[#This Row],[GameIsOver]]=1,Table2[[#This Row],[ActualHomeScore]]*Table2[[#This Row],[ActualAwayScore]]=0), 1,0)</f>
        <v>0</v>
      </c>
      <c r="AA886" s="2">
        <f>IF(Table2[[#This Row],[GameIsOver]]=0,0, IF(Table2[[#This Row],[ActualWinner]]=Table2[[#This Row],[AwayTeam]], 2, IF(OR(Table2[[#This Row],[ActualResult]]="OT", Table2[[#This Row],[ActualResult]]="SO"), 1, 0)))</f>
        <v>0</v>
      </c>
      <c r="AB886" s="2">
        <f>IF(Table2[[#This Row],[GameIsOver]]= 0, 0, IF(Table2[[#This Row],[ActualWinner]]=Table2[[#This Row],[HomeTeam]], 2, IF(OR(Table2[[#This Row],[ActualResult]]="OT", Table2[[#This Row],[ActualResult]]="SO"), 1, 0)))</f>
        <v>0</v>
      </c>
      <c r="AC886" s="33">
        <f>(($AR$11)*IF(Table2[[#This Row],[CorrectWinnerPrediction]]="Y", 1, 0))+(($AR$12)*IF(Table2[[#This Row],[CorrectAwayScorePrediction]]="Y", 1, 0))+(($AR$13)*IF(Table2[[#This Row],[CorrectHomeScorePrediction]]="Y", 1, 0))</f>
        <v>0</v>
      </c>
      <c r="AD8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6" s="4" t="str">
        <f>IF(WEEKDAY(Table2[[#This Row],[GameDate]])=1,"SUN",IF(WEEKDAY(Table2[[#This Row],[GameDate]])=2,"MON",IF(WEEKDAY(Table2[[#This Row],[GameDate]])=3,"TUE",IF(WEEKDAY(Table2[[#This Row],[GameDate]])=4,"WED",IF(WEEKDAY(Table2[[#This Row],[GameDate]])=5,"THU",IF(WEEKDAY(Table2[[#This Row],[GameDate]])=6,"FRI", "SAT"))))))</f>
        <v>SAT</v>
      </c>
      <c r="AF886" s="2">
        <f>Table2[[#This Row],[ActualAwayScore]]-Table2[[#This Row],[PredictedAwayScore]]</f>
        <v>0</v>
      </c>
      <c r="AG886" s="2">
        <f>Table2[[#This Row],[ActualHomeScore]]-Table2[[#This Row],[PredictedHomeScore]]</f>
        <v>0</v>
      </c>
      <c r="AH886" s="2">
        <f t="shared" si="68"/>
        <v>0</v>
      </c>
      <c r="AI886" s="2">
        <f t="shared" si="69"/>
        <v>0</v>
      </c>
    </row>
    <row r="887" spans="1:35" x14ac:dyDescent="0.25">
      <c r="B887" s="4">
        <v>45696</v>
      </c>
      <c r="C887" s="7" t="s">
        <v>996</v>
      </c>
      <c r="D887" s="2" t="s">
        <v>29</v>
      </c>
      <c r="E887" s="2" t="s">
        <v>35</v>
      </c>
      <c r="F887" s="2"/>
      <c r="G887" s="2"/>
      <c r="H887" s="2" t="str">
        <f t="shared" si="65"/>
        <v>_</v>
      </c>
      <c r="I887" s="2"/>
      <c r="J887" s="2"/>
      <c r="K887" s="2"/>
      <c r="L887" s="2" t="str">
        <f t="shared" si="66"/>
        <v>_</v>
      </c>
      <c r="M887" s="2"/>
      <c r="N887" s="2">
        <f>IF(ISBLANK(Table2[[#This Row],[ActualResult]]), 0, 1)</f>
        <v>0</v>
      </c>
      <c r="O887" s="2" t="str">
        <f>IF(ISBLANK(Table2[[#This Row],[ActualResult]]), "_", IF(Table2[[#This Row],[ActualWinner]]=Table2[[#This Row],[PredictedWinner]], "Y", "N"))</f>
        <v>_</v>
      </c>
      <c r="P887" s="2" t="str">
        <f>IF(Table2[[#This Row],[ActualAwayScore]]&gt;Table2[[#This Row],[PredictedAwayScore]], "N", IF(ISBLANK(Table2[[#This Row],[ActualResult]]), "_", IF(Table2[[#This Row],[ActualAwayScore]]=Table2[[#This Row],[PredictedAwayScore]], "Y", "N")))</f>
        <v>_</v>
      </c>
      <c r="Q887" s="2" t="str">
        <f>IF(Table2[[#This Row],[ActualHomeScore]]&gt;Table2[[#This Row],[PredictedHomeScore]],"N", IF(ISBLANK(Table2[[#This Row],[ActualResult]]), "_", IF(Table2[[#This Row],[ActualHomeScore]]=Table2[[#This Row],[PredictedHomeScore]], "Y", "N")))</f>
        <v>_</v>
      </c>
      <c r="R887" s="2"/>
      <c r="S887" s="2" t="str">
        <f t="shared" si="67"/>
        <v>_</v>
      </c>
      <c r="T887" s="2">
        <f>IF(INDEX(StatsRegularSeason20242025!$A$2:$C$33,MATCH(Table2[[#This Row],[AwayTeam]],StatsRegularSeason20242025!$A$2:$A$33,0),2)=INDEX(StatsRegularSeason20242025!$A$2:$C$33,MATCH(Table2[[#This Row],[HomeTeam]],StatsRegularSeason20242025!$A$2:$A$33,0),2),1,0)</f>
        <v>0</v>
      </c>
      <c r="U887" s="2">
        <f>IF(INDEX(StatsRegularSeason20242025!$A$2:$C$33,MATCH(Table2[[#This Row],[AwayTeam]],StatsRegularSeason20242025!$A$2:$A$33,0),3)=INDEX(StatsRegularSeason20242025!$A$2:$C$33,MATCH(Table2[[#This Row],[HomeTeam]],StatsRegularSeason20242025!$A$2:$A$33,0),3),1,0)</f>
        <v>0</v>
      </c>
      <c r="V887" s="2">
        <f>IF(Table2[[#This Row],[InterConf]]=1,IF(Table2[[#This Row],[InterDiv]]=0, 1, 0), 0)</f>
        <v>0</v>
      </c>
      <c r="W887" s="2">
        <f>IF(INDEX(StatsRegularSeason20242025!$A$2:$C$33,MATCH(Table2[[#This Row],[AwayTeam]],StatsRegularSeason20242025!$A$2:$A$33,0),2)&lt;&gt;INDEX(StatsRegularSeason20242025!$A$2:$C$33,MATCH(Table2[[#This Row],[HomeTeam]],StatsRegularSeason20242025!$A$2:$A$33,0),2),1,0)</f>
        <v>1</v>
      </c>
      <c r="X887" s="2"/>
      <c r="Y887" s="2"/>
      <c r="Z887" s="2">
        <f>IF(AND(Table2[[#This Row],[GameIsOver]]=1,Table2[[#This Row],[ActualHomeScore]]*Table2[[#This Row],[ActualAwayScore]]=0), 1,0)</f>
        <v>0</v>
      </c>
      <c r="AA887" s="2">
        <f>IF(Table2[[#This Row],[GameIsOver]]=0,0, IF(Table2[[#This Row],[ActualWinner]]=Table2[[#This Row],[AwayTeam]], 2, IF(OR(Table2[[#This Row],[ActualResult]]="OT", Table2[[#This Row],[ActualResult]]="SO"), 1, 0)))</f>
        <v>0</v>
      </c>
      <c r="AB887" s="2">
        <f>IF(Table2[[#This Row],[GameIsOver]]= 0, 0, IF(Table2[[#This Row],[ActualWinner]]=Table2[[#This Row],[HomeTeam]], 2, IF(OR(Table2[[#This Row],[ActualResult]]="OT", Table2[[#This Row],[ActualResult]]="SO"), 1, 0)))</f>
        <v>0</v>
      </c>
      <c r="AC887" s="33">
        <f>(($AR$11)*IF(Table2[[#This Row],[CorrectWinnerPrediction]]="Y", 1, 0))+(($AR$12)*IF(Table2[[#This Row],[CorrectAwayScorePrediction]]="Y", 1, 0))+(($AR$13)*IF(Table2[[#This Row],[CorrectHomeScorePrediction]]="Y", 1, 0))</f>
        <v>0</v>
      </c>
      <c r="AD8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7" s="4" t="str">
        <f>IF(WEEKDAY(Table2[[#This Row],[GameDate]])=1,"SUN",IF(WEEKDAY(Table2[[#This Row],[GameDate]])=2,"MON",IF(WEEKDAY(Table2[[#This Row],[GameDate]])=3,"TUE",IF(WEEKDAY(Table2[[#This Row],[GameDate]])=4,"WED",IF(WEEKDAY(Table2[[#This Row],[GameDate]])=5,"THU",IF(WEEKDAY(Table2[[#This Row],[GameDate]])=6,"FRI", "SAT"))))))</f>
        <v>SAT</v>
      </c>
      <c r="AF887" s="2">
        <f>Table2[[#This Row],[ActualAwayScore]]-Table2[[#This Row],[PredictedAwayScore]]</f>
        <v>0</v>
      </c>
      <c r="AG887" s="2">
        <f>Table2[[#This Row],[ActualHomeScore]]-Table2[[#This Row],[PredictedHomeScore]]</f>
        <v>0</v>
      </c>
      <c r="AH887" s="2">
        <f t="shared" si="68"/>
        <v>0</v>
      </c>
      <c r="AI887" s="2">
        <f t="shared" si="69"/>
        <v>0</v>
      </c>
    </row>
    <row r="888" spans="1:35" x14ac:dyDescent="0.25">
      <c r="B888" s="4">
        <v>45696</v>
      </c>
      <c r="C888" s="7" t="s">
        <v>997</v>
      </c>
      <c r="D888" s="2" t="s">
        <v>33</v>
      </c>
      <c r="E888" s="2" t="s">
        <v>37</v>
      </c>
      <c r="F888" s="2"/>
      <c r="G888" s="2"/>
      <c r="H888" s="2" t="str">
        <f t="shared" si="65"/>
        <v>_</v>
      </c>
      <c r="I888" s="2"/>
      <c r="J888" s="2"/>
      <c r="K888" s="2"/>
      <c r="L888" s="2" t="str">
        <f t="shared" si="66"/>
        <v>_</v>
      </c>
      <c r="M888" s="2"/>
      <c r="N888" s="2">
        <f>IF(ISBLANK(Table2[[#This Row],[ActualResult]]), 0, 1)</f>
        <v>0</v>
      </c>
      <c r="O888" s="2" t="str">
        <f>IF(ISBLANK(Table2[[#This Row],[ActualResult]]), "_", IF(Table2[[#This Row],[ActualWinner]]=Table2[[#This Row],[PredictedWinner]], "Y", "N"))</f>
        <v>_</v>
      </c>
      <c r="P888" s="2" t="str">
        <f>IF(Table2[[#This Row],[ActualAwayScore]]&gt;Table2[[#This Row],[PredictedAwayScore]], "N", IF(ISBLANK(Table2[[#This Row],[ActualResult]]), "_", IF(Table2[[#This Row],[ActualAwayScore]]=Table2[[#This Row],[PredictedAwayScore]], "Y", "N")))</f>
        <v>_</v>
      </c>
      <c r="Q888" s="2" t="str">
        <f>IF(Table2[[#This Row],[ActualHomeScore]]&gt;Table2[[#This Row],[PredictedHomeScore]],"N", IF(ISBLANK(Table2[[#This Row],[ActualResult]]), "_", IF(Table2[[#This Row],[ActualHomeScore]]=Table2[[#This Row],[PredictedHomeScore]], "Y", "N")))</f>
        <v>_</v>
      </c>
      <c r="R888" s="2"/>
      <c r="S888" s="2" t="str">
        <f t="shared" si="67"/>
        <v>_</v>
      </c>
      <c r="T888" s="2">
        <f>IF(INDEX(StatsRegularSeason20242025!$A$2:$C$33,MATCH(Table2[[#This Row],[AwayTeam]],StatsRegularSeason20242025!$A$2:$A$33,0),2)=INDEX(StatsRegularSeason20242025!$A$2:$C$33,MATCH(Table2[[#This Row],[HomeTeam]],StatsRegularSeason20242025!$A$2:$A$33,0),2),1,0)</f>
        <v>0</v>
      </c>
      <c r="U888" s="2">
        <f>IF(INDEX(StatsRegularSeason20242025!$A$2:$C$33,MATCH(Table2[[#This Row],[AwayTeam]],StatsRegularSeason20242025!$A$2:$A$33,0),3)=INDEX(StatsRegularSeason20242025!$A$2:$C$33,MATCH(Table2[[#This Row],[HomeTeam]],StatsRegularSeason20242025!$A$2:$A$33,0),3),1,0)</f>
        <v>0</v>
      </c>
      <c r="V888" s="2">
        <f>IF(Table2[[#This Row],[InterConf]]=1,IF(Table2[[#This Row],[InterDiv]]=0, 1, 0), 0)</f>
        <v>0</v>
      </c>
      <c r="W888" s="2">
        <f>IF(INDEX(StatsRegularSeason20242025!$A$2:$C$33,MATCH(Table2[[#This Row],[AwayTeam]],StatsRegularSeason20242025!$A$2:$A$33,0),2)&lt;&gt;INDEX(StatsRegularSeason20242025!$A$2:$C$33,MATCH(Table2[[#This Row],[HomeTeam]],StatsRegularSeason20242025!$A$2:$A$33,0),2),1,0)</f>
        <v>1</v>
      </c>
      <c r="X888" s="2"/>
      <c r="Y888" s="2"/>
      <c r="Z888" s="2">
        <f>IF(AND(Table2[[#This Row],[GameIsOver]]=1,Table2[[#This Row],[ActualHomeScore]]*Table2[[#This Row],[ActualAwayScore]]=0), 1,0)</f>
        <v>0</v>
      </c>
      <c r="AA888" s="2">
        <f>IF(Table2[[#This Row],[GameIsOver]]=0,0, IF(Table2[[#This Row],[ActualWinner]]=Table2[[#This Row],[AwayTeam]], 2, IF(OR(Table2[[#This Row],[ActualResult]]="OT", Table2[[#This Row],[ActualResult]]="SO"), 1, 0)))</f>
        <v>0</v>
      </c>
      <c r="AB888" s="2">
        <f>IF(Table2[[#This Row],[GameIsOver]]= 0, 0, IF(Table2[[#This Row],[ActualWinner]]=Table2[[#This Row],[HomeTeam]], 2, IF(OR(Table2[[#This Row],[ActualResult]]="OT", Table2[[#This Row],[ActualResult]]="SO"), 1, 0)))</f>
        <v>0</v>
      </c>
      <c r="AC888" s="33">
        <f>(($AR$11)*IF(Table2[[#This Row],[CorrectWinnerPrediction]]="Y", 1, 0))+(($AR$12)*IF(Table2[[#This Row],[CorrectAwayScorePrediction]]="Y", 1, 0))+(($AR$13)*IF(Table2[[#This Row],[CorrectHomeScorePrediction]]="Y", 1, 0))</f>
        <v>0</v>
      </c>
      <c r="AD8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8" s="4" t="str">
        <f>IF(WEEKDAY(Table2[[#This Row],[GameDate]])=1,"SUN",IF(WEEKDAY(Table2[[#This Row],[GameDate]])=2,"MON",IF(WEEKDAY(Table2[[#This Row],[GameDate]])=3,"TUE",IF(WEEKDAY(Table2[[#This Row],[GameDate]])=4,"WED",IF(WEEKDAY(Table2[[#This Row],[GameDate]])=5,"THU",IF(WEEKDAY(Table2[[#This Row],[GameDate]])=6,"FRI", "SAT"))))))</f>
        <v>SAT</v>
      </c>
      <c r="AF888" s="2">
        <f>Table2[[#This Row],[ActualAwayScore]]-Table2[[#This Row],[PredictedAwayScore]]</f>
        <v>0</v>
      </c>
      <c r="AG888" s="2">
        <f>Table2[[#This Row],[ActualHomeScore]]-Table2[[#This Row],[PredictedHomeScore]]</f>
        <v>0</v>
      </c>
      <c r="AH888" s="2">
        <f t="shared" si="68"/>
        <v>0</v>
      </c>
      <c r="AI888" s="2">
        <f t="shared" si="69"/>
        <v>0</v>
      </c>
    </row>
    <row r="889" spans="1:35" x14ac:dyDescent="0.25">
      <c r="B889" s="4">
        <v>45696</v>
      </c>
      <c r="C889" s="7" t="s">
        <v>998</v>
      </c>
      <c r="D889" s="2" t="s">
        <v>12</v>
      </c>
      <c r="E889" s="2" t="s">
        <v>24</v>
      </c>
      <c r="F889" s="2"/>
      <c r="G889" s="2"/>
      <c r="H889" s="2" t="str">
        <f t="shared" si="65"/>
        <v>_</v>
      </c>
      <c r="I889" s="2"/>
      <c r="J889" s="2"/>
      <c r="K889" s="2"/>
      <c r="L889" s="2" t="str">
        <f t="shared" si="66"/>
        <v>_</v>
      </c>
      <c r="M889" s="2"/>
      <c r="N889" s="2">
        <f>IF(ISBLANK(Table2[[#This Row],[ActualResult]]), 0, 1)</f>
        <v>0</v>
      </c>
      <c r="O889" s="2" t="str">
        <f>IF(ISBLANK(Table2[[#This Row],[ActualResult]]), "_", IF(Table2[[#This Row],[ActualWinner]]=Table2[[#This Row],[PredictedWinner]], "Y", "N"))</f>
        <v>_</v>
      </c>
      <c r="P889" s="2" t="str">
        <f>IF(Table2[[#This Row],[ActualAwayScore]]&gt;Table2[[#This Row],[PredictedAwayScore]], "N", IF(ISBLANK(Table2[[#This Row],[ActualResult]]), "_", IF(Table2[[#This Row],[ActualAwayScore]]=Table2[[#This Row],[PredictedAwayScore]], "Y", "N")))</f>
        <v>_</v>
      </c>
      <c r="Q889" s="2" t="str">
        <f>IF(Table2[[#This Row],[ActualHomeScore]]&gt;Table2[[#This Row],[PredictedHomeScore]],"N", IF(ISBLANK(Table2[[#This Row],[ActualResult]]), "_", IF(Table2[[#This Row],[ActualHomeScore]]=Table2[[#This Row],[PredictedHomeScore]], "Y", "N")))</f>
        <v>_</v>
      </c>
      <c r="R889" s="2"/>
      <c r="S889" s="2" t="str">
        <f t="shared" si="67"/>
        <v>_</v>
      </c>
      <c r="T889" s="2">
        <f>IF(INDEX(StatsRegularSeason20242025!$A$2:$C$33,MATCH(Table2[[#This Row],[AwayTeam]],StatsRegularSeason20242025!$A$2:$A$33,0),2)=INDEX(StatsRegularSeason20242025!$A$2:$C$33,MATCH(Table2[[#This Row],[HomeTeam]],StatsRegularSeason20242025!$A$2:$A$33,0),2),1,0)</f>
        <v>1</v>
      </c>
      <c r="U889" s="2">
        <f>IF(INDEX(StatsRegularSeason20242025!$A$2:$C$33,MATCH(Table2[[#This Row],[AwayTeam]],StatsRegularSeason20242025!$A$2:$A$33,0),3)=INDEX(StatsRegularSeason20242025!$A$2:$C$33,MATCH(Table2[[#This Row],[HomeTeam]],StatsRegularSeason20242025!$A$2:$A$33,0),3),1,0)</f>
        <v>1</v>
      </c>
      <c r="V889" s="2">
        <f>IF(Table2[[#This Row],[InterConf]]=1,IF(Table2[[#This Row],[InterDiv]]=0, 1, 0), 0)</f>
        <v>0</v>
      </c>
      <c r="W889" s="2">
        <f>IF(INDEX(StatsRegularSeason20242025!$A$2:$C$33,MATCH(Table2[[#This Row],[AwayTeam]],StatsRegularSeason20242025!$A$2:$A$33,0),2)&lt;&gt;INDEX(StatsRegularSeason20242025!$A$2:$C$33,MATCH(Table2[[#This Row],[HomeTeam]],StatsRegularSeason20242025!$A$2:$A$33,0),2),1,0)</f>
        <v>0</v>
      </c>
      <c r="X889" s="2"/>
      <c r="Y889" s="2"/>
      <c r="Z889" s="2">
        <f>IF(AND(Table2[[#This Row],[GameIsOver]]=1,Table2[[#This Row],[ActualHomeScore]]*Table2[[#This Row],[ActualAwayScore]]=0), 1,0)</f>
        <v>0</v>
      </c>
      <c r="AA889" s="2">
        <f>IF(Table2[[#This Row],[GameIsOver]]=0,0, IF(Table2[[#This Row],[ActualWinner]]=Table2[[#This Row],[AwayTeam]], 2, IF(OR(Table2[[#This Row],[ActualResult]]="OT", Table2[[#This Row],[ActualResult]]="SO"), 1, 0)))</f>
        <v>0</v>
      </c>
      <c r="AB889" s="2">
        <f>IF(Table2[[#This Row],[GameIsOver]]= 0, 0, IF(Table2[[#This Row],[ActualWinner]]=Table2[[#This Row],[HomeTeam]], 2, IF(OR(Table2[[#This Row],[ActualResult]]="OT", Table2[[#This Row],[ActualResult]]="SO"), 1, 0)))</f>
        <v>0</v>
      </c>
      <c r="AC889" s="33">
        <f>(($AR$11)*IF(Table2[[#This Row],[CorrectWinnerPrediction]]="Y", 1, 0))+(($AR$12)*IF(Table2[[#This Row],[CorrectAwayScorePrediction]]="Y", 1, 0))+(($AR$13)*IF(Table2[[#This Row],[CorrectHomeScorePrediction]]="Y", 1, 0))</f>
        <v>0</v>
      </c>
      <c r="AD8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89" s="4" t="str">
        <f>IF(WEEKDAY(Table2[[#This Row],[GameDate]])=1,"SUN",IF(WEEKDAY(Table2[[#This Row],[GameDate]])=2,"MON",IF(WEEKDAY(Table2[[#This Row],[GameDate]])=3,"TUE",IF(WEEKDAY(Table2[[#This Row],[GameDate]])=4,"WED",IF(WEEKDAY(Table2[[#This Row],[GameDate]])=5,"THU",IF(WEEKDAY(Table2[[#This Row],[GameDate]])=6,"FRI", "SAT"))))))</f>
        <v>SAT</v>
      </c>
      <c r="AF889" s="2">
        <f>Table2[[#This Row],[ActualAwayScore]]-Table2[[#This Row],[PredictedAwayScore]]</f>
        <v>0</v>
      </c>
      <c r="AG889" s="2">
        <f>Table2[[#This Row],[ActualHomeScore]]-Table2[[#This Row],[PredictedHomeScore]]</f>
        <v>0</v>
      </c>
      <c r="AH889" s="2">
        <f t="shared" si="68"/>
        <v>0</v>
      </c>
      <c r="AI889" s="2">
        <f t="shared" si="69"/>
        <v>0</v>
      </c>
    </row>
    <row r="890" spans="1:35" x14ac:dyDescent="0.25">
      <c r="B890" s="4">
        <v>45696</v>
      </c>
      <c r="C890" s="7" t="s">
        <v>1000</v>
      </c>
      <c r="D890" s="2" t="s">
        <v>47</v>
      </c>
      <c r="E890" s="2" t="s">
        <v>28</v>
      </c>
      <c r="F890" s="2"/>
      <c r="G890" s="2"/>
      <c r="H890" s="2" t="str">
        <f t="shared" si="65"/>
        <v>_</v>
      </c>
      <c r="I890" s="2"/>
      <c r="J890" s="2"/>
      <c r="K890" s="2"/>
      <c r="L890" s="2" t="str">
        <f t="shared" si="66"/>
        <v>_</v>
      </c>
      <c r="M890" s="2"/>
      <c r="N890" s="2">
        <f>IF(ISBLANK(Table2[[#This Row],[ActualResult]]), 0, 1)</f>
        <v>0</v>
      </c>
      <c r="O890" s="2" t="str">
        <f>IF(ISBLANK(Table2[[#This Row],[ActualResult]]), "_", IF(Table2[[#This Row],[ActualWinner]]=Table2[[#This Row],[PredictedWinner]], "Y", "N"))</f>
        <v>_</v>
      </c>
      <c r="P890" s="2" t="str">
        <f>IF(Table2[[#This Row],[ActualAwayScore]]&gt;Table2[[#This Row],[PredictedAwayScore]], "N", IF(ISBLANK(Table2[[#This Row],[ActualResult]]), "_", IF(Table2[[#This Row],[ActualAwayScore]]=Table2[[#This Row],[PredictedAwayScore]], "Y", "N")))</f>
        <v>_</v>
      </c>
      <c r="Q890" s="2" t="str">
        <f>IF(Table2[[#This Row],[ActualHomeScore]]&gt;Table2[[#This Row],[PredictedHomeScore]],"N", IF(ISBLANK(Table2[[#This Row],[ActualResult]]), "_", IF(Table2[[#This Row],[ActualHomeScore]]=Table2[[#This Row],[PredictedHomeScore]], "Y", "N")))</f>
        <v>_</v>
      </c>
      <c r="R890" s="2"/>
      <c r="S890" s="2" t="str">
        <f t="shared" si="67"/>
        <v>_</v>
      </c>
      <c r="T890" s="2">
        <f>IF(INDEX(StatsRegularSeason20242025!$A$2:$C$33,MATCH(Table2[[#This Row],[AwayTeam]],StatsRegularSeason20242025!$A$2:$A$33,0),2)=INDEX(StatsRegularSeason20242025!$A$2:$C$33,MATCH(Table2[[#This Row],[HomeTeam]],StatsRegularSeason20242025!$A$2:$A$33,0),2),1,0)</f>
        <v>1</v>
      </c>
      <c r="U890" s="2">
        <f>IF(INDEX(StatsRegularSeason20242025!$A$2:$C$33,MATCH(Table2[[#This Row],[AwayTeam]],StatsRegularSeason20242025!$A$2:$A$33,0),3)=INDEX(StatsRegularSeason20242025!$A$2:$C$33,MATCH(Table2[[#This Row],[HomeTeam]],StatsRegularSeason20242025!$A$2:$A$33,0),3),1,0)</f>
        <v>1</v>
      </c>
      <c r="V890" s="2">
        <f>IF(Table2[[#This Row],[InterConf]]=1,IF(Table2[[#This Row],[InterDiv]]=0, 1, 0), 0)</f>
        <v>0</v>
      </c>
      <c r="W890" s="2">
        <f>IF(INDEX(StatsRegularSeason20242025!$A$2:$C$33,MATCH(Table2[[#This Row],[AwayTeam]],StatsRegularSeason20242025!$A$2:$A$33,0),2)&lt;&gt;INDEX(StatsRegularSeason20242025!$A$2:$C$33,MATCH(Table2[[#This Row],[HomeTeam]],StatsRegularSeason20242025!$A$2:$A$33,0),2),1,0)</f>
        <v>0</v>
      </c>
      <c r="X890" s="2"/>
      <c r="Y890" s="2"/>
      <c r="Z890" s="2">
        <f>IF(AND(Table2[[#This Row],[GameIsOver]]=1,Table2[[#This Row],[ActualHomeScore]]*Table2[[#This Row],[ActualAwayScore]]=0), 1,0)</f>
        <v>0</v>
      </c>
      <c r="AA890" s="2">
        <f>IF(Table2[[#This Row],[GameIsOver]]=0,0, IF(Table2[[#This Row],[ActualWinner]]=Table2[[#This Row],[AwayTeam]], 2, IF(OR(Table2[[#This Row],[ActualResult]]="OT", Table2[[#This Row],[ActualResult]]="SO"), 1, 0)))</f>
        <v>0</v>
      </c>
      <c r="AB890" s="2">
        <f>IF(Table2[[#This Row],[GameIsOver]]= 0, 0, IF(Table2[[#This Row],[ActualWinner]]=Table2[[#This Row],[HomeTeam]], 2, IF(OR(Table2[[#This Row],[ActualResult]]="OT", Table2[[#This Row],[ActualResult]]="SO"), 1, 0)))</f>
        <v>0</v>
      </c>
      <c r="AC890" s="33">
        <f>(($AR$11)*IF(Table2[[#This Row],[CorrectWinnerPrediction]]="Y", 1, 0))+(($AR$12)*IF(Table2[[#This Row],[CorrectAwayScorePrediction]]="Y", 1, 0))+(($AR$13)*IF(Table2[[#This Row],[CorrectHomeScorePrediction]]="Y", 1, 0))</f>
        <v>0</v>
      </c>
      <c r="AD8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0" s="4" t="str">
        <f>IF(WEEKDAY(Table2[[#This Row],[GameDate]])=1,"SUN",IF(WEEKDAY(Table2[[#This Row],[GameDate]])=2,"MON",IF(WEEKDAY(Table2[[#This Row],[GameDate]])=3,"TUE",IF(WEEKDAY(Table2[[#This Row],[GameDate]])=4,"WED",IF(WEEKDAY(Table2[[#This Row],[GameDate]])=5,"THU",IF(WEEKDAY(Table2[[#This Row],[GameDate]])=6,"FRI", "SAT"))))))</f>
        <v>SAT</v>
      </c>
      <c r="AF890" s="2">
        <f>Table2[[#This Row],[ActualAwayScore]]-Table2[[#This Row],[PredictedAwayScore]]</f>
        <v>0</v>
      </c>
      <c r="AG890" s="2">
        <f>Table2[[#This Row],[ActualHomeScore]]-Table2[[#This Row],[PredictedHomeScore]]</f>
        <v>0</v>
      </c>
      <c r="AH890" s="2">
        <f t="shared" si="68"/>
        <v>0</v>
      </c>
      <c r="AI890" s="2">
        <f t="shared" si="69"/>
        <v>0</v>
      </c>
    </row>
    <row r="891" spans="1:35" x14ac:dyDescent="0.25">
      <c r="A891" s="3"/>
      <c r="B891" s="5">
        <v>45696</v>
      </c>
      <c r="C891" s="8" t="s">
        <v>999</v>
      </c>
      <c r="D891" s="3" t="s">
        <v>34</v>
      </c>
      <c r="E891" s="3" t="s">
        <v>38</v>
      </c>
      <c r="F891" s="3"/>
      <c r="G891" s="3"/>
      <c r="H891" s="3" t="str">
        <f t="shared" si="65"/>
        <v>_</v>
      </c>
      <c r="I891" s="3"/>
      <c r="J891" s="3"/>
      <c r="K891" s="3"/>
      <c r="L891" s="2" t="str">
        <f t="shared" si="66"/>
        <v>_</v>
      </c>
      <c r="M891" s="3"/>
      <c r="N891" s="3">
        <f>IF(ISBLANK(Table2[[#This Row],[ActualResult]]), 0, 1)</f>
        <v>0</v>
      </c>
      <c r="O891" s="3" t="str">
        <f>IF(ISBLANK(Table2[[#This Row],[ActualResult]]), "_", IF(Table2[[#This Row],[ActualWinner]]=Table2[[#This Row],[PredictedWinner]], "Y", "N"))</f>
        <v>_</v>
      </c>
      <c r="P891" s="3" t="str">
        <f>IF(Table2[[#This Row],[ActualAwayScore]]&gt;Table2[[#This Row],[PredictedAwayScore]], "N", IF(ISBLANK(Table2[[#This Row],[ActualResult]]), "_", IF(Table2[[#This Row],[ActualAwayScore]]=Table2[[#This Row],[PredictedAwayScore]], "Y", "N")))</f>
        <v>_</v>
      </c>
      <c r="Q891" s="3" t="str">
        <f>IF(Table2[[#This Row],[ActualHomeScore]]&gt;Table2[[#This Row],[PredictedHomeScore]],"N", IF(ISBLANK(Table2[[#This Row],[ActualResult]]), "_", IF(Table2[[#This Row],[ActualHomeScore]]=Table2[[#This Row],[PredictedHomeScore]], "Y", "N")))</f>
        <v>_</v>
      </c>
      <c r="R891" s="2"/>
      <c r="S891" s="2" t="str">
        <f t="shared" si="67"/>
        <v>_</v>
      </c>
      <c r="T891" s="2">
        <f>IF(INDEX(StatsRegularSeason20242025!$A$2:$C$33,MATCH(Table2[[#This Row],[AwayTeam]],StatsRegularSeason20242025!$A$2:$A$33,0),2)=INDEX(StatsRegularSeason20242025!$A$2:$C$33,MATCH(Table2[[#This Row],[HomeTeam]],StatsRegularSeason20242025!$A$2:$A$33,0),2),1,0)</f>
        <v>1</v>
      </c>
      <c r="U891" s="2">
        <f>IF(INDEX(StatsRegularSeason20242025!$A$2:$C$33,MATCH(Table2[[#This Row],[AwayTeam]],StatsRegularSeason20242025!$A$2:$A$33,0),3)=INDEX(StatsRegularSeason20242025!$A$2:$C$33,MATCH(Table2[[#This Row],[HomeTeam]],StatsRegularSeason20242025!$A$2:$A$33,0),3),1,0)</f>
        <v>0</v>
      </c>
      <c r="V891" s="2">
        <f>IF(Table2[[#This Row],[InterConf]]=1,IF(Table2[[#This Row],[InterDiv]]=0, 1, 0), 0)</f>
        <v>1</v>
      </c>
      <c r="W891" s="2">
        <f>IF(INDEX(StatsRegularSeason20242025!$A$2:$C$33,MATCH(Table2[[#This Row],[AwayTeam]],StatsRegularSeason20242025!$A$2:$A$33,0),2)&lt;&gt;INDEX(StatsRegularSeason20242025!$A$2:$C$33,MATCH(Table2[[#This Row],[HomeTeam]],StatsRegularSeason20242025!$A$2:$A$33,0),2),1,0)</f>
        <v>0</v>
      </c>
      <c r="X891" s="2"/>
      <c r="Y891" s="2"/>
      <c r="Z891" s="2">
        <f>IF(AND(Table2[[#This Row],[GameIsOver]]=1,Table2[[#This Row],[ActualHomeScore]]*Table2[[#This Row],[ActualAwayScore]]=0), 1,0)</f>
        <v>0</v>
      </c>
      <c r="AA891" s="2">
        <f>IF(Table2[[#This Row],[GameIsOver]]=0,0, IF(Table2[[#This Row],[ActualWinner]]=Table2[[#This Row],[AwayTeam]], 2, IF(OR(Table2[[#This Row],[ActualResult]]="OT", Table2[[#This Row],[ActualResult]]="SO"), 1, 0)))</f>
        <v>0</v>
      </c>
      <c r="AB891" s="2">
        <f>IF(Table2[[#This Row],[GameIsOver]]= 0, 0, IF(Table2[[#This Row],[ActualWinner]]=Table2[[#This Row],[HomeTeam]], 2, IF(OR(Table2[[#This Row],[ActualResult]]="OT", Table2[[#This Row],[ActualResult]]="SO"), 1, 0)))</f>
        <v>0</v>
      </c>
      <c r="AC891" s="33">
        <f>(($AR$11)*IF(Table2[[#This Row],[CorrectWinnerPrediction]]="Y", 1, 0))+(($AR$12)*IF(Table2[[#This Row],[CorrectAwayScorePrediction]]="Y", 1, 0))+(($AR$13)*IF(Table2[[#This Row],[CorrectHomeScorePrediction]]="Y", 1, 0))</f>
        <v>0</v>
      </c>
      <c r="AD8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1" s="5" t="str">
        <f>IF(WEEKDAY(Table2[[#This Row],[GameDate]])=1,"SUN",IF(WEEKDAY(Table2[[#This Row],[GameDate]])=2,"MON",IF(WEEKDAY(Table2[[#This Row],[GameDate]])=3,"TUE",IF(WEEKDAY(Table2[[#This Row],[GameDate]])=4,"WED",IF(WEEKDAY(Table2[[#This Row],[GameDate]])=5,"THU",IF(WEEKDAY(Table2[[#This Row],[GameDate]])=6,"FRI", "SAT"))))))</f>
        <v>SAT</v>
      </c>
      <c r="AF891" s="2">
        <f>Table2[[#This Row],[ActualAwayScore]]-Table2[[#This Row],[PredictedAwayScore]]</f>
        <v>0</v>
      </c>
      <c r="AG891" s="2">
        <f>Table2[[#This Row],[ActualHomeScore]]-Table2[[#This Row],[PredictedHomeScore]]</f>
        <v>0</v>
      </c>
      <c r="AH891" s="2">
        <f t="shared" si="68"/>
        <v>0</v>
      </c>
      <c r="AI891" s="2">
        <f t="shared" si="69"/>
        <v>0</v>
      </c>
    </row>
    <row r="892" spans="1:35" x14ac:dyDescent="0.25">
      <c r="B892" s="4">
        <v>45697</v>
      </c>
      <c r="C892" s="7" t="s">
        <v>1001</v>
      </c>
      <c r="D892" s="2" t="s">
        <v>15</v>
      </c>
      <c r="E892" s="2" t="s">
        <v>46</v>
      </c>
      <c r="F892" s="2"/>
      <c r="G892" s="2"/>
      <c r="H892" s="2" t="str">
        <f t="shared" si="65"/>
        <v>_</v>
      </c>
      <c r="I892" s="2"/>
      <c r="J892" s="2"/>
      <c r="K892" s="2"/>
      <c r="L892" s="13" t="str">
        <f t="shared" si="66"/>
        <v>_</v>
      </c>
      <c r="M892" s="2"/>
      <c r="N892" s="2">
        <f>IF(ISBLANK(Table2[[#This Row],[ActualResult]]), 0, 1)</f>
        <v>0</v>
      </c>
      <c r="O892" s="2" t="str">
        <f>IF(ISBLANK(Table2[[#This Row],[ActualResult]]), "_", IF(Table2[[#This Row],[ActualWinner]]=Table2[[#This Row],[PredictedWinner]], "Y", "N"))</f>
        <v>_</v>
      </c>
      <c r="P892" s="2" t="str">
        <f>IF(Table2[[#This Row],[ActualAwayScore]]&gt;Table2[[#This Row],[PredictedAwayScore]], "N", IF(ISBLANK(Table2[[#This Row],[ActualResult]]), "_", IF(Table2[[#This Row],[ActualAwayScore]]=Table2[[#This Row],[PredictedAwayScore]], "Y", "N")))</f>
        <v>_</v>
      </c>
      <c r="Q892" s="2" t="str">
        <f>IF(Table2[[#This Row],[ActualHomeScore]]&gt;Table2[[#This Row],[PredictedHomeScore]],"N", IF(ISBLANK(Table2[[#This Row],[ActualResult]]), "_", IF(Table2[[#This Row],[ActualHomeScore]]=Table2[[#This Row],[PredictedHomeScore]], "Y", "N")))</f>
        <v>_</v>
      </c>
      <c r="R892" s="2"/>
      <c r="S892" s="2" t="str">
        <f t="shared" si="67"/>
        <v>_</v>
      </c>
      <c r="T892" s="2">
        <f>IF(INDEX(StatsRegularSeason20242025!$A$2:$C$33,MATCH(Table2[[#This Row],[AwayTeam]],StatsRegularSeason20242025!$A$2:$A$33,0),2)=INDEX(StatsRegularSeason20242025!$A$2:$C$33,MATCH(Table2[[#This Row],[HomeTeam]],StatsRegularSeason20242025!$A$2:$A$33,0),2),1,0)</f>
        <v>0</v>
      </c>
      <c r="U892" s="2">
        <f>IF(INDEX(StatsRegularSeason20242025!$A$2:$C$33,MATCH(Table2[[#This Row],[AwayTeam]],StatsRegularSeason20242025!$A$2:$A$33,0),3)=INDEX(StatsRegularSeason20242025!$A$2:$C$33,MATCH(Table2[[#This Row],[HomeTeam]],StatsRegularSeason20242025!$A$2:$A$33,0),3),1,0)</f>
        <v>0</v>
      </c>
      <c r="V892" s="2">
        <f>IF(Table2[[#This Row],[InterConf]]=1,IF(Table2[[#This Row],[InterDiv]]=0, 1, 0), 0)</f>
        <v>0</v>
      </c>
      <c r="W892" s="2">
        <f>IF(INDEX(StatsRegularSeason20242025!$A$2:$C$33,MATCH(Table2[[#This Row],[AwayTeam]],StatsRegularSeason20242025!$A$2:$A$33,0),2)&lt;&gt;INDEX(StatsRegularSeason20242025!$A$2:$C$33,MATCH(Table2[[#This Row],[HomeTeam]],StatsRegularSeason20242025!$A$2:$A$33,0),2),1,0)</f>
        <v>1</v>
      </c>
      <c r="X892" s="2"/>
      <c r="Y892" s="2"/>
      <c r="Z892" s="2">
        <f>IF(AND(Table2[[#This Row],[GameIsOver]]=1,Table2[[#This Row],[ActualHomeScore]]*Table2[[#This Row],[ActualAwayScore]]=0), 1,0)</f>
        <v>0</v>
      </c>
      <c r="AA892" s="2">
        <f>IF(Table2[[#This Row],[GameIsOver]]=0,0, IF(Table2[[#This Row],[ActualWinner]]=Table2[[#This Row],[AwayTeam]], 2, IF(OR(Table2[[#This Row],[ActualResult]]="OT", Table2[[#This Row],[ActualResult]]="SO"), 1, 0)))</f>
        <v>0</v>
      </c>
      <c r="AB892" s="2">
        <f>IF(Table2[[#This Row],[GameIsOver]]= 0, 0, IF(Table2[[#This Row],[ActualWinner]]=Table2[[#This Row],[HomeTeam]], 2, IF(OR(Table2[[#This Row],[ActualResult]]="OT", Table2[[#This Row],[ActualResult]]="SO"), 1, 0)))</f>
        <v>0</v>
      </c>
      <c r="AC892" s="33">
        <f>(($AR$11)*IF(Table2[[#This Row],[CorrectWinnerPrediction]]="Y", 1, 0))+(($AR$12)*IF(Table2[[#This Row],[CorrectAwayScorePrediction]]="Y", 1, 0))+(($AR$13)*IF(Table2[[#This Row],[CorrectHomeScorePrediction]]="Y", 1, 0))</f>
        <v>0</v>
      </c>
      <c r="AD8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2" s="4" t="str">
        <f>IF(WEEKDAY(Table2[[#This Row],[GameDate]])=1,"SUN",IF(WEEKDAY(Table2[[#This Row],[GameDate]])=2,"MON",IF(WEEKDAY(Table2[[#This Row],[GameDate]])=3,"TUE",IF(WEEKDAY(Table2[[#This Row],[GameDate]])=4,"WED",IF(WEEKDAY(Table2[[#This Row],[GameDate]])=5,"THU",IF(WEEKDAY(Table2[[#This Row],[GameDate]])=6,"FRI", "SAT"))))))</f>
        <v>SUN</v>
      </c>
      <c r="AF892" s="2">
        <f>Table2[[#This Row],[ActualAwayScore]]-Table2[[#This Row],[PredictedAwayScore]]</f>
        <v>0</v>
      </c>
      <c r="AG892" s="2">
        <f>Table2[[#This Row],[ActualHomeScore]]-Table2[[#This Row],[PredictedHomeScore]]</f>
        <v>0</v>
      </c>
      <c r="AH892" s="2">
        <f t="shared" si="68"/>
        <v>0</v>
      </c>
      <c r="AI892" s="2">
        <f t="shared" si="69"/>
        <v>0</v>
      </c>
    </row>
    <row r="893" spans="1:35" x14ac:dyDescent="0.25">
      <c r="A893" s="3"/>
      <c r="B893" s="5">
        <v>45697</v>
      </c>
      <c r="C893" s="8" t="s">
        <v>1002</v>
      </c>
      <c r="D893" s="3" t="s">
        <v>43</v>
      </c>
      <c r="E893" s="3" t="s">
        <v>19</v>
      </c>
      <c r="F893" s="3"/>
      <c r="G893" s="3"/>
      <c r="H893" s="3" t="str">
        <f t="shared" si="65"/>
        <v>_</v>
      </c>
      <c r="I893" s="3"/>
      <c r="J893" s="3"/>
      <c r="K893" s="3"/>
      <c r="L893" s="2" t="str">
        <f t="shared" si="66"/>
        <v>_</v>
      </c>
      <c r="M893" s="3"/>
      <c r="N893" s="3">
        <f>IF(ISBLANK(Table2[[#This Row],[ActualResult]]), 0, 1)</f>
        <v>0</v>
      </c>
      <c r="O893" s="3" t="str">
        <f>IF(ISBLANK(Table2[[#This Row],[ActualResult]]), "_", IF(Table2[[#This Row],[ActualWinner]]=Table2[[#This Row],[PredictedWinner]], "Y", "N"))</f>
        <v>_</v>
      </c>
      <c r="P893" s="3" t="str">
        <f>IF(Table2[[#This Row],[ActualAwayScore]]&gt;Table2[[#This Row],[PredictedAwayScore]], "N", IF(ISBLANK(Table2[[#This Row],[ActualResult]]), "_", IF(Table2[[#This Row],[ActualAwayScore]]=Table2[[#This Row],[PredictedAwayScore]], "Y", "N")))</f>
        <v>_</v>
      </c>
      <c r="Q893" s="3" t="str">
        <f>IF(Table2[[#This Row],[ActualHomeScore]]&gt;Table2[[#This Row],[PredictedHomeScore]],"N", IF(ISBLANK(Table2[[#This Row],[ActualResult]]), "_", IF(Table2[[#This Row],[ActualHomeScore]]=Table2[[#This Row],[PredictedHomeScore]], "Y", "N")))</f>
        <v>_</v>
      </c>
      <c r="R893" s="2"/>
      <c r="S893" s="2" t="str">
        <f t="shared" si="67"/>
        <v>_</v>
      </c>
      <c r="T893" s="2">
        <f>IF(INDEX(StatsRegularSeason20242025!$A$2:$C$33,MATCH(Table2[[#This Row],[AwayTeam]],StatsRegularSeason20242025!$A$2:$A$33,0),2)=INDEX(StatsRegularSeason20242025!$A$2:$C$33,MATCH(Table2[[#This Row],[HomeTeam]],StatsRegularSeason20242025!$A$2:$A$33,0),2),1,0)</f>
        <v>1</v>
      </c>
      <c r="U893" s="2">
        <f>IF(INDEX(StatsRegularSeason20242025!$A$2:$C$33,MATCH(Table2[[#This Row],[AwayTeam]],StatsRegularSeason20242025!$A$2:$A$33,0),3)=INDEX(StatsRegularSeason20242025!$A$2:$C$33,MATCH(Table2[[#This Row],[HomeTeam]],StatsRegularSeason20242025!$A$2:$A$33,0),3),1,0)</f>
        <v>1</v>
      </c>
      <c r="V893" s="2">
        <f>IF(Table2[[#This Row],[InterConf]]=1,IF(Table2[[#This Row],[InterDiv]]=0, 1, 0), 0)</f>
        <v>0</v>
      </c>
      <c r="W893" s="2">
        <f>IF(INDEX(StatsRegularSeason20242025!$A$2:$C$33,MATCH(Table2[[#This Row],[AwayTeam]],StatsRegularSeason20242025!$A$2:$A$33,0),2)&lt;&gt;INDEX(StatsRegularSeason20242025!$A$2:$C$33,MATCH(Table2[[#This Row],[HomeTeam]],StatsRegularSeason20242025!$A$2:$A$33,0),2),1,0)</f>
        <v>0</v>
      </c>
      <c r="X893" s="2"/>
      <c r="Y893" s="2"/>
      <c r="Z893" s="2">
        <f>IF(AND(Table2[[#This Row],[GameIsOver]]=1,Table2[[#This Row],[ActualHomeScore]]*Table2[[#This Row],[ActualAwayScore]]=0), 1,0)</f>
        <v>0</v>
      </c>
      <c r="AA893" s="2">
        <f>IF(Table2[[#This Row],[GameIsOver]]=0,0, IF(Table2[[#This Row],[ActualWinner]]=Table2[[#This Row],[AwayTeam]], 2, IF(OR(Table2[[#This Row],[ActualResult]]="OT", Table2[[#This Row],[ActualResult]]="SO"), 1, 0)))</f>
        <v>0</v>
      </c>
      <c r="AB893" s="2">
        <f>IF(Table2[[#This Row],[GameIsOver]]= 0, 0, IF(Table2[[#This Row],[ActualWinner]]=Table2[[#This Row],[HomeTeam]], 2, IF(OR(Table2[[#This Row],[ActualResult]]="OT", Table2[[#This Row],[ActualResult]]="SO"), 1, 0)))</f>
        <v>0</v>
      </c>
      <c r="AC893" s="33">
        <f>(($AR$11)*IF(Table2[[#This Row],[CorrectWinnerPrediction]]="Y", 1, 0))+(($AR$12)*IF(Table2[[#This Row],[CorrectAwayScorePrediction]]="Y", 1, 0))+(($AR$13)*IF(Table2[[#This Row],[CorrectHomeScorePrediction]]="Y", 1, 0))</f>
        <v>0</v>
      </c>
      <c r="AD8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3" s="5" t="str">
        <f>IF(WEEKDAY(Table2[[#This Row],[GameDate]])=1,"SUN",IF(WEEKDAY(Table2[[#This Row],[GameDate]])=2,"MON",IF(WEEKDAY(Table2[[#This Row],[GameDate]])=3,"TUE",IF(WEEKDAY(Table2[[#This Row],[GameDate]])=4,"WED",IF(WEEKDAY(Table2[[#This Row],[GameDate]])=5,"THU",IF(WEEKDAY(Table2[[#This Row],[GameDate]])=6,"FRI", "SAT"))))))</f>
        <v>SUN</v>
      </c>
      <c r="AF893" s="2">
        <f>Table2[[#This Row],[ActualAwayScore]]-Table2[[#This Row],[PredictedAwayScore]]</f>
        <v>0</v>
      </c>
      <c r="AG893" s="2">
        <f>Table2[[#This Row],[ActualHomeScore]]-Table2[[#This Row],[PredictedHomeScore]]</f>
        <v>0</v>
      </c>
      <c r="AH893" s="2">
        <f t="shared" si="68"/>
        <v>0</v>
      </c>
      <c r="AI893" s="2">
        <f t="shared" si="69"/>
        <v>0</v>
      </c>
    </row>
    <row r="894" spans="1:35" x14ac:dyDescent="0.25">
      <c r="B894" s="4">
        <v>45710</v>
      </c>
      <c r="C894" s="7" t="s">
        <v>1004</v>
      </c>
      <c r="D894" s="2" t="s">
        <v>23</v>
      </c>
      <c r="E894" s="2" t="s">
        <v>45</v>
      </c>
      <c r="F894" s="2"/>
      <c r="G894" s="2"/>
      <c r="H894" s="2" t="str">
        <f t="shared" si="65"/>
        <v>_</v>
      </c>
      <c r="I894" s="2"/>
      <c r="J894" s="2"/>
      <c r="K894" s="2"/>
      <c r="L894" s="13" t="str">
        <f t="shared" si="66"/>
        <v>_</v>
      </c>
      <c r="M894" s="2"/>
      <c r="N894" s="2">
        <f>IF(ISBLANK(Table2[[#This Row],[ActualResult]]), 0, 1)</f>
        <v>0</v>
      </c>
      <c r="O894" s="2" t="str">
        <f>IF(ISBLANK(Table2[[#This Row],[ActualResult]]), "_", IF(Table2[[#This Row],[ActualWinner]]=Table2[[#This Row],[PredictedWinner]], "Y", "N"))</f>
        <v>_</v>
      </c>
      <c r="P894" s="2" t="str">
        <f>IF(Table2[[#This Row],[ActualAwayScore]]&gt;Table2[[#This Row],[PredictedAwayScore]], "N", IF(ISBLANK(Table2[[#This Row],[ActualResult]]), "_", IF(Table2[[#This Row],[ActualAwayScore]]=Table2[[#This Row],[PredictedAwayScore]], "Y", "N")))</f>
        <v>_</v>
      </c>
      <c r="Q894" s="2" t="str">
        <f>IF(Table2[[#This Row],[ActualHomeScore]]&gt;Table2[[#This Row],[PredictedHomeScore]],"N", IF(ISBLANK(Table2[[#This Row],[ActualResult]]), "_", IF(Table2[[#This Row],[ActualHomeScore]]=Table2[[#This Row],[PredictedHomeScore]], "Y", "N")))</f>
        <v>_</v>
      </c>
      <c r="R894" s="2"/>
      <c r="S894" s="2" t="str">
        <f t="shared" si="67"/>
        <v>_</v>
      </c>
      <c r="T894" s="2">
        <f>IF(INDEX(StatsRegularSeason20242025!$A$2:$C$33,MATCH(Table2[[#This Row],[AwayTeam]],StatsRegularSeason20242025!$A$2:$A$33,0),2)=INDEX(StatsRegularSeason20242025!$A$2:$C$33,MATCH(Table2[[#This Row],[HomeTeam]],StatsRegularSeason20242025!$A$2:$A$33,0),2),1,0)</f>
        <v>0</v>
      </c>
      <c r="U894" s="2">
        <f>IF(INDEX(StatsRegularSeason20242025!$A$2:$C$33,MATCH(Table2[[#This Row],[AwayTeam]],StatsRegularSeason20242025!$A$2:$A$33,0),3)=INDEX(StatsRegularSeason20242025!$A$2:$C$33,MATCH(Table2[[#This Row],[HomeTeam]],StatsRegularSeason20242025!$A$2:$A$33,0),3),1,0)</f>
        <v>0</v>
      </c>
      <c r="V894" s="2">
        <f>IF(Table2[[#This Row],[InterConf]]=1,IF(Table2[[#This Row],[InterDiv]]=0, 1, 0), 0)</f>
        <v>0</v>
      </c>
      <c r="W894" s="2">
        <f>IF(INDEX(StatsRegularSeason20242025!$A$2:$C$33,MATCH(Table2[[#This Row],[AwayTeam]],StatsRegularSeason20242025!$A$2:$A$33,0),2)&lt;&gt;INDEX(StatsRegularSeason20242025!$A$2:$C$33,MATCH(Table2[[#This Row],[HomeTeam]],StatsRegularSeason20242025!$A$2:$A$33,0),2),1,0)</f>
        <v>1</v>
      </c>
      <c r="X894" s="2"/>
      <c r="Y894" s="2"/>
      <c r="Z894" s="2">
        <f>IF(AND(Table2[[#This Row],[GameIsOver]]=1,Table2[[#This Row],[ActualHomeScore]]*Table2[[#This Row],[ActualAwayScore]]=0), 1,0)</f>
        <v>0</v>
      </c>
      <c r="AA894" s="2">
        <f>IF(Table2[[#This Row],[GameIsOver]]=0,0, IF(Table2[[#This Row],[ActualWinner]]=Table2[[#This Row],[AwayTeam]], 2, IF(OR(Table2[[#This Row],[ActualResult]]="OT", Table2[[#This Row],[ActualResult]]="SO"), 1, 0)))</f>
        <v>0</v>
      </c>
      <c r="AB894" s="2">
        <f>IF(Table2[[#This Row],[GameIsOver]]= 0, 0, IF(Table2[[#This Row],[ActualWinner]]=Table2[[#This Row],[HomeTeam]], 2, IF(OR(Table2[[#This Row],[ActualResult]]="OT", Table2[[#This Row],[ActualResult]]="SO"), 1, 0)))</f>
        <v>0</v>
      </c>
      <c r="AC894" s="33">
        <f>(($AR$11)*IF(Table2[[#This Row],[CorrectWinnerPrediction]]="Y", 1, 0))+(($AR$12)*IF(Table2[[#This Row],[CorrectAwayScorePrediction]]="Y", 1, 0))+(($AR$13)*IF(Table2[[#This Row],[CorrectHomeScorePrediction]]="Y", 1, 0))</f>
        <v>0</v>
      </c>
      <c r="AD8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4" s="4" t="str">
        <f>IF(WEEKDAY(Table2[[#This Row],[GameDate]])=1,"SUN",IF(WEEKDAY(Table2[[#This Row],[GameDate]])=2,"MON",IF(WEEKDAY(Table2[[#This Row],[GameDate]])=3,"TUE",IF(WEEKDAY(Table2[[#This Row],[GameDate]])=4,"WED",IF(WEEKDAY(Table2[[#This Row],[GameDate]])=5,"THU",IF(WEEKDAY(Table2[[#This Row],[GameDate]])=6,"FRI", "SAT"))))))</f>
        <v>SAT</v>
      </c>
      <c r="AF894" s="2">
        <f>Table2[[#This Row],[ActualAwayScore]]-Table2[[#This Row],[PredictedAwayScore]]</f>
        <v>0</v>
      </c>
      <c r="AG894" s="2">
        <f>Table2[[#This Row],[ActualHomeScore]]-Table2[[#This Row],[PredictedHomeScore]]</f>
        <v>0</v>
      </c>
      <c r="AH894" s="2">
        <f t="shared" si="68"/>
        <v>0</v>
      </c>
      <c r="AI894" s="2">
        <f t="shared" si="69"/>
        <v>0</v>
      </c>
    </row>
    <row r="895" spans="1:35" x14ac:dyDescent="0.25">
      <c r="B895" s="4">
        <v>45710</v>
      </c>
      <c r="C895" s="7" t="s">
        <v>1005</v>
      </c>
      <c r="D895" s="2" t="s">
        <v>46</v>
      </c>
      <c r="E895" s="2" t="s">
        <v>21</v>
      </c>
      <c r="F895" s="2"/>
      <c r="G895" s="2"/>
      <c r="H895" s="2" t="str">
        <f t="shared" si="65"/>
        <v>_</v>
      </c>
      <c r="I895" s="2"/>
      <c r="J895" s="2"/>
      <c r="K895" s="2"/>
      <c r="L895" s="2" t="str">
        <f t="shared" si="66"/>
        <v>_</v>
      </c>
      <c r="M895" s="2"/>
      <c r="N895" s="2">
        <f>IF(ISBLANK(Table2[[#This Row],[ActualResult]]), 0, 1)</f>
        <v>0</v>
      </c>
      <c r="O895" s="2" t="str">
        <f>IF(ISBLANK(Table2[[#This Row],[ActualResult]]), "_", IF(Table2[[#This Row],[ActualWinner]]=Table2[[#This Row],[PredictedWinner]], "Y", "N"))</f>
        <v>_</v>
      </c>
      <c r="P895" s="2" t="str">
        <f>IF(Table2[[#This Row],[ActualAwayScore]]&gt;Table2[[#This Row],[PredictedAwayScore]], "N", IF(ISBLANK(Table2[[#This Row],[ActualResult]]), "_", IF(Table2[[#This Row],[ActualAwayScore]]=Table2[[#This Row],[PredictedAwayScore]], "Y", "N")))</f>
        <v>_</v>
      </c>
      <c r="Q895" s="2" t="str">
        <f>IF(Table2[[#This Row],[ActualHomeScore]]&gt;Table2[[#This Row],[PredictedHomeScore]],"N", IF(ISBLANK(Table2[[#This Row],[ActualResult]]), "_", IF(Table2[[#This Row],[ActualHomeScore]]=Table2[[#This Row],[PredictedHomeScore]], "Y", "N")))</f>
        <v>_</v>
      </c>
      <c r="R895" s="2"/>
      <c r="S895" s="2" t="str">
        <f t="shared" si="67"/>
        <v>_</v>
      </c>
      <c r="T895" s="2">
        <f>IF(INDEX(StatsRegularSeason20242025!$A$2:$C$33,MATCH(Table2[[#This Row],[AwayTeam]],StatsRegularSeason20242025!$A$2:$A$33,0),2)=INDEX(StatsRegularSeason20242025!$A$2:$C$33,MATCH(Table2[[#This Row],[HomeTeam]],StatsRegularSeason20242025!$A$2:$A$33,0),2),1,0)</f>
        <v>1</v>
      </c>
      <c r="U895" s="2">
        <f>IF(INDEX(StatsRegularSeason20242025!$A$2:$C$33,MATCH(Table2[[#This Row],[AwayTeam]],StatsRegularSeason20242025!$A$2:$A$33,0),3)=INDEX(StatsRegularSeason20242025!$A$2:$C$33,MATCH(Table2[[#This Row],[HomeTeam]],StatsRegularSeason20242025!$A$2:$A$33,0),3),1,0)</f>
        <v>1</v>
      </c>
      <c r="V895" s="2">
        <f>IF(Table2[[#This Row],[InterConf]]=1,IF(Table2[[#This Row],[InterDiv]]=0, 1, 0), 0)</f>
        <v>0</v>
      </c>
      <c r="W895" s="2">
        <f>IF(INDEX(StatsRegularSeason20242025!$A$2:$C$33,MATCH(Table2[[#This Row],[AwayTeam]],StatsRegularSeason20242025!$A$2:$A$33,0),2)&lt;&gt;INDEX(StatsRegularSeason20242025!$A$2:$C$33,MATCH(Table2[[#This Row],[HomeTeam]],StatsRegularSeason20242025!$A$2:$A$33,0),2),1,0)</f>
        <v>0</v>
      </c>
      <c r="X895" s="2"/>
      <c r="Y895" s="2"/>
      <c r="Z895" s="2">
        <f>IF(AND(Table2[[#This Row],[GameIsOver]]=1,Table2[[#This Row],[ActualHomeScore]]*Table2[[#This Row],[ActualAwayScore]]=0), 1,0)</f>
        <v>0</v>
      </c>
      <c r="AA895" s="2">
        <f>IF(Table2[[#This Row],[GameIsOver]]=0,0, IF(Table2[[#This Row],[ActualWinner]]=Table2[[#This Row],[AwayTeam]], 2, IF(OR(Table2[[#This Row],[ActualResult]]="OT", Table2[[#This Row],[ActualResult]]="SO"), 1, 0)))</f>
        <v>0</v>
      </c>
      <c r="AB895" s="2">
        <f>IF(Table2[[#This Row],[GameIsOver]]= 0, 0, IF(Table2[[#This Row],[ActualWinner]]=Table2[[#This Row],[HomeTeam]], 2, IF(OR(Table2[[#This Row],[ActualResult]]="OT", Table2[[#This Row],[ActualResult]]="SO"), 1, 0)))</f>
        <v>0</v>
      </c>
      <c r="AC895" s="33">
        <f>(($AR$11)*IF(Table2[[#This Row],[CorrectWinnerPrediction]]="Y", 1, 0))+(($AR$12)*IF(Table2[[#This Row],[CorrectAwayScorePrediction]]="Y", 1, 0))+(($AR$13)*IF(Table2[[#This Row],[CorrectHomeScorePrediction]]="Y", 1, 0))</f>
        <v>0</v>
      </c>
      <c r="AD8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5" s="4" t="str">
        <f>IF(WEEKDAY(Table2[[#This Row],[GameDate]])=1,"SUN",IF(WEEKDAY(Table2[[#This Row],[GameDate]])=2,"MON",IF(WEEKDAY(Table2[[#This Row],[GameDate]])=3,"TUE",IF(WEEKDAY(Table2[[#This Row],[GameDate]])=4,"WED",IF(WEEKDAY(Table2[[#This Row],[GameDate]])=5,"THU",IF(WEEKDAY(Table2[[#This Row],[GameDate]])=6,"FRI", "SAT"))))))</f>
        <v>SAT</v>
      </c>
      <c r="AF895" s="2">
        <f>Table2[[#This Row],[ActualAwayScore]]-Table2[[#This Row],[PredictedAwayScore]]</f>
        <v>0</v>
      </c>
      <c r="AG895" s="2">
        <f>Table2[[#This Row],[ActualHomeScore]]-Table2[[#This Row],[PredictedHomeScore]]</f>
        <v>0</v>
      </c>
      <c r="AH895" s="2">
        <f t="shared" si="68"/>
        <v>0</v>
      </c>
      <c r="AI895" s="2">
        <f t="shared" si="69"/>
        <v>0</v>
      </c>
    </row>
    <row r="896" spans="1:35" x14ac:dyDescent="0.25">
      <c r="B896" s="4">
        <v>45710</v>
      </c>
      <c r="C896" s="7" t="s">
        <v>1003</v>
      </c>
      <c r="D896" s="2" t="s">
        <v>37</v>
      </c>
      <c r="E896" s="2" t="s">
        <v>31</v>
      </c>
      <c r="F896" s="2"/>
      <c r="G896" s="2"/>
      <c r="H896" s="2" t="str">
        <f t="shared" si="65"/>
        <v>_</v>
      </c>
      <c r="I896" s="2"/>
      <c r="J896" s="2"/>
      <c r="K896" s="2"/>
      <c r="L896" s="2" t="str">
        <f t="shared" si="66"/>
        <v>_</v>
      </c>
      <c r="M896" s="2"/>
      <c r="N896" s="2">
        <f>IF(ISBLANK(Table2[[#This Row],[ActualResult]]), 0, 1)</f>
        <v>0</v>
      </c>
      <c r="O896" s="2" t="str">
        <f>IF(ISBLANK(Table2[[#This Row],[ActualResult]]), "_", IF(Table2[[#This Row],[ActualWinner]]=Table2[[#This Row],[PredictedWinner]], "Y", "N"))</f>
        <v>_</v>
      </c>
      <c r="P896" s="2" t="str">
        <f>IF(Table2[[#This Row],[ActualAwayScore]]&gt;Table2[[#This Row],[PredictedAwayScore]], "N", IF(ISBLANK(Table2[[#This Row],[ActualResult]]), "_", IF(Table2[[#This Row],[ActualAwayScore]]=Table2[[#This Row],[PredictedAwayScore]], "Y", "N")))</f>
        <v>_</v>
      </c>
      <c r="Q896" s="2" t="str">
        <f>IF(Table2[[#This Row],[ActualHomeScore]]&gt;Table2[[#This Row],[PredictedHomeScore]],"N", IF(ISBLANK(Table2[[#This Row],[ActualResult]]), "_", IF(Table2[[#This Row],[ActualHomeScore]]=Table2[[#This Row],[PredictedHomeScore]], "Y", "N")))</f>
        <v>_</v>
      </c>
      <c r="R896" s="2"/>
      <c r="S896" s="2" t="str">
        <f t="shared" si="67"/>
        <v>_</v>
      </c>
      <c r="T896" s="2">
        <f>IF(INDEX(StatsRegularSeason20242025!$A$2:$C$33,MATCH(Table2[[#This Row],[AwayTeam]],StatsRegularSeason20242025!$A$2:$A$33,0),2)=INDEX(StatsRegularSeason20242025!$A$2:$C$33,MATCH(Table2[[#This Row],[HomeTeam]],StatsRegularSeason20242025!$A$2:$A$33,0),2),1,0)</f>
        <v>0</v>
      </c>
      <c r="U896" s="2">
        <f>IF(INDEX(StatsRegularSeason20242025!$A$2:$C$33,MATCH(Table2[[#This Row],[AwayTeam]],StatsRegularSeason20242025!$A$2:$A$33,0),3)=INDEX(StatsRegularSeason20242025!$A$2:$C$33,MATCH(Table2[[#This Row],[HomeTeam]],StatsRegularSeason20242025!$A$2:$A$33,0),3),1,0)</f>
        <v>0</v>
      </c>
      <c r="V896" s="2">
        <f>IF(Table2[[#This Row],[InterConf]]=1,IF(Table2[[#This Row],[InterDiv]]=0, 1, 0), 0)</f>
        <v>0</v>
      </c>
      <c r="W896" s="2">
        <f>IF(INDEX(StatsRegularSeason20242025!$A$2:$C$33,MATCH(Table2[[#This Row],[AwayTeam]],StatsRegularSeason20242025!$A$2:$A$33,0),2)&lt;&gt;INDEX(StatsRegularSeason20242025!$A$2:$C$33,MATCH(Table2[[#This Row],[HomeTeam]],StatsRegularSeason20242025!$A$2:$A$33,0),2),1,0)</f>
        <v>1</v>
      </c>
      <c r="X896" s="2"/>
      <c r="Y896" s="2"/>
      <c r="Z896" s="2">
        <f>IF(AND(Table2[[#This Row],[GameIsOver]]=1,Table2[[#This Row],[ActualHomeScore]]*Table2[[#This Row],[ActualAwayScore]]=0), 1,0)</f>
        <v>0</v>
      </c>
      <c r="AA896" s="2">
        <f>IF(Table2[[#This Row],[GameIsOver]]=0,0, IF(Table2[[#This Row],[ActualWinner]]=Table2[[#This Row],[AwayTeam]], 2, IF(OR(Table2[[#This Row],[ActualResult]]="OT", Table2[[#This Row],[ActualResult]]="SO"), 1, 0)))</f>
        <v>0</v>
      </c>
      <c r="AB896" s="2">
        <f>IF(Table2[[#This Row],[GameIsOver]]= 0, 0, IF(Table2[[#This Row],[ActualWinner]]=Table2[[#This Row],[HomeTeam]], 2, IF(OR(Table2[[#This Row],[ActualResult]]="OT", Table2[[#This Row],[ActualResult]]="SO"), 1, 0)))</f>
        <v>0</v>
      </c>
      <c r="AC896" s="33">
        <f>(($AR$11)*IF(Table2[[#This Row],[CorrectWinnerPrediction]]="Y", 1, 0))+(($AR$12)*IF(Table2[[#This Row],[CorrectAwayScorePrediction]]="Y", 1, 0))+(($AR$13)*IF(Table2[[#This Row],[CorrectHomeScorePrediction]]="Y", 1, 0))</f>
        <v>0</v>
      </c>
      <c r="AD8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6" s="4" t="str">
        <f>IF(WEEKDAY(Table2[[#This Row],[GameDate]])=1,"SUN",IF(WEEKDAY(Table2[[#This Row],[GameDate]])=2,"MON",IF(WEEKDAY(Table2[[#This Row],[GameDate]])=3,"TUE",IF(WEEKDAY(Table2[[#This Row],[GameDate]])=4,"WED",IF(WEEKDAY(Table2[[#This Row],[GameDate]])=5,"THU",IF(WEEKDAY(Table2[[#This Row],[GameDate]])=6,"FRI", "SAT"))))))</f>
        <v>SAT</v>
      </c>
      <c r="AF896" s="2">
        <f>Table2[[#This Row],[ActualAwayScore]]-Table2[[#This Row],[PredictedAwayScore]]</f>
        <v>0</v>
      </c>
      <c r="AG896" s="2">
        <f>Table2[[#This Row],[ActualHomeScore]]-Table2[[#This Row],[PredictedHomeScore]]</f>
        <v>0</v>
      </c>
      <c r="AH896" s="2">
        <f t="shared" si="68"/>
        <v>0</v>
      </c>
      <c r="AI896" s="2">
        <f t="shared" si="69"/>
        <v>0</v>
      </c>
    </row>
    <row r="897" spans="1:35" x14ac:dyDescent="0.25">
      <c r="B897" s="4">
        <v>45710</v>
      </c>
      <c r="C897" s="7" t="s">
        <v>1006</v>
      </c>
      <c r="D897" s="2" t="s">
        <v>20</v>
      </c>
      <c r="E897" s="2" t="s">
        <v>29</v>
      </c>
      <c r="F897" s="2"/>
      <c r="G897" s="2"/>
      <c r="H897" s="2" t="str">
        <f t="shared" si="65"/>
        <v>_</v>
      </c>
      <c r="I897" s="2"/>
      <c r="J897" s="2"/>
      <c r="K897" s="2"/>
      <c r="L897" s="2" t="str">
        <f t="shared" si="66"/>
        <v>_</v>
      </c>
      <c r="M897" s="2"/>
      <c r="N897" s="2">
        <f>IF(ISBLANK(Table2[[#This Row],[ActualResult]]), 0, 1)</f>
        <v>0</v>
      </c>
      <c r="O897" s="2" t="str">
        <f>IF(ISBLANK(Table2[[#This Row],[ActualResult]]), "_", IF(Table2[[#This Row],[ActualWinner]]=Table2[[#This Row],[PredictedWinner]], "Y", "N"))</f>
        <v>_</v>
      </c>
      <c r="P897" s="2" t="str">
        <f>IF(Table2[[#This Row],[ActualAwayScore]]&gt;Table2[[#This Row],[PredictedAwayScore]], "N", IF(ISBLANK(Table2[[#This Row],[ActualResult]]), "_", IF(Table2[[#This Row],[ActualAwayScore]]=Table2[[#This Row],[PredictedAwayScore]], "Y", "N")))</f>
        <v>_</v>
      </c>
      <c r="Q897" s="2" t="str">
        <f>IF(Table2[[#This Row],[ActualHomeScore]]&gt;Table2[[#This Row],[PredictedHomeScore]],"N", IF(ISBLANK(Table2[[#This Row],[ActualResult]]), "_", IF(Table2[[#This Row],[ActualHomeScore]]=Table2[[#This Row],[PredictedHomeScore]], "Y", "N")))</f>
        <v>_</v>
      </c>
      <c r="R897" s="2"/>
      <c r="S897" s="2" t="str">
        <f t="shared" si="67"/>
        <v>_</v>
      </c>
      <c r="T897" s="2">
        <f>IF(INDEX(StatsRegularSeason20242025!$A$2:$C$33,MATCH(Table2[[#This Row],[AwayTeam]],StatsRegularSeason20242025!$A$2:$A$33,0),2)=INDEX(StatsRegularSeason20242025!$A$2:$C$33,MATCH(Table2[[#This Row],[HomeTeam]],StatsRegularSeason20242025!$A$2:$A$33,0),2),1,0)</f>
        <v>1</v>
      </c>
      <c r="U897" s="2">
        <f>IF(INDEX(StatsRegularSeason20242025!$A$2:$C$33,MATCH(Table2[[#This Row],[AwayTeam]],StatsRegularSeason20242025!$A$2:$A$33,0),3)=INDEX(StatsRegularSeason20242025!$A$2:$C$33,MATCH(Table2[[#This Row],[HomeTeam]],StatsRegularSeason20242025!$A$2:$A$33,0),3),1,0)</f>
        <v>0</v>
      </c>
      <c r="V897" s="2">
        <f>IF(Table2[[#This Row],[InterConf]]=1,IF(Table2[[#This Row],[InterDiv]]=0, 1, 0), 0)</f>
        <v>1</v>
      </c>
      <c r="W897" s="2">
        <f>IF(INDEX(StatsRegularSeason20242025!$A$2:$C$33,MATCH(Table2[[#This Row],[AwayTeam]],StatsRegularSeason20242025!$A$2:$A$33,0),2)&lt;&gt;INDEX(StatsRegularSeason20242025!$A$2:$C$33,MATCH(Table2[[#This Row],[HomeTeam]],StatsRegularSeason20242025!$A$2:$A$33,0),2),1,0)</f>
        <v>0</v>
      </c>
      <c r="X897" s="2"/>
      <c r="Y897" s="2"/>
      <c r="Z897" s="2">
        <f>IF(AND(Table2[[#This Row],[GameIsOver]]=1,Table2[[#This Row],[ActualHomeScore]]*Table2[[#This Row],[ActualAwayScore]]=0), 1,0)</f>
        <v>0</v>
      </c>
      <c r="AA897" s="2">
        <f>IF(Table2[[#This Row],[GameIsOver]]=0,0, IF(Table2[[#This Row],[ActualWinner]]=Table2[[#This Row],[AwayTeam]], 2, IF(OR(Table2[[#This Row],[ActualResult]]="OT", Table2[[#This Row],[ActualResult]]="SO"), 1, 0)))</f>
        <v>0</v>
      </c>
      <c r="AB897" s="2">
        <f>IF(Table2[[#This Row],[GameIsOver]]= 0, 0, IF(Table2[[#This Row],[ActualWinner]]=Table2[[#This Row],[HomeTeam]], 2, IF(OR(Table2[[#This Row],[ActualResult]]="OT", Table2[[#This Row],[ActualResult]]="SO"), 1, 0)))</f>
        <v>0</v>
      </c>
      <c r="AC897" s="33">
        <f>(($AR$11)*IF(Table2[[#This Row],[CorrectWinnerPrediction]]="Y", 1, 0))+(($AR$12)*IF(Table2[[#This Row],[CorrectAwayScorePrediction]]="Y", 1, 0))+(($AR$13)*IF(Table2[[#This Row],[CorrectHomeScorePrediction]]="Y", 1, 0))</f>
        <v>0</v>
      </c>
      <c r="AD8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7" s="4" t="str">
        <f>IF(WEEKDAY(Table2[[#This Row],[GameDate]])=1,"SUN",IF(WEEKDAY(Table2[[#This Row],[GameDate]])=2,"MON",IF(WEEKDAY(Table2[[#This Row],[GameDate]])=3,"TUE",IF(WEEKDAY(Table2[[#This Row],[GameDate]])=4,"WED",IF(WEEKDAY(Table2[[#This Row],[GameDate]])=5,"THU",IF(WEEKDAY(Table2[[#This Row],[GameDate]])=6,"FRI", "SAT"))))))</f>
        <v>SAT</v>
      </c>
      <c r="AF897" s="2">
        <f>Table2[[#This Row],[ActualAwayScore]]-Table2[[#This Row],[PredictedAwayScore]]</f>
        <v>0</v>
      </c>
      <c r="AG897" s="2">
        <f>Table2[[#This Row],[ActualHomeScore]]-Table2[[#This Row],[PredictedHomeScore]]</f>
        <v>0</v>
      </c>
      <c r="AH897" s="2">
        <f t="shared" si="68"/>
        <v>0</v>
      </c>
      <c r="AI897" s="2">
        <f t="shared" si="69"/>
        <v>0</v>
      </c>
    </row>
    <row r="898" spans="1:35" x14ac:dyDescent="0.25">
      <c r="B898" s="4">
        <v>45710</v>
      </c>
      <c r="C898" s="7" t="s">
        <v>1007</v>
      </c>
      <c r="D898" s="2" t="s">
        <v>12</v>
      </c>
      <c r="E898" s="2" t="s">
        <v>14</v>
      </c>
      <c r="F898" s="2"/>
      <c r="G898" s="2"/>
      <c r="H898" s="2" t="str">
        <f t="shared" si="65"/>
        <v>_</v>
      </c>
      <c r="I898" s="2"/>
      <c r="J898" s="2"/>
      <c r="K898" s="2"/>
      <c r="L898" s="2" t="str">
        <f t="shared" si="66"/>
        <v>_</v>
      </c>
      <c r="M898" s="2"/>
      <c r="N898" s="2">
        <f>IF(ISBLANK(Table2[[#This Row],[ActualResult]]), 0, 1)</f>
        <v>0</v>
      </c>
      <c r="O898" s="2" t="str">
        <f>IF(ISBLANK(Table2[[#This Row],[ActualResult]]), "_", IF(Table2[[#This Row],[ActualWinner]]=Table2[[#This Row],[PredictedWinner]], "Y", "N"))</f>
        <v>_</v>
      </c>
      <c r="P898" s="2" t="str">
        <f>IF(Table2[[#This Row],[ActualAwayScore]]&gt;Table2[[#This Row],[PredictedAwayScore]], "N", IF(ISBLANK(Table2[[#This Row],[ActualResult]]), "_", IF(Table2[[#This Row],[ActualAwayScore]]=Table2[[#This Row],[PredictedAwayScore]], "Y", "N")))</f>
        <v>_</v>
      </c>
      <c r="Q898" s="2" t="str">
        <f>IF(Table2[[#This Row],[ActualHomeScore]]&gt;Table2[[#This Row],[PredictedHomeScore]],"N", IF(ISBLANK(Table2[[#This Row],[ActualResult]]), "_", IF(Table2[[#This Row],[ActualHomeScore]]=Table2[[#This Row],[PredictedHomeScore]], "Y", "N")))</f>
        <v>_</v>
      </c>
      <c r="R898" s="2"/>
      <c r="S898" s="2" t="str">
        <f t="shared" si="67"/>
        <v>_</v>
      </c>
      <c r="T898" s="2">
        <f>IF(INDEX(StatsRegularSeason20242025!$A$2:$C$33,MATCH(Table2[[#This Row],[AwayTeam]],StatsRegularSeason20242025!$A$2:$A$33,0),2)=INDEX(StatsRegularSeason20242025!$A$2:$C$33,MATCH(Table2[[#This Row],[HomeTeam]],StatsRegularSeason20242025!$A$2:$A$33,0),2),1,0)</f>
        <v>0</v>
      </c>
      <c r="U898" s="2">
        <f>IF(INDEX(StatsRegularSeason20242025!$A$2:$C$33,MATCH(Table2[[#This Row],[AwayTeam]],StatsRegularSeason20242025!$A$2:$A$33,0),3)=INDEX(StatsRegularSeason20242025!$A$2:$C$33,MATCH(Table2[[#This Row],[HomeTeam]],StatsRegularSeason20242025!$A$2:$A$33,0),3),1,0)</f>
        <v>0</v>
      </c>
      <c r="V898" s="2">
        <f>IF(Table2[[#This Row],[InterConf]]=1,IF(Table2[[#This Row],[InterDiv]]=0, 1, 0), 0)</f>
        <v>0</v>
      </c>
      <c r="W898" s="2">
        <f>IF(INDEX(StatsRegularSeason20242025!$A$2:$C$33,MATCH(Table2[[#This Row],[AwayTeam]],StatsRegularSeason20242025!$A$2:$A$33,0),2)&lt;&gt;INDEX(StatsRegularSeason20242025!$A$2:$C$33,MATCH(Table2[[#This Row],[HomeTeam]],StatsRegularSeason20242025!$A$2:$A$33,0),2),1,0)</f>
        <v>1</v>
      </c>
      <c r="X898" s="2"/>
      <c r="Y898" s="2"/>
      <c r="Z898" s="2">
        <f>IF(AND(Table2[[#This Row],[GameIsOver]]=1,Table2[[#This Row],[ActualHomeScore]]*Table2[[#This Row],[ActualAwayScore]]=0), 1,0)</f>
        <v>0</v>
      </c>
      <c r="AA898" s="2">
        <f>IF(Table2[[#This Row],[GameIsOver]]=0,0, IF(Table2[[#This Row],[ActualWinner]]=Table2[[#This Row],[AwayTeam]], 2, IF(OR(Table2[[#This Row],[ActualResult]]="OT", Table2[[#This Row],[ActualResult]]="SO"), 1, 0)))</f>
        <v>0</v>
      </c>
      <c r="AB898" s="2">
        <f>IF(Table2[[#This Row],[GameIsOver]]= 0, 0, IF(Table2[[#This Row],[ActualWinner]]=Table2[[#This Row],[HomeTeam]], 2, IF(OR(Table2[[#This Row],[ActualResult]]="OT", Table2[[#This Row],[ActualResult]]="SO"), 1, 0)))</f>
        <v>0</v>
      </c>
      <c r="AC898" s="33">
        <f>(($AR$11)*IF(Table2[[#This Row],[CorrectWinnerPrediction]]="Y", 1, 0))+(($AR$12)*IF(Table2[[#This Row],[CorrectAwayScorePrediction]]="Y", 1, 0))+(($AR$13)*IF(Table2[[#This Row],[CorrectHomeScorePrediction]]="Y", 1, 0))</f>
        <v>0</v>
      </c>
      <c r="AD8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8" s="4" t="str">
        <f>IF(WEEKDAY(Table2[[#This Row],[GameDate]])=1,"SUN",IF(WEEKDAY(Table2[[#This Row],[GameDate]])=2,"MON",IF(WEEKDAY(Table2[[#This Row],[GameDate]])=3,"TUE",IF(WEEKDAY(Table2[[#This Row],[GameDate]])=4,"WED",IF(WEEKDAY(Table2[[#This Row],[GameDate]])=5,"THU",IF(WEEKDAY(Table2[[#This Row],[GameDate]])=6,"FRI", "SAT"))))))</f>
        <v>SAT</v>
      </c>
      <c r="AF898" s="2">
        <f>Table2[[#This Row],[ActualAwayScore]]-Table2[[#This Row],[PredictedAwayScore]]</f>
        <v>0</v>
      </c>
      <c r="AG898" s="2">
        <f>Table2[[#This Row],[ActualHomeScore]]-Table2[[#This Row],[PredictedHomeScore]]</f>
        <v>0</v>
      </c>
      <c r="AH898" s="2">
        <f t="shared" si="68"/>
        <v>0</v>
      </c>
      <c r="AI898" s="2">
        <f t="shared" si="69"/>
        <v>0</v>
      </c>
    </row>
    <row r="899" spans="1:35" x14ac:dyDescent="0.25">
      <c r="B899" s="4">
        <v>45710</v>
      </c>
      <c r="C899" s="7" t="s">
        <v>1008</v>
      </c>
      <c r="D899" s="2" t="s">
        <v>34</v>
      </c>
      <c r="E899" s="2" t="s">
        <v>32</v>
      </c>
      <c r="F899" s="2"/>
      <c r="G899" s="2"/>
      <c r="H899" s="2" t="str">
        <f t="shared" ref="H899:H962" si="70">IF(AND(ISBLANK($F899),ISBLANK($G899)),"_",IF($F899&gt;$G899,$D899,$E899))</f>
        <v>_</v>
      </c>
      <c r="I899" s="2"/>
      <c r="J899" s="2"/>
      <c r="K899" s="2"/>
      <c r="L899" s="2" t="str">
        <f t="shared" ref="L899:L962" si="71">IF(OR($J899=$K899,AND(ISBLANK($J899),ISBLANK($K899))),"_",IF($J899&gt;$K899,$D899,$E899))</f>
        <v>_</v>
      </c>
      <c r="M899" s="2"/>
      <c r="N899" s="2">
        <f>IF(ISBLANK(Table2[[#This Row],[ActualResult]]), 0, 1)</f>
        <v>0</v>
      </c>
      <c r="O899" s="2" t="str">
        <f>IF(ISBLANK(Table2[[#This Row],[ActualResult]]), "_", IF(Table2[[#This Row],[ActualWinner]]=Table2[[#This Row],[PredictedWinner]], "Y", "N"))</f>
        <v>_</v>
      </c>
      <c r="P899" s="2" t="str">
        <f>IF(Table2[[#This Row],[ActualAwayScore]]&gt;Table2[[#This Row],[PredictedAwayScore]], "N", IF(ISBLANK(Table2[[#This Row],[ActualResult]]), "_", IF(Table2[[#This Row],[ActualAwayScore]]=Table2[[#This Row],[PredictedAwayScore]], "Y", "N")))</f>
        <v>_</v>
      </c>
      <c r="Q899" s="2" t="str">
        <f>IF(Table2[[#This Row],[ActualHomeScore]]&gt;Table2[[#This Row],[PredictedHomeScore]],"N", IF(ISBLANK(Table2[[#This Row],[ActualResult]]), "_", IF(Table2[[#This Row],[ActualHomeScore]]=Table2[[#This Row],[PredictedHomeScore]], "Y", "N")))</f>
        <v>_</v>
      </c>
      <c r="R899" s="2"/>
      <c r="S899" s="2" t="str">
        <f t="shared" ref="S899:S962" si="72">IF($L899="_", "_", IF($L899=$D899,$E899,$D899))</f>
        <v>_</v>
      </c>
      <c r="T899" s="2">
        <f>IF(INDEX(StatsRegularSeason20242025!$A$2:$C$33,MATCH(Table2[[#This Row],[AwayTeam]],StatsRegularSeason20242025!$A$2:$A$33,0),2)=INDEX(StatsRegularSeason20242025!$A$2:$C$33,MATCH(Table2[[#This Row],[HomeTeam]],StatsRegularSeason20242025!$A$2:$A$33,0),2),1,0)</f>
        <v>0</v>
      </c>
      <c r="U899" s="2">
        <f>IF(INDEX(StatsRegularSeason20242025!$A$2:$C$33,MATCH(Table2[[#This Row],[AwayTeam]],StatsRegularSeason20242025!$A$2:$A$33,0),3)=INDEX(StatsRegularSeason20242025!$A$2:$C$33,MATCH(Table2[[#This Row],[HomeTeam]],StatsRegularSeason20242025!$A$2:$A$33,0),3),1,0)</f>
        <v>0</v>
      </c>
      <c r="V899" s="2">
        <f>IF(Table2[[#This Row],[InterConf]]=1,IF(Table2[[#This Row],[InterDiv]]=0, 1, 0), 0)</f>
        <v>0</v>
      </c>
      <c r="W899" s="2">
        <f>IF(INDEX(StatsRegularSeason20242025!$A$2:$C$33,MATCH(Table2[[#This Row],[AwayTeam]],StatsRegularSeason20242025!$A$2:$A$33,0),2)&lt;&gt;INDEX(StatsRegularSeason20242025!$A$2:$C$33,MATCH(Table2[[#This Row],[HomeTeam]],StatsRegularSeason20242025!$A$2:$A$33,0),2),1,0)</f>
        <v>1</v>
      </c>
      <c r="X899" s="2"/>
      <c r="Y899" s="2"/>
      <c r="Z899" s="2">
        <f>IF(AND(Table2[[#This Row],[GameIsOver]]=1,Table2[[#This Row],[ActualHomeScore]]*Table2[[#This Row],[ActualAwayScore]]=0), 1,0)</f>
        <v>0</v>
      </c>
      <c r="AA899" s="2">
        <f>IF(Table2[[#This Row],[GameIsOver]]=0,0, IF(Table2[[#This Row],[ActualWinner]]=Table2[[#This Row],[AwayTeam]], 2, IF(OR(Table2[[#This Row],[ActualResult]]="OT", Table2[[#This Row],[ActualResult]]="SO"), 1, 0)))</f>
        <v>0</v>
      </c>
      <c r="AB899" s="2">
        <f>IF(Table2[[#This Row],[GameIsOver]]= 0, 0, IF(Table2[[#This Row],[ActualWinner]]=Table2[[#This Row],[HomeTeam]], 2, IF(OR(Table2[[#This Row],[ActualResult]]="OT", Table2[[#This Row],[ActualResult]]="SO"), 1, 0)))</f>
        <v>0</v>
      </c>
      <c r="AC899" s="33">
        <f>(($AR$11)*IF(Table2[[#This Row],[CorrectWinnerPrediction]]="Y", 1, 0))+(($AR$12)*IF(Table2[[#This Row],[CorrectAwayScorePrediction]]="Y", 1, 0))+(($AR$13)*IF(Table2[[#This Row],[CorrectHomeScorePrediction]]="Y", 1, 0))</f>
        <v>0</v>
      </c>
      <c r="AD8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899" s="4" t="str">
        <f>IF(WEEKDAY(Table2[[#This Row],[GameDate]])=1,"SUN",IF(WEEKDAY(Table2[[#This Row],[GameDate]])=2,"MON",IF(WEEKDAY(Table2[[#This Row],[GameDate]])=3,"TUE",IF(WEEKDAY(Table2[[#This Row],[GameDate]])=4,"WED",IF(WEEKDAY(Table2[[#This Row],[GameDate]])=5,"THU",IF(WEEKDAY(Table2[[#This Row],[GameDate]])=6,"FRI", "SAT"))))))</f>
        <v>SAT</v>
      </c>
      <c r="AF899" s="2">
        <f>Table2[[#This Row],[ActualAwayScore]]-Table2[[#This Row],[PredictedAwayScore]]</f>
        <v>0</v>
      </c>
      <c r="AG899" s="2">
        <f>Table2[[#This Row],[ActualHomeScore]]-Table2[[#This Row],[PredictedHomeScore]]</f>
        <v>0</v>
      </c>
      <c r="AH899" s="2">
        <f t="shared" ref="AH899:AH962" si="73">SUMIF($B$3:$B$1315, $B899, $AF$3:$AF$1315)</f>
        <v>0</v>
      </c>
      <c r="AI899" s="2">
        <f t="shared" ref="AI899:AI962" si="74">SUMIF($B$3:$B$1315, $B899, $AG$3:$AG$1315)</f>
        <v>0</v>
      </c>
    </row>
    <row r="900" spans="1:35" x14ac:dyDescent="0.25">
      <c r="B900" s="4">
        <v>45710</v>
      </c>
      <c r="C900" s="7" t="s">
        <v>1009</v>
      </c>
      <c r="D900" s="2" t="s">
        <v>26</v>
      </c>
      <c r="E900" s="2" t="s">
        <v>35</v>
      </c>
      <c r="F900" s="2"/>
      <c r="G900" s="2"/>
      <c r="H900" s="2" t="str">
        <f t="shared" si="70"/>
        <v>_</v>
      </c>
      <c r="I900" s="2"/>
      <c r="J900" s="2"/>
      <c r="K900" s="2"/>
      <c r="L900" s="2" t="str">
        <f t="shared" si="71"/>
        <v>_</v>
      </c>
      <c r="M900" s="2"/>
      <c r="N900" s="2">
        <f>IF(ISBLANK(Table2[[#This Row],[ActualResult]]), 0, 1)</f>
        <v>0</v>
      </c>
      <c r="O900" s="2" t="str">
        <f>IF(ISBLANK(Table2[[#This Row],[ActualResult]]), "_", IF(Table2[[#This Row],[ActualWinner]]=Table2[[#This Row],[PredictedWinner]], "Y", "N"))</f>
        <v>_</v>
      </c>
      <c r="P900" s="2" t="str">
        <f>IF(Table2[[#This Row],[ActualAwayScore]]&gt;Table2[[#This Row],[PredictedAwayScore]], "N", IF(ISBLANK(Table2[[#This Row],[ActualResult]]), "_", IF(Table2[[#This Row],[ActualAwayScore]]=Table2[[#This Row],[PredictedAwayScore]], "Y", "N")))</f>
        <v>_</v>
      </c>
      <c r="Q900" s="2" t="str">
        <f>IF(Table2[[#This Row],[ActualHomeScore]]&gt;Table2[[#This Row],[PredictedHomeScore]],"N", IF(ISBLANK(Table2[[#This Row],[ActualResult]]), "_", IF(Table2[[#This Row],[ActualHomeScore]]=Table2[[#This Row],[PredictedHomeScore]], "Y", "N")))</f>
        <v>_</v>
      </c>
      <c r="R900" s="2"/>
      <c r="S900" s="2" t="str">
        <f t="shared" si="72"/>
        <v>_</v>
      </c>
      <c r="T900" s="2">
        <f>IF(INDEX(StatsRegularSeason20242025!$A$2:$C$33,MATCH(Table2[[#This Row],[AwayTeam]],StatsRegularSeason20242025!$A$2:$A$33,0),2)=INDEX(StatsRegularSeason20242025!$A$2:$C$33,MATCH(Table2[[#This Row],[HomeTeam]],StatsRegularSeason20242025!$A$2:$A$33,0),2),1,0)</f>
        <v>1</v>
      </c>
      <c r="U900" s="2">
        <f>IF(INDEX(StatsRegularSeason20242025!$A$2:$C$33,MATCH(Table2[[#This Row],[AwayTeam]],StatsRegularSeason20242025!$A$2:$A$33,0),3)=INDEX(StatsRegularSeason20242025!$A$2:$C$33,MATCH(Table2[[#This Row],[HomeTeam]],StatsRegularSeason20242025!$A$2:$A$33,0),3),1,0)</f>
        <v>1</v>
      </c>
      <c r="V900" s="2">
        <f>IF(Table2[[#This Row],[InterConf]]=1,IF(Table2[[#This Row],[InterDiv]]=0, 1, 0), 0)</f>
        <v>0</v>
      </c>
      <c r="W900" s="2">
        <f>IF(INDEX(StatsRegularSeason20242025!$A$2:$C$33,MATCH(Table2[[#This Row],[AwayTeam]],StatsRegularSeason20242025!$A$2:$A$33,0),2)&lt;&gt;INDEX(StatsRegularSeason20242025!$A$2:$C$33,MATCH(Table2[[#This Row],[HomeTeam]],StatsRegularSeason20242025!$A$2:$A$33,0),2),1,0)</f>
        <v>0</v>
      </c>
      <c r="X900" s="2"/>
      <c r="Y900" s="2"/>
      <c r="Z900" s="2">
        <f>IF(AND(Table2[[#This Row],[GameIsOver]]=1,Table2[[#This Row],[ActualHomeScore]]*Table2[[#This Row],[ActualAwayScore]]=0), 1,0)</f>
        <v>0</v>
      </c>
      <c r="AA900" s="2">
        <f>IF(Table2[[#This Row],[GameIsOver]]=0,0, IF(Table2[[#This Row],[ActualWinner]]=Table2[[#This Row],[AwayTeam]], 2, IF(OR(Table2[[#This Row],[ActualResult]]="OT", Table2[[#This Row],[ActualResult]]="SO"), 1, 0)))</f>
        <v>0</v>
      </c>
      <c r="AB900" s="2">
        <f>IF(Table2[[#This Row],[GameIsOver]]= 0, 0, IF(Table2[[#This Row],[ActualWinner]]=Table2[[#This Row],[HomeTeam]], 2, IF(OR(Table2[[#This Row],[ActualResult]]="OT", Table2[[#This Row],[ActualResult]]="SO"), 1, 0)))</f>
        <v>0</v>
      </c>
      <c r="AC900" s="33">
        <f>(($AR$11)*IF(Table2[[#This Row],[CorrectWinnerPrediction]]="Y", 1, 0))+(($AR$12)*IF(Table2[[#This Row],[CorrectAwayScorePrediction]]="Y", 1, 0))+(($AR$13)*IF(Table2[[#This Row],[CorrectHomeScorePrediction]]="Y", 1, 0))</f>
        <v>0</v>
      </c>
      <c r="AD9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0" s="4" t="str">
        <f>IF(WEEKDAY(Table2[[#This Row],[GameDate]])=1,"SUN",IF(WEEKDAY(Table2[[#This Row],[GameDate]])=2,"MON",IF(WEEKDAY(Table2[[#This Row],[GameDate]])=3,"TUE",IF(WEEKDAY(Table2[[#This Row],[GameDate]])=4,"WED",IF(WEEKDAY(Table2[[#This Row],[GameDate]])=5,"THU",IF(WEEKDAY(Table2[[#This Row],[GameDate]])=6,"FRI", "SAT"))))))</f>
        <v>SAT</v>
      </c>
      <c r="AF900" s="2">
        <f>Table2[[#This Row],[ActualAwayScore]]-Table2[[#This Row],[PredictedAwayScore]]</f>
        <v>0</v>
      </c>
      <c r="AG900" s="2">
        <f>Table2[[#This Row],[ActualHomeScore]]-Table2[[#This Row],[PredictedHomeScore]]</f>
        <v>0</v>
      </c>
      <c r="AH900" s="2">
        <f t="shared" si="73"/>
        <v>0</v>
      </c>
      <c r="AI900" s="2">
        <f t="shared" si="74"/>
        <v>0</v>
      </c>
    </row>
    <row r="901" spans="1:35" x14ac:dyDescent="0.25">
      <c r="B901" s="4">
        <v>45710</v>
      </c>
      <c r="C901" s="7" t="s">
        <v>1010</v>
      </c>
      <c r="D901" s="2" t="s">
        <v>47</v>
      </c>
      <c r="E901" s="2" t="s">
        <v>16</v>
      </c>
      <c r="F901" s="2"/>
      <c r="G901" s="2"/>
      <c r="H901" s="2" t="str">
        <f t="shared" si="70"/>
        <v>_</v>
      </c>
      <c r="I901" s="2"/>
      <c r="J901" s="2"/>
      <c r="K901" s="2"/>
      <c r="L901" s="2" t="str">
        <f t="shared" si="71"/>
        <v>_</v>
      </c>
      <c r="M901" s="2"/>
      <c r="N901" s="2">
        <f>IF(ISBLANK(Table2[[#This Row],[ActualResult]]), 0, 1)</f>
        <v>0</v>
      </c>
      <c r="O901" s="2" t="str">
        <f>IF(ISBLANK(Table2[[#This Row],[ActualResult]]), "_", IF(Table2[[#This Row],[ActualWinner]]=Table2[[#This Row],[PredictedWinner]], "Y", "N"))</f>
        <v>_</v>
      </c>
      <c r="P901" s="2" t="str">
        <f>IF(Table2[[#This Row],[ActualAwayScore]]&gt;Table2[[#This Row],[PredictedAwayScore]], "N", IF(ISBLANK(Table2[[#This Row],[ActualResult]]), "_", IF(Table2[[#This Row],[ActualAwayScore]]=Table2[[#This Row],[PredictedAwayScore]], "Y", "N")))</f>
        <v>_</v>
      </c>
      <c r="Q901" s="2" t="str">
        <f>IF(Table2[[#This Row],[ActualHomeScore]]&gt;Table2[[#This Row],[PredictedHomeScore]],"N", IF(ISBLANK(Table2[[#This Row],[ActualResult]]), "_", IF(Table2[[#This Row],[ActualHomeScore]]=Table2[[#This Row],[PredictedHomeScore]], "Y", "N")))</f>
        <v>_</v>
      </c>
      <c r="R901" s="2"/>
      <c r="S901" s="2" t="str">
        <f t="shared" si="72"/>
        <v>_</v>
      </c>
      <c r="T901" s="2">
        <f>IF(INDEX(StatsRegularSeason20242025!$A$2:$C$33,MATCH(Table2[[#This Row],[AwayTeam]],StatsRegularSeason20242025!$A$2:$A$33,0),2)=INDEX(StatsRegularSeason20242025!$A$2:$C$33,MATCH(Table2[[#This Row],[HomeTeam]],StatsRegularSeason20242025!$A$2:$A$33,0),2),1,0)</f>
        <v>0</v>
      </c>
      <c r="U901" s="2">
        <f>IF(INDEX(StatsRegularSeason20242025!$A$2:$C$33,MATCH(Table2[[#This Row],[AwayTeam]],StatsRegularSeason20242025!$A$2:$A$33,0),3)=INDEX(StatsRegularSeason20242025!$A$2:$C$33,MATCH(Table2[[#This Row],[HomeTeam]],StatsRegularSeason20242025!$A$2:$A$33,0),3),1,0)</f>
        <v>0</v>
      </c>
      <c r="V901" s="2">
        <f>IF(Table2[[#This Row],[InterConf]]=1,IF(Table2[[#This Row],[InterDiv]]=0, 1, 0), 0)</f>
        <v>0</v>
      </c>
      <c r="W901" s="2">
        <f>IF(INDEX(StatsRegularSeason20242025!$A$2:$C$33,MATCH(Table2[[#This Row],[AwayTeam]],StatsRegularSeason20242025!$A$2:$A$33,0),2)&lt;&gt;INDEX(StatsRegularSeason20242025!$A$2:$C$33,MATCH(Table2[[#This Row],[HomeTeam]],StatsRegularSeason20242025!$A$2:$A$33,0),2),1,0)</f>
        <v>1</v>
      </c>
      <c r="X901" s="2"/>
      <c r="Y901" s="2"/>
      <c r="Z901" s="2">
        <f>IF(AND(Table2[[#This Row],[GameIsOver]]=1,Table2[[#This Row],[ActualHomeScore]]*Table2[[#This Row],[ActualAwayScore]]=0), 1,0)</f>
        <v>0</v>
      </c>
      <c r="AA901" s="2">
        <f>IF(Table2[[#This Row],[GameIsOver]]=0,0, IF(Table2[[#This Row],[ActualWinner]]=Table2[[#This Row],[AwayTeam]], 2, IF(OR(Table2[[#This Row],[ActualResult]]="OT", Table2[[#This Row],[ActualResult]]="SO"), 1, 0)))</f>
        <v>0</v>
      </c>
      <c r="AB901" s="2">
        <f>IF(Table2[[#This Row],[GameIsOver]]= 0, 0, IF(Table2[[#This Row],[ActualWinner]]=Table2[[#This Row],[HomeTeam]], 2, IF(OR(Table2[[#This Row],[ActualResult]]="OT", Table2[[#This Row],[ActualResult]]="SO"), 1, 0)))</f>
        <v>0</v>
      </c>
      <c r="AC901" s="33">
        <f>(($AR$11)*IF(Table2[[#This Row],[CorrectWinnerPrediction]]="Y", 1, 0))+(($AR$12)*IF(Table2[[#This Row],[CorrectAwayScorePrediction]]="Y", 1, 0))+(($AR$13)*IF(Table2[[#This Row],[CorrectHomeScorePrediction]]="Y", 1, 0))</f>
        <v>0</v>
      </c>
      <c r="AD9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1" s="4" t="str">
        <f>IF(WEEKDAY(Table2[[#This Row],[GameDate]])=1,"SUN",IF(WEEKDAY(Table2[[#This Row],[GameDate]])=2,"MON",IF(WEEKDAY(Table2[[#This Row],[GameDate]])=3,"TUE",IF(WEEKDAY(Table2[[#This Row],[GameDate]])=4,"WED",IF(WEEKDAY(Table2[[#This Row],[GameDate]])=5,"THU",IF(WEEKDAY(Table2[[#This Row],[GameDate]])=6,"FRI", "SAT"))))))</f>
        <v>SAT</v>
      </c>
      <c r="AF901" s="2">
        <f>Table2[[#This Row],[ActualAwayScore]]-Table2[[#This Row],[PredictedAwayScore]]</f>
        <v>0</v>
      </c>
      <c r="AG901" s="2">
        <f>Table2[[#This Row],[ActualHomeScore]]-Table2[[#This Row],[PredictedHomeScore]]</f>
        <v>0</v>
      </c>
      <c r="AH901" s="2">
        <f t="shared" si="73"/>
        <v>0</v>
      </c>
      <c r="AI901" s="2">
        <f t="shared" si="74"/>
        <v>0</v>
      </c>
    </row>
    <row r="902" spans="1:35" x14ac:dyDescent="0.25">
      <c r="B902" s="4">
        <v>45710</v>
      </c>
      <c r="C902" s="7" t="s">
        <v>1011</v>
      </c>
      <c r="D902" s="2" t="s">
        <v>44</v>
      </c>
      <c r="E902" s="2" t="s">
        <v>18</v>
      </c>
      <c r="F902" s="2"/>
      <c r="G902" s="2"/>
      <c r="H902" s="2" t="str">
        <f t="shared" si="70"/>
        <v>_</v>
      </c>
      <c r="I902" s="2"/>
      <c r="J902" s="2"/>
      <c r="K902" s="2"/>
      <c r="L902" s="2" t="str">
        <f t="shared" si="71"/>
        <v>_</v>
      </c>
      <c r="M902" s="2"/>
      <c r="N902" s="2">
        <f>IF(ISBLANK(Table2[[#This Row],[ActualResult]]), 0, 1)</f>
        <v>0</v>
      </c>
      <c r="O902" s="2" t="str">
        <f>IF(ISBLANK(Table2[[#This Row],[ActualResult]]), "_", IF(Table2[[#This Row],[ActualWinner]]=Table2[[#This Row],[PredictedWinner]], "Y", "N"))</f>
        <v>_</v>
      </c>
      <c r="P902" s="2" t="str">
        <f>IF(Table2[[#This Row],[ActualAwayScore]]&gt;Table2[[#This Row],[PredictedAwayScore]], "N", IF(ISBLANK(Table2[[#This Row],[ActualResult]]), "_", IF(Table2[[#This Row],[ActualAwayScore]]=Table2[[#This Row],[PredictedAwayScore]], "Y", "N")))</f>
        <v>_</v>
      </c>
      <c r="Q902" s="2" t="str">
        <f>IF(Table2[[#This Row],[ActualHomeScore]]&gt;Table2[[#This Row],[PredictedHomeScore]],"N", IF(ISBLANK(Table2[[#This Row],[ActualResult]]), "_", IF(Table2[[#This Row],[ActualHomeScore]]=Table2[[#This Row],[PredictedHomeScore]], "Y", "N")))</f>
        <v>_</v>
      </c>
      <c r="R902" s="2"/>
      <c r="S902" s="2" t="str">
        <f t="shared" si="72"/>
        <v>_</v>
      </c>
      <c r="T902" s="2">
        <f>IF(INDEX(StatsRegularSeason20242025!$A$2:$C$33,MATCH(Table2[[#This Row],[AwayTeam]],StatsRegularSeason20242025!$A$2:$A$33,0),2)=INDEX(StatsRegularSeason20242025!$A$2:$C$33,MATCH(Table2[[#This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Row],[HomeTeam]],StatsRegularSeason20242025!$A$2:$A$33,0),3),1,0)</f>
        <v>0</v>
      </c>
      <c r="V902" s="2">
        <f>IF(Table2[[#This Row],[InterConf]]=1,IF(Table2[[#This Row],[InterDiv]]=0, 1, 0), 0)</f>
        <v>1</v>
      </c>
      <c r="W902" s="2">
        <f>IF(INDEX(StatsRegularSeason20242025!$A$2:$C$33,MATCH(Table2[[#This Row],[AwayTeam]],StatsRegularSeason20242025!$A$2:$A$33,0),2)&lt;&gt;INDEX(StatsRegularSeason20242025!$A$2:$C$33,MATCH(Table2[[#This Row],[HomeTeam]],StatsRegularSeason20242025!$A$2:$A$33,0),2),1,0)</f>
        <v>0</v>
      </c>
      <c r="X902" s="2"/>
      <c r="Y902" s="2"/>
      <c r="Z902" s="2">
        <f>IF(AND(Table2[[#This Row],[GameIsOver]]=1,Table2[[#This Row],[ActualHomeScore]]*Table2[[#This Row],[ActualAwayScore]]=0), 1,0)</f>
        <v>0</v>
      </c>
      <c r="AA902" s="2">
        <f>IF(Table2[[#This Row],[GameIsOver]]=0,0, IF(Table2[[#This Row],[ActualWinner]]=Table2[[#This Row],[AwayTeam]], 2, IF(OR(Table2[[#This Row],[ActualResult]]="OT", Table2[[#This Row],[ActualResult]]="SO"), 1, 0)))</f>
        <v>0</v>
      </c>
      <c r="AB902" s="2">
        <f>IF(Table2[[#This Row],[GameIsOver]]= 0, 0, IF(Table2[[#This Row],[ActualWinner]]=Table2[[#This Row],[HomeTeam]], 2, IF(OR(Table2[[#This Row],[ActualResult]]="OT", Table2[[#This Row],[ActualResult]]="SO"), 1, 0)))</f>
        <v>0</v>
      </c>
      <c r="AC902" s="33">
        <f>(($AR$11)*IF(Table2[[#This Row],[CorrectWinnerPrediction]]="Y", 1, 0))+(($AR$12)*IF(Table2[[#This Row],[CorrectAwayScorePrediction]]="Y", 1, 0))+(($AR$13)*IF(Table2[[#This Row],[CorrectHomeScorePrediction]]="Y", 1, 0))</f>
        <v>0</v>
      </c>
      <c r="AD9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2" s="4" t="str">
        <f>IF(WEEKDAY(Table2[[#This Row],[GameDate]])=1,"SUN",IF(WEEKDAY(Table2[[#This Row],[GameDate]])=2,"MON",IF(WEEKDAY(Table2[[#This Row],[GameDate]])=3,"TUE",IF(WEEKDAY(Table2[[#This Row],[GameDate]])=4,"WED",IF(WEEKDAY(Table2[[#This Row],[GameDate]])=5,"THU",IF(WEEKDAY(Table2[[#This Row],[GameDate]])=6,"FRI", "SAT"))))))</f>
        <v>SAT</v>
      </c>
      <c r="AF902" s="2">
        <f>Table2[[#This Row],[ActualAwayScore]]-Table2[[#This Row],[PredictedAwayScore]]</f>
        <v>0</v>
      </c>
      <c r="AG902" s="2">
        <f>Table2[[#This Row],[ActualHomeScore]]-Table2[[#This Row],[PredictedHomeScore]]</f>
        <v>0</v>
      </c>
      <c r="AH902" s="2">
        <f t="shared" si="73"/>
        <v>0</v>
      </c>
      <c r="AI902" s="2">
        <f t="shared" si="74"/>
        <v>0</v>
      </c>
    </row>
    <row r="903" spans="1:35" x14ac:dyDescent="0.25">
      <c r="B903" s="4">
        <v>45710</v>
      </c>
      <c r="C903" s="7" t="s">
        <v>1012</v>
      </c>
      <c r="D903" s="2" t="s">
        <v>19</v>
      </c>
      <c r="E903" s="2" t="s">
        <v>30</v>
      </c>
      <c r="F903" s="2"/>
      <c r="G903" s="2"/>
      <c r="H903" s="2" t="str">
        <f t="shared" si="70"/>
        <v>_</v>
      </c>
      <c r="I903" s="2"/>
      <c r="J903" s="2"/>
      <c r="K903" s="2"/>
      <c r="L903" s="2" t="str">
        <f t="shared" si="71"/>
        <v>_</v>
      </c>
      <c r="M903" s="2"/>
      <c r="N903" s="2">
        <f>IF(ISBLANK(Table2[[#This Row],[ActualResult]]), 0, 1)</f>
        <v>0</v>
      </c>
      <c r="O903" s="2" t="str">
        <f>IF(ISBLANK(Table2[[#This Row],[ActualResult]]), "_", IF(Table2[[#This Row],[ActualWinner]]=Table2[[#This Row],[PredictedWinner]], "Y", "N"))</f>
        <v>_</v>
      </c>
      <c r="P903" s="2" t="str">
        <f>IF(Table2[[#This Row],[ActualAwayScore]]&gt;Table2[[#This Row],[PredictedAwayScore]], "N", IF(ISBLANK(Table2[[#This Row],[ActualResult]]), "_", IF(Table2[[#This Row],[ActualAwayScore]]=Table2[[#This Row],[PredictedAwayScore]], "Y", "N")))</f>
        <v>_</v>
      </c>
      <c r="Q903" s="2" t="str">
        <f>IF(Table2[[#This Row],[ActualHomeScore]]&gt;Table2[[#This Row],[PredictedHomeScore]],"N", IF(ISBLANK(Table2[[#This Row],[ActualResult]]), "_", IF(Table2[[#This Row],[ActualHomeScore]]=Table2[[#This Row],[PredictedHomeScore]], "Y", "N")))</f>
        <v>_</v>
      </c>
      <c r="R903" s="2"/>
      <c r="S903" s="2" t="str">
        <f t="shared" si="72"/>
        <v>_</v>
      </c>
      <c r="T903" s="2">
        <f>IF(INDEX(StatsRegularSeason20242025!$A$2:$C$33,MATCH(Table2[[#This Row],[AwayTeam]],StatsRegularSeason20242025!$A$2:$A$33,0),2)=INDEX(StatsRegularSeason20242025!$A$2:$C$33,MATCH(Table2[[#This Row],[HomeTeam]],StatsRegularSeason20242025!$A$2:$A$33,0),2),1,0)</f>
        <v>1</v>
      </c>
      <c r="U903" s="2">
        <f>IF(INDEX(StatsRegularSeason20242025!$A$2:$C$33,MATCH(Table2[[#This Row],[AwayTeam]],StatsRegularSeason20242025!$A$2:$A$33,0),3)=INDEX(StatsRegularSeason20242025!$A$2:$C$33,MATCH(Table2[[#This Row],[HomeTeam]],StatsRegularSeason20242025!$A$2:$A$33,0),3),1,0)</f>
        <v>1</v>
      </c>
      <c r="V903" s="2">
        <f>IF(Table2[[#This Row],[InterConf]]=1,IF(Table2[[#This Row],[InterDiv]]=0, 1, 0), 0)</f>
        <v>0</v>
      </c>
      <c r="W903" s="2">
        <f>IF(INDEX(StatsRegularSeason20242025!$A$2:$C$33,MATCH(Table2[[#This Row],[AwayTeam]],StatsRegularSeason20242025!$A$2:$A$33,0),2)&lt;&gt;INDEX(StatsRegularSeason20242025!$A$2:$C$33,MATCH(Table2[[#This Row],[HomeTeam]],StatsRegularSeason20242025!$A$2:$A$33,0),2),1,0)</f>
        <v>0</v>
      </c>
      <c r="X903" s="2"/>
      <c r="Y903" s="2"/>
      <c r="Z903" s="2">
        <f>IF(AND(Table2[[#This Row],[GameIsOver]]=1,Table2[[#This Row],[ActualHomeScore]]*Table2[[#This Row],[ActualAwayScore]]=0), 1,0)</f>
        <v>0</v>
      </c>
      <c r="AA903" s="2">
        <f>IF(Table2[[#This Row],[GameIsOver]]=0,0, IF(Table2[[#This Row],[ActualWinner]]=Table2[[#This Row],[AwayTeam]], 2, IF(OR(Table2[[#This Row],[ActualResult]]="OT", Table2[[#This Row],[ActualResult]]="SO"), 1, 0)))</f>
        <v>0</v>
      </c>
      <c r="AB903" s="2">
        <f>IF(Table2[[#This Row],[GameIsOver]]= 0, 0, IF(Table2[[#This Row],[ActualWinner]]=Table2[[#This Row],[HomeTeam]], 2, IF(OR(Table2[[#This Row],[ActualResult]]="OT", Table2[[#This Row],[ActualResult]]="SO"), 1, 0)))</f>
        <v>0</v>
      </c>
      <c r="AC903" s="33">
        <f>(($AR$11)*IF(Table2[[#This Row],[CorrectWinnerPrediction]]="Y", 1, 0))+(($AR$12)*IF(Table2[[#This Row],[CorrectAwayScorePrediction]]="Y", 1, 0))+(($AR$13)*IF(Table2[[#This Row],[CorrectHomeScorePrediction]]="Y", 1, 0))</f>
        <v>0</v>
      </c>
      <c r="AD9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3" s="4" t="str">
        <f>IF(WEEKDAY(Table2[[#This Row],[GameDate]])=1,"SUN",IF(WEEKDAY(Table2[[#This Row],[GameDate]])=2,"MON",IF(WEEKDAY(Table2[[#This Row],[GameDate]])=3,"TUE",IF(WEEKDAY(Table2[[#This Row],[GameDate]])=4,"WED",IF(WEEKDAY(Table2[[#This Row],[GameDate]])=5,"THU",IF(WEEKDAY(Table2[[#This Row],[GameDate]])=6,"FRI", "SAT"))))))</f>
        <v>SAT</v>
      </c>
      <c r="AF903" s="2">
        <f>Table2[[#This Row],[ActualAwayScore]]-Table2[[#This Row],[PredictedAwayScore]]</f>
        <v>0</v>
      </c>
      <c r="AG903" s="2">
        <f>Table2[[#This Row],[ActualHomeScore]]-Table2[[#This Row],[PredictedHomeScore]]</f>
        <v>0</v>
      </c>
      <c r="AH903" s="2">
        <f t="shared" si="73"/>
        <v>0</v>
      </c>
      <c r="AI903" s="2">
        <f t="shared" si="74"/>
        <v>0</v>
      </c>
    </row>
    <row r="904" spans="1:35" x14ac:dyDescent="0.25">
      <c r="B904" s="4">
        <v>45710</v>
      </c>
      <c r="C904" s="7" t="s">
        <v>1013</v>
      </c>
      <c r="D904" s="2" t="s">
        <v>17</v>
      </c>
      <c r="E904" s="2" t="s">
        <v>36</v>
      </c>
      <c r="F904" s="2"/>
      <c r="G904" s="2"/>
      <c r="H904" s="2" t="str">
        <f t="shared" si="70"/>
        <v>_</v>
      </c>
      <c r="I904" s="2"/>
      <c r="J904" s="2"/>
      <c r="K904" s="2"/>
      <c r="L904" s="2" t="str">
        <f t="shared" si="71"/>
        <v>_</v>
      </c>
      <c r="M904" s="2"/>
      <c r="N904" s="2">
        <f>IF(ISBLANK(Table2[[#This Row],[ActualResult]]), 0, 1)</f>
        <v>0</v>
      </c>
      <c r="O904" s="2" t="str">
        <f>IF(ISBLANK(Table2[[#This Row],[ActualResult]]), "_", IF(Table2[[#This Row],[ActualWinner]]=Table2[[#This Row],[PredictedWinner]], "Y", "N"))</f>
        <v>_</v>
      </c>
      <c r="P904" s="2" t="str">
        <f>IF(Table2[[#This Row],[ActualAwayScore]]&gt;Table2[[#This Row],[PredictedAwayScore]], "N", IF(ISBLANK(Table2[[#This Row],[ActualResult]]), "_", IF(Table2[[#This Row],[ActualAwayScore]]=Table2[[#This Row],[PredictedAwayScore]], "Y", "N")))</f>
        <v>_</v>
      </c>
      <c r="Q904" s="2" t="str">
        <f>IF(Table2[[#This Row],[ActualHomeScore]]&gt;Table2[[#This Row],[PredictedHomeScore]],"N", IF(ISBLANK(Table2[[#This Row],[ActualResult]]), "_", IF(Table2[[#This Row],[ActualHomeScore]]=Table2[[#This Row],[PredictedHomeScore]], "Y", "N")))</f>
        <v>_</v>
      </c>
      <c r="R904" s="2"/>
      <c r="S904" s="2" t="str">
        <f t="shared" si="72"/>
        <v>_</v>
      </c>
      <c r="T904" s="2">
        <f>IF(INDEX(StatsRegularSeason20242025!$A$2:$C$33,MATCH(Table2[[#This Row],[AwayTeam]],StatsRegularSeason20242025!$A$2:$A$33,0),2)=INDEX(StatsRegularSeason20242025!$A$2:$C$33,MATCH(Table2[[#This Row],[HomeTeam]],StatsRegularSeason20242025!$A$2:$A$33,0),2),1,0)</f>
        <v>0</v>
      </c>
      <c r="U904" s="2">
        <f>IF(INDEX(StatsRegularSeason20242025!$A$2:$C$33,MATCH(Table2[[#This Row],[AwayTeam]],StatsRegularSeason20242025!$A$2:$A$33,0),3)=INDEX(StatsRegularSeason20242025!$A$2:$C$33,MATCH(Table2[[#This Row],[HomeTeam]],StatsRegularSeason20242025!$A$2:$A$33,0),3),1,0)</f>
        <v>0</v>
      </c>
      <c r="V904" s="2">
        <f>IF(Table2[[#This Row],[InterConf]]=1,IF(Table2[[#This Row],[InterDiv]]=0, 1, 0), 0)</f>
        <v>0</v>
      </c>
      <c r="W904" s="2">
        <f>IF(INDEX(StatsRegularSeason20242025!$A$2:$C$33,MATCH(Table2[[#This Row],[AwayTeam]],StatsRegularSeason20242025!$A$2:$A$33,0),2)&lt;&gt;INDEX(StatsRegularSeason20242025!$A$2:$C$33,MATCH(Table2[[#This Row],[HomeTeam]],StatsRegularSeason20242025!$A$2:$A$33,0),2),1,0)</f>
        <v>1</v>
      </c>
      <c r="X904" s="2"/>
      <c r="Y904" s="2"/>
      <c r="Z904" s="2">
        <f>IF(AND(Table2[[#This Row],[GameIsOver]]=1,Table2[[#This Row],[ActualHomeScore]]*Table2[[#This Row],[ActualAwayScore]]=0), 1,0)</f>
        <v>0</v>
      </c>
      <c r="AA904" s="2">
        <f>IF(Table2[[#This Row],[GameIsOver]]=0,0, IF(Table2[[#This Row],[ActualWinner]]=Table2[[#This Row],[AwayTeam]], 2, IF(OR(Table2[[#This Row],[ActualResult]]="OT", Table2[[#This Row],[ActualResult]]="SO"), 1, 0)))</f>
        <v>0</v>
      </c>
      <c r="AB904" s="2">
        <f>IF(Table2[[#This Row],[GameIsOver]]= 0, 0, IF(Table2[[#This Row],[ActualWinner]]=Table2[[#This Row],[HomeTeam]], 2, IF(OR(Table2[[#This Row],[ActualResult]]="OT", Table2[[#This Row],[ActualResult]]="SO"), 1, 0)))</f>
        <v>0</v>
      </c>
      <c r="AC904" s="33">
        <f>(($AR$11)*IF(Table2[[#This Row],[CorrectWinnerPrediction]]="Y", 1, 0))+(($AR$12)*IF(Table2[[#This Row],[CorrectAwayScorePrediction]]="Y", 1, 0))+(($AR$13)*IF(Table2[[#This Row],[CorrectHomeScorePrediction]]="Y", 1, 0))</f>
        <v>0</v>
      </c>
      <c r="AD9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4" s="4" t="str">
        <f>IF(WEEKDAY(Table2[[#This Row],[GameDate]])=1,"SUN",IF(WEEKDAY(Table2[[#This Row],[GameDate]])=2,"MON",IF(WEEKDAY(Table2[[#This Row],[GameDate]])=3,"TUE",IF(WEEKDAY(Table2[[#This Row],[GameDate]])=4,"WED",IF(WEEKDAY(Table2[[#This Row],[GameDate]])=5,"THU",IF(WEEKDAY(Table2[[#This Row],[GameDate]])=6,"FRI", "SAT"))))))</f>
        <v>SAT</v>
      </c>
      <c r="AF904" s="2">
        <f>Table2[[#This Row],[ActualAwayScore]]-Table2[[#This Row],[PredictedAwayScore]]</f>
        <v>0</v>
      </c>
      <c r="AG904" s="2">
        <f>Table2[[#This Row],[ActualHomeScore]]-Table2[[#This Row],[PredictedHomeScore]]</f>
        <v>0</v>
      </c>
      <c r="AH904" s="2">
        <f t="shared" si="73"/>
        <v>0</v>
      </c>
      <c r="AI904" s="2">
        <f t="shared" si="74"/>
        <v>0</v>
      </c>
    </row>
    <row r="905" spans="1:35" x14ac:dyDescent="0.25">
      <c r="B905" s="4">
        <v>45710</v>
      </c>
      <c r="C905" s="7" t="s">
        <v>1014</v>
      </c>
      <c r="D905" s="2" t="s">
        <v>22</v>
      </c>
      <c r="E905" s="2" t="s">
        <v>13</v>
      </c>
      <c r="F905" s="2"/>
      <c r="G905" s="2"/>
      <c r="H905" s="2" t="str">
        <f t="shared" si="70"/>
        <v>_</v>
      </c>
      <c r="I905" s="2"/>
      <c r="J905" s="2"/>
      <c r="K905" s="2"/>
      <c r="L905" s="2" t="str">
        <f t="shared" si="71"/>
        <v>_</v>
      </c>
      <c r="M905" s="2"/>
      <c r="N905" s="2">
        <f>IF(ISBLANK(Table2[[#This Row],[ActualResult]]), 0, 1)</f>
        <v>0</v>
      </c>
      <c r="O905" s="2" t="str">
        <f>IF(ISBLANK(Table2[[#This Row],[ActualResult]]), "_", IF(Table2[[#This Row],[ActualWinner]]=Table2[[#This Row],[PredictedWinner]], "Y", "N"))</f>
        <v>_</v>
      </c>
      <c r="P905" s="2" t="str">
        <f>IF(Table2[[#This Row],[ActualAwayScore]]&gt;Table2[[#This Row],[PredictedAwayScore]], "N", IF(ISBLANK(Table2[[#This Row],[ActualResult]]), "_", IF(Table2[[#This Row],[ActualAwayScore]]=Table2[[#This Row],[PredictedAwayScore]], "Y", "N")))</f>
        <v>_</v>
      </c>
      <c r="Q905" s="2" t="str">
        <f>IF(Table2[[#This Row],[ActualHomeScore]]&gt;Table2[[#This Row],[PredictedHomeScore]],"N", IF(ISBLANK(Table2[[#This Row],[ActualResult]]), "_", IF(Table2[[#This Row],[ActualHomeScore]]=Table2[[#This Row],[PredictedHomeScore]], "Y", "N")))</f>
        <v>_</v>
      </c>
      <c r="R905" s="2"/>
      <c r="S905" s="2" t="str">
        <f t="shared" si="72"/>
        <v>_</v>
      </c>
      <c r="T905" s="2">
        <f>IF(INDEX(StatsRegularSeason20242025!$A$2:$C$33,MATCH(Table2[[#This Row],[AwayTeam]],StatsRegularSeason20242025!$A$2:$A$33,0),2)=INDEX(StatsRegularSeason20242025!$A$2:$C$33,MATCH(Table2[[#This Row],[HomeTeam]],StatsRegularSeason20242025!$A$2:$A$33,0),2),1,0)</f>
        <v>1</v>
      </c>
      <c r="U905" s="2">
        <f>IF(INDEX(StatsRegularSeason20242025!$A$2:$C$33,MATCH(Table2[[#This Row],[AwayTeam]],StatsRegularSeason20242025!$A$2:$A$33,0),3)=INDEX(StatsRegularSeason20242025!$A$2:$C$33,MATCH(Table2[[#This Row],[HomeTeam]],StatsRegularSeason20242025!$A$2:$A$33,0),3),1,0)</f>
        <v>1</v>
      </c>
      <c r="V905" s="2">
        <f>IF(Table2[[#This Row],[InterConf]]=1,IF(Table2[[#This Row],[InterDiv]]=0, 1, 0), 0)</f>
        <v>0</v>
      </c>
      <c r="W905" s="2">
        <f>IF(INDEX(StatsRegularSeason20242025!$A$2:$C$33,MATCH(Table2[[#This Row],[AwayTeam]],StatsRegularSeason20242025!$A$2:$A$33,0),2)&lt;&gt;INDEX(StatsRegularSeason20242025!$A$2:$C$33,MATCH(Table2[[#This Row],[HomeTeam]],StatsRegularSeason20242025!$A$2:$A$33,0),2),1,0)</f>
        <v>0</v>
      </c>
      <c r="X905" s="2"/>
      <c r="Y905" s="2"/>
      <c r="Z905" s="2">
        <f>IF(AND(Table2[[#This Row],[GameIsOver]]=1,Table2[[#This Row],[ActualHomeScore]]*Table2[[#This Row],[ActualAwayScore]]=0), 1,0)</f>
        <v>0</v>
      </c>
      <c r="AA905" s="2">
        <f>IF(Table2[[#This Row],[GameIsOver]]=0,0, IF(Table2[[#This Row],[ActualWinner]]=Table2[[#This Row],[AwayTeam]], 2, IF(OR(Table2[[#This Row],[ActualResult]]="OT", Table2[[#This Row],[ActualResult]]="SO"), 1, 0)))</f>
        <v>0</v>
      </c>
      <c r="AB905" s="2">
        <f>IF(Table2[[#This Row],[GameIsOver]]= 0, 0, IF(Table2[[#This Row],[ActualWinner]]=Table2[[#This Row],[HomeTeam]], 2, IF(OR(Table2[[#This Row],[ActualResult]]="OT", Table2[[#This Row],[ActualResult]]="SO"), 1, 0)))</f>
        <v>0</v>
      </c>
      <c r="AC905" s="33">
        <f>(($AR$11)*IF(Table2[[#This Row],[CorrectWinnerPrediction]]="Y", 1, 0))+(($AR$12)*IF(Table2[[#This Row],[CorrectAwayScorePrediction]]="Y", 1, 0))+(($AR$13)*IF(Table2[[#This Row],[CorrectHomeScorePrediction]]="Y", 1, 0))</f>
        <v>0</v>
      </c>
      <c r="AD9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5" s="4" t="str">
        <f>IF(WEEKDAY(Table2[[#This Row],[GameDate]])=1,"SUN",IF(WEEKDAY(Table2[[#This Row],[GameDate]])=2,"MON",IF(WEEKDAY(Table2[[#This Row],[GameDate]])=3,"TUE",IF(WEEKDAY(Table2[[#This Row],[GameDate]])=4,"WED",IF(WEEKDAY(Table2[[#This Row],[GameDate]])=5,"THU",IF(WEEKDAY(Table2[[#This Row],[GameDate]])=6,"FRI", "SAT"))))))</f>
        <v>SAT</v>
      </c>
      <c r="AF905" s="2">
        <f>Table2[[#This Row],[ActualAwayScore]]-Table2[[#This Row],[PredictedAwayScore]]</f>
        <v>0</v>
      </c>
      <c r="AG905" s="2">
        <f>Table2[[#This Row],[ActualHomeScore]]-Table2[[#This Row],[PredictedHomeScore]]</f>
        <v>0</v>
      </c>
      <c r="AH905" s="2">
        <f t="shared" si="73"/>
        <v>0</v>
      </c>
      <c r="AI905" s="2">
        <f t="shared" si="74"/>
        <v>0</v>
      </c>
    </row>
    <row r="906" spans="1:35" x14ac:dyDescent="0.25">
      <c r="B906" s="4">
        <v>45710</v>
      </c>
      <c r="C906" s="7" t="s">
        <v>1015</v>
      </c>
      <c r="D906" s="2" t="s">
        <v>15</v>
      </c>
      <c r="E906" s="2" t="s">
        <v>28</v>
      </c>
      <c r="F906" s="2"/>
      <c r="G906" s="2"/>
      <c r="H906" s="2" t="str">
        <f t="shared" si="70"/>
        <v>_</v>
      </c>
      <c r="I906" s="2"/>
      <c r="J906" s="2"/>
      <c r="K906" s="2"/>
      <c r="L906" s="2" t="str">
        <f t="shared" si="71"/>
        <v>_</v>
      </c>
      <c r="M906" s="2"/>
      <c r="N906" s="2">
        <f>IF(ISBLANK(Table2[[#This Row],[ActualResult]]), 0, 1)</f>
        <v>0</v>
      </c>
      <c r="O906" s="2" t="str">
        <f>IF(ISBLANK(Table2[[#This Row],[ActualResult]]), "_", IF(Table2[[#This Row],[ActualWinner]]=Table2[[#This Row],[PredictedWinner]], "Y", "N"))</f>
        <v>_</v>
      </c>
      <c r="P906" s="2" t="str">
        <f>IF(Table2[[#This Row],[ActualAwayScore]]&gt;Table2[[#This Row],[PredictedAwayScore]], "N", IF(ISBLANK(Table2[[#This Row],[ActualResult]]), "_", IF(Table2[[#This Row],[ActualAwayScore]]=Table2[[#This Row],[PredictedAwayScore]], "Y", "N")))</f>
        <v>_</v>
      </c>
      <c r="Q906" s="2" t="str">
        <f>IF(Table2[[#This Row],[ActualHomeScore]]&gt;Table2[[#This Row],[PredictedHomeScore]],"N", IF(ISBLANK(Table2[[#This Row],[ActualResult]]), "_", IF(Table2[[#This Row],[ActualHomeScore]]=Table2[[#This Row],[PredictedHomeScore]], "Y", "N")))</f>
        <v>_</v>
      </c>
      <c r="R906" s="2"/>
      <c r="S906" s="2" t="str">
        <f t="shared" si="72"/>
        <v>_</v>
      </c>
      <c r="T906" s="2">
        <f>IF(INDEX(StatsRegularSeason20242025!$A$2:$C$33,MATCH(Table2[[#This Row],[AwayTeam]],StatsRegularSeason20242025!$A$2:$A$33,0),2)=INDEX(StatsRegularSeason20242025!$A$2:$C$33,MATCH(Table2[[#This Row],[HomeTeam]],StatsRegularSeason20242025!$A$2:$A$33,0),2),1,0)</f>
        <v>1</v>
      </c>
      <c r="U906" s="2">
        <f>IF(INDEX(StatsRegularSeason20242025!$A$2:$C$33,MATCH(Table2[[#This Row],[AwayTeam]],StatsRegularSeason20242025!$A$2:$A$33,0),3)=INDEX(StatsRegularSeason20242025!$A$2:$C$33,MATCH(Table2[[#This Row],[HomeTeam]],StatsRegularSeason20242025!$A$2:$A$33,0),3),1,0)</f>
        <v>0</v>
      </c>
      <c r="V906" s="2">
        <f>IF(Table2[[#This Row],[InterConf]]=1,IF(Table2[[#This Row],[InterDiv]]=0, 1, 0), 0)</f>
        <v>1</v>
      </c>
      <c r="W906" s="2">
        <f>IF(INDEX(StatsRegularSeason20242025!$A$2:$C$33,MATCH(Table2[[#This Row],[AwayTeam]],StatsRegularSeason20242025!$A$2:$A$33,0),2)&lt;&gt;INDEX(StatsRegularSeason20242025!$A$2:$C$33,MATCH(Table2[[#This Row],[HomeTeam]],StatsRegularSeason20242025!$A$2:$A$33,0),2),1,0)</f>
        <v>0</v>
      </c>
      <c r="X906" s="2"/>
      <c r="Y906" s="2"/>
      <c r="Z906" s="2">
        <f>IF(AND(Table2[[#This Row],[GameIsOver]]=1,Table2[[#This Row],[ActualHomeScore]]*Table2[[#This Row],[ActualAwayScore]]=0), 1,0)</f>
        <v>0</v>
      </c>
      <c r="AA906" s="2">
        <f>IF(Table2[[#This Row],[GameIsOver]]=0,0, IF(Table2[[#This Row],[ActualWinner]]=Table2[[#This Row],[AwayTeam]], 2, IF(OR(Table2[[#This Row],[ActualResult]]="OT", Table2[[#This Row],[ActualResult]]="SO"), 1, 0)))</f>
        <v>0</v>
      </c>
      <c r="AB906" s="2">
        <f>IF(Table2[[#This Row],[GameIsOver]]= 0, 0, IF(Table2[[#This Row],[ActualWinner]]=Table2[[#This Row],[HomeTeam]], 2, IF(OR(Table2[[#This Row],[ActualResult]]="OT", Table2[[#This Row],[ActualResult]]="SO"), 1, 0)))</f>
        <v>0</v>
      </c>
      <c r="AC906" s="33">
        <f>(($AR$11)*IF(Table2[[#This Row],[CorrectWinnerPrediction]]="Y", 1, 0))+(($AR$12)*IF(Table2[[#This Row],[CorrectAwayScorePrediction]]="Y", 1, 0))+(($AR$13)*IF(Table2[[#This Row],[CorrectHomeScorePrediction]]="Y", 1, 0))</f>
        <v>0</v>
      </c>
      <c r="AD9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6" s="4" t="str">
        <f>IF(WEEKDAY(Table2[[#This Row],[GameDate]])=1,"SUN",IF(WEEKDAY(Table2[[#This Row],[GameDate]])=2,"MON",IF(WEEKDAY(Table2[[#This Row],[GameDate]])=3,"TUE",IF(WEEKDAY(Table2[[#This Row],[GameDate]])=4,"WED",IF(WEEKDAY(Table2[[#This Row],[GameDate]])=5,"THU",IF(WEEKDAY(Table2[[#This Row],[GameDate]])=6,"FRI", "SAT"))))))</f>
        <v>SAT</v>
      </c>
      <c r="AF906" s="2">
        <f>Table2[[#This Row],[ActualAwayScore]]-Table2[[#This Row],[PredictedAwayScore]]</f>
        <v>0</v>
      </c>
      <c r="AG906" s="2">
        <f>Table2[[#This Row],[ActualHomeScore]]-Table2[[#This Row],[PredictedHomeScore]]</f>
        <v>0</v>
      </c>
      <c r="AH906" s="2">
        <f t="shared" si="73"/>
        <v>0</v>
      </c>
      <c r="AI906" s="2">
        <f t="shared" si="74"/>
        <v>0</v>
      </c>
    </row>
    <row r="907" spans="1:35" x14ac:dyDescent="0.25">
      <c r="A907" s="3"/>
      <c r="B907" s="5">
        <v>45710</v>
      </c>
      <c r="C907" s="8" t="s">
        <v>1016</v>
      </c>
      <c r="D907" s="3" t="s">
        <v>25</v>
      </c>
      <c r="E907" s="3" t="s">
        <v>27</v>
      </c>
      <c r="F907" s="3"/>
      <c r="G907" s="3"/>
      <c r="H907" s="3" t="str">
        <f t="shared" si="70"/>
        <v>_</v>
      </c>
      <c r="I907" s="3"/>
      <c r="J907" s="3"/>
      <c r="K907" s="3"/>
      <c r="L907" s="2" t="str">
        <f t="shared" si="71"/>
        <v>_</v>
      </c>
      <c r="M907" s="3"/>
      <c r="N907" s="3">
        <f>IF(ISBLANK(Table2[[#This Row],[ActualResult]]), 0, 1)</f>
        <v>0</v>
      </c>
      <c r="O907" s="3" t="str">
        <f>IF(ISBLANK(Table2[[#This Row],[ActualResult]]), "_", IF(Table2[[#This Row],[ActualWinner]]=Table2[[#This Row],[PredictedWinner]], "Y", "N"))</f>
        <v>_</v>
      </c>
      <c r="P907" s="3" t="str">
        <f>IF(Table2[[#This Row],[ActualAwayScore]]&gt;Table2[[#This Row],[PredictedAwayScore]], "N", IF(ISBLANK(Table2[[#This Row],[ActualResult]]), "_", IF(Table2[[#This Row],[ActualAwayScore]]=Table2[[#This Row],[PredictedAwayScore]], "Y", "N")))</f>
        <v>_</v>
      </c>
      <c r="Q907" s="3" t="str">
        <f>IF(Table2[[#This Row],[ActualHomeScore]]&gt;Table2[[#This Row],[PredictedHomeScore]],"N", IF(ISBLANK(Table2[[#This Row],[ActualResult]]), "_", IF(Table2[[#This Row],[ActualHomeScore]]=Table2[[#This Row],[PredictedHomeScore]], "Y", "N")))</f>
        <v>_</v>
      </c>
      <c r="R907" s="2"/>
      <c r="S907" s="2" t="str">
        <f t="shared" si="72"/>
        <v>_</v>
      </c>
      <c r="T907" s="2">
        <f>IF(INDEX(StatsRegularSeason20242025!$A$2:$C$33,MATCH(Table2[[#This Row],[AwayTeam]],StatsRegularSeason20242025!$A$2:$A$33,0),2)=INDEX(StatsRegularSeason20242025!$A$2:$C$33,MATCH(Table2[[#This Row],[HomeTeam]],StatsRegularSeason20242025!$A$2:$A$33,0),2),1,0)</f>
        <v>1</v>
      </c>
      <c r="U907" s="2">
        <f>IF(INDEX(StatsRegularSeason20242025!$A$2:$C$33,MATCH(Table2[[#This Row],[AwayTeam]],StatsRegularSeason20242025!$A$2:$A$33,0),3)=INDEX(StatsRegularSeason20242025!$A$2:$C$33,MATCH(Table2[[#This Row],[HomeTeam]],StatsRegularSeason20242025!$A$2:$A$33,0),3),1,0)</f>
        <v>1</v>
      </c>
      <c r="V907" s="2">
        <f>IF(Table2[[#This Row],[InterConf]]=1,IF(Table2[[#This Row],[InterDiv]]=0, 1, 0), 0)</f>
        <v>0</v>
      </c>
      <c r="W907" s="2">
        <f>IF(INDEX(StatsRegularSeason20242025!$A$2:$C$33,MATCH(Table2[[#This Row],[AwayTeam]],StatsRegularSeason20242025!$A$2:$A$33,0),2)&lt;&gt;INDEX(StatsRegularSeason20242025!$A$2:$C$33,MATCH(Table2[[#This Row],[HomeTeam]],StatsRegularSeason20242025!$A$2:$A$33,0),2),1,0)</f>
        <v>0</v>
      </c>
      <c r="X907" s="2"/>
      <c r="Y907" s="2"/>
      <c r="Z907" s="2">
        <f>IF(AND(Table2[[#This Row],[GameIsOver]]=1,Table2[[#This Row],[ActualHomeScore]]*Table2[[#This Row],[ActualAwayScore]]=0), 1,0)</f>
        <v>0</v>
      </c>
      <c r="AA907" s="2">
        <f>IF(Table2[[#This Row],[GameIsOver]]=0,0, IF(Table2[[#This Row],[ActualWinner]]=Table2[[#This Row],[AwayTeam]], 2, IF(OR(Table2[[#This Row],[ActualResult]]="OT", Table2[[#This Row],[ActualResult]]="SO"), 1, 0)))</f>
        <v>0</v>
      </c>
      <c r="AB907" s="2">
        <f>IF(Table2[[#This Row],[GameIsOver]]= 0, 0, IF(Table2[[#This Row],[ActualWinner]]=Table2[[#This Row],[HomeTeam]], 2, IF(OR(Table2[[#This Row],[ActualResult]]="OT", Table2[[#This Row],[ActualResult]]="SO"), 1, 0)))</f>
        <v>0</v>
      </c>
      <c r="AC907" s="33">
        <f>(($AR$11)*IF(Table2[[#This Row],[CorrectWinnerPrediction]]="Y", 1, 0))+(($AR$12)*IF(Table2[[#This Row],[CorrectAwayScorePrediction]]="Y", 1, 0))+(($AR$13)*IF(Table2[[#This Row],[CorrectHomeScorePrediction]]="Y", 1, 0))</f>
        <v>0</v>
      </c>
      <c r="AD9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7" s="5" t="str">
        <f>IF(WEEKDAY(Table2[[#This Row],[GameDate]])=1,"SUN",IF(WEEKDAY(Table2[[#This Row],[GameDate]])=2,"MON",IF(WEEKDAY(Table2[[#This Row],[GameDate]])=3,"TUE",IF(WEEKDAY(Table2[[#This Row],[GameDate]])=4,"WED",IF(WEEKDAY(Table2[[#This Row],[GameDate]])=5,"THU",IF(WEEKDAY(Table2[[#This Row],[GameDate]])=6,"FRI", "SAT"))))))</f>
        <v>SAT</v>
      </c>
      <c r="AF907" s="2">
        <f>Table2[[#This Row],[ActualAwayScore]]-Table2[[#This Row],[PredictedAwayScore]]</f>
        <v>0</v>
      </c>
      <c r="AG907" s="2">
        <f>Table2[[#This Row],[ActualHomeScore]]-Table2[[#This Row],[PredictedHomeScore]]</f>
        <v>0</v>
      </c>
      <c r="AH907" s="2">
        <f t="shared" si="73"/>
        <v>0</v>
      </c>
      <c r="AI907" s="2">
        <f t="shared" si="74"/>
        <v>0</v>
      </c>
    </row>
    <row r="908" spans="1:35" x14ac:dyDescent="0.25">
      <c r="B908" s="4">
        <v>45711</v>
      </c>
      <c r="C908" s="7" t="s">
        <v>1017</v>
      </c>
      <c r="D908" s="2" t="s">
        <v>23</v>
      </c>
      <c r="E908" s="2" t="s">
        <v>46</v>
      </c>
      <c r="F908" s="2"/>
      <c r="G908" s="2"/>
      <c r="H908" s="2" t="str">
        <f t="shared" si="70"/>
        <v>_</v>
      </c>
      <c r="I908" s="2"/>
      <c r="J908" s="2"/>
      <c r="K908" s="2"/>
      <c r="L908" s="13" t="str">
        <f t="shared" si="71"/>
        <v>_</v>
      </c>
      <c r="M908" s="2"/>
      <c r="N908" s="2">
        <f>IF(ISBLANK(Table2[[#This Row],[ActualResult]]), 0, 1)</f>
        <v>0</v>
      </c>
      <c r="O908" s="2" t="str">
        <f>IF(ISBLANK(Table2[[#This Row],[ActualResult]]), "_", IF(Table2[[#This Row],[ActualWinner]]=Table2[[#This Row],[PredictedWinner]], "Y", "N"))</f>
        <v>_</v>
      </c>
      <c r="P908" s="2" t="str">
        <f>IF(Table2[[#This Row],[ActualAwayScore]]&gt;Table2[[#This Row],[PredictedAwayScore]], "N", IF(ISBLANK(Table2[[#This Row],[ActualResult]]), "_", IF(Table2[[#This Row],[ActualAwayScore]]=Table2[[#This Row],[PredictedAwayScore]], "Y", "N")))</f>
        <v>_</v>
      </c>
      <c r="Q908" s="2" t="str">
        <f>IF(Table2[[#This Row],[ActualHomeScore]]&gt;Table2[[#This Row],[PredictedHomeScore]],"N", IF(ISBLANK(Table2[[#This Row],[ActualResult]]), "_", IF(Table2[[#This Row],[ActualHomeScore]]=Table2[[#This Row],[PredictedHomeScore]], "Y", "N")))</f>
        <v>_</v>
      </c>
      <c r="R908" s="2"/>
      <c r="S908" s="2" t="str">
        <f t="shared" si="72"/>
        <v>_</v>
      </c>
      <c r="T908" s="2">
        <f>IF(INDEX(StatsRegularSeason20242025!$A$2:$C$33,MATCH(Table2[[#This Row],[AwayTeam]],StatsRegularSeason20242025!$A$2:$A$33,0),2)=INDEX(StatsRegularSeason20242025!$A$2:$C$33,MATCH(Table2[[#This Row],[HomeTeam]],StatsRegularSeason20242025!$A$2:$A$33,0),2),1,0)</f>
        <v>0</v>
      </c>
      <c r="U908" s="2">
        <f>IF(INDEX(StatsRegularSeason20242025!$A$2:$C$33,MATCH(Table2[[#This Row],[AwayTeam]],StatsRegularSeason20242025!$A$2:$A$33,0),3)=INDEX(StatsRegularSeason20242025!$A$2:$C$33,MATCH(Table2[[#This Row],[HomeTeam]],StatsRegularSeason20242025!$A$2:$A$33,0),3),1,0)</f>
        <v>0</v>
      </c>
      <c r="V908" s="2">
        <f>IF(Table2[[#This Row],[InterConf]]=1,IF(Table2[[#This Row],[InterDiv]]=0, 1, 0), 0)</f>
        <v>0</v>
      </c>
      <c r="W908" s="2">
        <f>IF(INDEX(StatsRegularSeason20242025!$A$2:$C$33,MATCH(Table2[[#This Row],[AwayTeam]],StatsRegularSeason20242025!$A$2:$A$33,0),2)&lt;&gt;INDEX(StatsRegularSeason20242025!$A$2:$C$33,MATCH(Table2[[#This Row],[HomeTeam]],StatsRegularSeason20242025!$A$2:$A$33,0),2),1,0)</f>
        <v>1</v>
      </c>
      <c r="X908" s="2"/>
      <c r="Y908" s="2"/>
      <c r="Z908" s="2">
        <f>IF(AND(Table2[[#This Row],[GameIsOver]]=1,Table2[[#This Row],[ActualHomeScore]]*Table2[[#This Row],[ActualAwayScore]]=0), 1,0)</f>
        <v>0</v>
      </c>
      <c r="AA908" s="2">
        <f>IF(Table2[[#This Row],[GameIsOver]]=0,0, IF(Table2[[#This Row],[ActualWinner]]=Table2[[#This Row],[AwayTeam]], 2, IF(OR(Table2[[#This Row],[ActualResult]]="OT", Table2[[#This Row],[ActualResult]]="SO"), 1, 0)))</f>
        <v>0</v>
      </c>
      <c r="AB908" s="2">
        <f>IF(Table2[[#This Row],[GameIsOver]]= 0, 0, IF(Table2[[#This Row],[ActualWinner]]=Table2[[#This Row],[HomeTeam]], 2, IF(OR(Table2[[#This Row],[ActualResult]]="OT", Table2[[#This Row],[ActualResult]]="SO"), 1, 0)))</f>
        <v>0</v>
      </c>
      <c r="AC908" s="33">
        <f>(($AR$11)*IF(Table2[[#This Row],[CorrectWinnerPrediction]]="Y", 1, 0))+(($AR$12)*IF(Table2[[#This Row],[CorrectAwayScorePrediction]]="Y", 1, 0))+(($AR$13)*IF(Table2[[#This Row],[CorrectHomeScorePrediction]]="Y", 1, 0))</f>
        <v>0</v>
      </c>
      <c r="AD9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8" s="4" t="str">
        <f>IF(WEEKDAY(Table2[[#This Row],[GameDate]])=1,"SUN",IF(WEEKDAY(Table2[[#This Row],[GameDate]])=2,"MON",IF(WEEKDAY(Table2[[#This Row],[GameDate]])=3,"TUE",IF(WEEKDAY(Table2[[#This Row],[GameDate]])=4,"WED",IF(WEEKDAY(Table2[[#This Row],[GameDate]])=5,"THU",IF(WEEKDAY(Table2[[#This Row],[GameDate]])=6,"FRI", "SAT"))))))</f>
        <v>SUN</v>
      </c>
      <c r="AF908" s="2">
        <f>Table2[[#This Row],[ActualAwayScore]]-Table2[[#This Row],[PredictedAwayScore]]</f>
        <v>0</v>
      </c>
      <c r="AG908" s="2">
        <f>Table2[[#This Row],[ActualHomeScore]]-Table2[[#This Row],[PredictedHomeScore]]</f>
        <v>0</v>
      </c>
      <c r="AH908" s="2">
        <f t="shared" si="73"/>
        <v>0</v>
      </c>
      <c r="AI908" s="2">
        <f t="shared" si="74"/>
        <v>0</v>
      </c>
    </row>
    <row r="909" spans="1:35" x14ac:dyDescent="0.25">
      <c r="B909" s="4">
        <v>45711</v>
      </c>
      <c r="C909" s="7" t="s">
        <v>1018</v>
      </c>
      <c r="D909" s="2" t="s">
        <v>20</v>
      </c>
      <c r="E909" s="2" t="s">
        <v>21</v>
      </c>
      <c r="F909" s="2"/>
      <c r="G909" s="2"/>
      <c r="H909" s="2" t="str">
        <f t="shared" si="70"/>
        <v>_</v>
      </c>
      <c r="I909" s="2"/>
      <c r="J909" s="2"/>
      <c r="K909" s="2"/>
      <c r="L909" s="2" t="str">
        <f t="shared" si="71"/>
        <v>_</v>
      </c>
      <c r="M909" s="2"/>
      <c r="N909" s="2">
        <f>IF(ISBLANK(Table2[[#This Row],[ActualResult]]), 0, 1)</f>
        <v>0</v>
      </c>
      <c r="O909" s="2" t="str">
        <f>IF(ISBLANK(Table2[[#This Row],[ActualResult]]), "_", IF(Table2[[#This Row],[ActualWinner]]=Table2[[#This Row],[PredictedWinner]], "Y", "N"))</f>
        <v>_</v>
      </c>
      <c r="P909" s="2" t="str">
        <f>IF(Table2[[#This Row],[ActualAwayScore]]&gt;Table2[[#This Row],[PredictedAwayScore]], "N", IF(ISBLANK(Table2[[#This Row],[ActualResult]]), "_", IF(Table2[[#This Row],[ActualAwayScore]]=Table2[[#This Row],[PredictedAwayScore]], "Y", "N")))</f>
        <v>_</v>
      </c>
      <c r="Q909" s="2" t="str">
        <f>IF(Table2[[#This Row],[ActualHomeScore]]&gt;Table2[[#This Row],[PredictedHomeScore]],"N", IF(ISBLANK(Table2[[#This Row],[ActualResult]]), "_", IF(Table2[[#This Row],[ActualHomeScore]]=Table2[[#This Row],[PredictedHomeScore]], "Y", "N")))</f>
        <v>_</v>
      </c>
      <c r="R909" s="2"/>
      <c r="S909" s="2" t="str">
        <f t="shared" si="72"/>
        <v>_</v>
      </c>
      <c r="T909" s="2">
        <f>IF(INDEX(StatsRegularSeason20242025!$A$2:$C$33,MATCH(Table2[[#This Row],[AwayTeam]],StatsRegularSeason20242025!$A$2:$A$33,0),2)=INDEX(StatsRegularSeason20242025!$A$2:$C$33,MATCH(Table2[[#This Row],[HomeTeam]],StatsRegularSeason20242025!$A$2:$A$33,0),2),1,0)</f>
        <v>1</v>
      </c>
      <c r="U909" s="2">
        <f>IF(INDEX(StatsRegularSeason20242025!$A$2:$C$33,MATCH(Table2[[#This Row],[AwayTeam]],StatsRegularSeason20242025!$A$2:$A$33,0),3)=INDEX(StatsRegularSeason20242025!$A$2:$C$33,MATCH(Table2[[#This Row],[HomeTeam]],StatsRegularSeason20242025!$A$2:$A$33,0),3),1,0)</f>
        <v>1</v>
      </c>
      <c r="V909" s="2">
        <f>IF(Table2[[#This Row],[InterConf]]=1,IF(Table2[[#This Row],[InterDiv]]=0, 1, 0), 0)</f>
        <v>0</v>
      </c>
      <c r="W909" s="2">
        <f>IF(INDEX(StatsRegularSeason20242025!$A$2:$C$33,MATCH(Table2[[#This Row],[AwayTeam]],StatsRegularSeason20242025!$A$2:$A$33,0),2)&lt;&gt;INDEX(StatsRegularSeason20242025!$A$2:$C$33,MATCH(Table2[[#This Row],[HomeTeam]],StatsRegularSeason20242025!$A$2:$A$33,0),2),1,0)</f>
        <v>0</v>
      </c>
      <c r="X909" s="2"/>
      <c r="Y909" s="2"/>
      <c r="Z909" s="2">
        <f>IF(AND(Table2[[#This Row],[GameIsOver]]=1,Table2[[#This Row],[ActualHomeScore]]*Table2[[#This Row],[ActualAwayScore]]=0), 1,0)</f>
        <v>0</v>
      </c>
      <c r="AA909" s="2">
        <f>IF(Table2[[#This Row],[GameIsOver]]=0,0, IF(Table2[[#This Row],[ActualWinner]]=Table2[[#This Row],[AwayTeam]], 2, IF(OR(Table2[[#This Row],[ActualResult]]="OT", Table2[[#This Row],[ActualResult]]="SO"), 1, 0)))</f>
        <v>0</v>
      </c>
      <c r="AB909" s="2">
        <f>IF(Table2[[#This Row],[GameIsOver]]= 0, 0, IF(Table2[[#This Row],[ActualWinner]]=Table2[[#This Row],[HomeTeam]], 2, IF(OR(Table2[[#This Row],[ActualResult]]="OT", Table2[[#This Row],[ActualResult]]="SO"), 1, 0)))</f>
        <v>0</v>
      </c>
      <c r="AC909" s="33">
        <f>(($AR$11)*IF(Table2[[#This Row],[CorrectWinnerPrediction]]="Y", 1, 0))+(($AR$12)*IF(Table2[[#This Row],[CorrectAwayScorePrediction]]="Y", 1, 0))+(($AR$13)*IF(Table2[[#This Row],[CorrectHomeScorePrediction]]="Y", 1, 0))</f>
        <v>0</v>
      </c>
      <c r="AD9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09" s="4" t="str">
        <f>IF(WEEKDAY(Table2[[#This Row],[GameDate]])=1,"SUN",IF(WEEKDAY(Table2[[#This Row],[GameDate]])=2,"MON",IF(WEEKDAY(Table2[[#This Row],[GameDate]])=3,"TUE",IF(WEEKDAY(Table2[[#This Row],[GameDate]])=4,"WED",IF(WEEKDAY(Table2[[#This Row],[GameDate]])=5,"THU",IF(WEEKDAY(Table2[[#This Row],[GameDate]])=6,"FRI", "SAT"))))))</f>
        <v>SUN</v>
      </c>
      <c r="AF909" s="2">
        <f>Table2[[#This Row],[ActualAwayScore]]-Table2[[#This Row],[PredictedAwayScore]]</f>
        <v>0</v>
      </c>
      <c r="AG909" s="2">
        <f>Table2[[#This Row],[ActualHomeScore]]-Table2[[#This Row],[PredictedHomeScore]]</f>
        <v>0</v>
      </c>
      <c r="AH909" s="2">
        <f t="shared" si="73"/>
        <v>0</v>
      </c>
      <c r="AI909" s="2">
        <f t="shared" si="74"/>
        <v>0</v>
      </c>
    </row>
    <row r="910" spans="1:35" x14ac:dyDescent="0.25">
      <c r="B910" s="4">
        <v>45711</v>
      </c>
      <c r="C910" s="7" t="s">
        <v>1019</v>
      </c>
      <c r="D910" s="2" t="s">
        <v>47</v>
      </c>
      <c r="E910" s="2" t="s">
        <v>31</v>
      </c>
      <c r="F910" s="2"/>
      <c r="G910" s="2"/>
      <c r="H910" s="2" t="str">
        <f t="shared" si="70"/>
        <v>_</v>
      </c>
      <c r="I910" s="2"/>
      <c r="J910" s="2"/>
      <c r="K910" s="2"/>
      <c r="L910" s="2" t="str">
        <f t="shared" si="71"/>
        <v>_</v>
      </c>
      <c r="M910" s="2"/>
      <c r="N910" s="2">
        <f>IF(ISBLANK(Table2[[#This Row],[ActualResult]]), 0, 1)</f>
        <v>0</v>
      </c>
      <c r="O910" s="2" t="str">
        <f>IF(ISBLANK(Table2[[#This Row],[ActualResult]]), "_", IF(Table2[[#This Row],[ActualWinner]]=Table2[[#This Row],[PredictedWinner]], "Y", "N"))</f>
        <v>_</v>
      </c>
      <c r="P910" s="2" t="str">
        <f>IF(Table2[[#This Row],[ActualAwayScore]]&gt;Table2[[#This Row],[PredictedAwayScore]], "N", IF(ISBLANK(Table2[[#This Row],[ActualResult]]), "_", IF(Table2[[#This Row],[ActualAwayScore]]=Table2[[#This Row],[PredictedAwayScore]], "Y", "N")))</f>
        <v>_</v>
      </c>
      <c r="Q910" s="2" t="str">
        <f>IF(Table2[[#This Row],[ActualHomeScore]]&gt;Table2[[#This Row],[PredictedHomeScore]],"N", IF(ISBLANK(Table2[[#This Row],[ActualResult]]), "_", IF(Table2[[#This Row],[ActualHomeScore]]=Table2[[#This Row],[PredictedHomeScore]], "Y", "N")))</f>
        <v>_</v>
      </c>
      <c r="R910" s="2"/>
      <c r="S910" s="2" t="str">
        <f t="shared" si="72"/>
        <v>_</v>
      </c>
      <c r="T910" s="2">
        <f>IF(INDEX(StatsRegularSeason20242025!$A$2:$C$33,MATCH(Table2[[#This Row],[AwayTeam]],StatsRegularSeason20242025!$A$2:$A$33,0),2)=INDEX(StatsRegularSeason20242025!$A$2:$C$33,MATCH(Table2[[#This Row],[HomeTeam]],StatsRegularSeason20242025!$A$2:$A$33,0),2),1,0)</f>
        <v>0</v>
      </c>
      <c r="U910" s="2">
        <f>IF(INDEX(StatsRegularSeason20242025!$A$2:$C$33,MATCH(Table2[[#This Row],[AwayTeam]],StatsRegularSeason20242025!$A$2:$A$33,0),3)=INDEX(StatsRegularSeason20242025!$A$2:$C$33,MATCH(Table2[[#This Row],[HomeTeam]],StatsRegularSeason20242025!$A$2:$A$33,0),3),1,0)</f>
        <v>0</v>
      </c>
      <c r="V910" s="2">
        <f>IF(Table2[[#This Row],[InterConf]]=1,IF(Table2[[#This Row],[InterDiv]]=0, 1, 0), 0)</f>
        <v>0</v>
      </c>
      <c r="W910" s="2">
        <f>IF(INDEX(StatsRegularSeason20242025!$A$2:$C$33,MATCH(Table2[[#This Row],[AwayTeam]],StatsRegularSeason20242025!$A$2:$A$33,0),2)&lt;&gt;INDEX(StatsRegularSeason20242025!$A$2:$C$33,MATCH(Table2[[#This Row],[HomeTeam]],StatsRegularSeason20242025!$A$2:$A$33,0),2),1,0)</f>
        <v>1</v>
      </c>
      <c r="X910" s="2"/>
      <c r="Y910" s="2"/>
      <c r="Z910" s="2">
        <f>IF(AND(Table2[[#This Row],[GameIsOver]]=1,Table2[[#This Row],[ActualHomeScore]]*Table2[[#This Row],[ActualAwayScore]]=0), 1,0)</f>
        <v>0</v>
      </c>
      <c r="AA910" s="2">
        <f>IF(Table2[[#This Row],[GameIsOver]]=0,0, IF(Table2[[#This Row],[ActualWinner]]=Table2[[#This Row],[AwayTeam]], 2, IF(OR(Table2[[#This Row],[ActualResult]]="OT", Table2[[#This Row],[ActualResult]]="SO"), 1, 0)))</f>
        <v>0</v>
      </c>
      <c r="AB910" s="2">
        <f>IF(Table2[[#This Row],[GameIsOver]]= 0, 0, IF(Table2[[#This Row],[ActualWinner]]=Table2[[#This Row],[HomeTeam]], 2, IF(OR(Table2[[#This Row],[ActualResult]]="OT", Table2[[#This Row],[ActualResult]]="SO"), 1, 0)))</f>
        <v>0</v>
      </c>
      <c r="AC910" s="33">
        <f>(($AR$11)*IF(Table2[[#This Row],[CorrectWinnerPrediction]]="Y", 1, 0))+(($AR$12)*IF(Table2[[#This Row],[CorrectAwayScorePrediction]]="Y", 1, 0))+(($AR$13)*IF(Table2[[#This Row],[CorrectHomeScorePrediction]]="Y", 1, 0))</f>
        <v>0</v>
      </c>
      <c r="AD9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0" s="4" t="str">
        <f>IF(WEEKDAY(Table2[[#This Row],[GameDate]])=1,"SUN",IF(WEEKDAY(Table2[[#This Row],[GameDate]])=2,"MON",IF(WEEKDAY(Table2[[#This Row],[GameDate]])=3,"TUE",IF(WEEKDAY(Table2[[#This Row],[GameDate]])=4,"WED",IF(WEEKDAY(Table2[[#This Row],[GameDate]])=5,"THU",IF(WEEKDAY(Table2[[#This Row],[GameDate]])=6,"FRI", "SAT"))))))</f>
        <v>SUN</v>
      </c>
      <c r="AF910" s="2">
        <f>Table2[[#This Row],[ActualAwayScore]]-Table2[[#This Row],[PredictedAwayScore]]</f>
        <v>0</v>
      </c>
      <c r="AG910" s="2">
        <f>Table2[[#This Row],[ActualHomeScore]]-Table2[[#This Row],[PredictedHomeScore]]</f>
        <v>0</v>
      </c>
      <c r="AH910" s="2">
        <f t="shared" si="73"/>
        <v>0</v>
      </c>
      <c r="AI910" s="2">
        <f t="shared" si="74"/>
        <v>0</v>
      </c>
    </row>
    <row r="911" spans="1:35" x14ac:dyDescent="0.25">
      <c r="B911" s="4">
        <v>45711</v>
      </c>
      <c r="C911" s="7" t="s">
        <v>1020</v>
      </c>
      <c r="D911" s="2" t="s">
        <v>12</v>
      </c>
      <c r="E911" s="2" t="s">
        <v>43</v>
      </c>
      <c r="F911" s="2"/>
      <c r="G911" s="2"/>
      <c r="H911" s="2" t="str">
        <f t="shared" si="70"/>
        <v>_</v>
      </c>
      <c r="I911" s="2"/>
      <c r="J911" s="2"/>
      <c r="K911" s="2"/>
      <c r="L911" s="2" t="str">
        <f t="shared" si="71"/>
        <v>_</v>
      </c>
      <c r="M911" s="2"/>
      <c r="N911" s="2">
        <f>IF(ISBLANK(Table2[[#This Row],[ActualResult]]), 0, 1)</f>
        <v>0</v>
      </c>
      <c r="O911" s="2" t="str">
        <f>IF(ISBLANK(Table2[[#This Row],[ActualResult]]), "_", IF(Table2[[#This Row],[ActualWinner]]=Table2[[#This Row],[PredictedWinner]], "Y", "N"))</f>
        <v>_</v>
      </c>
      <c r="P911" s="2" t="str">
        <f>IF(Table2[[#This Row],[ActualAwayScore]]&gt;Table2[[#This Row],[PredictedAwayScore]], "N", IF(ISBLANK(Table2[[#This Row],[ActualResult]]), "_", IF(Table2[[#This Row],[ActualAwayScore]]=Table2[[#This Row],[PredictedAwayScore]], "Y", "N")))</f>
        <v>_</v>
      </c>
      <c r="Q911" s="2" t="str">
        <f>IF(Table2[[#This Row],[ActualHomeScore]]&gt;Table2[[#This Row],[PredictedHomeScore]],"N", IF(ISBLANK(Table2[[#This Row],[ActualResult]]), "_", IF(Table2[[#This Row],[ActualHomeScore]]=Table2[[#This Row],[PredictedHomeScore]], "Y", "N")))</f>
        <v>_</v>
      </c>
      <c r="R911" s="2"/>
      <c r="S911" s="2" t="str">
        <f t="shared" si="72"/>
        <v>_</v>
      </c>
      <c r="T911" s="2">
        <f>IF(INDEX(StatsRegularSeason20242025!$A$2:$C$33,MATCH(Table2[[#This Row],[AwayTeam]],StatsRegularSeason20242025!$A$2:$A$33,0),2)=INDEX(StatsRegularSeason20242025!$A$2:$C$33,MATCH(Table2[[#This Row],[HomeTeam]],StatsRegularSeason20242025!$A$2:$A$33,0),2),1,0)</f>
        <v>0</v>
      </c>
      <c r="U911" s="2">
        <f>IF(INDEX(StatsRegularSeason20242025!$A$2:$C$33,MATCH(Table2[[#This Row],[AwayTeam]],StatsRegularSeason20242025!$A$2:$A$33,0),3)=INDEX(StatsRegularSeason20242025!$A$2:$C$33,MATCH(Table2[[#This Row],[HomeTeam]],StatsRegularSeason20242025!$A$2:$A$33,0),3),1,0)</f>
        <v>0</v>
      </c>
      <c r="V911" s="2">
        <f>IF(Table2[[#This Row],[InterConf]]=1,IF(Table2[[#This Row],[InterDiv]]=0, 1, 0), 0)</f>
        <v>0</v>
      </c>
      <c r="W911" s="2">
        <f>IF(INDEX(StatsRegularSeason20242025!$A$2:$C$33,MATCH(Table2[[#This Row],[AwayTeam]],StatsRegularSeason20242025!$A$2:$A$33,0),2)&lt;&gt;INDEX(StatsRegularSeason20242025!$A$2:$C$33,MATCH(Table2[[#This Row],[HomeTeam]],StatsRegularSeason20242025!$A$2:$A$33,0),2),1,0)</f>
        <v>1</v>
      </c>
      <c r="X911" s="2"/>
      <c r="Y911" s="2"/>
      <c r="Z911" s="2">
        <f>IF(AND(Table2[[#This Row],[GameIsOver]]=1,Table2[[#This Row],[ActualHomeScore]]*Table2[[#This Row],[ActualAwayScore]]=0), 1,0)</f>
        <v>0</v>
      </c>
      <c r="AA911" s="2">
        <f>IF(Table2[[#This Row],[GameIsOver]]=0,0, IF(Table2[[#This Row],[ActualWinner]]=Table2[[#This Row],[AwayTeam]], 2, IF(OR(Table2[[#This Row],[ActualResult]]="OT", Table2[[#This Row],[ActualResult]]="SO"), 1, 0)))</f>
        <v>0</v>
      </c>
      <c r="AB911" s="2">
        <f>IF(Table2[[#This Row],[GameIsOver]]= 0, 0, IF(Table2[[#This Row],[ActualWinner]]=Table2[[#This Row],[HomeTeam]], 2, IF(OR(Table2[[#This Row],[ActualResult]]="OT", Table2[[#This Row],[ActualResult]]="SO"), 1, 0)))</f>
        <v>0</v>
      </c>
      <c r="AC911" s="33">
        <f>(($AR$11)*IF(Table2[[#This Row],[CorrectWinnerPrediction]]="Y", 1, 0))+(($AR$12)*IF(Table2[[#This Row],[CorrectAwayScorePrediction]]="Y", 1, 0))+(($AR$13)*IF(Table2[[#This Row],[CorrectHomeScorePrediction]]="Y", 1, 0))</f>
        <v>0</v>
      </c>
      <c r="AD9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1" s="4" t="str">
        <f>IF(WEEKDAY(Table2[[#This Row],[GameDate]])=1,"SUN",IF(WEEKDAY(Table2[[#This Row],[GameDate]])=2,"MON",IF(WEEKDAY(Table2[[#This Row],[GameDate]])=3,"TUE",IF(WEEKDAY(Table2[[#This Row],[GameDate]])=4,"WED",IF(WEEKDAY(Table2[[#This Row],[GameDate]])=5,"THU",IF(WEEKDAY(Table2[[#This Row],[GameDate]])=6,"FRI", "SAT"))))))</f>
        <v>SUN</v>
      </c>
      <c r="AF911" s="2">
        <f>Table2[[#This Row],[ActualAwayScore]]-Table2[[#This Row],[PredictedAwayScore]]</f>
        <v>0</v>
      </c>
      <c r="AG911" s="2">
        <f>Table2[[#This Row],[ActualHomeScore]]-Table2[[#This Row],[PredictedHomeScore]]</f>
        <v>0</v>
      </c>
      <c r="AH911" s="2">
        <f t="shared" si="73"/>
        <v>0</v>
      </c>
      <c r="AI911" s="2">
        <f t="shared" si="74"/>
        <v>0</v>
      </c>
    </row>
    <row r="912" spans="1:35" x14ac:dyDescent="0.25">
      <c r="B912" s="4">
        <v>45711</v>
      </c>
      <c r="C912" s="7" t="s">
        <v>1021</v>
      </c>
      <c r="D912" s="2" t="s">
        <v>26</v>
      </c>
      <c r="E912" s="2" t="s">
        <v>13</v>
      </c>
      <c r="F912" s="2"/>
      <c r="G912" s="2"/>
      <c r="H912" s="2" t="str">
        <f t="shared" si="70"/>
        <v>_</v>
      </c>
      <c r="I912" s="2"/>
      <c r="J912" s="2"/>
      <c r="K912" s="2"/>
      <c r="L912" s="2" t="str">
        <f t="shared" si="71"/>
        <v>_</v>
      </c>
      <c r="M912" s="2"/>
      <c r="N912" s="2">
        <f>IF(ISBLANK(Table2[[#This Row],[ActualResult]]), 0, 1)</f>
        <v>0</v>
      </c>
      <c r="O912" s="2" t="str">
        <f>IF(ISBLANK(Table2[[#This Row],[ActualResult]]), "_", IF(Table2[[#This Row],[ActualWinner]]=Table2[[#This Row],[PredictedWinner]], "Y", "N"))</f>
        <v>_</v>
      </c>
      <c r="P912" s="2" t="str">
        <f>IF(Table2[[#This Row],[ActualAwayScore]]&gt;Table2[[#This Row],[PredictedAwayScore]], "N", IF(ISBLANK(Table2[[#This Row],[ActualResult]]), "_", IF(Table2[[#This Row],[ActualAwayScore]]=Table2[[#This Row],[PredictedAwayScore]], "Y", "N")))</f>
        <v>_</v>
      </c>
      <c r="Q912" s="2" t="str">
        <f>IF(Table2[[#This Row],[ActualHomeScore]]&gt;Table2[[#This Row],[PredictedHomeScore]],"N", IF(ISBLANK(Table2[[#This Row],[ActualResult]]), "_", IF(Table2[[#This Row],[ActualHomeScore]]=Table2[[#This Row],[PredictedHomeScore]], "Y", "N")))</f>
        <v>_</v>
      </c>
      <c r="R912" s="2"/>
      <c r="S912" s="2" t="str">
        <f t="shared" si="72"/>
        <v>_</v>
      </c>
      <c r="T912" s="2">
        <f>IF(INDEX(StatsRegularSeason20242025!$A$2:$C$33,MATCH(Table2[[#This Row],[AwayTeam]],StatsRegularSeason20242025!$A$2:$A$33,0),2)=INDEX(StatsRegularSeason20242025!$A$2:$C$33,MATCH(Table2[[#This Row],[HomeTeam]],StatsRegularSeason20242025!$A$2:$A$33,0),2),1,0)</f>
        <v>1</v>
      </c>
      <c r="U912" s="2">
        <f>IF(INDEX(StatsRegularSeason20242025!$A$2:$C$33,MATCH(Table2[[#This Row],[AwayTeam]],StatsRegularSeason20242025!$A$2:$A$33,0),3)=INDEX(StatsRegularSeason20242025!$A$2:$C$33,MATCH(Table2[[#This Row],[HomeTeam]],StatsRegularSeason20242025!$A$2:$A$33,0),3),1,0)</f>
        <v>1</v>
      </c>
      <c r="V912" s="2">
        <f>IF(Table2[[#This Row],[InterConf]]=1,IF(Table2[[#This Row],[InterDiv]]=0, 1, 0), 0)</f>
        <v>0</v>
      </c>
      <c r="W912" s="2">
        <f>IF(INDEX(StatsRegularSeason20242025!$A$2:$C$33,MATCH(Table2[[#This Row],[AwayTeam]],StatsRegularSeason20242025!$A$2:$A$33,0),2)&lt;&gt;INDEX(StatsRegularSeason20242025!$A$2:$C$33,MATCH(Table2[[#This Row],[HomeTeam]],StatsRegularSeason20242025!$A$2:$A$33,0),2),1,0)</f>
        <v>0</v>
      </c>
      <c r="X912" s="2"/>
      <c r="Y912" s="2"/>
      <c r="Z912" s="2">
        <f>IF(AND(Table2[[#This Row],[GameIsOver]]=1,Table2[[#This Row],[ActualHomeScore]]*Table2[[#This Row],[ActualAwayScore]]=0), 1,0)</f>
        <v>0</v>
      </c>
      <c r="AA912" s="2">
        <f>IF(Table2[[#This Row],[GameIsOver]]=0,0, IF(Table2[[#This Row],[ActualWinner]]=Table2[[#This Row],[AwayTeam]], 2, IF(OR(Table2[[#This Row],[ActualResult]]="OT", Table2[[#This Row],[ActualResult]]="SO"), 1, 0)))</f>
        <v>0</v>
      </c>
      <c r="AB912" s="2">
        <f>IF(Table2[[#This Row],[GameIsOver]]= 0, 0, IF(Table2[[#This Row],[ActualWinner]]=Table2[[#This Row],[HomeTeam]], 2, IF(OR(Table2[[#This Row],[ActualResult]]="OT", Table2[[#This Row],[ActualResult]]="SO"), 1, 0)))</f>
        <v>0</v>
      </c>
      <c r="AC912" s="33">
        <f>(($AR$11)*IF(Table2[[#This Row],[CorrectWinnerPrediction]]="Y", 1, 0))+(($AR$12)*IF(Table2[[#This Row],[CorrectAwayScorePrediction]]="Y", 1, 0))+(($AR$13)*IF(Table2[[#This Row],[CorrectHomeScorePrediction]]="Y", 1, 0))</f>
        <v>0</v>
      </c>
      <c r="AD9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2" s="4" t="str">
        <f>IF(WEEKDAY(Table2[[#This Row],[GameDate]])=1,"SUN",IF(WEEKDAY(Table2[[#This Row],[GameDate]])=2,"MON",IF(WEEKDAY(Table2[[#This Row],[GameDate]])=3,"TUE",IF(WEEKDAY(Table2[[#This Row],[GameDate]])=4,"WED",IF(WEEKDAY(Table2[[#This Row],[GameDate]])=5,"THU",IF(WEEKDAY(Table2[[#This Row],[GameDate]])=6,"FRI", "SAT"))))))</f>
        <v>SUN</v>
      </c>
      <c r="AF912" s="2">
        <f>Table2[[#This Row],[ActualAwayScore]]-Table2[[#This Row],[PredictedAwayScore]]</f>
        <v>0</v>
      </c>
      <c r="AG912" s="2">
        <f>Table2[[#This Row],[ActualHomeScore]]-Table2[[#This Row],[PredictedHomeScore]]</f>
        <v>0</v>
      </c>
      <c r="AH912" s="2">
        <f t="shared" si="73"/>
        <v>0</v>
      </c>
      <c r="AI912" s="2">
        <f t="shared" si="74"/>
        <v>0</v>
      </c>
    </row>
    <row r="913" spans="1:35" x14ac:dyDescent="0.25">
      <c r="B913" s="4">
        <v>45711</v>
      </c>
      <c r="C913" s="7" t="s">
        <v>1022</v>
      </c>
      <c r="D913" s="2" t="s">
        <v>32</v>
      </c>
      <c r="E913" s="2" t="s">
        <v>35</v>
      </c>
      <c r="F913" s="2"/>
      <c r="G913" s="2"/>
      <c r="H913" s="2" t="str">
        <f t="shared" si="70"/>
        <v>_</v>
      </c>
      <c r="I913" s="2"/>
      <c r="J913" s="2"/>
      <c r="K913" s="2"/>
      <c r="L913" s="2" t="str">
        <f t="shared" si="71"/>
        <v>_</v>
      </c>
      <c r="M913" s="2"/>
      <c r="N913" s="2">
        <f>IF(ISBLANK(Table2[[#This Row],[ActualResult]]), 0, 1)</f>
        <v>0</v>
      </c>
      <c r="O913" s="2" t="str">
        <f>IF(ISBLANK(Table2[[#This Row],[ActualResult]]), "_", IF(Table2[[#This Row],[ActualWinner]]=Table2[[#This Row],[PredictedWinner]], "Y", "N"))</f>
        <v>_</v>
      </c>
      <c r="P913" s="2" t="str">
        <f>IF(Table2[[#This Row],[ActualAwayScore]]&gt;Table2[[#This Row],[PredictedAwayScore]], "N", IF(ISBLANK(Table2[[#This Row],[ActualResult]]), "_", IF(Table2[[#This Row],[ActualAwayScore]]=Table2[[#This Row],[PredictedAwayScore]], "Y", "N")))</f>
        <v>_</v>
      </c>
      <c r="Q913" s="2" t="str">
        <f>IF(Table2[[#This Row],[ActualHomeScore]]&gt;Table2[[#This Row],[PredictedHomeScore]],"N", IF(ISBLANK(Table2[[#This Row],[ActualResult]]), "_", IF(Table2[[#This Row],[ActualHomeScore]]=Table2[[#This Row],[PredictedHomeScore]], "Y", "N")))</f>
        <v>_</v>
      </c>
      <c r="R913" s="2"/>
      <c r="S913" s="2" t="str">
        <f t="shared" si="72"/>
        <v>_</v>
      </c>
      <c r="T913" s="2">
        <f>IF(INDEX(StatsRegularSeason20242025!$A$2:$C$33,MATCH(Table2[[#This Row],[AwayTeam]],StatsRegularSeason20242025!$A$2:$A$33,0),2)=INDEX(StatsRegularSeason20242025!$A$2:$C$33,MATCH(Table2[[#This Row],[HomeTeam]],StatsRegularSeason20242025!$A$2:$A$33,0),2),1,0)</f>
        <v>0</v>
      </c>
      <c r="U913" s="2">
        <f>IF(INDEX(StatsRegularSeason20242025!$A$2:$C$33,MATCH(Table2[[#This Row],[AwayTeam]],StatsRegularSeason20242025!$A$2:$A$33,0),3)=INDEX(StatsRegularSeason20242025!$A$2:$C$33,MATCH(Table2[[#This Row],[HomeTeam]],StatsRegularSeason20242025!$A$2:$A$33,0),3),1,0)</f>
        <v>0</v>
      </c>
      <c r="V913" s="2">
        <f>IF(Table2[[#This Row],[InterConf]]=1,IF(Table2[[#This Row],[InterDiv]]=0, 1, 0), 0)</f>
        <v>0</v>
      </c>
      <c r="W913" s="2">
        <f>IF(INDEX(StatsRegularSeason20242025!$A$2:$C$33,MATCH(Table2[[#This Row],[AwayTeam]],StatsRegularSeason20242025!$A$2:$A$33,0),2)&lt;&gt;INDEX(StatsRegularSeason20242025!$A$2:$C$33,MATCH(Table2[[#This Row],[HomeTeam]],StatsRegularSeason20242025!$A$2:$A$33,0),2),1,0)</f>
        <v>1</v>
      </c>
      <c r="X913" s="2"/>
      <c r="Y913" s="2"/>
      <c r="Z913" s="2">
        <f>IF(AND(Table2[[#This Row],[GameIsOver]]=1,Table2[[#This Row],[ActualHomeScore]]*Table2[[#This Row],[ActualAwayScore]]=0), 1,0)</f>
        <v>0</v>
      </c>
      <c r="AA913" s="2">
        <f>IF(Table2[[#This Row],[GameIsOver]]=0,0, IF(Table2[[#This Row],[ActualWinner]]=Table2[[#This Row],[AwayTeam]], 2, IF(OR(Table2[[#This Row],[ActualResult]]="OT", Table2[[#This Row],[ActualResult]]="SO"), 1, 0)))</f>
        <v>0</v>
      </c>
      <c r="AB913" s="2">
        <f>IF(Table2[[#This Row],[GameIsOver]]= 0, 0, IF(Table2[[#This Row],[ActualWinner]]=Table2[[#This Row],[HomeTeam]], 2, IF(OR(Table2[[#This Row],[ActualResult]]="OT", Table2[[#This Row],[ActualResult]]="SO"), 1, 0)))</f>
        <v>0</v>
      </c>
      <c r="AC913" s="33">
        <f>(($AR$11)*IF(Table2[[#This Row],[CorrectWinnerPrediction]]="Y", 1, 0))+(($AR$12)*IF(Table2[[#This Row],[CorrectAwayScorePrediction]]="Y", 1, 0))+(($AR$13)*IF(Table2[[#This Row],[CorrectHomeScorePrediction]]="Y", 1, 0))</f>
        <v>0</v>
      </c>
      <c r="AD9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3" s="4" t="str">
        <f>IF(WEEKDAY(Table2[[#This Row],[GameDate]])=1,"SUN",IF(WEEKDAY(Table2[[#This Row],[GameDate]])=2,"MON",IF(WEEKDAY(Table2[[#This Row],[GameDate]])=3,"TUE",IF(WEEKDAY(Table2[[#This Row],[GameDate]])=4,"WED",IF(WEEKDAY(Table2[[#This Row],[GameDate]])=5,"THU",IF(WEEKDAY(Table2[[#This Row],[GameDate]])=6,"FRI", "SAT"))))))</f>
        <v>SUN</v>
      </c>
      <c r="AF913" s="2">
        <f>Table2[[#This Row],[ActualAwayScore]]-Table2[[#This Row],[PredictedAwayScore]]</f>
        <v>0</v>
      </c>
      <c r="AG913" s="2">
        <f>Table2[[#This Row],[ActualHomeScore]]-Table2[[#This Row],[PredictedHomeScore]]</f>
        <v>0</v>
      </c>
      <c r="AH913" s="2">
        <f t="shared" si="73"/>
        <v>0</v>
      </c>
      <c r="AI913" s="2">
        <f t="shared" si="74"/>
        <v>0</v>
      </c>
    </row>
    <row r="914" spans="1:35" x14ac:dyDescent="0.25">
      <c r="B914" s="4">
        <v>45711</v>
      </c>
      <c r="C914" s="7" t="s">
        <v>1023</v>
      </c>
      <c r="D914" s="2" t="s">
        <v>18</v>
      </c>
      <c r="E914" s="2" t="s">
        <v>17</v>
      </c>
      <c r="F914" s="2"/>
      <c r="G914" s="2"/>
      <c r="H914" s="2" t="str">
        <f t="shared" si="70"/>
        <v>_</v>
      </c>
      <c r="I914" s="2"/>
      <c r="J914" s="2"/>
      <c r="K914" s="2"/>
      <c r="L914" s="2" t="str">
        <f t="shared" si="71"/>
        <v>_</v>
      </c>
      <c r="M914" s="2"/>
      <c r="N914" s="2">
        <f>IF(ISBLANK(Table2[[#This Row],[ActualResult]]), 0, 1)</f>
        <v>0</v>
      </c>
      <c r="O914" s="2" t="str">
        <f>IF(ISBLANK(Table2[[#This Row],[ActualResult]]), "_", IF(Table2[[#This Row],[ActualWinner]]=Table2[[#This Row],[PredictedWinner]], "Y", "N"))</f>
        <v>_</v>
      </c>
      <c r="P914" s="2" t="str">
        <f>IF(Table2[[#This Row],[ActualAwayScore]]&gt;Table2[[#This Row],[PredictedAwayScore]], "N", IF(ISBLANK(Table2[[#This Row],[ActualResult]]), "_", IF(Table2[[#This Row],[ActualAwayScore]]=Table2[[#This Row],[PredictedAwayScore]], "Y", "N")))</f>
        <v>_</v>
      </c>
      <c r="Q914" s="2" t="str">
        <f>IF(Table2[[#This Row],[ActualHomeScore]]&gt;Table2[[#This Row],[PredictedHomeScore]],"N", IF(ISBLANK(Table2[[#This Row],[ActualResult]]), "_", IF(Table2[[#This Row],[ActualHomeScore]]=Table2[[#This Row],[PredictedHomeScore]], "Y", "N")))</f>
        <v>_</v>
      </c>
      <c r="R914" s="2"/>
      <c r="S914" s="2" t="str">
        <f t="shared" si="72"/>
        <v>_</v>
      </c>
      <c r="T914" s="2">
        <f>IF(INDEX(StatsRegularSeason20242025!$A$2:$C$33,MATCH(Table2[[#This Row],[AwayTeam]],StatsRegularSeason20242025!$A$2:$A$33,0),2)=INDEX(StatsRegularSeason20242025!$A$2:$C$33,MATCH(Table2[[#This Row],[HomeTeam]],StatsRegularSeason20242025!$A$2:$A$33,0),2),1,0)</f>
        <v>0</v>
      </c>
      <c r="U914" s="2">
        <f>IF(INDEX(StatsRegularSeason20242025!$A$2:$C$33,MATCH(Table2[[#This Row],[AwayTeam]],StatsRegularSeason20242025!$A$2:$A$33,0),3)=INDEX(StatsRegularSeason20242025!$A$2:$C$33,MATCH(Table2[[#This Row],[HomeTeam]],StatsRegularSeason20242025!$A$2:$A$33,0),3),1,0)</f>
        <v>0</v>
      </c>
      <c r="V914" s="2">
        <f>IF(Table2[[#This Row],[InterConf]]=1,IF(Table2[[#This Row],[InterDiv]]=0, 1, 0), 0)</f>
        <v>0</v>
      </c>
      <c r="W914" s="2">
        <f>IF(INDEX(StatsRegularSeason20242025!$A$2:$C$33,MATCH(Table2[[#This Row],[AwayTeam]],StatsRegularSeason20242025!$A$2:$A$33,0),2)&lt;&gt;INDEX(StatsRegularSeason20242025!$A$2:$C$33,MATCH(Table2[[#This Row],[HomeTeam]],StatsRegularSeason20242025!$A$2:$A$33,0),2),1,0)</f>
        <v>1</v>
      </c>
      <c r="X914" s="2"/>
      <c r="Y914" s="2"/>
      <c r="Z914" s="2">
        <f>IF(AND(Table2[[#This Row],[GameIsOver]]=1,Table2[[#This Row],[ActualHomeScore]]*Table2[[#This Row],[ActualAwayScore]]=0), 1,0)</f>
        <v>0</v>
      </c>
      <c r="AA914" s="2">
        <f>IF(Table2[[#This Row],[GameIsOver]]=0,0, IF(Table2[[#This Row],[ActualWinner]]=Table2[[#This Row],[AwayTeam]], 2, IF(OR(Table2[[#This Row],[ActualResult]]="OT", Table2[[#This Row],[ActualResult]]="SO"), 1, 0)))</f>
        <v>0</v>
      </c>
      <c r="AB914" s="2">
        <f>IF(Table2[[#This Row],[GameIsOver]]= 0, 0, IF(Table2[[#This Row],[ActualWinner]]=Table2[[#This Row],[HomeTeam]], 2, IF(OR(Table2[[#This Row],[ActualResult]]="OT", Table2[[#This Row],[ActualResult]]="SO"), 1, 0)))</f>
        <v>0</v>
      </c>
      <c r="AC914" s="33">
        <f>(($AR$11)*IF(Table2[[#This Row],[CorrectWinnerPrediction]]="Y", 1, 0))+(($AR$12)*IF(Table2[[#This Row],[CorrectAwayScorePrediction]]="Y", 1, 0))+(($AR$13)*IF(Table2[[#This Row],[CorrectHomeScorePrediction]]="Y", 1, 0))</f>
        <v>0</v>
      </c>
      <c r="AD9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4" s="4" t="str">
        <f>IF(WEEKDAY(Table2[[#This Row],[GameDate]])=1,"SUN",IF(WEEKDAY(Table2[[#This Row],[GameDate]])=2,"MON",IF(WEEKDAY(Table2[[#This Row],[GameDate]])=3,"TUE",IF(WEEKDAY(Table2[[#This Row],[GameDate]])=4,"WED",IF(WEEKDAY(Table2[[#This Row],[GameDate]])=5,"THU",IF(WEEKDAY(Table2[[#This Row],[GameDate]])=6,"FRI", "SAT"))))))</f>
        <v>SUN</v>
      </c>
      <c r="AF914" s="2">
        <f>Table2[[#This Row],[ActualAwayScore]]-Table2[[#This Row],[PredictedAwayScore]]</f>
        <v>0</v>
      </c>
      <c r="AG914" s="2">
        <f>Table2[[#This Row],[ActualHomeScore]]-Table2[[#This Row],[PredictedHomeScore]]</f>
        <v>0</v>
      </c>
      <c r="AH914" s="2">
        <f t="shared" si="73"/>
        <v>0</v>
      </c>
      <c r="AI914" s="2">
        <f t="shared" si="74"/>
        <v>0</v>
      </c>
    </row>
    <row r="915" spans="1:35" x14ac:dyDescent="0.25">
      <c r="B915" s="4">
        <v>45711</v>
      </c>
      <c r="C915" s="7" t="s">
        <v>1024</v>
      </c>
      <c r="D915" s="2" t="s">
        <v>34</v>
      </c>
      <c r="E915" s="2" t="s">
        <v>33</v>
      </c>
      <c r="F915" s="2"/>
      <c r="G915" s="2"/>
      <c r="H915" s="2" t="str">
        <f t="shared" si="70"/>
        <v>_</v>
      </c>
      <c r="I915" s="2"/>
      <c r="J915" s="2"/>
      <c r="K915" s="2"/>
      <c r="L915" s="2" t="str">
        <f t="shared" si="71"/>
        <v>_</v>
      </c>
      <c r="M915" s="2"/>
      <c r="N915" s="2">
        <f>IF(ISBLANK(Table2[[#This Row],[ActualResult]]), 0, 1)</f>
        <v>0</v>
      </c>
      <c r="O915" s="2" t="str">
        <f>IF(ISBLANK(Table2[[#This Row],[ActualResult]]), "_", IF(Table2[[#This Row],[ActualWinner]]=Table2[[#This Row],[PredictedWinner]], "Y", "N"))</f>
        <v>_</v>
      </c>
      <c r="P915" s="2" t="str">
        <f>IF(Table2[[#This Row],[ActualAwayScore]]&gt;Table2[[#This Row],[PredictedAwayScore]], "N", IF(ISBLANK(Table2[[#This Row],[ActualResult]]), "_", IF(Table2[[#This Row],[ActualAwayScore]]=Table2[[#This Row],[PredictedAwayScore]], "Y", "N")))</f>
        <v>_</v>
      </c>
      <c r="Q915" s="2" t="str">
        <f>IF(Table2[[#This Row],[ActualHomeScore]]&gt;Table2[[#This Row],[PredictedHomeScore]],"N", IF(ISBLANK(Table2[[#This Row],[ActualResult]]), "_", IF(Table2[[#This Row],[ActualHomeScore]]=Table2[[#This Row],[PredictedHomeScore]], "Y", "N")))</f>
        <v>_</v>
      </c>
      <c r="R915" s="2"/>
      <c r="S915" s="2" t="str">
        <f t="shared" si="72"/>
        <v>_</v>
      </c>
      <c r="T915" s="2">
        <f>IF(INDEX(StatsRegularSeason20242025!$A$2:$C$33,MATCH(Table2[[#This Row],[AwayTeam]],StatsRegularSeason20242025!$A$2:$A$33,0),2)=INDEX(StatsRegularSeason20242025!$A$2:$C$33,MATCH(Table2[[#This Row],[HomeTeam]],StatsRegularSeason20242025!$A$2:$A$33,0),2),1,0)</f>
        <v>0</v>
      </c>
      <c r="U915" s="2">
        <f>IF(INDEX(StatsRegularSeason20242025!$A$2:$C$33,MATCH(Table2[[#This Row],[AwayTeam]],StatsRegularSeason20242025!$A$2:$A$33,0),3)=INDEX(StatsRegularSeason20242025!$A$2:$C$33,MATCH(Table2[[#This Row],[HomeTeam]],StatsRegularSeason20242025!$A$2:$A$33,0),3),1,0)</f>
        <v>0</v>
      </c>
      <c r="V915" s="2">
        <f>IF(Table2[[#This Row],[InterConf]]=1,IF(Table2[[#This Row],[InterDiv]]=0, 1, 0), 0)</f>
        <v>0</v>
      </c>
      <c r="W915" s="2">
        <f>IF(INDEX(StatsRegularSeason20242025!$A$2:$C$33,MATCH(Table2[[#This Row],[AwayTeam]],StatsRegularSeason20242025!$A$2:$A$33,0),2)&lt;&gt;INDEX(StatsRegularSeason20242025!$A$2:$C$33,MATCH(Table2[[#This Row],[HomeTeam]],StatsRegularSeason20242025!$A$2:$A$33,0),2),1,0)</f>
        <v>1</v>
      </c>
      <c r="X915" s="2"/>
      <c r="Y915" s="2"/>
      <c r="Z915" s="2">
        <f>IF(AND(Table2[[#This Row],[GameIsOver]]=1,Table2[[#This Row],[ActualHomeScore]]*Table2[[#This Row],[ActualAwayScore]]=0), 1,0)</f>
        <v>0</v>
      </c>
      <c r="AA915" s="2">
        <f>IF(Table2[[#This Row],[GameIsOver]]=0,0, IF(Table2[[#This Row],[ActualWinner]]=Table2[[#This Row],[AwayTeam]], 2, IF(OR(Table2[[#This Row],[ActualResult]]="OT", Table2[[#This Row],[ActualResult]]="SO"), 1, 0)))</f>
        <v>0</v>
      </c>
      <c r="AB915" s="2">
        <f>IF(Table2[[#This Row],[GameIsOver]]= 0, 0, IF(Table2[[#This Row],[ActualWinner]]=Table2[[#This Row],[HomeTeam]], 2, IF(OR(Table2[[#This Row],[ActualResult]]="OT", Table2[[#This Row],[ActualResult]]="SO"), 1, 0)))</f>
        <v>0</v>
      </c>
      <c r="AC915" s="33">
        <f>(($AR$11)*IF(Table2[[#This Row],[CorrectWinnerPrediction]]="Y", 1, 0))+(($AR$12)*IF(Table2[[#This Row],[CorrectAwayScorePrediction]]="Y", 1, 0))+(($AR$13)*IF(Table2[[#This Row],[CorrectHomeScorePrediction]]="Y", 1, 0))</f>
        <v>0</v>
      </c>
      <c r="AD9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5" s="4" t="str">
        <f>IF(WEEKDAY(Table2[[#This Row],[GameDate]])=1,"SUN",IF(WEEKDAY(Table2[[#This Row],[GameDate]])=2,"MON",IF(WEEKDAY(Table2[[#This Row],[GameDate]])=3,"TUE",IF(WEEKDAY(Table2[[#This Row],[GameDate]])=4,"WED",IF(WEEKDAY(Table2[[#This Row],[GameDate]])=5,"THU",IF(WEEKDAY(Table2[[#This Row],[GameDate]])=6,"FRI", "SAT"))))))</f>
        <v>SUN</v>
      </c>
      <c r="AF915" s="2">
        <f>Table2[[#This Row],[ActualAwayScore]]-Table2[[#This Row],[PredictedAwayScore]]</f>
        <v>0</v>
      </c>
      <c r="AG915" s="2">
        <f>Table2[[#This Row],[ActualHomeScore]]-Table2[[#This Row],[PredictedHomeScore]]</f>
        <v>0</v>
      </c>
      <c r="AH915" s="2">
        <f t="shared" si="73"/>
        <v>0</v>
      </c>
      <c r="AI915" s="2">
        <f t="shared" si="74"/>
        <v>0</v>
      </c>
    </row>
    <row r="916" spans="1:35" x14ac:dyDescent="0.25">
      <c r="B916" s="4">
        <v>45711</v>
      </c>
      <c r="C916" s="7" t="s">
        <v>1025</v>
      </c>
      <c r="D916" s="2" t="s">
        <v>38</v>
      </c>
      <c r="E916" s="2" t="s">
        <v>24</v>
      </c>
      <c r="F916" s="2"/>
      <c r="G916" s="2"/>
      <c r="H916" s="2" t="str">
        <f t="shared" si="70"/>
        <v>_</v>
      </c>
      <c r="I916" s="2"/>
      <c r="J916" s="2"/>
      <c r="K916" s="2"/>
      <c r="L916" s="2" t="str">
        <f t="shared" si="71"/>
        <v>_</v>
      </c>
      <c r="M916" s="2"/>
      <c r="N916" s="2">
        <f>IF(ISBLANK(Table2[[#This Row],[ActualResult]]), 0, 1)</f>
        <v>0</v>
      </c>
      <c r="O916" s="2" t="str">
        <f>IF(ISBLANK(Table2[[#This Row],[ActualResult]]), "_", IF(Table2[[#This Row],[ActualWinner]]=Table2[[#This Row],[PredictedWinner]], "Y", "N"))</f>
        <v>_</v>
      </c>
      <c r="P916" s="2" t="str">
        <f>IF(Table2[[#This Row],[ActualAwayScore]]&gt;Table2[[#This Row],[PredictedAwayScore]], "N", IF(ISBLANK(Table2[[#This Row],[ActualResult]]), "_", IF(Table2[[#This Row],[ActualAwayScore]]=Table2[[#This Row],[PredictedAwayScore]], "Y", "N")))</f>
        <v>_</v>
      </c>
      <c r="Q916" s="2" t="str">
        <f>IF(Table2[[#This Row],[ActualHomeScore]]&gt;Table2[[#This Row],[PredictedHomeScore]],"N", IF(ISBLANK(Table2[[#This Row],[ActualResult]]), "_", IF(Table2[[#This Row],[ActualHomeScore]]=Table2[[#This Row],[PredictedHomeScore]], "Y", "N")))</f>
        <v>_</v>
      </c>
      <c r="R916" s="2"/>
      <c r="S916" s="2" t="str">
        <f t="shared" si="72"/>
        <v>_</v>
      </c>
      <c r="T916" s="2">
        <f>IF(INDEX(StatsRegularSeason20242025!$A$2:$C$33,MATCH(Table2[[#This Row],[AwayTeam]],StatsRegularSeason20242025!$A$2:$A$33,0),2)=INDEX(StatsRegularSeason20242025!$A$2:$C$33,MATCH(Table2[[#This Row],[HomeTeam]],StatsRegularSeason20242025!$A$2:$A$33,0),2),1,0)</f>
        <v>1</v>
      </c>
      <c r="U916" s="2">
        <f>IF(INDEX(StatsRegularSeason20242025!$A$2:$C$33,MATCH(Table2[[#This Row],[AwayTeam]],StatsRegularSeason20242025!$A$2:$A$33,0),3)=INDEX(StatsRegularSeason20242025!$A$2:$C$33,MATCH(Table2[[#This Row],[HomeTeam]],StatsRegularSeason20242025!$A$2:$A$33,0),3),1,0)</f>
        <v>1</v>
      </c>
      <c r="V916" s="2">
        <f>IF(Table2[[#This Row],[InterConf]]=1,IF(Table2[[#This Row],[InterDiv]]=0, 1, 0), 0)</f>
        <v>0</v>
      </c>
      <c r="W916" s="2">
        <f>IF(INDEX(StatsRegularSeason20242025!$A$2:$C$33,MATCH(Table2[[#This Row],[AwayTeam]],StatsRegularSeason20242025!$A$2:$A$33,0),2)&lt;&gt;INDEX(StatsRegularSeason20242025!$A$2:$C$33,MATCH(Table2[[#This Row],[HomeTeam]],StatsRegularSeason20242025!$A$2:$A$33,0),2),1,0)</f>
        <v>0</v>
      </c>
      <c r="X916" s="2"/>
      <c r="Y916" s="2"/>
      <c r="Z916" s="2">
        <f>IF(AND(Table2[[#This Row],[GameIsOver]]=1,Table2[[#This Row],[ActualHomeScore]]*Table2[[#This Row],[ActualAwayScore]]=0), 1,0)</f>
        <v>0</v>
      </c>
      <c r="AA916" s="2">
        <f>IF(Table2[[#This Row],[GameIsOver]]=0,0, IF(Table2[[#This Row],[ActualWinner]]=Table2[[#This Row],[AwayTeam]], 2, IF(OR(Table2[[#This Row],[ActualResult]]="OT", Table2[[#This Row],[ActualResult]]="SO"), 1, 0)))</f>
        <v>0</v>
      </c>
      <c r="AB916" s="2">
        <f>IF(Table2[[#This Row],[GameIsOver]]= 0, 0, IF(Table2[[#This Row],[ActualWinner]]=Table2[[#This Row],[HomeTeam]], 2, IF(OR(Table2[[#This Row],[ActualResult]]="OT", Table2[[#This Row],[ActualResult]]="SO"), 1, 0)))</f>
        <v>0</v>
      </c>
      <c r="AC916" s="33">
        <f>(($AR$11)*IF(Table2[[#This Row],[CorrectWinnerPrediction]]="Y", 1, 0))+(($AR$12)*IF(Table2[[#This Row],[CorrectAwayScorePrediction]]="Y", 1, 0))+(($AR$13)*IF(Table2[[#This Row],[CorrectHomeScorePrediction]]="Y", 1, 0))</f>
        <v>0</v>
      </c>
      <c r="AD9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6" s="4" t="str">
        <f>IF(WEEKDAY(Table2[[#This Row],[GameDate]])=1,"SUN",IF(WEEKDAY(Table2[[#This Row],[GameDate]])=2,"MON",IF(WEEKDAY(Table2[[#This Row],[GameDate]])=3,"TUE",IF(WEEKDAY(Table2[[#This Row],[GameDate]])=4,"WED",IF(WEEKDAY(Table2[[#This Row],[GameDate]])=5,"THU",IF(WEEKDAY(Table2[[#This Row],[GameDate]])=6,"FRI", "SAT"))))))</f>
        <v>SUN</v>
      </c>
      <c r="AF916" s="2">
        <f>Table2[[#This Row],[ActualAwayScore]]-Table2[[#This Row],[PredictedAwayScore]]</f>
        <v>0</v>
      </c>
      <c r="AG916" s="2">
        <f>Table2[[#This Row],[ActualHomeScore]]-Table2[[#This Row],[PredictedHomeScore]]</f>
        <v>0</v>
      </c>
      <c r="AH916" s="2">
        <f t="shared" si="73"/>
        <v>0</v>
      </c>
      <c r="AI916" s="2">
        <f t="shared" si="74"/>
        <v>0</v>
      </c>
    </row>
    <row r="917" spans="1:35" x14ac:dyDescent="0.25">
      <c r="A917" s="3"/>
      <c r="B917" s="5">
        <v>45711</v>
      </c>
      <c r="C917" s="8" t="s">
        <v>1026</v>
      </c>
      <c r="D917" s="3" t="s">
        <v>25</v>
      </c>
      <c r="E917" s="3" t="s">
        <v>15</v>
      </c>
      <c r="F917" s="3"/>
      <c r="G917" s="3"/>
      <c r="H917" s="3" t="str">
        <f t="shared" si="70"/>
        <v>_</v>
      </c>
      <c r="I917" s="3"/>
      <c r="J917" s="3"/>
      <c r="K917" s="3"/>
      <c r="L917" s="3" t="str">
        <f t="shared" si="71"/>
        <v>_</v>
      </c>
      <c r="M917" s="3"/>
      <c r="N917" s="3">
        <f>IF(ISBLANK(Table2[[#This Row],[ActualResult]]), 0, 1)</f>
        <v>0</v>
      </c>
      <c r="O917" s="3" t="str">
        <f>IF(ISBLANK(Table2[[#This Row],[ActualResult]]), "_", IF(Table2[[#This Row],[ActualWinner]]=Table2[[#This Row],[PredictedWinner]], "Y", "N"))</f>
        <v>_</v>
      </c>
      <c r="P917" s="3" t="str">
        <f>IF(Table2[[#This Row],[ActualAwayScore]]&gt;Table2[[#This Row],[PredictedAwayScore]], "N", IF(ISBLANK(Table2[[#This Row],[ActualResult]]), "_", IF(Table2[[#This Row],[ActualAwayScore]]=Table2[[#This Row],[PredictedAwayScore]], "Y", "N")))</f>
        <v>_</v>
      </c>
      <c r="Q917" s="3" t="str">
        <f>IF(Table2[[#This Row],[ActualHomeScore]]&gt;Table2[[#This Row],[PredictedHomeScore]],"N", IF(ISBLANK(Table2[[#This Row],[ActualResult]]), "_", IF(Table2[[#This Row],[ActualHomeScore]]=Table2[[#This Row],[PredictedHomeScore]], "Y", "N")))</f>
        <v>_</v>
      </c>
      <c r="R917" s="2"/>
      <c r="S917" s="2" t="str">
        <f t="shared" si="72"/>
        <v>_</v>
      </c>
      <c r="T917" s="2">
        <f>IF(INDEX(StatsRegularSeason20242025!$A$2:$C$33,MATCH(Table2[[#This Row],[AwayTeam]],StatsRegularSeason20242025!$A$2:$A$33,0),2)=INDEX(StatsRegularSeason20242025!$A$2:$C$33,MATCH(Table2[[#This Row],[HomeTeam]],StatsRegularSeason20242025!$A$2:$A$33,0),2),1,0)</f>
        <v>1</v>
      </c>
      <c r="U917" s="2">
        <f>IF(INDEX(StatsRegularSeason20242025!$A$2:$C$33,MATCH(Table2[[#This Row],[AwayTeam]],StatsRegularSeason20242025!$A$2:$A$33,0),3)=INDEX(StatsRegularSeason20242025!$A$2:$C$33,MATCH(Table2[[#This Row],[HomeTeam]],StatsRegularSeason20242025!$A$2:$A$33,0),3),1,0)</f>
        <v>0</v>
      </c>
      <c r="V917" s="2">
        <f>IF(Table2[[#This Row],[InterConf]]=1,IF(Table2[[#This Row],[InterDiv]]=0, 1, 0), 0)</f>
        <v>1</v>
      </c>
      <c r="W917" s="2">
        <f>IF(INDEX(StatsRegularSeason20242025!$A$2:$C$33,MATCH(Table2[[#This Row],[AwayTeam]],StatsRegularSeason20242025!$A$2:$A$33,0),2)&lt;&gt;INDEX(StatsRegularSeason20242025!$A$2:$C$33,MATCH(Table2[[#This Row],[HomeTeam]],StatsRegularSeason20242025!$A$2:$A$33,0),2),1,0)</f>
        <v>0</v>
      </c>
      <c r="X917" s="2"/>
      <c r="Y917" s="2"/>
      <c r="Z917" s="2">
        <f>IF(AND(Table2[[#This Row],[GameIsOver]]=1,Table2[[#This Row],[ActualHomeScore]]*Table2[[#This Row],[ActualAwayScore]]=0), 1,0)</f>
        <v>0</v>
      </c>
      <c r="AA917" s="2">
        <f>IF(Table2[[#This Row],[GameIsOver]]=0,0, IF(Table2[[#This Row],[ActualWinner]]=Table2[[#This Row],[AwayTeam]], 2, IF(OR(Table2[[#This Row],[ActualResult]]="OT", Table2[[#This Row],[ActualResult]]="SO"), 1, 0)))</f>
        <v>0</v>
      </c>
      <c r="AB917" s="2">
        <f>IF(Table2[[#This Row],[GameIsOver]]= 0, 0, IF(Table2[[#This Row],[ActualWinner]]=Table2[[#This Row],[HomeTeam]], 2, IF(OR(Table2[[#This Row],[ActualResult]]="OT", Table2[[#This Row],[ActualResult]]="SO"), 1, 0)))</f>
        <v>0</v>
      </c>
      <c r="AC917" s="33">
        <f>(($AR$11)*IF(Table2[[#This Row],[CorrectWinnerPrediction]]="Y", 1, 0))+(($AR$12)*IF(Table2[[#This Row],[CorrectAwayScorePrediction]]="Y", 1, 0))+(($AR$13)*IF(Table2[[#This Row],[CorrectHomeScorePrediction]]="Y", 1, 0))</f>
        <v>0</v>
      </c>
      <c r="AD9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7" s="5" t="str">
        <f>IF(WEEKDAY(Table2[[#This Row],[GameDate]])=1,"SUN",IF(WEEKDAY(Table2[[#This Row],[GameDate]])=2,"MON",IF(WEEKDAY(Table2[[#This Row],[GameDate]])=3,"TUE",IF(WEEKDAY(Table2[[#This Row],[GameDate]])=4,"WED",IF(WEEKDAY(Table2[[#This Row],[GameDate]])=5,"THU",IF(WEEKDAY(Table2[[#This Row],[GameDate]])=6,"FRI", "SAT"))))))</f>
        <v>SUN</v>
      </c>
      <c r="AF917" s="2">
        <f>Table2[[#This Row],[ActualAwayScore]]-Table2[[#This Row],[PredictedAwayScore]]</f>
        <v>0</v>
      </c>
      <c r="AG917" s="2">
        <f>Table2[[#This Row],[ActualHomeScore]]-Table2[[#This Row],[PredictedHomeScore]]</f>
        <v>0</v>
      </c>
      <c r="AH917" s="2">
        <f t="shared" si="73"/>
        <v>0</v>
      </c>
      <c r="AI917" s="2">
        <f t="shared" si="74"/>
        <v>0</v>
      </c>
    </row>
    <row r="918" spans="1:35" x14ac:dyDescent="0.25">
      <c r="B918" s="4">
        <v>45712</v>
      </c>
      <c r="C918" s="7" t="s">
        <v>1027</v>
      </c>
      <c r="D918" s="2" t="s">
        <v>38</v>
      </c>
      <c r="E918" s="2" t="s">
        <v>22</v>
      </c>
      <c r="F918" s="2"/>
      <c r="G918" s="2"/>
      <c r="H918" s="2" t="str">
        <f t="shared" si="70"/>
        <v>_</v>
      </c>
      <c r="I918" s="2"/>
      <c r="J918" s="2"/>
      <c r="K918" s="2"/>
      <c r="L918" s="2" t="str">
        <f t="shared" si="71"/>
        <v>_</v>
      </c>
      <c r="M918" s="2"/>
      <c r="N918" s="2">
        <f>IF(ISBLANK(Table2[[#This Row],[ActualResult]]), 0, 1)</f>
        <v>0</v>
      </c>
      <c r="O918" s="2" t="str">
        <f>IF(ISBLANK(Table2[[#This Row],[ActualResult]]), "_", IF(Table2[[#This Row],[ActualWinner]]=Table2[[#This Row],[PredictedWinner]], "Y", "N"))</f>
        <v>_</v>
      </c>
      <c r="P918" s="2" t="str">
        <f>IF(Table2[[#This Row],[ActualAwayScore]]&gt;Table2[[#This Row],[PredictedAwayScore]], "N", IF(ISBLANK(Table2[[#This Row],[ActualResult]]), "_", IF(Table2[[#This Row],[ActualAwayScore]]=Table2[[#This Row],[PredictedAwayScore]], "Y", "N")))</f>
        <v>_</v>
      </c>
      <c r="Q918" s="2" t="str">
        <f>IF(Table2[[#This Row],[ActualHomeScore]]&gt;Table2[[#This Row],[PredictedHomeScore]],"N", IF(ISBLANK(Table2[[#This Row],[ActualResult]]), "_", IF(Table2[[#This Row],[ActualHomeScore]]=Table2[[#This Row],[PredictedHomeScore]], "Y", "N")))</f>
        <v>_</v>
      </c>
      <c r="R918" s="2"/>
      <c r="S918" s="2" t="str">
        <f t="shared" si="72"/>
        <v>_</v>
      </c>
      <c r="T918" s="2">
        <f>IF(INDEX(StatsRegularSeason20242025!$A$2:$C$33,MATCH(Table2[[#This Row],[AwayTeam]],StatsRegularSeason20242025!$A$2:$A$33,0),2)=INDEX(StatsRegularSeason20242025!$A$2:$C$33,MATCH(Table2[[#This Row],[HomeTeam]],StatsRegularSeason20242025!$A$2:$A$33,0),2),1,0)</f>
        <v>1</v>
      </c>
      <c r="U918" s="2">
        <f>IF(INDEX(StatsRegularSeason20242025!$A$2:$C$33,MATCH(Table2[[#This Row],[AwayTeam]],StatsRegularSeason20242025!$A$2:$A$33,0),3)=INDEX(StatsRegularSeason20242025!$A$2:$C$33,MATCH(Table2[[#This Row],[HomeTeam]],StatsRegularSeason20242025!$A$2:$A$33,0),3),1,0)</f>
        <v>0</v>
      </c>
      <c r="V918" s="2">
        <f>IF(Table2[[#This Row],[InterConf]]=1,IF(Table2[[#This Row],[InterDiv]]=0, 1, 0), 0)</f>
        <v>1</v>
      </c>
      <c r="W918" s="2">
        <f>IF(INDEX(StatsRegularSeason20242025!$A$2:$C$33,MATCH(Table2[[#This Row],[AwayTeam]],StatsRegularSeason20242025!$A$2:$A$33,0),2)&lt;&gt;INDEX(StatsRegularSeason20242025!$A$2:$C$33,MATCH(Table2[[#This Row],[HomeTeam]],StatsRegularSeason20242025!$A$2:$A$33,0),2),1,0)</f>
        <v>0</v>
      </c>
      <c r="X918" s="2"/>
      <c r="Y918" s="2"/>
      <c r="Z918" s="2">
        <f>IF(AND(Table2[[#This Row],[GameIsOver]]=1,Table2[[#This Row],[ActualHomeScore]]*Table2[[#This Row],[ActualAwayScore]]=0), 1,0)</f>
        <v>0</v>
      </c>
      <c r="AA918" s="2">
        <f>IF(Table2[[#This Row],[GameIsOver]]=0,0, IF(Table2[[#This Row],[ActualWinner]]=Table2[[#This Row],[AwayTeam]], 2, IF(OR(Table2[[#This Row],[ActualResult]]="OT", Table2[[#This Row],[ActualResult]]="SO"), 1, 0)))</f>
        <v>0</v>
      </c>
      <c r="AB918" s="2">
        <f>IF(Table2[[#This Row],[GameIsOver]]= 0, 0, IF(Table2[[#This Row],[ActualWinner]]=Table2[[#This Row],[HomeTeam]], 2, IF(OR(Table2[[#This Row],[ActualResult]]="OT", Table2[[#This Row],[ActualResult]]="SO"), 1, 0)))</f>
        <v>0</v>
      </c>
      <c r="AC918" s="33">
        <f>(($AR$11)*IF(Table2[[#This Row],[CorrectWinnerPrediction]]="Y", 1, 0))+(($AR$12)*IF(Table2[[#This Row],[CorrectAwayScorePrediction]]="Y", 1, 0))+(($AR$13)*IF(Table2[[#This Row],[CorrectHomeScorePrediction]]="Y", 1, 0))</f>
        <v>0</v>
      </c>
      <c r="AD9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8" s="4" t="str">
        <f>IF(WEEKDAY(Table2[[#This Row],[GameDate]])=1,"SUN",IF(WEEKDAY(Table2[[#This Row],[GameDate]])=2,"MON",IF(WEEKDAY(Table2[[#This Row],[GameDate]])=3,"TUE",IF(WEEKDAY(Table2[[#This Row],[GameDate]])=4,"WED",IF(WEEKDAY(Table2[[#This Row],[GameDate]])=5,"THU",IF(WEEKDAY(Table2[[#This Row],[GameDate]])=6,"FRI", "SAT"))))))</f>
        <v>MON</v>
      </c>
      <c r="AF918" s="2">
        <f>Table2[[#This Row],[ActualAwayScore]]-Table2[[#This Row],[PredictedAwayScore]]</f>
        <v>0</v>
      </c>
      <c r="AG918" s="2">
        <f>Table2[[#This Row],[ActualHomeScore]]-Table2[[#This Row],[PredictedHomeScore]]</f>
        <v>0</v>
      </c>
      <c r="AH918" s="2">
        <f t="shared" si="73"/>
        <v>0</v>
      </c>
      <c r="AI918" s="2">
        <f t="shared" si="74"/>
        <v>0</v>
      </c>
    </row>
    <row r="919" spans="1:35" x14ac:dyDescent="0.25">
      <c r="A919" s="3"/>
      <c r="B919" s="5">
        <v>45712</v>
      </c>
      <c r="C919" s="8" t="s">
        <v>1028</v>
      </c>
      <c r="D919" s="3" t="s">
        <v>27</v>
      </c>
      <c r="E919" s="3" t="s">
        <v>28</v>
      </c>
      <c r="F919" s="3"/>
      <c r="G919" s="3"/>
      <c r="H919" s="3" t="str">
        <f t="shared" si="70"/>
        <v>_</v>
      </c>
      <c r="I919" s="3"/>
      <c r="J919" s="3"/>
      <c r="K919" s="3"/>
      <c r="L919" s="2" t="str">
        <f t="shared" si="71"/>
        <v>_</v>
      </c>
      <c r="M919" s="3"/>
      <c r="N919" s="3">
        <f>IF(ISBLANK(Table2[[#This Row],[ActualResult]]), 0, 1)</f>
        <v>0</v>
      </c>
      <c r="O919" s="3" t="str">
        <f>IF(ISBLANK(Table2[[#This Row],[ActualResult]]), "_", IF(Table2[[#This Row],[ActualWinner]]=Table2[[#This Row],[PredictedWinner]], "Y", "N"))</f>
        <v>_</v>
      </c>
      <c r="P919" s="3" t="str">
        <f>IF(Table2[[#This Row],[ActualAwayScore]]&gt;Table2[[#This Row],[PredictedAwayScore]], "N", IF(ISBLANK(Table2[[#This Row],[ActualResult]]), "_", IF(Table2[[#This Row],[ActualAwayScore]]=Table2[[#This Row],[PredictedAwayScore]], "Y", "N")))</f>
        <v>_</v>
      </c>
      <c r="Q919" s="3" t="str">
        <f>IF(Table2[[#This Row],[ActualHomeScore]]&gt;Table2[[#This Row],[PredictedHomeScore]],"N", IF(ISBLANK(Table2[[#This Row],[ActualResult]]), "_", IF(Table2[[#This Row],[ActualHomeScore]]=Table2[[#This Row],[PredictedHomeScore]], "Y", "N")))</f>
        <v>_</v>
      </c>
      <c r="R919" s="2"/>
      <c r="S919" s="2" t="str">
        <f t="shared" si="72"/>
        <v>_</v>
      </c>
      <c r="T919" s="2">
        <f>IF(INDEX(StatsRegularSeason20242025!$A$2:$C$33,MATCH(Table2[[#This Row],[AwayTeam]],StatsRegularSeason20242025!$A$2:$A$33,0),2)=INDEX(StatsRegularSeason20242025!$A$2:$C$33,MATCH(Table2[[#This Row],[HomeTeam]],StatsRegularSeason20242025!$A$2:$A$33,0),2),1,0)</f>
        <v>1</v>
      </c>
      <c r="U919" s="2">
        <f>IF(INDEX(StatsRegularSeason20242025!$A$2:$C$33,MATCH(Table2[[#This Row],[AwayTeam]],StatsRegularSeason20242025!$A$2:$A$33,0),3)=INDEX(StatsRegularSeason20242025!$A$2:$C$33,MATCH(Table2[[#This Row],[HomeTeam]],StatsRegularSeason20242025!$A$2:$A$33,0),3),1,0)</f>
        <v>1</v>
      </c>
      <c r="V919" s="2">
        <f>IF(Table2[[#This Row],[InterConf]]=1,IF(Table2[[#This Row],[InterDiv]]=0, 1, 0), 0)</f>
        <v>0</v>
      </c>
      <c r="W919" s="2">
        <f>IF(INDEX(StatsRegularSeason20242025!$A$2:$C$33,MATCH(Table2[[#This Row],[AwayTeam]],StatsRegularSeason20242025!$A$2:$A$33,0),2)&lt;&gt;INDEX(StatsRegularSeason20242025!$A$2:$C$33,MATCH(Table2[[#This Row],[HomeTeam]],StatsRegularSeason20242025!$A$2:$A$33,0),2),1,0)</f>
        <v>0</v>
      </c>
      <c r="X919" s="2"/>
      <c r="Y919" s="2"/>
      <c r="Z919" s="2">
        <f>IF(AND(Table2[[#This Row],[GameIsOver]]=1,Table2[[#This Row],[ActualHomeScore]]*Table2[[#This Row],[ActualAwayScore]]=0), 1,0)</f>
        <v>0</v>
      </c>
      <c r="AA919" s="2">
        <f>IF(Table2[[#This Row],[GameIsOver]]=0,0, IF(Table2[[#This Row],[ActualWinner]]=Table2[[#This Row],[AwayTeam]], 2, IF(OR(Table2[[#This Row],[ActualResult]]="OT", Table2[[#This Row],[ActualResult]]="SO"), 1, 0)))</f>
        <v>0</v>
      </c>
      <c r="AB919" s="2">
        <f>IF(Table2[[#This Row],[GameIsOver]]= 0, 0, IF(Table2[[#This Row],[ActualWinner]]=Table2[[#This Row],[HomeTeam]], 2, IF(OR(Table2[[#This Row],[ActualResult]]="OT", Table2[[#This Row],[ActualResult]]="SO"), 1, 0)))</f>
        <v>0</v>
      </c>
      <c r="AC919" s="33">
        <f>(($AR$11)*IF(Table2[[#This Row],[CorrectWinnerPrediction]]="Y", 1, 0))+(($AR$12)*IF(Table2[[#This Row],[CorrectAwayScorePrediction]]="Y", 1, 0))+(($AR$13)*IF(Table2[[#This Row],[CorrectHomeScorePrediction]]="Y", 1, 0))</f>
        <v>0</v>
      </c>
      <c r="AD9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19" s="5" t="str">
        <f>IF(WEEKDAY(Table2[[#This Row],[GameDate]])=1,"SUN",IF(WEEKDAY(Table2[[#This Row],[GameDate]])=2,"MON",IF(WEEKDAY(Table2[[#This Row],[GameDate]])=3,"TUE",IF(WEEKDAY(Table2[[#This Row],[GameDate]])=4,"WED",IF(WEEKDAY(Table2[[#This Row],[GameDate]])=5,"THU",IF(WEEKDAY(Table2[[#This Row],[GameDate]])=6,"FRI", "SAT"))))))</f>
        <v>MON</v>
      </c>
      <c r="AF919" s="2">
        <f>Table2[[#This Row],[ActualAwayScore]]-Table2[[#This Row],[PredictedAwayScore]]</f>
        <v>0</v>
      </c>
      <c r="AG919" s="2">
        <f>Table2[[#This Row],[ActualHomeScore]]-Table2[[#This Row],[PredictedHomeScore]]</f>
        <v>0</v>
      </c>
      <c r="AH919" s="2">
        <f t="shared" si="73"/>
        <v>0</v>
      </c>
      <c r="AI919" s="2">
        <f t="shared" si="74"/>
        <v>0</v>
      </c>
    </row>
    <row r="920" spans="1:35" x14ac:dyDescent="0.25">
      <c r="B920" s="4">
        <v>45713</v>
      </c>
      <c r="C920" s="7" t="s">
        <v>1029</v>
      </c>
      <c r="D920" s="2" t="s">
        <v>18</v>
      </c>
      <c r="E920" s="2" t="s">
        <v>16</v>
      </c>
      <c r="F920" s="2"/>
      <c r="G920" s="2"/>
      <c r="H920" s="2" t="str">
        <f t="shared" si="70"/>
        <v>_</v>
      </c>
      <c r="I920" s="2"/>
      <c r="J920" s="2"/>
      <c r="K920" s="2"/>
      <c r="L920" s="13" t="str">
        <f t="shared" si="71"/>
        <v>_</v>
      </c>
      <c r="M920" s="2"/>
      <c r="N920" s="2">
        <f>IF(ISBLANK(Table2[[#This Row],[ActualResult]]), 0, 1)</f>
        <v>0</v>
      </c>
      <c r="O920" s="2" t="str">
        <f>IF(ISBLANK(Table2[[#This Row],[ActualResult]]), "_", IF(Table2[[#This Row],[ActualWinner]]=Table2[[#This Row],[PredictedWinner]], "Y", "N"))</f>
        <v>_</v>
      </c>
      <c r="P920" s="2" t="str">
        <f>IF(Table2[[#This Row],[ActualAwayScore]]&gt;Table2[[#This Row],[PredictedAwayScore]], "N", IF(ISBLANK(Table2[[#This Row],[ActualResult]]), "_", IF(Table2[[#This Row],[ActualAwayScore]]=Table2[[#This Row],[PredictedAwayScore]], "Y", "N")))</f>
        <v>_</v>
      </c>
      <c r="Q920" s="2" t="str">
        <f>IF(Table2[[#This Row],[ActualHomeScore]]&gt;Table2[[#This Row],[PredictedHomeScore]],"N", IF(ISBLANK(Table2[[#This Row],[ActualResult]]), "_", IF(Table2[[#This Row],[ActualHomeScore]]=Table2[[#This Row],[PredictedHomeScore]], "Y", "N")))</f>
        <v>_</v>
      </c>
      <c r="R920" s="2"/>
      <c r="S920" s="2" t="str">
        <f t="shared" si="72"/>
        <v>_</v>
      </c>
      <c r="T920" s="2">
        <f>IF(INDEX(StatsRegularSeason20242025!$A$2:$C$33,MATCH(Table2[[#This Row],[AwayTeam]],StatsRegularSeason20242025!$A$2:$A$33,0),2)=INDEX(StatsRegularSeason20242025!$A$2:$C$33,MATCH(Table2[[#This Row],[HomeTeam]],StatsRegularSeason20242025!$A$2:$A$33,0),2),1,0)</f>
        <v>1</v>
      </c>
      <c r="U920" s="2">
        <f>IF(INDEX(StatsRegularSeason20242025!$A$2:$C$33,MATCH(Table2[[#This Row],[AwayTeam]],StatsRegularSeason20242025!$A$2:$A$33,0),3)=INDEX(StatsRegularSeason20242025!$A$2:$C$33,MATCH(Table2[[#This Row],[HomeTeam]],StatsRegularSeason20242025!$A$2:$A$33,0),3),1,0)</f>
        <v>1</v>
      </c>
      <c r="V920" s="2">
        <f>IF(Table2[[#This Row],[InterConf]]=1,IF(Table2[[#This Row],[InterDiv]]=0, 1, 0), 0)</f>
        <v>0</v>
      </c>
      <c r="W920" s="2">
        <f>IF(INDEX(StatsRegularSeason20242025!$A$2:$C$33,MATCH(Table2[[#This Row],[AwayTeam]],StatsRegularSeason20242025!$A$2:$A$33,0),2)&lt;&gt;INDEX(StatsRegularSeason20242025!$A$2:$C$33,MATCH(Table2[[#This Row],[HomeTeam]],StatsRegularSeason20242025!$A$2:$A$33,0),2),1,0)</f>
        <v>0</v>
      </c>
      <c r="X920" s="2"/>
      <c r="Y920" s="2"/>
      <c r="Z920" s="2">
        <f>IF(AND(Table2[[#This Row],[GameIsOver]]=1,Table2[[#This Row],[ActualHomeScore]]*Table2[[#This Row],[ActualAwayScore]]=0), 1,0)</f>
        <v>0</v>
      </c>
      <c r="AA920" s="2">
        <f>IF(Table2[[#This Row],[GameIsOver]]=0,0, IF(Table2[[#This Row],[ActualWinner]]=Table2[[#This Row],[AwayTeam]], 2, IF(OR(Table2[[#This Row],[ActualResult]]="OT", Table2[[#This Row],[ActualResult]]="SO"), 1, 0)))</f>
        <v>0</v>
      </c>
      <c r="AB920" s="2">
        <f>IF(Table2[[#This Row],[GameIsOver]]= 0, 0, IF(Table2[[#This Row],[ActualWinner]]=Table2[[#This Row],[HomeTeam]], 2, IF(OR(Table2[[#This Row],[ActualResult]]="OT", Table2[[#This Row],[ActualResult]]="SO"), 1, 0)))</f>
        <v>0</v>
      </c>
      <c r="AC920" s="33">
        <f>(($AR$11)*IF(Table2[[#This Row],[CorrectWinnerPrediction]]="Y", 1, 0))+(($AR$12)*IF(Table2[[#This Row],[CorrectAwayScorePrediction]]="Y", 1, 0))+(($AR$13)*IF(Table2[[#This Row],[CorrectHomeScorePrediction]]="Y", 1, 0))</f>
        <v>0</v>
      </c>
      <c r="AD9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0" s="4" t="str">
        <f>IF(WEEKDAY(Table2[[#This Row],[GameDate]])=1,"SUN",IF(WEEKDAY(Table2[[#This Row],[GameDate]])=2,"MON",IF(WEEKDAY(Table2[[#This Row],[GameDate]])=3,"TUE",IF(WEEKDAY(Table2[[#This Row],[GameDate]])=4,"WED",IF(WEEKDAY(Table2[[#This Row],[GameDate]])=5,"THU",IF(WEEKDAY(Table2[[#This Row],[GameDate]])=6,"FRI", "SAT"))))))</f>
        <v>TUE</v>
      </c>
      <c r="AF920" s="2">
        <f>Table2[[#This Row],[ActualAwayScore]]-Table2[[#This Row],[PredictedAwayScore]]</f>
        <v>0</v>
      </c>
      <c r="AG920" s="2">
        <f>Table2[[#This Row],[ActualHomeScore]]-Table2[[#This Row],[PredictedHomeScore]]</f>
        <v>0</v>
      </c>
      <c r="AH920" s="2">
        <f t="shared" si="73"/>
        <v>0</v>
      </c>
      <c r="AI920" s="2">
        <f t="shared" si="74"/>
        <v>0</v>
      </c>
    </row>
    <row r="921" spans="1:35" x14ac:dyDescent="0.25">
      <c r="B921" s="4">
        <v>45713</v>
      </c>
      <c r="C921" s="7" t="s">
        <v>1030</v>
      </c>
      <c r="D921" s="2" t="s">
        <v>47</v>
      </c>
      <c r="E921" s="2" t="s">
        <v>29</v>
      </c>
      <c r="F921" s="2"/>
      <c r="G921" s="2"/>
      <c r="H921" s="2" t="str">
        <f t="shared" si="70"/>
        <v>_</v>
      </c>
      <c r="I921" s="2"/>
      <c r="J921" s="2"/>
      <c r="K921" s="2"/>
      <c r="L921" s="2" t="str">
        <f t="shared" si="71"/>
        <v>_</v>
      </c>
      <c r="M921" s="2"/>
      <c r="N921" s="2">
        <f>IF(ISBLANK(Table2[[#This Row],[ActualResult]]), 0, 1)</f>
        <v>0</v>
      </c>
      <c r="O921" s="2" t="str">
        <f>IF(ISBLANK(Table2[[#This Row],[ActualResult]]), "_", IF(Table2[[#This Row],[ActualWinner]]=Table2[[#This Row],[PredictedWinner]], "Y", "N"))</f>
        <v>_</v>
      </c>
      <c r="P921" s="2" t="str">
        <f>IF(Table2[[#This Row],[ActualAwayScore]]&gt;Table2[[#This Row],[PredictedAwayScore]], "N", IF(ISBLANK(Table2[[#This Row],[ActualResult]]), "_", IF(Table2[[#This Row],[ActualAwayScore]]=Table2[[#This Row],[PredictedAwayScore]], "Y", "N")))</f>
        <v>_</v>
      </c>
      <c r="Q921" s="2" t="str">
        <f>IF(Table2[[#This Row],[ActualHomeScore]]&gt;Table2[[#This Row],[PredictedHomeScore]],"N", IF(ISBLANK(Table2[[#This Row],[ActualResult]]), "_", IF(Table2[[#This Row],[ActualHomeScore]]=Table2[[#This Row],[PredictedHomeScore]], "Y", "N")))</f>
        <v>_</v>
      </c>
      <c r="R921" s="2"/>
      <c r="S921" s="2" t="str">
        <f t="shared" si="72"/>
        <v>_</v>
      </c>
      <c r="T921" s="2">
        <f>IF(INDEX(StatsRegularSeason20242025!$A$2:$C$33,MATCH(Table2[[#This Row],[AwayTeam]],StatsRegularSeason20242025!$A$2:$A$33,0),2)=INDEX(StatsRegularSeason20242025!$A$2:$C$33,MATCH(Table2[[#This Row],[HomeTeam]],StatsRegularSeason20242025!$A$2:$A$33,0),2),1,0)</f>
        <v>0</v>
      </c>
      <c r="U921" s="2">
        <f>IF(INDEX(StatsRegularSeason20242025!$A$2:$C$33,MATCH(Table2[[#This Row],[AwayTeam]],StatsRegularSeason20242025!$A$2:$A$33,0),3)=INDEX(StatsRegularSeason20242025!$A$2:$C$33,MATCH(Table2[[#This Row],[HomeTeam]],StatsRegularSeason20242025!$A$2:$A$33,0),3),1,0)</f>
        <v>0</v>
      </c>
      <c r="V921" s="2">
        <f>IF(Table2[[#This Row],[InterConf]]=1,IF(Table2[[#This Row],[InterDiv]]=0, 1, 0), 0)</f>
        <v>0</v>
      </c>
      <c r="W921" s="2">
        <f>IF(INDEX(StatsRegularSeason20242025!$A$2:$C$33,MATCH(Table2[[#This Row],[AwayTeam]],StatsRegularSeason20242025!$A$2:$A$33,0),2)&lt;&gt;INDEX(StatsRegularSeason20242025!$A$2:$C$33,MATCH(Table2[[#This Row],[HomeTeam]],StatsRegularSeason20242025!$A$2:$A$33,0),2),1,0)</f>
        <v>1</v>
      </c>
      <c r="X921" s="2"/>
      <c r="Y921" s="2"/>
      <c r="Z921" s="2">
        <f>IF(AND(Table2[[#This Row],[GameIsOver]]=1,Table2[[#This Row],[ActualHomeScore]]*Table2[[#This Row],[ActualAwayScore]]=0), 1,0)</f>
        <v>0</v>
      </c>
      <c r="AA921" s="2">
        <f>IF(Table2[[#This Row],[GameIsOver]]=0,0, IF(Table2[[#This Row],[ActualWinner]]=Table2[[#This Row],[AwayTeam]], 2, IF(OR(Table2[[#This Row],[ActualResult]]="OT", Table2[[#This Row],[ActualResult]]="SO"), 1, 0)))</f>
        <v>0</v>
      </c>
      <c r="AB921" s="2">
        <f>IF(Table2[[#This Row],[GameIsOver]]= 0, 0, IF(Table2[[#This Row],[ActualWinner]]=Table2[[#This Row],[HomeTeam]], 2, IF(OR(Table2[[#This Row],[ActualResult]]="OT", Table2[[#This Row],[ActualResult]]="SO"), 1, 0)))</f>
        <v>0</v>
      </c>
      <c r="AC921" s="33">
        <f>(($AR$11)*IF(Table2[[#This Row],[CorrectWinnerPrediction]]="Y", 1, 0))+(($AR$12)*IF(Table2[[#This Row],[CorrectAwayScorePrediction]]="Y", 1, 0))+(($AR$13)*IF(Table2[[#This Row],[CorrectHomeScorePrediction]]="Y", 1, 0))</f>
        <v>0</v>
      </c>
      <c r="AD9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1" s="4" t="str">
        <f>IF(WEEKDAY(Table2[[#This Row],[GameDate]])=1,"SUN",IF(WEEKDAY(Table2[[#This Row],[GameDate]])=2,"MON",IF(WEEKDAY(Table2[[#This Row],[GameDate]])=3,"TUE",IF(WEEKDAY(Table2[[#This Row],[GameDate]])=4,"WED",IF(WEEKDAY(Table2[[#This Row],[GameDate]])=5,"THU",IF(WEEKDAY(Table2[[#This Row],[GameDate]])=6,"FRI", "SAT"))))))</f>
        <v>TUE</v>
      </c>
      <c r="AF921" s="2">
        <f>Table2[[#This Row],[ActualAwayScore]]-Table2[[#This Row],[PredictedAwayScore]]</f>
        <v>0</v>
      </c>
      <c r="AG921" s="2">
        <f>Table2[[#This Row],[ActualHomeScore]]-Table2[[#This Row],[PredictedHomeScore]]</f>
        <v>0</v>
      </c>
      <c r="AH921" s="2">
        <f t="shared" si="73"/>
        <v>0</v>
      </c>
      <c r="AI921" s="2">
        <f t="shared" si="74"/>
        <v>0</v>
      </c>
    </row>
    <row r="922" spans="1:35" x14ac:dyDescent="0.25">
      <c r="B922" s="4">
        <v>45713</v>
      </c>
      <c r="C922" s="7" t="s">
        <v>1031</v>
      </c>
      <c r="D922" s="2" t="s">
        <v>44</v>
      </c>
      <c r="E922" s="2" t="s">
        <v>19</v>
      </c>
      <c r="F922" s="2"/>
      <c r="G922" s="2"/>
      <c r="H922" s="2" t="str">
        <f t="shared" si="70"/>
        <v>_</v>
      </c>
      <c r="I922" s="2"/>
      <c r="J922" s="2"/>
      <c r="K922" s="2"/>
      <c r="L922" s="2" t="str">
        <f t="shared" si="71"/>
        <v>_</v>
      </c>
      <c r="M922" s="2"/>
      <c r="N922" s="2">
        <f>IF(ISBLANK(Table2[[#This Row],[ActualResult]]), 0, 1)</f>
        <v>0</v>
      </c>
      <c r="O922" s="2" t="str">
        <f>IF(ISBLANK(Table2[[#This Row],[ActualResult]]), "_", IF(Table2[[#This Row],[ActualWinner]]=Table2[[#This Row],[PredictedWinner]], "Y", "N"))</f>
        <v>_</v>
      </c>
      <c r="P922" s="2" t="str">
        <f>IF(Table2[[#This Row],[ActualAwayScore]]&gt;Table2[[#This Row],[PredictedAwayScore]], "N", IF(ISBLANK(Table2[[#This Row],[ActualResult]]), "_", IF(Table2[[#This Row],[ActualAwayScore]]=Table2[[#This Row],[PredictedAwayScore]], "Y", "N")))</f>
        <v>_</v>
      </c>
      <c r="Q922" s="2" t="str">
        <f>IF(Table2[[#This Row],[ActualHomeScore]]&gt;Table2[[#This Row],[PredictedHomeScore]],"N", IF(ISBLANK(Table2[[#This Row],[ActualResult]]), "_", IF(Table2[[#This Row],[ActualHomeScore]]=Table2[[#This Row],[PredictedHomeScore]], "Y", "N")))</f>
        <v>_</v>
      </c>
      <c r="R922" s="2"/>
      <c r="S922" s="2" t="str">
        <f t="shared" si="72"/>
        <v>_</v>
      </c>
      <c r="T922" s="2">
        <f>IF(INDEX(StatsRegularSeason20242025!$A$2:$C$33,MATCH(Table2[[#This Row],[AwayTeam]],StatsRegularSeason20242025!$A$2:$A$33,0),2)=INDEX(StatsRegularSeason20242025!$A$2:$C$33,MATCH(Table2[[#This Row],[HomeTeam]],StatsRegularSeason20242025!$A$2:$A$33,0),2),1,0)</f>
        <v>1</v>
      </c>
      <c r="U922" s="2">
        <f>IF(INDEX(StatsRegularSeason20242025!$A$2:$C$33,MATCH(Table2[[#This Row],[AwayTeam]],StatsRegularSeason20242025!$A$2:$A$33,0),3)=INDEX(StatsRegularSeason20242025!$A$2:$C$33,MATCH(Table2[[#This Row],[HomeTeam]],StatsRegularSeason20242025!$A$2:$A$33,0),3),1,0)</f>
        <v>0</v>
      </c>
      <c r="V922" s="2">
        <f>IF(Table2[[#This Row],[InterConf]]=1,IF(Table2[[#This Row],[InterDiv]]=0, 1, 0), 0)</f>
        <v>1</v>
      </c>
      <c r="W922" s="2">
        <f>IF(INDEX(StatsRegularSeason20242025!$A$2:$C$33,MATCH(Table2[[#This Row],[AwayTeam]],StatsRegularSeason20242025!$A$2:$A$33,0),2)&lt;&gt;INDEX(StatsRegularSeason20242025!$A$2:$C$33,MATCH(Table2[[#This Row],[HomeTeam]],StatsRegularSeason20242025!$A$2:$A$33,0),2),1,0)</f>
        <v>0</v>
      </c>
      <c r="X922" s="2"/>
      <c r="Y922" s="2"/>
      <c r="Z922" s="2">
        <f>IF(AND(Table2[[#This Row],[GameIsOver]]=1,Table2[[#This Row],[ActualHomeScore]]*Table2[[#This Row],[ActualAwayScore]]=0), 1,0)</f>
        <v>0</v>
      </c>
      <c r="AA922" s="2">
        <f>IF(Table2[[#This Row],[GameIsOver]]=0,0, IF(Table2[[#This Row],[ActualWinner]]=Table2[[#This Row],[AwayTeam]], 2, IF(OR(Table2[[#This Row],[ActualResult]]="OT", Table2[[#This Row],[ActualResult]]="SO"), 1, 0)))</f>
        <v>0</v>
      </c>
      <c r="AB922" s="2">
        <f>IF(Table2[[#This Row],[GameIsOver]]= 0, 0, IF(Table2[[#This Row],[ActualWinner]]=Table2[[#This Row],[HomeTeam]], 2, IF(OR(Table2[[#This Row],[ActualResult]]="OT", Table2[[#This Row],[ActualResult]]="SO"), 1, 0)))</f>
        <v>0</v>
      </c>
      <c r="AC922" s="33">
        <f>(($AR$11)*IF(Table2[[#This Row],[CorrectWinnerPrediction]]="Y", 1, 0))+(($AR$12)*IF(Table2[[#This Row],[CorrectAwayScorePrediction]]="Y", 1, 0))+(($AR$13)*IF(Table2[[#This Row],[CorrectHomeScorePrediction]]="Y", 1, 0))</f>
        <v>0</v>
      </c>
      <c r="AD9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2" s="4" t="str">
        <f>IF(WEEKDAY(Table2[[#This Row],[GameDate]])=1,"SUN",IF(WEEKDAY(Table2[[#This Row],[GameDate]])=2,"MON",IF(WEEKDAY(Table2[[#This Row],[GameDate]])=3,"TUE",IF(WEEKDAY(Table2[[#This Row],[GameDate]])=4,"WED",IF(WEEKDAY(Table2[[#This Row],[GameDate]])=5,"THU",IF(WEEKDAY(Table2[[#This Row],[GameDate]])=6,"FRI", "SAT"))))))</f>
        <v>TUE</v>
      </c>
      <c r="AF922" s="2">
        <f>Table2[[#This Row],[ActualAwayScore]]-Table2[[#This Row],[PredictedAwayScore]]</f>
        <v>0</v>
      </c>
      <c r="AG922" s="2">
        <f>Table2[[#This Row],[ActualHomeScore]]-Table2[[#This Row],[PredictedHomeScore]]</f>
        <v>0</v>
      </c>
      <c r="AH922" s="2">
        <f t="shared" si="73"/>
        <v>0</v>
      </c>
      <c r="AI922" s="2">
        <f t="shared" si="74"/>
        <v>0</v>
      </c>
    </row>
    <row r="923" spans="1:35" x14ac:dyDescent="0.25">
      <c r="B923" s="4">
        <v>45713</v>
      </c>
      <c r="C923" s="7" t="s">
        <v>1035</v>
      </c>
      <c r="D923" s="2" t="s">
        <v>23</v>
      </c>
      <c r="E923" s="2" t="s">
        <v>43</v>
      </c>
      <c r="F923" s="2"/>
      <c r="G923" s="2"/>
      <c r="H923" s="2" t="str">
        <f t="shared" si="70"/>
        <v>_</v>
      </c>
      <c r="I923" s="2"/>
      <c r="J923" s="2"/>
      <c r="K923" s="2"/>
      <c r="L923" s="2" t="str">
        <f t="shared" si="71"/>
        <v>_</v>
      </c>
      <c r="M923" s="2"/>
      <c r="N923" s="2">
        <f>IF(ISBLANK(Table2[[#This Row],[ActualResult]]), 0, 1)</f>
        <v>0</v>
      </c>
      <c r="O923" s="2" t="str">
        <f>IF(ISBLANK(Table2[[#This Row],[ActualResult]]), "_", IF(Table2[[#This Row],[ActualWinner]]=Table2[[#This Row],[PredictedWinner]], "Y", "N"))</f>
        <v>_</v>
      </c>
      <c r="P923" s="2" t="str">
        <f>IF(Table2[[#This Row],[ActualAwayScore]]&gt;Table2[[#This Row],[PredictedAwayScore]], "N", IF(ISBLANK(Table2[[#This Row],[ActualResult]]), "_", IF(Table2[[#This Row],[ActualAwayScore]]=Table2[[#This Row],[PredictedAwayScore]], "Y", "N")))</f>
        <v>_</v>
      </c>
      <c r="Q923" s="2" t="str">
        <f>IF(Table2[[#This Row],[ActualHomeScore]]&gt;Table2[[#This Row],[PredictedHomeScore]],"N", IF(ISBLANK(Table2[[#This Row],[ActualResult]]), "_", IF(Table2[[#This Row],[ActualHomeScore]]=Table2[[#This Row],[PredictedHomeScore]], "Y", "N")))</f>
        <v>_</v>
      </c>
      <c r="R923" s="2"/>
      <c r="S923" s="2" t="str">
        <f t="shared" si="72"/>
        <v>_</v>
      </c>
      <c r="T923" s="2">
        <f>IF(INDEX(StatsRegularSeason20242025!$A$2:$C$33,MATCH(Table2[[#This Row],[AwayTeam]],StatsRegularSeason20242025!$A$2:$A$33,0),2)=INDEX(StatsRegularSeason20242025!$A$2:$C$33,MATCH(Table2[[#This Row],[HomeTeam]],StatsRegularSeason20242025!$A$2:$A$33,0),2),1,0)</f>
        <v>0</v>
      </c>
      <c r="U923" s="2">
        <f>IF(INDEX(StatsRegularSeason20242025!$A$2:$C$33,MATCH(Table2[[#This Row],[AwayTeam]],StatsRegularSeason20242025!$A$2:$A$33,0),3)=INDEX(StatsRegularSeason20242025!$A$2:$C$33,MATCH(Table2[[#This Row],[HomeTeam]],StatsRegularSeason20242025!$A$2:$A$33,0),3),1,0)</f>
        <v>0</v>
      </c>
      <c r="V923" s="2">
        <f>IF(Table2[[#This Row],[InterConf]]=1,IF(Table2[[#This Row],[InterDiv]]=0, 1, 0), 0)</f>
        <v>0</v>
      </c>
      <c r="W923" s="2">
        <f>IF(INDEX(StatsRegularSeason20242025!$A$2:$C$33,MATCH(Table2[[#This Row],[AwayTeam]],StatsRegularSeason20242025!$A$2:$A$33,0),2)&lt;&gt;INDEX(StatsRegularSeason20242025!$A$2:$C$33,MATCH(Table2[[#This Row],[HomeTeam]],StatsRegularSeason20242025!$A$2:$A$33,0),2),1,0)</f>
        <v>1</v>
      </c>
      <c r="X923" s="2"/>
      <c r="Y923" s="2"/>
      <c r="Z923" s="2">
        <f>IF(AND(Table2[[#This Row],[GameIsOver]]=1,Table2[[#This Row],[ActualHomeScore]]*Table2[[#This Row],[ActualAwayScore]]=0), 1,0)</f>
        <v>0</v>
      </c>
      <c r="AA923" s="2">
        <f>IF(Table2[[#This Row],[GameIsOver]]=0,0, IF(Table2[[#This Row],[ActualWinner]]=Table2[[#This Row],[AwayTeam]], 2, IF(OR(Table2[[#This Row],[ActualResult]]="OT", Table2[[#This Row],[ActualResult]]="SO"), 1, 0)))</f>
        <v>0</v>
      </c>
      <c r="AB923" s="2">
        <f>IF(Table2[[#This Row],[GameIsOver]]= 0, 0, IF(Table2[[#This Row],[ActualWinner]]=Table2[[#This Row],[HomeTeam]], 2, IF(OR(Table2[[#This Row],[ActualResult]]="OT", Table2[[#This Row],[ActualResult]]="SO"), 1, 0)))</f>
        <v>0</v>
      </c>
      <c r="AC923" s="33">
        <f>(($AR$11)*IF(Table2[[#This Row],[CorrectWinnerPrediction]]="Y", 1, 0))+(($AR$12)*IF(Table2[[#This Row],[CorrectAwayScorePrediction]]="Y", 1, 0))+(($AR$13)*IF(Table2[[#This Row],[CorrectHomeScorePrediction]]="Y", 1, 0))</f>
        <v>0</v>
      </c>
      <c r="AD9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3" s="4" t="str">
        <f>IF(WEEKDAY(Table2[[#This Row],[GameDate]])=1,"SUN",IF(WEEKDAY(Table2[[#This Row],[GameDate]])=2,"MON",IF(WEEKDAY(Table2[[#This Row],[GameDate]])=3,"TUE",IF(WEEKDAY(Table2[[#This Row],[GameDate]])=4,"WED",IF(WEEKDAY(Table2[[#This Row],[GameDate]])=5,"THU",IF(WEEKDAY(Table2[[#This Row],[GameDate]])=6,"FRI", "SAT"))))))</f>
        <v>TUE</v>
      </c>
      <c r="AF923" s="2">
        <f>Table2[[#This Row],[ActualAwayScore]]-Table2[[#This Row],[PredictedAwayScore]]</f>
        <v>0</v>
      </c>
      <c r="AG923" s="2">
        <f>Table2[[#This Row],[ActualHomeScore]]-Table2[[#This Row],[PredictedHomeScore]]</f>
        <v>0</v>
      </c>
      <c r="AH923" s="2">
        <f t="shared" si="73"/>
        <v>0</v>
      </c>
      <c r="AI923" s="2">
        <f t="shared" si="74"/>
        <v>0</v>
      </c>
    </row>
    <row r="924" spans="1:35" x14ac:dyDescent="0.25">
      <c r="B924" s="4">
        <v>45713</v>
      </c>
      <c r="C924" s="7" t="s">
        <v>1032</v>
      </c>
      <c r="D924" s="2" t="s">
        <v>21</v>
      </c>
      <c r="E924" s="2" t="s">
        <v>45</v>
      </c>
      <c r="F924" s="2"/>
      <c r="G924" s="2"/>
      <c r="H924" s="2" t="str">
        <f t="shared" si="70"/>
        <v>_</v>
      </c>
      <c r="I924" s="2"/>
      <c r="J924" s="2"/>
      <c r="K924" s="2"/>
      <c r="L924" s="2" t="str">
        <f t="shared" si="71"/>
        <v>_</v>
      </c>
      <c r="M924" s="2"/>
      <c r="N924" s="2">
        <f>IF(ISBLANK(Table2[[#This Row],[ActualResult]]), 0, 1)</f>
        <v>0</v>
      </c>
      <c r="O924" s="2" t="str">
        <f>IF(ISBLANK(Table2[[#This Row],[ActualResult]]), "_", IF(Table2[[#This Row],[ActualWinner]]=Table2[[#This Row],[PredictedWinner]], "Y", "N"))</f>
        <v>_</v>
      </c>
      <c r="P924" s="2" t="str">
        <f>IF(Table2[[#This Row],[ActualAwayScore]]&gt;Table2[[#This Row],[PredictedAwayScore]], "N", IF(ISBLANK(Table2[[#This Row],[ActualResult]]), "_", IF(Table2[[#This Row],[ActualAwayScore]]=Table2[[#This Row],[PredictedAwayScore]], "Y", "N")))</f>
        <v>_</v>
      </c>
      <c r="Q924" s="2" t="str">
        <f>IF(Table2[[#This Row],[ActualHomeScore]]&gt;Table2[[#This Row],[PredictedHomeScore]],"N", IF(ISBLANK(Table2[[#This Row],[ActualResult]]), "_", IF(Table2[[#This Row],[ActualHomeScore]]=Table2[[#This Row],[PredictedHomeScore]], "Y", "N")))</f>
        <v>_</v>
      </c>
      <c r="R924" s="2"/>
      <c r="S924" s="2" t="str">
        <f t="shared" si="72"/>
        <v>_</v>
      </c>
      <c r="T924" s="2">
        <f>IF(INDEX(StatsRegularSeason20242025!$A$2:$C$33,MATCH(Table2[[#This Row],[AwayTeam]],StatsRegularSeason20242025!$A$2:$A$33,0),2)=INDEX(StatsRegularSeason20242025!$A$2:$C$33,MATCH(Table2[[#This Row],[HomeTeam]],StatsRegularSeason20242025!$A$2:$A$33,0),2),1,0)</f>
        <v>1</v>
      </c>
      <c r="U924" s="2">
        <f>IF(INDEX(StatsRegularSeason20242025!$A$2:$C$33,MATCH(Table2[[#This Row],[AwayTeam]],StatsRegularSeason20242025!$A$2:$A$33,0),3)=INDEX(StatsRegularSeason20242025!$A$2:$C$33,MATCH(Table2[[#This Row],[HomeTeam]],StatsRegularSeason20242025!$A$2:$A$33,0),3),1,0)</f>
        <v>1</v>
      </c>
      <c r="V924" s="2">
        <f>IF(Table2[[#This Row],[InterConf]]=1,IF(Table2[[#This Row],[InterDiv]]=0, 1, 0), 0)</f>
        <v>0</v>
      </c>
      <c r="W924" s="2">
        <f>IF(INDEX(StatsRegularSeason20242025!$A$2:$C$33,MATCH(Table2[[#This Row],[AwayTeam]],StatsRegularSeason20242025!$A$2:$A$33,0),2)&lt;&gt;INDEX(StatsRegularSeason20242025!$A$2:$C$33,MATCH(Table2[[#This Row],[HomeTeam]],StatsRegularSeason20242025!$A$2:$A$33,0),2),1,0)</f>
        <v>0</v>
      </c>
      <c r="X924" s="2"/>
      <c r="Y924" s="2"/>
      <c r="Z924" s="2">
        <f>IF(AND(Table2[[#This Row],[GameIsOver]]=1,Table2[[#This Row],[ActualHomeScore]]*Table2[[#This Row],[ActualAwayScore]]=0), 1,0)</f>
        <v>0</v>
      </c>
      <c r="AA924" s="2">
        <f>IF(Table2[[#This Row],[GameIsOver]]=0,0, IF(Table2[[#This Row],[ActualWinner]]=Table2[[#This Row],[AwayTeam]], 2, IF(OR(Table2[[#This Row],[ActualResult]]="OT", Table2[[#This Row],[ActualResult]]="SO"), 1, 0)))</f>
        <v>0</v>
      </c>
      <c r="AB924" s="2">
        <f>IF(Table2[[#This Row],[GameIsOver]]= 0, 0, IF(Table2[[#This Row],[ActualWinner]]=Table2[[#This Row],[HomeTeam]], 2, IF(OR(Table2[[#This Row],[ActualResult]]="OT", Table2[[#This Row],[ActualResult]]="SO"), 1, 0)))</f>
        <v>0</v>
      </c>
      <c r="AC924" s="33">
        <f>(($AR$11)*IF(Table2[[#This Row],[CorrectWinnerPrediction]]="Y", 1, 0))+(($AR$12)*IF(Table2[[#This Row],[CorrectAwayScorePrediction]]="Y", 1, 0))+(($AR$13)*IF(Table2[[#This Row],[CorrectHomeScorePrediction]]="Y", 1, 0))</f>
        <v>0</v>
      </c>
      <c r="AD9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4" s="4" t="str">
        <f>IF(WEEKDAY(Table2[[#This Row],[GameDate]])=1,"SUN",IF(WEEKDAY(Table2[[#This Row],[GameDate]])=2,"MON",IF(WEEKDAY(Table2[[#This Row],[GameDate]])=3,"TUE",IF(WEEKDAY(Table2[[#This Row],[GameDate]])=4,"WED",IF(WEEKDAY(Table2[[#This Row],[GameDate]])=5,"THU",IF(WEEKDAY(Table2[[#This Row],[GameDate]])=6,"FRI", "SAT"))))))</f>
        <v>TUE</v>
      </c>
      <c r="AF924" s="2">
        <f>Table2[[#This Row],[ActualAwayScore]]-Table2[[#This Row],[PredictedAwayScore]]</f>
        <v>0</v>
      </c>
      <c r="AG924" s="2">
        <f>Table2[[#This Row],[ActualHomeScore]]-Table2[[#This Row],[PredictedHomeScore]]</f>
        <v>0</v>
      </c>
      <c r="AH924" s="2">
        <f t="shared" si="73"/>
        <v>0</v>
      </c>
      <c r="AI924" s="2">
        <f t="shared" si="74"/>
        <v>0</v>
      </c>
    </row>
    <row r="925" spans="1:35" x14ac:dyDescent="0.25">
      <c r="B925" s="4">
        <v>45713</v>
      </c>
      <c r="C925" s="7" t="s">
        <v>1033</v>
      </c>
      <c r="D925" s="2" t="s">
        <v>24</v>
      </c>
      <c r="E925" s="2" t="s">
        <v>46</v>
      </c>
      <c r="F925" s="2"/>
      <c r="G925" s="2"/>
      <c r="H925" s="2" t="str">
        <f t="shared" si="70"/>
        <v>_</v>
      </c>
      <c r="I925" s="2"/>
      <c r="J925" s="2"/>
      <c r="K925" s="2"/>
      <c r="L925" s="2" t="str">
        <f t="shared" si="71"/>
        <v>_</v>
      </c>
      <c r="M925" s="2"/>
      <c r="N925" s="2">
        <f>IF(ISBLANK(Table2[[#This Row],[ActualResult]]), 0, 1)</f>
        <v>0</v>
      </c>
      <c r="O925" s="2" t="str">
        <f>IF(ISBLANK(Table2[[#This Row],[ActualResult]]), "_", IF(Table2[[#This Row],[ActualWinner]]=Table2[[#This Row],[PredictedWinner]], "Y", "N"))</f>
        <v>_</v>
      </c>
      <c r="P925" s="2" t="str">
        <f>IF(Table2[[#This Row],[ActualAwayScore]]&gt;Table2[[#This Row],[PredictedAwayScore]], "N", IF(ISBLANK(Table2[[#This Row],[ActualResult]]), "_", IF(Table2[[#This Row],[ActualAwayScore]]=Table2[[#This Row],[PredictedAwayScore]], "Y", "N")))</f>
        <v>_</v>
      </c>
      <c r="Q925" s="2" t="str">
        <f>IF(Table2[[#This Row],[ActualHomeScore]]&gt;Table2[[#This Row],[PredictedHomeScore]],"N", IF(ISBLANK(Table2[[#This Row],[ActualResult]]), "_", IF(Table2[[#This Row],[ActualHomeScore]]=Table2[[#This Row],[PredictedHomeScore]], "Y", "N")))</f>
        <v>_</v>
      </c>
      <c r="R925" s="2"/>
      <c r="S925" s="2" t="str">
        <f t="shared" si="72"/>
        <v>_</v>
      </c>
      <c r="T925" s="2">
        <f>IF(INDEX(StatsRegularSeason20242025!$A$2:$C$33,MATCH(Table2[[#This Row],[AwayTeam]],StatsRegularSeason20242025!$A$2:$A$33,0),2)=INDEX(StatsRegularSeason20242025!$A$2:$C$33,MATCH(Table2[[#This Row],[HomeTeam]],StatsRegularSeason20242025!$A$2:$A$33,0),2),1,0)</f>
        <v>0</v>
      </c>
      <c r="U925" s="2">
        <f>IF(INDEX(StatsRegularSeason20242025!$A$2:$C$33,MATCH(Table2[[#This Row],[AwayTeam]],StatsRegularSeason20242025!$A$2:$A$33,0),3)=INDEX(StatsRegularSeason20242025!$A$2:$C$33,MATCH(Table2[[#This Row],[HomeTeam]],StatsRegularSeason20242025!$A$2:$A$33,0),3),1,0)</f>
        <v>0</v>
      </c>
      <c r="V925" s="2">
        <f>IF(Table2[[#This Row],[InterConf]]=1,IF(Table2[[#This Row],[InterDiv]]=0, 1, 0), 0)</f>
        <v>0</v>
      </c>
      <c r="W925" s="2">
        <f>IF(INDEX(StatsRegularSeason20242025!$A$2:$C$33,MATCH(Table2[[#This Row],[AwayTeam]],StatsRegularSeason20242025!$A$2:$A$33,0),2)&lt;&gt;INDEX(StatsRegularSeason20242025!$A$2:$C$33,MATCH(Table2[[#This Row],[HomeTeam]],StatsRegularSeason20242025!$A$2:$A$33,0),2),1,0)</f>
        <v>1</v>
      </c>
      <c r="X925" s="2"/>
      <c r="Y925" s="2"/>
      <c r="Z925" s="2">
        <f>IF(AND(Table2[[#This Row],[GameIsOver]]=1,Table2[[#This Row],[ActualHomeScore]]*Table2[[#This Row],[ActualAwayScore]]=0), 1,0)</f>
        <v>0</v>
      </c>
      <c r="AA925" s="2">
        <f>IF(Table2[[#This Row],[GameIsOver]]=0,0, IF(Table2[[#This Row],[ActualWinner]]=Table2[[#This Row],[AwayTeam]], 2, IF(OR(Table2[[#This Row],[ActualResult]]="OT", Table2[[#This Row],[ActualResult]]="SO"), 1, 0)))</f>
        <v>0</v>
      </c>
      <c r="AB925" s="2">
        <f>IF(Table2[[#This Row],[GameIsOver]]= 0, 0, IF(Table2[[#This Row],[ActualWinner]]=Table2[[#This Row],[HomeTeam]], 2, IF(OR(Table2[[#This Row],[ActualResult]]="OT", Table2[[#This Row],[ActualResult]]="SO"), 1, 0)))</f>
        <v>0</v>
      </c>
      <c r="AC925" s="33">
        <f>(($AR$11)*IF(Table2[[#This Row],[CorrectWinnerPrediction]]="Y", 1, 0))+(($AR$12)*IF(Table2[[#This Row],[CorrectAwayScorePrediction]]="Y", 1, 0))+(($AR$13)*IF(Table2[[#This Row],[CorrectHomeScorePrediction]]="Y", 1, 0))</f>
        <v>0</v>
      </c>
      <c r="AD9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5" s="4" t="str">
        <f>IF(WEEKDAY(Table2[[#This Row],[GameDate]])=1,"SUN",IF(WEEKDAY(Table2[[#This Row],[GameDate]])=2,"MON",IF(WEEKDAY(Table2[[#This Row],[GameDate]])=3,"TUE",IF(WEEKDAY(Table2[[#This Row],[GameDate]])=4,"WED",IF(WEEKDAY(Table2[[#This Row],[GameDate]])=5,"THU",IF(WEEKDAY(Table2[[#This Row],[GameDate]])=6,"FRI", "SAT"))))))</f>
        <v>TUE</v>
      </c>
      <c r="AF925" s="2">
        <f>Table2[[#This Row],[ActualAwayScore]]-Table2[[#This Row],[PredictedAwayScore]]</f>
        <v>0</v>
      </c>
      <c r="AG925" s="2">
        <f>Table2[[#This Row],[ActualHomeScore]]-Table2[[#This Row],[PredictedHomeScore]]</f>
        <v>0</v>
      </c>
      <c r="AH925" s="2">
        <f t="shared" si="73"/>
        <v>0</v>
      </c>
      <c r="AI925" s="2">
        <f t="shared" si="74"/>
        <v>0</v>
      </c>
    </row>
    <row r="926" spans="1:35" x14ac:dyDescent="0.25">
      <c r="B926" s="4">
        <v>45713</v>
      </c>
      <c r="C926" s="7" t="s">
        <v>1034</v>
      </c>
      <c r="D926" s="2" t="s">
        <v>34</v>
      </c>
      <c r="E926" s="2" t="s">
        <v>36</v>
      </c>
      <c r="F926" s="2"/>
      <c r="G926" s="2"/>
      <c r="H926" s="2" t="str">
        <f t="shared" si="70"/>
        <v>_</v>
      </c>
      <c r="I926" s="2"/>
      <c r="J926" s="2"/>
      <c r="K926" s="2"/>
      <c r="L926" s="2" t="str">
        <f t="shared" si="71"/>
        <v>_</v>
      </c>
      <c r="M926" s="2"/>
      <c r="N926" s="2">
        <f>IF(ISBLANK(Table2[[#This Row],[ActualResult]]), 0, 1)</f>
        <v>0</v>
      </c>
      <c r="O926" s="2" t="str">
        <f>IF(ISBLANK(Table2[[#This Row],[ActualResult]]), "_", IF(Table2[[#This Row],[ActualWinner]]=Table2[[#This Row],[PredictedWinner]], "Y", "N"))</f>
        <v>_</v>
      </c>
      <c r="P926" s="2" t="str">
        <f>IF(Table2[[#This Row],[ActualAwayScore]]&gt;Table2[[#This Row],[PredictedAwayScore]], "N", IF(ISBLANK(Table2[[#This Row],[ActualResult]]), "_", IF(Table2[[#This Row],[ActualAwayScore]]=Table2[[#This Row],[PredictedAwayScore]], "Y", "N")))</f>
        <v>_</v>
      </c>
      <c r="Q926" s="2" t="str">
        <f>IF(Table2[[#This Row],[ActualHomeScore]]&gt;Table2[[#This Row],[PredictedHomeScore]],"N", IF(ISBLANK(Table2[[#This Row],[ActualResult]]), "_", IF(Table2[[#This Row],[ActualHomeScore]]=Table2[[#This Row],[PredictedHomeScore]], "Y", "N")))</f>
        <v>_</v>
      </c>
      <c r="R926" s="2"/>
      <c r="S926" s="2" t="str">
        <f t="shared" si="72"/>
        <v>_</v>
      </c>
      <c r="T926" s="2">
        <f>IF(INDEX(StatsRegularSeason20242025!$A$2:$C$33,MATCH(Table2[[#This Row],[AwayTeam]],StatsRegularSeason20242025!$A$2:$A$33,0),2)=INDEX(StatsRegularSeason20242025!$A$2:$C$33,MATCH(Table2[[#This Row],[HomeTeam]],StatsRegularSeason20242025!$A$2:$A$33,0),2),1,0)</f>
        <v>0</v>
      </c>
      <c r="U926" s="2">
        <f>IF(INDEX(StatsRegularSeason20242025!$A$2:$C$33,MATCH(Table2[[#This Row],[AwayTeam]],StatsRegularSeason20242025!$A$2:$A$33,0),3)=INDEX(StatsRegularSeason20242025!$A$2:$C$33,MATCH(Table2[[#This Row],[HomeTeam]],StatsRegularSeason20242025!$A$2:$A$33,0),3),1,0)</f>
        <v>0</v>
      </c>
      <c r="V926" s="2">
        <f>IF(Table2[[#This Row],[InterConf]]=1,IF(Table2[[#This Row],[InterDiv]]=0, 1, 0), 0)</f>
        <v>0</v>
      </c>
      <c r="W926" s="2">
        <f>IF(INDEX(StatsRegularSeason20242025!$A$2:$C$33,MATCH(Table2[[#This Row],[AwayTeam]],StatsRegularSeason20242025!$A$2:$A$33,0),2)&lt;&gt;INDEX(StatsRegularSeason20242025!$A$2:$C$33,MATCH(Table2[[#This Row],[HomeTeam]],StatsRegularSeason20242025!$A$2:$A$33,0),2),1,0)</f>
        <v>1</v>
      </c>
      <c r="X926" s="2"/>
      <c r="Y926" s="2"/>
      <c r="Z926" s="2">
        <f>IF(AND(Table2[[#This Row],[GameIsOver]]=1,Table2[[#This Row],[ActualHomeScore]]*Table2[[#This Row],[ActualAwayScore]]=0), 1,0)</f>
        <v>0</v>
      </c>
      <c r="AA926" s="2">
        <f>IF(Table2[[#This Row],[GameIsOver]]=0,0, IF(Table2[[#This Row],[ActualWinner]]=Table2[[#This Row],[AwayTeam]], 2, IF(OR(Table2[[#This Row],[ActualResult]]="OT", Table2[[#This Row],[ActualResult]]="SO"), 1, 0)))</f>
        <v>0</v>
      </c>
      <c r="AB926" s="2">
        <f>IF(Table2[[#This Row],[GameIsOver]]= 0, 0, IF(Table2[[#This Row],[ActualWinner]]=Table2[[#This Row],[HomeTeam]], 2, IF(OR(Table2[[#This Row],[ActualResult]]="OT", Table2[[#This Row],[ActualResult]]="SO"), 1, 0)))</f>
        <v>0</v>
      </c>
      <c r="AC926" s="33">
        <f>(($AR$11)*IF(Table2[[#This Row],[CorrectWinnerPrediction]]="Y", 1, 0))+(($AR$12)*IF(Table2[[#This Row],[CorrectAwayScorePrediction]]="Y", 1, 0))+(($AR$13)*IF(Table2[[#This Row],[CorrectHomeScorePrediction]]="Y", 1, 0))</f>
        <v>0</v>
      </c>
      <c r="AD9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6" s="4" t="str">
        <f>IF(WEEKDAY(Table2[[#This Row],[GameDate]])=1,"SUN",IF(WEEKDAY(Table2[[#This Row],[GameDate]])=2,"MON",IF(WEEKDAY(Table2[[#This Row],[GameDate]])=3,"TUE",IF(WEEKDAY(Table2[[#This Row],[GameDate]])=4,"WED",IF(WEEKDAY(Table2[[#This Row],[GameDate]])=5,"THU",IF(WEEKDAY(Table2[[#This Row],[GameDate]])=6,"FRI", "SAT"))))))</f>
        <v>TUE</v>
      </c>
      <c r="AF926" s="2">
        <f>Table2[[#This Row],[ActualAwayScore]]-Table2[[#This Row],[PredictedAwayScore]]</f>
        <v>0</v>
      </c>
      <c r="AG926" s="2">
        <f>Table2[[#This Row],[ActualHomeScore]]-Table2[[#This Row],[PredictedHomeScore]]</f>
        <v>0</v>
      </c>
      <c r="AH926" s="2">
        <f t="shared" si="73"/>
        <v>0</v>
      </c>
      <c r="AI926" s="2">
        <f t="shared" si="74"/>
        <v>0</v>
      </c>
    </row>
    <row r="927" spans="1:35" x14ac:dyDescent="0.25">
      <c r="B927" s="4">
        <v>45713</v>
      </c>
      <c r="C927" s="7" t="s">
        <v>1036</v>
      </c>
      <c r="D927" s="2" t="s">
        <v>20</v>
      </c>
      <c r="E927" s="2" t="s">
        <v>33</v>
      </c>
      <c r="F927" s="2"/>
      <c r="G927" s="2"/>
      <c r="H927" s="2" t="str">
        <f t="shared" si="70"/>
        <v>_</v>
      </c>
      <c r="I927" s="2"/>
      <c r="J927" s="2"/>
      <c r="K927" s="2"/>
      <c r="L927" s="2" t="str">
        <f t="shared" si="71"/>
        <v>_</v>
      </c>
      <c r="M927" s="2"/>
      <c r="N927" s="2">
        <f>IF(ISBLANK(Table2[[#This Row],[ActualResult]]), 0, 1)</f>
        <v>0</v>
      </c>
      <c r="O927" s="2" t="str">
        <f>IF(ISBLANK(Table2[[#This Row],[ActualResult]]), "_", IF(Table2[[#This Row],[ActualWinner]]=Table2[[#This Row],[PredictedWinner]], "Y", "N"))</f>
        <v>_</v>
      </c>
      <c r="P927" s="2" t="str">
        <f>IF(Table2[[#This Row],[ActualAwayScore]]&gt;Table2[[#This Row],[PredictedAwayScore]], "N", IF(ISBLANK(Table2[[#This Row],[ActualResult]]), "_", IF(Table2[[#This Row],[ActualAwayScore]]=Table2[[#This Row],[PredictedAwayScore]], "Y", "N")))</f>
        <v>_</v>
      </c>
      <c r="Q927" s="2" t="str">
        <f>IF(Table2[[#This Row],[ActualHomeScore]]&gt;Table2[[#This Row],[PredictedHomeScore]],"N", IF(ISBLANK(Table2[[#This Row],[ActualResult]]), "_", IF(Table2[[#This Row],[ActualHomeScore]]=Table2[[#This Row],[PredictedHomeScore]], "Y", "N")))</f>
        <v>_</v>
      </c>
      <c r="R927" s="2"/>
      <c r="S927" s="2" t="str">
        <f t="shared" si="72"/>
        <v>_</v>
      </c>
      <c r="T927" s="2">
        <f>IF(INDEX(StatsRegularSeason20242025!$A$2:$C$33,MATCH(Table2[[#This Row],[AwayTeam]],StatsRegularSeason20242025!$A$2:$A$33,0),2)=INDEX(StatsRegularSeason20242025!$A$2:$C$33,MATCH(Table2[[#This Row],[HomeTeam]],StatsRegularSeason20242025!$A$2:$A$33,0),2),1,0)</f>
        <v>1</v>
      </c>
      <c r="U927" s="2">
        <f>IF(INDEX(StatsRegularSeason20242025!$A$2:$C$33,MATCH(Table2[[#This Row],[AwayTeam]],StatsRegularSeason20242025!$A$2:$A$33,0),3)=INDEX(StatsRegularSeason20242025!$A$2:$C$33,MATCH(Table2[[#This Row],[HomeTeam]],StatsRegularSeason20242025!$A$2:$A$33,0),3),1,0)</f>
        <v>1</v>
      </c>
      <c r="V927" s="2">
        <f>IF(Table2[[#This Row],[InterConf]]=1,IF(Table2[[#This Row],[InterDiv]]=0, 1, 0), 0)</f>
        <v>0</v>
      </c>
      <c r="W927" s="2">
        <f>IF(INDEX(StatsRegularSeason20242025!$A$2:$C$33,MATCH(Table2[[#This Row],[AwayTeam]],StatsRegularSeason20242025!$A$2:$A$33,0),2)&lt;&gt;INDEX(StatsRegularSeason20242025!$A$2:$C$33,MATCH(Table2[[#This Row],[HomeTeam]],StatsRegularSeason20242025!$A$2:$A$33,0),2),1,0)</f>
        <v>0</v>
      </c>
      <c r="X927" s="2"/>
      <c r="Y927" s="2"/>
      <c r="Z927" s="2">
        <f>IF(AND(Table2[[#This Row],[GameIsOver]]=1,Table2[[#This Row],[ActualHomeScore]]*Table2[[#This Row],[ActualAwayScore]]=0), 1,0)</f>
        <v>0</v>
      </c>
      <c r="AA927" s="2">
        <f>IF(Table2[[#This Row],[GameIsOver]]=0,0, IF(Table2[[#This Row],[ActualWinner]]=Table2[[#This Row],[AwayTeam]], 2, IF(OR(Table2[[#This Row],[ActualResult]]="OT", Table2[[#This Row],[ActualResult]]="SO"), 1, 0)))</f>
        <v>0</v>
      </c>
      <c r="AB927" s="2">
        <f>IF(Table2[[#This Row],[GameIsOver]]= 0, 0, IF(Table2[[#This Row],[ActualWinner]]=Table2[[#This Row],[HomeTeam]], 2, IF(OR(Table2[[#This Row],[ActualResult]]="OT", Table2[[#This Row],[ActualResult]]="SO"), 1, 0)))</f>
        <v>0</v>
      </c>
      <c r="AC927" s="33">
        <f>(($AR$11)*IF(Table2[[#This Row],[CorrectWinnerPrediction]]="Y", 1, 0))+(($AR$12)*IF(Table2[[#This Row],[CorrectAwayScorePrediction]]="Y", 1, 0))+(($AR$13)*IF(Table2[[#This Row],[CorrectHomeScorePrediction]]="Y", 1, 0))</f>
        <v>0</v>
      </c>
      <c r="AD9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7" s="4" t="str">
        <f>IF(WEEKDAY(Table2[[#This Row],[GameDate]])=1,"SUN",IF(WEEKDAY(Table2[[#This Row],[GameDate]])=2,"MON",IF(WEEKDAY(Table2[[#This Row],[GameDate]])=3,"TUE",IF(WEEKDAY(Table2[[#This Row],[GameDate]])=4,"WED",IF(WEEKDAY(Table2[[#This Row],[GameDate]])=5,"THU",IF(WEEKDAY(Table2[[#This Row],[GameDate]])=6,"FRI", "SAT"))))))</f>
        <v>TUE</v>
      </c>
      <c r="AF927" s="2">
        <f>Table2[[#This Row],[ActualAwayScore]]-Table2[[#This Row],[PredictedAwayScore]]</f>
        <v>0</v>
      </c>
      <c r="AG927" s="2">
        <f>Table2[[#This Row],[ActualHomeScore]]-Table2[[#This Row],[PredictedHomeScore]]</f>
        <v>0</v>
      </c>
      <c r="AH927" s="2">
        <f t="shared" si="73"/>
        <v>0</v>
      </c>
      <c r="AI927" s="2">
        <f t="shared" si="74"/>
        <v>0</v>
      </c>
    </row>
    <row r="928" spans="1:35" x14ac:dyDescent="0.25">
      <c r="B928" s="4">
        <v>45713</v>
      </c>
      <c r="C928" s="7" t="s">
        <v>1037</v>
      </c>
      <c r="D928" s="2" t="s">
        <v>12</v>
      </c>
      <c r="E928" s="2" t="s">
        <v>13</v>
      </c>
      <c r="F928" s="2"/>
      <c r="G928" s="2"/>
      <c r="H928" s="2" t="str">
        <f t="shared" si="70"/>
        <v>_</v>
      </c>
      <c r="I928" s="2"/>
      <c r="J928" s="2"/>
      <c r="K928" s="2"/>
      <c r="L928" s="2" t="str">
        <f t="shared" si="71"/>
        <v>_</v>
      </c>
      <c r="M928" s="2"/>
      <c r="N928" s="2">
        <f>IF(ISBLANK(Table2[[#This Row],[ActualResult]]), 0, 1)</f>
        <v>0</v>
      </c>
      <c r="O928" s="2" t="str">
        <f>IF(ISBLANK(Table2[[#This Row],[ActualResult]]), "_", IF(Table2[[#This Row],[ActualWinner]]=Table2[[#This Row],[PredictedWinner]], "Y", "N"))</f>
        <v>_</v>
      </c>
      <c r="P928" s="2" t="str">
        <f>IF(Table2[[#This Row],[ActualAwayScore]]&gt;Table2[[#This Row],[PredictedAwayScore]], "N", IF(ISBLANK(Table2[[#This Row],[ActualResult]]), "_", IF(Table2[[#This Row],[ActualAwayScore]]=Table2[[#This Row],[PredictedAwayScore]], "Y", "N")))</f>
        <v>_</v>
      </c>
      <c r="Q928" s="2" t="str">
        <f>IF(Table2[[#This Row],[ActualHomeScore]]&gt;Table2[[#This Row],[PredictedHomeScore]],"N", IF(ISBLANK(Table2[[#This Row],[ActualResult]]), "_", IF(Table2[[#This Row],[ActualHomeScore]]=Table2[[#This Row],[PredictedHomeScore]], "Y", "N")))</f>
        <v>_</v>
      </c>
      <c r="R928" s="2"/>
      <c r="S928" s="2" t="str">
        <f t="shared" si="72"/>
        <v>_</v>
      </c>
      <c r="T928" s="2">
        <f>IF(INDEX(StatsRegularSeason20242025!$A$2:$C$33,MATCH(Table2[[#This Row],[AwayTeam]],StatsRegularSeason20242025!$A$2:$A$33,0),2)=INDEX(StatsRegularSeason20242025!$A$2:$C$33,MATCH(Table2[[#This Row],[HomeTeam]],StatsRegularSeason20242025!$A$2:$A$33,0),2),1,0)</f>
        <v>1</v>
      </c>
      <c r="U928" s="2">
        <f>IF(INDEX(StatsRegularSeason20242025!$A$2:$C$33,MATCH(Table2[[#This Row],[AwayTeam]],StatsRegularSeason20242025!$A$2:$A$33,0),3)=INDEX(StatsRegularSeason20242025!$A$2:$C$33,MATCH(Table2[[#This Row],[HomeTeam]],StatsRegularSeason20242025!$A$2:$A$33,0),3),1,0)</f>
        <v>0</v>
      </c>
      <c r="V928" s="2">
        <f>IF(Table2[[#This Row],[InterConf]]=1,IF(Table2[[#This Row],[InterDiv]]=0, 1, 0), 0)</f>
        <v>1</v>
      </c>
      <c r="W928" s="2">
        <f>IF(INDEX(StatsRegularSeason20242025!$A$2:$C$33,MATCH(Table2[[#This Row],[AwayTeam]],StatsRegularSeason20242025!$A$2:$A$33,0),2)&lt;&gt;INDEX(StatsRegularSeason20242025!$A$2:$C$33,MATCH(Table2[[#This Row],[HomeTeam]],StatsRegularSeason20242025!$A$2:$A$33,0),2),1,0)</f>
        <v>0</v>
      </c>
      <c r="X928" s="2"/>
      <c r="Y928" s="2"/>
      <c r="Z928" s="2">
        <f>IF(AND(Table2[[#This Row],[GameIsOver]]=1,Table2[[#This Row],[ActualHomeScore]]*Table2[[#This Row],[ActualAwayScore]]=0), 1,0)</f>
        <v>0</v>
      </c>
      <c r="AA928" s="2">
        <f>IF(Table2[[#This Row],[GameIsOver]]=0,0, IF(Table2[[#This Row],[ActualWinner]]=Table2[[#This Row],[AwayTeam]], 2, IF(OR(Table2[[#This Row],[ActualResult]]="OT", Table2[[#This Row],[ActualResult]]="SO"), 1, 0)))</f>
        <v>0</v>
      </c>
      <c r="AB928" s="2">
        <f>IF(Table2[[#This Row],[GameIsOver]]= 0, 0, IF(Table2[[#This Row],[ActualWinner]]=Table2[[#This Row],[HomeTeam]], 2, IF(OR(Table2[[#This Row],[ActualResult]]="OT", Table2[[#This Row],[ActualResult]]="SO"), 1, 0)))</f>
        <v>0</v>
      </c>
      <c r="AC928" s="33">
        <f>(($AR$11)*IF(Table2[[#This Row],[CorrectWinnerPrediction]]="Y", 1, 0))+(($AR$12)*IF(Table2[[#This Row],[CorrectAwayScorePrediction]]="Y", 1, 0))+(($AR$13)*IF(Table2[[#This Row],[CorrectHomeScorePrediction]]="Y", 1, 0))</f>
        <v>0</v>
      </c>
      <c r="AD9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8" s="4" t="str">
        <f>IF(WEEKDAY(Table2[[#This Row],[GameDate]])=1,"SUN",IF(WEEKDAY(Table2[[#This Row],[GameDate]])=2,"MON",IF(WEEKDAY(Table2[[#This Row],[GameDate]])=3,"TUE",IF(WEEKDAY(Table2[[#This Row],[GameDate]])=4,"WED",IF(WEEKDAY(Table2[[#This Row],[GameDate]])=5,"THU",IF(WEEKDAY(Table2[[#This Row],[GameDate]])=6,"FRI", "SAT"))))))</f>
        <v>TUE</v>
      </c>
      <c r="AF928" s="2">
        <f>Table2[[#This Row],[ActualAwayScore]]-Table2[[#This Row],[PredictedAwayScore]]</f>
        <v>0</v>
      </c>
      <c r="AG928" s="2">
        <f>Table2[[#This Row],[ActualHomeScore]]-Table2[[#This Row],[PredictedHomeScore]]</f>
        <v>0</v>
      </c>
      <c r="AH928" s="2">
        <f t="shared" si="73"/>
        <v>0</v>
      </c>
      <c r="AI928" s="2">
        <f t="shared" si="74"/>
        <v>0</v>
      </c>
    </row>
    <row r="929" spans="1:35" x14ac:dyDescent="0.25">
      <c r="B929" s="4">
        <v>45713</v>
      </c>
      <c r="C929" s="7" t="s">
        <v>1038</v>
      </c>
      <c r="D929" s="2" t="s">
        <v>14</v>
      </c>
      <c r="E929" s="2" t="s">
        <v>35</v>
      </c>
      <c r="F929" s="2"/>
      <c r="G929" s="2"/>
      <c r="H929" s="2" t="str">
        <f t="shared" si="70"/>
        <v>_</v>
      </c>
      <c r="I929" s="2"/>
      <c r="J929" s="2"/>
      <c r="K929" s="2"/>
      <c r="L929" s="2" t="str">
        <f t="shared" si="71"/>
        <v>_</v>
      </c>
      <c r="M929" s="2"/>
      <c r="N929" s="2">
        <f>IF(ISBLANK(Table2[[#This Row],[ActualResult]]), 0, 1)</f>
        <v>0</v>
      </c>
      <c r="O929" s="2" t="str">
        <f>IF(ISBLANK(Table2[[#This Row],[ActualResult]]), "_", IF(Table2[[#This Row],[ActualWinner]]=Table2[[#This Row],[PredictedWinner]], "Y", "N"))</f>
        <v>_</v>
      </c>
      <c r="P929" s="2" t="str">
        <f>IF(Table2[[#This Row],[ActualAwayScore]]&gt;Table2[[#This Row],[PredictedAwayScore]], "N", IF(ISBLANK(Table2[[#This Row],[ActualResult]]), "_", IF(Table2[[#This Row],[ActualAwayScore]]=Table2[[#This Row],[PredictedAwayScore]], "Y", "N")))</f>
        <v>_</v>
      </c>
      <c r="Q929" s="2" t="str">
        <f>IF(Table2[[#This Row],[ActualHomeScore]]&gt;Table2[[#This Row],[PredictedHomeScore]],"N", IF(ISBLANK(Table2[[#This Row],[ActualResult]]), "_", IF(Table2[[#This Row],[ActualHomeScore]]=Table2[[#This Row],[PredictedHomeScore]], "Y", "N")))</f>
        <v>_</v>
      </c>
      <c r="R929" s="2"/>
      <c r="S929" s="2" t="str">
        <f t="shared" si="72"/>
        <v>_</v>
      </c>
      <c r="T929" s="2">
        <f>IF(INDEX(StatsRegularSeason20242025!$A$2:$C$33,MATCH(Table2[[#This Row],[AwayTeam]],StatsRegularSeason20242025!$A$2:$A$33,0),2)=INDEX(StatsRegularSeason20242025!$A$2:$C$33,MATCH(Table2[[#This Row],[HomeTeam]],StatsRegularSeason20242025!$A$2:$A$33,0),2),1,0)</f>
        <v>0</v>
      </c>
      <c r="U929" s="2">
        <f>IF(INDEX(StatsRegularSeason20242025!$A$2:$C$33,MATCH(Table2[[#This Row],[AwayTeam]],StatsRegularSeason20242025!$A$2:$A$33,0),3)=INDEX(StatsRegularSeason20242025!$A$2:$C$33,MATCH(Table2[[#This Row],[HomeTeam]],StatsRegularSeason20242025!$A$2:$A$33,0),3),1,0)</f>
        <v>0</v>
      </c>
      <c r="V929" s="2">
        <f>IF(Table2[[#This Row],[InterConf]]=1,IF(Table2[[#This Row],[InterDiv]]=0, 1, 0), 0)</f>
        <v>0</v>
      </c>
      <c r="W929" s="2">
        <f>IF(INDEX(StatsRegularSeason20242025!$A$2:$C$33,MATCH(Table2[[#This Row],[AwayTeam]],StatsRegularSeason20242025!$A$2:$A$33,0),2)&lt;&gt;INDEX(StatsRegularSeason20242025!$A$2:$C$33,MATCH(Table2[[#This Row],[HomeTeam]],StatsRegularSeason20242025!$A$2:$A$33,0),2),1,0)</f>
        <v>1</v>
      </c>
      <c r="X929" s="2"/>
      <c r="Y929" s="2"/>
      <c r="Z929" s="2">
        <f>IF(AND(Table2[[#This Row],[GameIsOver]]=1,Table2[[#This Row],[ActualHomeScore]]*Table2[[#This Row],[ActualAwayScore]]=0), 1,0)</f>
        <v>0</v>
      </c>
      <c r="AA929" s="2">
        <f>IF(Table2[[#This Row],[GameIsOver]]=0,0, IF(Table2[[#This Row],[ActualWinner]]=Table2[[#This Row],[AwayTeam]], 2, IF(OR(Table2[[#This Row],[ActualResult]]="OT", Table2[[#This Row],[ActualResult]]="SO"), 1, 0)))</f>
        <v>0</v>
      </c>
      <c r="AB929" s="2">
        <f>IF(Table2[[#This Row],[GameIsOver]]= 0, 0, IF(Table2[[#This Row],[ActualWinner]]=Table2[[#This Row],[HomeTeam]], 2, IF(OR(Table2[[#This Row],[ActualResult]]="OT", Table2[[#This Row],[ActualResult]]="SO"), 1, 0)))</f>
        <v>0</v>
      </c>
      <c r="AC929" s="33">
        <f>(($AR$11)*IF(Table2[[#This Row],[CorrectWinnerPrediction]]="Y", 1, 0))+(($AR$12)*IF(Table2[[#This Row],[CorrectAwayScorePrediction]]="Y", 1, 0))+(($AR$13)*IF(Table2[[#This Row],[CorrectHomeScorePrediction]]="Y", 1, 0))</f>
        <v>0</v>
      </c>
      <c r="AD9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29" s="4" t="str">
        <f>IF(WEEKDAY(Table2[[#This Row],[GameDate]])=1,"SUN",IF(WEEKDAY(Table2[[#This Row],[GameDate]])=2,"MON",IF(WEEKDAY(Table2[[#This Row],[GameDate]])=3,"TUE",IF(WEEKDAY(Table2[[#This Row],[GameDate]])=4,"WED",IF(WEEKDAY(Table2[[#This Row],[GameDate]])=5,"THU",IF(WEEKDAY(Table2[[#This Row],[GameDate]])=6,"FRI", "SAT"))))))</f>
        <v>TUE</v>
      </c>
      <c r="AF929" s="2">
        <f>Table2[[#This Row],[ActualAwayScore]]-Table2[[#This Row],[PredictedAwayScore]]</f>
        <v>0</v>
      </c>
      <c r="AG929" s="2">
        <f>Table2[[#This Row],[ActualHomeScore]]-Table2[[#This Row],[PredictedHomeScore]]</f>
        <v>0</v>
      </c>
      <c r="AH929" s="2">
        <f t="shared" si="73"/>
        <v>0</v>
      </c>
      <c r="AI929" s="2">
        <f t="shared" si="74"/>
        <v>0</v>
      </c>
    </row>
    <row r="930" spans="1:35" x14ac:dyDescent="0.25">
      <c r="B930" s="4">
        <v>45713</v>
      </c>
      <c r="C930" s="7" t="s">
        <v>1039</v>
      </c>
      <c r="D930" s="2" t="s">
        <v>31</v>
      </c>
      <c r="E930" s="2" t="s">
        <v>37</v>
      </c>
      <c r="F930" s="2"/>
      <c r="G930" s="2"/>
      <c r="H930" s="2" t="str">
        <f t="shared" si="70"/>
        <v>_</v>
      </c>
      <c r="I930" s="2"/>
      <c r="J930" s="2"/>
      <c r="K930" s="2"/>
      <c r="L930" s="2" t="str">
        <f t="shared" si="71"/>
        <v>_</v>
      </c>
      <c r="M930" s="2"/>
      <c r="N930" s="2">
        <f>IF(ISBLANK(Table2[[#This Row],[ActualResult]]), 0, 1)</f>
        <v>0</v>
      </c>
      <c r="O930" s="2" t="str">
        <f>IF(ISBLANK(Table2[[#This Row],[ActualResult]]), "_", IF(Table2[[#This Row],[ActualWinner]]=Table2[[#This Row],[PredictedWinner]], "Y", "N"))</f>
        <v>_</v>
      </c>
      <c r="P930" s="2" t="str">
        <f>IF(Table2[[#This Row],[ActualAwayScore]]&gt;Table2[[#This Row],[PredictedAwayScore]], "N", IF(ISBLANK(Table2[[#This Row],[ActualResult]]), "_", IF(Table2[[#This Row],[ActualAwayScore]]=Table2[[#This Row],[PredictedAwayScore]], "Y", "N")))</f>
        <v>_</v>
      </c>
      <c r="Q930" s="2" t="str">
        <f>IF(Table2[[#This Row],[ActualHomeScore]]&gt;Table2[[#This Row],[PredictedHomeScore]],"N", IF(ISBLANK(Table2[[#This Row],[ActualResult]]), "_", IF(Table2[[#This Row],[ActualHomeScore]]=Table2[[#This Row],[PredictedHomeScore]], "Y", "N")))</f>
        <v>_</v>
      </c>
      <c r="R930" s="2"/>
      <c r="S930" s="2" t="str">
        <f t="shared" si="72"/>
        <v>_</v>
      </c>
      <c r="T930" s="2">
        <f>IF(INDEX(StatsRegularSeason20242025!$A$2:$C$33,MATCH(Table2[[#This Row],[AwayTeam]],StatsRegularSeason20242025!$A$2:$A$33,0),2)=INDEX(StatsRegularSeason20242025!$A$2:$C$33,MATCH(Table2[[#This Row],[HomeTeam]],StatsRegularSeason20242025!$A$2:$A$33,0),2),1,0)</f>
        <v>0</v>
      </c>
      <c r="U930" s="2">
        <f>IF(INDEX(StatsRegularSeason20242025!$A$2:$C$33,MATCH(Table2[[#This Row],[AwayTeam]],StatsRegularSeason20242025!$A$2:$A$33,0),3)=INDEX(StatsRegularSeason20242025!$A$2:$C$33,MATCH(Table2[[#This Row],[HomeTeam]],StatsRegularSeason20242025!$A$2:$A$33,0),3),1,0)</f>
        <v>0</v>
      </c>
      <c r="V930" s="2">
        <f>IF(Table2[[#This Row],[InterConf]]=1,IF(Table2[[#This Row],[InterDiv]]=0, 1, 0), 0)</f>
        <v>0</v>
      </c>
      <c r="W930" s="2">
        <f>IF(INDEX(StatsRegularSeason20242025!$A$2:$C$33,MATCH(Table2[[#This Row],[AwayTeam]],StatsRegularSeason20242025!$A$2:$A$33,0),2)&lt;&gt;INDEX(StatsRegularSeason20242025!$A$2:$C$33,MATCH(Table2[[#This Row],[HomeTeam]],StatsRegularSeason20242025!$A$2:$A$33,0),2),1,0)</f>
        <v>1</v>
      </c>
      <c r="X930" s="2"/>
      <c r="Y930" s="2"/>
      <c r="Z930" s="2">
        <f>IF(AND(Table2[[#This Row],[GameIsOver]]=1,Table2[[#This Row],[ActualHomeScore]]*Table2[[#This Row],[ActualAwayScore]]=0), 1,0)</f>
        <v>0</v>
      </c>
      <c r="AA930" s="2">
        <f>IF(Table2[[#This Row],[GameIsOver]]=0,0, IF(Table2[[#This Row],[ActualWinner]]=Table2[[#This Row],[AwayTeam]], 2, IF(OR(Table2[[#This Row],[ActualResult]]="OT", Table2[[#This Row],[ActualResult]]="SO"), 1, 0)))</f>
        <v>0</v>
      </c>
      <c r="AB930" s="2">
        <f>IF(Table2[[#This Row],[GameIsOver]]= 0, 0, IF(Table2[[#This Row],[ActualWinner]]=Table2[[#This Row],[HomeTeam]], 2, IF(OR(Table2[[#This Row],[ActualResult]]="OT", Table2[[#This Row],[ActualResult]]="SO"), 1, 0)))</f>
        <v>0</v>
      </c>
      <c r="AC930" s="33">
        <f>(($AR$11)*IF(Table2[[#This Row],[CorrectWinnerPrediction]]="Y", 1, 0))+(($AR$12)*IF(Table2[[#This Row],[CorrectAwayScorePrediction]]="Y", 1, 0))+(($AR$13)*IF(Table2[[#This Row],[CorrectHomeScorePrediction]]="Y", 1, 0))</f>
        <v>0</v>
      </c>
      <c r="AD9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0" s="4" t="str">
        <f>IF(WEEKDAY(Table2[[#This Row],[GameDate]])=1,"SUN",IF(WEEKDAY(Table2[[#This Row],[GameDate]])=2,"MON",IF(WEEKDAY(Table2[[#This Row],[GameDate]])=3,"TUE",IF(WEEKDAY(Table2[[#This Row],[GameDate]])=4,"WED",IF(WEEKDAY(Table2[[#This Row],[GameDate]])=5,"THU",IF(WEEKDAY(Table2[[#This Row],[GameDate]])=6,"FRI", "SAT"))))))</f>
        <v>TUE</v>
      </c>
      <c r="AF930" s="2">
        <f>Table2[[#This Row],[ActualAwayScore]]-Table2[[#This Row],[PredictedAwayScore]]</f>
        <v>0</v>
      </c>
      <c r="AG930" s="2">
        <f>Table2[[#This Row],[ActualHomeScore]]-Table2[[#This Row],[PredictedHomeScore]]</f>
        <v>0</v>
      </c>
      <c r="AH930" s="2">
        <f t="shared" si="73"/>
        <v>0</v>
      </c>
      <c r="AI930" s="2">
        <f t="shared" si="74"/>
        <v>0</v>
      </c>
    </row>
    <row r="931" spans="1:35" x14ac:dyDescent="0.25">
      <c r="A931" s="3"/>
      <c r="B931" s="5">
        <v>45713</v>
      </c>
      <c r="C931" s="8" t="s">
        <v>1040</v>
      </c>
      <c r="D931" s="3" t="s">
        <v>17</v>
      </c>
      <c r="E931" s="3" t="s">
        <v>15</v>
      </c>
      <c r="F931" s="3"/>
      <c r="G931" s="3"/>
      <c r="H931" s="3" t="str">
        <f t="shared" si="70"/>
        <v>_</v>
      </c>
      <c r="I931" s="3"/>
      <c r="J931" s="3"/>
      <c r="K931" s="3"/>
      <c r="L931" s="3" t="str">
        <f t="shared" si="71"/>
        <v>_</v>
      </c>
      <c r="M931" s="3"/>
      <c r="N931" s="3">
        <f>IF(ISBLANK(Table2[[#This Row],[ActualResult]]), 0, 1)</f>
        <v>0</v>
      </c>
      <c r="O931" s="3" t="str">
        <f>IF(ISBLANK(Table2[[#This Row],[ActualResult]]), "_", IF(Table2[[#This Row],[ActualWinner]]=Table2[[#This Row],[PredictedWinner]], "Y", "N"))</f>
        <v>_</v>
      </c>
      <c r="P931" s="3" t="str">
        <f>IF(Table2[[#This Row],[ActualAwayScore]]&gt;Table2[[#This Row],[PredictedAwayScore]], "N", IF(ISBLANK(Table2[[#This Row],[ActualResult]]), "_", IF(Table2[[#This Row],[ActualAwayScore]]=Table2[[#This Row],[PredictedAwayScore]], "Y", "N")))</f>
        <v>_</v>
      </c>
      <c r="Q931" s="3" t="str">
        <f>IF(Table2[[#This Row],[ActualHomeScore]]&gt;Table2[[#This Row],[PredictedHomeScore]],"N", IF(ISBLANK(Table2[[#This Row],[ActualResult]]), "_", IF(Table2[[#This Row],[ActualHomeScore]]=Table2[[#This Row],[PredictedHomeScore]], "Y", "N")))</f>
        <v>_</v>
      </c>
      <c r="R931" s="2"/>
      <c r="S931" s="2" t="str">
        <f t="shared" si="72"/>
        <v>_</v>
      </c>
      <c r="T931" s="2">
        <f>IF(INDEX(StatsRegularSeason20242025!$A$2:$C$33,MATCH(Table2[[#This Row],[AwayTeam]],StatsRegularSeason20242025!$A$2:$A$33,0),2)=INDEX(StatsRegularSeason20242025!$A$2:$C$33,MATCH(Table2[[#This Row],[HomeTeam]],StatsRegularSeason20242025!$A$2:$A$33,0),2),1,0)</f>
        <v>1</v>
      </c>
      <c r="U931" s="2">
        <f>IF(INDEX(StatsRegularSeason20242025!$A$2:$C$33,MATCH(Table2[[#This Row],[AwayTeam]],StatsRegularSeason20242025!$A$2:$A$33,0),3)=INDEX(StatsRegularSeason20242025!$A$2:$C$33,MATCH(Table2[[#This Row],[HomeTeam]],StatsRegularSeason20242025!$A$2:$A$33,0),3),1,0)</f>
        <v>1</v>
      </c>
      <c r="V931" s="2">
        <f>IF(Table2[[#This Row],[InterConf]]=1,IF(Table2[[#This Row],[InterDiv]]=0, 1, 0), 0)</f>
        <v>0</v>
      </c>
      <c r="W931" s="2">
        <f>IF(INDEX(StatsRegularSeason20242025!$A$2:$C$33,MATCH(Table2[[#This Row],[AwayTeam]],StatsRegularSeason20242025!$A$2:$A$33,0),2)&lt;&gt;INDEX(StatsRegularSeason20242025!$A$2:$C$33,MATCH(Table2[[#This Row],[HomeTeam]],StatsRegularSeason20242025!$A$2:$A$33,0),2),1,0)</f>
        <v>0</v>
      </c>
      <c r="X931" s="2"/>
      <c r="Y931" s="2"/>
      <c r="Z931" s="2">
        <f>IF(AND(Table2[[#This Row],[GameIsOver]]=1,Table2[[#This Row],[ActualHomeScore]]*Table2[[#This Row],[ActualAwayScore]]=0), 1,0)</f>
        <v>0</v>
      </c>
      <c r="AA931" s="2">
        <f>IF(Table2[[#This Row],[GameIsOver]]=0,0, IF(Table2[[#This Row],[ActualWinner]]=Table2[[#This Row],[AwayTeam]], 2, IF(OR(Table2[[#This Row],[ActualResult]]="OT", Table2[[#This Row],[ActualResult]]="SO"), 1, 0)))</f>
        <v>0</v>
      </c>
      <c r="AB931" s="2">
        <f>IF(Table2[[#This Row],[GameIsOver]]= 0, 0, IF(Table2[[#This Row],[ActualWinner]]=Table2[[#This Row],[HomeTeam]], 2, IF(OR(Table2[[#This Row],[ActualResult]]="OT", Table2[[#This Row],[ActualResult]]="SO"), 1, 0)))</f>
        <v>0</v>
      </c>
      <c r="AC931" s="33">
        <f>(($AR$11)*IF(Table2[[#This Row],[CorrectWinnerPrediction]]="Y", 1, 0))+(($AR$12)*IF(Table2[[#This Row],[CorrectAwayScorePrediction]]="Y", 1, 0))+(($AR$13)*IF(Table2[[#This Row],[CorrectHomeScorePrediction]]="Y", 1, 0))</f>
        <v>0</v>
      </c>
      <c r="AD9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1" s="5" t="str">
        <f>IF(WEEKDAY(Table2[[#This Row],[GameDate]])=1,"SUN",IF(WEEKDAY(Table2[[#This Row],[GameDate]])=2,"MON",IF(WEEKDAY(Table2[[#This Row],[GameDate]])=3,"TUE",IF(WEEKDAY(Table2[[#This Row],[GameDate]])=4,"WED",IF(WEEKDAY(Table2[[#This Row],[GameDate]])=5,"THU",IF(WEEKDAY(Table2[[#This Row],[GameDate]])=6,"FRI", "SAT"))))))</f>
        <v>TUE</v>
      </c>
      <c r="AF931" s="2">
        <f>Table2[[#This Row],[ActualAwayScore]]-Table2[[#This Row],[PredictedAwayScore]]</f>
        <v>0</v>
      </c>
      <c r="AG931" s="2">
        <f>Table2[[#This Row],[ActualHomeScore]]-Table2[[#This Row],[PredictedHomeScore]]</f>
        <v>0</v>
      </c>
      <c r="AH931" s="2">
        <f t="shared" si="73"/>
        <v>0</v>
      </c>
      <c r="AI931" s="2">
        <f t="shared" si="74"/>
        <v>0</v>
      </c>
    </row>
    <row r="932" spans="1:35" x14ac:dyDescent="0.25">
      <c r="B932" s="4">
        <v>45714</v>
      </c>
      <c r="C932" s="7" t="s">
        <v>1041</v>
      </c>
      <c r="D932" s="2" t="s">
        <v>22</v>
      </c>
      <c r="E932" s="2" t="s">
        <v>30</v>
      </c>
      <c r="F932" s="2"/>
      <c r="G932" s="2"/>
      <c r="H932" s="2" t="str">
        <f t="shared" si="70"/>
        <v>_</v>
      </c>
      <c r="I932" s="2"/>
      <c r="J932" s="2"/>
      <c r="K932" s="2"/>
      <c r="L932" s="2" t="str">
        <f t="shared" si="71"/>
        <v>_</v>
      </c>
      <c r="M932" s="2"/>
      <c r="N932" s="2">
        <f>IF(ISBLANK(Table2[[#This Row],[ActualResult]]), 0, 1)</f>
        <v>0</v>
      </c>
      <c r="O932" s="2" t="str">
        <f>IF(ISBLANK(Table2[[#This Row],[ActualResult]]), "_", IF(Table2[[#This Row],[ActualWinner]]=Table2[[#This Row],[PredictedWinner]], "Y", "N"))</f>
        <v>_</v>
      </c>
      <c r="P932" s="2" t="str">
        <f>IF(Table2[[#This Row],[ActualAwayScore]]&gt;Table2[[#This Row],[PredictedAwayScore]], "N", IF(ISBLANK(Table2[[#This Row],[ActualResult]]), "_", IF(Table2[[#This Row],[ActualAwayScore]]=Table2[[#This Row],[PredictedAwayScore]], "Y", "N")))</f>
        <v>_</v>
      </c>
      <c r="Q932" s="2" t="str">
        <f>IF(Table2[[#This Row],[ActualHomeScore]]&gt;Table2[[#This Row],[PredictedHomeScore]],"N", IF(ISBLANK(Table2[[#This Row],[ActualResult]]), "_", IF(Table2[[#This Row],[ActualHomeScore]]=Table2[[#This Row],[PredictedHomeScore]], "Y", "N")))</f>
        <v>_</v>
      </c>
      <c r="R932" s="2"/>
      <c r="S932" s="2" t="str">
        <f t="shared" si="72"/>
        <v>_</v>
      </c>
      <c r="T932" s="2">
        <f>IF(INDEX(StatsRegularSeason20242025!$A$2:$C$33,MATCH(Table2[[#This Row],[AwayTeam]],StatsRegularSeason20242025!$A$2:$A$33,0),2)=INDEX(StatsRegularSeason20242025!$A$2:$C$33,MATCH(Table2[[#This Row],[HomeTeam]],StatsRegularSeason20242025!$A$2:$A$33,0),2),1,0)</f>
        <v>0</v>
      </c>
      <c r="U932" s="2">
        <f>IF(INDEX(StatsRegularSeason20242025!$A$2:$C$33,MATCH(Table2[[#This Row],[AwayTeam]],StatsRegularSeason20242025!$A$2:$A$33,0),3)=INDEX(StatsRegularSeason20242025!$A$2:$C$33,MATCH(Table2[[#This Row],[HomeTeam]],StatsRegularSeason20242025!$A$2:$A$33,0),3),1,0)</f>
        <v>0</v>
      </c>
      <c r="V932" s="2">
        <f>IF(Table2[[#This Row],[InterConf]]=1,IF(Table2[[#This Row],[InterDiv]]=0, 1, 0), 0)</f>
        <v>0</v>
      </c>
      <c r="W932" s="2">
        <f>IF(INDEX(StatsRegularSeason20242025!$A$2:$C$33,MATCH(Table2[[#This Row],[AwayTeam]],StatsRegularSeason20242025!$A$2:$A$33,0),2)&lt;&gt;INDEX(StatsRegularSeason20242025!$A$2:$C$33,MATCH(Table2[[#This Row],[HomeTeam]],StatsRegularSeason20242025!$A$2:$A$33,0),2),1,0)</f>
        <v>1</v>
      </c>
      <c r="X932" s="2"/>
      <c r="Y932" s="2"/>
      <c r="Z932" s="2">
        <f>IF(AND(Table2[[#This Row],[GameIsOver]]=1,Table2[[#This Row],[ActualHomeScore]]*Table2[[#This Row],[ActualAwayScore]]=0), 1,0)</f>
        <v>0</v>
      </c>
      <c r="AA932" s="2">
        <f>IF(Table2[[#This Row],[GameIsOver]]=0,0, IF(Table2[[#This Row],[ActualWinner]]=Table2[[#This Row],[AwayTeam]], 2, IF(OR(Table2[[#This Row],[ActualResult]]="OT", Table2[[#This Row],[ActualResult]]="SO"), 1, 0)))</f>
        <v>0</v>
      </c>
      <c r="AB932" s="2">
        <f>IF(Table2[[#This Row],[GameIsOver]]= 0, 0, IF(Table2[[#This Row],[ActualWinner]]=Table2[[#This Row],[HomeTeam]], 2, IF(OR(Table2[[#This Row],[ActualResult]]="OT", Table2[[#This Row],[ActualResult]]="SO"), 1, 0)))</f>
        <v>0</v>
      </c>
      <c r="AC932" s="33">
        <f>(($AR$11)*IF(Table2[[#This Row],[CorrectWinnerPrediction]]="Y", 1, 0))+(($AR$12)*IF(Table2[[#This Row],[CorrectAwayScorePrediction]]="Y", 1, 0))+(($AR$13)*IF(Table2[[#This Row],[CorrectHomeScorePrediction]]="Y", 1, 0))</f>
        <v>0</v>
      </c>
      <c r="AD9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2" s="4" t="str">
        <f>IF(WEEKDAY(Table2[[#This Row],[GameDate]])=1,"SUN",IF(WEEKDAY(Table2[[#This Row],[GameDate]])=2,"MON",IF(WEEKDAY(Table2[[#This Row],[GameDate]])=3,"TUE",IF(WEEKDAY(Table2[[#This Row],[GameDate]])=4,"WED",IF(WEEKDAY(Table2[[#This Row],[GameDate]])=5,"THU",IF(WEEKDAY(Table2[[#This Row],[GameDate]])=6,"FRI", "SAT"))))))</f>
        <v>WED</v>
      </c>
      <c r="AF932" s="2">
        <f>Table2[[#This Row],[ActualAwayScore]]-Table2[[#This Row],[PredictedAwayScore]]</f>
        <v>0</v>
      </c>
      <c r="AG932" s="2">
        <f>Table2[[#This Row],[ActualHomeScore]]-Table2[[#This Row],[PredictedHomeScore]]</f>
        <v>0</v>
      </c>
      <c r="AH932" s="2">
        <f t="shared" si="73"/>
        <v>0</v>
      </c>
      <c r="AI932" s="2">
        <f t="shared" si="74"/>
        <v>0</v>
      </c>
    </row>
    <row r="933" spans="1:35" x14ac:dyDescent="0.25">
      <c r="B933" s="4">
        <v>45714</v>
      </c>
      <c r="C933" s="7" t="s">
        <v>1042</v>
      </c>
      <c r="D933" s="2" t="s">
        <v>32</v>
      </c>
      <c r="E933" s="2" t="s">
        <v>26</v>
      </c>
      <c r="F933" s="2"/>
      <c r="G933" s="2"/>
      <c r="H933" s="2" t="str">
        <f t="shared" si="70"/>
        <v>_</v>
      </c>
      <c r="I933" s="2"/>
      <c r="J933" s="2"/>
      <c r="K933" s="2"/>
      <c r="L933" s="2" t="str">
        <f t="shared" si="71"/>
        <v>_</v>
      </c>
      <c r="M933" s="2"/>
      <c r="N933" s="2">
        <f>IF(ISBLANK(Table2[[#This Row],[ActualResult]]), 0, 1)</f>
        <v>0</v>
      </c>
      <c r="O933" s="2" t="str">
        <f>IF(ISBLANK(Table2[[#This Row],[ActualResult]]), "_", IF(Table2[[#This Row],[ActualWinner]]=Table2[[#This Row],[PredictedWinner]], "Y", "N"))</f>
        <v>_</v>
      </c>
      <c r="P933" s="2" t="str">
        <f>IF(Table2[[#This Row],[ActualAwayScore]]&gt;Table2[[#This Row],[PredictedAwayScore]], "N", IF(ISBLANK(Table2[[#This Row],[ActualResult]]), "_", IF(Table2[[#This Row],[ActualAwayScore]]=Table2[[#This Row],[PredictedAwayScore]], "Y", "N")))</f>
        <v>_</v>
      </c>
      <c r="Q933" s="2" t="str">
        <f>IF(Table2[[#This Row],[ActualHomeScore]]&gt;Table2[[#This Row],[PredictedHomeScore]],"N", IF(ISBLANK(Table2[[#This Row],[ActualResult]]), "_", IF(Table2[[#This Row],[ActualHomeScore]]=Table2[[#This Row],[PredictedHomeScore]], "Y", "N")))</f>
        <v>_</v>
      </c>
      <c r="R933" s="2"/>
      <c r="S933" s="2" t="str">
        <f t="shared" si="72"/>
        <v>_</v>
      </c>
      <c r="T933" s="2">
        <f>IF(INDEX(StatsRegularSeason20242025!$A$2:$C$33,MATCH(Table2[[#This Row],[AwayTeam]],StatsRegularSeason20242025!$A$2:$A$33,0),2)=INDEX(StatsRegularSeason20242025!$A$2:$C$33,MATCH(Table2[[#This Row],[HomeTeam]],StatsRegularSeason20242025!$A$2:$A$33,0),2),1,0)</f>
        <v>0</v>
      </c>
      <c r="U933" s="2">
        <f>IF(INDEX(StatsRegularSeason20242025!$A$2:$C$33,MATCH(Table2[[#This Row],[AwayTeam]],StatsRegularSeason20242025!$A$2:$A$33,0),3)=INDEX(StatsRegularSeason20242025!$A$2:$C$33,MATCH(Table2[[#This Row],[HomeTeam]],StatsRegularSeason20242025!$A$2:$A$33,0),3),1,0)</f>
        <v>0</v>
      </c>
      <c r="V933" s="2">
        <f>IF(Table2[[#This Row],[InterConf]]=1,IF(Table2[[#This Row],[InterDiv]]=0, 1, 0), 0)</f>
        <v>0</v>
      </c>
      <c r="W933" s="2">
        <f>IF(INDEX(StatsRegularSeason20242025!$A$2:$C$33,MATCH(Table2[[#This Row],[AwayTeam]],StatsRegularSeason20242025!$A$2:$A$33,0),2)&lt;&gt;INDEX(StatsRegularSeason20242025!$A$2:$C$33,MATCH(Table2[[#This Row],[HomeTeam]],StatsRegularSeason20242025!$A$2:$A$33,0),2),1,0)</f>
        <v>1</v>
      </c>
      <c r="X933" s="2"/>
      <c r="Y933" s="2"/>
      <c r="Z933" s="2">
        <f>IF(AND(Table2[[#This Row],[GameIsOver]]=1,Table2[[#This Row],[ActualHomeScore]]*Table2[[#This Row],[ActualAwayScore]]=0), 1,0)</f>
        <v>0</v>
      </c>
      <c r="AA933" s="2">
        <f>IF(Table2[[#This Row],[GameIsOver]]=0,0, IF(Table2[[#This Row],[ActualWinner]]=Table2[[#This Row],[AwayTeam]], 2, IF(OR(Table2[[#This Row],[ActualResult]]="OT", Table2[[#This Row],[ActualResult]]="SO"), 1, 0)))</f>
        <v>0</v>
      </c>
      <c r="AB933" s="2">
        <f>IF(Table2[[#This Row],[GameIsOver]]= 0, 0, IF(Table2[[#This Row],[ActualWinner]]=Table2[[#This Row],[HomeTeam]], 2, IF(OR(Table2[[#This Row],[ActualResult]]="OT", Table2[[#This Row],[ActualResult]]="SO"), 1, 0)))</f>
        <v>0</v>
      </c>
      <c r="AC933" s="33">
        <f>(($AR$11)*IF(Table2[[#This Row],[CorrectWinnerPrediction]]="Y", 1, 0))+(($AR$12)*IF(Table2[[#This Row],[CorrectAwayScorePrediction]]="Y", 1, 0))+(($AR$13)*IF(Table2[[#This Row],[CorrectHomeScorePrediction]]="Y", 1, 0))</f>
        <v>0</v>
      </c>
      <c r="AD9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3" s="4" t="str">
        <f>IF(WEEKDAY(Table2[[#This Row],[GameDate]])=1,"SUN",IF(WEEKDAY(Table2[[#This Row],[GameDate]])=2,"MON",IF(WEEKDAY(Table2[[#This Row],[GameDate]])=3,"TUE",IF(WEEKDAY(Table2[[#This Row],[GameDate]])=4,"WED",IF(WEEKDAY(Table2[[#This Row],[GameDate]])=5,"THU",IF(WEEKDAY(Table2[[#This Row],[GameDate]])=6,"FRI", "SAT"))))))</f>
        <v>WED</v>
      </c>
      <c r="AF933" s="2">
        <f>Table2[[#This Row],[ActualAwayScore]]-Table2[[#This Row],[PredictedAwayScore]]</f>
        <v>0</v>
      </c>
      <c r="AG933" s="2">
        <f>Table2[[#This Row],[ActualHomeScore]]-Table2[[#This Row],[PredictedHomeScore]]</f>
        <v>0</v>
      </c>
      <c r="AH933" s="2">
        <f t="shared" si="73"/>
        <v>0</v>
      </c>
      <c r="AI933" s="2">
        <f t="shared" si="74"/>
        <v>0</v>
      </c>
    </row>
    <row r="934" spans="1:35" x14ac:dyDescent="0.25">
      <c r="A934" s="3"/>
      <c r="B934" s="5">
        <v>45714</v>
      </c>
      <c r="C934" s="8" t="s">
        <v>1043</v>
      </c>
      <c r="D934" s="3" t="s">
        <v>25</v>
      </c>
      <c r="E934" s="3" t="s">
        <v>28</v>
      </c>
      <c r="F934" s="3"/>
      <c r="G934" s="3"/>
      <c r="H934" s="3" t="str">
        <f t="shared" si="70"/>
        <v>_</v>
      </c>
      <c r="I934" s="3"/>
      <c r="J934" s="3"/>
      <c r="K934" s="3"/>
      <c r="L934" s="2" t="str">
        <f t="shared" si="71"/>
        <v>_</v>
      </c>
      <c r="M934" s="3"/>
      <c r="N934" s="3">
        <f>IF(ISBLANK(Table2[[#This Row],[ActualResult]]), 0, 1)</f>
        <v>0</v>
      </c>
      <c r="O934" s="3" t="str">
        <f>IF(ISBLANK(Table2[[#This Row],[ActualResult]]), "_", IF(Table2[[#This Row],[ActualWinner]]=Table2[[#This Row],[PredictedWinner]], "Y", "N"))</f>
        <v>_</v>
      </c>
      <c r="P934" s="3" t="str">
        <f>IF(Table2[[#This Row],[ActualAwayScore]]&gt;Table2[[#This Row],[PredictedAwayScore]], "N", IF(ISBLANK(Table2[[#This Row],[ActualResult]]), "_", IF(Table2[[#This Row],[ActualAwayScore]]=Table2[[#This Row],[PredictedAwayScore]], "Y", "N")))</f>
        <v>_</v>
      </c>
      <c r="Q934" s="3" t="str">
        <f>IF(Table2[[#This Row],[ActualHomeScore]]&gt;Table2[[#This Row],[PredictedHomeScore]],"N", IF(ISBLANK(Table2[[#This Row],[ActualResult]]), "_", IF(Table2[[#This Row],[ActualHomeScore]]=Table2[[#This Row],[PredictedHomeScore]], "Y", "N")))</f>
        <v>_</v>
      </c>
      <c r="R934" s="2"/>
      <c r="S934" s="2" t="str">
        <f t="shared" si="72"/>
        <v>_</v>
      </c>
      <c r="T934" s="2">
        <f>IF(INDEX(StatsRegularSeason20242025!$A$2:$C$33,MATCH(Table2[[#This Row],[AwayTeam]],StatsRegularSeason20242025!$A$2:$A$33,0),2)=INDEX(StatsRegularSeason20242025!$A$2:$C$33,MATCH(Table2[[#This Row],[HomeTeam]],StatsRegularSeason20242025!$A$2:$A$33,0),2),1,0)</f>
        <v>1</v>
      </c>
      <c r="U934" s="2">
        <f>IF(INDEX(StatsRegularSeason20242025!$A$2:$C$33,MATCH(Table2[[#This Row],[AwayTeam]],StatsRegularSeason20242025!$A$2:$A$33,0),3)=INDEX(StatsRegularSeason20242025!$A$2:$C$33,MATCH(Table2[[#This Row],[HomeTeam]],StatsRegularSeason20242025!$A$2:$A$33,0),3),1,0)</f>
        <v>1</v>
      </c>
      <c r="V934" s="2">
        <f>IF(Table2[[#This Row],[InterConf]]=1,IF(Table2[[#This Row],[InterDiv]]=0, 1, 0), 0)</f>
        <v>0</v>
      </c>
      <c r="W934" s="2">
        <f>IF(INDEX(StatsRegularSeason20242025!$A$2:$C$33,MATCH(Table2[[#This Row],[AwayTeam]],StatsRegularSeason20242025!$A$2:$A$33,0),2)&lt;&gt;INDEX(StatsRegularSeason20242025!$A$2:$C$33,MATCH(Table2[[#This Row],[HomeTeam]],StatsRegularSeason20242025!$A$2:$A$33,0),2),1,0)</f>
        <v>0</v>
      </c>
      <c r="X934" s="2"/>
      <c r="Y934" s="2"/>
      <c r="Z934" s="2">
        <f>IF(AND(Table2[[#This Row],[GameIsOver]]=1,Table2[[#This Row],[ActualHomeScore]]*Table2[[#This Row],[ActualAwayScore]]=0), 1,0)</f>
        <v>0</v>
      </c>
      <c r="AA934" s="2">
        <f>IF(Table2[[#This Row],[GameIsOver]]=0,0, IF(Table2[[#This Row],[ActualWinner]]=Table2[[#This Row],[AwayTeam]], 2, IF(OR(Table2[[#This Row],[ActualResult]]="OT", Table2[[#This Row],[ActualResult]]="SO"), 1, 0)))</f>
        <v>0</v>
      </c>
      <c r="AB934" s="2">
        <f>IF(Table2[[#This Row],[GameIsOver]]= 0, 0, IF(Table2[[#This Row],[ActualWinner]]=Table2[[#This Row],[HomeTeam]], 2, IF(OR(Table2[[#This Row],[ActualResult]]="OT", Table2[[#This Row],[ActualResult]]="SO"), 1, 0)))</f>
        <v>0</v>
      </c>
      <c r="AC934" s="33">
        <f>(($AR$11)*IF(Table2[[#This Row],[CorrectWinnerPrediction]]="Y", 1, 0))+(($AR$12)*IF(Table2[[#This Row],[CorrectAwayScorePrediction]]="Y", 1, 0))+(($AR$13)*IF(Table2[[#This Row],[CorrectHomeScorePrediction]]="Y", 1, 0))</f>
        <v>0</v>
      </c>
      <c r="AD9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4" s="5" t="str">
        <f>IF(WEEKDAY(Table2[[#This Row],[GameDate]])=1,"SUN",IF(WEEKDAY(Table2[[#This Row],[GameDate]])=2,"MON",IF(WEEKDAY(Table2[[#This Row],[GameDate]])=3,"TUE",IF(WEEKDAY(Table2[[#This Row],[GameDate]])=4,"WED",IF(WEEKDAY(Table2[[#This Row],[GameDate]])=5,"THU",IF(WEEKDAY(Table2[[#This Row],[GameDate]])=6,"FRI", "SAT"))))))</f>
        <v>WED</v>
      </c>
      <c r="AF934" s="2">
        <f>Table2[[#This Row],[ActualAwayScore]]-Table2[[#This Row],[PredictedAwayScore]]</f>
        <v>0</v>
      </c>
      <c r="AG934" s="2">
        <f>Table2[[#This Row],[ActualHomeScore]]-Table2[[#This Row],[PredictedHomeScore]]</f>
        <v>0</v>
      </c>
      <c r="AH934" s="2">
        <f t="shared" si="73"/>
        <v>0</v>
      </c>
      <c r="AI934" s="2">
        <f t="shared" si="74"/>
        <v>0</v>
      </c>
    </row>
    <row r="935" spans="1:35" x14ac:dyDescent="0.25">
      <c r="B935" s="4">
        <v>45715</v>
      </c>
      <c r="C935" s="7" t="s">
        <v>1044</v>
      </c>
      <c r="D935" s="2" t="s">
        <v>33</v>
      </c>
      <c r="E935" s="2" t="s">
        <v>16</v>
      </c>
      <c r="F935" s="2"/>
      <c r="G935" s="2"/>
      <c r="H935" s="2" t="str">
        <f t="shared" si="70"/>
        <v>_</v>
      </c>
      <c r="I935" s="2"/>
      <c r="J935" s="2"/>
      <c r="K935" s="2"/>
      <c r="L935" s="13" t="str">
        <f t="shared" si="71"/>
        <v>_</v>
      </c>
      <c r="M935" s="2"/>
      <c r="N935" s="2">
        <f>IF(ISBLANK(Table2[[#This Row],[ActualResult]]), 0, 1)</f>
        <v>0</v>
      </c>
      <c r="O935" s="2" t="str">
        <f>IF(ISBLANK(Table2[[#This Row],[ActualResult]]), "_", IF(Table2[[#This Row],[ActualWinner]]=Table2[[#This Row],[PredictedWinner]], "Y", "N"))</f>
        <v>_</v>
      </c>
      <c r="P935" s="2" t="str">
        <f>IF(Table2[[#This Row],[ActualAwayScore]]&gt;Table2[[#This Row],[PredictedAwayScore]], "N", IF(ISBLANK(Table2[[#This Row],[ActualResult]]), "_", IF(Table2[[#This Row],[ActualAwayScore]]=Table2[[#This Row],[PredictedAwayScore]], "Y", "N")))</f>
        <v>_</v>
      </c>
      <c r="Q935" s="2" t="str">
        <f>IF(Table2[[#This Row],[ActualHomeScore]]&gt;Table2[[#This Row],[PredictedHomeScore]],"N", IF(ISBLANK(Table2[[#This Row],[ActualResult]]), "_", IF(Table2[[#This Row],[ActualHomeScore]]=Table2[[#This Row],[PredictedHomeScore]], "Y", "N")))</f>
        <v>_</v>
      </c>
      <c r="R935" s="2"/>
      <c r="S935" s="2" t="str">
        <f t="shared" si="72"/>
        <v>_</v>
      </c>
      <c r="T935" s="2">
        <f>IF(INDEX(StatsRegularSeason20242025!$A$2:$C$33,MATCH(Table2[[#This Row],[AwayTeam]],StatsRegularSeason20242025!$A$2:$A$33,0),2)=INDEX(StatsRegularSeason20242025!$A$2:$C$33,MATCH(Table2[[#This Row],[HomeTeam]],StatsRegularSeason20242025!$A$2:$A$33,0),2),1,0)</f>
        <v>1</v>
      </c>
      <c r="U935" s="2">
        <f>IF(INDEX(StatsRegularSeason20242025!$A$2:$C$33,MATCH(Table2[[#This Row],[AwayTeam]],StatsRegularSeason20242025!$A$2:$A$33,0),3)=INDEX(StatsRegularSeason20242025!$A$2:$C$33,MATCH(Table2[[#This Row],[HomeTeam]],StatsRegularSeason20242025!$A$2:$A$33,0),3),1,0)</f>
        <v>0</v>
      </c>
      <c r="V935" s="2">
        <f>IF(Table2[[#This Row],[InterConf]]=1,IF(Table2[[#This Row],[InterDiv]]=0, 1, 0), 0)</f>
        <v>1</v>
      </c>
      <c r="W935" s="2">
        <f>IF(INDEX(StatsRegularSeason20242025!$A$2:$C$33,MATCH(Table2[[#This Row],[AwayTeam]],StatsRegularSeason20242025!$A$2:$A$33,0),2)&lt;&gt;INDEX(StatsRegularSeason20242025!$A$2:$C$33,MATCH(Table2[[#This Row],[HomeTeam]],StatsRegularSeason20242025!$A$2:$A$33,0),2),1,0)</f>
        <v>0</v>
      </c>
      <c r="X935" s="2"/>
      <c r="Y935" s="2"/>
      <c r="Z935" s="2">
        <f>IF(AND(Table2[[#This Row],[GameIsOver]]=1,Table2[[#This Row],[ActualHomeScore]]*Table2[[#This Row],[ActualAwayScore]]=0), 1,0)</f>
        <v>0</v>
      </c>
      <c r="AA935" s="2">
        <f>IF(Table2[[#This Row],[GameIsOver]]=0,0, IF(Table2[[#This Row],[ActualWinner]]=Table2[[#This Row],[AwayTeam]], 2, IF(OR(Table2[[#This Row],[ActualResult]]="OT", Table2[[#This Row],[ActualResult]]="SO"), 1, 0)))</f>
        <v>0</v>
      </c>
      <c r="AB935" s="2">
        <f>IF(Table2[[#This Row],[GameIsOver]]= 0, 0, IF(Table2[[#This Row],[ActualWinner]]=Table2[[#This Row],[HomeTeam]], 2, IF(OR(Table2[[#This Row],[ActualResult]]="OT", Table2[[#This Row],[ActualResult]]="SO"), 1, 0)))</f>
        <v>0</v>
      </c>
      <c r="AC935" s="33">
        <f>(($AR$11)*IF(Table2[[#This Row],[CorrectWinnerPrediction]]="Y", 1, 0))+(($AR$12)*IF(Table2[[#This Row],[CorrectAwayScorePrediction]]="Y", 1, 0))+(($AR$13)*IF(Table2[[#This Row],[CorrectHomeScorePrediction]]="Y", 1, 0))</f>
        <v>0</v>
      </c>
      <c r="AD9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5" s="4" t="str">
        <f>IF(WEEKDAY(Table2[[#This Row],[GameDate]])=1,"SUN",IF(WEEKDAY(Table2[[#This Row],[GameDate]])=2,"MON",IF(WEEKDAY(Table2[[#This Row],[GameDate]])=3,"TUE",IF(WEEKDAY(Table2[[#This Row],[GameDate]])=4,"WED",IF(WEEKDAY(Table2[[#This Row],[GameDate]])=5,"THU",IF(WEEKDAY(Table2[[#This Row],[GameDate]])=6,"FRI", "SAT"))))))</f>
        <v>THU</v>
      </c>
      <c r="AF935" s="2">
        <f>Table2[[#This Row],[ActualAwayScore]]-Table2[[#This Row],[PredictedAwayScore]]</f>
        <v>0</v>
      </c>
      <c r="AG935" s="2">
        <f>Table2[[#This Row],[ActualHomeScore]]-Table2[[#This Row],[PredictedHomeScore]]</f>
        <v>0</v>
      </c>
      <c r="AH935" s="2">
        <f t="shared" si="73"/>
        <v>0</v>
      </c>
      <c r="AI935" s="2">
        <f t="shared" si="74"/>
        <v>0</v>
      </c>
    </row>
    <row r="936" spans="1:35" x14ac:dyDescent="0.25">
      <c r="B936" s="4">
        <v>45715</v>
      </c>
      <c r="C936" s="7" t="s">
        <v>1045</v>
      </c>
      <c r="D936" s="2" t="s">
        <v>38</v>
      </c>
      <c r="E936" s="2" t="s">
        <v>19</v>
      </c>
      <c r="F936" s="2"/>
      <c r="G936" s="2"/>
      <c r="H936" s="2" t="str">
        <f t="shared" si="70"/>
        <v>_</v>
      </c>
      <c r="I936" s="2"/>
      <c r="J936" s="2"/>
      <c r="K936" s="2"/>
      <c r="L936" s="2" t="str">
        <f t="shared" si="71"/>
        <v>_</v>
      </c>
      <c r="M936" s="2"/>
      <c r="N936" s="2">
        <f>IF(ISBLANK(Table2[[#This Row],[ActualResult]]), 0, 1)</f>
        <v>0</v>
      </c>
      <c r="O936" s="2" t="str">
        <f>IF(ISBLANK(Table2[[#This Row],[ActualResult]]), "_", IF(Table2[[#This Row],[ActualWinner]]=Table2[[#This Row],[PredictedWinner]], "Y", "N"))</f>
        <v>_</v>
      </c>
      <c r="P936" s="2" t="str">
        <f>IF(Table2[[#This Row],[ActualAwayScore]]&gt;Table2[[#This Row],[PredictedAwayScore]], "N", IF(ISBLANK(Table2[[#This Row],[ActualResult]]), "_", IF(Table2[[#This Row],[ActualAwayScore]]=Table2[[#This Row],[PredictedAwayScore]], "Y", "N")))</f>
        <v>_</v>
      </c>
      <c r="Q936" s="2" t="str">
        <f>IF(Table2[[#This Row],[ActualHomeScore]]&gt;Table2[[#This Row],[PredictedHomeScore]],"N", IF(ISBLANK(Table2[[#This Row],[ActualResult]]), "_", IF(Table2[[#This Row],[ActualHomeScore]]=Table2[[#This Row],[PredictedHomeScore]], "Y", "N")))</f>
        <v>_</v>
      </c>
      <c r="R936" s="2"/>
      <c r="S936" s="2" t="str">
        <f t="shared" si="72"/>
        <v>_</v>
      </c>
      <c r="T936" s="2">
        <f>IF(INDEX(StatsRegularSeason20242025!$A$2:$C$33,MATCH(Table2[[#This Row],[AwayTeam]],StatsRegularSeason20242025!$A$2:$A$33,0),2)=INDEX(StatsRegularSeason20242025!$A$2:$C$33,MATCH(Table2[[#This Row],[HomeTeam]],StatsRegularSeason20242025!$A$2:$A$33,0),2),1,0)</f>
        <v>0</v>
      </c>
      <c r="U936" s="2">
        <f>IF(INDEX(StatsRegularSeason20242025!$A$2:$C$33,MATCH(Table2[[#This Row],[AwayTeam]],StatsRegularSeason20242025!$A$2:$A$33,0),3)=INDEX(StatsRegularSeason20242025!$A$2:$C$33,MATCH(Table2[[#This Row],[HomeTeam]],StatsRegularSeason20242025!$A$2:$A$33,0),3),1,0)</f>
        <v>0</v>
      </c>
      <c r="V936" s="2">
        <f>IF(Table2[[#This Row],[InterConf]]=1,IF(Table2[[#This Row],[InterDiv]]=0, 1, 0), 0)</f>
        <v>0</v>
      </c>
      <c r="W936" s="2">
        <f>IF(INDEX(StatsRegularSeason20242025!$A$2:$C$33,MATCH(Table2[[#This Row],[AwayTeam]],StatsRegularSeason20242025!$A$2:$A$33,0),2)&lt;&gt;INDEX(StatsRegularSeason20242025!$A$2:$C$33,MATCH(Table2[[#This Row],[HomeTeam]],StatsRegularSeason20242025!$A$2:$A$33,0),2),1,0)</f>
        <v>1</v>
      </c>
      <c r="X936" s="2"/>
      <c r="Y936" s="2"/>
      <c r="Z936" s="2">
        <f>IF(AND(Table2[[#This Row],[GameIsOver]]=1,Table2[[#This Row],[ActualHomeScore]]*Table2[[#This Row],[ActualAwayScore]]=0), 1,0)</f>
        <v>0</v>
      </c>
      <c r="AA936" s="2">
        <f>IF(Table2[[#This Row],[GameIsOver]]=0,0, IF(Table2[[#This Row],[ActualWinner]]=Table2[[#This Row],[AwayTeam]], 2, IF(OR(Table2[[#This Row],[ActualResult]]="OT", Table2[[#This Row],[ActualResult]]="SO"), 1, 0)))</f>
        <v>0</v>
      </c>
      <c r="AB936" s="2">
        <f>IF(Table2[[#This Row],[GameIsOver]]= 0, 0, IF(Table2[[#This Row],[ActualWinner]]=Table2[[#This Row],[HomeTeam]], 2, IF(OR(Table2[[#This Row],[ActualResult]]="OT", Table2[[#This Row],[ActualResult]]="SO"), 1, 0)))</f>
        <v>0</v>
      </c>
      <c r="AC936" s="33">
        <f>(($AR$11)*IF(Table2[[#This Row],[CorrectWinnerPrediction]]="Y", 1, 0))+(($AR$12)*IF(Table2[[#This Row],[CorrectAwayScorePrediction]]="Y", 1, 0))+(($AR$13)*IF(Table2[[#This Row],[CorrectHomeScorePrediction]]="Y", 1, 0))</f>
        <v>0</v>
      </c>
      <c r="AD9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6" s="4" t="str">
        <f>IF(WEEKDAY(Table2[[#This Row],[GameDate]])=1,"SUN",IF(WEEKDAY(Table2[[#This Row],[GameDate]])=2,"MON",IF(WEEKDAY(Table2[[#This Row],[GameDate]])=3,"TUE",IF(WEEKDAY(Table2[[#This Row],[GameDate]])=4,"WED",IF(WEEKDAY(Table2[[#This Row],[GameDate]])=5,"THU",IF(WEEKDAY(Table2[[#This Row],[GameDate]])=6,"FRI", "SAT"))))))</f>
        <v>THU</v>
      </c>
      <c r="AF936" s="2">
        <f>Table2[[#This Row],[ActualAwayScore]]-Table2[[#This Row],[PredictedAwayScore]]</f>
        <v>0</v>
      </c>
      <c r="AG936" s="2">
        <f>Table2[[#This Row],[ActualHomeScore]]-Table2[[#This Row],[PredictedHomeScore]]</f>
        <v>0</v>
      </c>
      <c r="AH936" s="2">
        <f t="shared" si="73"/>
        <v>0</v>
      </c>
      <c r="AI936" s="2">
        <f t="shared" si="74"/>
        <v>0</v>
      </c>
    </row>
    <row r="937" spans="1:35" x14ac:dyDescent="0.25">
      <c r="B937" s="4">
        <v>45715</v>
      </c>
      <c r="C937" s="7" t="s">
        <v>1046</v>
      </c>
      <c r="D937" s="2" t="s">
        <v>36</v>
      </c>
      <c r="E937" s="2" t="s">
        <v>31</v>
      </c>
      <c r="F937" s="2"/>
      <c r="G937" s="2"/>
      <c r="H937" s="2" t="str">
        <f t="shared" si="70"/>
        <v>_</v>
      </c>
      <c r="I937" s="2"/>
      <c r="J937" s="2"/>
      <c r="K937" s="2"/>
      <c r="L937" s="2" t="str">
        <f t="shared" si="71"/>
        <v>_</v>
      </c>
      <c r="M937" s="2"/>
      <c r="N937" s="2">
        <f>IF(ISBLANK(Table2[[#This Row],[ActualResult]]), 0, 1)</f>
        <v>0</v>
      </c>
      <c r="O937" s="2" t="str">
        <f>IF(ISBLANK(Table2[[#This Row],[ActualResult]]), "_", IF(Table2[[#This Row],[ActualWinner]]=Table2[[#This Row],[PredictedWinner]], "Y", "N"))</f>
        <v>_</v>
      </c>
      <c r="P937" s="2" t="str">
        <f>IF(Table2[[#This Row],[ActualAwayScore]]&gt;Table2[[#This Row],[PredictedAwayScore]], "N", IF(ISBLANK(Table2[[#This Row],[ActualResult]]), "_", IF(Table2[[#This Row],[ActualAwayScore]]=Table2[[#This Row],[PredictedAwayScore]], "Y", "N")))</f>
        <v>_</v>
      </c>
      <c r="Q937" s="2" t="str">
        <f>IF(Table2[[#This Row],[ActualHomeScore]]&gt;Table2[[#This Row],[PredictedHomeScore]],"N", IF(ISBLANK(Table2[[#This Row],[ActualResult]]), "_", IF(Table2[[#This Row],[ActualHomeScore]]=Table2[[#This Row],[PredictedHomeScore]], "Y", "N")))</f>
        <v>_</v>
      </c>
      <c r="R937" s="2"/>
      <c r="S937" s="2" t="str">
        <f t="shared" si="72"/>
        <v>_</v>
      </c>
      <c r="T937" s="2">
        <f>IF(INDEX(StatsRegularSeason20242025!$A$2:$C$33,MATCH(Table2[[#This Row],[AwayTeam]],StatsRegularSeason20242025!$A$2:$A$33,0),2)=INDEX(StatsRegularSeason20242025!$A$2:$C$33,MATCH(Table2[[#This Row],[HomeTeam]],StatsRegularSeason20242025!$A$2:$A$33,0),2),1,0)</f>
        <v>1</v>
      </c>
      <c r="U937" s="2">
        <f>IF(INDEX(StatsRegularSeason20242025!$A$2:$C$33,MATCH(Table2[[#This Row],[AwayTeam]],StatsRegularSeason20242025!$A$2:$A$33,0),3)=INDEX(StatsRegularSeason20242025!$A$2:$C$33,MATCH(Table2[[#This Row],[HomeTeam]],StatsRegularSeason20242025!$A$2:$A$33,0),3),1,0)</f>
        <v>0</v>
      </c>
      <c r="V937" s="2">
        <f>IF(Table2[[#This Row],[InterConf]]=1,IF(Table2[[#This Row],[InterDiv]]=0, 1, 0), 0)</f>
        <v>1</v>
      </c>
      <c r="W937" s="2">
        <f>IF(INDEX(StatsRegularSeason20242025!$A$2:$C$33,MATCH(Table2[[#This Row],[AwayTeam]],StatsRegularSeason20242025!$A$2:$A$33,0),2)&lt;&gt;INDEX(StatsRegularSeason20242025!$A$2:$C$33,MATCH(Table2[[#This Row],[HomeTeam]],StatsRegularSeason20242025!$A$2:$A$33,0),2),1,0)</f>
        <v>0</v>
      </c>
      <c r="X937" s="2"/>
      <c r="Y937" s="2"/>
      <c r="Z937" s="2">
        <f>IF(AND(Table2[[#This Row],[GameIsOver]]=1,Table2[[#This Row],[ActualHomeScore]]*Table2[[#This Row],[ActualAwayScore]]=0), 1,0)</f>
        <v>0</v>
      </c>
      <c r="AA937" s="2">
        <f>IF(Table2[[#This Row],[GameIsOver]]=0,0, IF(Table2[[#This Row],[ActualWinner]]=Table2[[#This Row],[AwayTeam]], 2, IF(OR(Table2[[#This Row],[ActualResult]]="OT", Table2[[#This Row],[ActualResult]]="SO"), 1, 0)))</f>
        <v>0</v>
      </c>
      <c r="AB937" s="2">
        <f>IF(Table2[[#This Row],[GameIsOver]]= 0, 0, IF(Table2[[#This Row],[ActualWinner]]=Table2[[#This Row],[HomeTeam]], 2, IF(OR(Table2[[#This Row],[ActualResult]]="OT", Table2[[#This Row],[ActualResult]]="SO"), 1, 0)))</f>
        <v>0</v>
      </c>
      <c r="AC937" s="33">
        <f>(($AR$11)*IF(Table2[[#This Row],[CorrectWinnerPrediction]]="Y", 1, 0))+(($AR$12)*IF(Table2[[#This Row],[CorrectAwayScorePrediction]]="Y", 1, 0))+(($AR$13)*IF(Table2[[#This Row],[CorrectHomeScorePrediction]]="Y", 1, 0))</f>
        <v>0</v>
      </c>
      <c r="AD9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7" s="4" t="str">
        <f>IF(WEEKDAY(Table2[[#This Row],[GameDate]])=1,"SUN",IF(WEEKDAY(Table2[[#This Row],[GameDate]])=2,"MON",IF(WEEKDAY(Table2[[#This Row],[GameDate]])=3,"TUE",IF(WEEKDAY(Table2[[#This Row],[GameDate]])=4,"WED",IF(WEEKDAY(Table2[[#This Row],[GameDate]])=5,"THU",IF(WEEKDAY(Table2[[#This Row],[GameDate]])=6,"FRI", "SAT"))))))</f>
        <v>THU</v>
      </c>
      <c r="AF937" s="2">
        <f>Table2[[#This Row],[ActualAwayScore]]-Table2[[#This Row],[PredictedAwayScore]]</f>
        <v>0</v>
      </c>
      <c r="AG937" s="2">
        <f>Table2[[#This Row],[ActualHomeScore]]-Table2[[#This Row],[PredictedHomeScore]]</f>
        <v>0</v>
      </c>
      <c r="AH937" s="2">
        <f t="shared" si="73"/>
        <v>0</v>
      </c>
      <c r="AI937" s="2">
        <f t="shared" si="74"/>
        <v>0</v>
      </c>
    </row>
    <row r="938" spans="1:35" x14ac:dyDescent="0.25">
      <c r="B938" s="4">
        <v>45715</v>
      </c>
      <c r="C938" s="7" t="s">
        <v>1047</v>
      </c>
      <c r="D938" s="2" t="s">
        <v>24</v>
      </c>
      <c r="E938" s="2" t="s">
        <v>43</v>
      </c>
      <c r="F938" s="2"/>
      <c r="G938" s="2"/>
      <c r="H938" s="2" t="str">
        <f t="shared" si="70"/>
        <v>_</v>
      </c>
      <c r="I938" s="2"/>
      <c r="J938" s="2"/>
      <c r="K938" s="2"/>
      <c r="L938" s="2" t="str">
        <f t="shared" si="71"/>
        <v>_</v>
      </c>
      <c r="M938" s="2"/>
      <c r="N938" s="2">
        <f>IF(ISBLANK(Table2[[#This Row],[ActualResult]]), 0, 1)</f>
        <v>0</v>
      </c>
      <c r="O938" s="2" t="str">
        <f>IF(ISBLANK(Table2[[#This Row],[ActualResult]]), "_", IF(Table2[[#This Row],[ActualWinner]]=Table2[[#This Row],[PredictedWinner]], "Y", "N"))</f>
        <v>_</v>
      </c>
      <c r="P938" s="2" t="str">
        <f>IF(Table2[[#This Row],[ActualAwayScore]]&gt;Table2[[#This Row],[PredictedAwayScore]], "N", IF(ISBLANK(Table2[[#This Row],[ActualResult]]), "_", IF(Table2[[#This Row],[ActualAwayScore]]=Table2[[#This Row],[PredictedAwayScore]], "Y", "N")))</f>
        <v>_</v>
      </c>
      <c r="Q938" s="2" t="str">
        <f>IF(Table2[[#This Row],[ActualHomeScore]]&gt;Table2[[#This Row],[PredictedHomeScore]],"N", IF(ISBLANK(Table2[[#This Row],[ActualResult]]), "_", IF(Table2[[#This Row],[ActualHomeScore]]=Table2[[#This Row],[PredictedHomeScore]], "Y", "N")))</f>
        <v>_</v>
      </c>
      <c r="R938" s="2"/>
      <c r="S938" s="2" t="str">
        <f t="shared" si="72"/>
        <v>_</v>
      </c>
      <c r="T938" s="2">
        <f>IF(INDEX(StatsRegularSeason20242025!$A$2:$C$33,MATCH(Table2[[#This Row],[AwayTeam]],StatsRegularSeason20242025!$A$2:$A$33,0),2)=INDEX(StatsRegularSeason20242025!$A$2:$C$33,MATCH(Table2[[#This Row],[HomeTeam]],StatsRegularSeason20242025!$A$2:$A$33,0),2),1,0)</f>
        <v>0</v>
      </c>
      <c r="U938" s="2">
        <f>IF(INDEX(StatsRegularSeason20242025!$A$2:$C$33,MATCH(Table2[[#This Row],[AwayTeam]],StatsRegularSeason20242025!$A$2:$A$33,0),3)=INDEX(StatsRegularSeason20242025!$A$2:$C$33,MATCH(Table2[[#This Row],[HomeTeam]],StatsRegularSeason20242025!$A$2:$A$33,0),3),1,0)</f>
        <v>0</v>
      </c>
      <c r="V938" s="2">
        <f>IF(Table2[[#This Row],[InterConf]]=1,IF(Table2[[#This Row],[InterDiv]]=0, 1, 0), 0)</f>
        <v>0</v>
      </c>
      <c r="W938" s="2">
        <f>IF(INDEX(StatsRegularSeason20242025!$A$2:$C$33,MATCH(Table2[[#This Row],[AwayTeam]],StatsRegularSeason20242025!$A$2:$A$33,0),2)&lt;&gt;INDEX(StatsRegularSeason20242025!$A$2:$C$33,MATCH(Table2[[#This Row],[HomeTeam]],StatsRegularSeason20242025!$A$2:$A$33,0),2),1,0)</f>
        <v>1</v>
      </c>
      <c r="X938" s="2"/>
      <c r="Y938" s="2"/>
      <c r="Z938" s="2">
        <f>IF(AND(Table2[[#This Row],[GameIsOver]]=1,Table2[[#This Row],[ActualHomeScore]]*Table2[[#This Row],[ActualAwayScore]]=0), 1,0)</f>
        <v>0</v>
      </c>
      <c r="AA938" s="2">
        <f>IF(Table2[[#This Row],[GameIsOver]]=0,0, IF(Table2[[#This Row],[ActualWinner]]=Table2[[#This Row],[AwayTeam]], 2, IF(OR(Table2[[#This Row],[ActualResult]]="OT", Table2[[#This Row],[ActualResult]]="SO"), 1, 0)))</f>
        <v>0</v>
      </c>
      <c r="AB938" s="2">
        <f>IF(Table2[[#This Row],[GameIsOver]]= 0, 0, IF(Table2[[#This Row],[ActualWinner]]=Table2[[#This Row],[HomeTeam]], 2, IF(OR(Table2[[#This Row],[ActualResult]]="OT", Table2[[#This Row],[ActualResult]]="SO"), 1, 0)))</f>
        <v>0</v>
      </c>
      <c r="AC938" s="33">
        <f>(($AR$11)*IF(Table2[[#This Row],[CorrectWinnerPrediction]]="Y", 1, 0))+(($AR$12)*IF(Table2[[#This Row],[CorrectAwayScorePrediction]]="Y", 1, 0))+(($AR$13)*IF(Table2[[#This Row],[CorrectHomeScorePrediction]]="Y", 1, 0))</f>
        <v>0</v>
      </c>
      <c r="AD9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8" s="4" t="str">
        <f>IF(WEEKDAY(Table2[[#This Row],[GameDate]])=1,"SUN",IF(WEEKDAY(Table2[[#This Row],[GameDate]])=2,"MON",IF(WEEKDAY(Table2[[#This Row],[GameDate]])=3,"TUE",IF(WEEKDAY(Table2[[#This Row],[GameDate]])=4,"WED",IF(WEEKDAY(Table2[[#This Row],[GameDate]])=5,"THU",IF(WEEKDAY(Table2[[#This Row],[GameDate]])=6,"FRI", "SAT"))))))</f>
        <v>THU</v>
      </c>
      <c r="AF938" s="2">
        <f>Table2[[#This Row],[ActualAwayScore]]-Table2[[#This Row],[PredictedAwayScore]]</f>
        <v>0</v>
      </c>
      <c r="AG938" s="2">
        <f>Table2[[#This Row],[ActualHomeScore]]-Table2[[#This Row],[PredictedHomeScore]]</f>
        <v>0</v>
      </c>
      <c r="AH938" s="2">
        <f t="shared" si="73"/>
        <v>0</v>
      </c>
      <c r="AI938" s="2">
        <f t="shared" si="74"/>
        <v>0</v>
      </c>
    </row>
    <row r="939" spans="1:35" x14ac:dyDescent="0.25">
      <c r="B939" s="4">
        <v>45715</v>
      </c>
      <c r="C939" s="7" t="s">
        <v>1051</v>
      </c>
      <c r="D939" s="2" t="s">
        <v>23</v>
      </c>
      <c r="E939" s="2" t="s">
        <v>14</v>
      </c>
      <c r="F939" s="2"/>
      <c r="G939" s="2"/>
      <c r="H939" s="2" t="str">
        <f t="shared" si="70"/>
        <v>_</v>
      </c>
      <c r="I939" s="2"/>
      <c r="J939" s="2"/>
      <c r="K939" s="2"/>
      <c r="L939" s="2" t="str">
        <f t="shared" si="71"/>
        <v>_</v>
      </c>
      <c r="M939" s="2"/>
      <c r="N939" s="2">
        <f>IF(ISBLANK(Table2[[#This Row],[ActualResult]]), 0, 1)</f>
        <v>0</v>
      </c>
      <c r="O939" s="2" t="str">
        <f>IF(ISBLANK(Table2[[#This Row],[ActualResult]]), "_", IF(Table2[[#This Row],[ActualWinner]]=Table2[[#This Row],[PredictedWinner]], "Y", "N"))</f>
        <v>_</v>
      </c>
      <c r="P939" s="2" t="str">
        <f>IF(Table2[[#This Row],[ActualAwayScore]]&gt;Table2[[#This Row],[PredictedAwayScore]], "N", IF(ISBLANK(Table2[[#This Row],[ActualResult]]), "_", IF(Table2[[#This Row],[ActualAwayScore]]=Table2[[#This Row],[PredictedAwayScore]], "Y", "N")))</f>
        <v>_</v>
      </c>
      <c r="Q939" s="2" t="str">
        <f>IF(Table2[[#This Row],[ActualHomeScore]]&gt;Table2[[#This Row],[PredictedHomeScore]],"N", IF(ISBLANK(Table2[[#This Row],[ActualResult]]), "_", IF(Table2[[#This Row],[ActualHomeScore]]=Table2[[#This Row],[PredictedHomeScore]], "Y", "N")))</f>
        <v>_</v>
      </c>
      <c r="R939" s="2"/>
      <c r="S939" s="2" t="str">
        <f t="shared" si="72"/>
        <v>_</v>
      </c>
      <c r="T939" s="2">
        <f>IF(INDEX(StatsRegularSeason20242025!$A$2:$C$33,MATCH(Table2[[#This Row],[AwayTeam]],StatsRegularSeason20242025!$A$2:$A$33,0),2)=INDEX(StatsRegularSeason20242025!$A$2:$C$33,MATCH(Table2[[#This Row],[HomeTeam]],StatsRegularSeason20242025!$A$2:$A$33,0),2),1,0)</f>
        <v>0</v>
      </c>
      <c r="U939" s="2">
        <f>IF(INDEX(StatsRegularSeason20242025!$A$2:$C$33,MATCH(Table2[[#This Row],[AwayTeam]],StatsRegularSeason20242025!$A$2:$A$33,0),3)=INDEX(StatsRegularSeason20242025!$A$2:$C$33,MATCH(Table2[[#This Row],[HomeTeam]],StatsRegularSeason20242025!$A$2:$A$33,0),3),1,0)</f>
        <v>0</v>
      </c>
      <c r="V939" s="2">
        <f>IF(Table2[[#This Row],[InterConf]]=1,IF(Table2[[#This Row],[InterDiv]]=0, 1, 0), 0)</f>
        <v>0</v>
      </c>
      <c r="W939" s="2">
        <f>IF(INDEX(StatsRegularSeason20242025!$A$2:$C$33,MATCH(Table2[[#This Row],[AwayTeam]],StatsRegularSeason20242025!$A$2:$A$33,0),2)&lt;&gt;INDEX(StatsRegularSeason20242025!$A$2:$C$33,MATCH(Table2[[#This Row],[HomeTeam]],StatsRegularSeason20242025!$A$2:$A$33,0),2),1,0)</f>
        <v>1</v>
      </c>
      <c r="X939" s="2"/>
      <c r="Y939" s="2"/>
      <c r="Z939" s="2">
        <f>IF(AND(Table2[[#This Row],[GameIsOver]]=1,Table2[[#This Row],[ActualHomeScore]]*Table2[[#This Row],[ActualAwayScore]]=0), 1,0)</f>
        <v>0</v>
      </c>
      <c r="AA939" s="2">
        <f>IF(Table2[[#This Row],[GameIsOver]]=0,0, IF(Table2[[#This Row],[ActualWinner]]=Table2[[#This Row],[AwayTeam]], 2, IF(OR(Table2[[#This Row],[ActualResult]]="OT", Table2[[#This Row],[ActualResult]]="SO"), 1, 0)))</f>
        <v>0</v>
      </c>
      <c r="AB939" s="2">
        <f>IF(Table2[[#This Row],[GameIsOver]]= 0, 0, IF(Table2[[#This Row],[ActualWinner]]=Table2[[#This Row],[HomeTeam]], 2, IF(OR(Table2[[#This Row],[ActualResult]]="OT", Table2[[#This Row],[ActualResult]]="SO"), 1, 0)))</f>
        <v>0</v>
      </c>
      <c r="AC939" s="33">
        <f>(($AR$11)*IF(Table2[[#This Row],[CorrectWinnerPrediction]]="Y", 1, 0))+(($AR$12)*IF(Table2[[#This Row],[CorrectAwayScorePrediction]]="Y", 1, 0))+(($AR$13)*IF(Table2[[#This Row],[CorrectHomeScorePrediction]]="Y", 1, 0))</f>
        <v>0</v>
      </c>
      <c r="AD9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39" s="4" t="str">
        <f>IF(WEEKDAY(Table2[[#This Row],[GameDate]])=1,"SUN",IF(WEEKDAY(Table2[[#This Row],[GameDate]])=2,"MON",IF(WEEKDAY(Table2[[#This Row],[GameDate]])=3,"TUE",IF(WEEKDAY(Table2[[#This Row],[GameDate]])=4,"WED",IF(WEEKDAY(Table2[[#This Row],[GameDate]])=5,"THU",IF(WEEKDAY(Table2[[#This Row],[GameDate]])=6,"FRI", "SAT"))))))</f>
        <v>THU</v>
      </c>
      <c r="AF939" s="2">
        <f>Table2[[#This Row],[ActualAwayScore]]-Table2[[#This Row],[PredictedAwayScore]]</f>
        <v>0</v>
      </c>
      <c r="AG939" s="2">
        <f>Table2[[#This Row],[ActualHomeScore]]-Table2[[#This Row],[PredictedHomeScore]]</f>
        <v>0</v>
      </c>
      <c r="AH939" s="2">
        <f t="shared" si="73"/>
        <v>0</v>
      </c>
      <c r="AI939" s="2">
        <f t="shared" si="74"/>
        <v>0</v>
      </c>
    </row>
    <row r="940" spans="1:35" x14ac:dyDescent="0.25">
      <c r="B940" s="4">
        <v>45715</v>
      </c>
      <c r="C940" s="7" t="s">
        <v>1048</v>
      </c>
      <c r="D940" s="2" t="s">
        <v>45</v>
      </c>
      <c r="E940" s="2" t="s">
        <v>21</v>
      </c>
      <c r="F940" s="2"/>
      <c r="G940" s="2"/>
      <c r="H940" s="2" t="str">
        <f t="shared" si="70"/>
        <v>_</v>
      </c>
      <c r="I940" s="2"/>
      <c r="J940" s="2"/>
      <c r="K940" s="2"/>
      <c r="L940" s="2" t="str">
        <f t="shared" si="71"/>
        <v>_</v>
      </c>
      <c r="M940" s="2"/>
      <c r="N940" s="2">
        <f>IF(ISBLANK(Table2[[#This Row],[ActualResult]]), 0, 1)</f>
        <v>0</v>
      </c>
      <c r="O940" s="2" t="str">
        <f>IF(ISBLANK(Table2[[#This Row],[ActualResult]]), "_", IF(Table2[[#This Row],[ActualWinner]]=Table2[[#This Row],[PredictedWinner]], "Y", "N"))</f>
        <v>_</v>
      </c>
      <c r="P940" s="2" t="str">
        <f>IF(Table2[[#This Row],[ActualAwayScore]]&gt;Table2[[#This Row],[PredictedAwayScore]], "N", IF(ISBLANK(Table2[[#This Row],[ActualResult]]), "_", IF(Table2[[#This Row],[ActualAwayScore]]=Table2[[#This Row],[PredictedAwayScore]], "Y", "N")))</f>
        <v>_</v>
      </c>
      <c r="Q940" s="2" t="str">
        <f>IF(Table2[[#This Row],[ActualHomeScore]]&gt;Table2[[#This Row],[PredictedHomeScore]],"N", IF(ISBLANK(Table2[[#This Row],[ActualResult]]), "_", IF(Table2[[#This Row],[ActualHomeScore]]=Table2[[#This Row],[PredictedHomeScore]], "Y", "N")))</f>
        <v>_</v>
      </c>
      <c r="R940" s="2"/>
      <c r="S940" s="2" t="str">
        <f t="shared" si="72"/>
        <v>_</v>
      </c>
      <c r="T940" s="2">
        <f>IF(INDEX(StatsRegularSeason20242025!$A$2:$C$33,MATCH(Table2[[#This Row],[AwayTeam]],StatsRegularSeason20242025!$A$2:$A$33,0),2)=INDEX(StatsRegularSeason20242025!$A$2:$C$33,MATCH(Table2[[#This Row],[HomeTeam]],StatsRegularSeason20242025!$A$2:$A$33,0),2),1,0)</f>
        <v>1</v>
      </c>
      <c r="U940" s="2">
        <f>IF(INDEX(StatsRegularSeason20242025!$A$2:$C$33,MATCH(Table2[[#This Row],[AwayTeam]],StatsRegularSeason20242025!$A$2:$A$33,0),3)=INDEX(StatsRegularSeason20242025!$A$2:$C$33,MATCH(Table2[[#This Row],[HomeTeam]],StatsRegularSeason20242025!$A$2:$A$33,0),3),1,0)</f>
        <v>1</v>
      </c>
      <c r="V940" s="2">
        <f>IF(Table2[[#This Row],[InterConf]]=1,IF(Table2[[#This Row],[InterDiv]]=0, 1, 0), 0)</f>
        <v>0</v>
      </c>
      <c r="W940" s="2">
        <f>IF(INDEX(StatsRegularSeason20242025!$A$2:$C$33,MATCH(Table2[[#This Row],[AwayTeam]],StatsRegularSeason20242025!$A$2:$A$33,0),2)&lt;&gt;INDEX(StatsRegularSeason20242025!$A$2:$C$33,MATCH(Table2[[#This Row],[HomeTeam]],StatsRegularSeason20242025!$A$2:$A$33,0),2),1,0)</f>
        <v>0</v>
      </c>
      <c r="X940" s="2"/>
      <c r="Y940" s="2"/>
      <c r="Z940" s="2">
        <f>IF(AND(Table2[[#This Row],[GameIsOver]]=1,Table2[[#This Row],[ActualHomeScore]]*Table2[[#This Row],[ActualAwayScore]]=0), 1,0)</f>
        <v>0</v>
      </c>
      <c r="AA940" s="2">
        <f>IF(Table2[[#This Row],[GameIsOver]]=0,0, IF(Table2[[#This Row],[ActualWinner]]=Table2[[#This Row],[AwayTeam]], 2, IF(OR(Table2[[#This Row],[ActualResult]]="OT", Table2[[#This Row],[ActualResult]]="SO"), 1, 0)))</f>
        <v>0</v>
      </c>
      <c r="AB940" s="2">
        <f>IF(Table2[[#This Row],[GameIsOver]]= 0, 0, IF(Table2[[#This Row],[ActualWinner]]=Table2[[#This Row],[HomeTeam]], 2, IF(OR(Table2[[#This Row],[ActualResult]]="OT", Table2[[#This Row],[ActualResult]]="SO"), 1, 0)))</f>
        <v>0</v>
      </c>
      <c r="AC940" s="33">
        <f>(($AR$11)*IF(Table2[[#This Row],[CorrectWinnerPrediction]]="Y", 1, 0))+(($AR$12)*IF(Table2[[#This Row],[CorrectAwayScorePrediction]]="Y", 1, 0))+(($AR$13)*IF(Table2[[#This Row],[CorrectHomeScorePrediction]]="Y", 1, 0))</f>
        <v>0</v>
      </c>
      <c r="AD9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0" s="4" t="str">
        <f>IF(WEEKDAY(Table2[[#This Row],[GameDate]])=1,"SUN",IF(WEEKDAY(Table2[[#This Row],[GameDate]])=2,"MON",IF(WEEKDAY(Table2[[#This Row],[GameDate]])=3,"TUE",IF(WEEKDAY(Table2[[#This Row],[GameDate]])=4,"WED",IF(WEEKDAY(Table2[[#This Row],[GameDate]])=5,"THU",IF(WEEKDAY(Table2[[#This Row],[GameDate]])=6,"FRI", "SAT"))))))</f>
        <v>THU</v>
      </c>
      <c r="AF940" s="2">
        <f>Table2[[#This Row],[ActualAwayScore]]-Table2[[#This Row],[PredictedAwayScore]]</f>
        <v>0</v>
      </c>
      <c r="AG940" s="2">
        <f>Table2[[#This Row],[ActualHomeScore]]-Table2[[#This Row],[PredictedHomeScore]]</f>
        <v>0</v>
      </c>
      <c r="AH940" s="2">
        <f t="shared" si="73"/>
        <v>0</v>
      </c>
      <c r="AI940" s="2">
        <f t="shared" si="74"/>
        <v>0</v>
      </c>
    </row>
    <row r="941" spans="1:35" x14ac:dyDescent="0.25">
      <c r="B941" s="4">
        <v>45715</v>
      </c>
      <c r="C941" s="7" t="s">
        <v>1049</v>
      </c>
      <c r="D941" s="2" t="s">
        <v>13</v>
      </c>
      <c r="E941" s="2" t="s">
        <v>46</v>
      </c>
      <c r="F941" s="2"/>
      <c r="G941" s="2"/>
      <c r="H941" s="2" t="str">
        <f t="shared" si="70"/>
        <v>_</v>
      </c>
      <c r="I941" s="2"/>
      <c r="J941" s="2"/>
      <c r="K941" s="2"/>
      <c r="L941" s="2" t="str">
        <f t="shared" si="71"/>
        <v>_</v>
      </c>
      <c r="M941" s="2"/>
      <c r="N941" s="2">
        <f>IF(ISBLANK(Table2[[#This Row],[ActualResult]]), 0, 1)</f>
        <v>0</v>
      </c>
      <c r="O941" s="2" t="str">
        <f>IF(ISBLANK(Table2[[#This Row],[ActualResult]]), "_", IF(Table2[[#This Row],[ActualWinner]]=Table2[[#This Row],[PredictedWinner]], "Y", "N"))</f>
        <v>_</v>
      </c>
      <c r="P941" s="2" t="str">
        <f>IF(Table2[[#This Row],[ActualAwayScore]]&gt;Table2[[#This Row],[PredictedAwayScore]], "N", IF(ISBLANK(Table2[[#This Row],[ActualResult]]), "_", IF(Table2[[#This Row],[ActualAwayScore]]=Table2[[#This Row],[PredictedAwayScore]], "Y", "N")))</f>
        <v>_</v>
      </c>
      <c r="Q941" s="2" t="str">
        <f>IF(Table2[[#This Row],[ActualHomeScore]]&gt;Table2[[#This Row],[PredictedHomeScore]],"N", IF(ISBLANK(Table2[[#This Row],[ActualResult]]), "_", IF(Table2[[#This Row],[ActualHomeScore]]=Table2[[#This Row],[PredictedHomeScore]], "Y", "N")))</f>
        <v>_</v>
      </c>
      <c r="R941" s="2"/>
      <c r="S941" s="2" t="str">
        <f t="shared" si="72"/>
        <v>_</v>
      </c>
      <c r="T941" s="2">
        <f>IF(INDEX(StatsRegularSeason20242025!$A$2:$C$33,MATCH(Table2[[#This Row],[AwayTeam]],StatsRegularSeason20242025!$A$2:$A$33,0),2)=INDEX(StatsRegularSeason20242025!$A$2:$C$33,MATCH(Table2[[#This Row],[HomeTeam]],StatsRegularSeason20242025!$A$2:$A$33,0),2),1,0)</f>
        <v>0</v>
      </c>
      <c r="U941" s="2">
        <f>IF(INDEX(StatsRegularSeason20242025!$A$2:$C$33,MATCH(Table2[[#This Row],[AwayTeam]],StatsRegularSeason20242025!$A$2:$A$33,0),3)=INDEX(StatsRegularSeason20242025!$A$2:$C$33,MATCH(Table2[[#This Row],[HomeTeam]],StatsRegularSeason20242025!$A$2:$A$33,0),3),1,0)</f>
        <v>0</v>
      </c>
      <c r="V941" s="2">
        <f>IF(Table2[[#This Row],[InterConf]]=1,IF(Table2[[#This Row],[InterDiv]]=0, 1, 0), 0)</f>
        <v>0</v>
      </c>
      <c r="W941" s="2">
        <f>IF(INDEX(StatsRegularSeason20242025!$A$2:$C$33,MATCH(Table2[[#This Row],[AwayTeam]],StatsRegularSeason20242025!$A$2:$A$33,0),2)&lt;&gt;INDEX(StatsRegularSeason20242025!$A$2:$C$33,MATCH(Table2[[#This Row],[HomeTeam]],StatsRegularSeason20242025!$A$2:$A$33,0),2),1,0)</f>
        <v>1</v>
      </c>
      <c r="X941" s="2"/>
      <c r="Y941" s="2"/>
      <c r="Z941" s="2">
        <f>IF(AND(Table2[[#This Row],[GameIsOver]]=1,Table2[[#This Row],[ActualHomeScore]]*Table2[[#This Row],[ActualAwayScore]]=0), 1,0)</f>
        <v>0</v>
      </c>
      <c r="AA941" s="2">
        <f>IF(Table2[[#This Row],[GameIsOver]]=0,0, IF(Table2[[#This Row],[ActualWinner]]=Table2[[#This Row],[AwayTeam]], 2, IF(OR(Table2[[#This Row],[ActualResult]]="OT", Table2[[#This Row],[ActualResult]]="SO"), 1, 0)))</f>
        <v>0</v>
      </c>
      <c r="AB941" s="2">
        <f>IF(Table2[[#This Row],[GameIsOver]]= 0, 0, IF(Table2[[#This Row],[ActualWinner]]=Table2[[#This Row],[HomeTeam]], 2, IF(OR(Table2[[#This Row],[ActualResult]]="OT", Table2[[#This Row],[ActualResult]]="SO"), 1, 0)))</f>
        <v>0</v>
      </c>
      <c r="AC941" s="33">
        <f>(($AR$11)*IF(Table2[[#This Row],[CorrectWinnerPrediction]]="Y", 1, 0))+(($AR$12)*IF(Table2[[#This Row],[CorrectAwayScorePrediction]]="Y", 1, 0))+(($AR$13)*IF(Table2[[#This Row],[CorrectHomeScorePrediction]]="Y", 1, 0))</f>
        <v>0</v>
      </c>
      <c r="AD9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1" s="4" t="str">
        <f>IF(WEEKDAY(Table2[[#This Row],[GameDate]])=1,"SUN",IF(WEEKDAY(Table2[[#This Row],[GameDate]])=2,"MON",IF(WEEKDAY(Table2[[#This Row],[GameDate]])=3,"TUE",IF(WEEKDAY(Table2[[#This Row],[GameDate]])=4,"WED",IF(WEEKDAY(Table2[[#This Row],[GameDate]])=5,"THU",IF(WEEKDAY(Table2[[#This Row],[GameDate]])=6,"FRI", "SAT"))))))</f>
        <v>THU</v>
      </c>
      <c r="AF941" s="2">
        <f>Table2[[#This Row],[ActualAwayScore]]-Table2[[#This Row],[PredictedAwayScore]]</f>
        <v>0</v>
      </c>
      <c r="AG941" s="2">
        <f>Table2[[#This Row],[ActualHomeScore]]-Table2[[#This Row],[PredictedHomeScore]]</f>
        <v>0</v>
      </c>
      <c r="AH941" s="2">
        <f t="shared" si="73"/>
        <v>0</v>
      </c>
      <c r="AI941" s="2">
        <f t="shared" si="74"/>
        <v>0</v>
      </c>
    </row>
    <row r="942" spans="1:35" x14ac:dyDescent="0.25">
      <c r="B942" s="4">
        <v>45715</v>
      </c>
      <c r="C942" s="7" t="s">
        <v>1050</v>
      </c>
      <c r="D942" s="2" t="s">
        <v>29</v>
      </c>
      <c r="E942" s="2" t="s">
        <v>44</v>
      </c>
      <c r="F942" s="2"/>
      <c r="G942" s="2"/>
      <c r="H942" s="2" t="str">
        <f t="shared" si="70"/>
        <v>_</v>
      </c>
      <c r="I942" s="2"/>
      <c r="J942" s="2"/>
      <c r="K942" s="2"/>
      <c r="L942" s="2" t="str">
        <f t="shared" si="71"/>
        <v>_</v>
      </c>
      <c r="M942" s="2"/>
      <c r="N942" s="2">
        <f>IF(ISBLANK(Table2[[#This Row],[ActualResult]]), 0, 1)</f>
        <v>0</v>
      </c>
      <c r="O942" s="2" t="str">
        <f>IF(ISBLANK(Table2[[#This Row],[ActualResult]]), "_", IF(Table2[[#This Row],[ActualWinner]]=Table2[[#This Row],[PredictedWinner]], "Y", "N"))</f>
        <v>_</v>
      </c>
      <c r="P942" s="2" t="str">
        <f>IF(Table2[[#This Row],[ActualAwayScore]]&gt;Table2[[#This Row],[PredictedAwayScore]], "N", IF(ISBLANK(Table2[[#This Row],[ActualResult]]), "_", IF(Table2[[#This Row],[ActualAwayScore]]=Table2[[#This Row],[PredictedAwayScore]], "Y", "N")))</f>
        <v>_</v>
      </c>
      <c r="Q942" s="2" t="str">
        <f>IF(Table2[[#This Row],[ActualHomeScore]]&gt;Table2[[#This Row],[PredictedHomeScore]],"N", IF(ISBLANK(Table2[[#This Row],[ActualResult]]), "_", IF(Table2[[#This Row],[ActualHomeScore]]=Table2[[#This Row],[PredictedHomeScore]], "Y", "N")))</f>
        <v>_</v>
      </c>
      <c r="R942" s="2"/>
      <c r="S942" s="2" t="str">
        <f t="shared" si="72"/>
        <v>_</v>
      </c>
      <c r="T942" s="2">
        <f>IF(INDEX(StatsRegularSeason20242025!$A$2:$C$33,MATCH(Table2[[#This Row],[AwayTeam]],StatsRegularSeason20242025!$A$2:$A$33,0),2)=INDEX(StatsRegularSeason20242025!$A$2:$C$33,MATCH(Table2[[#This Row],[HomeTeam]],StatsRegularSeason20242025!$A$2:$A$33,0),2),1,0)</f>
        <v>1</v>
      </c>
      <c r="U942" s="2">
        <f>IF(INDEX(StatsRegularSeason20242025!$A$2:$C$33,MATCH(Table2[[#This Row],[AwayTeam]],StatsRegularSeason20242025!$A$2:$A$33,0),3)=INDEX(StatsRegularSeason20242025!$A$2:$C$33,MATCH(Table2[[#This Row],[HomeTeam]],StatsRegularSeason20242025!$A$2:$A$33,0),3),1,0)</f>
        <v>0</v>
      </c>
      <c r="V942" s="2">
        <f>IF(Table2[[#This Row],[InterConf]]=1,IF(Table2[[#This Row],[InterDiv]]=0, 1, 0), 0)</f>
        <v>1</v>
      </c>
      <c r="W942" s="2">
        <f>IF(INDEX(StatsRegularSeason20242025!$A$2:$C$33,MATCH(Table2[[#This Row],[AwayTeam]],StatsRegularSeason20242025!$A$2:$A$33,0),2)&lt;&gt;INDEX(StatsRegularSeason20242025!$A$2:$C$33,MATCH(Table2[[#This Row],[HomeTeam]],StatsRegularSeason20242025!$A$2:$A$33,0),2),1,0)</f>
        <v>0</v>
      </c>
      <c r="X942" s="2"/>
      <c r="Y942" s="2"/>
      <c r="Z942" s="2">
        <f>IF(AND(Table2[[#This Row],[GameIsOver]]=1,Table2[[#This Row],[ActualHomeScore]]*Table2[[#This Row],[ActualAwayScore]]=0), 1,0)</f>
        <v>0</v>
      </c>
      <c r="AA942" s="2">
        <f>IF(Table2[[#This Row],[GameIsOver]]=0,0, IF(Table2[[#This Row],[ActualWinner]]=Table2[[#This Row],[AwayTeam]], 2, IF(OR(Table2[[#This Row],[ActualResult]]="OT", Table2[[#This Row],[ActualResult]]="SO"), 1, 0)))</f>
        <v>0</v>
      </c>
      <c r="AB942" s="2">
        <f>IF(Table2[[#This Row],[GameIsOver]]= 0, 0, IF(Table2[[#This Row],[ActualWinner]]=Table2[[#This Row],[HomeTeam]], 2, IF(OR(Table2[[#This Row],[ActualResult]]="OT", Table2[[#This Row],[ActualResult]]="SO"), 1, 0)))</f>
        <v>0</v>
      </c>
      <c r="AC942" s="33">
        <f>(($AR$11)*IF(Table2[[#This Row],[CorrectWinnerPrediction]]="Y", 1, 0))+(($AR$12)*IF(Table2[[#This Row],[CorrectAwayScorePrediction]]="Y", 1, 0))+(($AR$13)*IF(Table2[[#This Row],[CorrectHomeScorePrediction]]="Y", 1, 0))</f>
        <v>0</v>
      </c>
      <c r="AD9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2" s="4" t="str">
        <f>IF(WEEKDAY(Table2[[#This Row],[GameDate]])=1,"SUN",IF(WEEKDAY(Table2[[#This Row],[GameDate]])=2,"MON",IF(WEEKDAY(Table2[[#This Row],[GameDate]])=3,"TUE",IF(WEEKDAY(Table2[[#This Row],[GameDate]])=4,"WED",IF(WEEKDAY(Table2[[#This Row],[GameDate]])=5,"THU",IF(WEEKDAY(Table2[[#This Row],[GameDate]])=6,"FRI", "SAT"))))))</f>
        <v>THU</v>
      </c>
      <c r="AF942" s="2">
        <f>Table2[[#This Row],[ActualAwayScore]]-Table2[[#This Row],[PredictedAwayScore]]</f>
        <v>0</v>
      </c>
      <c r="AG942" s="2">
        <f>Table2[[#This Row],[ActualHomeScore]]-Table2[[#This Row],[PredictedHomeScore]]</f>
        <v>0</v>
      </c>
      <c r="AH942" s="2">
        <f t="shared" si="73"/>
        <v>0</v>
      </c>
      <c r="AI942" s="2">
        <f t="shared" si="74"/>
        <v>0</v>
      </c>
    </row>
    <row r="943" spans="1:35" x14ac:dyDescent="0.25">
      <c r="B943" s="4">
        <v>45715</v>
      </c>
      <c r="C943" s="7" t="s">
        <v>1052</v>
      </c>
      <c r="D943" s="2" t="s">
        <v>22</v>
      </c>
      <c r="E943" s="2" t="s">
        <v>35</v>
      </c>
      <c r="F943" s="2"/>
      <c r="G943" s="2"/>
      <c r="H943" s="2" t="str">
        <f t="shared" si="70"/>
        <v>_</v>
      </c>
      <c r="I943" s="2"/>
      <c r="J943" s="2"/>
      <c r="K943" s="2"/>
      <c r="L943" s="2" t="str">
        <f t="shared" si="71"/>
        <v>_</v>
      </c>
      <c r="M943" s="2"/>
      <c r="N943" s="2">
        <f>IF(ISBLANK(Table2[[#This Row],[ActualResult]]), 0, 1)</f>
        <v>0</v>
      </c>
      <c r="O943" s="2" t="str">
        <f>IF(ISBLANK(Table2[[#This Row],[ActualResult]]), "_", IF(Table2[[#This Row],[ActualWinner]]=Table2[[#This Row],[PredictedWinner]], "Y", "N"))</f>
        <v>_</v>
      </c>
      <c r="P943" s="2" t="str">
        <f>IF(Table2[[#This Row],[ActualAwayScore]]&gt;Table2[[#This Row],[PredictedAwayScore]], "N", IF(ISBLANK(Table2[[#This Row],[ActualResult]]), "_", IF(Table2[[#This Row],[ActualAwayScore]]=Table2[[#This Row],[PredictedAwayScore]], "Y", "N")))</f>
        <v>_</v>
      </c>
      <c r="Q943" s="2" t="str">
        <f>IF(Table2[[#This Row],[ActualHomeScore]]&gt;Table2[[#This Row],[PredictedHomeScore]],"N", IF(ISBLANK(Table2[[#This Row],[ActualResult]]), "_", IF(Table2[[#This Row],[ActualHomeScore]]=Table2[[#This Row],[PredictedHomeScore]], "Y", "N")))</f>
        <v>_</v>
      </c>
      <c r="R943" s="2"/>
      <c r="S943" s="2" t="str">
        <f t="shared" si="72"/>
        <v>_</v>
      </c>
      <c r="T943" s="2">
        <f>IF(INDEX(StatsRegularSeason20242025!$A$2:$C$33,MATCH(Table2[[#This Row],[AwayTeam]],StatsRegularSeason20242025!$A$2:$A$33,0),2)=INDEX(StatsRegularSeason20242025!$A$2:$C$33,MATCH(Table2[[#This Row],[HomeTeam]],StatsRegularSeason20242025!$A$2:$A$33,0),2),1,0)</f>
        <v>1</v>
      </c>
      <c r="U943" s="2">
        <f>IF(INDEX(StatsRegularSeason20242025!$A$2:$C$33,MATCH(Table2[[#This Row],[AwayTeam]],StatsRegularSeason20242025!$A$2:$A$33,0),3)=INDEX(StatsRegularSeason20242025!$A$2:$C$33,MATCH(Table2[[#This Row],[HomeTeam]],StatsRegularSeason20242025!$A$2:$A$33,0),3),1,0)</f>
        <v>1</v>
      </c>
      <c r="V943" s="2">
        <f>IF(Table2[[#This Row],[InterConf]]=1,IF(Table2[[#This Row],[InterDiv]]=0, 1, 0), 0)</f>
        <v>0</v>
      </c>
      <c r="W943" s="2">
        <f>IF(INDEX(StatsRegularSeason20242025!$A$2:$C$33,MATCH(Table2[[#This Row],[AwayTeam]],StatsRegularSeason20242025!$A$2:$A$33,0),2)&lt;&gt;INDEX(StatsRegularSeason20242025!$A$2:$C$33,MATCH(Table2[[#This Row],[HomeTeam]],StatsRegularSeason20242025!$A$2:$A$33,0),2),1,0)</f>
        <v>0</v>
      </c>
      <c r="X943" s="2"/>
      <c r="Y943" s="2"/>
      <c r="Z943" s="2">
        <f>IF(AND(Table2[[#This Row],[GameIsOver]]=1,Table2[[#This Row],[ActualHomeScore]]*Table2[[#This Row],[ActualAwayScore]]=0), 1,0)</f>
        <v>0</v>
      </c>
      <c r="AA943" s="2">
        <f>IF(Table2[[#This Row],[GameIsOver]]=0,0, IF(Table2[[#This Row],[ActualWinner]]=Table2[[#This Row],[AwayTeam]], 2, IF(OR(Table2[[#This Row],[ActualResult]]="OT", Table2[[#This Row],[ActualResult]]="SO"), 1, 0)))</f>
        <v>0</v>
      </c>
      <c r="AB943" s="2">
        <f>IF(Table2[[#This Row],[GameIsOver]]= 0, 0, IF(Table2[[#This Row],[ActualWinner]]=Table2[[#This Row],[HomeTeam]], 2, IF(OR(Table2[[#This Row],[ActualResult]]="OT", Table2[[#This Row],[ActualResult]]="SO"), 1, 0)))</f>
        <v>0</v>
      </c>
      <c r="AC943" s="33">
        <f>(($AR$11)*IF(Table2[[#This Row],[CorrectWinnerPrediction]]="Y", 1, 0))+(($AR$12)*IF(Table2[[#This Row],[CorrectAwayScorePrediction]]="Y", 1, 0))+(($AR$13)*IF(Table2[[#This Row],[CorrectHomeScorePrediction]]="Y", 1, 0))</f>
        <v>0</v>
      </c>
      <c r="AD9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3" s="4" t="str">
        <f>IF(WEEKDAY(Table2[[#This Row],[GameDate]])=1,"SUN",IF(WEEKDAY(Table2[[#This Row],[GameDate]])=2,"MON",IF(WEEKDAY(Table2[[#This Row],[GameDate]])=3,"TUE",IF(WEEKDAY(Table2[[#This Row],[GameDate]])=4,"WED",IF(WEEKDAY(Table2[[#This Row],[GameDate]])=5,"THU",IF(WEEKDAY(Table2[[#This Row],[GameDate]])=6,"FRI", "SAT"))))))</f>
        <v>THU</v>
      </c>
      <c r="AF943" s="2">
        <f>Table2[[#This Row],[ActualAwayScore]]-Table2[[#This Row],[PredictedAwayScore]]</f>
        <v>0</v>
      </c>
      <c r="AG943" s="2">
        <f>Table2[[#This Row],[ActualHomeScore]]-Table2[[#This Row],[PredictedHomeScore]]</f>
        <v>0</v>
      </c>
      <c r="AH943" s="2">
        <f t="shared" si="73"/>
        <v>0</v>
      </c>
      <c r="AI943" s="2">
        <f t="shared" si="74"/>
        <v>0</v>
      </c>
    </row>
    <row r="944" spans="1:35" x14ac:dyDescent="0.25">
      <c r="B944" s="4">
        <v>45715</v>
      </c>
      <c r="C944" s="7" t="s">
        <v>1053</v>
      </c>
      <c r="D944" s="2" t="s">
        <v>37</v>
      </c>
      <c r="E944" s="2" t="s">
        <v>15</v>
      </c>
      <c r="F944" s="2"/>
      <c r="G944" s="2"/>
      <c r="H944" s="2" t="str">
        <f t="shared" si="70"/>
        <v>_</v>
      </c>
      <c r="I944" s="2"/>
      <c r="J944" s="2"/>
      <c r="K944" s="2"/>
      <c r="L944" s="2" t="str">
        <f t="shared" si="71"/>
        <v>_</v>
      </c>
      <c r="M944" s="2"/>
      <c r="N944" s="2">
        <f>IF(ISBLANK(Table2[[#This Row],[ActualResult]]), 0, 1)</f>
        <v>0</v>
      </c>
      <c r="O944" s="2" t="str">
        <f>IF(ISBLANK(Table2[[#This Row],[ActualResult]]), "_", IF(Table2[[#This Row],[ActualWinner]]=Table2[[#This Row],[PredictedWinner]], "Y", "N"))</f>
        <v>_</v>
      </c>
      <c r="P944" s="2" t="str">
        <f>IF(Table2[[#This Row],[ActualAwayScore]]&gt;Table2[[#This Row],[PredictedAwayScore]], "N", IF(ISBLANK(Table2[[#This Row],[ActualResult]]), "_", IF(Table2[[#This Row],[ActualAwayScore]]=Table2[[#This Row],[PredictedAwayScore]], "Y", "N")))</f>
        <v>_</v>
      </c>
      <c r="Q944" s="2" t="str">
        <f>IF(Table2[[#This Row],[ActualHomeScore]]&gt;Table2[[#This Row],[PredictedHomeScore]],"N", IF(ISBLANK(Table2[[#This Row],[ActualResult]]), "_", IF(Table2[[#This Row],[ActualHomeScore]]=Table2[[#This Row],[PredictedHomeScore]], "Y", "N")))</f>
        <v>_</v>
      </c>
      <c r="R944" s="2"/>
      <c r="S944" s="2" t="str">
        <f t="shared" si="72"/>
        <v>_</v>
      </c>
      <c r="T944" s="2">
        <f>IF(INDEX(StatsRegularSeason20242025!$A$2:$C$33,MATCH(Table2[[#This Row],[AwayTeam]],StatsRegularSeason20242025!$A$2:$A$33,0),2)=INDEX(StatsRegularSeason20242025!$A$2:$C$33,MATCH(Table2[[#This Row],[HomeTeam]],StatsRegularSeason20242025!$A$2:$A$33,0),2),1,0)</f>
        <v>1</v>
      </c>
      <c r="U944" s="2">
        <f>IF(INDEX(StatsRegularSeason20242025!$A$2:$C$33,MATCH(Table2[[#This Row],[AwayTeam]],StatsRegularSeason20242025!$A$2:$A$33,0),3)=INDEX(StatsRegularSeason20242025!$A$2:$C$33,MATCH(Table2[[#This Row],[HomeTeam]],StatsRegularSeason20242025!$A$2:$A$33,0),3),1,0)</f>
        <v>1</v>
      </c>
      <c r="V944" s="2">
        <f>IF(Table2[[#This Row],[InterConf]]=1,IF(Table2[[#This Row],[InterDiv]]=0, 1, 0), 0)</f>
        <v>0</v>
      </c>
      <c r="W944" s="2">
        <f>IF(INDEX(StatsRegularSeason20242025!$A$2:$C$33,MATCH(Table2[[#This Row],[AwayTeam]],StatsRegularSeason20242025!$A$2:$A$33,0),2)&lt;&gt;INDEX(StatsRegularSeason20242025!$A$2:$C$33,MATCH(Table2[[#This Row],[HomeTeam]],StatsRegularSeason20242025!$A$2:$A$33,0),2),1,0)</f>
        <v>0</v>
      </c>
      <c r="X944" s="2"/>
      <c r="Y944" s="2"/>
      <c r="Z944" s="2">
        <f>IF(AND(Table2[[#This Row],[GameIsOver]]=1,Table2[[#This Row],[ActualHomeScore]]*Table2[[#This Row],[ActualAwayScore]]=0), 1,0)</f>
        <v>0</v>
      </c>
      <c r="AA944" s="2">
        <f>IF(Table2[[#This Row],[GameIsOver]]=0,0, IF(Table2[[#This Row],[ActualWinner]]=Table2[[#This Row],[AwayTeam]], 2, IF(OR(Table2[[#This Row],[ActualResult]]="OT", Table2[[#This Row],[ActualResult]]="SO"), 1, 0)))</f>
        <v>0</v>
      </c>
      <c r="AB944" s="2">
        <f>IF(Table2[[#This Row],[GameIsOver]]= 0, 0, IF(Table2[[#This Row],[ActualWinner]]=Table2[[#This Row],[HomeTeam]], 2, IF(OR(Table2[[#This Row],[ActualResult]]="OT", Table2[[#This Row],[ActualResult]]="SO"), 1, 0)))</f>
        <v>0</v>
      </c>
      <c r="AC944" s="33">
        <f>(($AR$11)*IF(Table2[[#This Row],[CorrectWinnerPrediction]]="Y", 1, 0))+(($AR$12)*IF(Table2[[#This Row],[CorrectAwayScorePrediction]]="Y", 1, 0))+(($AR$13)*IF(Table2[[#This Row],[CorrectHomeScorePrediction]]="Y", 1, 0))</f>
        <v>0</v>
      </c>
      <c r="AD9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4" s="4" t="str">
        <f>IF(WEEKDAY(Table2[[#This Row],[GameDate]])=1,"SUN",IF(WEEKDAY(Table2[[#This Row],[GameDate]])=2,"MON",IF(WEEKDAY(Table2[[#This Row],[GameDate]])=3,"TUE",IF(WEEKDAY(Table2[[#This Row],[GameDate]])=4,"WED",IF(WEEKDAY(Table2[[#This Row],[GameDate]])=5,"THU",IF(WEEKDAY(Table2[[#This Row],[GameDate]])=6,"FRI", "SAT"))))))</f>
        <v>THU</v>
      </c>
      <c r="AF944" s="2">
        <f>Table2[[#This Row],[ActualAwayScore]]-Table2[[#This Row],[PredictedAwayScore]]</f>
        <v>0</v>
      </c>
      <c r="AG944" s="2">
        <f>Table2[[#This Row],[ActualHomeScore]]-Table2[[#This Row],[PredictedHomeScore]]</f>
        <v>0</v>
      </c>
      <c r="AH944" s="2">
        <f t="shared" si="73"/>
        <v>0</v>
      </c>
      <c r="AI944" s="2">
        <f t="shared" si="74"/>
        <v>0</v>
      </c>
    </row>
    <row r="945" spans="1:35" x14ac:dyDescent="0.25">
      <c r="B945" s="4">
        <v>45715</v>
      </c>
      <c r="C945" s="7" t="s">
        <v>1054</v>
      </c>
      <c r="D945" s="2" t="s">
        <v>17</v>
      </c>
      <c r="E945" s="2" t="s">
        <v>27</v>
      </c>
      <c r="F945" s="2"/>
      <c r="G945" s="2"/>
      <c r="H945" s="2" t="str">
        <f t="shared" si="70"/>
        <v>_</v>
      </c>
      <c r="I945" s="2"/>
      <c r="J945" s="2"/>
      <c r="K945" s="2"/>
      <c r="L945" s="2" t="str">
        <f t="shared" si="71"/>
        <v>_</v>
      </c>
      <c r="M945" s="2"/>
      <c r="N945" s="2">
        <f>IF(ISBLANK(Table2[[#This Row],[ActualResult]]), 0, 1)</f>
        <v>0</v>
      </c>
      <c r="O945" s="2" t="str">
        <f>IF(ISBLANK(Table2[[#This Row],[ActualResult]]), "_", IF(Table2[[#This Row],[ActualWinner]]=Table2[[#This Row],[PredictedWinner]], "Y", "N"))</f>
        <v>_</v>
      </c>
      <c r="P945" s="2" t="str">
        <f>IF(Table2[[#This Row],[ActualAwayScore]]&gt;Table2[[#This Row],[PredictedAwayScore]], "N", IF(ISBLANK(Table2[[#This Row],[ActualResult]]), "_", IF(Table2[[#This Row],[ActualAwayScore]]=Table2[[#This Row],[PredictedAwayScore]], "Y", "N")))</f>
        <v>_</v>
      </c>
      <c r="Q945" s="2" t="str">
        <f>IF(Table2[[#This Row],[ActualHomeScore]]&gt;Table2[[#This Row],[PredictedHomeScore]],"N", IF(ISBLANK(Table2[[#This Row],[ActualResult]]), "_", IF(Table2[[#This Row],[ActualHomeScore]]=Table2[[#This Row],[PredictedHomeScore]], "Y", "N")))</f>
        <v>_</v>
      </c>
      <c r="R945" s="2"/>
      <c r="S945" s="2" t="str">
        <f t="shared" si="72"/>
        <v>_</v>
      </c>
      <c r="T945" s="2">
        <f>IF(INDEX(StatsRegularSeason20242025!$A$2:$C$33,MATCH(Table2[[#This Row],[AwayTeam]],StatsRegularSeason20242025!$A$2:$A$33,0),2)=INDEX(StatsRegularSeason20242025!$A$2:$C$33,MATCH(Table2[[#This Row],[HomeTeam]],StatsRegularSeason20242025!$A$2:$A$33,0),2),1,0)</f>
        <v>1</v>
      </c>
      <c r="U945" s="2">
        <f>IF(INDEX(StatsRegularSeason20242025!$A$2:$C$33,MATCH(Table2[[#This Row],[AwayTeam]],StatsRegularSeason20242025!$A$2:$A$33,0),3)=INDEX(StatsRegularSeason20242025!$A$2:$C$33,MATCH(Table2[[#This Row],[HomeTeam]],StatsRegularSeason20242025!$A$2:$A$33,0),3),1,0)</f>
        <v>0</v>
      </c>
      <c r="V945" s="2">
        <f>IF(Table2[[#This Row],[InterConf]]=1,IF(Table2[[#This Row],[InterDiv]]=0, 1, 0), 0)</f>
        <v>1</v>
      </c>
      <c r="W945" s="2">
        <f>IF(INDEX(StatsRegularSeason20242025!$A$2:$C$33,MATCH(Table2[[#This Row],[AwayTeam]],StatsRegularSeason20242025!$A$2:$A$33,0),2)&lt;&gt;INDEX(StatsRegularSeason20242025!$A$2:$C$33,MATCH(Table2[[#This Row],[HomeTeam]],StatsRegularSeason20242025!$A$2:$A$33,0),2),1,0)</f>
        <v>0</v>
      </c>
      <c r="X945" s="2"/>
      <c r="Y945" s="2"/>
      <c r="Z945" s="2">
        <f>IF(AND(Table2[[#This Row],[GameIsOver]]=1,Table2[[#This Row],[ActualHomeScore]]*Table2[[#This Row],[ActualAwayScore]]=0), 1,0)</f>
        <v>0</v>
      </c>
      <c r="AA945" s="2">
        <f>IF(Table2[[#This Row],[GameIsOver]]=0,0, IF(Table2[[#This Row],[ActualWinner]]=Table2[[#This Row],[AwayTeam]], 2, IF(OR(Table2[[#This Row],[ActualResult]]="OT", Table2[[#This Row],[ActualResult]]="SO"), 1, 0)))</f>
        <v>0</v>
      </c>
      <c r="AB945" s="2">
        <f>IF(Table2[[#This Row],[GameIsOver]]= 0, 0, IF(Table2[[#This Row],[ActualWinner]]=Table2[[#This Row],[HomeTeam]], 2, IF(OR(Table2[[#This Row],[ActualResult]]="OT", Table2[[#This Row],[ActualResult]]="SO"), 1, 0)))</f>
        <v>0</v>
      </c>
      <c r="AC945" s="33">
        <f>(($AR$11)*IF(Table2[[#This Row],[CorrectWinnerPrediction]]="Y", 1, 0))+(($AR$12)*IF(Table2[[#This Row],[CorrectAwayScorePrediction]]="Y", 1, 0))+(($AR$13)*IF(Table2[[#This Row],[CorrectHomeScorePrediction]]="Y", 1, 0))</f>
        <v>0</v>
      </c>
      <c r="AD9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5" s="4" t="str">
        <f>IF(WEEKDAY(Table2[[#This Row],[GameDate]])=1,"SUN",IF(WEEKDAY(Table2[[#This Row],[GameDate]])=2,"MON",IF(WEEKDAY(Table2[[#This Row],[GameDate]])=3,"TUE",IF(WEEKDAY(Table2[[#This Row],[GameDate]])=4,"WED",IF(WEEKDAY(Table2[[#This Row],[GameDate]])=5,"THU",IF(WEEKDAY(Table2[[#This Row],[GameDate]])=6,"FRI", "SAT"))))))</f>
        <v>THU</v>
      </c>
      <c r="AF945" s="2">
        <f>Table2[[#This Row],[ActualAwayScore]]-Table2[[#This Row],[PredictedAwayScore]]</f>
        <v>0</v>
      </c>
      <c r="AG945" s="2">
        <f>Table2[[#This Row],[ActualHomeScore]]-Table2[[#This Row],[PredictedHomeScore]]</f>
        <v>0</v>
      </c>
      <c r="AH945" s="2">
        <f t="shared" si="73"/>
        <v>0</v>
      </c>
      <c r="AI945" s="2">
        <f t="shared" si="74"/>
        <v>0</v>
      </c>
    </row>
    <row r="946" spans="1:35" x14ac:dyDescent="0.25">
      <c r="A946" s="3"/>
      <c r="B946" s="5">
        <v>45715</v>
      </c>
      <c r="C946" s="8" t="s">
        <v>1055</v>
      </c>
      <c r="D946" s="3" t="s">
        <v>25</v>
      </c>
      <c r="E946" s="3" t="s">
        <v>47</v>
      </c>
      <c r="F946" s="3"/>
      <c r="G946" s="3"/>
      <c r="H946" s="3" t="str">
        <f t="shared" si="70"/>
        <v>_</v>
      </c>
      <c r="I946" s="3"/>
      <c r="J946" s="3"/>
      <c r="K946" s="3"/>
      <c r="L946" s="2" t="str">
        <f t="shared" si="71"/>
        <v>_</v>
      </c>
      <c r="M946" s="3"/>
      <c r="N946" s="3">
        <f>IF(ISBLANK(Table2[[#This Row],[ActualResult]]), 0, 1)</f>
        <v>0</v>
      </c>
      <c r="O946" s="3" t="str">
        <f>IF(ISBLANK(Table2[[#This Row],[ActualResult]]), "_", IF(Table2[[#This Row],[ActualWinner]]=Table2[[#This Row],[PredictedWinner]], "Y", "N"))</f>
        <v>_</v>
      </c>
      <c r="P946" s="3" t="str">
        <f>IF(Table2[[#This Row],[ActualAwayScore]]&gt;Table2[[#This Row],[PredictedAwayScore]], "N", IF(ISBLANK(Table2[[#This Row],[ActualResult]]), "_", IF(Table2[[#This Row],[ActualAwayScore]]=Table2[[#This Row],[PredictedAwayScore]], "Y", "N")))</f>
        <v>_</v>
      </c>
      <c r="Q946" s="3" t="str">
        <f>IF(Table2[[#This Row],[ActualHomeScore]]&gt;Table2[[#This Row],[PredictedHomeScore]],"N", IF(ISBLANK(Table2[[#This Row],[ActualResult]]), "_", IF(Table2[[#This Row],[ActualHomeScore]]=Table2[[#This Row],[PredictedHomeScore]], "Y", "N")))</f>
        <v>_</v>
      </c>
      <c r="R946" s="2"/>
      <c r="S946" s="2" t="str">
        <f t="shared" si="72"/>
        <v>_</v>
      </c>
      <c r="T946" s="2">
        <f>IF(INDEX(StatsRegularSeason20242025!$A$2:$C$33,MATCH(Table2[[#This Row],[AwayTeam]],StatsRegularSeason20242025!$A$2:$A$33,0),2)=INDEX(StatsRegularSeason20242025!$A$2:$C$33,MATCH(Table2[[#This Row],[HomeTeam]],StatsRegularSeason20242025!$A$2:$A$33,0),2),1,0)</f>
        <v>1</v>
      </c>
      <c r="U946" s="2">
        <f>IF(INDEX(StatsRegularSeason20242025!$A$2:$C$33,MATCH(Table2[[#This Row],[AwayTeam]],StatsRegularSeason20242025!$A$2:$A$33,0),3)=INDEX(StatsRegularSeason20242025!$A$2:$C$33,MATCH(Table2[[#This Row],[HomeTeam]],StatsRegularSeason20242025!$A$2:$A$33,0),3),1,0)</f>
        <v>1</v>
      </c>
      <c r="V946" s="2">
        <f>IF(Table2[[#This Row],[InterConf]]=1,IF(Table2[[#This Row],[InterDiv]]=0, 1, 0), 0)</f>
        <v>0</v>
      </c>
      <c r="W946" s="2">
        <f>IF(INDEX(StatsRegularSeason20242025!$A$2:$C$33,MATCH(Table2[[#This Row],[AwayTeam]],StatsRegularSeason20242025!$A$2:$A$33,0),2)&lt;&gt;INDEX(StatsRegularSeason20242025!$A$2:$C$33,MATCH(Table2[[#This Row],[HomeTeam]],StatsRegularSeason20242025!$A$2:$A$33,0),2),1,0)</f>
        <v>0</v>
      </c>
      <c r="X946" s="2"/>
      <c r="Y946" s="2"/>
      <c r="Z946" s="2">
        <f>IF(AND(Table2[[#This Row],[GameIsOver]]=1,Table2[[#This Row],[ActualHomeScore]]*Table2[[#This Row],[ActualAwayScore]]=0), 1,0)</f>
        <v>0</v>
      </c>
      <c r="AA946" s="2">
        <f>IF(Table2[[#This Row],[GameIsOver]]=0,0, IF(Table2[[#This Row],[ActualWinner]]=Table2[[#This Row],[AwayTeam]], 2, IF(OR(Table2[[#This Row],[ActualResult]]="OT", Table2[[#This Row],[ActualResult]]="SO"), 1, 0)))</f>
        <v>0</v>
      </c>
      <c r="AB946" s="2">
        <f>IF(Table2[[#This Row],[GameIsOver]]= 0, 0, IF(Table2[[#This Row],[ActualWinner]]=Table2[[#This Row],[HomeTeam]], 2, IF(OR(Table2[[#This Row],[ActualResult]]="OT", Table2[[#This Row],[ActualResult]]="SO"), 1, 0)))</f>
        <v>0</v>
      </c>
      <c r="AC946" s="33">
        <f>(($AR$11)*IF(Table2[[#This Row],[CorrectWinnerPrediction]]="Y", 1, 0))+(($AR$12)*IF(Table2[[#This Row],[CorrectAwayScorePrediction]]="Y", 1, 0))+(($AR$13)*IF(Table2[[#This Row],[CorrectHomeScorePrediction]]="Y", 1, 0))</f>
        <v>0</v>
      </c>
      <c r="AD9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6" s="5" t="str">
        <f>IF(WEEKDAY(Table2[[#This Row],[GameDate]])=1,"SUN",IF(WEEKDAY(Table2[[#This Row],[GameDate]])=2,"MON",IF(WEEKDAY(Table2[[#This Row],[GameDate]])=3,"TUE",IF(WEEKDAY(Table2[[#This Row],[GameDate]])=4,"WED",IF(WEEKDAY(Table2[[#This Row],[GameDate]])=5,"THU",IF(WEEKDAY(Table2[[#This Row],[GameDate]])=6,"FRI", "SAT"))))))</f>
        <v>THU</v>
      </c>
      <c r="AF946" s="2">
        <f>Table2[[#This Row],[ActualAwayScore]]-Table2[[#This Row],[PredictedAwayScore]]</f>
        <v>0</v>
      </c>
      <c r="AG946" s="2">
        <f>Table2[[#This Row],[ActualHomeScore]]-Table2[[#This Row],[PredictedHomeScore]]</f>
        <v>0</v>
      </c>
      <c r="AH946" s="2">
        <f t="shared" si="73"/>
        <v>0</v>
      </c>
      <c r="AI946" s="2">
        <f t="shared" si="74"/>
        <v>0</v>
      </c>
    </row>
    <row r="947" spans="1:35" x14ac:dyDescent="0.25">
      <c r="B947" s="4">
        <v>45716</v>
      </c>
      <c r="C947" s="7" t="s">
        <v>1056</v>
      </c>
      <c r="D947" s="2" t="s">
        <v>18</v>
      </c>
      <c r="E947" s="2" t="s">
        <v>20</v>
      </c>
      <c r="F947" s="2"/>
      <c r="G947" s="2"/>
      <c r="H947" s="2" t="str">
        <f t="shared" si="70"/>
        <v>_</v>
      </c>
      <c r="I947" s="2"/>
      <c r="J947" s="2"/>
      <c r="K947" s="2"/>
      <c r="L947" s="13" t="str">
        <f t="shared" si="71"/>
        <v>_</v>
      </c>
      <c r="M947" s="2"/>
      <c r="N947" s="2">
        <f>IF(ISBLANK(Table2[[#This Row],[ActualResult]]), 0, 1)</f>
        <v>0</v>
      </c>
      <c r="O947" s="2" t="str">
        <f>IF(ISBLANK(Table2[[#This Row],[ActualResult]]), "_", IF(Table2[[#This Row],[ActualWinner]]=Table2[[#This Row],[PredictedWinner]], "Y", "N"))</f>
        <v>_</v>
      </c>
      <c r="P947" s="2" t="str">
        <f>IF(Table2[[#This Row],[ActualAwayScore]]&gt;Table2[[#This Row],[PredictedAwayScore]], "N", IF(ISBLANK(Table2[[#This Row],[ActualResult]]), "_", IF(Table2[[#This Row],[ActualAwayScore]]=Table2[[#This Row],[PredictedAwayScore]], "Y", "N")))</f>
        <v>_</v>
      </c>
      <c r="Q947" s="2" t="str">
        <f>IF(Table2[[#This Row],[ActualHomeScore]]&gt;Table2[[#This Row],[PredictedHomeScore]],"N", IF(ISBLANK(Table2[[#This Row],[ActualResult]]), "_", IF(Table2[[#This Row],[ActualHomeScore]]=Table2[[#This Row],[PredictedHomeScore]], "Y", "N")))</f>
        <v>_</v>
      </c>
      <c r="R947" s="2"/>
      <c r="S947" s="2" t="str">
        <f t="shared" si="72"/>
        <v>_</v>
      </c>
      <c r="T947" s="2">
        <f>IF(INDEX(StatsRegularSeason20242025!$A$2:$C$33,MATCH(Table2[[#This Row],[AwayTeam]],StatsRegularSeason20242025!$A$2:$A$33,0),2)=INDEX(StatsRegularSeason20242025!$A$2:$C$33,MATCH(Table2[[#This Row],[HomeTeam]],StatsRegularSeason20242025!$A$2:$A$33,0),2),1,0)</f>
        <v>1</v>
      </c>
      <c r="U947" s="2">
        <f>IF(INDEX(StatsRegularSeason20242025!$A$2:$C$33,MATCH(Table2[[#This Row],[AwayTeam]],StatsRegularSeason20242025!$A$2:$A$33,0),3)=INDEX(StatsRegularSeason20242025!$A$2:$C$33,MATCH(Table2[[#This Row],[HomeTeam]],StatsRegularSeason20242025!$A$2:$A$33,0),3),1,0)</f>
        <v>0</v>
      </c>
      <c r="V947" s="2">
        <f>IF(Table2[[#This Row],[InterConf]]=1,IF(Table2[[#This Row],[InterDiv]]=0, 1, 0), 0)</f>
        <v>1</v>
      </c>
      <c r="W947" s="2">
        <f>IF(INDEX(StatsRegularSeason20242025!$A$2:$C$33,MATCH(Table2[[#This Row],[AwayTeam]],StatsRegularSeason20242025!$A$2:$A$33,0),2)&lt;&gt;INDEX(StatsRegularSeason20242025!$A$2:$C$33,MATCH(Table2[[#This Row],[HomeTeam]],StatsRegularSeason20242025!$A$2:$A$33,0),2),1,0)</f>
        <v>0</v>
      </c>
      <c r="X947" s="2"/>
      <c r="Y947" s="2"/>
      <c r="Z947" s="2">
        <f>IF(AND(Table2[[#This Row],[GameIsOver]]=1,Table2[[#This Row],[ActualHomeScore]]*Table2[[#This Row],[ActualAwayScore]]=0), 1,0)</f>
        <v>0</v>
      </c>
      <c r="AA947" s="2">
        <f>IF(Table2[[#This Row],[GameIsOver]]=0,0, IF(Table2[[#This Row],[ActualWinner]]=Table2[[#This Row],[AwayTeam]], 2, IF(OR(Table2[[#This Row],[ActualResult]]="OT", Table2[[#This Row],[ActualResult]]="SO"), 1, 0)))</f>
        <v>0</v>
      </c>
      <c r="AB947" s="2">
        <f>IF(Table2[[#This Row],[GameIsOver]]= 0, 0, IF(Table2[[#This Row],[ActualWinner]]=Table2[[#This Row],[HomeTeam]], 2, IF(OR(Table2[[#This Row],[ActualResult]]="OT", Table2[[#This Row],[ActualResult]]="SO"), 1, 0)))</f>
        <v>0</v>
      </c>
      <c r="AC947" s="33">
        <f>(($AR$11)*IF(Table2[[#This Row],[CorrectWinnerPrediction]]="Y", 1, 0))+(($AR$12)*IF(Table2[[#This Row],[CorrectAwayScorePrediction]]="Y", 1, 0))+(($AR$13)*IF(Table2[[#This Row],[CorrectHomeScorePrediction]]="Y", 1, 0))</f>
        <v>0</v>
      </c>
      <c r="AD9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7" s="4" t="str">
        <f>IF(WEEKDAY(Table2[[#This Row],[GameDate]])=1,"SUN",IF(WEEKDAY(Table2[[#This Row],[GameDate]])=2,"MON",IF(WEEKDAY(Table2[[#This Row],[GameDate]])=3,"TUE",IF(WEEKDAY(Table2[[#This Row],[GameDate]])=4,"WED",IF(WEEKDAY(Table2[[#This Row],[GameDate]])=5,"THU",IF(WEEKDAY(Table2[[#This Row],[GameDate]])=6,"FRI", "SAT"))))))</f>
        <v>FRI</v>
      </c>
      <c r="AF947" s="2">
        <f>Table2[[#This Row],[ActualAwayScore]]-Table2[[#This Row],[PredictedAwayScore]]</f>
        <v>0</v>
      </c>
      <c r="AG947" s="2">
        <f>Table2[[#This Row],[ActualHomeScore]]-Table2[[#This Row],[PredictedHomeScore]]</f>
        <v>0</v>
      </c>
      <c r="AH947" s="2">
        <f t="shared" si="73"/>
        <v>0</v>
      </c>
      <c r="AI947" s="2">
        <f t="shared" si="74"/>
        <v>0</v>
      </c>
    </row>
    <row r="948" spans="1:35" x14ac:dyDescent="0.25">
      <c r="B948" s="4">
        <v>45716</v>
      </c>
      <c r="C948" s="7" t="s">
        <v>1057</v>
      </c>
      <c r="D948" s="2" t="s">
        <v>28</v>
      </c>
      <c r="E948" s="2" t="s">
        <v>34</v>
      </c>
      <c r="F948" s="2"/>
      <c r="G948" s="2"/>
      <c r="H948" s="2" t="str">
        <f t="shared" si="70"/>
        <v>_</v>
      </c>
      <c r="I948" s="2"/>
      <c r="J948" s="2"/>
      <c r="K948" s="2"/>
      <c r="L948" s="2" t="str">
        <f t="shared" si="71"/>
        <v>_</v>
      </c>
      <c r="M948" s="2"/>
      <c r="N948" s="2">
        <f>IF(ISBLANK(Table2[[#This Row],[ActualResult]]), 0, 1)</f>
        <v>0</v>
      </c>
      <c r="O948" s="2" t="str">
        <f>IF(ISBLANK(Table2[[#This Row],[ActualResult]]), "_", IF(Table2[[#This Row],[ActualWinner]]=Table2[[#This Row],[PredictedWinner]], "Y", "N"))</f>
        <v>_</v>
      </c>
      <c r="P948" s="2" t="str">
        <f>IF(Table2[[#This Row],[ActualAwayScore]]&gt;Table2[[#This Row],[PredictedAwayScore]], "N", IF(ISBLANK(Table2[[#This Row],[ActualResult]]), "_", IF(Table2[[#This Row],[ActualAwayScore]]=Table2[[#This Row],[PredictedAwayScore]], "Y", "N")))</f>
        <v>_</v>
      </c>
      <c r="Q948" s="2" t="str">
        <f>IF(Table2[[#This Row],[ActualHomeScore]]&gt;Table2[[#This Row],[PredictedHomeScore]],"N", IF(ISBLANK(Table2[[#This Row],[ActualResult]]), "_", IF(Table2[[#This Row],[ActualHomeScore]]=Table2[[#This Row],[PredictedHomeScore]], "Y", "N")))</f>
        <v>_</v>
      </c>
      <c r="R948" s="2"/>
      <c r="S948" s="2" t="str">
        <f t="shared" si="72"/>
        <v>_</v>
      </c>
      <c r="T948" s="2">
        <f>IF(INDEX(StatsRegularSeason20242025!$A$2:$C$33,MATCH(Table2[[#This Row],[AwayTeam]],StatsRegularSeason20242025!$A$2:$A$33,0),2)=INDEX(StatsRegularSeason20242025!$A$2:$C$33,MATCH(Table2[[#This Row],[HomeTeam]],StatsRegularSeason20242025!$A$2:$A$33,0),2),1,0)</f>
        <v>1</v>
      </c>
      <c r="U948" s="2">
        <f>IF(INDEX(StatsRegularSeason20242025!$A$2:$C$33,MATCH(Table2[[#This Row],[AwayTeam]],StatsRegularSeason20242025!$A$2:$A$33,0),3)=INDEX(StatsRegularSeason20242025!$A$2:$C$33,MATCH(Table2[[#This Row],[HomeTeam]],StatsRegularSeason20242025!$A$2:$A$33,0),3),1,0)</f>
        <v>0</v>
      </c>
      <c r="V948" s="2">
        <f>IF(Table2[[#This Row],[InterConf]]=1,IF(Table2[[#This Row],[InterDiv]]=0, 1, 0), 0)</f>
        <v>1</v>
      </c>
      <c r="W948" s="2">
        <f>IF(INDEX(StatsRegularSeason20242025!$A$2:$C$33,MATCH(Table2[[#This Row],[AwayTeam]],StatsRegularSeason20242025!$A$2:$A$33,0),2)&lt;&gt;INDEX(StatsRegularSeason20242025!$A$2:$C$33,MATCH(Table2[[#This Row],[HomeTeam]],StatsRegularSeason20242025!$A$2:$A$33,0),2),1,0)</f>
        <v>0</v>
      </c>
      <c r="X948" s="2"/>
      <c r="Y948" s="2"/>
      <c r="Z948" s="2">
        <f>IF(AND(Table2[[#This Row],[GameIsOver]]=1,Table2[[#This Row],[ActualHomeScore]]*Table2[[#This Row],[ActualAwayScore]]=0), 1,0)</f>
        <v>0</v>
      </c>
      <c r="AA948" s="2">
        <f>IF(Table2[[#This Row],[GameIsOver]]=0,0, IF(Table2[[#This Row],[ActualWinner]]=Table2[[#This Row],[AwayTeam]], 2, IF(OR(Table2[[#This Row],[ActualResult]]="OT", Table2[[#This Row],[ActualResult]]="SO"), 1, 0)))</f>
        <v>0</v>
      </c>
      <c r="AB948" s="2">
        <f>IF(Table2[[#This Row],[GameIsOver]]= 0, 0, IF(Table2[[#This Row],[ActualWinner]]=Table2[[#This Row],[HomeTeam]], 2, IF(OR(Table2[[#This Row],[ActualResult]]="OT", Table2[[#This Row],[ActualResult]]="SO"), 1, 0)))</f>
        <v>0</v>
      </c>
      <c r="AC948" s="33">
        <f>(($AR$11)*IF(Table2[[#This Row],[CorrectWinnerPrediction]]="Y", 1, 0))+(($AR$12)*IF(Table2[[#This Row],[CorrectAwayScorePrediction]]="Y", 1, 0))+(($AR$13)*IF(Table2[[#This Row],[CorrectHomeScorePrediction]]="Y", 1, 0))</f>
        <v>0</v>
      </c>
      <c r="AD9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8" s="4" t="str">
        <f>IF(WEEKDAY(Table2[[#This Row],[GameDate]])=1,"SUN",IF(WEEKDAY(Table2[[#This Row],[GameDate]])=2,"MON",IF(WEEKDAY(Table2[[#This Row],[GameDate]])=3,"TUE",IF(WEEKDAY(Table2[[#This Row],[GameDate]])=4,"WED",IF(WEEKDAY(Table2[[#This Row],[GameDate]])=5,"THU",IF(WEEKDAY(Table2[[#This Row],[GameDate]])=6,"FRI", "SAT"))))))</f>
        <v>FRI</v>
      </c>
      <c r="AF948" s="2">
        <f>Table2[[#This Row],[ActualAwayScore]]-Table2[[#This Row],[PredictedAwayScore]]</f>
        <v>0</v>
      </c>
      <c r="AG948" s="2">
        <f>Table2[[#This Row],[ActualHomeScore]]-Table2[[#This Row],[PredictedHomeScore]]</f>
        <v>0</v>
      </c>
      <c r="AH948" s="2">
        <f t="shared" si="73"/>
        <v>0</v>
      </c>
      <c r="AI948" s="2">
        <f t="shared" si="74"/>
        <v>0</v>
      </c>
    </row>
    <row r="949" spans="1:35" x14ac:dyDescent="0.25">
      <c r="A949" s="3"/>
      <c r="B949" s="5">
        <v>45716</v>
      </c>
      <c r="C949" s="8" t="s">
        <v>1058</v>
      </c>
      <c r="D949" s="3" t="s">
        <v>37</v>
      </c>
      <c r="E949" s="3" t="s">
        <v>26</v>
      </c>
      <c r="F949" s="3"/>
      <c r="G949" s="3"/>
      <c r="H949" s="3" t="str">
        <f t="shared" si="70"/>
        <v>_</v>
      </c>
      <c r="I949" s="3"/>
      <c r="J949" s="3"/>
      <c r="K949" s="3"/>
      <c r="L949" s="2" t="str">
        <f t="shared" si="71"/>
        <v>_</v>
      </c>
      <c r="M949" s="3"/>
      <c r="N949" s="3">
        <f>IF(ISBLANK(Table2[[#This Row],[ActualResult]]), 0, 1)</f>
        <v>0</v>
      </c>
      <c r="O949" s="3" t="str">
        <f>IF(ISBLANK(Table2[[#This Row],[ActualResult]]), "_", IF(Table2[[#This Row],[ActualWinner]]=Table2[[#This Row],[PredictedWinner]], "Y", "N"))</f>
        <v>_</v>
      </c>
      <c r="P949" s="3" t="str">
        <f>IF(Table2[[#This Row],[ActualAwayScore]]&gt;Table2[[#This Row],[PredictedAwayScore]], "N", IF(ISBLANK(Table2[[#This Row],[ActualResult]]), "_", IF(Table2[[#This Row],[ActualAwayScore]]=Table2[[#This Row],[PredictedAwayScore]], "Y", "N")))</f>
        <v>_</v>
      </c>
      <c r="Q949" s="3" t="str">
        <f>IF(Table2[[#This Row],[ActualHomeScore]]&gt;Table2[[#This Row],[PredictedHomeScore]],"N", IF(ISBLANK(Table2[[#This Row],[ActualResult]]), "_", IF(Table2[[#This Row],[ActualHomeScore]]=Table2[[#This Row],[PredictedHomeScore]], "Y", "N")))</f>
        <v>_</v>
      </c>
      <c r="R949" s="2"/>
      <c r="S949" s="2" t="str">
        <f t="shared" si="72"/>
        <v>_</v>
      </c>
      <c r="T949" s="2">
        <f>IF(INDEX(StatsRegularSeason20242025!$A$2:$C$33,MATCH(Table2[[#This Row],[AwayTeam]],StatsRegularSeason20242025!$A$2:$A$33,0),2)=INDEX(StatsRegularSeason20242025!$A$2:$C$33,MATCH(Table2[[#This Row],[HomeTeam]],StatsRegularSeason20242025!$A$2:$A$33,0),2),1,0)</f>
        <v>1</v>
      </c>
      <c r="U949" s="2">
        <f>IF(INDEX(StatsRegularSeason20242025!$A$2:$C$33,MATCH(Table2[[#This Row],[AwayTeam]],StatsRegularSeason20242025!$A$2:$A$33,0),3)=INDEX(StatsRegularSeason20242025!$A$2:$C$33,MATCH(Table2[[#This Row],[HomeTeam]],StatsRegularSeason20242025!$A$2:$A$33,0),3),1,0)</f>
        <v>1</v>
      </c>
      <c r="V949" s="2">
        <f>IF(Table2[[#This Row],[InterConf]]=1,IF(Table2[[#This Row],[InterDiv]]=0, 1, 0), 0)</f>
        <v>0</v>
      </c>
      <c r="W949" s="2">
        <f>IF(INDEX(StatsRegularSeason20242025!$A$2:$C$33,MATCH(Table2[[#This Row],[AwayTeam]],StatsRegularSeason20242025!$A$2:$A$33,0),2)&lt;&gt;INDEX(StatsRegularSeason20242025!$A$2:$C$33,MATCH(Table2[[#This Row],[HomeTeam]],StatsRegularSeason20242025!$A$2:$A$33,0),2),1,0)</f>
        <v>0</v>
      </c>
      <c r="X949" s="2"/>
      <c r="Y949" s="2"/>
      <c r="Z949" s="2">
        <f>IF(AND(Table2[[#This Row],[GameIsOver]]=1,Table2[[#This Row],[ActualHomeScore]]*Table2[[#This Row],[ActualAwayScore]]=0), 1,0)</f>
        <v>0</v>
      </c>
      <c r="AA949" s="2">
        <f>IF(Table2[[#This Row],[GameIsOver]]=0,0, IF(Table2[[#This Row],[ActualWinner]]=Table2[[#This Row],[AwayTeam]], 2, IF(OR(Table2[[#This Row],[ActualResult]]="OT", Table2[[#This Row],[ActualResult]]="SO"), 1, 0)))</f>
        <v>0</v>
      </c>
      <c r="AB949" s="2">
        <f>IF(Table2[[#This Row],[GameIsOver]]= 0, 0, IF(Table2[[#This Row],[ActualWinner]]=Table2[[#This Row],[HomeTeam]], 2, IF(OR(Table2[[#This Row],[ActualResult]]="OT", Table2[[#This Row],[ActualResult]]="SO"), 1, 0)))</f>
        <v>0</v>
      </c>
      <c r="AC949" s="33">
        <f>(($AR$11)*IF(Table2[[#This Row],[CorrectWinnerPrediction]]="Y", 1, 0))+(($AR$12)*IF(Table2[[#This Row],[CorrectAwayScorePrediction]]="Y", 1, 0))+(($AR$13)*IF(Table2[[#This Row],[CorrectHomeScorePrediction]]="Y", 1, 0))</f>
        <v>0</v>
      </c>
      <c r="AD9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49" s="5" t="str">
        <f>IF(WEEKDAY(Table2[[#This Row],[GameDate]])=1,"SUN",IF(WEEKDAY(Table2[[#This Row],[GameDate]])=2,"MON",IF(WEEKDAY(Table2[[#This Row],[GameDate]])=3,"TUE",IF(WEEKDAY(Table2[[#This Row],[GameDate]])=4,"WED",IF(WEEKDAY(Table2[[#This Row],[GameDate]])=5,"THU",IF(WEEKDAY(Table2[[#This Row],[GameDate]])=6,"FRI", "SAT"))))))</f>
        <v>FRI</v>
      </c>
      <c r="AF949" s="2">
        <f>Table2[[#This Row],[ActualAwayScore]]-Table2[[#This Row],[PredictedAwayScore]]</f>
        <v>0</v>
      </c>
      <c r="AG949" s="2">
        <f>Table2[[#This Row],[ActualHomeScore]]-Table2[[#This Row],[PredictedHomeScore]]</f>
        <v>0</v>
      </c>
      <c r="AH949" s="2">
        <f t="shared" si="73"/>
        <v>0</v>
      </c>
      <c r="AI949" s="2">
        <f t="shared" si="74"/>
        <v>0</v>
      </c>
    </row>
    <row r="950" spans="1:35" x14ac:dyDescent="0.25">
      <c r="B950" s="4">
        <v>45717</v>
      </c>
      <c r="C950" s="7" t="s">
        <v>1066</v>
      </c>
      <c r="D950" s="2" t="s">
        <v>31</v>
      </c>
      <c r="E950" s="2" t="s">
        <v>36</v>
      </c>
      <c r="F950" s="2"/>
      <c r="G950" s="2"/>
      <c r="H950" s="2" t="str">
        <f t="shared" si="70"/>
        <v>_</v>
      </c>
      <c r="I950" s="2"/>
      <c r="J950" s="2"/>
      <c r="K950" s="2"/>
      <c r="L950" s="13" t="str">
        <f t="shared" si="71"/>
        <v>_</v>
      </c>
      <c r="M950" s="2"/>
      <c r="N950" s="2">
        <f>IF(ISBLANK(Table2[[#This Row],[ActualResult]]), 0, 1)</f>
        <v>0</v>
      </c>
      <c r="O950" s="2" t="str">
        <f>IF(ISBLANK(Table2[[#This Row],[ActualResult]]), "_", IF(Table2[[#This Row],[ActualWinner]]=Table2[[#This Row],[PredictedWinner]], "Y", "N"))</f>
        <v>_</v>
      </c>
      <c r="P950" s="2" t="str">
        <f>IF(Table2[[#This Row],[ActualAwayScore]]&gt;Table2[[#This Row],[PredictedAwayScore]], "N", IF(ISBLANK(Table2[[#This Row],[ActualResult]]), "_", IF(Table2[[#This Row],[ActualAwayScore]]=Table2[[#This Row],[PredictedAwayScore]], "Y", "N")))</f>
        <v>_</v>
      </c>
      <c r="Q950" s="2" t="str">
        <f>IF(Table2[[#This Row],[ActualHomeScore]]&gt;Table2[[#This Row],[PredictedHomeScore]],"N", IF(ISBLANK(Table2[[#This Row],[ActualResult]]), "_", IF(Table2[[#This Row],[ActualHomeScore]]=Table2[[#This Row],[PredictedHomeScore]], "Y", "N")))</f>
        <v>_</v>
      </c>
      <c r="R950" s="2"/>
      <c r="S950" s="2" t="str">
        <f t="shared" si="72"/>
        <v>_</v>
      </c>
      <c r="T950" s="2">
        <f>IF(INDEX(StatsRegularSeason20242025!$A$2:$C$33,MATCH(Table2[[#This Row],[AwayTeam]],StatsRegularSeason20242025!$A$2:$A$33,0),2)=INDEX(StatsRegularSeason20242025!$A$2:$C$33,MATCH(Table2[[#This Row],[HomeTeam]],StatsRegularSeason20242025!$A$2:$A$33,0),2),1,0)</f>
        <v>1</v>
      </c>
      <c r="U950" s="2">
        <f>IF(INDEX(StatsRegularSeason20242025!$A$2:$C$33,MATCH(Table2[[#This Row],[AwayTeam]],StatsRegularSeason20242025!$A$2:$A$33,0),3)=INDEX(StatsRegularSeason20242025!$A$2:$C$33,MATCH(Table2[[#This Row],[HomeTeam]],StatsRegularSeason20242025!$A$2:$A$33,0),3),1,0)</f>
        <v>0</v>
      </c>
      <c r="V950" s="2">
        <f>IF(Table2[[#This Row],[InterConf]]=1,IF(Table2[[#This Row],[InterDiv]]=0, 1, 0), 0)</f>
        <v>1</v>
      </c>
      <c r="W950" s="2">
        <f>IF(INDEX(StatsRegularSeason20242025!$A$2:$C$33,MATCH(Table2[[#This Row],[AwayTeam]],StatsRegularSeason20242025!$A$2:$A$33,0),2)&lt;&gt;INDEX(StatsRegularSeason20242025!$A$2:$C$33,MATCH(Table2[[#This Row],[HomeTeam]],StatsRegularSeason20242025!$A$2:$A$33,0),2),1,0)</f>
        <v>0</v>
      </c>
      <c r="X950" s="2"/>
      <c r="Y950" s="2"/>
      <c r="Z950" s="2">
        <f>IF(AND(Table2[[#This Row],[GameIsOver]]=1,Table2[[#This Row],[ActualHomeScore]]*Table2[[#This Row],[ActualAwayScore]]=0), 1,0)</f>
        <v>0</v>
      </c>
      <c r="AA950" s="2">
        <f>IF(Table2[[#This Row],[GameIsOver]]=0,0, IF(Table2[[#This Row],[ActualWinner]]=Table2[[#This Row],[AwayTeam]], 2, IF(OR(Table2[[#This Row],[ActualResult]]="OT", Table2[[#This Row],[ActualResult]]="SO"), 1, 0)))</f>
        <v>0</v>
      </c>
      <c r="AB950" s="2">
        <f>IF(Table2[[#This Row],[GameIsOver]]= 0, 0, IF(Table2[[#This Row],[ActualWinner]]=Table2[[#This Row],[HomeTeam]], 2, IF(OR(Table2[[#This Row],[ActualResult]]="OT", Table2[[#This Row],[ActualResult]]="SO"), 1, 0)))</f>
        <v>0</v>
      </c>
      <c r="AC950" s="33">
        <f>(($AR$11)*IF(Table2[[#This Row],[CorrectWinnerPrediction]]="Y", 1, 0))+(($AR$12)*IF(Table2[[#This Row],[CorrectAwayScorePrediction]]="Y", 1, 0))+(($AR$13)*IF(Table2[[#This Row],[CorrectHomeScorePrediction]]="Y", 1, 0))</f>
        <v>0</v>
      </c>
      <c r="AD9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0" s="4" t="str">
        <f>IF(WEEKDAY(Table2[[#This Row],[GameDate]])=1,"SUN",IF(WEEKDAY(Table2[[#This Row],[GameDate]])=2,"MON",IF(WEEKDAY(Table2[[#This Row],[GameDate]])=3,"TUE",IF(WEEKDAY(Table2[[#This Row],[GameDate]])=4,"WED",IF(WEEKDAY(Table2[[#This Row],[GameDate]])=5,"THU",IF(WEEKDAY(Table2[[#This Row],[GameDate]])=6,"FRI", "SAT"))))))</f>
        <v>SAT</v>
      </c>
      <c r="AF950" s="2">
        <f>Table2[[#This Row],[ActualAwayScore]]-Table2[[#This Row],[PredictedAwayScore]]</f>
        <v>0</v>
      </c>
      <c r="AG950" s="2">
        <f>Table2[[#This Row],[ActualHomeScore]]-Table2[[#This Row],[PredictedHomeScore]]</f>
        <v>0</v>
      </c>
      <c r="AH950" s="2">
        <f t="shared" si="73"/>
        <v>0</v>
      </c>
      <c r="AI950" s="2">
        <f t="shared" si="74"/>
        <v>0</v>
      </c>
    </row>
    <row r="951" spans="1:35" x14ac:dyDescent="0.25">
      <c r="B951" s="4">
        <v>45717</v>
      </c>
      <c r="C951" s="7" t="s">
        <v>1059</v>
      </c>
      <c r="D951" s="2" t="s">
        <v>35</v>
      </c>
      <c r="E951" s="2" t="s">
        <v>33</v>
      </c>
      <c r="F951" s="2"/>
      <c r="G951" s="2"/>
      <c r="H951" s="2" t="str">
        <f t="shared" si="70"/>
        <v>_</v>
      </c>
      <c r="I951" s="2"/>
      <c r="J951" s="2"/>
      <c r="K951" s="2"/>
      <c r="L951" s="2" t="str">
        <f t="shared" si="71"/>
        <v>_</v>
      </c>
      <c r="M951" s="2"/>
      <c r="N951" s="2">
        <f>IF(ISBLANK(Table2[[#This Row],[ActualResult]]), 0, 1)</f>
        <v>0</v>
      </c>
      <c r="O951" s="2" t="str">
        <f>IF(ISBLANK(Table2[[#This Row],[ActualResult]]), "_", IF(Table2[[#This Row],[ActualWinner]]=Table2[[#This Row],[PredictedWinner]], "Y", "N"))</f>
        <v>_</v>
      </c>
      <c r="P951" s="2" t="str">
        <f>IF(Table2[[#This Row],[ActualAwayScore]]&gt;Table2[[#This Row],[PredictedAwayScore]], "N", IF(ISBLANK(Table2[[#This Row],[ActualResult]]), "_", IF(Table2[[#This Row],[ActualAwayScore]]=Table2[[#This Row],[PredictedAwayScore]], "Y", "N")))</f>
        <v>_</v>
      </c>
      <c r="Q951" s="2" t="str">
        <f>IF(Table2[[#This Row],[ActualHomeScore]]&gt;Table2[[#This Row],[PredictedHomeScore]],"N", IF(ISBLANK(Table2[[#This Row],[ActualResult]]), "_", IF(Table2[[#This Row],[ActualHomeScore]]=Table2[[#This Row],[PredictedHomeScore]], "Y", "N")))</f>
        <v>_</v>
      </c>
      <c r="R951" s="2"/>
      <c r="S951" s="2" t="str">
        <f t="shared" si="72"/>
        <v>_</v>
      </c>
      <c r="T951" s="2">
        <f>IF(INDEX(StatsRegularSeason20242025!$A$2:$C$33,MATCH(Table2[[#This Row],[AwayTeam]],StatsRegularSeason20242025!$A$2:$A$33,0),2)=INDEX(StatsRegularSeason20242025!$A$2:$C$33,MATCH(Table2[[#This Row],[HomeTeam]],StatsRegularSeason20242025!$A$2:$A$33,0),2),1,0)</f>
        <v>0</v>
      </c>
      <c r="U951" s="2">
        <f>IF(INDEX(StatsRegularSeason20242025!$A$2:$C$33,MATCH(Table2[[#This Row],[AwayTeam]],StatsRegularSeason20242025!$A$2:$A$33,0),3)=INDEX(StatsRegularSeason20242025!$A$2:$C$33,MATCH(Table2[[#This Row],[HomeTeam]],StatsRegularSeason20242025!$A$2:$A$33,0),3),1,0)</f>
        <v>0</v>
      </c>
      <c r="V951" s="2">
        <f>IF(Table2[[#This Row],[InterConf]]=1,IF(Table2[[#This Row],[InterDiv]]=0, 1, 0), 0)</f>
        <v>0</v>
      </c>
      <c r="W951" s="2">
        <f>IF(INDEX(StatsRegularSeason20242025!$A$2:$C$33,MATCH(Table2[[#This Row],[AwayTeam]],StatsRegularSeason20242025!$A$2:$A$33,0),2)&lt;&gt;INDEX(StatsRegularSeason20242025!$A$2:$C$33,MATCH(Table2[[#This Row],[HomeTeam]],StatsRegularSeason20242025!$A$2:$A$33,0),2),1,0)</f>
        <v>1</v>
      </c>
      <c r="X951" s="2"/>
      <c r="Y951" s="2"/>
      <c r="Z951" s="2">
        <f>IF(AND(Table2[[#This Row],[GameIsOver]]=1,Table2[[#This Row],[ActualHomeScore]]*Table2[[#This Row],[ActualAwayScore]]=0), 1,0)</f>
        <v>0</v>
      </c>
      <c r="AA951" s="2">
        <f>IF(Table2[[#This Row],[GameIsOver]]=0,0, IF(Table2[[#This Row],[ActualWinner]]=Table2[[#This Row],[AwayTeam]], 2, IF(OR(Table2[[#This Row],[ActualResult]]="OT", Table2[[#This Row],[ActualResult]]="SO"), 1, 0)))</f>
        <v>0</v>
      </c>
      <c r="AB951" s="2">
        <f>IF(Table2[[#This Row],[GameIsOver]]= 0, 0, IF(Table2[[#This Row],[ActualWinner]]=Table2[[#This Row],[HomeTeam]], 2, IF(OR(Table2[[#This Row],[ActualResult]]="OT", Table2[[#This Row],[ActualResult]]="SO"), 1, 0)))</f>
        <v>0</v>
      </c>
      <c r="AC951" s="33">
        <f>(($AR$11)*IF(Table2[[#This Row],[CorrectWinnerPrediction]]="Y", 1, 0))+(($AR$12)*IF(Table2[[#This Row],[CorrectAwayScorePrediction]]="Y", 1, 0))+(($AR$13)*IF(Table2[[#This Row],[CorrectHomeScorePrediction]]="Y", 1, 0))</f>
        <v>0</v>
      </c>
      <c r="AD9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1" s="4" t="str">
        <f>IF(WEEKDAY(Table2[[#This Row],[GameDate]])=1,"SUN",IF(WEEKDAY(Table2[[#This Row],[GameDate]])=2,"MON",IF(WEEKDAY(Table2[[#This Row],[GameDate]])=3,"TUE",IF(WEEKDAY(Table2[[#This Row],[GameDate]])=4,"WED",IF(WEEKDAY(Table2[[#This Row],[GameDate]])=5,"THU",IF(WEEKDAY(Table2[[#This Row],[GameDate]])=6,"FRI", "SAT"))))))</f>
        <v>SAT</v>
      </c>
      <c r="AF951" s="2">
        <f>Table2[[#This Row],[ActualAwayScore]]-Table2[[#This Row],[PredictedAwayScore]]</f>
        <v>0</v>
      </c>
      <c r="AG951" s="2">
        <f>Table2[[#This Row],[ActualHomeScore]]-Table2[[#This Row],[PredictedHomeScore]]</f>
        <v>0</v>
      </c>
      <c r="AH951" s="2">
        <f t="shared" si="73"/>
        <v>0</v>
      </c>
      <c r="AI951" s="2">
        <f t="shared" si="74"/>
        <v>0</v>
      </c>
    </row>
    <row r="952" spans="1:35" x14ac:dyDescent="0.25">
      <c r="B952" s="4">
        <v>45717</v>
      </c>
      <c r="C952" s="7" t="s">
        <v>1063</v>
      </c>
      <c r="D952" s="2" t="s">
        <v>43</v>
      </c>
      <c r="E952" s="2" t="s">
        <v>46</v>
      </c>
      <c r="F952" s="2"/>
      <c r="G952" s="2"/>
      <c r="H952" s="2" t="str">
        <f t="shared" si="70"/>
        <v>_</v>
      </c>
      <c r="I952" s="2"/>
      <c r="J952" s="2"/>
      <c r="K952" s="2"/>
      <c r="L952" s="2" t="str">
        <f t="shared" si="71"/>
        <v>_</v>
      </c>
      <c r="M952" s="2"/>
      <c r="N952" s="2">
        <f>IF(ISBLANK(Table2[[#This Row],[ActualResult]]), 0, 1)</f>
        <v>0</v>
      </c>
      <c r="O952" s="2" t="str">
        <f>IF(ISBLANK(Table2[[#This Row],[ActualResult]]), "_", IF(Table2[[#This Row],[ActualWinner]]=Table2[[#This Row],[PredictedWinner]], "Y", "N"))</f>
        <v>_</v>
      </c>
      <c r="P952" s="2" t="str">
        <f>IF(Table2[[#This Row],[ActualAwayScore]]&gt;Table2[[#This Row],[PredictedAwayScore]], "N", IF(ISBLANK(Table2[[#This Row],[ActualResult]]), "_", IF(Table2[[#This Row],[ActualAwayScore]]=Table2[[#This Row],[PredictedAwayScore]], "Y", "N")))</f>
        <v>_</v>
      </c>
      <c r="Q952" s="2" t="str">
        <f>IF(Table2[[#This Row],[ActualHomeScore]]&gt;Table2[[#This Row],[PredictedHomeScore]],"N", IF(ISBLANK(Table2[[#This Row],[ActualResult]]), "_", IF(Table2[[#This Row],[ActualHomeScore]]=Table2[[#This Row],[PredictedHomeScore]], "Y", "N")))</f>
        <v>_</v>
      </c>
      <c r="R952" s="2"/>
      <c r="S952" s="2" t="str">
        <f t="shared" si="72"/>
        <v>_</v>
      </c>
      <c r="T952" s="2">
        <f>IF(INDEX(StatsRegularSeason20242025!$A$2:$C$33,MATCH(Table2[[#This Row],[AwayTeam]],StatsRegularSeason20242025!$A$2:$A$33,0),2)=INDEX(StatsRegularSeason20242025!$A$2:$C$33,MATCH(Table2[[#This Row],[HomeTeam]],StatsRegularSeason20242025!$A$2:$A$33,0),2),1,0)</f>
        <v>1</v>
      </c>
      <c r="U952" s="2">
        <f>IF(INDEX(StatsRegularSeason20242025!$A$2:$C$33,MATCH(Table2[[#This Row],[AwayTeam]],StatsRegularSeason20242025!$A$2:$A$33,0),3)=INDEX(StatsRegularSeason20242025!$A$2:$C$33,MATCH(Table2[[#This Row],[HomeTeam]],StatsRegularSeason20242025!$A$2:$A$33,0),3),1,0)</f>
        <v>0</v>
      </c>
      <c r="V952" s="2">
        <f>IF(Table2[[#This Row],[InterConf]]=1,IF(Table2[[#This Row],[InterDiv]]=0, 1, 0), 0)</f>
        <v>1</v>
      </c>
      <c r="W952" s="2">
        <f>IF(INDEX(StatsRegularSeason20242025!$A$2:$C$33,MATCH(Table2[[#This Row],[AwayTeam]],StatsRegularSeason20242025!$A$2:$A$33,0),2)&lt;&gt;INDEX(StatsRegularSeason20242025!$A$2:$C$33,MATCH(Table2[[#This Row],[HomeTeam]],StatsRegularSeason20242025!$A$2:$A$33,0),2),1,0)</f>
        <v>0</v>
      </c>
      <c r="X952" s="2"/>
      <c r="Y952" s="2"/>
      <c r="Z952" s="2">
        <f>IF(AND(Table2[[#This Row],[GameIsOver]]=1,Table2[[#This Row],[ActualHomeScore]]*Table2[[#This Row],[ActualAwayScore]]=0), 1,0)</f>
        <v>0</v>
      </c>
      <c r="AA952" s="2">
        <f>IF(Table2[[#This Row],[GameIsOver]]=0,0, IF(Table2[[#This Row],[ActualWinner]]=Table2[[#This Row],[AwayTeam]], 2, IF(OR(Table2[[#This Row],[ActualResult]]="OT", Table2[[#This Row],[ActualResult]]="SO"), 1, 0)))</f>
        <v>0</v>
      </c>
      <c r="AB952" s="2">
        <f>IF(Table2[[#This Row],[GameIsOver]]= 0, 0, IF(Table2[[#This Row],[ActualWinner]]=Table2[[#This Row],[HomeTeam]], 2, IF(OR(Table2[[#This Row],[ActualResult]]="OT", Table2[[#This Row],[ActualResult]]="SO"), 1, 0)))</f>
        <v>0</v>
      </c>
      <c r="AC952" s="33">
        <f>(($AR$11)*IF(Table2[[#This Row],[CorrectWinnerPrediction]]="Y", 1, 0))+(($AR$12)*IF(Table2[[#This Row],[CorrectAwayScorePrediction]]="Y", 1, 0))+(($AR$13)*IF(Table2[[#This Row],[CorrectHomeScorePrediction]]="Y", 1, 0))</f>
        <v>0</v>
      </c>
      <c r="AD9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2" s="4" t="str">
        <f>IF(WEEKDAY(Table2[[#This Row],[GameDate]])=1,"SUN",IF(WEEKDAY(Table2[[#This Row],[GameDate]])=2,"MON",IF(WEEKDAY(Table2[[#This Row],[GameDate]])=3,"TUE",IF(WEEKDAY(Table2[[#This Row],[GameDate]])=4,"WED",IF(WEEKDAY(Table2[[#This Row],[GameDate]])=5,"THU",IF(WEEKDAY(Table2[[#This Row],[GameDate]])=6,"FRI", "SAT"))))))</f>
        <v>SAT</v>
      </c>
      <c r="AF952" s="2">
        <f>Table2[[#This Row],[ActualAwayScore]]-Table2[[#This Row],[PredictedAwayScore]]</f>
        <v>0</v>
      </c>
      <c r="AG952" s="2">
        <f>Table2[[#This Row],[ActualHomeScore]]-Table2[[#This Row],[PredictedHomeScore]]</f>
        <v>0</v>
      </c>
      <c r="AH952" s="2">
        <f t="shared" si="73"/>
        <v>0</v>
      </c>
      <c r="AI952" s="2">
        <f t="shared" si="74"/>
        <v>0</v>
      </c>
    </row>
    <row r="953" spans="1:35" x14ac:dyDescent="0.25">
      <c r="B953" s="4">
        <v>45717</v>
      </c>
      <c r="C953" s="7" t="s">
        <v>1064</v>
      </c>
      <c r="D953" s="2" t="s">
        <v>24</v>
      </c>
      <c r="E953" s="2" t="s">
        <v>14</v>
      </c>
      <c r="F953" s="2"/>
      <c r="G953" s="2"/>
      <c r="H953" s="2" t="str">
        <f t="shared" si="70"/>
        <v>_</v>
      </c>
      <c r="I953" s="2"/>
      <c r="J953" s="2"/>
      <c r="K953" s="2"/>
      <c r="L953" s="2" t="str">
        <f t="shared" si="71"/>
        <v>_</v>
      </c>
      <c r="M953" s="2"/>
      <c r="N953" s="2">
        <f>IF(ISBLANK(Table2[[#This Row],[ActualResult]]), 0, 1)</f>
        <v>0</v>
      </c>
      <c r="O953" s="2" t="str">
        <f>IF(ISBLANK(Table2[[#This Row],[ActualResult]]), "_", IF(Table2[[#This Row],[ActualWinner]]=Table2[[#This Row],[PredictedWinner]], "Y", "N"))</f>
        <v>_</v>
      </c>
      <c r="P953" s="2" t="str">
        <f>IF(Table2[[#This Row],[ActualAwayScore]]&gt;Table2[[#This Row],[PredictedAwayScore]], "N", IF(ISBLANK(Table2[[#This Row],[ActualResult]]), "_", IF(Table2[[#This Row],[ActualAwayScore]]=Table2[[#This Row],[PredictedAwayScore]], "Y", "N")))</f>
        <v>_</v>
      </c>
      <c r="Q953" s="2" t="str">
        <f>IF(Table2[[#This Row],[ActualHomeScore]]&gt;Table2[[#This Row],[PredictedHomeScore]],"N", IF(ISBLANK(Table2[[#This Row],[ActualResult]]), "_", IF(Table2[[#This Row],[ActualHomeScore]]=Table2[[#This Row],[PredictedHomeScore]], "Y", "N")))</f>
        <v>_</v>
      </c>
      <c r="R953" s="2"/>
      <c r="S953" s="2" t="str">
        <f t="shared" si="72"/>
        <v>_</v>
      </c>
      <c r="T953" s="2">
        <f>IF(INDEX(StatsRegularSeason20242025!$A$2:$C$33,MATCH(Table2[[#This Row],[AwayTeam]],StatsRegularSeason20242025!$A$2:$A$33,0),2)=INDEX(StatsRegularSeason20242025!$A$2:$C$33,MATCH(Table2[[#This Row],[HomeTeam]],StatsRegularSeason20242025!$A$2:$A$33,0),2),1,0)</f>
        <v>0</v>
      </c>
      <c r="U953" s="2">
        <f>IF(INDEX(StatsRegularSeason20242025!$A$2:$C$33,MATCH(Table2[[#This Row],[AwayTeam]],StatsRegularSeason20242025!$A$2:$A$33,0),3)=INDEX(StatsRegularSeason20242025!$A$2:$C$33,MATCH(Table2[[#This Row],[HomeTeam]],StatsRegularSeason20242025!$A$2:$A$33,0),3),1,0)</f>
        <v>0</v>
      </c>
      <c r="V953" s="2">
        <f>IF(Table2[[#This Row],[InterConf]]=1,IF(Table2[[#This Row],[InterDiv]]=0, 1, 0), 0)</f>
        <v>0</v>
      </c>
      <c r="W953" s="2">
        <f>IF(INDEX(StatsRegularSeason20242025!$A$2:$C$33,MATCH(Table2[[#This Row],[AwayTeam]],StatsRegularSeason20242025!$A$2:$A$33,0),2)&lt;&gt;INDEX(StatsRegularSeason20242025!$A$2:$C$33,MATCH(Table2[[#This Row],[HomeTeam]],StatsRegularSeason20242025!$A$2:$A$33,0),2),1,0)</f>
        <v>1</v>
      </c>
      <c r="X953" s="2"/>
      <c r="Y953" s="2"/>
      <c r="Z953" s="2">
        <f>IF(AND(Table2[[#This Row],[GameIsOver]]=1,Table2[[#This Row],[ActualHomeScore]]*Table2[[#This Row],[ActualAwayScore]]=0), 1,0)</f>
        <v>0</v>
      </c>
      <c r="AA953" s="2">
        <f>IF(Table2[[#This Row],[GameIsOver]]=0,0, IF(Table2[[#This Row],[ActualWinner]]=Table2[[#This Row],[AwayTeam]], 2, IF(OR(Table2[[#This Row],[ActualResult]]="OT", Table2[[#This Row],[ActualResult]]="SO"), 1, 0)))</f>
        <v>0</v>
      </c>
      <c r="AB953" s="2">
        <f>IF(Table2[[#This Row],[GameIsOver]]= 0, 0, IF(Table2[[#This Row],[ActualWinner]]=Table2[[#This Row],[HomeTeam]], 2, IF(OR(Table2[[#This Row],[ActualResult]]="OT", Table2[[#This Row],[ActualResult]]="SO"), 1, 0)))</f>
        <v>0</v>
      </c>
      <c r="AC953" s="33">
        <f>(($AR$11)*IF(Table2[[#This Row],[CorrectWinnerPrediction]]="Y", 1, 0))+(($AR$12)*IF(Table2[[#This Row],[CorrectAwayScorePrediction]]="Y", 1, 0))+(($AR$13)*IF(Table2[[#This Row],[CorrectHomeScorePrediction]]="Y", 1, 0))</f>
        <v>0</v>
      </c>
      <c r="AD9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3" s="4" t="str">
        <f>IF(WEEKDAY(Table2[[#This Row],[GameDate]])=1,"SUN",IF(WEEKDAY(Table2[[#This Row],[GameDate]])=2,"MON",IF(WEEKDAY(Table2[[#This Row],[GameDate]])=3,"TUE",IF(WEEKDAY(Table2[[#This Row],[GameDate]])=4,"WED",IF(WEEKDAY(Table2[[#This Row],[GameDate]])=5,"THU",IF(WEEKDAY(Table2[[#This Row],[GameDate]])=6,"FRI", "SAT"))))))</f>
        <v>SAT</v>
      </c>
      <c r="AF953" s="2">
        <f>Table2[[#This Row],[ActualAwayScore]]-Table2[[#This Row],[PredictedAwayScore]]</f>
        <v>0</v>
      </c>
      <c r="AG953" s="2">
        <f>Table2[[#This Row],[ActualHomeScore]]-Table2[[#This Row],[PredictedHomeScore]]</f>
        <v>0</v>
      </c>
      <c r="AH953" s="2">
        <f t="shared" si="73"/>
        <v>0</v>
      </c>
      <c r="AI953" s="2">
        <f t="shared" si="74"/>
        <v>0</v>
      </c>
    </row>
    <row r="954" spans="1:35" x14ac:dyDescent="0.25">
      <c r="B954" s="4">
        <v>45717</v>
      </c>
      <c r="C954" s="7" t="s">
        <v>1065</v>
      </c>
      <c r="D954" s="2" t="s">
        <v>16</v>
      </c>
      <c r="E954" s="2" t="s">
        <v>21</v>
      </c>
      <c r="F954" s="2"/>
      <c r="G954" s="2"/>
      <c r="H954" s="2" t="str">
        <f t="shared" si="70"/>
        <v>_</v>
      </c>
      <c r="I954" s="2"/>
      <c r="J954" s="2"/>
      <c r="K954" s="2"/>
      <c r="L954" s="2" t="str">
        <f t="shared" si="71"/>
        <v>_</v>
      </c>
      <c r="M954" s="2"/>
      <c r="N954" s="2">
        <f>IF(ISBLANK(Table2[[#This Row],[ActualResult]]), 0, 1)</f>
        <v>0</v>
      </c>
      <c r="O954" s="2" t="str">
        <f>IF(ISBLANK(Table2[[#This Row],[ActualResult]]), "_", IF(Table2[[#This Row],[ActualWinner]]=Table2[[#This Row],[PredictedWinner]], "Y", "N"))</f>
        <v>_</v>
      </c>
      <c r="P954" s="2" t="str">
        <f>IF(Table2[[#This Row],[ActualAwayScore]]&gt;Table2[[#This Row],[PredictedAwayScore]], "N", IF(ISBLANK(Table2[[#This Row],[ActualResult]]), "_", IF(Table2[[#This Row],[ActualAwayScore]]=Table2[[#This Row],[PredictedAwayScore]], "Y", "N")))</f>
        <v>_</v>
      </c>
      <c r="Q954" s="2" t="str">
        <f>IF(Table2[[#This Row],[ActualHomeScore]]&gt;Table2[[#This Row],[PredictedHomeScore]],"N", IF(ISBLANK(Table2[[#This Row],[ActualResult]]), "_", IF(Table2[[#This Row],[ActualHomeScore]]=Table2[[#This Row],[PredictedHomeScore]], "Y", "N")))</f>
        <v>_</v>
      </c>
      <c r="R954" s="2"/>
      <c r="S954" s="2" t="str">
        <f t="shared" si="72"/>
        <v>_</v>
      </c>
      <c r="T954" s="2">
        <f>IF(INDEX(StatsRegularSeason20242025!$A$2:$C$33,MATCH(Table2[[#This Row],[AwayTeam]],StatsRegularSeason20242025!$A$2:$A$33,0),2)=INDEX(StatsRegularSeason20242025!$A$2:$C$33,MATCH(Table2[[#This Row],[HomeTeam]],StatsRegularSeason20242025!$A$2:$A$33,0),2),1,0)</f>
        <v>1</v>
      </c>
      <c r="U954" s="2">
        <f>IF(INDEX(StatsRegularSeason20242025!$A$2:$C$33,MATCH(Table2[[#This Row],[AwayTeam]],StatsRegularSeason20242025!$A$2:$A$33,0),3)=INDEX(StatsRegularSeason20242025!$A$2:$C$33,MATCH(Table2[[#This Row],[HomeTeam]],StatsRegularSeason20242025!$A$2:$A$33,0),3),1,0)</f>
        <v>0</v>
      </c>
      <c r="V954" s="2">
        <f>IF(Table2[[#This Row],[InterConf]]=1,IF(Table2[[#This Row],[InterDiv]]=0, 1, 0), 0)</f>
        <v>1</v>
      </c>
      <c r="W954" s="2">
        <f>IF(INDEX(StatsRegularSeason20242025!$A$2:$C$33,MATCH(Table2[[#This Row],[AwayTeam]],StatsRegularSeason20242025!$A$2:$A$33,0),2)&lt;&gt;INDEX(StatsRegularSeason20242025!$A$2:$C$33,MATCH(Table2[[#This Row],[HomeTeam]],StatsRegularSeason20242025!$A$2:$A$33,0),2),1,0)</f>
        <v>0</v>
      </c>
      <c r="X954" s="2"/>
      <c r="Y954" s="2"/>
      <c r="Z954" s="2">
        <f>IF(AND(Table2[[#This Row],[GameIsOver]]=1,Table2[[#This Row],[ActualHomeScore]]*Table2[[#This Row],[ActualAwayScore]]=0), 1,0)</f>
        <v>0</v>
      </c>
      <c r="AA954" s="2">
        <f>IF(Table2[[#This Row],[GameIsOver]]=0,0, IF(Table2[[#This Row],[ActualWinner]]=Table2[[#This Row],[AwayTeam]], 2, IF(OR(Table2[[#This Row],[ActualResult]]="OT", Table2[[#This Row],[ActualResult]]="SO"), 1, 0)))</f>
        <v>0</v>
      </c>
      <c r="AB954" s="2">
        <f>IF(Table2[[#This Row],[GameIsOver]]= 0, 0, IF(Table2[[#This Row],[ActualWinner]]=Table2[[#This Row],[HomeTeam]], 2, IF(OR(Table2[[#This Row],[ActualResult]]="OT", Table2[[#This Row],[ActualResult]]="SO"), 1, 0)))</f>
        <v>0</v>
      </c>
      <c r="AC954" s="33">
        <f>(($AR$11)*IF(Table2[[#This Row],[CorrectWinnerPrediction]]="Y", 1, 0))+(($AR$12)*IF(Table2[[#This Row],[CorrectAwayScorePrediction]]="Y", 1, 0))+(($AR$13)*IF(Table2[[#This Row],[CorrectHomeScorePrediction]]="Y", 1, 0))</f>
        <v>0</v>
      </c>
      <c r="AD9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4" s="4" t="str">
        <f>IF(WEEKDAY(Table2[[#This Row],[GameDate]])=1,"SUN",IF(WEEKDAY(Table2[[#This Row],[GameDate]])=2,"MON",IF(WEEKDAY(Table2[[#This Row],[GameDate]])=3,"TUE",IF(WEEKDAY(Table2[[#This Row],[GameDate]])=4,"WED",IF(WEEKDAY(Table2[[#This Row],[GameDate]])=5,"THU",IF(WEEKDAY(Table2[[#This Row],[GameDate]])=6,"FRI", "SAT"))))))</f>
        <v>SAT</v>
      </c>
      <c r="AF954" s="2">
        <f>Table2[[#This Row],[ActualAwayScore]]-Table2[[#This Row],[PredictedAwayScore]]</f>
        <v>0</v>
      </c>
      <c r="AG954" s="2">
        <f>Table2[[#This Row],[ActualHomeScore]]-Table2[[#This Row],[PredictedHomeScore]]</f>
        <v>0</v>
      </c>
      <c r="AH954" s="2">
        <f t="shared" si="73"/>
        <v>0</v>
      </c>
      <c r="AI954" s="2">
        <f t="shared" si="74"/>
        <v>0</v>
      </c>
    </row>
    <row r="955" spans="1:35" x14ac:dyDescent="0.25">
      <c r="B955" s="4">
        <v>45717</v>
      </c>
      <c r="C955" s="7" t="s">
        <v>1067</v>
      </c>
      <c r="D955" s="2" t="s">
        <v>19</v>
      </c>
      <c r="E955" s="2" t="s">
        <v>29</v>
      </c>
      <c r="F955" s="2"/>
      <c r="G955" s="2"/>
      <c r="H955" s="2" t="str">
        <f t="shared" si="70"/>
        <v>_</v>
      </c>
      <c r="I955" s="2"/>
      <c r="J955" s="2"/>
      <c r="K955" s="2"/>
      <c r="L955" s="2" t="str">
        <f t="shared" si="71"/>
        <v>_</v>
      </c>
      <c r="M955" s="2"/>
      <c r="N955" s="2">
        <f>IF(ISBLANK(Table2[[#This Row],[ActualResult]]), 0, 1)</f>
        <v>0</v>
      </c>
      <c r="O955" s="2" t="str">
        <f>IF(ISBLANK(Table2[[#This Row],[ActualResult]]), "_", IF(Table2[[#This Row],[ActualWinner]]=Table2[[#This Row],[PredictedWinner]], "Y", "N"))</f>
        <v>_</v>
      </c>
      <c r="P955" s="2" t="str">
        <f>IF(Table2[[#This Row],[ActualAwayScore]]&gt;Table2[[#This Row],[PredictedAwayScore]], "N", IF(ISBLANK(Table2[[#This Row],[ActualResult]]), "_", IF(Table2[[#This Row],[ActualAwayScore]]=Table2[[#This Row],[PredictedAwayScore]], "Y", "N")))</f>
        <v>_</v>
      </c>
      <c r="Q955" s="2" t="str">
        <f>IF(Table2[[#This Row],[ActualHomeScore]]&gt;Table2[[#This Row],[PredictedHomeScore]],"N", IF(ISBLANK(Table2[[#This Row],[ActualResult]]), "_", IF(Table2[[#This Row],[ActualHomeScore]]=Table2[[#This Row],[PredictedHomeScore]], "Y", "N")))</f>
        <v>_</v>
      </c>
      <c r="R955" s="2"/>
      <c r="S955" s="2" t="str">
        <f t="shared" si="72"/>
        <v>_</v>
      </c>
      <c r="T955" s="2">
        <f>IF(INDEX(StatsRegularSeason20242025!$A$2:$C$33,MATCH(Table2[[#This Row],[AwayTeam]],StatsRegularSeason20242025!$A$2:$A$33,0),2)=INDEX(StatsRegularSeason20242025!$A$2:$C$33,MATCH(Table2[[#This Row],[HomeTeam]],StatsRegularSeason20242025!$A$2:$A$33,0),2),1,0)</f>
        <v>1</v>
      </c>
      <c r="U955" s="2">
        <f>IF(INDEX(StatsRegularSeason20242025!$A$2:$C$33,MATCH(Table2[[#This Row],[AwayTeam]],StatsRegularSeason20242025!$A$2:$A$33,0),3)=INDEX(StatsRegularSeason20242025!$A$2:$C$33,MATCH(Table2[[#This Row],[HomeTeam]],StatsRegularSeason20242025!$A$2:$A$33,0),3),1,0)</f>
        <v>1</v>
      </c>
      <c r="V955" s="2">
        <f>IF(Table2[[#This Row],[InterConf]]=1,IF(Table2[[#This Row],[InterDiv]]=0, 1, 0), 0)</f>
        <v>0</v>
      </c>
      <c r="W955" s="2">
        <f>IF(INDEX(StatsRegularSeason20242025!$A$2:$C$33,MATCH(Table2[[#This Row],[AwayTeam]],StatsRegularSeason20242025!$A$2:$A$33,0),2)&lt;&gt;INDEX(StatsRegularSeason20242025!$A$2:$C$33,MATCH(Table2[[#This Row],[HomeTeam]],StatsRegularSeason20242025!$A$2:$A$33,0),2),1,0)</f>
        <v>0</v>
      </c>
      <c r="X955" s="2"/>
      <c r="Y955" s="2"/>
      <c r="Z955" s="2">
        <f>IF(AND(Table2[[#This Row],[GameIsOver]]=1,Table2[[#This Row],[ActualHomeScore]]*Table2[[#This Row],[ActualAwayScore]]=0), 1,0)</f>
        <v>0</v>
      </c>
      <c r="AA955" s="2">
        <f>IF(Table2[[#This Row],[GameIsOver]]=0,0, IF(Table2[[#This Row],[ActualWinner]]=Table2[[#This Row],[AwayTeam]], 2, IF(OR(Table2[[#This Row],[ActualResult]]="OT", Table2[[#This Row],[ActualResult]]="SO"), 1, 0)))</f>
        <v>0</v>
      </c>
      <c r="AB955" s="2">
        <f>IF(Table2[[#This Row],[GameIsOver]]= 0, 0, IF(Table2[[#This Row],[ActualWinner]]=Table2[[#This Row],[HomeTeam]], 2, IF(OR(Table2[[#This Row],[ActualResult]]="OT", Table2[[#This Row],[ActualResult]]="SO"), 1, 0)))</f>
        <v>0</v>
      </c>
      <c r="AC955" s="33">
        <f>(($AR$11)*IF(Table2[[#This Row],[CorrectWinnerPrediction]]="Y", 1, 0))+(($AR$12)*IF(Table2[[#This Row],[CorrectAwayScorePrediction]]="Y", 1, 0))+(($AR$13)*IF(Table2[[#This Row],[CorrectHomeScorePrediction]]="Y", 1, 0))</f>
        <v>0</v>
      </c>
      <c r="AD9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5" s="4" t="str">
        <f>IF(WEEKDAY(Table2[[#This Row],[GameDate]])=1,"SUN",IF(WEEKDAY(Table2[[#This Row],[GameDate]])=2,"MON",IF(WEEKDAY(Table2[[#This Row],[GameDate]])=3,"TUE",IF(WEEKDAY(Table2[[#This Row],[GameDate]])=4,"WED",IF(WEEKDAY(Table2[[#This Row],[GameDate]])=5,"THU",IF(WEEKDAY(Table2[[#This Row],[GameDate]])=6,"FRI", "SAT"))))))</f>
        <v>SAT</v>
      </c>
      <c r="AF955" s="2">
        <f>Table2[[#This Row],[ActualAwayScore]]-Table2[[#This Row],[PredictedAwayScore]]</f>
        <v>0</v>
      </c>
      <c r="AG955" s="2">
        <f>Table2[[#This Row],[ActualHomeScore]]-Table2[[#This Row],[PredictedHomeScore]]</f>
        <v>0</v>
      </c>
      <c r="AH955" s="2">
        <f t="shared" si="73"/>
        <v>0</v>
      </c>
      <c r="AI955" s="2">
        <f t="shared" si="74"/>
        <v>0</v>
      </c>
    </row>
    <row r="956" spans="1:35" x14ac:dyDescent="0.25">
      <c r="B956" s="4">
        <v>45717</v>
      </c>
      <c r="C956" s="7" t="s">
        <v>1068</v>
      </c>
      <c r="D956" s="2" t="s">
        <v>38</v>
      </c>
      <c r="E956" s="2" t="s">
        <v>30</v>
      </c>
      <c r="F956" s="2"/>
      <c r="G956" s="2"/>
      <c r="H956" s="2" t="str">
        <f t="shared" si="70"/>
        <v>_</v>
      </c>
      <c r="I956" s="2"/>
      <c r="J956" s="2"/>
      <c r="K956" s="2"/>
      <c r="L956" s="2" t="str">
        <f t="shared" si="71"/>
        <v>_</v>
      </c>
      <c r="M956" s="2"/>
      <c r="N956" s="2">
        <f>IF(ISBLANK(Table2[[#This Row],[ActualResult]]), 0, 1)</f>
        <v>0</v>
      </c>
      <c r="O956" s="2" t="str">
        <f>IF(ISBLANK(Table2[[#This Row],[ActualResult]]), "_", IF(Table2[[#This Row],[ActualWinner]]=Table2[[#This Row],[PredictedWinner]], "Y", "N"))</f>
        <v>_</v>
      </c>
      <c r="P956" s="2" t="str">
        <f>IF(Table2[[#This Row],[ActualAwayScore]]&gt;Table2[[#This Row],[PredictedAwayScore]], "N", IF(ISBLANK(Table2[[#This Row],[ActualResult]]), "_", IF(Table2[[#This Row],[ActualAwayScore]]=Table2[[#This Row],[PredictedAwayScore]], "Y", "N")))</f>
        <v>_</v>
      </c>
      <c r="Q956" s="2" t="str">
        <f>IF(Table2[[#This Row],[ActualHomeScore]]&gt;Table2[[#This Row],[PredictedHomeScore]],"N", IF(ISBLANK(Table2[[#This Row],[ActualResult]]), "_", IF(Table2[[#This Row],[ActualHomeScore]]=Table2[[#This Row],[PredictedHomeScore]], "Y", "N")))</f>
        <v>_</v>
      </c>
      <c r="R956" s="2"/>
      <c r="S956" s="2" t="str">
        <f t="shared" si="72"/>
        <v>_</v>
      </c>
      <c r="T956" s="2">
        <f>IF(INDEX(StatsRegularSeason20242025!$A$2:$C$33,MATCH(Table2[[#This Row],[AwayTeam]],StatsRegularSeason20242025!$A$2:$A$33,0),2)=INDEX(StatsRegularSeason20242025!$A$2:$C$33,MATCH(Table2[[#This Row],[HomeTeam]],StatsRegularSeason20242025!$A$2:$A$33,0),2),1,0)</f>
        <v>0</v>
      </c>
      <c r="U956" s="2">
        <f>IF(INDEX(StatsRegularSeason20242025!$A$2:$C$33,MATCH(Table2[[#This Row],[AwayTeam]],StatsRegularSeason20242025!$A$2:$A$33,0),3)=INDEX(StatsRegularSeason20242025!$A$2:$C$33,MATCH(Table2[[#This Row],[HomeTeam]],StatsRegularSeason20242025!$A$2:$A$33,0),3),1,0)</f>
        <v>0</v>
      </c>
      <c r="V956" s="2">
        <f>IF(Table2[[#This Row],[InterConf]]=1,IF(Table2[[#This Row],[InterDiv]]=0, 1, 0), 0)</f>
        <v>0</v>
      </c>
      <c r="W956" s="2">
        <f>IF(INDEX(StatsRegularSeason20242025!$A$2:$C$33,MATCH(Table2[[#This Row],[AwayTeam]],StatsRegularSeason20242025!$A$2:$A$33,0),2)&lt;&gt;INDEX(StatsRegularSeason20242025!$A$2:$C$33,MATCH(Table2[[#This Row],[HomeTeam]],StatsRegularSeason20242025!$A$2:$A$33,0),2),1,0)</f>
        <v>1</v>
      </c>
      <c r="X956" s="2"/>
      <c r="Y956" s="2"/>
      <c r="Z956" s="2">
        <f>IF(AND(Table2[[#This Row],[GameIsOver]]=1,Table2[[#This Row],[ActualHomeScore]]*Table2[[#This Row],[ActualAwayScore]]=0), 1,0)</f>
        <v>0</v>
      </c>
      <c r="AA956" s="2">
        <f>IF(Table2[[#This Row],[GameIsOver]]=0,0, IF(Table2[[#This Row],[ActualWinner]]=Table2[[#This Row],[AwayTeam]], 2, IF(OR(Table2[[#This Row],[ActualResult]]="OT", Table2[[#This Row],[ActualResult]]="SO"), 1, 0)))</f>
        <v>0</v>
      </c>
      <c r="AB956" s="2">
        <f>IF(Table2[[#This Row],[GameIsOver]]= 0, 0, IF(Table2[[#This Row],[ActualWinner]]=Table2[[#This Row],[HomeTeam]], 2, IF(OR(Table2[[#This Row],[ActualResult]]="OT", Table2[[#This Row],[ActualResult]]="SO"), 1, 0)))</f>
        <v>0</v>
      </c>
      <c r="AC956" s="33">
        <f>(($AR$11)*IF(Table2[[#This Row],[CorrectWinnerPrediction]]="Y", 1, 0))+(($AR$12)*IF(Table2[[#This Row],[CorrectAwayScorePrediction]]="Y", 1, 0))+(($AR$13)*IF(Table2[[#This Row],[CorrectHomeScorePrediction]]="Y", 1, 0))</f>
        <v>0</v>
      </c>
      <c r="AD9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6" s="4" t="str">
        <f>IF(WEEKDAY(Table2[[#This Row],[GameDate]])=1,"SUN",IF(WEEKDAY(Table2[[#This Row],[GameDate]])=2,"MON",IF(WEEKDAY(Table2[[#This Row],[GameDate]])=3,"TUE",IF(WEEKDAY(Table2[[#This Row],[GameDate]])=4,"WED",IF(WEEKDAY(Table2[[#This Row],[GameDate]])=5,"THU",IF(WEEKDAY(Table2[[#This Row],[GameDate]])=6,"FRI", "SAT"))))))</f>
        <v>SAT</v>
      </c>
      <c r="AF956" s="2">
        <f>Table2[[#This Row],[ActualAwayScore]]-Table2[[#This Row],[PredictedAwayScore]]</f>
        <v>0</v>
      </c>
      <c r="AG956" s="2">
        <f>Table2[[#This Row],[ActualHomeScore]]-Table2[[#This Row],[PredictedHomeScore]]</f>
        <v>0</v>
      </c>
      <c r="AH956" s="2">
        <f t="shared" si="73"/>
        <v>0</v>
      </c>
      <c r="AI956" s="2">
        <f t="shared" si="74"/>
        <v>0</v>
      </c>
    </row>
    <row r="957" spans="1:35" x14ac:dyDescent="0.25">
      <c r="B957" s="4">
        <v>45717</v>
      </c>
      <c r="C957" s="7" t="s">
        <v>1069</v>
      </c>
      <c r="D957" s="2" t="s">
        <v>23</v>
      </c>
      <c r="E957" s="2" t="s">
        <v>44</v>
      </c>
      <c r="F957" s="2"/>
      <c r="G957" s="2"/>
      <c r="H957" s="2" t="str">
        <f t="shared" si="70"/>
        <v>_</v>
      </c>
      <c r="I957" s="2"/>
      <c r="J957" s="2"/>
      <c r="K957" s="2"/>
      <c r="L957" s="2" t="str">
        <f t="shared" si="71"/>
        <v>_</v>
      </c>
      <c r="M957" s="2"/>
      <c r="N957" s="2">
        <f>IF(ISBLANK(Table2[[#This Row],[ActualResult]]), 0, 1)</f>
        <v>0</v>
      </c>
      <c r="O957" s="2" t="str">
        <f>IF(ISBLANK(Table2[[#This Row],[ActualResult]]), "_", IF(Table2[[#This Row],[ActualWinner]]=Table2[[#This Row],[PredictedWinner]], "Y", "N"))</f>
        <v>_</v>
      </c>
      <c r="P957" s="2" t="str">
        <f>IF(Table2[[#This Row],[ActualAwayScore]]&gt;Table2[[#This Row],[PredictedAwayScore]], "N", IF(ISBLANK(Table2[[#This Row],[ActualResult]]), "_", IF(Table2[[#This Row],[ActualAwayScore]]=Table2[[#This Row],[PredictedAwayScore]], "Y", "N")))</f>
        <v>_</v>
      </c>
      <c r="Q957" s="2" t="str">
        <f>IF(Table2[[#This Row],[ActualHomeScore]]&gt;Table2[[#This Row],[PredictedHomeScore]],"N", IF(ISBLANK(Table2[[#This Row],[ActualResult]]), "_", IF(Table2[[#This Row],[ActualHomeScore]]=Table2[[#This Row],[PredictedHomeScore]], "Y", "N")))</f>
        <v>_</v>
      </c>
      <c r="R957" s="2"/>
      <c r="S957" s="2" t="str">
        <f t="shared" si="72"/>
        <v>_</v>
      </c>
      <c r="T957" s="2">
        <f>IF(INDEX(StatsRegularSeason20242025!$A$2:$C$33,MATCH(Table2[[#This Row],[AwayTeam]],StatsRegularSeason20242025!$A$2:$A$33,0),2)=INDEX(StatsRegularSeason20242025!$A$2:$C$33,MATCH(Table2[[#This Row],[HomeTeam]],StatsRegularSeason20242025!$A$2:$A$33,0),2),1,0)</f>
        <v>0</v>
      </c>
      <c r="U957" s="2">
        <f>IF(INDEX(StatsRegularSeason20242025!$A$2:$C$33,MATCH(Table2[[#This Row],[AwayTeam]],StatsRegularSeason20242025!$A$2:$A$33,0),3)=INDEX(StatsRegularSeason20242025!$A$2:$C$33,MATCH(Table2[[#This Row],[HomeTeam]],StatsRegularSeason20242025!$A$2:$A$33,0),3),1,0)</f>
        <v>0</v>
      </c>
      <c r="V957" s="2">
        <f>IF(Table2[[#This Row],[InterConf]]=1,IF(Table2[[#This Row],[InterDiv]]=0, 1, 0), 0)</f>
        <v>0</v>
      </c>
      <c r="W957" s="2">
        <f>IF(INDEX(StatsRegularSeason20242025!$A$2:$C$33,MATCH(Table2[[#This Row],[AwayTeam]],StatsRegularSeason20242025!$A$2:$A$33,0),2)&lt;&gt;INDEX(StatsRegularSeason20242025!$A$2:$C$33,MATCH(Table2[[#This Row],[HomeTeam]],StatsRegularSeason20242025!$A$2:$A$33,0),2),1,0)</f>
        <v>1</v>
      </c>
      <c r="X957" s="2"/>
      <c r="Y957" s="2"/>
      <c r="Z957" s="2">
        <f>IF(AND(Table2[[#This Row],[GameIsOver]]=1,Table2[[#This Row],[ActualHomeScore]]*Table2[[#This Row],[ActualAwayScore]]=0), 1,0)</f>
        <v>0</v>
      </c>
      <c r="AA957" s="2">
        <f>IF(Table2[[#This Row],[GameIsOver]]=0,0, IF(Table2[[#This Row],[ActualWinner]]=Table2[[#This Row],[AwayTeam]], 2, IF(OR(Table2[[#This Row],[ActualResult]]="OT", Table2[[#This Row],[ActualResult]]="SO"), 1, 0)))</f>
        <v>0</v>
      </c>
      <c r="AB957" s="2">
        <f>IF(Table2[[#This Row],[GameIsOver]]= 0, 0, IF(Table2[[#This Row],[ActualWinner]]=Table2[[#This Row],[HomeTeam]], 2, IF(OR(Table2[[#This Row],[ActualResult]]="OT", Table2[[#This Row],[ActualResult]]="SO"), 1, 0)))</f>
        <v>0</v>
      </c>
      <c r="AC957" s="33">
        <f>(($AR$11)*IF(Table2[[#This Row],[CorrectWinnerPrediction]]="Y", 1, 0))+(($AR$12)*IF(Table2[[#This Row],[CorrectAwayScorePrediction]]="Y", 1, 0))+(($AR$13)*IF(Table2[[#This Row],[CorrectHomeScorePrediction]]="Y", 1, 0))</f>
        <v>0</v>
      </c>
      <c r="AD9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7" s="4" t="str">
        <f>IF(WEEKDAY(Table2[[#This Row],[GameDate]])=1,"SUN",IF(WEEKDAY(Table2[[#This Row],[GameDate]])=2,"MON",IF(WEEKDAY(Table2[[#This Row],[GameDate]])=3,"TUE",IF(WEEKDAY(Table2[[#This Row],[GameDate]])=4,"WED",IF(WEEKDAY(Table2[[#This Row],[GameDate]])=5,"THU",IF(WEEKDAY(Table2[[#This Row],[GameDate]])=6,"FRI", "SAT"))))))</f>
        <v>SAT</v>
      </c>
      <c r="AF957" s="2">
        <f>Table2[[#This Row],[ActualAwayScore]]-Table2[[#This Row],[PredictedAwayScore]]</f>
        <v>0</v>
      </c>
      <c r="AG957" s="2">
        <f>Table2[[#This Row],[ActualHomeScore]]-Table2[[#This Row],[PredictedHomeScore]]</f>
        <v>0</v>
      </c>
      <c r="AH957" s="2">
        <f t="shared" si="73"/>
        <v>0</v>
      </c>
      <c r="AI957" s="2">
        <f t="shared" si="74"/>
        <v>0</v>
      </c>
    </row>
    <row r="958" spans="1:35" x14ac:dyDescent="0.25">
      <c r="B958" s="4">
        <v>45717</v>
      </c>
      <c r="C958" s="7" t="s">
        <v>1070</v>
      </c>
      <c r="D958" s="2" t="s">
        <v>45</v>
      </c>
      <c r="E958" s="2" t="s">
        <v>22</v>
      </c>
      <c r="F958" s="2"/>
      <c r="G958" s="2"/>
      <c r="H958" s="2" t="str">
        <f t="shared" si="70"/>
        <v>_</v>
      </c>
      <c r="I958" s="2"/>
      <c r="J958" s="2"/>
      <c r="K958" s="2"/>
      <c r="L958" s="2" t="str">
        <f t="shared" si="71"/>
        <v>_</v>
      </c>
      <c r="M958" s="2"/>
      <c r="N958" s="2">
        <f>IF(ISBLANK(Table2[[#This Row],[ActualResult]]), 0, 1)</f>
        <v>0</v>
      </c>
      <c r="O958" s="2" t="str">
        <f>IF(ISBLANK(Table2[[#This Row],[ActualResult]]), "_", IF(Table2[[#This Row],[ActualWinner]]=Table2[[#This Row],[PredictedWinner]], "Y", "N"))</f>
        <v>_</v>
      </c>
      <c r="P958" s="2" t="str">
        <f>IF(Table2[[#This Row],[ActualAwayScore]]&gt;Table2[[#This Row],[PredictedAwayScore]], "N", IF(ISBLANK(Table2[[#This Row],[ActualResult]]), "_", IF(Table2[[#This Row],[ActualAwayScore]]=Table2[[#This Row],[PredictedAwayScore]], "Y", "N")))</f>
        <v>_</v>
      </c>
      <c r="Q958" s="2" t="str">
        <f>IF(Table2[[#This Row],[ActualHomeScore]]&gt;Table2[[#This Row],[PredictedHomeScore]],"N", IF(ISBLANK(Table2[[#This Row],[ActualResult]]), "_", IF(Table2[[#This Row],[ActualHomeScore]]=Table2[[#This Row],[PredictedHomeScore]], "Y", "N")))</f>
        <v>_</v>
      </c>
      <c r="R958" s="2"/>
      <c r="S958" s="2" t="str">
        <f t="shared" si="72"/>
        <v>_</v>
      </c>
      <c r="T958" s="2">
        <f>IF(INDEX(StatsRegularSeason20242025!$A$2:$C$33,MATCH(Table2[[#This Row],[AwayTeam]],StatsRegularSeason20242025!$A$2:$A$33,0),2)=INDEX(StatsRegularSeason20242025!$A$2:$C$33,MATCH(Table2[[#This Row],[HomeTeam]],StatsRegularSeason20242025!$A$2:$A$33,0),2),1,0)</f>
        <v>0</v>
      </c>
      <c r="U958" s="2">
        <f>IF(INDEX(StatsRegularSeason20242025!$A$2:$C$33,MATCH(Table2[[#This Row],[AwayTeam]],StatsRegularSeason20242025!$A$2:$A$33,0),3)=INDEX(StatsRegularSeason20242025!$A$2:$C$33,MATCH(Table2[[#This Row],[HomeTeam]],StatsRegularSeason20242025!$A$2:$A$33,0),3),1,0)</f>
        <v>0</v>
      </c>
      <c r="V958" s="2">
        <f>IF(Table2[[#This Row],[InterConf]]=1,IF(Table2[[#This Row],[InterDiv]]=0, 1, 0), 0)</f>
        <v>0</v>
      </c>
      <c r="W958" s="2">
        <f>IF(INDEX(StatsRegularSeason20242025!$A$2:$C$33,MATCH(Table2[[#This Row],[AwayTeam]],StatsRegularSeason20242025!$A$2:$A$33,0),2)&lt;&gt;INDEX(StatsRegularSeason20242025!$A$2:$C$33,MATCH(Table2[[#This Row],[HomeTeam]],StatsRegularSeason20242025!$A$2:$A$33,0),2),1,0)</f>
        <v>1</v>
      </c>
      <c r="X958" s="2"/>
      <c r="Y958" s="2"/>
      <c r="Z958" s="2">
        <f>IF(AND(Table2[[#This Row],[GameIsOver]]=1,Table2[[#This Row],[ActualHomeScore]]*Table2[[#This Row],[ActualAwayScore]]=0), 1,0)</f>
        <v>0</v>
      </c>
      <c r="AA958" s="2">
        <f>IF(Table2[[#This Row],[GameIsOver]]=0,0, IF(Table2[[#This Row],[ActualWinner]]=Table2[[#This Row],[AwayTeam]], 2, IF(OR(Table2[[#This Row],[ActualResult]]="OT", Table2[[#This Row],[ActualResult]]="SO"), 1, 0)))</f>
        <v>0</v>
      </c>
      <c r="AB958" s="2">
        <f>IF(Table2[[#This Row],[GameIsOver]]= 0, 0, IF(Table2[[#This Row],[ActualWinner]]=Table2[[#This Row],[HomeTeam]], 2, IF(OR(Table2[[#This Row],[ActualResult]]="OT", Table2[[#This Row],[ActualResult]]="SO"), 1, 0)))</f>
        <v>0</v>
      </c>
      <c r="AC958" s="33">
        <f>(($AR$11)*IF(Table2[[#This Row],[CorrectWinnerPrediction]]="Y", 1, 0))+(($AR$12)*IF(Table2[[#This Row],[CorrectAwayScorePrediction]]="Y", 1, 0))+(($AR$13)*IF(Table2[[#This Row],[CorrectHomeScorePrediction]]="Y", 1, 0))</f>
        <v>0</v>
      </c>
      <c r="AD9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8" s="4" t="str">
        <f>IF(WEEKDAY(Table2[[#This Row],[GameDate]])=1,"SUN",IF(WEEKDAY(Table2[[#This Row],[GameDate]])=2,"MON",IF(WEEKDAY(Table2[[#This Row],[GameDate]])=3,"TUE",IF(WEEKDAY(Table2[[#This Row],[GameDate]])=4,"WED",IF(WEEKDAY(Table2[[#This Row],[GameDate]])=5,"THU",IF(WEEKDAY(Table2[[#This Row],[GameDate]])=6,"FRI", "SAT"))))))</f>
        <v>SAT</v>
      </c>
      <c r="AF958" s="2">
        <f>Table2[[#This Row],[ActualAwayScore]]-Table2[[#This Row],[PredictedAwayScore]]</f>
        <v>0</v>
      </c>
      <c r="AG958" s="2">
        <f>Table2[[#This Row],[ActualHomeScore]]-Table2[[#This Row],[PredictedHomeScore]]</f>
        <v>0</v>
      </c>
      <c r="AH958" s="2">
        <f t="shared" si="73"/>
        <v>0</v>
      </c>
      <c r="AI958" s="2">
        <f t="shared" si="74"/>
        <v>0</v>
      </c>
    </row>
    <row r="959" spans="1:35" x14ac:dyDescent="0.25">
      <c r="B959" s="4">
        <v>45717</v>
      </c>
      <c r="C959" s="7" t="s">
        <v>1071</v>
      </c>
      <c r="D959" s="2" t="s">
        <v>28</v>
      </c>
      <c r="E959" s="2" t="s">
        <v>13</v>
      </c>
      <c r="F959" s="2"/>
      <c r="G959" s="2"/>
      <c r="H959" s="2" t="str">
        <f t="shared" si="70"/>
        <v>_</v>
      </c>
      <c r="I959" s="2"/>
      <c r="J959" s="2"/>
      <c r="K959" s="2"/>
      <c r="L959" s="2" t="str">
        <f t="shared" si="71"/>
        <v>_</v>
      </c>
      <c r="M959" s="2"/>
      <c r="N959" s="2">
        <f>IF(ISBLANK(Table2[[#This Row],[ActualResult]]), 0, 1)</f>
        <v>0</v>
      </c>
      <c r="O959" s="2" t="str">
        <f>IF(ISBLANK(Table2[[#This Row],[ActualResult]]), "_", IF(Table2[[#This Row],[ActualWinner]]=Table2[[#This Row],[PredictedWinner]], "Y", "N"))</f>
        <v>_</v>
      </c>
      <c r="P959" s="2" t="str">
        <f>IF(Table2[[#This Row],[ActualAwayScore]]&gt;Table2[[#This Row],[PredictedAwayScore]], "N", IF(ISBLANK(Table2[[#This Row],[ActualResult]]), "_", IF(Table2[[#This Row],[ActualAwayScore]]=Table2[[#This Row],[PredictedAwayScore]], "Y", "N")))</f>
        <v>_</v>
      </c>
      <c r="Q959" s="2" t="str">
        <f>IF(Table2[[#This Row],[ActualHomeScore]]&gt;Table2[[#This Row],[PredictedHomeScore]],"N", IF(ISBLANK(Table2[[#This Row],[ActualResult]]), "_", IF(Table2[[#This Row],[ActualHomeScore]]=Table2[[#This Row],[PredictedHomeScore]], "Y", "N")))</f>
        <v>_</v>
      </c>
      <c r="R959" s="2"/>
      <c r="S959" s="2" t="str">
        <f t="shared" si="72"/>
        <v>_</v>
      </c>
      <c r="T959" s="2">
        <f>IF(INDEX(StatsRegularSeason20242025!$A$2:$C$33,MATCH(Table2[[#This Row],[AwayTeam]],StatsRegularSeason20242025!$A$2:$A$33,0),2)=INDEX(StatsRegularSeason20242025!$A$2:$C$33,MATCH(Table2[[#This Row],[HomeTeam]],StatsRegularSeason20242025!$A$2:$A$33,0),2),1,0)</f>
        <v>1</v>
      </c>
      <c r="U959" s="2">
        <f>IF(INDEX(StatsRegularSeason20242025!$A$2:$C$33,MATCH(Table2[[#This Row],[AwayTeam]],StatsRegularSeason20242025!$A$2:$A$33,0),3)=INDEX(StatsRegularSeason20242025!$A$2:$C$33,MATCH(Table2[[#This Row],[HomeTeam]],StatsRegularSeason20242025!$A$2:$A$33,0),3),1,0)</f>
        <v>0</v>
      </c>
      <c r="V959" s="2">
        <f>IF(Table2[[#This Row],[InterConf]]=1,IF(Table2[[#This Row],[InterDiv]]=0, 1, 0), 0)</f>
        <v>1</v>
      </c>
      <c r="W959" s="2">
        <f>IF(INDEX(StatsRegularSeason20242025!$A$2:$C$33,MATCH(Table2[[#This Row],[AwayTeam]],StatsRegularSeason20242025!$A$2:$A$33,0),2)&lt;&gt;INDEX(StatsRegularSeason20242025!$A$2:$C$33,MATCH(Table2[[#This Row],[HomeTeam]],StatsRegularSeason20242025!$A$2:$A$33,0),2),1,0)</f>
        <v>0</v>
      </c>
      <c r="X959" s="2"/>
      <c r="Y959" s="2"/>
      <c r="Z959" s="2">
        <f>IF(AND(Table2[[#This Row],[GameIsOver]]=1,Table2[[#This Row],[ActualHomeScore]]*Table2[[#This Row],[ActualAwayScore]]=0), 1,0)</f>
        <v>0</v>
      </c>
      <c r="AA959" s="2">
        <f>IF(Table2[[#This Row],[GameIsOver]]=0,0, IF(Table2[[#This Row],[ActualWinner]]=Table2[[#This Row],[AwayTeam]], 2, IF(OR(Table2[[#This Row],[ActualResult]]="OT", Table2[[#This Row],[ActualResult]]="SO"), 1, 0)))</f>
        <v>0</v>
      </c>
      <c r="AB959" s="2">
        <f>IF(Table2[[#This Row],[GameIsOver]]= 0, 0, IF(Table2[[#This Row],[ActualWinner]]=Table2[[#This Row],[HomeTeam]], 2, IF(OR(Table2[[#This Row],[ActualResult]]="OT", Table2[[#This Row],[ActualResult]]="SO"), 1, 0)))</f>
        <v>0</v>
      </c>
      <c r="AC959" s="33">
        <f>(($AR$11)*IF(Table2[[#This Row],[CorrectWinnerPrediction]]="Y", 1, 0))+(($AR$12)*IF(Table2[[#This Row],[CorrectAwayScorePrediction]]="Y", 1, 0))+(($AR$13)*IF(Table2[[#This Row],[CorrectHomeScorePrediction]]="Y", 1, 0))</f>
        <v>0</v>
      </c>
      <c r="AD9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59" s="4" t="str">
        <f>IF(WEEKDAY(Table2[[#This Row],[GameDate]])=1,"SUN",IF(WEEKDAY(Table2[[#This Row],[GameDate]])=2,"MON",IF(WEEKDAY(Table2[[#This Row],[GameDate]])=3,"TUE",IF(WEEKDAY(Table2[[#This Row],[GameDate]])=4,"WED",IF(WEEKDAY(Table2[[#This Row],[GameDate]])=5,"THU",IF(WEEKDAY(Table2[[#This Row],[GameDate]])=6,"FRI", "SAT"))))))</f>
        <v>SAT</v>
      </c>
      <c r="AF959" s="2">
        <f>Table2[[#This Row],[ActualAwayScore]]-Table2[[#This Row],[PredictedAwayScore]]</f>
        <v>0</v>
      </c>
      <c r="AG959" s="2">
        <f>Table2[[#This Row],[ActualHomeScore]]-Table2[[#This Row],[PredictedHomeScore]]</f>
        <v>0</v>
      </c>
      <c r="AH959" s="2">
        <f t="shared" si="73"/>
        <v>0</v>
      </c>
      <c r="AI959" s="2">
        <f t="shared" si="74"/>
        <v>0</v>
      </c>
    </row>
    <row r="960" spans="1:35" x14ac:dyDescent="0.25">
      <c r="B960" s="4">
        <v>45717</v>
      </c>
      <c r="C960" s="7" t="s">
        <v>1072</v>
      </c>
      <c r="D960" s="2" t="s">
        <v>32</v>
      </c>
      <c r="E960" s="2" t="s">
        <v>15</v>
      </c>
      <c r="F960" s="2"/>
      <c r="G960" s="2"/>
      <c r="H960" s="2" t="str">
        <f t="shared" si="70"/>
        <v>_</v>
      </c>
      <c r="I960" s="2"/>
      <c r="J960" s="2"/>
      <c r="K960" s="2"/>
      <c r="L960" s="2" t="str">
        <f t="shared" si="71"/>
        <v>_</v>
      </c>
      <c r="M960" s="2"/>
      <c r="N960" s="2">
        <f>IF(ISBLANK(Table2[[#This Row],[ActualResult]]), 0, 1)</f>
        <v>0</v>
      </c>
      <c r="O960" s="2" t="str">
        <f>IF(ISBLANK(Table2[[#This Row],[ActualResult]]), "_", IF(Table2[[#This Row],[ActualWinner]]=Table2[[#This Row],[PredictedWinner]], "Y", "N"))</f>
        <v>_</v>
      </c>
      <c r="P960" s="2" t="str">
        <f>IF(Table2[[#This Row],[ActualAwayScore]]&gt;Table2[[#This Row],[PredictedAwayScore]], "N", IF(ISBLANK(Table2[[#This Row],[ActualResult]]), "_", IF(Table2[[#This Row],[ActualAwayScore]]=Table2[[#This Row],[PredictedAwayScore]], "Y", "N")))</f>
        <v>_</v>
      </c>
      <c r="Q960" s="2" t="str">
        <f>IF(Table2[[#This Row],[ActualHomeScore]]&gt;Table2[[#This Row],[PredictedHomeScore]],"N", IF(ISBLANK(Table2[[#This Row],[ActualResult]]), "_", IF(Table2[[#This Row],[ActualHomeScore]]=Table2[[#This Row],[PredictedHomeScore]], "Y", "N")))</f>
        <v>_</v>
      </c>
      <c r="R960" s="2"/>
      <c r="S960" s="2" t="str">
        <f t="shared" si="72"/>
        <v>_</v>
      </c>
      <c r="T960" s="2">
        <f>IF(INDEX(StatsRegularSeason20242025!$A$2:$C$33,MATCH(Table2[[#This Row],[AwayTeam]],StatsRegularSeason20242025!$A$2:$A$33,0),2)=INDEX(StatsRegularSeason20242025!$A$2:$C$33,MATCH(Table2[[#This Row],[HomeTeam]],StatsRegularSeason20242025!$A$2:$A$33,0),2),1,0)</f>
        <v>0</v>
      </c>
      <c r="U960" s="2">
        <f>IF(INDEX(StatsRegularSeason20242025!$A$2:$C$33,MATCH(Table2[[#This Row],[AwayTeam]],StatsRegularSeason20242025!$A$2:$A$33,0),3)=INDEX(StatsRegularSeason20242025!$A$2:$C$33,MATCH(Table2[[#This Row],[HomeTeam]],StatsRegularSeason20242025!$A$2:$A$33,0),3),1,0)</f>
        <v>0</v>
      </c>
      <c r="V960" s="2">
        <f>IF(Table2[[#This Row],[InterConf]]=1,IF(Table2[[#This Row],[InterDiv]]=0, 1, 0), 0)</f>
        <v>0</v>
      </c>
      <c r="W960" s="2">
        <f>IF(INDEX(StatsRegularSeason20242025!$A$2:$C$33,MATCH(Table2[[#This Row],[AwayTeam]],StatsRegularSeason20242025!$A$2:$A$33,0),2)&lt;&gt;INDEX(StatsRegularSeason20242025!$A$2:$C$33,MATCH(Table2[[#This Row],[HomeTeam]],StatsRegularSeason20242025!$A$2:$A$33,0),2),1,0)</f>
        <v>1</v>
      </c>
      <c r="X960" s="2"/>
      <c r="Y960" s="2"/>
      <c r="Z960" s="2">
        <f>IF(AND(Table2[[#This Row],[GameIsOver]]=1,Table2[[#This Row],[ActualHomeScore]]*Table2[[#This Row],[ActualAwayScore]]=0), 1,0)</f>
        <v>0</v>
      </c>
      <c r="AA960" s="2">
        <f>IF(Table2[[#This Row],[GameIsOver]]=0,0, IF(Table2[[#This Row],[ActualWinner]]=Table2[[#This Row],[AwayTeam]], 2, IF(OR(Table2[[#This Row],[ActualResult]]="OT", Table2[[#This Row],[ActualResult]]="SO"), 1, 0)))</f>
        <v>0</v>
      </c>
      <c r="AB960" s="2">
        <f>IF(Table2[[#This Row],[GameIsOver]]= 0, 0, IF(Table2[[#This Row],[ActualWinner]]=Table2[[#This Row],[HomeTeam]], 2, IF(OR(Table2[[#This Row],[ActualResult]]="OT", Table2[[#This Row],[ActualResult]]="SO"), 1, 0)))</f>
        <v>0</v>
      </c>
      <c r="AC960" s="33">
        <f>(($AR$11)*IF(Table2[[#This Row],[CorrectWinnerPrediction]]="Y", 1, 0))+(($AR$12)*IF(Table2[[#This Row],[CorrectAwayScorePrediction]]="Y", 1, 0))+(($AR$13)*IF(Table2[[#This Row],[CorrectHomeScorePrediction]]="Y", 1, 0))</f>
        <v>0</v>
      </c>
      <c r="AD9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0" s="4" t="str">
        <f>IF(WEEKDAY(Table2[[#This Row],[GameDate]])=1,"SUN",IF(WEEKDAY(Table2[[#This Row],[GameDate]])=2,"MON",IF(WEEKDAY(Table2[[#This Row],[GameDate]])=3,"TUE",IF(WEEKDAY(Table2[[#This Row],[GameDate]])=4,"WED",IF(WEEKDAY(Table2[[#This Row],[GameDate]])=5,"THU",IF(WEEKDAY(Table2[[#This Row],[GameDate]])=6,"FRI", "SAT"))))))</f>
        <v>SAT</v>
      </c>
      <c r="AF960" s="2">
        <f>Table2[[#This Row],[ActualAwayScore]]-Table2[[#This Row],[PredictedAwayScore]]</f>
        <v>0</v>
      </c>
      <c r="AG960" s="2">
        <f>Table2[[#This Row],[ActualHomeScore]]-Table2[[#This Row],[PredictedHomeScore]]</f>
        <v>0</v>
      </c>
      <c r="AH960" s="2">
        <f t="shared" si="73"/>
        <v>0</v>
      </c>
      <c r="AI960" s="2">
        <f t="shared" si="74"/>
        <v>0</v>
      </c>
    </row>
    <row r="961" spans="1:35" x14ac:dyDescent="0.25">
      <c r="B961" s="4">
        <v>45717</v>
      </c>
      <c r="C961" s="7" t="s">
        <v>1073</v>
      </c>
      <c r="D961" s="2" t="s">
        <v>17</v>
      </c>
      <c r="E961" s="2" t="s">
        <v>47</v>
      </c>
      <c r="F961" s="2"/>
      <c r="G961" s="2"/>
      <c r="H961" s="2" t="str">
        <f t="shared" si="70"/>
        <v>_</v>
      </c>
      <c r="I961" s="2"/>
      <c r="J961" s="2"/>
      <c r="K961" s="2"/>
      <c r="L961" s="2" t="str">
        <f t="shared" si="71"/>
        <v>_</v>
      </c>
      <c r="M961" s="2"/>
      <c r="N961" s="2">
        <f>IF(ISBLANK(Table2[[#This Row],[ActualResult]]), 0, 1)</f>
        <v>0</v>
      </c>
      <c r="O961" s="2" t="str">
        <f>IF(ISBLANK(Table2[[#This Row],[ActualResult]]), "_", IF(Table2[[#This Row],[ActualWinner]]=Table2[[#This Row],[PredictedWinner]], "Y", "N"))</f>
        <v>_</v>
      </c>
      <c r="P961" s="2" t="str">
        <f>IF(Table2[[#This Row],[ActualAwayScore]]&gt;Table2[[#This Row],[PredictedAwayScore]], "N", IF(ISBLANK(Table2[[#This Row],[ActualResult]]), "_", IF(Table2[[#This Row],[ActualAwayScore]]=Table2[[#This Row],[PredictedAwayScore]], "Y", "N")))</f>
        <v>_</v>
      </c>
      <c r="Q961" s="2" t="str">
        <f>IF(Table2[[#This Row],[ActualHomeScore]]&gt;Table2[[#This Row],[PredictedHomeScore]],"N", IF(ISBLANK(Table2[[#This Row],[ActualResult]]), "_", IF(Table2[[#This Row],[ActualHomeScore]]=Table2[[#This Row],[PredictedHomeScore]], "Y", "N")))</f>
        <v>_</v>
      </c>
      <c r="R961" s="2"/>
      <c r="S961" s="2" t="str">
        <f t="shared" si="72"/>
        <v>_</v>
      </c>
      <c r="T961" s="2">
        <f>IF(INDEX(StatsRegularSeason20242025!$A$2:$C$33,MATCH(Table2[[#This Row],[AwayTeam]],StatsRegularSeason20242025!$A$2:$A$33,0),2)=INDEX(StatsRegularSeason20242025!$A$2:$C$33,MATCH(Table2[[#This Row],[HomeTeam]],StatsRegularSeason20242025!$A$2:$A$33,0),2),1,0)</f>
        <v>1</v>
      </c>
      <c r="U961" s="2">
        <f>IF(INDEX(StatsRegularSeason20242025!$A$2:$C$33,MATCH(Table2[[#This Row],[AwayTeam]],StatsRegularSeason20242025!$A$2:$A$33,0),3)=INDEX(StatsRegularSeason20242025!$A$2:$C$33,MATCH(Table2[[#This Row],[HomeTeam]],StatsRegularSeason20242025!$A$2:$A$33,0),3),1,0)</f>
        <v>0</v>
      </c>
      <c r="V961" s="2">
        <f>IF(Table2[[#This Row],[InterConf]]=1,IF(Table2[[#This Row],[InterDiv]]=0, 1, 0), 0)</f>
        <v>1</v>
      </c>
      <c r="W961" s="2">
        <f>IF(INDEX(StatsRegularSeason20242025!$A$2:$C$33,MATCH(Table2[[#This Row],[AwayTeam]],StatsRegularSeason20242025!$A$2:$A$33,0),2)&lt;&gt;INDEX(StatsRegularSeason20242025!$A$2:$C$33,MATCH(Table2[[#This Row],[HomeTeam]],StatsRegularSeason20242025!$A$2:$A$33,0),2),1,0)</f>
        <v>0</v>
      </c>
      <c r="X961" s="2"/>
      <c r="Y961" s="2"/>
      <c r="Z961" s="2">
        <f>IF(AND(Table2[[#This Row],[GameIsOver]]=1,Table2[[#This Row],[ActualHomeScore]]*Table2[[#This Row],[ActualAwayScore]]=0), 1,0)</f>
        <v>0</v>
      </c>
      <c r="AA961" s="2">
        <f>IF(Table2[[#This Row],[GameIsOver]]=0,0, IF(Table2[[#This Row],[ActualWinner]]=Table2[[#This Row],[AwayTeam]], 2, IF(OR(Table2[[#This Row],[ActualResult]]="OT", Table2[[#This Row],[ActualResult]]="SO"), 1, 0)))</f>
        <v>0</v>
      </c>
      <c r="AB961" s="2">
        <f>IF(Table2[[#This Row],[GameIsOver]]= 0, 0, IF(Table2[[#This Row],[ActualWinner]]=Table2[[#This Row],[HomeTeam]], 2, IF(OR(Table2[[#This Row],[ActualResult]]="OT", Table2[[#This Row],[ActualResult]]="SO"), 1, 0)))</f>
        <v>0</v>
      </c>
      <c r="AC961" s="33">
        <f>(($AR$11)*IF(Table2[[#This Row],[CorrectWinnerPrediction]]="Y", 1, 0))+(($AR$12)*IF(Table2[[#This Row],[CorrectAwayScorePrediction]]="Y", 1, 0))+(($AR$13)*IF(Table2[[#This Row],[CorrectHomeScorePrediction]]="Y", 1, 0))</f>
        <v>0</v>
      </c>
      <c r="AD9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1" s="4" t="str">
        <f>IF(WEEKDAY(Table2[[#This Row],[GameDate]])=1,"SUN",IF(WEEKDAY(Table2[[#This Row],[GameDate]])=2,"MON",IF(WEEKDAY(Table2[[#This Row],[GameDate]])=3,"TUE",IF(WEEKDAY(Table2[[#This Row],[GameDate]])=4,"WED",IF(WEEKDAY(Table2[[#This Row],[GameDate]])=5,"THU",IF(WEEKDAY(Table2[[#This Row],[GameDate]])=6,"FRI", "SAT"))))))</f>
        <v>SAT</v>
      </c>
      <c r="AF961" s="2">
        <f>Table2[[#This Row],[ActualAwayScore]]-Table2[[#This Row],[PredictedAwayScore]]</f>
        <v>0</v>
      </c>
      <c r="AG961" s="2">
        <f>Table2[[#This Row],[ActualHomeScore]]-Table2[[#This Row],[PredictedHomeScore]]</f>
        <v>0</v>
      </c>
      <c r="AH961" s="2">
        <f t="shared" si="73"/>
        <v>0</v>
      </c>
      <c r="AI961" s="2">
        <f t="shared" si="74"/>
        <v>0</v>
      </c>
    </row>
    <row r="962" spans="1:35" x14ac:dyDescent="0.25">
      <c r="A962" s="3"/>
      <c r="B962" s="5">
        <v>45717</v>
      </c>
      <c r="C962" s="8" t="s">
        <v>1074</v>
      </c>
      <c r="D962" s="3" t="s">
        <v>25</v>
      </c>
      <c r="E962" s="3" t="s">
        <v>12</v>
      </c>
      <c r="F962" s="3"/>
      <c r="G962" s="3"/>
      <c r="H962" s="3" t="str">
        <f t="shared" si="70"/>
        <v>_</v>
      </c>
      <c r="I962" s="3"/>
      <c r="J962" s="3"/>
      <c r="K962" s="3"/>
      <c r="L962" s="2" t="str">
        <f t="shared" si="71"/>
        <v>_</v>
      </c>
      <c r="M962" s="3"/>
      <c r="N962" s="3">
        <f>IF(ISBLANK(Table2[[#This Row],[ActualResult]]), 0, 1)</f>
        <v>0</v>
      </c>
      <c r="O962" s="3" t="str">
        <f>IF(ISBLANK(Table2[[#This Row],[ActualResult]]), "_", IF(Table2[[#This Row],[ActualWinner]]=Table2[[#This Row],[PredictedWinner]], "Y", "N"))</f>
        <v>_</v>
      </c>
      <c r="P962" s="3" t="str">
        <f>IF(Table2[[#This Row],[ActualAwayScore]]&gt;Table2[[#This Row],[PredictedAwayScore]], "N", IF(ISBLANK(Table2[[#This Row],[ActualResult]]), "_", IF(Table2[[#This Row],[ActualAwayScore]]=Table2[[#This Row],[PredictedAwayScore]], "Y", "N")))</f>
        <v>_</v>
      </c>
      <c r="Q962" s="3" t="str">
        <f>IF(Table2[[#This Row],[ActualHomeScore]]&gt;Table2[[#This Row],[PredictedHomeScore]],"N", IF(ISBLANK(Table2[[#This Row],[ActualResult]]), "_", IF(Table2[[#This Row],[ActualHomeScore]]=Table2[[#This Row],[PredictedHomeScore]], "Y", "N")))</f>
        <v>_</v>
      </c>
      <c r="R962" s="2"/>
      <c r="S962" s="2" t="str">
        <f t="shared" si="72"/>
        <v>_</v>
      </c>
      <c r="T962" s="2">
        <f>IF(INDEX(StatsRegularSeason20242025!$A$2:$C$33,MATCH(Table2[[#This Row],[AwayTeam]],StatsRegularSeason20242025!$A$2:$A$33,0),2)=INDEX(StatsRegularSeason20242025!$A$2:$C$33,MATCH(Table2[[#This Row],[HomeTeam]],StatsRegularSeason20242025!$A$2:$A$33,0),2),1,0)</f>
        <v>1</v>
      </c>
      <c r="U962" s="2">
        <f>IF(INDEX(StatsRegularSeason20242025!$A$2:$C$33,MATCH(Table2[[#This Row],[AwayTeam]],StatsRegularSeason20242025!$A$2:$A$33,0),3)=INDEX(StatsRegularSeason20242025!$A$2:$C$33,MATCH(Table2[[#This Row],[HomeTeam]],StatsRegularSeason20242025!$A$2:$A$33,0),3),1,0)</f>
        <v>1</v>
      </c>
      <c r="V962" s="2">
        <f>IF(Table2[[#This Row],[InterConf]]=1,IF(Table2[[#This Row],[InterDiv]]=0, 1, 0), 0)</f>
        <v>0</v>
      </c>
      <c r="W962" s="2">
        <f>IF(INDEX(StatsRegularSeason20242025!$A$2:$C$33,MATCH(Table2[[#This Row],[AwayTeam]],StatsRegularSeason20242025!$A$2:$A$33,0),2)&lt;&gt;INDEX(StatsRegularSeason20242025!$A$2:$C$33,MATCH(Table2[[#This Row],[HomeTeam]],StatsRegularSeason20242025!$A$2:$A$33,0),2),1,0)</f>
        <v>0</v>
      </c>
      <c r="X962" s="2"/>
      <c r="Y962" s="2"/>
      <c r="Z962" s="2">
        <f>IF(AND(Table2[[#This Row],[GameIsOver]]=1,Table2[[#This Row],[ActualHomeScore]]*Table2[[#This Row],[ActualAwayScore]]=0), 1,0)</f>
        <v>0</v>
      </c>
      <c r="AA962" s="2">
        <f>IF(Table2[[#This Row],[GameIsOver]]=0,0, IF(Table2[[#This Row],[ActualWinner]]=Table2[[#This Row],[AwayTeam]], 2, IF(OR(Table2[[#This Row],[ActualResult]]="OT", Table2[[#This Row],[ActualResult]]="SO"), 1, 0)))</f>
        <v>0</v>
      </c>
      <c r="AB962" s="2">
        <f>IF(Table2[[#This Row],[GameIsOver]]= 0, 0, IF(Table2[[#This Row],[ActualWinner]]=Table2[[#This Row],[HomeTeam]], 2, IF(OR(Table2[[#This Row],[ActualResult]]="OT", Table2[[#This Row],[ActualResult]]="SO"), 1, 0)))</f>
        <v>0</v>
      </c>
      <c r="AC962" s="33">
        <f>(($AR$11)*IF(Table2[[#This Row],[CorrectWinnerPrediction]]="Y", 1, 0))+(($AR$12)*IF(Table2[[#This Row],[CorrectAwayScorePrediction]]="Y", 1, 0))+(($AR$13)*IF(Table2[[#This Row],[CorrectHomeScorePrediction]]="Y", 1, 0))</f>
        <v>0</v>
      </c>
      <c r="AD9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2" s="5" t="str">
        <f>IF(WEEKDAY(Table2[[#This Row],[GameDate]])=1,"SUN",IF(WEEKDAY(Table2[[#This Row],[GameDate]])=2,"MON",IF(WEEKDAY(Table2[[#This Row],[GameDate]])=3,"TUE",IF(WEEKDAY(Table2[[#This Row],[GameDate]])=4,"WED",IF(WEEKDAY(Table2[[#This Row],[GameDate]])=5,"THU",IF(WEEKDAY(Table2[[#This Row],[GameDate]])=6,"FRI", "SAT"))))))</f>
        <v>SAT</v>
      </c>
      <c r="AF962" s="2">
        <f>Table2[[#This Row],[ActualAwayScore]]-Table2[[#This Row],[PredictedAwayScore]]</f>
        <v>0</v>
      </c>
      <c r="AG962" s="2">
        <f>Table2[[#This Row],[ActualHomeScore]]-Table2[[#This Row],[PredictedHomeScore]]</f>
        <v>0</v>
      </c>
      <c r="AH962" s="2">
        <f t="shared" si="73"/>
        <v>0</v>
      </c>
      <c r="AI962" s="2">
        <f t="shared" si="74"/>
        <v>0</v>
      </c>
    </row>
    <row r="963" spans="1:35" x14ac:dyDescent="0.25">
      <c r="B963" s="4">
        <v>45718</v>
      </c>
      <c r="C963" s="7" t="s">
        <v>1075</v>
      </c>
      <c r="D963" s="2" t="s">
        <v>18</v>
      </c>
      <c r="E963" s="2" t="s">
        <v>21</v>
      </c>
      <c r="F963" s="2"/>
      <c r="G963" s="2"/>
      <c r="H963" s="2" t="str">
        <f t="shared" ref="H963:H1026" si="75">IF(AND(ISBLANK($F963),ISBLANK($G963)),"_",IF($F963&gt;$G963,$D963,$E963))</f>
        <v>_</v>
      </c>
      <c r="I963" s="2"/>
      <c r="J963" s="2"/>
      <c r="K963" s="2"/>
      <c r="L963" s="13" t="str">
        <f t="shared" ref="L963:L1026" si="76">IF(OR($J963=$K963,AND(ISBLANK($J963),ISBLANK($K963))),"_",IF($J963&gt;$K963,$D963,$E963))</f>
        <v>_</v>
      </c>
      <c r="M963" s="2"/>
      <c r="N963" s="2">
        <f>IF(ISBLANK(Table2[[#This Row],[ActualResult]]), 0, 1)</f>
        <v>0</v>
      </c>
      <c r="O963" s="2" t="str">
        <f>IF(ISBLANK(Table2[[#This Row],[ActualResult]]), "_", IF(Table2[[#This Row],[ActualWinner]]=Table2[[#This Row],[PredictedWinner]], "Y", "N"))</f>
        <v>_</v>
      </c>
      <c r="P963" s="2" t="str">
        <f>IF(Table2[[#This Row],[ActualAwayScore]]&gt;Table2[[#This Row],[PredictedAwayScore]], "N", IF(ISBLANK(Table2[[#This Row],[ActualResult]]), "_", IF(Table2[[#This Row],[ActualAwayScore]]=Table2[[#This Row],[PredictedAwayScore]], "Y", "N")))</f>
        <v>_</v>
      </c>
      <c r="Q963" s="2" t="str">
        <f>IF(Table2[[#This Row],[ActualHomeScore]]&gt;Table2[[#This Row],[PredictedHomeScore]],"N", IF(ISBLANK(Table2[[#This Row],[ActualResult]]), "_", IF(Table2[[#This Row],[ActualHomeScore]]=Table2[[#This Row],[PredictedHomeScore]], "Y", "N")))</f>
        <v>_</v>
      </c>
      <c r="R963" s="2"/>
      <c r="S963" s="2" t="str">
        <f t="shared" ref="S963:S1026" si="77">IF($L963="_", "_", IF($L963=$D963,$E963,$D963))</f>
        <v>_</v>
      </c>
      <c r="T963" s="2">
        <f>IF(INDEX(StatsRegularSeason20242025!$A$2:$C$33,MATCH(Table2[[#This Row],[AwayTeam]],StatsRegularSeason20242025!$A$2:$A$33,0),2)=INDEX(StatsRegularSeason20242025!$A$2:$C$33,MATCH(Table2[[#This Row],[HomeTeam]],StatsRegularSeason20242025!$A$2:$A$33,0),2),1,0)</f>
        <v>1</v>
      </c>
      <c r="U963" s="2">
        <f>IF(INDEX(StatsRegularSeason20242025!$A$2:$C$33,MATCH(Table2[[#This Row],[AwayTeam]],StatsRegularSeason20242025!$A$2:$A$33,0),3)=INDEX(StatsRegularSeason20242025!$A$2:$C$33,MATCH(Table2[[#This Row],[HomeTeam]],StatsRegularSeason20242025!$A$2:$A$33,0),3),1,0)</f>
        <v>0</v>
      </c>
      <c r="V963" s="2">
        <f>IF(Table2[[#This Row],[InterConf]]=1,IF(Table2[[#This Row],[InterDiv]]=0, 1, 0), 0)</f>
        <v>1</v>
      </c>
      <c r="W963" s="2">
        <f>IF(INDEX(StatsRegularSeason20242025!$A$2:$C$33,MATCH(Table2[[#This Row],[AwayTeam]],StatsRegularSeason20242025!$A$2:$A$33,0),2)&lt;&gt;INDEX(StatsRegularSeason20242025!$A$2:$C$33,MATCH(Table2[[#This Row],[HomeTeam]],StatsRegularSeason20242025!$A$2:$A$33,0),2),1,0)</f>
        <v>0</v>
      </c>
      <c r="X963" s="2"/>
      <c r="Y963" s="2"/>
      <c r="Z963" s="2">
        <f>IF(AND(Table2[[#This Row],[GameIsOver]]=1,Table2[[#This Row],[ActualHomeScore]]*Table2[[#This Row],[ActualAwayScore]]=0), 1,0)</f>
        <v>0</v>
      </c>
      <c r="AA963" s="2">
        <f>IF(Table2[[#This Row],[GameIsOver]]=0,0, IF(Table2[[#This Row],[ActualWinner]]=Table2[[#This Row],[AwayTeam]], 2, IF(OR(Table2[[#This Row],[ActualResult]]="OT", Table2[[#This Row],[ActualResult]]="SO"), 1, 0)))</f>
        <v>0</v>
      </c>
      <c r="AB963" s="2">
        <f>IF(Table2[[#This Row],[GameIsOver]]= 0, 0, IF(Table2[[#This Row],[ActualWinner]]=Table2[[#This Row],[HomeTeam]], 2, IF(OR(Table2[[#This Row],[ActualResult]]="OT", Table2[[#This Row],[ActualResult]]="SO"), 1, 0)))</f>
        <v>0</v>
      </c>
      <c r="AC963" s="33">
        <f>(($AR$11)*IF(Table2[[#This Row],[CorrectWinnerPrediction]]="Y", 1, 0))+(($AR$12)*IF(Table2[[#This Row],[CorrectAwayScorePrediction]]="Y", 1, 0))+(($AR$13)*IF(Table2[[#This Row],[CorrectHomeScorePrediction]]="Y", 1, 0))</f>
        <v>0</v>
      </c>
      <c r="AD9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3" s="4" t="str">
        <f>IF(WEEKDAY(Table2[[#This Row],[GameDate]])=1,"SUN",IF(WEEKDAY(Table2[[#This Row],[GameDate]])=2,"MON",IF(WEEKDAY(Table2[[#This Row],[GameDate]])=3,"TUE",IF(WEEKDAY(Table2[[#This Row],[GameDate]])=4,"WED",IF(WEEKDAY(Table2[[#This Row],[GameDate]])=5,"THU",IF(WEEKDAY(Table2[[#This Row],[GameDate]])=6,"FRI", "SAT"))))))</f>
        <v>SUN</v>
      </c>
      <c r="AF963" s="2">
        <f>Table2[[#This Row],[ActualAwayScore]]-Table2[[#This Row],[PredictedAwayScore]]</f>
        <v>0</v>
      </c>
      <c r="AG963" s="2">
        <f>Table2[[#This Row],[ActualHomeScore]]-Table2[[#This Row],[PredictedHomeScore]]</f>
        <v>0</v>
      </c>
      <c r="AH963" s="2">
        <f t="shared" ref="AH963:AH1026" si="78">SUMIF($B$3:$B$1315, $B963, $AF$3:$AF$1315)</f>
        <v>0</v>
      </c>
      <c r="AI963" s="2">
        <f t="shared" ref="AI963:AI1026" si="79">SUMIF($B$3:$B$1315, $B963, $AG$3:$AG$1315)</f>
        <v>0</v>
      </c>
    </row>
    <row r="964" spans="1:35" x14ac:dyDescent="0.25">
      <c r="B964" s="4">
        <v>45718</v>
      </c>
      <c r="C964" s="7" t="s">
        <v>1076</v>
      </c>
      <c r="D964" s="2" t="s">
        <v>16</v>
      </c>
      <c r="E964" s="2" t="s">
        <v>37</v>
      </c>
      <c r="F964" s="2"/>
      <c r="G964" s="2"/>
      <c r="H964" s="2" t="str">
        <f t="shared" si="75"/>
        <v>_</v>
      </c>
      <c r="I964" s="2"/>
      <c r="J964" s="2"/>
      <c r="K964" s="2"/>
      <c r="L964" s="2" t="str">
        <f t="shared" si="76"/>
        <v>_</v>
      </c>
      <c r="M964" s="2"/>
      <c r="N964" s="2">
        <f>IF(ISBLANK(Table2[[#This Row],[ActualResult]]), 0, 1)</f>
        <v>0</v>
      </c>
      <c r="O964" s="2" t="str">
        <f>IF(ISBLANK(Table2[[#This Row],[ActualResult]]), "_", IF(Table2[[#This Row],[ActualWinner]]=Table2[[#This Row],[PredictedWinner]], "Y", "N"))</f>
        <v>_</v>
      </c>
      <c r="P964" s="2" t="str">
        <f>IF(Table2[[#This Row],[ActualAwayScore]]&gt;Table2[[#This Row],[PredictedAwayScore]], "N", IF(ISBLANK(Table2[[#This Row],[ActualResult]]), "_", IF(Table2[[#This Row],[ActualAwayScore]]=Table2[[#This Row],[PredictedAwayScore]], "Y", "N")))</f>
        <v>_</v>
      </c>
      <c r="Q964" s="2" t="str">
        <f>IF(Table2[[#This Row],[ActualHomeScore]]&gt;Table2[[#This Row],[PredictedHomeScore]],"N", IF(ISBLANK(Table2[[#This Row],[ActualResult]]), "_", IF(Table2[[#This Row],[ActualHomeScore]]=Table2[[#This Row],[PredictedHomeScore]], "Y", "N")))</f>
        <v>_</v>
      </c>
      <c r="R964" s="2"/>
      <c r="S964" s="2" t="str">
        <f t="shared" si="77"/>
        <v>_</v>
      </c>
      <c r="T964" s="2">
        <f>IF(INDEX(StatsRegularSeason20242025!$A$2:$C$33,MATCH(Table2[[#This Row],[AwayTeam]],StatsRegularSeason20242025!$A$2:$A$33,0),2)=INDEX(StatsRegularSeason20242025!$A$2:$C$33,MATCH(Table2[[#This Row],[HomeTeam]],StatsRegularSeason20242025!$A$2:$A$33,0),2),1,0)</f>
        <v>0</v>
      </c>
      <c r="U964" s="2">
        <f>IF(INDEX(StatsRegularSeason20242025!$A$2:$C$33,MATCH(Table2[[#This Row],[AwayTeam]],StatsRegularSeason20242025!$A$2:$A$33,0),3)=INDEX(StatsRegularSeason20242025!$A$2:$C$33,MATCH(Table2[[#This Row],[HomeTeam]],StatsRegularSeason20242025!$A$2:$A$33,0),3),1,0)</f>
        <v>0</v>
      </c>
      <c r="V964" s="2">
        <f>IF(Table2[[#This Row],[InterConf]]=1,IF(Table2[[#This Row],[InterDiv]]=0, 1, 0), 0)</f>
        <v>0</v>
      </c>
      <c r="W964" s="2">
        <f>IF(INDEX(StatsRegularSeason20242025!$A$2:$C$33,MATCH(Table2[[#This Row],[AwayTeam]],StatsRegularSeason20242025!$A$2:$A$33,0),2)&lt;&gt;INDEX(StatsRegularSeason20242025!$A$2:$C$33,MATCH(Table2[[#This Row],[HomeTeam]],StatsRegularSeason20242025!$A$2:$A$33,0),2),1,0)</f>
        <v>1</v>
      </c>
      <c r="X964" s="2"/>
      <c r="Y964" s="2"/>
      <c r="Z964" s="2">
        <f>IF(AND(Table2[[#This Row],[GameIsOver]]=1,Table2[[#This Row],[ActualHomeScore]]*Table2[[#This Row],[ActualAwayScore]]=0), 1,0)</f>
        <v>0</v>
      </c>
      <c r="AA964" s="2">
        <f>IF(Table2[[#This Row],[GameIsOver]]=0,0, IF(Table2[[#This Row],[ActualWinner]]=Table2[[#This Row],[AwayTeam]], 2, IF(OR(Table2[[#This Row],[ActualResult]]="OT", Table2[[#This Row],[ActualResult]]="SO"), 1, 0)))</f>
        <v>0</v>
      </c>
      <c r="AB964" s="2">
        <f>IF(Table2[[#This Row],[GameIsOver]]= 0, 0, IF(Table2[[#This Row],[ActualWinner]]=Table2[[#This Row],[HomeTeam]], 2, IF(OR(Table2[[#This Row],[ActualResult]]="OT", Table2[[#This Row],[ActualResult]]="SO"), 1, 0)))</f>
        <v>0</v>
      </c>
      <c r="AC964" s="33">
        <f>(($AR$11)*IF(Table2[[#This Row],[CorrectWinnerPrediction]]="Y", 1, 0))+(($AR$12)*IF(Table2[[#This Row],[CorrectAwayScorePrediction]]="Y", 1, 0))+(($AR$13)*IF(Table2[[#This Row],[CorrectHomeScorePrediction]]="Y", 1, 0))</f>
        <v>0</v>
      </c>
      <c r="AD9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4" s="4" t="str">
        <f>IF(WEEKDAY(Table2[[#This Row],[GameDate]])=1,"SUN",IF(WEEKDAY(Table2[[#This Row],[GameDate]])=2,"MON",IF(WEEKDAY(Table2[[#This Row],[GameDate]])=3,"TUE",IF(WEEKDAY(Table2[[#This Row],[GameDate]])=4,"WED",IF(WEEKDAY(Table2[[#This Row],[GameDate]])=5,"THU",IF(WEEKDAY(Table2[[#This Row],[GameDate]])=6,"FRI", "SAT"))))))</f>
        <v>SUN</v>
      </c>
      <c r="AF964" s="2">
        <f>Table2[[#This Row],[ActualAwayScore]]-Table2[[#This Row],[PredictedAwayScore]]</f>
        <v>0</v>
      </c>
      <c r="AG964" s="2">
        <f>Table2[[#This Row],[ActualHomeScore]]-Table2[[#This Row],[PredictedHomeScore]]</f>
        <v>0</v>
      </c>
      <c r="AH964" s="2">
        <f t="shared" si="78"/>
        <v>0</v>
      </c>
      <c r="AI964" s="2">
        <f t="shared" si="79"/>
        <v>0</v>
      </c>
    </row>
    <row r="965" spans="1:35" x14ac:dyDescent="0.25">
      <c r="B965" s="4">
        <v>45718</v>
      </c>
      <c r="C965" s="7" t="s">
        <v>1077</v>
      </c>
      <c r="D965" s="2" t="s">
        <v>24</v>
      </c>
      <c r="E965" s="2" t="s">
        <v>44</v>
      </c>
      <c r="F965" s="2"/>
      <c r="G965" s="2"/>
      <c r="H965" s="2" t="str">
        <f t="shared" si="75"/>
        <v>_</v>
      </c>
      <c r="I965" s="2"/>
      <c r="J965" s="2"/>
      <c r="K965" s="2"/>
      <c r="L965" s="2" t="str">
        <f t="shared" si="76"/>
        <v>_</v>
      </c>
      <c r="M965" s="2"/>
      <c r="N965" s="2">
        <f>IF(ISBLANK(Table2[[#This Row],[ActualResult]]), 0, 1)</f>
        <v>0</v>
      </c>
      <c r="O965" s="2" t="str">
        <f>IF(ISBLANK(Table2[[#This Row],[ActualResult]]), "_", IF(Table2[[#This Row],[ActualWinner]]=Table2[[#This Row],[PredictedWinner]], "Y", "N"))</f>
        <v>_</v>
      </c>
      <c r="P965" s="2" t="str">
        <f>IF(Table2[[#This Row],[ActualAwayScore]]&gt;Table2[[#This Row],[PredictedAwayScore]], "N", IF(ISBLANK(Table2[[#This Row],[ActualResult]]), "_", IF(Table2[[#This Row],[ActualAwayScore]]=Table2[[#This Row],[PredictedAwayScore]], "Y", "N")))</f>
        <v>_</v>
      </c>
      <c r="Q965" s="2" t="str">
        <f>IF(Table2[[#This Row],[ActualHomeScore]]&gt;Table2[[#This Row],[PredictedHomeScore]],"N", IF(ISBLANK(Table2[[#This Row],[ActualResult]]), "_", IF(Table2[[#This Row],[ActualHomeScore]]=Table2[[#This Row],[PredictedHomeScore]], "Y", "N")))</f>
        <v>_</v>
      </c>
      <c r="R965" s="2"/>
      <c r="S965" s="2" t="str">
        <f t="shared" si="77"/>
        <v>_</v>
      </c>
      <c r="T965" s="2">
        <f>IF(INDEX(StatsRegularSeason20242025!$A$2:$C$33,MATCH(Table2[[#This Row],[AwayTeam]],StatsRegularSeason20242025!$A$2:$A$33,0),2)=INDEX(StatsRegularSeason20242025!$A$2:$C$33,MATCH(Table2[[#This Row],[HomeTeam]],StatsRegularSeason20242025!$A$2:$A$33,0),2),1,0)</f>
        <v>0</v>
      </c>
      <c r="U965" s="2">
        <f>IF(INDEX(StatsRegularSeason20242025!$A$2:$C$33,MATCH(Table2[[#This Row],[AwayTeam]],StatsRegularSeason20242025!$A$2:$A$33,0),3)=INDEX(StatsRegularSeason20242025!$A$2:$C$33,MATCH(Table2[[#This Row],[HomeTeam]],StatsRegularSeason20242025!$A$2:$A$33,0),3),1,0)</f>
        <v>0</v>
      </c>
      <c r="V965" s="2">
        <f>IF(Table2[[#This Row],[InterConf]]=1,IF(Table2[[#This Row],[InterDiv]]=0, 1, 0), 0)</f>
        <v>0</v>
      </c>
      <c r="W965" s="2">
        <f>IF(INDEX(StatsRegularSeason20242025!$A$2:$C$33,MATCH(Table2[[#This Row],[AwayTeam]],StatsRegularSeason20242025!$A$2:$A$33,0),2)&lt;&gt;INDEX(StatsRegularSeason20242025!$A$2:$C$33,MATCH(Table2[[#This Row],[HomeTeam]],StatsRegularSeason20242025!$A$2:$A$33,0),2),1,0)</f>
        <v>1</v>
      </c>
      <c r="X965" s="2"/>
      <c r="Y965" s="2"/>
      <c r="Z965" s="2">
        <f>IF(AND(Table2[[#This Row],[GameIsOver]]=1,Table2[[#This Row],[ActualHomeScore]]*Table2[[#This Row],[ActualAwayScore]]=0), 1,0)</f>
        <v>0</v>
      </c>
      <c r="AA965" s="2">
        <f>IF(Table2[[#This Row],[GameIsOver]]=0,0, IF(Table2[[#This Row],[ActualWinner]]=Table2[[#This Row],[AwayTeam]], 2, IF(OR(Table2[[#This Row],[ActualResult]]="OT", Table2[[#This Row],[ActualResult]]="SO"), 1, 0)))</f>
        <v>0</v>
      </c>
      <c r="AB965" s="2">
        <f>IF(Table2[[#This Row],[GameIsOver]]= 0, 0, IF(Table2[[#This Row],[ActualWinner]]=Table2[[#This Row],[HomeTeam]], 2, IF(OR(Table2[[#This Row],[ActualResult]]="OT", Table2[[#This Row],[ActualResult]]="SO"), 1, 0)))</f>
        <v>0</v>
      </c>
      <c r="AC965" s="33">
        <f>(($AR$11)*IF(Table2[[#This Row],[CorrectWinnerPrediction]]="Y", 1, 0))+(($AR$12)*IF(Table2[[#This Row],[CorrectAwayScorePrediction]]="Y", 1, 0))+(($AR$13)*IF(Table2[[#This Row],[CorrectHomeScorePrediction]]="Y", 1, 0))</f>
        <v>0</v>
      </c>
      <c r="AD9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5" s="4" t="str">
        <f>IF(WEEKDAY(Table2[[#This Row],[GameDate]])=1,"SUN",IF(WEEKDAY(Table2[[#This Row],[GameDate]])=2,"MON",IF(WEEKDAY(Table2[[#This Row],[GameDate]])=3,"TUE",IF(WEEKDAY(Table2[[#This Row],[GameDate]])=4,"WED",IF(WEEKDAY(Table2[[#This Row],[GameDate]])=5,"THU",IF(WEEKDAY(Table2[[#This Row],[GameDate]])=6,"FRI", "SAT"))))))</f>
        <v>SUN</v>
      </c>
      <c r="AF965" s="2">
        <f>Table2[[#This Row],[ActualAwayScore]]-Table2[[#This Row],[PredictedAwayScore]]</f>
        <v>0</v>
      </c>
      <c r="AG965" s="2">
        <f>Table2[[#This Row],[ActualHomeScore]]-Table2[[#This Row],[PredictedHomeScore]]</f>
        <v>0</v>
      </c>
      <c r="AH965" s="2">
        <f t="shared" si="78"/>
        <v>0</v>
      </c>
      <c r="AI965" s="2">
        <f t="shared" si="79"/>
        <v>0</v>
      </c>
    </row>
    <row r="966" spans="1:35" x14ac:dyDescent="0.25">
      <c r="B966" s="4">
        <v>45718</v>
      </c>
      <c r="C966" s="7" t="s">
        <v>1078</v>
      </c>
      <c r="D966" s="2" t="s">
        <v>13</v>
      </c>
      <c r="E966" s="2" t="s">
        <v>34</v>
      </c>
      <c r="F966" s="2"/>
      <c r="G966" s="2"/>
      <c r="H966" s="2" t="str">
        <f t="shared" si="75"/>
        <v>_</v>
      </c>
      <c r="I966" s="2"/>
      <c r="J966" s="2"/>
      <c r="K966" s="2"/>
      <c r="L966" s="2" t="str">
        <f t="shared" si="76"/>
        <v>_</v>
      </c>
      <c r="M966" s="2"/>
      <c r="N966" s="2">
        <f>IF(ISBLANK(Table2[[#This Row],[ActualResult]]), 0, 1)</f>
        <v>0</v>
      </c>
      <c r="O966" s="2" t="str">
        <f>IF(ISBLANK(Table2[[#This Row],[ActualResult]]), "_", IF(Table2[[#This Row],[ActualWinner]]=Table2[[#This Row],[PredictedWinner]], "Y", "N"))</f>
        <v>_</v>
      </c>
      <c r="P966" s="2" t="str">
        <f>IF(Table2[[#This Row],[ActualAwayScore]]&gt;Table2[[#This Row],[PredictedAwayScore]], "N", IF(ISBLANK(Table2[[#This Row],[ActualResult]]), "_", IF(Table2[[#This Row],[ActualAwayScore]]=Table2[[#This Row],[PredictedAwayScore]], "Y", "N")))</f>
        <v>_</v>
      </c>
      <c r="Q966" s="2" t="str">
        <f>IF(Table2[[#This Row],[ActualHomeScore]]&gt;Table2[[#This Row],[PredictedHomeScore]],"N", IF(ISBLANK(Table2[[#This Row],[ActualResult]]), "_", IF(Table2[[#This Row],[ActualHomeScore]]=Table2[[#This Row],[PredictedHomeScore]], "Y", "N")))</f>
        <v>_</v>
      </c>
      <c r="R966" s="2"/>
      <c r="S966" s="2" t="str">
        <f t="shared" si="77"/>
        <v>_</v>
      </c>
      <c r="T966" s="2">
        <f>IF(INDEX(StatsRegularSeason20242025!$A$2:$C$33,MATCH(Table2[[#This Row],[AwayTeam]],StatsRegularSeason20242025!$A$2:$A$33,0),2)=INDEX(StatsRegularSeason20242025!$A$2:$C$33,MATCH(Table2[[#This Row],[HomeTeam]],StatsRegularSeason20242025!$A$2:$A$33,0),2),1,0)</f>
        <v>1</v>
      </c>
      <c r="U966" s="2">
        <f>IF(INDEX(StatsRegularSeason20242025!$A$2:$C$33,MATCH(Table2[[#This Row],[AwayTeam]],StatsRegularSeason20242025!$A$2:$A$33,0),3)=INDEX(StatsRegularSeason20242025!$A$2:$C$33,MATCH(Table2[[#This Row],[HomeTeam]],StatsRegularSeason20242025!$A$2:$A$33,0),3),1,0)</f>
        <v>1</v>
      </c>
      <c r="V966" s="2">
        <f>IF(Table2[[#This Row],[InterConf]]=1,IF(Table2[[#This Row],[InterDiv]]=0, 1, 0), 0)</f>
        <v>0</v>
      </c>
      <c r="W966" s="2">
        <f>IF(INDEX(StatsRegularSeason20242025!$A$2:$C$33,MATCH(Table2[[#This Row],[AwayTeam]],StatsRegularSeason20242025!$A$2:$A$33,0),2)&lt;&gt;INDEX(StatsRegularSeason20242025!$A$2:$C$33,MATCH(Table2[[#This Row],[HomeTeam]],StatsRegularSeason20242025!$A$2:$A$33,0),2),1,0)</f>
        <v>0</v>
      </c>
      <c r="X966" s="2"/>
      <c r="Y966" s="2"/>
      <c r="Z966" s="2">
        <f>IF(AND(Table2[[#This Row],[GameIsOver]]=1,Table2[[#This Row],[ActualHomeScore]]*Table2[[#This Row],[ActualAwayScore]]=0), 1,0)</f>
        <v>0</v>
      </c>
      <c r="AA966" s="2">
        <f>IF(Table2[[#This Row],[GameIsOver]]=0,0, IF(Table2[[#This Row],[ActualWinner]]=Table2[[#This Row],[AwayTeam]], 2, IF(OR(Table2[[#This Row],[ActualResult]]="OT", Table2[[#This Row],[ActualResult]]="SO"), 1, 0)))</f>
        <v>0</v>
      </c>
      <c r="AB966" s="2">
        <f>IF(Table2[[#This Row],[GameIsOver]]= 0, 0, IF(Table2[[#This Row],[ActualWinner]]=Table2[[#This Row],[HomeTeam]], 2, IF(OR(Table2[[#This Row],[ActualResult]]="OT", Table2[[#This Row],[ActualResult]]="SO"), 1, 0)))</f>
        <v>0</v>
      </c>
      <c r="AC966" s="33">
        <f>(($AR$11)*IF(Table2[[#This Row],[CorrectWinnerPrediction]]="Y", 1, 0))+(($AR$12)*IF(Table2[[#This Row],[CorrectAwayScorePrediction]]="Y", 1, 0))+(($AR$13)*IF(Table2[[#This Row],[CorrectHomeScorePrediction]]="Y", 1, 0))</f>
        <v>0</v>
      </c>
      <c r="AD9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6" s="4" t="str">
        <f>IF(WEEKDAY(Table2[[#This Row],[GameDate]])=1,"SUN",IF(WEEKDAY(Table2[[#This Row],[GameDate]])=2,"MON",IF(WEEKDAY(Table2[[#This Row],[GameDate]])=3,"TUE",IF(WEEKDAY(Table2[[#This Row],[GameDate]])=4,"WED",IF(WEEKDAY(Table2[[#This Row],[GameDate]])=5,"THU",IF(WEEKDAY(Table2[[#This Row],[GameDate]])=6,"FRI", "SAT"))))))</f>
        <v>SUN</v>
      </c>
      <c r="AF966" s="2">
        <f>Table2[[#This Row],[ActualAwayScore]]-Table2[[#This Row],[PredictedAwayScore]]</f>
        <v>0</v>
      </c>
      <c r="AG966" s="2">
        <f>Table2[[#This Row],[ActualHomeScore]]-Table2[[#This Row],[PredictedHomeScore]]</f>
        <v>0</v>
      </c>
      <c r="AH966" s="2">
        <f t="shared" si="78"/>
        <v>0</v>
      </c>
      <c r="AI966" s="2">
        <f t="shared" si="79"/>
        <v>0</v>
      </c>
    </row>
    <row r="967" spans="1:35" x14ac:dyDescent="0.25">
      <c r="B967" s="4">
        <v>45718</v>
      </c>
      <c r="C967" s="7" t="s">
        <v>1079</v>
      </c>
      <c r="D967" s="2" t="s">
        <v>35</v>
      </c>
      <c r="E967" s="2" t="s">
        <v>20</v>
      </c>
      <c r="F967" s="2"/>
      <c r="G967" s="2"/>
      <c r="H967" s="2" t="str">
        <f t="shared" si="75"/>
        <v>_</v>
      </c>
      <c r="I967" s="2"/>
      <c r="J967" s="2"/>
      <c r="K967" s="2"/>
      <c r="L967" s="2" t="str">
        <f t="shared" si="76"/>
        <v>_</v>
      </c>
      <c r="M967" s="2"/>
      <c r="N967" s="2">
        <f>IF(ISBLANK(Table2[[#This Row],[ActualResult]]), 0, 1)</f>
        <v>0</v>
      </c>
      <c r="O967" s="2" t="str">
        <f>IF(ISBLANK(Table2[[#This Row],[ActualResult]]), "_", IF(Table2[[#This Row],[ActualWinner]]=Table2[[#This Row],[PredictedWinner]], "Y", "N"))</f>
        <v>_</v>
      </c>
      <c r="P967" s="2" t="str">
        <f>IF(Table2[[#This Row],[ActualAwayScore]]&gt;Table2[[#This Row],[PredictedAwayScore]], "N", IF(ISBLANK(Table2[[#This Row],[ActualResult]]), "_", IF(Table2[[#This Row],[ActualAwayScore]]=Table2[[#This Row],[PredictedAwayScore]], "Y", "N")))</f>
        <v>_</v>
      </c>
      <c r="Q967" s="2" t="str">
        <f>IF(Table2[[#This Row],[ActualHomeScore]]&gt;Table2[[#This Row],[PredictedHomeScore]],"N", IF(ISBLANK(Table2[[#This Row],[ActualResult]]), "_", IF(Table2[[#This Row],[ActualHomeScore]]=Table2[[#This Row],[PredictedHomeScore]], "Y", "N")))</f>
        <v>_</v>
      </c>
      <c r="R967" s="2"/>
      <c r="S967" s="2" t="str">
        <f t="shared" si="77"/>
        <v>_</v>
      </c>
      <c r="T967" s="2">
        <f>IF(INDEX(StatsRegularSeason20242025!$A$2:$C$33,MATCH(Table2[[#This Row],[AwayTeam]],StatsRegularSeason20242025!$A$2:$A$33,0),2)=INDEX(StatsRegularSeason20242025!$A$2:$C$33,MATCH(Table2[[#This Row],[HomeTeam]],StatsRegularSeason20242025!$A$2:$A$33,0),2),1,0)</f>
        <v>0</v>
      </c>
      <c r="U967" s="2">
        <f>IF(INDEX(StatsRegularSeason20242025!$A$2:$C$33,MATCH(Table2[[#This Row],[AwayTeam]],StatsRegularSeason20242025!$A$2:$A$33,0),3)=INDEX(StatsRegularSeason20242025!$A$2:$C$33,MATCH(Table2[[#This Row],[HomeTeam]],StatsRegularSeason20242025!$A$2:$A$33,0),3),1,0)</f>
        <v>0</v>
      </c>
      <c r="V967" s="2">
        <f>IF(Table2[[#This Row],[InterConf]]=1,IF(Table2[[#This Row],[InterDiv]]=0, 1, 0), 0)</f>
        <v>0</v>
      </c>
      <c r="W967" s="2">
        <f>IF(INDEX(StatsRegularSeason20242025!$A$2:$C$33,MATCH(Table2[[#This Row],[AwayTeam]],StatsRegularSeason20242025!$A$2:$A$33,0),2)&lt;&gt;INDEX(StatsRegularSeason20242025!$A$2:$C$33,MATCH(Table2[[#This Row],[HomeTeam]],StatsRegularSeason20242025!$A$2:$A$33,0),2),1,0)</f>
        <v>1</v>
      </c>
      <c r="X967" s="2"/>
      <c r="Y967" s="2"/>
      <c r="Z967" s="2">
        <f>IF(AND(Table2[[#This Row],[GameIsOver]]=1,Table2[[#This Row],[ActualHomeScore]]*Table2[[#This Row],[ActualAwayScore]]=0), 1,0)</f>
        <v>0</v>
      </c>
      <c r="AA967" s="2">
        <f>IF(Table2[[#This Row],[GameIsOver]]=0,0, IF(Table2[[#This Row],[ActualWinner]]=Table2[[#This Row],[AwayTeam]], 2, IF(OR(Table2[[#This Row],[ActualResult]]="OT", Table2[[#This Row],[ActualResult]]="SO"), 1, 0)))</f>
        <v>0</v>
      </c>
      <c r="AB967" s="2">
        <f>IF(Table2[[#This Row],[GameIsOver]]= 0, 0, IF(Table2[[#This Row],[ActualWinner]]=Table2[[#This Row],[HomeTeam]], 2, IF(OR(Table2[[#This Row],[ActualResult]]="OT", Table2[[#This Row],[ActualResult]]="SO"), 1, 0)))</f>
        <v>0</v>
      </c>
      <c r="AC967" s="33">
        <f>(($AR$11)*IF(Table2[[#This Row],[CorrectWinnerPrediction]]="Y", 1, 0))+(($AR$12)*IF(Table2[[#This Row],[CorrectAwayScorePrediction]]="Y", 1, 0))+(($AR$13)*IF(Table2[[#This Row],[CorrectHomeScorePrediction]]="Y", 1, 0))</f>
        <v>0</v>
      </c>
      <c r="AD9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7" s="4" t="str">
        <f>IF(WEEKDAY(Table2[[#This Row],[GameDate]])=1,"SUN",IF(WEEKDAY(Table2[[#This Row],[GameDate]])=2,"MON",IF(WEEKDAY(Table2[[#This Row],[GameDate]])=3,"TUE",IF(WEEKDAY(Table2[[#This Row],[GameDate]])=4,"WED",IF(WEEKDAY(Table2[[#This Row],[GameDate]])=5,"THU",IF(WEEKDAY(Table2[[#This Row],[GameDate]])=6,"FRI", "SAT"))))))</f>
        <v>SUN</v>
      </c>
      <c r="AF967" s="2">
        <f>Table2[[#This Row],[ActualAwayScore]]-Table2[[#This Row],[PredictedAwayScore]]</f>
        <v>0</v>
      </c>
      <c r="AG967" s="2">
        <f>Table2[[#This Row],[ActualHomeScore]]-Table2[[#This Row],[PredictedHomeScore]]</f>
        <v>0</v>
      </c>
      <c r="AH967" s="2">
        <f t="shared" si="78"/>
        <v>0</v>
      </c>
      <c r="AI967" s="2">
        <f t="shared" si="79"/>
        <v>0</v>
      </c>
    </row>
    <row r="968" spans="1:35" x14ac:dyDescent="0.25">
      <c r="A968" s="3"/>
      <c r="B968" s="5">
        <v>45718</v>
      </c>
      <c r="C968" s="8" t="s">
        <v>1080</v>
      </c>
      <c r="D968" s="3" t="s">
        <v>32</v>
      </c>
      <c r="E968" s="3" t="s">
        <v>27</v>
      </c>
      <c r="F968" s="3"/>
      <c r="G968" s="3"/>
      <c r="H968" s="3" t="str">
        <f t="shared" si="75"/>
        <v>_</v>
      </c>
      <c r="I968" s="3"/>
      <c r="J968" s="3"/>
      <c r="K968" s="3"/>
      <c r="L968" s="2" t="str">
        <f t="shared" si="76"/>
        <v>_</v>
      </c>
      <c r="M968" s="3"/>
      <c r="N968" s="3">
        <f>IF(ISBLANK(Table2[[#This Row],[ActualResult]]), 0, 1)</f>
        <v>0</v>
      </c>
      <c r="O968" s="3" t="str">
        <f>IF(ISBLANK(Table2[[#This Row],[ActualResult]]), "_", IF(Table2[[#This Row],[ActualWinner]]=Table2[[#This Row],[PredictedWinner]], "Y", "N"))</f>
        <v>_</v>
      </c>
      <c r="P968" s="3" t="str">
        <f>IF(Table2[[#This Row],[ActualAwayScore]]&gt;Table2[[#This Row],[PredictedAwayScore]], "N", IF(ISBLANK(Table2[[#This Row],[ActualResult]]), "_", IF(Table2[[#This Row],[ActualAwayScore]]=Table2[[#This Row],[PredictedAwayScore]], "Y", "N")))</f>
        <v>_</v>
      </c>
      <c r="Q968" s="3" t="str">
        <f>IF(Table2[[#This Row],[ActualHomeScore]]&gt;Table2[[#This Row],[PredictedHomeScore]],"N", IF(ISBLANK(Table2[[#This Row],[ActualResult]]), "_", IF(Table2[[#This Row],[ActualHomeScore]]=Table2[[#This Row],[PredictedHomeScore]], "Y", "N")))</f>
        <v>_</v>
      </c>
      <c r="R968" s="2"/>
      <c r="S968" s="2" t="str">
        <f t="shared" si="77"/>
        <v>_</v>
      </c>
      <c r="T968" s="2">
        <f>IF(INDEX(StatsRegularSeason20242025!$A$2:$C$33,MATCH(Table2[[#This Row],[AwayTeam]],StatsRegularSeason20242025!$A$2:$A$33,0),2)=INDEX(StatsRegularSeason20242025!$A$2:$C$33,MATCH(Table2[[#This Row],[HomeTeam]],StatsRegularSeason20242025!$A$2:$A$33,0),2),1,0)</f>
        <v>0</v>
      </c>
      <c r="U968" s="2">
        <f>IF(INDEX(StatsRegularSeason20242025!$A$2:$C$33,MATCH(Table2[[#This Row],[AwayTeam]],StatsRegularSeason20242025!$A$2:$A$33,0),3)=INDEX(StatsRegularSeason20242025!$A$2:$C$33,MATCH(Table2[[#This Row],[HomeTeam]],StatsRegularSeason20242025!$A$2:$A$33,0),3),1,0)</f>
        <v>0</v>
      </c>
      <c r="V968" s="2">
        <f>IF(Table2[[#This Row],[InterConf]]=1,IF(Table2[[#This Row],[InterDiv]]=0, 1, 0), 0)</f>
        <v>0</v>
      </c>
      <c r="W968" s="2">
        <f>IF(INDEX(StatsRegularSeason20242025!$A$2:$C$33,MATCH(Table2[[#This Row],[AwayTeam]],StatsRegularSeason20242025!$A$2:$A$33,0),2)&lt;&gt;INDEX(StatsRegularSeason20242025!$A$2:$C$33,MATCH(Table2[[#This Row],[HomeTeam]],StatsRegularSeason20242025!$A$2:$A$33,0),2),1,0)</f>
        <v>1</v>
      </c>
      <c r="X968" s="2"/>
      <c r="Y968" s="2"/>
      <c r="Z968" s="2">
        <f>IF(AND(Table2[[#This Row],[GameIsOver]]=1,Table2[[#This Row],[ActualHomeScore]]*Table2[[#This Row],[ActualAwayScore]]=0), 1,0)</f>
        <v>0</v>
      </c>
      <c r="AA968" s="2">
        <f>IF(Table2[[#This Row],[GameIsOver]]=0,0, IF(Table2[[#This Row],[ActualWinner]]=Table2[[#This Row],[AwayTeam]], 2, IF(OR(Table2[[#This Row],[ActualResult]]="OT", Table2[[#This Row],[ActualResult]]="SO"), 1, 0)))</f>
        <v>0</v>
      </c>
      <c r="AB968" s="2">
        <f>IF(Table2[[#This Row],[GameIsOver]]= 0, 0, IF(Table2[[#This Row],[ActualWinner]]=Table2[[#This Row],[HomeTeam]], 2, IF(OR(Table2[[#This Row],[ActualResult]]="OT", Table2[[#This Row],[ActualResult]]="SO"), 1, 0)))</f>
        <v>0</v>
      </c>
      <c r="AC968" s="33">
        <f>(($AR$11)*IF(Table2[[#This Row],[CorrectWinnerPrediction]]="Y", 1, 0))+(($AR$12)*IF(Table2[[#This Row],[CorrectAwayScorePrediction]]="Y", 1, 0))+(($AR$13)*IF(Table2[[#This Row],[CorrectHomeScorePrediction]]="Y", 1, 0))</f>
        <v>0</v>
      </c>
      <c r="AD9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8" s="5" t="str">
        <f>IF(WEEKDAY(Table2[[#This Row],[GameDate]])=1,"SUN",IF(WEEKDAY(Table2[[#This Row],[GameDate]])=2,"MON",IF(WEEKDAY(Table2[[#This Row],[GameDate]])=3,"TUE",IF(WEEKDAY(Table2[[#This Row],[GameDate]])=4,"WED",IF(WEEKDAY(Table2[[#This Row],[GameDate]])=5,"THU",IF(WEEKDAY(Table2[[#This Row],[GameDate]])=6,"FRI", "SAT"))))))</f>
        <v>SUN</v>
      </c>
      <c r="AF968" s="2">
        <f>Table2[[#This Row],[ActualAwayScore]]-Table2[[#This Row],[PredictedAwayScore]]</f>
        <v>0</v>
      </c>
      <c r="AG968" s="2">
        <f>Table2[[#This Row],[ActualHomeScore]]-Table2[[#This Row],[PredictedHomeScore]]</f>
        <v>0</v>
      </c>
      <c r="AH968" s="2">
        <f t="shared" si="78"/>
        <v>0</v>
      </c>
      <c r="AI968" s="2">
        <f t="shared" si="79"/>
        <v>0</v>
      </c>
    </row>
    <row r="969" spans="1:35" x14ac:dyDescent="0.25">
      <c r="B969" s="4">
        <v>45719</v>
      </c>
      <c r="C969" s="7" t="s">
        <v>1081</v>
      </c>
      <c r="D969" s="2" t="s">
        <v>30</v>
      </c>
      <c r="E969" s="2" t="s">
        <v>46</v>
      </c>
      <c r="F969" s="2"/>
      <c r="G969" s="2"/>
      <c r="H969" s="2" t="str">
        <f t="shared" si="75"/>
        <v>_</v>
      </c>
      <c r="I969" s="2"/>
      <c r="J969" s="2"/>
      <c r="K969" s="2"/>
      <c r="L969" s="13" t="str">
        <f t="shared" si="76"/>
        <v>_</v>
      </c>
      <c r="M969" s="2"/>
      <c r="N969" s="2">
        <f>IF(ISBLANK(Table2[[#This Row],[ActualResult]]), 0, 1)</f>
        <v>0</v>
      </c>
      <c r="O969" s="2" t="str">
        <f>IF(ISBLANK(Table2[[#This Row],[ActualResult]]), "_", IF(Table2[[#This Row],[ActualWinner]]=Table2[[#This Row],[PredictedWinner]], "Y", "N"))</f>
        <v>_</v>
      </c>
      <c r="P969" s="2" t="str">
        <f>IF(Table2[[#This Row],[ActualAwayScore]]&gt;Table2[[#This Row],[PredictedAwayScore]], "N", IF(ISBLANK(Table2[[#This Row],[ActualResult]]), "_", IF(Table2[[#This Row],[ActualAwayScore]]=Table2[[#This Row],[PredictedAwayScore]], "Y", "N")))</f>
        <v>_</v>
      </c>
      <c r="Q969" s="2" t="str">
        <f>IF(Table2[[#This Row],[ActualHomeScore]]&gt;Table2[[#This Row],[PredictedHomeScore]],"N", IF(ISBLANK(Table2[[#This Row],[ActualResult]]), "_", IF(Table2[[#This Row],[ActualHomeScore]]=Table2[[#This Row],[PredictedHomeScore]], "Y", "N")))</f>
        <v>_</v>
      </c>
      <c r="R969" s="2"/>
      <c r="S969" s="2" t="str">
        <f t="shared" si="77"/>
        <v>_</v>
      </c>
      <c r="T969" s="2">
        <f>IF(INDEX(StatsRegularSeason20242025!$A$2:$C$33,MATCH(Table2[[#This Row],[AwayTeam]],StatsRegularSeason20242025!$A$2:$A$33,0),2)=INDEX(StatsRegularSeason20242025!$A$2:$C$33,MATCH(Table2[[#This Row],[HomeTeam]],StatsRegularSeason20242025!$A$2:$A$33,0),2),1,0)</f>
        <v>1</v>
      </c>
      <c r="U969" s="2">
        <f>IF(INDEX(StatsRegularSeason20242025!$A$2:$C$33,MATCH(Table2[[#This Row],[AwayTeam]],StatsRegularSeason20242025!$A$2:$A$33,0),3)=INDEX(StatsRegularSeason20242025!$A$2:$C$33,MATCH(Table2[[#This Row],[HomeTeam]],StatsRegularSeason20242025!$A$2:$A$33,0),3),1,0)</f>
        <v>0</v>
      </c>
      <c r="V969" s="2">
        <f>IF(Table2[[#This Row],[InterConf]]=1,IF(Table2[[#This Row],[InterDiv]]=0, 1, 0), 0)</f>
        <v>1</v>
      </c>
      <c r="W969" s="2">
        <f>IF(INDEX(StatsRegularSeason20242025!$A$2:$C$33,MATCH(Table2[[#This Row],[AwayTeam]],StatsRegularSeason20242025!$A$2:$A$33,0),2)&lt;&gt;INDEX(StatsRegularSeason20242025!$A$2:$C$33,MATCH(Table2[[#This Row],[HomeTeam]],StatsRegularSeason20242025!$A$2:$A$33,0),2),1,0)</f>
        <v>0</v>
      </c>
      <c r="X969" s="2"/>
      <c r="Y969" s="2"/>
      <c r="Z969" s="2">
        <f>IF(AND(Table2[[#This Row],[GameIsOver]]=1,Table2[[#This Row],[ActualHomeScore]]*Table2[[#This Row],[ActualAwayScore]]=0), 1,0)</f>
        <v>0</v>
      </c>
      <c r="AA969" s="2">
        <f>IF(Table2[[#This Row],[GameIsOver]]=0,0, IF(Table2[[#This Row],[ActualWinner]]=Table2[[#This Row],[AwayTeam]], 2, IF(OR(Table2[[#This Row],[ActualResult]]="OT", Table2[[#This Row],[ActualResult]]="SO"), 1, 0)))</f>
        <v>0</v>
      </c>
      <c r="AB969" s="2">
        <f>IF(Table2[[#This Row],[GameIsOver]]= 0, 0, IF(Table2[[#This Row],[ActualWinner]]=Table2[[#This Row],[HomeTeam]], 2, IF(OR(Table2[[#This Row],[ActualResult]]="OT", Table2[[#This Row],[ActualResult]]="SO"), 1, 0)))</f>
        <v>0</v>
      </c>
      <c r="AC969" s="33">
        <f>(($AR$11)*IF(Table2[[#This Row],[CorrectWinnerPrediction]]="Y", 1, 0))+(($AR$12)*IF(Table2[[#This Row],[CorrectAwayScorePrediction]]="Y", 1, 0))+(($AR$13)*IF(Table2[[#This Row],[CorrectHomeScorePrediction]]="Y", 1, 0))</f>
        <v>0</v>
      </c>
      <c r="AD9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69" s="4" t="str">
        <f>IF(WEEKDAY(Table2[[#This Row],[GameDate]])=1,"SUN",IF(WEEKDAY(Table2[[#This Row],[GameDate]])=2,"MON",IF(WEEKDAY(Table2[[#This Row],[GameDate]])=3,"TUE",IF(WEEKDAY(Table2[[#This Row],[GameDate]])=4,"WED",IF(WEEKDAY(Table2[[#This Row],[GameDate]])=5,"THU",IF(WEEKDAY(Table2[[#This Row],[GameDate]])=6,"FRI", "SAT"))))))</f>
        <v>MON</v>
      </c>
      <c r="AF969" s="2">
        <f>Table2[[#This Row],[ActualAwayScore]]-Table2[[#This Row],[PredictedAwayScore]]</f>
        <v>0</v>
      </c>
      <c r="AG969" s="2">
        <f>Table2[[#This Row],[ActualHomeScore]]-Table2[[#This Row],[PredictedHomeScore]]</f>
        <v>0</v>
      </c>
      <c r="AH969" s="2">
        <f t="shared" si="78"/>
        <v>0</v>
      </c>
      <c r="AI969" s="2">
        <f t="shared" si="79"/>
        <v>0</v>
      </c>
    </row>
    <row r="970" spans="1:35" x14ac:dyDescent="0.25">
      <c r="B970" s="4">
        <v>45719</v>
      </c>
      <c r="C970" s="7" t="s">
        <v>1082</v>
      </c>
      <c r="D970" s="2" t="s">
        <v>29</v>
      </c>
      <c r="E970" s="2" t="s">
        <v>19</v>
      </c>
      <c r="F970" s="2"/>
      <c r="G970" s="2"/>
      <c r="H970" s="2" t="str">
        <f t="shared" si="75"/>
        <v>_</v>
      </c>
      <c r="I970" s="2"/>
      <c r="J970" s="2"/>
      <c r="K970" s="2"/>
      <c r="L970" s="2" t="str">
        <f t="shared" si="76"/>
        <v>_</v>
      </c>
      <c r="M970" s="2"/>
      <c r="N970" s="2">
        <f>IF(ISBLANK(Table2[[#This Row],[ActualResult]]), 0, 1)</f>
        <v>0</v>
      </c>
      <c r="O970" s="2" t="str">
        <f>IF(ISBLANK(Table2[[#This Row],[ActualResult]]), "_", IF(Table2[[#This Row],[ActualWinner]]=Table2[[#This Row],[PredictedWinner]], "Y", "N"))</f>
        <v>_</v>
      </c>
      <c r="P970" s="2" t="str">
        <f>IF(Table2[[#This Row],[ActualAwayScore]]&gt;Table2[[#This Row],[PredictedAwayScore]], "N", IF(ISBLANK(Table2[[#This Row],[ActualResult]]), "_", IF(Table2[[#This Row],[ActualAwayScore]]=Table2[[#This Row],[PredictedAwayScore]], "Y", "N")))</f>
        <v>_</v>
      </c>
      <c r="Q970" s="2" t="str">
        <f>IF(Table2[[#This Row],[ActualHomeScore]]&gt;Table2[[#This Row],[PredictedHomeScore]],"N", IF(ISBLANK(Table2[[#This Row],[ActualResult]]), "_", IF(Table2[[#This Row],[ActualHomeScore]]=Table2[[#This Row],[PredictedHomeScore]], "Y", "N")))</f>
        <v>_</v>
      </c>
      <c r="R970" s="2"/>
      <c r="S970" s="2" t="str">
        <f t="shared" si="77"/>
        <v>_</v>
      </c>
      <c r="T970" s="2">
        <f>IF(INDEX(StatsRegularSeason20242025!$A$2:$C$33,MATCH(Table2[[#This Row],[AwayTeam]],StatsRegularSeason20242025!$A$2:$A$33,0),2)=INDEX(StatsRegularSeason20242025!$A$2:$C$33,MATCH(Table2[[#This Row],[HomeTeam]],StatsRegularSeason20242025!$A$2:$A$33,0),2),1,0)</f>
        <v>1</v>
      </c>
      <c r="U970" s="2">
        <f>IF(INDEX(StatsRegularSeason20242025!$A$2:$C$33,MATCH(Table2[[#This Row],[AwayTeam]],StatsRegularSeason20242025!$A$2:$A$33,0),3)=INDEX(StatsRegularSeason20242025!$A$2:$C$33,MATCH(Table2[[#This Row],[HomeTeam]],StatsRegularSeason20242025!$A$2:$A$33,0),3),1,0)</f>
        <v>1</v>
      </c>
      <c r="V970" s="2">
        <f>IF(Table2[[#This Row],[InterConf]]=1,IF(Table2[[#This Row],[InterDiv]]=0, 1, 0), 0)</f>
        <v>0</v>
      </c>
      <c r="W970" s="2">
        <f>IF(INDEX(StatsRegularSeason20242025!$A$2:$C$33,MATCH(Table2[[#This Row],[AwayTeam]],StatsRegularSeason20242025!$A$2:$A$33,0),2)&lt;&gt;INDEX(StatsRegularSeason20242025!$A$2:$C$33,MATCH(Table2[[#This Row],[HomeTeam]],StatsRegularSeason20242025!$A$2:$A$33,0),2),1,0)</f>
        <v>0</v>
      </c>
      <c r="X970" s="2"/>
      <c r="Y970" s="2"/>
      <c r="Z970" s="2">
        <f>IF(AND(Table2[[#This Row],[GameIsOver]]=1,Table2[[#This Row],[ActualHomeScore]]*Table2[[#This Row],[ActualAwayScore]]=0), 1,0)</f>
        <v>0</v>
      </c>
      <c r="AA970" s="2">
        <f>IF(Table2[[#This Row],[GameIsOver]]=0,0, IF(Table2[[#This Row],[ActualWinner]]=Table2[[#This Row],[AwayTeam]], 2, IF(OR(Table2[[#This Row],[ActualResult]]="OT", Table2[[#This Row],[ActualResult]]="SO"), 1, 0)))</f>
        <v>0</v>
      </c>
      <c r="AB970" s="2">
        <f>IF(Table2[[#This Row],[GameIsOver]]= 0, 0, IF(Table2[[#This Row],[ActualWinner]]=Table2[[#This Row],[HomeTeam]], 2, IF(OR(Table2[[#This Row],[ActualResult]]="OT", Table2[[#This Row],[ActualResult]]="SO"), 1, 0)))</f>
        <v>0</v>
      </c>
      <c r="AC970" s="33">
        <f>(($AR$11)*IF(Table2[[#This Row],[CorrectWinnerPrediction]]="Y", 1, 0))+(($AR$12)*IF(Table2[[#This Row],[CorrectAwayScorePrediction]]="Y", 1, 0))+(($AR$13)*IF(Table2[[#This Row],[CorrectHomeScorePrediction]]="Y", 1, 0))</f>
        <v>0</v>
      </c>
      <c r="AD9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0" s="4" t="str">
        <f>IF(WEEKDAY(Table2[[#This Row],[GameDate]])=1,"SUN",IF(WEEKDAY(Table2[[#This Row],[GameDate]])=2,"MON",IF(WEEKDAY(Table2[[#This Row],[GameDate]])=3,"TUE",IF(WEEKDAY(Table2[[#This Row],[GameDate]])=4,"WED",IF(WEEKDAY(Table2[[#This Row],[GameDate]])=5,"THU",IF(WEEKDAY(Table2[[#This Row],[GameDate]])=6,"FRI", "SAT"))))))</f>
        <v>MON</v>
      </c>
      <c r="AF970" s="2">
        <f>Table2[[#This Row],[ActualAwayScore]]-Table2[[#This Row],[PredictedAwayScore]]</f>
        <v>0</v>
      </c>
      <c r="AG970" s="2">
        <f>Table2[[#This Row],[ActualHomeScore]]-Table2[[#This Row],[PredictedHomeScore]]</f>
        <v>0</v>
      </c>
      <c r="AH970" s="2">
        <f t="shared" si="78"/>
        <v>0</v>
      </c>
      <c r="AI970" s="2">
        <f t="shared" si="79"/>
        <v>0</v>
      </c>
    </row>
    <row r="971" spans="1:35" x14ac:dyDescent="0.25">
      <c r="B971" s="4">
        <v>45719</v>
      </c>
      <c r="C971" s="7" t="s">
        <v>1083</v>
      </c>
      <c r="D971" s="2" t="s">
        <v>43</v>
      </c>
      <c r="E971" s="2" t="s">
        <v>14</v>
      </c>
      <c r="F971" s="2"/>
      <c r="G971" s="2"/>
      <c r="H971" s="2" t="str">
        <f t="shared" si="75"/>
        <v>_</v>
      </c>
      <c r="I971" s="2"/>
      <c r="J971" s="2"/>
      <c r="K971" s="2"/>
      <c r="L971" s="2" t="str">
        <f t="shared" si="76"/>
        <v>_</v>
      </c>
      <c r="M971" s="2"/>
      <c r="N971" s="2">
        <f>IF(ISBLANK(Table2[[#This Row],[ActualResult]]), 0, 1)</f>
        <v>0</v>
      </c>
      <c r="O971" s="2" t="str">
        <f>IF(ISBLANK(Table2[[#This Row],[ActualResult]]), "_", IF(Table2[[#This Row],[ActualWinner]]=Table2[[#This Row],[PredictedWinner]], "Y", "N"))</f>
        <v>_</v>
      </c>
      <c r="P971" s="2" t="str">
        <f>IF(Table2[[#This Row],[ActualAwayScore]]&gt;Table2[[#This Row],[PredictedAwayScore]], "N", IF(ISBLANK(Table2[[#This Row],[ActualResult]]), "_", IF(Table2[[#This Row],[ActualAwayScore]]=Table2[[#This Row],[PredictedAwayScore]], "Y", "N")))</f>
        <v>_</v>
      </c>
      <c r="Q971" s="2" t="str">
        <f>IF(Table2[[#This Row],[ActualHomeScore]]&gt;Table2[[#This Row],[PredictedHomeScore]],"N", IF(ISBLANK(Table2[[#This Row],[ActualResult]]), "_", IF(Table2[[#This Row],[ActualHomeScore]]=Table2[[#This Row],[PredictedHomeScore]], "Y", "N")))</f>
        <v>_</v>
      </c>
      <c r="R971" s="2"/>
      <c r="S971" s="2" t="str">
        <f t="shared" si="77"/>
        <v>_</v>
      </c>
      <c r="T971" s="2">
        <f>IF(INDEX(StatsRegularSeason20242025!$A$2:$C$33,MATCH(Table2[[#This Row],[AwayTeam]],StatsRegularSeason20242025!$A$2:$A$33,0),2)=INDEX(StatsRegularSeason20242025!$A$2:$C$33,MATCH(Table2[[#This Row],[HomeTeam]],StatsRegularSeason20242025!$A$2:$A$33,0),2),1,0)</f>
        <v>1</v>
      </c>
      <c r="U971" s="2">
        <f>IF(INDEX(StatsRegularSeason20242025!$A$2:$C$33,MATCH(Table2[[#This Row],[AwayTeam]],StatsRegularSeason20242025!$A$2:$A$33,0),3)=INDEX(StatsRegularSeason20242025!$A$2:$C$33,MATCH(Table2[[#This Row],[HomeTeam]],StatsRegularSeason20242025!$A$2:$A$33,0),3),1,0)</f>
        <v>1</v>
      </c>
      <c r="V971" s="2">
        <f>IF(Table2[[#This Row],[InterConf]]=1,IF(Table2[[#This Row],[InterDiv]]=0, 1, 0), 0)</f>
        <v>0</v>
      </c>
      <c r="W971" s="2">
        <f>IF(INDEX(StatsRegularSeason20242025!$A$2:$C$33,MATCH(Table2[[#This Row],[AwayTeam]],StatsRegularSeason20242025!$A$2:$A$33,0),2)&lt;&gt;INDEX(StatsRegularSeason20242025!$A$2:$C$33,MATCH(Table2[[#This Row],[HomeTeam]],StatsRegularSeason20242025!$A$2:$A$33,0),2),1,0)</f>
        <v>0</v>
      </c>
      <c r="X971" s="2"/>
      <c r="Y971" s="2"/>
      <c r="Z971" s="2">
        <f>IF(AND(Table2[[#This Row],[GameIsOver]]=1,Table2[[#This Row],[ActualHomeScore]]*Table2[[#This Row],[ActualAwayScore]]=0), 1,0)</f>
        <v>0</v>
      </c>
      <c r="AA971" s="2">
        <f>IF(Table2[[#This Row],[GameIsOver]]=0,0, IF(Table2[[#This Row],[ActualWinner]]=Table2[[#This Row],[AwayTeam]], 2, IF(OR(Table2[[#This Row],[ActualResult]]="OT", Table2[[#This Row],[ActualResult]]="SO"), 1, 0)))</f>
        <v>0</v>
      </c>
      <c r="AB971" s="2">
        <f>IF(Table2[[#This Row],[GameIsOver]]= 0, 0, IF(Table2[[#This Row],[ActualWinner]]=Table2[[#This Row],[HomeTeam]], 2, IF(OR(Table2[[#This Row],[ActualResult]]="OT", Table2[[#This Row],[ActualResult]]="SO"), 1, 0)))</f>
        <v>0</v>
      </c>
      <c r="AC971" s="33">
        <f>(($AR$11)*IF(Table2[[#This Row],[CorrectWinnerPrediction]]="Y", 1, 0))+(($AR$12)*IF(Table2[[#This Row],[CorrectAwayScorePrediction]]="Y", 1, 0))+(($AR$13)*IF(Table2[[#This Row],[CorrectHomeScorePrediction]]="Y", 1, 0))</f>
        <v>0</v>
      </c>
      <c r="AD9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1" s="4" t="str">
        <f>IF(WEEKDAY(Table2[[#This Row],[GameDate]])=1,"SUN",IF(WEEKDAY(Table2[[#This Row],[GameDate]])=2,"MON",IF(WEEKDAY(Table2[[#This Row],[GameDate]])=3,"TUE",IF(WEEKDAY(Table2[[#This Row],[GameDate]])=4,"WED",IF(WEEKDAY(Table2[[#This Row],[GameDate]])=5,"THU",IF(WEEKDAY(Table2[[#This Row],[GameDate]])=6,"FRI", "SAT"))))))</f>
        <v>MON</v>
      </c>
      <c r="AF971" s="2">
        <f>Table2[[#This Row],[ActualAwayScore]]-Table2[[#This Row],[PredictedAwayScore]]</f>
        <v>0</v>
      </c>
      <c r="AG971" s="2">
        <f>Table2[[#This Row],[ActualHomeScore]]-Table2[[#This Row],[PredictedHomeScore]]</f>
        <v>0</v>
      </c>
      <c r="AH971" s="2">
        <f t="shared" si="78"/>
        <v>0</v>
      </c>
      <c r="AI971" s="2">
        <f t="shared" si="79"/>
        <v>0</v>
      </c>
    </row>
    <row r="972" spans="1:35" x14ac:dyDescent="0.25">
      <c r="B972" s="4">
        <v>45719</v>
      </c>
      <c r="C972" s="7" t="s">
        <v>1084</v>
      </c>
      <c r="D972" s="2" t="s">
        <v>33</v>
      </c>
      <c r="E972" s="2" t="s">
        <v>20</v>
      </c>
      <c r="F972" s="2"/>
      <c r="G972" s="2"/>
      <c r="H972" s="2" t="str">
        <f t="shared" si="75"/>
        <v>_</v>
      </c>
      <c r="I972" s="2"/>
      <c r="J972" s="2"/>
      <c r="K972" s="2"/>
      <c r="L972" s="2" t="str">
        <f t="shared" si="76"/>
        <v>_</v>
      </c>
      <c r="M972" s="2"/>
      <c r="N972" s="2">
        <f>IF(ISBLANK(Table2[[#This Row],[ActualResult]]), 0, 1)</f>
        <v>0</v>
      </c>
      <c r="O972" s="2" t="str">
        <f>IF(ISBLANK(Table2[[#This Row],[ActualResult]]), "_", IF(Table2[[#This Row],[ActualWinner]]=Table2[[#This Row],[PredictedWinner]], "Y", "N"))</f>
        <v>_</v>
      </c>
      <c r="P972" s="2" t="str">
        <f>IF(Table2[[#This Row],[ActualAwayScore]]&gt;Table2[[#This Row],[PredictedAwayScore]], "N", IF(ISBLANK(Table2[[#This Row],[ActualResult]]), "_", IF(Table2[[#This Row],[ActualAwayScore]]=Table2[[#This Row],[PredictedAwayScore]], "Y", "N")))</f>
        <v>_</v>
      </c>
      <c r="Q972" s="2" t="str">
        <f>IF(Table2[[#This Row],[ActualHomeScore]]&gt;Table2[[#This Row],[PredictedHomeScore]],"N", IF(ISBLANK(Table2[[#This Row],[ActualResult]]), "_", IF(Table2[[#This Row],[ActualHomeScore]]=Table2[[#This Row],[PredictedHomeScore]], "Y", "N")))</f>
        <v>_</v>
      </c>
      <c r="R972" s="2"/>
      <c r="S972" s="2" t="str">
        <f t="shared" si="77"/>
        <v>_</v>
      </c>
      <c r="T972" s="2">
        <f>IF(INDEX(StatsRegularSeason20242025!$A$2:$C$33,MATCH(Table2[[#This Row],[AwayTeam]],StatsRegularSeason20242025!$A$2:$A$33,0),2)=INDEX(StatsRegularSeason20242025!$A$2:$C$33,MATCH(Table2[[#This Row],[HomeTeam]],StatsRegularSeason20242025!$A$2:$A$33,0),2),1,0)</f>
        <v>1</v>
      </c>
      <c r="U972" s="2">
        <f>IF(INDEX(StatsRegularSeason20242025!$A$2:$C$33,MATCH(Table2[[#This Row],[AwayTeam]],StatsRegularSeason20242025!$A$2:$A$33,0),3)=INDEX(StatsRegularSeason20242025!$A$2:$C$33,MATCH(Table2[[#This Row],[HomeTeam]],StatsRegularSeason20242025!$A$2:$A$33,0),3),1,0)</f>
        <v>1</v>
      </c>
      <c r="V972" s="2">
        <f>IF(Table2[[#This Row],[InterConf]]=1,IF(Table2[[#This Row],[InterDiv]]=0, 1, 0), 0)</f>
        <v>0</v>
      </c>
      <c r="W972" s="2">
        <f>IF(INDEX(StatsRegularSeason20242025!$A$2:$C$33,MATCH(Table2[[#This Row],[AwayTeam]],StatsRegularSeason20242025!$A$2:$A$33,0),2)&lt;&gt;INDEX(StatsRegularSeason20242025!$A$2:$C$33,MATCH(Table2[[#This Row],[HomeTeam]],StatsRegularSeason20242025!$A$2:$A$33,0),2),1,0)</f>
        <v>0</v>
      </c>
      <c r="X972" s="2"/>
      <c r="Y972" s="2"/>
      <c r="Z972" s="2">
        <f>IF(AND(Table2[[#This Row],[GameIsOver]]=1,Table2[[#This Row],[ActualHomeScore]]*Table2[[#This Row],[ActualAwayScore]]=0), 1,0)</f>
        <v>0</v>
      </c>
      <c r="AA972" s="2">
        <f>IF(Table2[[#This Row],[GameIsOver]]=0,0, IF(Table2[[#This Row],[ActualWinner]]=Table2[[#This Row],[AwayTeam]], 2, IF(OR(Table2[[#This Row],[ActualResult]]="OT", Table2[[#This Row],[ActualResult]]="SO"), 1, 0)))</f>
        <v>0</v>
      </c>
      <c r="AB972" s="2">
        <f>IF(Table2[[#This Row],[GameIsOver]]= 0, 0, IF(Table2[[#This Row],[ActualWinner]]=Table2[[#This Row],[HomeTeam]], 2, IF(OR(Table2[[#This Row],[ActualResult]]="OT", Table2[[#This Row],[ActualResult]]="SO"), 1, 0)))</f>
        <v>0</v>
      </c>
      <c r="AC972" s="33">
        <f>(($AR$11)*IF(Table2[[#This Row],[CorrectWinnerPrediction]]="Y", 1, 0))+(($AR$12)*IF(Table2[[#This Row],[CorrectAwayScorePrediction]]="Y", 1, 0))+(($AR$13)*IF(Table2[[#This Row],[CorrectHomeScorePrediction]]="Y", 1, 0))</f>
        <v>0</v>
      </c>
      <c r="AD9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2" s="4" t="str">
        <f>IF(WEEKDAY(Table2[[#This Row],[GameDate]])=1,"SUN",IF(WEEKDAY(Table2[[#This Row],[GameDate]])=2,"MON",IF(WEEKDAY(Table2[[#This Row],[GameDate]])=3,"TUE",IF(WEEKDAY(Table2[[#This Row],[GameDate]])=4,"WED",IF(WEEKDAY(Table2[[#This Row],[GameDate]])=5,"THU",IF(WEEKDAY(Table2[[#This Row],[GameDate]])=6,"FRI", "SAT"))))))</f>
        <v>MON</v>
      </c>
      <c r="AF972" s="2">
        <f>Table2[[#This Row],[ActualAwayScore]]-Table2[[#This Row],[PredictedAwayScore]]</f>
        <v>0</v>
      </c>
      <c r="AG972" s="2">
        <f>Table2[[#This Row],[ActualHomeScore]]-Table2[[#This Row],[PredictedHomeScore]]</f>
        <v>0</v>
      </c>
      <c r="AH972" s="2">
        <f t="shared" si="78"/>
        <v>0</v>
      </c>
      <c r="AI972" s="2">
        <f t="shared" si="79"/>
        <v>0</v>
      </c>
    </row>
    <row r="973" spans="1:35" x14ac:dyDescent="0.25">
      <c r="B973" s="4">
        <v>45719</v>
      </c>
      <c r="C973" s="7" t="s">
        <v>1085</v>
      </c>
      <c r="D973" s="2" t="s">
        <v>38</v>
      </c>
      <c r="E973" s="2" t="s">
        <v>18</v>
      </c>
      <c r="F973" s="2"/>
      <c r="G973" s="2"/>
      <c r="H973" s="2" t="str">
        <f t="shared" si="75"/>
        <v>_</v>
      </c>
      <c r="I973" s="2"/>
      <c r="J973" s="2"/>
      <c r="K973" s="2"/>
      <c r="L973" s="2" t="str">
        <f t="shared" si="76"/>
        <v>_</v>
      </c>
      <c r="M973" s="2"/>
      <c r="N973" s="2">
        <f>IF(ISBLANK(Table2[[#This Row],[ActualResult]]), 0, 1)</f>
        <v>0</v>
      </c>
      <c r="O973" s="2" t="str">
        <f>IF(ISBLANK(Table2[[#This Row],[ActualResult]]), "_", IF(Table2[[#This Row],[ActualWinner]]=Table2[[#This Row],[PredictedWinner]], "Y", "N"))</f>
        <v>_</v>
      </c>
      <c r="P973" s="2" t="str">
        <f>IF(Table2[[#This Row],[ActualAwayScore]]&gt;Table2[[#This Row],[PredictedAwayScore]], "N", IF(ISBLANK(Table2[[#This Row],[ActualResult]]), "_", IF(Table2[[#This Row],[ActualAwayScore]]=Table2[[#This Row],[PredictedAwayScore]], "Y", "N")))</f>
        <v>_</v>
      </c>
      <c r="Q973" s="2" t="str">
        <f>IF(Table2[[#This Row],[ActualHomeScore]]&gt;Table2[[#This Row],[PredictedHomeScore]],"N", IF(ISBLANK(Table2[[#This Row],[ActualResult]]), "_", IF(Table2[[#This Row],[ActualHomeScore]]=Table2[[#This Row],[PredictedHomeScore]], "Y", "N")))</f>
        <v>_</v>
      </c>
      <c r="R973" s="2"/>
      <c r="S973" s="2" t="str">
        <f t="shared" si="77"/>
        <v>_</v>
      </c>
      <c r="T973" s="2">
        <f>IF(INDEX(StatsRegularSeason20242025!$A$2:$C$33,MATCH(Table2[[#This Row],[AwayTeam]],StatsRegularSeason20242025!$A$2:$A$33,0),2)=INDEX(StatsRegularSeason20242025!$A$2:$C$33,MATCH(Table2[[#This Row],[HomeTeam]],StatsRegularSeason20242025!$A$2:$A$33,0),2),1,0)</f>
        <v>0</v>
      </c>
      <c r="U973" s="2">
        <f>IF(INDEX(StatsRegularSeason20242025!$A$2:$C$33,MATCH(Table2[[#This Row],[AwayTeam]],StatsRegularSeason20242025!$A$2:$A$33,0),3)=INDEX(StatsRegularSeason20242025!$A$2:$C$33,MATCH(Table2[[#This Row],[HomeTeam]],StatsRegularSeason20242025!$A$2:$A$33,0),3),1,0)</f>
        <v>0</v>
      </c>
      <c r="V973" s="2">
        <f>IF(Table2[[#This Row],[InterConf]]=1,IF(Table2[[#This Row],[InterDiv]]=0, 1, 0), 0)</f>
        <v>0</v>
      </c>
      <c r="W973" s="2">
        <f>IF(INDEX(StatsRegularSeason20242025!$A$2:$C$33,MATCH(Table2[[#This Row],[AwayTeam]],StatsRegularSeason20242025!$A$2:$A$33,0),2)&lt;&gt;INDEX(StatsRegularSeason20242025!$A$2:$C$33,MATCH(Table2[[#This Row],[HomeTeam]],StatsRegularSeason20242025!$A$2:$A$33,0),2),1,0)</f>
        <v>1</v>
      </c>
      <c r="X973" s="2"/>
      <c r="Y973" s="2"/>
      <c r="Z973" s="2">
        <f>IF(AND(Table2[[#This Row],[GameIsOver]]=1,Table2[[#This Row],[ActualHomeScore]]*Table2[[#This Row],[ActualAwayScore]]=0), 1,0)</f>
        <v>0</v>
      </c>
      <c r="AA973" s="2">
        <f>IF(Table2[[#This Row],[GameIsOver]]=0,0, IF(Table2[[#This Row],[ActualWinner]]=Table2[[#This Row],[AwayTeam]], 2, IF(OR(Table2[[#This Row],[ActualResult]]="OT", Table2[[#This Row],[ActualResult]]="SO"), 1, 0)))</f>
        <v>0</v>
      </c>
      <c r="AB973" s="2">
        <f>IF(Table2[[#This Row],[GameIsOver]]= 0, 0, IF(Table2[[#This Row],[ActualWinner]]=Table2[[#This Row],[HomeTeam]], 2, IF(OR(Table2[[#This Row],[ActualResult]]="OT", Table2[[#This Row],[ActualResult]]="SO"), 1, 0)))</f>
        <v>0</v>
      </c>
      <c r="AC973" s="33">
        <f>(($AR$11)*IF(Table2[[#This Row],[CorrectWinnerPrediction]]="Y", 1, 0))+(($AR$12)*IF(Table2[[#This Row],[CorrectAwayScorePrediction]]="Y", 1, 0))+(($AR$13)*IF(Table2[[#This Row],[CorrectHomeScorePrediction]]="Y", 1, 0))</f>
        <v>0</v>
      </c>
      <c r="AD9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3" s="4" t="str">
        <f>IF(WEEKDAY(Table2[[#This Row],[GameDate]])=1,"SUN",IF(WEEKDAY(Table2[[#This Row],[GameDate]])=2,"MON",IF(WEEKDAY(Table2[[#This Row],[GameDate]])=3,"TUE",IF(WEEKDAY(Table2[[#This Row],[GameDate]])=4,"WED",IF(WEEKDAY(Table2[[#This Row],[GameDate]])=5,"THU",IF(WEEKDAY(Table2[[#This Row],[GameDate]])=6,"FRI", "SAT"))))))</f>
        <v>MON</v>
      </c>
      <c r="AF973" s="2">
        <f>Table2[[#This Row],[ActualAwayScore]]-Table2[[#This Row],[PredictedAwayScore]]</f>
        <v>0</v>
      </c>
      <c r="AG973" s="2">
        <f>Table2[[#This Row],[ActualHomeScore]]-Table2[[#This Row],[PredictedHomeScore]]</f>
        <v>0</v>
      </c>
      <c r="AH973" s="2">
        <f t="shared" si="78"/>
        <v>0</v>
      </c>
      <c r="AI973" s="2">
        <f t="shared" si="79"/>
        <v>0</v>
      </c>
    </row>
    <row r="974" spans="1:35" x14ac:dyDescent="0.25">
      <c r="A974" s="3"/>
      <c r="B974" s="5">
        <v>45719</v>
      </c>
      <c r="C974" s="8" t="s">
        <v>1086</v>
      </c>
      <c r="D974" s="3" t="s">
        <v>28</v>
      </c>
      <c r="E974" s="3" t="s">
        <v>17</v>
      </c>
      <c r="F974" s="3"/>
      <c r="G974" s="3"/>
      <c r="H974" s="3" t="str">
        <f t="shared" si="75"/>
        <v>_</v>
      </c>
      <c r="I974" s="3"/>
      <c r="J974" s="3"/>
      <c r="K974" s="3"/>
      <c r="L974" s="2" t="str">
        <f t="shared" si="76"/>
        <v>_</v>
      </c>
      <c r="M974" s="3"/>
      <c r="N974" s="3">
        <f>IF(ISBLANK(Table2[[#This Row],[ActualResult]]), 0, 1)</f>
        <v>0</v>
      </c>
      <c r="O974" s="3" t="str">
        <f>IF(ISBLANK(Table2[[#This Row],[ActualResult]]), "_", IF(Table2[[#This Row],[ActualWinner]]=Table2[[#This Row],[PredictedWinner]], "Y", "N"))</f>
        <v>_</v>
      </c>
      <c r="P974" s="3" t="str">
        <f>IF(Table2[[#This Row],[ActualAwayScore]]&gt;Table2[[#This Row],[PredictedAwayScore]], "N", IF(ISBLANK(Table2[[#This Row],[ActualResult]]), "_", IF(Table2[[#This Row],[ActualAwayScore]]=Table2[[#This Row],[PredictedAwayScore]], "Y", "N")))</f>
        <v>_</v>
      </c>
      <c r="Q974" s="3" t="str">
        <f>IF(Table2[[#This Row],[ActualHomeScore]]&gt;Table2[[#This Row],[PredictedHomeScore]],"N", IF(ISBLANK(Table2[[#This Row],[ActualResult]]), "_", IF(Table2[[#This Row],[ActualHomeScore]]=Table2[[#This Row],[PredictedHomeScore]], "Y", "N")))</f>
        <v>_</v>
      </c>
      <c r="R974" s="2"/>
      <c r="S974" s="2" t="str">
        <f t="shared" si="77"/>
        <v>_</v>
      </c>
      <c r="T974" s="2">
        <f>IF(INDEX(StatsRegularSeason20242025!$A$2:$C$33,MATCH(Table2[[#This Row],[AwayTeam]],StatsRegularSeason20242025!$A$2:$A$33,0),2)=INDEX(StatsRegularSeason20242025!$A$2:$C$33,MATCH(Table2[[#This Row],[HomeTeam]],StatsRegularSeason20242025!$A$2:$A$33,0),2),1,0)</f>
        <v>1</v>
      </c>
      <c r="U974" s="2">
        <f>IF(INDEX(StatsRegularSeason20242025!$A$2:$C$33,MATCH(Table2[[#This Row],[AwayTeam]],StatsRegularSeason20242025!$A$2:$A$33,0),3)=INDEX(StatsRegularSeason20242025!$A$2:$C$33,MATCH(Table2[[#This Row],[HomeTeam]],StatsRegularSeason20242025!$A$2:$A$33,0),3),1,0)</f>
        <v>0</v>
      </c>
      <c r="V974" s="2">
        <f>IF(Table2[[#This Row],[InterConf]]=1,IF(Table2[[#This Row],[InterDiv]]=0, 1, 0), 0)</f>
        <v>1</v>
      </c>
      <c r="W974" s="2">
        <f>IF(INDEX(StatsRegularSeason20242025!$A$2:$C$33,MATCH(Table2[[#This Row],[AwayTeam]],StatsRegularSeason20242025!$A$2:$A$33,0),2)&lt;&gt;INDEX(StatsRegularSeason20242025!$A$2:$C$33,MATCH(Table2[[#This Row],[HomeTeam]],StatsRegularSeason20242025!$A$2:$A$33,0),2),1,0)</f>
        <v>0</v>
      </c>
      <c r="X974" s="2"/>
      <c r="Y974" s="2"/>
      <c r="Z974" s="2">
        <f>IF(AND(Table2[[#This Row],[GameIsOver]]=1,Table2[[#This Row],[ActualHomeScore]]*Table2[[#This Row],[ActualAwayScore]]=0), 1,0)</f>
        <v>0</v>
      </c>
      <c r="AA974" s="2">
        <f>IF(Table2[[#This Row],[GameIsOver]]=0,0, IF(Table2[[#This Row],[ActualWinner]]=Table2[[#This Row],[AwayTeam]], 2, IF(OR(Table2[[#This Row],[ActualResult]]="OT", Table2[[#This Row],[ActualResult]]="SO"), 1, 0)))</f>
        <v>0</v>
      </c>
      <c r="AB974" s="2">
        <f>IF(Table2[[#This Row],[GameIsOver]]= 0, 0, IF(Table2[[#This Row],[ActualWinner]]=Table2[[#This Row],[HomeTeam]], 2, IF(OR(Table2[[#This Row],[ActualResult]]="OT", Table2[[#This Row],[ActualResult]]="SO"), 1, 0)))</f>
        <v>0</v>
      </c>
      <c r="AC974" s="33">
        <f>(($AR$11)*IF(Table2[[#This Row],[CorrectWinnerPrediction]]="Y", 1, 0))+(($AR$12)*IF(Table2[[#This Row],[CorrectAwayScorePrediction]]="Y", 1, 0))+(($AR$13)*IF(Table2[[#This Row],[CorrectHomeScorePrediction]]="Y", 1, 0))</f>
        <v>0</v>
      </c>
      <c r="AD9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4" s="5" t="str">
        <f>IF(WEEKDAY(Table2[[#This Row],[GameDate]])=1,"SUN",IF(WEEKDAY(Table2[[#This Row],[GameDate]])=2,"MON",IF(WEEKDAY(Table2[[#This Row],[GameDate]])=3,"TUE",IF(WEEKDAY(Table2[[#This Row],[GameDate]])=4,"WED",IF(WEEKDAY(Table2[[#This Row],[GameDate]])=5,"THU",IF(WEEKDAY(Table2[[#This Row],[GameDate]])=6,"FRI", "SAT"))))))</f>
        <v>MON</v>
      </c>
      <c r="AF974" s="2">
        <f>Table2[[#This Row],[ActualAwayScore]]-Table2[[#This Row],[PredictedAwayScore]]</f>
        <v>0</v>
      </c>
      <c r="AG974" s="2">
        <f>Table2[[#This Row],[ActualHomeScore]]-Table2[[#This Row],[PredictedHomeScore]]</f>
        <v>0</v>
      </c>
      <c r="AH974" s="2">
        <f t="shared" si="78"/>
        <v>0</v>
      </c>
      <c r="AI974" s="2">
        <f t="shared" si="79"/>
        <v>0</v>
      </c>
    </row>
    <row r="975" spans="1:35" x14ac:dyDescent="0.25">
      <c r="B975" s="4">
        <v>45720</v>
      </c>
      <c r="C975" s="7" t="s">
        <v>1087</v>
      </c>
      <c r="D975" s="2" t="s">
        <v>35</v>
      </c>
      <c r="E975" s="2" t="s">
        <v>16</v>
      </c>
      <c r="F975" s="2"/>
      <c r="G975" s="2"/>
      <c r="H975" s="2" t="str">
        <f t="shared" si="75"/>
        <v>_</v>
      </c>
      <c r="I975" s="2"/>
      <c r="J975" s="2"/>
      <c r="K975" s="2"/>
      <c r="L975" s="13" t="str">
        <f t="shared" si="76"/>
        <v>_</v>
      </c>
      <c r="M975" s="2"/>
      <c r="N975" s="2">
        <f>IF(ISBLANK(Table2[[#This Row],[ActualResult]]), 0, 1)</f>
        <v>0</v>
      </c>
      <c r="O975" s="2" t="str">
        <f>IF(ISBLANK(Table2[[#This Row],[ActualResult]]), "_", IF(Table2[[#This Row],[ActualWinner]]=Table2[[#This Row],[PredictedWinner]], "Y", "N"))</f>
        <v>_</v>
      </c>
      <c r="P975" s="2" t="str">
        <f>IF(Table2[[#This Row],[ActualAwayScore]]&gt;Table2[[#This Row],[PredictedAwayScore]], "N", IF(ISBLANK(Table2[[#This Row],[ActualResult]]), "_", IF(Table2[[#This Row],[ActualAwayScore]]=Table2[[#This Row],[PredictedAwayScore]], "Y", "N")))</f>
        <v>_</v>
      </c>
      <c r="Q975" s="2" t="str">
        <f>IF(Table2[[#This Row],[ActualHomeScore]]&gt;Table2[[#This Row],[PredictedHomeScore]],"N", IF(ISBLANK(Table2[[#This Row],[ActualResult]]), "_", IF(Table2[[#This Row],[ActualHomeScore]]=Table2[[#This Row],[PredictedHomeScore]], "Y", "N")))</f>
        <v>_</v>
      </c>
      <c r="R975" s="2"/>
      <c r="S975" s="2" t="str">
        <f t="shared" si="77"/>
        <v>_</v>
      </c>
      <c r="T975" s="2">
        <f>IF(INDEX(StatsRegularSeason20242025!$A$2:$C$33,MATCH(Table2[[#This Row],[AwayTeam]],StatsRegularSeason20242025!$A$2:$A$33,0),2)=INDEX(StatsRegularSeason20242025!$A$2:$C$33,MATCH(Table2[[#This Row],[HomeTeam]],StatsRegularSeason20242025!$A$2:$A$33,0),2),1,0)</f>
        <v>0</v>
      </c>
      <c r="U975" s="2">
        <f>IF(INDEX(StatsRegularSeason20242025!$A$2:$C$33,MATCH(Table2[[#This Row],[AwayTeam]],StatsRegularSeason20242025!$A$2:$A$33,0),3)=INDEX(StatsRegularSeason20242025!$A$2:$C$33,MATCH(Table2[[#This Row],[HomeTeam]],StatsRegularSeason20242025!$A$2:$A$33,0),3),1,0)</f>
        <v>0</v>
      </c>
      <c r="V975" s="2">
        <f>IF(Table2[[#This Row],[InterConf]]=1,IF(Table2[[#This Row],[InterDiv]]=0, 1, 0), 0)</f>
        <v>0</v>
      </c>
      <c r="W975" s="2">
        <f>IF(INDEX(StatsRegularSeason20242025!$A$2:$C$33,MATCH(Table2[[#This Row],[AwayTeam]],StatsRegularSeason20242025!$A$2:$A$33,0),2)&lt;&gt;INDEX(StatsRegularSeason20242025!$A$2:$C$33,MATCH(Table2[[#This Row],[HomeTeam]],StatsRegularSeason20242025!$A$2:$A$33,0),2),1,0)</f>
        <v>1</v>
      </c>
      <c r="X975" s="2"/>
      <c r="Y975" s="2"/>
      <c r="Z975" s="2">
        <f>IF(AND(Table2[[#This Row],[GameIsOver]]=1,Table2[[#This Row],[ActualHomeScore]]*Table2[[#This Row],[ActualAwayScore]]=0), 1,0)</f>
        <v>0</v>
      </c>
      <c r="AA975" s="2">
        <f>IF(Table2[[#This Row],[GameIsOver]]=0,0, IF(Table2[[#This Row],[ActualWinner]]=Table2[[#This Row],[AwayTeam]], 2, IF(OR(Table2[[#This Row],[ActualResult]]="OT", Table2[[#This Row],[ActualResult]]="SO"), 1, 0)))</f>
        <v>0</v>
      </c>
      <c r="AB975" s="2">
        <f>IF(Table2[[#This Row],[GameIsOver]]= 0, 0, IF(Table2[[#This Row],[ActualWinner]]=Table2[[#This Row],[HomeTeam]], 2, IF(OR(Table2[[#This Row],[ActualResult]]="OT", Table2[[#This Row],[ActualResult]]="SO"), 1, 0)))</f>
        <v>0</v>
      </c>
      <c r="AC975" s="33">
        <f>(($AR$11)*IF(Table2[[#This Row],[CorrectWinnerPrediction]]="Y", 1, 0))+(($AR$12)*IF(Table2[[#This Row],[CorrectAwayScorePrediction]]="Y", 1, 0))+(($AR$13)*IF(Table2[[#This Row],[CorrectHomeScorePrediction]]="Y", 1, 0))</f>
        <v>0</v>
      </c>
      <c r="AD9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5" s="4" t="str">
        <f>IF(WEEKDAY(Table2[[#This Row],[GameDate]])=1,"SUN",IF(WEEKDAY(Table2[[#This Row],[GameDate]])=2,"MON",IF(WEEKDAY(Table2[[#This Row],[GameDate]])=3,"TUE",IF(WEEKDAY(Table2[[#This Row],[GameDate]])=4,"WED",IF(WEEKDAY(Table2[[#This Row],[GameDate]])=5,"THU",IF(WEEKDAY(Table2[[#This Row],[GameDate]])=6,"FRI", "SAT"))))))</f>
        <v>TUE</v>
      </c>
      <c r="AF975" s="2">
        <f>Table2[[#This Row],[ActualAwayScore]]-Table2[[#This Row],[PredictedAwayScore]]</f>
        <v>0</v>
      </c>
      <c r="AG975" s="2">
        <f>Table2[[#This Row],[ActualHomeScore]]-Table2[[#This Row],[PredictedHomeScore]]</f>
        <v>0</v>
      </c>
      <c r="AH975" s="2">
        <f t="shared" si="78"/>
        <v>0</v>
      </c>
      <c r="AI975" s="2">
        <f t="shared" si="79"/>
        <v>0</v>
      </c>
    </row>
    <row r="976" spans="1:35" x14ac:dyDescent="0.25">
      <c r="B976" s="4">
        <v>45720</v>
      </c>
      <c r="C976" s="7" t="s">
        <v>1088</v>
      </c>
      <c r="D976" s="2" t="s">
        <v>38</v>
      </c>
      <c r="E976" s="2" t="s">
        <v>29</v>
      </c>
      <c r="F976" s="2"/>
      <c r="G976" s="2"/>
      <c r="H976" s="2" t="str">
        <f t="shared" si="75"/>
        <v>_</v>
      </c>
      <c r="I976" s="2"/>
      <c r="J976" s="2"/>
      <c r="K976" s="2"/>
      <c r="L976" s="2" t="str">
        <f t="shared" si="76"/>
        <v>_</v>
      </c>
      <c r="M976" s="2"/>
      <c r="N976" s="2">
        <f>IF(ISBLANK(Table2[[#This Row],[ActualResult]]), 0, 1)</f>
        <v>0</v>
      </c>
      <c r="O976" s="2" t="str">
        <f>IF(ISBLANK(Table2[[#This Row],[ActualResult]]), "_", IF(Table2[[#This Row],[ActualWinner]]=Table2[[#This Row],[PredictedWinner]], "Y", "N"))</f>
        <v>_</v>
      </c>
      <c r="P976" s="2" t="str">
        <f>IF(Table2[[#This Row],[ActualAwayScore]]&gt;Table2[[#This Row],[PredictedAwayScore]], "N", IF(ISBLANK(Table2[[#This Row],[ActualResult]]), "_", IF(Table2[[#This Row],[ActualAwayScore]]=Table2[[#This Row],[PredictedAwayScore]], "Y", "N")))</f>
        <v>_</v>
      </c>
      <c r="Q976" s="2" t="str">
        <f>IF(Table2[[#This Row],[ActualHomeScore]]&gt;Table2[[#This Row],[PredictedHomeScore]],"N", IF(ISBLANK(Table2[[#This Row],[ActualResult]]), "_", IF(Table2[[#This Row],[ActualHomeScore]]=Table2[[#This Row],[PredictedHomeScore]], "Y", "N")))</f>
        <v>_</v>
      </c>
      <c r="R976" s="2"/>
      <c r="S976" s="2" t="str">
        <f t="shared" si="77"/>
        <v>_</v>
      </c>
      <c r="T976" s="2">
        <f>IF(INDEX(StatsRegularSeason20242025!$A$2:$C$33,MATCH(Table2[[#This Row],[AwayTeam]],StatsRegularSeason20242025!$A$2:$A$33,0),2)=INDEX(StatsRegularSeason20242025!$A$2:$C$33,MATCH(Table2[[#This Row],[HomeTeam]],StatsRegularSeason20242025!$A$2:$A$33,0),2),1,0)</f>
        <v>0</v>
      </c>
      <c r="U976" s="2">
        <f>IF(INDEX(StatsRegularSeason20242025!$A$2:$C$33,MATCH(Table2[[#This Row],[AwayTeam]],StatsRegularSeason20242025!$A$2:$A$33,0),3)=INDEX(StatsRegularSeason20242025!$A$2:$C$33,MATCH(Table2[[#This Row],[HomeTeam]],StatsRegularSeason20242025!$A$2:$A$33,0),3),1,0)</f>
        <v>0</v>
      </c>
      <c r="V976" s="2">
        <f>IF(Table2[[#This Row],[InterConf]]=1,IF(Table2[[#This Row],[InterDiv]]=0, 1, 0), 0)</f>
        <v>0</v>
      </c>
      <c r="W976" s="2">
        <f>IF(INDEX(StatsRegularSeason20242025!$A$2:$C$33,MATCH(Table2[[#This Row],[AwayTeam]],StatsRegularSeason20242025!$A$2:$A$33,0),2)&lt;&gt;INDEX(StatsRegularSeason20242025!$A$2:$C$33,MATCH(Table2[[#This Row],[HomeTeam]],StatsRegularSeason20242025!$A$2:$A$33,0),2),1,0)</f>
        <v>1</v>
      </c>
      <c r="X976" s="2"/>
      <c r="Y976" s="2"/>
      <c r="Z976" s="2">
        <f>IF(AND(Table2[[#This Row],[GameIsOver]]=1,Table2[[#This Row],[ActualHomeScore]]*Table2[[#This Row],[ActualAwayScore]]=0), 1,0)</f>
        <v>0</v>
      </c>
      <c r="AA976" s="2">
        <f>IF(Table2[[#This Row],[GameIsOver]]=0,0, IF(Table2[[#This Row],[ActualWinner]]=Table2[[#This Row],[AwayTeam]], 2, IF(OR(Table2[[#This Row],[ActualResult]]="OT", Table2[[#This Row],[ActualResult]]="SO"), 1, 0)))</f>
        <v>0</v>
      </c>
      <c r="AB976" s="2">
        <f>IF(Table2[[#This Row],[GameIsOver]]= 0, 0, IF(Table2[[#This Row],[ActualWinner]]=Table2[[#This Row],[HomeTeam]], 2, IF(OR(Table2[[#This Row],[ActualResult]]="OT", Table2[[#This Row],[ActualResult]]="SO"), 1, 0)))</f>
        <v>0</v>
      </c>
      <c r="AC976" s="33">
        <f>(($AR$11)*IF(Table2[[#This Row],[CorrectWinnerPrediction]]="Y", 1, 0))+(($AR$12)*IF(Table2[[#This Row],[CorrectAwayScorePrediction]]="Y", 1, 0))+(($AR$13)*IF(Table2[[#This Row],[CorrectHomeScorePrediction]]="Y", 1, 0))</f>
        <v>0</v>
      </c>
      <c r="AD9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6" s="4" t="str">
        <f>IF(WEEKDAY(Table2[[#This Row],[GameDate]])=1,"SUN",IF(WEEKDAY(Table2[[#This Row],[GameDate]])=2,"MON",IF(WEEKDAY(Table2[[#This Row],[GameDate]])=3,"TUE",IF(WEEKDAY(Table2[[#This Row],[GameDate]])=4,"WED",IF(WEEKDAY(Table2[[#This Row],[GameDate]])=5,"THU",IF(WEEKDAY(Table2[[#This Row],[GameDate]])=6,"FRI", "SAT"))))))</f>
        <v>TUE</v>
      </c>
      <c r="AF976" s="2">
        <f>Table2[[#This Row],[ActualAwayScore]]-Table2[[#This Row],[PredictedAwayScore]]</f>
        <v>0</v>
      </c>
      <c r="AG976" s="2">
        <f>Table2[[#This Row],[ActualHomeScore]]-Table2[[#This Row],[PredictedHomeScore]]</f>
        <v>0</v>
      </c>
      <c r="AH976" s="2">
        <f t="shared" si="78"/>
        <v>0</v>
      </c>
      <c r="AI976" s="2">
        <f t="shared" si="79"/>
        <v>0</v>
      </c>
    </row>
    <row r="977" spans="1:35" x14ac:dyDescent="0.25">
      <c r="B977" s="4">
        <v>45720</v>
      </c>
      <c r="C977" s="7" t="s">
        <v>1089</v>
      </c>
      <c r="D977" s="2" t="s">
        <v>44</v>
      </c>
      <c r="E977" s="2" t="s">
        <v>31</v>
      </c>
      <c r="F977" s="2"/>
      <c r="G977" s="2"/>
      <c r="H977" s="2" t="str">
        <f t="shared" si="75"/>
        <v>_</v>
      </c>
      <c r="I977" s="2"/>
      <c r="J977" s="2"/>
      <c r="K977" s="2"/>
      <c r="L977" s="2" t="str">
        <f t="shared" si="76"/>
        <v>_</v>
      </c>
      <c r="M977" s="2"/>
      <c r="N977" s="2">
        <f>IF(ISBLANK(Table2[[#This Row],[ActualResult]]), 0, 1)</f>
        <v>0</v>
      </c>
      <c r="O977" s="2" t="str">
        <f>IF(ISBLANK(Table2[[#This Row],[ActualResult]]), "_", IF(Table2[[#This Row],[ActualWinner]]=Table2[[#This Row],[PredictedWinner]], "Y", "N"))</f>
        <v>_</v>
      </c>
      <c r="P977" s="2" t="str">
        <f>IF(Table2[[#This Row],[ActualAwayScore]]&gt;Table2[[#This Row],[PredictedAwayScore]], "N", IF(ISBLANK(Table2[[#This Row],[ActualResult]]), "_", IF(Table2[[#This Row],[ActualAwayScore]]=Table2[[#This Row],[PredictedAwayScore]], "Y", "N")))</f>
        <v>_</v>
      </c>
      <c r="Q977" s="2" t="str">
        <f>IF(Table2[[#This Row],[ActualHomeScore]]&gt;Table2[[#This Row],[PredictedHomeScore]],"N", IF(ISBLANK(Table2[[#This Row],[ActualResult]]), "_", IF(Table2[[#This Row],[ActualHomeScore]]=Table2[[#This Row],[PredictedHomeScore]], "Y", "N")))</f>
        <v>_</v>
      </c>
      <c r="R977" s="2"/>
      <c r="S977" s="2" t="str">
        <f t="shared" si="77"/>
        <v>_</v>
      </c>
      <c r="T977" s="2">
        <f>IF(INDEX(StatsRegularSeason20242025!$A$2:$C$33,MATCH(Table2[[#This Row],[AwayTeam]],StatsRegularSeason20242025!$A$2:$A$33,0),2)=INDEX(StatsRegularSeason20242025!$A$2:$C$33,MATCH(Table2[[#This Row],[HomeTeam]],StatsRegularSeason20242025!$A$2:$A$33,0),2),1,0)</f>
        <v>1</v>
      </c>
      <c r="U977" s="2">
        <f>IF(INDEX(StatsRegularSeason20242025!$A$2:$C$33,MATCH(Table2[[#This Row],[AwayTeam]],StatsRegularSeason20242025!$A$2:$A$33,0),3)=INDEX(StatsRegularSeason20242025!$A$2:$C$33,MATCH(Table2[[#This Row],[HomeTeam]],StatsRegularSeason20242025!$A$2:$A$33,0),3),1,0)</f>
        <v>0</v>
      </c>
      <c r="V977" s="2">
        <f>IF(Table2[[#This Row],[InterConf]]=1,IF(Table2[[#This Row],[InterDiv]]=0, 1, 0), 0)</f>
        <v>1</v>
      </c>
      <c r="W977" s="2">
        <f>IF(INDEX(StatsRegularSeason20242025!$A$2:$C$33,MATCH(Table2[[#This Row],[AwayTeam]],StatsRegularSeason20242025!$A$2:$A$33,0),2)&lt;&gt;INDEX(StatsRegularSeason20242025!$A$2:$C$33,MATCH(Table2[[#This Row],[HomeTeam]],StatsRegularSeason20242025!$A$2:$A$33,0),2),1,0)</f>
        <v>0</v>
      </c>
      <c r="X977" s="2"/>
      <c r="Y977" s="2"/>
      <c r="Z977" s="2">
        <f>IF(AND(Table2[[#This Row],[GameIsOver]]=1,Table2[[#This Row],[ActualHomeScore]]*Table2[[#This Row],[ActualAwayScore]]=0), 1,0)</f>
        <v>0</v>
      </c>
      <c r="AA977" s="2">
        <f>IF(Table2[[#This Row],[GameIsOver]]=0,0, IF(Table2[[#This Row],[ActualWinner]]=Table2[[#This Row],[AwayTeam]], 2, IF(OR(Table2[[#This Row],[ActualResult]]="OT", Table2[[#This Row],[ActualResult]]="SO"), 1, 0)))</f>
        <v>0</v>
      </c>
      <c r="AB977" s="2">
        <f>IF(Table2[[#This Row],[GameIsOver]]= 0, 0, IF(Table2[[#This Row],[ActualWinner]]=Table2[[#This Row],[HomeTeam]], 2, IF(OR(Table2[[#This Row],[ActualResult]]="OT", Table2[[#This Row],[ActualResult]]="SO"), 1, 0)))</f>
        <v>0</v>
      </c>
      <c r="AC977" s="33">
        <f>(($AR$11)*IF(Table2[[#This Row],[CorrectWinnerPrediction]]="Y", 1, 0))+(($AR$12)*IF(Table2[[#This Row],[CorrectAwayScorePrediction]]="Y", 1, 0))+(($AR$13)*IF(Table2[[#This Row],[CorrectHomeScorePrediction]]="Y", 1, 0))</f>
        <v>0</v>
      </c>
      <c r="AD9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7" s="4" t="str">
        <f>IF(WEEKDAY(Table2[[#This Row],[GameDate]])=1,"SUN",IF(WEEKDAY(Table2[[#This Row],[GameDate]])=2,"MON",IF(WEEKDAY(Table2[[#This Row],[GameDate]])=3,"TUE",IF(WEEKDAY(Table2[[#This Row],[GameDate]])=4,"WED",IF(WEEKDAY(Table2[[#This Row],[GameDate]])=5,"THU",IF(WEEKDAY(Table2[[#This Row],[GameDate]])=6,"FRI", "SAT"))))))</f>
        <v>TUE</v>
      </c>
      <c r="AF977" s="2">
        <f>Table2[[#This Row],[ActualAwayScore]]-Table2[[#This Row],[PredictedAwayScore]]</f>
        <v>0</v>
      </c>
      <c r="AG977" s="2">
        <f>Table2[[#This Row],[ActualHomeScore]]-Table2[[#This Row],[PredictedHomeScore]]</f>
        <v>0</v>
      </c>
      <c r="AH977" s="2">
        <f t="shared" si="78"/>
        <v>0</v>
      </c>
      <c r="AI977" s="2">
        <f t="shared" si="79"/>
        <v>0</v>
      </c>
    </row>
    <row r="978" spans="1:35" x14ac:dyDescent="0.25">
      <c r="B978" s="4">
        <v>45720</v>
      </c>
      <c r="C978" s="7" t="s">
        <v>1090</v>
      </c>
      <c r="D978" s="2" t="s">
        <v>36</v>
      </c>
      <c r="E978" s="2" t="s">
        <v>43</v>
      </c>
      <c r="F978" s="2"/>
      <c r="G978" s="2"/>
      <c r="H978" s="2" t="str">
        <f t="shared" si="75"/>
        <v>_</v>
      </c>
      <c r="I978" s="2"/>
      <c r="J978" s="2"/>
      <c r="K978" s="2"/>
      <c r="L978" s="2" t="str">
        <f t="shared" si="76"/>
        <v>_</v>
      </c>
      <c r="M978" s="2"/>
      <c r="N978" s="2">
        <f>IF(ISBLANK(Table2[[#This Row],[ActualResult]]), 0, 1)</f>
        <v>0</v>
      </c>
      <c r="O978" s="2" t="str">
        <f>IF(ISBLANK(Table2[[#This Row],[ActualResult]]), "_", IF(Table2[[#This Row],[ActualWinner]]=Table2[[#This Row],[PredictedWinner]], "Y", "N"))</f>
        <v>_</v>
      </c>
      <c r="P978" s="2" t="str">
        <f>IF(Table2[[#This Row],[ActualAwayScore]]&gt;Table2[[#This Row],[PredictedAwayScore]], "N", IF(ISBLANK(Table2[[#This Row],[ActualResult]]), "_", IF(Table2[[#This Row],[ActualAwayScore]]=Table2[[#This Row],[PredictedAwayScore]], "Y", "N")))</f>
        <v>_</v>
      </c>
      <c r="Q978" s="2" t="str">
        <f>IF(Table2[[#This Row],[ActualHomeScore]]&gt;Table2[[#This Row],[PredictedHomeScore]],"N", IF(ISBLANK(Table2[[#This Row],[ActualResult]]), "_", IF(Table2[[#This Row],[ActualHomeScore]]=Table2[[#This Row],[PredictedHomeScore]], "Y", "N")))</f>
        <v>_</v>
      </c>
      <c r="R978" s="2"/>
      <c r="S978" s="2" t="str">
        <f t="shared" si="77"/>
        <v>_</v>
      </c>
      <c r="T978" s="2">
        <f>IF(INDEX(StatsRegularSeason20242025!$A$2:$C$33,MATCH(Table2[[#This Row],[AwayTeam]],StatsRegularSeason20242025!$A$2:$A$33,0),2)=INDEX(StatsRegularSeason20242025!$A$2:$C$33,MATCH(Table2[[#This Row],[HomeTeam]],StatsRegularSeason20242025!$A$2:$A$33,0),2),1,0)</f>
        <v>1</v>
      </c>
      <c r="U978" s="2">
        <f>IF(INDEX(StatsRegularSeason20242025!$A$2:$C$33,MATCH(Table2[[#This Row],[AwayTeam]],StatsRegularSeason20242025!$A$2:$A$33,0),3)=INDEX(StatsRegularSeason20242025!$A$2:$C$33,MATCH(Table2[[#This Row],[HomeTeam]],StatsRegularSeason20242025!$A$2:$A$33,0),3),1,0)</f>
        <v>0</v>
      </c>
      <c r="V978" s="2">
        <f>IF(Table2[[#This Row],[InterConf]]=1,IF(Table2[[#This Row],[InterDiv]]=0, 1, 0), 0)</f>
        <v>1</v>
      </c>
      <c r="W978" s="2">
        <f>IF(INDEX(StatsRegularSeason20242025!$A$2:$C$33,MATCH(Table2[[#This Row],[AwayTeam]],StatsRegularSeason20242025!$A$2:$A$33,0),2)&lt;&gt;INDEX(StatsRegularSeason20242025!$A$2:$C$33,MATCH(Table2[[#This Row],[HomeTeam]],StatsRegularSeason20242025!$A$2:$A$33,0),2),1,0)</f>
        <v>0</v>
      </c>
      <c r="X978" s="2"/>
      <c r="Y978" s="2"/>
      <c r="Z978" s="2">
        <f>IF(AND(Table2[[#This Row],[GameIsOver]]=1,Table2[[#This Row],[ActualHomeScore]]*Table2[[#This Row],[ActualAwayScore]]=0), 1,0)</f>
        <v>0</v>
      </c>
      <c r="AA978" s="2">
        <f>IF(Table2[[#This Row],[GameIsOver]]=0,0, IF(Table2[[#This Row],[ActualWinner]]=Table2[[#This Row],[AwayTeam]], 2, IF(OR(Table2[[#This Row],[ActualResult]]="OT", Table2[[#This Row],[ActualResult]]="SO"), 1, 0)))</f>
        <v>0</v>
      </c>
      <c r="AB978" s="2">
        <f>IF(Table2[[#This Row],[GameIsOver]]= 0, 0, IF(Table2[[#This Row],[ActualWinner]]=Table2[[#This Row],[HomeTeam]], 2, IF(OR(Table2[[#This Row],[ActualResult]]="OT", Table2[[#This Row],[ActualResult]]="SO"), 1, 0)))</f>
        <v>0</v>
      </c>
      <c r="AC978" s="33">
        <f>(($AR$11)*IF(Table2[[#This Row],[CorrectWinnerPrediction]]="Y", 1, 0))+(($AR$12)*IF(Table2[[#This Row],[CorrectAwayScorePrediction]]="Y", 1, 0))+(($AR$13)*IF(Table2[[#This Row],[CorrectHomeScorePrediction]]="Y", 1, 0))</f>
        <v>0</v>
      </c>
      <c r="AD9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8" s="4" t="str">
        <f>IF(WEEKDAY(Table2[[#This Row],[GameDate]])=1,"SUN",IF(WEEKDAY(Table2[[#This Row],[GameDate]])=2,"MON",IF(WEEKDAY(Table2[[#This Row],[GameDate]])=3,"TUE",IF(WEEKDAY(Table2[[#This Row],[GameDate]])=4,"WED",IF(WEEKDAY(Table2[[#This Row],[GameDate]])=5,"THU",IF(WEEKDAY(Table2[[#This Row],[GameDate]])=6,"FRI", "SAT"))))))</f>
        <v>TUE</v>
      </c>
      <c r="AF978" s="2">
        <f>Table2[[#This Row],[ActualAwayScore]]-Table2[[#This Row],[PredictedAwayScore]]</f>
        <v>0</v>
      </c>
      <c r="AG978" s="2">
        <f>Table2[[#This Row],[ActualHomeScore]]-Table2[[#This Row],[PredictedHomeScore]]</f>
        <v>0</v>
      </c>
      <c r="AH978" s="2">
        <f t="shared" si="78"/>
        <v>0</v>
      </c>
      <c r="AI978" s="2">
        <f t="shared" si="79"/>
        <v>0</v>
      </c>
    </row>
    <row r="979" spans="1:35" x14ac:dyDescent="0.25">
      <c r="B979" s="4">
        <v>45720</v>
      </c>
      <c r="C979" s="7" t="s">
        <v>1091</v>
      </c>
      <c r="D979" s="2" t="s">
        <v>24</v>
      </c>
      <c r="E979" s="2" t="s">
        <v>45</v>
      </c>
      <c r="F979" s="2"/>
      <c r="G979" s="2"/>
      <c r="H979" s="2" t="str">
        <f t="shared" si="75"/>
        <v>_</v>
      </c>
      <c r="I979" s="2"/>
      <c r="J979" s="2"/>
      <c r="K979" s="2"/>
      <c r="L979" s="2" t="str">
        <f t="shared" si="76"/>
        <v>_</v>
      </c>
      <c r="M979" s="2"/>
      <c r="N979" s="2">
        <f>IF(ISBLANK(Table2[[#This Row],[ActualResult]]), 0, 1)</f>
        <v>0</v>
      </c>
      <c r="O979" s="2" t="str">
        <f>IF(ISBLANK(Table2[[#This Row],[ActualResult]]), "_", IF(Table2[[#This Row],[ActualWinner]]=Table2[[#This Row],[PredictedWinner]], "Y", "N"))</f>
        <v>_</v>
      </c>
      <c r="P979" s="2" t="str">
        <f>IF(Table2[[#This Row],[ActualAwayScore]]&gt;Table2[[#This Row],[PredictedAwayScore]], "N", IF(ISBLANK(Table2[[#This Row],[ActualResult]]), "_", IF(Table2[[#This Row],[ActualAwayScore]]=Table2[[#This Row],[PredictedAwayScore]], "Y", "N")))</f>
        <v>_</v>
      </c>
      <c r="Q979" s="2" t="str">
        <f>IF(Table2[[#This Row],[ActualHomeScore]]&gt;Table2[[#This Row],[PredictedHomeScore]],"N", IF(ISBLANK(Table2[[#This Row],[ActualResult]]), "_", IF(Table2[[#This Row],[ActualHomeScore]]=Table2[[#This Row],[PredictedHomeScore]], "Y", "N")))</f>
        <v>_</v>
      </c>
      <c r="R979" s="2"/>
      <c r="S979" s="2" t="str">
        <f t="shared" si="77"/>
        <v>_</v>
      </c>
      <c r="T979" s="2">
        <f>IF(INDEX(StatsRegularSeason20242025!$A$2:$C$33,MATCH(Table2[[#This Row],[AwayTeam]],StatsRegularSeason20242025!$A$2:$A$33,0),2)=INDEX(StatsRegularSeason20242025!$A$2:$C$33,MATCH(Table2[[#This Row],[HomeTeam]],StatsRegularSeason20242025!$A$2:$A$33,0),2),1,0)</f>
        <v>0</v>
      </c>
      <c r="U979" s="2">
        <f>IF(INDEX(StatsRegularSeason20242025!$A$2:$C$33,MATCH(Table2[[#This Row],[AwayTeam]],StatsRegularSeason20242025!$A$2:$A$33,0),3)=INDEX(StatsRegularSeason20242025!$A$2:$C$33,MATCH(Table2[[#This Row],[HomeTeam]],StatsRegularSeason20242025!$A$2:$A$33,0),3),1,0)</f>
        <v>0</v>
      </c>
      <c r="V979" s="2">
        <f>IF(Table2[[#This Row],[InterConf]]=1,IF(Table2[[#This Row],[InterDiv]]=0, 1, 0), 0)</f>
        <v>0</v>
      </c>
      <c r="W979" s="2">
        <f>IF(INDEX(StatsRegularSeason20242025!$A$2:$C$33,MATCH(Table2[[#This Row],[AwayTeam]],StatsRegularSeason20242025!$A$2:$A$33,0),2)&lt;&gt;INDEX(StatsRegularSeason20242025!$A$2:$C$33,MATCH(Table2[[#This Row],[HomeTeam]],StatsRegularSeason20242025!$A$2:$A$33,0),2),1,0)</f>
        <v>1</v>
      </c>
      <c r="X979" s="2"/>
      <c r="Y979" s="2"/>
      <c r="Z979" s="2">
        <f>IF(AND(Table2[[#This Row],[GameIsOver]]=1,Table2[[#This Row],[ActualHomeScore]]*Table2[[#This Row],[ActualAwayScore]]=0), 1,0)</f>
        <v>0</v>
      </c>
      <c r="AA979" s="2">
        <f>IF(Table2[[#This Row],[GameIsOver]]=0,0, IF(Table2[[#This Row],[ActualWinner]]=Table2[[#This Row],[AwayTeam]], 2, IF(OR(Table2[[#This Row],[ActualResult]]="OT", Table2[[#This Row],[ActualResult]]="SO"), 1, 0)))</f>
        <v>0</v>
      </c>
      <c r="AB979" s="2">
        <f>IF(Table2[[#This Row],[GameIsOver]]= 0, 0, IF(Table2[[#This Row],[ActualWinner]]=Table2[[#This Row],[HomeTeam]], 2, IF(OR(Table2[[#This Row],[ActualResult]]="OT", Table2[[#This Row],[ActualResult]]="SO"), 1, 0)))</f>
        <v>0</v>
      </c>
      <c r="AC979" s="33">
        <f>(($AR$11)*IF(Table2[[#This Row],[CorrectWinnerPrediction]]="Y", 1, 0))+(($AR$12)*IF(Table2[[#This Row],[CorrectAwayScorePrediction]]="Y", 1, 0))+(($AR$13)*IF(Table2[[#This Row],[CorrectHomeScorePrediction]]="Y", 1, 0))</f>
        <v>0</v>
      </c>
      <c r="AD9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79" s="4" t="str">
        <f>IF(WEEKDAY(Table2[[#This Row],[GameDate]])=1,"SUN",IF(WEEKDAY(Table2[[#This Row],[GameDate]])=2,"MON",IF(WEEKDAY(Table2[[#This Row],[GameDate]])=3,"TUE",IF(WEEKDAY(Table2[[#This Row],[GameDate]])=4,"WED",IF(WEEKDAY(Table2[[#This Row],[GameDate]])=5,"THU",IF(WEEKDAY(Table2[[#This Row],[GameDate]])=6,"FRI", "SAT"))))))</f>
        <v>TUE</v>
      </c>
      <c r="AF979" s="2">
        <f>Table2[[#This Row],[ActualAwayScore]]-Table2[[#This Row],[PredictedAwayScore]]</f>
        <v>0</v>
      </c>
      <c r="AG979" s="2">
        <f>Table2[[#This Row],[ActualHomeScore]]-Table2[[#This Row],[PredictedHomeScore]]</f>
        <v>0</v>
      </c>
      <c r="AH979" s="2">
        <f t="shared" si="78"/>
        <v>0</v>
      </c>
      <c r="AI979" s="2">
        <f t="shared" si="79"/>
        <v>0</v>
      </c>
    </row>
    <row r="980" spans="1:35" x14ac:dyDescent="0.25">
      <c r="B980" s="4">
        <v>45720</v>
      </c>
      <c r="C980" s="7" t="s">
        <v>1092</v>
      </c>
      <c r="D980" s="2" t="s">
        <v>22</v>
      </c>
      <c r="E980" s="2" t="s">
        <v>33</v>
      </c>
      <c r="F980" s="2"/>
      <c r="G980" s="2"/>
      <c r="H980" s="2" t="str">
        <f t="shared" si="75"/>
        <v>_</v>
      </c>
      <c r="I980" s="2"/>
      <c r="J980" s="2"/>
      <c r="K980" s="2"/>
      <c r="L980" s="2" t="str">
        <f t="shared" si="76"/>
        <v>_</v>
      </c>
      <c r="M980" s="2"/>
      <c r="N980" s="2">
        <f>IF(ISBLANK(Table2[[#This Row],[ActualResult]]), 0, 1)</f>
        <v>0</v>
      </c>
      <c r="O980" s="2" t="str">
        <f>IF(ISBLANK(Table2[[#This Row],[ActualResult]]), "_", IF(Table2[[#This Row],[ActualWinner]]=Table2[[#This Row],[PredictedWinner]], "Y", "N"))</f>
        <v>_</v>
      </c>
      <c r="P980" s="2" t="str">
        <f>IF(Table2[[#This Row],[ActualAwayScore]]&gt;Table2[[#This Row],[PredictedAwayScore]], "N", IF(ISBLANK(Table2[[#This Row],[ActualResult]]), "_", IF(Table2[[#This Row],[ActualAwayScore]]=Table2[[#This Row],[PredictedAwayScore]], "Y", "N")))</f>
        <v>_</v>
      </c>
      <c r="Q980" s="2" t="str">
        <f>IF(Table2[[#This Row],[ActualHomeScore]]&gt;Table2[[#This Row],[PredictedHomeScore]],"N", IF(ISBLANK(Table2[[#This Row],[ActualResult]]), "_", IF(Table2[[#This Row],[ActualHomeScore]]=Table2[[#This Row],[PredictedHomeScore]], "Y", "N")))</f>
        <v>_</v>
      </c>
      <c r="R980" s="2"/>
      <c r="S980" s="2" t="str">
        <f t="shared" si="77"/>
        <v>_</v>
      </c>
      <c r="T980" s="2">
        <f>IF(INDEX(StatsRegularSeason20242025!$A$2:$C$33,MATCH(Table2[[#This Row],[AwayTeam]],StatsRegularSeason20242025!$A$2:$A$33,0),2)=INDEX(StatsRegularSeason20242025!$A$2:$C$33,MATCH(Table2[[#This Row],[HomeTeam]],StatsRegularSeason20242025!$A$2:$A$33,0),2),1,0)</f>
        <v>0</v>
      </c>
      <c r="U980" s="2">
        <f>IF(INDEX(StatsRegularSeason20242025!$A$2:$C$33,MATCH(Table2[[#This Row],[AwayTeam]],StatsRegularSeason20242025!$A$2:$A$33,0),3)=INDEX(StatsRegularSeason20242025!$A$2:$C$33,MATCH(Table2[[#This Row],[HomeTeam]],StatsRegularSeason20242025!$A$2:$A$33,0),3),1,0)</f>
        <v>0</v>
      </c>
      <c r="V980" s="2">
        <f>IF(Table2[[#This Row],[InterConf]]=1,IF(Table2[[#This Row],[InterDiv]]=0, 1, 0), 0)</f>
        <v>0</v>
      </c>
      <c r="W980" s="2">
        <f>IF(INDEX(StatsRegularSeason20242025!$A$2:$C$33,MATCH(Table2[[#This Row],[AwayTeam]],StatsRegularSeason20242025!$A$2:$A$33,0),2)&lt;&gt;INDEX(StatsRegularSeason20242025!$A$2:$C$33,MATCH(Table2[[#This Row],[HomeTeam]],StatsRegularSeason20242025!$A$2:$A$33,0),2),1,0)</f>
        <v>1</v>
      </c>
      <c r="X980" s="2"/>
      <c r="Y980" s="2"/>
      <c r="Z980" s="2">
        <f>IF(AND(Table2[[#This Row],[GameIsOver]]=1,Table2[[#This Row],[ActualHomeScore]]*Table2[[#This Row],[ActualAwayScore]]=0), 1,0)</f>
        <v>0</v>
      </c>
      <c r="AA980" s="2">
        <f>IF(Table2[[#This Row],[GameIsOver]]=0,0, IF(Table2[[#This Row],[ActualWinner]]=Table2[[#This Row],[AwayTeam]], 2, IF(OR(Table2[[#This Row],[ActualResult]]="OT", Table2[[#This Row],[ActualResult]]="SO"), 1, 0)))</f>
        <v>0</v>
      </c>
      <c r="AB980" s="2">
        <f>IF(Table2[[#This Row],[GameIsOver]]= 0, 0, IF(Table2[[#This Row],[ActualWinner]]=Table2[[#This Row],[HomeTeam]], 2, IF(OR(Table2[[#This Row],[ActualResult]]="OT", Table2[[#This Row],[ActualResult]]="SO"), 1, 0)))</f>
        <v>0</v>
      </c>
      <c r="AC980" s="33">
        <f>(($AR$11)*IF(Table2[[#This Row],[CorrectWinnerPrediction]]="Y", 1, 0))+(($AR$12)*IF(Table2[[#This Row],[CorrectAwayScorePrediction]]="Y", 1, 0))+(($AR$13)*IF(Table2[[#This Row],[CorrectHomeScorePrediction]]="Y", 1, 0))</f>
        <v>0</v>
      </c>
      <c r="AD9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0" s="4" t="str">
        <f>IF(WEEKDAY(Table2[[#This Row],[GameDate]])=1,"SUN",IF(WEEKDAY(Table2[[#This Row],[GameDate]])=2,"MON",IF(WEEKDAY(Table2[[#This Row],[GameDate]])=3,"TUE",IF(WEEKDAY(Table2[[#This Row],[GameDate]])=4,"WED",IF(WEEKDAY(Table2[[#This Row],[GameDate]])=5,"THU",IF(WEEKDAY(Table2[[#This Row],[GameDate]])=6,"FRI", "SAT"))))))</f>
        <v>TUE</v>
      </c>
      <c r="AF980" s="2">
        <f>Table2[[#This Row],[ActualAwayScore]]-Table2[[#This Row],[PredictedAwayScore]]</f>
        <v>0</v>
      </c>
      <c r="AG980" s="2">
        <f>Table2[[#This Row],[ActualHomeScore]]-Table2[[#This Row],[PredictedHomeScore]]</f>
        <v>0</v>
      </c>
      <c r="AH980" s="2">
        <f t="shared" si="78"/>
        <v>0</v>
      </c>
      <c r="AI980" s="2">
        <f t="shared" si="79"/>
        <v>0</v>
      </c>
    </row>
    <row r="981" spans="1:35" x14ac:dyDescent="0.25">
      <c r="B981" s="4">
        <v>45720</v>
      </c>
      <c r="C981" s="7" t="s">
        <v>1093</v>
      </c>
      <c r="D981" s="2" t="s">
        <v>32</v>
      </c>
      <c r="E981" s="2" t="s">
        <v>34</v>
      </c>
      <c r="F981" s="2"/>
      <c r="G981" s="2"/>
      <c r="H981" s="2" t="str">
        <f t="shared" si="75"/>
        <v>_</v>
      </c>
      <c r="I981" s="2"/>
      <c r="J981" s="2"/>
      <c r="K981" s="2"/>
      <c r="L981" s="2" t="str">
        <f t="shared" si="76"/>
        <v>_</v>
      </c>
      <c r="M981" s="2"/>
      <c r="N981" s="2">
        <f>IF(ISBLANK(Table2[[#This Row],[ActualResult]]), 0, 1)</f>
        <v>0</v>
      </c>
      <c r="O981" s="2" t="str">
        <f>IF(ISBLANK(Table2[[#This Row],[ActualResult]]), "_", IF(Table2[[#This Row],[ActualWinner]]=Table2[[#This Row],[PredictedWinner]], "Y", "N"))</f>
        <v>_</v>
      </c>
      <c r="P981" s="2" t="str">
        <f>IF(Table2[[#This Row],[ActualAwayScore]]&gt;Table2[[#This Row],[PredictedAwayScore]], "N", IF(ISBLANK(Table2[[#This Row],[ActualResult]]), "_", IF(Table2[[#This Row],[ActualAwayScore]]=Table2[[#This Row],[PredictedAwayScore]], "Y", "N")))</f>
        <v>_</v>
      </c>
      <c r="Q981" s="2" t="str">
        <f>IF(Table2[[#This Row],[ActualHomeScore]]&gt;Table2[[#This Row],[PredictedHomeScore]],"N", IF(ISBLANK(Table2[[#This Row],[ActualResult]]), "_", IF(Table2[[#This Row],[ActualHomeScore]]=Table2[[#This Row],[PredictedHomeScore]], "Y", "N")))</f>
        <v>_</v>
      </c>
      <c r="R981" s="2"/>
      <c r="S981" s="2" t="str">
        <f t="shared" si="77"/>
        <v>_</v>
      </c>
      <c r="T981" s="2">
        <f>IF(INDEX(StatsRegularSeason20242025!$A$2:$C$33,MATCH(Table2[[#This Row],[AwayTeam]],StatsRegularSeason20242025!$A$2:$A$33,0),2)=INDEX(StatsRegularSeason20242025!$A$2:$C$33,MATCH(Table2[[#This Row],[HomeTeam]],StatsRegularSeason20242025!$A$2:$A$33,0),2),1,0)</f>
        <v>0</v>
      </c>
      <c r="U981" s="2">
        <f>IF(INDEX(StatsRegularSeason20242025!$A$2:$C$33,MATCH(Table2[[#This Row],[AwayTeam]],StatsRegularSeason20242025!$A$2:$A$33,0),3)=INDEX(StatsRegularSeason20242025!$A$2:$C$33,MATCH(Table2[[#This Row],[HomeTeam]],StatsRegularSeason20242025!$A$2:$A$33,0),3),1,0)</f>
        <v>0</v>
      </c>
      <c r="V981" s="2">
        <f>IF(Table2[[#This Row],[InterConf]]=1,IF(Table2[[#This Row],[InterDiv]]=0, 1, 0), 0)</f>
        <v>0</v>
      </c>
      <c r="W981" s="2">
        <f>IF(INDEX(StatsRegularSeason20242025!$A$2:$C$33,MATCH(Table2[[#This Row],[AwayTeam]],StatsRegularSeason20242025!$A$2:$A$33,0),2)&lt;&gt;INDEX(StatsRegularSeason20242025!$A$2:$C$33,MATCH(Table2[[#This Row],[HomeTeam]],StatsRegularSeason20242025!$A$2:$A$33,0),2),1,0)</f>
        <v>1</v>
      </c>
      <c r="X981" s="2"/>
      <c r="Y981" s="2"/>
      <c r="Z981" s="2">
        <f>IF(AND(Table2[[#This Row],[GameIsOver]]=1,Table2[[#This Row],[ActualHomeScore]]*Table2[[#This Row],[ActualAwayScore]]=0), 1,0)</f>
        <v>0</v>
      </c>
      <c r="AA981" s="2">
        <f>IF(Table2[[#This Row],[GameIsOver]]=0,0, IF(Table2[[#This Row],[ActualWinner]]=Table2[[#This Row],[AwayTeam]], 2, IF(OR(Table2[[#This Row],[ActualResult]]="OT", Table2[[#This Row],[ActualResult]]="SO"), 1, 0)))</f>
        <v>0</v>
      </c>
      <c r="AB981" s="2">
        <f>IF(Table2[[#This Row],[GameIsOver]]= 0, 0, IF(Table2[[#This Row],[ActualWinner]]=Table2[[#This Row],[HomeTeam]], 2, IF(OR(Table2[[#This Row],[ActualResult]]="OT", Table2[[#This Row],[ActualResult]]="SO"), 1, 0)))</f>
        <v>0</v>
      </c>
      <c r="AC981" s="33">
        <f>(($AR$11)*IF(Table2[[#This Row],[CorrectWinnerPrediction]]="Y", 1, 0))+(($AR$12)*IF(Table2[[#This Row],[CorrectAwayScorePrediction]]="Y", 1, 0))+(($AR$13)*IF(Table2[[#This Row],[CorrectHomeScorePrediction]]="Y", 1, 0))</f>
        <v>0</v>
      </c>
      <c r="AD9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1" s="4" t="str">
        <f>IF(WEEKDAY(Table2[[#This Row],[GameDate]])=1,"SUN",IF(WEEKDAY(Table2[[#This Row],[GameDate]])=2,"MON",IF(WEEKDAY(Table2[[#This Row],[GameDate]])=3,"TUE",IF(WEEKDAY(Table2[[#This Row],[GameDate]])=4,"WED",IF(WEEKDAY(Table2[[#This Row],[GameDate]])=5,"THU",IF(WEEKDAY(Table2[[#This Row],[GameDate]])=6,"FRI", "SAT"))))))</f>
        <v>TUE</v>
      </c>
      <c r="AF981" s="2">
        <f>Table2[[#This Row],[ActualAwayScore]]-Table2[[#This Row],[PredictedAwayScore]]</f>
        <v>0</v>
      </c>
      <c r="AG981" s="2">
        <f>Table2[[#This Row],[ActualHomeScore]]-Table2[[#This Row],[PredictedHomeScore]]</f>
        <v>0</v>
      </c>
      <c r="AH981" s="2">
        <f t="shared" si="78"/>
        <v>0</v>
      </c>
      <c r="AI981" s="2">
        <f t="shared" si="79"/>
        <v>0</v>
      </c>
    </row>
    <row r="982" spans="1:35" x14ac:dyDescent="0.25">
      <c r="B982" s="4">
        <v>45720</v>
      </c>
      <c r="C982" s="7" t="s">
        <v>1094</v>
      </c>
      <c r="D982" s="2" t="s">
        <v>21</v>
      </c>
      <c r="E982" s="2" t="s">
        <v>26</v>
      </c>
      <c r="F982" s="2"/>
      <c r="G982" s="2"/>
      <c r="H982" s="2" t="str">
        <f t="shared" si="75"/>
        <v>_</v>
      </c>
      <c r="I982" s="2"/>
      <c r="J982" s="2"/>
      <c r="K982" s="2"/>
      <c r="L982" s="2" t="str">
        <f t="shared" si="76"/>
        <v>_</v>
      </c>
      <c r="M982" s="2"/>
      <c r="N982" s="2">
        <f>IF(ISBLANK(Table2[[#This Row],[ActualResult]]), 0, 1)</f>
        <v>0</v>
      </c>
      <c r="O982" s="2" t="str">
        <f>IF(ISBLANK(Table2[[#This Row],[ActualResult]]), "_", IF(Table2[[#This Row],[ActualWinner]]=Table2[[#This Row],[PredictedWinner]], "Y", "N"))</f>
        <v>_</v>
      </c>
      <c r="P982" s="2" t="str">
        <f>IF(Table2[[#This Row],[ActualAwayScore]]&gt;Table2[[#This Row],[PredictedAwayScore]], "N", IF(ISBLANK(Table2[[#This Row],[ActualResult]]), "_", IF(Table2[[#This Row],[ActualAwayScore]]=Table2[[#This Row],[PredictedAwayScore]], "Y", "N")))</f>
        <v>_</v>
      </c>
      <c r="Q982" s="2" t="str">
        <f>IF(Table2[[#This Row],[ActualHomeScore]]&gt;Table2[[#This Row],[PredictedHomeScore]],"N", IF(ISBLANK(Table2[[#This Row],[ActualResult]]), "_", IF(Table2[[#This Row],[ActualHomeScore]]=Table2[[#This Row],[PredictedHomeScore]], "Y", "N")))</f>
        <v>_</v>
      </c>
      <c r="R982" s="2"/>
      <c r="S982" s="2" t="str">
        <f t="shared" si="77"/>
        <v>_</v>
      </c>
      <c r="T982" s="2">
        <f>IF(INDEX(StatsRegularSeason20242025!$A$2:$C$33,MATCH(Table2[[#This Row],[AwayTeam]],StatsRegularSeason20242025!$A$2:$A$33,0),2)=INDEX(StatsRegularSeason20242025!$A$2:$C$33,MATCH(Table2[[#This Row],[HomeTeam]],StatsRegularSeason20242025!$A$2:$A$33,0),2),1,0)</f>
        <v>0</v>
      </c>
      <c r="U982" s="2">
        <f>IF(INDEX(StatsRegularSeason20242025!$A$2:$C$33,MATCH(Table2[[#This Row],[AwayTeam]],StatsRegularSeason20242025!$A$2:$A$33,0),3)=INDEX(StatsRegularSeason20242025!$A$2:$C$33,MATCH(Table2[[#This Row],[HomeTeam]],StatsRegularSeason20242025!$A$2:$A$33,0),3),1,0)</f>
        <v>0</v>
      </c>
      <c r="V982" s="2">
        <f>IF(Table2[[#This Row],[InterConf]]=1,IF(Table2[[#This Row],[InterDiv]]=0, 1, 0), 0)</f>
        <v>0</v>
      </c>
      <c r="W982" s="2">
        <f>IF(INDEX(StatsRegularSeason20242025!$A$2:$C$33,MATCH(Table2[[#This Row],[AwayTeam]],StatsRegularSeason20242025!$A$2:$A$33,0),2)&lt;&gt;INDEX(StatsRegularSeason20242025!$A$2:$C$33,MATCH(Table2[[#This Row],[HomeTeam]],StatsRegularSeason20242025!$A$2:$A$33,0),2),1,0)</f>
        <v>1</v>
      </c>
      <c r="X982" s="2"/>
      <c r="Y982" s="2"/>
      <c r="Z982" s="2">
        <f>IF(AND(Table2[[#This Row],[GameIsOver]]=1,Table2[[#This Row],[ActualHomeScore]]*Table2[[#This Row],[ActualAwayScore]]=0), 1,0)</f>
        <v>0</v>
      </c>
      <c r="AA982" s="2">
        <f>IF(Table2[[#This Row],[GameIsOver]]=0,0, IF(Table2[[#This Row],[ActualWinner]]=Table2[[#This Row],[AwayTeam]], 2, IF(OR(Table2[[#This Row],[ActualResult]]="OT", Table2[[#This Row],[ActualResult]]="SO"), 1, 0)))</f>
        <v>0</v>
      </c>
      <c r="AB982" s="2">
        <f>IF(Table2[[#This Row],[GameIsOver]]= 0, 0, IF(Table2[[#This Row],[ActualWinner]]=Table2[[#This Row],[HomeTeam]], 2, IF(OR(Table2[[#This Row],[ActualResult]]="OT", Table2[[#This Row],[ActualResult]]="SO"), 1, 0)))</f>
        <v>0</v>
      </c>
      <c r="AC982" s="33">
        <f>(($AR$11)*IF(Table2[[#This Row],[CorrectWinnerPrediction]]="Y", 1, 0))+(($AR$12)*IF(Table2[[#This Row],[CorrectAwayScorePrediction]]="Y", 1, 0))+(($AR$13)*IF(Table2[[#This Row],[CorrectHomeScorePrediction]]="Y", 1, 0))</f>
        <v>0</v>
      </c>
      <c r="AD9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2" s="4" t="str">
        <f>IF(WEEKDAY(Table2[[#This Row],[GameDate]])=1,"SUN",IF(WEEKDAY(Table2[[#This Row],[GameDate]])=2,"MON",IF(WEEKDAY(Table2[[#This Row],[GameDate]])=3,"TUE",IF(WEEKDAY(Table2[[#This Row],[GameDate]])=4,"WED",IF(WEEKDAY(Table2[[#This Row],[GameDate]])=5,"THU",IF(WEEKDAY(Table2[[#This Row],[GameDate]])=6,"FRI", "SAT"))))))</f>
        <v>TUE</v>
      </c>
      <c r="AF982" s="2">
        <f>Table2[[#This Row],[ActualAwayScore]]-Table2[[#This Row],[PredictedAwayScore]]</f>
        <v>0</v>
      </c>
      <c r="AG982" s="2">
        <f>Table2[[#This Row],[ActualHomeScore]]-Table2[[#This Row],[PredictedHomeScore]]</f>
        <v>0</v>
      </c>
      <c r="AH982" s="2">
        <f t="shared" si="78"/>
        <v>0</v>
      </c>
      <c r="AI982" s="2">
        <f t="shared" si="79"/>
        <v>0</v>
      </c>
    </row>
    <row r="983" spans="1:35" x14ac:dyDescent="0.25">
      <c r="B983" s="4">
        <v>45720</v>
      </c>
      <c r="C983" s="7" t="s">
        <v>1095</v>
      </c>
      <c r="D983" s="2" t="s">
        <v>47</v>
      </c>
      <c r="E983" s="2" t="s">
        <v>23</v>
      </c>
      <c r="F983" s="2"/>
      <c r="G983" s="2"/>
      <c r="H983" s="2" t="str">
        <f t="shared" si="75"/>
        <v>_</v>
      </c>
      <c r="I983" s="2"/>
      <c r="J983" s="2"/>
      <c r="K983" s="2"/>
      <c r="L983" s="2" t="str">
        <f t="shared" si="76"/>
        <v>_</v>
      </c>
      <c r="M983" s="2"/>
      <c r="N983" s="2">
        <f>IF(ISBLANK(Table2[[#This Row],[ActualResult]]), 0, 1)</f>
        <v>0</v>
      </c>
      <c r="O983" s="2" t="str">
        <f>IF(ISBLANK(Table2[[#This Row],[ActualResult]]), "_", IF(Table2[[#This Row],[ActualWinner]]=Table2[[#This Row],[PredictedWinner]], "Y", "N"))</f>
        <v>_</v>
      </c>
      <c r="P983" s="2" t="str">
        <f>IF(Table2[[#This Row],[ActualAwayScore]]&gt;Table2[[#This Row],[PredictedAwayScore]], "N", IF(ISBLANK(Table2[[#This Row],[ActualResult]]), "_", IF(Table2[[#This Row],[ActualAwayScore]]=Table2[[#This Row],[PredictedAwayScore]], "Y", "N")))</f>
        <v>_</v>
      </c>
      <c r="Q983" s="2" t="str">
        <f>IF(Table2[[#This Row],[ActualHomeScore]]&gt;Table2[[#This Row],[PredictedHomeScore]],"N", IF(ISBLANK(Table2[[#This Row],[ActualResult]]), "_", IF(Table2[[#This Row],[ActualHomeScore]]=Table2[[#This Row],[PredictedHomeScore]], "Y", "N")))</f>
        <v>_</v>
      </c>
      <c r="R983" s="2"/>
      <c r="S983" s="2" t="str">
        <f t="shared" si="77"/>
        <v>_</v>
      </c>
      <c r="T983" s="2">
        <f>IF(INDEX(StatsRegularSeason20242025!$A$2:$C$33,MATCH(Table2[[#This Row],[AwayTeam]],StatsRegularSeason20242025!$A$2:$A$33,0),2)=INDEX(StatsRegularSeason20242025!$A$2:$C$33,MATCH(Table2[[#This Row],[HomeTeam]],StatsRegularSeason20242025!$A$2:$A$33,0),2),1,0)</f>
        <v>1</v>
      </c>
      <c r="U983" s="2">
        <f>IF(INDEX(StatsRegularSeason20242025!$A$2:$C$33,MATCH(Table2[[#This Row],[AwayTeam]],StatsRegularSeason20242025!$A$2:$A$33,0),3)=INDEX(StatsRegularSeason20242025!$A$2:$C$33,MATCH(Table2[[#This Row],[HomeTeam]],StatsRegularSeason20242025!$A$2:$A$33,0),3),1,0)</f>
        <v>1</v>
      </c>
      <c r="V983" s="2">
        <f>IF(Table2[[#This Row],[InterConf]]=1,IF(Table2[[#This Row],[InterDiv]]=0, 1, 0), 0)</f>
        <v>0</v>
      </c>
      <c r="W983" s="2">
        <f>IF(INDEX(StatsRegularSeason20242025!$A$2:$C$33,MATCH(Table2[[#This Row],[AwayTeam]],StatsRegularSeason20242025!$A$2:$A$33,0),2)&lt;&gt;INDEX(StatsRegularSeason20242025!$A$2:$C$33,MATCH(Table2[[#This Row],[HomeTeam]],StatsRegularSeason20242025!$A$2:$A$33,0),2),1,0)</f>
        <v>0</v>
      </c>
      <c r="X983" s="2"/>
      <c r="Y983" s="2"/>
      <c r="Z983" s="2">
        <f>IF(AND(Table2[[#This Row],[GameIsOver]]=1,Table2[[#This Row],[ActualHomeScore]]*Table2[[#This Row],[ActualAwayScore]]=0), 1,0)</f>
        <v>0</v>
      </c>
      <c r="AA983" s="2">
        <f>IF(Table2[[#This Row],[GameIsOver]]=0,0, IF(Table2[[#This Row],[ActualWinner]]=Table2[[#This Row],[AwayTeam]], 2, IF(OR(Table2[[#This Row],[ActualResult]]="OT", Table2[[#This Row],[ActualResult]]="SO"), 1, 0)))</f>
        <v>0</v>
      </c>
      <c r="AB983" s="2">
        <f>IF(Table2[[#This Row],[GameIsOver]]= 0, 0, IF(Table2[[#This Row],[ActualWinner]]=Table2[[#This Row],[HomeTeam]], 2, IF(OR(Table2[[#This Row],[ActualResult]]="OT", Table2[[#This Row],[ActualResult]]="SO"), 1, 0)))</f>
        <v>0</v>
      </c>
      <c r="AC983" s="33">
        <f>(($AR$11)*IF(Table2[[#This Row],[CorrectWinnerPrediction]]="Y", 1, 0))+(($AR$12)*IF(Table2[[#This Row],[CorrectAwayScorePrediction]]="Y", 1, 0))+(($AR$13)*IF(Table2[[#This Row],[CorrectHomeScorePrediction]]="Y", 1, 0))</f>
        <v>0</v>
      </c>
      <c r="AD9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3" s="4" t="str">
        <f>IF(WEEKDAY(Table2[[#This Row],[GameDate]])=1,"SUN",IF(WEEKDAY(Table2[[#This Row],[GameDate]])=2,"MON",IF(WEEKDAY(Table2[[#This Row],[GameDate]])=3,"TUE",IF(WEEKDAY(Table2[[#This Row],[GameDate]])=4,"WED",IF(WEEKDAY(Table2[[#This Row],[GameDate]])=5,"THU",IF(WEEKDAY(Table2[[#This Row],[GameDate]])=6,"FRI", "SAT"))))))</f>
        <v>TUE</v>
      </c>
      <c r="AF983" s="2">
        <f>Table2[[#This Row],[ActualAwayScore]]-Table2[[#This Row],[PredictedAwayScore]]</f>
        <v>0</v>
      </c>
      <c r="AG983" s="2">
        <f>Table2[[#This Row],[ActualHomeScore]]-Table2[[#This Row],[PredictedHomeScore]]</f>
        <v>0</v>
      </c>
      <c r="AH983" s="2">
        <f t="shared" si="78"/>
        <v>0</v>
      </c>
      <c r="AI983" s="2">
        <f t="shared" si="79"/>
        <v>0</v>
      </c>
    </row>
    <row r="984" spans="1:35" x14ac:dyDescent="0.25">
      <c r="A984" s="3"/>
      <c r="B984" s="5">
        <v>45720</v>
      </c>
      <c r="C984" s="8" t="s">
        <v>1096</v>
      </c>
      <c r="D984" s="3" t="s">
        <v>37</v>
      </c>
      <c r="E984" s="3" t="s">
        <v>12</v>
      </c>
      <c r="F984" s="3"/>
      <c r="G984" s="3"/>
      <c r="H984" s="3" t="str">
        <f t="shared" si="75"/>
        <v>_</v>
      </c>
      <c r="I984" s="3"/>
      <c r="J984" s="3"/>
      <c r="K984" s="3"/>
      <c r="L984" s="3" t="str">
        <f t="shared" si="76"/>
        <v>_</v>
      </c>
      <c r="M984" s="3"/>
      <c r="N984" s="3">
        <f>IF(ISBLANK(Table2[[#This Row],[ActualResult]]), 0, 1)</f>
        <v>0</v>
      </c>
      <c r="O984" s="3" t="str">
        <f>IF(ISBLANK(Table2[[#This Row],[ActualResult]]), "_", IF(Table2[[#This Row],[ActualWinner]]=Table2[[#This Row],[PredictedWinner]], "Y", "N"))</f>
        <v>_</v>
      </c>
      <c r="P984" s="3" t="str">
        <f>IF(Table2[[#This Row],[ActualAwayScore]]&gt;Table2[[#This Row],[PredictedAwayScore]], "N", IF(ISBLANK(Table2[[#This Row],[ActualResult]]), "_", IF(Table2[[#This Row],[ActualAwayScore]]=Table2[[#This Row],[PredictedAwayScore]], "Y", "N")))</f>
        <v>_</v>
      </c>
      <c r="Q984" s="3" t="str">
        <f>IF(Table2[[#This Row],[ActualHomeScore]]&gt;Table2[[#This Row],[PredictedHomeScore]],"N", IF(ISBLANK(Table2[[#This Row],[ActualResult]]), "_", IF(Table2[[#This Row],[ActualHomeScore]]=Table2[[#This Row],[PredictedHomeScore]], "Y", "N")))</f>
        <v>_</v>
      </c>
      <c r="R984" s="2"/>
      <c r="S984" s="2" t="str">
        <f t="shared" si="77"/>
        <v>_</v>
      </c>
      <c r="T984" s="2">
        <f>IF(INDEX(StatsRegularSeason20242025!$A$2:$C$33,MATCH(Table2[[#This Row],[AwayTeam]],StatsRegularSeason20242025!$A$2:$A$33,0),2)=INDEX(StatsRegularSeason20242025!$A$2:$C$33,MATCH(Table2[[#This Row],[HomeTeam]],StatsRegularSeason20242025!$A$2:$A$33,0),2),1,0)</f>
        <v>1</v>
      </c>
      <c r="U984" s="2">
        <f>IF(INDEX(StatsRegularSeason20242025!$A$2:$C$33,MATCH(Table2[[#This Row],[AwayTeam]],StatsRegularSeason20242025!$A$2:$A$33,0),3)=INDEX(StatsRegularSeason20242025!$A$2:$C$33,MATCH(Table2[[#This Row],[HomeTeam]],StatsRegularSeason20242025!$A$2:$A$33,0),3),1,0)</f>
        <v>0</v>
      </c>
      <c r="V984" s="2">
        <f>IF(Table2[[#This Row],[InterConf]]=1,IF(Table2[[#This Row],[InterDiv]]=0, 1, 0), 0)</f>
        <v>1</v>
      </c>
      <c r="W984" s="2">
        <f>IF(INDEX(StatsRegularSeason20242025!$A$2:$C$33,MATCH(Table2[[#This Row],[AwayTeam]],StatsRegularSeason20242025!$A$2:$A$33,0),2)&lt;&gt;INDEX(StatsRegularSeason20242025!$A$2:$C$33,MATCH(Table2[[#This Row],[HomeTeam]],StatsRegularSeason20242025!$A$2:$A$33,0),2),1,0)</f>
        <v>0</v>
      </c>
      <c r="X984" s="2"/>
      <c r="Y984" s="2"/>
      <c r="Z984" s="2">
        <f>IF(AND(Table2[[#This Row],[GameIsOver]]=1,Table2[[#This Row],[ActualHomeScore]]*Table2[[#This Row],[ActualAwayScore]]=0), 1,0)</f>
        <v>0</v>
      </c>
      <c r="AA984" s="2">
        <f>IF(Table2[[#This Row],[GameIsOver]]=0,0, IF(Table2[[#This Row],[ActualWinner]]=Table2[[#This Row],[AwayTeam]], 2, IF(OR(Table2[[#This Row],[ActualResult]]="OT", Table2[[#This Row],[ActualResult]]="SO"), 1, 0)))</f>
        <v>0</v>
      </c>
      <c r="AB984" s="2">
        <f>IF(Table2[[#This Row],[GameIsOver]]= 0, 0, IF(Table2[[#This Row],[ActualWinner]]=Table2[[#This Row],[HomeTeam]], 2, IF(OR(Table2[[#This Row],[ActualResult]]="OT", Table2[[#This Row],[ActualResult]]="SO"), 1, 0)))</f>
        <v>0</v>
      </c>
      <c r="AC984" s="33">
        <f>(($AR$11)*IF(Table2[[#This Row],[CorrectWinnerPrediction]]="Y", 1, 0))+(($AR$12)*IF(Table2[[#This Row],[CorrectAwayScorePrediction]]="Y", 1, 0))+(($AR$13)*IF(Table2[[#This Row],[CorrectHomeScorePrediction]]="Y", 1, 0))</f>
        <v>0</v>
      </c>
      <c r="AD9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4" s="5" t="str">
        <f>IF(WEEKDAY(Table2[[#This Row],[GameDate]])=1,"SUN",IF(WEEKDAY(Table2[[#This Row],[GameDate]])=2,"MON",IF(WEEKDAY(Table2[[#This Row],[GameDate]])=3,"TUE",IF(WEEKDAY(Table2[[#This Row],[GameDate]])=4,"WED",IF(WEEKDAY(Table2[[#This Row],[GameDate]])=5,"THU",IF(WEEKDAY(Table2[[#This Row],[GameDate]])=6,"FRI", "SAT"))))))</f>
        <v>TUE</v>
      </c>
      <c r="AF984" s="2">
        <f>Table2[[#This Row],[ActualAwayScore]]-Table2[[#This Row],[PredictedAwayScore]]</f>
        <v>0</v>
      </c>
      <c r="AG984" s="2">
        <f>Table2[[#This Row],[ActualHomeScore]]-Table2[[#This Row],[PredictedHomeScore]]</f>
        <v>0</v>
      </c>
      <c r="AH984" s="2">
        <f t="shared" si="78"/>
        <v>0</v>
      </c>
      <c r="AI984" s="2">
        <f t="shared" si="79"/>
        <v>0</v>
      </c>
    </row>
    <row r="985" spans="1:35" x14ac:dyDescent="0.25">
      <c r="B985" s="4">
        <v>45721</v>
      </c>
      <c r="C985" s="7" t="s">
        <v>1097</v>
      </c>
      <c r="D985" s="2" t="s">
        <v>46</v>
      </c>
      <c r="E985" s="2" t="s">
        <v>20</v>
      </c>
      <c r="F985" s="2"/>
      <c r="G985" s="2"/>
      <c r="H985" s="2" t="str">
        <f t="shared" si="75"/>
        <v>_</v>
      </c>
      <c r="I985" s="2"/>
      <c r="J985" s="2"/>
      <c r="K985" s="2"/>
      <c r="L985" s="2" t="str">
        <f t="shared" si="76"/>
        <v>_</v>
      </c>
      <c r="M985" s="2"/>
      <c r="N985" s="2">
        <f>IF(ISBLANK(Table2[[#This Row],[ActualResult]]), 0, 1)</f>
        <v>0</v>
      </c>
      <c r="O985" s="2" t="str">
        <f>IF(ISBLANK(Table2[[#This Row],[ActualResult]]), "_", IF(Table2[[#This Row],[ActualWinner]]=Table2[[#This Row],[PredictedWinner]], "Y", "N"))</f>
        <v>_</v>
      </c>
      <c r="P985" s="2" t="str">
        <f>IF(Table2[[#This Row],[ActualAwayScore]]&gt;Table2[[#This Row],[PredictedAwayScore]], "N", IF(ISBLANK(Table2[[#This Row],[ActualResult]]), "_", IF(Table2[[#This Row],[ActualAwayScore]]=Table2[[#This Row],[PredictedAwayScore]], "Y", "N")))</f>
        <v>_</v>
      </c>
      <c r="Q985" s="2" t="str">
        <f>IF(Table2[[#This Row],[ActualHomeScore]]&gt;Table2[[#This Row],[PredictedHomeScore]],"N", IF(ISBLANK(Table2[[#This Row],[ActualResult]]), "_", IF(Table2[[#This Row],[ActualHomeScore]]=Table2[[#This Row],[PredictedHomeScore]], "Y", "N")))</f>
        <v>_</v>
      </c>
      <c r="R985" s="2"/>
      <c r="S985" s="2" t="str">
        <f t="shared" si="77"/>
        <v>_</v>
      </c>
      <c r="T985" s="2">
        <f>IF(INDEX(StatsRegularSeason20242025!$A$2:$C$33,MATCH(Table2[[#This Row],[AwayTeam]],StatsRegularSeason20242025!$A$2:$A$33,0),2)=INDEX(StatsRegularSeason20242025!$A$2:$C$33,MATCH(Table2[[#This Row],[HomeTeam]],StatsRegularSeason20242025!$A$2:$A$33,0),2),1,0)</f>
        <v>1</v>
      </c>
      <c r="U985" s="2">
        <f>IF(INDEX(StatsRegularSeason20242025!$A$2:$C$33,MATCH(Table2[[#This Row],[AwayTeam]],StatsRegularSeason20242025!$A$2:$A$33,0),3)=INDEX(StatsRegularSeason20242025!$A$2:$C$33,MATCH(Table2[[#This Row],[HomeTeam]],StatsRegularSeason20242025!$A$2:$A$33,0),3),1,0)</f>
        <v>1</v>
      </c>
      <c r="V985" s="2">
        <f>IF(Table2[[#This Row],[InterConf]]=1,IF(Table2[[#This Row],[InterDiv]]=0, 1, 0), 0)</f>
        <v>0</v>
      </c>
      <c r="W985" s="2">
        <f>IF(INDEX(StatsRegularSeason20242025!$A$2:$C$33,MATCH(Table2[[#This Row],[AwayTeam]],StatsRegularSeason20242025!$A$2:$A$33,0),2)&lt;&gt;INDEX(StatsRegularSeason20242025!$A$2:$C$33,MATCH(Table2[[#This Row],[HomeTeam]],StatsRegularSeason20242025!$A$2:$A$33,0),2),1,0)</f>
        <v>0</v>
      </c>
      <c r="X985" s="2"/>
      <c r="Y985" s="2"/>
      <c r="Z985" s="2">
        <f>IF(AND(Table2[[#This Row],[GameIsOver]]=1,Table2[[#This Row],[ActualHomeScore]]*Table2[[#This Row],[ActualAwayScore]]=0), 1,0)</f>
        <v>0</v>
      </c>
      <c r="AA985" s="2">
        <f>IF(Table2[[#This Row],[GameIsOver]]=0,0, IF(Table2[[#This Row],[ActualWinner]]=Table2[[#This Row],[AwayTeam]], 2, IF(OR(Table2[[#This Row],[ActualResult]]="OT", Table2[[#This Row],[ActualResult]]="SO"), 1, 0)))</f>
        <v>0</v>
      </c>
      <c r="AB985" s="2">
        <f>IF(Table2[[#This Row],[GameIsOver]]= 0, 0, IF(Table2[[#This Row],[ActualWinner]]=Table2[[#This Row],[HomeTeam]], 2, IF(OR(Table2[[#This Row],[ActualResult]]="OT", Table2[[#This Row],[ActualResult]]="SO"), 1, 0)))</f>
        <v>0</v>
      </c>
      <c r="AC985" s="33">
        <f>(($AR$11)*IF(Table2[[#This Row],[CorrectWinnerPrediction]]="Y", 1, 0))+(($AR$12)*IF(Table2[[#This Row],[CorrectAwayScorePrediction]]="Y", 1, 0))+(($AR$13)*IF(Table2[[#This Row],[CorrectHomeScorePrediction]]="Y", 1, 0))</f>
        <v>0</v>
      </c>
      <c r="AD9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5" s="4" t="str">
        <f>IF(WEEKDAY(Table2[[#This Row],[GameDate]])=1,"SUN",IF(WEEKDAY(Table2[[#This Row],[GameDate]])=2,"MON",IF(WEEKDAY(Table2[[#This Row],[GameDate]])=3,"TUE",IF(WEEKDAY(Table2[[#This Row],[GameDate]])=4,"WED",IF(WEEKDAY(Table2[[#This Row],[GameDate]])=5,"THU",IF(WEEKDAY(Table2[[#This Row],[GameDate]])=6,"FRI", "SAT"))))))</f>
        <v>WED</v>
      </c>
      <c r="AF985" s="2">
        <f>Table2[[#This Row],[ActualAwayScore]]-Table2[[#This Row],[PredictedAwayScore]]</f>
        <v>0</v>
      </c>
      <c r="AG985" s="2">
        <f>Table2[[#This Row],[ActualHomeScore]]-Table2[[#This Row],[PredictedHomeScore]]</f>
        <v>0</v>
      </c>
      <c r="AH985" s="2">
        <f t="shared" si="78"/>
        <v>0</v>
      </c>
      <c r="AI985" s="2">
        <f t="shared" si="79"/>
        <v>0</v>
      </c>
    </row>
    <row r="986" spans="1:35" x14ac:dyDescent="0.25">
      <c r="B986" s="4">
        <v>45721</v>
      </c>
      <c r="C986" s="7" t="s">
        <v>1098</v>
      </c>
      <c r="D986" s="2" t="s">
        <v>30</v>
      </c>
      <c r="E986" s="2" t="s">
        <v>17</v>
      </c>
      <c r="F986" s="2"/>
      <c r="G986" s="2"/>
      <c r="H986" s="2" t="str">
        <f t="shared" si="75"/>
        <v>_</v>
      </c>
      <c r="I986" s="2"/>
      <c r="J986" s="2"/>
      <c r="K986" s="2"/>
      <c r="L986" s="2" t="str">
        <f t="shared" si="76"/>
        <v>_</v>
      </c>
      <c r="M986" s="2"/>
      <c r="N986" s="2">
        <f>IF(ISBLANK(Table2[[#This Row],[ActualResult]]), 0, 1)</f>
        <v>0</v>
      </c>
      <c r="O986" s="2" t="str">
        <f>IF(ISBLANK(Table2[[#This Row],[ActualResult]]), "_", IF(Table2[[#This Row],[ActualWinner]]=Table2[[#This Row],[PredictedWinner]], "Y", "N"))</f>
        <v>_</v>
      </c>
      <c r="P986" s="2" t="str">
        <f>IF(Table2[[#This Row],[ActualAwayScore]]&gt;Table2[[#This Row],[PredictedAwayScore]], "N", IF(ISBLANK(Table2[[#This Row],[ActualResult]]), "_", IF(Table2[[#This Row],[ActualAwayScore]]=Table2[[#This Row],[PredictedAwayScore]], "Y", "N")))</f>
        <v>_</v>
      </c>
      <c r="Q986" s="2" t="str">
        <f>IF(Table2[[#This Row],[ActualHomeScore]]&gt;Table2[[#This Row],[PredictedHomeScore]],"N", IF(ISBLANK(Table2[[#This Row],[ActualResult]]), "_", IF(Table2[[#This Row],[ActualHomeScore]]=Table2[[#This Row],[PredictedHomeScore]], "Y", "N")))</f>
        <v>_</v>
      </c>
      <c r="R986" s="2"/>
      <c r="S986" s="2" t="str">
        <f t="shared" si="77"/>
        <v>_</v>
      </c>
      <c r="T986" s="2">
        <f>IF(INDEX(StatsRegularSeason20242025!$A$2:$C$33,MATCH(Table2[[#This Row],[AwayTeam]],StatsRegularSeason20242025!$A$2:$A$33,0),2)=INDEX(StatsRegularSeason20242025!$A$2:$C$33,MATCH(Table2[[#This Row],[HomeTeam]],StatsRegularSeason20242025!$A$2:$A$33,0),2),1,0)</f>
        <v>0</v>
      </c>
      <c r="U986" s="2">
        <f>IF(INDEX(StatsRegularSeason20242025!$A$2:$C$33,MATCH(Table2[[#This Row],[AwayTeam]],StatsRegularSeason20242025!$A$2:$A$33,0),3)=INDEX(StatsRegularSeason20242025!$A$2:$C$33,MATCH(Table2[[#This Row],[HomeTeam]],StatsRegularSeason20242025!$A$2:$A$33,0),3),1,0)</f>
        <v>0</v>
      </c>
      <c r="V986" s="2">
        <f>IF(Table2[[#This Row],[InterConf]]=1,IF(Table2[[#This Row],[InterDiv]]=0, 1, 0), 0)</f>
        <v>0</v>
      </c>
      <c r="W986" s="2">
        <f>IF(INDEX(StatsRegularSeason20242025!$A$2:$C$33,MATCH(Table2[[#This Row],[AwayTeam]],StatsRegularSeason20242025!$A$2:$A$33,0),2)&lt;&gt;INDEX(StatsRegularSeason20242025!$A$2:$C$33,MATCH(Table2[[#This Row],[HomeTeam]],StatsRegularSeason20242025!$A$2:$A$33,0),2),1,0)</f>
        <v>1</v>
      </c>
      <c r="X986" s="2"/>
      <c r="Y986" s="2"/>
      <c r="Z986" s="2">
        <f>IF(AND(Table2[[#This Row],[GameIsOver]]=1,Table2[[#This Row],[ActualHomeScore]]*Table2[[#This Row],[ActualAwayScore]]=0), 1,0)</f>
        <v>0</v>
      </c>
      <c r="AA986" s="2">
        <f>IF(Table2[[#This Row],[GameIsOver]]=0,0, IF(Table2[[#This Row],[ActualWinner]]=Table2[[#This Row],[AwayTeam]], 2, IF(OR(Table2[[#This Row],[ActualResult]]="OT", Table2[[#This Row],[ActualResult]]="SO"), 1, 0)))</f>
        <v>0</v>
      </c>
      <c r="AB986" s="2">
        <f>IF(Table2[[#This Row],[GameIsOver]]= 0, 0, IF(Table2[[#This Row],[ActualWinner]]=Table2[[#This Row],[HomeTeam]], 2, IF(OR(Table2[[#This Row],[ActualResult]]="OT", Table2[[#This Row],[ActualResult]]="SO"), 1, 0)))</f>
        <v>0</v>
      </c>
      <c r="AC986" s="33">
        <f>(($AR$11)*IF(Table2[[#This Row],[CorrectWinnerPrediction]]="Y", 1, 0))+(($AR$12)*IF(Table2[[#This Row],[CorrectAwayScorePrediction]]="Y", 1, 0))+(($AR$13)*IF(Table2[[#This Row],[CorrectHomeScorePrediction]]="Y", 1, 0))</f>
        <v>0</v>
      </c>
      <c r="AD9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6" s="4" t="str">
        <f>IF(WEEKDAY(Table2[[#This Row],[GameDate]])=1,"SUN",IF(WEEKDAY(Table2[[#This Row],[GameDate]])=2,"MON",IF(WEEKDAY(Table2[[#This Row],[GameDate]])=3,"TUE",IF(WEEKDAY(Table2[[#This Row],[GameDate]])=4,"WED",IF(WEEKDAY(Table2[[#This Row],[GameDate]])=5,"THU",IF(WEEKDAY(Table2[[#This Row],[GameDate]])=6,"FRI", "SAT"))))))</f>
        <v>WED</v>
      </c>
      <c r="AF986" s="2">
        <f>Table2[[#This Row],[ActualAwayScore]]-Table2[[#This Row],[PredictedAwayScore]]</f>
        <v>0</v>
      </c>
      <c r="AG986" s="2">
        <f>Table2[[#This Row],[ActualHomeScore]]-Table2[[#This Row],[PredictedHomeScore]]</f>
        <v>0</v>
      </c>
      <c r="AH986" s="2">
        <f t="shared" si="78"/>
        <v>0</v>
      </c>
      <c r="AI986" s="2">
        <f t="shared" si="79"/>
        <v>0</v>
      </c>
    </row>
    <row r="987" spans="1:35" x14ac:dyDescent="0.25">
      <c r="B987" s="4">
        <v>45721</v>
      </c>
      <c r="C987" s="7" t="s">
        <v>1099</v>
      </c>
      <c r="D987" s="2" t="s">
        <v>18</v>
      </c>
      <c r="E987" s="2" t="s">
        <v>27</v>
      </c>
      <c r="F987" s="2"/>
      <c r="G987" s="2"/>
      <c r="H987" s="2" t="str">
        <f t="shared" si="75"/>
        <v>_</v>
      </c>
      <c r="I987" s="2"/>
      <c r="J987" s="2"/>
      <c r="K987" s="2"/>
      <c r="L987" s="2" t="str">
        <f t="shared" si="76"/>
        <v>_</v>
      </c>
      <c r="M987" s="2"/>
      <c r="N987" s="2">
        <f>IF(ISBLANK(Table2[[#This Row],[ActualResult]]), 0, 1)</f>
        <v>0</v>
      </c>
      <c r="O987" s="2" t="str">
        <f>IF(ISBLANK(Table2[[#This Row],[ActualResult]]), "_", IF(Table2[[#This Row],[ActualWinner]]=Table2[[#This Row],[PredictedWinner]], "Y", "N"))</f>
        <v>_</v>
      </c>
      <c r="P987" s="2" t="str">
        <f>IF(Table2[[#This Row],[ActualAwayScore]]&gt;Table2[[#This Row],[PredictedAwayScore]], "N", IF(ISBLANK(Table2[[#This Row],[ActualResult]]), "_", IF(Table2[[#This Row],[ActualAwayScore]]=Table2[[#This Row],[PredictedAwayScore]], "Y", "N")))</f>
        <v>_</v>
      </c>
      <c r="Q987" s="2" t="str">
        <f>IF(Table2[[#This Row],[ActualHomeScore]]&gt;Table2[[#This Row],[PredictedHomeScore]],"N", IF(ISBLANK(Table2[[#This Row],[ActualResult]]), "_", IF(Table2[[#This Row],[ActualHomeScore]]=Table2[[#This Row],[PredictedHomeScore]], "Y", "N")))</f>
        <v>_</v>
      </c>
      <c r="R987" s="2"/>
      <c r="S987" s="2" t="str">
        <f t="shared" si="77"/>
        <v>_</v>
      </c>
      <c r="T987" s="2">
        <f>IF(INDEX(StatsRegularSeason20242025!$A$2:$C$33,MATCH(Table2[[#This Row],[AwayTeam]],StatsRegularSeason20242025!$A$2:$A$33,0),2)=INDEX(StatsRegularSeason20242025!$A$2:$C$33,MATCH(Table2[[#This Row],[HomeTeam]],StatsRegularSeason20242025!$A$2:$A$33,0),2),1,0)</f>
        <v>0</v>
      </c>
      <c r="U987" s="2">
        <f>IF(INDEX(StatsRegularSeason20242025!$A$2:$C$33,MATCH(Table2[[#This Row],[AwayTeam]],StatsRegularSeason20242025!$A$2:$A$33,0),3)=INDEX(StatsRegularSeason20242025!$A$2:$C$33,MATCH(Table2[[#This Row],[HomeTeam]],StatsRegularSeason20242025!$A$2:$A$33,0),3),1,0)</f>
        <v>0</v>
      </c>
      <c r="V987" s="2">
        <f>IF(Table2[[#This Row],[InterConf]]=1,IF(Table2[[#This Row],[InterDiv]]=0, 1, 0), 0)</f>
        <v>0</v>
      </c>
      <c r="W987" s="2">
        <f>IF(INDEX(StatsRegularSeason20242025!$A$2:$C$33,MATCH(Table2[[#This Row],[AwayTeam]],StatsRegularSeason20242025!$A$2:$A$33,0),2)&lt;&gt;INDEX(StatsRegularSeason20242025!$A$2:$C$33,MATCH(Table2[[#This Row],[HomeTeam]],StatsRegularSeason20242025!$A$2:$A$33,0),2),1,0)</f>
        <v>1</v>
      </c>
      <c r="X987" s="2"/>
      <c r="Y987" s="2"/>
      <c r="Z987" s="2">
        <f>IF(AND(Table2[[#This Row],[GameIsOver]]=1,Table2[[#This Row],[ActualHomeScore]]*Table2[[#This Row],[ActualAwayScore]]=0), 1,0)</f>
        <v>0</v>
      </c>
      <c r="AA987" s="2">
        <f>IF(Table2[[#This Row],[GameIsOver]]=0,0, IF(Table2[[#This Row],[ActualWinner]]=Table2[[#This Row],[AwayTeam]], 2, IF(OR(Table2[[#This Row],[ActualResult]]="OT", Table2[[#This Row],[ActualResult]]="SO"), 1, 0)))</f>
        <v>0</v>
      </c>
      <c r="AB987" s="2">
        <f>IF(Table2[[#This Row],[GameIsOver]]= 0, 0, IF(Table2[[#This Row],[ActualWinner]]=Table2[[#This Row],[HomeTeam]], 2, IF(OR(Table2[[#This Row],[ActualResult]]="OT", Table2[[#This Row],[ActualResult]]="SO"), 1, 0)))</f>
        <v>0</v>
      </c>
      <c r="AC987" s="33">
        <f>(($AR$11)*IF(Table2[[#This Row],[CorrectWinnerPrediction]]="Y", 1, 0))+(($AR$12)*IF(Table2[[#This Row],[CorrectAwayScorePrediction]]="Y", 1, 0))+(($AR$13)*IF(Table2[[#This Row],[CorrectHomeScorePrediction]]="Y", 1, 0))</f>
        <v>0</v>
      </c>
      <c r="AD9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7" s="4" t="str">
        <f>IF(WEEKDAY(Table2[[#This Row],[GameDate]])=1,"SUN",IF(WEEKDAY(Table2[[#This Row],[GameDate]])=2,"MON",IF(WEEKDAY(Table2[[#This Row],[GameDate]])=3,"TUE",IF(WEEKDAY(Table2[[#This Row],[GameDate]])=4,"WED",IF(WEEKDAY(Table2[[#This Row],[GameDate]])=5,"THU",IF(WEEKDAY(Table2[[#This Row],[GameDate]])=6,"FRI", "SAT"))))))</f>
        <v>WED</v>
      </c>
      <c r="AF987" s="2">
        <f>Table2[[#This Row],[ActualAwayScore]]-Table2[[#This Row],[PredictedAwayScore]]</f>
        <v>0</v>
      </c>
      <c r="AG987" s="2">
        <f>Table2[[#This Row],[ActualHomeScore]]-Table2[[#This Row],[PredictedHomeScore]]</f>
        <v>0</v>
      </c>
      <c r="AH987" s="2">
        <f t="shared" si="78"/>
        <v>0</v>
      </c>
      <c r="AI987" s="2">
        <f t="shared" si="79"/>
        <v>0</v>
      </c>
    </row>
    <row r="988" spans="1:35" x14ac:dyDescent="0.25">
      <c r="B988" s="4">
        <v>45721</v>
      </c>
      <c r="C988" s="7" t="s">
        <v>1100</v>
      </c>
      <c r="D988" s="2" t="s">
        <v>47</v>
      </c>
      <c r="E988" s="2" t="s">
        <v>25</v>
      </c>
      <c r="F988" s="2"/>
      <c r="G988" s="2"/>
      <c r="H988" s="2" t="str">
        <f t="shared" si="75"/>
        <v>_</v>
      </c>
      <c r="I988" s="2"/>
      <c r="J988" s="2"/>
      <c r="K988" s="2"/>
      <c r="L988" s="2" t="str">
        <f t="shared" si="76"/>
        <v>_</v>
      </c>
      <c r="M988" s="2"/>
      <c r="N988" s="2">
        <f>IF(ISBLANK(Table2[[#This Row],[ActualResult]]), 0, 1)</f>
        <v>0</v>
      </c>
      <c r="O988" s="2" t="str">
        <f>IF(ISBLANK(Table2[[#This Row],[ActualResult]]), "_", IF(Table2[[#This Row],[ActualWinner]]=Table2[[#This Row],[PredictedWinner]], "Y", "N"))</f>
        <v>_</v>
      </c>
      <c r="P988" s="2" t="str">
        <f>IF(Table2[[#This Row],[ActualAwayScore]]&gt;Table2[[#This Row],[PredictedAwayScore]], "N", IF(ISBLANK(Table2[[#This Row],[ActualResult]]), "_", IF(Table2[[#This Row],[ActualAwayScore]]=Table2[[#This Row],[PredictedAwayScore]], "Y", "N")))</f>
        <v>_</v>
      </c>
      <c r="Q988" s="2" t="str">
        <f>IF(Table2[[#This Row],[ActualHomeScore]]&gt;Table2[[#This Row],[PredictedHomeScore]],"N", IF(ISBLANK(Table2[[#This Row],[ActualResult]]), "_", IF(Table2[[#This Row],[ActualHomeScore]]=Table2[[#This Row],[PredictedHomeScore]], "Y", "N")))</f>
        <v>_</v>
      </c>
      <c r="R988" s="2"/>
      <c r="S988" s="2" t="str">
        <f t="shared" si="77"/>
        <v>_</v>
      </c>
      <c r="T988" s="2">
        <f>IF(INDEX(StatsRegularSeason20242025!$A$2:$C$33,MATCH(Table2[[#This Row],[AwayTeam]],StatsRegularSeason20242025!$A$2:$A$33,0),2)=INDEX(StatsRegularSeason20242025!$A$2:$C$33,MATCH(Table2[[#This Row],[HomeTeam]],StatsRegularSeason20242025!$A$2:$A$33,0),2),1,0)</f>
        <v>1</v>
      </c>
      <c r="U988" s="2">
        <f>IF(INDEX(StatsRegularSeason20242025!$A$2:$C$33,MATCH(Table2[[#This Row],[AwayTeam]],StatsRegularSeason20242025!$A$2:$A$33,0),3)=INDEX(StatsRegularSeason20242025!$A$2:$C$33,MATCH(Table2[[#This Row],[HomeTeam]],StatsRegularSeason20242025!$A$2:$A$33,0),3),1,0)</f>
        <v>1</v>
      </c>
      <c r="V988" s="2">
        <f>IF(Table2[[#This Row],[InterConf]]=1,IF(Table2[[#This Row],[InterDiv]]=0, 1, 0), 0)</f>
        <v>0</v>
      </c>
      <c r="W988" s="2">
        <f>IF(INDEX(StatsRegularSeason20242025!$A$2:$C$33,MATCH(Table2[[#This Row],[AwayTeam]],StatsRegularSeason20242025!$A$2:$A$33,0),2)&lt;&gt;INDEX(StatsRegularSeason20242025!$A$2:$C$33,MATCH(Table2[[#This Row],[HomeTeam]],StatsRegularSeason20242025!$A$2:$A$33,0),2),1,0)</f>
        <v>0</v>
      </c>
      <c r="X988" s="2"/>
      <c r="Y988" s="2"/>
      <c r="Z988" s="2">
        <f>IF(AND(Table2[[#This Row],[GameIsOver]]=1,Table2[[#This Row],[ActualHomeScore]]*Table2[[#This Row],[ActualAwayScore]]=0), 1,0)</f>
        <v>0</v>
      </c>
      <c r="AA988" s="2">
        <f>IF(Table2[[#This Row],[GameIsOver]]=0,0, IF(Table2[[#This Row],[ActualWinner]]=Table2[[#This Row],[AwayTeam]], 2, IF(OR(Table2[[#This Row],[ActualResult]]="OT", Table2[[#This Row],[ActualResult]]="SO"), 1, 0)))</f>
        <v>0</v>
      </c>
      <c r="AB988" s="2">
        <f>IF(Table2[[#This Row],[GameIsOver]]= 0, 0, IF(Table2[[#This Row],[ActualWinner]]=Table2[[#This Row],[HomeTeam]], 2, IF(OR(Table2[[#This Row],[ActualResult]]="OT", Table2[[#This Row],[ActualResult]]="SO"), 1, 0)))</f>
        <v>0</v>
      </c>
      <c r="AC988" s="33">
        <f>(($AR$11)*IF(Table2[[#This Row],[CorrectWinnerPrediction]]="Y", 1, 0))+(($AR$12)*IF(Table2[[#This Row],[CorrectAwayScorePrediction]]="Y", 1, 0))+(($AR$13)*IF(Table2[[#This Row],[CorrectHomeScorePrediction]]="Y", 1, 0))</f>
        <v>0</v>
      </c>
      <c r="AD9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8" s="4" t="str">
        <f>IF(WEEKDAY(Table2[[#This Row],[GameDate]])=1,"SUN",IF(WEEKDAY(Table2[[#This Row],[GameDate]])=2,"MON",IF(WEEKDAY(Table2[[#This Row],[GameDate]])=3,"TUE",IF(WEEKDAY(Table2[[#This Row],[GameDate]])=4,"WED",IF(WEEKDAY(Table2[[#This Row],[GameDate]])=5,"THU",IF(WEEKDAY(Table2[[#This Row],[GameDate]])=6,"FRI", "SAT"))))))</f>
        <v>WED</v>
      </c>
      <c r="AF988" s="2">
        <f>Table2[[#This Row],[ActualAwayScore]]-Table2[[#This Row],[PredictedAwayScore]]</f>
        <v>0</v>
      </c>
      <c r="AG988" s="2">
        <f>Table2[[#This Row],[ActualHomeScore]]-Table2[[#This Row],[PredictedHomeScore]]</f>
        <v>0</v>
      </c>
      <c r="AH988" s="2">
        <f t="shared" si="78"/>
        <v>0</v>
      </c>
      <c r="AI988" s="2">
        <f t="shared" si="79"/>
        <v>0</v>
      </c>
    </row>
    <row r="989" spans="1:35" x14ac:dyDescent="0.25">
      <c r="A989" s="3"/>
      <c r="B989" s="5">
        <v>45721</v>
      </c>
      <c r="C989" s="8" t="s">
        <v>1101</v>
      </c>
      <c r="D989" s="3" t="s">
        <v>13</v>
      </c>
      <c r="E989" s="3" t="s">
        <v>28</v>
      </c>
      <c r="F989" s="3"/>
      <c r="G989" s="3"/>
      <c r="H989" s="3" t="str">
        <f t="shared" si="75"/>
        <v>_</v>
      </c>
      <c r="I989" s="3"/>
      <c r="J989" s="3"/>
      <c r="K989" s="3"/>
      <c r="L989" s="2" t="str">
        <f t="shared" si="76"/>
        <v>_</v>
      </c>
      <c r="M989" s="3"/>
      <c r="N989" s="3">
        <f>IF(ISBLANK(Table2[[#This Row],[ActualResult]]), 0, 1)</f>
        <v>0</v>
      </c>
      <c r="O989" s="3" t="str">
        <f>IF(ISBLANK(Table2[[#This Row],[ActualResult]]), "_", IF(Table2[[#This Row],[ActualWinner]]=Table2[[#This Row],[PredictedWinner]], "Y", "N"))</f>
        <v>_</v>
      </c>
      <c r="P989" s="3" t="str">
        <f>IF(Table2[[#This Row],[ActualAwayScore]]&gt;Table2[[#This Row],[PredictedAwayScore]], "N", IF(ISBLANK(Table2[[#This Row],[ActualResult]]), "_", IF(Table2[[#This Row],[ActualAwayScore]]=Table2[[#This Row],[PredictedAwayScore]], "Y", "N")))</f>
        <v>_</v>
      </c>
      <c r="Q989" s="3" t="str">
        <f>IF(Table2[[#This Row],[ActualHomeScore]]&gt;Table2[[#This Row],[PredictedHomeScore]],"N", IF(ISBLANK(Table2[[#This Row],[ActualResult]]), "_", IF(Table2[[#This Row],[ActualHomeScore]]=Table2[[#This Row],[PredictedHomeScore]], "Y", "N")))</f>
        <v>_</v>
      </c>
      <c r="R989" s="2"/>
      <c r="S989" s="2" t="str">
        <f t="shared" si="77"/>
        <v>_</v>
      </c>
      <c r="T989" s="2">
        <f>IF(INDEX(StatsRegularSeason20242025!$A$2:$C$33,MATCH(Table2[[#This Row],[AwayTeam]],StatsRegularSeason20242025!$A$2:$A$33,0),2)=INDEX(StatsRegularSeason20242025!$A$2:$C$33,MATCH(Table2[[#This Row],[HomeTeam]],StatsRegularSeason20242025!$A$2:$A$33,0),2),1,0)</f>
        <v>1</v>
      </c>
      <c r="U989" s="2">
        <f>IF(INDEX(StatsRegularSeason20242025!$A$2:$C$33,MATCH(Table2[[#This Row],[AwayTeam]],StatsRegularSeason20242025!$A$2:$A$33,0),3)=INDEX(StatsRegularSeason20242025!$A$2:$C$33,MATCH(Table2[[#This Row],[HomeTeam]],StatsRegularSeason20242025!$A$2:$A$33,0),3),1,0)</f>
        <v>0</v>
      </c>
      <c r="V989" s="2">
        <f>IF(Table2[[#This Row],[InterConf]]=1,IF(Table2[[#This Row],[InterDiv]]=0, 1, 0), 0)</f>
        <v>1</v>
      </c>
      <c r="W989" s="2">
        <f>IF(INDEX(StatsRegularSeason20242025!$A$2:$C$33,MATCH(Table2[[#This Row],[AwayTeam]],StatsRegularSeason20242025!$A$2:$A$33,0),2)&lt;&gt;INDEX(StatsRegularSeason20242025!$A$2:$C$33,MATCH(Table2[[#This Row],[HomeTeam]],StatsRegularSeason20242025!$A$2:$A$33,0),2),1,0)</f>
        <v>0</v>
      </c>
      <c r="X989" s="2"/>
      <c r="Y989" s="2"/>
      <c r="Z989" s="2">
        <f>IF(AND(Table2[[#This Row],[GameIsOver]]=1,Table2[[#This Row],[ActualHomeScore]]*Table2[[#This Row],[ActualAwayScore]]=0), 1,0)</f>
        <v>0</v>
      </c>
      <c r="AA989" s="2">
        <f>IF(Table2[[#This Row],[GameIsOver]]=0,0, IF(Table2[[#This Row],[ActualWinner]]=Table2[[#This Row],[AwayTeam]], 2, IF(OR(Table2[[#This Row],[ActualResult]]="OT", Table2[[#This Row],[ActualResult]]="SO"), 1, 0)))</f>
        <v>0</v>
      </c>
      <c r="AB989" s="2">
        <f>IF(Table2[[#This Row],[GameIsOver]]= 0, 0, IF(Table2[[#This Row],[ActualWinner]]=Table2[[#This Row],[HomeTeam]], 2, IF(OR(Table2[[#This Row],[ActualResult]]="OT", Table2[[#This Row],[ActualResult]]="SO"), 1, 0)))</f>
        <v>0</v>
      </c>
      <c r="AC989" s="33">
        <f>(($AR$11)*IF(Table2[[#This Row],[CorrectWinnerPrediction]]="Y", 1, 0))+(($AR$12)*IF(Table2[[#This Row],[CorrectAwayScorePrediction]]="Y", 1, 0))+(($AR$13)*IF(Table2[[#This Row],[CorrectHomeScorePrediction]]="Y", 1, 0))</f>
        <v>0</v>
      </c>
      <c r="AD9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89" s="5" t="str">
        <f>IF(WEEKDAY(Table2[[#This Row],[GameDate]])=1,"SUN",IF(WEEKDAY(Table2[[#This Row],[GameDate]])=2,"MON",IF(WEEKDAY(Table2[[#This Row],[GameDate]])=3,"TUE",IF(WEEKDAY(Table2[[#This Row],[GameDate]])=4,"WED",IF(WEEKDAY(Table2[[#This Row],[GameDate]])=5,"THU",IF(WEEKDAY(Table2[[#This Row],[GameDate]])=6,"FRI", "SAT"))))))</f>
        <v>WED</v>
      </c>
      <c r="AF989" s="2">
        <f>Table2[[#This Row],[ActualAwayScore]]-Table2[[#This Row],[PredictedAwayScore]]</f>
        <v>0</v>
      </c>
      <c r="AG989" s="2">
        <f>Table2[[#This Row],[ActualHomeScore]]-Table2[[#This Row],[PredictedHomeScore]]</f>
        <v>0</v>
      </c>
      <c r="AH989" s="2">
        <f t="shared" si="78"/>
        <v>0</v>
      </c>
      <c r="AI989" s="2">
        <f t="shared" si="79"/>
        <v>0</v>
      </c>
    </row>
    <row r="990" spans="1:35" x14ac:dyDescent="0.25">
      <c r="B990" s="4">
        <v>45722</v>
      </c>
      <c r="C990" s="7" t="s">
        <v>1102</v>
      </c>
      <c r="D990" s="2" t="s">
        <v>15</v>
      </c>
      <c r="E990" s="2" t="s">
        <v>31</v>
      </c>
      <c r="F990" s="2"/>
      <c r="G990" s="2"/>
      <c r="H990" s="2" t="str">
        <f t="shared" si="75"/>
        <v>_</v>
      </c>
      <c r="I990" s="2"/>
      <c r="J990" s="2"/>
      <c r="K990" s="2"/>
      <c r="L990" s="13" t="str">
        <f t="shared" si="76"/>
        <v>_</v>
      </c>
      <c r="M990" s="2"/>
      <c r="N990" s="2">
        <f>IF(ISBLANK(Table2[[#This Row],[ActualResult]]), 0, 1)</f>
        <v>0</v>
      </c>
      <c r="O990" s="2" t="str">
        <f>IF(ISBLANK(Table2[[#This Row],[ActualResult]]), "_", IF(Table2[[#This Row],[ActualWinner]]=Table2[[#This Row],[PredictedWinner]], "Y", "N"))</f>
        <v>_</v>
      </c>
      <c r="P990" s="2" t="str">
        <f>IF(Table2[[#This Row],[ActualAwayScore]]&gt;Table2[[#This Row],[PredictedAwayScore]], "N", IF(ISBLANK(Table2[[#This Row],[ActualResult]]), "_", IF(Table2[[#This Row],[ActualAwayScore]]=Table2[[#This Row],[PredictedAwayScore]], "Y", "N")))</f>
        <v>_</v>
      </c>
      <c r="Q990" s="2" t="str">
        <f>IF(Table2[[#This Row],[ActualHomeScore]]&gt;Table2[[#This Row],[PredictedHomeScore]],"N", IF(ISBLANK(Table2[[#This Row],[ActualResult]]), "_", IF(Table2[[#This Row],[ActualHomeScore]]=Table2[[#This Row],[PredictedHomeScore]], "Y", "N")))</f>
        <v>_</v>
      </c>
      <c r="R990" s="2"/>
      <c r="S990" s="2" t="str">
        <f t="shared" si="77"/>
        <v>_</v>
      </c>
      <c r="T990" s="2">
        <f>IF(INDEX(StatsRegularSeason20242025!$A$2:$C$33,MATCH(Table2[[#This Row],[AwayTeam]],StatsRegularSeason20242025!$A$2:$A$33,0),2)=INDEX(StatsRegularSeason20242025!$A$2:$C$33,MATCH(Table2[[#This Row],[HomeTeam]],StatsRegularSeason20242025!$A$2:$A$33,0),2),1,0)</f>
        <v>0</v>
      </c>
      <c r="U990" s="2">
        <f>IF(INDEX(StatsRegularSeason20242025!$A$2:$C$33,MATCH(Table2[[#This Row],[AwayTeam]],StatsRegularSeason20242025!$A$2:$A$33,0),3)=INDEX(StatsRegularSeason20242025!$A$2:$C$33,MATCH(Table2[[#This Row],[HomeTeam]],StatsRegularSeason20242025!$A$2:$A$33,0),3),1,0)</f>
        <v>0</v>
      </c>
      <c r="V990" s="2">
        <f>IF(Table2[[#This Row],[InterConf]]=1,IF(Table2[[#This Row],[InterDiv]]=0, 1, 0), 0)</f>
        <v>0</v>
      </c>
      <c r="W990" s="2">
        <f>IF(INDEX(StatsRegularSeason20242025!$A$2:$C$33,MATCH(Table2[[#This Row],[AwayTeam]],StatsRegularSeason20242025!$A$2:$A$33,0),2)&lt;&gt;INDEX(StatsRegularSeason20242025!$A$2:$C$33,MATCH(Table2[[#This Row],[HomeTeam]],StatsRegularSeason20242025!$A$2:$A$33,0),2),1,0)</f>
        <v>1</v>
      </c>
      <c r="X990" s="2"/>
      <c r="Y990" s="2"/>
      <c r="Z990" s="2">
        <f>IF(AND(Table2[[#This Row],[GameIsOver]]=1,Table2[[#This Row],[ActualHomeScore]]*Table2[[#This Row],[ActualAwayScore]]=0), 1,0)</f>
        <v>0</v>
      </c>
      <c r="AA990" s="2">
        <f>IF(Table2[[#This Row],[GameIsOver]]=0,0, IF(Table2[[#This Row],[ActualWinner]]=Table2[[#This Row],[AwayTeam]], 2, IF(OR(Table2[[#This Row],[ActualResult]]="OT", Table2[[#This Row],[ActualResult]]="SO"), 1, 0)))</f>
        <v>0</v>
      </c>
      <c r="AB990" s="2">
        <f>IF(Table2[[#This Row],[GameIsOver]]= 0, 0, IF(Table2[[#This Row],[ActualWinner]]=Table2[[#This Row],[HomeTeam]], 2, IF(OR(Table2[[#This Row],[ActualResult]]="OT", Table2[[#This Row],[ActualResult]]="SO"), 1, 0)))</f>
        <v>0</v>
      </c>
      <c r="AC990" s="33">
        <f>(($AR$11)*IF(Table2[[#This Row],[CorrectWinnerPrediction]]="Y", 1, 0))+(($AR$12)*IF(Table2[[#This Row],[CorrectAwayScorePrediction]]="Y", 1, 0))+(($AR$13)*IF(Table2[[#This Row],[CorrectHomeScorePrediction]]="Y", 1, 0))</f>
        <v>0</v>
      </c>
      <c r="AD9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0" s="4" t="str">
        <f>IF(WEEKDAY(Table2[[#This Row],[GameDate]])=1,"SUN",IF(WEEKDAY(Table2[[#This Row],[GameDate]])=2,"MON",IF(WEEKDAY(Table2[[#This Row],[GameDate]])=3,"TUE",IF(WEEKDAY(Table2[[#This Row],[GameDate]])=4,"WED",IF(WEEKDAY(Table2[[#This Row],[GameDate]])=5,"THU",IF(WEEKDAY(Table2[[#This Row],[GameDate]])=6,"FRI", "SAT"))))))</f>
        <v>THU</v>
      </c>
      <c r="AF990" s="2">
        <f>Table2[[#This Row],[ActualAwayScore]]-Table2[[#This Row],[PredictedAwayScore]]</f>
        <v>0</v>
      </c>
      <c r="AG990" s="2">
        <f>Table2[[#This Row],[ActualHomeScore]]-Table2[[#This Row],[PredictedHomeScore]]</f>
        <v>0</v>
      </c>
      <c r="AH990" s="2">
        <f t="shared" si="78"/>
        <v>0</v>
      </c>
      <c r="AI990" s="2">
        <f t="shared" si="79"/>
        <v>0</v>
      </c>
    </row>
    <row r="991" spans="1:35" x14ac:dyDescent="0.25">
      <c r="B991" s="4">
        <v>45722</v>
      </c>
      <c r="C991" s="7" t="s">
        <v>1103</v>
      </c>
      <c r="D991" s="2" t="s">
        <v>29</v>
      </c>
      <c r="E991" s="2" t="s">
        <v>43</v>
      </c>
      <c r="F991" s="2"/>
      <c r="G991" s="2"/>
      <c r="H991" s="2" t="str">
        <f t="shared" si="75"/>
        <v>_</v>
      </c>
      <c r="I991" s="2"/>
      <c r="J991" s="2"/>
      <c r="K991" s="2"/>
      <c r="L991" s="2" t="str">
        <f t="shared" si="76"/>
        <v>_</v>
      </c>
      <c r="M991" s="2"/>
      <c r="N991" s="2">
        <f>IF(ISBLANK(Table2[[#This Row],[ActualResult]]), 0, 1)</f>
        <v>0</v>
      </c>
      <c r="O991" s="2" t="str">
        <f>IF(ISBLANK(Table2[[#This Row],[ActualResult]]), "_", IF(Table2[[#This Row],[ActualWinner]]=Table2[[#This Row],[PredictedWinner]], "Y", "N"))</f>
        <v>_</v>
      </c>
      <c r="P991" s="2" t="str">
        <f>IF(Table2[[#This Row],[ActualAwayScore]]&gt;Table2[[#This Row],[PredictedAwayScore]], "N", IF(ISBLANK(Table2[[#This Row],[ActualResult]]), "_", IF(Table2[[#This Row],[ActualAwayScore]]=Table2[[#This Row],[PredictedAwayScore]], "Y", "N")))</f>
        <v>_</v>
      </c>
      <c r="Q991" s="2" t="str">
        <f>IF(Table2[[#This Row],[ActualHomeScore]]&gt;Table2[[#This Row],[PredictedHomeScore]],"N", IF(ISBLANK(Table2[[#This Row],[ActualResult]]), "_", IF(Table2[[#This Row],[ActualHomeScore]]=Table2[[#This Row],[PredictedHomeScore]], "Y", "N")))</f>
        <v>_</v>
      </c>
      <c r="R991" s="2"/>
      <c r="S991" s="2" t="str">
        <f t="shared" si="77"/>
        <v>_</v>
      </c>
      <c r="T991" s="2">
        <f>IF(INDEX(StatsRegularSeason20242025!$A$2:$C$33,MATCH(Table2[[#This Row],[AwayTeam]],StatsRegularSeason20242025!$A$2:$A$33,0),2)=INDEX(StatsRegularSeason20242025!$A$2:$C$33,MATCH(Table2[[#This Row],[HomeTeam]],StatsRegularSeason20242025!$A$2:$A$33,0),2),1,0)</f>
        <v>1</v>
      </c>
      <c r="U991" s="2">
        <f>IF(INDEX(StatsRegularSeason20242025!$A$2:$C$33,MATCH(Table2[[#This Row],[AwayTeam]],StatsRegularSeason20242025!$A$2:$A$33,0),3)=INDEX(StatsRegularSeason20242025!$A$2:$C$33,MATCH(Table2[[#This Row],[HomeTeam]],StatsRegularSeason20242025!$A$2:$A$33,0),3),1,0)</f>
        <v>1</v>
      </c>
      <c r="V991" s="2">
        <f>IF(Table2[[#This Row],[InterConf]]=1,IF(Table2[[#This Row],[InterDiv]]=0, 1, 0), 0)</f>
        <v>0</v>
      </c>
      <c r="W991" s="2">
        <f>IF(INDEX(StatsRegularSeason20242025!$A$2:$C$33,MATCH(Table2[[#This Row],[AwayTeam]],StatsRegularSeason20242025!$A$2:$A$33,0),2)&lt;&gt;INDEX(StatsRegularSeason20242025!$A$2:$C$33,MATCH(Table2[[#This Row],[HomeTeam]],StatsRegularSeason20242025!$A$2:$A$33,0),2),1,0)</f>
        <v>0</v>
      </c>
      <c r="X991" s="2"/>
      <c r="Y991" s="2"/>
      <c r="Z991" s="2">
        <f>IF(AND(Table2[[#This Row],[GameIsOver]]=1,Table2[[#This Row],[ActualHomeScore]]*Table2[[#This Row],[ActualAwayScore]]=0), 1,0)</f>
        <v>0</v>
      </c>
      <c r="AA991" s="2">
        <f>IF(Table2[[#This Row],[GameIsOver]]=0,0, IF(Table2[[#This Row],[ActualWinner]]=Table2[[#This Row],[AwayTeam]], 2, IF(OR(Table2[[#This Row],[ActualResult]]="OT", Table2[[#This Row],[ActualResult]]="SO"), 1, 0)))</f>
        <v>0</v>
      </c>
      <c r="AB991" s="2">
        <f>IF(Table2[[#This Row],[GameIsOver]]= 0, 0, IF(Table2[[#This Row],[ActualWinner]]=Table2[[#This Row],[HomeTeam]], 2, IF(OR(Table2[[#This Row],[ActualResult]]="OT", Table2[[#This Row],[ActualResult]]="SO"), 1, 0)))</f>
        <v>0</v>
      </c>
      <c r="AC991" s="33">
        <f>(($AR$11)*IF(Table2[[#This Row],[CorrectWinnerPrediction]]="Y", 1, 0))+(($AR$12)*IF(Table2[[#This Row],[CorrectAwayScorePrediction]]="Y", 1, 0))+(($AR$13)*IF(Table2[[#This Row],[CorrectHomeScorePrediction]]="Y", 1, 0))</f>
        <v>0</v>
      </c>
      <c r="AD9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1" s="4" t="str">
        <f>IF(WEEKDAY(Table2[[#This Row],[GameDate]])=1,"SUN",IF(WEEKDAY(Table2[[#This Row],[GameDate]])=2,"MON",IF(WEEKDAY(Table2[[#This Row],[GameDate]])=3,"TUE",IF(WEEKDAY(Table2[[#This Row],[GameDate]])=4,"WED",IF(WEEKDAY(Table2[[#This Row],[GameDate]])=5,"THU",IF(WEEKDAY(Table2[[#This Row],[GameDate]])=6,"FRI", "SAT"))))))</f>
        <v>THU</v>
      </c>
      <c r="AF991" s="2">
        <f>Table2[[#This Row],[ActualAwayScore]]-Table2[[#This Row],[PredictedAwayScore]]</f>
        <v>0</v>
      </c>
      <c r="AG991" s="2">
        <f>Table2[[#This Row],[ActualHomeScore]]-Table2[[#This Row],[PredictedHomeScore]]</f>
        <v>0</v>
      </c>
      <c r="AH991" s="2">
        <f t="shared" si="78"/>
        <v>0</v>
      </c>
      <c r="AI991" s="2">
        <f t="shared" si="79"/>
        <v>0</v>
      </c>
    </row>
    <row r="992" spans="1:35" x14ac:dyDescent="0.25">
      <c r="B992" s="4">
        <v>45722</v>
      </c>
      <c r="C992" s="7" t="s">
        <v>1104</v>
      </c>
      <c r="D992" s="2" t="s">
        <v>36</v>
      </c>
      <c r="E992" s="2" t="s">
        <v>14</v>
      </c>
      <c r="F992" s="2"/>
      <c r="G992" s="2"/>
      <c r="H992" s="2" t="str">
        <f t="shared" si="75"/>
        <v>_</v>
      </c>
      <c r="I992" s="2"/>
      <c r="J992" s="2"/>
      <c r="K992" s="2"/>
      <c r="L992" s="2" t="str">
        <f t="shared" si="76"/>
        <v>_</v>
      </c>
      <c r="M992" s="2"/>
      <c r="N992" s="2">
        <f>IF(ISBLANK(Table2[[#This Row],[ActualResult]]), 0, 1)</f>
        <v>0</v>
      </c>
      <c r="O992" s="2" t="str">
        <f>IF(ISBLANK(Table2[[#This Row],[ActualResult]]), "_", IF(Table2[[#This Row],[ActualWinner]]=Table2[[#This Row],[PredictedWinner]], "Y", "N"))</f>
        <v>_</v>
      </c>
      <c r="P992" s="2" t="str">
        <f>IF(Table2[[#This Row],[ActualAwayScore]]&gt;Table2[[#This Row],[PredictedAwayScore]], "N", IF(ISBLANK(Table2[[#This Row],[ActualResult]]), "_", IF(Table2[[#This Row],[ActualAwayScore]]=Table2[[#This Row],[PredictedAwayScore]], "Y", "N")))</f>
        <v>_</v>
      </c>
      <c r="Q992" s="2" t="str">
        <f>IF(Table2[[#This Row],[ActualHomeScore]]&gt;Table2[[#This Row],[PredictedHomeScore]],"N", IF(ISBLANK(Table2[[#This Row],[ActualResult]]), "_", IF(Table2[[#This Row],[ActualHomeScore]]=Table2[[#This Row],[PredictedHomeScore]], "Y", "N")))</f>
        <v>_</v>
      </c>
      <c r="R992" s="2"/>
      <c r="S992" s="2" t="str">
        <f t="shared" si="77"/>
        <v>_</v>
      </c>
      <c r="T992" s="2">
        <f>IF(INDEX(StatsRegularSeason20242025!$A$2:$C$33,MATCH(Table2[[#This Row],[AwayTeam]],StatsRegularSeason20242025!$A$2:$A$33,0),2)=INDEX(StatsRegularSeason20242025!$A$2:$C$33,MATCH(Table2[[#This Row],[HomeTeam]],StatsRegularSeason20242025!$A$2:$A$33,0),2),1,0)</f>
        <v>1</v>
      </c>
      <c r="U992" s="2">
        <f>IF(INDEX(StatsRegularSeason20242025!$A$2:$C$33,MATCH(Table2[[#This Row],[AwayTeam]],StatsRegularSeason20242025!$A$2:$A$33,0),3)=INDEX(StatsRegularSeason20242025!$A$2:$C$33,MATCH(Table2[[#This Row],[HomeTeam]],StatsRegularSeason20242025!$A$2:$A$33,0),3),1,0)</f>
        <v>0</v>
      </c>
      <c r="V992" s="2">
        <f>IF(Table2[[#This Row],[InterConf]]=1,IF(Table2[[#This Row],[InterDiv]]=0, 1, 0), 0)</f>
        <v>1</v>
      </c>
      <c r="W992" s="2">
        <f>IF(INDEX(StatsRegularSeason20242025!$A$2:$C$33,MATCH(Table2[[#This Row],[AwayTeam]],StatsRegularSeason20242025!$A$2:$A$33,0),2)&lt;&gt;INDEX(StatsRegularSeason20242025!$A$2:$C$33,MATCH(Table2[[#This Row],[HomeTeam]],StatsRegularSeason20242025!$A$2:$A$33,0),2),1,0)</f>
        <v>0</v>
      </c>
      <c r="X992" s="2"/>
      <c r="Y992" s="2"/>
      <c r="Z992" s="2">
        <f>IF(AND(Table2[[#This Row],[GameIsOver]]=1,Table2[[#This Row],[ActualHomeScore]]*Table2[[#This Row],[ActualAwayScore]]=0), 1,0)</f>
        <v>0</v>
      </c>
      <c r="AA992" s="2">
        <f>IF(Table2[[#This Row],[GameIsOver]]=0,0, IF(Table2[[#This Row],[ActualWinner]]=Table2[[#This Row],[AwayTeam]], 2, IF(OR(Table2[[#This Row],[ActualResult]]="OT", Table2[[#This Row],[ActualResult]]="SO"), 1, 0)))</f>
        <v>0</v>
      </c>
      <c r="AB992" s="2">
        <f>IF(Table2[[#This Row],[GameIsOver]]= 0, 0, IF(Table2[[#This Row],[ActualWinner]]=Table2[[#This Row],[HomeTeam]], 2, IF(OR(Table2[[#This Row],[ActualResult]]="OT", Table2[[#This Row],[ActualResult]]="SO"), 1, 0)))</f>
        <v>0</v>
      </c>
      <c r="AC992" s="33">
        <f>(($AR$11)*IF(Table2[[#This Row],[CorrectWinnerPrediction]]="Y", 1, 0))+(($AR$12)*IF(Table2[[#This Row],[CorrectAwayScorePrediction]]="Y", 1, 0))+(($AR$13)*IF(Table2[[#This Row],[CorrectHomeScorePrediction]]="Y", 1, 0))</f>
        <v>0</v>
      </c>
      <c r="AD9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2" s="4" t="str">
        <f>IF(WEEKDAY(Table2[[#This Row],[GameDate]])=1,"SUN",IF(WEEKDAY(Table2[[#This Row],[GameDate]])=2,"MON",IF(WEEKDAY(Table2[[#This Row],[GameDate]])=3,"TUE",IF(WEEKDAY(Table2[[#This Row],[GameDate]])=4,"WED",IF(WEEKDAY(Table2[[#This Row],[GameDate]])=5,"THU",IF(WEEKDAY(Table2[[#This Row],[GameDate]])=6,"FRI", "SAT"))))))</f>
        <v>THU</v>
      </c>
      <c r="AF992" s="2">
        <f>Table2[[#This Row],[ActualAwayScore]]-Table2[[#This Row],[PredictedAwayScore]]</f>
        <v>0</v>
      </c>
      <c r="AG992" s="2">
        <f>Table2[[#This Row],[ActualHomeScore]]-Table2[[#This Row],[PredictedHomeScore]]</f>
        <v>0</v>
      </c>
      <c r="AH992" s="2">
        <f t="shared" si="78"/>
        <v>0</v>
      </c>
      <c r="AI992" s="2">
        <f t="shared" si="79"/>
        <v>0</v>
      </c>
    </row>
    <row r="993" spans="1:35" x14ac:dyDescent="0.25">
      <c r="B993" s="4">
        <v>45722</v>
      </c>
      <c r="C993" s="7" t="s">
        <v>1105</v>
      </c>
      <c r="D993" s="2" t="s">
        <v>22</v>
      </c>
      <c r="E993" s="2" t="s">
        <v>45</v>
      </c>
      <c r="F993" s="2"/>
      <c r="G993" s="2"/>
      <c r="H993" s="2" t="str">
        <f t="shared" si="75"/>
        <v>_</v>
      </c>
      <c r="I993" s="2"/>
      <c r="J993" s="2"/>
      <c r="K993" s="2"/>
      <c r="L993" s="2" t="str">
        <f t="shared" si="76"/>
        <v>_</v>
      </c>
      <c r="M993" s="2"/>
      <c r="N993" s="2">
        <f>IF(ISBLANK(Table2[[#This Row],[ActualResult]]), 0, 1)</f>
        <v>0</v>
      </c>
      <c r="O993" s="2" t="str">
        <f>IF(ISBLANK(Table2[[#This Row],[ActualResult]]), "_", IF(Table2[[#This Row],[ActualWinner]]=Table2[[#This Row],[PredictedWinner]], "Y", "N"))</f>
        <v>_</v>
      </c>
      <c r="P993" s="2" t="str">
        <f>IF(Table2[[#This Row],[ActualAwayScore]]&gt;Table2[[#This Row],[PredictedAwayScore]], "N", IF(ISBLANK(Table2[[#This Row],[ActualResult]]), "_", IF(Table2[[#This Row],[ActualAwayScore]]=Table2[[#This Row],[PredictedAwayScore]], "Y", "N")))</f>
        <v>_</v>
      </c>
      <c r="Q993" s="2" t="str">
        <f>IF(Table2[[#This Row],[ActualHomeScore]]&gt;Table2[[#This Row],[PredictedHomeScore]],"N", IF(ISBLANK(Table2[[#This Row],[ActualResult]]), "_", IF(Table2[[#This Row],[ActualHomeScore]]=Table2[[#This Row],[PredictedHomeScore]], "Y", "N")))</f>
        <v>_</v>
      </c>
      <c r="R993" s="2"/>
      <c r="S993" s="2" t="str">
        <f t="shared" si="77"/>
        <v>_</v>
      </c>
      <c r="T993" s="2">
        <f>IF(INDEX(StatsRegularSeason20242025!$A$2:$C$33,MATCH(Table2[[#This Row],[AwayTeam]],StatsRegularSeason20242025!$A$2:$A$33,0),2)=INDEX(StatsRegularSeason20242025!$A$2:$C$33,MATCH(Table2[[#This Row],[HomeTeam]],StatsRegularSeason20242025!$A$2:$A$33,0),2),1,0)</f>
        <v>0</v>
      </c>
      <c r="U993" s="2">
        <f>IF(INDEX(StatsRegularSeason20242025!$A$2:$C$33,MATCH(Table2[[#This Row],[AwayTeam]],StatsRegularSeason20242025!$A$2:$A$33,0),3)=INDEX(StatsRegularSeason20242025!$A$2:$C$33,MATCH(Table2[[#This Row],[HomeTeam]],StatsRegularSeason20242025!$A$2:$A$33,0),3),1,0)</f>
        <v>0</v>
      </c>
      <c r="V993" s="2">
        <f>IF(Table2[[#This Row],[InterConf]]=1,IF(Table2[[#This Row],[InterDiv]]=0, 1, 0), 0)</f>
        <v>0</v>
      </c>
      <c r="W993" s="2">
        <f>IF(INDEX(StatsRegularSeason20242025!$A$2:$C$33,MATCH(Table2[[#This Row],[AwayTeam]],StatsRegularSeason20242025!$A$2:$A$33,0),2)&lt;&gt;INDEX(StatsRegularSeason20242025!$A$2:$C$33,MATCH(Table2[[#This Row],[HomeTeam]],StatsRegularSeason20242025!$A$2:$A$33,0),2),1,0)</f>
        <v>1</v>
      </c>
      <c r="X993" s="2"/>
      <c r="Y993" s="2"/>
      <c r="Z993" s="2">
        <f>IF(AND(Table2[[#This Row],[GameIsOver]]=1,Table2[[#This Row],[ActualHomeScore]]*Table2[[#This Row],[ActualAwayScore]]=0), 1,0)</f>
        <v>0</v>
      </c>
      <c r="AA993" s="2">
        <f>IF(Table2[[#This Row],[GameIsOver]]=0,0, IF(Table2[[#This Row],[ActualWinner]]=Table2[[#This Row],[AwayTeam]], 2, IF(OR(Table2[[#This Row],[ActualResult]]="OT", Table2[[#This Row],[ActualResult]]="SO"), 1, 0)))</f>
        <v>0</v>
      </c>
      <c r="AB993" s="2">
        <f>IF(Table2[[#This Row],[GameIsOver]]= 0, 0, IF(Table2[[#This Row],[ActualWinner]]=Table2[[#This Row],[HomeTeam]], 2, IF(OR(Table2[[#This Row],[ActualResult]]="OT", Table2[[#This Row],[ActualResult]]="SO"), 1, 0)))</f>
        <v>0</v>
      </c>
      <c r="AC993" s="33">
        <f>(($AR$11)*IF(Table2[[#This Row],[CorrectWinnerPrediction]]="Y", 1, 0))+(($AR$12)*IF(Table2[[#This Row],[CorrectAwayScorePrediction]]="Y", 1, 0))+(($AR$13)*IF(Table2[[#This Row],[CorrectHomeScorePrediction]]="Y", 1, 0))</f>
        <v>0</v>
      </c>
      <c r="AD9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3" s="4" t="str">
        <f>IF(WEEKDAY(Table2[[#This Row],[GameDate]])=1,"SUN",IF(WEEKDAY(Table2[[#This Row],[GameDate]])=2,"MON",IF(WEEKDAY(Table2[[#This Row],[GameDate]])=3,"TUE",IF(WEEKDAY(Table2[[#This Row],[GameDate]])=4,"WED",IF(WEEKDAY(Table2[[#This Row],[GameDate]])=5,"THU",IF(WEEKDAY(Table2[[#This Row],[GameDate]])=6,"FRI", "SAT"))))))</f>
        <v>THU</v>
      </c>
      <c r="AF993" s="2">
        <f>Table2[[#This Row],[ActualAwayScore]]-Table2[[#This Row],[PredictedAwayScore]]</f>
        <v>0</v>
      </c>
      <c r="AG993" s="2">
        <f>Table2[[#This Row],[ActualHomeScore]]-Table2[[#This Row],[PredictedHomeScore]]</f>
        <v>0</v>
      </c>
      <c r="AH993" s="2">
        <f t="shared" si="78"/>
        <v>0</v>
      </c>
      <c r="AI993" s="2">
        <f t="shared" si="79"/>
        <v>0</v>
      </c>
    </row>
    <row r="994" spans="1:35" x14ac:dyDescent="0.25">
      <c r="B994" s="4">
        <v>45722</v>
      </c>
      <c r="C994" s="7" t="s">
        <v>1106</v>
      </c>
      <c r="D994" s="2" t="s">
        <v>16</v>
      </c>
      <c r="E994" s="2" t="s">
        <v>44</v>
      </c>
      <c r="F994" s="2"/>
      <c r="G994" s="2"/>
      <c r="H994" s="2" t="str">
        <f t="shared" si="75"/>
        <v>_</v>
      </c>
      <c r="I994" s="2"/>
      <c r="J994" s="2"/>
      <c r="K994" s="2"/>
      <c r="L994" s="2" t="str">
        <f t="shared" si="76"/>
        <v>_</v>
      </c>
      <c r="M994" s="2"/>
      <c r="N994" s="2">
        <f>IF(ISBLANK(Table2[[#This Row],[ActualResult]]), 0, 1)</f>
        <v>0</v>
      </c>
      <c r="O994" s="2" t="str">
        <f>IF(ISBLANK(Table2[[#This Row],[ActualResult]]), "_", IF(Table2[[#This Row],[ActualWinner]]=Table2[[#This Row],[PredictedWinner]], "Y", "N"))</f>
        <v>_</v>
      </c>
      <c r="P994" s="2" t="str">
        <f>IF(Table2[[#This Row],[ActualAwayScore]]&gt;Table2[[#This Row],[PredictedAwayScore]], "N", IF(ISBLANK(Table2[[#This Row],[ActualResult]]), "_", IF(Table2[[#This Row],[ActualAwayScore]]=Table2[[#This Row],[PredictedAwayScore]], "Y", "N")))</f>
        <v>_</v>
      </c>
      <c r="Q994" s="2" t="str">
        <f>IF(Table2[[#This Row],[ActualHomeScore]]&gt;Table2[[#This Row],[PredictedHomeScore]],"N", IF(ISBLANK(Table2[[#This Row],[ActualResult]]), "_", IF(Table2[[#This Row],[ActualHomeScore]]=Table2[[#This Row],[PredictedHomeScore]], "Y", "N")))</f>
        <v>_</v>
      </c>
      <c r="R994" s="2"/>
      <c r="S994" s="2" t="str">
        <f t="shared" si="77"/>
        <v>_</v>
      </c>
      <c r="T994" s="2">
        <f>IF(INDEX(StatsRegularSeason20242025!$A$2:$C$33,MATCH(Table2[[#This Row],[AwayTeam]],StatsRegularSeason20242025!$A$2:$A$33,0),2)=INDEX(StatsRegularSeason20242025!$A$2:$C$33,MATCH(Table2[[#This Row],[HomeTeam]],StatsRegularSeason20242025!$A$2:$A$33,0),2),1,0)</f>
        <v>1</v>
      </c>
      <c r="U994" s="2">
        <f>IF(INDEX(StatsRegularSeason20242025!$A$2:$C$33,MATCH(Table2[[#This Row],[AwayTeam]],StatsRegularSeason20242025!$A$2:$A$33,0),3)=INDEX(StatsRegularSeason20242025!$A$2:$C$33,MATCH(Table2[[#This Row],[HomeTeam]],StatsRegularSeason20242025!$A$2:$A$33,0),3),1,0)</f>
        <v>0</v>
      </c>
      <c r="V994" s="2">
        <f>IF(Table2[[#This Row],[InterConf]]=1,IF(Table2[[#This Row],[InterDiv]]=0, 1, 0), 0)</f>
        <v>1</v>
      </c>
      <c r="W994" s="2">
        <f>IF(INDEX(StatsRegularSeason20242025!$A$2:$C$33,MATCH(Table2[[#This Row],[AwayTeam]],StatsRegularSeason20242025!$A$2:$A$33,0),2)&lt;&gt;INDEX(StatsRegularSeason20242025!$A$2:$C$33,MATCH(Table2[[#This Row],[HomeTeam]],StatsRegularSeason20242025!$A$2:$A$33,0),2),1,0)</f>
        <v>0</v>
      </c>
      <c r="X994" s="2"/>
      <c r="Y994" s="2"/>
      <c r="Z994" s="2">
        <f>IF(AND(Table2[[#This Row],[GameIsOver]]=1,Table2[[#This Row],[ActualHomeScore]]*Table2[[#This Row],[ActualAwayScore]]=0), 1,0)</f>
        <v>0</v>
      </c>
      <c r="AA994" s="2">
        <f>IF(Table2[[#This Row],[GameIsOver]]=0,0, IF(Table2[[#This Row],[ActualWinner]]=Table2[[#This Row],[AwayTeam]], 2, IF(OR(Table2[[#This Row],[ActualResult]]="OT", Table2[[#This Row],[ActualResult]]="SO"), 1, 0)))</f>
        <v>0</v>
      </c>
      <c r="AB994" s="2">
        <f>IF(Table2[[#This Row],[GameIsOver]]= 0, 0, IF(Table2[[#This Row],[ActualWinner]]=Table2[[#This Row],[HomeTeam]], 2, IF(OR(Table2[[#This Row],[ActualResult]]="OT", Table2[[#This Row],[ActualResult]]="SO"), 1, 0)))</f>
        <v>0</v>
      </c>
      <c r="AC994" s="33">
        <f>(($AR$11)*IF(Table2[[#This Row],[CorrectWinnerPrediction]]="Y", 1, 0))+(($AR$12)*IF(Table2[[#This Row],[CorrectAwayScorePrediction]]="Y", 1, 0))+(($AR$13)*IF(Table2[[#This Row],[CorrectHomeScorePrediction]]="Y", 1, 0))</f>
        <v>0</v>
      </c>
      <c r="AD9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4" s="4" t="str">
        <f>IF(WEEKDAY(Table2[[#This Row],[GameDate]])=1,"SUN",IF(WEEKDAY(Table2[[#This Row],[GameDate]])=2,"MON",IF(WEEKDAY(Table2[[#This Row],[GameDate]])=3,"TUE",IF(WEEKDAY(Table2[[#This Row],[GameDate]])=4,"WED",IF(WEEKDAY(Table2[[#This Row],[GameDate]])=5,"THU",IF(WEEKDAY(Table2[[#This Row],[GameDate]])=6,"FRI", "SAT"))))))</f>
        <v>THU</v>
      </c>
      <c r="AF994" s="2">
        <f>Table2[[#This Row],[ActualAwayScore]]-Table2[[#This Row],[PredictedAwayScore]]</f>
        <v>0</v>
      </c>
      <c r="AG994" s="2">
        <f>Table2[[#This Row],[ActualHomeScore]]-Table2[[#This Row],[PredictedHomeScore]]</f>
        <v>0</v>
      </c>
      <c r="AH994" s="2">
        <f t="shared" si="78"/>
        <v>0</v>
      </c>
      <c r="AI994" s="2">
        <f t="shared" si="79"/>
        <v>0</v>
      </c>
    </row>
    <row r="995" spans="1:35" x14ac:dyDescent="0.25">
      <c r="B995" s="4">
        <v>45722</v>
      </c>
      <c r="C995" s="7" t="s">
        <v>1110</v>
      </c>
      <c r="D995" s="2" t="s">
        <v>12</v>
      </c>
      <c r="E995" s="2" t="s">
        <v>35</v>
      </c>
      <c r="F995" s="2"/>
      <c r="G995" s="2"/>
      <c r="H995" s="2" t="str">
        <f t="shared" si="75"/>
        <v>_</v>
      </c>
      <c r="I995" s="2"/>
      <c r="J995" s="2"/>
      <c r="K995" s="2"/>
      <c r="L995" s="2" t="str">
        <f t="shared" si="76"/>
        <v>_</v>
      </c>
      <c r="M995" s="2"/>
      <c r="N995" s="2">
        <f>IF(ISBLANK(Table2[[#This Row],[ActualResult]]), 0, 1)</f>
        <v>0</v>
      </c>
      <c r="O995" s="2" t="str">
        <f>IF(ISBLANK(Table2[[#This Row],[ActualResult]]), "_", IF(Table2[[#This Row],[ActualWinner]]=Table2[[#This Row],[PredictedWinner]], "Y", "N"))</f>
        <v>_</v>
      </c>
      <c r="P995" s="2" t="str">
        <f>IF(Table2[[#This Row],[ActualAwayScore]]&gt;Table2[[#This Row],[PredictedAwayScore]], "N", IF(ISBLANK(Table2[[#This Row],[ActualResult]]), "_", IF(Table2[[#This Row],[ActualAwayScore]]=Table2[[#This Row],[PredictedAwayScore]], "Y", "N")))</f>
        <v>_</v>
      </c>
      <c r="Q995" s="2" t="str">
        <f>IF(Table2[[#This Row],[ActualHomeScore]]&gt;Table2[[#This Row],[PredictedHomeScore]],"N", IF(ISBLANK(Table2[[#This Row],[ActualResult]]), "_", IF(Table2[[#This Row],[ActualHomeScore]]=Table2[[#This Row],[PredictedHomeScore]], "Y", "N")))</f>
        <v>_</v>
      </c>
      <c r="R995" s="2"/>
      <c r="S995" s="2" t="str">
        <f t="shared" si="77"/>
        <v>_</v>
      </c>
      <c r="T995" s="2">
        <f>IF(INDEX(StatsRegularSeason20242025!$A$2:$C$33,MATCH(Table2[[#This Row],[AwayTeam]],StatsRegularSeason20242025!$A$2:$A$33,0),2)=INDEX(StatsRegularSeason20242025!$A$2:$C$33,MATCH(Table2[[#This Row],[HomeTeam]],StatsRegularSeason20242025!$A$2:$A$33,0),2),1,0)</f>
        <v>1</v>
      </c>
      <c r="U995" s="2">
        <f>IF(INDEX(StatsRegularSeason20242025!$A$2:$C$33,MATCH(Table2[[#This Row],[AwayTeam]],StatsRegularSeason20242025!$A$2:$A$33,0),3)=INDEX(StatsRegularSeason20242025!$A$2:$C$33,MATCH(Table2[[#This Row],[HomeTeam]],StatsRegularSeason20242025!$A$2:$A$33,0),3),1,0)</f>
        <v>0</v>
      </c>
      <c r="V995" s="2">
        <f>IF(Table2[[#This Row],[InterConf]]=1,IF(Table2[[#This Row],[InterDiv]]=0, 1, 0), 0)</f>
        <v>1</v>
      </c>
      <c r="W995" s="2">
        <f>IF(INDEX(StatsRegularSeason20242025!$A$2:$C$33,MATCH(Table2[[#This Row],[AwayTeam]],StatsRegularSeason20242025!$A$2:$A$33,0),2)&lt;&gt;INDEX(StatsRegularSeason20242025!$A$2:$C$33,MATCH(Table2[[#This Row],[HomeTeam]],StatsRegularSeason20242025!$A$2:$A$33,0),2),1,0)</f>
        <v>0</v>
      </c>
      <c r="X995" s="2"/>
      <c r="Y995" s="2"/>
      <c r="Z995" s="2">
        <f>IF(AND(Table2[[#This Row],[GameIsOver]]=1,Table2[[#This Row],[ActualHomeScore]]*Table2[[#This Row],[ActualAwayScore]]=0), 1,0)</f>
        <v>0</v>
      </c>
      <c r="AA995" s="2">
        <f>IF(Table2[[#This Row],[GameIsOver]]=0,0, IF(Table2[[#This Row],[ActualWinner]]=Table2[[#This Row],[AwayTeam]], 2, IF(OR(Table2[[#This Row],[ActualResult]]="OT", Table2[[#This Row],[ActualResult]]="SO"), 1, 0)))</f>
        <v>0</v>
      </c>
      <c r="AB995" s="2">
        <f>IF(Table2[[#This Row],[GameIsOver]]= 0, 0, IF(Table2[[#This Row],[ActualWinner]]=Table2[[#This Row],[HomeTeam]], 2, IF(OR(Table2[[#This Row],[ActualResult]]="OT", Table2[[#This Row],[ActualResult]]="SO"), 1, 0)))</f>
        <v>0</v>
      </c>
      <c r="AC995" s="33">
        <f>(($AR$11)*IF(Table2[[#This Row],[CorrectWinnerPrediction]]="Y", 1, 0))+(($AR$12)*IF(Table2[[#This Row],[CorrectAwayScorePrediction]]="Y", 1, 0))+(($AR$13)*IF(Table2[[#This Row],[CorrectHomeScorePrediction]]="Y", 1, 0))</f>
        <v>0</v>
      </c>
      <c r="AD9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5" s="4" t="str">
        <f>IF(WEEKDAY(Table2[[#This Row],[GameDate]])=1,"SUN",IF(WEEKDAY(Table2[[#This Row],[GameDate]])=2,"MON",IF(WEEKDAY(Table2[[#This Row],[GameDate]])=3,"TUE",IF(WEEKDAY(Table2[[#This Row],[GameDate]])=4,"WED",IF(WEEKDAY(Table2[[#This Row],[GameDate]])=5,"THU",IF(WEEKDAY(Table2[[#This Row],[GameDate]])=6,"FRI", "SAT"))))))</f>
        <v>THU</v>
      </c>
      <c r="AF995" s="2">
        <f>Table2[[#This Row],[ActualAwayScore]]-Table2[[#This Row],[PredictedAwayScore]]</f>
        <v>0</v>
      </c>
      <c r="AG995" s="2">
        <f>Table2[[#This Row],[ActualHomeScore]]-Table2[[#This Row],[PredictedHomeScore]]</f>
        <v>0</v>
      </c>
      <c r="AH995" s="2">
        <f t="shared" si="78"/>
        <v>0</v>
      </c>
      <c r="AI995" s="2">
        <f t="shared" si="79"/>
        <v>0</v>
      </c>
    </row>
    <row r="996" spans="1:35" x14ac:dyDescent="0.25">
      <c r="B996" s="4">
        <v>45722</v>
      </c>
      <c r="C996" s="7" t="s">
        <v>1107</v>
      </c>
      <c r="D996" s="2" t="s">
        <v>24</v>
      </c>
      <c r="E996" s="2" t="s">
        <v>34</v>
      </c>
      <c r="F996" s="2"/>
      <c r="G996" s="2"/>
      <c r="H996" s="2" t="str">
        <f t="shared" si="75"/>
        <v>_</v>
      </c>
      <c r="I996" s="2"/>
      <c r="J996" s="2"/>
      <c r="K996" s="2"/>
      <c r="L996" s="2" t="str">
        <f t="shared" si="76"/>
        <v>_</v>
      </c>
      <c r="M996" s="2"/>
      <c r="N996" s="2">
        <f>IF(ISBLANK(Table2[[#This Row],[ActualResult]]), 0, 1)</f>
        <v>0</v>
      </c>
      <c r="O996" s="2" t="str">
        <f>IF(ISBLANK(Table2[[#This Row],[ActualResult]]), "_", IF(Table2[[#This Row],[ActualWinner]]=Table2[[#This Row],[PredictedWinner]], "Y", "N"))</f>
        <v>_</v>
      </c>
      <c r="P996" s="2" t="str">
        <f>IF(Table2[[#This Row],[ActualAwayScore]]&gt;Table2[[#This Row],[PredictedAwayScore]], "N", IF(ISBLANK(Table2[[#This Row],[ActualResult]]), "_", IF(Table2[[#This Row],[ActualAwayScore]]=Table2[[#This Row],[PredictedAwayScore]], "Y", "N")))</f>
        <v>_</v>
      </c>
      <c r="Q996" s="2" t="str">
        <f>IF(Table2[[#This Row],[ActualHomeScore]]&gt;Table2[[#This Row],[PredictedHomeScore]],"N", IF(ISBLANK(Table2[[#This Row],[ActualResult]]), "_", IF(Table2[[#This Row],[ActualHomeScore]]=Table2[[#This Row],[PredictedHomeScore]], "Y", "N")))</f>
        <v>_</v>
      </c>
      <c r="R996" s="2"/>
      <c r="S996" s="2" t="str">
        <f t="shared" si="77"/>
        <v>_</v>
      </c>
      <c r="T996" s="2">
        <f>IF(INDEX(StatsRegularSeason20242025!$A$2:$C$33,MATCH(Table2[[#This Row],[AwayTeam]],StatsRegularSeason20242025!$A$2:$A$33,0),2)=INDEX(StatsRegularSeason20242025!$A$2:$C$33,MATCH(Table2[[#This Row],[HomeTeam]],StatsRegularSeason20242025!$A$2:$A$33,0),2),1,0)</f>
        <v>1</v>
      </c>
      <c r="U996" s="2">
        <f>IF(INDEX(StatsRegularSeason20242025!$A$2:$C$33,MATCH(Table2[[#This Row],[AwayTeam]],StatsRegularSeason20242025!$A$2:$A$33,0),3)=INDEX(StatsRegularSeason20242025!$A$2:$C$33,MATCH(Table2[[#This Row],[HomeTeam]],StatsRegularSeason20242025!$A$2:$A$33,0),3),1,0)</f>
        <v>0</v>
      </c>
      <c r="V996" s="2">
        <f>IF(Table2[[#This Row],[InterConf]]=1,IF(Table2[[#This Row],[InterDiv]]=0, 1, 0), 0)</f>
        <v>1</v>
      </c>
      <c r="W996" s="2">
        <f>IF(INDEX(StatsRegularSeason20242025!$A$2:$C$33,MATCH(Table2[[#This Row],[AwayTeam]],StatsRegularSeason20242025!$A$2:$A$33,0),2)&lt;&gt;INDEX(StatsRegularSeason20242025!$A$2:$C$33,MATCH(Table2[[#This Row],[HomeTeam]],StatsRegularSeason20242025!$A$2:$A$33,0),2),1,0)</f>
        <v>0</v>
      </c>
      <c r="X996" s="2"/>
      <c r="Y996" s="2"/>
      <c r="Z996" s="2">
        <f>IF(AND(Table2[[#This Row],[GameIsOver]]=1,Table2[[#This Row],[ActualHomeScore]]*Table2[[#This Row],[ActualAwayScore]]=0), 1,0)</f>
        <v>0</v>
      </c>
      <c r="AA996" s="2">
        <f>IF(Table2[[#This Row],[GameIsOver]]=0,0, IF(Table2[[#This Row],[ActualWinner]]=Table2[[#This Row],[AwayTeam]], 2, IF(OR(Table2[[#This Row],[ActualResult]]="OT", Table2[[#This Row],[ActualResult]]="SO"), 1, 0)))</f>
        <v>0</v>
      </c>
      <c r="AB996" s="2">
        <f>IF(Table2[[#This Row],[GameIsOver]]= 0, 0, IF(Table2[[#This Row],[ActualWinner]]=Table2[[#This Row],[HomeTeam]], 2, IF(OR(Table2[[#This Row],[ActualResult]]="OT", Table2[[#This Row],[ActualResult]]="SO"), 1, 0)))</f>
        <v>0</v>
      </c>
      <c r="AC996" s="33">
        <f>(($AR$11)*IF(Table2[[#This Row],[CorrectWinnerPrediction]]="Y", 1, 0))+(($AR$12)*IF(Table2[[#This Row],[CorrectAwayScorePrediction]]="Y", 1, 0))+(($AR$13)*IF(Table2[[#This Row],[CorrectHomeScorePrediction]]="Y", 1, 0))</f>
        <v>0</v>
      </c>
      <c r="AD9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6" s="4" t="str">
        <f>IF(WEEKDAY(Table2[[#This Row],[GameDate]])=1,"SUN",IF(WEEKDAY(Table2[[#This Row],[GameDate]])=2,"MON",IF(WEEKDAY(Table2[[#This Row],[GameDate]])=3,"TUE",IF(WEEKDAY(Table2[[#This Row],[GameDate]])=4,"WED",IF(WEEKDAY(Table2[[#This Row],[GameDate]])=5,"THU",IF(WEEKDAY(Table2[[#This Row],[GameDate]])=6,"FRI", "SAT"))))))</f>
        <v>THU</v>
      </c>
      <c r="AF996" s="2">
        <f>Table2[[#This Row],[ActualAwayScore]]-Table2[[#This Row],[PredictedAwayScore]]</f>
        <v>0</v>
      </c>
      <c r="AG996" s="2">
        <f>Table2[[#This Row],[ActualHomeScore]]-Table2[[#This Row],[PredictedHomeScore]]</f>
        <v>0</v>
      </c>
      <c r="AH996" s="2">
        <f t="shared" si="78"/>
        <v>0</v>
      </c>
      <c r="AI996" s="2">
        <f t="shared" si="79"/>
        <v>0</v>
      </c>
    </row>
    <row r="997" spans="1:35" x14ac:dyDescent="0.25">
      <c r="B997" s="4">
        <v>45722</v>
      </c>
      <c r="C997" s="7" t="s">
        <v>1108</v>
      </c>
      <c r="D997" s="2" t="s">
        <v>19</v>
      </c>
      <c r="E997" s="2" t="s">
        <v>23</v>
      </c>
      <c r="F997" s="2"/>
      <c r="G997" s="2"/>
      <c r="H997" s="2" t="str">
        <f t="shared" si="75"/>
        <v>_</v>
      </c>
      <c r="I997" s="2"/>
      <c r="J997" s="2"/>
      <c r="K997" s="2"/>
      <c r="L997" s="2" t="str">
        <f t="shared" si="76"/>
        <v>_</v>
      </c>
      <c r="M997" s="2"/>
      <c r="N997" s="2">
        <f>IF(ISBLANK(Table2[[#This Row],[ActualResult]]), 0, 1)</f>
        <v>0</v>
      </c>
      <c r="O997" s="2" t="str">
        <f>IF(ISBLANK(Table2[[#This Row],[ActualResult]]), "_", IF(Table2[[#This Row],[ActualWinner]]=Table2[[#This Row],[PredictedWinner]], "Y", "N"))</f>
        <v>_</v>
      </c>
      <c r="P997" s="2" t="str">
        <f>IF(Table2[[#This Row],[ActualAwayScore]]&gt;Table2[[#This Row],[PredictedAwayScore]], "N", IF(ISBLANK(Table2[[#This Row],[ActualResult]]), "_", IF(Table2[[#This Row],[ActualAwayScore]]=Table2[[#This Row],[PredictedAwayScore]], "Y", "N")))</f>
        <v>_</v>
      </c>
      <c r="Q997" s="2" t="str">
        <f>IF(Table2[[#This Row],[ActualHomeScore]]&gt;Table2[[#This Row],[PredictedHomeScore]],"N", IF(ISBLANK(Table2[[#This Row],[ActualResult]]), "_", IF(Table2[[#This Row],[ActualHomeScore]]=Table2[[#This Row],[PredictedHomeScore]], "Y", "N")))</f>
        <v>_</v>
      </c>
      <c r="R997" s="2"/>
      <c r="S997" s="2" t="str">
        <f t="shared" si="77"/>
        <v>_</v>
      </c>
      <c r="T997" s="2">
        <f>IF(INDEX(StatsRegularSeason20242025!$A$2:$C$33,MATCH(Table2[[#This Row],[AwayTeam]],StatsRegularSeason20242025!$A$2:$A$33,0),2)=INDEX(StatsRegularSeason20242025!$A$2:$C$33,MATCH(Table2[[#This Row],[HomeTeam]],StatsRegularSeason20242025!$A$2:$A$33,0),2),1,0)</f>
        <v>0</v>
      </c>
      <c r="U997" s="2">
        <f>IF(INDEX(StatsRegularSeason20242025!$A$2:$C$33,MATCH(Table2[[#This Row],[AwayTeam]],StatsRegularSeason20242025!$A$2:$A$33,0),3)=INDEX(StatsRegularSeason20242025!$A$2:$C$33,MATCH(Table2[[#This Row],[HomeTeam]],StatsRegularSeason20242025!$A$2:$A$33,0),3),1,0)</f>
        <v>0</v>
      </c>
      <c r="V997" s="2">
        <f>IF(Table2[[#This Row],[InterConf]]=1,IF(Table2[[#This Row],[InterDiv]]=0, 1, 0), 0)</f>
        <v>0</v>
      </c>
      <c r="W997" s="2">
        <f>IF(INDEX(StatsRegularSeason20242025!$A$2:$C$33,MATCH(Table2[[#This Row],[AwayTeam]],StatsRegularSeason20242025!$A$2:$A$33,0),2)&lt;&gt;INDEX(StatsRegularSeason20242025!$A$2:$C$33,MATCH(Table2[[#This Row],[HomeTeam]],StatsRegularSeason20242025!$A$2:$A$33,0),2),1,0)</f>
        <v>1</v>
      </c>
      <c r="X997" s="2"/>
      <c r="Y997" s="2"/>
      <c r="Z997" s="2">
        <f>IF(AND(Table2[[#This Row],[GameIsOver]]=1,Table2[[#This Row],[ActualHomeScore]]*Table2[[#This Row],[ActualAwayScore]]=0), 1,0)</f>
        <v>0</v>
      </c>
      <c r="AA997" s="2">
        <f>IF(Table2[[#This Row],[GameIsOver]]=0,0, IF(Table2[[#This Row],[ActualWinner]]=Table2[[#This Row],[AwayTeam]], 2, IF(OR(Table2[[#This Row],[ActualResult]]="OT", Table2[[#This Row],[ActualResult]]="SO"), 1, 0)))</f>
        <v>0</v>
      </c>
      <c r="AB997" s="2">
        <f>IF(Table2[[#This Row],[GameIsOver]]= 0, 0, IF(Table2[[#This Row],[ActualWinner]]=Table2[[#This Row],[HomeTeam]], 2, IF(OR(Table2[[#This Row],[ActualResult]]="OT", Table2[[#This Row],[ActualResult]]="SO"), 1, 0)))</f>
        <v>0</v>
      </c>
      <c r="AC997" s="33">
        <f>(($AR$11)*IF(Table2[[#This Row],[CorrectWinnerPrediction]]="Y", 1, 0))+(($AR$12)*IF(Table2[[#This Row],[CorrectAwayScorePrediction]]="Y", 1, 0))+(($AR$13)*IF(Table2[[#This Row],[CorrectHomeScorePrediction]]="Y", 1, 0))</f>
        <v>0</v>
      </c>
      <c r="AD9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7" s="4" t="str">
        <f>IF(WEEKDAY(Table2[[#This Row],[GameDate]])=1,"SUN",IF(WEEKDAY(Table2[[#This Row],[GameDate]])=2,"MON",IF(WEEKDAY(Table2[[#This Row],[GameDate]])=3,"TUE",IF(WEEKDAY(Table2[[#This Row],[GameDate]])=4,"WED",IF(WEEKDAY(Table2[[#This Row],[GameDate]])=5,"THU",IF(WEEKDAY(Table2[[#This Row],[GameDate]])=6,"FRI", "SAT"))))))</f>
        <v>THU</v>
      </c>
      <c r="AF997" s="2">
        <f>Table2[[#This Row],[ActualAwayScore]]-Table2[[#This Row],[PredictedAwayScore]]</f>
        <v>0</v>
      </c>
      <c r="AG997" s="2">
        <f>Table2[[#This Row],[ActualHomeScore]]-Table2[[#This Row],[PredictedHomeScore]]</f>
        <v>0</v>
      </c>
      <c r="AH997" s="2">
        <f t="shared" si="78"/>
        <v>0</v>
      </c>
      <c r="AI997" s="2">
        <f t="shared" si="79"/>
        <v>0</v>
      </c>
    </row>
    <row r="998" spans="1:35" x14ac:dyDescent="0.25">
      <c r="A998" s="3"/>
      <c r="B998" s="5">
        <v>45722</v>
      </c>
      <c r="C998" s="8" t="s">
        <v>1109</v>
      </c>
      <c r="D998" s="3" t="s">
        <v>38</v>
      </c>
      <c r="E998" s="3" t="s">
        <v>26</v>
      </c>
      <c r="F998" s="3"/>
      <c r="G998" s="3"/>
      <c r="H998" s="3" t="str">
        <f t="shared" si="75"/>
        <v>_</v>
      </c>
      <c r="I998" s="3"/>
      <c r="J998" s="3"/>
      <c r="K998" s="3"/>
      <c r="L998" s="3" t="str">
        <f t="shared" si="76"/>
        <v>_</v>
      </c>
      <c r="M998" s="3"/>
      <c r="N998" s="3">
        <f>IF(ISBLANK(Table2[[#This Row],[ActualResult]]), 0, 1)</f>
        <v>0</v>
      </c>
      <c r="O998" s="3" t="str">
        <f>IF(ISBLANK(Table2[[#This Row],[ActualResult]]), "_", IF(Table2[[#This Row],[ActualWinner]]=Table2[[#This Row],[PredictedWinner]], "Y", "N"))</f>
        <v>_</v>
      </c>
      <c r="P998" s="3" t="str">
        <f>IF(Table2[[#This Row],[ActualAwayScore]]&gt;Table2[[#This Row],[PredictedAwayScore]], "N", IF(ISBLANK(Table2[[#This Row],[ActualResult]]), "_", IF(Table2[[#This Row],[ActualAwayScore]]=Table2[[#This Row],[PredictedAwayScore]], "Y", "N")))</f>
        <v>_</v>
      </c>
      <c r="Q998" s="3" t="str">
        <f>IF(Table2[[#This Row],[ActualHomeScore]]&gt;Table2[[#This Row],[PredictedHomeScore]],"N", IF(ISBLANK(Table2[[#This Row],[ActualResult]]), "_", IF(Table2[[#This Row],[ActualHomeScore]]=Table2[[#This Row],[PredictedHomeScore]], "Y", "N")))</f>
        <v>_</v>
      </c>
      <c r="R998" s="2"/>
      <c r="S998" s="2" t="str">
        <f t="shared" si="77"/>
        <v>_</v>
      </c>
      <c r="T998" s="2">
        <f>IF(INDEX(StatsRegularSeason20242025!$A$2:$C$33,MATCH(Table2[[#This Row],[AwayTeam]],StatsRegularSeason20242025!$A$2:$A$33,0),2)=INDEX(StatsRegularSeason20242025!$A$2:$C$33,MATCH(Table2[[#This Row],[HomeTeam]],StatsRegularSeason20242025!$A$2:$A$33,0),2),1,0)</f>
        <v>1</v>
      </c>
      <c r="U998" s="2">
        <f>IF(INDEX(StatsRegularSeason20242025!$A$2:$C$33,MATCH(Table2[[#This Row],[AwayTeam]],StatsRegularSeason20242025!$A$2:$A$33,0),3)=INDEX(StatsRegularSeason20242025!$A$2:$C$33,MATCH(Table2[[#This Row],[HomeTeam]],StatsRegularSeason20242025!$A$2:$A$33,0),3),1,0)</f>
        <v>0</v>
      </c>
      <c r="V998" s="2">
        <f>IF(Table2[[#This Row],[InterConf]]=1,IF(Table2[[#This Row],[InterDiv]]=0, 1, 0), 0)</f>
        <v>1</v>
      </c>
      <c r="W998" s="2">
        <f>IF(INDEX(StatsRegularSeason20242025!$A$2:$C$33,MATCH(Table2[[#This Row],[AwayTeam]],StatsRegularSeason20242025!$A$2:$A$33,0),2)&lt;&gt;INDEX(StatsRegularSeason20242025!$A$2:$C$33,MATCH(Table2[[#This Row],[HomeTeam]],StatsRegularSeason20242025!$A$2:$A$33,0),2),1,0)</f>
        <v>0</v>
      </c>
      <c r="X998" s="2"/>
      <c r="Y998" s="2"/>
      <c r="Z998" s="2">
        <f>IF(AND(Table2[[#This Row],[GameIsOver]]=1,Table2[[#This Row],[ActualHomeScore]]*Table2[[#This Row],[ActualAwayScore]]=0), 1,0)</f>
        <v>0</v>
      </c>
      <c r="AA998" s="2">
        <f>IF(Table2[[#This Row],[GameIsOver]]=0,0, IF(Table2[[#This Row],[ActualWinner]]=Table2[[#This Row],[AwayTeam]], 2, IF(OR(Table2[[#This Row],[ActualResult]]="OT", Table2[[#This Row],[ActualResult]]="SO"), 1, 0)))</f>
        <v>0</v>
      </c>
      <c r="AB998" s="2">
        <f>IF(Table2[[#This Row],[GameIsOver]]= 0, 0, IF(Table2[[#This Row],[ActualWinner]]=Table2[[#This Row],[HomeTeam]], 2, IF(OR(Table2[[#This Row],[ActualResult]]="OT", Table2[[#This Row],[ActualResult]]="SO"), 1, 0)))</f>
        <v>0</v>
      </c>
      <c r="AC998" s="33">
        <f>(($AR$11)*IF(Table2[[#This Row],[CorrectWinnerPrediction]]="Y", 1, 0))+(($AR$12)*IF(Table2[[#This Row],[CorrectAwayScorePrediction]]="Y", 1, 0))+(($AR$13)*IF(Table2[[#This Row],[CorrectHomeScorePrediction]]="Y", 1, 0))</f>
        <v>0</v>
      </c>
      <c r="AD9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8" s="5" t="str">
        <f>IF(WEEKDAY(Table2[[#This Row],[GameDate]])=1,"SUN",IF(WEEKDAY(Table2[[#This Row],[GameDate]])=2,"MON",IF(WEEKDAY(Table2[[#This Row],[GameDate]])=3,"TUE",IF(WEEKDAY(Table2[[#This Row],[GameDate]])=4,"WED",IF(WEEKDAY(Table2[[#This Row],[GameDate]])=5,"THU",IF(WEEKDAY(Table2[[#This Row],[GameDate]])=6,"FRI", "SAT"))))))</f>
        <v>THU</v>
      </c>
      <c r="AF998" s="2">
        <f>Table2[[#This Row],[ActualAwayScore]]-Table2[[#This Row],[PredictedAwayScore]]</f>
        <v>0</v>
      </c>
      <c r="AG998" s="2">
        <f>Table2[[#This Row],[ActualHomeScore]]-Table2[[#This Row],[PredictedHomeScore]]</f>
        <v>0</v>
      </c>
      <c r="AH998" s="2">
        <f t="shared" si="78"/>
        <v>0</v>
      </c>
      <c r="AI998" s="2">
        <f t="shared" si="79"/>
        <v>0</v>
      </c>
    </row>
    <row r="999" spans="1:35" x14ac:dyDescent="0.25">
      <c r="B999" s="4">
        <v>45723</v>
      </c>
      <c r="C999" s="7" t="s">
        <v>1111</v>
      </c>
      <c r="D999" s="2" t="s">
        <v>22</v>
      </c>
      <c r="E999" s="2" t="s">
        <v>32</v>
      </c>
      <c r="F999" s="2"/>
      <c r="G999" s="2"/>
      <c r="H999" s="2" t="str">
        <f t="shared" si="75"/>
        <v>_</v>
      </c>
      <c r="I999" s="2"/>
      <c r="J999" s="2"/>
      <c r="K999" s="2"/>
      <c r="L999" s="2" t="str">
        <f t="shared" si="76"/>
        <v>_</v>
      </c>
      <c r="M999" s="2"/>
      <c r="N999" s="2">
        <f>IF(ISBLANK(Table2[[#This Row],[ActualResult]]), 0, 1)</f>
        <v>0</v>
      </c>
      <c r="O999" s="2" t="str">
        <f>IF(ISBLANK(Table2[[#This Row],[ActualResult]]), "_", IF(Table2[[#This Row],[ActualWinner]]=Table2[[#This Row],[PredictedWinner]], "Y", "N"))</f>
        <v>_</v>
      </c>
      <c r="P999" s="2" t="str">
        <f>IF(Table2[[#This Row],[ActualAwayScore]]&gt;Table2[[#This Row],[PredictedAwayScore]], "N", IF(ISBLANK(Table2[[#This Row],[ActualResult]]), "_", IF(Table2[[#This Row],[ActualAwayScore]]=Table2[[#This Row],[PredictedAwayScore]], "Y", "N")))</f>
        <v>_</v>
      </c>
      <c r="Q999" s="2" t="str">
        <f>IF(Table2[[#This Row],[ActualHomeScore]]&gt;Table2[[#This Row],[PredictedHomeScore]],"N", IF(ISBLANK(Table2[[#This Row],[ActualResult]]), "_", IF(Table2[[#This Row],[ActualHomeScore]]=Table2[[#This Row],[PredictedHomeScore]], "Y", "N")))</f>
        <v>_</v>
      </c>
      <c r="R999" s="2"/>
      <c r="S999" s="2" t="str">
        <f t="shared" si="77"/>
        <v>_</v>
      </c>
      <c r="T999" s="2">
        <f>IF(INDEX(StatsRegularSeason20242025!$A$2:$C$33,MATCH(Table2[[#This Row],[AwayTeam]],StatsRegularSeason20242025!$A$2:$A$33,0),2)=INDEX(StatsRegularSeason20242025!$A$2:$C$33,MATCH(Table2[[#This Row],[HomeTeam]],StatsRegularSeason20242025!$A$2:$A$33,0),2),1,0)</f>
        <v>0</v>
      </c>
      <c r="U999" s="2">
        <f>IF(INDEX(StatsRegularSeason20242025!$A$2:$C$33,MATCH(Table2[[#This Row],[AwayTeam]],StatsRegularSeason20242025!$A$2:$A$33,0),3)=INDEX(StatsRegularSeason20242025!$A$2:$C$33,MATCH(Table2[[#This Row],[HomeTeam]],StatsRegularSeason20242025!$A$2:$A$33,0),3),1,0)</f>
        <v>0</v>
      </c>
      <c r="V999" s="2">
        <f>IF(Table2[[#This Row],[InterConf]]=1,IF(Table2[[#This Row],[InterDiv]]=0, 1, 0), 0)</f>
        <v>0</v>
      </c>
      <c r="W999" s="2">
        <f>IF(INDEX(StatsRegularSeason20242025!$A$2:$C$33,MATCH(Table2[[#This Row],[AwayTeam]],StatsRegularSeason20242025!$A$2:$A$33,0),2)&lt;&gt;INDEX(StatsRegularSeason20242025!$A$2:$C$33,MATCH(Table2[[#This Row],[HomeTeam]],StatsRegularSeason20242025!$A$2:$A$33,0),2),1,0)</f>
        <v>1</v>
      </c>
      <c r="X999" s="2"/>
      <c r="Y999" s="2"/>
      <c r="Z999" s="2">
        <f>IF(AND(Table2[[#This Row],[GameIsOver]]=1,Table2[[#This Row],[ActualHomeScore]]*Table2[[#This Row],[ActualAwayScore]]=0), 1,0)</f>
        <v>0</v>
      </c>
      <c r="AA999" s="2">
        <f>IF(Table2[[#This Row],[GameIsOver]]=0,0, IF(Table2[[#This Row],[ActualWinner]]=Table2[[#This Row],[AwayTeam]], 2, IF(OR(Table2[[#This Row],[ActualResult]]="OT", Table2[[#This Row],[ActualResult]]="SO"), 1, 0)))</f>
        <v>0</v>
      </c>
      <c r="AB999" s="2">
        <f>IF(Table2[[#This Row],[GameIsOver]]= 0, 0, IF(Table2[[#This Row],[ActualWinner]]=Table2[[#This Row],[HomeTeam]], 2, IF(OR(Table2[[#This Row],[ActualResult]]="OT", Table2[[#This Row],[ActualResult]]="SO"), 1, 0)))</f>
        <v>0</v>
      </c>
      <c r="AC999" s="33">
        <f>(($AR$11)*IF(Table2[[#This Row],[CorrectWinnerPrediction]]="Y", 1, 0))+(($AR$12)*IF(Table2[[#This Row],[CorrectAwayScorePrediction]]="Y", 1, 0))+(($AR$13)*IF(Table2[[#This Row],[CorrectHomeScorePrediction]]="Y", 1, 0))</f>
        <v>0</v>
      </c>
      <c r="AD9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999" s="4" t="str">
        <f>IF(WEEKDAY(Table2[[#This Row],[GameDate]])=1,"SUN",IF(WEEKDAY(Table2[[#This Row],[GameDate]])=2,"MON",IF(WEEKDAY(Table2[[#This Row],[GameDate]])=3,"TUE",IF(WEEKDAY(Table2[[#This Row],[GameDate]])=4,"WED",IF(WEEKDAY(Table2[[#This Row],[GameDate]])=5,"THU",IF(WEEKDAY(Table2[[#This Row],[GameDate]])=6,"FRI", "SAT"))))))</f>
        <v>FRI</v>
      </c>
      <c r="AF999" s="2">
        <f>Table2[[#This Row],[ActualAwayScore]]-Table2[[#This Row],[PredictedAwayScore]]</f>
        <v>0</v>
      </c>
      <c r="AG999" s="2">
        <f>Table2[[#This Row],[ActualHomeScore]]-Table2[[#This Row],[PredictedHomeScore]]</f>
        <v>0</v>
      </c>
      <c r="AH999" s="2">
        <f t="shared" si="78"/>
        <v>0</v>
      </c>
      <c r="AI999" s="2">
        <f t="shared" si="79"/>
        <v>0</v>
      </c>
    </row>
    <row r="1000" spans="1:35" x14ac:dyDescent="0.25">
      <c r="B1000" s="4">
        <v>45723</v>
      </c>
      <c r="C1000" s="7" t="s">
        <v>1112</v>
      </c>
      <c r="D1000" s="2" t="s">
        <v>31</v>
      </c>
      <c r="E1000" s="2" t="s">
        <v>46</v>
      </c>
      <c r="F1000" s="2"/>
      <c r="G1000" s="2"/>
      <c r="H1000" s="2" t="str">
        <f t="shared" si="75"/>
        <v>_</v>
      </c>
      <c r="I1000" s="2"/>
      <c r="J1000" s="2"/>
      <c r="K1000" s="2"/>
      <c r="L1000" s="2" t="str">
        <f t="shared" si="76"/>
        <v>_</v>
      </c>
      <c r="M1000" s="2"/>
      <c r="N1000" s="2">
        <f>IF(ISBLANK(Table2[[#This Row],[ActualResult]]), 0, 1)</f>
        <v>0</v>
      </c>
      <c r="O1000" s="2" t="str">
        <f>IF(ISBLANK(Table2[[#This Row],[ActualResult]]), "_", IF(Table2[[#This Row],[ActualWinner]]=Table2[[#This Row],[PredictedWinner]], "Y", "N"))</f>
        <v>_</v>
      </c>
      <c r="P1000" s="2" t="str">
        <f>IF(Table2[[#This Row],[ActualAwayScore]]&gt;Table2[[#This Row],[PredictedAwayScore]], "N", IF(ISBLANK(Table2[[#This Row],[ActualResult]]), "_", IF(Table2[[#This Row],[ActualAwayScore]]=Table2[[#This Row],[PredictedAwayScore]], "Y", "N")))</f>
        <v>_</v>
      </c>
      <c r="Q1000" s="2" t="str">
        <f>IF(Table2[[#This Row],[ActualHomeScore]]&gt;Table2[[#This Row],[PredictedHomeScore]],"N", IF(ISBLANK(Table2[[#This Row],[ActualResult]]), "_", IF(Table2[[#This Row],[ActualHomeScore]]=Table2[[#This Row],[PredictedHomeScore]], "Y", "N")))</f>
        <v>_</v>
      </c>
      <c r="R1000" s="2"/>
      <c r="S1000" s="2" t="str">
        <f t="shared" si="77"/>
        <v>_</v>
      </c>
      <c r="T1000" s="2">
        <f>IF(INDEX(StatsRegularSeason20242025!$A$2:$C$33,MATCH(Table2[[#This Row],[AwayTeam]],StatsRegularSeason20242025!$A$2:$A$33,0),2)=INDEX(StatsRegularSeason20242025!$A$2:$C$33,MATCH(Table2[[#This Row],[HomeTeam]],StatsRegularSeason20242025!$A$2:$A$33,0),2),1,0)</f>
        <v>1</v>
      </c>
      <c r="U1000" s="2">
        <f>IF(INDEX(StatsRegularSeason20242025!$A$2:$C$33,MATCH(Table2[[#This Row],[AwayTeam]],StatsRegularSeason20242025!$A$2:$A$33,0),3)=INDEX(StatsRegularSeason20242025!$A$2:$C$33,MATCH(Table2[[#This Row],[HomeTeam]],StatsRegularSeason20242025!$A$2:$A$33,0),3),1,0)</f>
        <v>0</v>
      </c>
      <c r="V1000" s="2">
        <f>IF(Table2[[#This Row],[InterConf]]=1,IF(Table2[[#This Row],[InterDiv]]=0, 1, 0), 0)</f>
        <v>1</v>
      </c>
      <c r="W1000" s="2">
        <f>IF(INDEX(StatsRegularSeason20242025!$A$2:$C$33,MATCH(Table2[[#This Row],[AwayTeam]],StatsRegularSeason20242025!$A$2:$A$33,0),2)&lt;&gt;INDEX(StatsRegularSeason20242025!$A$2:$C$33,MATCH(Table2[[#This Row],[HomeTeam]],StatsRegularSeason20242025!$A$2:$A$33,0),2),1,0)</f>
        <v>0</v>
      </c>
      <c r="X1000" s="2"/>
      <c r="Y1000" s="2"/>
      <c r="Z1000" s="2">
        <f>IF(AND(Table2[[#This Row],[GameIsOver]]=1,Table2[[#This Row],[ActualHomeScore]]*Table2[[#This Row],[ActualAwayScore]]=0), 1,0)</f>
        <v>0</v>
      </c>
      <c r="AA1000" s="2">
        <f>IF(Table2[[#This Row],[GameIsOver]]=0,0, IF(Table2[[#This Row],[ActualWinner]]=Table2[[#This Row],[AwayTeam]], 2, IF(OR(Table2[[#This Row],[ActualResult]]="OT", Table2[[#This Row],[ActualResult]]="SO"), 1, 0)))</f>
        <v>0</v>
      </c>
      <c r="AB1000" s="2">
        <f>IF(Table2[[#This Row],[GameIsOver]]= 0, 0, IF(Table2[[#This Row],[ActualWinner]]=Table2[[#This Row],[HomeTeam]], 2, IF(OR(Table2[[#This Row],[ActualResult]]="OT", Table2[[#This Row],[ActualResult]]="SO"), 1, 0)))</f>
        <v>0</v>
      </c>
      <c r="AC1000" s="33">
        <f>(($AR$11)*IF(Table2[[#This Row],[CorrectWinnerPrediction]]="Y", 1, 0))+(($AR$12)*IF(Table2[[#This Row],[CorrectAwayScorePrediction]]="Y", 1, 0))+(($AR$13)*IF(Table2[[#This Row],[CorrectHomeScorePrediction]]="Y", 1, 0))</f>
        <v>0</v>
      </c>
      <c r="AD10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0" s="4" t="str">
        <f>IF(WEEKDAY(Table2[[#This Row],[GameDate]])=1,"SUN",IF(WEEKDAY(Table2[[#This Row],[GameDate]])=2,"MON",IF(WEEKDAY(Table2[[#This Row],[GameDate]])=3,"TUE",IF(WEEKDAY(Table2[[#This Row],[GameDate]])=4,"WED",IF(WEEKDAY(Table2[[#This Row],[GameDate]])=5,"THU",IF(WEEKDAY(Table2[[#This Row],[GameDate]])=6,"FRI", "SAT"))))))</f>
        <v>FRI</v>
      </c>
      <c r="AF1000" s="2">
        <f>Table2[[#This Row],[ActualAwayScore]]-Table2[[#This Row],[PredictedAwayScore]]</f>
        <v>0</v>
      </c>
      <c r="AG1000" s="2">
        <f>Table2[[#This Row],[ActualHomeScore]]-Table2[[#This Row],[PredictedHomeScore]]</f>
        <v>0</v>
      </c>
      <c r="AH1000" s="2">
        <f t="shared" si="78"/>
        <v>0</v>
      </c>
      <c r="AI1000" s="2">
        <f t="shared" si="79"/>
        <v>0</v>
      </c>
    </row>
    <row r="1001" spans="1:35" x14ac:dyDescent="0.25">
      <c r="B1001" s="4">
        <v>45723</v>
      </c>
      <c r="C1001" s="7" t="s">
        <v>1113</v>
      </c>
      <c r="D1001" s="2" t="s">
        <v>15</v>
      </c>
      <c r="E1001" s="2" t="s">
        <v>17</v>
      </c>
      <c r="F1001" s="2"/>
      <c r="G1001" s="2"/>
      <c r="H1001" s="2" t="str">
        <f t="shared" si="75"/>
        <v>_</v>
      </c>
      <c r="I1001" s="2"/>
      <c r="J1001" s="2"/>
      <c r="K1001" s="2"/>
      <c r="L1001" s="2" t="str">
        <f t="shared" si="76"/>
        <v>_</v>
      </c>
      <c r="M1001" s="2"/>
      <c r="N1001" s="2">
        <f>IF(ISBLANK(Table2[[#This Row],[ActualResult]]), 0, 1)</f>
        <v>0</v>
      </c>
      <c r="O1001" s="2" t="str">
        <f>IF(ISBLANK(Table2[[#This Row],[ActualResult]]), "_", IF(Table2[[#This Row],[ActualWinner]]=Table2[[#This Row],[PredictedWinner]], "Y", "N"))</f>
        <v>_</v>
      </c>
      <c r="P1001" s="2" t="str">
        <f>IF(Table2[[#This Row],[ActualAwayScore]]&gt;Table2[[#This Row],[PredictedAwayScore]], "N", IF(ISBLANK(Table2[[#This Row],[ActualResult]]), "_", IF(Table2[[#This Row],[ActualAwayScore]]=Table2[[#This Row],[PredictedAwayScore]], "Y", "N")))</f>
        <v>_</v>
      </c>
      <c r="Q1001" s="2" t="str">
        <f>IF(Table2[[#This Row],[ActualHomeScore]]&gt;Table2[[#This Row],[PredictedHomeScore]],"N", IF(ISBLANK(Table2[[#This Row],[ActualResult]]), "_", IF(Table2[[#This Row],[ActualHomeScore]]=Table2[[#This Row],[PredictedHomeScore]], "Y", "N")))</f>
        <v>_</v>
      </c>
      <c r="R1001" s="2"/>
      <c r="S1001" s="2" t="str">
        <f t="shared" si="77"/>
        <v>_</v>
      </c>
      <c r="T1001" s="2">
        <f>IF(INDEX(StatsRegularSeason20242025!$A$2:$C$33,MATCH(Table2[[#This Row],[AwayTeam]],StatsRegularSeason20242025!$A$2:$A$33,0),2)=INDEX(StatsRegularSeason20242025!$A$2:$C$33,MATCH(Table2[[#This Row],[HomeTeam]],StatsRegularSeason20242025!$A$2:$A$33,0),2),1,0)</f>
        <v>1</v>
      </c>
      <c r="U1001" s="2">
        <f>IF(INDEX(StatsRegularSeason20242025!$A$2:$C$33,MATCH(Table2[[#This Row],[AwayTeam]],StatsRegularSeason20242025!$A$2:$A$33,0),3)=INDEX(StatsRegularSeason20242025!$A$2:$C$33,MATCH(Table2[[#This Row],[HomeTeam]],StatsRegularSeason20242025!$A$2:$A$33,0),3),1,0)</f>
        <v>1</v>
      </c>
      <c r="V1001" s="2">
        <f>IF(Table2[[#This Row],[InterConf]]=1,IF(Table2[[#This Row],[InterDiv]]=0, 1, 0), 0)</f>
        <v>0</v>
      </c>
      <c r="W1001" s="2">
        <f>IF(INDEX(StatsRegularSeason20242025!$A$2:$C$33,MATCH(Table2[[#This Row],[AwayTeam]],StatsRegularSeason20242025!$A$2:$A$33,0),2)&lt;&gt;INDEX(StatsRegularSeason20242025!$A$2:$C$33,MATCH(Table2[[#This Row],[HomeTeam]],StatsRegularSeason20242025!$A$2:$A$33,0),2),1,0)</f>
        <v>0</v>
      </c>
      <c r="X1001" s="2"/>
      <c r="Y1001" s="2"/>
      <c r="Z1001" s="2">
        <f>IF(AND(Table2[[#This Row],[GameIsOver]]=1,Table2[[#This Row],[ActualHomeScore]]*Table2[[#This Row],[ActualAwayScore]]=0), 1,0)</f>
        <v>0</v>
      </c>
      <c r="AA1001" s="2">
        <f>IF(Table2[[#This Row],[GameIsOver]]=0,0, IF(Table2[[#This Row],[ActualWinner]]=Table2[[#This Row],[AwayTeam]], 2, IF(OR(Table2[[#This Row],[ActualResult]]="OT", Table2[[#This Row],[ActualResult]]="SO"), 1, 0)))</f>
        <v>0</v>
      </c>
      <c r="AB1001" s="2">
        <f>IF(Table2[[#This Row],[GameIsOver]]= 0, 0, IF(Table2[[#This Row],[ActualWinner]]=Table2[[#This Row],[HomeTeam]], 2, IF(OR(Table2[[#This Row],[ActualResult]]="OT", Table2[[#This Row],[ActualResult]]="SO"), 1, 0)))</f>
        <v>0</v>
      </c>
      <c r="AC1001" s="33">
        <f>(($AR$11)*IF(Table2[[#This Row],[CorrectWinnerPrediction]]="Y", 1, 0))+(($AR$12)*IF(Table2[[#This Row],[CorrectAwayScorePrediction]]="Y", 1, 0))+(($AR$13)*IF(Table2[[#This Row],[CorrectHomeScorePrediction]]="Y", 1, 0))</f>
        <v>0</v>
      </c>
      <c r="AD10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1" s="4" t="str">
        <f>IF(WEEKDAY(Table2[[#This Row],[GameDate]])=1,"SUN",IF(WEEKDAY(Table2[[#This Row],[GameDate]])=2,"MON",IF(WEEKDAY(Table2[[#This Row],[GameDate]])=3,"TUE",IF(WEEKDAY(Table2[[#This Row],[GameDate]])=4,"WED",IF(WEEKDAY(Table2[[#This Row],[GameDate]])=5,"THU",IF(WEEKDAY(Table2[[#This Row],[GameDate]])=6,"FRI", "SAT"))))))</f>
        <v>FRI</v>
      </c>
      <c r="AF1001" s="2">
        <f>Table2[[#This Row],[ActualAwayScore]]-Table2[[#This Row],[PredictedAwayScore]]</f>
        <v>0</v>
      </c>
      <c r="AG1001" s="2">
        <f>Table2[[#This Row],[ActualHomeScore]]-Table2[[#This Row],[PredictedHomeScore]]</f>
        <v>0</v>
      </c>
      <c r="AH1001" s="2">
        <f t="shared" si="78"/>
        <v>0</v>
      </c>
      <c r="AI1001" s="2">
        <f t="shared" si="79"/>
        <v>0</v>
      </c>
    </row>
    <row r="1002" spans="1:35" x14ac:dyDescent="0.25">
      <c r="B1002" s="4">
        <v>45723</v>
      </c>
      <c r="C1002" s="7" t="s">
        <v>1114</v>
      </c>
      <c r="D1002" s="2" t="s">
        <v>37</v>
      </c>
      <c r="E1002" s="2" t="s">
        <v>25</v>
      </c>
      <c r="F1002" s="2"/>
      <c r="G1002" s="2"/>
      <c r="H1002" s="2" t="str">
        <f t="shared" si="75"/>
        <v>_</v>
      </c>
      <c r="I1002" s="2"/>
      <c r="J1002" s="2"/>
      <c r="K1002" s="2"/>
      <c r="L1002" s="2" t="str">
        <f t="shared" si="76"/>
        <v>_</v>
      </c>
      <c r="M1002" s="2"/>
      <c r="N1002" s="2">
        <f>IF(ISBLANK(Table2[[#This Row],[ActualResult]]), 0, 1)</f>
        <v>0</v>
      </c>
      <c r="O1002" s="2" t="str">
        <f>IF(ISBLANK(Table2[[#This Row],[ActualResult]]), "_", IF(Table2[[#This Row],[ActualWinner]]=Table2[[#This Row],[PredictedWinner]], "Y", "N"))</f>
        <v>_</v>
      </c>
      <c r="P1002" s="2" t="str">
        <f>IF(Table2[[#This Row],[ActualAwayScore]]&gt;Table2[[#This Row],[PredictedAwayScore]], "N", IF(ISBLANK(Table2[[#This Row],[ActualResult]]), "_", IF(Table2[[#This Row],[ActualAwayScore]]=Table2[[#This Row],[PredictedAwayScore]], "Y", "N")))</f>
        <v>_</v>
      </c>
      <c r="Q1002" s="2" t="str">
        <f>IF(Table2[[#This Row],[ActualHomeScore]]&gt;Table2[[#This Row],[PredictedHomeScore]],"N", IF(ISBLANK(Table2[[#This Row],[ActualResult]]), "_", IF(Table2[[#This Row],[ActualHomeScore]]=Table2[[#This Row],[PredictedHomeScore]], "Y", "N")))</f>
        <v>_</v>
      </c>
      <c r="R1002" s="2"/>
      <c r="S1002" s="2" t="str">
        <f t="shared" si="77"/>
        <v>_</v>
      </c>
      <c r="T1002" s="2">
        <f>IF(INDEX(StatsRegularSeason20242025!$A$2:$C$33,MATCH(Table2[[#This Row],[AwayTeam]],StatsRegularSeason20242025!$A$2:$A$33,0),2)=INDEX(StatsRegularSeason20242025!$A$2:$C$33,MATCH(Table2[[#This Row],[HomeTeam]],StatsRegularSeason20242025!$A$2:$A$33,0),2),1,0)</f>
        <v>1</v>
      </c>
      <c r="U1002" s="2">
        <f>IF(INDEX(StatsRegularSeason20242025!$A$2:$C$33,MATCH(Table2[[#This Row],[AwayTeam]],StatsRegularSeason20242025!$A$2:$A$33,0),3)=INDEX(StatsRegularSeason20242025!$A$2:$C$33,MATCH(Table2[[#This Row],[HomeTeam]],StatsRegularSeason20242025!$A$2:$A$33,0),3),1,0)</f>
        <v>0</v>
      </c>
      <c r="V1002" s="2">
        <f>IF(Table2[[#This Row],[InterConf]]=1,IF(Table2[[#This Row],[InterDiv]]=0, 1, 0), 0)</f>
        <v>1</v>
      </c>
      <c r="W1002" s="2">
        <f>IF(INDEX(StatsRegularSeason20242025!$A$2:$C$33,MATCH(Table2[[#This Row],[AwayTeam]],StatsRegularSeason20242025!$A$2:$A$33,0),2)&lt;&gt;INDEX(StatsRegularSeason20242025!$A$2:$C$33,MATCH(Table2[[#This Row],[HomeTeam]],StatsRegularSeason20242025!$A$2:$A$33,0),2),1,0)</f>
        <v>0</v>
      </c>
      <c r="X1002" s="2"/>
      <c r="Y1002" s="2"/>
      <c r="Z1002" s="2">
        <f>IF(AND(Table2[[#This Row],[GameIsOver]]=1,Table2[[#This Row],[ActualHomeScore]]*Table2[[#This Row],[ActualAwayScore]]=0), 1,0)</f>
        <v>0</v>
      </c>
      <c r="AA1002" s="2">
        <f>IF(Table2[[#This Row],[GameIsOver]]=0,0, IF(Table2[[#This Row],[ActualWinner]]=Table2[[#This Row],[AwayTeam]], 2, IF(OR(Table2[[#This Row],[ActualResult]]="OT", Table2[[#This Row],[ActualResult]]="SO"), 1, 0)))</f>
        <v>0</v>
      </c>
      <c r="AB1002" s="2">
        <f>IF(Table2[[#This Row],[GameIsOver]]= 0, 0, IF(Table2[[#This Row],[ActualWinner]]=Table2[[#This Row],[HomeTeam]], 2, IF(OR(Table2[[#This Row],[ActualResult]]="OT", Table2[[#This Row],[ActualResult]]="SO"), 1, 0)))</f>
        <v>0</v>
      </c>
      <c r="AC1002" s="33">
        <f>(($AR$11)*IF(Table2[[#This Row],[CorrectWinnerPrediction]]="Y", 1, 0))+(($AR$12)*IF(Table2[[#This Row],[CorrectAwayScorePrediction]]="Y", 1, 0))+(($AR$13)*IF(Table2[[#This Row],[CorrectHomeScorePrediction]]="Y", 1, 0))</f>
        <v>0</v>
      </c>
      <c r="AD10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2" s="4" t="str">
        <f>IF(WEEKDAY(Table2[[#This Row],[GameDate]])=1,"SUN",IF(WEEKDAY(Table2[[#This Row],[GameDate]])=2,"MON",IF(WEEKDAY(Table2[[#This Row],[GameDate]])=3,"TUE",IF(WEEKDAY(Table2[[#This Row],[GameDate]])=4,"WED",IF(WEEKDAY(Table2[[#This Row],[GameDate]])=5,"THU",IF(WEEKDAY(Table2[[#This Row],[GameDate]])=6,"FRI", "SAT"))))))</f>
        <v>FRI</v>
      </c>
      <c r="AF1002" s="2">
        <f>Table2[[#This Row],[ActualAwayScore]]-Table2[[#This Row],[PredictedAwayScore]]</f>
        <v>0</v>
      </c>
      <c r="AG1002" s="2">
        <f>Table2[[#This Row],[ActualHomeScore]]-Table2[[#This Row],[PredictedHomeScore]]</f>
        <v>0</v>
      </c>
      <c r="AH1002" s="2">
        <f t="shared" si="78"/>
        <v>0</v>
      </c>
      <c r="AI1002" s="2">
        <f t="shared" si="79"/>
        <v>0</v>
      </c>
    </row>
    <row r="1003" spans="1:35" x14ac:dyDescent="0.25">
      <c r="B1003" s="4">
        <v>45723</v>
      </c>
      <c r="C1003" s="7" t="s">
        <v>1115</v>
      </c>
      <c r="D1003" s="2" t="s">
        <v>21</v>
      </c>
      <c r="E1003" s="2" t="s">
        <v>27</v>
      </c>
      <c r="F1003" s="2"/>
      <c r="G1003" s="2"/>
      <c r="H1003" s="2" t="str">
        <f t="shared" si="75"/>
        <v>_</v>
      </c>
      <c r="I1003" s="2"/>
      <c r="J1003" s="2"/>
      <c r="K1003" s="2"/>
      <c r="L1003" s="2" t="str">
        <f t="shared" si="76"/>
        <v>_</v>
      </c>
      <c r="M1003" s="2"/>
      <c r="N1003" s="2">
        <f>IF(ISBLANK(Table2[[#This Row],[ActualResult]]), 0, 1)</f>
        <v>0</v>
      </c>
      <c r="O1003" s="2" t="str">
        <f>IF(ISBLANK(Table2[[#This Row],[ActualResult]]), "_", IF(Table2[[#This Row],[ActualWinner]]=Table2[[#This Row],[PredictedWinner]], "Y", "N"))</f>
        <v>_</v>
      </c>
      <c r="P1003" s="2" t="str">
        <f>IF(Table2[[#This Row],[ActualAwayScore]]&gt;Table2[[#This Row],[PredictedAwayScore]], "N", IF(ISBLANK(Table2[[#This Row],[ActualResult]]), "_", IF(Table2[[#This Row],[ActualAwayScore]]=Table2[[#This Row],[PredictedAwayScore]], "Y", "N")))</f>
        <v>_</v>
      </c>
      <c r="Q1003" s="2" t="str">
        <f>IF(Table2[[#This Row],[ActualHomeScore]]&gt;Table2[[#This Row],[PredictedHomeScore]],"N", IF(ISBLANK(Table2[[#This Row],[ActualResult]]), "_", IF(Table2[[#This Row],[ActualHomeScore]]=Table2[[#This Row],[PredictedHomeScore]], "Y", "N")))</f>
        <v>_</v>
      </c>
      <c r="R1003" s="2"/>
      <c r="S1003" s="2" t="str">
        <f t="shared" si="77"/>
        <v>_</v>
      </c>
      <c r="T1003" s="2">
        <f>IF(INDEX(StatsRegularSeason20242025!$A$2:$C$33,MATCH(Table2[[#This Row],[AwayTeam]],StatsRegularSeason20242025!$A$2:$A$33,0),2)=INDEX(StatsRegularSeason20242025!$A$2:$C$33,MATCH(Table2[[#This Row],[HomeTeam]],StatsRegularSeason20242025!$A$2:$A$33,0),2),1,0)</f>
        <v>0</v>
      </c>
      <c r="U1003" s="2">
        <f>IF(INDEX(StatsRegularSeason20242025!$A$2:$C$33,MATCH(Table2[[#This Row],[AwayTeam]],StatsRegularSeason20242025!$A$2:$A$33,0),3)=INDEX(StatsRegularSeason20242025!$A$2:$C$33,MATCH(Table2[[#This Row],[HomeTeam]],StatsRegularSeason20242025!$A$2:$A$33,0),3),1,0)</f>
        <v>0</v>
      </c>
      <c r="V1003" s="2">
        <f>IF(Table2[[#This Row],[InterConf]]=1,IF(Table2[[#This Row],[InterDiv]]=0, 1, 0), 0)</f>
        <v>0</v>
      </c>
      <c r="W1003" s="2">
        <f>IF(INDEX(StatsRegularSeason20242025!$A$2:$C$33,MATCH(Table2[[#This Row],[AwayTeam]],StatsRegularSeason20242025!$A$2:$A$33,0),2)&lt;&gt;INDEX(StatsRegularSeason20242025!$A$2:$C$33,MATCH(Table2[[#This Row],[HomeTeam]],StatsRegularSeason20242025!$A$2:$A$33,0),2),1,0)</f>
        <v>1</v>
      </c>
      <c r="X1003" s="2"/>
      <c r="Y1003" s="2"/>
      <c r="Z1003" s="2">
        <f>IF(AND(Table2[[#This Row],[GameIsOver]]=1,Table2[[#This Row],[ActualHomeScore]]*Table2[[#This Row],[ActualAwayScore]]=0), 1,0)</f>
        <v>0</v>
      </c>
      <c r="AA1003" s="2">
        <f>IF(Table2[[#This Row],[GameIsOver]]=0,0, IF(Table2[[#This Row],[ActualWinner]]=Table2[[#This Row],[AwayTeam]], 2, IF(OR(Table2[[#This Row],[ActualResult]]="OT", Table2[[#This Row],[ActualResult]]="SO"), 1, 0)))</f>
        <v>0</v>
      </c>
      <c r="AB1003" s="2">
        <f>IF(Table2[[#This Row],[GameIsOver]]= 0, 0, IF(Table2[[#This Row],[ActualWinner]]=Table2[[#This Row],[HomeTeam]], 2, IF(OR(Table2[[#This Row],[ActualResult]]="OT", Table2[[#This Row],[ActualResult]]="SO"), 1, 0)))</f>
        <v>0</v>
      </c>
      <c r="AC1003" s="33">
        <f>(($AR$11)*IF(Table2[[#This Row],[CorrectWinnerPrediction]]="Y", 1, 0))+(($AR$12)*IF(Table2[[#This Row],[CorrectAwayScorePrediction]]="Y", 1, 0))+(($AR$13)*IF(Table2[[#This Row],[CorrectHomeScorePrediction]]="Y", 1, 0))</f>
        <v>0</v>
      </c>
      <c r="AD10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3" s="4" t="str">
        <f>IF(WEEKDAY(Table2[[#This Row],[GameDate]])=1,"SUN",IF(WEEKDAY(Table2[[#This Row],[GameDate]])=2,"MON",IF(WEEKDAY(Table2[[#This Row],[GameDate]])=3,"TUE",IF(WEEKDAY(Table2[[#This Row],[GameDate]])=4,"WED",IF(WEEKDAY(Table2[[#This Row],[GameDate]])=5,"THU",IF(WEEKDAY(Table2[[#This Row],[GameDate]])=6,"FRI", "SAT"))))))</f>
        <v>FRI</v>
      </c>
      <c r="AF1003" s="2">
        <f>Table2[[#This Row],[ActualAwayScore]]-Table2[[#This Row],[PredictedAwayScore]]</f>
        <v>0</v>
      </c>
      <c r="AG1003" s="2">
        <f>Table2[[#This Row],[ActualHomeScore]]-Table2[[#This Row],[PredictedHomeScore]]</f>
        <v>0</v>
      </c>
      <c r="AH1003" s="2">
        <f t="shared" si="78"/>
        <v>0</v>
      </c>
      <c r="AI1003" s="2">
        <f t="shared" si="79"/>
        <v>0</v>
      </c>
    </row>
    <row r="1004" spans="1:35" x14ac:dyDescent="0.25">
      <c r="A1004" s="3"/>
      <c r="B1004" s="5">
        <v>45723</v>
      </c>
      <c r="C1004" s="8" t="s">
        <v>1116</v>
      </c>
      <c r="D1004" s="3" t="s">
        <v>13</v>
      </c>
      <c r="E1004" s="3" t="s">
        <v>47</v>
      </c>
      <c r="F1004" s="3"/>
      <c r="G1004" s="3"/>
      <c r="H1004" s="3" t="str">
        <f t="shared" si="75"/>
        <v>_</v>
      </c>
      <c r="I1004" s="3"/>
      <c r="J1004" s="3"/>
      <c r="K1004" s="3"/>
      <c r="L1004" s="3" t="str">
        <f t="shared" si="76"/>
        <v>_</v>
      </c>
      <c r="M1004" s="3"/>
      <c r="N1004" s="3">
        <f>IF(ISBLANK(Table2[[#This Row],[ActualResult]]), 0, 1)</f>
        <v>0</v>
      </c>
      <c r="O1004" s="3" t="str">
        <f>IF(ISBLANK(Table2[[#This Row],[ActualResult]]), "_", IF(Table2[[#This Row],[ActualWinner]]=Table2[[#This Row],[PredictedWinner]], "Y", "N"))</f>
        <v>_</v>
      </c>
      <c r="P1004" s="3" t="str">
        <f>IF(Table2[[#This Row],[ActualAwayScore]]&gt;Table2[[#This Row],[PredictedAwayScore]], "N", IF(ISBLANK(Table2[[#This Row],[ActualResult]]), "_", IF(Table2[[#This Row],[ActualAwayScore]]=Table2[[#This Row],[PredictedAwayScore]], "Y", "N")))</f>
        <v>_</v>
      </c>
      <c r="Q1004" s="3" t="str">
        <f>IF(Table2[[#This Row],[ActualHomeScore]]&gt;Table2[[#This Row],[PredictedHomeScore]],"N", IF(ISBLANK(Table2[[#This Row],[ActualResult]]), "_", IF(Table2[[#This Row],[ActualHomeScore]]=Table2[[#This Row],[PredictedHomeScore]], "Y", "N")))</f>
        <v>_</v>
      </c>
      <c r="R1004" s="2"/>
      <c r="S1004" s="2" t="str">
        <f t="shared" si="77"/>
        <v>_</v>
      </c>
      <c r="T1004" s="2">
        <f>IF(INDEX(StatsRegularSeason20242025!$A$2:$C$33,MATCH(Table2[[#This Row],[AwayTeam]],StatsRegularSeason20242025!$A$2:$A$33,0),2)=INDEX(StatsRegularSeason20242025!$A$2:$C$33,MATCH(Table2[[#This Row],[HomeTeam]],StatsRegularSeason20242025!$A$2:$A$33,0),2),1,0)</f>
        <v>1</v>
      </c>
      <c r="U1004" s="2">
        <f>IF(INDEX(StatsRegularSeason20242025!$A$2:$C$33,MATCH(Table2[[#This Row],[AwayTeam]],StatsRegularSeason20242025!$A$2:$A$33,0),3)=INDEX(StatsRegularSeason20242025!$A$2:$C$33,MATCH(Table2[[#This Row],[HomeTeam]],StatsRegularSeason20242025!$A$2:$A$33,0),3),1,0)</f>
        <v>0</v>
      </c>
      <c r="V1004" s="2">
        <f>IF(Table2[[#This Row],[InterConf]]=1,IF(Table2[[#This Row],[InterDiv]]=0, 1, 0), 0)</f>
        <v>1</v>
      </c>
      <c r="W1004" s="2">
        <f>IF(INDEX(StatsRegularSeason20242025!$A$2:$C$33,MATCH(Table2[[#This Row],[AwayTeam]],StatsRegularSeason20242025!$A$2:$A$33,0),2)&lt;&gt;INDEX(StatsRegularSeason20242025!$A$2:$C$33,MATCH(Table2[[#This Row],[HomeTeam]],StatsRegularSeason20242025!$A$2:$A$33,0),2),1,0)</f>
        <v>0</v>
      </c>
      <c r="X1004" s="2"/>
      <c r="Y1004" s="2"/>
      <c r="Z1004" s="2">
        <f>IF(AND(Table2[[#This Row],[GameIsOver]]=1,Table2[[#This Row],[ActualHomeScore]]*Table2[[#This Row],[ActualAwayScore]]=0), 1,0)</f>
        <v>0</v>
      </c>
      <c r="AA1004" s="2">
        <f>IF(Table2[[#This Row],[GameIsOver]]=0,0, IF(Table2[[#This Row],[ActualWinner]]=Table2[[#This Row],[AwayTeam]], 2, IF(OR(Table2[[#This Row],[ActualResult]]="OT", Table2[[#This Row],[ActualResult]]="SO"), 1, 0)))</f>
        <v>0</v>
      </c>
      <c r="AB1004" s="2">
        <f>IF(Table2[[#This Row],[GameIsOver]]= 0, 0, IF(Table2[[#This Row],[ActualWinner]]=Table2[[#This Row],[HomeTeam]], 2, IF(OR(Table2[[#This Row],[ActualResult]]="OT", Table2[[#This Row],[ActualResult]]="SO"), 1, 0)))</f>
        <v>0</v>
      </c>
      <c r="AC1004" s="33">
        <f>(($AR$11)*IF(Table2[[#This Row],[CorrectWinnerPrediction]]="Y", 1, 0))+(($AR$12)*IF(Table2[[#This Row],[CorrectAwayScorePrediction]]="Y", 1, 0))+(($AR$13)*IF(Table2[[#This Row],[CorrectHomeScorePrediction]]="Y", 1, 0))</f>
        <v>0</v>
      </c>
      <c r="AD10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4" s="5" t="str">
        <f>IF(WEEKDAY(Table2[[#This Row],[GameDate]])=1,"SUN",IF(WEEKDAY(Table2[[#This Row],[GameDate]])=2,"MON",IF(WEEKDAY(Table2[[#This Row],[GameDate]])=3,"TUE",IF(WEEKDAY(Table2[[#This Row],[GameDate]])=4,"WED",IF(WEEKDAY(Table2[[#This Row],[GameDate]])=5,"THU",IF(WEEKDAY(Table2[[#This Row],[GameDate]])=6,"FRI", "SAT"))))))</f>
        <v>FRI</v>
      </c>
      <c r="AF1004" s="2">
        <f>Table2[[#This Row],[ActualAwayScore]]-Table2[[#This Row],[PredictedAwayScore]]</f>
        <v>0</v>
      </c>
      <c r="AG1004" s="2">
        <f>Table2[[#This Row],[ActualHomeScore]]-Table2[[#This Row],[PredictedHomeScore]]</f>
        <v>0</v>
      </c>
      <c r="AH1004" s="2">
        <f t="shared" si="78"/>
        <v>0</v>
      </c>
      <c r="AI1004" s="2">
        <f t="shared" si="79"/>
        <v>0</v>
      </c>
    </row>
    <row r="1005" spans="1:35" x14ac:dyDescent="0.25">
      <c r="B1005" s="4">
        <v>45724</v>
      </c>
      <c r="C1005" s="7" t="s">
        <v>1117</v>
      </c>
      <c r="D1005" s="2" t="s">
        <v>20</v>
      </c>
      <c r="E1005" s="2" t="s">
        <v>30</v>
      </c>
      <c r="F1005" s="2"/>
      <c r="G1005" s="2"/>
      <c r="H1005" s="2" t="str">
        <f t="shared" si="75"/>
        <v>_</v>
      </c>
      <c r="I1005" s="2"/>
      <c r="J1005" s="2"/>
      <c r="K1005" s="2"/>
      <c r="L1005" s="2" t="str">
        <f t="shared" si="76"/>
        <v>_</v>
      </c>
      <c r="M1005" s="2"/>
      <c r="N1005" s="2">
        <f>IF(ISBLANK(Table2[[#This Row],[ActualResult]]), 0, 1)</f>
        <v>0</v>
      </c>
      <c r="O1005" s="2" t="str">
        <f>IF(ISBLANK(Table2[[#This Row],[ActualResult]]), "_", IF(Table2[[#This Row],[ActualWinner]]=Table2[[#This Row],[PredictedWinner]], "Y", "N"))</f>
        <v>_</v>
      </c>
      <c r="P1005" s="2" t="str">
        <f>IF(Table2[[#This Row],[ActualAwayScore]]&gt;Table2[[#This Row],[PredictedAwayScore]], "N", IF(ISBLANK(Table2[[#This Row],[ActualResult]]), "_", IF(Table2[[#This Row],[ActualAwayScore]]=Table2[[#This Row],[PredictedAwayScore]], "Y", "N")))</f>
        <v>_</v>
      </c>
      <c r="Q1005" s="2" t="str">
        <f>IF(Table2[[#This Row],[ActualHomeScore]]&gt;Table2[[#This Row],[PredictedHomeScore]],"N", IF(ISBLANK(Table2[[#This Row],[ActualResult]]), "_", IF(Table2[[#This Row],[ActualHomeScore]]=Table2[[#This Row],[PredictedHomeScore]], "Y", "N")))</f>
        <v>_</v>
      </c>
      <c r="R1005" s="2"/>
      <c r="S1005" s="2" t="str">
        <f t="shared" si="77"/>
        <v>_</v>
      </c>
      <c r="T1005" s="2">
        <f>IF(INDEX(StatsRegularSeason20242025!$A$2:$C$33,MATCH(Table2[[#This Row],[AwayTeam]],StatsRegularSeason20242025!$A$2:$A$33,0),2)=INDEX(StatsRegularSeason20242025!$A$2:$C$33,MATCH(Table2[[#This Row],[HomeTeam]],StatsRegularSeason20242025!$A$2:$A$33,0),2),1,0)</f>
        <v>1</v>
      </c>
      <c r="U1005" s="2">
        <f>IF(INDEX(StatsRegularSeason20242025!$A$2:$C$33,MATCH(Table2[[#This Row],[AwayTeam]],StatsRegularSeason20242025!$A$2:$A$33,0),3)=INDEX(StatsRegularSeason20242025!$A$2:$C$33,MATCH(Table2[[#This Row],[HomeTeam]],StatsRegularSeason20242025!$A$2:$A$33,0),3),1,0)</f>
        <v>0</v>
      </c>
      <c r="V1005" s="2">
        <f>IF(Table2[[#This Row],[InterConf]]=1,IF(Table2[[#This Row],[InterDiv]]=0, 1, 0), 0)</f>
        <v>1</v>
      </c>
      <c r="W1005" s="2">
        <f>IF(INDEX(StatsRegularSeason20242025!$A$2:$C$33,MATCH(Table2[[#This Row],[AwayTeam]],StatsRegularSeason20242025!$A$2:$A$33,0),2)&lt;&gt;INDEX(StatsRegularSeason20242025!$A$2:$C$33,MATCH(Table2[[#This Row],[HomeTeam]],StatsRegularSeason20242025!$A$2:$A$33,0),2),1,0)</f>
        <v>0</v>
      </c>
      <c r="X1005" s="2"/>
      <c r="Y1005" s="2"/>
      <c r="Z1005" s="2">
        <f>IF(AND(Table2[[#This Row],[GameIsOver]]=1,Table2[[#This Row],[ActualHomeScore]]*Table2[[#This Row],[ActualAwayScore]]=0), 1,0)</f>
        <v>0</v>
      </c>
      <c r="AA1005" s="2">
        <f>IF(Table2[[#This Row],[GameIsOver]]=0,0, IF(Table2[[#This Row],[ActualWinner]]=Table2[[#This Row],[AwayTeam]], 2, IF(OR(Table2[[#This Row],[ActualResult]]="OT", Table2[[#This Row],[ActualResult]]="SO"), 1, 0)))</f>
        <v>0</v>
      </c>
      <c r="AB1005" s="2">
        <f>IF(Table2[[#This Row],[GameIsOver]]= 0, 0, IF(Table2[[#This Row],[ActualWinner]]=Table2[[#This Row],[HomeTeam]], 2, IF(OR(Table2[[#This Row],[ActualResult]]="OT", Table2[[#This Row],[ActualResult]]="SO"), 1, 0)))</f>
        <v>0</v>
      </c>
      <c r="AC1005" s="33">
        <f>(($AR$11)*IF(Table2[[#This Row],[CorrectWinnerPrediction]]="Y", 1, 0))+(($AR$12)*IF(Table2[[#This Row],[CorrectAwayScorePrediction]]="Y", 1, 0))+(($AR$13)*IF(Table2[[#This Row],[CorrectHomeScorePrediction]]="Y", 1, 0))</f>
        <v>0</v>
      </c>
      <c r="AD10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5" s="4" t="str">
        <f>IF(WEEKDAY(Table2[[#This Row],[GameDate]])=1,"SUN",IF(WEEKDAY(Table2[[#This Row],[GameDate]])=2,"MON",IF(WEEKDAY(Table2[[#This Row],[GameDate]])=3,"TUE",IF(WEEKDAY(Table2[[#This Row],[GameDate]])=4,"WED",IF(WEEKDAY(Table2[[#This Row],[GameDate]])=5,"THU",IF(WEEKDAY(Table2[[#This Row],[GameDate]])=6,"FRI", "SAT"))))))</f>
        <v>SAT</v>
      </c>
      <c r="AF1005" s="2">
        <f>Table2[[#This Row],[ActualAwayScore]]-Table2[[#This Row],[PredictedAwayScore]]</f>
        <v>0</v>
      </c>
      <c r="AG1005" s="2">
        <f>Table2[[#This Row],[ActualHomeScore]]-Table2[[#This Row],[PredictedHomeScore]]</f>
        <v>0</v>
      </c>
      <c r="AH1005" s="2">
        <f t="shared" si="78"/>
        <v>0</v>
      </c>
      <c r="AI1005" s="2">
        <f t="shared" si="79"/>
        <v>0</v>
      </c>
    </row>
    <row r="1006" spans="1:35" x14ac:dyDescent="0.25">
      <c r="B1006" s="4">
        <v>45724</v>
      </c>
      <c r="C1006" s="7" t="s">
        <v>1118</v>
      </c>
      <c r="D1006" s="2" t="s">
        <v>12</v>
      </c>
      <c r="E1006" s="2" t="s">
        <v>45</v>
      </c>
      <c r="F1006" s="2"/>
      <c r="G1006" s="2"/>
      <c r="H1006" s="2" t="str">
        <f t="shared" si="75"/>
        <v>_</v>
      </c>
      <c r="I1006" s="2"/>
      <c r="J1006" s="2"/>
      <c r="K1006" s="2"/>
      <c r="L1006" s="2" t="str">
        <f t="shared" si="76"/>
        <v>_</v>
      </c>
      <c r="M1006" s="2"/>
      <c r="N1006" s="2">
        <f>IF(ISBLANK(Table2[[#This Row],[ActualResult]]), 0, 1)</f>
        <v>0</v>
      </c>
      <c r="O1006" s="2" t="str">
        <f>IF(ISBLANK(Table2[[#This Row],[ActualResult]]), "_", IF(Table2[[#This Row],[ActualWinner]]=Table2[[#This Row],[PredictedWinner]], "Y", "N"))</f>
        <v>_</v>
      </c>
      <c r="P1006" s="2" t="str">
        <f>IF(Table2[[#This Row],[ActualAwayScore]]&gt;Table2[[#This Row],[PredictedAwayScore]], "N", IF(ISBLANK(Table2[[#This Row],[ActualResult]]), "_", IF(Table2[[#This Row],[ActualAwayScore]]=Table2[[#This Row],[PredictedAwayScore]], "Y", "N")))</f>
        <v>_</v>
      </c>
      <c r="Q1006" s="2" t="str">
        <f>IF(Table2[[#This Row],[ActualHomeScore]]&gt;Table2[[#This Row],[PredictedHomeScore]],"N", IF(ISBLANK(Table2[[#This Row],[ActualResult]]), "_", IF(Table2[[#This Row],[ActualHomeScore]]=Table2[[#This Row],[PredictedHomeScore]], "Y", "N")))</f>
        <v>_</v>
      </c>
      <c r="R1006" s="2"/>
      <c r="S1006" s="2" t="str">
        <f t="shared" si="77"/>
        <v>_</v>
      </c>
      <c r="T1006" s="2">
        <f>IF(INDEX(StatsRegularSeason20242025!$A$2:$C$33,MATCH(Table2[[#This Row],[AwayTeam]],StatsRegularSeason20242025!$A$2:$A$33,0),2)=INDEX(StatsRegularSeason20242025!$A$2:$C$33,MATCH(Table2[[#This Row],[HomeTeam]],StatsRegularSeason20242025!$A$2:$A$33,0),2),1,0)</f>
        <v>0</v>
      </c>
      <c r="U1006" s="2">
        <f>IF(INDEX(StatsRegularSeason20242025!$A$2:$C$33,MATCH(Table2[[#This Row],[AwayTeam]],StatsRegularSeason20242025!$A$2:$A$33,0),3)=INDEX(StatsRegularSeason20242025!$A$2:$C$33,MATCH(Table2[[#This Row],[HomeTeam]],StatsRegularSeason20242025!$A$2:$A$33,0),3),1,0)</f>
        <v>0</v>
      </c>
      <c r="V1006" s="2">
        <f>IF(Table2[[#This Row],[InterConf]]=1,IF(Table2[[#This Row],[InterDiv]]=0, 1, 0), 0)</f>
        <v>0</v>
      </c>
      <c r="W1006" s="2">
        <f>IF(INDEX(StatsRegularSeason20242025!$A$2:$C$33,MATCH(Table2[[#This Row],[AwayTeam]],StatsRegularSeason20242025!$A$2:$A$33,0),2)&lt;&gt;INDEX(StatsRegularSeason20242025!$A$2:$C$33,MATCH(Table2[[#This Row],[HomeTeam]],StatsRegularSeason20242025!$A$2:$A$33,0),2),1,0)</f>
        <v>1</v>
      </c>
      <c r="X1006" s="2"/>
      <c r="Y1006" s="2"/>
      <c r="Z1006" s="2">
        <f>IF(AND(Table2[[#This Row],[GameIsOver]]=1,Table2[[#This Row],[ActualHomeScore]]*Table2[[#This Row],[ActualAwayScore]]=0), 1,0)</f>
        <v>0</v>
      </c>
      <c r="AA1006" s="2">
        <f>IF(Table2[[#This Row],[GameIsOver]]=0,0, IF(Table2[[#This Row],[ActualWinner]]=Table2[[#This Row],[AwayTeam]], 2, IF(OR(Table2[[#This Row],[ActualResult]]="OT", Table2[[#This Row],[ActualResult]]="SO"), 1, 0)))</f>
        <v>0</v>
      </c>
      <c r="AB1006" s="2">
        <f>IF(Table2[[#This Row],[GameIsOver]]= 0, 0, IF(Table2[[#This Row],[ActualWinner]]=Table2[[#This Row],[HomeTeam]], 2, IF(OR(Table2[[#This Row],[ActualResult]]="OT", Table2[[#This Row],[ActualResult]]="SO"), 1, 0)))</f>
        <v>0</v>
      </c>
      <c r="AC1006" s="33">
        <f>(($AR$11)*IF(Table2[[#This Row],[CorrectWinnerPrediction]]="Y", 1, 0))+(($AR$12)*IF(Table2[[#This Row],[CorrectAwayScorePrediction]]="Y", 1, 0))+(($AR$13)*IF(Table2[[#This Row],[CorrectHomeScorePrediction]]="Y", 1, 0))</f>
        <v>0</v>
      </c>
      <c r="AD10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6" s="4" t="str">
        <f>IF(WEEKDAY(Table2[[#This Row],[GameDate]])=1,"SUN",IF(WEEKDAY(Table2[[#This Row],[GameDate]])=2,"MON",IF(WEEKDAY(Table2[[#This Row],[GameDate]])=3,"TUE",IF(WEEKDAY(Table2[[#This Row],[GameDate]])=4,"WED",IF(WEEKDAY(Table2[[#This Row],[GameDate]])=5,"THU",IF(WEEKDAY(Table2[[#This Row],[GameDate]])=6,"FRI", "SAT"))))))</f>
        <v>SAT</v>
      </c>
      <c r="AF1006" s="2">
        <f>Table2[[#This Row],[ActualAwayScore]]-Table2[[#This Row],[PredictedAwayScore]]</f>
        <v>0</v>
      </c>
      <c r="AG1006" s="2">
        <f>Table2[[#This Row],[ActualHomeScore]]-Table2[[#This Row],[PredictedHomeScore]]</f>
        <v>0</v>
      </c>
      <c r="AH1006" s="2">
        <f t="shared" si="78"/>
        <v>0</v>
      </c>
      <c r="AI1006" s="2">
        <f t="shared" si="79"/>
        <v>0</v>
      </c>
    </row>
    <row r="1007" spans="1:35" x14ac:dyDescent="0.25">
      <c r="B1007" s="4">
        <v>45724</v>
      </c>
      <c r="C1007" s="7" t="s">
        <v>1119</v>
      </c>
      <c r="D1007" s="2" t="s">
        <v>16</v>
      </c>
      <c r="E1007" s="2" t="s">
        <v>43</v>
      </c>
      <c r="F1007" s="2"/>
      <c r="G1007" s="2"/>
      <c r="H1007" s="2" t="str">
        <f t="shared" si="75"/>
        <v>_</v>
      </c>
      <c r="I1007" s="2"/>
      <c r="J1007" s="2"/>
      <c r="K1007" s="2"/>
      <c r="L1007" s="2" t="str">
        <f t="shared" si="76"/>
        <v>_</v>
      </c>
      <c r="M1007" s="2"/>
      <c r="N1007" s="2">
        <f>IF(ISBLANK(Table2[[#This Row],[ActualResult]]), 0, 1)</f>
        <v>0</v>
      </c>
      <c r="O1007" s="2" t="str">
        <f>IF(ISBLANK(Table2[[#This Row],[ActualResult]]), "_", IF(Table2[[#This Row],[ActualWinner]]=Table2[[#This Row],[PredictedWinner]], "Y", "N"))</f>
        <v>_</v>
      </c>
      <c r="P1007" s="2" t="str">
        <f>IF(Table2[[#This Row],[ActualAwayScore]]&gt;Table2[[#This Row],[PredictedAwayScore]], "N", IF(ISBLANK(Table2[[#This Row],[ActualResult]]), "_", IF(Table2[[#This Row],[ActualAwayScore]]=Table2[[#This Row],[PredictedAwayScore]], "Y", "N")))</f>
        <v>_</v>
      </c>
      <c r="Q1007" s="2" t="str">
        <f>IF(Table2[[#This Row],[ActualHomeScore]]&gt;Table2[[#This Row],[PredictedHomeScore]],"N", IF(ISBLANK(Table2[[#This Row],[ActualResult]]), "_", IF(Table2[[#This Row],[ActualHomeScore]]=Table2[[#This Row],[PredictedHomeScore]], "Y", "N")))</f>
        <v>_</v>
      </c>
      <c r="R1007" s="2"/>
      <c r="S1007" s="2" t="str">
        <f t="shared" si="77"/>
        <v>_</v>
      </c>
      <c r="T1007" s="2">
        <f>IF(INDEX(StatsRegularSeason20242025!$A$2:$C$33,MATCH(Table2[[#This Row],[AwayTeam]],StatsRegularSeason20242025!$A$2:$A$33,0),2)=INDEX(StatsRegularSeason20242025!$A$2:$C$33,MATCH(Table2[[#This Row],[HomeTeam]],StatsRegularSeason20242025!$A$2:$A$33,0),2),1,0)</f>
        <v>1</v>
      </c>
      <c r="U1007" s="2">
        <f>IF(INDEX(StatsRegularSeason20242025!$A$2:$C$33,MATCH(Table2[[#This Row],[AwayTeam]],StatsRegularSeason20242025!$A$2:$A$33,0),3)=INDEX(StatsRegularSeason20242025!$A$2:$C$33,MATCH(Table2[[#This Row],[HomeTeam]],StatsRegularSeason20242025!$A$2:$A$33,0),3),1,0)</f>
        <v>1</v>
      </c>
      <c r="V1007" s="2">
        <f>IF(Table2[[#This Row],[InterConf]]=1,IF(Table2[[#This Row],[InterDiv]]=0, 1, 0), 0)</f>
        <v>0</v>
      </c>
      <c r="W1007" s="2">
        <f>IF(INDEX(StatsRegularSeason20242025!$A$2:$C$33,MATCH(Table2[[#This Row],[AwayTeam]],StatsRegularSeason20242025!$A$2:$A$33,0),2)&lt;&gt;INDEX(StatsRegularSeason20242025!$A$2:$C$33,MATCH(Table2[[#This Row],[HomeTeam]],StatsRegularSeason20242025!$A$2:$A$33,0),2),1,0)</f>
        <v>0</v>
      </c>
      <c r="X1007" s="2"/>
      <c r="Y1007" s="2"/>
      <c r="Z1007" s="2">
        <f>IF(AND(Table2[[#This Row],[GameIsOver]]=1,Table2[[#This Row],[ActualHomeScore]]*Table2[[#This Row],[ActualAwayScore]]=0), 1,0)</f>
        <v>0</v>
      </c>
      <c r="AA1007" s="2">
        <f>IF(Table2[[#This Row],[GameIsOver]]=0,0, IF(Table2[[#This Row],[ActualWinner]]=Table2[[#This Row],[AwayTeam]], 2, IF(OR(Table2[[#This Row],[ActualResult]]="OT", Table2[[#This Row],[ActualResult]]="SO"), 1, 0)))</f>
        <v>0</v>
      </c>
      <c r="AB1007" s="2">
        <f>IF(Table2[[#This Row],[GameIsOver]]= 0, 0, IF(Table2[[#This Row],[ActualWinner]]=Table2[[#This Row],[HomeTeam]], 2, IF(OR(Table2[[#This Row],[ActualResult]]="OT", Table2[[#This Row],[ActualResult]]="SO"), 1, 0)))</f>
        <v>0</v>
      </c>
      <c r="AC1007" s="33">
        <f>(($AR$11)*IF(Table2[[#This Row],[CorrectWinnerPrediction]]="Y", 1, 0))+(($AR$12)*IF(Table2[[#This Row],[CorrectAwayScorePrediction]]="Y", 1, 0))+(($AR$13)*IF(Table2[[#This Row],[CorrectHomeScorePrediction]]="Y", 1, 0))</f>
        <v>0</v>
      </c>
      <c r="AD10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7" s="4" t="str">
        <f>IF(WEEKDAY(Table2[[#This Row],[GameDate]])=1,"SUN",IF(WEEKDAY(Table2[[#This Row],[GameDate]])=2,"MON",IF(WEEKDAY(Table2[[#This Row],[GameDate]])=3,"TUE",IF(WEEKDAY(Table2[[#This Row],[GameDate]])=4,"WED",IF(WEEKDAY(Table2[[#This Row],[GameDate]])=5,"THU",IF(WEEKDAY(Table2[[#This Row],[GameDate]])=6,"FRI", "SAT"))))))</f>
        <v>SAT</v>
      </c>
      <c r="AF1007" s="2">
        <f>Table2[[#This Row],[ActualAwayScore]]-Table2[[#This Row],[PredictedAwayScore]]</f>
        <v>0</v>
      </c>
      <c r="AG1007" s="2">
        <f>Table2[[#This Row],[ActualHomeScore]]-Table2[[#This Row],[PredictedHomeScore]]</f>
        <v>0</v>
      </c>
      <c r="AH1007" s="2">
        <f t="shared" si="78"/>
        <v>0</v>
      </c>
      <c r="AI1007" s="2">
        <f t="shared" si="79"/>
        <v>0</v>
      </c>
    </row>
    <row r="1008" spans="1:35" x14ac:dyDescent="0.25">
      <c r="B1008" s="4">
        <v>45724</v>
      </c>
      <c r="C1008" s="7" t="s">
        <v>1120</v>
      </c>
      <c r="D1008" s="2" t="s">
        <v>29</v>
      </c>
      <c r="E1008" s="2" t="s">
        <v>14</v>
      </c>
      <c r="F1008" s="2"/>
      <c r="G1008" s="2"/>
      <c r="H1008" s="2" t="str">
        <f t="shared" si="75"/>
        <v>_</v>
      </c>
      <c r="I1008" s="2"/>
      <c r="J1008" s="2"/>
      <c r="K1008" s="2"/>
      <c r="L1008" s="2" t="str">
        <f t="shared" si="76"/>
        <v>_</v>
      </c>
      <c r="M1008" s="2"/>
      <c r="N1008" s="2">
        <f>IF(ISBLANK(Table2[[#This Row],[ActualResult]]), 0, 1)</f>
        <v>0</v>
      </c>
      <c r="O1008" s="2" t="str">
        <f>IF(ISBLANK(Table2[[#This Row],[ActualResult]]), "_", IF(Table2[[#This Row],[ActualWinner]]=Table2[[#This Row],[PredictedWinner]], "Y", "N"))</f>
        <v>_</v>
      </c>
      <c r="P1008" s="2" t="str">
        <f>IF(Table2[[#This Row],[ActualAwayScore]]&gt;Table2[[#This Row],[PredictedAwayScore]], "N", IF(ISBLANK(Table2[[#This Row],[ActualResult]]), "_", IF(Table2[[#This Row],[ActualAwayScore]]=Table2[[#This Row],[PredictedAwayScore]], "Y", "N")))</f>
        <v>_</v>
      </c>
      <c r="Q1008" s="2" t="str">
        <f>IF(Table2[[#This Row],[ActualHomeScore]]&gt;Table2[[#This Row],[PredictedHomeScore]],"N", IF(ISBLANK(Table2[[#This Row],[ActualResult]]), "_", IF(Table2[[#This Row],[ActualHomeScore]]=Table2[[#This Row],[PredictedHomeScore]], "Y", "N")))</f>
        <v>_</v>
      </c>
      <c r="R1008" s="2"/>
      <c r="S1008" s="2" t="str">
        <f t="shared" si="77"/>
        <v>_</v>
      </c>
      <c r="T1008" s="2">
        <f>IF(INDEX(StatsRegularSeason20242025!$A$2:$C$33,MATCH(Table2[[#This Row],[AwayTeam]],StatsRegularSeason20242025!$A$2:$A$33,0),2)=INDEX(StatsRegularSeason20242025!$A$2:$C$33,MATCH(Table2[[#This Row],[HomeTeam]],StatsRegularSeason20242025!$A$2:$A$33,0),2),1,0)</f>
        <v>1</v>
      </c>
      <c r="U1008" s="2">
        <f>IF(INDEX(StatsRegularSeason20242025!$A$2:$C$33,MATCH(Table2[[#This Row],[AwayTeam]],StatsRegularSeason20242025!$A$2:$A$33,0),3)=INDEX(StatsRegularSeason20242025!$A$2:$C$33,MATCH(Table2[[#This Row],[HomeTeam]],StatsRegularSeason20242025!$A$2:$A$33,0),3),1,0)</f>
        <v>1</v>
      </c>
      <c r="V1008" s="2">
        <f>IF(Table2[[#This Row],[InterConf]]=1,IF(Table2[[#This Row],[InterDiv]]=0, 1, 0), 0)</f>
        <v>0</v>
      </c>
      <c r="W1008" s="2">
        <f>IF(INDEX(StatsRegularSeason20242025!$A$2:$C$33,MATCH(Table2[[#This Row],[AwayTeam]],StatsRegularSeason20242025!$A$2:$A$33,0),2)&lt;&gt;INDEX(StatsRegularSeason20242025!$A$2:$C$33,MATCH(Table2[[#This Row],[HomeTeam]],StatsRegularSeason20242025!$A$2:$A$33,0),2),1,0)</f>
        <v>0</v>
      </c>
      <c r="X1008" s="2"/>
      <c r="Y1008" s="2"/>
      <c r="Z1008" s="2">
        <f>IF(AND(Table2[[#This Row],[GameIsOver]]=1,Table2[[#This Row],[ActualHomeScore]]*Table2[[#This Row],[ActualAwayScore]]=0), 1,0)</f>
        <v>0</v>
      </c>
      <c r="AA1008" s="2">
        <f>IF(Table2[[#This Row],[GameIsOver]]=0,0, IF(Table2[[#This Row],[ActualWinner]]=Table2[[#This Row],[AwayTeam]], 2, IF(OR(Table2[[#This Row],[ActualResult]]="OT", Table2[[#This Row],[ActualResult]]="SO"), 1, 0)))</f>
        <v>0</v>
      </c>
      <c r="AB1008" s="2">
        <f>IF(Table2[[#This Row],[GameIsOver]]= 0, 0, IF(Table2[[#This Row],[ActualWinner]]=Table2[[#This Row],[HomeTeam]], 2, IF(OR(Table2[[#This Row],[ActualResult]]="OT", Table2[[#This Row],[ActualResult]]="SO"), 1, 0)))</f>
        <v>0</v>
      </c>
      <c r="AC1008" s="33">
        <f>(($AR$11)*IF(Table2[[#This Row],[CorrectWinnerPrediction]]="Y", 1, 0))+(($AR$12)*IF(Table2[[#This Row],[CorrectAwayScorePrediction]]="Y", 1, 0))+(($AR$13)*IF(Table2[[#This Row],[CorrectHomeScorePrediction]]="Y", 1, 0))</f>
        <v>0</v>
      </c>
      <c r="AD10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8" s="4" t="str">
        <f>IF(WEEKDAY(Table2[[#This Row],[GameDate]])=1,"SUN",IF(WEEKDAY(Table2[[#This Row],[GameDate]])=2,"MON",IF(WEEKDAY(Table2[[#This Row],[GameDate]])=3,"TUE",IF(WEEKDAY(Table2[[#This Row],[GameDate]])=4,"WED",IF(WEEKDAY(Table2[[#This Row],[GameDate]])=5,"THU",IF(WEEKDAY(Table2[[#This Row],[GameDate]])=6,"FRI", "SAT"))))))</f>
        <v>SAT</v>
      </c>
      <c r="AF1008" s="2">
        <f>Table2[[#This Row],[ActualAwayScore]]-Table2[[#This Row],[PredictedAwayScore]]</f>
        <v>0</v>
      </c>
      <c r="AG1008" s="2">
        <f>Table2[[#This Row],[ActualHomeScore]]-Table2[[#This Row],[PredictedHomeScore]]</f>
        <v>0</v>
      </c>
      <c r="AH1008" s="2">
        <f t="shared" si="78"/>
        <v>0</v>
      </c>
      <c r="AI1008" s="2">
        <f t="shared" si="79"/>
        <v>0</v>
      </c>
    </row>
    <row r="1009" spans="1:35" x14ac:dyDescent="0.25">
      <c r="B1009" s="4">
        <v>45724</v>
      </c>
      <c r="C1009" s="7" t="s">
        <v>1121</v>
      </c>
      <c r="D1009" s="2" t="s">
        <v>18</v>
      </c>
      <c r="E1009" s="2" t="s">
        <v>26</v>
      </c>
      <c r="F1009" s="2"/>
      <c r="G1009" s="2"/>
      <c r="H1009" s="2" t="str">
        <f t="shared" si="75"/>
        <v>_</v>
      </c>
      <c r="I1009" s="2"/>
      <c r="J1009" s="2"/>
      <c r="K1009" s="2"/>
      <c r="L1009" s="2" t="str">
        <f t="shared" si="76"/>
        <v>_</v>
      </c>
      <c r="M1009" s="2"/>
      <c r="N1009" s="2">
        <f>IF(ISBLANK(Table2[[#This Row],[ActualResult]]), 0, 1)</f>
        <v>0</v>
      </c>
      <c r="O1009" s="2" t="str">
        <f>IF(ISBLANK(Table2[[#This Row],[ActualResult]]), "_", IF(Table2[[#This Row],[ActualWinner]]=Table2[[#This Row],[PredictedWinner]], "Y", "N"))</f>
        <v>_</v>
      </c>
      <c r="P1009" s="2" t="str">
        <f>IF(Table2[[#This Row],[ActualAwayScore]]&gt;Table2[[#This Row],[PredictedAwayScore]], "N", IF(ISBLANK(Table2[[#This Row],[ActualResult]]), "_", IF(Table2[[#This Row],[ActualAwayScore]]=Table2[[#This Row],[PredictedAwayScore]], "Y", "N")))</f>
        <v>_</v>
      </c>
      <c r="Q1009" s="2" t="str">
        <f>IF(Table2[[#This Row],[ActualHomeScore]]&gt;Table2[[#This Row],[PredictedHomeScore]],"N", IF(ISBLANK(Table2[[#This Row],[ActualResult]]), "_", IF(Table2[[#This Row],[ActualHomeScore]]=Table2[[#This Row],[PredictedHomeScore]], "Y", "N")))</f>
        <v>_</v>
      </c>
      <c r="R1009" s="2"/>
      <c r="S1009" s="2" t="str">
        <f t="shared" si="77"/>
        <v>_</v>
      </c>
      <c r="T1009" s="2">
        <f>IF(INDEX(StatsRegularSeason20242025!$A$2:$C$33,MATCH(Table2[[#This Row],[AwayTeam]],StatsRegularSeason20242025!$A$2:$A$33,0),2)=INDEX(StatsRegularSeason20242025!$A$2:$C$33,MATCH(Table2[[#This Row],[HomeTeam]],StatsRegularSeason20242025!$A$2:$A$33,0),2),1,0)</f>
        <v>0</v>
      </c>
      <c r="U1009" s="2">
        <f>IF(INDEX(StatsRegularSeason20242025!$A$2:$C$33,MATCH(Table2[[#This Row],[AwayTeam]],StatsRegularSeason20242025!$A$2:$A$33,0),3)=INDEX(StatsRegularSeason20242025!$A$2:$C$33,MATCH(Table2[[#This Row],[HomeTeam]],StatsRegularSeason20242025!$A$2:$A$33,0),3),1,0)</f>
        <v>0</v>
      </c>
      <c r="V1009" s="2">
        <f>IF(Table2[[#This Row],[InterConf]]=1,IF(Table2[[#This Row],[InterDiv]]=0, 1, 0), 0)</f>
        <v>0</v>
      </c>
      <c r="W1009" s="2">
        <f>IF(INDEX(StatsRegularSeason20242025!$A$2:$C$33,MATCH(Table2[[#This Row],[AwayTeam]],StatsRegularSeason20242025!$A$2:$A$33,0),2)&lt;&gt;INDEX(StatsRegularSeason20242025!$A$2:$C$33,MATCH(Table2[[#This Row],[HomeTeam]],StatsRegularSeason20242025!$A$2:$A$33,0),2),1,0)</f>
        <v>1</v>
      </c>
      <c r="X1009" s="2"/>
      <c r="Y1009" s="2"/>
      <c r="Z1009" s="2">
        <f>IF(AND(Table2[[#This Row],[GameIsOver]]=1,Table2[[#This Row],[ActualHomeScore]]*Table2[[#This Row],[ActualAwayScore]]=0), 1,0)</f>
        <v>0</v>
      </c>
      <c r="AA1009" s="2">
        <f>IF(Table2[[#This Row],[GameIsOver]]=0,0, IF(Table2[[#This Row],[ActualWinner]]=Table2[[#This Row],[AwayTeam]], 2, IF(OR(Table2[[#This Row],[ActualResult]]="OT", Table2[[#This Row],[ActualResult]]="SO"), 1, 0)))</f>
        <v>0</v>
      </c>
      <c r="AB1009" s="2">
        <f>IF(Table2[[#This Row],[GameIsOver]]= 0, 0, IF(Table2[[#This Row],[ActualWinner]]=Table2[[#This Row],[HomeTeam]], 2, IF(OR(Table2[[#This Row],[ActualResult]]="OT", Table2[[#This Row],[ActualResult]]="SO"), 1, 0)))</f>
        <v>0</v>
      </c>
      <c r="AC1009" s="33">
        <f>(($AR$11)*IF(Table2[[#This Row],[CorrectWinnerPrediction]]="Y", 1, 0))+(($AR$12)*IF(Table2[[#This Row],[CorrectAwayScorePrediction]]="Y", 1, 0))+(($AR$13)*IF(Table2[[#This Row],[CorrectHomeScorePrediction]]="Y", 1, 0))</f>
        <v>0</v>
      </c>
      <c r="AD10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09" s="4" t="str">
        <f>IF(WEEKDAY(Table2[[#This Row],[GameDate]])=1,"SUN",IF(WEEKDAY(Table2[[#This Row],[GameDate]])=2,"MON",IF(WEEKDAY(Table2[[#This Row],[GameDate]])=3,"TUE",IF(WEEKDAY(Table2[[#This Row],[GameDate]])=4,"WED",IF(WEEKDAY(Table2[[#This Row],[GameDate]])=5,"THU",IF(WEEKDAY(Table2[[#This Row],[GameDate]])=6,"FRI", "SAT"))))))</f>
        <v>SAT</v>
      </c>
      <c r="AF1009" s="2">
        <f>Table2[[#This Row],[ActualAwayScore]]-Table2[[#This Row],[PredictedAwayScore]]</f>
        <v>0</v>
      </c>
      <c r="AG1009" s="2">
        <f>Table2[[#This Row],[ActualHomeScore]]-Table2[[#This Row],[PredictedHomeScore]]</f>
        <v>0</v>
      </c>
      <c r="AH1009" s="2">
        <f t="shared" si="78"/>
        <v>0</v>
      </c>
      <c r="AI1009" s="2">
        <f t="shared" si="79"/>
        <v>0</v>
      </c>
    </row>
    <row r="1010" spans="1:35" x14ac:dyDescent="0.25">
      <c r="B1010" s="4">
        <v>45724</v>
      </c>
      <c r="C1010" s="7" t="s">
        <v>1122</v>
      </c>
      <c r="D1010" s="2" t="s">
        <v>19</v>
      </c>
      <c r="E1010" s="2" t="s">
        <v>24</v>
      </c>
      <c r="F1010" s="2"/>
      <c r="G1010" s="2"/>
      <c r="H1010" s="2" t="str">
        <f t="shared" si="75"/>
        <v>_</v>
      </c>
      <c r="I1010" s="2"/>
      <c r="J1010" s="2"/>
      <c r="K1010" s="2"/>
      <c r="L1010" s="2" t="str">
        <f t="shared" si="76"/>
        <v>_</v>
      </c>
      <c r="M1010" s="2"/>
      <c r="N1010" s="2">
        <f>IF(ISBLANK(Table2[[#This Row],[ActualResult]]), 0, 1)</f>
        <v>0</v>
      </c>
      <c r="O1010" s="2" t="str">
        <f>IF(ISBLANK(Table2[[#This Row],[ActualResult]]), "_", IF(Table2[[#This Row],[ActualWinner]]=Table2[[#This Row],[PredictedWinner]], "Y", "N"))</f>
        <v>_</v>
      </c>
      <c r="P1010" s="2" t="str">
        <f>IF(Table2[[#This Row],[ActualAwayScore]]&gt;Table2[[#This Row],[PredictedAwayScore]], "N", IF(ISBLANK(Table2[[#This Row],[ActualResult]]), "_", IF(Table2[[#This Row],[ActualAwayScore]]=Table2[[#This Row],[PredictedAwayScore]], "Y", "N")))</f>
        <v>_</v>
      </c>
      <c r="Q1010" s="2" t="str">
        <f>IF(Table2[[#This Row],[ActualHomeScore]]&gt;Table2[[#This Row],[PredictedHomeScore]],"N", IF(ISBLANK(Table2[[#This Row],[ActualResult]]), "_", IF(Table2[[#This Row],[ActualHomeScore]]=Table2[[#This Row],[PredictedHomeScore]], "Y", "N")))</f>
        <v>_</v>
      </c>
      <c r="R1010" s="2"/>
      <c r="S1010" s="2" t="str">
        <f t="shared" si="77"/>
        <v>_</v>
      </c>
      <c r="T1010" s="2">
        <f>IF(INDEX(StatsRegularSeason20242025!$A$2:$C$33,MATCH(Table2[[#This Row],[AwayTeam]],StatsRegularSeason20242025!$A$2:$A$33,0),2)=INDEX(StatsRegularSeason20242025!$A$2:$C$33,MATCH(Table2[[#This Row],[HomeTeam]],StatsRegularSeason20242025!$A$2:$A$33,0),2),1,0)</f>
        <v>0</v>
      </c>
      <c r="U1010" s="2">
        <f>IF(INDEX(StatsRegularSeason20242025!$A$2:$C$33,MATCH(Table2[[#This Row],[AwayTeam]],StatsRegularSeason20242025!$A$2:$A$33,0),3)=INDEX(StatsRegularSeason20242025!$A$2:$C$33,MATCH(Table2[[#This Row],[HomeTeam]],StatsRegularSeason20242025!$A$2:$A$33,0),3),1,0)</f>
        <v>0</v>
      </c>
      <c r="V1010" s="2">
        <f>IF(Table2[[#This Row],[InterConf]]=1,IF(Table2[[#This Row],[InterDiv]]=0, 1, 0), 0)</f>
        <v>0</v>
      </c>
      <c r="W1010" s="2">
        <f>IF(INDEX(StatsRegularSeason20242025!$A$2:$C$33,MATCH(Table2[[#This Row],[AwayTeam]],StatsRegularSeason20242025!$A$2:$A$33,0),2)&lt;&gt;INDEX(StatsRegularSeason20242025!$A$2:$C$33,MATCH(Table2[[#This Row],[HomeTeam]],StatsRegularSeason20242025!$A$2:$A$33,0),2),1,0)</f>
        <v>1</v>
      </c>
      <c r="X1010" s="2"/>
      <c r="Y1010" s="2"/>
      <c r="Z1010" s="2">
        <f>IF(AND(Table2[[#This Row],[GameIsOver]]=1,Table2[[#This Row],[ActualHomeScore]]*Table2[[#This Row],[ActualAwayScore]]=0), 1,0)</f>
        <v>0</v>
      </c>
      <c r="AA1010" s="2">
        <f>IF(Table2[[#This Row],[GameIsOver]]=0,0, IF(Table2[[#This Row],[ActualWinner]]=Table2[[#This Row],[AwayTeam]], 2, IF(OR(Table2[[#This Row],[ActualResult]]="OT", Table2[[#This Row],[ActualResult]]="SO"), 1, 0)))</f>
        <v>0</v>
      </c>
      <c r="AB1010" s="2">
        <f>IF(Table2[[#This Row],[GameIsOver]]= 0, 0, IF(Table2[[#This Row],[ActualWinner]]=Table2[[#This Row],[HomeTeam]], 2, IF(OR(Table2[[#This Row],[ActualResult]]="OT", Table2[[#This Row],[ActualResult]]="SO"), 1, 0)))</f>
        <v>0</v>
      </c>
      <c r="AC1010" s="33">
        <f>(($AR$11)*IF(Table2[[#This Row],[CorrectWinnerPrediction]]="Y", 1, 0))+(($AR$12)*IF(Table2[[#This Row],[CorrectAwayScorePrediction]]="Y", 1, 0))+(($AR$13)*IF(Table2[[#This Row],[CorrectHomeScorePrediction]]="Y", 1, 0))</f>
        <v>0</v>
      </c>
      <c r="AD10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0" s="4" t="str">
        <f>IF(WEEKDAY(Table2[[#This Row],[GameDate]])=1,"SUN",IF(WEEKDAY(Table2[[#This Row],[GameDate]])=2,"MON",IF(WEEKDAY(Table2[[#This Row],[GameDate]])=3,"TUE",IF(WEEKDAY(Table2[[#This Row],[GameDate]])=4,"WED",IF(WEEKDAY(Table2[[#This Row],[GameDate]])=5,"THU",IF(WEEKDAY(Table2[[#This Row],[GameDate]])=6,"FRI", "SAT"))))))</f>
        <v>SAT</v>
      </c>
      <c r="AF1010" s="2">
        <f>Table2[[#This Row],[ActualAwayScore]]-Table2[[#This Row],[PredictedAwayScore]]</f>
        <v>0</v>
      </c>
      <c r="AG1010" s="2">
        <f>Table2[[#This Row],[ActualHomeScore]]-Table2[[#This Row],[PredictedHomeScore]]</f>
        <v>0</v>
      </c>
      <c r="AH1010" s="2">
        <f t="shared" si="78"/>
        <v>0</v>
      </c>
      <c r="AI1010" s="2">
        <f t="shared" si="79"/>
        <v>0</v>
      </c>
    </row>
    <row r="1011" spans="1:35" x14ac:dyDescent="0.25">
      <c r="B1011" s="4">
        <v>45724</v>
      </c>
      <c r="C1011" s="7" t="s">
        <v>1123</v>
      </c>
      <c r="D1011" s="2" t="s">
        <v>17</v>
      </c>
      <c r="E1011" s="2" t="s">
        <v>35</v>
      </c>
      <c r="F1011" s="2"/>
      <c r="G1011" s="2"/>
      <c r="H1011" s="2" t="str">
        <f t="shared" si="75"/>
        <v>_</v>
      </c>
      <c r="I1011" s="2"/>
      <c r="J1011" s="2"/>
      <c r="K1011" s="2"/>
      <c r="L1011" s="2" t="str">
        <f t="shared" si="76"/>
        <v>_</v>
      </c>
      <c r="M1011" s="2"/>
      <c r="N1011" s="2">
        <f>IF(ISBLANK(Table2[[#This Row],[ActualResult]]), 0, 1)</f>
        <v>0</v>
      </c>
      <c r="O1011" s="2" t="str">
        <f>IF(ISBLANK(Table2[[#This Row],[ActualResult]]), "_", IF(Table2[[#This Row],[ActualWinner]]=Table2[[#This Row],[PredictedWinner]], "Y", "N"))</f>
        <v>_</v>
      </c>
      <c r="P1011" s="2" t="str">
        <f>IF(Table2[[#This Row],[ActualAwayScore]]&gt;Table2[[#This Row],[PredictedAwayScore]], "N", IF(ISBLANK(Table2[[#This Row],[ActualResult]]), "_", IF(Table2[[#This Row],[ActualAwayScore]]=Table2[[#This Row],[PredictedAwayScore]], "Y", "N")))</f>
        <v>_</v>
      </c>
      <c r="Q1011" s="2" t="str">
        <f>IF(Table2[[#This Row],[ActualHomeScore]]&gt;Table2[[#This Row],[PredictedHomeScore]],"N", IF(ISBLANK(Table2[[#This Row],[ActualResult]]), "_", IF(Table2[[#This Row],[ActualHomeScore]]=Table2[[#This Row],[PredictedHomeScore]], "Y", "N")))</f>
        <v>_</v>
      </c>
      <c r="R1011" s="2"/>
      <c r="S1011" s="2" t="str">
        <f t="shared" si="77"/>
        <v>_</v>
      </c>
      <c r="T1011" s="2">
        <f>IF(INDEX(StatsRegularSeason20242025!$A$2:$C$33,MATCH(Table2[[#This Row],[AwayTeam]],StatsRegularSeason20242025!$A$2:$A$33,0),2)=INDEX(StatsRegularSeason20242025!$A$2:$C$33,MATCH(Table2[[#This Row],[HomeTeam]],StatsRegularSeason20242025!$A$2:$A$33,0),2),1,0)</f>
        <v>1</v>
      </c>
      <c r="U1011" s="2">
        <f>IF(INDEX(StatsRegularSeason20242025!$A$2:$C$33,MATCH(Table2[[#This Row],[AwayTeam]],StatsRegularSeason20242025!$A$2:$A$33,0),3)=INDEX(StatsRegularSeason20242025!$A$2:$C$33,MATCH(Table2[[#This Row],[HomeTeam]],StatsRegularSeason20242025!$A$2:$A$33,0),3),1,0)</f>
        <v>1</v>
      </c>
      <c r="V1011" s="2">
        <f>IF(Table2[[#This Row],[InterConf]]=1,IF(Table2[[#This Row],[InterDiv]]=0, 1, 0), 0)</f>
        <v>0</v>
      </c>
      <c r="W1011" s="2">
        <f>IF(INDEX(StatsRegularSeason20242025!$A$2:$C$33,MATCH(Table2[[#This Row],[AwayTeam]],StatsRegularSeason20242025!$A$2:$A$33,0),2)&lt;&gt;INDEX(StatsRegularSeason20242025!$A$2:$C$33,MATCH(Table2[[#This Row],[HomeTeam]],StatsRegularSeason20242025!$A$2:$A$33,0),2),1,0)</f>
        <v>0</v>
      </c>
      <c r="X1011" s="2"/>
      <c r="Y1011" s="2"/>
      <c r="Z1011" s="2">
        <f>IF(AND(Table2[[#This Row],[GameIsOver]]=1,Table2[[#This Row],[ActualHomeScore]]*Table2[[#This Row],[ActualAwayScore]]=0), 1,0)</f>
        <v>0</v>
      </c>
      <c r="AA1011" s="2">
        <f>IF(Table2[[#This Row],[GameIsOver]]=0,0, IF(Table2[[#This Row],[ActualWinner]]=Table2[[#This Row],[AwayTeam]], 2, IF(OR(Table2[[#This Row],[ActualResult]]="OT", Table2[[#This Row],[ActualResult]]="SO"), 1, 0)))</f>
        <v>0</v>
      </c>
      <c r="AB1011" s="2">
        <f>IF(Table2[[#This Row],[GameIsOver]]= 0, 0, IF(Table2[[#This Row],[ActualWinner]]=Table2[[#This Row],[HomeTeam]], 2, IF(OR(Table2[[#This Row],[ActualResult]]="OT", Table2[[#This Row],[ActualResult]]="SO"), 1, 0)))</f>
        <v>0</v>
      </c>
      <c r="AC1011" s="33">
        <f>(($AR$11)*IF(Table2[[#This Row],[CorrectWinnerPrediction]]="Y", 1, 0))+(($AR$12)*IF(Table2[[#This Row],[CorrectAwayScorePrediction]]="Y", 1, 0))+(($AR$13)*IF(Table2[[#This Row],[CorrectHomeScorePrediction]]="Y", 1, 0))</f>
        <v>0</v>
      </c>
      <c r="AD10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1" s="4" t="str">
        <f>IF(WEEKDAY(Table2[[#This Row],[GameDate]])=1,"SUN",IF(WEEKDAY(Table2[[#This Row],[GameDate]])=2,"MON",IF(WEEKDAY(Table2[[#This Row],[GameDate]])=3,"TUE",IF(WEEKDAY(Table2[[#This Row],[GameDate]])=4,"WED",IF(WEEKDAY(Table2[[#This Row],[GameDate]])=5,"THU",IF(WEEKDAY(Table2[[#This Row],[GameDate]])=6,"FRI", "SAT"))))))</f>
        <v>SAT</v>
      </c>
      <c r="AF1011" s="2">
        <f>Table2[[#This Row],[ActualAwayScore]]-Table2[[#This Row],[PredictedAwayScore]]</f>
        <v>0</v>
      </c>
      <c r="AG1011" s="2">
        <f>Table2[[#This Row],[ActualHomeScore]]-Table2[[#This Row],[PredictedHomeScore]]</f>
        <v>0</v>
      </c>
      <c r="AH1011" s="2">
        <f t="shared" si="78"/>
        <v>0</v>
      </c>
      <c r="AI1011" s="2">
        <f t="shared" si="79"/>
        <v>0</v>
      </c>
    </row>
    <row r="1012" spans="1:35" x14ac:dyDescent="0.25">
      <c r="B1012" s="4">
        <v>45724</v>
      </c>
      <c r="C1012" s="7" t="s">
        <v>1124</v>
      </c>
      <c r="D1012" s="2" t="s">
        <v>13</v>
      </c>
      <c r="E1012" s="2" t="s">
        <v>28</v>
      </c>
      <c r="F1012" s="2"/>
      <c r="G1012" s="2"/>
      <c r="H1012" s="2" t="str">
        <f t="shared" si="75"/>
        <v>_</v>
      </c>
      <c r="I1012" s="2"/>
      <c r="J1012" s="2"/>
      <c r="K1012" s="2"/>
      <c r="L1012" s="2" t="str">
        <f t="shared" si="76"/>
        <v>_</v>
      </c>
      <c r="M1012" s="2"/>
      <c r="N1012" s="2">
        <f>IF(ISBLANK(Table2[[#This Row],[ActualResult]]), 0, 1)</f>
        <v>0</v>
      </c>
      <c r="O1012" s="2" t="str">
        <f>IF(ISBLANK(Table2[[#This Row],[ActualResult]]), "_", IF(Table2[[#This Row],[ActualWinner]]=Table2[[#This Row],[PredictedWinner]], "Y", "N"))</f>
        <v>_</v>
      </c>
      <c r="P1012" s="2" t="str">
        <f>IF(Table2[[#This Row],[ActualAwayScore]]&gt;Table2[[#This Row],[PredictedAwayScore]], "N", IF(ISBLANK(Table2[[#This Row],[ActualResult]]), "_", IF(Table2[[#This Row],[ActualAwayScore]]=Table2[[#This Row],[PredictedAwayScore]], "Y", "N")))</f>
        <v>_</v>
      </c>
      <c r="Q1012" s="2" t="str">
        <f>IF(Table2[[#This Row],[ActualHomeScore]]&gt;Table2[[#This Row],[PredictedHomeScore]],"N", IF(ISBLANK(Table2[[#This Row],[ActualResult]]), "_", IF(Table2[[#This Row],[ActualHomeScore]]=Table2[[#This Row],[PredictedHomeScore]], "Y", "N")))</f>
        <v>_</v>
      </c>
      <c r="R1012" s="2"/>
      <c r="S1012" s="2" t="str">
        <f t="shared" si="77"/>
        <v>_</v>
      </c>
      <c r="T1012" s="2">
        <f>IF(INDEX(StatsRegularSeason20242025!$A$2:$C$33,MATCH(Table2[[#This Row],[AwayTeam]],StatsRegularSeason20242025!$A$2:$A$33,0),2)=INDEX(StatsRegularSeason20242025!$A$2:$C$33,MATCH(Table2[[#This Row],[HomeTeam]],StatsRegularSeason20242025!$A$2:$A$33,0),2),1,0)</f>
        <v>1</v>
      </c>
      <c r="U1012" s="2">
        <f>IF(INDEX(StatsRegularSeason20242025!$A$2:$C$33,MATCH(Table2[[#This Row],[AwayTeam]],StatsRegularSeason20242025!$A$2:$A$33,0),3)=INDEX(StatsRegularSeason20242025!$A$2:$C$33,MATCH(Table2[[#This Row],[HomeTeam]],StatsRegularSeason20242025!$A$2:$A$33,0),3),1,0)</f>
        <v>0</v>
      </c>
      <c r="V1012" s="2">
        <f>IF(Table2[[#This Row],[InterConf]]=1,IF(Table2[[#This Row],[InterDiv]]=0, 1, 0), 0)</f>
        <v>1</v>
      </c>
      <c r="W1012" s="2">
        <f>IF(INDEX(StatsRegularSeason20242025!$A$2:$C$33,MATCH(Table2[[#This Row],[AwayTeam]],StatsRegularSeason20242025!$A$2:$A$33,0),2)&lt;&gt;INDEX(StatsRegularSeason20242025!$A$2:$C$33,MATCH(Table2[[#This Row],[HomeTeam]],StatsRegularSeason20242025!$A$2:$A$33,0),2),1,0)</f>
        <v>0</v>
      </c>
      <c r="X1012" s="2"/>
      <c r="Y1012" s="2"/>
      <c r="Z1012" s="2">
        <f>IF(AND(Table2[[#This Row],[GameIsOver]]=1,Table2[[#This Row],[ActualHomeScore]]*Table2[[#This Row],[ActualAwayScore]]=0), 1,0)</f>
        <v>0</v>
      </c>
      <c r="AA1012" s="2">
        <f>IF(Table2[[#This Row],[GameIsOver]]=0,0, IF(Table2[[#This Row],[ActualWinner]]=Table2[[#This Row],[AwayTeam]], 2, IF(OR(Table2[[#This Row],[ActualResult]]="OT", Table2[[#This Row],[ActualResult]]="SO"), 1, 0)))</f>
        <v>0</v>
      </c>
      <c r="AB1012" s="2">
        <f>IF(Table2[[#This Row],[GameIsOver]]= 0, 0, IF(Table2[[#This Row],[ActualWinner]]=Table2[[#This Row],[HomeTeam]], 2, IF(OR(Table2[[#This Row],[ActualResult]]="OT", Table2[[#This Row],[ActualResult]]="SO"), 1, 0)))</f>
        <v>0</v>
      </c>
      <c r="AC1012" s="33">
        <f>(($AR$11)*IF(Table2[[#This Row],[CorrectWinnerPrediction]]="Y", 1, 0))+(($AR$12)*IF(Table2[[#This Row],[CorrectAwayScorePrediction]]="Y", 1, 0))+(($AR$13)*IF(Table2[[#This Row],[CorrectHomeScorePrediction]]="Y", 1, 0))</f>
        <v>0</v>
      </c>
      <c r="AD10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2" s="4" t="str">
        <f>IF(WEEKDAY(Table2[[#This Row],[GameDate]])=1,"SUN",IF(WEEKDAY(Table2[[#This Row],[GameDate]])=2,"MON",IF(WEEKDAY(Table2[[#This Row],[GameDate]])=3,"TUE",IF(WEEKDAY(Table2[[#This Row],[GameDate]])=4,"WED",IF(WEEKDAY(Table2[[#This Row],[GameDate]])=5,"THU",IF(WEEKDAY(Table2[[#This Row],[GameDate]])=6,"FRI", "SAT"))))))</f>
        <v>SAT</v>
      </c>
      <c r="AF1012" s="2">
        <f>Table2[[#This Row],[ActualAwayScore]]-Table2[[#This Row],[PredictedAwayScore]]</f>
        <v>0</v>
      </c>
      <c r="AG1012" s="2">
        <f>Table2[[#This Row],[ActualHomeScore]]-Table2[[#This Row],[PredictedHomeScore]]</f>
        <v>0</v>
      </c>
      <c r="AH1012" s="2">
        <f t="shared" si="78"/>
        <v>0</v>
      </c>
      <c r="AI1012" s="2">
        <f t="shared" si="79"/>
        <v>0</v>
      </c>
    </row>
    <row r="1013" spans="1:35" x14ac:dyDescent="0.25">
      <c r="B1013" s="4">
        <v>45724</v>
      </c>
      <c r="C1013" s="7" t="s">
        <v>1125</v>
      </c>
      <c r="D1013" s="2" t="s">
        <v>34</v>
      </c>
      <c r="E1013" s="2" t="s">
        <v>23</v>
      </c>
      <c r="F1013" s="2"/>
      <c r="G1013" s="2"/>
      <c r="H1013" s="2" t="str">
        <f t="shared" si="75"/>
        <v>_</v>
      </c>
      <c r="I1013" s="2"/>
      <c r="J1013" s="2"/>
      <c r="K1013" s="2"/>
      <c r="L1013" s="2" t="str">
        <f t="shared" si="76"/>
        <v>_</v>
      </c>
      <c r="M1013" s="2"/>
      <c r="N1013" s="2">
        <f>IF(ISBLANK(Table2[[#This Row],[ActualResult]]), 0, 1)</f>
        <v>0</v>
      </c>
      <c r="O1013" s="2" t="str">
        <f>IF(ISBLANK(Table2[[#This Row],[ActualResult]]), "_", IF(Table2[[#This Row],[ActualWinner]]=Table2[[#This Row],[PredictedWinner]], "Y", "N"))</f>
        <v>_</v>
      </c>
      <c r="P1013" s="2" t="str">
        <f>IF(Table2[[#This Row],[ActualAwayScore]]&gt;Table2[[#This Row],[PredictedAwayScore]], "N", IF(ISBLANK(Table2[[#This Row],[ActualResult]]), "_", IF(Table2[[#This Row],[ActualAwayScore]]=Table2[[#This Row],[PredictedAwayScore]], "Y", "N")))</f>
        <v>_</v>
      </c>
      <c r="Q1013" s="2" t="str">
        <f>IF(Table2[[#This Row],[ActualHomeScore]]&gt;Table2[[#This Row],[PredictedHomeScore]],"N", IF(ISBLANK(Table2[[#This Row],[ActualResult]]), "_", IF(Table2[[#This Row],[ActualHomeScore]]=Table2[[#This Row],[PredictedHomeScore]], "Y", "N")))</f>
        <v>_</v>
      </c>
      <c r="R1013" s="2"/>
      <c r="S1013" s="2" t="str">
        <f t="shared" si="77"/>
        <v>_</v>
      </c>
      <c r="T1013" s="2">
        <f>IF(INDEX(StatsRegularSeason20242025!$A$2:$C$33,MATCH(Table2[[#This Row],[AwayTeam]],StatsRegularSeason20242025!$A$2:$A$33,0),2)=INDEX(StatsRegularSeason20242025!$A$2:$C$33,MATCH(Table2[[#This Row],[HomeTeam]],StatsRegularSeason20242025!$A$2:$A$33,0),2),1,0)</f>
        <v>1</v>
      </c>
      <c r="U1013" s="2">
        <f>IF(INDEX(StatsRegularSeason20242025!$A$2:$C$33,MATCH(Table2[[#This Row],[AwayTeam]],StatsRegularSeason20242025!$A$2:$A$33,0),3)=INDEX(StatsRegularSeason20242025!$A$2:$C$33,MATCH(Table2[[#This Row],[HomeTeam]],StatsRegularSeason20242025!$A$2:$A$33,0),3),1,0)</f>
        <v>0</v>
      </c>
      <c r="V1013" s="2">
        <f>IF(Table2[[#This Row],[InterConf]]=1,IF(Table2[[#This Row],[InterDiv]]=0, 1, 0), 0)</f>
        <v>1</v>
      </c>
      <c r="W1013" s="2">
        <f>IF(INDEX(StatsRegularSeason20242025!$A$2:$C$33,MATCH(Table2[[#This Row],[AwayTeam]],StatsRegularSeason20242025!$A$2:$A$33,0),2)&lt;&gt;INDEX(StatsRegularSeason20242025!$A$2:$C$33,MATCH(Table2[[#This Row],[HomeTeam]],StatsRegularSeason20242025!$A$2:$A$33,0),2),1,0)</f>
        <v>0</v>
      </c>
      <c r="X1013" s="2"/>
      <c r="Y1013" s="2"/>
      <c r="Z1013" s="2">
        <f>IF(AND(Table2[[#This Row],[GameIsOver]]=1,Table2[[#This Row],[ActualHomeScore]]*Table2[[#This Row],[ActualAwayScore]]=0), 1,0)</f>
        <v>0</v>
      </c>
      <c r="AA1013" s="2">
        <f>IF(Table2[[#This Row],[GameIsOver]]=0,0, IF(Table2[[#This Row],[ActualWinner]]=Table2[[#This Row],[AwayTeam]], 2, IF(OR(Table2[[#This Row],[ActualResult]]="OT", Table2[[#This Row],[ActualResult]]="SO"), 1, 0)))</f>
        <v>0</v>
      </c>
      <c r="AB1013" s="2">
        <f>IF(Table2[[#This Row],[GameIsOver]]= 0, 0, IF(Table2[[#This Row],[ActualWinner]]=Table2[[#This Row],[HomeTeam]], 2, IF(OR(Table2[[#This Row],[ActualResult]]="OT", Table2[[#This Row],[ActualResult]]="SO"), 1, 0)))</f>
        <v>0</v>
      </c>
      <c r="AC1013" s="33">
        <f>(($AR$11)*IF(Table2[[#This Row],[CorrectWinnerPrediction]]="Y", 1, 0))+(($AR$12)*IF(Table2[[#This Row],[CorrectAwayScorePrediction]]="Y", 1, 0))+(($AR$13)*IF(Table2[[#This Row],[CorrectHomeScorePrediction]]="Y", 1, 0))</f>
        <v>0</v>
      </c>
      <c r="AD10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3" s="4" t="str">
        <f>IF(WEEKDAY(Table2[[#This Row],[GameDate]])=1,"SUN",IF(WEEKDAY(Table2[[#This Row],[GameDate]])=2,"MON",IF(WEEKDAY(Table2[[#This Row],[GameDate]])=3,"TUE",IF(WEEKDAY(Table2[[#This Row],[GameDate]])=4,"WED",IF(WEEKDAY(Table2[[#This Row],[GameDate]])=5,"THU",IF(WEEKDAY(Table2[[#This Row],[GameDate]])=6,"FRI", "SAT"))))))</f>
        <v>SAT</v>
      </c>
      <c r="AF1013" s="2">
        <f>Table2[[#This Row],[ActualAwayScore]]-Table2[[#This Row],[PredictedAwayScore]]</f>
        <v>0</v>
      </c>
      <c r="AG1013" s="2">
        <f>Table2[[#This Row],[ActualHomeScore]]-Table2[[#This Row],[PredictedHomeScore]]</f>
        <v>0</v>
      </c>
      <c r="AH1013" s="2">
        <f t="shared" si="78"/>
        <v>0</v>
      </c>
      <c r="AI1013" s="2">
        <f t="shared" si="79"/>
        <v>0</v>
      </c>
    </row>
    <row r="1014" spans="1:35" x14ac:dyDescent="0.25">
      <c r="A1014" s="3"/>
      <c r="B1014" s="5">
        <v>45724</v>
      </c>
      <c r="C1014" s="8" t="s">
        <v>1126</v>
      </c>
      <c r="D1014" s="3" t="s">
        <v>33</v>
      </c>
      <c r="E1014" s="3" t="s">
        <v>38</v>
      </c>
      <c r="F1014" s="3"/>
      <c r="G1014" s="3"/>
      <c r="H1014" s="3" t="str">
        <f t="shared" si="75"/>
        <v>_</v>
      </c>
      <c r="I1014" s="3"/>
      <c r="J1014" s="3"/>
      <c r="K1014" s="3"/>
      <c r="L1014" s="2" t="str">
        <f t="shared" si="76"/>
        <v>_</v>
      </c>
      <c r="M1014" s="3"/>
      <c r="N1014" s="3">
        <f>IF(ISBLANK(Table2[[#This Row],[ActualResult]]), 0, 1)</f>
        <v>0</v>
      </c>
      <c r="O1014" s="3" t="str">
        <f>IF(ISBLANK(Table2[[#This Row],[ActualResult]]), "_", IF(Table2[[#This Row],[ActualWinner]]=Table2[[#This Row],[PredictedWinner]], "Y", "N"))</f>
        <v>_</v>
      </c>
      <c r="P1014" s="3" t="str">
        <f>IF(Table2[[#This Row],[ActualAwayScore]]&gt;Table2[[#This Row],[PredictedAwayScore]], "N", IF(ISBLANK(Table2[[#This Row],[ActualResult]]), "_", IF(Table2[[#This Row],[ActualAwayScore]]=Table2[[#This Row],[PredictedAwayScore]], "Y", "N")))</f>
        <v>_</v>
      </c>
      <c r="Q1014" s="3" t="str">
        <f>IF(Table2[[#This Row],[ActualHomeScore]]&gt;Table2[[#This Row],[PredictedHomeScore]],"N", IF(ISBLANK(Table2[[#This Row],[ActualResult]]), "_", IF(Table2[[#This Row],[ActualHomeScore]]=Table2[[#This Row],[PredictedHomeScore]], "Y", "N")))</f>
        <v>_</v>
      </c>
      <c r="R1014" s="2"/>
      <c r="S1014" s="2" t="str">
        <f t="shared" si="77"/>
        <v>_</v>
      </c>
      <c r="T1014" s="2">
        <f>IF(INDEX(StatsRegularSeason20242025!$A$2:$C$33,MATCH(Table2[[#This Row],[AwayTeam]],StatsRegularSeason20242025!$A$2:$A$33,0),2)=INDEX(StatsRegularSeason20242025!$A$2:$C$33,MATCH(Table2[[#This Row],[HomeTeam]],StatsRegularSeason20242025!$A$2:$A$33,0),2),1,0)</f>
        <v>0</v>
      </c>
      <c r="U1014" s="2">
        <f>IF(INDEX(StatsRegularSeason20242025!$A$2:$C$33,MATCH(Table2[[#This Row],[AwayTeam]],StatsRegularSeason20242025!$A$2:$A$33,0),3)=INDEX(StatsRegularSeason20242025!$A$2:$C$33,MATCH(Table2[[#This Row],[HomeTeam]],StatsRegularSeason20242025!$A$2:$A$33,0),3),1,0)</f>
        <v>0</v>
      </c>
      <c r="V1014" s="2">
        <f>IF(Table2[[#This Row],[InterConf]]=1,IF(Table2[[#This Row],[InterDiv]]=0, 1, 0), 0)</f>
        <v>0</v>
      </c>
      <c r="W1014" s="2">
        <f>IF(INDEX(StatsRegularSeason20242025!$A$2:$C$33,MATCH(Table2[[#This Row],[AwayTeam]],StatsRegularSeason20242025!$A$2:$A$33,0),2)&lt;&gt;INDEX(StatsRegularSeason20242025!$A$2:$C$33,MATCH(Table2[[#This Row],[HomeTeam]],StatsRegularSeason20242025!$A$2:$A$33,0),2),1,0)</f>
        <v>1</v>
      </c>
      <c r="X1014" s="2"/>
      <c r="Y1014" s="2"/>
      <c r="Z1014" s="2">
        <f>IF(AND(Table2[[#This Row],[GameIsOver]]=1,Table2[[#This Row],[ActualHomeScore]]*Table2[[#This Row],[ActualAwayScore]]=0), 1,0)</f>
        <v>0</v>
      </c>
      <c r="AA1014" s="2">
        <f>IF(Table2[[#This Row],[GameIsOver]]=0,0, IF(Table2[[#This Row],[ActualWinner]]=Table2[[#This Row],[AwayTeam]], 2, IF(OR(Table2[[#This Row],[ActualResult]]="OT", Table2[[#This Row],[ActualResult]]="SO"), 1, 0)))</f>
        <v>0</v>
      </c>
      <c r="AB1014" s="2">
        <f>IF(Table2[[#This Row],[GameIsOver]]= 0, 0, IF(Table2[[#This Row],[ActualWinner]]=Table2[[#This Row],[HomeTeam]], 2, IF(OR(Table2[[#This Row],[ActualResult]]="OT", Table2[[#This Row],[ActualResult]]="SO"), 1, 0)))</f>
        <v>0</v>
      </c>
      <c r="AC1014" s="33">
        <f>(($AR$11)*IF(Table2[[#This Row],[CorrectWinnerPrediction]]="Y", 1, 0))+(($AR$12)*IF(Table2[[#This Row],[CorrectAwayScorePrediction]]="Y", 1, 0))+(($AR$13)*IF(Table2[[#This Row],[CorrectHomeScorePrediction]]="Y", 1, 0))</f>
        <v>0</v>
      </c>
      <c r="AD10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4" s="5" t="str">
        <f>IF(WEEKDAY(Table2[[#This Row],[GameDate]])=1,"SUN",IF(WEEKDAY(Table2[[#This Row],[GameDate]])=2,"MON",IF(WEEKDAY(Table2[[#This Row],[GameDate]])=3,"TUE",IF(WEEKDAY(Table2[[#This Row],[GameDate]])=4,"WED",IF(WEEKDAY(Table2[[#This Row],[GameDate]])=5,"THU",IF(WEEKDAY(Table2[[#This Row],[GameDate]])=6,"FRI", "SAT"))))))</f>
        <v>SAT</v>
      </c>
      <c r="AF1014" s="2">
        <f>Table2[[#This Row],[ActualAwayScore]]-Table2[[#This Row],[PredictedAwayScore]]</f>
        <v>0</v>
      </c>
      <c r="AG1014" s="2">
        <f>Table2[[#This Row],[ActualHomeScore]]-Table2[[#This Row],[PredictedHomeScore]]</f>
        <v>0</v>
      </c>
      <c r="AH1014" s="2">
        <f t="shared" si="78"/>
        <v>0</v>
      </c>
      <c r="AI1014" s="2">
        <f t="shared" si="79"/>
        <v>0</v>
      </c>
    </row>
    <row r="1015" spans="1:35" x14ac:dyDescent="0.25">
      <c r="B1015" s="4">
        <v>45725</v>
      </c>
      <c r="C1015" s="7" t="s">
        <v>1127</v>
      </c>
      <c r="D1015" s="2" t="s">
        <v>32</v>
      </c>
      <c r="E1015" s="2" t="s">
        <v>45</v>
      </c>
      <c r="F1015" s="2"/>
      <c r="G1015" s="2"/>
      <c r="H1015" s="2" t="str">
        <f t="shared" si="75"/>
        <v>_</v>
      </c>
      <c r="I1015" s="2"/>
      <c r="J1015" s="2"/>
      <c r="K1015" s="2"/>
      <c r="L1015" s="13" t="str">
        <f t="shared" si="76"/>
        <v>_</v>
      </c>
      <c r="M1015" s="2"/>
      <c r="N1015" s="2">
        <f>IF(ISBLANK(Table2[[#This Row],[ActualResult]]), 0, 1)</f>
        <v>0</v>
      </c>
      <c r="O1015" s="2" t="str">
        <f>IF(ISBLANK(Table2[[#This Row],[ActualResult]]), "_", IF(Table2[[#This Row],[ActualWinner]]=Table2[[#This Row],[PredictedWinner]], "Y", "N"))</f>
        <v>_</v>
      </c>
      <c r="P1015" s="2" t="str">
        <f>IF(Table2[[#This Row],[ActualAwayScore]]&gt;Table2[[#This Row],[PredictedAwayScore]], "N", IF(ISBLANK(Table2[[#This Row],[ActualResult]]), "_", IF(Table2[[#This Row],[ActualAwayScore]]=Table2[[#This Row],[PredictedAwayScore]], "Y", "N")))</f>
        <v>_</v>
      </c>
      <c r="Q1015" s="2" t="str">
        <f>IF(Table2[[#This Row],[ActualHomeScore]]&gt;Table2[[#This Row],[PredictedHomeScore]],"N", IF(ISBLANK(Table2[[#This Row],[ActualResult]]), "_", IF(Table2[[#This Row],[ActualHomeScore]]=Table2[[#This Row],[PredictedHomeScore]], "Y", "N")))</f>
        <v>_</v>
      </c>
      <c r="R1015" s="2"/>
      <c r="S1015" s="2" t="str">
        <f t="shared" si="77"/>
        <v>_</v>
      </c>
      <c r="T1015" s="2">
        <f>IF(INDEX(StatsRegularSeason20242025!$A$2:$C$33,MATCH(Table2[[#This Row],[AwayTeam]],StatsRegularSeason20242025!$A$2:$A$33,0),2)=INDEX(StatsRegularSeason20242025!$A$2:$C$33,MATCH(Table2[[#This Row],[HomeTeam]],StatsRegularSeason20242025!$A$2:$A$33,0),2),1,0)</f>
        <v>1</v>
      </c>
      <c r="U1015" s="2">
        <f>IF(INDEX(StatsRegularSeason20242025!$A$2:$C$33,MATCH(Table2[[#This Row],[AwayTeam]],StatsRegularSeason20242025!$A$2:$A$33,0),3)=INDEX(StatsRegularSeason20242025!$A$2:$C$33,MATCH(Table2[[#This Row],[HomeTeam]],StatsRegularSeason20242025!$A$2:$A$33,0),3),1,0)</f>
        <v>1</v>
      </c>
      <c r="V1015" s="2">
        <f>IF(Table2[[#This Row],[InterConf]]=1,IF(Table2[[#This Row],[InterDiv]]=0, 1, 0), 0)</f>
        <v>0</v>
      </c>
      <c r="W1015" s="2">
        <f>IF(INDEX(StatsRegularSeason20242025!$A$2:$C$33,MATCH(Table2[[#This Row],[AwayTeam]],StatsRegularSeason20242025!$A$2:$A$33,0),2)&lt;&gt;INDEX(StatsRegularSeason20242025!$A$2:$C$33,MATCH(Table2[[#This Row],[HomeTeam]],StatsRegularSeason20242025!$A$2:$A$33,0),2),1,0)</f>
        <v>0</v>
      </c>
      <c r="X1015" s="2"/>
      <c r="Y1015" s="2"/>
      <c r="Z1015" s="2">
        <f>IF(AND(Table2[[#This Row],[GameIsOver]]=1,Table2[[#This Row],[ActualHomeScore]]*Table2[[#This Row],[ActualAwayScore]]=0), 1,0)</f>
        <v>0</v>
      </c>
      <c r="AA1015" s="2">
        <f>IF(Table2[[#This Row],[GameIsOver]]=0,0, IF(Table2[[#This Row],[ActualWinner]]=Table2[[#This Row],[AwayTeam]], 2, IF(OR(Table2[[#This Row],[ActualResult]]="OT", Table2[[#This Row],[ActualResult]]="SO"), 1, 0)))</f>
        <v>0</v>
      </c>
      <c r="AB1015" s="2">
        <f>IF(Table2[[#This Row],[GameIsOver]]= 0, 0, IF(Table2[[#This Row],[ActualWinner]]=Table2[[#This Row],[HomeTeam]], 2, IF(OR(Table2[[#This Row],[ActualResult]]="OT", Table2[[#This Row],[ActualResult]]="SO"), 1, 0)))</f>
        <v>0</v>
      </c>
      <c r="AC1015" s="33">
        <f>(($AR$11)*IF(Table2[[#This Row],[CorrectWinnerPrediction]]="Y", 1, 0))+(($AR$12)*IF(Table2[[#This Row],[CorrectAwayScorePrediction]]="Y", 1, 0))+(($AR$13)*IF(Table2[[#This Row],[CorrectHomeScorePrediction]]="Y", 1, 0))</f>
        <v>0</v>
      </c>
      <c r="AD10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5" s="4" t="str">
        <f>IF(WEEKDAY(Table2[[#This Row],[GameDate]])=1,"SUN",IF(WEEKDAY(Table2[[#This Row],[GameDate]])=2,"MON",IF(WEEKDAY(Table2[[#This Row],[GameDate]])=3,"TUE",IF(WEEKDAY(Table2[[#This Row],[GameDate]])=4,"WED",IF(WEEKDAY(Table2[[#This Row],[GameDate]])=5,"THU",IF(WEEKDAY(Table2[[#This Row],[GameDate]])=6,"FRI", "SAT"))))))</f>
        <v>SUN</v>
      </c>
      <c r="AF1015" s="2">
        <f>Table2[[#This Row],[ActualAwayScore]]-Table2[[#This Row],[PredictedAwayScore]]</f>
        <v>0</v>
      </c>
      <c r="AG1015" s="2">
        <f>Table2[[#This Row],[ActualHomeScore]]-Table2[[#This Row],[PredictedHomeScore]]</f>
        <v>0</v>
      </c>
      <c r="AH1015" s="2">
        <f t="shared" si="78"/>
        <v>0</v>
      </c>
      <c r="AI1015" s="2">
        <f t="shared" si="79"/>
        <v>0</v>
      </c>
    </row>
    <row r="1016" spans="1:35" x14ac:dyDescent="0.25">
      <c r="B1016" s="4">
        <v>45725</v>
      </c>
      <c r="C1016" s="7" t="s">
        <v>1128</v>
      </c>
      <c r="D1016" s="2" t="s">
        <v>12</v>
      </c>
      <c r="E1016" s="2" t="s">
        <v>46</v>
      </c>
      <c r="F1016" s="2"/>
      <c r="G1016" s="2"/>
      <c r="H1016" s="2" t="str">
        <f t="shared" si="75"/>
        <v>_</v>
      </c>
      <c r="I1016" s="2"/>
      <c r="J1016" s="2"/>
      <c r="K1016" s="2"/>
      <c r="L1016" s="2" t="str">
        <f t="shared" si="76"/>
        <v>_</v>
      </c>
      <c r="M1016" s="2"/>
      <c r="N1016" s="2">
        <f>IF(ISBLANK(Table2[[#This Row],[ActualResult]]), 0, 1)</f>
        <v>0</v>
      </c>
      <c r="O1016" s="2" t="str">
        <f>IF(ISBLANK(Table2[[#This Row],[ActualResult]]), "_", IF(Table2[[#This Row],[ActualWinner]]=Table2[[#This Row],[PredictedWinner]], "Y", "N"))</f>
        <v>_</v>
      </c>
      <c r="P1016" s="2" t="str">
        <f>IF(Table2[[#This Row],[ActualAwayScore]]&gt;Table2[[#This Row],[PredictedAwayScore]], "N", IF(ISBLANK(Table2[[#This Row],[ActualResult]]), "_", IF(Table2[[#This Row],[ActualAwayScore]]=Table2[[#This Row],[PredictedAwayScore]], "Y", "N")))</f>
        <v>_</v>
      </c>
      <c r="Q1016" s="2" t="str">
        <f>IF(Table2[[#This Row],[ActualHomeScore]]&gt;Table2[[#This Row],[PredictedHomeScore]],"N", IF(ISBLANK(Table2[[#This Row],[ActualResult]]), "_", IF(Table2[[#This Row],[ActualHomeScore]]=Table2[[#This Row],[PredictedHomeScore]], "Y", "N")))</f>
        <v>_</v>
      </c>
      <c r="R1016" s="2"/>
      <c r="S1016" s="2" t="str">
        <f t="shared" si="77"/>
        <v>_</v>
      </c>
      <c r="T1016" s="2">
        <f>IF(INDEX(StatsRegularSeason20242025!$A$2:$C$33,MATCH(Table2[[#This Row],[AwayTeam]],StatsRegularSeason20242025!$A$2:$A$33,0),2)=INDEX(StatsRegularSeason20242025!$A$2:$C$33,MATCH(Table2[[#This Row],[HomeTeam]],StatsRegularSeason20242025!$A$2:$A$33,0),2),1,0)</f>
        <v>0</v>
      </c>
      <c r="U1016" s="2">
        <f>IF(INDEX(StatsRegularSeason20242025!$A$2:$C$33,MATCH(Table2[[#This Row],[AwayTeam]],StatsRegularSeason20242025!$A$2:$A$33,0),3)=INDEX(StatsRegularSeason20242025!$A$2:$C$33,MATCH(Table2[[#This Row],[HomeTeam]],StatsRegularSeason20242025!$A$2:$A$33,0),3),1,0)</f>
        <v>0</v>
      </c>
      <c r="V1016" s="2">
        <f>IF(Table2[[#This Row],[InterConf]]=1,IF(Table2[[#This Row],[InterDiv]]=0, 1, 0), 0)</f>
        <v>0</v>
      </c>
      <c r="W1016" s="2">
        <f>IF(INDEX(StatsRegularSeason20242025!$A$2:$C$33,MATCH(Table2[[#This Row],[AwayTeam]],StatsRegularSeason20242025!$A$2:$A$33,0),2)&lt;&gt;INDEX(StatsRegularSeason20242025!$A$2:$C$33,MATCH(Table2[[#This Row],[HomeTeam]],StatsRegularSeason20242025!$A$2:$A$33,0),2),1,0)</f>
        <v>1</v>
      </c>
      <c r="X1016" s="2"/>
      <c r="Y1016" s="2"/>
      <c r="Z1016" s="2">
        <f>IF(AND(Table2[[#This Row],[GameIsOver]]=1,Table2[[#This Row],[ActualHomeScore]]*Table2[[#This Row],[ActualAwayScore]]=0), 1,0)</f>
        <v>0</v>
      </c>
      <c r="AA1016" s="2">
        <f>IF(Table2[[#This Row],[GameIsOver]]=0,0, IF(Table2[[#This Row],[ActualWinner]]=Table2[[#This Row],[AwayTeam]], 2, IF(OR(Table2[[#This Row],[ActualResult]]="OT", Table2[[#This Row],[ActualResult]]="SO"), 1, 0)))</f>
        <v>0</v>
      </c>
      <c r="AB1016" s="2">
        <f>IF(Table2[[#This Row],[GameIsOver]]= 0, 0, IF(Table2[[#This Row],[ActualWinner]]=Table2[[#This Row],[HomeTeam]], 2, IF(OR(Table2[[#This Row],[ActualResult]]="OT", Table2[[#This Row],[ActualResult]]="SO"), 1, 0)))</f>
        <v>0</v>
      </c>
      <c r="AC1016" s="33">
        <f>(($AR$11)*IF(Table2[[#This Row],[CorrectWinnerPrediction]]="Y", 1, 0))+(($AR$12)*IF(Table2[[#This Row],[CorrectAwayScorePrediction]]="Y", 1, 0))+(($AR$13)*IF(Table2[[#This Row],[CorrectHomeScorePrediction]]="Y", 1, 0))</f>
        <v>0</v>
      </c>
      <c r="AD10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6" s="4" t="str">
        <f>IF(WEEKDAY(Table2[[#This Row],[GameDate]])=1,"SUN",IF(WEEKDAY(Table2[[#This Row],[GameDate]])=2,"MON",IF(WEEKDAY(Table2[[#This Row],[GameDate]])=3,"TUE",IF(WEEKDAY(Table2[[#This Row],[GameDate]])=4,"WED",IF(WEEKDAY(Table2[[#This Row],[GameDate]])=5,"THU",IF(WEEKDAY(Table2[[#This Row],[GameDate]])=6,"FRI", "SAT"))))))</f>
        <v>SUN</v>
      </c>
      <c r="AF1016" s="2">
        <f>Table2[[#This Row],[ActualAwayScore]]-Table2[[#This Row],[PredictedAwayScore]]</f>
        <v>0</v>
      </c>
      <c r="AG1016" s="2">
        <f>Table2[[#This Row],[ActualHomeScore]]-Table2[[#This Row],[PredictedHomeScore]]</f>
        <v>0</v>
      </c>
      <c r="AH1016" s="2">
        <f t="shared" si="78"/>
        <v>0</v>
      </c>
      <c r="AI1016" s="2">
        <f t="shared" si="79"/>
        <v>0</v>
      </c>
    </row>
    <row r="1017" spans="1:35" x14ac:dyDescent="0.25">
      <c r="B1017" s="4">
        <v>45725</v>
      </c>
      <c r="C1017" s="7" t="s">
        <v>1129</v>
      </c>
      <c r="D1017" s="2" t="s">
        <v>21</v>
      </c>
      <c r="E1017" s="2" t="s">
        <v>37</v>
      </c>
      <c r="F1017" s="2"/>
      <c r="G1017" s="2"/>
      <c r="H1017" s="2" t="str">
        <f t="shared" si="75"/>
        <v>_</v>
      </c>
      <c r="I1017" s="2"/>
      <c r="J1017" s="2"/>
      <c r="K1017" s="2"/>
      <c r="L1017" s="2" t="str">
        <f t="shared" si="76"/>
        <v>_</v>
      </c>
      <c r="M1017" s="2"/>
      <c r="N1017" s="2">
        <f>IF(ISBLANK(Table2[[#This Row],[ActualResult]]), 0, 1)</f>
        <v>0</v>
      </c>
      <c r="O1017" s="2" t="str">
        <f>IF(ISBLANK(Table2[[#This Row],[ActualResult]]), "_", IF(Table2[[#This Row],[ActualWinner]]=Table2[[#This Row],[PredictedWinner]], "Y", "N"))</f>
        <v>_</v>
      </c>
      <c r="P1017" s="2" t="str">
        <f>IF(Table2[[#This Row],[ActualAwayScore]]&gt;Table2[[#This Row],[PredictedAwayScore]], "N", IF(ISBLANK(Table2[[#This Row],[ActualResult]]), "_", IF(Table2[[#This Row],[ActualAwayScore]]=Table2[[#This Row],[PredictedAwayScore]], "Y", "N")))</f>
        <v>_</v>
      </c>
      <c r="Q1017" s="2" t="str">
        <f>IF(Table2[[#This Row],[ActualHomeScore]]&gt;Table2[[#This Row],[PredictedHomeScore]],"N", IF(ISBLANK(Table2[[#This Row],[ActualResult]]), "_", IF(Table2[[#This Row],[ActualHomeScore]]=Table2[[#This Row],[PredictedHomeScore]], "Y", "N")))</f>
        <v>_</v>
      </c>
      <c r="R1017" s="2"/>
      <c r="S1017" s="2" t="str">
        <f t="shared" si="77"/>
        <v>_</v>
      </c>
      <c r="T1017" s="2">
        <f>IF(INDEX(StatsRegularSeason20242025!$A$2:$C$33,MATCH(Table2[[#This Row],[AwayTeam]],StatsRegularSeason20242025!$A$2:$A$33,0),2)=INDEX(StatsRegularSeason20242025!$A$2:$C$33,MATCH(Table2[[#This Row],[HomeTeam]],StatsRegularSeason20242025!$A$2:$A$33,0),2),1,0)</f>
        <v>0</v>
      </c>
      <c r="U1017" s="2">
        <f>IF(INDEX(StatsRegularSeason20242025!$A$2:$C$33,MATCH(Table2[[#This Row],[AwayTeam]],StatsRegularSeason20242025!$A$2:$A$33,0),3)=INDEX(StatsRegularSeason20242025!$A$2:$C$33,MATCH(Table2[[#This Row],[HomeTeam]],StatsRegularSeason20242025!$A$2:$A$33,0),3),1,0)</f>
        <v>0</v>
      </c>
      <c r="V1017" s="2">
        <f>IF(Table2[[#This Row],[InterConf]]=1,IF(Table2[[#This Row],[InterDiv]]=0, 1, 0), 0)</f>
        <v>0</v>
      </c>
      <c r="W1017" s="2">
        <f>IF(INDEX(StatsRegularSeason20242025!$A$2:$C$33,MATCH(Table2[[#This Row],[AwayTeam]],StatsRegularSeason20242025!$A$2:$A$33,0),2)&lt;&gt;INDEX(StatsRegularSeason20242025!$A$2:$C$33,MATCH(Table2[[#This Row],[HomeTeam]],StatsRegularSeason20242025!$A$2:$A$33,0),2),1,0)</f>
        <v>1</v>
      </c>
      <c r="X1017" s="2"/>
      <c r="Y1017" s="2"/>
      <c r="Z1017" s="2">
        <f>IF(AND(Table2[[#This Row],[GameIsOver]]=1,Table2[[#This Row],[ActualHomeScore]]*Table2[[#This Row],[ActualAwayScore]]=0), 1,0)</f>
        <v>0</v>
      </c>
      <c r="AA1017" s="2">
        <f>IF(Table2[[#This Row],[GameIsOver]]=0,0, IF(Table2[[#This Row],[ActualWinner]]=Table2[[#This Row],[AwayTeam]], 2, IF(OR(Table2[[#This Row],[ActualResult]]="OT", Table2[[#This Row],[ActualResult]]="SO"), 1, 0)))</f>
        <v>0</v>
      </c>
      <c r="AB1017" s="2">
        <f>IF(Table2[[#This Row],[GameIsOver]]= 0, 0, IF(Table2[[#This Row],[ActualWinner]]=Table2[[#This Row],[HomeTeam]], 2, IF(OR(Table2[[#This Row],[ActualResult]]="OT", Table2[[#This Row],[ActualResult]]="SO"), 1, 0)))</f>
        <v>0</v>
      </c>
      <c r="AC1017" s="33">
        <f>(($AR$11)*IF(Table2[[#This Row],[CorrectWinnerPrediction]]="Y", 1, 0))+(($AR$12)*IF(Table2[[#This Row],[CorrectAwayScorePrediction]]="Y", 1, 0))+(($AR$13)*IF(Table2[[#This Row],[CorrectHomeScorePrediction]]="Y", 1, 0))</f>
        <v>0</v>
      </c>
      <c r="AD10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7" s="4" t="str">
        <f>IF(WEEKDAY(Table2[[#This Row],[GameDate]])=1,"SUN",IF(WEEKDAY(Table2[[#This Row],[GameDate]])=2,"MON",IF(WEEKDAY(Table2[[#This Row],[GameDate]])=3,"TUE",IF(WEEKDAY(Table2[[#This Row],[GameDate]])=4,"WED",IF(WEEKDAY(Table2[[#This Row],[GameDate]])=5,"THU",IF(WEEKDAY(Table2[[#This Row],[GameDate]])=6,"FRI", "SAT"))))))</f>
        <v>SUN</v>
      </c>
      <c r="AF1017" s="2">
        <f>Table2[[#This Row],[ActualAwayScore]]-Table2[[#This Row],[PredictedAwayScore]]</f>
        <v>0</v>
      </c>
      <c r="AG1017" s="2">
        <f>Table2[[#This Row],[ActualHomeScore]]-Table2[[#This Row],[PredictedHomeScore]]</f>
        <v>0</v>
      </c>
      <c r="AH1017" s="2">
        <f t="shared" si="78"/>
        <v>0</v>
      </c>
      <c r="AI1017" s="2">
        <f t="shared" si="79"/>
        <v>0</v>
      </c>
    </row>
    <row r="1018" spans="1:35" x14ac:dyDescent="0.25">
      <c r="B1018" s="4">
        <v>45725</v>
      </c>
      <c r="C1018" s="7" t="s">
        <v>1130</v>
      </c>
      <c r="D1018" s="2" t="s">
        <v>22</v>
      </c>
      <c r="E1018" s="2" t="s">
        <v>44</v>
      </c>
      <c r="F1018" s="2"/>
      <c r="G1018" s="2"/>
      <c r="H1018" s="2" t="str">
        <f t="shared" si="75"/>
        <v>_</v>
      </c>
      <c r="I1018" s="2"/>
      <c r="J1018" s="2"/>
      <c r="K1018" s="2"/>
      <c r="L1018" s="2" t="str">
        <f t="shared" si="76"/>
        <v>_</v>
      </c>
      <c r="M1018" s="2"/>
      <c r="N1018" s="2">
        <f>IF(ISBLANK(Table2[[#This Row],[ActualResult]]), 0, 1)</f>
        <v>0</v>
      </c>
      <c r="O1018" s="2" t="str">
        <f>IF(ISBLANK(Table2[[#This Row],[ActualResult]]), "_", IF(Table2[[#This Row],[ActualWinner]]=Table2[[#This Row],[PredictedWinner]], "Y", "N"))</f>
        <v>_</v>
      </c>
      <c r="P1018" s="2" t="str">
        <f>IF(Table2[[#This Row],[ActualAwayScore]]&gt;Table2[[#This Row],[PredictedAwayScore]], "N", IF(ISBLANK(Table2[[#This Row],[ActualResult]]), "_", IF(Table2[[#This Row],[ActualAwayScore]]=Table2[[#This Row],[PredictedAwayScore]], "Y", "N")))</f>
        <v>_</v>
      </c>
      <c r="Q1018" s="2" t="str">
        <f>IF(Table2[[#This Row],[ActualHomeScore]]&gt;Table2[[#This Row],[PredictedHomeScore]],"N", IF(ISBLANK(Table2[[#This Row],[ActualResult]]), "_", IF(Table2[[#This Row],[ActualHomeScore]]=Table2[[#This Row],[PredictedHomeScore]], "Y", "N")))</f>
        <v>_</v>
      </c>
      <c r="R1018" s="2"/>
      <c r="S1018" s="2" t="str">
        <f t="shared" si="77"/>
        <v>_</v>
      </c>
      <c r="T1018" s="2">
        <f>IF(INDEX(StatsRegularSeason20242025!$A$2:$C$33,MATCH(Table2[[#This Row],[AwayTeam]],StatsRegularSeason20242025!$A$2:$A$33,0),2)=INDEX(StatsRegularSeason20242025!$A$2:$C$33,MATCH(Table2[[#This Row],[HomeTeam]],StatsRegularSeason20242025!$A$2:$A$33,0),2),1,0)</f>
        <v>0</v>
      </c>
      <c r="U1018" s="2">
        <f>IF(INDEX(StatsRegularSeason20242025!$A$2:$C$33,MATCH(Table2[[#This Row],[AwayTeam]],StatsRegularSeason20242025!$A$2:$A$33,0),3)=INDEX(StatsRegularSeason20242025!$A$2:$C$33,MATCH(Table2[[#This Row],[HomeTeam]],StatsRegularSeason20242025!$A$2:$A$33,0),3),1,0)</f>
        <v>0</v>
      </c>
      <c r="V1018" s="2">
        <f>IF(Table2[[#This Row],[InterConf]]=1,IF(Table2[[#This Row],[InterDiv]]=0, 1, 0), 0)</f>
        <v>0</v>
      </c>
      <c r="W1018" s="2">
        <f>IF(INDEX(StatsRegularSeason20242025!$A$2:$C$33,MATCH(Table2[[#This Row],[AwayTeam]],StatsRegularSeason20242025!$A$2:$A$33,0),2)&lt;&gt;INDEX(StatsRegularSeason20242025!$A$2:$C$33,MATCH(Table2[[#This Row],[HomeTeam]],StatsRegularSeason20242025!$A$2:$A$33,0),2),1,0)</f>
        <v>1</v>
      </c>
      <c r="X1018" s="2"/>
      <c r="Y1018" s="2"/>
      <c r="Z1018" s="2">
        <f>IF(AND(Table2[[#This Row],[GameIsOver]]=1,Table2[[#This Row],[ActualHomeScore]]*Table2[[#This Row],[ActualAwayScore]]=0), 1,0)</f>
        <v>0</v>
      </c>
      <c r="AA1018" s="2">
        <f>IF(Table2[[#This Row],[GameIsOver]]=0,0, IF(Table2[[#This Row],[ActualWinner]]=Table2[[#This Row],[AwayTeam]], 2, IF(OR(Table2[[#This Row],[ActualResult]]="OT", Table2[[#This Row],[ActualResult]]="SO"), 1, 0)))</f>
        <v>0</v>
      </c>
      <c r="AB1018" s="2">
        <f>IF(Table2[[#This Row],[GameIsOver]]= 0, 0, IF(Table2[[#This Row],[ActualWinner]]=Table2[[#This Row],[HomeTeam]], 2, IF(OR(Table2[[#This Row],[ActualResult]]="OT", Table2[[#This Row],[ActualResult]]="SO"), 1, 0)))</f>
        <v>0</v>
      </c>
      <c r="AC1018" s="33">
        <f>(($AR$11)*IF(Table2[[#This Row],[CorrectWinnerPrediction]]="Y", 1, 0))+(($AR$12)*IF(Table2[[#This Row],[CorrectAwayScorePrediction]]="Y", 1, 0))+(($AR$13)*IF(Table2[[#This Row],[CorrectHomeScorePrediction]]="Y", 1, 0))</f>
        <v>0</v>
      </c>
      <c r="AD10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8" s="4" t="str">
        <f>IF(WEEKDAY(Table2[[#This Row],[GameDate]])=1,"SUN",IF(WEEKDAY(Table2[[#This Row],[GameDate]])=2,"MON",IF(WEEKDAY(Table2[[#This Row],[GameDate]])=3,"TUE",IF(WEEKDAY(Table2[[#This Row],[GameDate]])=4,"WED",IF(WEEKDAY(Table2[[#This Row],[GameDate]])=5,"THU",IF(WEEKDAY(Table2[[#This Row],[GameDate]])=6,"FRI", "SAT"))))))</f>
        <v>SUN</v>
      </c>
      <c r="AF1018" s="2">
        <f>Table2[[#This Row],[ActualAwayScore]]-Table2[[#This Row],[PredictedAwayScore]]</f>
        <v>0</v>
      </c>
      <c r="AG1018" s="2">
        <f>Table2[[#This Row],[ActualHomeScore]]-Table2[[#This Row],[PredictedHomeScore]]</f>
        <v>0</v>
      </c>
      <c r="AH1018" s="2">
        <f t="shared" si="78"/>
        <v>0</v>
      </c>
      <c r="AI1018" s="2">
        <f t="shared" si="79"/>
        <v>0</v>
      </c>
    </row>
    <row r="1019" spans="1:35" x14ac:dyDescent="0.25">
      <c r="B1019" s="4">
        <v>45725</v>
      </c>
      <c r="C1019" s="7" t="s">
        <v>1131</v>
      </c>
      <c r="D1019" s="2" t="s">
        <v>36</v>
      </c>
      <c r="E1019" s="2" t="s">
        <v>20</v>
      </c>
      <c r="F1019" s="2"/>
      <c r="G1019" s="2"/>
      <c r="H1019" s="2" t="str">
        <f t="shared" si="75"/>
        <v>_</v>
      </c>
      <c r="I1019" s="2"/>
      <c r="J1019" s="2"/>
      <c r="K1019" s="2"/>
      <c r="L1019" s="2" t="str">
        <f t="shared" si="76"/>
        <v>_</v>
      </c>
      <c r="M1019" s="2"/>
      <c r="N1019" s="2">
        <f>IF(ISBLANK(Table2[[#This Row],[ActualResult]]), 0, 1)</f>
        <v>0</v>
      </c>
      <c r="O1019" s="2" t="str">
        <f>IF(ISBLANK(Table2[[#This Row],[ActualResult]]), "_", IF(Table2[[#This Row],[ActualWinner]]=Table2[[#This Row],[PredictedWinner]], "Y", "N"))</f>
        <v>_</v>
      </c>
      <c r="P1019" s="2" t="str">
        <f>IF(Table2[[#This Row],[ActualAwayScore]]&gt;Table2[[#This Row],[PredictedAwayScore]], "N", IF(ISBLANK(Table2[[#This Row],[ActualResult]]), "_", IF(Table2[[#This Row],[ActualAwayScore]]=Table2[[#This Row],[PredictedAwayScore]], "Y", "N")))</f>
        <v>_</v>
      </c>
      <c r="Q1019" s="2" t="str">
        <f>IF(Table2[[#This Row],[ActualHomeScore]]&gt;Table2[[#This Row],[PredictedHomeScore]],"N", IF(ISBLANK(Table2[[#This Row],[ActualResult]]), "_", IF(Table2[[#This Row],[ActualHomeScore]]=Table2[[#This Row],[PredictedHomeScore]], "Y", "N")))</f>
        <v>_</v>
      </c>
      <c r="R1019" s="2"/>
      <c r="S1019" s="2" t="str">
        <f t="shared" si="77"/>
        <v>_</v>
      </c>
      <c r="T1019" s="2">
        <f>IF(INDEX(StatsRegularSeason20242025!$A$2:$C$33,MATCH(Table2[[#This Row],[AwayTeam]],StatsRegularSeason20242025!$A$2:$A$33,0),2)=INDEX(StatsRegularSeason20242025!$A$2:$C$33,MATCH(Table2[[#This Row],[HomeTeam]],StatsRegularSeason20242025!$A$2:$A$33,0),2),1,0)</f>
        <v>1</v>
      </c>
      <c r="U1019" s="2">
        <f>IF(INDEX(StatsRegularSeason20242025!$A$2:$C$33,MATCH(Table2[[#This Row],[AwayTeam]],StatsRegularSeason20242025!$A$2:$A$33,0),3)=INDEX(StatsRegularSeason20242025!$A$2:$C$33,MATCH(Table2[[#This Row],[HomeTeam]],StatsRegularSeason20242025!$A$2:$A$33,0),3),1,0)</f>
        <v>1</v>
      </c>
      <c r="V1019" s="2">
        <f>IF(Table2[[#This Row],[InterConf]]=1,IF(Table2[[#This Row],[InterDiv]]=0, 1, 0), 0)</f>
        <v>0</v>
      </c>
      <c r="W1019" s="2">
        <f>IF(INDEX(StatsRegularSeason20242025!$A$2:$C$33,MATCH(Table2[[#This Row],[AwayTeam]],StatsRegularSeason20242025!$A$2:$A$33,0),2)&lt;&gt;INDEX(StatsRegularSeason20242025!$A$2:$C$33,MATCH(Table2[[#This Row],[HomeTeam]],StatsRegularSeason20242025!$A$2:$A$33,0),2),1,0)</f>
        <v>0</v>
      </c>
      <c r="X1019" s="2"/>
      <c r="Y1019" s="2"/>
      <c r="Z1019" s="2">
        <f>IF(AND(Table2[[#This Row],[GameIsOver]]=1,Table2[[#This Row],[ActualHomeScore]]*Table2[[#This Row],[ActualAwayScore]]=0), 1,0)</f>
        <v>0</v>
      </c>
      <c r="AA1019" s="2">
        <f>IF(Table2[[#This Row],[GameIsOver]]=0,0, IF(Table2[[#This Row],[ActualWinner]]=Table2[[#This Row],[AwayTeam]], 2, IF(OR(Table2[[#This Row],[ActualResult]]="OT", Table2[[#This Row],[ActualResult]]="SO"), 1, 0)))</f>
        <v>0</v>
      </c>
      <c r="AB1019" s="2">
        <f>IF(Table2[[#This Row],[GameIsOver]]= 0, 0, IF(Table2[[#This Row],[ActualWinner]]=Table2[[#This Row],[HomeTeam]], 2, IF(OR(Table2[[#This Row],[ActualResult]]="OT", Table2[[#This Row],[ActualResult]]="SO"), 1, 0)))</f>
        <v>0</v>
      </c>
      <c r="AC1019" s="33">
        <f>(($AR$11)*IF(Table2[[#This Row],[CorrectWinnerPrediction]]="Y", 1, 0))+(($AR$12)*IF(Table2[[#This Row],[CorrectAwayScorePrediction]]="Y", 1, 0))+(($AR$13)*IF(Table2[[#This Row],[CorrectHomeScorePrediction]]="Y", 1, 0))</f>
        <v>0</v>
      </c>
      <c r="AD10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19" s="4" t="str">
        <f>IF(WEEKDAY(Table2[[#This Row],[GameDate]])=1,"SUN",IF(WEEKDAY(Table2[[#This Row],[GameDate]])=2,"MON",IF(WEEKDAY(Table2[[#This Row],[GameDate]])=3,"TUE",IF(WEEKDAY(Table2[[#This Row],[GameDate]])=4,"WED",IF(WEEKDAY(Table2[[#This Row],[GameDate]])=5,"THU",IF(WEEKDAY(Table2[[#This Row],[GameDate]])=6,"FRI", "SAT"))))))</f>
        <v>SUN</v>
      </c>
      <c r="AF1019" s="2">
        <f>Table2[[#This Row],[ActualAwayScore]]-Table2[[#This Row],[PredictedAwayScore]]</f>
        <v>0</v>
      </c>
      <c r="AG1019" s="2">
        <f>Table2[[#This Row],[ActualHomeScore]]-Table2[[#This Row],[PredictedHomeScore]]</f>
        <v>0</v>
      </c>
      <c r="AH1019" s="2">
        <f t="shared" si="78"/>
        <v>0</v>
      </c>
      <c r="AI1019" s="2">
        <f t="shared" si="79"/>
        <v>0</v>
      </c>
    </row>
    <row r="1020" spans="1:35" x14ac:dyDescent="0.25">
      <c r="B1020" s="4">
        <v>45725</v>
      </c>
      <c r="C1020" s="7" t="s">
        <v>1132</v>
      </c>
      <c r="D1020" s="2" t="s">
        <v>28</v>
      </c>
      <c r="E1020" s="2" t="s">
        <v>27</v>
      </c>
      <c r="F1020" s="2"/>
      <c r="G1020" s="2"/>
      <c r="H1020" s="2" t="str">
        <f t="shared" si="75"/>
        <v>_</v>
      </c>
      <c r="I1020" s="2"/>
      <c r="J1020" s="2"/>
      <c r="K1020" s="2"/>
      <c r="L1020" s="2" t="str">
        <f t="shared" si="76"/>
        <v>_</v>
      </c>
      <c r="M1020" s="2"/>
      <c r="N1020" s="2">
        <f>IF(ISBLANK(Table2[[#This Row],[ActualResult]]), 0, 1)</f>
        <v>0</v>
      </c>
      <c r="O1020" s="2" t="str">
        <f>IF(ISBLANK(Table2[[#This Row],[ActualResult]]), "_", IF(Table2[[#This Row],[ActualWinner]]=Table2[[#This Row],[PredictedWinner]], "Y", "N"))</f>
        <v>_</v>
      </c>
      <c r="P1020" s="2" t="str">
        <f>IF(Table2[[#This Row],[ActualAwayScore]]&gt;Table2[[#This Row],[PredictedAwayScore]], "N", IF(ISBLANK(Table2[[#This Row],[ActualResult]]), "_", IF(Table2[[#This Row],[ActualAwayScore]]=Table2[[#This Row],[PredictedAwayScore]], "Y", "N")))</f>
        <v>_</v>
      </c>
      <c r="Q1020" s="2" t="str">
        <f>IF(Table2[[#This Row],[ActualHomeScore]]&gt;Table2[[#This Row],[PredictedHomeScore]],"N", IF(ISBLANK(Table2[[#This Row],[ActualResult]]), "_", IF(Table2[[#This Row],[ActualHomeScore]]=Table2[[#This Row],[PredictedHomeScore]], "Y", "N")))</f>
        <v>_</v>
      </c>
      <c r="R1020" s="2"/>
      <c r="S1020" s="2" t="str">
        <f t="shared" si="77"/>
        <v>_</v>
      </c>
      <c r="T1020" s="2">
        <f>IF(INDEX(StatsRegularSeason20242025!$A$2:$C$33,MATCH(Table2[[#This Row],[AwayTeam]],StatsRegularSeason20242025!$A$2:$A$33,0),2)=INDEX(StatsRegularSeason20242025!$A$2:$C$33,MATCH(Table2[[#This Row],[HomeTeam]],StatsRegularSeason20242025!$A$2:$A$33,0),2),1,0)</f>
        <v>1</v>
      </c>
      <c r="U1020" s="2">
        <f>IF(INDEX(StatsRegularSeason20242025!$A$2:$C$33,MATCH(Table2[[#This Row],[AwayTeam]],StatsRegularSeason20242025!$A$2:$A$33,0),3)=INDEX(StatsRegularSeason20242025!$A$2:$C$33,MATCH(Table2[[#This Row],[HomeTeam]],StatsRegularSeason20242025!$A$2:$A$33,0),3),1,0)</f>
        <v>1</v>
      </c>
      <c r="V1020" s="2">
        <f>IF(Table2[[#This Row],[InterConf]]=1,IF(Table2[[#This Row],[InterDiv]]=0, 1, 0), 0)</f>
        <v>0</v>
      </c>
      <c r="W1020" s="2">
        <f>IF(INDEX(StatsRegularSeason20242025!$A$2:$C$33,MATCH(Table2[[#This Row],[AwayTeam]],StatsRegularSeason20242025!$A$2:$A$33,0),2)&lt;&gt;INDEX(StatsRegularSeason20242025!$A$2:$C$33,MATCH(Table2[[#This Row],[HomeTeam]],StatsRegularSeason20242025!$A$2:$A$33,0),2),1,0)</f>
        <v>0</v>
      </c>
      <c r="X1020" s="2"/>
      <c r="Y1020" s="2"/>
      <c r="Z1020" s="2">
        <f>IF(AND(Table2[[#This Row],[GameIsOver]]=1,Table2[[#This Row],[ActualHomeScore]]*Table2[[#This Row],[ActualAwayScore]]=0), 1,0)</f>
        <v>0</v>
      </c>
      <c r="AA1020" s="2">
        <f>IF(Table2[[#This Row],[GameIsOver]]=0,0, IF(Table2[[#This Row],[ActualWinner]]=Table2[[#This Row],[AwayTeam]], 2, IF(OR(Table2[[#This Row],[ActualResult]]="OT", Table2[[#This Row],[ActualResult]]="SO"), 1, 0)))</f>
        <v>0</v>
      </c>
      <c r="AB1020" s="2">
        <f>IF(Table2[[#This Row],[GameIsOver]]= 0, 0, IF(Table2[[#This Row],[ActualWinner]]=Table2[[#This Row],[HomeTeam]], 2, IF(OR(Table2[[#This Row],[ActualResult]]="OT", Table2[[#This Row],[ActualResult]]="SO"), 1, 0)))</f>
        <v>0</v>
      </c>
      <c r="AC1020" s="33">
        <f>(($AR$11)*IF(Table2[[#This Row],[CorrectWinnerPrediction]]="Y", 1, 0))+(($AR$12)*IF(Table2[[#This Row],[CorrectAwayScorePrediction]]="Y", 1, 0))+(($AR$13)*IF(Table2[[#This Row],[CorrectHomeScorePrediction]]="Y", 1, 0))</f>
        <v>0</v>
      </c>
      <c r="AD10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0" s="4" t="str">
        <f>IF(WEEKDAY(Table2[[#This Row],[GameDate]])=1,"SUN",IF(WEEKDAY(Table2[[#This Row],[GameDate]])=2,"MON",IF(WEEKDAY(Table2[[#This Row],[GameDate]])=3,"TUE",IF(WEEKDAY(Table2[[#This Row],[GameDate]])=4,"WED",IF(WEEKDAY(Table2[[#This Row],[GameDate]])=5,"THU",IF(WEEKDAY(Table2[[#This Row],[GameDate]])=6,"FRI", "SAT"))))))</f>
        <v>SUN</v>
      </c>
      <c r="AF1020" s="2">
        <f>Table2[[#This Row],[ActualAwayScore]]-Table2[[#This Row],[PredictedAwayScore]]</f>
        <v>0</v>
      </c>
      <c r="AG1020" s="2">
        <f>Table2[[#This Row],[ActualHomeScore]]-Table2[[#This Row],[PredictedHomeScore]]</f>
        <v>0</v>
      </c>
      <c r="AH1020" s="2">
        <f t="shared" si="78"/>
        <v>0</v>
      </c>
      <c r="AI1020" s="2">
        <f t="shared" si="79"/>
        <v>0</v>
      </c>
    </row>
    <row r="1021" spans="1:35" x14ac:dyDescent="0.25">
      <c r="B1021" s="4">
        <v>45725</v>
      </c>
      <c r="C1021" s="7" t="s">
        <v>1133</v>
      </c>
      <c r="D1021" s="2" t="s">
        <v>34</v>
      </c>
      <c r="E1021" s="2" t="s">
        <v>25</v>
      </c>
      <c r="F1021" s="2"/>
      <c r="G1021" s="2"/>
      <c r="H1021" s="2" t="str">
        <f t="shared" si="75"/>
        <v>_</v>
      </c>
      <c r="I1021" s="2"/>
      <c r="J1021" s="2"/>
      <c r="K1021" s="2"/>
      <c r="L1021" s="2" t="str">
        <f t="shared" si="76"/>
        <v>_</v>
      </c>
      <c r="M1021" s="2"/>
      <c r="N1021" s="2">
        <f>IF(ISBLANK(Table2[[#This Row],[ActualResult]]), 0, 1)</f>
        <v>0</v>
      </c>
      <c r="O1021" s="2" t="str">
        <f>IF(ISBLANK(Table2[[#This Row],[ActualResult]]), "_", IF(Table2[[#This Row],[ActualWinner]]=Table2[[#This Row],[PredictedWinner]], "Y", "N"))</f>
        <v>_</v>
      </c>
      <c r="P1021" s="2" t="str">
        <f>IF(Table2[[#This Row],[ActualAwayScore]]&gt;Table2[[#This Row],[PredictedAwayScore]], "N", IF(ISBLANK(Table2[[#This Row],[ActualResult]]), "_", IF(Table2[[#This Row],[ActualAwayScore]]=Table2[[#This Row],[PredictedAwayScore]], "Y", "N")))</f>
        <v>_</v>
      </c>
      <c r="Q1021" s="2" t="str">
        <f>IF(Table2[[#This Row],[ActualHomeScore]]&gt;Table2[[#This Row],[PredictedHomeScore]],"N", IF(ISBLANK(Table2[[#This Row],[ActualResult]]), "_", IF(Table2[[#This Row],[ActualHomeScore]]=Table2[[#This Row],[PredictedHomeScore]], "Y", "N")))</f>
        <v>_</v>
      </c>
      <c r="R1021" s="2"/>
      <c r="S1021" s="2" t="str">
        <f t="shared" si="77"/>
        <v>_</v>
      </c>
      <c r="T1021" s="2">
        <f>IF(INDEX(StatsRegularSeason20242025!$A$2:$C$33,MATCH(Table2[[#This Row],[AwayTeam]],StatsRegularSeason20242025!$A$2:$A$33,0),2)=INDEX(StatsRegularSeason20242025!$A$2:$C$33,MATCH(Table2[[#This Row],[HomeTeam]],StatsRegularSeason20242025!$A$2:$A$33,0),2),1,0)</f>
        <v>1</v>
      </c>
      <c r="U1021" s="2">
        <f>IF(INDEX(StatsRegularSeason20242025!$A$2:$C$33,MATCH(Table2[[#This Row],[AwayTeam]],StatsRegularSeason20242025!$A$2:$A$33,0),3)=INDEX(StatsRegularSeason20242025!$A$2:$C$33,MATCH(Table2[[#This Row],[HomeTeam]],StatsRegularSeason20242025!$A$2:$A$33,0),3),1,0)</f>
        <v>0</v>
      </c>
      <c r="V1021" s="2">
        <f>IF(Table2[[#This Row],[InterConf]]=1,IF(Table2[[#This Row],[InterDiv]]=0, 1, 0), 0)</f>
        <v>1</v>
      </c>
      <c r="W1021" s="2">
        <f>IF(INDEX(StatsRegularSeason20242025!$A$2:$C$33,MATCH(Table2[[#This Row],[AwayTeam]],StatsRegularSeason20242025!$A$2:$A$33,0),2)&lt;&gt;INDEX(StatsRegularSeason20242025!$A$2:$C$33,MATCH(Table2[[#This Row],[HomeTeam]],StatsRegularSeason20242025!$A$2:$A$33,0),2),1,0)</f>
        <v>0</v>
      </c>
      <c r="X1021" s="2"/>
      <c r="Y1021" s="2"/>
      <c r="Z1021" s="2">
        <f>IF(AND(Table2[[#This Row],[GameIsOver]]=1,Table2[[#This Row],[ActualHomeScore]]*Table2[[#This Row],[ActualAwayScore]]=0), 1,0)</f>
        <v>0</v>
      </c>
      <c r="AA1021" s="2">
        <f>IF(Table2[[#This Row],[GameIsOver]]=0,0, IF(Table2[[#This Row],[ActualWinner]]=Table2[[#This Row],[AwayTeam]], 2, IF(OR(Table2[[#This Row],[ActualResult]]="OT", Table2[[#This Row],[ActualResult]]="SO"), 1, 0)))</f>
        <v>0</v>
      </c>
      <c r="AB1021" s="2">
        <f>IF(Table2[[#This Row],[GameIsOver]]= 0, 0, IF(Table2[[#This Row],[ActualWinner]]=Table2[[#This Row],[HomeTeam]], 2, IF(OR(Table2[[#This Row],[ActualResult]]="OT", Table2[[#This Row],[ActualResult]]="SO"), 1, 0)))</f>
        <v>0</v>
      </c>
      <c r="AC1021" s="33">
        <f>(($AR$11)*IF(Table2[[#This Row],[CorrectWinnerPrediction]]="Y", 1, 0))+(($AR$12)*IF(Table2[[#This Row],[CorrectAwayScorePrediction]]="Y", 1, 0))+(($AR$13)*IF(Table2[[#This Row],[CorrectHomeScorePrediction]]="Y", 1, 0))</f>
        <v>0</v>
      </c>
      <c r="AD10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1" s="4" t="str">
        <f>IF(WEEKDAY(Table2[[#This Row],[GameDate]])=1,"SUN",IF(WEEKDAY(Table2[[#This Row],[GameDate]])=2,"MON",IF(WEEKDAY(Table2[[#This Row],[GameDate]])=3,"TUE",IF(WEEKDAY(Table2[[#This Row],[GameDate]])=4,"WED",IF(WEEKDAY(Table2[[#This Row],[GameDate]])=5,"THU",IF(WEEKDAY(Table2[[#This Row],[GameDate]])=6,"FRI", "SAT"))))))</f>
        <v>SUN</v>
      </c>
      <c r="AF1021" s="2">
        <f>Table2[[#This Row],[ActualAwayScore]]-Table2[[#This Row],[PredictedAwayScore]]</f>
        <v>0</v>
      </c>
      <c r="AG1021" s="2">
        <f>Table2[[#This Row],[ActualHomeScore]]-Table2[[#This Row],[PredictedHomeScore]]</f>
        <v>0</v>
      </c>
      <c r="AH1021" s="2">
        <f t="shared" si="78"/>
        <v>0</v>
      </c>
      <c r="AI1021" s="2">
        <f t="shared" si="79"/>
        <v>0</v>
      </c>
    </row>
    <row r="1022" spans="1:35" x14ac:dyDescent="0.25">
      <c r="A1022" s="3"/>
      <c r="B1022" s="5">
        <v>45725</v>
      </c>
      <c r="C1022" s="8" t="s">
        <v>1134</v>
      </c>
      <c r="D1022" s="3" t="s">
        <v>33</v>
      </c>
      <c r="E1022" s="3" t="s">
        <v>47</v>
      </c>
      <c r="F1022" s="3"/>
      <c r="G1022" s="3"/>
      <c r="H1022" s="3" t="str">
        <f t="shared" si="75"/>
        <v>_</v>
      </c>
      <c r="I1022" s="3"/>
      <c r="J1022" s="3"/>
      <c r="K1022" s="3"/>
      <c r="L1022" s="2" t="str">
        <f t="shared" si="76"/>
        <v>_</v>
      </c>
      <c r="M1022" s="3"/>
      <c r="N1022" s="3">
        <f>IF(ISBLANK(Table2[[#This Row],[ActualResult]]), 0, 1)</f>
        <v>0</v>
      </c>
      <c r="O1022" s="3" t="str">
        <f>IF(ISBLANK(Table2[[#This Row],[ActualResult]]), "_", IF(Table2[[#This Row],[ActualWinner]]=Table2[[#This Row],[PredictedWinner]], "Y", "N"))</f>
        <v>_</v>
      </c>
      <c r="P1022" s="3" t="str">
        <f>IF(Table2[[#This Row],[ActualAwayScore]]&gt;Table2[[#This Row],[PredictedAwayScore]], "N", IF(ISBLANK(Table2[[#This Row],[ActualResult]]), "_", IF(Table2[[#This Row],[ActualAwayScore]]=Table2[[#This Row],[PredictedAwayScore]], "Y", "N")))</f>
        <v>_</v>
      </c>
      <c r="Q1022" s="3" t="str">
        <f>IF(Table2[[#This Row],[ActualHomeScore]]&gt;Table2[[#This Row],[PredictedHomeScore]],"N", IF(ISBLANK(Table2[[#This Row],[ActualResult]]), "_", IF(Table2[[#This Row],[ActualHomeScore]]=Table2[[#This Row],[PredictedHomeScore]], "Y", "N")))</f>
        <v>_</v>
      </c>
      <c r="R1022" s="2"/>
      <c r="S1022" s="2" t="str">
        <f t="shared" si="77"/>
        <v>_</v>
      </c>
      <c r="T1022" s="2">
        <f>IF(INDEX(StatsRegularSeason20242025!$A$2:$C$33,MATCH(Table2[[#This Row],[AwayTeam]],StatsRegularSeason20242025!$A$2:$A$33,0),2)=INDEX(StatsRegularSeason20242025!$A$2:$C$33,MATCH(Table2[[#This Row],[HomeTeam]],StatsRegularSeason20242025!$A$2:$A$33,0),2),1,0)</f>
        <v>0</v>
      </c>
      <c r="U1022" s="2">
        <f>IF(INDEX(StatsRegularSeason20242025!$A$2:$C$33,MATCH(Table2[[#This Row],[AwayTeam]],StatsRegularSeason20242025!$A$2:$A$33,0),3)=INDEX(StatsRegularSeason20242025!$A$2:$C$33,MATCH(Table2[[#This Row],[HomeTeam]],StatsRegularSeason20242025!$A$2:$A$33,0),3),1,0)</f>
        <v>0</v>
      </c>
      <c r="V1022" s="2">
        <f>IF(Table2[[#This Row],[InterConf]]=1,IF(Table2[[#This Row],[InterDiv]]=0, 1, 0), 0)</f>
        <v>0</v>
      </c>
      <c r="W1022" s="2">
        <f>IF(INDEX(StatsRegularSeason20242025!$A$2:$C$33,MATCH(Table2[[#This Row],[AwayTeam]],StatsRegularSeason20242025!$A$2:$A$33,0),2)&lt;&gt;INDEX(StatsRegularSeason20242025!$A$2:$C$33,MATCH(Table2[[#This Row],[HomeTeam]],StatsRegularSeason20242025!$A$2:$A$33,0),2),1,0)</f>
        <v>1</v>
      </c>
      <c r="X1022" s="2"/>
      <c r="Y1022" s="2"/>
      <c r="Z1022" s="2">
        <f>IF(AND(Table2[[#This Row],[GameIsOver]]=1,Table2[[#This Row],[ActualHomeScore]]*Table2[[#This Row],[ActualAwayScore]]=0), 1,0)</f>
        <v>0</v>
      </c>
      <c r="AA1022" s="2">
        <f>IF(Table2[[#This Row],[GameIsOver]]=0,0, IF(Table2[[#This Row],[ActualWinner]]=Table2[[#This Row],[AwayTeam]], 2, IF(OR(Table2[[#This Row],[ActualResult]]="OT", Table2[[#This Row],[ActualResult]]="SO"), 1, 0)))</f>
        <v>0</v>
      </c>
      <c r="AB1022" s="2">
        <f>IF(Table2[[#This Row],[GameIsOver]]= 0, 0, IF(Table2[[#This Row],[ActualWinner]]=Table2[[#This Row],[HomeTeam]], 2, IF(OR(Table2[[#This Row],[ActualResult]]="OT", Table2[[#This Row],[ActualResult]]="SO"), 1, 0)))</f>
        <v>0</v>
      </c>
      <c r="AC1022" s="33">
        <f>(($AR$11)*IF(Table2[[#This Row],[CorrectWinnerPrediction]]="Y", 1, 0))+(($AR$12)*IF(Table2[[#This Row],[CorrectAwayScorePrediction]]="Y", 1, 0))+(($AR$13)*IF(Table2[[#This Row],[CorrectHomeScorePrediction]]="Y", 1, 0))</f>
        <v>0</v>
      </c>
      <c r="AD10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2" s="5" t="str">
        <f>IF(WEEKDAY(Table2[[#This Row],[GameDate]])=1,"SUN",IF(WEEKDAY(Table2[[#This Row],[GameDate]])=2,"MON",IF(WEEKDAY(Table2[[#This Row],[GameDate]])=3,"TUE",IF(WEEKDAY(Table2[[#This Row],[GameDate]])=4,"WED",IF(WEEKDAY(Table2[[#This Row],[GameDate]])=5,"THU",IF(WEEKDAY(Table2[[#This Row],[GameDate]])=6,"FRI", "SAT"))))))</f>
        <v>SUN</v>
      </c>
      <c r="AF1022" s="2">
        <f>Table2[[#This Row],[ActualAwayScore]]-Table2[[#This Row],[PredictedAwayScore]]</f>
        <v>0</v>
      </c>
      <c r="AG1022" s="2">
        <f>Table2[[#This Row],[ActualHomeScore]]-Table2[[#This Row],[PredictedHomeScore]]</f>
        <v>0</v>
      </c>
      <c r="AH1022" s="2">
        <f t="shared" si="78"/>
        <v>0</v>
      </c>
      <c r="AI1022" s="2">
        <f t="shared" si="79"/>
        <v>0</v>
      </c>
    </row>
    <row r="1023" spans="1:35" x14ac:dyDescent="0.25">
      <c r="B1023" s="4">
        <v>45726</v>
      </c>
      <c r="C1023" s="7" t="s">
        <v>1135</v>
      </c>
      <c r="D1023" s="2" t="s">
        <v>23</v>
      </c>
      <c r="E1023" s="2" t="s">
        <v>29</v>
      </c>
      <c r="F1023" s="2"/>
      <c r="G1023" s="2"/>
      <c r="H1023" s="2" t="str">
        <f t="shared" si="75"/>
        <v>_</v>
      </c>
      <c r="I1023" s="2"/>
      <c r="J1023" s="2"/>
      <c r="K1023" s="2"/>
      <c r="L1023" s="13" t="str">
        <f t="shared" si="76"/>
        <v>_</v>
      </c>
      <c r="M1023" s="2"/>
      <c r="N1023" s="2">
        <f>IF(ISBLANK(Table2[[#This Row],[ActualResult]]), 0, 1)</f>
        <v>0</v>
      </c>
      <c r="O1023" s="2" t="str">
        <f>IF(ISBLANK(Table2[[#This Row],[ActualResult]]), "_", IF(Table2[[#This Row],[ActualWinner]]=Table2[[#This Row],[PredictedWinner]], "Y", "N"))</f>
        <v>_</v>
      </c>
      <c r="P1023" s="2" t="str">
        <f>IF(Table2[[#This Row],[ActualAwayScore]]&gt;Table2[[#This Row],[PredictedAwayScore]], "N", IF(ISBLANK(Table2[[#This Row],[ActualResult]]), "_", IF(Table2[[#This Row],[ActualAwayScore]]=Table2[[#This Row],[PredictedAwayScore]], "Y", "N")))</f>
        <v>_</v>
      </c>
      <c r="Q1023" s="2" t="str">
        <f>IF(Table2[[#This Row],[ActualHomeScore]]&gt;Table2[[#This Row],[PredictedHomeScore]],"N", IF(ISBLANK(Table2[[#This Row],[ActualResult]]), "_", IF(Table2[[#This Row],[ActualHomeScore]]=Table2[[#This Row],[PredictedHomeScore]], "Y", "N")))</f>
        <v>_</v>
      </c>
      <c r="R1023" s="2"/>
      <c r="S1023" s="2" t="str">
        <f t="shared" si="77"/>
        <v>_</v>
      </c>
      <c r="T1023" s="2">
        <f>IF(INDEX(StatsRegularSeason20242025!$A$2:$C$33,MATCH(Table2[[#This Row],[AwayTeam]],StatsRegularSeason20242025!$A$2:$A$33,0),2)=INDEX(StatsRegularSeason20242025!$A$2:$C$33,MATCH(Table2[[#This Row],[HomeTeam]],StatsRegularSeason20242025!$A$2:$A$33,0),2),1,0)</f>
        <v>0</v>
      </c>
      <c r="U1023" s="2">
        <f>IF(INDEX(StatsRegularSeason20242025!$A$2:$C$33,MATCH(Table2[[#This Row],[AwayTeam]],StatsRegularSeason20242025!$A$2:$A$33,0),3)=INDEX(StatsRegularSeason20242025!$A$2:$C$33,MATCH(Table2[[#This Row],[HomeTeam]],StatsRegularSeason20242025!$A$2:$A$33,0),3),1,0)</f>
        <v>0</v>
      </c>
      <c r="V1023" s="2">
        <f>IF(Table2[[#This Row],[InterConf]]=1,IF(Table2[[#This Row],[InterDiv]]=0, 1, 0), 0)</f>
        <v>0</v>
      </c>
      <c r="W1023" s="2">
        <f>IF(INDEX(StatsRegularSeason20242025!$A$2:$C$33,MATCH(Table2[[#This Row],[AwayTeam]],StatsRegularSeason20242025!$A$2:$A$33,0),2)&lt;&gt;INDEX(StatsRegularSeason20242025!$A$2:$C$33,MATCH(Table2[[#This Row],[HomeTeam]],StatsRegularSeason20242025!$A$2:$A$33,0),2),1,0)</f>
        <v>1</v>
      </c>
      <c r="X1023" s="2"/>
      <c r="Y1023" s="2"/>
      <c r="Z1023" s="2">
        <f>IF(AND(Table2[[#This Row],[GameIsOver]]=1,Table2[[#This Row],[ActualHomeScore]]*Table2[[#This Row],[ActualAwayScore]]=0), 1,0)</f>
        <v>0</v>
      </c>
      <c r="AA1023" s="2">
        <f>IF(Table2[[#This Row],[GameIsOver]]=0,0, IF(Table2[[#This Row],[ActualWinner]]=Table2[[#This Row],[AwayTeam]], 2, IF(OR(Table2[[#This Row],[ActualResult]]="OT", Table2[[#This Row],[ActualResult]]="SO"), 1, 0)))</f>
        <v>0</v>
      </c>
      <c r="AB1023" s="2">
        <f>IF(Table2[[#This Row],[GameIsOver]]= 0, 0, IF(Table2[[#This Row],[ActualWinner]]=Table2[[#This Row],[HomeTeam]], 2, IF(OR(Table2[[#This Row],[ActualResult]]="OT", Table2[[#This Row],[ActualResult]]="SO"), 1, 0)))</f>
        <v>0</v>
      </c>
      <c r="AC1023" s="33">
        <f>(($AR$11)*IF(Table2[[#This Row],[CorrectWinnerPrediction]]="Y", 1, 0))+(($AR$12)*IF(Table2[[#This Row],[CorrectAwayScorePrediction]]="Y", 1, 0))+(($AR$13)*IF(Table2[[#This Row],[CorrectHomeScorePrediction]]="Y", 1, 0))</f>
        <v>0</v>
      </c>
      <c r="AD10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3" s="4" t="str">
        <f>IF(WEEKDAY(Table2[[#This Row],[GameDate]])=1,"SUN",IF(WEEKDAY(Table2[[#This Row],[GameDate]])=2,"MON",IF(WEEKDAY(Table2[[#This Row],[GameDate]])=3,"TUE",IF(WEEKDAY(Table2[[#This Row],[GameDate]])=4,"WED",IF(WEEKDAY(Table2[[#This Row],[GameDate]])=5,"THU",IF(WEEKDAY(Table2[[#This Row],[GameDate]])=6,"FRI", "SAT"))))))</f>
        <v>MON</v>
      </c>
      <c r="AF1023" s="2">
        <f>Table2[[#This Row],[ActualAwayScore]]-Table2[[#This Row],[PredictedAwayScore]]</f>
        <v>0</v>
      </c>
      <c r="AG1023" s="2">
        <f>Table2[[#This Row],[ActualHomeScore]]-Table2[[#This Row],[PredictedHomeScore]]</f>
        <v>0</v>
      </c>
      <c r="AH1023" s="2">
        <f t="shared" si="78"/>
        <v>0</v>
      </c>
      <c r="AI1023" s="2">
        <f t="shared" si="79"/>
        <v>0</v>
      </c>
    </row>
    <row r="1024" spans="1:35" x14ac:dyDescent="0.25">
      <c r="B1024" s="4">
        <v>45726</v>
      </c>
      <c r="C1024" s="7" t="s">
        <v>1136</v>
      </c>
      <c r="D1024" s="2" t="s">
        <v>31</v>
      </c>
      <c r="E1024" s="2" t="s">
        <v>30</v>
      </c>
      <c r="F1024" s="2"/>
      <c r="G1024" s="2"/>
      <c r="H1024" s="2" t="str">
        <f t="shared" si="75"/>
        <v>_</v>
      </c>
      <c r="I1024" s="2"/>
      <c r="J1024" s="2"/>
      <c r="K1024" s="2"/>
      <c r="L1024" s="2" t="str">
        <f t="shared" si="76"/>
        <v>_</v>
      </c>
      <c r="M1024" s="2"/>
      <c r="N1024" s="2">
        <f>IF(ISBLANK(Table2[[#This Row],[ActualResult]]), 0, 1)</f>
        <v>0</v>
      </c>
      <c r="O1024" s="2" t="str">
        <f>IF(ISBLANK(Table2[[#This Row],[ActualResult]]), "_", IF(Table2[[#This Row],[ActualWinner]]=Table2[[#This Row],[PredictedWinner]], "Y", "N"))</f>
        <v>_</v>
      </c>
      <c r="P1024" s="2" t="str">
        <f>IF(Table2[[#This Row],[ActualAwayScore]]&gt;Table2[[#This Row],[PredictedAwayScore]], "N", IF(ISBLANK(Table2[[#This Row],[ActualResult]]), "_", IF(Table2[[#This Row],[ActualAwayScore]]=Table2[[#This Row],[PredictedAwayScore]], "Y", "N")))</f>
        <v>_</v>
      </c>
      <c r="Q1024" s="2" t="str">
        <f>IF(Table2[[#This Row],[ActualHomeScore]]&gt;Table2[[#This Row],[PredictedHomeScore]],"N", IF(ISBLANK(Table2[[#This Row],[ActualResult]]), "_", IF(Table2[[#This Row],[ActualHomeScore]]=Table2[[#This Row],[PredictedHomeScore]], "Y", "N")))</f>
        <v>_</v>
      </c>
      <c r="R1024" s="2"/>
      <c r="S1024" s="2" t="str">
        <f t="shared" si="77"/>
        <v>_</v>
      </c>
      <c r="T1024" s="2">
        <f>IF(INDEX(StatsRegularSeason20242025!$A$2:$C$33,MATCH(Table2[[#This Row],[AwayTeam]],StatsRegularSeason20242025!$A$2:$A$33,0),2)=INDEX(StatsRegularSeason20242025!$A$2:$C$33,MATCH(Table2[[#This Row],[HomeTeam]],StatsRegularSeason20242025!$A$2:$A$33,0),2),1,0)</f>
        <v>1</v>
      </c>
      <c r="U1024" s="2">
        <f>IF(INDEX(StatsRegularSeason20242025!$A$2:$C$33,MATCH(Table2[[#This Row],[AwayTeam]],StatsRegularSeason20242025!$A$2:$A$33,0),3)=INDEX(StatsRegularSeason20242025!$A$2:$C$33,MATCH(Table2[[#This Row],[HomeTeam]],StatsRegularSeason20242025!$A$2:$A$33,0),3),1,0)</f>
        <v>1</v>
      </c>
      <c r="V1024" s="2">
        <f>IF(Table2[[#This Row],[InterConf]]=1,IF(Table2[[#This Row],[InterDiv]]=0, 1, 0), 0)</f>
        <v>0</v>
      </c>
      <c r="W1024" s="2">
        <f>IF(INDEX(StatsRegularSeason20242025!$A$2:$C$33,MATCH(Table2[[#This Row],[AwayTeam]],StatsRegularSeason20242025!$A$2:$A$33,0),2)&lt;&gt;INDEX(StatsRegularSeason20242025!$A$2:$C$33,MATCH(Table2[[#This Row],[HomeTeam]],StatsRegularSeason20242025!$A$2:$A$33,0),2),1,0)</f>
        <v>0</v>
      </c>
      <c r="X1024" s="2"/>
      <c r="Y1024" s="2"/>
      <c r="Z1024" s="2">
        <f>IF(AND(Table2[[#This Row],[GameIsOver]]=1,Table2[[#This Row],[ActualHomeScore]]*Table2[[#This Row],[ActualAwayScore]]=0), 1,0)</f>
        <v>0</v>
      </c>
      <c r="AA1024" s="2">
        <f>IF(Table2[[#This Row],[GameIsOver]]=0,0, IF(Table2[[#This Row],[ActualWinner]]=Table2[[#This Row],[AwayTeam]], 2, IF(OR(Table2[[#This Row],[ActualResult]]="OT", Table2[[#This Row],[ActualResult]]="SO"), 1, 0)))</f>
        <v>0</v>
      </c>
      <c r="AB1024" s="2">
        <f>IF(Table2[[#This Row],[GameIsOver]]= 0, 0, IF(Table2[[#This Row],[ActualWinner]]=Table2[[#This Row],[HomeTeam]], 2, IF(OR(Table2[[#This Row],[ActualResult]]="OT", Table2[[#This Row],[ActualResult]]="SO"), 1, 0)))</f>
        <v>0</v>
      </c>
      <c r="AC1024" s="33">
        <f>(($AR$11)*IF(Table2[[#This Row],[CorrectWinnerPrediction]]="Y", 1, 0))+(($AR$12)*IF(Table2[[#This Row],[CorrectAwayScorePrediction]]="Y", 1, 0))+(($AR$13)*IF(Table2[[#This Row],[CorrectHomeScorePrediction]]="Y", 1, 0))</f>
        <v>0</v>
      </c>
      <c r="AD10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4" s="4" t="str">
        <f>IF(WEEKDAY(Table2[[#This Row],[GameDate]])=1,"SUN",IF(WEEKDAY(Table2[[#This Row],[GameDate]])=2,"MON",IF(WEEKDAY(Table2[[#This Row],[GameDate]])=3,"TUE",IF(WEEKDAY(Table2[[#This Row],[GameDate]])=4,"WED",IF(WEEKDAY(Table2[[#This Row],[GameDate]])=5,"THU",IF(WEEKDAY(Table2[[#This Row],[GameDate]])=6,"FRI", "SAT"))))))</f>
        <v>MON</v>
      </c>
      <c r="AF1024" s="2">
        <f>Table2[[#This Row],[ActualAwayScore]]-Table2[[#This Row],[PredictedAwayScore]]</f>
        <v>0</v>
      </c>
      <c r="AG1024" s="2">
        <f>Table2[[#This Row],[ActualHomeScore]]-Table2[[#This Row],[PredictedHomeScore]]</f>
        <v>0</v>
      </c>
      <c r="AH1024" s="2">
        <f t="shared" si="78"/>
        <v>0</v>
      </c>
      <c r="AI1024" s="2">
        <f t="shared" si="79"/>
        <v>0</v>
      </c>
    </row>
    <row r="1025" spans="1:35" x14ac:dyDescent="0.25">
      <c r="B1025" s="4">
        <v>45726</v>
      </c>
      <c r="C1025" s="7" t="s">
        <v>1137</v>
      </c>
      <c r="D1025" s="2" t="s">
        <v>17</v>
      </c>
      <c r="E1025" s="2" t="s">
        <v>26</v>
      </c>
      <c r="F1025" s="2"/>
      <c r="G1025" s="2"/>
      <c r="H1025" s="2" t="str">
        <f t="shared" si="75"/>
        <v>_</v>
      </c>
      <c r="I1025" s="2"/>
      <c r="J1025" s="2"/>
      <c r="K1025" s="2"/>
      <c r="L1025" s="2" t="str">
        <f t="shared" si="76"/>
        <v>_</v>
      </c>
      <c r="M1025" s="2"/>
      <c r="N1025" s="2">
        <f>IF(ISBLANK(Table2[[#This Row],[ActualResult]]), 0, 1)</f>
        <v>0</v>
      </c>
      <c r="O1025" s="2" t="str">
        <f>IF(ISBLANK(Table2[[#This Row],[ActualResult]]), "_", IF(Table2[[#This Row],[ActualWinner]]=Table2[[#This Row],[PredictedWinner]], "Y", "N"))</f>
        <v>_</v>
      </c>
      <c r="P1025" s="2" t="str">
        <f>IF(Table2[[#This Row],[ActualAwayScore]]&gt;Table2[[#This Row],[PredictedAwayScore]], "N", IF(ISBLANK(Table2[[#This Row],[ActualResult]]), "_", IF(Table2[[#This Row],[ActualAwayScore]]=Table2[[#This Row],[PredictedAwayScore]], "Y", "N")))</f>
        <v>_</v>
      </c>
      <c r="Q1025" s="2" t="str">
        <f>IF(Table2[[#This Row],[ActualHomeScore]]&gt;Table2[[#This Row],[PredictedHomeScore]],"N", IF(ISBLANK(Table2[[#This Row],[ActualResult]]), "_", IF(Table2[[#This Row],[ActualHomeScore]]=Table2[[#This Row],[PredictedHomeScore]], "Y", "N")))</f>
        <v>_</v>
      </c>
      <c r="R1025" s="2"/>
      <c r="S1025" s="2" t="str">
        <f t="shared" si="77"/>
        <v>_</v>
      </c>
      <c r="T1025" s="2">
        <f>IF(INDEX(StatsRegularSeason20242025!$A$2:$C$33,MATCH(Table2[[#This Row],[AwayTeam]],StatsRegularSeason20242025!$A$2:$A$33,0),2)=INDEX(StatsRegularSeason20242025!$A$2:$C$33,MATCH(Table2[[#This Row],[HomeTeam]],StatsRegularSeason20242025!$A$2:$A$33,0),2),1,0)</f>
        <v>1</v>
      </c>
      <c r="U1025" s="2">
        <f>IF(INDEX(StatsRegularSeason20242025!$A$2:$C$33,MATCH(Table2[[#This Row],[AwayTeam]],StatsRegularSeason20242025!$A$2:$A$33,0),3)=INDEX(StatsRegularSeason20242025!$A$2:$C$33,MATCH(Table2[[#This Row],[HomeTeam]],StatsRegularSeason20242025!$A$2:$A$33,0),3),1,0)</f>
        <v>1</v>
      </c>
      <c r="V1025" s="2">
        <f>IF(Table2[[#This Row],[InterConf]]=1,IF(Table2[[#This Row],[InterDiv]]=0, 1, 0), 0)</f>
        <v>0</v>
      </c>
      <c r="W1025" s="2">
        <f>IF(INDEX(StatsRegularSeason20242025!$A$2:$C$33,MATCH(Table2[[#This Row],[AwayTeam]],StatsRegularSeason20242025!$A$2:$A$33,0),2)&lt;&gt;INDEX(StatsRegularSeason20242025!$A$2:$C$33,MATCH(Table2[[#This Row],[HomeTeam]],StatsRegularSeason20242025!$A$2:$A$33,0),2),1,0)</f>
        <v>0</v>
      </c>
      <c r="X1025" s="2"/>
      <c r="Y1025" s="2"/>
      <c r="Z1025" s="2">
        <f>IF(AND(Table2[[#This Row],[GameIsOver]]=1,Table2[[#This Row],[ActualHomeScore]]*Table2[[#This Row],[ActualAwayScore]]=0), 1,0)</f>
        <v>0</v>
      </c>
      <c r="AA1025" s="2">
        <f>IF(Table2[[#This Row],[GameIsOver]]=0,0, IF(Table2[[#This Row],[ActualWinner]]=Table2[[#This Row],[AwayTeam]], 2, IF(OR(Table2[[#This Row],[ActualResult]]="OT", Table2[[#This Row],[ActualResult]]="SO"), 1, 0)))</f>
        <v>0</v>
      </c>
      <c r="AB1025" s="2">
        <f>IF(Table2[[#This Row],[GameIsOver]]= 0, 0, IF(Table2[[#This Row],[ActualWinner]]=Table2[[#This Row],[HomeTeam]], 2, IF(OR(Table2[[#This Row],[ActualResult]]="OT", Table2[[#This Row],[ActualResult]]="SO"), 1, 0)))</f>
        <v>0</v>
      </c>
      <c r="AC1025" s="33">
        <f>(($AR$11)*IF(Table2[[#This Row],[CorrectWinnerPrediction]]="Y", 1, 0))+(($AR$12)*IF(Table2[[#This Row],[CorrectAwayScorePrediction]]="Y", 1, 0))+(($AR$13)*IF(Table2[[#This Row],[CorrectHomeScorePrediction]]="Y", 1, 0))</f>
        <v>0</v>
      </c>
      <c r="AD10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5" s="4" t="str">
        <f>IF(WEEKDAY(Table2[[#This Row],[GameDate]])=1,"SUN",IF(WEEKDAY(Table2[[#This Row],[GameDate]])=2,"MON",IF(WEEKDAY(Table2[[#This Row],[GameDate]])=3,"TUE",IF(WEEKDAY(Table2[[#This Row],[GameDate]])=4,"WED",IF(WEEKDAY(Table2[[#This Row],[GameDate]])=5,"THU",IF(WEEKDAY(Table2[[#This Row],[GameDate]])=6,"FRI", "SAT"))))))</f>
        <v>MON</v>
      </c>
      <c r="AF1025" s="2">
        <f>Table2[[#This Row],[ActualAwayScore]]-Table2[[#This Row],[PredictedAwayScore]]</f>
        <v>0</v>
      </c>
      <c r="AG1025" s="2">
        <f>Table2[[#This Row],[ActualHomeScore]]-Table2[[#This Row],[PredictedHomeScore]]</f>
        <v>0</v>
      </c>
      <c r="AH1025" s="2">
        <f t="shared" si="78"/>
        <v>0</v>
      </c>
      <c r="AI1025" s="2">
        <f t="shared" si="79"/>
        <v>0</v>
      </c>
    </row>
    <row r="1026" spans="1:35" x14ac:dyDescent="0.25">
      <c r="A1026" s="3"/>
      <c r="B1026" s="5">
        <v>45726</v>
      </c>
      <c r="C1026" s="8" t="s">
        <v>1138</v>
      </c>
      <c r="D1026" s="3" t="s">
        <v>18</v>
      </c>
      <c r="E1026" s="3" t="s">
        <v>15</v>
      </c>
      <c r="F1026" s="3"/>
      <c r="G1026" s="3"/>
      <c r="H1026" s="3" t="str">
        <f t="shared" si="75"/>
        <v>_</v>
      </c>
      <c r="I1026" s="3"/>
      <c r="J1026" s="3"/>
      <c r="K1026" s="3"/>
      <c r="L1026" s="3" t="str">
        <f t="shared" si="76"/>
        <v>_</v>
      </c>
      <c r="M1026" s="3"/>
      <c r="N1026" s="3">
        <f>IF(ISBLANK(Table2[[#This Row],[ActualResult]]), 0, 1)</f>
        <v>0</v>
      </c>
      <c r="O1026" s="3" t="str">
        <f>IF(ISBLANK(Table2[[#This Row],[ActualResult]]), "_", IF(Table2[[#This Row],[ActualWinner]]=Table2[[#This Row],[PredictedWinner]], "Y", "N"))</f>
        <v>_</v>
      </c>
      <c r="P1026" s="3" t="str">
        <f>IF(Table2[[#This Row],[ActualAwayScore]]&gt;Table2[[#This Row],[PredictedAwayScore]], "N", IF(ISBLANK(Table2[[#This Row],[ActualResult]]), "_", IF(Table2[[#This Row],[ActualAwayScore]]=Table2[[#This Row],[PredictedAwayScore]], "Y", "N")))</f>
        <v>_</v>
      </c>
      <c r="Q1026" s="3" t="str">
        <f>IF(Table2[[#This Row],[ActualHomeScore]]&gt;Table2[[#This Row],[PredictedHomeScore]],"N", IF(ISBLANK(Table2[[#This Row],[ActualResult]]), "_", IF(Table2[[#This Row],[ActualHomeScore]]=Table2[[#This Row],[PredictedHomeScore]], "Y", "N")))</f>
        <v>_</v>
      </c>
      <c r="R1026" s="2"/>
      <c r="S1026" s="2" t="str">
        <f t="shared" si="77"/>
        <v>_</v>
      </c>
      <c r="T1026" s="2">
        <f>IF(INDEX(StatsRegularSeason20242025!$A$2:$C$33,MATCH(Table2[[#This Row],[AwayTeam]],StatsRegularSeason20242025!$A$2:$A$33,0),2)=INDEX(StatsRegularSeason20242025!$A$2:$C$33,MATCH(Table2[[#This Row],[HomeTeam]],StatsRegularSeason20242025!$A$2:$A$33,0),2),1,0)</f>
        <v>0</v>
      </c>
      <c r="U1026" s="2">
        <f>IF(INDEX(StatsRegularSeason20242025!$A$2:$C$33,MATCH(Table2[[#This Row],[AwayTeam]],StatsRegularSeason20242025!$A$2:$A$33,0),3)=INDEX(StatsRegularSeason20242025!$A$2:$C$33,MATCH(Table2[[#This Row],[HomeTeam]],StatsRegularSeason20242025!$A$2:$A$33,0),3),1,0)</f>
        <v>0</v>
      </c>
      <c r="V1026" s="2">
        <f>IF(Table2[[#This Row],[InterConf]]=1,IF(Table2[[#This Row],[InterDiv]]=0, 1, 0), 0)</f>
        <v>0</v>
      </c>
      <c r="W1026" s="2">
        <f>IF(INDEX(StatsRegularSeason20242025!$A$2:$C$33,MATCH(Table2[[#This Row],[AwayTeam]],StatsRegularSeason20242025!$A$2:$A$33,0),2)&lt;&gt;INDEX(StatsRegularSeason20242025!$A$2:$C$33,MATCH(Table2[[#This Row],[HomeTeam]],StatsRegularSeason20242025!$A$2:$A$33,0),2),1,0)</f>
        <v>1</v>
      </c>
      <c r="X1026" s="2"/>
      <c r="Y1026" s="2"/>
      <c r="Z1026" s="2">
        <f>IF(AND(Table2[[#This Row],[GameIsOver]]=1,Table2[[#This Row],[ActualHomeScore]]*Table2[[#This Row],[ActualAwayScore]]=0), 1,0)</f>
        <v>0</v>
      </c>
      <c r="AA1026" s="2">
        <f>IF(Table2[[#This Row],[GameIsOver]]=0,0, IF(Table2[[#This Row],[ActualWinner]]=Table2[[#This Row],[AwayTeam]], 2, IF(OR(Table2[[#This Row],[ActualResult]]="OT", Table2[[#This Row],[ActualResult]]="SO"), 1, 0)))</f>
        <v>0</v>
      </c>
      <c r="AB1026" s="2">
        <f>IF(Table2[[#This Row],[GameIsOver]]= 0, 0, IF(Table2[[#This Row],[ActualWinner]]=Table2[[#This Row],[HomeTeam]], 2, IF(OR(Table2[[#This Row],[ActualResult]]="OT", Table2[[#This Row],[ActualResult]]="SO"), 1, 0)))</f>
        <v>0</v>
      </c>
      <c r="AC1026" s="33">
        <f>(($AR$11)*IF(Table2[[#This Row],[CorrectWinnerPrediction]]="Y", 1, 0))+(($AR$12)*IF(Table2[[#This Row],[CorrectAwayScorePrediction]]="Y", 1, 0))+(($AR$13)*IF(Table2[[#This Row],[CorrectHomeScorePrediction]]="Y", 1, 0))</f>
        <v>0</v>
      </c>
      <c r="AD10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6" s="5" t="str">
        <f>IF(WEEKDAY(Table2[[#This Row],[GameDate]])=1,"SUN",IF(WEEKDAY(Table2[[#This Row],[GameDate]])=2,"MON",IF(WEEKDAY(Table2[[#This Row],[GameDate]])=3,"TUE",IF(WEEKDAY(Table2[[#This Row],[GameDate]])=4,"WED",IF(WEEKDAY(Table2[[#This Row],[GameDate]])=5,"THU",IF(WEEKDAY(Table2[[#This Row],[GameDate]])=6,"FRI", "SAT"))))))</f>
        <v>MON</v>
      </c>
      <c r="AF1026" s="2">
        <f>Table2[[#This Row],[ActualAwayScore]]-Table2[[#This Row],[PredictedAwayScore]]</f>
        <v>0</v>
      </c>
      <c r="AG1026" s="2">
        <f>Table2[[#This Row],[ActualHomeScore]]-Table2[[#This Row],[PredictedHomeScore]]</f>
        <v>0</v>
      </c>
      <c r="AH1026" s="2">
        <f t="shared" si="78"/>
        <v>0</v>
      </c>
      <c r="AI1026" s="2">
        <f t="shared" si="79"/>
        <v>0</v>
      </c>
    </row>
    <row r="1027" spans="1:35" x14ac:dyDescent="0.25">
      <c r="B1027" s="4">
        <v>45727</v>
      </c>
      <c r="C1027" s="7" t="s">
        <v>1139</v>
      </c>
      <c r="D1027" s="2" t="s">
        <v>14</v>
      </c>
      <c r="E1027" s="2" t="s">
        <v>16</v>
      </c>
      <c r="F1027" s="2"/>
      <c r="G1027" s="2"/>
      <c r="H1027" s="2" t="str">
        <f t="shared" ref="H1027:H1090" si="80">IF(AND(ISBLANK($F1027),ISBLANK($G1027)),"_",IF($F1027&gt;$G1027,$D1027,$E1027))</f>
        <v>_</v>
      </c>
      <c r="I1027" s="2"/>
      <c r="J1027" s="2"/>
      <c r="K1027" s="2"/>
      <c r="L1027" s="2" t="str">
        <f t="shared" ref="L1027:L1090" si="81">IF(OR($J1027=$K1027,AND(ISBLANK($J1027),ISBLANK($K1027))),"_",IF($J1027&gt;$K1027,$D1027,$E1027))</f>
        <v>_</v>
      </c>
      <c r="M1027" s="2"/>
      <c r="N1027" s="2">
        <f>IF(ISBLANK(Table2[[#This Row],[ActualResult]]), 0, 1)</f>
        <v>0</v>
      </c>
      <c r="O1027" s="2" t="str">
        <f>IF(ISBLANK(Table2[[#This Row],[ActualResult]]), "_", IF(Table2[[#This Row],[ActualWinner]]=Table2[[#This Row],[PredictedWinner]], "Y", "N"))</f>
        <v>_</v>
      </c>
      <c r="P1027" s="2" t="str">
        <f>IF(Table2[[#This Row],[ActualAwayScore]]&gt;Table2[[#This Row],[PredictedAwayScore]], "N", IF(ISBLANK(Table2[[#This Row],[ActualResult]]), "_", IF(Table2[[#This Row],[ActualAwayScore]]=Table2[[#This Row],[PredictedAwayScore]], "Y", "N")))</f>
        <v>_</v>
      </c>
      <c r="Q1027" s="2" t="str">
        <f>IF(Table2[[#This Row],[ActualHomeScore]]&gt;Table2[[#This Row],[PredictedHomeScore]],"N", IF(ISBLANK(Table2[[#This Row],[ActualResult]]), "_", IF(Table2[[#This Row],[ActualHomeScore]]=Table2[[#This Row],[PredictedHomeScore]], "Y", "N")))</f>
        <v>_</v>
      </c>
      <c r="R1027" s="2"/>
      <c r="S1027" s="2" t="str">
        <f t="shared" ref="S1027:S1090" si="82">IF($L1027="_", "_", IF($L1027=$D1027,$E1027,$D1027))</f>
        <v>_</v>
      </c>
      <c r="T1027" s="2">
        <f>IF(INDEX(StatsRegularSeason20242025!$A$2:$C$33,MATCH(Table2[[#This Row],[AwayTeam]],StatsRegularSeason20242025!$A$2:$A$33,0),2)=INDEX(StatsRegularSeason20242025!$A$2:$C$33,MATCH(Table2[[#This Row],[HomeTeam]],StatsRegularSeason20242025!$A$2:$A$33,0),2),1,0)</f>
        <v>1</v>
      </c>
      <c r="U1027" s="2">
        <f>IF(INDEX(StatsRegularSeason20242025!$A$2:$C$33,MATCH(Table2[[#This Row],[AwayTeam]],StatsRegularSeason20242025!$A$2:$A$33,0),3)=INDEX(StatsRegularSeason20242025!$A$2:$C$33,MATCH(Table2[[#This Row],[HomeTeam]],StatsRegularSeason20242025!$A$2:$A$33,0),3),1,0)</f>
        <v>1</v>
      </c>
      <c r="V1027" s="2">
        <f>IF(Table2[[#This Row],[InterConf]]=1,IF(Table2[[#This Row],[InterDiv]]=0, 1, 0), 0)</f>
        <v>0</v>
      </c>
      <c r="W1027" s="2">
        <f>IF(INDEX(StatsRegularSeason20242025!$A$2:$C$33,MATCH(Table2[[#This Row],[AwayTeam]],StatsRegularSeason20242025!$A$2:$A$33,0),2)&lt;&gt;INDEX(StatsRegularSeason20242025!$A$2:$C$33,MATCH(Table2[[#This Row],[HomeTeam]],StatsRegularSeason20242025!$A$2:$A$33,0),2),1,0)</f>
        <v>0</v>
      </c>
      <c r="X1027" s="2"/>
      <c r="Y1027" s="2"/>
      <c r="Z1027" s="2">
        <f>IF(AND(Table2[[#This Row],[GameIsOver]]=1,Table2[[#This Row],[ActualHomeScore]]*Table2[[#This Row],[ActualAwayScore]]=0), 1,0)</f>
        <v>0</v>
      </c>
      <c r="AA1027" s="2">
        <f>IF(Table2[[#This Row],[GameIsOver]]=0,0, IF(Table2[[#This Row],[ActualWinner]]=Table2[[#This Row],[AwayTeam]], 2, IF(OR(Table2[[#This Row],[ActualResult]]="OT", Table2[[#This Row],[ActualResult]]="SO"), 1, 0)))</f>
        <v>0</v>
      </c>
      <c r="AB1027" s="2">
        <f>IF(Table2[[#This Row],[GameIsOver]]= 0, 0, IF(Table2[[#This Row],[ActualWinner]]=Table2[[#This Row],[HomeTeam]], 2, IF(OR(Table2[[#This Row],[ActualResult]]="OT", Table2[[#This Row],[ActualResult]]="SO"), 1, 0)))</f>
        <v>0</v>
      </c>
      <c r="AC1027" s="33">
        <f>(($AR$11)*IF(Table2[[#This Row],[CorrectWinnerPrediction]]="Y", 1, 0))+(($AR$12)*IF(Table2[[#This Row],[CorrectAwayScorePrediction]]="Y", 1, 0))+(($AR$13)*IF(Table2[[#This Row],[CorrectHomeScorePrediction]]="Y", 1, 0))</f>
        <v>0</v>
      </c>
      <c r="AD10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7" s="4" t="str">
        <f>IF(WEEKDAY(Table2[[#This Row],[GameDate]])=1,"SUN",IF(WEEKDAY(Table2[[#This Row],[GameDate]])=2,"MON",IF(WEEKDAY(Table2[[#This Row],[GameDate]])=3,"TUE",IF(WEEKDAY(Table2[[#This Row],[GameDate]])=4,"WED",IF(WEEKDAY(Table2[[#This Row],[GameDate]])=5,"THU",IF(WEEKDAY(Table2[[#This Row],[GameDate]])=6,"FRI", "SAT"))))))</f>
        <v>TUE</v>
      </c>
      <c r="AF1027" s="2">
        <f>Table2[[#This Row],[ActualAwayScore]]-Table2[[#This Row],[PredictedAwayScore]]</f>
        <v>0</v>
      </c>
      <c r="AG1027" s="2">
        <f>Table2[[#This Row],[ActualHomeScore]]-Table2[[#This Row],[PredictedHomeScore]]</f>
        <v>0</v>
      </c>
      <c r="AH1027" s="2">
        <f t="shared" ref="AH1027:AH1090" si="83">SUMIF($B$3:$B$1315, $B1027, $AF$3:$AF$1315)</f>
        <v>0</v>
      </c>
      <c r="AI1027" s="2">
        <f t="shared" ref="AI1027:AI1090" si="84">SUMIF($B$3:$B$1315, $B1027, $AG$3:$AG$1315)</f>
        <v>0</v>
      </c>
    </row>
    <row r="1028" spans="1:35" x14ac:dyDescent="0.25">
      <c r="B1028" s="4">
        <v>45727</v>
      </c>
      <c r="C1028" s="7" t="s">
        <v>1140</v>
      </c>
      <c r="D1028" s="2" t="s">
        <v>36</v>
      </c>
      <c r="E1028" s="2" t="s">
        <v>32</v>
      </c>
      <c r="F1028" s="2"/>
      <c r="G1028" s="2"/>
      <c r="H1028" s="2" t="str">
        <f t="shared" si="80"/>
        <v>_</v>
      </c>
      <c r="I1028" s="2"/>
      <c r="J1028" s="2"/>
      <c r="K1028" s="2"/>
      <c r="L1028" s="2" t="str">
        <f t="shared" si="81"/>
        <v>_</v>
      </c>
      <c r="M1028" s="2"/>
      <c r="N1028" s="2">
        <f>IF(ISBLANK(Table2[[#This Row],[ActualResult]]), 0, 1)</f>
        <v>0</v>
      </c>
      <c r="O1028" s="2" t="str">
        <f>IF(ISBLANK(Table2[[#This Row],[ActualResult]]), "_", IF(Table2[[#This Row],[ActualWinner]]=Table2[[#This Row],[PredictedWinner]], "Y", "N"))</f>
        <v>_</v>
      </c>
      <c r="P1028" s="2" t="str">
        <f>IF(Table2[[#This Row],[ActualAwayScore]]&gt;Table2[[#This Row],[PredictedAwayScore]], "N", IF(ISBLANK(Table2[[#This Row],[ActualResult]]), "_", IF(Table2[[#This Row],[ActualAwayScore]]=Table2[[#This Row],[PredictedAwayScore]], "Y", "N")))</f>
        <v>_</v>
      </c>
      <c r="Q1028" s="2" t="str">
        <f>IF(Table2[[#This Row],[ActualHomeScore]]&gt;Table2[[#This Row],[PredictedHomeScore]],"N", IF(ISBLANK(Table2[[#This Row],[ActualResult]]), "_", IF(Table2[[#This Row],[ActualHomeScore]]=Table2[[#This Row],[PredictedHomeScore]], "Y", "N")))</f>
        <v>_</v>
      </c>
      <c r="R1028" s="2"/>
      <c r="S1028" s="2" t="str">
        <f t="shared" si="82"/>
        <v>_</v>
      </c>
      <c r="T1028" s="2">
        <f>IF(INDEX(StatsRegularSeason20242025!$A$2:$C$33,MATCH(Table2[[#This Row],[AwayTeam]],StatsRegularSeason20242025!$A$2:$A$33,0),2)=INDEX(StatsRegularSeason20242025!$A$2:$C$33,MATCH(Table2[[#This Row],[HomeTeam]],StatsRegularSeason20242025!$A$2:$A$33,0),2),1,0)</f>
        <v>1</v>
      </c>
      <c r="U1028" s="2">
        <f>IF(INDEX(StatsRegularSeason20242025!$A$2:$C$33,MATCH(Table2[[#This Row],[AwayTeam]],StatsRegularSeason20242025!$A$2:$A$33,0),3)=INDEX(StatsRegularSeason20242025!$A$2:$C$33,MATCH(Table2[[#This Row],[HomeTeam]],StatsRegularSeason20242025!$A$2:$A$33,0),3),1,0)</f>
        <v>1</v>
      </c>
      <c r="V1028" s="2">
        <f>IF(Table2[[#This Row],[InterConf]]=1,IF(Table2[[#This Row],[InterDiv]]=0, 1, 0), 0)</f>
        <v>0</v>
      </c>
      <c r="W1028" s="2">
        <f>IF(INDEX(StatsRegularSeason20242025!$A$2:$C$33,MATCH(Table2[[#This Row],[AwayTeam]],StatsRegularSeason20242025!$A$2:$A$33,0),2)&lt;&gt;INDEX(StatsRegularSeason20242025!$A$2:$C$33,MATCH(Table2[[#This Row],[HomeTeam]],StatsRegularSeason20242025!$A$2:$A$33,0),2),1,0)</f>
        <v>0</v>
      </c>
      <c r="X1028" s="2"/>
      <c r="Y1028" s="2"/>
      <c r="Z1028" s="2">
        <f>IF(AND(Table2[[#This Row],[GameIsOver]]=1,Table2[[#This Row],[ActualHomeScore]]*Table2[[#This Row],[ActualAwayScore]]=0), 1,0)</f>
        <v>0</v>
      </c>
      <c r="AA1028" s="2">
        <f>IF(Table2[[#This Row],[GameIsOver]]=0,0, IF(Table2[[#This Row],[ActualWinner]]=Table2[[#This Row],[AwayTeam]], 2, IF(OR(Table2[[#This Row],[ActualResult]]="OT", Table2[[#This Row],[ActualResult]]="SO"), 1, 0)))</f>
        <v>0</v>
      </c>
      <c r="AB1028" s="2">
        <f>IF(Table2[[#This Row],[GameIsOver]]= 0, 0, IF(Table2[[#This Row],[ActualWinner]]=Table2[[#This Row],[HomeTeam]], 2, IF(OR(Table2[[#This Row],[ActualResult]]="OT", Table2[[#This Row],[ActualResult]]="SO"), 1, 0)))</f>
        <v>0</v>
      </c>
      <c r="AC1028" s="33">
        <f>(($AR$11)*IF(Table2[[#This Row],[CorrectWinnerPrediction]]="Y", 1, 0))+(($AR$12)*IF(Table2[[#This Row],[CorrectAwayScorePrediction]]="Y", 1, 0))+(($AR$13)*IF(Table2[[#This Row],[CorrectHomeScorePrediction]]="Y", 1, 0))</f>
        <v>0</v>
      </c>
      <c r="AD10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8" s="4" t="str">
        <f>IF(WEEKDAY(Table2[[#This Row],[GameDate]])=1,"SUN",IF(WEEKDAY(Table2[[#This Row],[GameDate]])=2,"MON",IF(WEEKDAY(Table2[[#This Row],[GameDate]])=3,"TUE",IF(WEEKDAY(Table2[[#This Row],[GameDate]])=4,"WED",IF(WEEKDAY(Table2[[#This Row],[GameDate]])=5,"THU",IF(WEEKDAY(Table2[[#This Row],[GameDate]])=6,"FRI", "SAT"))))))</f>
        <v>TUE</v>
      </c>
      <c r="AF1028" s="2">
        <f>Table2[[#This Row],[ActualAwayScore]]-Table2[[#This Row],[PredictedAwayScore]]</f>
        <v>0</v>
      </c>
      <c r="AG1028" s="2">
        <f>Table2[[#This Row],[ActualHomeScore]]-Table2[[#This Row],[PredictedHomeScore]]</f>
        <v>0</v>
      </c>
      <c r="AH1028" s="2">
        <f t="shared" si="83"/>
        <v>0</v>
      </c>
      <c r="AI1028" s="2">
        <f t="shared" si="84"/>
        <v>0</v>
      </c>
    </row>
    <row r="1029" spans="1:35" x14ac:dyDescent="0.25">
      <c r="B1029" s="4">
        <v>45727</v>
      </c>
      <c r="C1029" s="7" t="s">
        <v>1141</v>
      </c>
      <c r="D1029" s="2" t="s">
        <v>30</v>
      </c>
      <c r="E1029" s="2" t="s">
        <v>45</v>
      </c>
      <c r="F1029" s="2"/>
      <c r="G1029" s="2"/>
      <c r="H1029" s="2" t="str">
        <f t="shared" si="80"/>
        <v>_</v>
      </c>
      <c r="I1029" s="2"/>
      <c r="J1029" s="2"/>
      <c r="K1029" s="2"/>
      <c r="L1029" s="2" t="str">
        <f t="shared" si="81"/>
        <v>_</v>
      </c>
      <c r="M1029" s="2"/>
      <c r="N1029" s="2">
        <f>IF(ISBLANK(Table2[[#This Row],[ActualResult]]), 0, 1)</f>
        <v>0</v>
      </c>
      <c r="O1029" s="2" t="str">
        <f>IF(ISBLANK(Table2[[#This Row],[ActualResult]]), "_", IF(Table2[[#This Row],[ActualWinner]]=Table2[[#This Row],[PredictedWinner]], "Y", "N"))</f>
        <v>_</v>
      </c>
      <c r="P1029" s="2" t="str">
        <f>IF(Table2[[#This Row],[ActualAwayScore]]&gt;Table2[[#This Row],[PredictedAwayScore]], "N", IF(ISBLANK(Table2[[#This Row],[ActualResult]]), "_", IF(Table2[[#This Row],[ActualAwayScore]]=Table2[[#This Row],[PredictedAwayScore]], "Y", "N")))</f>
        <v>_</v>
      </c>
      <c r="Q1029" s="2" t="str">
        <f>IF(Table2[[#This Row],[ActualHomeScore]]&gt;Table2[[#This Row],[PredictedHomeScore]],"N", IF(ISBLANK(Table2[[#This Row],[ActualResult]]), "_", IF(Table2[[#This Row],[ActualHomeScore]]=Table2[[#This Row],[PredictedHomeScore]], "Y", "N")))</f>
        <v>_</v>
      </c>
      <c r="R1029" s="2"/>
      <c r="S1029" s="2" t="str">
        <f t="shared" si="82"/>
        <v>_</v>
      </c>
      <c r="T1029" s="2">
        <f>IF(INDEX(StatsRegularSeason20242025!$A$2:$C$33,MATCH(Table2[[#This Row],[AwayTeam]],StatsRegularSeason20242025!$A$2:$A$33,0),2)=INDEX(StatsRegularSeason20242025!$A$2:$C$33,MATCH(Table2[[#This Row],[HomeTeam]],StatsRegularSeason20242025!$A$2:$A$33,0),2),1,0)</f>
        <v>1</v>
      </c>
      <c r="U1029" s="2">
        <f>IF(INDEX(StatsRegularSeason20242025!$A$2:$C$33,MATCH(Table2[[#This Row],[AwayTeam]],StatsRegularSeason20242025!$A$2:$A$33,0),3)=INDEX(StatsRegularSeason20242025!$A$2:$C$33,MATCH(Table2[[#This Row],[HomeTeam]],StatsRegularSeason20242025!$A$2:$A$33,0),3),1,0)</f>
        <v>0</v>
      </c>
      <c r="V1029" s="2">
        <f>IF(Table2[[#This Row],[InterConf]]=1,IF(Table2[[#This Row],[InterDiv]]=0, 1, 0), 0)</f>
        <v>1</v>
      </c>
      <c r="W1029" s="2">
        <f>IF(INDEX(StatsRegularSeason20242025!$A$2:$C$33,MATCH(Table2[[#This Row],[AwayTeam]],StatsRegularSeason20242025!$A$2:$A$33,0),2)&lt;&gt;INDEX(StatsRegularSeason20242025!$A$2:$C$33,MATCH(Table2[[#This Row],[HomeTeam]],StatsRegularSeason20242025!$A$2:$A$33,0),2),1,0)</f>
        <v>0</v>
      </c>
      <c r="X1029" s="2"/>
      <c r="Y1029" s="2"/>
      <c r="Z1029" s="2">
        <f>IF(AND(Table2[[#This Row],[GameIsOver]]=1,Table2[[#This Row],[ActualHomeScore]]*Table2[[#This Row],[ActualAwayScore]]=0), 1,0)</f>
        <v>0</v>
      </c>
      <c r="AA1029" s="2">
        <f>IF(Table2[[#This Row],[GameIsOver]]=0,0, IF(Table2[[#This Row],[ActualWinner]]=Table2[[#This Row],[AwayTeam]], 2, IF(OR(Table2[[#This Row],[ActualResult]]="OT", Table2[[#This Row],[ActualResult]]="SO"), 1, 0)))</f>
        <v>0</v>
      </c>
      <c r="AB1029" s="2">
        <f>IF(Table2[[#This Row],[GameIsOver]]= 0, 0, IF(Table2[[#This Row],[ActualWinner]]=Table2[[#This Row],[HomeTeam]], 2, IF(OR(Table2[[#This Row],[ActualResult]]="OT", Table2[[#This Row],[ActualResult]]="SO"), 1, 0)))</f>
        <v>0</v>
      </c>
      <c r="AC1029" s="33">
        <f>(($AR$11)*IF(Table2[[#This Row],[CorrectWinnerPrediction]]="Y", 1, 0))+(($AR$12)*IF(Table2[[#This Row],[CorrectAwayScorePrediction]]="Y", 1, 0))+(($AR$13)*IF(Table2[[#This Row],[CorrectHomeScorePrediction]]="Y", 1, 0))</f>
        <v>0</v>
      </c>
      <c r="AD10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29" s="4" t="str">
        <f>IF(WEEKDAY(Table2[[#This Row],[GameDate]])=1,"SUN",IF(WEEKDAY(Table2[[#This Row],[GameDate]])=2,"MON",IF(WEEKDAY(Table2[[#This Row],[GameDate]])=3,"TUE",IF(WEEKDAY(Table2[[#This Row],[GameDate]])=4,"WED",IF(WEEKDAY(Table2[[#This Row],[GameDate]])=5,"THU",IF(WEEKDAY(Table2[[#This Row],[GameDate]])=6,"FRI", "SAT"))))))</f>
        <v>TUE</v>
      </c>
      <c r="AF1029" s="2">
        <f>Table2[[#This Row],[ActualAwayScore]]-Table2[[#This Row],[PredictedAwayScore]]</f>
        <v>0</v>
      </c>
      <c r="AG1029" s="2">
        <f>Table2[[#This Row],[ActualHomeScore]]-Table2[[#This Row],[PredictedHomeScore]]</f>
        <v>0</v>
      </c>
      <c r="AH1029" s="2">
        <f t="shared" si="83"/>
        <v>0</v>
      </c>
      <c r="AI1029" s="2">
        <f t="shared" si="84"/>
        <v>0</v>
      </c>
    </row>
    <row r="1030" spans="1:35" x14ac:dyDescent="0.25">
      <c r="B1030" s="4">
        <v>45727</v>
      </c>
      <c r="C1030" s="7" t="s">
        <v>1142</v>
      </c>
      <c r="D1030" s="2" t="s">
        <v>27</v>
      </c>
      <c r="E1030" s="2" t="s">
        <v>21</v>
      </c>
      <c r="F1030" s="2"/>
      <c r="G1030" s="2"/>
      <c r="H1030" s="2" t="str">
        <f t="shared" si="80"/>
        <v>_</v>
      </c>
      <c r="I1030" s="2"/>
      <c r="J1030" s="2"/>
      <c r="K1030" s="2"/>
      <c r="L1030" s="2" t="str">
        <f t="shared" si="81"/>
        <v>_</v>
      </c>
      <c r="M1030" s="2"/>
      <c r="N1030" s="2">
        <f>IF(ISBLANK(Table2[[#This Row],[ActualResult]]), 0, 1)</f>
        <v>0</v>
      </c>
      <c r="O1030" s="2" t="str">
        <f>IF(ISBLANK(Table2[[#This Row],[ActualResult]]), "_", IF(Table2[[#This Row],[ActualWinner]]=Table2[[#This Row],[PredictedWinner]], "Y", "N"))</f>
        <v>_</v>
      </c>
      <c r="P1030" s="2" t="str">
        <f>IF(Table2[[#This Row],[ActualAwayScore]]&gt;Table2[[#This Row],[PredictedAwayScore]], "N", IF(ISBLANK(Table2[[#This Row],[ActualResult]]), "_", IF(Table2[[#This Row],[ActualAwayScore]]=Table2[[#This Row],[PredictedAwayScore]], "Y", "N")))</f>
        <v>_</v>
      </c>
      <c r="Q1030" s="2" t="str">
        <f>IF(Table2[[#This Row],[ActualHomeScore]]&gt;Table2[[#This Row],[PredictedHomeScore]],"N", IF(ISBLANK(Table2[[#This Row],[ActualResult]]), "_", IF(Table2[[#This Row],[ActualHomeScore]]=Table2[[#This Row],[PredictedHomeScore]], "Y", "N")))</f>
        <v>_</v>
      </c>
      <c r="R1030" s="2"/>
      <c r="S1030" s="2" t="str">
        <f t="shared" si="82"/>
        <v>_</v>
      </c>
      <c r="T1030" s="2">
        <f>IF(INDEX(StatsRegularSeason20242025!$A$2:$C$33,MATCH(Table2[[#This Row],[AwayTeam]],StatsRegularSeason20242025!$A$2:$A$33,0),2)=INDEX(StatsRegularSeason20242025!$A$2:$C$33,MATCH(Table2[[#This Row],[HomeTeam]],StatsRegularSeason20242025!$A$2:$A$33,0),2),1,0)</f>
        <v>0</v>
      </c>
      <c r="U1030" s="2">
        <f>IF(INDEX(StatsRegularSeason20242025!$A$2:$C$33,MATCH(Table2[[#This Row],[AwayTeam]],StatsRegularSeason20242025!$A$2:$A$33,0),3)=INDEX(StatsRegularSeason20242025!$A$2:$C$33,MATCH(Table2[[#This Row],[HomeTeam]],StatsRegularSeason20242025!$A$2:$A$33,0),3),1,0)</f>
        <v>0</v>
      </c>
      <c r="V1030" s="2">
        <f>IF(Table2[[#This Row],[InterConf]]=1,IF(Table2[[#This Row],[InterDiv]]=0, 1, 0), 0)</f>
        <v>0</v>
      </c>
      <c r="W1030" s="2">
        <f>IF(INDEX(StatsRegularSeason20242025!$A$2:$C$33,MATCH(Table2[[#This Row],[AwayTeam]],StatsRegularSeason20242025!$A$2:$A$33,0),2)&lt;&gt;INDEX(StatsRegularSeason20242025!$A$2:$C$33,MATCH(Table2[[#This Row],[HomeTeam]],StatsRegularSeason20242025!$A$2:$A$33,0),2),1,0)</f>
        <v>1</v>
      </c>
      <c r="X1030" s="2"/>
      <c r="Y1030" s="2"/>
      <c r="Z1030" s="2">
        <f>IF(AND(Table2[[#This Row],[GameIsOver]]=1,Table2[[#This Row],[ActualHomeScore]]*Table2[[#This Row],[ActualAwayScore]]=0), 1,0)</f>
        <v>0</v>
      </c>
      <c r="AA1030" s="2">
        <f>IF(Table2[[#This Row],[GameIsOver]]=0,0, IF(Table2[[#This Row],[ActualWinner]]=Table2[[#This Row],[AwayTeam]], 2, IF(OR(Table2[[#This Row],[ActualResult]]="OT", Table2[[#This Row],[ActualResult]]="SO"), 1, 0)))</f>
        <v>0</v>
      </c>
      <c r="AB1030" s="2">
        <f>IF(Table2[[#This Row],[GameIsOver]]= 0, 0, IF(Table2[[#This Row],[ActualWinner]]=Table2[[#This Row],[HomeTeam]], 2, IF(OR(Table2[[#This Row],[ActualResult]]="OT", Table2[[#This Row],[ActualResult]]="SO"), 1, 0)))</f>
        <v>0</v>
      </c>
      <c r="AC1030" s="33">
        <f>(($AR$11)*IF(Table2[[#This Row],[CorrectWinnerPrediction]]="Y", 1, 0))+(($AR$12)*IF(Table2[[#This Row],[CorrectAwayScorePrediction]]="Y", 1, 0))+(($AR$13)*IF(Table2[[#This Row],[CorrectHomeScorePrediction]]="Y", 1, 0))</f>
        <v>0</v>
      </c>
      <c r="AD10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0" s="4" t="str">
        <f>IF(WEEKDAY(Table2[[#This Row],[GameDate]])=1,"SUN",IF(WEEKDAY(Table2[[#This Row],[GameDate]])=2,"MON",IF(WEEKDAY(Table2[[#This Row],[GameDate]])=3,"TUE",IF(WEEKDAY(Table2[[#This Row],[GameDate]])=4,"WED",IF(WEEKDAY(Table2[[#This Row],[GameDate]])=5,"THU",IF(WEEKDAY(Table2[[#This Row],[GameDate]])=6,"FRI", "SAT"))))))</f>
        <v>TUE</v>
      </c>
      <c r="AF1030" s="2">
        <f>Table2[[#This Row],[ActualAwayScore]]-Table2[[#This Row],[PredictedAwayScore]]</f>
        <v>0</v>
      </c>
      <c r="AG1030" s="2">
        <f>Table2[[#This Row],[ActualHomeScore]]-Table2[[#This Row],[PredictedHomeScore]]</f>
        <v>0</v>
      </c>
      <c r="AH1030" s="2">
        <f t="shared" si="83"/>
        <v>0</v>
      </c>
      <c r="AI1030" s="2">
        <f t="shared" si="84"/>
        <v>0</v>
      </c>
    </row>
    <row r="1031" spans="1:35" x14ac:dyDescent="0.25">
      <c r="B1031" s="4">
        <v>45727</v>
      </c>
      <c r="C1031" s="7" t="s">
        <v>1143</v>
      </c>
      <c r="D1031" s="2" t="s">
        <v>43</v>
      </c>
      <c r="E1031" s="2" t="s">
        <v>44</v>
      </c>
      <c r="F1031" s="2"/>
      <c r="G1031" s="2"/>
      <c r="H1031" s="2" t="str">
        <f t="shared" si="80"/>
        <v>_</v>
      </c>
      <c r="I1031" s="2"/>
      <c r="J1031" s="2"/>
      <c r="K1031" s="2"/>
      <c r="L1031" s="2" t="str">
        <f t="shared" si="81"/>
        <v>_</v>
      </c>
      <c r="M1031" s="2"/>
      <c r="N1031" s="2">
        <f>IF(ISBLANK(Table2[[#This Row],[ActualResult]]), 0, 1)</f>
        <v>0</v>
      </c>
      <c r="O1031" s="2" t="str">
        <f>IF(ISBLANK(Table2[[#This Row],[ActualResult]]), "_", IF(Table2[[#This Row],[ActualWinner]]=Table2[[#This Row],[PredictedWinner]], "Y", "N"))</f>
        <v>_</v>
      </c>
      <c r="P1031" s="2" t="str">
        <f>IF(Table2[[#This Row],[ActualAwayScore]]&gt;Table2[[#This Row],[PredictedAwayScore]], "N", IF(ISBLANK(Table2[[#This Row],[ActualResult]]), "_", IF(Table2[[#This Row],[ActualAwayScore]]=Table2[[#This Row],[PredictedAwayScore]], "Y", "N")))</f>
        <v>_</v>
      </c>
      <c r="Q1031" s="2" t="str">
        <f>IF(Table2[[#This Row],[ActualHomeScore]]&gt;Table2[[#This Row],[PredictedHomeScore]],"N", IF(ISBLANK(Table2[[#This Row],[ActualResult]]), "_", IF(Table2[[#This Row],[ActualHomeScore]]=Table2[[#This Row],[PredictedHomeScore]], "Y", "N")))</f>
        <v>_</v>
      </c>
      <c r="R1031" s="2"/>
      <c r="S1031" s="2" t="str">
        <f t="shared" si="82"/>
        <v>_</v>
      </c>
      <c r="T1031" s="2">
        <f>IF(INDEX(StatsRegularSeason20242025!$A$2:$C$33,MATCH(Table2[[#This Row],[AwayTeam]],StatsRegularSeason20242025!$A$2:$A$33,0),2)=INDEX(StatsRegularSeason20242025!$A$2:$C$33,MATCH(Table2[[#This Row],[HomeTeam]],StatsRegularSeason20242025!$A$2:$A$33,0),2),1,0)</f>
        <v>1</v>
      </c>
      <c r="U1031" s="2">
        <f>IF(INDEX(StatsRegularSeason20242025!$A$2:$C$33,MATCH(Table2[[#This Row],[AwayTeam]],StatsRegularSeason20242025!$A$2:$A$33,0),3)=INDEX(StatsRegularSeason20242025!$A$2:$C$33,MATCH(Table2[[#This Row],[HomeTeam]],StatsRegularSeason20242025!$A$2:$A$33,0),3),1,0)</f>
        <v>0</v>
      </c>
      <c r="V1031" s="2">
        <f>IF(Table2[[#This Row],[InterConf]]=1,IF(Table2[[#This Row],[InterDiv]]=0, 1, 0), 0)</f>
        <v>1</v>
      </c>
      <c r="W1031" s="2">
        <f>IF(INDEX(StatsRegularSeason20242025!$A$2:$C$33,MATCH(Table2[[#This Row],[AwayTeam]],StatsRegularSeason20242025!$A$2:$A$33,0),2)&lt;&gt;INDEX(StatsRegularSeason20242025!$A$2:$C$33,MATCH(Table2[[#This Row],[HomeTeam]],StatsRegularSeason20242025!$A$2:$A$33,0),2),1,0)</f>
        <v>0</v>
      </c>
      <c r="X1031" s="2"/>
      <c r="Y1031" s="2"/>
      <c r="Z1031" s="2">
        <f>IF(AND(Table2[[#This Row],[GameIsOver]]=1,Table2[[#This Row],[ActualHomeScore]]*Table2[[#This Row],[ActualAwayScore]]=0), 1,0)</f>
        <v>0</v>
      </c>
      <c r="AA1031" s="2">
        <f>IF(Table2[[#This Row],[GameIsOver]]=0,0, IF(Table2[[#This Row],[ActualWinner]]=Table2[[#This Row],[AwayTeam]], 2, IF(OR(Table2[[#This Row],[ActualResult]]="OT", Table2[[#This Row],[ActualResult]]="SO"), 1, 0)))</f>
        <v>0</v>
      </c>
      <c r="AB1031" s="2">
        <f>IF(Table2[[#This Row],[GameIsOver]]= 0, 0, IF(Table2[[#This Row],[ActualWinner]]=Table2[[#This Row],[HomeTeam]], 2, IF(OR(Table2[[#This Row],[ActualResult]]="OT", Table2[[#This Row],[ActualResult]]="SO"), 1, 0)))</f>
        <v>0</v>
      </c>
      <c r="AC1031" s="33">
        <f>(($AR$11)*IF(Table2[[#This Row],[CorrectWinnerPrediction]]="Y", 1, 0))+(($AR$12)*IF(Table2[[#This Row],[CorrectAwayScorePrediction]]="Y", 1, 0))+(($AR$13)*IF(Table2[[#This Row],[CorrectHomeScorePrediction]]="Y", 1, 0))</f>
        <v>0</v>
      </c>
      <c r="AD10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1" s="4" t="str">
        <f>IF(WEEKDAY(Table2[[#This Row],[GameDate]])=1,"SUN",IF(WEEKDAY(Table2[[#This Row],[GameDate]])=2,"MON",IF(WEEKDAY(Table2[[#This Row],[GameDate]])=3,"TUE",IF(WEEKDAY(Table2[[#This Row],[GameDate]])=4,"WED",IF(WEEKDAY(Table2[[#This Row],[GameDate]])=5,"THU",IF(WEEKDAY(Table2[[#This Row],[GameDate]])=6,"FRI", "SAT"))))))</f>
        <v>TUE</v>
      </c>
      <c r="AF1031" s="2">
        <f>Table2[[#This Row],[ActualAwayScore]]-Table2[[#This Row],[PredictedAwayScore]]</f>
        <v>0</v>
      </c>
      <c r="AG1031" s="2">
        <f>Table2[[#This Row],[ActualHomeScore]]-Table2[[#This Row],[PredictedHomeScore]]</f>
        <v>0</v>
      </c>
      <c r="AH1031" s="2">
        <f t="shared" si="83"/>
        <v>0</v>
      </c>
      <c r="AI1031" s="2">
        <f t="shared" si="84"/>
        <v>0</v>
      </c>
    </row>
    <row r="1032" spans="1:35" x14ac:dyDescent="0.25">
      <c r="B1032" s="4">
        <v>45727</v>
      </c>
      <c r="C1032" s="7" t="s">
        <v>1144</v>
      </c>
      <c r="D1032" s="2" t="s">
        <v>26</v>
      </c>
      <c r="E1032" s="2" t="s">
        <v>37</v>
      </c>
      <c r="F1032" s="2"/>
      <c r="G1032" s="2"/>
      <c r="H1032" s="2" t="str">
        <f t="shared" si="80"/>
        <v>_</v>
      </c>
      <c r="I1032" s="2"/>
      <c r="J1032" s="2"/>
      <c r="K1032" s="2"/>
      <c r="L1032" s="2" t="str">
        <f t="shared" si="81"/>
        <v>_</v>
      </c>
      <c r="M1032" s="2"/>
      <c r="N1032" s="2">
        <f>IF(ISBLANK(Table2[[#This Row],[ActualResult]]), 0, 1)</f>
        <v>0</v>
      </c>
      <c r="O1032" s="2" t="str">
        <f>IF(ISBLANK(Table2[[#This Row],[ActualResult]]), "_", IF(Table2[[#This Row],[ActualWinner]]=Table2[[#This Row],[PredictedWinner]], "Y", "N"))</f>
        <v>_</v>
      </c>
      <c r="P1032" s="2" t="str">
        <f>IF(Table2[[#This Row],[ActualAwayScore]]&gt;Table2[[#This Row],[PredictedAwayScore]], "N", IF(ISBLANK(Table2[[#This Row],[ActualResult]]), "_", IF(Table2[[#This Row],[ActualAwayScore]]=Table2[[#This Row],[PredictedAwayScore]], "Y", "N")))</f>
        <v>_</v>
      </c>
      <c r="Q1032" s="2" t="str">
        <f>IF(Table2[[#This Row],[ActualHomeScore]]&gt;Table2[[#This Row],[PredictedHomeScore]],"N", IF(ISBLANK(Table2[[#This Row],[ActualResult]]), "_", IF(Table2[[#This Row],[ActualHomeScore]]=Table2[[#This Row],[PredictedHomeScore]], "Y", "N")))</f>
        <v>_</v>
      </c>
      <c r="R1032" s="2"/>
      <c r="S1032" s="2" t="str">
        <f t="shared" si="82"/>
        <v>_</v>
      </c>
      <c r="T1032" s="2">
        <f>IF(INDEX(StatsRegularSeason20242025!$A$2:$C$33,MATCH(Table2[[#This Row],[AwayTeam]],StatsRegularSeason20242025!$A$2:$A$33,0),2)=INDEX(StatsRegularSeason20242025!$A$2:$C$33,MATCH(Table2[[#This Row],[HomeTeam]],StatsRegularSeason20242025!$A$2:$A$33,0),2),1,0)</f>
        <v>1</v>
      </c>
      <c r="U1032" s="2">
        <f>IF(INDEX(StatsRegularSeason20242025!$A$2:$C$33,MATCH(Table2[[#This Row],[AwayTeam]],StatsRegularSeason20242025!$A$2:$A$33,0),3)=INDEX(StatsRegularSeason20242025!$A$2:$C$33,MATCH(Table2[[#This Row],[HomeTeam]],StatsRegularSeason20242025!$A$2:$A$33,0),3),1,0)</f>
        <v>1</v>
      </c>
      <c r="V1032" s="2">
        <f>IF(Table2[[#This Row],[InterConf]]=1,IF(Table2[[#This Row],[InterDiv]]=0, 1, 0), 0)</f>
        <v>0</v>
      </c>
      <c r="W1032" s="2">
        <f>IF(INDEX(StatsRegularSeason20242025!$A$2:$C$33,MATCH(Table2[[#This Row],[AwayTeam]],StatsRegularSeason20242025!$A$2:$A$33,0),2)&lt;&gt;INDEX(StatsRegularSeason20242025!$A$2:$C$33,MATCH(Table2[[#This Row],[HomeTeam]],StatsRegularSeason20242025!$A$2:$A$33,0),2),1,0)</f>
        <v>0</v>
      </c>
      <c r="X1032" s="2"/>
      <c r="Y1032" s="2"/>
      <c r="Z1032" s="2">
        <f>IF(AND(Table2[[#This Row],[GameIsOver]]=1,Table2[[#This Row],[ActualHomeScore]]*Table2[[#This Row],[ActualAwayScore]]=0), 1,0)</f>
        <v>0</v>
      </c>
      <c r="AA1032" s="2">
        <f>IF(Table2[[#This Row],[GameIsOver]]=0,0, IF(Table2[[#This Row],[ActualWinner]]=Table2[[#This Row],[AwayTeam]], 2, IF(OR(Table2[[#This Row],[ActualResult]]="OT", Table2[[#This Row],[ActualResult]]="SO"), 1, 0)))</f>
        <v>0</v>
      </c>
      <c r="AB1032" s="2">
        <f>IF(Table2[[#This Row],[GameIsOver]]= 0, 0, IF(Table2[[#This Row],[ActualWinner]]=Table2[[#This Row],[HomeTeam]], 2, IF(OR(Table2[[#This Row],[ActualResult]]="OT", Table2[[#This Row],[ActualResult]]="SO"), 1, 0)))</f>
        <v>0</v>
      </c>
      <c r="AC1032" s="33">
        <f>(($AR$11)*IF(Table2[[#This Row],[CorrectWinnerPrediction]]="Y", 1, 0))+(($AR$12)*IF(Table2[[#This Row],[CorrectAwayScorePrediction]]="Y", 1, 0))+(($AR$13)*IF(Table2[[#This Row],[CorrectHomeScorePrediction]]="Y", 1, 0))</f>
        <v>0</v>
      </c>
      <c r="AD10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2" s="4" t="str">
        <f>IF(WEEKDAY(Table2[[#This Row],[GameDate]])=1,"SUN",IF(WEEKDAY(Table2[[#This Row],[GameDate]])=2,"MON",IF(WEEKDAY(Table2[[#This Row],[GameDate]])=3,"TUE",IF(WEEKDAY(Table2[[#This Row],[GameDate]])=4,"WED",IF(WEEKDAY(Table2[[#This Row],[GameDate]])=5,"THU",IF(WEEKDAY(Table2[[#This Row],[GameDate]])=6,"FRI", "SAT"))))))</f>
        <v>TUE</v>
      </c>
      <c r="AF1032" s="2">
        <f>Table2[[#This Row],[ActualAwayScore]]-Table2[[#This Row],[PredictedAwayScore]]</f>
        <v>0</v>
      </c>
      <c r="AG1032" s="2">
        <f>Table2[[#This Row],[ActualHomeScore]]-Table2[[#This Row],[PredictedHomeScore]]</f>
        <v>0</v>
      </c>
      <c r="AH1032" s="2">
        <f t="shared" si="83"/>
        <v>0</v>
      </c>
      <c r="AI1032" s="2">
        <f t="shared" si="84"/>
        <v>0</v>
      </c>
    </row>
    <row r="1033" spans="1:35" x14ac:dyDescent="0.25">
      <c r="B1033" s="4">
        <v>45727</v>
      </c>
      <c r="C1033" s="7" t="s">
        <v>1145</v>
      </c>
      <c r="D1033" s="2" t="s">
        <v>20</v>
      </c>
      <c r="E1033" s="2" t="s">
        <v>22</v>
      </c>
      <c r="F1033" s="2"/>
      <c r="G1033" s="2"/>
      <c r="H1033" s="2" t="str">
        <f t="shared" si="80"/>
        <v>_</v>
      </c>
      <c r="I1033" s="2"/>
      <c r="J1033" s="2"/>
      <c r="K1033" s="2"/>
      <c r="L1033" s="2" t="str">
        <f t="shared" si="81"/>
        <v>_</v>
      </c>
      <c r="M1033" s="2"/>
      <c r="N1033" s="2">
        <f>IF(ISBLANK(Table2[[#This Row],[ActualResult]]), 0, 1)</f>
        <v>0</v>
      </c>
      <c r="O1033" s="2" t="str">
        <f>IF(ISBLANK(Table2[[#This Row],[ActualResult]]), "_", IF(Table2[[#This Row],[ActualWinner]]=Table2[[#This Row],[PredictedWinner]], "Y", "N"))</f>
        <v>_</v>
      </c>
      <c r="P1033" s="2" t="str">
        <f>IF(Table2[[#This Row],[ActualAwayScore]]&gt;Table2[[#This Row],[PredictedAwayScore]], "N", IF(ISBLANK(Table2[[#This Row],[ActualResult]]), "_", IF(Table2[[#This Row],[ActualAwayScore]]=Table2[[#This Row],[PredictedAwayScore]], "Y", "N")))</f>
        <v>_</v>
      </c>
      <c r="Q1033" s="2" t="str">
        <f>IF(Table2[[#This Row],[ActualHomeScore]]&gt;Table2[[#This Row],[PredictedHomeScore]],"N", IF(ISBLANK(Table2[[#This Row],[ActualResult]]), "_", IF(Table2[[#This Row],[ActualHomeScore]]=Table2[[#This Row],[PredictedHomeScore]], "Y", "N")))</f>
        <v>_</v>
      </c>
      <c r="R1033" s="2"/>
      <c r="S1033" s="2" t="str">
        <f t="shared" si="82"/>
        <v>_</v>
      </c>
      <c r="T1033" s="2">
        <f>IF(INDEX(StatsRegularSeason20242025!$A$2:$C$33,MATCH(Table2[[#This Row],[AwayTeam]],StatsRegularSeason20242025!$A$2:$A$33,0),2)=INDEX(StatsRegularSeason20242025!$A$2:$C$33,MATCH(Table2[[#This Row],[HomeTeam]],StatsRegularSeason20242025!$A$2:$A$33,0),2),1,0)</f>
        <v>0</v>
      </c>
      <c r="U1033" s="2">
        <f>IF(INDEX(StatsRegularSeason20242025!$A$2:$C$33,MATCH(Table2[[#This Row],[AwayTeam]],StatsRegularSeason20242025!$A$2:$A$33,0),3)=INDEX(StatsRegularSeason20242025!$A$2:$C$33,MATCH(Table2[[#This Row],[HomeTeam]],StatsRegularSeason20242025!$A$2:$A$33,0),3),1,0)</f>
        <v>0</v>
      </c>
      <c r="V1033" s="2">
        <f>IF(Table2[[#This Row],[InterConf]]=1,IF(Table2[[#This Row],[InterDiv]]=0, 1, 0), 0)</f>
        <v>0</v>
      </c>
      <c r="W1033" s="2">
        <f>IF(INDEX(StatsRegularSeason20242025!$A$2:$C$33,MATCH(Table2[[#This Row],[AwayTeam]],StatsRegularSeason20242025!$A$2:$A$33,0),2)&lt;&gt;INDEX(StatsRegularSeason20242025!$A$2:$C$33,MATCH(Table2[[#This Row],[HomeTeam]],StatsRegularSeason20242025!$A$2:$A$33,0),2),1,0)</f>
        <v>1</v>
      </c>
      <c r="X1033" s="2"/>
      <c r="Y1033" s="2"/>
      <c r="Z1033" s="2">
        <f>IF(AND(Table2[[#This Row],[GameIsOver]]=1,Table2[[#This Row],[ActualHomeScore]]*Table2[[#This Row],[ActualAwayScore]]=0), 1,0)</f>
        <v>0</v>
      </c>
      <c r="AA1033" s="2">
        <f>IF(Table2[[#This Row],[GameIsOver]]=0,0, IF(Table2[[#This Row],[ActualWinner]]=Table2[[#This Row],[AwayTeam]], 2, IF(OR(Table2[[#This Row],[ActualResult]]="OT", Table2[[#This Row],[ActualResult]]="SO"), 1, 0)))</f>
        <v>0</v>
      </c>
      <c r="AB1033" s="2">
        <f>IF(Table2[[#This Row],[GameIsOver]]= 0, 0, IF(Table2[[#This Row],[ActualWinner]]=Table2[[#This Row],[HomeTeam]], 2, IF(OR(Table2[[#This Row],[ActualResult]]="OT", Table2[[#This Row],[ActualResult]]="SO"), 1, 0)))</f>
        <v>0</v>
      </c>
      <c r="AC1033" s="33">
        <f>(($AR$11)*IF(Table2[[#This Row],[CorrectWinnerPrediction]]="Y", 1, 0))+(($AR$12)*IF(Table2[[#This Row],[CorrectAwayScorePrediction]]="Y", 1, 0))+(($AR$13)*IF(Table2[[#This Row],[CorrectHomeScorePrediction]]="Y", 1, 0))</f>
        <v>0</v>
      </c>
      <c r="AD10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3" s="4" t="str">
        <f>IF(WEEKDAY(Table2[[#This Row],[GameDate]])=1,"SUN",IF(WEEKDAY(Table2[[#This Row],[GameDate]])=2,"MON",IF(WEEKDAY(Table2[[#This Row],[GameDate]])=3,"TUE",IF(WEEKDAY(Table2[[#This Row],[GameDate]])=4,"WED",IF(WEEKDAY(Table2[[#This Row],[GameDate]])=5,"THU",IF(WEEKDAY(Table2[[#This Row],[GameDate]])=6,"FRI", "SAT"))))))</f>
        <v>TUE</v>
      </c>
      <c r="AF1033" s="2">
        <f>Table2[[#This Row],[ActualAwayScore]]-Table2[[#This Row],[PredictedAwayScore]]</f>
        <v>0</v>
      </c>
      <c r="AG1033" s="2">
        <f>Table2[[#This Row],[ActualHomeScore]]-Table2[[#This Row],[PredictedHomeScore]]</f>
        <v>0</v>
      </c>
      <c r="AH1033" s="2">
        <f t="shared" si="83"/>
        <v>0</v>
      </c>
      <c r="AI1033" s="2">
        <f t="shared" si="84"/>
        <v>0</v>
      </c>
    </row>
    <row r="1034" spans="1:35" x14ac:dyDescent="0.25">
      <c r="B1034" s="4">
        <v>45727</v>
      </c>
      <c r="C1034" s="7" t="s">
        <v>1146</v>
      </c>
      <c r="D1034" s="2" t="s">
        <v>19</v>
      </c>
      <c r="E1034" s="2" t="s">
        <v>25</v>
      </c>
      <c r="F1034" s="2"/>
      <c r="G1034" s="2"/>
      <c r="H1034" s="2" t="str">
        <f t="shared" si="80"/>
        <v>_</v>
      </c>
      <c r="I1034" s="2"/>
      <c r="J1034" s="2"/>
      <c r="K1034" s="2"/>
      <c r="L1034" s="2" t="str">
        <f t="shared" si="81"/>
        <v>_</v>
      </c>
      <c r="M1034" s="2"/>
      <c r="N1034" s="2">
        <f>IF(ISBLANK(Table2[[#This Row],[ActualResult]]), 0, 1)</f>
        <v>0</v>
      </c>
      <c r="O1034" s="2" t="str">
        <f>IF(ISBLANK(Table2[[#This Row],[ActualResult]]), "_", IF(Table2[[#This Row],[ActualWinner]]=Table2[[#This Row],[PredictedWinner]], "Y", "N"))</f>
        <v>_</v>
      </c>
      <c r="P1034" s="2" t="str">
        <f>IF(Table2[[#This Row],[ActualAwayScore]]&gt;Table2[[#This Row],[PredictedAwayScore]], "N", IF(ISBLANK(Table2[[#This Row],[ActualResult]]), "_", IF(Table2[[#This Row],[ActualAwayScore]]=Table2[[#This Row],[PredictedAwayScore]], "Y", "N")))</f>
        <v>_</v>
      </c>
      <c r="Q1034" s="2" t="str">
        <f>IF(Table2[[#This Row],[ActualHomeScore]]&gt;Table2[[#This Row],[PredictedHomeScore]],"N", IF(ISBLANK(Table2[[#This Row],[ActualResult]]), "_", IF(Table2[[#This Row],[ActualHomeScore]]=Table2[[#This Row],[PredictedHomeScore]], "Y", "N")))</f>
        <v>_</v>
      </c>
      <c r="R1034" s="2"/>
      <c r="S1034" s="2" t="str">
        <f t="shared" si="82"/>
        <v>_</v>
      </c>
      <c r="T1034" s="2">
        <f>IF(INDEX(StatsRegularSeason20242025!$A$2:$C$33,MATCH(Table2[[#This Row],[AwayTeam]],StatsRegularSeason20242025!$A$2:$A$33,0),2)=INDEX(StatsRegularSeason20242025!$A$2:$C$33,MATCH(Table2[[#This Row],[HomeTeam]],StatsRegularSeason20242025!$A$2:$A$33,0),2),1,0)</f>
        <v>0</v>
      </c>
      <c r="U1034" s="2">
        <f>IF(INDEX(StatsRegularSeason20242025!$A$2:$C$33,MATCH(Table2[[#This Row],[AwayTeam]],StatsRegularSeason20242025!$A$2:$A$33,0),3)=INDEX(StatsRegularSeason20242025!$A$2:$C$33,MATCH(Table2[[#This Row],[HomeTeam]],StatsRegularSeason20242025!$A$2:$A$33,0),3),1,0)</f>
        <v>0</v>
      </c>
      <c r="V1034" s="2">
        <f>IF(Table2[[#This Row],[InterConf]]=1,IF(Table2[[#This Row],[InterDiv]]=0, 1, 0), 0)</f>
        <v>0</v>
      </c>
      <c r="W1034" s="2">
        <f>IF(INDEX(StatsRegularSeason20242025!$A$2:$C$33,MATCH(Table2[[#This Row],[AwayTeam]],StatsRegularSeason20242025!$A$2:$A$33,0),2)&lt;&gt;INDEX(StatsRegularSeason20242025!$A$2:$C$33,MATCH(Table2[[#This Row],[HomeTeam]],StatsRegularSeason20242025!$A$2:$A$33,0),2),1,0)</f>
        <v>1</v>
      </c>
      <c r="X1034" s="2"/>
      <c r="Y1034" s="2"/>
      <c r="Z1034" s="2">
        <f>IF(AND(Table2[[#This Row],[GameIsOver]]=1,Table2[[#This Row],[ActualHomeScore]]*Table2[[#This Row],[ActualAwayScore]]=0), 1,0)</f>
        <v>0</v>
      </c>
      <c r="AA1034" s="2">
        <f>IF(Table2[[#This Row],[GameIsOver]]=0,0, IF(Table2[[#This Row],[ActualWinner]]=Table2[[#This Row],[AwayTeam]], 2, IF(OR(Table2[[#This Row],[ActualResult]]="OT", Table2[[#This Row],[ActualResult]]="SO"), 1, 0)))</f>
        <v>0</v>
      </c>
      <c r="AB1034" s="2">
        <f>IF(Table2[[#This Row],[GameIsOver]]= 0, 0, IF(Table2[[#This Row],[ActualWinner]]=Table2[[#This Row],[HomeTeam]], 2, IF(OR(Table2[[#This Row],[ActualResult]]="OT", Table2[[#This Row],[ActualResult]]="SO"), 1, 0)))</f>
        <v>0</v>
      </c>
      <c r="AC1034" s="33">
        <f>(($AR$11)*IF(Table2[[#This Row],[CorrectWinnerPrediction]]="Y", 1, 0))+(($AR$12)*IF(Table2[[#This Row],[CorrectAwayScorePrediction]]="Y", 1, 0))+(($AR$13)*IF(Table2[[#This Row],[CorrectHomeScorePrediction]]="Y", 1, 0))</f>
        <v>0</v>
      </c>
      <c r="AD10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4" s="4" t="str">
        <f>IF(WEEKDAY(Table2[[#This Row],[GameDate]])=1,"SUN",IF(WEEKDAY(Table2[[#This Row],[GameDate]])=2,"MON",IF(WEEKDAY(Table2[[#This Row],[GameDate]])=3,"TUE",IF(WEEKDAY(Table2[[#This Row],[GameDate]])=4,"WED",IF(WEEKDAY(Table2[[#This Row],[GameDate]])=5,"THU",IF(WEEKDAY(Table2[[#This Row],[GameDate]])=6,"FRI", "SAT"))))))</f>
        <v>TUE</v>
      </c>
      <c r="AF1034" s="2">
        <f>Table2[[#This Row],[ActualAwayScore]]-Table2[[#This Row],[PredictedAwayScore]]</f>
        <v>0</v>
      </c>
      <c r="AG1034" s="2">
        <f>Table2[[#This Row],[ActualHomeScore]]-Table2[[#This Row],[PredictedHomeScore]]</f>
        <v>0</v>
      </c>
      <c r="AH1034" s="2">
        <f t="shared" si="83"/>
        <v>0</v>
      </c>
      <c r="AI1034" s="2">
        <f t="shared" si="84"/>
        <v>0</v>
      </c>
    </row>
    <row r="1035" spans="1:35" x14ac:dyDescent="0.25">
      <c r="B1035" s="4">
        <v>45727</v>
      </c>
      <c r="C1035" s="7" t="s">
        <v>1147</v>
      </c>
      <c r="D1035" s="2" t="s">
        <v>46</v>
      </c>
      <c r="E1035" s="2" t="s">
        <v>47</v>
      </c>
      <c r="F1035" s="2"/>
      <c r="G1035" s="2"/>
      <c r="H1035" s="2" t="str">
        <f t="shared" si="80"/>
        <v>_</v>
      </c>
      <c r="I1035" s="2"/>
      <c r="J1035" s="2"/>
      <c r="K1035" s="2"/>
      <c r="L1035" s="2" t="str">
        <f t="shared" si="81"/>
        <v>_</v>
      </c>
      <c r="M1035" s="2"/>
      <c r="N1035" s="2">
        <f>IF(ISBLANK(Table2[[#This Row],[ActualResult]]), 0, 1)</f>
        <v>0</v>
      </c>
      <c r="O1035" s="2" t="str">
        <f>IF(ISBLANK(Table2[[#This Row],[ActualResult]]), "_", IF(Table2[[#This Row],[ActualWinner]]=Table2[[#This Row],[PredictedWinner]], "Y", "N"))</f>
        <v>_</v>
      </c>
      <c r="P1035" s="2" t="str">
        <f>IF(Table2[[#This Row],[ActualAwayScore]]&gt;Table2[[#This Row],[PredictedAwayScore]], "N", IF(ISBLANK(Table2[[#This Row],[ActualResult]]), "_", IF(Table2[[#This Row],[ActualAwayScore]]=Table2[[#This Row],[PredictedAwayScore]], "Y", "N")))</f>
        <v>_</v>
      </c>
      <c r="Q1035" s="2" t="str">
        <f>IF(Table2[[#This Row],[ActualHomeScore]]&gt;Table2[[#This Row],[PredictedHomeScore]],"N", IF(ISBLANK(Table2[[#This Row],[ActualResult]]), "_", IF(Table2[[#This Row],[ActualHomeScore]]=Table2[[#This Row],[PredictedHomeScore]], "Y", "N")))</f>
        <v>_</v>
      </c>
      <c r="R1035" s="2"/>
      <c r="S1035" s="2" t="str">
        <f t="shared" si="82"/>
        <v>_</v>
      </c>
      <c r="T1035" s="2">
        <f>IF(INDEX(StatsRegularSeason20242025!$A$2:$C$33,MATCH(Table2[[#This Row],[AwayTeam]],StatsRegularSeason20242025!$A$2:$A$33,0),2)=INDEX(StatsRegularSeason20242025!$A$2:$C$33,MATCH(Table2[[#This Row],[HomeTeam]],StatsRegularSeason20242025!$A$2:$A$33,0),2),1,0)</f>
        <v>0</v>
      </c>
      <c r="U1035" s="2">
        <f>IF(INDEX(StatsRegularSeason20242025!$A$2:$C$33,MATCH(Table2[[#This Row],[AwayTeam]],StatsRegularSeason20242025!$A$2:$A$33,0),3)=INDEX(StatsRegularSeason20242025!$A$2:$C$33,MATCH(Table2[[#This Row],[HomeTeam]],StatsRegularSeason20242025!$A$2:$A$33,0),3),1,0)</f>
        <v>0</v>
      </c>
      <c r="V1035" s="2">
        <f>IF(Table2[[#This Row],[InterConf]]=1,IF(Table2[[#This Row],[InterDiv]]=0, 1, 0), 0)</f>
        <v>0</v>
      </c>
      <c r="W1035" s="2">
        <f>IF(INDEX(StatsRegularSeason20242025!$A$2:$C$33,MATCH(Table2[[#This Row],[AwayTeam]],StatsRegularSeason20242025!$A$2:$A$33,0),2)&lt;&gt;INDEX(StatsRegularSeason20242025!$A$2:$C$33,MATCH(Table2[[#This Row],[HomeTeam]],StatsRegularSeason20242025!$A$2:$A$33,0),2),1,0)</f>
        <v>1</v>
      </c>
      <c r="X1035" s="2"/>
      <c r="Y1035" s="2"/>
      <c r="Z1035" s="2">
        <f>IF(AND(Table2[[#This Row],[GameIsOver]]=1,Table2[[#This Row],[ActualHomeScore]]*Table2[[#This Row],[ActualAwayScore]]=0), 1,0)</f>
        <v>0</v>
      </c>
      <c r="AA1035" s="2">
        <f>IF(Table2[[#This Row],[GameIsOver]]=0,0, IF(Table2[[#This Row],[ActualWinner]]=Table2[[#This Row],[AwayTeam]], 2, IF(OR(Table2[[#This Row],[ActualResult]]="OT", Table2[[#This Row],[ActualResult]]="SO"), 1, 0)))</f>
        <v>0</v>
      </c>
      <c r="AB1035" s="2">
        <f>IF(Table2[[#This Row],[GameIsOver]]= 0, 0, IF(Table2[[#This Row],[ActualWinner]]=Table2[[#This Row],[HomeTeam]], 2, IF(OR(Table2[[#This Row],[ActualResult]]="OT", Table2[[#This Row],[ActualResult]]="SO"), 1, 0)))</f>
        <v>0</v>
      </c>
      <c r="AC1035" s="33">
        <f>(($AR$11)*IF(Table2[[#This Row],[CorrectWinnerPrediction]]="Y", 1, 0))+(($AR$12)*IF(Table2[[#This Row],[CorrectAwayScorePrediction]]="Y", 1, 0))+(($AR$13)*IF(Table2[[#This Row],[CorrectHomeScorePrediction]]="Y", 1, 0))</f>
        <v>0</v>
      </c>
      <c r="AD10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5" s="4" t="str">
        <f>IF(WEEKDAY(Table2[[#This Row],[GameDate]])=1,"SUN",IF(WEEKDAY(Table2[[#This Row],[GameDate]])=2,"MON",IF(WEEKDAY(Table2[[#This Row],[GameDate]])=3,"TUE",IF(WEEKDAY(Table2[[#This Row],[GameDate]])=4,"WED",IF(WEEKDAY(Table2[[#This Row],[GameDate]])=5,"THU",IF(WEEKDAY(Table2[[#This Row],[GameDate]])=6,"FRI", "SAT"))))))</f>
        <v>TUE</v>
      </c>
      <c r="AF1035" s="2">
        <f>Table2[[#This Row],[ActualAwayScore]]-Table2[[#This Row],[PredictedAwayScore]]</f>
        <v>0</v>
      </c>
      <c r="AG1035" s="2">
        <f>Table2[[#This Row],[ActualHomeScore]]-Table2[[#This Row],[PredictedHomeScore]]</f>
        <v>0</v>
      </c>
      <c r="AH1035" s="2">
        <f t="shared" si="83"/>
        <v>0</v>
      </c>
      <c r="AI1035" s="2">
        <f t="shared" si="84"/>
        <v>0</v>
      </c>
    </row>
    <row r="1036" spans="1:35" x14ac:dyDescent="0.25">
      <c r="B1036" s="4">
        <v>45727</v>
      </c>
      <c r="C1036" s="7" t="s">
        <v>1148</v>
      </c>
      <c r="D1036" s="2" t="s">
        <v>33</v>
      </c>
      <c r="E1036" s="2" t="s">
        <v>28</v>
      </c>
      <c r="F1036" s="2"/>
      <c r="G1036" s="2"/>
      <c r="H1036" s="2" t="str">
        <f t="shared" si="80"/>
        <v>_</v>
      </c>
      <c r="I1036" s="2"/>
      <c r="J1036" s="2"/>
      <c r="K1036" s="2"/>
      <c r="L1036" s="2" t="str">
        <f t="shared" si="81"/>
        <v>_</v>
      </c>
      <c r="M1036" s="2"/>
      <c r="N1036" s="2">
        <f>IF(ISBLANK(Table2[[#This Row],[ActualResult]]), 0, 1)</f>
        <v>0</v>
      </c>
      <c r="O1036" s="2" t="str">
        <f>IF(ISBLANK(Table2[[#This Row],[ActualResult]]), "_", IF(Table2[[#This Row],[ActualWinner]]=Table2[[#This Row],[PredictedWinner]], "Y", "N"))</f>
        <v>_</v>
      </c>
      <c r="P1036" s="2" t="str">
        <f>IF(Table2[[#This Row],[ActualAwayScore]]&gt;Table2[[#This Row],[PredictedAwayScore]], "N", IF(ISBLANK(Table2[[#This Row],[ActualResult]]), "_", IF(Table2[[#This Row],[ActualAwayScore]]=Table2[[#This Row],[PredictedAwayScore]], "Y", "N")))</f>
        <v>_</v>
      </c>
      <c r="Q1036" s="2" t="str">
        <f>IF(Table2[[#This Row],[ActualHomeScore]]&gt;Table2[[#This Row],[PredictedHomeScore]],"N", IF(ISBLANK(Table2[[#This Row],[ActualResult]]), "_", IF(Table2[[#This Row],[ActualHomeScore]]=Table2[[#This Row],[PredictedHomeScore]], "Y", "N")))</f>
        <v>_</v>
      </c>
      <c r="R1036" s="2"/>
      <c r="S1036" s="2" t="str">
        <f t="shared" si="82"/>
        <v>_</v>
      </c>
      <c r="T1036" s="2">
        <f>IF(INDEX(StatsRegularSeason20242025!$A$2:$C$33,MATCH(Table2[[#This Row],[AwayTeam]],StatsRegularSeason20242025!$A$2:$A$33,0),2)=INDEX(StatsRegularSeason20242025!$A$2:$C$33,MATCH(Table2[[#This Row],[HomeTeam]],StatsRegularSeason20242025!$A$2:$A$33,0),2),1,0)</f>
        <v>0</v>
      </c>
      <c r="U1036" s="2">
        <f>IF(INDEX(StatsRegularSeason20242025!$A$2:$C$33,MATCH(Table2[[#This Row],[AwayTeam]],StatsRegularSeason20242025!$A$2:$A$33,0),3)=INDEX(StatsRegularSeason20242025!$A$2:$C$33,MATCH(Table2[[#This Row],[HomeTeam]],StatsRegularSeason20242025!$A$2:$A$33,0),3),1,0)</f>
        <v>0</v>
      </c>
      <c r="V1036" s="2">
        <f>IF(Table2[[#This Row],[InterConf]]=1,IF(Table2[[#This Row],[InterDiv]]=0, 1, 0), 0)</f>
        <v>0</v>
      </c>
      <c r="W1036" s="2">
        <f>IF(INDEX(StatsRegularSeason20242025!$A$2:$C$33,MATCH(Table2[[#This Row],[AwayTeam]],StatsRegularSeason20242025!$A$2:$A$33,0),2)&lt;&gt;INDEX(StatsRegularSeason20242025!$A$2:$C$33,MATCH(Table2[[#This Row],[HomeTeam]],StatsRegularSeason20242025!$A$2:$A$33,0),2),1,0)</f>
        <v>1</v>
      </c>
      <c r="X1036" s="2"/>
      <c r="Y1036" s="2"/>
      <c r="Z1036" s="2">
        <f>IF(AND(Table2[[#This Row],[GameIsOver]]=1,Table2[[#This Row],[ActualHomeScore]]*Table2[[#This Row],[ActualAwayScore]]=0), 1,0)</f>
        <v>0</v>
      </c>
      <c r="AA1036" s="2">
        <f>IF(Table2[[#This Row],[GameIsOver]]=0,0, IF(Table2[[#This Row],[ActualWinner]]=Table2[[#This Row],[AwayTeam]], 2, IF(OR(Table2[[#This Row],[ActualResult]]="OT", Table2[[#This Row],[ActualResult]]="SO"), 1, 0)))</f>
        <v>0</v>
      </c>
      <c r="AB1036" s="2">
        <f>IF(Table2[[#This Row],[GameIsOver]]= 0, 0, IF(Table2[[#This Row],[ActualWinner]]=Table2[[#This Row],[HomeTeam]], 2, IF(OR(Table2[[#This Row],[ActualResult]]="OT", Table2[[#This Row],[ActualResult]]="SO"), 1, 0)))</f>
        <v>0</v>
      </c>
      <c r="AC1036" s="33">
        <f>(($AR$11)*IF(Table2[[#This Row],[CorrectWinnerPrediction]]="Y", 1, 0))+(($AR$12)*IF(Table2[[#This Row],[CorrectAwayScorePrediction]]="Y", 1, 0))+(($AR$13)*IF(Table2[[#This Row],[CorrectHomeScorePrediction]]="Y", 1, 0))</f>
        <v>0</v>
      </c>
      <c r="AD10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6" s="4" t="str">
        <f>IF(WEEKDAY(Table2[[#This Row],[GameDate]])=1,"SUN",IF(WEEKDAY(Table2[[#This Row],[GameDate]])=2,"MON",IF(WEEKDAY(Table2[[#This Row],[GameDate]])=3,"TUE",IF(WEEKDAY(Table2[[#This Row],[GameDate]])=4,"WED",IF(WEEKDAY(Table2[[#This Row],[GameDate]])=5,"THU",IF(WEEKDAY(Table2[[#This Row],[GameDate]])=6,"FRI", "SAT"))))))</f>
        <v>TUE</v>
      </c>
      <c r="AF1036" s="2">
        <f>Table2[[#This Row],[ActualAwayScore]]-Table2[[#This Row],[PredictedAwayScore]]</f>
        <v>0</v>
      </c>
      <c r="AG1036" s="2">
        <f>Table2[[#This Row],[ActualHomeScore]]-Table2[[#This Row],[PredictedHomeScore]]</f>
        <v>0</v>
      </c>
      <c r="AH1036" s="2">
        <f t="shared" si="83"/>
        <v>0</v>
      </c>
      <c r="AI1036" s="2">
        <f t="shared" si="84"/>
        <v>0</v>
      </c>
    </row>
    <row r="1037" spans="1:35" x14ac:dyDescent="0.25">
      <c r="A1037" s="3"/>
      <c r="B1037" s="5">
        <v>45727</v>
      </c>
      <c r="C1037" s="8" t="s">
        <v>1149</v>
      </c>
      <c r="D1037" s="3" t="s">
        <v>35</v>
      </c>
      <c r="E1037" s="3" t="s">
        <v>38</v>
      </c>
      <c r="F1037" s="3"/>
      <c r="G1037" s="3"/>
      <c r="H1037" s="3" t="str">
        <f t="shared" si="80"/>
        <v>_</v>
      </c>
      <c r="I1037" s="3"/>
      <c r="J1037" s="3"/>
      <c r="K1037" s="3"/>
      <c r="L1037" s="2" t="str">
        <f t="shared" si="81"/>
        <v>_</v>
      </c>
      <c r="M1037" s="3"/>
      <c r="N1037" s="3">
        <f>IF(ISBLANK(Table2[[#This Row],[ActualResult]]), 0, 1)</f>
        <v>0</v>
      </c>
      <c r="O1037" s="3" t="str">
        <f>IF(ISBLANK(Table2[[#This Row],[ActualResult]]), "_", IF(Table2[[#This Row],[ActualWinner]]=Table2[[#This Row],[PredictedWinner]], "Y", "N"))</f>
        <v>_</v>
      </c>
      <c r="P1037" s="3" t="str">
        <f>IF(Table2[[#This Row],[ActualAwayScore]]&gt;Table2[[#This Row],[PredictedAwayScore]], "N", IF(ISBLANK(Table2[[#This Row],[ActualResult]]), "_", IF(Table2[[#This Row],[ActualAwayScore]]=Table2[[#This Row],[PredictedAwayScore]], "Y", "N")))</f>
        <v>_</v>
      </c>
      <c r="Q1037" s="3" t="str">
        <f>IF(Table2[[#This Row],[ActualHomeScore]]&gt;Table2[[#This Row],[PredictedHomeScore]],"N", IF(ISBLANK(Table2[[#This Row],[ActualResult]]), "_", IF(Table2[[#This Row],[ActualHomeScore]]=Table2[[#This Row],[PredictedHomeScore]], "Y", "N")))</f>
        <v>_</v>
      </c>
      <c r="R1037" s="2"/>
      <c r="S1037" s="2" t="str">
        <f t="shared" si="82"/>
        <v>_</v>
      </c>
      <c r="T1037" s="2">
        <f>IF(INDEX(StatsRegularSeason20242025!$A$2:$C$33,MATCH(Table2[[#This Row],[AwayTeam]],StatsRegularSeason20242025!$A$2:$A$33,0),2)=INDEX(StatsRegularSeason20242025!$A$2:$C$33,MATCH(Table2[[#This Row],[HomeTeam]],StatsRegularSeason20242025!$A$2:$A$33,0),2),1,0)</f>
        <v>1</v>
      </c>
      <c r="U1037" s="2">
        <f>IF(INDEX(StatsRegularSeason20242025!$A$2:$C$33,MATCH(Table2[[#This Row],[AwayTeam]],StatsRegularSeason20242025!$A$2:$A$33,0),3)=INDEX(StatsRegularSeason20242025!$A$2:$C$33,MATCH(Table2[[#This Row],[HomeTeam]],StatsRegularSeason20242025!$A$2:$A$33,0),3),1,0)</f>
        <v>0</v>
      </c>
      <c r="V1037" s="2">
        <f>IF(Table2[[#This Row],[InterConf]]=1,IF(Table2[[#This Row],[InterDiv]]=0, 1, 0), 0)</f>
        <v>1</v>
      </c>
      <c r="W1037" s="2">
        <f>IF(INDEX(StatsRegularSeason20242025!$A$2:$C$33,MATCH(Table2[[#This Row],[AwayTeam]],StatsRegularSeason20242025!$A$2:$A$33,0),2)&lt;&gt;INDEX(StatsRegularSeason20242025!$A$2:$C$33,MATCH(Table2[[#This Row],[HomeTeam]],StatsRegularSeason20242025!$A$2:$A$33,0),2),1,0)</f>
        <v>0</v>
      </c>
      <c r="X1037" s="2"/>
      <c r="Y1037" s="2"/>
      <c r="Z1037" s="2">
        <f>IF(AND(Table2[[#This Row],[GameIsOver]]=1,Table2[[#This Row],[ActualHomeScore]]*Table2[[#This Row],[ActualAwayScore]]=0), 1,0)</f>
        <v>0</v>
      </c>
      <c r="AA1037" s="2">
        <f>IF(Table2[[#This Row],[GameIsOver]]=0,0, IF(Table2[[#This Row],[ActualWinner]]=Table2[[#This Row],[AwayTeam]], 2, IF(OR(Table2[[#This Row],[ActualResult]]="OT", Table2[[#This Row],[ActualResult]]="SO"), 1, 0)))</f>
        <v>0</v>
      </c>
      <c r="AB1037" s="2">
        <f>IF(Table2[[#This Row],[GameIsOver]]= 0, 0, IF(Table2[[#This Row],[ActualWinner]]=Table2[[#This Row],[HomeTeam]], 2, IF(OR(Table2[[#This Row],[ActualResult]]="OT", Table2[[#This Row],[ActualResult]]="SO"), 1, 0)))</f>
        <v>0</v>
      </c>
      <c r="AC1037" s="33">
        <f>(($AR$11)*IF(Table2[[#This Row],[CorrectWinnerPrediction]]="Y", 1, 0))+(($AR$12)*IF(Table2[[#This Row],[CorrectAwayScorePrediction]]="Y", 1, 0))+(($AR$13)*IF(Table2[[#This Row],[CorrectHomeScorePrediction]]="Y", 1, 0))</f>
        <v>0</v>
      </c>
      <c r="AD10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7" s="5" t="str">
        <f>IF(WEEKDAY(Table2[[#This Row],[GameDate]])=1,"SUN",IF(WEEKDAY(Table2[[#This Row],[GameDate]])=2,"MON",IF(WEEKDAY(Table2[[#This Row],[GameDate]])=3,"TUE",IF(WEEKDAY(Table2[[#This Row],[GameDate]])=4,"WED",IF(WEEKDAY(Table2[[#This Row],[GameDate]])=5,"THU",IF(WEEKDAY(Table2[[#This Row],[GameDate]])=6,"FRI", "SAT"))))))</f>
        <v>TUE</v>
      </c>
      <c r="AF1037" s="2">
        <f>Table2[[#This Row],[ActualAwayScore]]-Table2[[#This Row],[PredictedAwayScore]]</f>
        <v>0</v>
      </c>
      <c r="AG1037" s="2">
        <f>Table2[[#This Row],[ActualHomeScore]]-Table2[[#This Row],[PredictedHomeScore]]</f>
        <v>0</v>
      </c>
      <c r="AH1037" s="2">
        <f t="shared" si="83"/>
        <v>0</v>
      </c>
      <c r="AI1037" s="2">
        <f t="shared" si="84"/>
        <v>0</v>
      </c>
    </row>
    <row r="1038" spans="1:35" x14ac:dyDescent="0.25">
      <c r="B1038" s="4">
        <v>45728</v>
      </c>
      <c r="C1038" s="7" t="s">
        <v>1150</v>
      </c>
      <c r="D1038" s="2" t="s">
        <v>29</v>
      </c>
      <c r="E1038" s="2" t="s">
        <v>31</v>
      </c>
      <c r="F1038" s="2"/>
      <c r="G1038" s="2"/>
      <c r="H1038" s="2" t="str">
        <f t="shared" si="80"/>
        <v>_</v>
      </c>
      <c r="I1038" s="2"/>
      <c r="J1038" s="2"/>
      <c r="K1038" s="2"/>
      <c r="L1038" s="13" t="str">
        <f t="shared" si="81"/>
        <v>_</v>
      </c>
      <c r="M1038" s="2"/>
      <c r="N1038" s="2">
        <f>IF(ISBLANK(Table2[[#This Row],[ActualResult]]), 0, 1)</f>
        <v>0</v>
      </c>
      <c r="O1038" s="2" t="str">
        <f>IF(ISBLANK(Table2[[#This Row],[ActualResult]]), "_", IF(Table2[[#This Row],[ActualWinner]]=Table2[[#This Row],[PredictedWinner]], "Y", "N"))</f>
        <v>_</v>
      </c>
      <c r="P1038" s="2" t="str">
        <f>IF(Table2[[#This Row],[ActualAwayScore]]&gt;Table2[[#This Row],[PredictedAwayScore]], "N", IF(ISBLANK(Table2[[#This Row],[ActualResult]]), "_", IF(Table2[[#This Row],[ActualAwayScore]]=Table2[[#This Row],[PredictedAwayScore]], "Y", "N")))</f>
        <v>_</v>
      </c>
      <c r="Q1038" s="2" t="str">
        <f>IF(Table2[[#This Row],[ActualHomeScore]]&gt;Table2[[#This Row],[PredictedHomeScore]],"N", IF(ISBLANK(Table2[[#This Row],[ActualResult]]), "_", IF(Table2[[#This Row],[ActualHomeScore]]=Table2[[#This Row],[PredictedHomeScore]], "Y", "N")))</f>
        <v>_</v>
      </c>
      <c r="R1038" s="2"/>
      <c r="S1038" s="2" t="str">
        <f t="shared" si="82"/>
        <v>_</v>
      </c>
      <c r="T1038" s="2">
        <f>IF(INDEX(StatsRegularSeason20242025!$A$2:$C$33,MATCH(Table2[[#This Row],[AwayTeam]],StatsRegularSeason20242025!$A$2:$A$33,0),2)=INDEX(StatsRegularSeason20242025!$A$2:$C$33,MATCH(Table2[[#This Row],[HomeTeam]],StatsRegularSeason20242025!$A$2:$A$33,0),2),1,0)</f>
        <v>1</v>
      </c>
      <c r="U1038" s="2">
        <f>IF(INDEX(StatsRegularSeason20242025!$A$2:$C$33,MATCH(Table2[[#This Row],[AwayTeam]],StatsRegularSeason20242025!$A$2:$A$33,0),3)=INDEX(StatsRegularSeason20242025!$A$2:$C$33,MATCH(Table2[[#This Row],[HomeTeam]],StatsRegularSeason20242025!$A$2:$A$33,0),3),1,0)</f>
        <v>1</v>
      </c>
      <c r="V1038" s="2">
        <f>IF(Table2[[#This Row],[InterConf]]=1,IF(Table2[[#This Row],[InterDiv]]=0, 1, 0), 0)</f>
        <v>0</v>
      </c>
      <c r="W1038" s="2">
        <f>IF(INDEX(StatsRegularSeason20242025!$A$2:$C$33,MATCH(Table2[[#This Row],[AwayTeam]],StatsRegularSeason20242025!$A$2:$A$33,0),2)&lt;&gt;INDEX(StatsRegularSeason20242025!$A$2:$C$33,MATCH(Table2[[#This Row],[HomeTeam]],StatsRegularSeason20242025!$A$2:$A$33,0),2),1,0)</f>
        <v>0</v>
      </c>
      <c r="X1038" s="2"/>
      <c r="Y1038" s="2"/>
      <c r="Z1038" s="2">
        <f>IF(AND(Table2[[#This Row],[GameIsOver]]=1,Table2[[#This Row],[ActualHomeScore]]*Table2[[#This Row],[ActualAwayScore]]=0), 1,0)</f>
        <v>0</v>
      </c>
      <c r="AA1038" s="2">
        <f>IF(Table2[[#This Row],[GameIsOver]]=0,0, IF(Table2[[#This Row],[ActualWinner]]=Table2[[#This Row],[AwayTeam]], 2, IF(OR(Table2[[#This Row],[ActualResult]]="OT", Table2[[#This Row],[ActualResult]]="SO"), 1, 0)))</f>
        <v>0</v>
      </c>
      <c r="AB1038" s="2">
        <f>IF(Table2[[#This Row],[GameIsOver]]= 0, 0, IF(Table2[[#This Row],[ActualWinner]]=Table2[[#This Row],[HomeTeam]], 2, IF(OR(Table2[[#This Row],[ActualResult]]="OT", Table2[[#This Row],[ActualResult]]="SO"), 1, 0)))</f>
        <v>0</v>
      </c>
      <c r="AC1038" s="33">
        <f>(($AR$11)*IF(Table2[[#This Row],[CorrectWinnerPrediction]]="Y", 1, 0))+(($AR$12)*IF(Table2[[#This Row],[CorrectAwayScorePrediction]]="Y", 1, 0))+(($AR$13)*IF(Table2[[#This Row],[CorrectHomeScorePrediction]]="Y", 1, 0))</f>
        <v>0</v>
      </c>
      <c r="AD10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8" s="4" t="str">
        <f>IF(WEEKDAY(Table2[[#This Row],[GameDate]])=1,"SUN",IF(WEEKDAY(Table2[[#This Row],[GameDate]])=2,"MON",IF(WEEKDAY(Table2[[#This Row],[GameDate]])=3,"TUE",IF(WEEKDAY(Table2[[#This Row],[GameDate]])=4,"WED",IF(WEEKDAY(Table2[[#This Row],[GameDate]])=5,"THU",IF(WEEKDAY(Table2[[#This Row],[GameDate]])=6,"FRI", "SAT"))))))</f>
        <v>WED</v>
      </c>
      <c r="AF1038" s="2">
        <f>Table2[[#This Row],[ActualAwayScore]]-Table2[[#This Row],[PredictedAwayScore]]</f>
        <v>0</v>
      </c>
      <c r="AG1038" s="2">
        <f>Table2[[#This Row],[ActualHomeScore]]-Table2[[#This Row],[PredictedHomeScore]]</f>
        <v>0</v>
      </c>
      <c r="AH1038" s="2">
        <f t="shared" si="83"/>
        <v>0</v>
      </c>
      <c r="AI1038" s="2">
        <f t="shared" si="84"/>
        <v>0</v>
      </c>
    </row>
    <row r="1039" spans="1:35" x14ac:dyDescent="0.25">
      <c r="B1039" s="4">
        <v>45728</v>
      </c>
      <c r="C1039" s="7" t="s">
        <v>1151</v>
      </c>
      <c r="D1039" s="2" t="s">
        <v>25</v>
      </c>
      <c r="E1039" s="2" t="s">
        <v>24</v>
      </c>
      <c r="F1039" s="2"/>
      <c r="G1039" s="2"/>
      <c r="H1039" s="2" t="str">
        <f t="shared" si="80"/>
        <v>_</v>
      </c>
      <c r="I1039" s="2"/>
      <c r="J1039" s="2"/>
      <c r="K1039" s="2"/>
      <c r="L1039" s="2" t="str">
        <f t="shared" si="81"/>
        <v>_</v>
      </c>
      <c r="M1039" s="2"/>
      <c r="N1039" s="2">
        <f>IF(ISBLANK(Table2[[#This Row],[ActualResult]]), 0, 1)</f>
        <v>0</v>
      </c>
      <c r="O1039" s="2" t="str">
        <f>IF(ISBLANK(Table2[[#This Row],[ActualResult]]), "_", IF(Table2[[#This Row],[ActualWinner]]=Table2[[#This Row],[PredictedWinner]], "Y", "N"))</f>
        <v>_</v>
      </c>
      <c r="P1039" s="2" t="str">
        <f>IF(Table2[[#This Row],[ActualAwayScore]]&gt;Table2[[#This Row],[PredictedAwayScore]], "N", IF(ISBLANK(Table2[[#This Row],[ActualResult]]), "_", IF(Table2[[#This Row],[ActualAwayScore]]=Table2[[#This Row],[PredictedAwayScore]], "Y", "N")))</f>
        <v>_</v>
      </c>
      <c r="Q1039" s="2" t="str">
        <f>IF(Table2[[#This Row],[ActualHomeScore]]&gt;Table2[[#This Row],[PredictedHomeScore]],"N", IF(ISBLANK(Table2[[#This Row],[ActualResult]]), "_", IF(Table2[[#This Row],[ActualHomeScore]]=Table2[[#This Row],[PredictedHomeScore]], "Y", "N")))</f>
        <v>_</v>
      </c>
      <c r="R1039" s="2"/>
      <c r="S1039" s="2" t="str">
        <f t="shared" si="82"/>
        <v>_</v>
      </c>
      <c r="T1039" s="2">
        <f>IF(INDEX(StatsRegularSeason20242025!$A$2:$C$33,MATCH(Table2[[#This Row],[AwayTeam]],StatsRegularSeason20242025!$A$2:$A$33,0),2)=INDEX(StatsRegularSeason20242025!$A$2:$C$33,MATCH(Table2[[#This Row],[HomeTeam]],StatsRegularSeason20242025!$A$2:$A$33,0),2),1,0)</f>
        <v>1</v>
      </c>
      <c r="U1039" s="2">
        <f>IF(INDEX(StatsRegularSeason20242025!$A$2:$C$33,MATCH(Table2[[#This Row],[AwayTeam]],StatsRegularSeason20242025!$A$2:$A$33,0),3)=INDEX(StatsRegularSeason20242025!$A$2:$C$33,MATCH(Table2[[#This Row],[HomeTeam]],StatsRegularSeason20242025!$A$2:$A$33,0),3),1,0)</f>
        <v>1</v>
      </c>
      <c r="V1039" s="2">
        <f>IF(Table2[[#This Row],[InterConf]]=1,IF(Table2[[#This Row],[InterDiv]]=0, 1, 0), 0)</f>
        <v>0</v>
      </c>
      <c r="W1039" s="2">
        <f>IF(INDEX(StatsRegularSeason20242025!$A$2:$C$33,MATCH(Table2[[#This Row],[AwayTeam]],StatsRegularSeason20242025!$A$2:$A$33,0),2)&lt;&gt;INDEX(StatsRegularSeason20242025!$A$2:$C$33,MATCH(Table2[[#This Row],[HomeTeam]],StatsRegularSeason20242025!$A$2:$A$33,0),2),1,0)</f>
        <v>0</v>
      </c>
      <c r="X1039" s="2"/>
      <c r="Y1039" s="2"/>
      <c r="Z1039" s="2">
        <f>IF(AND(Table2[[#This Row],[GameIsOver]]=1,Table2[[#This Row],[ActualHomeScore]]*Table2[[#This Row],[ActualAwayScore]]=0), 1,0)</f>
        <v>0</v>
      </c>
      <c r="AA1039" s="2">
        <f>IF(Table2[[#This Row],[GameIsOver]]=0,0, IF(Table2[[#This Row],[ActualWinner]]=Table2[[#This Row],[AwayTeam]], 2, IF(OR(Table2[[#This Row],[ActualResult]]="OT", Table2[[#This Row],[ActualResult]]="SO"), 1, 0)))</f>
        <v>0</v>
      </c>
      <c r="AB1039" s="2">
        <f>IF(Table2[[#This Row],[GameIsOver]]= 0, 0, IF(Table2[[#This Row],[ActualWinner]]=Table2[[#This Row],[HomeTeam]], 2, IF(OR(Table2[[#This Row],[ActualResult]]="OT", Table2[[#This Row],[ActualResult]]="SO"), 1, 0)))</f>
        <v>0</v>
      </c>
      <c r="AC1039" s="33">
        <f>(($AR$11)*IF(Table2[[#This Row],[CorrectWinnerPrediction]]="Y", 1, 0))+(($AR$12)*IF(Table2[[#This Row],[CorrectAwayScorePrediction]]="Y", 1, 0))+(($AR$13)*IF(Table2[[#This Row],[CorrectHomeScorePrediction]]="Y", 1, 0))</f>
        <v>0</v>
      </c>
      <c r="AD10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39" s="4" t="str">
        <f>IF(WEEKDAY(Table2[[#This Row],[GameDate]])=1,"SUN",IF(WEEKDAY(Table2[[#This Row],[GameDate]])=2,"MON",IF(WEEKDAY(Table2[[#This Row],[GameDate]])=3,"TUE",IF(WEEKDAY(Table2[[#This Row],[GameDate]])=4,"WED",IF(WEEKDAY(Table2[[#This Row],[GameDate]])=5,"THU",IF(WEEKDAY(Table2[[#This Row],[GameDate]])=6,"FRI", "SAT"))))))</f>
        <v>WED</v>
      </c>
      <c r="AF1039" s="2">
        <f>Table2[[#This Row],[ActualAwayScore]]-Table2[[#This Row],[PredictedAwayScore]]</f>
        <v>0</v>
      </c>
      <c r="AG1039" s="2">
        <f>Table2[[#This Row],[ActualHomeScore]]-Table2[[#This Row],[PredictedHomeScore]]</f>
        <v>0</v>
      </c>
      <c r="AH1039" s="2">
        <f t="shared" si="83"/>
        <v>0</v>
      </c>
      <c r="AI1039" s="2">
        <f t="shared" si="84"/>
        <v>0</v>
      </c>
    </row>
    <row r="1040" spans="1:35" x14ac:dyDescent="0.25">
      <c r="B1040" s="4">
        <v>45728</v>
      </c>
      <c r="C1040" s="7" t="s">
        <v>1152</v>
      </c>
      <c r="D1040" s="2" t="s">
        <v>47</v>
      </c>
      <c r="E1040" s="2" t="s">
        <v>15</v>
      </c>
      <c r="F1040" s="2"/>
      <c r="G1040" s="2"/>
      <c r="H1040" s="2" t="str">
        <f t="shared" si="80"/>
        <v>_</v>
      </c>
      <c r="I1040" s="2"/>
      <c r="J1040" s="2"/>
      <c r="K1040" s="2"/>
      <c r="L1040" s="2" t="str">
        <f t="shared" si="81"/>
        <v>_</v>
      </c>
      <c r="M1040" s="2"/>
      <c r="N1040" s="2">
        <f>IF(ISBLANK(Table2[[#This Row],[ActualResult]]), 0, 1)</f>
        <v>0</v>
      </c>
      <c r="O1040" s="2" t="str">
        <f>IF(ISBLANK(Table2[[#This Row],[ActualResult]]), "_", IF(Table2[[#This Row],[ActualWinner]]=Table2[[#This Row],[PredictedWinner]], "Y", "N"))</f>
        <v>_</v>
      </c>
      <c r="P1040" s="2" t="str">
        <f>IF(Table2[[#This Row],[ActualAwayScore]]&gt;Table2[[#This Row],[PredictedAwayScore]], "N", IF(ISBLANK(Table2[[#This Row],[ActualResult]]), "_", IF(Table2[[#This Row],[ActualAwayScore]]=Table2[[#This Row],[PredictedAwayScore]], "Y", "N")))</f>
        <v>_</v>
      </c>
      <c r="Q1040" s="2" t="str">
        <f>IF(Table2[[#This Row],[ActualHomeScore]]&gt;Table2[[#This Row],[PredictedHomeScore]],"N", IF(ISBLANK(Table2[[#This Row],[ActualResult]]), "_", IF(Table2[[#This Row],[ActualHomeScore]]=Table2[[#This Row],[PredictedHomeScore]], "Y", "N")))</f>
        <v>_</v>
      </c>
      <c r="R1040" s="2"/>
      <c r="S1040" s="2" t="str">
        <f t="shared" si="82"/>
        <v>_</v>
      </c>
      <c r="T1040" s="2">
        <f>IF(INDEX(StatsRegularSeason20242025!$A$2:$C$33,MATCH(Table2[[#This Row],[AwayTeam]],StatsRegularSeason20242025!$A$2:$A$33,0),2)=INDEX(StatsRegularSeason20242025!$A$2:$C$33,MATCH(Table2[[#This Row],[HomeTeam]],StatsRegularSeason20242025!$A$2:$A$33,0),2),1,0)</f>
        <v>1</v>
      </c>
      <c r="U1040" s="2">
        <f>IF(INDEX(StatsRegularSeason20242025!$A$2:$C$33,MATCH(Table2[[#This Row],[AwayTeam]],StatsRegularSeason20242025!$A$2:$A$33,0),3)=INDEX(StatsRegularSeason20242025!$A$2:$C$33,MATCH(Table2[[#This Row],[HomeTeam]],StatsRegularSeason20242025!$A$2:$A$33,0),3),1,0)</f>
        <v>0</v>
      </c>
      <c r="V1040" s="2">
        <f>IF(Table2[[#This Row],[InterConf]]=1,IF(Table2[[#This Row],[InterDiv]]=0, 1, 0), 0)</f>
        <v>1</v>
      </c>
      <c r="W1040" s="2">
        <f>IF(INDEX(StatsRegularSeason20242025!$A$2:$C$33,MATCH(Table2[[#This Row],[AwayTeam]],StatsRegularSeason20242025!$A$2:$A$33,0),2)&lt;&gt;INDEX(StatsRegularSeason20242025!$A$2:$C$33,MATCH(Table2[[#This Row],[HomeTeam]],StatsRegularSeason20242025!$A$2:$A$33,0),2),1,0)</f>
        <v>0</v>
      </c>
      <c r="X1040" s="2"/>
      <c r="Y1040" s="2"/>
      <c r="Z1040" s="2">
        <f>IF(AND(Table2[[#This Row],[GameIsOver]]=1,Table2[[#This Row],[ActualHomeScore]]*Table2[[#This Row],[ActualAwayScore]]=0), 1,0)</f>
        <v>0</v>
      </c>
      <c r="AA1040" s="2">
        <f>IF(Table2[[#This Row],[GameIsOver]]=0,0, IF(Table2[[#This Row],[ActualWinner]]=Table2[[#This Row],[AwayTeam]], 2, IF(OR(Table2[[#This Row],[ActualResult]]="OT", Table2[[#This Row],[ActualResult]]="SO"), 1, 0)))</f>
        <v>0</v>
      </c>
      <c r="AB1040" s="2">
        <f>IF(Table2[[#This Row],[GameIsOver]]= 0, 0, IF(Table2[[#This Row],[ActualWinner]]=Table2[[#This Row],[HomeTeam]], 2, IF(OR(Table2[[#This Row],[ActualResult]]="OT", Table2[[#This Row],[ActualResult]]="SO"), 1, 0)))</f>
        <v>0</v>
      </c>
      <c r="AC1040" s="33">
        <f>(($AR$11)*IF(Table2[[#This Row],[CorrectWinnerPrediction]]="Y", 1, 0))+(($AR$12)*IF(Table2[[#This Row],[CorrectAwayScorePrediction]]="Y", 1, 0))+(($AR$13)*IF(Table2[[#This Row],[CorrectHomeScorePrediction]]="Y", 1, 0))</f>
        <v>0</v>
      </c>
      <c r="AD10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0" s="4" t="str">
        <f>IF(WEEKDAY(Table2[[#This Row],[GameDate]])=1,"SUN",IF(WEEKDAY(Table2[[#This Row],[GameDate]])=2,"MON",IF(WEEKDAY(Table2[[#This Row],[GameDate]])=3,"TUE",IF(WEEKDAY(Table2[[#This Row],[GameDate]])=4,"WED",IF(WEEKDAY(Table2[[#This Row],[GameDate]])=5,"THU",IF(WEEKDAY(Table2[[#This Row],[GameDate]])=6,"FRI", "SAT"))))))</f>
        <v>WED</v>
      </c>
      <c r="AF1040" s="2">
        <f>Table2[[#This Row],[ActualAwayScore]]-Table2[[#This Row],[PredictedAwayScore]]</f>
        <v>0</v>
      </c>
      <c r="AG1040" s="2">
        <f>Table2[[#This Row],[ActualHomeScore]]-Table2[[#This Row],[PredictedHomeScore]]</f>
        <v>0</v>
      </c>
      <c r="AH1040" s="2">
        <f t="shared" si="83"/>
        <v>0</v>
      </c>
      <c r="AI1040" s="2">
        <f t="shared" si="84"/>
        <v>0</v>
      </c>
    </row>
    <row r="1041" spans="1:35" x14ac:dyDescent="0.25">
      <c r="A1041" s="3"/>
      <c r="B1041" s="5">
        <v>45728</v>
      </c>
      <c r="C1041" s="8" t="s">
        <v>1153</v>
      </c>
      <c r="D1041" s="3" t="s">
        <v>19</v>
      </c>
      <c r="E1041" s="3" t="s">
        <v>12</v>
      </c>
      <c r="F1041" s="3"/>
      <c r="G1041" s="3"/>
      <c r="H1041" s="3" t="str">
        <f t="shared" si="80"/>
        <v>_</v>
      </c>
      <c r="I1041" s="3"/>
      <c r="J1041" s="3"/>
      <c r="K1041" s="3"/>
      <c r="L1041" s="2" t="str">
        <f t="shared" si="81"/>
        <v>_</v>
      </c>
      <c r="M1041" s="3"/>
      <c r="N1041" s="3">
        <f>IF(ISBLANK(Table2[[#This Row],[ActualResult]]), 0, 1)</f>
        <v>0</v>
      </c>
      <c r="O1041" s="3" t="str">
        <f>IF(ISBLANK(Table2[[#This Row],[ActualResult]]), "_", IF(Table2[[#This Row],[ActualWinner]]=Table2[[#This Row],[PredictedWinner]], "Y", "N"))</f>
        <v>_</v>
      </c>
      <c r="P1041" s="3" t="str">
        <f>IF(Table2[[#This Row],[ActualAwayScore]]&gt;Table2[[#This Row],[PredictedAwayScore]], "N", IF(ISBLANK(Table2[[#This Row],[ActualResult]]), "_", IF(Table2[[#This Row],[ActualAwayScore]]=Table2[[#This Row],[PredictedAwayScore]], "Y", "N")))</f>
        <v>_</v>
      </c>
      <c r="Q1041" s="3" t="str">
        <f>IF(Table2[[#This Row],[ActualHomeScore]]&gt;Table2[[#This Row],[PredictedHomeScore]],"N", IF(ISBLANK(Table2[[#This Row],[ActualResult]]), "_", IF(Table2[[#This Row],[ActualHomeScore]]=Table2[[#This Row],[PredictedHomeScore]], "Y", "N")))</f>
        <v>_</v>
      </c>
      <c r="R1041" s="2"/>
      <c r="S1041" s="2" t="str">
        <f t="shared" si="82"/>
        <v>_</v>
      </c>
      <c r="T1041" s="2">
        <f>IF(INDEX(StatsRegularSeason20242025!$A$2:$C$33,MATCH(Table2[[#This Row],[AwayTeam]],StatsRegularSeason20242025!$A$2:$A$33,0),2)=INDEX(StatsRegularSeason20242025!$A$2:$C$33,MATCH(Table2[[#This Row],[HomeTeam]],StatsRegularSeason20242025!$A$2:$A$33,0),2),1,0)</f>
        <v>0</v>
      </c>
      <c r="U1041" s="2">
        <f>IF(INDEX(StatsRegularSeason20242025!$A$2:$C$33,MATCH(Table2[[#This Row],[AwayTeam]],StatsRegularSeason20242025!$A$2:$A$33,0),3)=INDEX(StatsRegularSeason20242025!$A$2:$C$33,MATCH(Table2[[#This Row],[HomeTeam]],StatsRegularSeason20242025!$A$2:$A$33,0),3),1,0)</f>
        <v>0</v>
      </c>
      <c r="V1041" s="2">
        <f>IF(Table2[[#This Row],[InterConf]]=1,IF(Table2[[#This Row],[InterDiv]]=0, 1, 0), 0)</f>
        <v>0</v>
      </c>
      <c r="W1041" s="2">
        <f>IF(INDEX(StatsRegularSeason20242025!$A$2:$C$33,MATCH(Table2[[#This Row],[AwayTeam]],StatsRegularSeason20242025!$A$2:$A$33,0),2)&lt;&gt;INDEX(StatsRegularSeason20242025!$A$2:$C$33,MATCH(Table2[[#This Row],[HomeTeam]],StatsRegularSeason20242025!$A$2:$A$33,0),2),1,0)</f>
        <v>1</v>
      </c>
      <c r="X1041" s="2"/>
      <c r="Y1041" s="2"/>
      <c r="Z1041" s="2">
        <f>IF(AND(Table2[[#This Row],[GameIsOver]]=1,Table2[[#This Row],[ActualHomeScore]]*Table2[[#This Row],[ActualAwayScore]]=0), 1,0)</f>
        <v>0</v>
      </c>
      <c r="AA1041" s="2">
        <f>IF(Table2[[#This Row],[GameIsOver]]=0,0, IF(Table2[[#This Row],[ActualWinner]]=Table2[[#This Row],[AwayTeam]], 2, IF(OR(Table2[[#This Row],[ActualResult]]="OT", Table2[[#This Row],[ActualResult]]="SO"), 1, 0)))</f>
        <v>0</v>
      </c>
      <c r="AB1041" s="2">
        <f>IF(Table2[[#This Row],[GameIsOver]]= 0, 0, IF(Table2[[#This Row],[ActualWinner]]=Table2[[#This Row],[HomeTeam]], 2, IF(OR(Table2[[#This Row],[ActualResult]]="OT", Table2[[#This Row],[ActualResult]]="SO"), 1, 0)))</f>
        <v>0</v>
      </c>
      <c r="AC1041" s="33">
        <f>(($AR$11)*IF(Table2[[#This Row],[CorrectWinnerPrediction]]="Y", 1, 0))+(($AR$12)*IF(Table2[[#This Row],[CorrectAwayScorePrediction]]="Y", 1, 0))+(($AR$13)*IF(Table2[[#This Row],[CorrectHomeScorePrediction]]="Y", 1, 0))</f>
        <v>0</v>
      </c>
      <c r="AD10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1" s="5" t="str">
        <f>IF(WEEKDAY(Table2[[#This Row],[GameDate]])=1,"SUN",IF(WEEKDAY(Table2[[#This Row],[GameDate]])=2,"MON",IF(WEEKDAY(Table2[[#This Row],[GameDate]])=3,"TUE",IF(WEEKDAY(Table2[[#This Row],[GameDate]])=4,"WED",IF(WEEKDAY(Table2[[#This Row],[GameDate]])=5,"THU",IF(WEEKDAY(Table2[[#This Row],[GameDate]])=6,"FRI", "SAT"))))))</f>
        <v>WED</v>
      </c>
      <c r="AF1041" s="2">
        <f>Table2[[#This Row],[ActualAwayScore]]-Table2[[#This Row],[PredictedAwayScore]]</f>
        <v>0</v>
      </c>
      <c r="AG1041" s="2">
        <f>Table2[[#This Row],[ActualHomeScore]]-Table2[[#This Row],[PredictedHomeScore]]</f>
        <v>0</v>
      </c>
      <c r="AH1041" s="2">
        <f t="shared" si="83"/>
        <v>0</v>
      </c>
      <c r="AI1041" s="2">
        <f t="shared" si="84"/>
        <v>0</v>
      </c>
    </row>
    <row r="1042" spans="1:35" x14ac:dyDescent="0.25">
      <c r="B1042" s="4">
        <v>45729</v>
      </c>
      <c r="C1042" s="7" t="s">
        <v>1154</v>
      </c>
      <c r="D1042" s="2" t="s">
        <v>14</v>
      </c>
      <c r="E1042" s="2" t="s">
        <v>18</v>
      </c>
      <c r="F1042" s="2"/>
      <c r="G1042" s="2"/>
      <c r="H1042" s="2" t="str">
        <f t="shared" si="80"/>
        <v>_</v>
      </c>
      <c r="I1042" s="2"/>
      <c r="J1042" s="2"/>
      <c r="K1042" s="2"/>
      <c r="L1042" s="13" t="str">
        <f t="shared" si="81"/>
        <v>_</v>
      </c>
      <c r="M1042" s="2"/>
      <c r="N1042" s="2">
        <f>IF(ISBLANK(Table2[[#This Row],[ActualResult]]), 0, 1)</f>
        <v>0</v>
      </c>
      <c r="O1042" s="2" t="str">
        <f>IF(ISBLANK(Table2[[#This Row],[ActualResult]]), "_", IF(Table2[[#This Row],[ActualWinner]]=Table2[[#This Row],[PredictedWinner]], "Y", "N"))</f>
        <v>_</v>
      </c>
      <c r="P1042" s="2" t="str">
        <f>IF(Table2[[#This Row],[ActualAwayScore]]&gt;Table2[[#This Row],[PredictedAwayScore]], "N", IF(ISBLANK(Table2[[#This Row],[ActualResult]]), "_", IF(Table2[[#This Row],[ActualAwayScore]]=Table2[[#This Row],[PredictedAwayScore]], "Y", "N")))</f>
        <v>_</v>
      </c>
      <c r="Q1042" s="2" t="str">
        <f>IF(Table2[[#This Row],[ActualHomeScore]]&gt;Table2[[#This Row],[PredictedHomeScore]],"N", IF(ISBLANK(Table2[[#This Row],[ActualResult]]), "_", IF(Table2[[#This Row],[ActualHomeScore]]=Table2[[#This Row],[PredictedHomeScore]], "Y", "N")))</f>
        <v>_</v>
      </c>
      <c r="R1042" s="2"/>
      <c r="S1042" s="2" t="str">
        <f t="shared" si="82"/>
        <v>_</v>
      </c>
      <c r="T1042" s="2">
        <f>IF(INDEX(StatsRegularSeason20242025!$A$2:$C$33,MATCH(Table2[[#This Row],[AwayTeam]],StatsRegularSeason20242025!$A$2:$A$33,0),2)=INDEX(StatsRegularSeason20242025!$A$2:$C$33,MATCH(Table2[[#This Row],[HomeTeam]],StatsRegularSeason20242025!$A$2:$A$33,0),2),1,0)</f>
        <v>1</v>
      </c>
      <c r="U1042" s="2">
        <f>IF(INDEX(StatsRegularSeason20242025!$A$2:$C$33,MATCH(Table2[[#This Row],[AwayTeam]],StatsRegularSeason20242025!$A$2:$A$33,0),3)=INDEX(StatsRegularSeason20242025!$A$2:$C$33,MATCH(Table2[[#This Row],[HomeTeam]],StatsRegularSeason20242025!$A$2:$A$33,0),3),1,0)</f>
        <v>1</v>
      </c>
      <c r="V1042" s="2">
        <f>IF(Table2[[#This Row],[InterConf]]=1,IF(Table2[[#This Row],[InterDiv]]=0, 1, 0), 0)</f>
        <v>0</v>
      </c>
      <c r="W1042" s="2">
        <f>IF(INDEX(StatsRegularSeason20242025!$A$2:$C$33,MATCH(Table2[[#This Row],[AwayTeam]],StatsRegularSeason20242025!$A$2:$A$33,0),2)&lt;&gt;INDEX(StatsRegularSeason20242025!$A$2:$C$33,MATCH(Table2[[#This Row],[HomeTeam]],StatsRegularSeason20242025!$A$2:$A$33,0),2),1,0)</f>
        <v>0</v>
      </c>
      <c r="X1042" s="2"/>
      <c r="Y1042" s="2"/>
      <c r="Z1042" s="2">
        <f>IF(AND(Table2[[#This Row],[GameIsOver]]=1,Table2[[#This Row],[ActualHomeScore]]*Table2[[#This Row],[ActualAwayScore]]=0), 1,0)</f>
        <v>0</v>
      </c>
      <c r="AA1042" s="2">
        <f>IF(Table2[[#This Row],[GameIsOver]]=0,0, IF(Table2[[#This Row],[ActualWinner]]=Table2[[#This Row],[AwayTeam]], 2, IF(OR(Table2[[#This Row],[ActualResult]]="OT", Table2[[#This Row],[ActualResult]]="SO"), 1, 0)))</f>
        <v>0</v>
      </c>
      <c r="AB1042" s="2">
        <f>IF(Table2[[#This Row],[GameIsOver]]= 0, 0, IF(Table2[[#This Row],[ActualWinner]]=Table2[[#This Row],[HomeTeam]], 2, IF(OR(Table2[[#This Row],[ActualResult]]="OT", Table2[[#This Row],[ActualResult]]="SO"), 1, 0)))</f>
        <v>0</v>
      </c>
      <c r="AC1042" s="33">
        <f>(($AR$11)*IF(Table2[[#This Row],[CorrectWinnerPrediction]]="Y", 1, 0))+(($AR$12)*IF(Table2[[#This Row],[CorrectAwayScorePrediction]]="Y", 1, 0))+(($AR$13)*IF(Table2[[#This Row],[CorrectHomeScorePrediction]]="Y", 1, 0))</f>
        <v>0</v>
      </c>
      <c r="AD10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2" s="4" t="str">
        <f>IF(WEEKDAY(Table2[[#This Row],[GameDate]])=1,"SUN",IF(WEEKDAY(Table2[[#This Row],[GameDate]])=2,"MON",IF(WEEKDAY(Table2[[#This Row],[GameDate]])=3,"TUE",IF(WEEKDAY(Table2[[#This Row],[GameDate]])=4,"WED",IF(WEEKDAY(Table2[[#This Row],[GameDate]])=5,"THU",IF(WEEKDAY(Table2[[#This Row],[GameDate]])=6,"FRI", "SAT"))))))</f>
        <v>THU</v>
      </c>
      <c r="AF1042" s="2">
        <f>Table2[[#This Row],[ActualAwayScore]]-Table2[[#This Row],[PredictedAwayScore]]</f>
        <v>0</v>
      </c>
      <c r="AG1042" s="2">
        <f>Table2[[#This Row],[ActualHomeScore]]-Table2[[#This Row],[PredictedHomeScore]]</f>
        <v>0</v>
      </c>
      <c r="AH1042" s="2">
        <f t="shared" si="83"/>
        <v>0</v>
      </c>
      <c r="AI1042" s="2">
        <f t="shared" si="84"/>
        <v>0</v>
      </c>
    </row>
    <row r="1043" spans="1:35" x14ac:dyDescent="0.25">
      <c r="B1043" s="4">
        <v>45729</v>
      </c>
      <c r="C1043" s="7" t="s">
        <v>1155</v>
      </c>
      <c r="D1043" s="2" t="s">
        <v>16</v>
      </c>
      <c r="E1043" s="2" t="s">
        <v>30</v>
      </c>
      <c r="F1043" s="2"/>
      <c r="G1043" s="2"/>
      <c r="H1043" s="2" t="str">
        <f t="shared" si="80"/>
        <v>_</v>
      </c>
      <c r="I1043" s="2"/>
      <c r="J1043" s="2"/>
      <c r="K1043" s="2"/>
      <c r="L1043" s="2" t="str">
        <f t="shared" si="81"/>
        <v>_</v>
      </c>
      <c r="M1043" s="2"/>
      <c r="N1043" s="2">
        <f>IF(ISBLANK(Table2[[#This Row],[ActualResult]]), 0, 1)</f>
        <v>0</v>
      </c>
      <c r="O1043" s="2" t="str">
        <f>IF(ISBLANK(Table2[[#This Row],[ActualResult]]), "_", IF(Table2[[#This Row],[ActualWinner]]=Table2[[#This Row],[PredictedWinner]], "Y", "N"))</f>
        <v>_</v>
      </c>
      <c r="P1043" s="2" t="str">
        <f>IF(Table2[[#This Row],[ActualAwayScore]]&gt;Table2[[#This Row],[PredictedAwayScore]], "N", IF(ISBLANK(Table2[[#This Row],[ActualResult]]), "_", IF(Table2[[#This Row],[ActualAwayScore]]=Table2[[#This Row],[PredictedAwayScore]], "Y", "N")))</f>
        <v>_</v>
      </c>
      <c r="Q1043" s="2" t="str">
        <f>IF(Table2[[#This Row],[ActualHomeScore]]&gt;Table2[[#This Row],[PredictedHomeScore]],"N", IF(ISBLANK(Table2[[#This Row],[ActualResult]]), "_", IF(Table2[[#This Row],[ActualHomeScore]]=Table2[[#This Row],[PredictedHomeScore]], "Y", "N")))</f>
        <v>_</v>
      </c>
      <c r="R1043" s="2"/>
      <c r="S1043" s="2" t="str">
        <f t="shared" si="82"/>
        <v>_</v>
      </c>
      <c r="T1043" s="2">
        <f>IF(INDEX(StatsRegularSeason20242025!$A$2:$C$33,MATCH(Table2[[#This Row],[AwayTeam]],StatsRegularSeason20242025!$A$2:$A$33,0),2)=INDEX(StatsRegularSeason20242025!$A$2:$C$33,MATCH(Table2[[#This Row],[HomeTeam]],StatsRegularSeason20242025!$A$2:$A$33,0),2),1,0)</f>
        <v>1</v>
      </c>
      <c r="U1043" s="2">
        <f>IF(INDEX(StatsRegularSeason20242025!$A$2:$C$33,MATCH(Table2[[#This Row],[AwayTeam]],StatsRegularSeason20242025!$A$2:$A$33,0),3)=INDEX(StatsRegularSeason20242025!$A$2:$C$33,MATCH(Table2[[#This Row],[HomeTeam]],StatsRegularSeason20242025!$A$2:$A$33,0),3),1,0)</f>
        <v>1</v>
      </c>
      <c r="V1043" s="2">
        <f>IF(Table2[[#This Row],[InterConf]]=1,IF(Table2[[#This Row],[InterDiv]]=0, 1, 0), 0)</f>
        <v>0</v>
      </c>
      <c r="W1043" s="2">
        <f>IF(INDEX(StatsRegularSeason20242025!$A$2:$C$33,MATCH(Table2[[#This Row],[AwayTeam]],StatsRegularSeason20242025!$A$2:$A$33,0),2)&lt;&gt;INDEX(StatsRegularSeason20242025!$A$2:$C$33,MATCH(Table2[[#This Row],[HomeTeam]],StatsRegularSeason20242025!$A$2:$A$33,0),2),1,0)</f>
        <v>0</v>
      </c>
      <c r="X1043" s="2"/>
      <c r="Y1043" s="2"/>
      <c r="Z1043" s="2">
        <f>IF(AND(Table2[[#This Row],[GameIsOver]]=1,Table2[[#This Row],[ActualHomeScore]]*Table2[[#This Row],[ActualAwayScore]]=0), 1,0)</f>
        <v>0</v>
      </c>
      <c r="AA1043" s="2">
        <f>IF(Table2[[#This Row],[GameIsOver]]=0,0, IF(Table2[[#This Row],[ActualWinner]]=Table2[[#This Row],[AwayTeam]], 2, IF(OR(Table2[[#This Row],[ActualResult]]="OT", Table2[[#This Row],[ActualResult]]="SO"), 1, 0)))</f>
        <v>0</v>
      </c>
      <c r="AB1043" s="2">
        <f>IF(Table2[[#This Row],[GameIsOver]]= 0, 0, IF(Table2[[#This Row],[ActualWinner]]=Table2[[#This Row],[HomeTeam]], 2, IF(OR(Table2[[#This Row],[ActualResult]]="OT", Table2[[#This Row],[ActualResult]]="SO"), 1, 0)))</f>
        <v>0</v>
      </c>
      <c r="AC1043" s="33">
        <f>(($AR$11)*IF(Table2[[#This Row],[CorrectWinnerPrediction]]="Y", 1, 0))+(($AR$12)*IF(Table2[[#This Row],[CorrectAwayScorePrediction]]="Y", 1, 0))+(($AR$13)*IF(Table2[[#This Row],[CorrectHomeScorePrediction]]="Y", 1, 0))</f>
        <v>0</v>
      </c>
      <c r="AD10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3" s="4" t="str">
        <f>IF(WEEKDAY(Table2[[#This Row],[GameDate]])=1,"SUN",IF(WEEKDAY(Table2[[#This Row],[GameDate]])=2,"MON",IF(WEEKDAY(Table2[[#This Row],[GameDate]])=3,"TUE",IF(WEEKDAY(Table2[[#This Row],[GameDate]])=4,"WED",IF(WEEKDAY(Table2[[#This Row],[GameDate]])=5,"THU",IF(WEEKDAY(Table2[[#This Row],[GameDate]])=6,"FRI", "SAT"))))))</f>
        <v>THU</v>
      </c>
      <c r="AF1043" s="2">
        <f>Table2[[#This Row],[ActualAwayScore]]-Table2[[#This Row],[PredictedAwayScore]]</f>
        <v>0</v>
      </c>
      <c r="AG1043" s="2">
        <f>Table2[[#This Row],[ActualHomeScore]]-Table2[[#This Row],[PredictedHomeScore]]</f>
        <v>0</v>
      </c>
      <c r="AH1043" s="2">
        <f t="shared" si="83"/>
        <v>0</v>
      </c>
      <c r="AI1043" s="2">
        <f t="shared" si="84"/>
        <v>0</v>
      </c>
    </row>
    <row r="1044" spans="1:35" x14ac:dyDescent="0.25">
      <c r="B1044" s="4">
        <v>45729</v>
      </c>
      <c r="C1044" s="7" t="s">
        <v>1159</v>
      </c>
      <c r="D1044" s="2" t="s">
        <v>23</v>
      </c>
      <c r="E1044" s="2" t="s">
        <v>32</v>
      </c>
      <c r="F1044" s="2"/>
      <c r="G1044" s="2"/>
      <c r="H1044" s="2" t="str">
        <f t="shared" si="80"/>
        <v>_</v>
      </c>
      <c r="I1044" s="2"/>
      <c r="J1044" s="2"/>
      <c r="K1044" s="2"/>
      <c r="L1044" s="2" t="str">
        <f t="shared" si="81"/>
        <v>_</v>
      </c>
      <c r="M1044" s="2"/>
      <c r="N1044" s="2">
        <f>IF(ISBLANK(Table2[[#This Row],[ActualResult]]), 0, 1)</f>
        <v>0</v>
      </c>
      <c r="O1044" s="2" t="str">
        <f>IF(ISBLANK(Table2[[#This Row],[ActualResult]]), "_", IF(Table2[[#This Row],[ActualWinner]]=Table2[[#This Row],[PredictedWinner]], "Y", "N"))</f>
        <v>_</v>
      </c>
      <c r="P1044" s="2" t="str">
        <f>IF(Table2[[#This Row],[ActualAwayScore]]&gt;Table2[[#This Row],[PredictedAwayScore]], "N", IF(ISBLANK(Table2[[#This Row],[ActualResult]]), "_", IF(Table2[[#This Row],[ActualAwayScore]]=Table2[[#This Row],[PredictedAwayScore]], "Y", "N")))</f>
        <v>_</v>
      </c>
      <c r="Q1044" s="2" t="str">
        <f>IF(Table2[[#This Row],[ActualHomeScore]]&gt;Table2[[#This Row],[PredictedHomeScore]],"N", IF(ISBLANK(Table2[[#This Row],[ActualResult]]), "_", IF(Table2[[#This Row],[ActualHomeScore]]=Table2[[#This Row],[PredictedHomeScore]], "Y", "N")))</f>
        <v>_</v>
      </c>
      <c r="R1044" s="2"/>
      <c r="S1044" s="2" t="str">
        <f t="shared" si="82"/>
        <v>_</v>
      </c>
      <c r="T1044" s="2">
        <f>IF(INDEX(StatsRegularSeason20242025!$A$2:$C$33,MATCH(Table2[[#This Row],[AwayTeam]],StatsRegularSeason20242025!$A$2:$A$33,0),2)=INDEX(StatsRegularSeason20242025!$A$2:$C$33,MATCH(Table2[[#This Row],[HomeTeam]],StatsRegularSeason20242025!$A$2:$A$33,0),2),1,0)</f>
        <v>0</v>
      </c>
      <c r="U1044" s="2">
        <f>IF(INDEX(StatsRegularSeason20242025!$A$2:$C$33,MATCH(Table2[[#This Row],[AwayTeam]],StatsRegularSeason20242025!$A$2:$A$33,0),3)=INDEX(StatsRegularSeason20242025!$A$2:$C$33,MATCH(Table2[[#This Row],[HomeTeam]],StatsRegularSeason20242025!$A$2:$A$33,0),3),1,0)</f>
        <v>0</v>
      </c>
      <c r="V1044" s="2">
        <f>IF(Table2[[#This Row],[InterConf]]=1,IF(Table2[[#This Row],[InterDiv]]=0, 1, 0), 0)</f>
        <v>0</v>
      </c>
      <c r="W1044" s="2">
        <f>IF(INDEX(StatsRegularSeason20242025!$A$2:$C$33,MATCH(Table2[[#This Row],[AwayTeam]],StatsRegularSeason20242025!$A$2:$A$33,0),2)&lt;&gt;INDEX(StatsRegularSeason20242025!$A$2:$C$33,MATCH(Table2[[#This Row],[HomeTeam]],StatsRegularSeason20242025!$A$2:$A$33,0),2),1,0)</f>
        <v>1</v>
      </c>
      <c r="X1044" s="2"/>
      <c r="Y1044" s="2"/>
      <c r="Z1044" s="2">
        <f>IF(AND(Table2[[#This Row],[GameIsOver]]=1,Table2[[#This Row],[ActualHomeScore]]*Table2[[#This Row],[ActualAwayScore]]=0), 1,0)</f>
        <v>0</v>
      </c>
      <c r="AA1044" s="2">
        <f>IF(Table2[[#This Row],[GameIsOver]]=0,0, IF(Table2[[#This Row],[ActualWinner]]=Table2[[#This Row],[AwayTeam]], 2, IF(OR(Table2[[#This Row],[ActualResult]]="OT", Table2[[#This Row],[ActualResult]]="SO"), 1, 0)))</f>
        <v>0</v>
      </c>
      <c r="AB1044" s="2">
        <f>IF(Table2[[#This Row],[GameIsOver]]= 0, 0, IF(Table2[[#This Row],[ActualWinner]]=Table2[[#This Row],[HomeTeam]], 2, IF(OR(Table2[[#This Row],[ActualResult]]="OT", Table2[[#This Row],[ActualResult]]="SO"), 1, 0)))</f>
        <v>0</v>
      </c>
      <c r="AC1044" s="33">
        <f>(($AR$11)*IF(Table2[[#This Row],[CorrectWinnerPrediction]]="Y", 1, 0))+(($AR$12)*IF(Table2[[#This Row],[CorrectAwayScorePrediction]]="Y", 1, 0))+(($AR$13)*IF(Table2[[#This Row],[CorrectHomeScorePrediction]]="Y", 1, 0))</f>
        <v>0</v>
      </c>
      <c r="AD10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4" s="4" t="str">
        <f>IF(WEEKDAY(Table2[[#This Row],[GameDate]])=1,"SUN",IF(WEEKDAY(Table2[[#This Row],[GameDate]])=2,"MON",IF(WEEKDAY(Table2[[#This Row],[GameDate]])=3,"TUE",IF(WEEKDAY(Table2[[#This Row],[GameDate]])=4,"WED",IF(WEEKDAY(Table2[[#This Row],[GameDate]])=5,"THU",IF(WEEKDAY(Table2[[#This Row],[GameDate]])=6,"FRI", "SAT"))))))</f>
        <v>THU</v>
      </c>
      <c r="AF1044" s="2">
        <f>Table2[[#This Row],[ActualAwayScore]]-Table2[[#This Row],[PredictedAwayScore]]</f>
        <v>0</v>
      </c>
      <c r="AG1044" s="2">
        <f>Table2[[#This Row],[ActualHomeScore]]-Table2[[#This Row],[PredictedHomeScore]]</f>
        <v>0</v>
      </c>
      <c r="AH1044" s="2">
        <f t="shared" si="83"/>
        <v>0</v>
      </c>
      <c r="AI1044" s="2">
        <f t="shared" si="84"/>
        <v>0</v>
      </c>
    </row>
    <row r="1045" spans="1:35" x14ac:dyDescent="0.25">
      <c r="B1045" s="4">
        <v>45729</v>
      </c>
      <c r="C1045" s="7" t="s">
        <v>1156</v>
      </c>
      <c r="D1045" s="2" t="s">
        <v>43</v>
      </c>
      <c r="E1045" s="2" t="s">
        <v>45</v>
      </c>
      <c r="F1045" s="2"/>
      <c r="G1045" s="2"/>
      <c r="H1045" s="2" t="str">
        <f t="shared" si="80"/>
        <v>_</v>
      </c>
      <c r="I1045" s="2"/>
      <c r="J1045" s="2"/>
      <c r="K1045" s="2"/>
      <c r="L1045" s="2" t="str">
        <f t="shared" si="81"/>
        <v>_</v>
      </c>
      <c r="M1045" s="2"/>
      <c r="N1045" s="2">
        <f>IF(ISBLANK(Table2[[#This Row],[ActualResult]]), 0, 1)</f>
        <v>0</v>
      </c>
      <c r="O1045" s="2" t="str">
        <f>IF(ISBLANK(Table2[[#This Row],[ActualResult]]), "_", IF(Table2[[#This Row],[ActualWinner]]=Table2[[#This Row],[PredictedWinner]], "Y", "N"))</f>
        <v>_</v>
      </c>
      <c r="P1045" s="2" t="str">
        <f>IF(Table2[[#This Row],[ActualAwayScore]]&gt;Table2[[#This Row],[PredictedAwayScore]], "N", IF(ISBLANK(Table2[[#This Row],[ActualResult]]), "_", IF(Table2[[#This Row],[ActualAwayScore]]=Table2[[#This Row],[PredictedAwayScore]], "Y", "N")))</f>
        <v>_</v>
      </c>
      <c r="Q1045" s="2" t="str">
        <f>IF(Table2[[#This Row],[ActualHomeScore]]&gt;Table2[[#This Row],[PredictedHomeScore]],"N", IF(ISBLANK(Table2[[#This Row],[ActualResult]]), "_", IF(Table2[[#This Row],[ActualHomeScore]]=Table2[[#This Row],[PredictedHomeScore]], "Y", "N")))</f>
        <v>_</v>
      </c>
      <c r="R1045" s="2"/>
      <c r="S1045" s="2" t="str">
        <f t="shared" si="82"/>
        <v>_</v>
      </c>
      <c r="T1045" s="2">
        <f>IF(INDEX(StatsRegularSeason20242025!$A$2:$C$33,MATCH(Table2[[#This Row],[AwayTeam]],StatsRegularSeason20242025!$A$2:$A$33,0),2)=INDEX(StatsRegularSeason20242025!$A$2:$C$33,MATCH(Table2[[#This Row],[HomeTeam]],StatsRegularSeason20242025!$A$2:$A$33,0),2),1,0)</f>
        <v>1</v>
      </c>
      <c r="U1045" s="2">
        <f>IF(INDEX(StatsRegularSeason20242025!$A$2:$C$33,MATCH(Table2[[#This Row],[AwayTeam]],StatsRegularSeason20242025!$A$2:$A$33,0),3)=INDEX(StatsRegularSeason20242025!$A$2:$C$33,MATCH(Table2[[#This Row],[HomeTeam]],StatsRegularSeason20242025!$A$2:$A$33,0),3),1,0)</f>
        <v>0</v>
      </c>
      <c r="V1045" s="2">
        <f>IF(Table2[[#This Row],[InterConf]]=1,IF(Table2[[#This Row],[InterDiv]]=0, 1, 0), 0)</f>
        <v>1</v>
      </c>
      <c r="W1045" s="2">
        <f>IF(INDEX(StatsRegularSeason20242025!$A$2:$C$33,MATCH(Table2[[#This Row],[AwayTeam]],StatsRegularSeason20242025!$A$2:$A$33,0),2)&lt;&gt;INDEX(StatsRegularSeason20242025!$A$2:$C$33,MATCH(Table2[[#This Row],[HomeTeam]],StatsRegularSeason20242025!$A$2:$A$33,0),2),1,0)</f>
        <v>0</v>
      </c>
      <c r="X1045" s="2"/>
      <c r="Y1045" s="2"/>
      <c r="Z1045" s="2">
        <f>IF(AND(Table2[[#This Row],[GameIsOver]]=1,Table2[[#This Row],[ActualHomeScore]]*Table2[[#This Row],[ActualAwayScore]]=0), 1,0)</f>
        <v>0</v>
      </c>
      <c r="AA1045" s="2">
        <f>IF(Table2[[#This Row],[GameIsOver]]=0,0, IF(Table2[[#This Row],[ActualWinner]]=Table2[[#This Row],[AwayTeam]], 2, IF(OR(Table2[[#This Row],[ActualResult]]="OT", Table2[[#This Row],[ActualResult]]="SO"), 1, 0)))</f>
        <v>0</v>
      </c>
      <c r="AB1045" s="2">
        <f>IF(Table2[[#This Row],[GameIsOver]]= 0, 0, IF(Table2[[#This Row],[ActualWinner]]=Table2[[#This Row],[HomeTeam]], 2, IF(OR(Table2[[#This Row],[ActualResult]]="OT", Table2[[#This Row],[ActualResult]]="SO"), 1, 0)))</f>
        <v>0</v>
      </c>
      <c r="AC1045" s="33">
        <f>(($AR$11)*IF(Table2[[#This Row],[CorrectWinnerPrediction]]="Y", 1, 0))+(($AR$12)*IF(Table2[[#This Row],[CorrectAwayScorePrediction]]="Y", 1, 0))+(($AR$13)*IF(Table2[[#This Row],[CorrectHomeScorePrediction]]="Y", 1, 0))</f>
        <v>0</v>
      </c>
      <c r="AD10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5" s="4" t="str">
        <f>IF(WEEKDAY(Table2[[#This Row],[GameDate]])=1,"SUN",IF(WEEKDAY(Table2[[#This Row],[GameDate]])=2,"MON",IF(WEEKDAY(Table2[[#This Row],[GameDate]])=3,"TUE",IF(WEEKDAY(Table2[[#This Row],[GameDate]])=4,"WED",IF(WEEKDAY(Table2[[#This Row],[GameDate]])=5,"THU",IF(WEEKDAY(Table2[[#This Row],[GameDate]])=6,"FRI", "SAT"))))))</f>
        <v>THU</v>
      </c>
      <c r="AF1045" s="2">
        <f>Table2[[#This Row],[ActualAwayScore]]-Table2[[#This Row],[PredictedAwayScore]]</f>
        <v>0</v>
      </c>
      <c r="AG1045" s="2">
        <f>Table2[[#This Row],[ActualHomeScore]]-Table2[[#This Row],[PredictedHomeScore]]</f>
        <v>0</v>
      </c>
      <c r="AH1045" s="2">
        <f t="shared" si="83"/>
        <v>0</v>
      </c>
      <c r="AI1045" s="2">
        <f t="shared" si="84"/>
        <v>0</v>
      </c>
    </row>
    <row r="1046" spans="1:35" x14ac:dyDescent="0.25">
      <c r="B1046" s="4">
        <v>45729</v>
      </c>
      <c r="C1046" s="7" t="s">
        <v>1157</v>
      </c>
      <c r="D1046" s="2" t="s">
        <v>13</v>
      </c>
      <c r="E1046" s="2" t="s">
        <v>21</v>
      </c>
      <c r="F1046" s="2"/>
      <c r="G1046" s="2"/>
      <c r="H1046" s="2" t="str">
        <f t="shared" si="80"/>
        <v>_</v>
      </c>
      <c r="I1046" s="2"/>
      <c r="J1046" s="2"/>
      <c r="K1046" s="2"/>
      <c r="L1046" s="2" t="str">
        <f t="shared" si="81"/>
        <v>_</v>
      </c>
      <c r="M1046" s="2"/>
      <c r="N1046" s="2">
        <f>IF(ISBLANK(Table2[[#This Row],[ActualResult]]), 0, 1)</f>
        <v>0</v>
      </c>
      <c r="O1046" s="2" t="str">
        <f>IF(ISBLANK(Table2[[#This Row],[ActualResult]]), "_", IF(Table2[[#This Row],[ActualWinner]]=Table2[[#This Row],[PredictedWinner]], "Y", "N"))</f>
        <v>_</v>
      </c>
      <c r="P1046" s="2" t="str">
        <f>IF(Table2[[#This Row],[ActualAwayScore]]&gt;Table2[[#This Row],[PredictedAwayScore]], "N", IF(ISBLANK(Table2[[#This Row],[ActualResult]]), "_", IF(Table2[[#This Row],[ActualAwayScore]]=Table2[[#This Row],[PredictedAwayScore]], "Y", "N")))</f>
        <v>_</v>
      </c>
      <c r="Q1046" s="2" t="str">
        <f>IF(Table2[[#This Row],[ActualHomeScore]]&gt;Table2[[#This Row],[PredictedHomeScore]],"N", IF(ISBLANK(Table2[[#This Row],[ActualResult]]), "_", IF(Table2[[#This Row],[ActualHomeScore]]=Table2[[#This Row],[PredictedHomeScore]], "Y", "N")))</f>
        <v>_</v>
      </c>
      <c r="R1046" s="2"/>
      <c r="S1046" s="2" t="str">
        <f t="shared" si="82"/>
        <v>_</v>
      </c>
      <c r="T1046" s="2">
        <f>IF(INDEX(StatsRegularSeason20242025!$A$2:$C$33,MATCH(Table2[[#This Row],[AwayTeam]],StatsRegularSeason20242025!$A$2:$A$33,0),2)=INDEX(StatsRegularSeason20242025!$A$2:$C$33,MATCH(Table2[[#This Row],[HomeTeam]],StatsRegularSeason20242025!$A$2:$A$33,0),2),1,0)</f>
        <v>0</v>
      </c>
      <c r="U1046" s="2">
        <f>IF(INDEX(StatsRegularSeason20242025!$A$2:$C$33,MATCH(Table2[[#This Row],[AwayTeam]],StatsRegularSeason20242025!$A$2:$A$33,0),3)=INDEX(StatsRegularSeason20242025!$A$2:$C$33,MATCH(Table2[[#This Row],[HomeTeam]],StatsRegularSeason20242025!$A$2:$A$33,0),3),1,0)</f>
        <v>0</v>
      </c>
      <c r="V1046" s="2">
        <f>IF(Table2[[#This Row],[InterConf]]=1,IF(Table2[[#This Row],[InterDiv]]=0, 1, 0), 0)</f>
        <v>0</v>
      </c>
      <c r="W1046" s="2">
        <f>IF(INDEX(StatsRegularSeason20242025!$A$2:$C$33,MATCH(Table2[[#This Row],[AwayTeam]],StatsRegularSeason20242025!$A$2:$A$33,0),2)&lt;&gt;INDEX(StatsRegularSeason20242025!$A$2:$C$33,MATCH(Table2[[#This Row],[HomeTeam]],StatsRegularSeason20242025!$A$2:$A$33,0),2),1,0)</f>
        <v>1</v>
      </c>
      <c r="X1046" s="2"/>
      <c r="Y1046" s="2"/>
      <c r="Z1046" s="2">
        <f>IF(AND(Table2[[#This Row],[GameIsOver]]=1,Table2[[#This Row],[ActualHomeScore]]*Table2[[#This Row],[ActualAwayScore]]=0), 1,0)</f>
        <v>0</v>
      </c>
      <c r="AA1046" s="2">
        <f>IF(Table2[[#This Row],[GameIsOver]]=0,0, IF(Table2[[#This Row],[ActualWinner]]=Table2[[#This Row],[AwayTeam]], 2, IF(OR(Table2[[#This Row],[ActualResult]]="OT", Table2[[#This Row],[ActualResult]]="SO"), 1, 0)))</f>
        <v>0</v>
      </c>
      <c r="AB1046" s="2">
        <f>IF(Table2[[#This Row],[GameIsOver]]= 0, 0, IF(Table2[[#This Row],[ActualWinner]]=Table2[[#This Row],[HomeTeam]], 2, IF(OR(Table2[[#This Row],[ActualResult]]="OT", Table2[[#This Row],[ActualResult]]="SO"), 1, 0)))</f>
        <v>0</v>
      </c>
      <c r="AC1046" s="33">
        <f>(($AR$11)*IF(Table2[[#This Row],[CorrectWinnerPrediction]]="Y", 1, 0))+(($AR$12)*IF(Table2[[#This Row],[CorrectAwayScorePrediction]]="Y", 1, 0))+(($AR$13)*IF(Table2[[#This Row],[CorrectHomeScorePrediction]]="Y", 1, 0))</f>
        <v>0</v>
      </c>
      <c r="AD10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6" s="4" t="str">
        <f>IF(WEEKDAY(Table2[[#This Row],[GameDate]])=1,"SUN",IF(WEEKDAY(Table2[[#This Row],[GameDate]])=2,"MON",IF(WEEKDAY(Table2[[#This Row],[GameDate]])=3,"TUE",IF(WEEKDAY(Table2[[#This Row],[GameDate]])=4,"WED",IF(WEEKDAY(Table2[[#This Row],[GameDate]])=5,"THU",IF(WEEKDAY(Table2[[#This Row],[GameDate]])=6,"FRI", "SAT"))))))</f>
        <v>THU</v>
      </c>
      <c r="AF1046" s="2">
        <f>Table2[[#This Row],[ActualAwayScore]]-Table2[[#This Row],[PredictedAwayScore]]</f>
        <v>0</v>
      </c>
      <c r="AG1046" s="2">
        <f>Table2[[#This Row],[ActualHomeScore]]-Table2[[#This Row],[PredictedHomeScore]]</f>
        <v>0</v>
      </c>
      <c r="AH1046" s="2">
        <f t="shared" si="83"/>
        <v>0</v>
      </c>
      <c r="AI1046" s="2">
        <f t="shared" si="84"/>
        <v>0</v>
      </c>
    </row>
    <row r="1047" spans="1:35" x14ac:dyDescent="0.25">
      <c r="B1047" s="4">
        <v>45729</v>
      </c>
      <c r="C1047" s="7" t="s">
        <v>1158</v>
      </c>
      <c r="D1047" s="2" t="s">
        <v>27</v>
      </c>
      <c r="E1047" s="2" t="s">
        <v>36</v>
      </c>
      <c r="F1047" s="2"/>
      <c r="G1047" s="2"/>
      <c r="H1047" s="2" t="str">
        <f t="shared" si="80"/>
        <v>_</v>
      </c>
      <c r="I1047" s="2"/>
      <c r="J1047" s="2"/>
      <c r="K1047" s="2"/>
      <c r="L1047" s="2" t="str">
        <f t="shared" si="81"/>
        <v>_</v>
      </c>
      <c r="M1047" s="2"/>
      <c r="N1047" s="2">
        <f>IF(ISBLANK(Table2[[#This Row],[ActualResult]]), 0, 1)</f>
        <v>0</v>
      </c>
      <c r="O1047" s="2" t="str">
        <f>IF(ISBLANK(Table2[[#This Row],[ActualResult]]), "_", IF(Table2[[#This Row],[ActualWinner]]=Table2[[#This Row],[PredictedWinner]], "Y", "N"))</f>
        <v>_</v>
      </c>
      <c r="P1047" s="2" t="str">
        <f>IF(Table2[[#This Row],[ActualAwayScore]]&gt;Table2[[#This Row],[PredictedAwayScore]], "N", IF(ISBLANK(Table2[[#This Row],[ActualResult]]), "_", IF(Table2[[#This Row],[ActualAwayScore]]=Table2[[#This Row],[PredictedAwayScore]], "Y", "N")))</f>
        <v>_</v>
      </c>
      <c r="Q1047" s="2" t="str">
        <f>IF(Table2[[#This Row],[ActualHomeScore]]&gt;Table2[[#This Row],[PredictedHomeScore]],"N", IF(ISBLANK(Table2[[#This Row],[ActualResult]]), "_", IF(Table2[[#This Row],[ActualHomeScore]]=Table2[[#This Row],[PredictedHomeScore]], "Y", "N")))</f>
        <v>_</v>
      </c>
      <c r="R1047" s="2"/>
      <c r="S1047" s="2" t="str">
        <f t="shared" si="82"/>
        <v>_</v>
      </c>
      <c r="T1047" s="2">
        <f>IF(INDEX(StatsRegularSeason20242025!$A$2:$C$33,MATCH(Table2[[#This Row],[AwayTeam]],StatsRegularSeason20242025!$A$2:$A$33,0),2)=INDEX(StatsRegularSeason20242025!$A$2:$C$33,MATCH(Table2[[#This Row],[HomeTeam]],StatsRegularSeason20242025!$A$2:$A$33,0),2),1,0)</f>
        <v>0</v>
      </c>
      <c r="U1047" s="2">
        <f>IF(INDEX(StatsRegularSeason20242025!$A$2:$C$33,MATCH(Table2[[#This Row],[AwayTeam]],StatsRegularSeason20242025!$A$2:$A$33,0),3)=INDEX(StatsRegularSeason20242025!$A$2:$C$33,MATCH(Table2[[#This Row],[HomeTeam]],StatsRegularSeason20242025!$A$2:$A$33,0),3),1,0)</f>
        <v>0</v>
      </c>
      <c r="V1047" s="2">
        <f>IF(Table2[[#This Row],[InterConf]]=1,IF(Table2[[#This Row],[InterDiv]]=0, 1, 0), 0)</f>
        <v>0</v>
      </c>
      <c r="W1047" s="2">
        <f>IF(INDEX(StatsRegularSeason20242025!$A$2:$C$33,MATCH(Table2[[#This Row],[AwayTeam]],StatsRegularSeason20242025!$A$2:$A$33,0),2)&lt;&gt;INDEX(StatsRegularSeason20242025!$A$2:$C$33,MATCH(Table2[[#This Row],[HomeTeam]],StatsRegularSeason20242025!$A$2:$A$33,0),2),1,0)</f>
        <v>1</v>
      </c>
      <c r="X1047" s="2"/>
      <c r="Y1047" s="2"/>
      <c r="Z1047" s="2">
        <f>IF(AND(Table2[[#This Row],[GameIsOver]]=1,Table2[[#This Row],[ActualHomeScore]]*Table2[[#This Row],[ActualAwayScore]]=0), 1,0)</f>
        <v>0</v>
      </c>
      <c r="AA1047" s="2">
        <f>IF(Table2[[#This Row],[GameIsOver]]=0,0, IF(Table2[[#This Row],[ActualWinner]]=Table2[[#This Row],[AwayTeam]], 2, IF(OR(Table2[[#This Row],[ActualResult]]="OT", Table2[[#This Row],[ActualResult]]="SO"), 1, 0)))</f>
        <v>0</v>
      </c>
      <c r="AB1047" s="2">
        <f>IF(Table2[[#This Row],[GameIsOver]]= 0, 0, IF(Table2[[#This Row],[ActualWinner]]=Table2[[#This Row],[HomeTeam]], 2, IF(OR(Table2[[#This Row],[ActualResult]]="OT", Table2[[#This Row],[ActualResult]]="SO"), 1, 0)))</f>
        <v>0</v>
      </c>
      <c r="AC1047" s="33">
        <f>(($AR$11)*IF(Table2[[#This Row],[CorrectWinnerPrediction]]="Y", 1, 0))+(($AR$12)*IF(Table2[[#This Row],[CorrectAwayScorePrediction]]="Y", 1, 0))+(($AR$13)*IF(Table2[[#This Row],[CorrectHomeScorePrediction]]="Y", 1, 0))</f>
        <v>0</v>
      </c>
      <c r="AD10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7" s="4" t="str">
        <f>IF(WEEKDAY(Table2[[#This Row],[GameDate]])=1,"SUN",IF(WEEKDAY(Table2[[#This Row],[GameDate]])=2,"MON",IF(WEEKDAY(Table2[[#This Row],[GameDate]])=3,"TUE",IF(WEEKDAY(Table2[[#This Row],[GameDate]])=4,"WED",IF(WEEKDAY(Table2[[#This Row],[GameDate]])=5,"THU",IF(WEEKDAY(Table2[[#This Row],[GameDate]])=6,"FRI", "SAT"))))))</f>
        <v>THU</v>
      </c>
      <c r="AF1047" s="2">
        <f>Table2[[#This Row],[ActualAwayScore]]-Table2[[#This Row],[PredictedAwayScore]]</f>
        <v>0</v>
      </c>
      <c r="AG1047" s="2">
        <f>Table2[[#This Row],[ActualHomeScore]]-Table2[[#This Row],[PredictedHomeScore]]</f>
        <v>0</v>
      </c>
      <c r="AH1047" s="2">
        <f t="shared" si="83"/>
        <v>0</v>
      </c>
      <c r="AI1047" s="2">
        <f t="shared" si="84"/>
        <v>0</v>
      </c>
    </row>
    <row r="1048" spans="1:35" x14ac:dyDescent="0.25">
      <c r="B1048" s="4">
        <v>45729</v>
      </c>
      <c r="C1048" s="7" t="s">
        <v>1160</v>
      </c>
      <c r="D1048" s="2" t="s">
        <v>20</v>
      </c>
      <c r="E1048" s="2" t="s">
        <v>37</v>
      </c>
      <c r="F1048" s="2"/>
      <c r="G1048" s="2"/>
      <c r="H1048" s="2" t="str">
        <f t="shared" si="80"/>
        <v>_</v>
      </c>
      <c r="I1048" s="2"/>
      <c r="J1048" s="2"/>
      <c r="K1048" s="2"/>
      <c r="L1048" s="2" t="str">
        <f t="shared" si="81"/>
        <v>_</v>
      </c>
      <c r="M1048" s="2"/>
      <c r="N1048" s="2">
        <f>IF(ISBLANK(Table2[[#This Row],[ActualResult]]), 0, 1)</f>
        <v>0</v>
      </c>
      <c r="O1048" s="2" t="str">
        <f>IF(ISBLANK(Table2[[#This Row],[ActualResult]]), "_", IF(Table2[[#This Row],[ActualWinner]]=Table2[[#This Row],[PredictedWinner]], "Y", "N"))</f>
        <v>_</v>
      </c>
      <c r="P1048" s="2" t="str">
        <f>IF(Table2[[#This Row],[ActualAwayScore]]&gt;Table2[[#This Row],[PredictedAwayScore]], "N", IF(ISBLANK(Table2[[#This Row],[ActualResult]]), "_", IF(Table2[[#This Row],[ActualAwayScore]]=Table2[[#This Row],[PredictedAwayScore]], "Y", "N")))</f>
        <v>_</v>
      </c>
      <c r="Q1048" s="2" t="str">
        <f>IF(Table2[[#This Row],[ActualHomeScore]]&gt;Table2[[#This Row],[PredictedHomeScore]],"N", IF(ISBLANK(Table2[[#This Row],[ActualResult]]), "_", IF(Table2[[#This Row],[ActualHomeScore]]=Table2[[#This Row],[PredictedHomeScore]], "Y", "N")))</f>
        <v>_</v>
      </c>
      <c r="R1048" s="2"/>
      <c r="S1048" s="2" t="str">
        <f t="shared" si="82"/>
        <v>_</v>
      </c>
      <c r="T1048" s="2">
        <f>IF(INDEX(StatsRegularSeason20242025!$A$2:$C$33,MATCH(Table2[[#This Row],[AwayTeam]],StatsRegularSeason20242025!$A$2:$A$33,0),2)=INDEX(StatsRegularSeason20242025!$A$2:$C$33,MATCH(Table2[[#This Row],[HomeTeam]],StatsRegularSeason20242025!$A$2:$A$33,0),2),1,0)</f>
        <v>0</v>
      </c>
      <c r="U1048" s="2">
        <f>IF(INDEX(StatsRegularSeason20242025!$A$2:$C$33,MATCH(Table2[[#This Row],[AwayTeam]],StatsRegularSeason20242025!$A$2:$A$33,0),3)=INDEX(StatsRegularSeason20242025!$A$2:$C$33,MATCH(Table2[[#This Row],[HomeTeam]],StatsRegularSeason20242025!$A$2:$A$33,0),3),1,0)</f>
        <v>0</v>
      </c>
      <c r="V1048" s="2">
        <f>IF(Table2[[#This Row],[InterConf]]=1,IF(Table2[[#This Row],[InterDiv]]=0, 1, 0), 0)</f>
        <v>0</v>
      </c>
      <c r="W1048" s="2">
        <f>IF(INDEX(StatsRegularSeason20242025!$A$2:$C$33,MATCH(Table2[[#This Row],[AwayTeam]],StatsRegularSeason20242025!$A$2:$A$33,0),2)&lt;&gt;INDEX(StatsRegularSeason20242025!$A$2:$C$33,MATCH(Table2[[#This Row],[HomeTeam]],StatsRegularSeason20242025!$A$2:$A$33,0),2),1,0)</f>
        <v>1</v>
      </c>
      <c r="X1048" s="2"/>
      <c r="Y1048" s="2"/>
      <c r="Z1048" s="2">
        <f>IF(AND(Table2[[#This Row],[GameIsOver]]=1,Table2[[#This Row],[ActualHomeScore]]*Table2[[#This Row],[ActualAwayScore]]=0), 1,0)</f>
        <v>0</v>
      </c>
      <c r="AA1048" s="2">
        <f>IF(Table2[[#This Row],[GameIsOver]]=0,0, IF(Table2[[#This Row],[ActualWinner]]=Table2[[#This Row],[AwayTeam]], 2, IF(OR(Table2[[#This Row],[ActualResult]]="OT", Table2[[#This Row],[ActualResult]]="SO"), 1, 0)))</f>
        <v>0</v>
      </c>
      <c r="AB1048" s="2">
        <f>IF(Table2[[#This Row],[GameIsOver]]= 0, 0, IF(Table2[[#This Row],[ActualWinner]]=Table2[[#This Row],[HomeTeam]], 2, IF(OR(Table2[[#This Row],[ActualResult]]="OT", Table2[[#This Row],[ActualResult]]="SO"), 1, 0)))</f>
        <v>0</v>
      </c>
      <c r="AC1048" s="33">
        <f>(($AR$11)*IF(Table2[[#This Row],[CorrectWinnerPrediction]]="Y", 1, 0))+(($AR$12)*IF(Table2[[#This Row],[CorrectAwayScorePrediction]]="Y", 1, 0))+(($AR$13)*IF(Table2[[#This Row],[CorrectHomeScorePrediction]]="Y", 1, 0))</f>
        <v>0</v>
      </c>
      <c r="AD10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8" s="4" t="str">
        <f>IF(WEEKDAY(Table2[[#This Row],[GameDate]])=1,"SUN",IF(WEEKDAY(Table2[[#This Row],[GameDate]])=2,"MON",IF(WEEKDAY(Table2[[#This Row],[GameDate]])=3,"TUE",IF(WEEKDAY(Table2[[#This Row],[GameDate]])=4,"WED",IF(WEEKDAY(Table2[[#This Row],[GameDate]])=5,"THU",IF(WEEKDAY(Table2[[#This Row],[GameDate]])=6,"FRI", "SAT"))))))</f>
        <v>THU</v>
      </c>
      <c r="AF1048" s="2">
        <f>Table2[[#This Row],[ActualAwayScore]]-Table2[[#This Row],[PredictedAwayScore]]</f>
        <v>0</v>
      </c>
      <c r="AG1048" s="2">
        <f>Table2[[#This Row],[ActualHomeScore]]-Table2[[#This Row],[PredictedHomeScore]]</f>
        <v>0</v>
      </c>
      <c r="AH1048" s="2">
        <f t="shared" si="83"/>
        <v>0</v>
      </c>
      <c r="AI1048" s="2">
        <f t="shared" si="84"/>
        <v>0</v>
      </c>
    </row>
    <row r="1049" spans="1:35" x14ac:dyDescent="0.25">
      <c r="B1049" s="4">
        <v>45729</v>
      </c>
      <c r="C1049" s="7" t="s">
        <v>1161</v>
      </c>
      <c r="D1049" s="2" t="s">
        <v>46</v>
      </c>
      <c r="E1049" s="2" t="s">
        <v>28</v>
      </c>
      <c r="F1049" s="2"/>
      <c r="G1049" s="2"/>
      <c r="H1049" s="2" t="str">
        <f t="shared" si="80"/>
        <v>_</v>
      </c>
      <c r="I1049" s="2"/>
      <c r="J1049" s="2"/>
      <c r="K1049" s="2"/>
      <c r="L1049" s="2" t="str">
        <f t="shared" si="81"/>
        <v>_</v>
      </c>
      <c r="M1049" s="2"/>
      <c r="N1049" s="2">
        <f>IF(ISBLANK(Table2[[#This Row],[ActualResult]]), 0, 1)</f>
        <v>0</v>
      </c>
      <c r="O1049" s="2" t="str">
        <f>IF(ISBLANK(Table2[[#This Row],[ActualResult]]), "_", IF(Table2[[#This Row],[ActualWinner]]=Table2[[#This Row],[PredictedWinner]], "Y", "N"))</f>
        <v>_</v>
      </c>
      <c r="P1049" s="2" t="str">
        <f>IF(Table2[[#This Row],[ActualAwayScore]]&gt;Table2[[#This Row],[PredictedAwayScore]], "N", IF(ISBLANK(Table2[[#This Row],[ActualResult]]), "_", IF(Table2[[#This Row],[ActualAwayScore]]=Table2[[#This Row],[PredictedAwayScore]], "Y", "N")))</f>
        <v>_</v>
      </c>
      <c r="Q1049" s="2" t="str">
        <f>IF(Table2[[#This Row],[ActualHomeScore]]&gt;Table2[[#This Row],[PredictedHomeScore]],"N", IF(ISBLANK(Table2[[#This Row],[ActualResult]]), "_", IF(Table2[[#This Row],[ActualHomeScore]]=Table2[[#This Row],[PredictedHomeScore]], "Y", "N")))</f>
        <v>_</v>
      </c>
      <c r="R1049" s="2"/>
      <c r="S1049" s="2" t="str">
        <f t="shared" si="82"/>
        <v>_</v>
      </c>
      <c r="T1049" s="2">
        <f>IF(INDEX(StatsRegularSeason20242025!$A$2:$C$33,MATCH(Table2[[#This Row],[AwayTeam]],StatsRegularSeason20242025!$A$2:$A$33,0),2)=INDEX(StatsRegularSeason20242025!$A$2:$C$33,MATCH(Table2[[#This Row],[HomeTeam]],StatsRegularSeason20242025!$A$2:$A$33,0),2),1,0)</f>
        <v>0</v>
      </c>
      <c r="U1049" s="2">
        <f>IF(INDEX(StatsRegularSeason20242025!$A$2:$C$33,MATCH(Table2[[#This Row],[AwayTeam]],StatsRegularSeason20242025!$A$2:$A$33,0),3)=INDEX(StatsRegularSeason20242025!$A$2:$C$33,MATCH(Table2[[#This Row],[HomeTeam]],StatsRegularSeason20242025!$A$2:$A$33,0),3),1,0)</f>
        <v>0</v>
      </c>
      <c r="V1049" s="2">
        <f>IF(Table2[[#This Row],[InterConf]]=1,IF(Table2[[#This Row],[InterDiv]]=0, 1, 0), 0)</f>
        <v>0</v>
      </c>
      <c r="W1049" s="2">
        <f>IF(INDEX(StatsRegularSeason20242025!$A$2:$C$33,MATCH(Table2[[#This Row],[AwayTeam]],StatsRegularSeason20242025!$A$2:$A$33,0),2)&lt;&gt;INDEX(StatsRegularSeason20242025!$A$2:$C$33,MATCH(Table2[[#This Row],[HomeTeam]],StatsRegularSeason20242025!$A$2:$A$33,0),2),1,0)</f>
        <v>1</v>
      </c>
      <c r="X1049" s="2"/>
      <c r="Y1049" s="2"/>
      <c r="Z1049" s="2">
        <f>IF(AND(Table2[[#This Row],[GameIsOver]]=1,Table2[[#This Row],[ActualHomeScore]]*Table2[[#This Row],[ActualAwayScore]]=0), 1,0)</f>
        <v>0</v>
      </c>
      <c r="AA1049" s="2">
        <f>IF(Table2[[#This Row],[GameIsOver]]=0,0, IF(Table2[[#This Row],[ActualWinner]]=Table2[[#This Row],[AwayTeam]], 2, IF(OR(Table2[[#This Row],[ActualResult]]="OT", Table2[[#This Row],[ActualResult]]="SO"), 1, 0)))</f>
        <v>0</v>
      </c>
      <c r="AB1049" s="2">
        <f>IF(Table2[[#This Row],[GameIsOver]]= 0, 0, IF(Table2[[#This Row],[ActualWinner]]=Table2[[#This Row],[HomeTeam]], 2, IF(OR(Table2[[#This Row],[ActualResult]]="OT", Table2[[#This Row],[ActualResult]]="SO"), 1, 0)))</f>
        <v>0</v>
      </c>
      <c r="AC1049" s="33">
        <f>(($AR$11)*IF(Table2[[#This Row],[CorrectWinnerPrediction]]="Y", 1, 0))+(($AR$12)*IF(Table2[[#This Row],[CorrectAwayScorePrediction]]="Y", 1, 0))+(($AR$13)*IF(Table2[[#This Row],[CorrectHomeScorePrediction]]="Y", 1, 0))</f>
        <v>0</v>
      </c>
      <c r="AD10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49" s="4" t="str">
        <f>IF(WEEKDAY(Table2[[#This Row],[GameDate]])=1,"SUN",IF(WEEKDAY(Table2[[#This Row],[GameDate]])=2,"MON",IF(WEEKDAY(Table2[[#This Row],[GameDate]])=3,"TUE",IF(WEEKDAY(Table2[[#This Row],[GameDate]])=4,"WED",IF(WEEKDAY(Table2[[#This Row],[GameDate]])=5,"THU",IF(WEEKDAY(Table2[[#This Row],[GameDate]])=6,"FRI", "SAT"))))))</f>
        <v>THU</v>
      </c>
      <c r="AF1049" s="2">
        <f>Table2[[#This Row],[ActualAwayScore]]-Table2[[#This Row],[PredictedAwayScore]]</f>
        <v>0</v>
      </c>
      <c r="AG1049" s="2">
        <f>Table2[[#This Row],[ActualHomeScore]]-Table2[[#This Row],[PredictedHomeScore]]</f>
        <v>0</v>
      </c>
      <c r="AH1049" s="2">
        <f t="shared" si="83"/>
        <v>0</v>
      </c>
      <c r="AI1049" s="2">
        <f t="shared" si="84"/>
        <v>0</v>
      </c>
    </row>
    <row r="1050" spans="1:35" x14ac:dyDescent="0.25">
      <c r="A1050" s="3"/>
      <c r="B1050" s="5">
        <v>45729</v>
      </c>
      <c r="C1050" s="8" t="s">
        <v>1162</v>
      </c>
      <c r="D1050" s="3" t="s">
        <v>17</v>
      </c>
      <c r="E1050" s="3" t="s">
        <v>38</v>
      </c>
      <c r="F1050" s="3"/>
      <c r="G1050" s="3"/>
      <c r="H1050" s="3" t="str">
        <f t="shared" si="80"/>
        <v>_</v>
      </c>
      <c r="I1050" s="3"/>
      <c r="J1050" s="3"/>
      <c r="K1050" s="3"/>
      <c r="L1050" s="2" t="str">
        <f t="shared" si="81"/>
        <v>_</v>
      </c>
      <c r="M1050" s="3"/>
      <c r="N1050" s="3">
        <f>IF(ISBLANK(Table2[[#This Row],[ActualResult]]), 0, 1)</f>
        <v>0</v>
      </c>
      <c r="O1050" s="3" t="str">
        <f>IF(ISBLANK(Table2[[#This Row],[ActualResult]]), "_", IF(Table2[[#This Row],[ActualWinner]]=Table2[[#This Row],[PredictedWinner]], "Y", "N"))</f>
        <v>_</v>
      </c>
      <c r="P1050" s="3" t="str">
        <f>IF(Table2[[#This Row],[ActualAwayScore]]&gt;Table2[[#This Row],[PredictedAwayScore]], "N", IF(ISBLANK(Table2[[#This Row],[ActualResult]]), "_", IF(Table2[[#This Row],[ActualAwayScore]]=Table2[[#This Row],[PredictedAwayScore]], "Y", "N")))</f>
        <v>_</v>
      </c>
      <c r="Q1050" s="3" t="str">
        <f>IF(Table2[[#This Row],[ActualHomeScore]]&gt;Table2[[#This Row],[PredictedHomeScore]],"N", IF(ISBLANK(Table2[[#This Row],[ActualResult]]), "_", IF(Table2[[#This Row],[ActualHomeScore]]=Table2[[#This Row],[PredictedHomeScore]], "Y", "N")))</f>
        <v>_</v>
      </c>
      <c r="R1050" s="2"/>
      <c r="S1050" s="2" t="str">
        <f t="shared" si="82"/>
        <v>_</v>
      </c>
      <c r="T1050" s="2">
        <f>IF(INDEX(StatsRegularSeason20242025!$A$2:$C$33,MATCH(Table2[[#This Row],[AwayTeam]],StatsRegularSeason20242025!$A$2:$A$33,0),2)=INDEX(StatsRegularSeason20242025!$A$2:$C$33,MATCH(Table2[[#This Row],[HomeTeam]],StatsRegularSeason20242025!$A$2:$A$33,0),2),1,0)</f>
        <v>1</v>
      </c>
      <c r="U1050" s="2">
        <f>IF(INDEX(StatsRegularSeason20242025!$A$2:$C$33,MATCH(Table2[[#This Row],[AwayTeam]],StatsRegularSeason20242025!$A$2:$A$33,0),3)=INDEX(StatsRegularSeason20242025!$A$2:$C$33,MATCH(Table2[[#This Row],[HomeTeam]],StatsRegularSeason20242025!$A$2:$A$33,0),3),1,0)</f>
        <v>0</v>
      </c>
      <c r="V1050" s="2">
        <f>IF(Table2[[#This Row],[InterConf]]=1,IF(Table2[[#This Row],[InterDiv]]=0, 1, 0), 0)</f>
        <v>1</v>
      </c>
      <c r="W1050" s="2">
        <f>IF(INDEX(StatsRegularSeason20242025!$A$2:$C$33,MATCH(Table2[[#This Row],[AwayTeam]],StatsRegularSeason20242025!$A$2:$A$33,0),2)&lt;&gt;INDEX(StatsRegularSeason20242025!$A$2:$C$33,MATCH(Table2[[#This Row],[HomeTeam]],StatsRegularSeason20242025!$A$2:$A$33,0),2),1,0)</f>
        <v>0</v>
      </c>
      <c r="X1050" s="2"/>
      <c r="Y1050" s="2"/>
      <c r="Z1050" s="2">
        <f>IF(AND(Table2[[#This Row],[GameIsOver]]=1,Table2[[#This Row],[ActualHomeScore]]*Table2[[#This Row],[ActualAwayScore]]=0), 1,0)</f>
        <v>0</v>
      </c>
      <c r="AA1050" s="2">
        <f>IF(Table2[[#This Row],[GameIsOver]]=0,0, IF(Table2[[#This Row],[ActualWinner]]=Table2[[#This Row],[AwayTeam]], 2, IF(OR(Table2[[#This Row],[ActualResult]]="OT", Table2[[#This Row],[ActualResult]]="SO"), 1, 0)))</f>
        <v>0</v>
      </c>
      <c r="AB1050" s="2">
        <f>IF(Table2[[#This Row],[GameIsOver]]= 0, 0, IF(Table2[[#This Row],[ActualWinner]]=Table2[[#This Row],[HomeTeam]], 2, IF(OR(Table2[[#This Row],[ActualResult]]="OT", Table2[[#This Row],[ActualResult]]="SO"), 1, 0)))</f>
        <v>0</v>
      </c>
      <c r="AC1050" s="33">
        <f>(($AR$11)*IF(Table2[[#This Row],[CorrectWinnerPrediction]]="Y", 1, 0))+(($AR$12)*IF(Table2[[#This Row],[CorrectAwayScorePrediction]]="Y", 1, 0))+(($AR$13)*IF(Table2[[#This Row],[CorrectHomeScorePrediction]]="Y", 1, 0))</f>
        <v>0</v>
      </c>
      <c r="AD10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0" s="5" t="str">
        <f>IF(WEEKDAY(Table2[[#This Row],[GameDate]])=1,"SUN",IF(WEEKDAY(Table2[[#This Row],[GameDate]])=2,"MON",IF(WEEKDAY(Table2[[#This Row],[GameDate]])=3,"TUE",IF(WEEKDAY(Table2[[#This Row],[GameDate]])=4,"WED",IF(WEEKDAY(Table2[[#This Row],[GameDate]])=5,"THU",IF(WEEKDAY(Table2[[#This Row],[GameDate]])=6,"FRI", "SAT"))))))</f>
        <v>THU</v>
      </c>
      <c r="AF1050" s="2">
        <f>Table2[[#This Row],[ActualAwayScore]]-Table2[[#This Row],[PredictedAwayScore]]</f>
        <v>0</v>
      </c>
      <c r="AG1050" s="2">
        <f>Table2[[#This Row],[ActualHomeScore]]-Table2[[#This Row],[PredictedHomeScore]]</f>
        <v>0</v>
      </c>
      <c r="AH1050" s="2">
        <f t="shared" si="83"/>
        <v>0</v>
      </c>
      <c r="AI1050" s="2">
        <f t="shared" si="84"/>
        <v>0</v>
      </c>
    </row>
    <row r="1051" spans="1:35" x14ac:dyDescent="0.25">
      <c r="B1051" s="4">
        <v>45730</v>
      </c>
      <c r="C1051" s="7" t="s">
        <v>1163</v>
      </c>
      <c r="D1051" s="2" t="s">
        <v>31</v>
      </c>
      <c r="E1051" s="2" t="s">
        <v>44</v>
      </c>
      <c r="F1051" s="2"/>
      <c r="G1051" s="2"/>
      <c r="H1051" s="2" t="str">
        <f t="shared" si="80"/>
        <v>_</v>
      </c>
      <c r="I1051" s="2"/>
      <c r="J1051" s="2"/>
      <c r="K1051" s="2"/>
      <c r="L1051" s="13" t="str">
        <f t="shared" si="81"/>
        <v>_</v>
      </c>
      <c r="M1051" s="2"/>
      <c r="N1051" s="2">
        <f>IF(ISBLANK(Table2[[#This Row],[ActualResult]]), 0, 1)</f>
        <v>0</v>
      </c>
      <c r="O1051" s="2" t="str">
        <f>IF(ISBLANK(Table2[[#This Row],[ActualResult]]), "_", IF(Table2[[#This Row],[ActualWinner]]=Table2[[#This Row],[PredictedWinner]], "Y", "N"))</f>
        <v>_</v>
      </c>
      <c r="P1051" s="2" t="str">
        <f>IF(Table2[[#This Row],[ActualAwayScore]]&gt;Table2[[#This Row],[PredictedAwayScore]], "N", IF(ISBLANK(Table2[[#This Row],[ActualResult]]), "_", IF(Table2[[#This Row],[ActualAwayScore]]=Table2[[#This Row],[PredictedAwayScore]], "Y", "N")))</f>
        <v>_</v>
      </c>
      <c r="Q1051" s="2" t="str">
        <f>IF(Table2[[#This Row],[ActualHomeScore]]&gt;Table2[[#This Row],[PredictedHomeScore]],"N", IF(ISBLANK(Table2[[#This Row],[ActualResult]]), "_", IF(Table2[[#This Row],[ActualHomeScore]]=Table2[[#This Row],[PredictedHomeScore]], "Y", "N")))</f>
        <v>_</v>
      </c>
      <c r="R1051" s="2"/>
      <c r="S1051" s="2" t="str">
        <f t="shared" si="82"/>
        <v>_</v>
      </c>
      <c r="T1051" s="2">
        <f>IF(INDEX(StatsRegularSeason20242025!$A$2:$C$33,MATCH(Table2[[#This Row],[AwayTeam]],StatsRegularSeason20242025!$A$2:$A$33,0),2)=INDEX(StatsRegularSeason20242025!$A$2:$C$33,MATCH(Table2[[#This Row],[HomeTeam]],StatsRegularSeason20242025!$A$2:$A$33,0),2),1,0)</f>
        <v>1</v>
      </c>
      <c r="U1051" s="2">
        <f>IF(INDEX(StatsRegularSeason20242025!$A$2:$C$33,MATCH(Table2[[#This Row],[AwayTeam]],StatsRegularSeason20242025!$A$2:$A$33,0),3)=INDEX(StatsRegularSeason20242025!$A$2:$C$33,MATCH(Table2[[#This Row],[HomeTeam]],StatsRegularSeason20242025!$A$2:$A$33,0),3),1,0)</f>
        <v>0</v>
      </c>
      <c r="V1051" s="2">
        <f>IF(Table2[[#This Row],[InterConf]]=1,IF(Table2[[#This Row],[InterDiv]]=0, 1, 0), 0)</f>
        <v>1</v>
      </c>
      <c r="W1051" s="2">
        <f>IF(INDEX(StatsRegularSeason20242025!$A$2:$C$33,MATCH(Table2[[#This Row],[AwayTeam]],StatsRegularSeason20242025!$A$2:$A$33,0),2)&lt;&gt;INDEX(StatsRegularSeason20242025!$A$2:$C$33,MATCH(Table2[[#This Row],[HomeTeam]],StatsRegularSeason20242025!$A$2:$A$33,0),2),1,0)</f>
        <v>0</v>
      </c>
      <c r="X1051" s="2"/>
      <c r="Y1051" s="2"/>
      <c r="Z1051" s="2">
        <f>IF(AND(Table2[[#This Row],[GameIsOver]]=1,Table2[[#This Row],[ActualHomeScore]]*Table2[[#This Row],[ActualAwayScore]]=0), 1,0)</f>
        <v>0</v>
      </c>
      <c r="AA1051" s="2">
        <f>IF(Table2[[#This Row],[GameIsOver]]=0,0, IF(Table2[[#This Row],[ActualWinner]]=Table2[[#This Row],[AwayTeam]], 2, IF(OR(Table2[[#This Row],[ActualResult]]="OT", Table2[[#This Row],[ActualResult]]="SO"), 1, 0)))</f>
        <v>0</v>
      </c>
      <c r="AB1051" s="2">
        <f>IF(Table2[[#This Row],[GameIsOver]]= 0, 0, IF(Table2[[#This Row],[ActualWinner]]=Table2[[#This Row],[HomeTeam]], 2, IF(OR(Table2[[#This Row],[ActualResult]]="OT", Table2[[#This Row],[ActualResult]]="SO"), 1, 0)))</f>
        <v>0</v>
      </c>
      <c r="AC1051" s="33">
        <f>(($AR$11)*IF(Table2[[#This Row],[CorrectWinnerPrediction]]="Y", 1, 0))+(($AR$12)*IF(Table2[[#This Row],[CorrectAwayScorePrediction]]="Y", 1, 0))+(($AR$13)*IF(Table2[[#This Row],[CorrectHomeScorePrediction]]="Y", 1, 0))</f>
        <v>0</v>
      </c>
      <c r="AD10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1" s="4" t="str">
        <f>IF(WEEKDAY(Table2[[#This Row],[GameDate]])=1,"SUN",IF(WEEKDAY(Table2[[#This Row],[GameDate]])=2,"MON",IF(WEEKDAY(Table2[[#This Row],[GameDate]])=3,"TUE",IF(WEEKDAY(Table2[[#This Row],[GameDate]])=4,"WED",IF(WEEKDAY(Table2[[#This Row],[GameDate]])=5,"THU",IF(WEEKDAY(Table2[[#This Row],[GameDate]])=6,"FRI", "SAT"))))))</f>
        <v>FRI</v>
      </c>
      <c r="AF1051" s="2">
        <f>Table2[[#This Row],[ActualAwayScore]]-Table2[[#This Row],[PredictedAwayScore]]</f>
        <v>0</v>
      </c>
      <c r="AG1051" s="2">
        <f>Table2[[#This Row],[ActualHomeScore]]-Table2[[#This Row],[PredictedHomeScore]]</f>
        <v>0</v>
      </c>
      <c r="AH1051" s="2">
        <f t="shared" si="83"/>
        <v>0</v>
      </c>
      <c r="AI1051" s="2">
        <f t="shared" si="84"/>
        <v>0</v>
      </c>
    </row>
    <row r="1052" spans="1:35" x14ac:dyDescent="0.25">
      <c r="B1052" s="4">
        <v>45730</v>
      </c>
      <c r="C1052" s="7" t="s">
        <v>1164</v>
      </c>
      <c r="D1052" s="2" t="s">
        <v>23</v>
      </c>
      <c r="E1052" s="2" t="s">
        <v>33</v>
      </c>
      <c r="F1052" s="2"/>
      <c r="G1052" s="2"/>
      <c r="H1052" s="2" t="str">
        <f t="shared" si="80"/>
        <v>_</v>
      </c>
      <c r="I1052" s="2"/>
      <c r="J1052" s="2"/>
      <c r="K1052" s="2"/>
      <c r="L1052" s="2" t="str">
        <f t="shared" si="81"/>
        <v>_</v>
      </c>
      <c r="M1052" s="2"/>
      <c r="N1052" s="2">
        <f>IF(ISBLANK(Table2[[#This Row],[ActualResult]]), 0, 1)</f>
        <v>0</v>
      </c>
      <c r="O1052" s="2" t="str">
        <f>IF(ISBLANK(Table2[[#This Row],[ActualResult]]), "_", IF(Table2[[#This Row],[ActualWinner]]=Table2[[#This Row],[PredictedWinner]], "Y", "N"))</f>
        <v>_</v>
      </c>
      <c r="P1052" s="2" t="str">
        <f>IF(Table2[[#This Row],[ActualAwayScore]]&gt;Table2[[#This Row],[PredictedAwayScore]], "N", IF(ISBLANK(Table2[[#This Row],[ActualResult]]), "_", IF(Table2[[#This Row],[ActualAwayScore]]=Table2[[#This Row],[PredictedAwayScore]], "Y", "N")))</f>
        <v>_</v>
      </c>
      <c r="Q1052" s="2" t="str">
        <f>IF(Table2[[#This Row],[ActualHomeScore]]&gt;Table2[[#This Row],[PredictedHomeScore]],"N", IF(ISBLANK(Table2[[#This Row],[ActualResult]]), "_", IF(Table2[[#This Row],[ActualHomeScore]]=Table2[[#This Row],[PredictedHomeScore]], "Y", "N")))</f>
        <v>_</v>
      </c>
      <c r="R1052" s="2"/>
      <c r="S1052" s="2" t="str">
        <f t="shared" si="82"/>
        <v>_</v>
      </c>
      <c r="T1052" s="2">
        <f>IF(INDEX(StatsRegularSeason20242025!$A$2:$C$33,MATCH(Table2[[#This Row],[AwayTeam]],StatsRegularSeason20242025!$A$2:$A$33,0),2)=INDEX(StatsRegularSeason20242025!$A$2:$C$33,MATCH(Table2[[#This Row],[HomeTeam]],StatsRegularSeason20242025!$A$2:$A$33,0),2),1,0)</f>
        <v>0</v>
      </c>
      <c r="U1052" s="2">
        <f>IF(INDEX(StatsRegularSeason20242025!$A$2:$C$33,MATCH(Table2[[#This Row],[AwayTeam]],StatsRegularSeason20242025!$A$2:$A$33,0),3)=INDEX(StatsRegularSeason20242025!$A$2:$C$33,MATCH(Table2[[#This Row],[HomeTeam]],StatsRegularSeason20242025!$A$2:$A$33,0),3),1,0)</f>
        <v>0</v>
      </c>
      <c r="V1052" s="2">
        <f>IF(Table2[[#This Row],[InterConf]]=1,IF(Table2[[#This Row],[InterDiv]]=0, 1, 0), 0)</f>
        <v>0</v>
      </c>
      <c r="W1052" s="2">
        <f>IF(INDEX(StatsRegularSeason20242025!$A$2:$C$33,MATCH(Table2[[#This Row],[AwayTeam]],StatsRegularSeason20242025!$A$2:$A$33,0),2)&lt;&gt;INDEX(StatsRegularSeason20242025!$A$2:$C$33,MATCH(Table2[[#This Row],[HomeTeam]],StatsRegularSeason20242025!$A$2:$A$33,0),2),1,0)</f>
        <v>1</v>
      </c>
      <c r="X1052" s="2"/>
      <c r="Y1052" s="2"/>
      <c r="Z1052" s="2">
        <f>IF(AND(Table2[[#This Row],[GameIsOver]]=1,Table2[[#This Row],[ActualHomeScore]]*Table2[[#This Row],[ActualAwayScore]]=0), 1,0)</f>
        <v>0</v>
      </c>
      <c r="AA1052" s="2">
        <f>IF(Table2[[#This Row],[GameIsOver]]=0,0, IF(Table2[[#This Row],[ActualWinner]]=Table2[[#This Row],[AwayTeam]], 2, IF(OR(Table2[[#This Row],[ActualResult]]="OT", Table2[[#This Row],[ActualResult]]="SO"), 1, 0)))</f>
        <v>0</v>
      </c>
      <c r="AB1052" s="2">
        <f>IF(Table2[[#This Row],[GameIsOver]]= 0, 0, IF(Table2[[#This Row],[ActualWinner]]=Table2[[#This Row],[HomeTeam]], 2, IF(OR(Table2[[#This Row],[ActualResult]]="OT", Table2[[#This Row],[ActualResult]]="SO"), 1, 0)))</f>
        <v>0</v>
      </c>
      <c r="AC1052" s="33">
        <f>(($AR$11)*IF(Table2[[#This Row],[CorrectWinnerPrediction]]="Y", 1, 0))+(($AR$12)*IF(Table2[[#This Row],[CorrectAwayScorePrediction]]="Y", 1, 0))+(($AR$13)*IF(Table2[[#This Row],[CorrectHomeScorePrediction]]="Y", 1, 0))</f>
        <v>0</v>
      </c>
      <c r="AD10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2" s="4" t="str">
        <f>IF(WEEKDAY(Table2[[#This Row],[GameDate]])=1,"SUN",IF(WEEKDAY(Table2[[#This Row],[GameDate]])=2,"MON",IF(WEEKDAY(Table2[[#This Row],[GameDate]])=3,"TUE",IF(WEEKDAY(Table2[[#This Row],[GameDate]])=4,"WED",IF(WEEKDAY(Table2[[#This Row],[GameDate]])=5,"THU",IF(WEEKDAY(Table2[[#This Row],[GameDate]])=6,"FRI", "SAT"))))))</f>
        <v>FRI</v>
      </c>
      <c r="AF1052" s="2">
        <f>Table2[[#This Row],[ActualAwayScore]]-Table2[[#This Row],[PredictedAwayScore]]</f>
        <v>0</v>
      </c>
      <c r="AG1052" s="2">
        <f>Table2[[#This Row],[ActualHomeScore]]-Table2[[#This Row],[PredictedHomeScore]]</f>
        <v>0</v>
      </c>
      <c r="AH1052" s="2">
        <f t="shared" si="83"/>
        <v>0</v>
      </c>
      <c r="AI1052" s="2">
        <f t="shared" si="84"/>
        <v>0</v>
      </c>
    </row>
    <row r="1053" spans="1:35" x14ac:dyDescent="0.25">
      <c r="B1053" s="4">
        <v>45730</v>
      </c>
      <c r="C1053" s="7" t="s">
        <v>1165</v>
      </c>
      <c r="D1053" s="2" t="s">
        <v>34</v>
      </c>
      <c r="E1053" s="2" t="s">
        <v>22</v>
      </c>
      <c r="F1053" s="2"/>
      <c r="G1053" s="2"/>
      <c r="H1053" s="2" t="str">
        <f t="shared" si="80"/>
        <v>_</v>
      </c>
      <c r="I1053" s="2"/>
      <c r="J1053" s="2"/>
      <c r="K1053" s="2"/>
      <c r="L1053" s="2" t="str">
        <f t="shared" si="81"/>
        <v>_</v>
      </c>
      <c r="M1053" s="2"/>
      <c r="N1053" s="2">
        <f>IF(ISBLANK(Table2[[#This Row],[ActualResult]]), 0, 1)</f>
        <v>0</v>
      </c>
      <c r="O1053" s="2" t="str">
        <f>IF(ISBLANK(Table2[[#This Row],[ActualResult]]), "_", IF(Table2[[#This Row],[ActualWinner]]=Table2[[#This Row],[PredictedWinner]], "Y", "N"))</f>
        <v>_</v>
      </c>
      <c r="P1053" s="2" t="str">
        <f>IF(Table2[[#This Row],[ActualAwayScore]]&gt;Table2[[#This Row],[PredictedAwayScore]], "N", IF(ISBLANK(Table2[[#This Row],[ActualResult]]), "_", IF(Table2[[#This Row],[ActualAwayScore]]=Table2[[#This Row],[PredictedAwayScore]], "Y", "N")))</f>
        <v>_</v>
      </c>
      <c r="Q1053" s="2" t="str">
        <f>IF(Table2[[#This Row],[ActualHomeScore]]&gt;Table2[[#This Row],[PredictedHomeScore]],"N", IF(ISBLANK(Table2[[#This Row],[ActualResult]]), "_", IF(Table2[[#This Row],[ActualHomeScore]]=Table2[[#This Row],[PredictedHomeScore]], "Y", "N")))</f>
        <v>_</v>
      </c>
      <c r="R1053" s="2"/>
      <c r="S1053" s="2" t="str">
        <f t="shared" si="82"/>
        <v>_</v>
      </c>
      <c r="T1053" s="2">
        <f>IF(INDEX(StatsRegularSeason20242025!$A$2:$C$33,MATCH(Table2[[#This Row],[AwayTeam]],StatsRegularSeason20242025!$A$2:$A$33,0),2)=INDEX(StatsRegularSeason20242025!$A$2:$C$33,MATCH(Table2[[#This Row],[HomeTeam]],StatsRegularSeason20242025!$A$2:$A$33,0),2),1,0)</f>
        <v>1</v>
      </c>
      <c r="U1053" s="2">
        <f>IF(INDEX(StatsRegularSeason20242025!$A$2:$C$33,MATCH(Table2[[#This Row],[AwayTeam]],StatsRegularSeason20242025!$A$2:$A$33,0),3)=INDEX(StatsRegularSeason20242025!$A$2:$C$33,MATCH(Table2[[#This Row],[HomeTeam]],StatsRegularSeason20242025!$A$2:$A$33,0),3),1,0)</f>
        <v>1</v>
      </c>
      <c r="V1053" s="2">
        <f>IF(Table2[[#This Row],[InterConf]]=1,IF(Table2[[#This Row],[InterDiv]]=0, 1, 0), 0)</f>
        <v>0</v>
      </c>
      <c r="W1053" s="2">
        <f>IF(INDEX(StatsRegularSeason20242025!$A$2:$C$33,MATCH(Table2[[#This Row],[AwayTeam]],StatsRegularSeason20242025!$A$2:$A$33,0),2)&lt;&gt;INDEX(StatsRegularSeason20242025!$A$2:$C$33,MATCH(Table2[[#This Row],[HomeTeam]],StatsRegularSeason20242025!$A$2:$A$33,0),2),1,0)</f>
        <v>0</v>
      </c>
      <c r="X1053" s="2"/>
      <c r="Y1053" s="2"/>
      <c r="Z1053" s="2">
        <f>IF(AND(Table2[[#This Row],[GameIsOver]]=1,Table2[[#This Row],[ActualHomeScore]]*Table2[[#This Row],[ActualAwayScore]]=0), 1,0)</f>
        <v>0</v>
      </c>
      <c r="AA1053" s="2">
        <f>IF(Table2[[#This Row],[GameIsOver]]=0,0, IF(Table2[[#This Row],[ActualWinner]]=Table2[[#This Row],[AwayTeam]], 2, IF(OR(Table2[[#This Row],[ActualResult]]="OT", Table2[[#This Row],[ActualResult]]="SO"), 1, 0)))</f>
        <v>0</v>
      </c>
      <c r="AB1053" s="2">
        <f>IF(Table2[[#This Row],[GameIsOver]]= 0, 0, IF(Table2[[#This Row],[ActualWinner]]=Table2[[#This Row],[HomeTeam]], 2, IF(OR(Table2[[#This Row],[ActualResult]]="OT", Table2[[#This Row],[ActualResult]]="SO"), 1, 0)))</f>
        <v>0</v>
      </c>
      <c r="AC1053" s="33">
        <f>(($AR$11)*IF(Table2[[#This Row],[CorrectWinnerPrediction]]="Y", 1, 0))+(($AR$12)*IF(Table2[[#This Row],[CorrectAwayScorePrediction]]="Y", 1, 0))+(($AR$13)*IF(Table2[[#This Row],[CorrectHomeScorePrediction]]="Y", 1, 0))</f>
        <v>0</v>
      </c>
      <c r="AD10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3" s="4" t="str">
        <f>IF(WEEKDAY(Table2[[#This Row],[GameDate]])=1,"SUN",IF(WEEKDAY(Table2[[#This Row],[GameDate]])=2,"MON",IF(WEEKDAY(Table2[[#This Row],[GameDate]])=3,"TUE",IF(WEEKDAY(Table2[[#This Row],[GameDate]])=4,"WED",IF(WEEKDAY(Table2[[#This Row],[GameDate]])=5,"THU",IF(WEEKDAY(Table2[[#This Row],[GameDate]])=6,"FRI", "SAT"))))))</f>
        <v>FRI</v>
      </c>
      <c r="AF1053" s="2">
        <f>Table2[[#This Row],[ActualAwayScore]]-Table2[[#This Row],[PredictedAwayScore]]</f>
        <v>0</v>
      </c>
      <c r="AG1053" s="2">
        <f>Table2[[#This Row],[ActualHomeScore]]-Table2[[#This Row],[PredictedHomeScore]]</f>
        <v>0</v>
      </c>
      <c r="AH1053" s="2">
        <f t="shared" si="83"/>
        <v>0</v>
      </c>
      <c r="AI1053" s="2">
        <f t="shared" si="84"/>
        <v>0</v>
      </c>
    </row>
    <row r="1054" spans="1:35" x14ac:dyDescent="0.25">
      <c r="B1054" s="4">
        <v>45730</v>
      </c>
      <c r="C1054" s="7" t="s">
        <v>1166</v>
      </c>
      <c r="D1054" s="2" t="s">
        <v>26</v>
      </c>
      <c r="E1054" s="2" t="s">
        <v>24</v>
      </c>
      <c r="F1054" s="2"/>
      <c r="G1054" s="2"/>
      <c r="H1054" s="2" t="str">
        <f t="shared" si="80"/>
        <v>_</v>
      </c>
      <c r="I1054" s="2"/>
      <c r="J1054" s="2"/>
      <c r="K1054" s="2"/>
      <c r="L1054" s="2" t="str">
        <f t="shared" si="81"/>
        <v>_</v>
      </c>
      <c r="M1054" s="2"/>
      <c r="N1054" s="2">
        <f>IF(ISBLANK(Table2[[#This Row],[ActualResult]]), 0, 1)</f>
        <v>0</v>
      </c>
      <c r="O1054" s="2" t="str">
        <f>IF(ISBLANK(Table2[[#This Row],[ActualResult]]), "_", IF(Table2[[#This Row],[ActualWinner]]=Table2[[#This Row],[PredictedWinner]], "Y", "N"))</f>
        <v>_</v>
      </c>
      <c r="P1054" s="2" t="str">
        <f>IF(Table2[[#This Row],[ActualAwayScore]]&gt;Table2[[#This Row],[PredictedAwayScore]], "N", IF(ISBLANK(Table2[[#This Row],[ActualResult]]), "_", IF(Table2[[#This Row],[ActualAwayScore]]=Table2[[#This Row],[PredictedAwayScore]], "Y", "N")))</f>
        <v>_</v>
      </c>
      <c r="Q1054" s="2" t="str">
        <f>IF(Table2[[#This Row],[ActualHomeScore]]&gt;Table2[[#This Row],[PredictedHomeScore]],"N", IF(ISBLANK(Table2[[#This Row],[ActualResult]]), "_", IF(Table2[[#This Row],[ActualHomeScore]]=Table2[[#This Row],[PredictedHomeScore]], "Y", "N")))</f>
        <v>_</v>
      </c>
      <c r="R1054" s="2"/>
      <c r="S1054" s="2" t="str">
        <f t="shared" si="82"/>
        <v>_</v>
      </c>
      <c r="T1054" s="2">
        <f>IF(INDEX(StatsRegularSeason20242025!$A$2:$C$33,MATCH(Table2[[#This Row],[AwayTeam]],StatsRegularSeason20242025!$A$2:$A$33,0),2)=INDEX(StatsRegularSeason20242025!$A$2:$C$33,MATCH(Table2[[#This Row],[HomeTeam]],StatsRegularSeason20242025!$A$2:$A$33,0),2),1,0)</f>
        <v>1</v>
      </c>
      <c r="U1054" s="2">
        <f>IF(INDEX(StatsRegularSeason20242025!$A$2:$C$33,MATCH(Table2[[#This Row],[AwayTeam]],StatsRegularSeason20242025!$A$2:$A$33,0),3)=INDEX(StatsRegularSeason20242025!$A$2:$C$33,MATCH(Table2[[#This Row],[HomeTeam]],StatsRegularSeason20242025!$A$2:$A$33,0),3),1,0)</f>
        <v>0</v>
      </c>
      <c r="V1054" s="2">
        <f>IF(Table2[[#This Row],[InterConf]]=1,IF(Table2[[#This Row],[InterDiv]]=0, 1, 0), 0)</f>
        <v>1</v>
      </c>
      <c r="W1054" s="2">
        <f>IF(INDEX(StatsRegularSeason20242025!$A$2:$C$33,MATCH(Table2[[#This Row],[AwayTeam]],StatsRegularSeason20242025!$A$2:$A$33,0),2)&lt;&gt;INDEX(StatsRegularSeason20242025!$A$2:$C$33,MATCH(Table2[[#This Row],[HomeTeam]],StatsRegularSeason20242025!$A$2:$A$33,0),2),1,0)</f>
        <v>0</v>
      </c>
      <c r="X1054" s="2"/>
      <c r="Y1054" s="2"/>
      <c r="Z1054" s="2">
        <f>IF(AND(Table2[[#This Row],[GameIsOver]]=1,Table2[[#This Row],[ActualHomeScore]]*Table2[[#This Row],[ActualAwayScore]]=0), 1,0)</f>
        <v>0</v>
      </c>
      <c r="AA1054" s="2">
        <f>IF(Table2[[#This Row],[GameIsOver]]=0,0, IF(Table2[[#This Row],[ActualWinner]]=Table2[[#This Row],[AwayTeam]], 2, IF(OR(Table2[[#This Row],[ActualResult]]="OT", Table2[[#This Row],[ActualResult]]="SO"), 1, 0)))</f>
        <v>0</v>
      </c>
      <c r="AB1054" s="2">
        <f>IF(Table2[[#This Row],[GameIsOver]]= 0, 0, IF(Table2[[#This Row],[ActualWinner]]=Table2[[#This Row],[HomeTeam]], 2, IF(OR(Table2[[#This Row],[ActualResult]]="OT", Table2[[#This Row],[ActualResult]]="SO"), 1, 0)))</f>
        <v>0</v>
      </c>
      <c r="AC1054" s="33">
        <f>(($AR$11)*IF(Table2[[#This Row],[CorrectWinnerPrediction]]="Y", 1, 0))+(($AR$12)*IF(Table2[[#This Row],[CorrectAwayScorePrediction]]="Y", 1, 0))+(($AR$13)*IF(Table2[[#This Row],[CorrectHomeScorePrediction]]="Y", 1, 0))</f>
        <v>0</v>
      </c>
      <c r="AD10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4" s="4" t="str">
        <f>IF(WEEKDAY(Table2[[#This Row],[GameDate]])=1,"SUN",IF(WEEKDAY(Table2[[#This Row],[GameDate]])=2,"MON",IF(WEEKDAY(Table2[[#This Row],[GameDate]])=3,"TUE",IF(WEEKDAY(Table2[[#This Row],[GameDate]])=4,"WED",IF(WEEKDAY(Table2[[#This Row],[GameDate]])=5,"THU",IF(WEEKDAY(Table2[[#This Row],[GameDate]])=6,"FRI", "SAT"))))))</f>
        <v>FRI</v>
      </c>
      <c r="AF1054" s="2">
        <f>Table2[[#This Row],[ActualAwayScore]]-Table2[[#This Row],[PredictedAwayScore]]</f>
        <v>0</v>
      </c>
      <c r="AG1054" s="2">
        <f>Table2[[#This Row],[ActualHomeScore]]-Table2[[#This Row],[PredictedHomeScore]]</f>
        <v>0</v>
      </c>
      <c r="AH1054" s="2">
        <f t="shared" si="83"/>
        <v>0</v>
      </c>
      <c r="AI1054" s="2">
        <f t="shared" si="84"/>
        <v>0</v>
      </c>
    </row>
    <row r="1055" spans="1:35" x14ac:dyDescent="0.25">
      <c r="B1055" s="4">
        <v>45730</v>
      </c>
      <c r="C1055" s="7" t="s">
        <v>1167</v>
      </c>
      <c r="D1055" s="2" t="s">
        <v>35</v>
      </c>
      <c r="E1055" s="2" t="s">
        <v>47</v>
      </c>
      <c r="F1055" s="2"/>
      <c r="G1055" s="2"/>
      <c r="H1055" s="2" t="str">
        <f t="shared" si="80"/>
        <v>_</v>
      </c>
      <c r="I1055" s="2"/>
      <c r="J1055" s="2"/>
      <c r="K1055" s="2"/>
      <c r="L1055" s="2" t="str">
        <f t="shared" si="81"/>
        <v>_</v>
      </c>
      <c r="M1055" s="2"/>
      <c r="N1055" s="2">
        <f>IF(ISBLANK(Table2[[#This Row],[ActualResult]]), 0, 1)</f>
        <v>0</v>
      </c>
      <c r="O1055" s="2" t="str">
        <f>IF(ISBLANK(Table2[[#This Row],[ActualResult]]), "_", IF(Table2[[#This Row],[ActualWinner]]=Table2[[#This Row],[PredictedWinner]], "Y", "N"))</f>
        <v>_</v>
      </c>
      <c r="P1055" s="2" t="str">
        <f>IF(Table2[[#This Row],[ActualAwayScore]]&gt;Table2[[#This Row],[PredictedAwayScore]], "N", IF(ISBLANK(Table2[[#This Row],[ActualResult]]), "_", IF(Table2[[#This Row],[ActualAwayScore]]=Table2[[#This Row],[PredictedAwayScore]], "Y", "N")))</f>
        <v>_</v>
      </c>
      <c r="Q1055" s="2" t="str">
        <f>IF(Table2[[#This Row],[ActualHomeScore]]&gt;Table2[[#This Row],[PredictedHomeScore]],"N", IF(ISBLANK(Table2[[#This Row],[ActualResult]]), "_", IF(Table2[[#This Row],[ActualHomeScore]]=Table2[[#This Row],[PredictedHomeScore]], "Y", "N")))</f>
        <v>_</v>
      </c>
      <c r="R1055" s="2"/>
      <c r="S1055" s="2" t="str">
        <f t="shared" si="82"/>
        <v>_</v>
      </c>
      <c r="T1055" s="2">
        <f>IF(INDEX(StatsRegularSeason20242025!$A$2:$C$33,MATCH(Table2[[#This Row],[AwayTeam]],StatsRegularSeason20242025!$A$2:$A$33,0),2)=INDEX(StatsRegularSeason20242025!$A$2:$C$33,MATCH(Table2[[#This Row],[HomeTeam]],StatsRegularSeason20242025!$A$2:$A$33,0),2),1,0)</f>
        <v>1</v>
      </c>
      <c r="U1055" s="2">
        <f>IF(INDEX(StatsRegularSeason20242025!$A$2:$C$33,MATCH(Table2[[#This Row],[AwayTeam]],StatsRegularSeason20242025!$A$2:$A$33,0),3)=INDEX(StatsRegularSeason20242025!$A$2:$C$33,MATCH(Table2[[#This Row],[HomeTeam]],StatsRegularSeason20242025!$A$2:$A$33,0),3),1,0)</f>
        <v>0</v>
      </c>
      <c r="V1055" s="2">
        <f>IF(Table2[[#This Row],[InterConf]]=1,IF(Table2[[#This Row],[InterDiv]]=0, 1, 0), 0)</f>
        <v>1</v>
      </c>
      <c r="W1055" s="2">
        <f>IF(INDEX(StatsRegularSeason20242025!$A$2:$C$33,MATCH(Table2[[#This Row],[AwayTeam]],StatsRegularSeason20242025!$A$2:$A$33,0),2)&lt;&gt;INDEX(StatsRegularSeason20242025!$A$2:$C$33,MATCH(Table2[[#This Row],[HomeTeam]],StatsRegularSeason20242025!$A$2:$A$33,0),2),1,0)</f>
        <v>0</v>
      </c>
      <c r="X1055" s="2"/>
      <c r="Y1055" s="2"/>
      <c r="Z1055" s="2">
        <f>IF(AND(Table2[[#This Row],[GameIsOver]]=1,Table2[[#This Row],[ActualHomeScore]]*Table2[[#This Row],[ActualAwayScore]]=0), 1,0)</f>
        <v>0</v>
      </c>
      <c r="AA1055" s="2">
        <f>IF(Table2[[#This Row],[GameIsOver]]=0,0, IF(Table2[[#This Row],[ActualWinner]]=Table2[[#This Row],[AwayTeam]], 2, IF(OR(Table2[[#This Row],[ActualResult]]="OT", Table2[[#This Row],[ActualResult]]="SO"), 1, 0)))</f>
        <v>0</v>
      </c>
      <c r="AB1055" s="2">
        <f>IF(Table2[[#This Row],[GameIsOver]]= 0, 0, IF(Table2[[#This Row],[ActualWinner]]=Table2[[#This Row],[HomeTeam]], 2, IF(OR(Table2[[#This Row],[ActualResult]]="OT", Table2[[#This Row],[ActualResult]]="SO"), 1, 0)))</f>
        <v>0</v>
      </c>
      <c r="AC1055" s="33">
        <f>(($AR$11)*IF(Table2[[#This Row],[CorrectWinnerPrediction]]="Y", 1, 0))+(($AR$12)*IF(Table2[[#This Row],[CorrectAwayScorePrediction]]="Y", 1, 0))+(($AR$13)*IF(Table2[[#This Row],[CorrectHomeScorePrediction]]="Y", 1, 0))</f>
        <v>0</v>
      </c>
      <c r="AD10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5" s="4" t="str">
        <f>IF(WEEKDAY(Table2[[#This Row],[GameDate]])=1,"SUN",IF(WEEKDAY(Table2[[#This Row],[GameDate]])=2,"MON",IF(WEEKDAY(Table2[[#This Row],[GameDate]])=3,"TUE",IF(WEEKDAY(Table2[[#This Row],[GameDate]])=4,"WED",IF(WEEKDAY(Table2[[#This Row],[GameDate]])=5,"THU",IF(WEEKDAY(Table2[[#This Row],[GameDate]])=6,"FRI", "SAT"))))))</f>
        <v>FRI</v>
      </c>
      <c r="AF1055" s="2">
        <f>Table2[[#This Row],[ActualAwayScore]]-Table2[[#This Row],[PredictedAwayScore]]</f>
        <v>0</v>
      </c>
      <c r="AG1055" s="2">
        <f>Table2[[#This Row],[ActualHomeScore]]-Table2[[#This Row],[PredictedHomeScore]]</f>
        <v>0</v>
      </c>
      <c r="AH1055" s="2">
        <f t="shared" si="83"/>
        <v>0</v>
      </c>
      <c r="AI1055" s="2">
        <f t="shared" si="84"/>
        <v>0</v>
      </c>
    </row>
    <row r="1056" spans="1:35" x14ac:dyDescent="0.25">
      <c r="A1056" s="3"/>
      <c r="B1056" s="5">
        <v>45730</v>
      </c>
      <c r="C1056" s="8" t="s">
        <v>1168</v>
      </c>
      <c r="D1056" s="3" t="s">
        <v>15</v>
      </c>
      <c r="E1056" s="3" t="s">
        <v>12</v>
      </c>
      <c r="F1056" s="3"/>
      <c r="G1056" s="3"/>
      <c r="H1056" s="3" t="str">
        <f t="shared" si="80"/>
        <v>_</v>
      </c>
      <c r="I1056" s="3"/>
      <c r="J1056" s="3"/>
      <c r="K1056" s="3"/>
      <c r="L1056" s="2" t="str">
        <f t="shared" si="81"/>
        <v>_</v>
      </c>
      <c r="M1056" s="3"/>
      <c r="N1056" s="3">
        <f>IF(ISBLANK(Table2[[#This Row],[ActualResult]]), 0, 1)</f>
        <v>0</v>
      </c>
      <c r="O1056" s="3" t="str">
        <f>IF(ISBLANK(Table2[[#This Row],[ActualResult]]), "_", IF(Table2[[#This Row],[ActualWinner]]=Table2[[#This Row],[PredictedWinner]], "Y", "N"))</f>
        <v>_</v>
      </c>
      <c r="P1056" s="3" t="str">
        <f>IF(Table2[[#This Row],[ActualAwayScore]]&gt;Table2[[#This Row],[PredictedAwayScore]], "N", IF(ISBLANK(Table2[[#This Row],[ActualResult]]), "_", IF(Table2[[#This Row],[ActualAwayScore]]=Table2[[#This Row],[PredictedAwayScore]], "Y", "N")))</f>
        <v>_</v>
      </c>
      <c r="Q1056" s="3" t="str">
        <f>IF(Table2[[#This Row],[ActualHomeScore]]&gt;Table2[[#This Row],[PredictedHomeScore]],"N", IF(ISBLANK(Table2[[#This Row],[ActualResult]]), "_", IF(Table2[[#This Row],[ActualHomeScore]]=Table2[[#This Row],[PredictedHomeScore]], "Y", "N")))</f>
        <v>_</v>
      </c>
      <c r="R1056" s="2"/>
      <c r="S1056" s="2" t="str">
        <f t="shared" si="82"/>
        <v>_</v>
      </c>
      <c r="T1056" s="2">
        <f>IF(INDEX(StatsRegularSeason20242025!$A$2:$C$33,MATCH(Table2[[#This Row],[AwayTeam]],StatsRegularSeason20242025!$A$2:$A$33,0),2)=INDEX(StatsRegularSeason20242025!$A$2:$C$33,MATCH(Table2[[#This Row],[HomeTeam]],StatsRegularSeason20242025!$A$2:$A$33,0),2),1,0)</f>
        <v>1</v>
      </c>
      <c r="U1056" s="2">
        <f>IF(INDEX(StatsRegularSeason20242025!$A$2:$C$33,MATCH(Table2[[#This Row],[AwayTeam]],StatsRegularSeason20242025!$A$2:$A$33,0),3)=INDEX(StatsRegularSeason20242025!$A$2:$C$33,MATCH(Table2[[#This Row],[HomeTeam]],StatsRegularSeason20242025!$A$2:$A$33,0),3),1,0)</f>
        <v>0</v>
      </c>
      <c r="V1056" s="2">
        <f>IF(Table2[[#This Row],[InterConf]]=1,IF(Table2[[#This Row],[InterDiv]]=0, 1, 0), 0)</f>
        <v>1</v>
      </c>
      <c r="W1056" s="2">
        <f>IF(INDEX(StatsRegularSeason20242025!$A$2:$C$33,MATCH(Table2[[#This Row],[AwayTeam]],StatsRegularSeason20242025!$A$2:$A$33,0),2)&lt;&gt;INDEX(StatsRegularSeason20242025!$A$2:$C$33,MATCH(Table2[[#This Row],[HomeTeam]],StatsRegularSeason20242025!$A$2:$A$33,0),2),1,0)</f>
        <v>0</v>
      </c>
      <c r="X1056" s="2"/>
      <c r="Y1056" s="2"/>
      <c r="Z1056" s="2">
        <f>IF(AND(Table2[[#This Row],[GameIsOver]]=1,Table2[[#This Row],[ActualHomeScore]]*Table2[[#This Row],[ActualAwayScore]]=0), 1,0)</f>
        <v>0</v>
      </c>
      <c r="AA1056" s="2">
        <f>IF(Table2[[#This Row],[GameIsOver]]=0,0, IF(Table2[[#This Row],[ActualWinner]]=Table2[[#This Row],[AwayTeam]], 2, IF(OR(Table2[[#This Row],[ActualResult]]="OT", Table2[[#This Row],[ActualResult]]="SO"), 1, 0)))</f>
        <v>0</v>
      </c>
      <c r="AB1056" s="2">
        <f>IF(Table2[[#This Row],[GameIsOver]]= 0, 0, IF(Table2[[#This Row],[ActualWinner]]=Table2[[#This Row],[HomeTeam]], 2, IF(OR(Table2[[#This Row],[ActualResult]]="OT", Table2[[#This Row],[ActualResult]]="SO"), 1, 0)))</f>
        <v>0</v>
      </c>
      <c r="AC1056" s="33">
        <f>(($AR$11)*IF(Table2[[#This Row],[CorrectWinnerPrediction]]="Y", 1, 0))+(($AR$12)*IF(Table2[[#This Row],[CorrectAwayScorePrediction]]="Y", 1, 0))+(($AR$13)*IF(Table2[[#This Row],[CorrectHomeScorePrediction]]="Y", 1, 0))</f>
        <v>0</v>
      </c>
      <c r="AD10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6" s="5" t="str">
        <f>IF(WEEKDAY(Table2[[#This Row],[GameDate]])=1,"SUN",IF(WEEKDAY(Table2[[#This Row],[GameDate]])=2,"MON",IF(WEEKDAY(Table2[[#This Row],[GameDate]])=3,"TUE",IF(WEEKDAY(Table2[[#This Row],[GameDate]])=4,"WED",IF(WEEKDAY(Table2[[#This Row],[GameDate]])=5,"THU",IF(WEEKDAY(Table2[[#This Row],[GameDate]])=6,"FRI", "SAT"))))))</f>
        <v>FRI</v>
      </c>
      <c r="AF1056" s="2">
        <f>Table2[[#This Row],[ActualAwayScore]]-Table2[[#This Row],[PredictedAwayScore]]</f>
        <v>0</v>
      </c>
      <c r="AG1056" s="2">
        <f>Table2[[#This Row],[ActualHomeScore]]-Table2[[#This Row],[PredictedHomeScore]]</f>
        <v>0</v>
      </c>
      <c r="AH1056" s="2">
        <f t="shared" si="83"/>
        <v>0</v>
      </c>
      <c r="AI1056" s="2">
        <f t="shared" si="84"/>
        <v>0</v>
      </c>
    </row>
    <row r="1057" spans="1:35" x14ac:dyDescent="0.25">
      <c r="B1057" s="4">
        <v>45731</v>
      </c>
      <c r="C1057" s="7" t="s">
        <v>1169</v>
      </c>
      <c r="D1057" s="2" t="s">
        <v>27</v>
      </c>
      <c r="E1057" s="2" t="s">
        <v>29</v>
      </c>
      <c r="F1057" s="2"/>
      <c r="G1057" s="2"/>
      <c r="H1057" s="2" t="str">
        <f t="shared" si="80"/>
        <v>_</v>
      </c>
      <c r="I1057" s="2"/>
      <c r="J1057" s="2"/>
      <c r="K1057" s="2"/>
      <c r="L1057" s="13" t="str">
        <f t="shared" si="81"/>
        <v>_</v>
      </c>
      <c r="M1057" s="2"/>
      <c r="N1057" s="2">
        <f>IF(ISBLANK(Table2[[#This Row],[ActualResult]]), 0, 1)</f>
        <v>0</v>
      </c>
      <c r="O1057" s="2" t="str">
        <f>IF(ISBLANK(Table2[[#This Row],[ActualResult]]), "_", IF(Table2[[#This Row],[ActualWinner]]=Table2[[#This Row],[PredictedWinner]], "Y", "N"))</f>
        <v>_</v>
      </c>
      <c r="P1057" s="2" t="str">
        <f>IF(Table2[[#This Row],[ActualAwayScore]]&gt;Table2[[#This Row],[PredictedAwayScore]], "N", IF(ISBLANK(Table2[[#This Row],[ActualResult]]), "_", IF(Table2[[#This Row],[ActualAwayScore]]=Table2[[#This Row],[PredictedAwayScore]], "Y", "N")))</f>
        <v>_</v>
      </c>
      <c r="Q1057" s="2" t="str">
        <f>IF(Table2[[#This Row],[ActualHomeScore]]&gt;Table2[[#This Row],[PredictedHomeScore]],"N", IF(ISBLANK(Table2[[#This Row],[ActualResult]]), "_", IF(Table2[[#This Row],[ActualHomeScore]]=Table2[[#This Row],[PredictedHomeScore]], "Y", "N")))</f>
        <v>_</v>
      </c>
      <c r="R1057" s="2"/>
      <c r="S1057" s="2" t="str">
        <f t="shared" si="82"/>
        <v>_</v>
      </c>
      <c r="T1057" s="2">
        <f>IF(INDEX(StatsRegularSeason20242025!$A$2:$C$33,MATCH(Table2[[#This Row],[AwayTeam]],StatsRegularSeason20242025!$A$2:$A$33,0),2)=INDEX(StatsRegularSeason20242025!$A$2:$C$33,MATCH(Table2[[#This Row],[HomeTeam]],StatsRegularSeason20242025!$A$2:$A$33,0),2),1,0)</f>
        <v>0</v>
      </c>
      <c r="U1057" s="2">
        <f>IF(INDEX(StatsRegularSeason20242025!$A$2:$C$33,MATCH(Table2[[#This Row],[AwayTeam]],StatsRegularSeason20242025!$A$2:$A$33,0),3)=INDEX(StatsRegularSeason20242025!$A$2:$C$33,MATCH(Table2[[#This Row],[HomeTeam]],StatsRegularSeason20242025!$A$2:$A$33,0),3),1,0)</f>
        <v>0</v>
      </c>
      <c r="V1057" s="2">
        <f>IF(Table2[[#This Row],[InterConf]]=1,IF(Table2[[#This Row],[InterDiv]]=0, 1, 0), 0)</f>
        <v>0</v>
      </c>
      <c r="W1057" s="2">
        <f>IF(INDEX(StatsRegularSeason20242025!$A$2:$C$33,MATCH(Table2[[#This Row],[AwayTeam]],StatsRegularSeason20242025!$A$2:$A$33,0),2)&lt;&gt;INDEX(StatsRegularSeason20242025!$A$2:$C$33,MATCH(Table2[[#This Row],[HomeTeam]],StatsRegularSeason20242025!$A$2:$A$33,0),2),1,0)</f>
        <v>1</v>
      </c>
      <c r="X1057" s="2"/>
      <c r="Y1057" s="2"/>
      <c r="Z1057" s="2">
        <f>IF(AND(Table2[[#This Row],[GameIsOver]]=1,Table2[[#This Row],[ActualHomeScore]]*Table2[[#This Row],[ActualAwayScore]]=0), 1,0)</f>
        <v>0</v>
      </c>
      <c r="AA1057" s="2">
        <f>IF(Table2[[#This Row],[GameIsOver]]=0,0, IF(Table2[[#This Row],[ActualWinner]]=Table2[[#This Row],[AwayTeam]], 2, IF(OR(Table2[[#This Row],[ActualResult]]="OT", Table2[[#This Row],[ActualResult]]="SO"), 1, 0)))</f>
        <v>0</v>
      </c>
      <c r="AB1057" s="2">
        <f>IF(Table2[[#This Row],[GameIsOver]]= 0, 0, IF(Table2[[#This Row],[ActualWinner]]=Table2[[#This Row],[HomeTeam]], 2, IF(OR(Table2[[#This Row],[ActualResult]]="OT", Table2[[#This Row],[ActualResult]]="SO"), 1, 0)))</f>
        <v>0</v>
      </c>
      <c r="AC1057" s="33">
        <f>(($AR$11)*IF(Table2[[#This Row],[CorrectWinnerPrediction]]="Y", 1, 0))+(($AR$12)*IF(Table2[[#This Row],[CorrectAwayScorePrediction]]="Y", 1, 0))+(($AR$13)*IF(Table2[[#This Row],[CorrectHomeScorePrediction]]="Y", 1, 0))</f>
        <v>0</v>
      </c>
      <c r="AD10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7" s="4" t="str">
        <f>IF(WEEKDAY(Table2[[#This Row],[GameDate]])=1,"SUN",IF(WEEKDAY(Table2[[#This Row],[GameDate]])=2,"MON",IF(WEEKDAY(Table2[[#This Row],[GameDate]])=3,"TUE",IF(WEEKDAY(Table2[[#This Row],[GameDate]])=4,"WED",IF(WEEKDAY(Table2[[#This Row],[GameDate]])=5,"THU",IF(WEEKDAY(Table2[[#This Row],[GameDate]])=6,"FRI", "SAT"))))))</f>
        <v>SAT</v>
      </c>
      <c r="AF1057" s="2">
        <f>Table2[[#This Row],[ActualAwayScore]]-Table2[[#This Row],[PredictedAwayScore]]</f>
        <v>0</v>
      </c>
      <c r="AG1057" s="2">
        <f>Table2[[#This Row],[ActualHomeScore]]-Table2[[#This Row],[PredictedHomeScore]]</f>
        <v>0</v>
      </c>
      <c r="AH1057" s="2">
        <f t="shared" si="83"/>
        <v>0</v>
      </c>
      <c r="AI1057" s="2">
        <f t="shared" si="84"/>
        <v>0</v>
      </c>
    </row>
    <row r="1058" spans="1:35" x14ac:dyDescent="0.25">
      <c r="B1058" s="4">
        <v>45731</v>
      </c>
      <c r="C1058" s="7" t="s">
        <v>1170</v>
      </c>
      <c r="D1058" s="2" t="s">
        <v>32</v>
      </c>
      <c r="E1058" s="2" t="s">
        <v>21</v>
      </c>
      <c r="F1058" s="2"/>
      <c r="G1058" s="2"/>
      <c r="H1058" s="2" t="str">
        <f t="shared" si="80"/>
        <v>_</v>
      </c>
      <c r="I1058" s="2"/>
      <c r="J1058" s="2"/>
      <c r="K1058" s="2"/>
      <c r="L1058" s="2" t="str">
        <f t="shared" si="81"/>
        <v>_</v>
      </c>
      <c r="M1058" s="2"/>
      <c r="N1058" s="2">
        <f>IF(ISBLANK(Table2[[#This Row],[ActualResult]]), 0, 1)</f>
        <v>0</v>
      </c>
      <c r="O1058" s="2" t="str">
        <f>IF(ISBLANK(Table2[[#This Row],[ActualResult]]), "_", IF(Table2[[#This Row],[ActualWinner]]=Table2[[#This Row],[PredictedWinner]], "Y", "N"))</f>
        <v>_</v>
      </c>
      <c r="P1058" s="2" t="str">
        <f>IF(Table2[[#This Row],[ActualAwayScore]]&gt;Table2[[#This Row],[PredictedAwayScore]], "N", IF(ISBLANK(Table2[[#This Row],[ActualResult]]), "_", IF(Table2[[#This Row],[ActualAwayScore]]=Table2[[#This Row],[PredictedAwayScore]], "Y", "N")))</f>
        <v>_</v>
      </c>
      <c r="Q1058" s="2" t="str">
        <f>IF(Table2[[#This Row],[ActualHomeScore]]&gt;Table2[[#This Row],[PredictedHomeScore]],"N", IF(ISBLANK(Table2[[#This Row],[ActualResult]]), "_", IF(Table2[[#This Row],[ActualHomeScore]]=Table2[[#This Row],[PredictedHomeScore]], "Y", "N")))</f>
        <v>_</v>
      </c>
      <c r="R1058" s="2"/>
      <c r="S1058" s="2" t="str">
        <f t="shared" si="82"/>
        <v>_</v>
      </c>
      <c r="T1058" s="2">
        <f>IF(INDEX(StatsRegularSeason20242025!$A$2:$C$33,MATCH(Table2[[#This Row],[AwayTeam]],StatsRegularSeason20242025!$A$2:$A$33,0),2)=INDEX(StatsRegularSeason20242025!$A$2:$C$33,MATCH(Table2[[#This Row],[HomeTeam]],StatsRegularSeason20242025!$A$2:$A$33,0),2),1,0)</f>
        <v>1</v>
      </c>
      <c r="U1058" s="2">
        <f>IF(INDEX(StatsRegularSeason20242025!$A$2:$C$33,MATCH(Table2[[#This Row],[AwayTeam]],StatsRegularSeason20242025!$A$2:$A$33,0),3)=INDEX(StatsRegularSeason20242025!$A$2:$C$33,MATCH(Table2[[#This Row],[HomeTeam]],StatsRegularSeason20242025!$A$2:$A$33,0),3),1,0)</f>
        <v>1</v>
      </c>
      <c r="V1058" s="2">
        <f>IF(Table2[[#This Row],[InterConf]]=1,IF(Table2[[#This Row],[InterDiv]]=0, 1, 0), 0)</f>
        <v>0</v>
      </c>
      <c r="W1058" s="2">
        <f>IF(INDEX(StatsRegularSeason20242025!$A$2:$C$33,MATCH(Table2[[#This Row],[AwayTeam]],StatsRegularSeason20242025!$A$2:$A$33,0),2)&lt;&gt;INDEX(StatsRegularSeason20242025!$A$2:$C$33,MATCH(Table2[[#This Row],[HomeTeam]],StatsRegularSeason20242025!$A$2:$A$33,0),2),1,0)</f>
        <v>0</v>
      </c>
      <c r="X1058" s="2"/>
      <c r="Y1058" s="2"/>
      <c r="Z1058" s="2">
        <f>IF(AND(Table2[[#This Row],[GameIsOver]]=1,Table2[[#This Row],[ActualHomeScore]]*Table2[[#This Row],[ActualAwayScore]]=0), 1,0)</f>
        <v>0</v>
      </c>
      <c r="AA1058" s="2">
        <f>IF(Table2[[#This Row],[GameIsOver]]=0,0, IF(Table2[[#This Row],[ActualWinner]]=Table2[[#This Row],[AwayTeam]], 2, IF(OR(Table2[[#This Row],[ActualResult]]="OT", Table2[[#This Row],[ActualResult]]="SO"), 1, 0)))</f>
        <v>0</v>
      </c>
      <c r="AB1058" s="2">
        <f>IF(Table2[[#This Row],[GameIsOver]]= 0, 0, IF(Table2[[#This Row],[ActualWinner]]=Table2[[#This Row],[HomeTeam]], 2, IF(OR(Table2[[#This Row],[ActualResult]]="OT", Table2[[#This Row],[ActualResult]]="SO"), 1, 0)))</f>
        <v>0</v>
      </c>
      <c r="AC1058" s="33">
        <f>(($AR$11)*IF(Table2[[#This Row],[CorrectWinnerPrediction]]="Y", 1, 0))+(($AR$12)*IF(Table2[[#This Row],[CorrectAwayScorePrediction]]="Y", 1, 0))+(($AR$13)*IF(Table2[[#This Row],[CorrectHomeScorePrediction]]="Y", 1, 0))</f>
        <v>0</v>
      </c>
      <c r="AD10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8" s="4" t="str">
        <f>IF(WEEKDAY(Table2[[#This Row],[GameDate]])=1,"SUN",IF(WEEKDAY(Table2[[#This Row],[GameDate]])=2,"MON",IF(WEEKDAY(Table2[[#This Row],[GameDate]])=3,"TUE",IF(WEEKDAY(Table2[[#This Row],[GameDate]])=4,"WED",IF(WEEKDAY(Table2[[#This Row],[GameDate]])=5,"THU",IF(WEEKDAY(Table2[[#This Row],[GameDate]])=6,"FRI", "SAT"))))))</f>
        <v>SAT</v>
      </c>
      <c r="AF1058" s="2">
        <f>Table2[[#This Row],[ActualAwayScore]]-Table2[[#This Row],[PredictedAwayScore]]</f>
        <v>0</v>
      </c>
      <c r="AG1058" s="2">
        <f>Table2[[#This Row],[ActualHomeScore]]-Table2[[#This Row],[PredictedHomeScore]]</f>
        <v>0</v>
      </c>
      <c r="AH1058" s="2">
        <f t="shared" si="83"/>
        <v>0</v>
      </c>
      <c r="AI1058" s="2">
        <f t="shared" si="84"/>
        <v>0</v>
      </c>
    </row>
    <row r="1059" spans="1:35" x14ac:dyDescent="0.25">
      <c r="B1059" s="4">
        <v>45731</v>
      </c>
      <c r="C1059" s="7" t="s">
        <v>1171</v>
      </c>
      <c r="D1059" s="2" t="s">
        <v>46</v>
      </c>
      <c r="E1059" s="2" t="s">
        <v>38</v>
      </c>
      <c r="F1059" s="2"/>
      <c r="G1059" s="2"/>
      <c r="H1059" s="2" t="str">
        <f t="shared" si="80"/>
        <v>_</v>
      </c>
      <c r="I1059" s="2"/>
      <c r="J1059" s="2"/>
      <c r="K1059" s="2"/>
      <c r="L1059" s="2" t="str">
        <f t="shared" si="81"/>
        <v>_</v>
      </c>
      <c r="M1059" s="2"/>
      <c r="N1059" s="2">
        <f>IF(ISBLANK(Table2[[#This Row],[ActualResult]]), 0, 1)</f>
        <v>0</v>
      </c>
      <c r="O1059" s="2" t="str">
        <f>IF(ISBLANK(Table2[[#This Row],[ActualResult]]), "_", IF(Table2[[#This Row],[ActualWinner]]=Table2[[#This Row],[PredictedWinner]], "Y", "N"))</f>
        <v>_</v>
      </c>
      <c r="P1059" s="2" t="str">
        <f>IF(Table2[[#This Row],[ActualAwayScore]]&gt;Table2[[#This Row],[PredictedAwayScore]], "N", IF(ISBLANK(Table2[[#This Row],[ActualResult]]), "_", IF(Table2[[#This Row],[ActualAwayScore]]=Table2[[#This Row],[PredictedAwayScore]], "Y", "N")))</f>
        <v>_</v>
      </c>
      <c r="Q1059" s="2" t="str">
        <f>IF(Table2[[#This Row],[ActualHomeScore]]&gt;Table2[[#This Row],[PredictedHomeScore]],"N", IF(ISBLANK(Table2[[#This Row],[ActualResult]]), "_", IF(Table2[[#This Row],[ActualHomeScore]]=Table2[[#This Row],[PredictedHomeScore]], "Y", "N")))</f>
        <v>_</v>
      </c>
      <c r="R1059" s="2"/>
      <c r="S1059" s="2" t="str">
        <f t="shared" si="82"/>
        <v>_</v>
      </c>
      <c r="T1059" s="2">
        <f>IF(INDEX(StatsRegularSeason20242025!$A$2:$C$33,MATCH(Table2[[#This Row],[AwayTeam]],StatsRegularSeason20242025!$A$2:$A$33,0),2)=INDEX(StatsRegularSeason20242025!$A$2:$C$33,MATCH(Table2[[#This Row],[HomeTeam]],StatsRegularSeason20242025!$A$2:$A$33,0),2),1,0)</f>
        <v>0</v>
      </c>
      <c r="U1059" s="2">
        <f>IF(INDEX(StatsRegularSeason20242025!$A$2:$C$33,MATCH(Table2[[#This Row],[AwayTeam]],StatsRegularSeason20242025!$A$2:$A$33,0),3)=INDEX(StatsRegularSeason20242025!$A$2:$C$33,MATCH(Table2[[#This Row],[HomeTeam]],StatsRegularSeason20242025!$A$2:$A$33,0),3),1,0)</f>
        <v>0</v>
      </c>
      <c r="V1059" s="2">
        <f>IF(Table2[[#This Row],[InterConf]]=1,IF(Table2[[#This Row],[InterDiv]]=0, 1, 0), 0)</f>
        <v>0</v>
      </c>
      <c r="W1059" s="2">
        <f>IF(INDEX(StatsRegularSeason20242025!$A$2:$C$33,MATCH(Table2[[#This Row],[AwayTeam]],StatsRegularSeason20242025!$A$2:$A$33,0),2)&lt;&gt;INDEX(StatsRegularSeason20242025!$A$2:$C$33,MATCH(Table2[[#This Row],[HomeTeam]],StatsRegularSeason20242025!$A$2:$A$33,0),2),1,0)</f>
        <v>1</v>
      </c>
      <c r="X1059" s="2"/>
      <c r="Y1059" s="2"/>
      <c r="Z1059" s="2">
        <f>IF(AND(Table2[[#This Row],[GameIsOver]]=1,Table2[[#This Row],[ActualHomeScore]]*Table2[[#This Row],[ActualAwayScore]]=0), 1,0)</f>
        <v>0</v>
      </c>
      <c r="AA1059" s="2">
        <f>IF(Table2[[#This Row],[GameIsOver]]=0,0, IF(Table2[[#This Row],[ActualWinner]]=Table2[[#This Row],[AwayTeam]], 2, IF(OR(Table2[[#This Row],[ActualResult]]="OT", Table2[[#This Row],[ActualResult]]="SO"), 1, 0)))</f>
        <v>0</v>
      </c>
      <c r="AB1059" s="2">
        <f>IF(Table2[[#This Row],[GameIsOver]]= 0, 0, IF(Table2[[#This Row],[ActualWinner]]=Table2[[#This Row],[HomeTeam]], 2, IF(OR(Table2[[#This Row],[ActualResult]]="OT", Table2[[#This Row],[ActualResult]]="SO"), 1, 0)))</f>
        <v>0</v>
      </c>
      <c r="AC1059" s="33">
        <f>(($AR$11)*IF(Table2[[#This Row],[CorrectWinnerPrediction]]="Y", 1, 0))+(($AR$12)*IF(Table2[[#This Row],[CorrectAwayScorePrediction]]="Y", 1, 0))+(($AR$13)*IF(Table2[[#This Row],[CorrectHomeScorePrediction]]="Y", 1, 0))</f>
        <v>0</v>
      </c>
      <c r="AD10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59" s="4" t="str">
        <f>IF(WEEKDAY(Table2[[#This Row],[GameDate]])=1,"SUN",IF(WEEKDAY(Table2[[#This Row],[GameDate]])=2,"MON",IF(WEEKDAY(Table2[[#This Row],[GameDate]])=3,"TUE",IF(WEEKDAY(Table2[[#This Row],[GameDate]])=4,"WED",IF(WEEKDAY(Table2[[#This Row],[GameDate]])=5,"THU",IF(WEEKDAY(Table2[[#This Row],[GameDate]])=6,"FRI", "SAT"))))))</f>
        <v>SAT</v>
      </c>
      <c r="AF1059" s="2">
        <f>Table2[[#This Row],[ActualAwayScore]]-Table2[[#This Row],[PredictedAwayScore]]</f>
        <v>0</v>
      </c>
      <c r="AG1059" s="2">
        <f>Table2[[#This Row],[ActualHomeScore]]-Table2[[#This Row],[PredictedHomeScore]]</f>
        <v>0</v>
      </c>
      <c r="AH1059" s="2">
        <f t="shared" si="83"/>
        <v>0</v>
      </c>
      <c r="AI1059" s="2">
        <f t="shared" si="84"/>
        <v>0</v>
      </c>
    </row>
    <row r="1060" spans="1:35" x14ac:dyDescent="0.25">
      <c r="B1060" s="4">
        <v>45731</v>
      </c>
      <c r="C1060" s="7" t="s">
        <v>1172</v>
      </c>
      <c r="D1060" s="2" t="s">
        <v>43</v>
      </c>
      <c r="E1060" s="2" t="s">
        <v>16</v>
      </c>
      <c r="F1060" s="2"/>
      <c r="G1060" s="2"/>
      <c r="H1060" s="2" t="str">
        <f t="shared" si="80"/>
        <v>_</v>
      </c>
      <c r="I1060" s="2"/>
      <c r="J1060" s="2"/>
      <c r="K1060" s="2"/>
      <c r="L1060" s="2" t="str">
        <f t="shared" si="81"/>
        <v>_</v>
      </c>
      <c r="M1060" s="2"/>
      <c r="N1060" s="2">
        <f>IF(ISBLANK(Table2[[#This Row],[ActualResult]]), 0, 1)</f>
        <v>0</v>
      </c>
      <c r="O1060" s="2" t="str">
        <f>IF(ISBLANK(Table2[[#This Row],[ActualResult]]), "_", IF(Table2[[#This Row],[ActualWinner]]=Table2[[#This Row],[PredictedWinner]], "Y", "N"))</f>
        <v>_</v>
      </c>
      <c r="P1060" s="2" t="str">
        <f>IF(Table2[[#This Row],[ActualAwayScore]]&gt;Table2[[#This Row],[PredictedAwayScore]], "N", IF(ISBLANK(Table2[[#This Row],[ActualResult]]), "_", IF(Table2[[#This Row],[ActualAwayScore]]=Table2[[#This Row],[PredictedAwayScore]], "Y", "N")))</f>
        <v>_</v>
      </c>
      <c r="Q1060" s="2" t="str">
        <f>IF(Table2[[#This Row],[ActualHomeScore]]&gt;Table2[[#This Row],[PredictedHomeScore]],"N", IF(ISBLANK(Table2[[#This Row],[ActualResult]]), "_", IF(Table2[[#This Row],[ActualHomeScore]]=Table2[[#This Row],[PredictedHomeScore]], "Y", "N")))</f>
        <v>_</v>
      </c>
      <c r="R1060" s="2"/>
      <c r="S1060" s="2" t="str">
        <f t="shared" si="82"/>
        <v>_</v>
      </c>
      <c r="T1060" s="2">
        <f>IF(INDEX(StatsRegularSeason20242025!$A$2:$C$33,MATCH(Table2[[#This Row],[AwayTeam]],StatsRegularSeason20242025!$A$2:$A$33,0),2)=INDEX(StatsRegularSeason20242025!$A$2:$C$33,MATCH(Table2[[#This Row],[HomeTeam]],StatsRegularSeason20242025!$A$2:$A$33,0),2),1,0)</f>
        <v>1</v>
      </c>
      <c r="U1060" s="2">
        <f>IF(INDEX(StatsRegularSeason20242025!$A$2:$C$33,MATCH(Table2[[#This Row],[AwayTeam]],StatsRegularSeason20242025!$A$2:$A$33,0),3)=INDEX(StatsRegularSeason20242025!$A$2:$C$33,MATCH(Table2[[#This Row],[HomeTeam]],StatsRegularSeason20242025!$A$2:$A$33,0),3),1,0)</f>
        <v>1</v>
      </c>
      <c r="V1060" s="2">
        <f>IF(Table2[[#This Row],[InterConf]]=1,IF(Table2[[#This Row],[InterDiv]]=0, 1, 0), 0)</f>
        <v>0</v>
      </c>
      <c r="W1060" s="2">
        <f>IF(INDEX(StatsRegularSeason20242025!$A$2:$C$33,MATCH(Table2[[#This Row],[AwayTeam]],StatsRegularSeason20242025!$A$2:$A$33,0),2)&lt;&gt;INDEX(StatsRegularSeason20242025!$A$2:$C$33,MATCH(Table2[[#This Row],[HomeTeam]],StatsRegularSeason20242025!$A$2:$A$33,0),2),1,0)</f>
        <v>0</v>
      </c>
      <c r="X1060" s="2"/>
      <c r="Y1060" s="2"/>
      <c r="Z1060" s="2">
        <f>IF(AND(Table2[[#This Row],[GameIsOver]]=1,Table2[[#This Row],[ActualHomeScore]]*Table2[[#This Row],[ActualAwayScore]]=0), 1,0)</f>
        <v>0</v>
      </c>
      <c r="AA1060" s="2">
        <f>IF(Table2[[#This Row],[GameIsOver]]=0,0, IF(Table2[[#This Row],[ActualWinner]]=Table2[[#This Row],[AwayTeam]], 2, IF(OR(Table2[[#This Row],[ActualResult]]="OT", Table2[[#This Row],[ActualResult]]="SO"), 1, 0)))</f>
        <v>0</v>
      </c>
      <c r="AB1060" s="2">
        <f>IF(Table2[[#This Row],[GameIsOver]]= 0, 0, IF(Table2[[#This Row],[ActualWinner]]=Table2[[#This Row],[HomeTeam]], 2, IF(OR(Table2[[#This Row],[ActualResult]]="OT", Table2[[#This Row],[ActualResult]]="SO"), 1, 0)))</f>
        <v>0</v>
      </c>
      <c r="AC1060" s="33">
        <f>(($AR$11)*IF(Table2[[#This Row],[CorrectWinnerPrediction]]="Y", 1, 0))+(($AR$12)*IF(Table2[[#This Row],[CorrectAwayScorePrediction]]="Y", 1, 0))+(($AR$13)*IF(Table2[[#This Row],[CorrectHomeScorePrediction]]="Y", 1, 0))</f>
        <v>0</v>
      </c>
      <c r="AD10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0" s="4" t="str">
        <f>IF(WEEKDAY(Table2[[#This Row],[GameDate]])=1,"SUN",IF(WEEKDAY(Table2[[#This Row],[GameDate]])=2,"MON",IF(WEEKDAY(Table2[[#This Row],[GameDate]])=3,"TUE",IF(WEEKDAY(Table2[[#This Row],[GameDate]])=4,"WED",IF(WEEKDAY(Table2[[#This Row],[GameDate]])=5,"THU",IF(WEEKDAY(Table2[[#This Row],[GameDate]])=6,"FRI", "SAT"))))))</f>
        <v>SAT</v>
      </c>
      <c r="AF1060" s="2">
        <f>Table2[[#This Row],[ActualAwayScore]]-Table2[[#This Row],[PredictedAwayScore]]</f>
        <v>0</v>
      </c>
      <c r="AG1060" s="2">
        <f>Table2[[#This Row],[ActualHomeScore]]-Table2[[#This Row],[PredictedHomeScore]]</f>
        <v>0</v>
      </c>
      <c r="AH1060" s="2">
        <f t="shared" si="83"/>
        <v>0</v>
      </c>
      <c r="AI1060" s="2">
        <f t="shared" si="84"/>
        <v>0</v>
      </c>
    </row>
    <row r="1061" spans="1:35" x14ac:dyDescent="0.25">
      <c r="B1061" s="4">
        <v>45731</v>
      </c>
      <c r="C1061" s="7" t="s">
        <v>1173</v>
      </c>
      <c r="D1061" s="2" t="s">
        <v>30</v>
      </c>
      <c r="E1061" s="2" t="s">
        <v>18</v>
      </c>
      <c r="F1061" s="2"/>
      <c r="G1061" s="2"/>
      <c r="H1061" s="2" t="str">
        <f t="shared" si="80"/>
        <v>_</v>
      </c>
      <c r="I1061" s="2"/>
      <c r="J1061" s="2"/>
      <c r="K1061" s="2"/>
      <c r="L1061" s="2" t="str">
        <f t="shared" si="81"/>
        <v>_</v>
      </c>
      <c r="M1061" s="2"/>
      <c r="N1061" s="2">
        <f>IF(ISBLANK(Table2[[#This Row],[ActualResult]]), 0, 1)</f>
        <v>0</v>
      </c>
      <c r="O1061" s="2" t="str">
        <f>IF(ISBLANK(Table2[[#This Row],[ActualResult]]), "_", IF(Table2[[#This Row],[ActualWinner]]=Table2[[#This Row],[PredictedWinner]], "Y", "N"))</f>
        <v>_</v>
      </c>
      <c r="P1061" s="2" t="str">
        <f>IF(Table2[[#This Row],[ActualAwayScore]]&gt;Table2[[#This Row],[PredictedAwayScore]], "N", IF(ISBLANK(Table2[[#This Row],[ActualResult]]), "_", IF(Table2[[#This Row],[ActualAwayScore]]=Table2[[#This Row],[PredictedAwayScore]], "Y", "N")))</f>
        <v>_</v>
      </c>
      <c r="Q1061" s="2" t="str">
        <f>IF(Table2[[#This Row],[ActualHomeScore]]&gt;Table2[[#This Row],[PredictedHomeScore]],"N", IF(ISBLANK(Table2[[#This Row],[ActualResult]]), "_", IF(Table2[[#This Row],[ActualHomeScore]]=Table2[[#This Row],[PredictedHomeScore]], "Y", "N")))</f>
        <v>_</v>
      </c>
      <c r="R1061" s="2"/>
      <c r="S1061" s="2" t="str">
        <f t="shared" si="82"/>
        <v>_</v>
      </c>
      <c r="T1061" s="2">
        <f>IF(INDEX(StatsRegularSeason20242025!$A$2:$C$33,MATCH(Table2[[#This Row],[AwayTeam]],StatsRegularSeason20242025!$A$2:$A$33,0),2)=INDEX(StatsRegularSeason20242025!$A$2:$C$33,MATCH(Table2[[#This Row],[HomeTeam]],StatsRegularSeason20242025!$A$2:$A$33,0),2),1,0)</f>
        <v>1</v>
      </c>
      <c r="U1061" s="2">
        <f>IF(INDEX(StatsRegularSeason20242025!$A$2:$C$33,MATCH(Table2[[#This Row],[AwayTeam]],StatsRegularSeason20242025!$A$2:$A$33,0),3)=INDEX(StatsRegularSeason20242025!$A$2:$C$33,MATCH(Table2[[#This Row],[HomeTeam]],StatsRegularSeason20242025!$A$2:$A$33,0),3),1,0)</f>
        <v>1</v>
      </c>
      <c r="V1061" s="2">
        <f>IF(Table2[[#This Row],[InterConf]]=1,IF(Table2[[#This Row],[InterDiv]]=0, 1, 0), 0)</f>
        <v>0</v>
      </c>
      <c r="W1061" s="2">
        <f>IF(INDEX(StatsRegularSeason20242025!$A$2:$C$33,MATCH(Table2[[#This Row],[AwayTeam]],StatsRegularSeason20242025!$A$2:$A$33,0),2)&lt;&gt;INDEX(StatsRegularSeason20242025!$A$2:$C$33,MATCH(Table2[[#This Row],[HomeTeam]],StatsRegularSeason20242025!$A$2:$A$33,0),2),1,0)</f>
        <v>0</v>
      </c>
      <c r="X1061" s="2"/>
      <c r="Y1061" s="2"/>
      <c r="Z1061" s="2">
        <f>IF(AND(Table2[[#This Row],[GameIsOver]]=1,Table2[[#This Row],[ActualHomeScore]]*Table2[[#This Row],[ActualAwayScore]]=0), 1,0)</f>
        <v>0</v>
      </c>
      <c r="AA1061" s="2">
        <f>IF(Table2[[#This Row],[GameIsOver]]=0,0, IF(Table2[[#This Row],[ActualWinner]]=Table2[[#This Row],[AwayTeam]], 2, IF(OR(Table2[[#This Row],[ActualResult]]="OT", Table2[[#This Row],[ActualResult]]="SO"), 1, 0)))</f>
        <v>0</v>
      </c>
      <c r="AB1061" s="2">
        <f>IF(Table2[[#This Row],[GameIsOver]]= 0, 0, IF(Table2[[#This Row],[ActualWinner]]=Table2[[#This Row],[HomeTeam]], 2, IF(OR(Table2[[#This Row],[ActualResult]]="OT", Table2[[#This Row],[ActualResult]]="SO"), 1, 0)))</f>
        <v>0</v>
      </c>
      <c r="AC1061" s="33">
        <f>(($AR$11)*IF(Table2[[#This Row],[CorrectWinnerPrediction]]="Y", 1, 0))+(($AR$12)*IF(Table2[[#This Row],[CorrectAwayScorePrediction]]="Y", 1, 0))+(($AR$13)*IF(Table2[[#This Row],[CorrectHomeScorePrediction]]="Y", 1, 0))</f>
        <v>0</v>
      </c>
      <c r="AD10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1" s="4" t="str">
        <f>IF(WEEKDAY(Table2[[#This Row],[GameDate]])=1,"SUN",IF(WEEKDAY(Table2[[#This Row],[GameDate]])=2,"MON",IF(WEEKDAY(Table2[[#This Row],[GameDate]])=3,"TUE",IF(WEEKDAY(Table2[[#This Row],[GameDate]])=4,"WED",IF(WEEKDAY(Table2[[#This Row],[GameDate]])=5,"THU",IF(WEEKDAY(Table2[[#This Row],[GameDate]])=6,"FRI", "SAT"))))))</f>
        <v>SAT</v>
      </c>
      <c r="AF1061" s="2">
        <f>Table2[[#This Row],[ActualAwayScore]]-Table2[[#This Row],[PredictedAwayScore]]</f>
        <v>0</v>
      </c>
      <c r="AG1061" s="2">
        <f>Table2[[#This Row],[ActualHomeScore]]-Table2[[#This Row],[PredictedHomeScore]]</f>
        <v>0</v>
      </c>
      <c r="AH1061" s="2">
        <f t="shared" si="83"/>
        <v>0</v>
      </c>
      <c r="AI1061" s="2">
        <f t="shared" si="84"/>
        <v>0</v>
      </c>
    </row>
    <row r="1062" spans="1:35" x14ac:dyDescent="0.25">
      <c r="B1062" s="4">
        <v>45731</v>
      </c>
      <c r="C1062" s="7" t="s">
        <v>1174</v>
      </c>
      <c r="D1062" s="2" t="s">
        <v>14</v>
      </c>
      <c r="E1062" s="2" t="s">
        <v>19</v>
      </c>
      <c r="F1062" s="2"/>
      <c r="G1062" s="2"/>
      <c r="H1062" s="2" t="str">
        <f t="shared" si="80"/>
        <v>_</v>
      </c>
      <c r="I1062" s="2"/>
      <c r="J1062" s="2"/>
      <c r="K1062" s="2"/>
      <c r="L1062" s="2" t="str">
        <f t="shared" si="81"/>
        <v>_</v>
      </c>
      <c r="M1062" s="2"/>
      <c r="N1062" s="2">
        <f>IF(ISBLANK(Table2[[#This Row],[ActualResult]]), 0, 1)</f>
        <v>0</v>
      </c>
      <c r="O1062" s="2" t="str">
        <f>IF(ISBLANK(Table2[[#This Row],[ActualResult]]), "_", IF(Table2[[#This Row],[ActualWinner]]=Table2[[#This Row],[PredictedWinner]], "Y", "N"))</f>
        <v>_</v>
      </c>
      <c r="P1062" s="2" t="str">
        <f>IF(Table2[[#This Row],[ActualAwayScore]]&gt;Table2[[#This Row],[PredictedAwayScore]], "N", IF(ISBLANK(Table2[[#This Row],[ActualResult]]), "_", IF(Table2[[#This Row],[ActualAwayScore]]=Table2[[#This Row],[PredictedAwayScore]], "Y", "N")))</f>
        <v>_</v>
      </c>
      <c r="Q1062" s="2" t="str">
        <f>IF(Table2[[#This Row],[ActualHomeScore]]&gt;Table2[[#This Row],[PredictedHomeScore]],"N", IF(ISBLANK(Table2[[#This Row],[ActualResult]]), "_", IF(Table2[[#This Row],[ActualHomeScore]]=Table2[[#This Row],[PredictedHomeScore]], "Y", "N")))</f>
        <v>_</v>
      </c>
      <c r="R1062" s="2"/>
      <c r="S1062" s="2" t="str">
        <f t="shared" si="82"/>
        <v>_</v>
      </c>
      <c r="T1062" s="2">
        <f>IF(INDEX(StatsRegularSeason20242025!$A$2:$C$33,MATCH(Table2[[#This Row],[AwayTeam]],StatsRegularSeason20242025!$A$2:$A$33,0),2)=INDEX(StatsRegularSeason20242025!$A$2:$C$33,MATCH(Table2[[#This Row],[HomeTeam]],StatsRegularSeason20242025!$A$2:$A$33,0),2),1,0)</f>
        <v>1</v>
      </c>
      <c r="U1062" s="2">
        <f>IF(INDEX(StatsRegularSeason20242025!$A$2:$C$33,MATCH(Table2[[#This Row],[AwayTeam]],StatsRegularSeason20242025!$A$2:$A$33,0),3)=INDEX(StatsRegularSeason20242025!$A$2:$C$33,MATCH(Table2[[#This Row],[HomeTeam]],StatsRegularSeason20242025!$A$2:$A$33,0),3),1,0)</f>
        <v>1</v>
      </c>
      <c r="V1062" s="2">
        <f>IF(Table2[[#This Row],[InterConf]]=1,IF(Table2[[#This Row],[InterDiv]]=0, 1, 0), 0)</f>
        <v>0</v>
      </c>
      <c r="W1062" s="2">
        <f>IF(INDEX(StatsRegularSeason20242025!$A$2:$C$33,MATCH(Table2[[#This Row],[AwayTeam]],StatsRegularSeason20242025!$A$2:$A$33,0),2)&lt;&gt;INDEX(StatsRegularSeason20242025!$A$2:$C$33,MATCH(Table2[[#This Row],[HomeTeam]],StatsRegularSeason20242025!$A$2:$A$33,0),2),1,0)</f>
        <v>0</v>
      </c>
      <c r="X1062" s="2"/>
      <c r="Y1062" s="2"/>
      <c r="Z1062" s="2">
        <f>IF(AND(Table2[[#This Row],[GameIsOver]]=1,Table2[[#This Row],[ActualHomeScore]]*Table2[[#This Row],[ActualAwayScore]]=0), 1,0)</f>
        <v>0</v>
      </c>
      <c r="AA1062" s="2">
        <f>IF(Table2[[#This Row],[GameIsOver]]=0,0, IF(Table2[[#This Row],[ActualWinner]]=Table2[[#This Row],[AwayTeam]], 2, IF(OR(Table2[[#This Row],[ActualResult]]="OT", Table2[[#This Row],[ActualResult]]="SO"), 1, 0)))</f>
        <v>0</v>
      </c>
      <c r="AB1062" s="2">
        <f>IF(Table2[[#This Row],[GameIsOver]]= 0, 0, IF(Table2[[#This Row],[ActualWinner]]=Table2[[#This Row],[HomeTeam]], 2, IF(OR(Table2[[#This Row],[ActualResult]]="OT", Table2[[#This Row],[ActualResult]]="SO"), 1, 0)))</f>
        <v>0</v>
      </c>
      <c r="AC1062" s="33">
        <f>(($AR$11)*IF(Table2[[#This Row],[CorrectWinnerPrediction]]="Y", 1, 0))+(($AR$12)*IF(Table2[[#This Row],[CorrectAwayScorePrediction]]="Y", 1, 0))+(($AR$13)*IF(Table2[[#This Row],[CorrectHomeScorePrediction]]="Y", 1, 0))</f>
        <v>0</v>
      </c>
      <c r="AD10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2" s="4" t="str">
        <f>IF(WEEKDAY(Table2[[#This Row],[GameDate]])=1,"SUN",IF(WEEKDAY(Table2[[#This Row],[GameDate]])=2,"MON",IF(WEEKDAY(Table2[[#This Row],[GameDate]])=3,"TUE",IF(WEEKDAY(Table2[[#This Row],[GameDate]])=4,"WED",IF(WEEKDAY(Table2[[#This Row],[GameDate]])=5,"THU",IF(WEEKDAY(Table2[[#This Row],[GameDate]])=6,"FRI", "SAT"))))))</f>
        <v>SAT</v>
      </c>
      <c r="AF1062" s="2">
        <f>Table2[[#This Row],[ActualAwayScore]]-Table2[[#This Row],[PredictedAwayScore]]</f>
        <v>0</v>
      </c>
      <c r="AG1062" s="2">
        <f>Table2[[#This Row],[ActualHomeScore]]-Table2[[#This Row],[PredictedHomeScore]]</f>
        <v>0</v>
      </c>
      <c r="AH1062" s="2">
        <f t="shared" si="83"/>
        <v>0</v>
      </c>
      <c r="AI1062" s="2">
        <f t="shared" si="84"/>
        <v>0</v>
      </c>
    </row>
    <row r="1063" spans="1:35" x14ac:dyDescent="0.25">
      <c r="B1063" s="4">
        <v>45731</v>
      </c>
      <c r="C1063" s="7" t="s">
        <v>1175</v>
      </c>
      <c r="D1063" s="2" t="s">
        <v>44</v>
      </c>
      <c r="E1063" s="2" t="s">
        <v>45</v>
      </c>
      <c r="F1063" s="2"/>
      <c r="G1063" s="2"/>
      <c r="H1063" s="2" t="str">
        <f t="shared" si="80"/>
        <v>_</v>
      </c>
      <c r="I1063" s="2"/>
      <c r="J1063" s="2"/>
      <c r="K1063" s="2"/>
      <c r="L1063" s="2" t="str">
        <f t="shared" si="81"/>
        <v>_</v>
      </c>
      <c r="M1063" s="2"/>
      <c r="N1063" s="2">
        <f>IF(ISBLANK(Table2[[#This Row],[ActualResult]]), 0, 1)</f>
        <v>0</v>
      </c>
      <c r="O1063" s="2" t="str">
        <f>IF(ISBLANK(Table2[[#This Row],[ActualResult]]), "_", IF(Table2[[#This Row],[ActualWinner]]=Table2[[#This Row],[PredictedWinner]], "Y", "N"))</f>
        <v>_</v>
      </c>
      <c r="P1063" s="2" t="str">
        <f>IF(Table2[[#This Row],[ActualAwayScore]]&gt;Table2[[#This Row],[PredictedAwayScore]], "N", IF(ISBLANK(Table2[[#This Row],[ActualResult]]), "_", IF(Table2[[#This Row],[ActualAwayScore]]=Table2[[#This Row],[PredictedAwayScore]], "Y", "N")))</f>
        <v>_</v>
      </c>
      <c r="Q1063" s="2" t="str">
        <f>IF(Table2[[#This Row],[ActualHomeScore]]&gt;Table2[[#This Row],[PredictedHomeScore]],"N", IF(ISBLANK(Table2[[#This Row],[ActualResult]]), "_", IF(Table2[[#This Row],[ActualHomeScore]]=Table2[[#This Row],[PredictedHomeScore]], "Y", "N")))</f>
        <v>_</v>
      </c>
      <c r="R1063" s="2"/>
      <c r="S1063" s="2" t="str">
        <f t="shared" si="82"/>
        <v>_</v>
      </c>
      <c r="T1063" s="2">
        <f>IF(INDEX(StatsRegularSeason20242025!$A$2:$C$33,MATCH(Table2[[#This Row],[AwayTeam]],StatsRegularSeason20242025!$A$2:$A$33,0),2)=INDEX(StatsRegularSeason20242025!$A$2:$C$33,MATCH(Table2[[#This Row],[HomeTeam]],StatsRegularSeason20242025!$A$2:$A$33,0),2),1,0)</f>
        <v>1</v>
      </c>
      <c r="U1063" s="2">
        <f>IF(INDEX(StatsRegularSeason20242025!$A$2:$C$33,MATCH(Table2[[#This Row],[AwayTeam]],StatsRegularSeason20242025!$A$2:$A$33,0),3)=INDEX(StatsRegularSeason20242025!$A$2:$C$33,MATCH(Table2[[#This Row],[HomeTeam]],StatsRegularSeason20242025!$A$2:$A$33,0),3),1,0)</f>
        <v>1</v>
      </c>
      <c r="V1063" s="2">
        <f>IF(Table2[[#This Row],[InterConf]]=1,IF(Table2[[#This Row],[InterDiv]]=0, 1, 0), 0)</f>
        <v>0</v>
      </c>
      <c r="W1063" s="2">
        <f>IF(INDEX(StatsRegularSeason20242025!$A$2:$C$33,MATCH(Table2[[#This Row],[AwayTeam]],StatsRegularSeason20242025!$A$2:$A$33,0),2)&lt;&gt;INDEX(StatsRegularSeason20242025!$A$2:$C$33,MATCH(Table2[[#This Row],[HomeTeam]],StatsRegularSeason20242025!$A$2:$A$33,0),2),1,0)</f>
        <v>0</v>
      </c>
      <c r="X1063" s="2"/>
      <c r="Y1063" s="2"/>
      <c r="Z1063" s="2">
        <f>IF(AND(Table2[[#This Row],[GameIsOver]]=1,Table2[[#This Row],[ActualHomeScore]]*Table2[[#This Row],[ActualAwayScore]]=0), 1,0)</f>
        <v>0</v>
      </c>
      <c r="AA1063" s="2">
        <f>IF(Table2[[#This Row],[GameIsOver]]=0,0, IF(Table2[[#This Row],[ActualWinner]]=Table2[[#This Row],[AwayTeam]], 2, IF(OR(Table2[[#This Row],[ActualResult]]="OT", Table2[[#This Row],[ActualResult]]="SO"), 1, 0)))</f>
        <v>0</v>
      </c>
      <c r="AB1063" s="2">
        <f>IF(Table2[[#This Row],[GameIsOver]]= 0, 0, IF(Table2[[#This Row],[ActualWinner]]=Table2[[#This Row],[HomeTeam]], 2, IF(OR(Table2[[#This Row],[ActualResult]]="OT", Table2[[#This Row],[ActualResult]]="SO"), 1, 0)))</f>
        <v>0</v>
      </c>
      <c r="AC1063" s="33">
        <f>(($AR$11)*IF(Table2[[#This Row],[CorrectWinnerPrediction]]="Y", 1, 0))+(($AR$12)*IF(Table2[[#This Row],[CorrectAwayScorePrediction]]="Y", 1, 0))+(($AR$13)*IF(Table2[[#This Row],[CorrectHomeScorePrediction]]="Y", 1, 0))</f>
        <v>0</v>
      </c>
      <c r="AD10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3" s="4" t="str">
        <f>IF(WEEKDAY(Table2[[#This Row],[GameDate]])=1,"SUN",IF(WEEKDAY(Table2[[#This Row],[GameDate]])=2,"MON",IF(WEEKDAY(Table2[[#This Row],[GameDate]])=3,"TUE",IF(WEEKDAY(Table2[[#This Row],[GameDate]])=4,"WED",IF(WEEKDAY(Table2[[#This Row],[GameDate]])=5,"THU",IF(WEEKDAY(Table2[[#This Row],[GameDate]])=6,"FRI", "SAT"))))))</f>
        <v>SAT</v>
      </c>
      <c r="AF1063" s="2">
        <f>Table2[[#This Row],[ActualAwayScore]]-Table2[[#This Row],[PredictedAwayScore]]</f>
        <v>0</v>
      </c>
      <c r="AG1063" s="2">
        <f>Table2[[#This Row],[ActualHomeScore]]-Table2[[#This Row],[PredictedHomeScore]]</f>
        <v>0</v>
      </c>
      <c r="AH1063" s="2">
        <f t="shared" si="83"/>
        <v>0</v>
      </c>
      <c r="AI1063" s="2">
        <f t="shared" si="84"/>
        <v>0</v>
      </c>
    </row>
    <row r="1064" spans="1:35" x14ac:dyDescent="0.25">
      <c r="B1064" s="4">
        <v>45731</v>
      </c>
      <c r="C1064" s="7" t="s">
        <v>1176</v>
      </c>
      <c r="D1064" s="2" t="s">
        <v>20</v>
      </c>
      <c r="E1064" s="2" t="s">
        <v>36</v>
      </c>
      <c r="F1064" s="2"/>
      <c r="G1064" s="2"/>
      <c r="H1064" s="2" t="str">
        <f t="shared" si="80"/>
        <v>_</v>
      </c>
      <c r="I1064" s="2"/>
      <c r="J1064" s="2"/>
      <c r="K1064" s="2"/>
      <c r="L1064" s="2" t="str">
        <f t="shared" si="81"/>
        <v>_</v>
      </c>
      <c r="M1064" s="2"/>
      <c r="N1064" s="2">
        <f>IF(ISBLANK(Table2[[#This Row],[ActualResult]]), 0, 1)</f>
        <v>0</v>
      </c>
      <c r="O1064" s="2" t="str">
        <f>IF(ISBLANK(Table2[[#This Row],[ActualResult]]), "_", IF(Table2[[#This Row],[ActualWinner]]=Table2[[#This Row],[PredictedWinner]], "Y", "N"))</f>
        <v>_</v>
      </c>
      <c r="P1064" s="2" t="str">
        <f>IF(Table2[[#This Row],[ActualAwayScore]]&gt;Table2[[#This Row],[PredictedAwayScore]], "N", IF(ISBLANK(Table2[[#This Row],[ActualResult]]), "_", IF(Table2[[#This Row],[ActualAwayScore]]=Table2[[#This Row],[PredictedAwayScore]], "Y", "N")))</f>
        <v>_</v>
      </c>
      <c r="Q1064" s="2" t="str">
        <f>IF(Table2[[#This Row],[ActualHomeScore]]&gt;Table2[[#This Row],[PredictedHomeScore]],"N", IF(ISBLANK(Table2[[#This Row],[ActualResult]]), "_", IF(Table2[[#This Row],[ActualHomeScore]]=Table2[[#This Row],[PredictedHomeScore]], "Y", "N")))</f>
        <v>_</v>
      </c>
      <c r="R1064" s="2"/>
      <c r="S1064" s="2" t="str">
        <f t="shared" si="82"/>
        <v>_</v>
      </c>
      <c r="T1064" s="2">
        <f>IF(INDEX(StatsRegularSeason20242025!$A$2:$C$33,MATCH(Table2[[#This Row],[AwayTeam]],StatsRegularSeason20242025!$A$2:$A$33,0),2)=INDEX(StatsRegularSeason20242025!$A$2:$C$33,MATCH(Table2[[#This Row],[HomeTeam]],StatsRegularSeason20242025!$A$2:$A$33,0),2),1,0)</f>
        <v>1</v>
      </c>
      <c r="U1064" s="2">
        <f>IF(INDEX(StatsRegularSeason20242025!$A$2:$C$33,MATCH(Table2[[#This Row],[AwayTeam]],StatsRegularSeason20242025!$A$2:$A$33,0),3)=INDEX(StatsRegularSeason20242025!$A$2:$C$33,MATCH(Table2[[#This Row],[HomeTeam]],StatsRegularSeason20242025!$A$2:$A$33,0),3),1,0)</f>
        <v>1</v>
      </c>
      <c r="V1064" s="2">
        <f>IF(Table2[[#This Row],[InterConf]]=1,IF(Table2[[#This Row],[InterDiv]]=0, 1, 0), 0)</f>
        <v>0</v>
      </c>
      <c r="W1064" s="2">
        <f>IF(INDEX(StatsRegularSeason20242025!$A$2:$C$33,MATCH(Table2[[#This Row],[AwayTeam]],StatsRegularSeason20242025!$A$2:$A$33,0),2)&lt;&gt;INDEX(StatsRegularSeason20242025!$A$2:$C$33,MATCH(Table2[[#This Row],[HomeTeam]],StatsRegularSeason20242025!$A$2:$A$33,0),2),1,0)</f>
        <v>0</v>
      </c>
      <c r="X1064" s="2"/>
      <c r="Y1064" s="2"/>
      <c r="Z1064" s="2">
        <f>IF(AND(Table2[[#This Row],[GameIsOver]]=1,Table2[[#This Row],[ActualHomeScore]]*Table2[[#This Row],[ActualAwayScore]]=0), 1,0)</f>
        <v>0</v>
      </c>
      <c r="AA1064" s="2">
        <f>IF(Table2[[#This Row],[GameIsOver]]=0,0, IF(Table2[[#This Row],[ActualWinner]]=Table2[[#This Row],[AwayTeam]], 2, IF(OR(Table2[[#This Row],[ActualResult]]="OT", Table2[[#This Row],[ActualResult]]="SO"), 1, 0)))</f>
        <v>0</v>
      </c>
      <c r="AB1064" s="2">
        <f>IF(Table2[[#This Row],[GameIsOver]]= 0, 0, IF(Table2[[#This Row],[ActualWinner]]=Table2[[#This Row],[HomeTeam]], 2, IF(OR(Table2[[#This Row],[ActualResult]]="OT", Table2[[#This Row],[ActualResult]]="SO"), 1, 0)))</f>
        <v>0</v>
      </c>
      <c r="AC1064" s="33">
        <f>(($AR$11)*IF(Table2[[#This Row],[CorrectWinnerPrediction]]="Y", 1, 0))+(($AR$12)*IF(Table2[[#This Row],[CorrectAwayScorePrediction]]="Y", 1, 0))+(($AR$13)*IF(Table2[[#This Row],[CorrectHomeScorePrediction]]="Y", 1, 0))</f>
        <v>0</v>
      </c>
      <c r="AD10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4" s="4" t="str">
        <f>IF(WEEKDAY(Table2[[#This Row],[GameDate]])=1,"SUN",IF(WEEKDAY(Table2[[#This Row],[GameDate]])=2,"MON",IF(WEEKDAY(Table2[[#This Row],[GameDate]])=3,"TUE",IF(WEEKDAY(Table2[[#This Row],[GameDate]])=4,"WED",IF(WEEKDAY(Table2[[#This Row],[GameDate]])=5,"THU",IF(WEEKDAY(Table2[[#This Row],[GameDate]])=6,"FRI", "SAT"))))))</f>
        <v>SAT</v>
      </c>
      <c r="AF1064" s="2">
        <f>Table2[[#This Row],[ActualAwayScore]]-Table2[[#This Row],[PredictedAwayScore]]</f>
        <v>0</v>
      </c>
      <c r="AG1064" s="2">
        <f>Table2[[#This Row],[ActualHomeScore]]-Table2[[#This Row],[PredictedHomeScore]]</f>
        <v>0</v>
      </c>
      <c r="AH1064" s="2">
        <f t="shared" si="83"/>
        <v>0</v>
      </c>
      <c r="AI1064" s="2">
        <f t="shared" si="84"/>
        <v>0</v>
      </c>
    </row>
    <row r="1065" spans="1:35" x14ac:dyDescent="0.25">
      <c r="B1065" s="4">
        <v>45731</v>
      </c>
      <c r="C1065" s="7" t="s">
        <v>1177</v>
      </c>
      <c r="D1065" s="2" t="s">
        <v>13</v>
      </c>
      <c r="E1065" s="2" t="s">
        <v>37</v>
      </c>
      <c r="F1065" s="2"/>
      <c r="G1065" s="2"/>
      <c r="H1065" s="2" t="str">
        <f t="shared" si="80"/>
        <v>_</v>
      </c>
      <c r="I1065" s="2"/>
      <c r="J1065" s="2"/>
      <c r="K1065" s="2"/>
      <c r="L1065" s="2" t="str">
        <f t="shared" si="81"/>
        <v>_</v>
      </c>
      <c r="M1065" s="2"/>
      <c r="N1065" s="2">
        <f>IF(ISBLANK(Table2[[#This Row],[ActualResult]]), 0, 1)</f>
        <v>0</v>
      </c>
      <c r="O1065" s="2" t="str">
        <f>IF(ISBLANK(Table2[[#This Row],[ActualResult]]), "_", IF(Table2[[#This Row],[ActualWinner]]=Table2[[#This Row],[PredictedWinner]], "Y", "N"))</f>
        <v>_</v>
      </c>
      <c r="P1065" s="2" t="str">
        <f>IF(Table2[[#This Row],[ActualAwayScore]]&gt;Table2[[#This Row],[PredictedAwayScore]], "N", IF(ISBLANK(Table2[[#This Row],[ActualResult]]), "_", IF(Table2[[#This Row],[ActualAwayScore]]=Table2[[#This Row],[PredictedAwayScore]], "Y", "N")))</f>
        <v>_</v>
      </c>
      <c r="Q1065" s="2" t="str">
        <f>IF(Table2[[#This Row],[ActualHomeScore]]&gt;Table2[[#This Row],[PredictedHomeScore]],"N", IF(ISBLANK(Table2[[#This Row],[ActualResult]]), "_", IF(Table2[[#This Row],[ActualHomeScore]]=Table2[[#This Row],[PredictedHomeScore]], "Y", "N")))</f>
        <v>_</v>
      </c>
      <c r="R1065" s="2"/>
      <c r="S1065" s="2" t="str">
        <f t="shared" si="82"/>
        <v>_</v>
      </c>
      <c r="T1065" s="2">
        <f>IF(INDEX(StatsRegularSeason20242025!$A$2:$C$33,MATCH(Table2[[#This Row],[AwayTeam]],StatsRegularSeason20242025!$A$2:$A$33,0),2)=INDEX(StatsRegularSeason20242025!$A$2:$C$33,MATCH(Table2[[#This Row],[HomeTeam]],StatsRegularSeason20242025!$A$2:$A$33,0),2),1,0)</f>
        <v>1</v>
      </c>
      <c r="U1065" s="2">
        <f>IF(INDEX(StatsRegularSeason20242025!$A$2:$C$33,MATCH(Table2[[#This Row],[AwayTeam]],StatsRegularSeason20242025!$A$2:$A$33,0),3)=INDEX(StatsRegularSeason20242025!$A$2:$C$33,MATCH(Table2[[#This Row],[HomeTeam]],StatsRegularSeason20242025!$A$2:$A$33,0),3),1,0)</f>
        <v>1</v>
      </c>
      <c r="V1065" s="2">
        <f>IF(Table2[[#This Row],[InterConf]]=1,IF(Table2[[#This Row],[InterDiv]]=0, 1, 0), 0)</f>
        <v>0</v>
      </c>
      <c r="W1065" s="2">
        <f>IF(INDEX(StatsRegularSeason20242025!$A$2:$C$33,MATCH(Table2[[#This Row],[AwayTeam]],StatsRegularSeason20242025!$A$2:$A$33,0),2)&lt;&gt;INDEX(StatsRegularSeason20242025!$A$2:$C$33,MATCH(Table2[[#This Row],[HomeTeam]],StatsRegularSeason20242025!$A$2:$A$33,0),2),1,0)</f>
        <v>0</v>
      </c>
      <c r="X1065" s="2"/>
      <c r="Y1065" s="2"/>
      <c r="Z1065" s="2">
        <f>IF(AND(Table2[[#This Row],[GameIsOver]]=1,Table2[[#This Row],[ActualHomeScore]]*Table2[[#This Row],[ActualAwayScore]]=0), 1,0)</f>
        <v>0</v>
      </c>
      <c r="AA1065" s="2">
        <f>IF(Table2[[#This Row],[GameIsOver]]=0,0, IF(Table2[[#This Row],[ActualWinner]]=Table2[[#This Row],[AwayTeam]], 2, IF(OR(Table2[[#This Row],[ActualResult]]="OT", Table2[[#This Row],[ActualResult]]="SO"), 1, 0)))</f>
        <v>0</v>
      </c>
      <c r="AB1065" s="2">
        <f>IF(Table2[[#This Row],[GameIsOver]]= 0, 0, IF(Table2[[#This Row],[ActualWinner]]=Table2[[#This Row],[HomeTeam]], 2, IF(OR(Table2[[#This Row],[ActualResult]]="OT", Table2[[#This Row],[ActualResult]]="SO"), 1, 0)))</f>
        <v>0</v>
      </c>
      <c r="AC1065" s="33">
        <f>(($AR$11)*IF(Table2[[#This Row],[CorrectWinnerPrediction]]="Y", 1, 0))+(($AR$12)*IF(Table2[[#This Row],[CorrectAwayScorePrediction]]="Y", 1, 0))+(($AR$13)*IF(Table2[[#This Row],[CorrectHomeScorePrediction]]="Y", 1, 0))</f>
        <v>0</v>
      </c>
      <c r="AD10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5" s="4" t="str">
        <f>IF(WEEKDAY(Table2[[#This Row],[GameDate]])=1,"SUN",IF(WEEKDAY(Table2[[#This Row],[GameDate]])=2,"MON",IF(WEEKDAY(Table2[[#This Row],[GameDate]])=3,"TUE",IF(WEEKDAY(Table2[[#This Row],[GameDate]])=4,"WED",IF(WEEKDAY(Table2[[#This Row],[GameDate]])=5,"THU",IF(WEEKDAY(Table2[[#This Row],[GameDate]])=6,"FRI", "SAT"))))))</f>
        <v>SAT</v>
      </c>
      <c r="AF1065" s="2">
        <f>Table2[[#This Row],[ActualAwayScore]]-Table2[[#This Row],[PredictedAwayScore]]</f>
        <v>0</v>
      </c>
      <c r="AG1065" s="2">
        <f>Table2[[#This Row],[ActualHomeScore]]-Table2[[#This Row],[PredictedHomeScore]]</f>
        <v>0</v>
      </c>
      <c r="AH1065" s="2">
        <f t="shared" si="83"/>
        <v>0</v>
      </c>
      <c r="AI1065" s="2">
        <f t="shared" si="84"/>
        <v>0</v>
      </c>
    </row>
    <row r="1066" spans="1:35" x14ac:dyDescent="0.25">
      <c r="B1066" s="4">
        <v>45731</v>
      </c>
      <c r="C1066" s="7" t="s">
        <v>1178</v>
      </c>
      <c r="D1066" s="2" t="s">
        <v>35</v>
      </c>
      <c r="E1066" s="2" t="s">
        <v>28</v>
      </c>
      <c r="F1066" s="2"/>
      <c r="G1066" s="2"/>
      <c r="H1066" s="2" t="str">
        <f t="shared" si="80"/>
        <v>_</v>
      </c>
      <c r="I1066" s="2"/>
      <c r="J1066" s="2"/>
      <c r="K1066" s="2"/>
      <c r="L1066" s="2" t="str">
        <f t="shared" si="81"/>
        <v>_</v>
      </c>
      <c r="M1066" s="2"/>
      <c r="N1066" s="2">
        <f>IF(ISBLANK(Table2[[#This Row],[ActualResult]]), 0, 1)</f>
        <v>0</v>
      </c>
      <c r="O1066" s="2" t="str">
        <f>IF(ISBLANK(Table2[[#This Row],[ActualResult]]), "_", IF(Table2[[#This Row],[ActualWinner]]=Table2[[#This Row],[PredictedWinner]], "Y", "N"))</f>
        <v>_</v>
      </c>
      <c r="P1066" s="2" t="str">
        <f>IF(Table2[[#This Row],[ActualAwayScore]]&gt;Table2[[#This Row],[PredictedAwayScore]], "N", IF(ISBLANK(Table2[[#This Row],[ActualResult]]), "_", IF(Table2[[#This Row],[ActualAwayScore]]=Table2[[#This Row],[PredictedAwayScore]], "Y", "N")))</f>
        <v>_</v>
      </c>
      <c r="Q1066" s="2" t="str">
        <f>IF(Table2[[#This Row],[ActualHomeScore]]&gt;Table2[[#This Row],[PredictedHomeScore]],"N", IF(ISBLANK(Table2[[#This Row],[ActualResult]]), "_", IF(Table2[[#This Row],[ActualHomeScore]]=Table2[[#This Row],[PredictedHomeScore]], "Y", "N")))</f>
        <v>_</v>
      </c>
      <c r="R1066" s="2"/>
      <c r="S1066" s="2" t="str">
        <f t="shared" si="82"/>
        <v>_</v>
      </c>
      <c r="T1066" s="2">
        <f>IF(INDEX(StatsRegularSeason20242025!$A$2:$C$33,MATCH(Table2[[#This Row],[AwayTeam]],StatsRegularSeason20242025!$A$2:$A$33,0),2)=INDEX(StatsRegularSeason20242025!$A$2:$C$33,MATCH(Table2[[#This Row],[HomeTeam]],StatsRegularSeason20242025!$A$2:$A$33,0),2),1,0)</f>
        <v>1</v>
      </c>
      <c r="U1066" s="2">
        <f>IF(INDEX(StatsRegularSeason20242025!$A$2:$C$33,MATCH(Table2[[#This Row],[AwayTeam]],StatsRegularSeason20242025!$A$2:$A$33,0),3)=INDEX(StatsRegularSeason20242025!$A$2:$C$33,MATCH(Table2[[#This Row],[HomeTeam]],StatsRegularSeason20242025!$A$2:$A$33,0),3),1,0)</f>
        <v>0</v>
      </c>
      <c r="V1066" s="2">
        <f>IF(Table2[[#This Row],[InterConf]]=1,IF(Table2[[#This Row],[InterDiv]]=0, 1, 0), 0)</f>
        <v>1</v>
      </c>
      <c r="W1066" s="2">
        <f>IF(INDEX(StatsRegularSeason20242025!$A$2:$C$33,MATCH(Table2[[#This Row],[AwayTeam]],StatsRegularSeason20242025!$A$2:$A$33,0),2)&lt;&gt;INDEX(StatsRegularSeason20242025!$A$2:$C$33,MATCH(Table2[[#This Row],[HomeTeam]],StatsRegularSeason20242025!$A$2:$A$33,0),2),1,0)</f>
        <v>0</v>
      </c>
      <c r="X1066" s="2"/>
      <c r="Y1066" s="2"/>
      <c r="Z1066" s="2">
        <f>IF(AND(Table2[[#This Row],[GameIsOver]]=1,Table2[[#This Row],[ActualHomeScore]]*Table2[[#This Row],[ActualAwayScore]]=0), 1,0)</f>
        <v>0</v>
      </c>
      <c r="AA1066" s="2">
        <f>IF(Table2[[#This Row],[GameIsOver]]=0,0, IF(Table2[[#This Row],[ActualWinner]]=Table2[[#This Row],[AwayTeam]], 2, IF(OR(Table2[[#This Row],[ActualResult]]="OT", Table2[[#This Row],[ActualResult]]="SO"), 1, 0)))</f>
        <v>0</v>
      </c>
      <c r="AB1066" s="2">
        <f>IF(Table2[[#This Row],[GameIsOver]]= 0, 0, IF(Table2[[#This Row],[ActualWinner]]=Table2[[#This Row],[HomeTeam]], 2, IF(OR(Table2[[#This Row],[ActualResult]]="OT", Table2[[#This Row],[ActualResult]]="SO"), 1, 0)))</f>
        <v>0</v>
      </c>
      <c r="AC1066" s="33">
        <f>(($AR$11)*IF(Table2[[#This Row],[CorrectWinnerPrediction]]="Y", 1, 0))+(($AR$12)*IF(Table2[[#This Row],[CorrectAwayScorePrediction]]="Y", 1, 0))+(($AR$13)*IF(Table2[[#This Row],[CorrectHomeScorePrediction]]="Y", 1, 0))</f>
        <v>0</v>
      </c>
      <c r="AD10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6" s="4" t="str">
        <f>IF(WEEKDAY(Table2[[#This Row],[GameDate]])=1,"SUN",IF(WEEKDAY(Table2[[#This Row],[GameDate]])=2,"MON",IF(WEEKDAY(Table2[[#This Row],[GameDate]])=3,"TUE",IF(WEEKDAY(Table2[[#This Row],[GameDate]])=4,"WED",IF(WEEKDAY(Table2[[#This Row],[GameDate]])=5,"THU",IF(WEEKDAY(Table2[[#This Row],[GameDate]])=6,"FRI", "SAT"))))))</f>
        <v>SAT</v>
      </c>
      <c r="AF1066" s="2">
        <f>Table2[[#This Row],[ActualAwayScore]]-Table2[[#This Row],[PredictedAwayScore]]</f>
        <v>0</v>
      </c>
      <c r="AG1066" s="2">
        <f>Table2[[#This Row],[ActualHomeScore]]-Table2[[#This Row],[PredictedHomeScore]]</f>
        <v>0</v>
      </c>
      <c r="AH1066" s="2">
        <f t="shared" si="83"/>
        <v>0</v>
      </c>
      <c r="AI1066" s="2">
        <f t="shared" si="84"/>
        <v>0</v>
      </c>
    </row>
    <row r="1067" spans="1:35" x14ac:dyDescent="0.25">
      <c r="A1067" s="3"/>
      <c r="B1067" s="5">
        <v>45731</v>
      </c>
      <c r="C1067" s="8" t="s">
        <v>1179</v>
      </c>
      <c r="D1067" s="3" t="s">
        <v>17</v>
      </c>
      <c r="E1067" s="3" t="s">
        <v>25</v>
      </c>
      <c r="F1067" s="3"/>
      <c r="G1067" s="3"/>
      <c r="H1067" s="3" t="str">
        <f t="shared" si="80"/>
        <v>_</v>
      </c>
      <c r="I1067" s="3"/>
      <c r="J1067" s="3"/>
      <c r="K1067" s="3"/>
      <c r="L1067" s="3" t="str">
        <f t="shared" si="81"/>
        <v>_</v>
      </c>
      <c r="M1067" s="3"/>
      <c r="N1067" s="3">
        <f>IF(ISBLANK(Table2[[#This Row],[ActualResult]]), 0, 1)</f>
        <v>0</v>
      </c>
      <c r="O1067" s="3" t="str">
        <f>IF(ISBLANK(Table2[[#This Row],[ActualResult]]), "_", IF(Table2[[#This Row],[ActualWinner]]=Table2[[#This Row],[PredictedWinner]], "Y", "N"))</f>
        <v>_</v>
      </c>
      <c r="P1067" s="3" t="str">
        <f>IF(Table2[[#This Row],[ActualAwayScore]]&gt;Table2[[#This Row],[PredictedAwayScore]], "N", IF(ISBLANK(Table2[[#This Row],[ActualResult]]), "_", IF(Table2[[#This Row],[ActualAwayScore]]=Table2[[#This Row],[PredictedAwayScore]], "Y", "N")))</f>
        <v>_</v>
      </c>
      <c r="Q1067" s="3" t="str">
        <f>IF(Table2[[#This Row],[ActualHomeScore]]&gt;Table2[[#This Row],[PredictedHomeScore]],"N", IF(ISBLANK(Table2[[#This Row],[ActualResult]]), "_", IF(Table2[[#This Row],[ActualHomeScore]]=Table2[[#This Row],[PredictedHomeScore]], "Y", "N")))</f>
        <v>_</v>
      </c>
      <c r="R1067" s="2"/>
      <c r="S1067" s="2" t="str">
        <f t="shared" si="82"/>
        <v>_</v>
      </c>
      <c r="T1067" s="2">
        <f>IF(INDEX(StatsRegularSeason20242025!$A$2:$C$33,MATCH(Table2[[#This Row],[AwayTeam]],StatsRegularSeason20242025!$A$2:$A$33,0),2)=INDEX(StatsRegularSeason20242025!$A$2:$C$33,MATCH(Table2[[#This Row],[HomeTeam]],StatsRegularSeason20242025!$A$2:$A$33,0),2),1,0)</f>
        <v>1</v>
      </c>
      <c r="U1067" s="2">
        <f>IF(INDEX(StatsRegularSeason20242025!$A$2:$C$33,MATCH(Table2[[#This Row],[AwayTeam]],StatsRegularSeason20242025!$A$2:$A$33,0),3)=INDEX(StatsRegularSeason20242025!$A$2:$C$33,MATCH(Table2[[#This Row],[HomeTeam]],StatsRegularSeason20242025!$A$2:$A$33,0),3),1,0)</f>
        <v>0</v>
      </c>
      <c r="V1067" s="2">
        <f>IF(Table2[[#This Row],[InterConf]]=1,IF(Table2[[#This Row],[InterDiv]]=0, 1, 0), 0)</f>
        <v>1</v>
      </c>
      <c r="W1067" s="2">
        <f>IF(INDEX(StatsRegularSeason20242025!$A$2:$C$33,MATCH(Table2[[#This Row],[AwayTeam]],StatsRegularSeason20242025!$A$2:$A$33,0),2)&lt;&gt;INDEX(StatsRegularSeason20242025!$A$2:$C$33,MATCH(Table2[[#This Row],[HomeTeam]],StatsRegularSeason20242025!$A$2:$A$33,0),2),1,0)</f>
        <v>0</v>
      </c>
      <c r="X1067" s="2"/>
      <c r="Y1067" s="2"/>
      <c r="Z1067" s="2">
        <f>IF(AND(Table2[[#This Row],[GameIsOver]]=1,Table2[[#This Row],[ActualHomeScore]]*Table2[[#This Row],[ActualAwayScore]]=0), 1,0)</f>
        <v>0</v>
      </c>
      <c r="AA1067" s="2">
        <f>IF(Table2[[#This Row],[GameIsOver]]=0,0, IF(Table2[[#This Row],[ActualWinner]]=Table2[[#This Row],[AwayTeam]], 2, IF(OR(Table2[[#This Row],[ActualResult]]="OT", Table2[[#This Row],[ActualResult]]="SO"), 1, 0)))</f>
        <v>0</v>
      </c>
      <c r="AB1067" s="2">
        <f>IF(Table2[[#This Row],[GameIsOver]]= 0, 0, IF(Table2[[#This Row],[ActualWinner]]=Table2[[#This Row],[HomeTeam]], 2, IF(OR(Table2[[#This Row],[ActualResult]]="OT", Table2[[#This Row],[ActualResult]]="SO"), 1, 0)))</f>
        <v>0</v>
      </c>
      <c r="AC1067" s="33">
        <f>(($AR$11)*IF(Table2[[#This Row],[CorrectWinnerPrediction]]="Y", 1, 0))+(($AR$12)*IF(Table2[[#This Row],[CorrectAwayScorePrediction]]="Y", 1, 0))+(($AR$13)*IF(Table2[[#This Row],[CorrectHomeScorePrediction]]="Y", 1, 0))</f>
        <v>0</v>
      </c>
      <c r="AD10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7" s="5" t="str">
        <f>IF(WEEKDAY(Table2[[#This Row],[GameDate]])=1,"SUN",IF(WEEKDAY(Table2[[#This Row],[GameDate]])=2,"MON",IF(WEEKDAY(Table2[[#This Row],[GameDate]])=3,"TUE",IF(WEEKDAY(Table2[[#This Row],[GameDate]])=4,"WED",IF(WEEKDAY(Table2[[#This Row],[GameDate]])=5,"THU",IF(WEEKDAY(Table2[[#This Row],[GameDate]])=6,"FRI", "SAT"))))))</f>
        <v>SAT</v>
      </c>
      <c r="AF1067" s="2">
        <f>Table2[[#This Row],[ActualAwayScore]]-Table2[[#This Row],[PredictedAwayScore]]</f>
        <v>0</v>
      </c>
      <c r="AG1067" s="2">
        <f>Table2[[#This Row],[ActualHomeScore]]-Table2[[#This Row],[PredictedHomeScore]]</f>
        <v>0</v>
      </c>
      <c r="AH1067" s="2">
        <f t="shared" si="83"/>
        <v>0</v>
      </c>
      <c r="AI1067" s="2">
        <f t="shared" si="84"/>
        <v>0</v>
      </c>
    </row>
    <row r="1068" spans="1:35" x14ac:dyDescent="0.25">
      <c r="B1068" s="4">
        <v>45732</v>
      </c>
      <c r="C1068" s="7" t="s">
        <v>1180</v>
      </c>
      <c r="D1068" s="2" t="s">
        <v>27</v>
      </c>
      <c r="E1068" s="2" t="s">
        <v>31</v>
      </c>
      <c r="F1068" s="2"/>
      <c r="G1068" s="2"/>
      <c r="H1068" s="2" t="str">
        <f t="shared" si="80"/>
        <v>_</v>
      </c>
      <c r="I1068" s="2"/>
      <c r="J1068" s="2"/>
      <c r="K1068" s="2"/>
      <c r="L1068" s="2" t="str">
        <f t="shared" si="81"/>
        <v>_</v>
      </c>
      <c r="M1068" s="2"/>
      <c r="N1068" s="2">
        <f>IF(ISBLANK(Table2[[#This Row],[ActualResult]]), 0, 1)</f>
        <v>0</v>
      </c>
      <c r="O1068" s="2" t="str">
        <f>IF(ISBLANK(Table2[[#This Row],[ActualResult]]), "_", IF(Table2[[#This Row],[ActualWinner]]=Table2[[#This Row],[PredictedWinner]], "Y", "N"))</f>
        <v>_</v>
      </c>
      <c r="P1068" s="2" t="str">
        <f>IF(Table2[[#This Row],[ActualAwayScore]]&gt;Table2[[#This Row],[PredictedAwayScore]], "N", IF(ISBLANK(Table2[[#This Row],[ActualResult]]), "_", IF(Table2[[#This Row],[ActualAwayScore]]=Table2[[#This Row],[PredictedAwayScore]], "Y", "N")))</f>
        <v>_</v>
      </c>
      <c r="Q1068" s="2" t="str">
        <f>IF(Table2[[#This Row],[ActualHomeScore]]&gt;Table2[[#This Row],[PredictedHomeScore]],"N", IF(ISBLANK(Table2[[#This Row],[ActualResult]]), "_", IF(Table2[[#This Row],[ActualHomeScore]]=Table2[[#This Row],[PredictedHomeScore]], "Y", "N")))</f>
        <v>_</v>
      </c>
      <c r="R1068" s="2"/>
      <c r="S1068" s="2" t="str">
        <f t="shared" si="82"/>
        <v>_</v>
      </c>
      <c r="T1068" s="2">
        <f>IF(INDEX(StatsRegularSeason20242025!$A$2:$C$33,MATCH(Table2[[#This Row],[AwayTeam]],StatsRegularSeason20242025!$A$2:$A$33,0),2)=INDEX(StatsRegularSeason20242025!$A$2:$C$33,MATCH(Table2[[#This Row],[HomeTeam]],StatsRegularSeason20242025!$A$2:$A$33,0),2),1,0)</f>
        <v>0</v>
      </c>
      <c r="U1068" s="2">
        <f>IF(INDEX(StatsRegularSeason20242025!$A$2:$C$33,MATCH(Table2[[#This Row],[AwayTeam]],StatsRegularSeason20242025!$A$2:$A$33,0),3)=INDEX(StatsRegularSeason20242025!$A$2:$C$33,MATCH(Table2[[#This Row],[HomeTeam]],StatsRegularSeason20242025!$A$2:$A$33,0),3),1,0)</f>
        <v>0</v>
      </c>
      <c r="V1068" s="2">
        <f>IF(Table2[[#This Row],[InterConf]]=1,IF(Table2[[#This Row],[InterDiv]]=0, 1, 0), 0)</f>
        <v>0</v>
      </c>
      <c r="W1068" s="2">
        <f>IF(INDEX(StatsRegularSeason20242025!$A$2:$C$33,MATCH(Table2[[#This Row],[AwayTeam]],StatsRegularSeason20242025!$A$2:$A$33,0),2)&lt;&gt;INDEX(StatsRegularSeason20242025!$A$2:$C$33,MATCH(Table2[[#This Row],[HomeTeam]],StatsRegularSeason20242025!$A$2:$A$33,0),2),1,0)</f>
        <v>1</v>
      </c>
      <c r="X1068" s="2"/>
      <c r="Y1068" s="2"/>
      <c r="Z1068" s="2">
        <f>IF(AND(Table2[[#This Row],[GameIsOver]]=1,Table2[[#This Row],[ActualHomeScore]]*Table2[[#This Row],[ActualAwayScore]]=0), 1,0)</f>
        <v>0</v>
      </c>
      <c r="AA1068" s="2">
        <f>IF(Table2[[#This Row],[GameIsOver]]=0,0, IF(Table2[[#This Row],[ActualWinner]]=Table2[[#This Row],[AwayTeam]], 2, IF(OR(Table2[[#This Row],[ActualResult]]="OT", Table2[[#This Row],[ActualResult]]="SO"), 1, 0)))</f>
        <v>0</v>
      </c>
      <c r="AB1068" s="2">
        <f>IF(Table2[[#This Row],[GameIsOver]]= 0, 0, IF(Table2[[#This Row],[ActualWinner]]=Table2[[#This Row],[HomeTeam]], 2, IF(OR(Table2[[#This Row],[ActualResult]]="OT", Table2[[#This Row],[ActualResult]]="SO"), 1, 0)))</f>
        <v>0</v>
      </c>
      <c r="AC1068" s="33">
        <f>(($AR$11)*IF(Table2[[#This Row],[CorrectWinnerPrediction]]="Y", 1, 0))+(($AR$12)*IF(Table2[[#This Row],[CorrectAwayScorePrediction]]="Y", 1, 0))+(($AR$13)*IF(Table2[[#This Row],[CorrectHomeScorePrediction]]="Y", 1, 0))</f>
        <v>0</v>
      </c>
      <c r="AD10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8" s="4" t="str">
        <f>IF(WEEKDAY(Table2[[#This Row],[GameDate]])=1,"SUN",IF(WEEKDAY(Table2[[#This Row],[GameDate]])=2,"MON",IF(WEEKDAY(Table2[[#This Row],[GameDate]])=3,"TUE",IF(WEEKDAY(Table2[[#This Row],[GameDate]])=4,"WED",IF(WEEKDAY(Table2[[#This Row],[GameDate]])=5,"THU",IF(WEEKDAY(Table2[[#This Row],[GameDate]])=6,"FRI", "SAT"))))))</f>
        <v>SUN</v>
      </c>
      <c r="AF1068" s="2">
        <f>Table2[[#This Row],[ActualAwayScore]]-Table2[[#This Row],[PredictedAwayScore]]</f>
        <v>0</v>
      </c>
      <c r="AG1068" s="2">
        <f>Table2[[#This Row],[ActualHomeScore]]-Table2[[#This Row],[PredictedHomeScore]]</f>
        <v>0</v>
      </c>
      <c r="AH1068" s="2">
        <f t="shared" si="83"/>
        <v>0</v>
      </c>
      <c r="AI1068" s="2">
        <f t="shared" si="84"/>
        <v>0</v>
      </c>
    </row>
    <row r="1069" spans="1:35" x14ac:dyDescent="0.25">
      <c r="B1069" s="4">
        <v>45732</v>
      </c>
      <c r="C1069" s="7" t="s">
        <v>1181</v>
      </c>
      <c r="D1069" s="2" t="s">
        <v>34</v>
      </c>
      <c r="E1069" s="2" t="s">
        <v>26</v>
      </c>
      <c r="F1069" s="2"/>
      <c r="G1069" s="2"/>
      <c r="H1069" s="2" t="str">
        <f t="shared" si="80"/>
        <v>_</v>
      </c>
      <c r="I1069" s="2"/>
      <c r="J1069" s="2"/>
      <c r="K1069" s="2"/>
      <c r="L1069" s="2" t="str">
        <f t="shared" si="81"/>
        <v>_</v>
      </c>
      <c r="M1069" s="2"/>
      <c r="N1069" s="2">
        <f>IF(ISBLANK(Table2[[#This Row],[ActualResult]]), 0, 1)</f>
        <v>0</v>
      </c>
      <c r="O1069" s="2" t="str">
        <f>IF(ISBLANK(Table2[[#This Row],[ActualResult]]), "_", IF(Table2[[#This Row],[ActualWinner]]=Table2[[#This Row],[PredictedWinner]], "Y", "N"))</f>
        <v>_</v>
      </c>
      <c r="P1069" s="2" t="str">
        <f>IF(Table2[[#This Row],[ActualAwayScore]]&gt;Table2[[#This Row],[PredictedAwayScore]], "N", IF(ISBLANK(Table2[[#This Row],[ActualResult]]), "_", IF(Table2[[#This Row],[ActualAwayScore]]=Table2[[#This Row],[PredictedAwayScore]], "Y", "N")))</f>
        <v>_</v>
      </c>
      <c r="Q1069" s="2" t="str">
        <f>IF(Table2[[#This Row],[ActualHomeScore]]&gt;Table2[[#This Row],[PredictedHomeScore]],"N", IF(ISBLANK(Table2[[#This Row],[ActualResult]]), "_", IF(Table2[[#This Row],[ActualHomeScore]]=Table2[[#This Row],[PredictedHomeScore]], "Y", "N")))</f>
        <v>_</v>
      </c>
      <c r="R1069" s="2"/>
      <c r="S1069" s="2" t="str">
        <f t="shared" si="82"/>
        <v>_</v>
      </c>
      <c r="T1069" s="2">
        <f>IF(INDEX(StatsRegularSeason20242025!$A$2:$C$33,MATCH(Table2[[#This Row],[AwayTeam]],StatsRegularSeason20242025!$A$2:$A$33,0),2)=INDEX(StatsRegularSeason20242025!$A$2:$C$33,MATCH(Table2[[#This Row],[HomeTeam]],StatsRegularSeason20242025!$A$2:$A$33,0),2),1,0)</f>
        <v>1</v>
      </c>
      <c r="U1069" s="2">
        <f>IF(INDEX(StatsRegularSeason20242025!$A$2:$C$33,MATCH(Table2[[#This Row],[AwayTeam]],StatsRegularSeason20242025!$A$2:$A$33,0),3)=INDEX(StatsRegularSeason20242025!$A$2:$C$33,MATCH(Table2[[#This Row],[HomeTeam]],StatsRegularSeason20242025!$A$2:$A$33,0),3),1,0)</f>
        <v>1</v>
      </c>
      <c r="V1069" s="2">
        <f>IF(Table2[[#This Row],[InterConf]]=1,IF(Table2[[#This Row],[InterDiv]]=0, 1, 0), 0)</f>
        <v>0</v>
      </c>
      <c r="W1069" s="2">
        <f>IF(INDEX(StatsRegularSeason20242025!$A$2:$C$33,MATCH(Table2[[#This Row],[AwayTeam]],StatsRegularSeason20242025!$A$2:$A$33,0),2)&lt;&gt;INDEX(StatsRegularSeason20242025!$A$2:$C$33,MATCH(Table2[[#This Row],[HomeTeam]],StatsRegularSeason20242025!$A$2:$A$33,0),2),1,0)</f>
        <v>0</v>
      </c>
      <c r="X1069" s="2"/>
      <c r="Y1069" s="2"/>
      <c r="Z1069" s="2">
        <f>IF(AND(Table2[[#This Row],[GameIsOver]]=1,Table2[[#This Row],[ActualHomeScore]]*Table2[[#This Row],[ActualAwayScore]]=0), 1,0)</f>
        <v>0</v>
      </c>
      <c r="AA1069" s="2">
        <f>IF(Table2[[#This Row],[GameIsOver]]=0,0, IF(Table2[[#This Row],[ActualWinner]]=Table2[[#This Row],[AwayTeam]], 2, IF(OR(Table2[[#This Row],[ActualResult]]="OT", Table2[[#This Row],[ActualResult]]="SO"), 1, 0)))</f>
        <v>0</v>
      </c>
      <c r="AB1069" s="2">
        <f>IF(Table2[[#This Row],[GameIsOver]]= 0, 0, IF(Table2[[#This Row],[ActualWinner]]=Table2[[#This Row],[HomeTeam]], 2, IF(OR(Table2[[#This Row],[ActualResult]]="OT", Table2[[#This Row],[ActualResult]]="SO"), 1, 0)))</f>
        <v>0</v>
      </c>
      <c r="AC1069" s="33">
        <f>(($AR$11)*IF(Table2[[#This Row],[CorrectWinnerPrediction]]="Y", 1, 0))+(($AR$12)*IF(Table2[[#This Row],[CorrectAwayScorePrediction]]="Y", 1, 0))+(($AR$13)*IF(Table2[[#This Row],[CorrectHomeScorePrediction]]="Y", 1, 0))</f>
        <v>0</v>
      </c>
      <c r="AD10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69" s="4" t="str">
        <f>IF(WEEKDAY(Table2[[#This Row],[GameDate]])=1,"SUN",IF(WEEKDAY(Table2[[#This Row],[GameDate]])=2,"MON",IF(WEEKDAY(Table2[[#This Row],[GameDate]])=3,"TUE",IF(WEEKDAY(Table2[[#This Row],[GameDate]])=4,"WED",IF(WEEKDAY(Table2[[#This Row],[GameDate]])=5,"THU",IF(WEEKDAY(Table2[[#This Row],[GameDate]])=6,"FRI", "SAT"))))))</f>
        <v>SUN</v>
      </c>
      <c r="AF1069" s="2">
        <f>Table2[[#This Row],[ActualAwayScore]]-Table2[[#This Row],[PredictedAwayScore]]</f>
        <v>0</v>
      </c>
      <c r="AG1069" s="2">
        <f>Table2[[#This Row],[ActualHomeScore]]-Table2[[#This Row],[PredictedHomeScore]]</f>
        <v>0</v>
      </c>
      <c r="AH1069" s="2">
        <f t="shared" si="83"/>
        <v>0</v>
      </c>
      <c r="AI1069" s="2">
        <f t="shared" si="84"/>
        <v>0</v>
      </c>
    </row>
    <row r="1070" spans="1:35" x14ac:dyDescent="0.25">
      <c r="B1070" s="4">
        <v>45732</v>
      </c>
      <c r="C1070" s="7" t="s">
        <v>1182</v>
      </c>
      <c r="D1070" s="2" t="s">
        <v>47</v>
      </c>
      <c r="E1070" s="2" t="s">
        <v>13</v>
      </c>
      <c r="F1070" s="2"/>
      <c r="G1070" s="2"/>
      <c r="H1070" s="2" t="str">
        <f t="shared" si="80"/>
        <v>_</v>
      </c>
      <c r="I1070" s="2"/>
      <c r="J1070" s="2"/>
      <c r="K1070" s="2"/>
      <c r="L1070" s="2" t="str">
        <f t="shared" si="81"/>
        <v>_</v>
      </c>
      <c r="M1070" s="2"/>
      <c r="N1070" s="2">
        <f>IF(ISBLANK(Table2[[#This Row],[ActualResult]]), 0, 1)</f>
        <v>0</v>
      </c>
      <c r="O1070" s="2" t="str">
        <f>IF(ISBLANK(Table2[[#This Row],[ActualResult]]), "_", IF(Table2[[#This Row],[ActualWinner]]=Table2[[#This Row],[PredictedWinner]], "Y", "N"))</f>
        <v>_</v>
      </c>
      <c r="P1070" s="2" t="str">
        <f>IF(Table2[[#This Row],[ActualAwayScore]]&gt;Table2[[#This Row],[PredictedAwayScore]], "N", IF(ISBLANK(Table2[[#This Row],[ActualResult]]), "_", IF(Table2[[#This Row],[ActualAwayScore]]=Table2[[#This Row],[PredictedAwayScore]], "Y", "N")))</f>
        <v>_</v>
      </c>
      <c r="Q1070" s="2" t="str">
        <f>IF(Table2[[#This Row],[ActualHomeScore]]&gt;Table2[[#This Row],[PredictedHomeScore]],"N", IF(ISBLANK(Table2[[#This Row],[ActualResult]]), "_", IF(Table2[[#This Row],[ActualHomeScore]]=Table2[[#This Row],[PredictedHomeScore]], "Y", "N")))</f>
        <v>_</v>
      </c>
      <c r="R1070" s="2"/>
      <c r="S1070" s="2" t="str">
        <f t="shared" si="82"/>
        <v>_</v>
      </c>
      <c r="T1070" s="2">
        <f>IF(INDEX(StatsRegularSeason20242025!$A$2:$C$33,MATCH(Table2[[#This Row],[AwayTeam]],StatsRegularSeason20242025!$A$2:$A$33,0),2)=INDEX(StatsRegularSeason20242025!$A$2:$C$33,MATCH(Table2[[#This Row],[HomeTeam]],StatsRegularSeason20242025!$A$2:$A$33,0),2),1,0)</f>
        <v>1</v>
      </c>
      <c r="U1070" s="2">
        <f>IF(INDEX(StatsRegularSeason20242025!$A$2:$C$33,MATCH(Table2[[#This Row],[AwayTeam]],StatsRegularSeason20242025!$A$2:$A$33,0),3)=INDEX(StatsRegularSeason20242025!$A$2:$C$33,MATCH(Table2[[#This Row],[HomeTeam]],StatsRegularSeason20242025!$A$2:$A$33,0),3),1,0)</f>
        <v>0</v>
      </c>
      <c r="V1070" s="2">
        <f>IF(Table2[[#This Row],[InterConf]]=1,IF(Table2[[#This Row],[InterDiv]]=0, 1, 0), 0)</f>
        <v>1</v>
      </c>
      <c r="W1070" s="2">
        <f>IF(INDEX(StatsRegularSeason20242025!$A$2:$C$33,MATCH(Table2[[#This Row],[AwayTeam]],StatsRegularSeason20242025!$A$2:$A$33,0),2)&lt;&gt;INDEX(StatsRegularSeason20242025!$A$2:$C$33,MATCH(Table2[[#This Row],[HomeTeam]],StatsRegularSeason20242025!$A$2:$A$33,0),2),1,0)</f>
        <v>0</v>
      </c>
      <c r="X1070" s="2"/>
      <c r="Y1070" s="2"/>
      <c r="Z1070" s="2">
        <f>IF(AND(Table2[[#This Row],[GameIsOver]]=1,Table2[[#This Row],[ActualHomeScore]]*Table2[[#This Row],[ActualAwayScore]]=0), 1,0)</f>
        <v>0</v>
      </c>
      <c r="AA1070" s="2">
        <f>IF(Table2[[#This Row],[GameIsOver]]=0,0, IF(Table2[[#This Row],[ActualWinner]]=Table2[[#This Row],[AwayTeam]], 2, IF(OR(Table2[[#This Row],[ActualResult]]="OT", Table2[[#This Row],[ActualResult]]="SO"), 1, 0)))</f>
        <v>0</v>
      </c>
      <c r="AB1070" s="2">
        <f>IF(Table2[[#This Row],[GameIsOver]]= 0, 0, IF(Table2[[#This Row],[ActualWinner]]=Table2[[#This Row],[HomeTeam]], 2, IF(OR(Table2[[#This Row],[ActualResult]]="OT", Table2[[#This Row],[ActualResult]]="SO"), 1, 0)))</f>
        <v>0</v>
      </c>
      <c r="AC1070" s="33">
        <f>(($AR$11)*IF(Table2[[#This Row],[CorrectWinnerPrediction]]="Y", 1, 0))+(($AR$12)*IF(Table2[[#This Row],[CorrectAwayScorePrediction]]="Y", 1, 0))+(($AR$13)*IF(Table2[[#This Row],[CorrectHomeScorePrediction]]="Y", 1, 0))</f>
        <v>0</v>
      </c>
      <c r="AD10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0" s="4" t="str">
        <f>IF(WEEKDAY(Table2[[#This Row],[GameDate]])=1,"SUN",IF(WEEKDAY(Table2[[#This Row],[GameDate]])=2,"MON",IF(WEEKDAY(Table2[[#This Row],[GameDate]])=3,"TUE",IF(WEEKDAY(Table2[[#This Row],[GameDate]])=4,"WED",IF(WEEKDAY(Table2[[#This Row],[GameDate]])=5,"THU",IF(WEEKDAY(Table2[[#This Row],[GameDate]])=6,"FRI", "SAT"))))))</f>
        <v>SUN</v>
      </c>
      <c r="AF1070" s="2">
        <f>Table2[[#This Row],[ActualAwayScore]]-Table2[[#This Row],[PredictedAwayScore]]</f>
        <v>0</v>
      </c>
      <c r="AG1070" s="2">
        <f>Table2[[#This Row],[ActualHomeScore]]-Table2[[#This Row],[PredictedHomeScore]]</f>
        <v>0</v>
      </c>
      <c r="AH1070" s="2">
        <f t="shared" si="83"/>
        <v>0</v>
      </c>
      <c r="AI1070" s="2">
        <f t="shared" si="84"/>
        <v>0</v>
      </c>
    </row>
    <row r="1071" spans="1:35" x14ac:dyDescent="0.25">
      <c r="B1071" s="4">
        <v>45732</v>
      </c>
      <c r="C1071" s="7" t="s">
        <v>1183</v>
      </c>
      <c r="D1071" s="2" t="s">
        <v>23</v>
      </c>
      <c r="E1071" s="2" t="s">
        <v>20</v>
      </c>
      <c r="F1071" s="2"/>
      <c r="G1071" s="2"/>
      <c r="H1071" s="2" t="str">
        <f t="shared" si="80"/>
        <v>_</v>
      </c>
      <c r="I1071" s="2"/>
      <c r="J1071" s="2"/>
      <c r="K1071" s="2"/>
      <c r="L1071" s="2" t="str">
        <f t="shared" si="81"/>
        <v>_</v>
      </c>
      <c r="M1071" s="2"/>
      <c r="N1071" s="2">
        <f>IF(ISBLANK(Table2[[#This Row],[ActualResult]]), 0, 1)</f>
        <v>0</v>
      </c>
      <c r="O1071" s="2" t="str">
        <f>IF(ISBLANK(Table2[[#This Row],[ActualResult]]), "_", IF(Table2[[#This Row],[ActualWinner]]=Table2[[#This Row],[PredictedWinner]], "Y", "N"))</f>
        <v>_</v>
      </c>
      <c r="P1071" s="2" t="str">
        <f>IF(Table2[[#This Row],[ActualAwayScore]]&gt;Table2[[#This Row],[PredictedAwayScore]], "N", IF(ISBLANK(Table2[[#This Row],[ActualResult]]), "_", IF(Table2[[#This Row],[ActualAwayScore]]=Table2[[#This Row],[PredictedAwayScore]], "Y", "N")))</f>
        <v>_</v>
      </c>
      <c r="Q1071" s="2" t="str">
        <f>IF(Table2[[#This Row],[ActualHomeScore]]&gt;Table2[[#This Row],[PredictedHomeScore]],"N", IF(ISBLANK(Table2[[#This Row],[ActualResult]]), "_", IF(Table2[[#This Row],[ActualHomeScore]]=Table2[[#This Row],[PredictedHomeScore]], "Y", "N")))</f>
        <v>_</v>
      </c>
      <c r="R1071" s="2"/>
      <c r="S1071" s="2" t="str">
        <f t="shared" si="82"/>
        <v>_</v>
      </c>
      <c r="T1071" s="2">
        <f>IF(INDEX(StatsRegularSeason20242025!$A$2:$C$33,MATCH(Table2[[#This Row],[AwayTeam]],StatsRegularSeason20242025!$A$2:$A$33,0),2)=INDEX(StatsRegularSeason20242025!$A$2:$C$33,MATCH(Table2[[#This Row],[HomeTeam]],StatsRegularSeason20242025!$A$2:$A$33,0),2),1,0)</f>
        <v>0</v>
      </c>
      <c r="U1071" s="2">
        <f>IF(INDEX(StatsRegularSeason20242025!$A$2:$C$33,MATCH(Table2[[#This Row],[AwayTeam]],StatsRegularSeason20242025!$A$2:$A$33,0),3)=INDEX(StatsRegularSeason20242025!$A$2:$C$33,MATCH(Table2[[#This Row],[HomeTeam]],StatsRegularSeason20242025!$A$2:$A$33,0),3),1,0)</f>
        <v>0</v>
      </c>
      <c r="V1071" s="2">
        <f>IF(Table2[[#This Row],[InterConf]]=1,IF(Table2[[#This Row],[InterDiv]]=0, 1, 0), 0)</f>
        <v>0</v>
      </c>
      <c r="W1071" s="2">
        <f>IF(INDEX(StatsRegularSeason20242025!$A$2:$C$33,MATCH(Table2[[#This Row],[AwayTeam]],StatsRegularSeason20242025!$A$2:$A$33,0),2)&lt;&gt;INDEX(StatsRegularSeason20242025!$A$2:$C$33,MATCH(Table2[[#This Row],[HomeTeam]],StatsRegularSeason20242025!$A$2:$A$33,0),2),1,0)</f>
        <v>1</v>
      </c>
      <c r="X1071" s="2"/>
      <c r="Y1071" s="2"/>
      <c r="Z1071" s="2">
        <f>IF(AND(Table2[[#This Row],[GameIsOver]]=1,Table2[[#This Row],[ActualHomeScore]]*Table2[[#This Row],[ActualAwayScore]]=0), 1,0)</f>
        <v>0</v>
      </c>
      <c r="AA1071" s="2">
        <f>IF(Table2[[#This Row],[GameIsOver]]=0,0, IF(Table2[[#This Row],[ActualWinner]]=Table2[[#This Row],[AwayTeam]], 2, IF(OR(Table2[[#This Row],[ActualResult]]="OT", Table2[[#This Row],[ActualResult]]="SO"), 1, 0)))</f>
        <v>0</v>
      </c>
      <c r="AB1071" s="2">
        <f>IF(Table2[[#This Row],[GameIsOver]]= 0, 0, IF(Table2[[#This Row],[ActualWinner]]=Table2[[#This Row],[HomeTeam]], 2, IF(OR(Table2[[#This Row],[ActualResult]]="OT", Table2[[#This Row],[ActualResult]]="SO"), 1, 0)))</f>
        <v>0</v>
      </c>
      <c r="AC1071" s="33">
        <f>(($AR$11)*IF(Table2[[#This Row],[CorrectWinnerPrediction]]="Y", 1, 0))+(($AR$12)*IF(Table2[[#This Row],[CorrectAwayScorePrediction]]="Y", 1, 0))+(($AR$13)*IF(Table2[[#This Row],[CorrectHomeScorePrediction]]="Y", 1, 0))</f>
        <v>0</v>
      </c>
      <c r="AD10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1" s="4" t="str">
        <f>IF(WEEKDAY(Table2[[#This Row],[GameDate]])=1,"SUN",IF(WEEKDAY(Table2[[#This Row],[GameDate]])=2,"MON",IF(WEEKDAY(Table2[[#This Row],[GameDate]])=3,"TUE",IF(WEEKDAY(Table2[[#This Row],[GameDate]])=4,"WED",IF(WEEKDAY(Table2[[#This Row],[GameDate]])=5,"THU",IF(WEEKDAY(Table2[[#This Row],[GameDate]])=6,"FRI", "SAT"))))))</f>
        <v>SUN</v>
      </c>
      <c r="AF1071" s="2">
        <f>Table2[[#This Row],[ActualAwayScore]]-Table2[[#This Row],[PredictedAwayScore]]</f>
        <v>0</v>
      </c>
      <c r="AG1071" s="2">
        <f>Table2[[#This Row],[ActualHomeScore]]-Table2[[#This Row],[PredictedHomeScore]]</f>
        <v>0</v>
      </c>
      <c r="AH1071" s="2">
        <f t="shared" si="83"/>
        <v>0</v>
      </c>
      <c r="AI1071" s="2">
        <f t="shared" si="84"/>
        <v>0</v>
      </c>
    </row>
    <row r="1072" spans="1:35" x14ac:dyDescent="0.25">
      <c r="B1072" s="4">
        <v>45732</v>
      </c>
      <c r="C1072" s="7" t="s">
        <v>1184</v>
      </c>
      <c r="D1072" s="2" t="s">
        <v>14</v>
      </c>
      <c r="E1072" s="2" t="s">
        <v>33</v>
      </c>
      <c r="F1072" s="2"/>
      <c r="G1072" s="2"/>
      <c r="H1072" s="2" t="str">
        <f t="shared" si="80"/>
        <v>_</v>
      </c>
      <c r="I1072" s="2"/>
      <c r="J1072" s="2"/>
      <c r="K1072" s="2"/>
      <c r="L1072" s="2" t="str">
        <f t="shared" si="81"/>
        <v>_</v>
      </c>
      <c r="M1072" s="2"/>
      <c r="N1072" s="2">
        <f>IF(ISBLANK(Table2[[#This Row],[ActualResult]]), 0, 1)</f>
        <v>0</v>
      </c>
      <c r="O1072" s="2" t="str">
        <f>IF(ISBLANK(Table2[[#This Row],[ActualResult]]), "_", IF(Table2[[#This Row],[ActualWinner]]=Table2[[#This Row],[PredictedWinner]], "Y", "N"))</f>
        <v>_</v>
      </c>
      <c r="P1072" s="2" t="str">
        <f>IF(Table2[[#This Row],[ActualAwayScore]]&gt;Table2[[#This Row],[PredictedAwayScore]], "N", IF(ISBLANK(Table2[[#This Row],[ActualResult]]), "_", IF(Table2[[#This Row],[ActualAwayScore]]=Table2[[#This Row],[PredictedAwayScore]], "Y", "N")))</f>
        <v>_</v>
      </c>
      <c r="Q1072" s="2" t="str">
        <f>IF(Table2[[#This Row],[ActualHomeScore]]&gt;Table2[[#This Row],[PredictedHomeScore]],"N", IF(ISBLANK(Table2[[#This Row],[ActualResult]]), "_", IF(Table2[[#This Row],[ActualHomeScore]]=Table2[[#This Row],[PredictedHomeScore]], "Y", "N")))</f>
        <v>_</v>
      </c>
      <c r="R1072" s="2"/>
      <c r="S1072" s="2" t="str">
        <f t="shared" si="82"/>
        <v>_</v>
      </c>
      <c r="T1072" s="2">
        <f>IF(INDEX(StatsRegularSeason20242025!$A$2:$C$33,MATCH(Table2[[#This Row],[AwayTeam]],StatsRegularSeason20242025!$A$2:$A$33,0),2)=INDEX(StatsRegularSeason20242025!$A$2:$C$33,MATCH(Table2[[#This Row],[HomeTeam]],StatsRegularSeason20242025!$A$2:$A$33,0),2),1,0)</f>
        <v>1</v>
      </c>
      <c r="U1072" s="2">
        <f>IF(INDEX(StatsRegularSeason20242025!$A$2:$C$33,MATCH(Table2[[#This Row],[AwayTeam]],StatsRegularSeason20242025!$A$2:$A$33,0),3)=INDEX(StatsRegularSeason20242025!$A$2:$C$33,MATCH(Table2[[#This Row],[HomeTeam]],StatsRegularSeason20242025!$A$2:$A$33,0),3),1,0)</f>
        <v>0</v>
      </c>
      <c r="V1072" s="2">
        <f>IF(Table2[[#This Row],[InterConf]]=1,IF(Table2[[#This Row],[InterDiv]]=0, 1, 0), 0)</f>
        <v>1</v>
      </c>
      <c r="W1072" s="2">
        <f>IF(INDEX(StatsRegularSeason20242025!$A$2:$C$33,MATCH(Table2[[#This Row],[AwayTeam]],StatsRegularSeason20242025!$A$2:$A$33,0),2)&lt;&gt;INDEX(StatsRegularSeason20242025!$A$2:$C$33,MATCH(Table2[[#This Row],[HomeTeam]],StatsRegularSeason20242025!$A$2:$A$33,0),2),1,0)</f>
        <v>0</v>
      </c>
      <c r="X1072" s="2"/>
      <c r="Y1072" s="2"/>
      <c r="Z1072" s="2">
        <f>IF(AND(Table2[[#This Row],[GameIsOver]]=1,Table2[[#This Row],[ActualHomeScore]]*Table2[[#This Row],[ActualAwayScore]]=0), 1,0)</f>
        <v>0</v>
      </c>
      <c r="AA1072" s="2">
        <f>IF(Table2[[#This Row],[GameIsOver]]=0,0, IF(Table2[[#This Row],[ActualWinner]]=Table2[[#This Row],[AwayTeam]], 2, IF(OR(Table2[[#This Row],[ActualResult]]="OT", Table2[[#This Row],[ActualResult]]="SO"), 1, 0)))</f>
        <v>0</v>
      </c>
      <c r="AB1072" s="2">
        <f>IF(Table2[[#This Row],[GameIsOver]]= 0, 0, IF(Table2[[#This Row],[ActualWinner]]=Table2[[#This Row],[HomeTeam]], 2, IF(OR(Table2[[#This Row],[ActualResult]]="OT", Table2[[#This Row],[ActualResult]]="SO"), 1, 0)))</f>
        <v>0</v>
      </c>
      <c r="AC1072" s="33">
        <f>(($AR$11)*IF(Table2[[#This Row],[CorrectWinnerPrediction]]="Y", 1, 0))+(($AR$12)*IF(Table2[[#This Row],[CorrectAwayScorePrediction]]="Y", 1, 0))+(($AR$13)*IF(Table2[[#This Row],[CorrectHomeScorePrediction]]="Y", 1, 0))</f>
        <v>0</v>
      </c>
      <c r="AD10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2" s="4" t="str">
        <f>IF(WEEKDAY(Table2[[#This Row],[GameDate]])=1,"SUN",IF(WEEKDAY(Table2[[#This Row],[GameDate]])=2,"MON",IF(WEEKDAY(Table2[[#This Row],[GameDate]])=3,"TUE",IF(WEEKDAY(Table2[[#This Row],[GameDate]])=4,"WED",IF(WEEKDAY(Table2[[#This Row],[GameDate]])=5,"THU",IF(WEEKDAY(Table2[[#This Row],[GameDate]])=6,"FRI", "SAT"))))))</f>
        <v>SUN</v>
      </c>
      <c r="AF1072" s="2">
        <f>Table2[[#This Row],[ActualAwayScore]]-Table2[[#This Row],[PredictedAwayScore]]</f>
        <v>0</v>
      </c>
      <c r="AG1072" s="2">
        <f>Table2[[#This Row],[ActualHomeScore]]-Table2[[#This Row],[PredictedHomeScore]]</f>
        <v>0</v>
      </c>
      <c r="AH1072" s="2">
        <f t="shared" si="83"/>
        <v>0</v>
      </c>
      <c r="AI1072" s="2">
        <f t="shared" si="84"/>
        <v>0</v>
      </c>
    </row>
    <row r="1073" spans="1:35" x14ac:dyDescent="0.25">
      <c r="B1073" s="4">
        <v>45732</v>
      </c>
      <c r="C1073" s="7" t="s">
        <v>1185</v>
      </c>
      <c r="D1073" s="2" t="s">
        <v>15</v>
      </c>
      <c r="E1073" s="2" t="s">
        <v>25</v>
      </c>
      <c r="F1073" s="2"/>
      <c r="G1073" s="2"/>
      <c r="H1073" s="2" t="str">
        <f t="shared" si="80"/>
        <v>_</v>
      </c>
      <c r="I1073" s="2"/>
      <c r="J1073" s="2"/>
      <c r="K1073" s="2"/>
      <c r="L1073" s="2" t="str">
        <f t="shared" si="81"/>
        <v>_</v>
      </c>
      <c r="M1073" s="2"/>
      <c r="N1073" s="2">
        <f>IF(ISBLANK(Table2[[#This Row],[ActualResult]]), 0, 1)</f>
        <v>0</v>
      </c>
      <c r="O1073" s="2" t="str">
        <f>IF(ISBLANK(Table2[[#This Row],[ActualResult]]), "_", IF(Table2[[#This Row],[ActualWinner]]=Table2[[#This Row],[PredictedWinner]], "Y", "N"))</f>
        <v>_</v>
      </c>
      <c r="P1073" s="2" t="str">
        <f>IF(Table2[[#This Row],[ActualAwayScore]]&gt;Table2[[#This Row],[PredictedAwayScore]], "N", IF(ISBLANK(Table2[[#This Row],[ActualResult]]), "_", IF(Table2[[#This Row],[ActualAwayScore]]=Table2[[#This Row],[PredictedAwayScore]], "Y", "N")))</f>
        <v>_</v>
      </c>
      <c r="Q1073" s="2" t="str">
        <f>IF(Table2[[#This Row],[ActualHomeScore]]&gt;Table2[[#This Row],[PredictedHomeScore]],"N", IF(ISBLANK(Table2[[#This Row],[ActualResult]]), "_", IF(Table2[[#This Row],[ActualHomeScore]]=Table2[[#This Row],[PredictedHomeScore]], "Y", "N")))</f>
        <v>_</v>
      </c>
      <c r="R1073" s="2"/>
      <c r="S1073" s="2" t="str">
        <f t="shared" si="82"/>
        <v>_</v>
      </c>
      <c r="T1073" s="2">
        <f>IF(INDEX(StatsRegularSeason20242025!$A$2:$C$33,MATCH(Table2[[#This Row],[AwayTeam]],StatsRegularSeason20242025!$A$2:$A$33,0),2)=INDEX(StatsRegularSeason20242025!$A$2:$C$33,MATCH(Table2[[#This Row],[HomeTeam]],StatsRegularSeason20242025!$A$2:$A$33,0),2),1,0)</f>
        <v>1</v>
      </c>
      <c r="U1073" s="2">
        <f>IF(INDEX(StatsRegularSeason20242025!$A$2:$C$33,MATCH(Table2[[#This Row],[AwayTeam]],StatsRegularSeason20242025!$A$2:$A$33,0),3)=INDEX(StatsRegularSeason20242025!$A$2:$C$33,MATCH(Table2[[#This Row],[HomeTeam]],StatsRegularSeason20242025!$A$2:$A$33,0),3),1,0)</f>
        <v>0</v>
      </c>
      <c r="V1073" s="2">
        <f>IF(Table2[[#This Row],[InterConf]]=1,IF(Table2[[#This Row],[InterDiv]]=0, 1, 0), 0)</f>
        <v>1</v>
      </c>
      <c r="W1073" s="2">
        <f>IF(INDEX(StatsRegularSeason20242025!$A$2:$C$33,MATCH(Table2[[#This Row],[AwayTeam]],StatsRegularSeason20242025!$A$2:$A$33,0),2)&lt;&gt;INDEX(StatsRegularSeason20242025!$A$2:$C$33,MATCH(Table2[[#This Row],[HomeTeam]],StatsRegularSeason20242025!$A$2:$A$33,0),2),1,0)</f>
        <v>0</v>
      </c>
      <c r="X1073" s="2"/>
      <c r="Y1073" s="2"/>
      <c r="Z1073" s="2">
        <f>IF(AND(Table2[[#This Row],[GameIsOver]]=1,Table2[[#This Row],[ActualHomeScore]]*Table2[[#This Row],[ActualAwayScore]]=0), 1,0)</f>
        <v>0</v>
      </c>
      <c r="AA1073" s="2">
        <f>IF(Table2[[#This Row],[GameIsOver]]=0,0, IF(Table2[[#This Row],[ActualWinner]]=Table2[[#This Row],[AwayTeam]], 2, IF(OR(Table2[[#This Row],[ActualResult]]="OT", Table2[[#This Row],[ActualResult]]="SO"), 1, 0)))</f>
        <v>0</v>
      </c>
      <c r="AB1073" s="2">
        <f>IF(Table2[[#This Row],[GameIsOver]]= 0, 0, IF(Table2[[#This Row],[ActualWinner]]=Table2[[#This Row],[HomeTeam]], 2, IF(OR(Table2[[#This Row],[ActualResult]]="OT", Table2[[#This Row],[ActualResult]]="SO"), 1, 0)))</f>
        <v>0</v>
      </c>
      <c r="AC1073" s="33">
        <f>(($AR$11)*IF(Table2[[#This Row],[CorrectWinnerPrediction]]="Y", 1, 0))+(($AR$12)*IF(Table2[[#This Row],[CorrectAwayScorePrediction]]="Y", 1, 0))+(($AR$13)*IF(Table2[[#This Row],[CorrectHomeScorePrediction]]="Y", 1, 0))</f>
        <v>0</v>
      </c>
      <c r="AD10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3" s="4" t="str">
        <f>IF(WEEKDAY(Table2[[#This Row],[GameDate]])=1,"SUN",IF(WEEKDAY(Table2[[#This Row],[GameDate]])=2,"MON",IF(WEEKDAY(Table2[[#This Row],[GameDate]])=3,"TUE",IF(WEEKDAY(Table2[[#This Row],[GameDate]])=4,"WED",IF(WEEKDAY(Table2[[#This Row],[GameDate]])=5,"THU",IF(WEEKDAY(Table2[[#This Row],[GameDate]])=6,"FRI", "SAT"))))))</f>
        <v>SUN</v>
      </c>
      <c r="AF1073" s="2">
        <f>Table2[[#This Row],[ActualAwayScore]]-Table2[[#This Row],[PredictedAwayScore]]</f>
        <v>0</v>
      </c>
      <c r="AG1073" s="2">
        <f>Table2[[#This Row],[ActualHomeScore]]-Table2[[#This Row],[PredictedHomeScore]]</f>
        <v>0</v>
      </c>
      <c r="AH1073" s="2">
        <f t="shared" si="83"/>
        <v>0</v>
      </c>
      <c r="AI1073" s="2">
        <f t="shared" si="84"/>
        <v>0</v>
      </c>
    </row>
    <row r="1074" spans="1:35" x14ac:dyDescent="0.25">
      <c r="A1074" s="3"/>
      <c r="B1074" s="5">
        <v>45732</v>
      </c>
      <c r="C1074" s="8" t="s">
        <v>1186</v>
      </c>
      <c r="D1074" s="3" t="s">
        <v>22</v>
      </c>
      <c r="E1074" s="3" t="s">
        <v>12</v>
      </c>
      <c r="F1074" s="3"/>
      <c r="G1074" s="3"/>
      <c r="H1074" s="3" t="str">
        <f t="shared" si="80"/>
        <v>_</v>
      </c>
      <c r="I1074" s="3"/>
      <c r="J1074" s="3"/>
      <c r="K1074" s="3"/>
      <c r="L1074" s="2" t="str">
        <f t="shared" si="81"/>
        <v>_</v>
      </c>
      <c r="M1074" s="3"/>
      <c r="N1074" s="3">
        <f>IF(ISBLANK(Table2[[#This Row],[ActualResult]]), 0, 1)</f>
        <v>0</v>
      </c>
      <c r="O1074" s="3" t="str">
        <f>IF(ISBLANK(Table2[[#This Row],[ActualResult]]), "_", IF(Table2[[#This Row],[ActualWinner]]=Table2[[#This Row],[PredictedWinner]], "Y", "N"))</f>
        <v>_</v>
      </c>
      <c r="P1074" s="3" t="str">
        <f>IF(Table2[[#This Row],[ActualAwayScore]]&gt;Table2[[#This Row],[PredictedAwayScore]], "N", IF(ISBLANK(Table2[[#This Row],[ActualResult]]), "_", IF(Table2[[#This Row],[ActualAwayScore]]=Table2[[#This Row],[PredictedAwayScore]], "Y", "N")))</f>
        <v>_</v>
      </c>
      <c r="Q1074" s="3" t="str">
        <f>IF(Table2[[#This Row],[ActualHomeScore]]&gt;Table2[[#This Row],[PredictedHomeScore]],"N", IF(ISBLANK(Table2[[#This Row],[ActualResult]]), "_", IF(Table2[[#This Row],[ActualHomeScore]]=Table2[[#This Row],[PredictedHomeScore]], "Y", "N")))</f>
        <v>_</v>
      </c>
      <c r="R1074" s="2"/>
      <c r="S1074" s="2" t="str">
        <f t="shared" si="82"/>
        <v>_</v>
      </c>
      <c r="T1074" s="2">
        <f>IF(INDEX(StatsRegularSeason20242025!$A$2:$C$33,MATCH(Table2[[#This Row],[AwayTeam]],StatsRegularSeason20242025!$A$2:$A$33,0),2)=INDEX(StatsRegularSeason20242025!$A$2:$C$33,MATCH(Table2[[#This Row],[HomeTeam]],StatsRegularSeason20242025!$A$2:$A$33,0),2),1,0)</f>
        <v>1</v>
      </c>
      <c r="U1074" s="2">
        <f>IF(INDEX(StatsRegularSeason20242025!$A$2:$C$33,MATCH(Table2[[#This Row],[AwayTeam]],StatsRegularSeason20242025!$A$2:$A$33,0),3)=INDEX(StatsRegularSeason20242025!$A$2:$C$33,MATCH(Table2[[#This Row],[HomeTeam]],StatsRegularSeason20242025!$A$2:$A$33,0),3),1,0)</f>
        <v>0</v>
      </c>
      <c r="V1074" s="2">
        <f>IF(Table2[[#This Row],[InterConf]]=1,IF(Table2[[#This Row],[InterDiv]]=0, 1, 0), 0)</f>
        <v>1</v>
      </c>
      <c r="W1074" s="2">
        <f>IF(INDEX(StatsRegularSeason20242025!$A$2:$C$33,MATCH(Table2[[#This Row],[AwayTeam]],StatsRegularSeason20242025!$A$2:$A$33,0),2)&lt;&gt;INDEX(StatsRegularSeason20242025!$A$2:$C$33,MATCH(Table2[[#This Row],[HomeTeam]],StatsRegularSeason20242025!$A$2:$A$33,0),2),1,0)</f>
        <v>0</v>
      </c>
      <c r="X1074" s="2"/>
      <c r="Y1074" s="2"/>
      <c r="Z1074" s="2">
        <f>IF(AND(Table2[[#This Row],[GameIsOver]]=1,Table2[[#This Row],[ActualHomeScore]]*Table2[[#This Row],[ActualAwayScore]]=0), 1,0)</f>
        <v>0</v>
      </c>
      <c r="AA1074" s="2">
        <f>IF(Table2[[#This Row],[GameIsOver]]=0,0, IF(Table2[[#This Row],[ActualWinner]]=Table2[[#This Row],[AwayTeam]], 2, IF(OR(Table2[[#This Row],[ActualResult]]="OT", Table2[[#This Row],[ActualResult]]="SO"), 1, 0)))</f>
        <v>0</v>
      </c>
      <c r="AB1074" s="2">
        <f>IF(Table2[[#This Row],[GameIsOver]]= 0, 0, IF(Table2[[#This Row],[ActualWinner]]=Table2[[#This Row],[HomeTeam]], 2, IF(OR(Table2[[#This Row],[ActualResult]]="OT", Table2[[#This Row],[ActualResult]]="SO"), 1, 0)))</f>
        <v>0</v>
      </c>
      <c r="AC1074" s="33">
        <f>(($AR$11)*IF(Table2[[#This Row],[CorrectWinnerPrediction]]="Y", 1, 0))+(($AR$12)*IF(Table2[[#This Row],[CorrectAwayScorePrediction]]="Y", 1, 0))+(($AR$13)*IF(Table2[[#This Row],[CorrectHomeScorePrediction]]="Y", 1, 0))</f>
        <v>0</v>
      </c>
      <c r="AD10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4" s="5" t="str">
        <f>IF(WEEKDAY(Table2[[#This Row],[GameDate]])=1,"SUN",IF(WEEKDAY(Table2[[#This Row],[GameDate]])=2,"MON",IF(WEEKDAY(Table2[[#This Row],[GameDate]])=3,"TUE",IF(WEEKDAY(Table2[[#This Row],[GameDate]])=4,"WED",IF(WEEKDAY(Table2[[#This Row],[GameDate]])=5,"THU",IF(WEEKDAY(Table2[[#This Row],[GameDate]])=6,"FRI", "SAT"))))))</f>
        <v>SUN</v>
      </c>
      <c r="AF1074" s="2">
        <f>Table2[[#This Row],[ActualAwayScore]]-Table2[[#This Row],[PredictedAwayScore]]</f>
        <v>0</v>
      </c>
      <c r="AG1074" s="2">
        <f>Table2[[#This Row],[ActualHomeScore]]-Table2[[#This Row],[PredictedHomeScore]]</f>
        <v>0</v>
      </c>
      <c r="AH1074" s="2">
        <f t="shared" si="83"/>
        <v>0</v>
      </c>
      <c r="AI1074" s="2">
        <f t="shared" si="84"/>
        <v>0</v>
      </c>
    </row>
    <row r="1075" spans="1:35" x14ac:dyDescent="0.25">
      <c r="B1075" s="4">
        <v>45733</v>
      </c>
      <c r="C1075" s="7" t="s">
        <v>1187</v>
      </c>
      <c r="D1075" s="2" t="s">
        <v>29</v>
      </c>
      <c r="E1075" s="2" t="s">
        <v>16</v>
      </c>
      <c r="F1075" s="2"/>
      <c r="G1075" s="2"/>
      <c r="H1075" s="2" t="str">
        <f t="shared" si="80"/>
        <v>_</v>
      </c>
      <c r="I1075" s="2"/>
      <c r="J1075" s="2"/>
      <c r="K1075" s="2"/>
      <c r="L1075" s="13" t="str">
        <f t="shared" si="81"/>
        <v>_</v>
      </c>
      <c r="M1075" s="2"/>
      <c r="N1075" s="2">
        <f>IF(ISBLANK(Table2[[#This Row],[ActualResult]]), 0, 1)</f>
        <v>0</v>
      </c>
      <c r="O1075" s="2" t="str">
        <f>IF(ISBLANK(Table2[[#This Row],[ActualResult]]), "_", IF(Table2[[#This Row],[ActualWinner]]=Table2[[#This Row],[PredictedWinner]], "Y", "N"))</f>
        <v>_</v>
      </c>
      <c r="P1075" s="2" t="str">
        <f>IF(Table2[[#This Row],[ActualAwayScore]]&gt;Table2[[#This Row],[PredictedAwayScore]], "N", IF(ISBLANK(Table2[[#This Row],[ActualResult]]), "_", IF(Table2[[#This Row],[ActualAwayScore]]=Table2[[#This Row],[PredictedAwayScore]], "Y", "N")))</f>
        <v>_</v>
      </c>
      <c r="Q1075" s="2" t="str">
        <f>IF(Table2[[#This Row],[ActualHomeScore]]&gt;Table2[[#This Row],[PredictedHomeScore]],"N", IF(ISBLANK(Table2[[#This Row],[ActualResult]]), "_", IF(Table2[[#This Row],[ActualHomeScore]]=Table2[[#This Row],[PredictedHomeScore]], "Y", "N")))</f>
        <v>_</v>
      </c>
      <c r="R1075" s="2"/>
      <c r="S1075" s="2" t="str">
        <f t="shared" si="82"/>
        <v>_</v>
      </c>
      <c r="T1075" s="2">
        <f>IF(INDEX(StatsRegularSeason20242025!$A$2:$C$33,MATCH(Table2[[#This Row],[AwayTeam]],StatsRegularSeason20242025!$A$2:$A$33,0),2)=INDEX(StatsRegularSeason20242025!$A$2:$C$33,MATCH(Table2[[#This Row],[HomeTeam]],StatsRegularSeason20242025!$A$2:$A$33,0),2),1,0)</f>
        <v>1</v>
      </c>
      <c r="U1075" s="2">
        <f>IF(INDEX(StatsRegularSeason20242025!$A$2:$C$33,MATCH(Table2[[#This Row],[AwayTeam]],StatsRegularSeason20242025!$A$2:$A$33,0),3)=INDEX(StatsRegularSeason20242025!$A$2:$C$33,MATCH(Table2[[#This Row],[HomeTeam]],StatsRegularSeason20242025!$A$2:$A$33,0),3),1,0)</f>
        <v>1</v>
      </c>
      <c r="V1075" s="2">
        <f>IF(Table2[[#This Row],[InterConf]]=1,IF(Table2[[#This Row],[InterDiv]]=0, 1, 0), 0)</f>
        <v>0</v>
      </c>
      <c r="W1075" s="2">
        <f>IF(INDEX(StatsRegularSeason20242025!$A$2:$C$33,MATCH(Table2[[#This Row],[AwayTeam]],StatsRegularSeason20242025!$A$2:$A$33,0),2)&lt;&gt;INDEX(StatsRegularSeason20242025!$A$2:$C$33,MATCH(Table2[[#This Row],[HomeTeam]],StatsRegularSeason20242025!$A$2:$A$33,0),2),1,0)</f>
        <v>0</v>
      </c>
      <c r="X1075" s="2"/>
      <c r="Y1075" s="2"/>
      <c r="Z1075" s="2">
        <f>IF(AND(Table2[[#This Row],[GameIsOver]]=1,Table2[[#This Row],[ActualHomeScore]]*Table2[[#This Row],[ActualAwayScore]]=0), 1,0)</f>
        <v>0</v>
      </c>
      <c r="AA1075" s="2">
        <f>IF(Table2[[#This Row],[GameIsOver]]=0,0, IF(Table2[[#This Row],[ActualWinner]]=Table2[[#This Row],[AwayTeam]], 2, IF(OR(Table2[[#This Row],[ActualResult]]="OT", Table2[[#This Row],[ActualResult]]="SO"), 1, 0)))</f>
        <v>0</v>
      </c>
      <c r="AB1075" s="2">
        <f>IF(Table2[[#This Row],[GameIsOver]]= 0, 0, IF(Table2[[#This Row],[ActualWinner]]=Table2[[#This Row],[HomeTeam]], 2, IF(OR(Table2[[#This Row],[ActualResult]]="OT", Table2[[#This Row],[ActualResult]]="SO"), 1, 0)))</f>
        <v>0</v>
      </c>
      <c r="AC1075" s="33">
        <f>(($AR$11)*IF(Table2[[#This Row],[CorrectWinnerPrediction]]="Y", 1, 0))+(($AR$12)*IF(Table2[[#This Row],[CorrectAwayScorePrediction]]="Y", 1, 0))+(($AR$13)*IF(Table2[[#This Row],[CorrectHomeScorePrediction]]="Y", 1, 0))</f>
        <v>0</v>
      </c>
      <c r="AD10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5" s="4" t="str">
        <f>IF(WEEKDAY(Table2[[#This Row],[GameDate]])=1,"SUN",IF(WEEKDAY(Table2[[#This Row],[GameDate]])=2,"MON",IF(WEEKDAY(Table2[[#This Row],[GameDate]])=3,"TUE",IF(WEEKDAY(Table2[[#This Row],[GameDate]])=4,"WED",IF(WEEKDAY(Table2[[#This Row],[GameDate]])=5,"THU",IF(WEEKDAY(Table2[[#This Row],[GameDate]])=6,"FRI", "SAT"))))))</f>
        <v>MON</v>
      </c>
      <c r="AF1075" s="2">
        <f>Table2[[#This Row],[ActualAwayScore]]-Table2[[#This Row],[PredictedAwayScore]]</f>
        <v>0</v>
      </c>
      <c r="AG1075" s="2">
        <f>Table2[[#This Row],[ActualHomeScore]]-Table2[[#This Row],[PredictedHomeScore]]</f>
        <v>0</v>
      </c>
      <c r="AH1075" s="2">
        <f t="shared" si="83"/>
        <v>0</v>
      </c>
      <c r="AI1075" s="2">
        <f t="shared" si="84"/>
        <v>0</v>
      </c>
    </row>
    <row r="1076" spans="1:35" x14ac:dyDescent="0.25">
      <c r="B1076" s="4">
        <v>45733</v>
      </c>
      <c r="C1076" s="7" t="s">
        <v>1188</v>
      </c>
      <c r="D1076" s="2" t="s">
        <v>45</v>
      </c>
      <c r="E1076" s="2" t="s">
        <v>43</v>
      </c>
      <c r="F1076" s="2"/>
      <c r="G1076" s="2"/>
      <c r="H1076" s="2" t="str">
        <f t="shared" si="80"/>
        <v>_</v>
      </c>
      <c r="I1076" s="2"/>
      <c r="J1076" s="2"/>
      <c r="K1076" s="2"/>
      <c r="L1076" s="2" t="str">
        <f t="shared" si="81"/>
        <v>_</v>
      </c>
      <c r="M1076" s="2"/>
      <c r="N1076" s="2">
        <f>IF(ISBLANK(Table2[[#This Row],[ActualResult]]), 0, 1)</f>
        <v>0</v>
      </c>
      <c r="O1076" s="2" t="str">
        <f>IF(ISBLANK(Table2[[#This Row],[ActualResult]]), "_", IF(Table2[[#This Row],[ActualWinner]]=Table2[[#This Row],[PredictedWinner]], "Y", "N"))</f>
        <v>_</v>
      </c>
      <c r="P1076" s="2" t="str">
        <f>IF(Table2[[#This Row],[ActualAwayScore]]&gt;Table2[[#This Row],[PredictedAwayScore]], "N", IF(ISBLANK(Table2[[#This Row],[ActualResult]]), "_", IF(Table2[[#This Row],[ActualAwayScore]]=Table2[[#This Row],[PredictedAwayScore]], "Y", "N")))</f>
        <v>_</v>
      </c>
      <c r="Q1076" s="2" t="str">
        <f>IF(Table2[[#This Row],[ActualHomeScore]]&gt;Table2[[#This Row],[PredictedHomeScore]],"N", IF(ISBLANK(Table2[[#This Row],[ActualResult]]), "_", IF(Table2[[#This Row],[ActualHomeScore]]=Table2[[#This Row],[PredictedHomeScore]], "Y", "N")))</f>
        <v>_</v>
      </c>
      <c r="R1076" s="2"/>
      <c r="S1076" s="2" t="str">
        <f t="shared" si="82"/>
        <v>_</v>
      </c>
      <c r="T1076" s="2">
        <f>IF(INDEX(StatsRegularSeason20242025!$A$2:$C$33,MATCH(Table2[[#This Row],[AwayTeam]],StatsRegularSeason20242025!$A$2:$A$33,0),2)=INDEX(StatsRegularSeason20242025!$A$2:$C$33,MATCH(Table2[[#This Row],[HomeTeam]],StatsRegularSeason20242025!$A$2:$A$33,0),2),1,0)</f>
        <v>1</v>
      </c>
      <c r="U1076" s="2">
        <f>IF(INDEX(StatsRegularSeason20242025!$A$2:$C$33,MATCH(Table2[[#This Row],[AwayTeam]],StatsRegularSeason20242025!$A$2:$A$33,0),3)=INDEX(StatsRegularSeason20242025!$A$2:$C$33,MATCH(Table2[[#This Row],[HomeTeam]],StatsRegularSeason20242025!$A$2:$A$33,0),3),1,0)</f>
        <v>0</v>
      </c>
      <c r="V1076" s="2">
        <f>IF(Table2[[#This Row],[InterConf]]=1,IF(Table2[[#This Row],[InterDiv]]=0, 1, 0), 0)</f>
        <v>1</v>
      </c>
      <c r="W1076" s="2">
        <f>IF(INDEX(StatsRegularSeason20242025!$A$2:$C$33,MATCH(Table2[[#This Row],[AwayTeam]],StatsRegularSeason20242025!$A$2:$A$33,0),2)&lt;&gt;INDEX(StatsRegularSeason20242025!$A$2:$C$33,MATCH(Table2[[#This Row],[HomeTeam]],StatsRegularSeason20242025!$A$2:$A$33,0),2),1,0)</f>
        <v>0</v>
      </c>
      <c r="X1076" s="2"/>
      <c r="Y1076" s="2"/>
      <c r="Z1076" s="2">
        <f>IF(AND(Table2[[#This Row],[GameIsOver]]=1,Table2[[#This Row],[ActualHomeScore]]*Table2[[#This Row],[ActualAwayScore]]=0), 1,0)</f>
        <v>0</v>
      </c>
      <c r="AA1076" s="2">
        <f>IF(Table2[[#This Row],[GameIsOver]]=0,0, IF(Table2[[#This Row],[ActualWinner]]=Table2[[#This Row],[AwayTeam]], 2, IF(OR(Table2[[#This Row],[ActualResult]]="OT", Table2[[#This Row],[ActualResult]]="SO"), 1, 0)))</f>
        <v>0</v>
      </c>
      <c r="AB1076" s="2">
        <f>IF(Table2[[#This Row],[GameIsOver]]= 0, 0, IF(Table2[[#This Row],[ActualWinner]]=Table2[[#This Row],[HomeTeam]], 2, IF(OR(Table2[[#This Row],[ActualResult]]="OT", Table2[[#This Row],[ActualResult]]="SO"), 1, 0)))</f>
        <v>0</v>
      </c>
      <c r="AC1076" s="33">
        <f>(($AR$11)*IF(Table2[[#This Row],[CorrectWinnerPrediction]]="Y", 1, 0))+(($AR$12)*IF(Table2[[#This Row],[CorrectAwayScorePrediction]]="Y", 1, 0))+(($AR$13)*IF(Table2[[#This Row],[CorrectHomeScorePrediction]]="Y", 1, 0))</f>
        <v>0</v>
      </c>
      <c r="AD10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6" s="4" t="str">
        <f>IF(WEEKDAY(Table2[[#This Row],[GameDate]])=1,"SUN",IF(WEEKDAY(Table2[[#This Row],[GameDate]])=2,"MON",IF(WEEKDAY(Table2[[#This Row],[GameDate]])=3,"TUE",IF(WEEKDAY(Table2[[#This Row],[GameDate]])=4,"WED",IF(WEEKDAY(Table2[[#This Row],[GameDate]])=5,"THU",IF(WEEKDAY(Table2[[#This Row],[GameDate]])=6,"FRI", "SAT"))))))</f>
        <v>MON</v>
      </c>
      <c r="AF1076" s="2">
        <f>Table2[[#This Row],[ActualAwayScore]]-Table2[[#This Row],[PredictedAwayScore]]</f>
        <v>0</v>
      </c>
      <c r="AG1076" s="2">
        <f>Table2[[#This Row],[ActualHomeScore]]-Table2[[#This Row],[PredictedHomeScore]]</f>
        <v>0</v>
      </c>
      <c r="AH1076" s="2">
        <f t="shared" si="83"/>
        <v>0</v>
      </c>
      <c r="AI1076" s="2">
        <f t="shared" si="84"/>
        <v>0</v>
      </c>
    </row>
    <row r="1077" spans="1:35" x14ac:dyDescent="0.25">
      <c r="B1077" s="4">
        <v>45733</v>
      </c>
      <c r="C1077" s="7" t="s">
        <v>1189</v>
      </c>
      <c r="D1077" s="2" t="s">
        <v>32</v>
      </c>
      <c r="E1077" s="2" t="s">
        <v>36</v>
      </c>
      <c r="F1077" s="2"/>
      <c r="G1077" s="2"/>
      <c r="H1077" s="2" t="str">
        <f t="shared" si="80"/>
        <v>_</v>
      </c>
      <c r="I1077" s="2"/>
      <c r="J1077" s="2"/>
      <c r="K1077" s="2"/>
      <c r="L1077" s="2" t="str">
        <f t="shared" si="81"/>
        <v>_</v>
      </c>
      <c r="M1077" s="2"/>
      <c r="N1077" s="2">
        <f>IF(ISBLANK(Table2[[#This Row],[ActualResult]]), 0, 1)</f>
        <v>0</v>
      </c>
      <c r="O1077" s="2" t="str">
        <f>IF(ISBLANK(Table2[[#This Row],[ActualResult]]), "_", IF(Table2[[#This Row],[ActualWinner]]=Table2[[#This Row],[PredictedWinner]], "Y", "N"))</f>
        <v>_</v>
      </c>
      <c r="P1077" s="2" t="str">
        <f>IF(Table2[[#This Row],[ActualAwayScore]]&gt;Table2[[#This Row],[PredictedAwayScore]], "N", IF(ISBLANK(Table2[[#This Row],[ActualResult]]), "_", IF(Table2[[#This Row],[ActualAwayScore]]=Table2[[#This Row],[PredictedAwayScore]], "Y", "N")))</f>
        <v>_</v>
      </c>
      <c r="Q1077" s="2" t="str">
        <f>IF(Table2[[#This Row],[ActualHomeScore]]&gt;Table2[[#This Row],[PredictedHomeScore]],"N", IF(ISBLANK(Table2[[#This Row],[ActualResult]]), "_", IF(Table2[[#This Row],[ActualHomeScore]]=Table2[[#This Row],[PredictedHomeScore]], "Y", "N")))</f>
        <v>_</v>
      </c>
      <c r="R1077" s="2"/>
      <c r="S1077" s="2" t="str">
        <f t="shared" si="82"/>
        <v>_</v>
      </c>
      <c r="T1077" s="2">
        <f>IF(INDEX(StatsRegularSeason20242025!$A$2:$C$33,MATCH(Table2[[#This Row],[AwayTeam]],StatsRegularSeason20242025!$A$2:$A$33,0),2)=INDEX(StatsRegularSeason20242025!$A$2:$C$33,MATCH(Table2[[#This Row],[HomeTeam]],StatsRegularSeason20242025!$A$2:$A$33,0),2),1,0)</f>
        <v>1</v>
      </c>
      <c r="U1077" s="2">
        <f>IF(INDEX(StatsRegularSeason20242025!$A$2:$C$33,MATCH(Table2[[#This Row],[AwayTeam]],StatsRegularSeason20242025!$A$2:$A$33,0),3)=INDEX(StatsRegularSeason20242025!$A$2:$C$33,MATCH(Table2[[#This Row],[HomeTeam]],StatsRegularSeason20242025!$A$2:$A$33,0),3),1,0)</f>
        <v>1</v>
      </c>
      <c r="V1077" s="2">
        <f>IF(Table2[[#This Row],[InterConf]]=1,IF(Table2[[#This Row],[InterDiv]]=0, 1, 0), 0)</f>
        <v>0</v>
      </c>
      <c r="W1077" s="2">
        <f>IF(INDEX(StatsRegularSeason20242025!$A$2:$C$33,MATCH(Table2[[#This Row],[AwayTeam]],StatsRegularSeason20242025!$A$2:$A$33,0),2)&lt;&gt;INDEX(StatsRegularSeason20242025!$A$2:$C$33,MATCH(Table2[[#This Row],[HomeTeam]],StatsRegularSeason20242025!$A$2:$A$33,0),2),1,0)</f>
        <v>0</v>
      </c>
      <c r="X1077" s="2"/>
      <c r="Y1077" s="2"/>
      <c r="Z1077" s="2">
        <f>IF(AND(Table2[[#This Row],[GameIsOver]]=1,Table2[[#This Row],[ActualHomeScore]]*Table2[[#This Row],[ActualAwayScore]]=0), 1,0)</f>
        <v>0</v>
      </c>
      <c r="AA1077" s="2">
        <f>IF(Table2[[#This Row],[GameIsOver]]=0,0, IF(Table2[[#This Row],[ActualWinner]]=Table2[[#This Row],[AwayTeam]], 2, IF(OR(Table2[[#This Row],[ActualResult]]="OT", Table2[[#This Row],[ActualResult]]="SO"), 1, 0)))</f>
        <v>0</v>
      </c>
      <c r="AB1077" s="2">
        <f>IF(Table2[[#This Row],[GameIsOver]]= 0, 0, IF(Table2[[#This Row],[ActualWinner]]=Table2[[#This Row],[HomeTeam]], 2, IF(OR(Table2[[#This Row],[ActualResult]]="OT", Table2[[#This Row],[ActualResult]]="SO"), 1, 0)))</f>
        <v>0</v>
      </c>
      <c r="AC1077" s="33">
        <f>(($AR$11)*IF(Table2[[#This Row],[CorrectWinnerPrediction]]="Y", 1, 0))+(($AR$12)*IF(Table2[[#This Row],[CorrectAwayScorePrediction]]="Y", 1, 0))+(($AR$13)*IF(Table2[[#This Row],[CorrectHomeScorePrediction]]="Y", 1, 0))</f>
        <v>0</v>
      </c>
      <c r="AD10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7" s="4" t="str">
        <f>IF(WEEKDAY(Table2[[#This Row],[GameDate]])=1,"SUN",IF(WEEKDAY(Table2[[#This Row],[GameDate]])=2,"MON",IF(WEEKDAY(Table2[[#This Row],[GameDate]])=3,"TUE",IF(WEEKDAY(Table2[[#This Row],[GameDate]])=4,"WED",IF(WEEKDAY(Table2[[#This Row],[GameDate]])=5,"THU",IF(WEEKDAY(Table2[[#This Row],[GameDate]])=6,"FRI", "SAT"))))))</f>
        <v>MON</v>
      </c>
      <c r="AF1077" s="2">
        <f>Table2[[#This Row],[ActualAwayScore]]-Table2[[#This Row],[PredictedAwayScore]]</f>
        <v>0</v>
      </c>
      <c r="AG1077" s="2">
        <f>Table2[[#This Row],[ActualHomeScore]]-Table2[[#This Row],[PredictedHomeScore]]</f>
        <v>0</v>
      </c>
      <c r="AH1077" s="2">
        <f t="shared" si="83"/>
        <v>0</v>
      </c>
      <c r="AI1077" s="2">
        <f t="shared" si="84"/>
        <v>0</v>
      </c>
    </row>
    <row r="1078" spans="1:35" x14ac:dyDescent="0.25">
      <c r="B1078" s="4">
        <v>45733</v>
      </c>
      <c r="C1078" s="7" t="s">
        <v>1190</v>
      </c>
      <c r="D1078" s="2" t="s">
        <v>24</v>
      </c>
      <c r="E1078" s="2" t="s">
        <v>18</v>
      </c>
      <c r="F1078" s="2"/>
      <c r="G1078" s="2"/>
      <c r="H1078" s="2" t="str">
        <f t="shared" si="80"/>
        <v>_</v>
      </c>
      <c r="I1078" s="2"/>
      <c r="J1078" s="2"/>
      <c r="K1078" s="2"/>
      <c r="L1078" s="2" t="str">
        <f t="shared" si="81"/>
        <v>_</v>
      </c>
      <c r="M1078" s="2"/>
      <c r="N1078" s="2">
        <f>IF(ISBLANK(Table2[[#This Row],[ActualResult]]), 0, 1)</f>
        <v>0</v>
      </c>
      <c r="O1078" s="2" t="str">
        <f>IF(ISBLANK(Table2[[#This Row],[ActualResult]]), "_", IF(Table2[[#This Row],[ActualWinner]]=Table2[[#This Row],[PredictedWinner]], "Y", "N"))</f>
        <v>_</v>
      </c>
      <c r="P1078" s="2" t="str">
        <f>IF(Table2[[#This Row],[ActualAwayScore]]&gt;Table2[[#This Row],[PredictedAwayScore]], "N", IF(ISBLANK(Table2[[#This Row],[ActualResult]]), "_", IF(Table2[[#This Row],[ActualAwayScore]]=Table2[[#This Row],[PredictedAwayScore]], "Y", "N")))</f>
        <v>_</v>
      </c>
      <c r="Q1078" s="2" t="str">
        <f>IF(Table2[[#This Row],[ActualHomeScore]]&gt;Table2[[#This Row],[PredictedHomeScore]],"N", IF(ISBLANK(Table2[[#This Row],[ActualResult]]), "_", IF(Table2[[#This Row],[ActualHomeScore]]=Table2[[#This Row],[PredictedHomeScore]], "Y", "N")))</f>
        <v>_</v>
      </c>
      <c r="R1078" s="2"/>
      <c r="S1078" s="2" t="str">
        <f t="shared" si="82"/>
        <v>_</v>
      </c>
      <c r="T1078" s="2">
        <f>IF(INDEX(StatsRegularSeason20242025!$A$2:$C$33,MATCH(Table2[[#This Row],[AwayTeam]],StatsRegularSeason20242025!$A$2:$A$33,0),2)=INDEX(StatsRegularSeason20242025!$A$2:$C$33,MATCH(Table2[[#This Row],[HomeTeam]],StatsRegularSeason20242025!$A$2:$A$33,0),2),1,0)</f>
        <v>0</v>
      </c>
      <c r="U1078" s="2">
        <f>IF(INDEX(StatsRegularSeason20242025!$A$2:$C$33,MATCH(Table2[[#This Row],[AwayTeam]],StatsRegularSeason20242025!$A$2:$A$33,0),3)=INDEX(StatsRegularSeason20242025!$A$2:$C$33,MATCH(Table2[[#This Row],[HomeTeam]],StatsRegularSeason20242025!$A$2:$A$33,0),3),1,0)</f>
        <v>0</v>
      </c>
      <c r="V1078" s="2">
        <f>IF(Table2[[#This Row],[InterConf]]=1,IF(Table2[[#This Row],[InterDiv]]=0, 1, 0), 0)</f>
        <v>0</v>
      </c>
      <c r="W1078" s="2">
        <f>IF(INDEX(StatsRegularSeason20242025!$A$2:$C$33,MATCH(Table2[[#This Row],[AwayTeam]],StatsRegularSeason20242025!$A$2:$A$33,0),2)&lt;&gt;INDEX(StatsRegularSeason20242025!$A$2:$C$33,MATCH(Table2[[#This Row],[HomeTeam]],StatsRegularSeason20242025!$A$2:$A$33,0),2),1,0)</f>
        <v>1</v>
      </c>
      <c r="X1078" s="2"/>
      <c r="Y1078" s="2"/>
      <c r="Z1078" s="2">
        <f>IF(AND(Table2[[#This Row],[GameIsOver]]=1,Table2[[#This Row],[ActualHomeScore]]*Table2[[#This Row],[ActualAwayScore]]=0), 1,0)</f>
        <v>0</v>
      </c>
      <c r="AA1078" s="2">
        <f>IF(Table2[[#This Row],[GameIsOver]]=0,0, IF(Table2[[#This Row],[ActualWinner]]=Table2[[#This Row],[AwayTeam]], 2, IF(OR(Table2[[#This Row],[ActualResult]]="OT", Table2[[#This Row],[ActualResult]]="SO"), 1, 0)))</f>
        <v>0</v>
      </c>
      <c r="AB1078" s="2">
        <f>IF(Table2[[#This Row],[GameIsOver]]= 0, 0, IF(Table2[[#This Row],[ActualWinner]]=Table2[[#This Row],[HomeTeam]], 2, IF(OR(Table2[[#This Row],[ActualResult]]="OT", Table2[[#This Row],[ActualResult]]="SO"), 1, 0)))</f>
        <v>0</v>
      </c>
      <c r="AC1078" s="33">
        <f>(($AR$11)*IF(Table2[[#This Row],[CorrectWinnerPrediction]]="Y", 1, 0))+(($AR$12)*IF(Table2[[#This Row],[CorrectAwayScorePrediction]]="Y", 1, 0))+(($AR$13)*IF(Table2[[#This Row],[CorrectHomeScorePrediction]]="Y", 1, 0))</f>
        <v>0</v>
      </c>
      <c r="AD10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8" s="4" t="str">
        <f>IF(WEEKDAY(Table2[[#This Row],[GameDate]])=1,"SUN",IF(WEEKDAY(Table2[[#This Row],[GameDate]])=2,"MON",IF(WEEKDAY(Table2[[#This Row],[GameDate]])=3,"TUE",IF(WEEKDAY(Table2[[#This Row],[GameDate]])=4,"WED",IF(WEEKDAY(Table2[[#This Row],[GameDate]])=5,"THU",IF(WEEKDAY(Table2[[#This Row],[GameDate]])=6,"FRI", "SAT"))))))</f>
        <v>MON</v>
      </c>
      <c r="AF1078" s="2">
        <f>Table2[[#This Row],[ActualAwayScore]]-Table2[[#This Row],[PredictedAwayScore]]</f>
        <v>0</v>
      </c>
      <c r="AG1078" s="2">
        <f>Table2[[#This Row],[ActualHomeScore]]-Table2[[#This Row],[PredictedHomeScore]]</f>
        <v>0</v>
      </c>
      <c r="AH1078" s="2">
        <f t="shared" si="83"/>
        <v>0</v>
      </c>
      <c r="AI1078" s="2">
        <f t="shared" si="84"/>
        <v>0</v>
      </c>
    </row>
    <row r="1079" spans="1:35" x14ac:dyDescent="0.25">
      <c r="A1079" s="3"/>
      <c r="B1079" s="5">
        <v>45733</v>
      </c>
      <c r="C1079" s="8" t="s">
        <v>1191</v>
      </c>
      <c r="D1079" s="3" t="s">
        <v>28</v>
      </c>
      <c r="E1079" s="3" t="s">
        <v>37</v>
      </c>
      <c r="F1079" s="3"/>
      <c r="G1079" s="3"/>
      <c r="H1079" s="3" t="str">
        <f t="shared" si="80"/>
        <v>_</v>
      </c>
      <c r="I1079" s="3"/>
      <c r="J1079" s="3"/>
      <c r="K1079" s="3"/>
      <c r="L1079" s="3" t="str">
        <f t="shared" si="81"/>
        <v>_</v>
      </c>
      <c r="M1079" s="3"/>
      <c r="N1079" s="3">
        <f>IF(ISBLANK(Table2[[#This Row],[ActualResult]]), 0, 1)</f>
        <v>0</v>
      </c>
      <c r="O1079" s="3" t="str">
        <f>IF(ISBLANK(Table2[[#This Row],[ActualResult]]), "_", IF(Table2[[#This Row],[ActualWinner]]=Table2[[#This Row],[PredictedWinner]], "Y", "N"))</f>
        <v>_</v>
      </c>
      <c r="P1079" s="3" t="str">
        <f>IF(Table2[[#This Row],[ActualAwayScore]]&gt;Table2[[#This Row],[PredictedAwayScore]], "N", IF(ISBLANK(Table2[[#This Row],[ActualResult]]), "_", IF(Table2[[#This Row],[ActualAwayScore]]=Table2[[#This Row],[PredictedAwayScore]], "Y", "N")))</f>
        <v>_</v>
      </c>
      <c r="Q1079" s="3" t="str">
        <f>IF(Table2[[#This Row],[ActualHomeScore]]&gt;Table2[[#This Row],[PredictedHomeScore]],"N", IF(ISBLANK(Table2[[#This Row],[ActualResult]]), "_", IF(Table2[[#This Row],[ActualHomeScore]]=Table2[[#This Row],[PredictedHomeScore]], "Y", "N")))</f>
        <v>_</v>
      </c>
      <c r="R1079" s="2"/>
      <c r="S1079" s="2" t="str">
        <f t="shared" si="82"/>
        <v>_</v>
      </c>
      <c r="T1079" s="2">
        <f>IF(INDEX(StatsRegularSeason20242025!$A$2:$C$33,MATCH(Table2[[#This Row],[AwayTeam]],StatsRegularSeason20242025!$A$2:$A$33,0),2)=INDEX(StatsRegularSeason20242025!$A$2:$C$33,MATCH(Table2[[#This Row],[HomeTeam]],StatsRegularSeason20242025!$A$2:$A$33,0),2),1,0)</f>
        <v>1</v>
      </c>
      <c r="U1079" s="2">
        <f>IF(INDEX(StatsRegularSeason20242025!$A$2:$C$33,MATCH(Table2[[#This Row],[AwayTeam]],StatsRegularSeason20242025!$A$2:$A$33,0),3)=INDEX(StatsRegularSeason20242025!$A$2:$C$33,MATCH(Table2[[#This Row],[HomeTeam]],StatsRegularSeason20242025!$A$2:$A$33,0),3),1,0)</f>
        <v>0</v>
      </c>
      <c r="V1079" s="2">
        <f>IF(Table2[[#This Row],[InterConf]]=1,IF(Table2[[#This Row],[InterDiv]]=0, 1, 0), 0)</f>
        <v>1</v>
      </c>
      <c r="W1079" s="2">
        <f>IF(INDEX(StatsRegularSeason20242025!$A$2:$C$33,MATCH(Table2[[#This Row],[AwayTeam]],StatsRegularSeason20242025!$A$2:$A$33,0),2)&lt;&gt;INDEX(StatsRegularSeason20242025!$A$2:$C$33,MATCH(Table2[[#This Row],[HomeTeam]],StatsRegularSeason20242025!$A$2:$A$33,0),2),1,0)</f>
        <v>0</v>
      </c>
      <c r="X1079" s="2"/>
      <c r="Y1079" s="2"/>
      <c r="Z1079" s="2">
        <f>IF(AND(Table2[[#This Row],[GameIsOver]]=1,Table2[[#This Row],[ActualHomeScore]]*Table2[[#This Row],[ActualAwayScore]]=0), 1,0)</f>
        <v>0</v>
      </c>
      <c r="AA1079" s="2">
        <f>IF(Table2[[#This Row],[GameIsOver]]=0,0, IF(Table2[[#This Row],[ActualWinner]]=Table2[[#This Row],[AwayTeam]], 2, IF(OR(Table2[[#This Row],[ActualResult]]="OT", Table2[[#This Row],[ActualResult]]="SO"), 1, 0)))</f>
        <v>0</v>
      </c>
      <c r="AB1079" s="2">
        <f>IF(Table2[[#This Row],[GameIsOver]]= 0, 0, IF(Table2[[#This Row],[ActualWinner]]=Table2[[#This Row],[HomeTeam]], 2, IF(OR(Table2[[#This Row],[ActualResult]]="OT", Table2[[#This Row],[ActualResult]]="SO"), 1, 0)))</f>
        <v>0</v>
      </c>
      <c r="AC1079" s="33">
        <f>(($AR$11)*IF(Table2[[#This Row],[CorrectWinnerPrediction]]="Y", 1, 0))+(($AR$12)*IF(Table2[[#This Row],[CorrectAwayScorePrediction]]="Y", 1, 0))+(($AR$13)*IF(Table2[[#This Row],[CorrectHomeScorePrediction]]="Y", 1, 0))</f>
        <v>0</v>
      </c>
      <c r="AD10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79" s="5" t="str">
        <f>IF(WEEKDAY(Table2[[#This Row],[GameDate]])=1,"SUN",IF(WEEKDAY(Table2[[#This Row],[GameDate]])=2,"MON",IF(WEEKDAY(Table2[[#This Row],[GameDate]])=3,"TUE",IF(WEEKDAY(Table2[[#This Row],[GameDate]])=4,"WED",IF(WEEKDAY(Table2[[#This Row],[GameDate]])=5,"THU",IF(WEEKDAY(Table2[[#This Row],[GameDate]])=6,"FRI", "SAT"))))))</f>
        <v>MON</v>
      </c>
      <c r="AF1079" s="2">
        <f>Table2[[#This Row],[ActualAwayScore]]-Table2[[#This Row],[PredictedAwayScore]]</f>
        <v>0</v>
      </c>
      <c r="AG1079" s="2">
        <f>Table2[[#This Row],[ActualHomeScore]]-Table2[[#This Row],[PredictedHomeScore]]</f>
        <v>0</v>
      </c>
      <c r="AH1079" s="2">
        <f t="shared" si="83"/>
        <v>0</v>
      </c>
      <c r="AI1079" s="2">
        <f t="shared" si="84"/>
        <v>0</v>
      </c>
    </row>
    <row r="1080" spans="1:35" x14ac:dyDescent="0.25">
      <c r="B1080" s="4">
        <v>45734</v>
      </c>
      <c r="C1080" s="7" t="s">
        <v>1192</v>
      </c>
      <c r="D1080" s="2" t="s">
        <v>30</v>
      </c>
      <c r="E1080" s="2" t="s">
        <v>19</v>
      </c>
      <c r="F1080" s="2"/>
      <c r="G1080" s="2"/>
      <c r="H1080" s="2" t="str">
        <f t="shared" si="80"/>
        <v>_</v>
      </c>
      <c r="I1080" s="2"/>
      <c r="J1080" s="2"/>
      <c r="K1080" s="2"/>
      <c r="L1080" s="2" t="str">
        <f t="shared" si="81"/>
        <v>_</v>
      </c>
      <c r="M1080" s="2"/>
      <c r="N1080" s="2">
        <f>IF(ISBLANK(Table2[[#This Row],[ActualResult]]), 0, 1)</f>
        <v>0</v>
      </c>
      <c r="O1080" s="2" t="str">
        <f>IF(ISBLANK(Table2[[#This Row],[ActualResult]]), "_", IF(Table2[[#This Row],[ActualWinner]]=Table2[[#This Row],[PredictedWinner]], "Y", "N"))</f>
        <v>_</v>
      </c>
      <c r="P1080" s="2" t="str">
        <f>IF(Table2[[#This Row],[ActualAwayScore]]&gt;Table2[[#This Row],[PredictedAwayScore]], "N", IF(ISBLANK(Table2[[#This Row],[ActualResult]]), "_", IF(Table2[[#This Row],[ActualAwayScore]]=Table2[[#This Row],[PredictedAwayScore]], "Y", "N")))</f>
        <v>_</v>
      </c>
      <c r="Q1080" s="2" t="str">
        <f>IF(Table2[[#This Row],[ActualHomeScore]]&gt;Table2[[#This Row],[PredictedHomeScore]],"N", IF(ISBLANK(Table2[[#This Row],[ActualResult]]), "_", IF(Table2[[#This Row],[ActualHomeScore]]=Table2[[#This Row],[PredictedHomeScore]], "Y", "N")))</f>
        <v>_</v>
      </c>
      <c r="R1080" s="2"/>
      <c r="S1080" s="2" t="str">
        <f t="shared" si="82"/>
        <v>_</v>
      </c>
      <c r="T1080" s="2">
        <f>IF(INDEX(StatsRegularSeason20242025!$A$2:$C$33,MATCH(Table2[[#This Row],[AwayTeam]],StatsRegularSeason20242025!$A$2:$A$33,0),2)=INDEX(StatsRegularSeason20242025!$A$2:$C$33,MATCH(Table2[[#This Row],[HomeTeam]],StatsRegularSeason20242025!$A$2:$A$33,0),2),1,0)</f>
        <v>1</v>
      </c>
      <c r="U1080" s="2">
        <f>IF(INDEX(StatsRegularSeason20242025!$A$2:$C$33,MATCH(Table2[[#This Row],[AwayTeam]],StatsRegularSeason20242025!$A$2:$A$33,0),3)=INDEX(StatsRegularSeason20242025!$A$2:$C$33,MATCH(Table2[[#This Row],[HomeTeam]],StatsRegularSeason20242025!$A$2:$A$33,0),3),1,0)</f>
        <v>1</v>
      </c>
      <c r="V1080" s="2">
        <f>IF(Table2[[#This Row],[InterConf]]=1,IF(Table2[[#This Row],[InterDiv]]=0, 1, 0), 0)</f>
        <v>0</v>
      </c>
      <c r="W1080" s="2">
        <f>IF(INDEX(StatsRegularSeason20242025!$A$2:$C$33,MATCH(Table2[[#This Row],[AwayTeam]],StatsRegularSeason20242025!$A$2:$A$33,0),2)&lt;&gt;INDEX(StatsRegularSeason20242025!$A$2:$C$33,MATCH(Table2[[#This Row],[HomeTeam]],StatsRegularSeason20242025!$A$2:$A$33,0),2),1,0)</f>
        <v>0</v>
      </c>
      <c r="X1080" s="2"/>
      <c r="Y1080" s="2"/>
      <c r="Z1080" s="2">
        <f>IF(AND(Table2[[#This Row],[GameIsOver]]=1,Table2[[#This Row],[ActualHomeScore]]*Table2[[#This Row],[ActualAwayScore]]=0), 1,0)</f>
        <v>0</v>
      </c>
      <c r="AA1080" s="2">
        <f>IF(Table2[[#This Row],[GameIsOver]]=0,0, IF(Table2[[#This Row],[ActualWinner]]=Table2[[#This Row],[AwayTeam]], 2, IF(OR(Table2[[#This Row],[ActualResult]]="OT", Table2[[#This Row],[ActualResult]]="SO"), 1, 0)))</f>
        <v>0</v>
      </c>
      <c r="AB1080" s="2">
        <f>IF(Table2[[#This Row],[GameIsOver]]= 0, 0, IF(Table2[[#This Row],[ActualWinner]]=Table2[[#This Row],[HomeTeam]], 2, IF(OR(Table2[[#This Row],[ActualResult]]="OT", Table2[[#This Row],[ActualResult]]="SO"), 1, 0)))</f>
        <v>0</v>
      </c>
      <c r="AC1080" s="33">
        <f>(($AR$11)*IF(Table2[[#This Row],[CorrectWinnerPrediction]]="Y", 1, 0))+(($AR$12)*IF(Table2[[#This Row],[CorrectAwayScorePrediction]]="Y", 1, 0))+(($AR$13)*IF(Table2[[#This Row],[CorrectHomeScorePrediction]]="Y", 1, 0))</f>
        <v>0</v>
      </c>
      <c r="AD10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0" s="4" t="str">
        <f>IF(WEEKDAY(Table2[[#This Row],[GameDate]])=1,"SUN",IF(WEEKDAY(Table2[[#This Row],[GameDate]])=2,"MON",IF(WEEKDAY(Table2[[#This Row],[GameDate]])=3,"TUE",IF(WEEKDAY(Table2[[#This Row],[GameDate]])=4,"WED",IF(WEEKDAY(Table2[[#This Row],[GameDate]])=5,"THU",IF(WEEKDAY(Table2[[#This Row],[GameDate]])=6,"FRI", "SAT"))))))</f>
        <v>TUE</v>
      </c>
      <c r="AF1080" s="2">
        <f>Table2[[#This Row],[ActualAwayScore]]-Table2[[#This Row],[PredictedAwayScore]]</f>
        <v>0</v>
      </c>
      <c r="AG1080" s="2">
        <f>Table2[[#This Row],[ActualHomeScore]]-Table2[[#This Row],[PredictedHomeScore]]</f>
        <v>0</v>
      </c>
      <c r="AH1080" s="2">
        <f t="shared" si="83"/>
        <v>0</v>
      </c>
      <c r="AI1080" s="2">
        <f t="shared" si="84"/>
        <v>0</v>
      </c>
    </row>
    <row r="1081" spans="1:35" x14ac:dyDescent="0.25">
      <c r="B1081" s="4">
        <v>45734</v>
      </c>
      <c r="C1081" s="7" t="s">
        <v>1193</v>
      </c>
      <c r="D1081" s="2" t="s">
        <v>24</v>
      </c>
      <c r="E1081" s="2" t="s">
        <v>20</v>
      </c>
      <c r="F1081" s="2"/>
      <c r="G1081" s="2"/>
      <c r="H1081" s="2" t="str">
        <f t="shared" si="80"/>
        <v>_</v>
      </c>
      <c r="I1081" s="2"/>
      <c r="J1081" s="2"/>
      <c r="K1081" s="2"/>
      <c r="L1081" s="2" t="str">
        <f t="shared" si="81"/>
        <v>_</v>
      </c>
      <c r="M1081" s="2"/>
      <c r="N1081" s="2">
        <f>IF(ISBLANK(Table2[[#This Row],[ActualResult]]), 0, 1)</f>
        <v>0</v>
      </c>
      <c r="O1081" s="2" t="str">
        <f>IF(ISBLANK(Table2[[#This Row],[ActualResult]]), "_", IF(Table2[[#This Row],[ActualWinner]]=Table2[[#This Row],[PredictedWinner]], "Y", "N"))</f>
        <v>_</v>
      </c>
      <c r="P1081" s="2" t="str">
        <f>IF(Table2[[#This Row],[ActualAwayScore]]&gt;Table2[[#This Row],[PredictedAwayScore]], "N", IF(ISBLANK(Table2[[#This Row],[ActualResult]]), "_", IF(Table2[[#This Row],[ActualAwayScore]]=Table2[[#This Row],[PredictedAwayScore]], "Y", "N")))</f>
        <v>_</v>
      </c>
      <c r="Q1081" s="2" t="str">
        <f>IF(Table2[[#This Row],[ActualHomeScore]]&gt;Table2[[#This Row],[PredictedHomeScore]],"N", IF(ISBLANK(Table2[[#This Row],[ActualResult]]), "_", IF(Table2[[#This Row],[ActualHomeScore]]=Table2[[#This Row],[PredictedHomeScore]], "Y", "N")))</f>
        <v>_</v>
      </c>
      <c r="R1081" s="2"/>
      <c r="S1081" s="2" t="str">
        <f t="shared" si="82"/>
        <v>_</v>
      </c>
      <c r="T1081" s="2">
        <f>IF(INDEX(StatsRegularSeason20242025!$A$2:$C$33,MATCH(Table2[[#This Row],[AwayTeam]],StatsRegularSeason20242025!$A$2:$A$33,0),2)=INDEX(StatsRegularSeason20242025!$A$2:$C$33,MATCH(Table2[[#This Row],[HomeTeam]],StatsRegularSeason20242025!$A$2:$A$33,0),2),1,0)</f>
        <v>0</v>
      </c>
      <c r="U1081" s="2">
        <f>IF(INDEX(StatsRegularSeason20242025!$A$2:$C$33,MATCH(Table2[[#This Row],[AwayTeam]],StatsRegularSeason20242025!$A$2:$A$33,0),3)=INDEX(StatsRegularSeason20242025!$A$2:$C$33,MATCH(Table2[[#This Row],[HomeTeam]],StatsRegularSeason20242025!$A$2:$A$33,0),3),1,0)</f>
        <v>0</v>
      </c>
      <c r="V1081" s="2">
        <f>IF(Table2[[#This Row],[InterConf]]=1,IF(Table2[[#This Row],[InterDiv]]=0, 1, 0), 0)</f>
        <v>0</v>
      </c>
      <c r="W1081" s="2">
        <f>IF(INDEX(StatsRegularSeason20242025!$A$2:$C$33,MATCH(Table2[[#This Row],[AwayTeam]],StatsRegularSeason20242025!$A$2:$A$33,0),2)&lt;&gt;INDEX(StatsRegularSeason20242025!$A$2:$C$33,MATCH(Table2[[#This Row],[HomeTeam]],StatsRegularSeason20242025!$A$2:$A$33,0),2),1,0)</f>
        <v>1</v>
      </c>
      <c r="X1081" s="2"/>
      <c r="Y1081" s="2"/>
      <c r="Z1081" s="2">
        <f>IF(AND(Table2[[#This Row],[GameIsOver]]=1,Table2[[#This Row],[ActualHomeScore]]*Table2[[#This Row],[ActualAwayScore]]=0), 1,0)</f>
        <v>0</v>
      </c>
      <c r="AA1081" s="2">
        <f>IF(Table2[[#This Row],[GameIsOver]]=0,0, IF(Table2[[#This Row],[ActualWinner]]=Table2[[#This Row],[AwayTeam]], 2, IF(OR(Table2[[#This Row],[ActualResult]]="OT", Table2[[#This Row],[ActualResult]]="SO"), 1, 0)))</f>
        <v>0</v>
      </c>
      <c r="AB1081" s="2">
        <f>IF(Table2[[#This Row],[GameIsOver]]= 0, 0, IF(Table2[[#This Row],[ActualWinner]]=Table2[[#This Row],[HomeTeam]], 2, IF(OR(Table2[[#This Row],[ActualResult]]="OT", Table2[[#This Row],[ActualResult]]="SO"), 1, 0)))</f>
        <v>0</v>
      </c>
      <c r="AC1081" s="33">
        <f>(($AR$11)*IF(Table2[[#This Row],[CorrectWinnerPrediction]]="Y", 1, 0))+(($AR$12)*IF(Table2[[#This Row],[CorrectAwayScorePrediction]]="Y", 1, 0))+(($AR$13)*IF(Table2[[#This Row],[CorrectHomeScorePrediction]]="Y", 1, 0))</f>
        <v>0</v>
      </c>
      <c r="AD10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1" s="4" t="str">
        <f>IF(WEEKDAY(Table2[[#This Row],[GameDate]])=1,"SUN",IF(WEEKDAY(Table2[[#This Row],[GameDate]])=2,"MON",IF(WEEKDAY(Table2[[#This Row],[GameDate]])=3,"TUE",IF(WEEKDAY(Table2[[#This Row],[GameDate]])=4,"WED",IF(WEEKDAY(Table2[[#This Row],[GameDate]])=5,"THU",IF(WEEKDAY(Table2[[#This Row],[GameDate]])=6,"FRI", "SAT"))))))</f>
        <v>TUE</v>
      </c>
      <c r="AF1081" s="2">
        <f>Table2[[#This Row],[ActualAwayScore]]-Table2[[#This Row],[PredictedAwayScore]]</f>
        <v>0</v>
      </c>
      <c r="AG1081" s="2">
        <f>Table2[[#This Row],[ActualHomeScore]]-Table2[[#This Row],[PredictedHomeScore]]</f>
        <v>0</v>
      </c>
      <c r="AH1081" s="2">
        <f t="shared" si="83"/>
        <v>0</v>
      </c>
      <c r="AI1081" s="2">
        <f t="shared" si="84"/>
        <v>0</v>
      </c>
    </row>
    <row r="1082" spans="1:35" x14ac:dyDescent="0.25">
      <c r="B1082" s="4">
        <v>45734</v>
      </c>
      <c r="C1082" s="7" t="s">
        <v>1194</v>
      </c>
      <c r="D1082" s="2" t="s">
        <v>33</v>
      </c>
      <c r="E1082" s="2" t="s">
        <v>21</v>
      </c>
      <c r="F1082" s="2"/>
      <c r="G1082" s="2"/>
      <c r="H1082" s="2" t="str">
        <f t="shared" si="80"/>
        <v>_</v>
      </c>
      <c r="I1082" s="2"/>
      <c r="J1082" s="2"/>
      <c r="K1082" s="2"/>
      <c r="L1082" s="2" t="str">
        <f t="shared" si="81"/>
        <v>_</v>
      </c>
      <c r="M1082" s="2"/>
      <c r="N1082" s="2">
        <f>IF(ISBLANK(Table2[[#This Row],[ActualResult]]), 0, 1)</f>
        <v>0</v>
      </c>
      <c r="O1082" s="2" t="str">
        <f>IF(ISBLANK(Table2[[#This Row],[ActualResult]]), "_", IF(Table2[[#This Row],[ActualWinner]]=Table2[[#This Row],[PredictedWinner]], "Y", "N"))</f>
        <v>_</v>
      </c>
      <c r="P1082" s="2" t="str">
        <f>IF(Table2[[#This Row],[ActualAwayScore]]&gt;Table2[[#This Row],[PredictedAwayScore]], "N", IF(ISBLANK(Table2[[#This Row],[ActualResult]]), "_", IF(Table2[[#This Row],[ActualAwayScore]]=Table2[[#This Row],[PredictedAwayScore]], "Y", "N")))</f>
        <v>_</v>
      </c>
      <c r="Q1082" s="2" t="str">
        <f>IF(Table2[[#This Row],[ActualHomeScore]]&gt;Table2[[#This Row],[PredictedHomeScore]],"N", IF(ISBLANK(Table2[[#This Row],[ActualResult]]), "_", IF(Table2[[#This Row],[ActualHomeScore]]=Table2[[#This Row],[PredictedHomeScore]], "Y", "N")))</f>
        <v>_</v>
      </c>
      <c r="R1082" s="2"/>
      <c r="S1082" s="2" t="str">
        <f t="shared" si="82"/>
        <v>_</v>
      </c>
      <c r="T1082" s="2">
        <f>IF(INDEX(StatsRegularSeason20242025!$A$2:$C$33,MATCH(Table2[[#This Row],[AwayTeam]],StatsRegularSeason20242025!$A$2:$A$33,0),2)=INDEX(StatsRegularSeason20242025!$A$2:$C$33,MATCH(Table2[[#This Row],[HomeTeam]],StatsRegularSeason20242025!$A$2:$A$33,0),2),1,0)</f>
        <v>1</v>
      </c>
      <c r="U1082" s="2">
        <f>IF(INDEX(StatsRegularSeason20242025!$A$2:$C$33,MATCH(Table2[[#This Row],[AwayTeam]],StatsRegularSeason20242025!$A$2:$A$33,0),3)=INDEX(StatsRegularSeason20242025!$A$2:$C$33,MATCH(Table2[[#This Row],[HomeTeam]],StatsRegularSeason20242025!$A$2:$A$33,0),3),1,0)</f>
        <v>1</v>
      </c>
      <c r="V1082" s="2">
        <f>IF(Table2[[#This Row],[InterConf]]=1,IF(Table2[[#This Row],[InterDiv]]=0, 1, 0), 0)</f>
        <v>0</v>
      </c>
      <c r="W1082" s="2">
        <f>IF(INDEX(StatsRegularSeason20242025!$A$2:$C$33,MATCH(Table2[[#This Row],[AwayTeam]],StatsRegularSeason20242025!$A$2:$A$33,0),2)&lt;&gt;INDEX(StatsRegularSeason20242025!$A$2:$C$33,MATCH(Table2[[#This Row],[HomeTeam]],StatsRegularSeason20242025!$A$2:$A$33,0),2),1,0)</f>
        <v>0</v>
      </c>
      <c r="X1082" s="2"/>
      <c r="Y1082" s="2"/>
      <c r="Z1082" s="2">
        <f>IF(AND(Table2[[#This Row],[GameIsOver]]=1,Table2[[#This Row],[ActualHomeScore]]*Table2[[#This Row],[ActualAwayScore]]=0), 1,0)</f>
        <v>0</v>
      </c>
      <c r="AA1082" s="2">
        <f>IF(Table2[[#This Row],[GameIsOver]]=0,0, IF(Table2[[#This Row],[ActualWinner]]=Table2[[#This Row],[AwayTeam]], 2, IF(OR(Table2[[#This Row],[ActualResult]]="OT", Table2[[#This Row],[ActualResult]]="SO"), 1, 0)))</f>
        <v>0</v>
      </c>
      <c r="AB1082" s="2">
        <f>IF(Table2[[#This Row],[GameIsOver]]= 0, 0, IF(Table2[[#This Row],[ActualWinner]]=Table2[[#This Row],[HomeTeam]], 2, IF(OR(Table2[[#This Row],[ActualResult]]="OT", Table2[[#This Row],[ActualResult]]="SO"), 1, 0)))</f>
        <v>0</v>
      </c>
      <c r="AC1082" s="33">
        <f>(($AR$11)*IF(Table2[[#This Row],[CorrectWinnerPrediction]]="Y", 1, 0))+(($AR$12)*IF(Table2[[#This Row],[CorrectAwayScorePrediction]]="Y", 1, 0))+(($AR$13)*IF(Table2[[#This Row],[CorrectHomeScorePrediction]]="Y", 1, 0))</f>
        <v>0</v>
      </c>
      <c r="AD10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2" s="4" t="str">
        <f>IF(WEEKDAY(Table2[[#This Row],[GameDate]])=1,"SUN",IF(WEEKDAY(Table2[[#This Row],[GameDate]])=2,"MON",IF(WEEKDAY(Table2[[#This Row],[GameDate]])=3,"TUE",IF(WEEKDAY(Table2[[#This Row],[GameDate]])=4,"WED",IF(WEEKDAY(Table2[[#This Row],[GameDate]])=5,"THU",IF(WEEKDAY(Table2[[#This Row],[GameDate]])=6,"FRI", "SAT"))))))</f>
        <v>TUE</v>
      </c>
      <c r="AF1082" s="2">
        <f>Table2[[#This Row],[ActualAwayScore]]-Table2[[#This Row],[PredictedAwayScore]]</f>
        <v>0</v>
      </c>
      <c r="AG1082" s="2">
        <f>Table2[[#This Row],[ActualHomeScore]]-Table2[[#This Row],[PredictedHomeScore]]</f>
        <v>0</v>
      </c>
      <c r="AH1082" s="2">
        <f t="shared" si="83"/>
        <v>0</v>
      </c>
      <c r="AI1082" s="2">
        <f t="shared" si="84"/>
        <v>0</v>
      </c>
    </row>
    <row r="1083" spans="1:35" x14ac:dyDescent="0.25">
      <c r="B1083" s="4">
        <v>45734</v>
      </c>
      <c r="C1083" s="7" t="s">
        <v>1195</v>
      </c>
      <c r="D1083" s="2" t="s">
        <v>31</v>
      </c>
      <c r="E1083" s="2" t="s">
        <v>46</v>
      </c>
      <c r="F1083" s="2"/>
      <c r="G1083" s="2"/>
      <c r="H1083" s="2" t="str">
        <f t="shared" si="80"/>
        <v>_</v>
      </c>
      <c r="I1083" s="2"/>
      <c r="J1083" s="2"/>
      <c r="K1083" s="2"/>
      <c r="L1083" s="2" t="str">
        <f t="shared" si="81"/>
        <v>_</v>
      </c>
      <c r="M1083" s="2"/>
      <c r="N1083" s="2">
        <f>IF(ISBLANK(Table2[[#This Row],[ActualResult]]), 0, 1)</f>
        <v>0</v>
      </c>
      <c r="O1083" s="2" t="str">
        <f>IF(ISBLANK(Table2[[#This Row],[ActualResult]]), "_", IF(Table2[[#This Row],[ActualWinner]]=Table2[[#This Row],[PredictedWinner]], "Y", "N"))</f>
        <v>_</v>
      </c>
      <c r="P1083" s="2" t="str">
        <f>IF(Table2[[#This Row],[ActualAwayScore]]&gt;Table2[[#This Row],[PredictedAwayScore]], "N", IF(ISBLANK(Table2[[#This Row],[ActualResult]]), "_", IF(Table2[[#This Row],[ActualAwayScore]]=Table2[[#This Row],[PredictedAwayScore]], "Y", "N")))</f>
        <v>_</v>
      </c>
      <c r="Q1083" s="2" t="str">
        <f>IF(Table2[[#This Row],[ActualHomeScore]]&gt;Table2[[#This Row],[PredictedHomeScore]],"N", IF(ISBLANK(Table2[[#This Row],[ActualResult]]), "_", IF(Table2[[#This Row],[ActualHomeScore]]=Table2[[#This Row],[PredictedHomeScore]], "Y", "N")))</f>
        <v>_</v>
      </c>
      <c r="R1083" s="2"/>
      <c r="S1083" s="2" t="str">
        <f t="shared" si="82"/>
        <v>_</v>
      </c>
      <c r="T1083" s="2">
        <f>IF(INDEX(StatsRegularSeason20242025!$A$2:$C$33,MATCH(Table2[[#This Row],[AwayTeam]],StatsRegularSeason20242025!$A$2:$A$33,0),2)=INDEX(StatsRegularSeason20242025!$A$2:$C$33,MATCH(Table2[[#This Row],[HomeTeam]],StatsRegularSeason20242025!$A$2:$A$33,0),2),1,0)</f>
        <v>1</v>
      </c>
      <c r="U1083" s="2">
        <f>IF(INDEX(StatsRegularSeason20242025!$A$2:$C$33,MATCH(Table2[[#This Row],[AwayTeam]],StatsRegularSeason20242025!$A$2:$A$33,0),3)=INDEX(StatsRegularSeason20242025!$A$2:$C$33,MATCH(Table2[[#This Row],[HomeTeam]],StatsRegularSeason20242025!$A$2:$A$33,0),3),1,0)</f>
        <v>0</v>
      </c>
      <c r="V1083" s="2">
        <f>IF(Table2[[#This Row],[InterConf]]=1,IF(Table2[[#This Row],[InterDiv]]=0, 1, 0), 0)</f>
        <v>1</v>
      </c>
      <c r="W1083" s="2">
        <f>IF(INDEX(StatsRegularSeason20242025!$A$2:$C$33,MATCH(Table2[[#This Row],[AwayTeam]],StatsRegularSeason20242025!$A$2:$A$33,0),2)&lt;&gt;INDEX(StatsRegularSeason20242025!$A$2:$C$33,MATCH(Table2[[#This Row],[HomeTeam]],StatsRegularSeason20242025!$A$2:$A$33,0),2),1,0)</f>
        <v>0</v>
      </c>
      <c r="X1083" s="2"/>
      <c r="Y1083" s="2"/>
      <c r="Z1083" s="2">
        <f>IF(AND(Table2[[#This Row],[GameIsOver]]=1,Table2[[#This Row],[ActualHomeScore]]*Table2[[#This Row],[ActualAwayScore]]=0), 1,0)</f>
        <v>0</v>
      </c>
      <c r="AA1083" s="2">
        <f>IF(Table2[[#This Row],[GameIsOver]]=0,0, IF(Table2[[#This Row],[ActualWinner]]=Table2[[#This Row],[AwayTeam]], 2, IF(OR(Table2[[#This Row],[ActualResult]]="OT", Table2[[#This Row],[ActualResult]]="SO"), 1, 0)))</f>
        <v>0</v>
      </c>
      <c r="AB1083" s="2">
        <f>IF(Table2[[#This Row],[GameIsOver]]= 0, 0, IF(Table2[[#This Row],[ActualWinner]]=Table2[[#This Row],[HomeTeam]], 2, IF(OR(Table2[[#This Row],[ActualResult]]="OT", Table2[[#This Row],[ActualResult]]="SO"), 1, 0)))</f>
        <v>0</v>
      </c>
      <c r="AC1083" s="33">
        <f>(($AR$11)*IF(Table2[[#This Row],[CorrectWinnerPrediction]]="Y", 1, 0))+(($AR$12)*IF(Table2[[#This Row],[CorrectAwayScorePrediction]]="Y", 1, 0))+(($AR$13)*IF(Table2[[#This Row],[CorrectHomeScorePrediction]]="Y", 1, 0))</f>
        <v>0</v>
      </c>
      <c r="AD10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3" s="4" t="str">
        <f>IF(WEEKDAY(Table2[[#This Row],[GameDate]])=1,"SUN",IF(WEEKDAY(Table2[[#This Row],[GameDate]])=2,"MON",IF(WEEKDAY(Table2[[#This Row],[GameDate]])=3,"TUE",IF(WEEKDAY(Table2[[#This Row],[GameDate]])=4,"WED",IF(WEEKDAY(Table2[[#This Row],[GameDate]])=5,"THU",IF(WEEKDAY(Table2[[#This Row],[GameDate]])=6,"FRI", "SAT"))))))</f>
        <v>TUE</v>
      </c>
      <c r="AF1083" s="2">
        <f>Table2[[#This Row],[ActualAwayScore]]-Table2[[#This Row],[PredictedAwayScore]]</f>
        <v>0</v>
      </c>
      <c r="AG1083" s="2">
        <f>Table2[[#This Row],[ActualHomeScore]]-Table2[[#This Row],[PredictedHomeScore]]</f>
        <v>0</v>
      </c>
      <c r="AH1083" s="2">
        <f t="shared" si="83"/>
        <v>0</v>
      </c>
      <c r="AI1083" s="2">
        <f t="shared" si="84"/>
        <v>0</v>
      </c>
    </row>
    <row r="1084" spans="1:35" x14ac:dyDescent="0.25">
      <c r="B1084" s="4">
        <v>45734</v>
      </c>
      <c r="C1084" s="7" t="s">
        <v>1198</v>
      </c>
      <c r="D1084" s="2" t="s">
        <v>13</v>
      </c>
      <c r="E1084" s="2" t="s">
        <v>35</v>
      </c>
      <c r="F1084" s="2"/>
      <c r="G1084" s="2"/>
      <c r="H1084" s="2" t="str">
        <f t="shared" si="80"/>
        <v>_</v>
      </c>
      <c r="I1084" s="2"/>
      <c r="J1084" s="2"/>
      <c r="K1084" s="2"/>
      <c r="L1084" s="2" t="str">
        <f t="shared" si="81"/>
        <v>_</v>
      </c>
      <c r="M1084" s="2"/>
      <c r="N1084" s="2">
        <f>IF(ISBLANK(Table2[[#This Row],[ActualResult]]), 0, 1)</f>
        <v>0</v>
      </c>
      <c r="O1084" s="2" t="str">
        <f>IF(ISBLANK(Table2[[#This Row],[ActualResult]]), "_", IF(Table2[[#This Row],[ActualWinner]]=Table2[[#This Row],[PredictedWinner]], "Y", "N"))</f>
        <v>_</v>
      </c>
      <c r="P1084" s="2" t="str">
        <f>IF(Table2[[#This Row],[ActualAwayScore]]&gt;Table2[[#This Row],[PredictedAwayScore]], "N", IF(ISBLANK(Table2[[#This Row],[ActualResult]]), "_", IF(Table2[[#This Row],[ActualAwayScore]]=Table2[[#This Row],[PredictedAwayScore]], "Y", "N")))</f>
        <v>_</v>
      </c>
      <c r="Q1084" s="2" t="str">
        <f>IF(Table2[[#This Row],[ActualHomeScore]]&gt;Table2[[#This Row],[PredictedHomeScore]],"N", IF(ISBLANK(Table2[[#This Row],[ActualResult]]), "_", IF(Table2[[#This Row],[ActualHomeScore]]=Table2[[#This Row],[PredictedHomeScore]], "Y", "N")))</f>
        <v>_</v>
      </c>
      <c r="R1084" s="2"/>
      <c r="S1084" s="2" t="str">
        <f t="shared" si="82"/>
        <v>_</v>
      </c>
      <c r="T1084" s="2">
        <f>IF(INDEX(StatsRegularSeason20242025!$A$2:$C$33,MATCH(Table2[[#This Row],[AwayTeam]],StatsRegularSeason20242025!$A$2:$A$33,0),2)=INDEX(StatsRegularSeason20242025!$A$2:$C$33,MATCH(Table2[[#This Row],[HomeTeam]],StatsRegularSeason20242025!$A$2:$A$33,0),2),1,0)</f>
        <v>1</v>
      </c>
      <c r="U1084" s="2">
        <f>IF(INDEX(StatsRegularSeason20242025!$A$2:$C$33,MATCH(Table2[[#This Row],[AwayTeam]],StatsRegularSeason20242025!$A$2:$A$33,0),3)=INDEX(StatsRegularSeason20242025!$A$2:$C$33,MATCH(Table2[[#This Row],[HomeTeam]],StatsRegularSeason20242025!$A$2:$A$33,0),3),1,0)</f>
        <v>1</v>
      </c>
      <c r="V1084" s="2">
        <f>IF(Table2[[#This Row],[InterConf]]=1,IF(Table2[[#This Row],[InterDiv]]=0, 1, 0), 0)</f>
        <v>0</v>
      </c>
      <c r="W1084" s="2">
        <f>IF(INDEX(StatsRegularSeason20242025!$A$2:$C$33,MATCH(Table2[[#This Row],[AwayTeam]],StatsRegularSeason20242025!$A$2:$A$33,0),2)&lt;&gt;INDEX(StatsRegularSeason20242025!$A$2:$C$33,MATCH(Table2[[#This Row],[HomeTeam]],StatsRegularSeason20242025!$A$2:$A$33,0),2),1,0)</f>
        <v>0</v>
      </c>
      <c r="X1084" s="2"/>
      <c r="Y1084" s="2"/>
      <c r="Z1084" s="2">
        <f>IF(AND(Table2[[#This Row],[GameIsOver]]=1,Table2[[#This Row],[ActualHomeScore]]*Table2[[#This Row],[ActualAwayScore]]=0), 1,0)</f>
        <v>0</v>
      </c>
      <c r="AA1084" s="2">
        <f>IF(Table2[[#This Row],[GameIsOver]]=0,0, IF(Table2[[#This Row],[ActualWinner]]=Table2[[#This Row],[AwayTeam]], 2, IF(OR(Table2[[#This Row],[ActualResult]]="OT", Table2[[#This Row],[ActualResult]]="SO"), 1, 0)))</f>
        <v>0</v>
      </c>
      <c r="AB1084" s="2">
        <f>IF(Table2[[#This Row],[GameIsOver]]= 0, 0, IF(Table2[[#This Row],[ActualWinner]]=Table2[[#This Row],[HomeTeam]], 2, IF(OR(Table2[[#This Row],[ActualResult]]="OT", Table2[[#This Row],[ActualResult]]="SO"), 1, 0)))</f>
        <v>0</v>
      </c>
      <c r="AC1084" s="33">
        <f>(($AR$11)*IF(Table2[[#This Row],[CorrectWinnerPrediction]]="Y", 1, 0))+(($AR$12)*IF(Table2[[#This Row],[CorrectAwayScorePrediction]]="Y", 1, 0))+(($AR$13)*IF(Table2[[#This Row],[CorrectHomeScorePrediction]]="Y", 1, 0))</f>
        <v>0</v>
      </c>
      <c r="AD10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4" s="4" t="str">
        <f>IF(WEEKDAY(Table2[[#This Row],[GameDate]])=1,"SUN",IF(WEEKDAY(Table2[[#This Row],[GameDate]])=2,"MON",IF(WEEKDAY(Table2[[#This Row],[GameDate]])=3,"TUE",IF(WEEKDAY(Table2[[#This Row],[GameDate]])=4,"WED",IF(WEEKDAY(Table2[[#This Row],[GameDate]])=5,"THU",IF(WEEKDAY(Table2[[#This Row],[GameDate]])=6,"FRI", "SAT"))))))</f>
        <v>TUE</v>
      </c>
      <c r="AF1084" s="2">
        <f>Table2[[#This Row],[ActualAwayScore]]-Table2[[#This Row],[PredictedAwayScore]]</f>
        <v>0</v>
      </c>
      <c r="AG1084" s="2">
        <f>Table2[[#This Row],[ActualHomeScore]]-Table2[[#This Row],[PredictedHomeScore]]</f>
        <v>0</v>
      </c>
      <c r="AH1084" s="2">
        <f t="shared" si="83"/>
        <v>0</v>
      </c>
      <c r="AI1084" s="2">
        <f t="shared" si="84"/>
        <v>0</v>
      </c>
    </row>
    <row r="1085" spans="1:35" x14ac:dyDescent="0.25">
      <c r="B1085" s="4">
        <v>45734</v>
      </c>
      <c r="C1085" s="7" t="s">
        <v>1196</v>
      </c>
      <c r="D1085" s="2" t="s">
        <v>47</v>
      </c>
      <c r="E1085" s="2" t="s">
        <v>34</v>
      </c>
      <c r="F1085" s="2"/>
      <c r="G1085" s="2"/>
      <c r="H1085" s="2" t="str">
        <f t="shared" si="80"/>
        <v>_</v>
      </c>
      <c r="I1085" s="2"/>
      <c r="J1085" s="2"/>
      <c r="K1085" s="2"/>
      <c r="L1085" s="2" t="str">
        <f t="shared" si="81"/>
        <v>_</v>
      </c>
      <c r="M1085" s="2"/>
      <c r="N1085" s="2">
        <f>IF(ISBLANK(Table2[[#This Row],[ActualResult]]), 0, 1)</f>
        <v>0</v>
      </c>
      <c r="O1085" s="2" t="str">
        <f>IF(ISBLANK(Table2[[#This Row],[ActualResult]]), "_", IF(Table2[[#This Row],[ActualWinner]]=Table2[[#This Row],[PredictedWinner]], "Y", "N"))</f>
        <v>_</v>
      </c>
      <c r="P1085" s="2" t="str">
        <f>IF(Table2[[#This Row],[ActualAwayScore]]&gt;Table2[[#This Row],[PredictedAwayScore]], "N", IF(ISBLANK(Table2[[#This Row],[ActualResult]]), "_", IF(Table2[[#This Row],[ActualAwayScore]]=Table2[[#This Row],[PredictedAwayScore]], "Y", "N")))</f>
        <v>_</v>
      </c>
      <c r="Q1085" s="2" t="str">
        <f>IF(Table2[[#This Row],[ActualHomeScore]]&gt;Table2[[#This Row],[PredictedHomeScore]],"N", IF(ISBLANK(Table2[[#This Row],[ActualResult]]), "_", IF(Table2[[#This Row],[ActualHomeScore]]=Table2[[#This Row],[PredictedHomeScore]], "Y", "N")))</f>
        <v>_</v>
      </c>
      <c r="R1085" s="2"/>
      <c r="S1085" s="2" t="str">
        <f t="shared" si="82"/>
        <v>_</v>
      </c>
      <c r="T1085" s="2">
        <f>IF(INDEX(StatsRegularSeason20242025!$A$2:$C$33,MATCH(Table2[[#This Row],[AwayTeam]],StatsRegularSeason20242025!$A$2:$A$33,0),2)=INDEX(StatsRegularSeason20242025!$A$2:$C$33,MATCH(Table2[[#This Row],[HomeTeam]],StatsRegularSeason20242025!$A$2:$A$33,0),2),1,0)</f>
        <v>1</v>
      </c>
      <c r="U1085" s="2">
        <f>IF(INDEX(StatsRegularSeason20242025!$A$2:$C$33,MATCH(Table2[[#This Row],[AwayTeam]],StatsRegularSeason20242025!$A$2:$A$33,0),3)=INDEX(StatsRegularSeason20242025!$A$2:$C$33,MATCH(Table2[[#This Row],[HomeTeam]],StatsRegularSeason20242025!$A$2:$A$33,0),3),1,0)</f>
        <v>0</v>
      </c>
      <c r="V1085" s="2">
        <f>IF(Table2[[#This Row],[InterConf]]=1,IF(Table2[[#This Row],[InterDiv]]=0, 1, 0), 0)</f>
        <v>1</v>
      </c>
      <c r="W1085" s="2">
        <f>IF(INDEX(StatsRegularSeason20242025!$A$2:$C$33,MATCH(Table2[[#This Row],[AwayTeam]],StatsRegularSeason20242025!$A$2:$A$33,0),2)&lt;&gt;INDEX(StatsRegularSeason20242025!$A$2:$C$33,MATCH(Table2[[#This Row],[HomeTeam]],StatsRegularSeason20242025!$A$2:$A$33,0),2),1,0)</f>
        <v>0</v>
      </c>
      <c r="X1085" s="2"/>
      <c r="Y1085" s="2"/>
      <c r="Z1085" s="2">
        <f>IF(AND(Table2[[#This Row],[GameIsOver]]=1,Table2[[#This Row],[ActualHomeScore]]*Table2[[#This Row],[ActualAwayScore]]=0), 1,0)</f>
        <v>0</v>
      </c>
      <c r="AA1085" s="2">
        <f>IF(Table2[[#This Row],[GameIsOver]]=0,0, IF(Table2[[#This Row],[ActualWinner]]=Table2[[#This Row],[AwayTeam]], 2, IF(OR(Table2[[#This Row],[ActualResult]]="OT", Table2[[#This Row],[ActualResult]]="SO"), 1, 0)))</f>
        <v>0</v>
      </c>
      <c r="AB1085" s="2">
        <f>IF(Table2[[#This Row],[GameIsOver]]= 0, 0, IF(Table2[[#This Row],[ActualWinner]]=Table2[[#This Row],[HomeTeam]], 2, IF(OR(Table2[[#This Row],[ActualResult]]="OT", Table2[[#This Row],[ActualResult]]="SO"), 1, 0)))</f>
        <v>0</v>
      </c>
      <c r="AC1085" s="33">
        <f>(($AR$11)*IF(Table2[[#This Row],[CorrectWinnerPrediction]]="Y", 1, 0))+(($AR$12)*IF(Table2[[#This Row],[CorrectAwayScorePrediction]]="Y", 1, 0))+(($AR$13)*IF(Table2[[#This Row],[CorrectHomeScorePrediction]]="Y", 1, 0))</f>
        <v>0</v>
      </c>
      <c r="AD10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5" s="4" t="str">
        <f>IF(WEEKDAY(Table2[[#This Row],[GameDate]])=1,"SUN",IF(WEEKDAY(Table2[[#This Row],[GameDate]])=2,"MON",IF(WEEKDAY(Table2[[#This Row],[GameDate]])=3,"TUE",IF(WEEKDAY(Table2[[#This Row],[GameDate]])=4,"WED",IF(WEEKDAY(Table2[[#This Row],[GameDate]])=5,"THU",IF(WEEKDAY(Table2[[#This Row],[GameDate]])=6,"FRI", "SAT"))))))</f>
        <v>TUE</v>
      </c>
      <c r="AF1085" s="2">
        <f>Table2[[#This Row],[ActualAwayScore]]-Table2[[#This Row],[PredictedAwayScore]]</f>
        <v>0</v>
      </c>
      <c r="AG1085" s="2">
        <f>Table2[[#This Row],[ActualHomeScore]]-Table2[[#This Row],[PredictedHomeScore]]</f>
        <v>0</v>
      </c>
      <c r="AH1085" s="2">
        <f t="shared" si="83"/>
        <v>0</v>
      </c>
      <c r="AI1085" s="2">
        <f t="shared" si="84"/>
        <v>0</v>
      </c>
    </row>
    <row r="1086" spans="1:35" x14ac:dyDescent="0.25">
      <c r="B1086" s="4">
        <v>45734</v>
      </c>
      <c r="C1086" s="7" t="s">
        <v>1197</v>
      </c>
      <c r="D1086" s="2" t="s">
        <v>12</v>
      </c>
      <c r="E1086" s="2" t="s">
        <v>17</v>
      </c>
      <c r="F1086" s="2"/>
      <c r="G1086" s="2"/>
      <c r="H1086" s="2" t="str">
        <f t="shared" si="80"/>
        <v>_</v>
      </c>
      <c r="I1086" s="2"/>
      <c r="J1086" s="2"/>
      <c r="K1086" s="2"/>
      <c r="L1086" s="2" t="str">
        <f t="shared" si="81"/>
        <v>_</v>
      </c>
      <c r="M1086" s="2"/>
      <c r="N1086" s="2">
        <f>IF(ISBLANK(Table2[[#This Row],[ActualResult]]), 0, 1)</f>
        <v>0</v>
      </c>
      <c r="O1086" s="2" t="str">
        <f>IF(ISBLANK(Table2[[#This Row],[ActualResult]]), "_", IF(Table2[[#This Row],[ActualWinner]]=Table2[[#This Row],[PredictedWinner]], "Y", "N"))</f>
        <v>_</v>
      </c>
      <c r="P1086" s="2" t="str">
        <f>IF(Table2[[#This Row],[ActualAwayScore]]&gt;Table2[[#This Row],[PredictedAwayScore]], "N", IF(ISBLANK(Table2[[#This Row],[ActualResult]]), "_", IF(Table2[[#This Row],[ActualAwayScore]]=Table2[[#This Row],[PredictedAwayScore]], "Y", "N")))</f>
        <v>_</v>
      </c>
      <c r="Q1086" s="2" t="str">
        <f>IF(Table2[[#This Row],[ActualHomeScore]]&gt;Table2[[#This Row],[PredictedHomeScore]],"N", IF(ISBLANK(Table2[[#This Row],[ActualResult]]), "_", IF(Table2[[#This Row],[ActualHomeScore]]=Table2[[#This Row],[PredictedHomeScore]], "Y", "N")))</f>
        <v>_</v>
      </c>
      <c r="R1086" s="2"/>
      <c r="S1086" s="2" t="str">
        <f t="shared" si="82"/>
        <v>_</v>
      </c>
      <c r="T1086" s="2">
        <f>IF(INDEX(StatsRegularSeason20242025!$A$2:$C$33,MATCH(Table2[[#This Row],[AwayTeam]],StatsRegularSeason20242025!$A$2:$A$33,0),2)=INDEX(StatsRegularSeason20242025!$A$2:$C$33,MATCH(Table2[[#This Row],[HomeTeam]],StatsRegularSeason20242025!$A$2:$A$33,0),2),1,0)</f>
        <v>1</v>
      </c>
      <c r="U1086" s="2">
        <f>IF(INDEX(StatsRegularSeason20242025!$A$2:$C$33,MATCH(Table2[[#This Row],[AwayTeam]],StatsRegularSeason20242025!$A$2:$A$33,0),3)=INDEX(StatsRegularSeason20242025!$A$2:$C$33,MATCH(Table2[[#This Row],[HomeTeam]],StatsRegularSeason20242025!$A$2:$A$33,0),3),1,0)</f>
        <v>0</v>
      </c>
      <c r="V1086" s="2">
        <f>IF(Table2[[#This Row],[InterConf]]=1,IF(Table2[[#This Row],[InterDiv]]=0, 1, 0), 0)</f>
        <v>1</v>
      </c>
      <c r="W1086" s="2">
        <f>IF(INDEX(StatsRegularSeason20242025!$A$2:$C$33,MATCH(Table2[[#This Row],[AwayTeam]],StatsRegularSeason20242025!$A$2:$A$33,0),2)&lt;&gt;INDEX(StatsRegularSeason20242025!$A$2:$C$33,MATCH(Table2[[#This Row],[HomeTeam]],StatsRegularSeason20242025!$A$2:$A$33,0),2),1,0)</f>
        <v>0</v>
      </c>
      <c r="X1086" s="2"/>
      <c r="Y1086" s="2"/>
      <c r="Z1086" s="2">
        <f>IF(AND(Table2[[#This Row],[GameIsOver]]=1,Table2[[#This Row],[ActualHomeScore]]*Table2[[#This Row],[ActualAwayScore]]=0), 1,0)</f>
        <v>0</v>
      </c>
      <c r="AA1086" s="2">
        <f>IF(Table2[[#This Row],[GameIsOver]]=0,0, IF(Table2[[#This Row],[ActualWinner]]=Table2[[#This Row],[AwayTeam]], 2, IF(OR(Table2[[#This Row],[ActualResult]]="OT", Table2[[#This Row],[ActualResult]]="SO"), 1, 0)))</f>
        <v>0</v>
      </c>
      <c r="AB1086" s="2">
        <f>IF(Table2[[#This Row],[GameIsOver]]= 0, 0, IF(Table2[[#This Row],[ActualWinner]]=Table2[[#This Row],[HomeTeam]], 2, IF(OR(Table2[[#This Row],[ActualResult]]="OT", Table2[[#This Row],[ActualResult]]="SO"), 1, 0)))</f>
        <v>0</v>
      </c>
      <c r="AC1086" s="33">
        <f>(($AR$11)*IF(Table2[[#This Row],[CorrectWinnerPrediction]]="Y", 1, 0))+(($AR$12)*IF(Table2[[#This Row],[CorrectAwayScorePrediction]]="Y", 1, 0))+(($AR$13)*IF(Table2[[#This Row],[CorrectHomeScorePrediction]]="Y", 1, 0))</f>
        <v>0</v>
      </c>
      <c r="AD10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6" s="4" t="str">
        <f>IF(WEEKDAY(Table2[[#This Row],[GameDate]])=1,"SUN",IF(WEEKDAY(Table2[[#This Row],[GameDate]])=2,"MON",IF(WEEKDAY(Table2[[#This Row],[GameDate]])=3,"TUE",IF(WEEKDAY(Table2[[#This Row],[GameDate]])=4,"WED",IF(WEEKDAY(Table2[[#This Row],[GameDate]])=5,"THU",IF(WEEKDAY(Table2[[#This Row],[GameDate]])=6,"FRI", "SAT"))))))</f>
        <v>TUE</v>
      </c>
      <c r="AF1086" s="2">
        <f>Table2[[#This Row],[ActualAwayScore]]-Table2[[#This Row],[PredictedAwayScore]]</f>
        <v>0</v>
      </c>
      <c r="AG1086" s="2">
        <f>Table2[[#This Row],[ActualHomeScore]]-Table2[[#This Row],[PredictedHomeScore]]</f>
        <v>0</v>
      </c>
      <c r="AH1086" s="2">
        <f t="shared" si="83"/>
        <v>0</v>
      </c>
      <c r="AI1086" s="2">
        <f t="shared" si="84"/>
        <v>0</v>
      </c>
    </row>
    <row r="1087" spans="1:35" x14ac:dyDescent="0.25">
      <c r="B1087" s="4">
        <v>45734</v>
      </c>
      <c r="C1087" s="7" t="s">
        <v>1199</v>
      </c>
      <c r="D1087" s="2" t="s">
        <v>15</v>
      </c>
      <c r="E1087" s="2" t="s">
        <v>23</v>
      </c>
      <c r="F1087" s="2"/>
      <c r="G1087" s="2"/>
      <c r="H1087" s="2" t="str">
        <f t="shared" si="80"/>
        <v>_</v>
      </c>
      <c r="I1087" s="2"/>
      <c r="J1087" s="2"/>
      <c r="K1087" s="2"/>
      <c r="L1087" s="2" t="str">
        <f t="shared" si="81"/>
        <v>_</v>
      </c>
      <c r="M1087" s="2"/>
      <c r="N1087" s="2">
        <f>IF(ISBLANK(Table2[[#This Row],[ActualResult]]), 0, 1)</f>
        <v>0</v>
      </c>
      <c r="O1087" s="2" t="str">
        <f>IF(ISBLANK(Table2[[#This Row],[ActualResult]]), "_", IF(Table2[[#This Row],[ActualWinner]]=Table2[[#This Row],[PredictedWinner]], "Y", "N"))</f>
        <v>_</v>
      </c>
      <c r="P1087" s="2" t="str">
        <f>IF(Table2[[#This Row],[ActualAwayScore]]&gt;Table2[[#This Row],[PredictedAwayScore]], "N", IF(ISBLANK(Table2[[#This Row],[ActualResult]]), "_", IF(Table2[[#This Row],[ActualAwayScore]]=Table2[[#This Row],[PredictedAwayScore]], "Y", "N")))</f>
        <v>_</v>
      </c>
      <c r="Q1087" s="2" t="str">
        <f>IF(Table2[[#This Row],[ActualHomeScore]]&gt;Table2[[#This Row],[PredictedHomeScore]],"N", IF(ISBLANK(Table2[[#This Row],[ActualResult]]), "_", IF(Table2[[#This Row],[ActualHomeScore]]=Table2[[#This Row],[PredictedHomeScore]], "Y", "N")))</f>
        <v>_</v>
      </c>
      <c r="R1087" s="2"/>
      <c r="S1087" s="2" t="str">
        <f t="shared" si="82"/>
        <v>_</v>
      </c>
      <c r="T1087" s="2">
        <f>IF(INDEX(StatsRegularSeason20242025!$A$2:$C$33,MATCH(Table2[[#This Row],[AwayTeam]],StatsRegularSeason20242025!$A$2:$A$33,0),2)=INDEX(StatsRegularSeason20242025!$A$2:$C$33,MATCH(Table2[[#This Row],[HomeTeam]],StatsRegularSeason20242025!$A$2:$A$33,0),2),1,0)</f>
        <v>1</v>
      </c>
      <c r="U1087" s="2">
        <f>IF(INDEX(StatsRegularSeason20242025!$A$2:$C$33,MATCH(Table2[[#This Row],[AwayTeam]],StatsRegularSeason20242025!$A$2:$A$33,0),3)=INDEX(StatsRegularSeason20242025!$A$2:$C$33,MATCH(Table2[[#This Row],[HomeTeam]],StatsRegularSeason20242025!$A$2:$A$33,0),3),1,0)</f>
        <v>0</v>
      </c>
      <c r="V1087" s="2">
        <f>IF(Table2[[#This Row],[InterConf]]=1,IF(Table2[[#This Row],[InterDiv]]=0, 1, 0), 0)</f>
        <v>1</v>
      </c>
      <c r="W1087" s="2">
        <f>IF(INDEX(StatsRegularSeason20242025!$A$2:$C$33,MATCH(Table2[[#This Row],[AwayTeam]],StatsRegularSeason20242025!$A$2:$A$33,0),2)&lt;&gt;INDEX(StatsRegularSeason20242025!$A$2:$C$33,MATCH(Table2[[#This Row],[HomeTeam]],StatsRegularSeason20242025!$A$2:$A$33,0),2),1,0)</f>
        <v>0</v>
      </c>
      <c r="X1087" s="2"/>
      <c r="Y1087" s="2"/>
      <c r="Z1087" s="2">
        <f>IF(AND(Table2[[#This Row],[GameIsOver]]=1,Table2[[#This Row],[ActualHomeScore]]*Table2[[#This Row],[ActualAwayScore]]=0), 1,0)</f>
        <v>0</v>
      </c>
      <c r="AA1087" s="2">
        <f>IF(Table2[[#This Row],[GameIsOver]]=0,0, IF(Table2[[#This Row],[ActualWinner]]=Table2[[#This Row],[AwayTeam]], 2, IF(OR(Table2[[#This Row],[ActualResult]]="OT", Table2[[#This Row],[ActualResult]]="SO"), 1, 0)))</f>
        <v>0</v>
      </c>
      <c r="AB1087" s="2">
        <f>IF(Table2[[#This Row],[GameIsOver]]= 0, 0, IF(Table2[[#This Row],[ActualWinner]]=Table2[[#This Row],[HomeTeam]], 2, IF(OR(Table2[[#This Row],[ActualResult]]="OT", Table2[[#This Row],[ActualResult]]="SO"), 1, 0)))</f>
        <v>0</v>
      </c>
      <c r="AC1087" s="33">
        <f>(($AR$11)*IF(Table2[[#This Row],[CorrectWinnerPrediction]]="Y", 1, 0))+(($AR$12)*IF(Table2[[#This Row],[CorrectAwayScorePrediction]]="Y", 1, 0))+(($AR$13)*IF(Table2[[#This Row],[CorrectHomeScorePrediction]]="Y", 1, 0))</f>
        <v>0</v>
      </c>
      <c r="AD10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7" s="4" t="str">
        <f>IF(WEEKDAY(Table2[[#This Row],[GameDate]])=1,"SUN",IF(WEEKDAY(Table2[[#This Row],[GameDate]])=2,"MON",IF(WEEKDAY(Table2[[#This Row],[GameDate]])=3,"TUE",IF(WEEKDAY(Table2[[#This Row],[GameDate]])=4,"WED",IF(WEEKDAY(Table2[[#This Row],[GameDate]])=5,"THU",IF(WEEKDAY(Table2[[#This Row],[GameDate]])=6,"FRI", "SAT"))))))</f>
        <v>TUE</v>
      </c>
      <c r="AF1087" s="2">
        <f>Table2[[#This Row],[ActualAwayScore]]-Table2[[#This Row],[PredictedAwayScore]]</f>
        <v>0</v>
      </c>
      <c r="AG1087" s="2">
        <f>Table2[[#This Row],[ActualHomeScore]]-Table2[[#This Row],[PredictedHomeScore]]</f>
        <v>0</v>
      </c>
      <c r="AH1087" s="2">
        <f t="shared" si="83"/>
        <v>0</v>
      </c>
      <c r="AI1087" s="2">
        <f t="shared" si="84"/>
        <v>0</v>
      </c>
    </row>
    <row r="1088" spans="1:35" x14ac:dyDescent="0.25">
      <c r="A1088" s="3"/>
      <c r="B1088" s="5">
        <v>45734</v>
      </c>
      <c r="C1088" s="8" t="s">
        <v>1200</v>
      </c>
      <c r="D1088" s="3" t="s">
        <v>22</v>
      </c>
      <c r="E1088" s="3" t="s">
        <v>25</v>
      </c>
      <c r="F1088" s="3"/>
      <c r="G1088" s="3"/>
      <c r="H1088" s="3" t="str">
        <f t="shared" si="80"/>
        <v>_</v>
      </c>
      <c r="I1088" s="3"/>
      <c r="J1088" s="3"/>
      <c r="K1088" s="3"/>
      <c r="L1088" s="2" t="str">
        <f t="shared" si="81"/>
        <v>_</v>
      </c>
      <c r="M1088" s="3"/>
      <c r="N1088" s="3">
        <f>IF(ISBLANK(Table2[[#This Row],[ActualResult]]), 0, 1)</f>
        <v>0</v>
      </c>
      <c r="O1088" s="3" t="str">
        <f>IF(ISBLANK(Table2[[#This Row],[ActualResult]]), "_", IF(Table2[[#This Row],[ActualWinner]]=Table2[[#This Row],[PredictedWinner]], "Y", "N"))</f>
        <v>_</v>
      </c>
      <c r="P1088" s="3" t="str">
        <f>IF(Table2[[#This Row],[ActualAwayScore]]&gt;Table2[[#This Row],[PredictedAwayScore]], "N", IF(ISBLANK(Table2[[#This Row],[ActualResult]]), "_", IF(Table2[[#This Row],[ActualAwayScore]]=Table2[[#This Row],[PredictedAwayScore]], "Y", "N")))</f>
        <v>_</v>
      </c>
      <c r="Q1088" s="3" t="str">
        <f>IF(Table2[[#This Row],[ActualHomeScore]]&gt;Table2[[#This Row],[PredictedHomeScore]],"N", IF(ISBLANK(Table2[[#This Row],[ActualResult]]), "_", IF(Table2[[#This Row],[ActualHomeScore]]=Table2[[#This Row],[PredictedHomeScore]], "Y", "N")))</f>
        <v>_</v>
      </c>
      <c r="R1088" s="2"/>
      <c r="S1088" s="2" t="str">
        <f t="shared" si="82"/>
        <v>_</v>
      </c>
      <c r="T1088" s="2">
        <f>IF(INDEX(StatsRegularSeason20242025!$A$2:$C$33,MATCH(Table2[[#This Row],[AwayTeam]],StatsRegularSeason20242025!$A$2:$A$33,0),2)=INDEX(StatsRegularSeason20242025!$A$2:$C$33,MATCH(Table2[[#This Row],[HomeTeam]],StatsRegularSeason20242025!$A$2:$A$33,0),2),1,0)</f>
        <v>1</v>
      </c>
      <c r="U1088" s="2">
        <f>IF(INDEX(StatsRegularSeason20242025!$A$2:$C$33,MATCH(Table2[[#This Row],[AwayTeam]],StatsRegularSeason20242025!$A$2:$A$33,0),3)=INDEX(StatsRegularSeason20242025!$A$2:$C$33,MATCH(Table2[[#This Row],[HomeTeam]],StatsRegularSeason20242025!$A$2:$A$33,0),3),1,0)</f>
        <v>0</v>
      </c>
      <c r="V1088" s="2">
        <f>IF(Table2[[#This Row],[InterConf]]=1,IF(Table2[[#This Row],[InterDiv]]=0, 1, 0), 0)</f>
        <v>1</v>
      </c>
      <c r="W1088" s="2">
        <f>IF(INDEX(StatsRegularSeason20242025!$A$2:$C$33,MATCH(Table2[[#This Row],[AwayTeam]],StatsRegularSeason20242025!$A$2:$A$33,0),2)&lt;&gt;INDEX(StatsRegularSeason20242025!$A$2:$C$33,MATCH(Table2[[#This Row],[HomeTeam]],StatsRegularSeason20242025!$A$2:$A$33,0),2),1,0)</f>
        <v>0</v>
      </c>
      <c r="X1088" s="2"/>
      <c r="Y1088" s="2"/>
      <c r="Z1088" s="2">
        <f>IF(AND(Table2[[#This Row],[GameIsOver]]=1,Table2[[#This Row],[ActualHomeScore]]*Table2[[#This Row],[ActualAwayScore]]=0), 1,0)</f>
        <v>0</v>
      </c>
      <c r="AA1088" s="2">
        <f>IF(Table2[[#This Row],[GameIsOver]]=0,0, IF(Table2[[#This Row],[ActualWinner]]=Table2[[#This Row],[AwayTeam]], 2, IF(OR(Table2[[#This Row],[ActualResult]]="OT", Table2[[#This Row],[ActualResult]]="SO"), 1, 0)))</f>
        <v>0</v>
      </c>
      <c r="AB1088" s="2">
        <f>IF(Table2[[#This Row],[GameIsOver]]= 0, 0, IF(Table2[[#This Row],[ActualWinner]]=Table2[[#This Row],[HomeTeam]], 2, IF(OR(Table2[[#This Row],[ActualResult]]="OT", Table2[[#This Row],[ActualResult]]="SO"), 1, 0)))</f>
        <v>0</v>
      </c>
      <c r="AC1088" s="33">
        <f>(($AR$11)*IF(Table2[[#This Row],[CorrectWinnerPrediction]]="Y", 1, 0))+(($AR$12)*IF(Table2[[#This Row],[CorrectAwayScorePrediction]]="Y", 1, 0))+(($AR$13)*IF(Table2[[#This Row],[CorrectHomeScorePrediction]]="Y", 1, 0))</f>
        <v>0</v>
      </c>
      <c r="AD10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8" s="5" t="str">
        <f>IF(WEEKDAY(Table2[[#This Row],[GameDate]])=1,"SUN",IF(WEEKDAY(Table2[[#This Row],[GameDate]])=2,"MON",IF(WEEKDAY(Table2[[#This Row],[GameDate]])=3,"TUE",IF(WEEKDAY(Table2[[#This Row],[GameDate]])=4,"WED",IF(WEEKDAY(Table2[[#This Row],[GameDate]])=5,"THU",IF(WEEKDAY(Table2[[#This Row],[GameDate]])=6,"FRI", "SAT"))))))</f>
        <v>TUE</v>
      </c>
      <c r="AF1088" s="2">
        <f>Table2[[#This Row],[ActualAwayScore]]-Table2[[#This Row],[PredictedAwayScore]]</f>
        <v>0</v>
      </c>
      <c r="AG1088" s="2">
        <f>Table2[[#This Row],[ActualHomeScore]]-Table2[[#This Row],[PredictedHomeScore]]</f>
        <v>0</v>
      </c>
      <c r="AH1088" s="2">
        <f t="shared" si="83"/>
        <v>0</v>
      </c>
      <c r="AI1088" s="2">
        <f t="shared" si="84"/>
        <v>0</v>
      </c>
    </row>
    <row r="1089" spans="1:35" x14ac:dyDescent="0.25">
      <c r="B1089" s="4">
        <v>45735</v>
      </c>
      <c r="C1089" s="7" t="s">
        <v>1201</v>
      </c>
      <c r="D1089" s="2" t="s">
        <v>26</v>
      </c>
      <c r="E1089" s="2" t="s">
        <v>18</v>
      </c>
      <c r="F1089" s="2"/>
      <c r="G1089" s="2"/>
      <c r="H1089" s="2" t="str">
        <f t="shared" si="80"/>
        <v>_</v>
      </c>
      <c r="I1089" s="2"/>
      <c r="J1089" s="2"/>
      <c r="K1089" s="2"/>
      <c r="L1089" s="13" t="str">
        <f t="shared" si="81"/>
        <v>_</v>
      </c>
      <c r="M1089" s="2"/>
      <c r="N1089" s="2">
        <f>IF(ISBLANK(Table2[[#This Row],[ActualResult]]), 0, 1)</f>
        <v>0</v>
      </c>
      <c r="O1089" s="2" t="str">
        <f>IF(ISBLANK(Table2[[#This Row],[ActualResult]]), "_", IF(Table2[[#This Row],[ActualWinner]]=Table2[[#This Row],[PredictedWinner]], "Y", "N"))</f>
        <v>_</v>
      </c>
      <c r="P1089" s="2" t="str">
        <f>IF(Table2[[#This Row],[ActualAwayScore]]&gt;Table2[[#This Row],[PredictedAwayScore]], "N", IF(ISBLANK(Table2[[#This Row],[ActualResult]]), "_", IF(Table2[[#This Row],[ActualAwayScore]]=Table2[[#This Row],[PredictedAwayScore]], "Y", "N")))</f>
        <v>_</v>
      </c>
      <c r="Q1089" s="2" t="str">
        <f>IF(Table2[[#This Row],[ActualHomeScore]]&gt;Table2[[#This Row],[PredictedHomeScore]],"N", IF(ISBLANK(Table2[[#This Row],[ActualResult]]), "_", IF(Table2[[#This Row],[ActualHomeScore]]=Table2[[#This Row],[PredictedHomeScore]], "Y", "N")))</f>
        <v>_</v>
      </c>
      <c r="R1089" s="2"/>
      <c r="S1089" s="2" t="str">
        <f t="shared" si="82"/>
        <v>_</v>
      </c>
      <c r="T1089" s="2">
        <f>IF(INDEX(StatsRegularSeason20242025!$A$2:$C$33,MATCH(Table2[[#This Row],[AwayTeam]],StatsRegularSeason20242025!$A$2:$A$33,0),2)=INDEX(StatsRegularSeason20242025!$A$2:$C$33,MATCH(Table2[[#This Row],[HomeTeam]],StatsRegularSeason20242025!$A$2:$A$33,0),2),1,0)</f>
        <v>0</v>
      </c>
      <c r="U1089" s="2">
        <f>IF(INDEX(StatsRegularSeason20242025!$A$2:$C$33,MATCH(Table2[[#This Row],[AwayTeam]],StatsRegularSeason20242025!$A$2:$A$33,0),3)=INDEX(StatsRegularSeason20242025!$A$2:$C$33,MATCH(Table2[[#This Row],[HomeTeam]],StatsRegularSeason20242025!$A$2:$A$33,0),3),1,0)</f>
        <v>0</v>
      </c>
      <c r="V1089" s="2">
        <f>IF(Table2[[#This Row],[InterConf]]=1,IF(Table2[[#This Row],[InterDiv]]=0, 1, 0), 0)</f>
        <v>0</v>
      </c>
      <c r="W1089" s="2">
        <f>IF(INDEX(StatsRegularSeason20242025!$A$2:$C$33,MATCH(Table2[[#This Row],[AwayTeam]],StatsRegularSeason20242025!$A$2:$A$33,0),2)&lt;&gt;INDEX(StatsRegularSeason20242025!$A$2:$C$33,MATCH(Table2[[#This Row],[HomeTeam]],StatsRegularSeason20242025!$A$2:$A$33,0),2),1,0)</f>
        <v>1</v>
      </c>
      <c r="X1089" s="2"/>
      <c r="Y1089" s="2"/>
      <c r="Z1089" s="2">
        <f>IF(AND(Table2[[#This Row],[GameIsOver]]=1,Table2[[#This Row],[ActualHomeScore]]*Table2[[#This Row],[ActualAwayScore]]=0), 1,0)</f>
        <v>0</v>
      </c>
      <c r="AA1089" s="2">
        <f>IF(Table2[[#This Row],[GameIsOver]]=0,0, IF(Table2[[#This Row],[ActualWinner]]=Table2[[#This Row],[AwayTeam]], 2, IF(OR(Table2[[#This Row],[ActualResult]]="OT", Table2[[#This Row],[ActualResult]]="SO"), 1, 0)))</f>
        <v>0</v>
      </c>
      <c r="AB1089" s="2">
        <f>IF(Table2[[#This Row],[GameIsOver]]= 0, 0, IF(Table2[[#This Row],[ActualWinner]]=Table2[[#This Row],[HomeTeam]], 2, IF(OR(Table2[[#This Row],[ActualResult]]="OT", Table2[[#This Row],[ActualResult]]="SO"), 1, 0)))</f>
        <v>0</v>
      </c>
      <c r="AC1089" s="33">
        <f>(($AR$11)*IF(Table2[[#This Row],[CorrectWinnerPrediction]]="Y", 1, 0))+(($AR$12)*IF(Table2[[#This Row],[CorrectAwayScorePrediction]]="Y", 1, 0))+(($AR$13)*IF(Table2[[#This Row],[CorrectHomeScorePrediction]]="Y", 1, 0))</f>
        <v>0</v>
      </c>
      <c r="AD10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89" s="4" t="str">
        <f>IF(WEEKDAY(Table2[[#This Row],[GameDate]])=1,"SUN",IF(WEEKDAY(Table2[[#This Row],[GameDate]])=2,"MON",IF(WEEKDAY(Table2[[#This Row],[GameDate]])=3,"TUE",IF(WEEKDAY(Table2[[#This Row],[GameDate]])=4,"WED",IF(WEEKDAY(Table2[[#This Row],[GameDate]])=5,"THU",IF(WEEKDAY(Table2[[#This Row],[GameDate]])=6,"FRI", "SAT"))))))</f>
        <v>WED</v>
      </c>
      <c r="AF1089" s="2">
        <f>Table2[[#This Row],[ActualAwayScore]]-Table2[[#This Row],[PredictedAwayScore]]</f>
        <v>0</v>
      </c>
      <c r="AG1089" s="2">
        <f>Table2[[#This Row],[ActualHomeScore]]-Table2[[#This Row],[PredictedHomeScore]]</f>
        <v>0</v>
      </c>
      <c r="AH1089" s="2">
        <f t="shared" si="83"/>
        <v>0</v>
      </c>
      <c r="AI1089" s="2">
        <f t="shared" si="84"/>
        <v>0</v>
      </c>
    </row>
    <row r="1090" spans="1:35" x14ac:dyDescent="0.25">
      <c r="A1090" s="3"/>
      <c r="B1090" s="5">
        <v>45735</v>
      </c>
      <c r="C1090" s="8" t="s">
        <v>1202</v>
      </c>
      <c r="D1090" s="3" t="s">
        <v>12</v>
      </c>
      <c r="E1090" s="3" t="s">
        <v>37</v>
      </c>
      <c r="F1090" s="3"/>
      <c r="G1090" s="3"/>
      <c r="H1090" s="3" t="str">
        <f t="shared" si="80"/>
        <v>_</v>
      </c>
      <c r="I1090" s="3"/>
      <c r="J1090" s="3"/>
      <c r="K1090" s="3"/>
      <c r="L1090" s="2" t="str">
        <f t="shared" si="81"/>
        <v>_</v>
      </c>
      <c r="M1090" s="3"/>
      <c r="N1090" s="3">
        <f>IF(ISBLANK(Table2[[#This Row],[ActualResult]]), 0, 1)</f>
        <v>0</v>
      </c>
      <c r="O1090" s="3" t="str">
        <f>IF(ISBLANK(Table2[[#This Row],[ActualResult]]), "_", IF(Table2[[#This Row],[ActualWinner]]=Table2[[#This Row],[PredictedWinner]], "Y", "N"))</f>
        <v>_</v>
      </c>
      <c r="P1090" s="3" t="str">
        <f>IF(Table2[[#This Row],[ActualAwayScore]]&gt;Table2[[#This Row],[PredictedAwayScore]], "N", IF(ISBLANK(Table2[[#This Row],[ActualResult]]), "_", IF(Table2[[#This Row],[ActualAwayScore]]=Table2[[#This Row],[PredictedAwayScore]], "Y", "N")))</f>
        <v>_</v>
      </c>
      <c r="Q1090" s="3" t="str">
        <f>IF(Table2[[#This Row],[ActualHomeScore]]&gt;Table2[[#This Row],[PredictedHomeScore]],"N", IF(ISBLANK(Table2[[#This Row],[ActualResult]]), "_", IF(Table2[[#This Row],[ActualHomeScore]]=Table2[[#This Row],[PredictedHomeScore]], "Y", "N")))</f>
        <v>_</v>
      </c>
      <c r="R1090" s="2"/>
      <c r="S1090" s="2" t="str">
        <f t="shared" si="82"/>
        <v>_</v>
      </c>
      <c r="T1090" s="2">
        <f>IF(INDEX(StatsRegularSeason20242025!$A$2:$C$33,MATCH(Table2[[#This Row],[AwayTeam]],StatsRegularSeason20242025!$A$2:$A$33,0),2)=INDEX(StatsRegularSeason20242025!$A$2:$C$33,MATCH(Table2[[#This Row],[HomeTeam]],StatsRegularSeason20242025!$A$2:$A$33,0),2),1,0)</f>
        <v>1</v>
      </c>
      <c r="U1090" s="2">
        <f>IF(INDEX(StatsRegularSeason20242025!$A$2:$C$33,MATCH(Table2[[#This Row],[AwayTeam]],StatsRegularSeason20242025!$A$2:$A$33,0),3)=INDEX(StatsRegularSeason20242025!$A$2:$C$33,MATCH(Table2[[#This Row],[HomeTeam]],StatsRegularSeason20242025!$A$2:$A$33,0),3),1,0)</f>
        <v>0</v>
      </c>
      <c r="V1090" s="2">
        <f>IF(Table2[[#This Row],[InterConf]]=1,IF(Table2[[#This Row],[InterDiv]]=0, 1, 0), 0)</f>
        <v>1</v>
      </c>
      <c r="W1090" s="2">
        <f>IF(INDEX(StatsRegularSeason20242025!$A$2:$C$33,MATCH(Table2[[#This Row],[AwayTeam]],StatsRegularSeason20242025!$A$2:$A$33,0),2)&lt;&gt;INDEX(StatsRegularSeason20242025!$A$2:$C$33,MATCH(Table2[[#This Row],[HomeTeam]],StatsRegularSeason20242025!$A$2:$A$33,0),2),1,0)</f>
        <v>0</v>
      </c>
      <c r="X1090" s="2"/>
      <c r="Y1090" s="2"/>
      <c r="Z1090" s="2">
        <f>IF(AND(Table2[[#This Row],[GameIsOver]]=1,Table2[[#This Row],[ActualHomeScore]]*Table2[[#This Row],[ActualAwayScore]]=0), 1,0)</f>
        <v>0</v>
      </c>
      <c r="AA1090" s="2">
        <f>IF(Table2[[#This Row],[GameIsOver]]=0,0, IF(Table2[[#This Row],[ActualWinner]]=Table2[[#This Row],[AwayTeam]], 2, IF(OR(Table2[[#This Row],[ActualResult]]="OT", Table2[[#This Row],[ActualResult]]="SO"), 1, 0)))</f>
        <v>0</v>
      </c>
      <c r="AB1090" s="2">
        <f>IF(Table2[[#This Row],[GameIsOver]]= 0, 0, IF(Table2[[#This Row],[ActualWinner]]=Table2[[#This Row],[HomeTeam]], 2, IF(OR(Table2[[#This Row],[ActualResult]]="OT", Table2[[#This Row],[ActualResult]]="SO"), 1, 0)))</f>
        <v>0</v>
      </c>
      <c r="AC1090" s="33">
        <f>(($AR$11)*IF(Table2[[#This Row],[CorrectWinnerPrediction]]="Y", 1, 0))+(($AR$12)*IF(Table2[[#This Row],[CorrectAwayScorePrediction]]="Y", 1, 0))+(($AR$13)*IF(Table2[[#This Row],[CorrectHomeScorePrediction]]="Y", 1, 0))</f>
        <v>0</v>
      </c>
      <c r="AD10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0" s="5" t="str">
        <f>IF(WEEKDAY(Table2[[#This Row],[GameDate]])=1,"SUN",IF(WEEKDAY(Table2[[#This Row],[GameDate]])=2,"MON",IF(WEEKDAY(Table2[[#This Row],[GameDate]])=3,"TUE",IF(WEEKDAY(Table2[[#This Row],[GameDate]])=4,"WED",IF(WEEKDAY(Table2[[#This Row],[GameDate]])=5,"THU",IF(WEEKDAY(Table2[[#This Row],[GameDate]])=6,"FRI", "SAT"))))))</f>
        <v>WED</v>
      </c>
      <c r="AF1090" s="2">
        <f>Table2[[#This Row],[ActualAwayScore]]-Table2[[#This Row],[PredictedAwayScore]]</f>
        <v>0</v>
      </c>
      <c r="AG1090" s="2">
        <f>Table2[[#This Row],[ActualHomeScore]]-Table2[[#This Row],[PredictedHomeScore]]</f>
        <v>0</v>
      </c>
      <c r="AH1090" s="2">
        <f t="shared" si="83"/>
        <v>0</v>
      </c>
      <c r="AI1090" s="2">
        <f t="shared" si="84"/>
        <v>0</v>
      </c>
    </row>
    <row r="1091" spans="1:35" x14ac:dyDescent="0.25">
      <c r="B1091" s="4">
        <v>45736</v>
      </c>
      <c r="C1091" s="7" t="s">
        <v>1203</v>
      </c>
      <c r="D1091" s="2" t="s">
        <v>26</v>
      </c>
      <c r="E1091" s="2" t="s">
        <v>30</v>
      </c>
      <c r="F1091" s="2"/>
      <c r="G1091" s="2"/>
      <c r="H1091" s="2" t="str">
        <f t="shared" ref="H1091:H1154" si="85">IF(AND(ISBLANK($F1091),ISBLANK($G1091)),"_",IF($F1091&gt;$G1091,$D1091,$E1091))</f>
        <v>_</v>
      </c>
      <c r="I1091" s="2"/>
      <c r="J1091" s="2"/>
      <c r="K1091" s="2"/>
      <c r="L1091" s="13" t="str">
        <f t="shared" ref="L1091:L1154" si="86">IF(OR($J1091=$K1091,AND(ISBLANK($J1091),ISBLANK($K1091))),"_",IF($J1091&gt;$K1091,$D1091,$E1091))</f>
        <v>_</v>
      </c>
      <c r="M1091" s="2"/>
      <c r="N1091" s="2">
        <f>IF(ISBLANK(Table2[[#This Row],[ActualResult]]), 0, 1)</f>
        <v>0</v>
      </c>
      <c r="O1091" s="2" t="str">
        <f>IF(ISBLANK(Table2[[#This Row],[ActualResult]]), "_", IF(Table2[[#This Row],[ActualWinner]]=Table2[[#This Row],[PredictedWinner]], "Y", "N"))</f>
        <v>_</v>
      </c>
      <c r="P1091" s="2" t="str">
        <f>IF(Table2[[#This Row],[ActualAwayScore]]&gt;Table2[[#This Row],[PredictedAwayScore]], "N", IF(ISBLANK(Table2[[#This Row],[ActualResult]]), "_", IF(Table2[[#This Row],[ActualAwayScore]]=Table2[[#This Row],[PredictedAwayScore]], "Y", "N")))</f>
        <v>_</v>
      </c>
      <c r="Q1091" s="2" t="str">
        <f>IF(Table2[[#This Row],[ActualHomeScore]]&gt;Table2[[#This Row],[PredictedHomeScore]],"N", IF(ISBLANK(Table2[[#This Row],[ActualResult]]), "_", IF(Table2[[#This Row],[ActualHomeScore]]=Table2[[#This Row],[PredictedHomeScore]], "Y", "N")))</f>
        <v>_</v>
      </c>
      <c r="R1091" s="2"/>
      <c r="S1091" s="2" t="str">
        <f t="shared" ref="S1091:S1154" si="87">IF($L1091="_", "_", IF($L1091=$D1091,$E1091,$D1091))</f>
        <v>_</v>
      </c>
      <c r="T1091" s="2">
        <f>IF(INDEX(StatsRegularSeason20242025!$A$2:$C$33,MATCH(Table2[[#This Row],[AwayTeam]],StatsRegularSeason20242025!$A$2:$A$33,0),2)=INDEX(StatsRegularSeason20242025!$A$2:$C$33,MATCH(Table2[[#This Row],[HomeTeam]],StatsRegularSeason20242025!$A$2:$A$33,0),2),1,0)</f>
        <v>0</v>
      </c>
      <c r="U1091" s="2">
        <f>IF(INDEX(StatsRegularSeason20242025!$A$2:$C$33,MATCH(Table2[[#This Row],[AwayTeam]],StatsRegularSeason20242025!$A$2:$A$33,0),3)=INDEX(StatsRegularSeason20242025!$A$2:$C$33,MATCH(Table2[[#This Row],[HomeTeam]],StatsRegularSeason20242025!$A$2:$A$33,0),3),1,0)</f>
        <v>0</v>
      </c>
      <c r="V1091" s="2">
        <f>IF(Table2[[#This Row],[InterConf]]=1,IF(Table2[[#This Row],[InterDiv]]=0, 1, 0), 0)</f>
        <v>0</v>
      </c>
      <c r="W1091" s="2">
        <f>IF(INDEX(StatsRegularSeason20242025!$A$2:$C$33,MATCH(Table2[[#This Row],[AwayTeam]],StatsRegularSeason20242025!$A$2:$A$33,0),2)&lt;&gt;INDEX(StatsRegularSeason20242025!$A$2:$C$33,MATCH(Table2[[#This Row],[HomeTeam]],StatsRegularSeason20242025!$A$2:$A$33,0),2),1,0)</f>
        <v>1</v>
      </c>
      <c r="X1091" s="2"/>
      <c r="Y1091" s="2"/>
      <c r="Z1091" s="2">
        <f>IF(AND(Table2[[#This Row],[GameIsOver]]=1,Table2[[#This Row],[ActualHomeScore]]*Table2[[#This Row],[ActualAwayScore]]=0), 1,0)</f>
        <v>0</v>
      </c>
      <c r="AA1091" s="2">
        <f>IF(Table2[[#This Row],[GameIsOver]]=0,0, IF(Table2[[#This Row],[ActualWinner]]=Table2[[#This Row],[AwayTeam]], 2, IF(OR(Table2[[#This Row],[ActualResult]]="OT", Table2[[#This Row],[ActualResult]]="SO"), 1, 0)))</f>
        <v>0</v>
      </c>
      <c r="AB1091" s="2">
        <f>IF(Table2[[#This Row],[GameIsOver]]= 0, 0, IF(Table2[[#This Row],[ActualWinner]]=Table2[[#This Row],[HomeTeam]], 2, IF(OR(Table2[[#This Row],[ActualResult]]="OT", Table2[[#This Row],[ActualResult]]="SO"), 1, 0)))</f>
        <v>0</v>
      </c>
      <c r="AC1091" s="33">
        <f>(($AR$11)*IF(Table2[[#This Row],[CorrectWinnerPrediction]]="Y", 1, 0))+(($AR$12)*IF(Table2[[#This Row],[CorrectAwayScorePrediction]]="Y", 1, 0))+(($AR$13)*IF(Table2[[#This Row],[CorrectHomeScorePrediction]]="Y", 1, 0))</f>
        <v>0</v>
      </c>
      <c r="AD10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1" s="4" t="str">
        <f>IF(WEEKDAY(Table2[[#This Row],[GameDate]])=1,"SUN",IF(WEEKDAY(Table2[[#This Row],[GameDate]])=2,"MON",IF(WEEKDAY(Table2[[#This Row],[GameDate]])=3,"TUE",IF(WEEKDAY(Table2[[#This Row],[GameDate]])=4,"WED",IF(WEEKDAY(Table2[[#This Row],[GameDate]])=5,"THU",IF(WEEKDAY(Table2[[#This Row],[GameDate]])=6,"FRI", "SAT"))))))</f>
        <v>THU</v>
      </c>
      <c r="AF1091" s="2">
        <f>Table2[[#This Row],[ActualAwayScore]]-Table2[[#This Row],[PredictedAwayScore]]</f>
        <v>0</v>
      </c>
      <c r="AG1091" s="2">
        <f>Table2[[#This Row],[ActualHomeScore]]-Table2[[#This Row],[PredictedHomeScore]]</f>
        <v>0</v>
      </c>
      <c r="AH1091" s="2">
        <f t="shared" ref="AH1091:AH1154" si="88">SUMIF($B$3:$B$1315, $B1091, $AF$3:$AF$1315)</f>
        <v>0</v>
      </c>
      <c r="AI1091" s="2">
        <f t="shared" ref="AI1091:AI1154" si="89">SUMIF($B$3:$B$1315, $B1091, $AG$3:$AG$1315)</f>
        <v>0</v>
      </c>
    </row>
    <row r="1092" spans="1:35" x14ac:dyDescent="0.25">
      <c r="B1092" s="4">
        <v>45736</v>
      </c>
      <c r="C1092" s="7" t="s">
        <v>1204</v>
      </c>
      <c r="D1092" s="2" t="s">
        <v>24</v>
      </c>
      <c r="E1092" s="2" t="s">
        <v>32</v>
      </c>
      <c r="F1092" s="2"/>
      <c r="G1092" s="2"/>
      <c r="H1092" s="2" t="str">
        <f t="shared" si="85"/>
        <v>_</v>
      </c>
      <c r="I1092" s="2"/>
      <c r="J1092" s="2"/>
      <c r="K1092" s="2"/>
      <c r="L1092" s="2" t="str">
        <f t="shared" si="86"/>
        <v>_</v>
      </c>
      <c r="M1092" s="2"/>
      <c r="N1092" s="2">
        <f>IF(ISBLANK(Table2[[#This Row],[ActualResult]]), 0, 1)</f>
        <v>0</v>
      </c>
      <c r="O1092" s="2" t="str">
        <f>IF(ISBLANK(Table2[[#This Row],[ActualResult]]), "_", IF(Table2[[#This Row],[ActualWinner]]=Table2[[#This Row],[PredictedWinner]], "Y", "N"))</f>
        <v>_</v>
      </c>
      <c r="P1092" s="2" t="str">
        <f>IF(Table2[[#This Row],[ActualAwayScore]]&gt;Table2[[#This Row],[PredictedAwayScore]], "N", IF(ISBLANK(Table2[[#This Row],[ActualResult]]), "_", IF(Table2[[#This Row],[ActualAwayScore]]=Table2[[#This Row],[PredictedAwayScore]], "Y", "N")))</f>
        <v>_</v>
      </c>
      <c r="Q1092" s="2" t="str">
        <f>IF(Table2[[#This Row],[ActualHomeScore]]&gt;Table2[[#This Row],[PredictedHomeScore]],"N", IF(ISBLANK(Table2[[#This Row],[ActualResult]]), "_", IF(Table2[[#This Row],[ActualHomeScore]]=Table2[[#This Row],[PredictedHomeScore]], "Y", "N")))</f>
        <v>_</v>
      </c>
      <c r="R1092" s="2"/>
      <c r="S1092" s="2" t="str">
        <f t="shared" si="87"/>
        <v>_</v>
      </c>
      <c r="T1092" s="2">
        <f>IF(INDEX(StatsRegularSeason20242025!$A$2:$C$33,MATCH(Table2[[#This Row],[AwayTeam]],StatsRegularSeason20242025!$A$2:$A$33,0),2)=INDEX(StatsRegularSeason20242025!$A$2:$C$33,MATCH(Table2[[#This Row],[HomeTeam]],StatsRegularSeason20242025!$A$2:$A$33,0),2),1,0)</f>
        <v>0</v>
      </c>
      <c r="U1092" s="2">
        <f>IF(INDEX(StatsRegularSeason20242025!$A$2:$C$33,MATCH(Table2[[#This Row],[AwayTeam]],StatsRegularSeason20242025!$A$2:$A$33,0),3)=INDEX(StatsRegularSeason20242025!$A$2:$C$33,MATCH(Table2[[#This Row],[HomeTeam]],StatsRegularSeason20242025!$A$2:$A$33,0),3),1,0)</f>
        <v>0</v>
      </c>
      <c r="V1092" s="2">
        <f>IF(Table2[[#This Row],[InterConf]]=1,IF(Table2[[#This Row],[InterDiv]]=0, 1, 0), 0)</f>
        <v>0</v>
      </c>
      <c r="W1092" s="2">
        <f>IF(INDEX(StatsRegularSeason20242025!$A$2:$C$33,MATCH(Table2[[#This Row],[AwayTeam]],StatsRegularSeason20242025!$A$2:$A$33,0),2)&lt;&gt;INDEX(StatsRegularSeason20242025!$A$2:$C$33,MATCH(Table2[[#This Row],[HomeTeam]],StatsRegularSeason20242025!$A$2:$A$33,0),2),1,0)</f>
        <v>1</v>
      </c>
      <c r="X1092" s="2"/>
      <c r="Y1092" s="2"/>
      <c r="Z1092" s="2">
        <f>IF(AND(Table2[[#This Row],[GameIsOver]]=1,Table2[[#This Row],[ActualHomeScore]]*Table2[[#This Row],[ActualAwayScore]]=0), 1,0)</f>
        <v>0</v>
      </c>
      <c r="AA1092" s="2">
        <f>IF(Table2[[#This Row],[GameIsOver]]=0,0, IF(Table2[[#This Row],[ActualWinner]]=Table2[[#This Row],[AwayTeam]], 2, IF(OR(Table2[[#This Row],[ActualResult]]="OT", Table2[[#This Row],[ActualResult]]="SO"), 1, 0)))</f>
        <v>0</v>
      </c>
      <c r="AB1092" s="2">
        <f>IF(Table2[[#This Row],[GameIsOver]]= 0, 0, IF(Table2[[#This Row],[ActualWinner]]=Table2[[#This Row],[HomeTeam]], 2, IF(OR(Table2[[#This Row],[ActualResult]]="OT", Table2[[#This Row],[ActualResult]]="SO"), 1, 0)))</f>
        <v>0</v>
      </c>
      <c r="AC1092" s="33">
        <f>(($AR$11)*IF(Table2[[#This Row],[CorrectWinnerPrediction]]="Y", 1, 0))+(($AR$12)*IF(Table2[[#This Row],[CorrectAwayScorePrediction]]="Y", 1, 0))+(($AR$13)*IF(Table2[[#This Row],[CorrectHomeScorePrediction]]="Y", 1, 0))</f>
        <v>0</v>
      </c>
      <c r="AD10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2" s="4" t="str">
        <f>IF(WEEKDAY(Table2[[#This Row],[GameDate]])=1,"SUN",IF(WEEKDAY(Table2[[#This Row],[GameDate]])=2,"MON",IF(WEEKDAY(Table2[[#This Row],[GameDate]])=3,"TUE",IF(WEEKDAY(Table2[[#This Row],[GameDate]])=4,"WED",IF(WEEKDAY(Table2[[#This Row],[GameDate]])=5,"THU",IF(WEEKDAY(Table2[[#This Row],[GameDate]])=6,"FRI", "SAT"))))))</f>
        <v>THU</v>
      </c>
      <c r="AF1092" s="2">
        <f>Table2[[#This Row],[ActualAwayScore]]-Table2[[#This Row],[PredictedAwayScore]]</f>
        <v>0</v>
      </c>
      <c r="AG1092" s="2">
        <f>Table2[[#This Row],[ActualHomeScore]]-Table2[[#This Row],[PredictedHomeScore]]</f>
        <v>0</v>
      </c>
      <c r="AH1092" s="2">
        <f t="shared" si="88"/>
        <v>0</v>
      </c>
      <c r="AI1092" s="2">
        <f t="shared" si="89"/>
        <v>0</v>
      </c>
    </row>
    <row r="1093" spans="1:35" x14ac:dyDescent="0.25">
      <c r="B1093" s="4">
        <v>45736</v>
      </c>
      <c r="C1093" s="7" t="s">
        <v>1205</v>
      </c>
      <c r="D1093" s="2" t="s">
        <v>18</v>
      </c>
      <c r="E1093" s="2" t="s">
        <v>20</v>
      </c>
      <c r="F1093" s="2"/>
      <c r="G1093" s="2"/>
      <c r="H1093" s="2" t="str">
        <f t="shared" si="85"/>
        <v>_</v>
      </c>
      <c r="I1093" s="2"/>
      <c r="J1093" s="2"/>
      <c r="K1093" s="2"/>
      <c r="L1093" s="2" t="str">
        <f t="shared" si="86"/>
        <v>_</v>
      </c>
      <c r="M1093" s="2"/>
      <c r="N1093" s="2">
        <f>IF(ISBLANK(Table2[[#This Row],[ActualResult]]), 0, 1)</f>
        <v>0</v>
      </c>
      <c r="O1093" s="2" t="str">
        <f>IF(ISBLANK(Table2[[#This Row],[ActualResult]]), "_", IF(Table2[[#This Row],[ActualWinner]]=Table2[[#This Row],[PredictedWinner]], "Y", "N"))</f>
        <v>_</v>
      </c>
      <c r="P1093" s="2" t="str">
        <f>IF(Table2[[#This Row],[ActualAwayScore]]&gt;Table2[[#This Row],[PredictedAwayScore]], "N", IF(ISBLANK(Table2[[#This Row],[ActualResult]]), "_", IF(Table2[[#This Row],[ActualAwayScore]]=Table2[[#This Row],[PredictedAwayScore]], "Y", "N")))</f>
        <v>_</v>
      </c>
      <c r="Q1093" s="2" t="str">
        <f>IF(Table2[[#This Row],[ActualHomeScore]]&gt;Table2[[#This Row],[PredictedHomeScore]],"N", IF(ISBLANK(Table2[[#This Row],[ActualResult]]), "_", IF(Table2[[#This Row],[ActualHomeScore]]=Table2[[#This Row],[PredictedHomeScore]], "Y", "N")))</f>
        <v>_</v>
      </c>
      <c r="R1093" s="2"/>
      <c r="S1093" s="2" t="str">
        <f t="shared" si="87"/>
        <v>_</v>
      </c>
      <c r="T1093" s="2">
        <f>IF(INDEX(StatsRegularSeason20242025!$A$2:$C$33,MATCH(Table2[[#This Row],[AwayTeam]],StatsRegularSeason20242025!$A$2:$A$33,0),2)=INDEX(StatsRegularSeason20242025!$A$2:$C$33,MATCH(Table2[[#This Row],[HomeTeam]],StatsRegularSeason20242025!$A$2:$A$33,0),2),1,0)</f>
        <v>1</v>
      </c>
      <c r="U1093" s="2">
        <f>IF(INDEX(StatsRegularSeason20242025!$A$2:$C$33,MATCH(Table2[[#This Row],[AwayTeam]],StatsRegularSeason20242025!$A$2:$A$33,0),3)=INDEX(StatsRegularSeason20242025!$A$2:$C$33,MATCH(Table2[[#This Row],[HomeTeam]],StatsRegularSeason20242025!$A$2:$A$33,0),3),1,0)</f>
        <v>0</v>
      </c>
      <c r="V1093" s="2">
        <f>IF(Table2[[#This Row],[InterConf]]=1,IF(Table2[[#This Row],[InterDiv]]=0, 1, 0), 0)</f>
        <v>1</v>
      </c>
      <c r="W1093" s="2">
        <f>IF(INDEX(StatsRegularSeason20242025!$A$2:$C$33,MATCH(Table2[[#This Row],[AwayTeam]],StatsRegularSeason20242025!$A$2:$A$33,0),2)&lt;&gt;INDEX(StatsRegularSeason20242025!$A$2:$C$33,MATCH(Table2[[#This Row],[HomeTeam]],StatsRegularSeason20242025!$A$2:$A$33,0),2),1,0)</f>
        <v>0</v>
      </c>
      <c r="X1093" s="2"/>
      <c r="Y1093" s="2"/>
      <c r="Z1093" s="2">
        <f>IF(AND(Table2[[#This Row],[GameIsOver]]=1,Table2[[#This Row],[ActualHomeScore]]*Table2[[#This Row],[ActualAwayScore]]=0), 1,0)</f>
        <v>0</v>
      </c>
      <c r="AA1093" s="2">
        <f>IF(Table2[[#This Row],[GameIsOver]]=0,0, IF(Table2[[#This Row],[ActualWinner]]=Table2[[#This Row],[AwayTeam]], 2, IF(OR(Table2[[#This Row],[ActualResult]]="OT", Table2[[#This Row],[ActualResult]]="SO"), 1, 0)))</f>
        <v>0</v>
      </c>
      <c r="AB1093" s="2">
        <f>IF(Table2[[#This Row],[GameIsOver]]= 0, 0, IF(Table2[[#This Row],[ActualWinner]]=Table2[[#This Row],[HomeTeam]], 2, IF(OR(Table2[[#This Row],[ActualResult]]="OT", Table2[[#This Row],[ActualResult]]="SO"), 1, 0)))</f>
        <v>0</v>
      </c>
      <c r="AC1093" s="33">
        <f>(($AR$11)*IF(Table2[[#This Row],[CorrectWinnerPrediction]]="Y", 1, 0))+(($AR$12)*IF(Table2[[#This Row],[CorrectAwayScorePrediction]]="Y", 1, 0))+(($AR$13)*IF(Table2[[#This Row],[CorrectHomeScorePrediction]]="Y", 1, 0))</f>
        <v>0</v>
      </c>
      <c r="AD10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3" s="4" t="str">
        <f>IF(WEEKDAY(Table2[[#This Row],[GameDate]])=1,"SUN",IF(WEEKDAY(Table2[[#This Row],[GameDate]])=2,"MON",IF(WEEKDAY(Table2[[#This Row],[GameDate]])=3,"TUE",IF(WEEKDAY(Table2[[#This Row],[GameDate]])=4,"WED",IF(WEEKDAY(Table2[[#This Row],[GameDate]])=5,"THU",IF(WEEKDAY(Table2[[#This Row],[GameDate]])=6,"FRI", "SAT"))))))</f>
        <v>THU</v>
      </c>
      <c r="AF1093" s="2">
        <f>Table2[[#This Row],[ActualAwayScore]]-Table2[[#This Row],[PredictedAwayScore]]</f>
        <v>0</v>
      </c>
      <c r="AG1093" s="2">
        <f>Table2[[#This Row],[ActualHomeScore]]-Table2[[#This Row],[PredictedHomeScore]]</f>
        <v>0</v>
      </c>
      <c r="AH1093" s="2">
        <f t="shared" si="88"/>
        <v>0</v>
      </c>
      <c r="AI1093" s="2">
        <f t="shared" si="89"/>
        <v>0</v>
      </c>
    </row>
    <row r="1094" spans="1:35" x14ac:dyDescent="0.25">
      <c r="B1094" s="4">
        <v>45736</v>
      </c>
      <c r="C1094" s="7" t="s">
        <v>1206</v>
      </c>
      <c r="D1094" s="2" t="s">
        <v>45</v>
      </c>
      <c r="E1094" s="2" t="s">
        <v>46</v>
      </c>
      <c r="F1094" s="2"/>
      <c r="G1094" s="2"/>
      <c r="H1094" s="2" t="str">
        <f t="shared" si="85"/>
        <v>_</v>
      </c>
      <c r="I1094" s="2"/>
      <c r="J1094" s="2"/>
      <c r="K1094" s="2"/>
      <c r="L1094" s="2" t="str">
        <f t="shared" si="86"/>
        <v>_</v>
      </c>
      <c r="M1094" s="2"/>
      <c r="N1094" s="2">
        <f>IF(ISBLANK(Table2[[#This Row],[ActualResult]]), 0, 1)</f>
        <v>0</v>
      </c>
      <c r="O1094" s="2" t="str">
        <f>IF(ISBLANK(Table2[[#This Row],[ActualResult]]), "_", IF(Table2[[#This Row],[ActualWinner]]=Table2[[#This Row],[PredictedWinner]], "Y", "N"))</f>
        <v>_</v>
      </c>
      <c r="P1094" s="2" t="str">
        <f>IF(Table2[[#This Row],[ActualAwayScore]]&gt;Table2[[#This Row],[PredictedAwayScore]], "N", IF(ISBLANK(Table2[[#This Row],[ActualResult]]), "_", IF(Table2[[#This Row],[ActualAwayScore]]=Table2[[#This Row],[PredictedAwayScore]], "Y", "N")))</f>
        <v>_</v>
      </c>
      <c r="Q1094" s="2" t="str">
        <f>IF(Table2[[#This Row],[ActualHomeScore]]&gt;Table2[[#This Row],[PredictedHomeScore]],"N", IF(ISBLANK(Table2[[#This Row],[ActualResult]]), "_", IF(Table2[[#This Row],[ActualHomeScore]]=Table2[[#This Row],[PredictedHomeScore]], "Y", "N")))</f>
        <v>_</v>
      </c>
      <c r="R1094" s="2"/>
      <c r="S1094" s="2" t="str">
        <f t="shared" si="87"/>
        <v>_</v>
      </c>
      <c r="T1094" s="2">
        <f>IF(INDEX(StatsRegularSeason20242025!$A$2:$C$33,MATCH(Table2[[#This Row],[AwayTeam]],StatsRegularSeason20242025!$A$2:$A$33,0),2)=INDEX(StatsRegularSeason20242025!$A$2:$C$33,MATCH(Table2[[#This Row],[HomeTeam]],StatsRegularSeason20242025!$A$2:$A$33,0),2),1,0)</f>
        <v>1</v>
      </c>
      <c r="U1094" s="2">
        <f>IF(INDEX(StatsRegularSeason20242025!$A$2:$C$33,MATCH(Table2[[#This Row],[AwayTeam]],StatsRegularSeason20242025!$A$2:$A$33,0),3)=INDEX(StatsRegularSeason20242025!$A$2:$C$33,MATCH(Table2[[#This Row],[HomeTeam]],StatsRegularSeason20242025!$A$2:$A$33,0),3),1,0)</f>
        <v>1</v>
      </c>
      <c r="V1094" s="2">
        <f>IF(Table2[[#This Row],[InterConf]]=1,IF(Table2[[#This Row],[InterDiv]]=0, 1, 0), 0)</f>
        <v>0</v>
      </c>
      <c r="W1094" s="2">
        <f>IF(INDEX(StatsRegularSeason20242025!$A$2:$C$33,MATCH(Table2[[#This Row],[AwayTeam]],StatsRegularSeason20242025!$A$2:$A$33,0),2)&lt;&gt;INDEX(StatsRegularSeason20242025!$A$2:$C$33,MATCH(Table2[[#This Row],[HomeTeam]],StatsRegularSeason20242025!$A$2:$A$33,0),2),1,0)</f>
        <v>0</v>
      </c>
      <c r="X1094" s="2"/>
      <c r="Y1094" s="2"/>
      <c r="Z1094" s="2">
        <f>IF(AND(Table2[[#This Row],[GameIsOver]]=1,Table2[[#This Row],[ActualHomeScore]]*Table2[[#This Row],[ActualAwayScore]]=0), 1,0)</f>
        <v>0</v>
      </c>
      <c r="AA1094" s="2">
        <f>IF(Table2[[#This Row],[GameIsOver]]=0,0, IF(Table2[[#This Row],[ActualWinner]]=Table2[[#This Row],[AwayTeam]], 2, IF(OR(Table2[[#This Row],[ActualResult]]="OT", Table2[[#This Row],[ActualResult]]="SO"), 1, 0)))</f>
        <v>0</v>
      </c>
      <c r="AB1094" s="2">
        <f>IF(Table2[[#This Row],[GameIsOver]]= 0, 0, IF(Table2[[#This Row],[ActualWinner]]=Table2[[#This Row],[HomeTeam]], 2, IF(OR(Table2[[#This Row],[ActualResult]]="OT", Table2[[#This Row],[ActualResult]]="SO"), 1, 0)))</f>
        <v>0</v>
      </c>
      <c r="AC1094" s="33">
        <f>(($AR$11)*IF(Table2[[#This Row],[CorrectWinnerPrediction]]="Y", 1, 0))+(($AR$12)*IF(Table2[[#This Row],[CorrectAwayScorePrediction]]="Y", 1, 0))+(($AR$13)*IF(Table2[[#This Row],[CorrectHomeScorePrediction]]="Y", 1, 0))</f>
        <v>0</v>
      </c>
      <c r="AD10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4" s="4" t="str">
        <f>IF(WEEKDAY(Table2[[#This Row],[GameDate]])=1,"SUN",IF(WEEKDAY(Table2[[#This Row],[GameDate]])=2,"MON",IF(WEEKDAY(Table2[[#This Row],[GameDate]])=3,"TUE",IF(WEEKDAY(Table2[[#This Row],[GameDate]])=4,"WED",IF(WEEKDAY(Table2[[#This Row],[GameDate]])=5,"THU",IF(WEEKDAY(Table2[[#This Row],[GameDate]])=6,"FRI", "SAT"))))))</f>
        <v>THU</v>
      </c>
      <c r="AF1094" s="2">
        <f>Table2[[#This Row],[ActualAwayScore]]-Table2[[#This Row],[PredictedAwayScore]]</f>
        <v>0</v>
      </c>
      <c r="AG1094" s="2">
        <f>Table2[[#This Row],[ActualHomeScore]]-Table2[[#This Row],[PredictedHomeScore]]</f>
        <v>0</v>
      </c>
      <c r="AH1094" s="2">
        <f t="shared" si="88"/>
        <v>0</v>
      </c>
      <c r="AI1094" s="2">
        <f t="shared" si="89"/>
        <v>0</v>
      </c>
    </row>
    <row r="1095" spans="1:35" x14ac:dyDescent="0.25">
      <c r="B1095" s="4">
        <v>45736</v>
      </c>
      <c r="C1095" s="7" t="s">
        <v>1207</v>
      </c>
      <c r="D1095" s="2" t="s">
        <v>14</v>
      </c>
      <c r="E1095" s="2" t="s">
        <v>36</v>
      </c>
      <c r="F1095" s="2"/>
      <c r="G1095" s="2"/>
      <c r="H1095" s="2" t="str">
        <f t="shared" si="85"/>
        <v>_</v>
      </c>
      <c r="I1095" s="2"/>
      <c r="J1095" s="2"/>
      <c r="K1095" s="2"/>
      <c r="L1095" s="2" t="str">
        <f t="shared" si="86"/>
        <v>_</v>
      </c>
      <c r="M1095" s="2"/>
      <c r="N1095" s="2">
        <f>IF(ISBLANK(Table2[[#This Row],[ActualResult]]), 0, 1)</f>
        <v>0</v>
      </c>
      <c r="O1095" s="2" t="str">
        <f>IF(ISBLANK(Table2[[#This Row],[ActualResult]]), "_", IF(Table2[[#This Row],[ActualWinner]]=Table2[[#This Row],[PredictedWinner]], "Y", "N"))</f>
        <v>_</v>
      </c>
      <c r="P1095" s="2" t="str">
        <f>IF(Table2[[#This Row],[ActualAwayScore]]&gt;Table2[[#This Row],[PredictedAwayScore]], "N", IF(ISBLANK(Table2[[#This Row],[ActualResult]]), "_", IF(Table2[[#This Row],[ActualAwayScore]]=Table2[[#This Row],[PredictedAwayScore]], "Y", "N")))</f>
        <v>_</v>
      </c>
      <c r="Q1095" s="2" t="str">
        <f>IF(Table2[[#This Row],[ActualHomeScore]]&gt;Table2[[#This Row],[PredictedHomeScore]],"N", IF(ISBLANK(Table2[[#This Row],[ActualResult]]), "_", IF(Table2[[#This Row],[ActualHomeScore]]=Table2[[#This Row],[PredictedHomeScore]], "Y", "N")))</f>
        <v>_</v>
      </c>
      <c r="R1095" s="2"/>
      <c r="S1095" s="2" t="str">
        <f t="shared" si="87"/>
        <v>_</v>
      </c>
      <c r="T1095" s="2">
        <f>IF(INDEX(StatsRegularSeason20242025!$A$2:$C$33,MATCH(Table2[[#This Row],[AwayTeam]],StatsRegularSeason20242025!$A$2:$A$33,0),2)=INDEX(StatsRegularSeason20242025!$A$2:$C$33,MATCH(Table2[[#This Row],[HomeTeam]],StatsRegularSeason20242025!$A$2:$A$33,0),2),1,0)</f>
        <v>1</v>
      </c>
      <c r="U1095" s="2">
        <f>IF(INDEX(StatsRegularSeason20242025!$A$2:$C$33,MATCH(Table2[[#This Row],[AwayTeam]],StatsRegularSeason20242025!$A$2:$A$33,0),3)=INDEX(StatsRegularSeason20242025!$A$2:$C$33,MATCH(Table2[[#This Row],[HomeTeam]],StatsRegularSeason20242025!$A$2:$A$33,0),3),1,0)</f>
        <v>0</v>
      </c>
      <c r="V1095" s="2">
        <f>IF(Table2[[#This Row],[InterConf]]=1,IF(Table2[[#This Row],[InterDiv]]=0, 1, 0), 0)</f>
        <v>1</v>
      </c>
      <c r="W1095" s="2">
        <f>IF(INDEX(StatsRegularSeason20242025!$A$2:$C$33,MATCH(Table2[[#This Row],[AwayTeam]],StatsRegularSeason20242025!$A$2:$A$33,0),2)&lt;&gt;INDEX(StatsRegularSeason20242025!$A$2:$C$33,MATCH(Table2[[#This Row],[HomeTeam]],StatsRegularSeason20242025!$A$2:$A$33,0),2),1,0)</f>
        <v>0</v>
      </c>
      <c r="X1095" s="2"/>
      <c r="Y1095" s="2"/>
      <c r="Z1095" s="2">
        <f>IF(AND(Table2[[#This Row],[GameIsOver]]=1,Table2[[#This Row],[ActualHomeScore]]*Table2[[#This Row],[ActualAwayScore]]=0), 1,0)</f>
        <v>0</v>
      </c>
      <c r="AA1095" s="2">
        <f>IF(Table2[[#This Row],[GameIsOver]]=0,0, IF(Table2[[#This Row],[ActualWinner]]=Table2[[#This Row],[AwayTeam]], 2, IF(OR(Table2[[#This Row],[ActualResult]]="OT", Table2[[#This Row],[ActualResult]]="SO"), 1, 0)))</f>
        <v>0</v>
      </c>
      <c r="AB1095" s="2">
        <f>IF(Table2[[#This Row],[GameIsOver]]= 0, 0, IF(Table2[[#This Row],[ActualWinner]]=Table2[[#This Row],[HomeTeam]], 2, IF(OR(Table2[[#This Row],[ActualResult]]="OT", Table2[[#This Row],[ActualResult]]="SO"), 1, 0)))</f>
        <v>0</v>
      </c>
      <c r="AC1095" s="33">
        <f>(($AR$11)*IF(Table2[[#This Row],[CorrectWinnerPrediction]]="Y", 1, 0))+(($AR$12)*IF(Table2[[#This Row],[CorrectAwayScorePrediction]]="Y", 1, 0))+(($AR$13)*IF(Table2[[#This Row],[CorrectHomeScorePrediction]]="Y", 1, 0))</f>
        <v>0</v>
      </c>
      <c r="AD10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5" s="4" t="str">
        <f>IF(WEEKDAY(Table2[[#This Row],[GameDate]])=1,"SUN",IF(WEEKDAY(Table2[[#This Row],[GameDate]])=2,"MON",IF(WEEKDAY(Table2[[#This Row],[GameDate]])=3,"TUE",IF(WEEKDAY(Table2[[#This Row],[GameDate]])=4,"WED",IF(WEEKDAY(Table2[[#This Row],[GameDate]])=5,"THU",IF(WEEKDAY(Table2[[#This Row],[GameDate]])=6,"FRI", "SAT"))))))</f>
        <v>THU</v>
      </c>
      <c r="AF1095" s="2">
        <f>Table2[[#This Row],[ActualAwayScore]]-Table2[[#This Row],[PredictedAwayScore]]</f>
        <v>0</v>
      </c>
      <c r="AG1095" s="2">
        <f>Table2[[#This Row],[ActualHomeScore]]-Table2[[#This Row],[PredictedHomeScore]]</f>
        <v>0</v>
      </c>
      <c r="AH1095" s="2">
        <f t="shared" si="88"/>
        <v>0</v>
      </c>
      <c r="AI1095" s="2">
        <f t="shared" si="89"/>
        <v>0</v>
      </c>
    </row>
    <row r="1096" spans="1:35" x14ac:dyDescent="0.25">
      <c r="B1096" s="4">
        <v>45736</v>
      </c>
      <c r="C1096" s="7" t="s">
        <v>1208</v>
      </c>
      <c r="D1096" s="2" t="s">
        <v>19</v>
      </c>
      <c r="E1096" s="2" t="s">
        <v>33</v>
      </c>
      <c r="F1096" s="2"/>
      <c r="G1096" s="2"/>
      <c r="H1096" s="2" t="str">
        <f t="shared" si="85"/>
        <v>_</v>
      </c>
      <c r="I1096" s="2"/>
      <c r="J1096" s="2"/>
      <c r="K1096" s="2"/>
      <c r="L1096" s="2" t="str">
        <f t="shared" si="86"/>
        <v>_</v>
      </c>
      <c r="M1096" s="2"/>
      <c r="N1096" s="2">
        <f>IF(ISBLANK(Table2[[#This Row],[ActualResult]]), 0, 1)</f>
        <v>0</v>
      </c>
      <c r="O1096" s="2" t="str">
        <f>IF(ISBLANK(Table2[[#This Row],[ActualResult]]), "_", IF(Table2[[#This Row],[ActualWinner]]=Table2[[#This Row],[PredictedWinner]], "Y", "N"))</f>
        <v>_</v>
      </c>
      <c r="P1096" s="2" t="str">
        <f>IF(Table2[[#This Row],[ActualAwayScore]]&gt;Table2[[#This Row],[PredictedAwayScore]], "N", IF(ISBLANK(Table2[[#This Row],[ActualResult]]), "_", IF(Table2[[#This Row],[ActualAwayScore]]=Table2[[#This Row],[PredictedAwayScore]], "Y", "N")))</f>
        <v>_</v>
      </c>
      <c r="Q1096" s="2" t="str">
        <f>IF(Table2[[#This Row],[ActualHomeScore]]&gt;Table2[[#This Row],[PredictedHomeScore]],"N", IF(ISBLANK(Table2[[#This Row],[ActualResult]]), "_", IF(Table2[[#This Row],[ActualHomeScore]]=Table2[[#This Row],[PredictedHomeScore]], "Y", "N")))</f>
        <v>_</v>
      </c>
      <c r="R1096" s="2"/>
      <c r="S1096" s="2" t="str">
        <f t="shared" si="87"/>
        <v>_</v>
      </c>
      <c r="T1096" s="2">
        <f>IF(INDEX(StatsRegularSeason20242025!$A$2:$C$33,MATCH(Table2[[#This Row],[AwayTeam]],StatsRegularSeason20242025!$A$2:$A$33,0),2)=INDEX(StatsRegularSeason20242025!$A$2:$C$33,MATCH(Table2[[#This Row],[HomeTeam]],StatsRegularSeason20242025!$A$2:$A$33,0),2),1,0)</f>
        <v>1</v>
      </c>
      <c r="U1096" s="2">
        <f>IF(INDEX(StatsRegularSeason20242025!$A$2:$C$33,MATCH(Table2[[#This Row],[AwayTeam]],StatsRegularSeason20242025!$A$2:$A$33,0),3)=INDEX(StatsRegularSeason20242025!$A$2:$C$33,MATCH(Table2[[#This Row],[HomeTeam]],StatsRegularSeason20242025!$A$2:$A$33,0),3),1,0)</f>
        <v>0</v>
      </c>
      <c r="V1096" s="2">
        <f>IF(Table2[[#This Row],[InterConf]]=1,IF(Table2[[#This Row],[InterDiv]]=0, 1, 0), 0)</f>
        <v>1</v>
      </c>
      <c r="W1096" s="2">
        <f>IF(INDEX(StatsRegularSeason20242025!$A$2:$C$33,MATCH(Table2[[#This Row],[AwayTeam]],StatsRegularSeason20242025!$A$2:$A$33,0),2)&lt;&gt;INDEX(StatsRegularSeason20242025!$A$2:$C$33,MATCH(Table2[[#This Row],[HomeTeam]],StatsRegularSeason20242025!$A$2:$A$33,0),2),1,0)</f>
        <v>0</v>
      </c>
      <c r="X1096" s="2"/>
      <c r="Y1096" s="2"/>
      <c r="Z1096" s="2">
        <f>IF(AND(Table2[[#This Row],[GameIsOver]]=1,Table2[[#This Row],[ActualHomeScore]]*Table2[[#This Row],[ActualAwayScore]]=0), 1,0)</f>
        <v>0</v>
      </c>
      <c r="AA1096" s="2">
        <f>IF(Table2[[#This Row],[GameIsOver]]=0,0, IF(Table2[[#This Row],[ActualWinner]]=Table2[[#This Row],[AwayTeam]], 2, IF(OR(Table2[[#This Row],[ActualResult]]="OT", Table2[[#This Row],[ActualResult]]="SO"), 1, 0)))</f>
        <v>0</v>
      </c>
      <c r="AB1096" s="2">
        <f>IF(Table2[[#This Row],[GameIsOver]]= 0, 0, IF(Table2[[#This Row],[ActualWinner]]=Table2[[#This Row],[HomeTeam]], 2, IF(OR(Table2[[#This Row],[ActualResult]]="OT", Table2[[#This Row],[ActualResult]]="SO"), 1, 0)))</f>
        <v>0</v>
      </c>
      <c r="AC1096" s="33">
        <f>(($AR$11)*IF(Table2[[#This Row],[CorrectWinnerPrediction]]="Y", 1, 0))+(($AR$12)*IF(Table2[[#This Row],[CorrectAwayScorePrediction]]="Y", 1, 0))+(($AR$13)*IF(Table2[[#This Row],[CorrectHomeScorePrediction]]="Y", 1, 0))</f>
        <v>0</v>
      </c>
      <c r="AD10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6" s="4" t="str">
        <f>IF(WEEKDAY(Table2[[#This Row],[GameDate]])=1,"SUN",IF(WEEKDAY(Table2[[#This Row],[GameDate]])=2,"MON",IF(WEEKDAY(Table2[[#This Row],[GameDate]])=3,"TUE",IF(WEEKDAY(Table2[[#This Row],[GameDate]])=4,"WED",IF(WEEKDAY(Table2[[#This Row],[GameDate]])=5,"THU",IF(WEEKDAY(Table2[[#This Row],[GameDate]])=6,"FRI", "SAT"))))))</f>
        <v>THU</v>
      </c>
      <c r="AF1096" s="2">
        <f>Table2[[#This Row],[ActualAwayScore]]-Table2[[#This Row],[PredictedAwayScore]]</f>
        <v>0</v>
      </c>
      <c r="AG1096" s="2">
        <f>Table2[[#This Row],[ActualHomeScore]]-Table2[[#This Row],[PredictedHomeScore]]</f>
        <v>0</v>
      </c>
      <c r="AH1096" s="2">
        <f t="shared" si="88"/>
        <v>0</v>
      </c>
      <c r="AI1096" s="2">
        <f t="shared" si="89"/>
        <v>0</v>
      </c>
    </row>
    <row r="1097" spans="1:35" x14ac:dyDescent="0.25">
      <c r="B1097" s="4">
        <v>45736</v>
      </c>
      <c r="C1097" s="7" t="s">
        <v>1209</v>
      </c>
      <c r="D1097" s="2" t="s">
        <v>25</v>
      </c>
      <c r="E1097" s="2" t="s">
        <v>13</v>
      </c>
      <c r="F1097" s="2"/>
      <c r="G1097" s="2"/>
      <c r="H1097" s="2" t="str">
        <f t="shared" si="85"/>
        <v>_</v>
      </c>
      <c r="I1097" s="2"/>
      <c r="J1097" s="2"/>
      <c r="K1097" s="2"/>
      <c r="L1097" s="2" t="str">
        <f t="shared" si="86"/>
        <v>_</v>
      </c>
      <c r="M1097" s="2"/>
      <c r="N1097" s="2">
        <f>IF(ISBLANK(Table2[[#This Row],[ActualResult]]), 0, 1)</f>
        <v>0</v>
      </c>
      <c r="O1097" s="2" t="str">
        <f>IF(ISBLANK(Table2[[#This Row],[ActualResult]]), "_", IF(Table2[[#This Row],[ActualWinner]]=Table2[[#This Row],[PredictedWinner]], "Y", "N"))</f>
        <v>_</v>
      </c>
      <c r="P1097" s="2" t="str">
        <f>IF(Table2[[#This Row],[ActualAwayScore]]&gt;Table2[[#This Row],[PredictedAwayScore]], "N", IF(ISBLANK(Table2[[#This Row],[ActualResult]]), "_", IF(Table2[[#This Row],[ActualAwayScore]]=Table2[[#This Row],[PredictedAwayScore]], "Y", "N")))</f>
        <v>_</v>
      </c>
      <c r="Q1097" s="2" t="str">
        <f>IF(Table2[[#This Row],[ActualHomeScore]]&gt;Table2[[#This Row],[PredictedHomeScore]],"N", IF(ISBLANK(Table2[[#This Row],[ActualResult]]), "_", IF(Table2[[#This Row],[ActualHomeScore]]=Table2[[#This Row],[PredictedHomeScore]], "Y", "N")))</f>
        <v>_</v>
      </c>
      <c r="R1097" s="2"/>
      <c r="S1097" s="2" t="str">
        <f t="shared" si="87"/>
        <v>_</v>
      </c>
      <c r="T1097" s="2">
        <f>IF(INDEX(StatsRegularSeason20242025!$A$2:$C$33,MATCH(Table2[[#This Row],[AwayTeam]],StatsRegularSeason20242025!$A$2:$A$33,0),2)=INDEX(StatsRegularSeason20242025!$A$2:$C$33,MATCH(Table2[[#This Row],[HomeTeam]],StatsRegularSeason20242025!$A$2:$A$33,0),2),1,0)</f>
        <v>1</v>
      </c>
      <c r="U1097" s="2">
        <f>IF(INDEX(StatsRegularSeason20242025!$A$2:$C$33,MATCH(Table2[[#This Row],[AwayTeam]],StatsRegularSeason20242025!$A$2:$A$33,0),3)=INDEX(StatsRegularSeason20242025!$A$2:$C$33,MATCH(Table2[[#This Row],[HomeTeam]],StatsRegularSeason20242025!$A$2:$A$33,0),3),1,0)</f>
        <v>0</v>
      </c>
      <c r="V1097" s="2">
        <f>IF(Table2[[#This Row],[InterConf]]=1,IF(Table2[[#This Row],[InterDiv]]=0, 1, 0), 0)</f>
        <v>1</v>
      </c>
      <c r="W1097" s="2">
        <f>IF(INDEX(StatsRegularSeason20242025!$A$2:$C$33,MATCH(Table2[[#This Row],[AwayTeam]],StatsRegularSeason20242025!$A$2:$A$33,0),2)&lt;&gt;INDEX(StatsRegularSeason20242025!$A$2:$C$33,MATCH(Table2[[#This Row],[HomeTeam]],StatsRegularSeason20242025!$A$2:$A$33,0),2),1,0)</f>
        <v>0</v>
      </c>
      <c r="X1097" s="2"/>
      <c r="Y1097" s="2"/>
      <c r="Z1097" s="2">
        <f>IF(AND(Table2[[#This Row],[GameIsOver]]=1,Table2[[#This Row],[ActualHomeScore]]*Table2[[#This Row],[ActualAwayScore]]=0), 1,0)</f>
        <v>0</v>
      </c>
      <c r="AA1097" s="2">
        <f>IF(Table2[[#This Row],[GameIsOver]]=0,0, IF(Table2[[#This Row],[ActualWinner]]=Table2[[#This Row],[AwayTeam]], 2, IF(OR(Table2[[#This Row],[ActualResult]]="OT", Table2[[#This Row],[ActualResult]]="SO"), 1, 0)))</f>
        <v>0</v>
      </c>
      <c r="AB1097" s="2">
        <f>IF(Table2[[#This Row],[GameIsOver]]= 0, 0, IF(Table2[[#This Row],[ActualWinner]]=Table2[[#This Row],[HomeTeam]], 2, IF(OR(Table2[[#This Row],[ActualResult]]="OT", Table2[[#This Row],[ActualResult]]="SO"), 1, 0)))</f>
        <v>0</v>
      </c>
      <c r="AC1097" s="33">
        <f>(($AR$11)*IF(Table2[[#This Row],[CorrectWinnerPrediction]]="Y", 1, 0))+(($AR$12)*IF(Table2[[#This Row],[CorrectAwayScorePrediction]]="Y", 1, 0))+(($AR$13)*IF(Table2[[#This Row],[CorrectHomeScorePrediction]]="Y", 1, 0))</f>
        <v>0</v>
      </c>
      <c r="AD10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7" s="4" t="str">
        <f>IF(WEEKDAY(Table2[[#This Row],[GameDate]])=1,"SUN",IF(WEEKDAY(Table2[[#This Row],[GameDate]])=2,"MON",IF(WEEKDAY(Table2[[#This Row],[GameDate]])=3,"TUE",IF(WEEKDAY(Table2[[#This Row],[GameDate]])=4,"WED",IF(WEEKDAY(Table2[[#This Row],[GameDate]])=5,"THU",IF(WEEKDAY(Table2[[#This Row],[GameDate]])=6,"FRI", "SAT"))))))</f>
        <v>THU</v>
      </c>
      <c r="AF1097" s="2">
        <f>Table2[[#This Row],[ActualAwayScore]]-Table2[[#This Row],[PredictedAwayScore]]</f>
        <v>0</v>
      </c>
      <c r="AG1097" s="2">
        <f>Table2[[#This Row],[ActualHomeScore]]-Table2[[#This Row],[PredictedHomeScore]]</f>
        <v>0</v>
      </c>
      <c r="AH1097" s="2">
        <f t="shared" si="88"/>
        <v>0</v>
      </c>
      <c r="AI1097" s="2">
        <f t="shared" si="89"/>
        <v>0</v>
      </c>
    </row>
    <row r="1098" spans="1:35" x14ac:dyDescent="0.25">
      <c r="B1098" s="4">
        <v>45736</v>
      </c>
      <c r="C1098" s="7" t="s">
        <v>1210</v>
      </c>
      <c r="D1098" s="2" t="s">
        <v>47</v>
      </c>
      <c r="E1098" s="2" t="s">
        <v>35</v>
      </c>
      <c r="F1098" s="2"/>
      <c r="G1098" s="2"/>
      <c r="H1098" s="2" t="str">
        <f t="shared" si="85"/>
        <v>_</v>
      </c>
      <c r="I1098" s="2"/>
      <c r="J1098" s="2"/>
      <c r="K1098" s="2"/>
      <c r="L1098" s="2" t="str">
        <f t="shared" si="86"/>
        <v>_</v>
      </c>
      <c r="M1098" s="2"/>
      <c r="N1098" s="2">
        <f>IF(ISBLANK(Table2[[#This Row],[ActualResult]]), 0, 1)</f>
        <v>0</v>
      </c>
      <c r="O1098" s="2" t="str">
        <f>IF(ISBLANK(Table2[[#This Row],[ActualResult]]), "_", IF(Table2[[#This Row],[ActualWinner]]=Table2[[#This Row],[PredictedWinner]], "Y", "N"))</f>
        <v>_</v>
      </c>
      <c r="P1098" s="2" t="str">
        <f>IF(Table2[[#This Row],[ActualAwayScore]]&gt;Table2[[#This Row],[PredictedAwayScore]], "N", IF(ISBLANK(Table2[[#This Row],[ActualResult]]), "_", IF(Table2[[#This Row],[ActualAwayScore]]=Table2[[#This Row],[PredictedAwayScore]], "Y", "N")))</f>
        <v>_</v>
      </c>
      <c r="Q1098" s="2" t="str">
        <f>IF(Table2[[#This Row],[ActualHomeScore]]&gt;Table2[[#This Row],[PredictedHomeScore]],"N", IF(ISBLANK(Table2[[#This Row],[ActualResult]]), "_", IF(Table2[[#This Row],[ActualHomeScore]]=Table2[[#This Row],[PredictedHomeScore]], "Y", "N")))</f>
        <v>_</v>
      </c>
      <c r="R1098" s="2"/>
      <c r="S1098" s="2" t="str">
        <f t="shared" si="87"/>
        <v>_</v>
      </c>
      <c r="T1098" s="2">
        <f>IF(INDEX(StatsRegularSeason20242025!$A$2:$C$33,MATCH(Table2[[#This Row],[AwayTeam]],StatsRegularSeason20242025!$A$2:$A$33,0),2)=INDEX(StatsRegularSeason20242025!$A$2:$C$33,MATCH(Table2[[#This Row],[HomeTeam]],StatsRegularSeason20242025!$A$2:$A$33,0),2),1,0)</f>
        <v>1</v>
      </c>
      <c r="U1098" s="2">
        <f>IF(INDEX(StatsRegularSeason20242025!$A$2:$C$33,MATCH(Table2[[#This Row],[AwayTeam]],StatsRegularSeason20242025!$A$2:$A$33,0),3)=INDEX(StatsRegularSeason20242025!$A$2:$C$33,MATCH(Table2[[#This Row],[HomeTeam]],StatsRegularSeason20242025!$A$2:$A$33,0),3),1,0)</f>
        <v>0</v>
      </c>
      <c r="V1098" s="2">
        <f>IF(Table2[[#This Row],[InterConf]]=1,IF(Table2[[#This Row],[InterDiv]]=0, 1, 0), 0)</f>
        <v>1</v>
      </c>
      <c r="W1098" s="2">
        <f>IF(INDEX(StatsRegularSeason20242025!$A$2:$C$33,MATCH(Table2[[#This Row],[AwayTeam]],StatsRegularSeason20242025!$A$2:$A$33,0),2)&lt;&gt;INDEX(StatsRegularSeason20242025!$A$2:$C$33,MATCH(Table2[[#This Row],[HomeTeam]],StatsRegularSeason20242025!$A$2:$A$33,0),2),1,0)</f>
        <v>0</v>
      </c>
      <c r="X1098" s="2"/>
      <c r="Y1098" s="2"/>
      <c r="Z1098" s="2">
        <f>IF(AND(Table2[[#This Row],[GameIsOver]]=1,Table2[[#This Row],[ActualHomeScore]]*Table2[[#This Row],[ActualAwayScore]]=0), 1,0)</f>
        <v>0</v>
      </c>
      <c r="AA1098" s="2">
        <f>IF(Table2[[#This Row],[GameIsOver]]=0,0, IF(Table2[[#This Row],[ActualWinner]]=Table2[[#This Row],[AwayTeam]], 2, IF(OR(Table2[[#This Row],[ActualResult]]="OT", Table2[[#This Row],[ActualResult]]="SO"), 1, 0)))</f>
        <v>0</v>
      </c>
      <c r="AB1098" s="2">
        <f>IF(Table2[[#This Row],[GameIsOver]]= 0, 0, IF(Table2[[#This Row],[ActualWinner]]=Table2[[#This Row],[HomeTeam]], 2, IF(OR(Table2[[#This Row],[ActualResult]]="OT", Table2[[#This Row],[ActualResult]]="SO"), 1, 0)))</f>
        <v>0</v>
      </c>
      <c r="AC1098" s="33">
        <f>(($AR$11)*IF(Table2[[#This Row],[CorrectWinnerPrediction]]="Y", 1, 0))+(($AR$12)*IF(Table2[[#This Row],[CorrectAwayScorePrediction]]="Y", 1, 0))+(($AR$13)*IF(Table2[[#This Row],[CorrectHomeScorePrediction]]="Y", 1, 0))</f>
        <v>0</v>
      </c>
      <c r="AD10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8" s="4" t="str">
        <f>IF(WEEKDAY(Table2[[#This Row],[GameDate]])=1,"SUN",IF(WEEKDAY(Table2[[#This Row],[GameDate]])=2,"MON",IF(WEEKDAY(Table2[[#This Row],[GameDate]])=3,"TUE",IF(WEEKDAY(Table2[[#This Row],[GameDate]])=4,"WED",IF(WEEKDAY(Table2[[#This Row],[GameDate]])=5,"THU",IF(WEEKDAY(Table2[[#This Row],[GameDate]])=6,"FRI", "SAT"))))))</f>
        <v>THU</v>
      </c>
      <c r="AF1098" s="2">
        <f>Table2[[#This Row],[ActualAwayScore]]-Table2[[#This Row],[PredictedAwayScore]]</f>
        <v>0</v>
      </c>
      <c r="AG1098" s="2">
        <f>Table2[[#This Row],[ActualHomeScore]]-Table2[[#This Row],[PredictedHomeScore]]</f>
        <v>0</v>
      </c>
      <c r="AH1098" s="2">
        <f t="shared" si="88"/>
        <v>0</v>
      </c>
      <c r="AI1098" s="2">
        <f t="shared" si="89"/>
        <v>0</v>
      </c>
    </row>
    <row r="1099" spans="1:35" x14ac:dyDescent="0.25">
      <c r="B1099" s="4">
        <v>45736</v>
      </c>
      <c r="C1099" s="7" t="s">
        <v>1211</v>
      </c>
      <c r="D1099" s="2" t="s">
        <v>43</v>
      </c>
      <c r="E1099" s="2" t="s">
        <v>34</v>
      </c>
      <c r="F1099" s="2"/>
      <c r="G1099" s="2"/>
      <c r="H1099" s="2" t="str">
        <f t="shared" si="85"/>
        <v>_</v>
      </c>
      <c r="I1099" s="2"/>
      <c r="J1099" s="2"/>
      <c r="K1099" s="2"/>
      <c r="L1099" s="2" t="str">
        <f t="shared" si="86"/>
        <v>_</v>
      </c>
      <c r="M1099" s="2"/>
      <c r="N1099" s="2">
        <f>IF(ISBLANK(Table2[[#This Row],[ActualResult]]), 0, 1)</f>
        <v>0</v>
      </c>
      <c r="O1099" s="2" t="str">
        <f>IF(ISBLANK(Table2[[#This Row],[ActualResult]]), "_", IF(Table2[[#This Row],[ActualWinner]]=Table2[[#This Row],[PredictedWinner]], "Y", "N"))</f>
        <v>_</v>
      </c>
      <c r="P1099" s="2" t="str">
        <f>IF(Table2[[#This Row],[ActualAwayScore]]&gt;Table2[[#This Row],[PredictedAwayScore]], "N", IF(ISBLANK(Table2[[#This Row],[ActualResult]]), "_", IF(Table2[[#This Row],[ActualAwayScore]]=Table2[[#This Row],[PredictedAwayScore]], "Y", "N")))</f>
        <v>_</v>
      </c>
      <c r="Q1099" s="2" t="str">
        <f>IF(Table2[[#This Row],[ActualHomeScore]]&gt;Table2[[#This Row],[PredictedHomeScore]],"N", IF(ISBLANK(Table2[[#This Row],[ActualResult]]), "_", IF(Table2[[#This Row],[ActualHomeScore]]=Table2[[#This Row],[PredictedHomeScore]], "Y", "N")))</f>
        <v>_</v>
      </c>
      <c r="R1099" s="2"/>
      <c r="S1099" s="2" t="str">
        <f t="shared" si="87"/>
        <v>_</v>
      </c>
      <c r="T1099" s="2">
        <f>IF(INDEX(StatsRegularSeason20242025!$A$2:$C$33,MATCH(Table2[[#This Row],[AwayTeam]],StatsRegularSeason20242025!$A$2:$A$33,0),2)=INDEX(StatsRegularSeason20242025!$A$2:$C$33,MATCH(Table2[[#This Row],[HomeTeam]],StatsRegularSeason20242025!$A$2:$A$33,0),2),1,0)</f>
        <v>0</v>
      </c>
      <c r="U1099" s="2">
        <f>IF(INDEX(StatsRegularSeason20242025!$A$2:$C$33,MATCH(Table2[[#This Row],[AwayTeam]],StatsRegularSeason20242025!$A$2:$A$33,0),3)=INDEX(StatsRegularSeason20242025!$A$2:$C$33,MATCH(Table2[[#This Row],[HomeTeam]],StatsRegularSeason20242025!$A$2:$A$33,0),3),1,0)</f>
        <v>0</v>
      </c>
      <c r="V1099" s="2">
        <f>IF(Table2[[#This Row],[InterConf]]=1,IF(Table2[[#This Row],[InterDiv]]=0, 1, 0), 0)</f>
        <v>0</v>
      </c>
      <c r="W1099" s="2">
        <f>IF(INDEX(StatsRegularSeason20242025!$A$2:$C$33,MATCH(Table2[[#This Row],[AwayTeam]],StatsRegularSeason20242025!$A$2:$A$33,0),2)&lt;&gt;INDEX(StatsRegularSeason20242025!$A$2:$C$33,MATCH(Table2[[#This Row],[HomeTeam]],StatsRegularSeason20242025!$A$2:$A$33,0),2),1,0)</f>
        <v>1</v>
      </c>
      <c r="X1099" s="2"/>
      <c r="Y1099" s="2"/>
      <c r="Z1099" s="2">
        <f>IF(AND(Table2[[#This Row],[GameIsOver]]=1,Table2[[#This Row],[ActualHomeScore]]*Table2[[#This Row],[ActualAwayScore]]=0), 1,0)</f>
        <v>0</v>
      </c>
      <c r="AA1099" s="2">
        <f>IF(Table2[[#This Row],[GameIsOver]]=0,0, IF(Table2[[#This Row],[ActualWinner]]=Table2[[#This Row],[AwayTeam]], 2, IF(OR(Table2[[#This Row],[ActualResult]]="OT", Table2[[#This Row],[ActualResult]]="SO"), 1, 0)))</f>
        <v>0</v>
      </c>
      <c r="AB1099" s="2">
        <f>IF(Table2[[#This Row],[GameIsOver]]= 0, 0, IF(Table2[[#This Row],[ActualWinner]]=Table2[[#This Row],[HomeTeam]], 2, IF(OR(Table2[[#This Row],[ActualResult]]="OT", Table2[[#This Row],[ActualResult]]="SO"), 1, 0)))</f>
        <v>0</v>
      </c>
      <c r="AC1099" s="33">
        <f>(($AR$11)*IF(Table2[[#This Row],[CorrectWinnerPrediction]]="Y", 1, 0))+(($AR$12)*IF(Table2[[#This Row],[CorrectAwayScorePrediction]]="Y", 1, 0))+(($AR$13)*IF(Table2[[#This Row],[CorrectHomeScorePrediction]]="Y", 1, 0))</f>
        <v>0</v>
      </c>
      <c r="AD10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099" s="4" t="str">
        <f>IF(WEEKDAY(Table2[[#This Row],[GameDate]])=1,"SUN",IF(WEEKDAY(Table2[[#This Row],[GameDate]])=2,"MON",IF(WEEKDAY(Table2[[#This Row],[GameDate]])=3,"TUE",IF(WEEKDAY(Table2[[#This Row],[GameDate]])=4,"WED",IF(WEEKDAY(Table2[[#This Row],[GameDate]])=5,"THU",IF(WEEKDAY(Table2[[#This Row],[GameDate]])=6,"FRI", "SAT"))))))</f>
        <v>THU</v>
      </c>
      <c r="AF1099" s="2">
        <f>Table2[[#This Row],[ActualAwayScore]]-Table2[[#This Row],[PredictedAwayScore]]</f>
        <v>0</v>
      </c>
      <c r="AG1099" s="2">
        <f>Table2[[#This Row],[ActualHomeScore]]-Table2[[#This Row],[PredictedHomeScore]]</f>
        <v>0</v>
      </c>
      <c r="AH1099" s="2">
        <f t="shared" si="88"/>
        <v>0</v>
      </c>
      <c r="AI1099" s="2">
        <f t="shared" si="89"/>
        <v>0</v>
      </c>
    </row>
    <row r="1100" spans="1:35" x14ac:dyDescent="0.25">
      <c r="B1100" s="4">
        <v>45736</v>
      </c>
      <c r="C1100" s="7" t="s">
        <v>1212</v>
      </c>
      <c r="D1100" s="2" t="s">
        <v>28</v>
      </c>
      <c r="E1100" s="2" t="s">
        <v>17</v>
      </c>
      <c r="F1100" s="2"/>
      <c r="G1100" s="2"/>
      <c r="H1100" s="2" t="str">
        <f t="shared" si="85"/>
        <v>_</v>
      </c>
      <c r="I1100" s="2"/>
      <c r="J1100" s="2"/>
      <c r="K1100" s="2"/>
      <c r="L1100" s="2" t="str">
        <f t="shared" si="86"/>
        <v>_</v>
      </c>
      <c r="M1100" s="2"/>
      <c r="N1100" s="2">
        <f>IF(ISBLANK(Table2[[#This Row],[ActualResult]]), 0, 1)</f>
        <v>0</v>
      </c>
      <c r="O1100" s="2" t="str">
        <f>IF(ISBLANK(Table2[[#This Row],[ActualResult]]), "_", IF(Table2[[#This Row],[ActualWinner]]=Table2[[#This Row],[PredictedWinner]], "Y", "N"))</f>
        <v>_</v>
      </c>
      <c r="P1100" s="2" t="str">
        <f>IF(Table2[[#This Row],[ActualAwayScore]]&gt;Table2[[#This Row],[PredictedAwayScore]], "N", IF(ISBLANK(Table2[[#This Row],[ActualResult]]), "_", IF(Table2[[#This Row],[ActualAwayScore]]=Table2[[#This Row],[PredictedAwayScore]], "Y", "N")))</f>
        <v>_</v>
      </c>
      <c r="Q1100" s="2" t="str">
        <f>IF(Table2[[#This Row],[ActualHomeScore]]&gt;Table2[[#This Row],[PredictedHomeScore]],"N", IF(ISBLANK(Table2[[#This Row],[ActualResult]]), "_", IF(Table2[[#This Row],[ActualHomeScore]]=Table2[[#This Row],[PredictedHomeScore]], "Y", "N")))</f>
        <v>_</v>
      </c>
      <c r="R1100" s="2"/>
      <c r="S1100" s="2" t="str">
        <f t="shared" si="87"/>
        <v>_</v>
      </c>
      <c r="T1100" s="2">
        <f>IF(INDEX(StatsRegularSeason20242025!$A$2:$C$33,MATCH(Table2[[#This Row],[AwayTeam]],StatsRegularSeason20242025!$A$2:$A$33,0),2)=INDEX(StatsRegularSeason20242025!$A$2:$C$33,MATCH(Table2[[#This Row],[HomeTeam]],StatsRegularSeason20242025!$A$2:$A$33,0),2),1,0)</f>
        <v>1</v>
      </c>
      <c r="U1100" s="2">
        <f>IF(INDEX(StatsRegularSeason20242025!$A$2:$C$33,MATCH(Table2[[#This Row],[AwayTeam]],StatsRegularSeason20242025!$A$2:$A$33,0),3)=INDEX(StatsRegularSeason20242025!$A$2:$C$33,MATCH(Table2[[#This Row],[HomeTeam]],StatsRegularSeason20242025!$A$2:$A$33,0),3),1,0)</f>
        <v>0</v>
      </c>
      <c r="V1100" s="2">
        <f>IF(Table2[[#This Row],[InterConf]]=1,IF(Table2[[#This Row],[InterDiv]]=0, 1, 0), 0)</f>
        <v>1</v>
      </c>
      <c r="W1100" s="2">
        <f>IF(INDEX(StatsRegularSeason20242025!$A$2:$C$33,MATCH(Table2[[#This Row],[AwayTeam]],StatsRegularSeason20242025!$A$2:$A$33,0),2)&lt;&gt;INDEX(StatsRegularSeason20242025!$A$2:$C$33,MATCH(Table2[[#This Row],[HomeTeam]],StatsRegularSeason20242025!$A$2:$A$33,0),2),1,0)</f>
        <v>0</v>
      </c>
      <c r="X1100" s="2"/>
      <c r="Y1100" s="2"/>
      <c r="Z1100" s="2">
        <f>IF(AND(Table2[[#This Row],[GameIsOver]]=1,Table2[[#This Row],[ActualHomeScore]]*Table2[[#This Row],[ActualAwayScore]]=0), 1,0)</f>
        <v>0</v>
      </c>
      <c r="AA1100" s="2">
        <f>IF(Table2[[#This Row],[GameIsOver]]=0,0, IF(Table2[[#This Row],[ActualWinner]]=Table2[[#This Row],[AwayTeam]], 2, IF(OR(Table2[[#This Row],[ActualResult]]="OT", Table2[[#This Row],[ActualResult]]="SO"), 1, 0)))</f>
        <v>0</v>
      </c>
      <c r="AB1100" s="2">
        <f>IF(Table2[[#This Row],[GameIsOver]]= 0, 0, IF(Table2[[#This Row],[ActualWinner]]=Table2[[#This Row],[HomeTeam]], 2, IF(OR(Table2[[#This Row],[ActualResult]]="OT", Table2[[#This Row],[ActualResult]]="SO"), 1, 0)))</f>
        <v>0</v>
      </c>
      <c r="AC1100" s="33">
        <f>(($AR$11)*IF(Table2[[#This Row],[CorrectWinnerPrediction]]="Y", 1, 0))+(($AR$12)*IF(Table2[[#This Row],[CorrectAwayScorePrediction]]="Y", 1, 0))+(($AR$13)*IF(Table2[[#This Row],[CorrectHomeScorePrediction]]="Y", 1, 0))</f>
        <v>0</v>
      </c>
      <c r="AD11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0" s="4" t="str">
        <f>IF(WEEKDAY(Table2[[#This Row],[GameDate]])=1,"SUN",IF(WEEKDAY(Table2[[#This Row],[GameDate]])=2,"MON",IF(WEEKDAY(Table2[[#This Row],[GameDate]])=3,"TUE",IF(WEEKDAY(Table2[[#This Row],[GameDate]])=4,"WED",IF(WEEKDAY(Table2[[#This Row],[GameDate]])=5,"THU",IF(WEEKDAY(Table2[[#This Row],[GameDate]])=6,"FRI", "SAT"))))))</f>
        <v>THU</v>
      </c>
      <c r="AF1100" s="2">
        <f>Table2[[#This Row],[ActualAwayScore]]-Table2[[#This Row],[PredictedAwayScore]]</f>
        <v>0</v>
      </c>
      <c r="AG1100" s="2">
        <f>Table2[[#This Row],[ActualHomeScore]]-Table2[[#This Row],[PredictedHomeScore]]</f>
        <v>0</v>
      </c>
      <c r="AH1100" s="2">
        <f t="shared" si="88"/>
        <v>0</v>
      </c>
      <c r="AI1100" s="2">
        <f t="shared" si="89"/>
        <v>0</v>
      </c>
    </row>
    <row r="1101" spans="1:35" x14ac:dyDescent="0.25">
      <c r="B1101" s="4">
        <v>45736</v>
      </c>
      <c r="C1101" s="7" t="s">
        <v>1213</v>
      </c>
      <c r="D1101" s="2" t="s">
        <v>22</v>
      </c>
      <c r="E1101" s="2" t="s">
        <v>23</v>
      </c>
      <c r="F1101" s="2"/>
      <c r="G1101" s="2"/>
      <c r="H1101" s="2" t="str">
        <f t="shared" si="85"/>
        <v>_</v>
      </c>
      <c r="I1101" s="2"/>
      <c r="J1101" s="2"/>
      <c r="K1101" s="2"/>
      <c r="L1101" s="2" t="str">
        <f t="shared" si="86"/>
        <v>_</v>
      </c>
      <c r="M1101" s="2"/>
      <c r="N1101" s="2">
        <f>IF(ISBLANK(Table2[[#This Row],[ActualResult]]), 0, 1)</f>
        <v>0</v>
      </c>
      <c r="O1101" s="2" t="str">
        <f>IF(ISBLANK(Table2[[#This Row],[ActualResult]]), "_", IF(Table2[[#This Row],[ActualWinner]]=Table2[[#This Row],[PredictedWinner]], "Y", "N"))</f>
        <v>_</v>
      </c>
      <c r="P1101" s="2" t="str">
        <f>IF(Table2[[#This Row],[ActualAwayScore]]&gt;Table2[[#This Row],[PredictedAwayScore]], "N", IF(ISBLANK(Table2[[#This Row],[ActualResult]]), "_", IF(Table2[[#This Row],[ActualAwayScore]]=Table2[[#This Row],[PredictedAwayScore]], "Y", "N")))</f>
        <v>_</v>
      </c>
      <c r="Q1101" s="2" t="str">
        <f>IF(Table2[[#This Row],[ActualHomeScore]]&gt;Table2[[#This Row],[PredictedHomeScore]],"N", IF(ISBLANK(Table2[[#This Row],[ActualResult]]), "_", IF(Table2[[#This Row],[ActualHomeScore]]=Table2[[#This Row],[PredictedHomeScore]], "Y", "N")))</f>
        <v>_</v>
      </c>
      <c r="R1101" s="2"/>
      <c r="S1101" s="2" t="str">
        <f t="shared" si="87"/>
        <v>_</v>
      </c>
      <c r="T1101" s="2">
        <f>IF(INDEX(StatsRegularSeason20242025!$A$2:$C$33,MATCH(Table2[[#This Row],[AwayTeam]],StatsRegularSeason20242025!$A$2:$A$33,0),2)=INDEX(StatsRegularSeason20242025!$A$2:$C$33,MATCH(Table2[[#This Row],[HomeTeam]],StatsRegularSeason20242025!$A$2:$A$33,0),2),1,0)</f>
        <v>1</v>
      </c>
      <c r="U1101" s="2">
        <f>IF(INDEX(StatsRegularSeason20242025!$A$2:$C$33,MATCH(Table2[[#This Row],[AwayTeam]],StatsRegularSeason20242025!$A$2:$A$33,0),3)=INDEX(StatsRegularSeason20242025!$A$2:$C$33,MATCH(Table2[[#This Row],[HomeTeam]],StatsRegularSeason20242025!$A$2:$A$33,0),3),1,0)</f>
        <v>0</v>
      </c>
      <c r="V1101" s="2">
        <f>IF(Table2[[#This Row],[InterConf]]=1,IF(Table2[[#This Row],[InterDiv]]=0, 1, 0), 0)</f>
        <v>1</v>
      </c>
      <c r="W1101" s="2">
        <f>IF(INDEX(StatsRegularSeason20242025!$A$2:$C$33,MATCH(Table2[[#This Row],[AwayTeam]],StatsRegularSeason20242025!$A$2:$A$33,0),2)&lt;&gt;INDEX(StatsRegularSeason20242025!$A$2:$C$33,MATCH(Table2[[#This Row],[HomeTeam]],StatsRegularSeason20242025!$A$2:$A$33,0),2),1,0)</f>
        <v>0</v>
      </c>
      <c r="X1101" s="2"/>
      <c r="Y1101" s="2"/>
      <c r="Z1101" s="2">
        <f>IF(AND(Table2[[#This Row],[GameIsOver]]=1,Table2[[#This Row],[ActualHomeScore]]*Table2[[#This Row],[ActualAwayScore]]=0), 1,0)</f>
        <v>0</v>
      </c>
      <c r="AA1101" s="2">
        <f>IF(Table2[[#This Row],[GameIsOver]]=0,0, IF(Table2[[#This Row],[ActualWinner]]=Table2[[#This Row],[AwayTeam]], 2, IF(OR(Table2[[#This Row],[ActualResult]]="OT", Table2[[#This Row],[ActualResult]]="SO"), 1, 0)))</f>
        <v>0</v>
      </c>
      <c r="AB1101" s="2">
        <f>IF(Table2[[#This Row],[GameIsOver]]= 0, 0, IF(Table2[[#This Row],[ActualWinner]]=Table2[[#This Row],[HomeTeam]], 2, IF(OR(Table2[[#This Row],[ActualResult]]="OT", Table2[[#This Row],[ActualResult]]="SO"), 1, 0)))</f>
        <v>0</v>
      </c>
      <c r="AC1101" s="33">
        <f>(($AR$11)*IF(Table2[[#This Row],[CorrectWinnerPrediction]]="Y", 1, 0))+(($AR$12)*IF(Table2[[#This Row],[CorrectAwayScorePrediction]]="Y", 1, 0))+(($AR$13)*IF(Table2[[#This Row],[CorrectHomeScorePrediction]]="Y", 1, 0))</f>
        <v>0</v>
      </c>
      <c r="AD11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1" s="4" t="str">
        <f>IF(WEEKDAY(Table2[[#This Row],[GameDate]])=1,"SUN",IF(WEEKDAY(Table2[[#This Row],[GameDate]])=2,"MON",IF(WEEKDAY(Table2[[#This Row],[GameDate]])=3,"TUE",IF(WEEKDAY(Table2[[#This Row],[GameDate]])=4,"WED",IF(WEEKDAY(Table2[[#This Row],[GameDate]])=5,"THU",IF(WEEKDAY(Table2[[#This Row],[GameDate]])=6,"FRI", "SAT"))))))</f>
        <v>THU</v>
      </c>
      <c r="AF1101" s="2">
        <f>Table2[[#This Row],[ActualAwayScore]]-Table2[[#This Row],[PredictedAwayScore]]</f>
        <v>0</v>
      </c>
      <c r="AG1101" s="2">
        <f>Table2[[#This Row],[ActualHomeScore]]-Table2[[#This Row],[PredictedHomeScore]]</f>
        <v>0</v>
      </c>
      <c r="AH1101" s="2">
        <f t="shared" si="88"/>
        <v>0</v>
      </c>
      <c r="AI1101" s="2">
        <f t="shared" si="89"/>
        <v>0</v>
      </c>
    </row>
    <row r="1102" spans="1:35" x14ac:dyDescent="0.25">
      <c r="B1102" s="4">
        <v>45736</v>
      </c>
      <c r="C1102" s="7" t="s">
        <v>1214</v>
      </c>
      <c r="D1102" s="2" t="s">
        <v>29</v>
      </c>
      <c r="E1102" s="2" t="s">
        <v>15</v>
      </c>
      <c r="F1102" s="2"/>
      <c r="G1102" s="2"/>
      <c r="H1102" s="2" t="str">
        <f t="shared" si="85"/>
        <v>_</v>
      </c>
      <c r="I1102" s="2"/>
      <c r="J1102" s="2"/>
      <c r="K1102" s="2"/>
      <c r="L1102" s="2" t="str">
        <f t="shared" si="86"/>
        <v>_</v>
      </c>
      <c r="M1102" s="2"/>
      <c r="N1102" s="2">
        <f>IF(ISBLANK(Table2[[#This Row],[ActualResult]]), 0, 1)</f>
        <v>0</v>
      </c>
      <c r="O1102" s="2" t="str">
        <f>IF(ISBLANK(Table2[[#This Row],[ActualResult]]), "_", IF(Table2[[#This Row],[ActualWinner]]=Table2[[#This Row],[PredictedWinner]], "Y", "N"))</f>
        <v>_</v>
      </c>
      <c r="P1102" s="2" t="str">
        <f>IF(Table2[[#This Row],[ActualAwayScore]]&gt;Table2[[#This Row],[PredictedAwayScore]], "N", IF(ISBLANK(Table2[[#This Row],[ActualResult]]), "_", IF(Table2[[#This Row],[ActualAwayScore]]=Table2[[#This Row],[PredictedAwayScore]], "Y", "N")))</f>
        <v>_</v>
      </c>
      <c r="Q1102" s="2" t="str">
        <f>IF(Table2[[#This Row],[ActualHomeScore]]&gt;Table2[[#This Row],[PredictedHomeScore]],"N", IF(ISBLANK(Table2[[#This Row],[ActualResult]]), "_", IF(Table2[[#This Row],[ActualHomeScore]]=Table2[[#This Row],[PredictedHomeScore]], "Y", "N")))</f>
        <v>_</v>
      </c>
      <c r="R1102" s="2"/>
      <c r="S1102" s="2" t="str">
        <f t="shared" si="87"/>
        <v>_</v>
      </c>
      <c r="T1102" s="2">
        <f>IF(INDEX(StatsRegularSeason20242025!$A$2:$C$33,MATCH(Table2[[#This Row],[AwayTeam]],StatsRegularSeason20242025!$A$2:$A$33,0),2)=INDEX(StatsRegularSeason20242025!$A$2:$C$33,MATCH(Table2[[#This Row],[HomeTeam]],StatsRegularSeason20242025!$A$2:$A$33,0),2),1,0)</f>
        <v>0</v>
      </c>
      <c r="U1102" s="2">
        <f>IF(INDEX(StatsRegularSeason20242025!$A$2:$C$33,MATCH(Table2[[#This Row],[AwayTeam]],StatsRegularSeason20242025!$A$2:$A$33,0),3)=INDEX(StatsRegularSeason20242025!$A$2:$C$33,MATCH(Table2[[#This Row],[HomeTeam]],StatsRegularSeason20242025!$A$2:$A$33,0),3),1,0)</f>
        <v>0</v>
      </c>
      <c r="V1102" s="2">
        <f>IF(Table2[[#This Row],[InterConf]]=1,IF(Table2[[#This Row],[InterDiv]]=0, 1, 0), 0)</f>
        <v>0</v>
      </c>
      <c r="W1102" s="2">
        <f>IF(INDEX(StatsRegularSeason20242025!$A$2:$C$33,MATCH(Table2[[#This Row],[AwayTeam]],StatsRegularSeason20242025!$A$2:$A$33,0),2)&lt;&gt;INDEX(StatsRegularSeason20242025!$A$2:$C$33,MATCH(Table2[[#This Row],[HomeTeam]],StatsRegularSeason20242025!$A$2:$A$33,0),2),1,0)</f>
        <v>1</v>
      </c>
      <c r="X1102" s="2"/>
      <c r="Y1102" s="2"/>
      <c r="Z1102" s="2">
        <f>IF(AND(Table2[[#This Row],[GameIsOver]]=1,Table2[[#This Row],[ActualHomeScore]]*Table2[[#This Row],[ActualAwayScore]]=0), 1,0)</f>
        <v>0</v>
      </c>
      <c r="AA1102" s="2">
        <f>IF(Table2[[#This Row],[GameIsOver]]=0,0, IF(Table2[[#This Row],[ActualWinner]]=Table2[[#This Row],[AwayTeam]], 2, IF(OR(Table2[[#This Row],[ActualResult]]="OT", Table2[[#This Row],[ActualResult]]="SO"), 1, 0)))</f>
        <v>0</v>
      </c>
      <c r="AB1102" s="2">
        <f>IF(Table2[[#This Row],[GameIsOver]]= 0, 0, IF(Table2[[#This Row],[ActualWinner]]=Table2[[#This Row],[HomeTeam]], 2, IF(OR(Table2[[#This Row],[ActualResult]]="OT", Table2[[#This Row],[ActualResult]]="SO"), 1, 0)))</f>
        <v>0</v>
      </c>
      <c r="AC1102" s="33">
        <f>(($AR$11)*IF(Table2[[#This Row],[CorrectWinnerPrediction]]="Y", 1, 0))+(($AR$12)*IF(Table2[[#This Row],[CorrectAwayScorePrediction]]="Y", 1, 0))+(($AR$13)*IF(Table2[[#This Row],[CorrectHomeScorePrediction]]="Y", 1, 0))</f>
        <v>0</v>
      </c>
      <c r="AD11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2" s="4" t="str">
        <f>IF(WEEKDAY(Table2[[#This Row],[GameDate]])=1,"SUN",IF(WEEKDAY(Table2[[#This Row],[GameDate]])=2,"MON",IF(WEEKDAY(Table2[[#This Row],[GameDate]])=3,"TUE",IF(WEEKDAY(Table2[[#This Row],[GameDate]])=4,"WED",IF(WEEKDAY(Table2[[#This Row],[GameDate]])=5,"THU",IF(WEEKDAY(Table2[[#This Row],[GameDate]])=6,"FRI", "SAT"))))))</f>
        <v>THU</v>
      </c>
      <c r="AF1102" s="2">
        <f>Table2[[#This Row],[ActualAwayScore]]-Table2[[#This Row],[PredictedAwayScore]]</f>
        <v>0</v>
      </c>
      <c r="AG1102" s="2">
        <f>Table2[[#This Row],[ActualHomeScore]]-Table2[[#This Row],[PredictedHomeScore]]</f>
        <v>0</v>
      </c>
      <c r="AH1102" s="2">
        <f t="shared" si="88"/>
        <v>0</v>
      </c>
      <c r="AI1102" s="2">
        <f t="shared" si="89"/>
        <v>0</v>
      </c>
    </row>
    <row r="1103" spans="1:35" x14ac:dyDescent="0.25">
      <c r="B1103" s="4">
        <v>45736</v>
      </c>
      <c r="C1103" s="7" t="s">
        <v>1215</v>
      </c>
      <c r="D1103" s="2" t="s">
        <v>16</v>
      </c>
      <c r="E1103" s="2" t="s">
        <v>27</v>
      </c>
      <c r="F1103" s="2"/>
      <c r="G1103" s="2"/>
      <c r="H1103" s="2" t="str">
        <f t="shared" si="85"/>
        <v>_</v>
      </c>
      <c r="I1103" s="2"/>
      <c r="J1103" s="2"/>
      <c r="K1103" s="2"/>
      <c r="L1103" s="2" t="str">
        <f t="shared" si="86"/>
        <v>_</v>
      </c>
      <c r="M1103" s="2"/>
      <c r="N1103" s="2">
        <f>IF(ISBLANK(Table2[[#This Row],[ActualResult]]), 0, 1)</f>
        <v>0</v>
      </c>
      <c r="O1103" s="2" t="str">
        <f>IF(ISBLANK(Table2[[#This Row],[ActualResult]]), "_", IF(Table2[[#This Row],[ActualWinner]]=Table2[[#This Row],[PredictedWinner]], "Y", "N"))</f>
        <v>_</v>
      </c>
      <c r="P1103" s="2" t="str">
        <f>IF(Table2[[#This Row],[ActualAwayScore]]&gt;Table2[[#This Row],[PredictedAwayScore]], "N", IF(ISBLANK(Table2[[#This Row],[ActualResult]]), "_", IF(Table2[[#This Row],[ActualAwayScore]]=Table2[[#This Row],[PredictedAwayScore]], "Y", "N")))</f>
        <v>_</v>
      </c>
      <c r="Q1103" s="2" t="str">
        <f>IF(Table2[[#This Row],[ActualHomeScore]]&gt;Table2[[#This Row],[PredictedHomeScore]],"N", IF(ISBLANK(Table2[[#This Row],[ActualResult]]), "_", IF(Table2[[#This Row],[ActualHomeScore]]=Table2[[#This Row],[PredictedHomeScore]], "Y", "N")))</f>
        <v>_</v>
      </c>
      <c r="R1103" s="2"/>
      <c r="S1103" s="2" t="str">
        <f t="shared" si="87"/>
        <v>_</v>
      </c>
      <c r="T1103" s="2">
        <f>IF(INDEX(StatsRegularSeason20242025!$A$2:$C$33,MATCH(Table2[[#This Row],[AwayTeam]],StatsRegularSeason20242025!$A$2:$A$33,0),2)=INDEX(StatsRegularSeason20242025!$A$2:$C$33,MATCH(Table2[[#This Row],[HomeTeam]],StatsRegularSeason20242025!$A$2:$A$33,0),2),1,0)</f>
        <v>0</v>
      </c>
      <c r="U1103" s="2">
        <f>IF(INDEX(StatsRegularSeason20242025!$A$2:$C$33,MATCH(Table2[[#This Row],[AwayTeam]],StatsRegularSeason20242025!$A$2:$A$33,0),3)=INDEX(StatsRegularSeason20242025!$A$2:$C$33,MATCH(Table2[[#This Row],[HomeTeam]],StatsRegularSeason20242025!$A$2:$A$33,0),3),1,0)</f>
        <v>0</v>
      </c>
      <c r="V1103" s="2">
        <f>IF(Table2[[#This Row],[InterConf]]=1,IF(Table2[[#This Row],[InterDiv]]=0, 1, 0), 0)</f>
        <v>0</v>
      </c>
      <c r="W1103" s="2">
        <f>IF(INDEX(StatsRegularSeason20242025!$A$2:$C$33,MATCH(Table2[[#This Row],[AwayTeam]],StatsRegularSeason20242025!$A$2:$A$33,0),2)&lt;&gt;INDEX(StatsRegularSeason20242025!$A$2:$C$33,MATCH(Table2[[#This Row],[HomeTeam]],StatsRegularSeason20242025!$A$2:$A$33,0),2),1,0)</f>
        <v>1</v>
      </c>
      <c r="X1103" s="2"/>
      <c r="Y1103" s="2"/>
      <c r="Z1103" s="2">
        <f>IF(AND(Table2[[#This Row],[GameIsOver]]=1,Table2[[#This Row],[ActualHomeScore]]*Table2[[#This Row],[ActualAwayScore]]=0), 1,0)</f>
        <v>0</v>
      </c>
      <c r="AA1103" s="2">
        <f>IF(Table2[[#This Row],[GameIsOver]]=0,0, IF(Table2[[#This Row],[ActualWinner]]=Table2[[#This Row],[AwayTeam]], 2, IF(OR(Table2[[#This Row],[ActualResult]]="OT", Table2[[#This Row],[ActualResult]]="SO"), 1, 0)))</f>
        <v>0</v>
      </c>
      <c r="AB1103" s="2">
        <f>IF(Table2[[#This Row],[GameIsOver]]= 0, 0, IF(Table2[[#This Row],[ActualWinner]]=Table2[[#This Row],[HomeTeam]], 2, IF(OR(Table2[[#This Row],[ActualResult]]="OT", Table2[[#This Row],[ActualResult]]="SO"), 1, 0)))</f>
        <v>0</v>
      </c>
      <c r="AC1103" s="33">
        <f>(($AR$11)*IF(Table2[[#This Row],[CorrectWinnerPrediction]]="Y", 1, 0))+(($AR$12)*IF(Table2[[#This Row],[CorrectAwayScorePrediction]]="Y", 1, 0))+(($AR$13)*IF(Table2[[#This Row],[CorrectHomeScorePrediction]]="Y", 1, 0))</f>
        <v>0</v>
      </c>
      <c r="AD11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3" s="4" t="str">
        <f>IF(WEEKDAY(Table2[[#This Row],[GameDate]])=1,"SUN",IF(WEEKDAY(Table2[[#This Row],[GameDate]])=2,"MON",IF(WEEKDAY(Table2[[#This Row],[GameDate]])=3,"TUE",IF(WEEKDAY(Table2[[#This Row],[GameDate]])=4,"WED",IF(WEEKDAY(Table2[[#This Row],[GameDate]])=5,"THU",IF(WEEKDAY(Table2[[#This Row],[GameDate]])=6,"FRI", "SAT"))))))</f>
        <v>THU</v>
      </c>
      <c r="AF1103" s="2">
        <f>Table2[[#This Row],[ActualAwayScore]]-Table2[[#This Row],[PredictedAwayScore]]</f>
        <v>0</v>
      </c>
      <c r="AG1103" s="2">
        <f>Table2[[#This Row],[ActualHomeScore]]-Table2[[#This Row],[PredictedHomeScore]]</f>
        <v>0</v>
      </c>
      <c r="AH1103" s="2">
        <f t="shared" si="88"/>
        <v>0</v>
      </c>
      <c r="AI1103" s="2">
        <f t="shared" si="89"/>
        <v>0</v>
      </c>
    </row>
    <row r="1104" spans="1:35" x14ac:dyDescent="0.25">
      <c r="A1104" s="3"/>
      <c r="B1104" s="5">
        <v>45736</v>
      </c>
      <c r="C1104" s="8" t="s">
        <v>1216</v>
      </c>
      <c r="D1104" s="3" t="s">
        <v>44</v>
      </c>
      <c r="E1104" s="3" t="s">
        <v>38</v>
      </c>
      <c r="F1104" s="3"/>
      <c r="G1104" s="3"/>
      <c r="H1104" s="3" t="str">
        <f t="shared" si="85"/>
        <v>_</v>
      </c>
      <c r="I1104" s="3"/>
      <c r="J1104" s="3"/>
      <c r="K1104" s="3"/>
      <c r="L1104" s="2" t="str">
        <f t="shared" si="86"/>
        <v>_</v>
      </c>
      <c r="M1104" s="3"/>
      <c r="N1104" s="3">
        <f>IF(ISBLANK(Table2[[#This Row],[ActualResult]]), 0, 1)</f>
        <v>0</v>
      </c>
      <c r="O1104" s="3" t="str">
        <f>IF(ISBLANK(Table2[[#This Row],[ActualResult]]), "_", IF(Table2[[#This Row],[ActualWinner]]=Table2[[#This Row],[PredictedWinner]], "Y", "N"))</f>
        <v>_</v>
      </c>
      <c r="P1104" s="3" t="str">
        <f>IF(Table2[[#This Row],[ActualAwayScore]]&gt;Table2[[#This Row],[PredictedAwayScore]], "N", IF(ISBLANK(Table2[[#This Row],[ActualResult]]), "_", IF(Table2[[#This Row],[ActualAwayScore]]=Table2[[#This Row],[PredictedAwayScore]], "Y", "N")))</f>
        <v>_</v>
      </c>
      <c r="Q1104" s="3" t="str">
        <f>IF(Table2[[#This Row],[ActualHomeScore]]&gt;Table2[[#This Row],[PredictedHomeScore]],"N", IF(ISBLANK(Table2[[#This Row],[ActualResult]]), "_", IF(Table2[[#This Row],[ActualHomeScore]]=Table2[[#This Row],[PredictedHomeScore]], "Y", "N")))</f>
        <v>_</v>
      </c>
      <c r="R1104" s="2"/>
      <c r="S1104" s="2" t="str">
        <f t="shared" si="87"/>
        <v>_</v>
      </c>
      <c r="T1104" s="2">
        <f>IF(INDEX(StatsRegularSeason20242025!$A$2:$C$33,MATCH(Table2[[#This Row],[AwayTeam]],StatsRegularSeason20242025!$A$2:$A$33,0),2)=INDEX(StatsRegularSeason20242025!$A$2:$C$33,MATCH(Table2[[#This Row],[HomeTeam]],StatsRegularSeason20242025!$A$2:$A$33,0),2),1,0)</f>
        <v>0</v>
      </c>
      <c r="U1104" s="2">
        <f>IF(INDEX(StatsRegularSeason20242025!$A$2:$C$33,MATCH(Table2[[#This Row],[AwayTeam]],StatsRegularSeason20242025!$A$2:$A$33,0),3)=INDEX(StatsRegularSeason20242025!$A$2:$C$33,MATCH(Table2[[#This Row],[HomeTeam]],StatsRegularSeason20242025!$A$2:$A$33,0),3),1,0)</f>
        <v>0</v>
      </c>
      <c r="V1104" s="2">
        <f>IF(Table2[[#This Row],[InterConf]]=1,IF(Table2[[#This Row],[InterDiv]]=0, 1, 0), 0)</f>
        <v>0</v>
      </c>
      <c r="W1104" s="2">
        <f>IF(INDEX(StatsRegularSeason20242025!$A$2:$C$33,MATCH(Table2[[#This Row],[AwayTeam]],StatsRegularSeason20242025!$A$2:$A$33,0),2)&lt;&gt;INDEX(StatsRegularSeason20242025!$A$2:$C$33,MATCH(Table2[[#This Row],[HomeTeam]],StatsRegularSeason20242025!$A$2:$A$33,0),2),1,0)</f>
        <v>1</v>
      </c>
      <c r="X1104" s="2"/>
      <c r="Y1104" s="2"/>
      <c r="Z1104" s="2">
        <f>IF(AND(Table2[[#This Row],[GameIsOver]]=1,Table2[[#This Row],[ActualHomeScore]]*Table2[[#This Row],[ActualAwayScore]]=0), 1,0)</f>
        <v>0</v>
      </c>
      <c r="AA1104" s="2">
        <f>IF(Table2[[#This Row],[GameIsOver]]=0,0, IF(Table2[[#This Row],[ActualWinner]]=Table2[[#This Row],[AwayTeam]], 2, IF(OR(Table2[[#This Row],[ActualResult]]="OT", Table2[[#This Row],[ActualResult]]="SO"), 1, 0)))</f>
        <v>0</v>
      </c>
      <c r="AB1104" s="2">
        <f>IF(Table2[[#This Row],[GameIsOver]]= 0, 0, IF(Table2[[#This Row],[ActualWinner]]=Table2[[#This Row],[HomeTeam]], 2, IF(OR(Table2[[#This Row],[ActualResult]]="OT", Table2[[#This Row],[ActualResult]]="SO"), 1, 0)))</f>
        <v>0</v>
      </c>
      <c r="AC1104" s="33">
        <f>(($AR$11)*IF(Table2[[#This Row],[CorrectWinnerPrediction]]="Y", 1, 0))+(($AR$12)*IF(Table2[[#This Row],[CorrectAwayScorePrediction]]="Y", 1, 0))+(($AR$13)*IF(Table2[[#This Row],[CorrectHomeScorePrediction]]="Y", 1, 0))</f>
        <v>0</v>
      </c>
      <c r="AD11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4" s="5" t="str">
        <f>IF(WEEKDAY(Table2[[#This Row],[GameDate]])=1,"SUN",IF(WEEKDAY(Table2[[#This Row],[GameDate]])=2,"MON",IF(WEEKDAY(Table2[[#This Row],[GameDate]])=3,"TUE",IF(WEEKDAY(Table2[[#This Row],[GameDate]])=4,"WED",IF(WEEKDAY(Table2[[#This Row],[GameDate]])=5,"THU",IF(WEEKDAY(Table2[[#This Row],[GameDate]])=6,"FRI", "SAT"))))))</f>
        <v>THU</v>
      </c>
      <c r="AF1104" s="2">
        <f>Table2[[#This Row],[ActualAwayScore]]-Table2[[#This Row],[PredictedAwayScore]]</f>
        <v>0</v>
      </c>
      <c r="AG1104" s="2">
        <f>Table2[[#This Row],[ActualHomeScore]]-Table2[[#This Row],[PredictedHomeScore]]</f>
        <v>0</v>
      </c>
      <c r="AH1104" s="2">
        <f t="shared" si="88"/>
        <v>0</v>
      </c>
      <c r="AI1104" s="2">
        <f t="shared" si="89"/>
        <v>0</v>
      </c>
    </row>
    <row r="1105" spans="1:35" x14ac:dyDescent="0.25">
      <c r="A1105" s="12"/>
      <c r="B1105" s="25">
        <v>45737</v>
      </c>
      <c r="C1105" s="11" t="s">
        <v>1217</v>
      </c>
      <c r="D1105" s="12" t="s">
        <v>36</v>
      </c>
      <c r="E1105" s="12" t="s">
        <v>21</v>
      </c>
      <c r="F1105" s="12"/>
      <c r="G1105" s="12"/>
      <c r="H1105" s="12" t="str">
        <f t="shared" si="85"/>
        <v>_</v>
      </c>
      <c r="I1105" s="12"/>
      <c r="J1105" s="12"/>
      <c r="K1105" s="12"/>
      <c r="L1105" s="12" t="str">
        <f t="shared" si="86"/>
        <v>_</v>
      </c>
      <c r="M1105" s="12"/>
      <c r="N1105" s="12">
        <f>IF(ISBLANK(Table2[[#This Row],[ActualResult]]), 0, 1)</f>
        <v>0</v>
      </c>
      <c r="O1105" s="12" t="str">
        <f>IF(ISBLANK(Table2[[#This Row],[ActualResult]]), "_", IF(Table2[[#This Row],[ActualWinner]]=Table2[[#This Row],[PredictedWinner]], "Y", "N"))</f>
        <v>_</v>
      </c>
      <c r="P1105" s="12" t="str">
        <f>IF(Table2[[#This Row],[ActualAwayScore]]&gt;Table2[[#This Row],[PredictedAwayScore]], "N", IF(ISBLANK(Table2[[#This Row],[ActualResult]]), "_", IF(Table2[[#This Row],[ActualAwayScore]]=Table2[[#This Row],[PredictedAwayScore]], "Y", "N")))</f>
        <v>_</v>
      </c>
      <c r="Q1105" s="12" t="str">
        <f>IF(Table2[[#This Row],[ActualHomeScore]]&gt;Table2[[#This Row],[PredictedHomeScore]],"N", IF(ISBLANK(Table2[[#This Row],[ActualResult]]), "_", IF(Table2[[#This Row],[ActualHomeScore]]=Table2[[#This Row],[PredictedHomeScore]], "Y", "N")))</f>
        <v>_</v>
      </c>
      <c r="R1105" s="2"/>
      <c r="S1105" s="2" t="str">
        <f t="shared" si="87"/>
        <v>_</v>
      </c>
      <c r="T1105" s="2">
        <f>IF(INDEX(StatsRegularSeason20242025!$A$2:$C$33,MATCH(Table2[[#This Row],[AwayTeam]],StatsRegularSeason20242025!$A$2:$A$33,0),2)=INDEX(StatsRegularSeason20242025!$A$2:$C$33,MATCH(Table2[[#This Row],[HomeTeam]],StatsRegularSeason20242025!$A$2:$A$33,0),2),1,0)</f>
        <v>1</v>
      </c>
      <c r="U1105" s="2">
        <f>IF(INDEX(StatsRegularSeason20242025!$A$2:$C$33,MATCH(Table2[[#This Row],[AwayTeam]],StatsRegularSeason20242025!$A$2:$A$33,0),3)=INDEX(StatsRegularSeason20242025!$A$2:$C$33,MATCH(Table2[[#This Row],[HomeTeam]],StatsRegularSeason20242025!$A$2:$A$33,0),3),1,0)</f>
        <v>1</v>
      </c>
      <c r="V1105" s="2">
        <f>IF(Table2[[#This Row],[InterConf]]=1,IF(Table2[[#This Row],[InterDiv]]=0, 1, 0), 0)</f>
        <v>0</v>
      </c>
      <c r="W1105" s="2">
        <f>IF(INDEX(StatsRegularSeason20242025!$A$2:$C$33,MATCH(Table2[[#This Row],[AwayTeam]],StatsRegularSeason20242025!$A$2:$A$33,0),2)&lt;&gt;INDEX(StatsRegularSeason20242025!$A$2:$C$33,MATCH(Table2[[#This Row],[HomeTeam]],StatsRegularSeason20242025!$A$2:$A$33,0),2),1,0)</f>
        <v>0</v>
      </c>
      <c r="X1105" s="2"/>
      <c r="Y1105" s="2"/>
      <c r="Z1105" s="2">
        <f>IF(AND(Table2[[#This Row],[GameIsOver]]=1,Table2[[#This Row],[ActualHomeScore]]*Table2[[#This Row],[ActualAwayScore]]=0), 1,0)</f>
        <v>0</v>
      </c>
      <c r="AA1105" s="2">
        <f>IF(Table2[[#This Row],[GameIsOver]]=0,0, IF(Table2[[#This Row],[ActualWinner]]=Table2[[#This Row],[AwayTeam]], 2, IF(OR(Table2[[#This Row],[ActualResult]]="OT", Table2[[#This Row],[ActualResult]]="SO"), 1, 0)))</f>
        <v>0</v>
      </c>
      <c r="AB1105" s="2">
        <f>IF(Table2[[#This Row],[GameIsOver]]= 0, 0, IF(Table2[[#This Row],[ActualWinner]]=Table2[[#This Row],[HomeTeam]], 2, IF(OR(Table2[[#This Row],[ActualResult]]="OT", Table2[[#This Row],[ActualResult]]="SO"), 1, 0)))</f>
        <v>0</v>
      </c>
      <c r="AC1105" s="33">
        <f>(($AR$11)*IF(Table2[[#This Row],[CorrectWinnerPrediction]]="Y", 1, 0))+(($AR$12)*IF(Table2[[#This Row],[CorrectAwayScorePrediction]]="Y", 1, 0))+(($AR$13)*IF(Table2[[#This Row],[CorrectHomeScorePrediction]]="Y", 1, 0))</f>
        <v>0</v>
      </c>
      <c r="AD11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5" s="25" t="str">
        <f>IF(WEEKDAY(Table2[[#This Row],[GameDate]])=1,"SUN",IF(WEEKDAY(Table2[[#This Row],[GameDate]])=2,"MON",IF(WEEKDAY(Table2[[#This Row],[GameDate]])=3,"TUE",IF(WEEKDAY(Table2[[#This Row],[GameDate]])=4,"WED",IF(WEEKDAY(Table2[[#This Row],[GameDate]])=5,"THU",IF(WEEKDAY(Table2[[#This Row],[GameDate]])=6,"FRI", "SAT"))))))</f>
        <v>FRI</v>
      </c>
      <c r="AF1105" s="2">
        <f>Table2[[#This Row],[ActualAwayScore]]-Table2[[#This Row],[PredictedAwayScore]]</f>
        <v>0</v>
      </c>
      <c r="AG1105" s="2">
        <f>Table2[[#This Row],[ActualHomeScore]]-Table2[[#This Row],[PredictedHomeScore]]</f>
        <v>0</v>
      </c>
      <c r="AH1105" s="2">
        <f t="shared" si="88"/>
        <v>0</v>
      </c>
      <c r="AI1105" s="2">
        <f t="shared" si="89"/>
        <v>0</v>
      </c>
    </row>
    <row r="1106" spans="1:35" x14ac:dyDescent="0.25">
      <c r="B1106" s="4">
        <v>45738</v>
      </c>
      <c r="C1106" s="7" t="s">
        <v>1218</v>
      </c>
      <c r="D1106" s="2" t="s">
        <v>25</v>
      </c>
      <c r="E1106" s="2" t="s">
        <v>20</v>
      </c>
      <c r="F1106" s="2"/>
      <c r="G1106" s="2"/>
      <c r="H1106" s="2" t="str">
        <f t="shared" si="85"/>
        <v>_</v>
      </c>
      <c r="I1106" s="2"/>
      <c r="J1106" s="2"/>
      <c r="K1106" s="2"/>
      <c r="L1106" s="2" t="str">
        <f t="shared" si="86"/>
        <v>_</v>
      </c>
      <c r="M1106" s="2"/>
      <c r="N1106" s="2">
        <f>IF(ISBLANK(Table2[[#This Row],[ActualResult]]), 0, 1)</f>
        <v>0</v>
      </c>
      <c r="O1106" s="2" t="str">
        <f>IF(ISBLANK(Table2[[#This Row],[ActualResult]]), "_", IF(Table2[[#This Row],[ActualWinner]]=Table2[[#This Row],[PredictedWinner]], "Y", "N"))</f>
        <v>_</v>
      </c>
      <c r="P1106" s="2" t="str">
        <f>IF(Table2[[#This Row],[ActualAwayScore]]&gt;Table2[[#This Row],[PredictedAwayScore]], "N", IF(ISBLANK(Table2[[#This Row],[ActualResult]]), "_", IF(Table2[[#This Row],[ActualAwayScore]]=Table2[[#This Row],[PredictedAwayScore]], "Y", "N")))</f>
        <v>_</v>
      </c>
      <c r="Q1106" s="2" t="str">
        <f>IF(Table2[[#This Row],[ActualHomeScore]]&gt;Table2[[#This Row],[PredictedHomeScore]],"N", IF(ISBLANK(Table2[[#This Row],[ActualResult]]), "_", IF(Table2[[#This Row],[ActualHomeScore]]=Table2[[#This Row],[PredictedHomeScore]], "Y", "N")))</f>
        <v>_</v>
      </c>
      <c r="R1106" s="2"/>
      <c r="S1106" s="2" t="str">
        <f t="shared" si="87"/>
        <v>_</v>
      </c>
      <c r="T1106" s="2">
        <f>IF(INDEX(StatsRegularSeason20242025!$A$2:$C$33,MATCH(Table2[[#This Row],[AwayTeam]],StatsRegularSeason20242025!$A$2:$A$33,0),2)=INDEX(StatsRegularSeason20242025!$A$2:$C$33,MATCH(Table2[[#This Row],[HomeTeam]],StatsRegularSeason20242025!$A$2:$A$33,0),2),1,0)</f>
        <v>0</v>
      </c>
      <c r="U1106" s="2">
        <f>IF(INDEX(StatsRegularSeason20242025!$A$2:$C$33,MATCH(Table2[[#This Row],[AwayTeam]],StatsRegularSeason20242025!$A$2:$A$33,0),3)=INDEX(StatsRegularSeason20242025!$A$2:$C$33,MATCH(Table2[[#This Row],[HomeTeam]],StatsRegularSeason20242025!$A$2:$A$33,0),3),1,0)</f>
        <v>0</v>
      </c>
      <c r="V1106" s="2">
        <f>IF(Table2[[#This Row],[InterConf]]=1,IF(Table2[[#This Row],[InterDiv]]=0, 1, 0), 0)</f>
        <v>0</v>
      </c>
      <c r="W1106" s="2">
        <f>IF(INDEX(StatsRegularSeason20242025!$A$2:$C$33,MATCH(Table2[[#This Row],[AwayTeam]],StatsRegularSeason20242025!$A$2:$A$33,0),2)&lt;&gt;INDEX(StatsRegularSeason20242025!$A$2:$C$33,MATCH(Table2[[#This Row],[HomeTeam]],StatsRegularSeason20242025!$A$2:$A$33,0),2),1,0)</f>
        <v>1</v>
      </c>
      <c r="X1106" s="2"/>
      <c r="Y1106" s="2"/>
      <c r="Z1106" s="2">
        <f>IF(AND(Table2[[#This Row],[GameIsOver]]=1,Table2[[#This Row],[ActualHomeScore]]*Table2[[#This Row],[ActualAwayScore]]=0), 1,0)</f>
        <v>0</v>
      </c>
      <c r="AA1106" s="2">
        <f>IF(Table2[[#This Row],[GameIsOver]]=0,0, IF(Table2[[#This Row],[ActualWinner]]=Table2[[#This Row],[AwayTeam]], 2, IF(OR(Table2[[#This Row],[ActualResult]]="OT", Table2[[#This Row],[ActualResult]]="SO"), 1, 0)))</f>
        <v>0</v>
      </c>
      <c r="AB1106" s="2">
        <f>IF(Table2[[#This Row],[GameIsOver]]= 0, 0, IF(Table2[[#This Row],[ActualWinner]]=Table2[[#This Row],[HomeTeam]], 2, IF(OR(Table2[[#This Row],[ActualResult]]="OT", Table2[[#This Row],[ActualResult]]="SO"), 1, 0)))</f>
        <v>0</v>
      </c>
      <c r="AC1106" s="33">
        <f>(($AR$11)*IF(Table2[[#This Row],[CorrectWinnerPrediction]]="Y", 1, 0))+(($AR$12)*IF(Table2[[#This Row],[CorrectAwayScorePrediction]]="Y", 1, 0))+(($AR$13)*IF(Table2[[#This Row],[CorrectHomeScorePrediction]]="Y", 1, 0))</f>
        <v>0</v>
      </c>
      <c r="AD11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6" s="4" t="str">
        <f>IF(WEEKDAY(Table2[[#This Row],[GameDate]])=1,"SUN",IF(WEEKDAY(Table2[[#This Row],[GameDate]])=2,"MON",IF(WEEKDAY(Table2[[#This Row],[GameDate]])=3,"TUE",IF(WEEKDAY(Table2[[#This Row],[GameDate]])=4,"WED",IF(WEEKDAY(Table2[[#This Row],[GameDate]])=5,"THU",IF(WEEKDAY(Table2[[#This Row],[GameDate]])=6,"FRI", "SAT"))))))</f>
        <v>SAT</v>
      </c>
      <c r="AF1106" s="2">
        <f>Table2[[#This Row],[ActualAwayScore]]-Table2[[#This Row],[PredictedAwayScore]]</f>
        <v>0</v>
      </c>
      <c r="AG1106" s="2">
        <f>Table2[[#This Row],[ActualHomeScore]]-Table2[[#This Row],[PredictedHomeScore]]</f>
        <v>0</v>
      </c>
      <c r="AH1106" s="2">
        <f t="shared" si="88"/>
        <v>0</v>
      </c>
      <c r="AI1106" s="2">
        <f t="shared" si="89"/>
        <v>0</v>
      </c>
    </row>
    <row r="1107" spans="1:35" x14ac:dyDescent="0.25">
      <c r="B1107" s="4">
        <v>45738</v>
      </c>
      <c r="C1107" s="7" t="s">
        <v>1219</v>
      </c>
      <c r="D1107" s="2" t="s">
        <v>45</v>
      </c>
      <c r="E1107" s="2" t="s">
        <v>34</v>
      </c>
      <c r="F1107" s="2"/>
      <c r="G1107" s="2"/>
      <c r="H1107" s="2" t="str">
        <f t="shared" si="85"/>
        <v>_</v>
      </c>
      <c r="I1107" s="2"/>
      <c r="J1107" s="2"/>
      <c r="K1107" s="2"/>
      <c r="L1107" s="2" t="str">
        <f t="shared" si="86"/>
        <v>_</v>
      </c>
      <c r="M1107" s="2"/>
      <c r="N1107" s="2">
        <f>IF(ISBLANK(Table2[[#This Row],[ActualResult]]), 0, 1)</f>
        <v>0</v>
      </c>
      <c r="O1107" s="2" t="str">
        <f>IF(ISBLANK(Table2[[#This Row],[ActualResult]]), "_", IF(Table2[[#This Row],[ActualWinner]]=Table2[[#This Row],[PredictedWinner]], "Y", "N"))</f>
        <v>_</v>
      </c>
      <c r="P1107" s="2" t="str">
        <f>IF(Table2[[#This Row],[ActualAwayScore]]&gt;Table2[[#This Row],[PredictedAwayScore]], "N", IF(ISBLANK(Table2[[#This Row],[ActualResult]]), "_", IF(Table2[[#This Row],[ActualAwayScore]]=Table2[[#This Row],[PredictedAwayScore]], "Y", "N")))</f>
        <v>_</v>
      </c>
      <c r="Q1107" s="2" t="str">
        <f>IF(Table2[[#This Row],[ActualHomeScore]]&gt;Table2[[#This Row],[PredictedHomeScore]],"N", IF(ISBLANK(Table2[[#This Row],[ActualResult]]), "_", IF(Table2[[#This Row],[ActualHomeScore]]=Table2[[#This Row],[PredictedHomeScore]], "Y", "N")))</f>
        <v>_</v>
      </c>
      <c r="R1107" s="2"/>
      <c r="S1107" s="2" t="str">
        <f t="shared" si="87"/>
        <v>_</v>
      </c>
      <c r="T1107" s="2">
        <f>IF(INDEX(StatsRegularSeason20242025!$A$2:$C$33,MATCH(Table2[[#This Row],[AwayTeam]],StatsRegularSeason20242025!$A$2:$A$33,0),2)=INDEX(StatsRegularSeason20242025!$A$2:$C$33,MATCH(Table2[[#This Row],[HomeTeam]],StatsRegularSeason20242025!$A$2:$A$33,0),2),1,0)</f>
        <v>0</v>
      </c>
      <c r="U1107" s="2">
        <f>IF(INDEX(StatsRegularSeason20242025!$A$2:$C$33,MATCH(Table2[[#This Row],[AwayTeam]],StatsRegularSeason20242025!$A$2:$A$33,0),3)=INDEX(StatsRegularSeason20242025!$A$2:$C$33,MATCH(Table2[[#This Row],[HomeTeam]],StatsRegularSeason20242025!$A$2:$A$33,0),3),1,0)</f>
        <v>0</v>
      </c>
      <c r="V1107" s="2">
        <f>IF(Table2[[#This Row],[InterConf]]=1,IF(Table2[[#This Row],[InterDiv]]=0, 1, 0), 0)</f>
        <v>0</v>
      </c>
      <c r="W1107" s="2">
        <f>IF(INDEX(StatsRegularSeason20242025!$A$2:$C$33,MATCH(Table2[[#This Row],[AwayTeam]],StatsRegularSeason20242025!$A$2:$A$33,0),2)&lt;&gt;INDEX(StatsRegularSeason20242025!$A$2:$C$33,MATCH(Table2[[#This Row],[HomeTeam]],StatsRegularSeason20242025!$A$2:$A$33,0),2),1,0)</f>
        <v>1</v>
      </c>
      <c r="X1107" s="2"/>
      <c r="Y1107" s="2"/>
      <c r="Z1107" s="2">
        <f>IF(AND(Table2[[#This Row],[GameIsOver]]=1,Table2[[#This Row],[ActualHomeScore]]*Table2[[#This Row],[ActualAwayScore]]=0), 1,0)</f>
        <v>0</v>
      </c>
      <c r="AA1107" s="2">
        <f>IF(Table2[[#This Row],[GameIsOver]]=0,0, IF(Table2[[#This Row],[ActualWinner]]=Table2[[#This Row],[AwayTeam]], 2, IF(OR(Table2[[#This Row],[ActualResult]]="OT", Table2[[#This Row],[ActualResult]]="SO"), 1, 0)))</f>
        <v>0</v>
      </c>
      <c r="AB1107" s="2">
        <f>IF(Table2[[#This Row],[GameIsOver]]= 0, 0, IF(Table2[[#This Row],[ActualWinner]]=Table2[[#This Row],[HomeTeam]], 2, IF(OR(Table2[[#This Row],[ActualResult]]="OT", Table2[[#This Row],[ActualResult]]="SO"), 1, 0)))</f>
        <v>0</v>
      </c>
      <c r="AC1107" s="33">
        <f>(($AR$11)*IF(Table2[[#This Row],[CorrectWinnerPrediction]]="Y", 1, 0))+(($AR$12)*IF(Table2[[#This Row],[CorrectAwayScorePrediction]]="Y", 1, 0))+(($AR$13)*IF(Table2[[#This Row],[CorrectHomeScorePrediction]]="Y", 1, 0))</f>
        <v>0</v>
      </c>
      <c r="AD11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7" s="4" t="str">
        <f>IF(WEEKDAY(Table2[[#This Row],[GameDate]])=1,"SUN",IF(WEEKDAY(Table2[[#This Row],[GameDate]])=2,"MON",IF(WEEKDAY(Table2[[#This Row],[GameDate]])=3,"TUE",IF(WEEKDAY(Table2[[#This Row],[GameDate]])=4,"WED",IF(WEEKDAY(Table2[[#This Row],[GameDate]])=5,"THU",IF(WEEKDAY(Table2[[#This Row],[GameDate]])=6,"FRI", "SAT"))))))</f>
        <v>SAT</v>
      </c>
      <c r="AF1107" s="2">
        <f>Table2[[#This Row],[ActualAwayScore]]-Table2[[#This Row],[PredictedAwayScore]]</f>
        <v>0</v>
      </c>
      <c r="AG1107" s="2">
        <f>Table2[[#This Row],[ActualHomeScore]]-Table2[[#This Row],[PredictedHomeScore]]</f>
        <v>0</v>
      </c>
      <c r="AH1107" s="2">
        <f t="shared" si="88"/>
        <v>0</v>
      </c>
      <c r="AI1107" s="2">
        <f t="shared" si="89"/>
        <v>0</v>
      </c>
    </row>
    <row r="1108" spans="1:35" x14ac:dyDescent="0.25">
      <c r="B1108" s="4">
        <v>45738</v>
      </c>
      <c r="C1108" s="7" t="s">
        <v>1220</v>
      </c>
      <c r="D1108" s="2" t="s">
        <v>29</v>
      </c>
      <c r="E1108" s="2" t="s">
        <v>37</v>
      </c>
      <c r="F1108" s="2"/>
      <c r="G1108" s="2"/>
      <c r="H1108" s="2" t="str">
        <f t="shared" si="85"/>
        <v>_</v>
      </c>
      <c r="I1108" s="2"/>
      <c r="J1108" s="2"/>
      <c r="K1108" s="2"/>
      <c r="L1108" s="2" t="str">
        <f t="shared" si="86"/>
        <v>_</v>
      </c>
      <c r="M1108" s="2"/>
      <c r="N1108" s="2">
        <f>IF(ISBLANK(Table2[[#This Row],[ActualResult]]), 0, 1)</f>
        <v>0</v>
      </c>
      <c r="O1108" s="2" t="str">
        <f>IF(ISBLANK(Table2[[#This Row],[ActualResult]]), "_", IF(Table2[[#This Row],[ActualWinner]]=Table2[[#This Row],[PredictedWinner]], "Y", "N"))</f>
        <v>_</v>
      </c>
      <c r="P1108" s="2" t="str">
        <f>IF(Table2[[#This Row],[ActualAwayScore]]&gt;Table2[[#This Row],[PredictedAwayScore]], "N", IF(ISBLANK(Table2[[#This Row],[ActualResult]]), "_", IF(Table2[[#This Row],[ActualAwayScore]]=Table2[[#This Row],[PredictedAwayScore]], "Y", "N")))</f>
        <v>_</v>
      </c>
      <c r="Q1108" s="2" t="str">
        <f>IF(Table2[[#This Row],[ActualHomeScore]]&gt;Table2[[#This Row],[PredictedHomeScore]],"N", IF(ISBLANK(Table2[[#This Row],[ActualResult]]), "_", IF(Table2[[#This Row],[ActualHomeScore]]=Table2[[#This Row],[PredictedHomeScore]], "Y", "N")))</f>
        <v>_</v>
      </c>
      <c r="R1108" s="2"/>
      <c r="S1108" s="2" t="str">
        <f t="shared" si="87"/>
        <v>_</v>
      </c>
      <c r="T1108" s="2">
        <f>IF(INDEX(StatsRegularSeason20242025!$A$2:$C$33,MATCH(Table2[[#This Row],[AwayTeam]],StatsRegularSeason20242025!$A$2:$A$33,0),2)=INDEX(StatsRegularSeason20242025!$A$2:$C$33,MATCH(Table2[[#This Row],[HomeTeam]],StatsRegularSeason20242025!$A$2:$A$33,0),2),1,0)</f>
        <v>0</v>
      </c>
      <c r="U1108" s="2">
        <f>IF(INDEX(StatsRegularSeason20242025!$A$2:$C$33,MATCH(Table2[[#This Row],[AwayTeam]],StatsRegularSeason20242025!$A$2:$A$33,0),3)=INDEX(StatsRegularSeason20242025!$A$2:$C$33,MATCH(Table2[[#This Row],[HomeTeam]],StatsRegularSeason20242025!$A$2:$A$33,0),3),1,0)</f>
        <v>0</v>
      </c>
      <c r="V1108" s="2">
        <f>IF(Table2[[#This Row],[InterConf]]=1,IF(Table2[[#This Row],[InterDiv]]=0, 1, 0), 0)</f>
        <v>0</v>
      </c>
      <c r="W1108" s="2">
        <f>IF(INDEX(StatsRegularSeason20242025!$A$2:$C$33,MATCH(Table2[[#This Row],[AwayTeam]],StatsRegularSeason20242025!$A$2:$A$33,0),2)&lt;&gt;INDEX(StatsRegularSeason20242025!$A$2:$C$33,MATCH(Table2[[#This Row],[HomeTeam]],StatsRegularSeason20242025!$A$2:$A$33,0),2),1,0)</f>
        <v>1</v>
      </c>
      <c r="X1108" s="2"/>
      <c r="Y1108" s="2"/>
      <c r="Z1108" s="2">
        <f>IF(AND(Table2[[#This Row],[GameIsOver]]=1,Table2[[#This Row],[ActualHomeScore]]*Table2[[#This Row],[ActualAwayScore]]=0), 1,0)</f>
        <v>0</v>
      </c>
      <c r="AA1108" s="2">
        <f>IF(Table2[[#This Row],[GameIsOver]]=0,0, IF(Table2[[#This Row],[ActualWinner]]=Table2[[#This Row],[AwayTeam]], 2, IF(OR(Table2[[#This Row],[ActualResult]]="OT", Table2[[#This Row],[ActualResult]]="SO"), 1, 0)))</f>
        <v>0</v>
      </c>
      <c r="AB1108" s="2">
        <f>IF(Table2[[#This Row],[GameIsOver]]= 0, 0, IF(Table2[[#This Row],[ActualWinner]]=Table2[[#This Row],[HomeTeam]], 2, IF(OR(Table2[[#This Row],[ActualResult]]="OT", Table2[[#This Row],[ActualResult]]="SO"), 1, 0)))</f>
        <v>0</v>
      </c>
      <c r="AC1108" s="33">
        <f>(($AR$11)*IF(Table2[[#This Row],[CorrectWinnerPrediction]]="Y", 1, 0))+(($AR$12)*IF(Table2[[#This Row],[CorrectAwayScorePrediction]]="Y", 1, 0))+(($AR$13)*IF(Table2[[#This Row],[CorrectHomeScorePrediction]]="Y", 1, 0))</f>
        <v>0</v>
      </c>
      <c r="AD11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8" s="4" t="str">
        <f>IF(WEEKDAY(Table2[[#This Row],[GameDate]])=1,"SUN",IF(WEEKDAY(Table2[[#This Row],[GameDate]])=2,"MON",IF(WEEKDAY(Table2[[#This Row],[GameDate]])=3,"TUE",IF(WEEKDAY(Table2[[#This Row],[GameDate]])=4,"WED",IF(WEEKDAY(Table2[[#This Row],[GameDate]])=5,"THU",IF(WEEKDAY(Table2[[#This Row],[GameDate]])=6,"FRI", "SAT"))))))</f>
        <v>SAT</v>
      </c>
      <c r="AF1108" s="2">
        <f>Table2[[#This Row],[ActualAwayScore]]-Table2[[#This Row],[PredictedAwayScore]]</f>
        <v>0</v>
      </c>
      <c r="AG1108" s="2">
        <f>Table2[[#This Row],[ActualHomeScore]]-Table2[[#This Row],[PredictedHomeScore]]</f>
        <v>0</v>
      </c>
      <c r="AH1108" s="2">
        <f t="shared" si="88"/>
        <v>0</v>
      </c>
      <c r="AI1108" s="2">
        <f t="shared" si="89"/>
        <v>0</v>
      </c>
    </row>
    <row r="1109" spans="1:35" x14ac:dyDescent="0.25">
      <c r="B1109" s="4">
        <v>45738</v>
      </c>
      <c r="C1109" s="7" t="s">
        <v>1221</v>
      </c>
      <c r="D1109" s="2" t="s">
        <v>17</v>
      </c>
      <c r="E1109" s="2" t="s">
        <v>13</v>
      </c>
      <c r="F1109" s="2"/>
      <c r="G1109" s="2"/>
      <c r="H1109" s="2" t="str">
        <f t="shared" si="85"/>
        <v>_</v>
      </c>
      <c r="I1109" s="2"/>
      <c r="J1109" s="2"/>
      <c r="K1109" s="2"/>
      <c r="L1109" s="2" t="str">
        <f t="shared" si="86"/>
        <v>_</v>
      </c>
      <c r="M1109" s="2"/>
      <c r="N1109" s="2">
        <f>IF(ISBLANK(Table2[[#This Row],[ActualResult]]), 0, 1)</f>
        <v>0</v>
      </c>
      <c r="O1109" s="2" t="str">
        <f>IF(ISBLANK(Table2[[#This Row],[ActualResult]]), "_", IF(Table2[[#This Row],[ActualWinner]]=Table2[[#This Row],[PredictedWinner]], "Y", "N"))</f>
        <v>_</v>
      </c>
      <c r="P1109" s="2" t="str">
        <f>IF(Table2[[#This Row],[ActualAwayScore]]&gt;Table2[[#This Row],[PredictedAwayScore]], "N", IF(ISBLANK(Table2[[#This Row],[ActualResult]]), "_", IF(Table2[[#This Row],[ActualAwayScore]]=Table2[[#This Row],[PredictedAwayScore]], "Y", "N")))</f>
        <v>_</v>
      </c>
      <c r="Q1109" s="2" t="str">
        <f>IF(Table2[[#This Row],[ActualHomeScore]]&gt;Table2[[#This Row],[PredictedHomeScore]],"N", IF(ISBLANK(Table2[[#This Row],[ActualResult]]), "_", IF(Table2[[#This Row],[ActualHomeScore]]=Table2[[#This Row],[PredictedHomeScore]], "Y", "N")))</f>
        <v>_</v>
      </c>
      <c r="R1109" s="2"/>
      <c r="S1109" s="2" t="str">
        <f t="shared" si="87"/>
        <v>_</v>
      </c>
      <c r="T1109" s="2">
        <f>IF(INDEX(StatsRegularSeason20242025!$A$2:$C$33,MATCH(Table2[[#This Row],[AwayTeam]],StatsRegularSeason20242025!$A$2:$A$33,0),2)=INDEX(StatsRegularSeason20242025!$A$2:$C$33,MATCH(Table2[[#This Row],[HomeTeam]],StatsRegularSeason20242025!$A$2:$A$33,0),2),1,0)</f>
        <v>1</v>
      </c>
      <c r="U1109" s="2">
        <f>IF(INDEX(StatsRegularSeason20242025!$A$2:$C$33,MATCH(Table2[[#This Row],[AwayTeam]],StatsRegularSeason20242025!$A$2:$A$33,0),3)=INDEX(StatsRegularSeason20242025!$A$2:$C$33,MATCH(Table2[[#This Row],[HomeTeam]],StatsRegularSeason20242025!$A$2:$A$33,0),3),1,0)</f>
        <v>1</v>
      </c>
      <c r="V1109" s="2">
        <f>IF(Table2[[#This Row],[InterConf]]=1,IF(Table2[[#This Row],[InterDiv]]=0, 1, 0), 0)</f>
        <v>0</v>
      </c>
      <c r="W1109" s="2">
        <f>IF(INDEX(StatsRegularSeason20242025!$A$2:$C$33,MATCH(Table2[[#This Row],[AwayTeam]],StatsRegularSeason20242025!$A$2:$A$33,0),2)&lt;&gt;INDEX(StatsRegularSeason20242025!$A$2:$C$33,MATCH(Table2[[#This Row],[HomeTeam]],StatsRegularSeason20242025!$A$2:$A$33,0),2),1,0)</f>
        <v>0</v>
      </c>
      <c r="X1109" s="2"/>
      <c r="Y1109" s="2"/>
      <c r="Z1109" s="2">
        <f>IF(AND(Table2[[#This Row],[GameIsOver]]=1,Table2[[#This Row],[ActualHomeScore]]*Table2[[#This Row],[ActualAwayScore]]=0), 1,0)</f>
        <v>0</v>
      </c>
      <c r="AA1109" s="2">
        <f>IF(Table2[[#This Row],[GameIsOver]]=0,0, IF(Table2[[#This Row],[ActualWinner]]=Table2[[#This Row],[AwayTeam]], 2, IF(OR(Table2[[#This Row],[ActualResult]]="OT", Table2[[#This Row],[ActualResult]]="SO"), 1, 0)))</f>
        <v>0</v>
      </c>
      <c r="AB1109" s="2">
        <f>IF(Table2[[#This Row],[GameIsOver]]= 0, 0, IF(Table2[[#This Row],[ActualWinner]]=Table2[[#This Row],[HomeTeam]], 2, IF(OR(Table2[[#This Row],[ActualResult]]="OT", Table2[[#This Row],[ActualResult]]="SO"), 1, 0)))</f>
        <v>0</v>
      </c>
      <c r="AC1109" s="33">
        <f>(($AR$11)*IF(Table2[[#This Row],[CorrectWinnerPrediction]]="Y", 1, 0))+(($AR$12)*IF(Table2[[#This Row],[CorrectAwayScorePrediction]]="Y", 1, 0))+(($AR$13)*IF(Table2[[#This Row],[CorrectHomeScorePrediction]]="Y", 1, 0))</f>
        <v>0</v>
      </c>
      <c r="AD11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09" s="4" t="str">
        <f>IF(WEEKDAY(Table2[[#This Row],[GameDate]])=1,"SUN",IF(WEEKDAY(Table2[[#This Row],[GameDate]])=2,"MON",IF(WEEKDAY(Table2[[#This Row],[GameDate]])=3,"TUE",IF(WEEKDAY(Table2[[#This Row],[GameDate]])=4,"WED",IF(WEEKDAY(Table2[[#This Row],[GameDate]])=5,"THU",IF(WEEKDAY(Table2[[#This Row],[GameDate]])=6,"FRI", "SAT"))))))</f>
        <v>SAT</v>
      </c>
      <c r="AF1109" s="2">
        <f>Table2[[#This Row],[ActualAwayScore]]-Table2[[#This Row],[PredictedAwayScore]]</f>
        <v>0</v>
      </c>
      <c r="AG1109" s="2">
        <f>Table2[[#This Row],[ActualHomeScore]]-Table2[[#This Row],[PredictedHomeScore]]</f>
        <v>0</v>
      </c>
      <c r="AH1109" s="2">
        <f t="shared" si="88"/>
        <v>0</v>
      </c>
      <c r="AI1109" s="2">
        <f t="shared" si="89"/>
        <v>0</v>
      </c>
    </row>
    <row r="1110" spans="1:35" x14ac:dyDescent="0.25">
      <c r="B1110" s="4">
        <v>45738</v>
      </c>
      <c r="C1110" s="7" t="s">
        <v>1222</v>
      </c>
      <c r="D1110" s="2" t="s">
        <v>24</v>
      </c>
      <c r="E1110" s="2" t="s">
        <v>33</v>
      </c>
      <c r="F1110" s="2"/>
      <c r="G1110" s="2"/>
      <c r="H1110" s="2" t="str">
        <f t="shared" si="85"/>
        <v>_</v>
      </c>
      <c r="I1110" s="2"/>
      <c r="J1110" s="2"/>
      <c r="K1110" s="2"/>
      <c r="L1110" s="2" t="str">
        <f t="shared" si="86"/>
        <v>_</v>
      </c>
      <c r="M1110" s="2"/>
      <c r="N1110" s="2">
        <f>IF(ISBLANK(Table2[[#This Row],[ActualResult]]), 0, 1)</f>
        <v>0</v>
      </c>
      <c r="O1110" s="2" t="str">
        <f>IF(ISBLANK(Table2[[#This Row],[ActualResult]]), "_", IF(Table2[[#This Row],[ActualWinner]]=Table2[[#This Row],[PredictedWinner]], "Y", "N"))</f>
        <v>_</v>
      </c>
      <c r="P1110" s="2" t="str">
        <f>IF(Table2[[#This Row],[ActualAwayScore]]&gt;Table2[[#This Row],[PredictedAwayScore]], "N", IF(ISBLANK(Table2[[#This Row],[ActualResult]]), "_", IF(Table2[[#This Row],[ActualAwayScore]]=Table2[[#This Row],[PredictedAwayScore]], "Y", "N")))</f>
        <v>_</v>
      </c>
      <c r="Q1110" s="2" t="str">
        <f>IF(Table2[[#This Row],[ActualHomeScore]]&gt;Table2[[#This Row],[PredictedHomeScore]],"N", IF(ISBLANK(Table2[[#This Row],[ActualResult]]), "_", IF(Table2[[#This Row],[ActualHomeScore]]=Table2[[#This Row],[PredictedHomeScore]], "Y", "N")))</f>
        <v>_</v>
      </c>
      <c r="R1110" s="2"/>
      <c r="S1110" s="2" t="str">
        <f t="shared" si="87"/>
        <v>_</v>
      </c>
      <c r="T1110" s="2">
        <f>IF(INDEX(StatsRegularSeason20242025!$A$2:$C$33,MATCH(Table2[[#This Row],[AwayTeam]],StatsRegularSeason20242025!$A$2:$A$33,0),2)=INDEX(StatsRegularSeason20242025!$A$2:$C$33,MATCH(Table2[[#This Row],[HomeTeam]],StatsRegularSeason20242025!$A$2:$A$33,0),2),1,0)</f>
        <v>0</v>
      </c>
      <c r="U1110" s="2">
        <f>IF(INDEX(StatsRegularSeason20242025!$A$2:$C$33,MATCH(Table2[[#This Row],[AwayTeam]],StatsRegularSeason20242025!$A$2:$A$33,0),3)=INDEX(StatsRegularSeason20242025!$A$2:$C$33,MATCH(Table2[[#This Row],[HomeTeam]],StatsRegularSeason20242025!$A$2:$A$33,0),3),1,0)</f>
        <v>0</v>
      </c>
      <c r="V1110" s="2">
        <f>IF(Table2[[#This Row],[InterConf]]=1,IF(Table2[[#This Row],[InterDiv]]=0, 1, 0), 0)</f>
        <v>0</v>
      </c>
      <c r="W1110" s="2">
        <f>IF(INDEX(StatsRegularSeason20242025!$A$2:$C$33,MATCH(Table2[[#This Row],[AwayTeam]],StatsRegularSeason20242025!$A$2:$A$33,0),2)&lt;&gt;INDEX(StatsRegularSeason20242025!$A$2:$C$33,MATCH(Table2[[#This Row],[HomeTeam]],StatsRegularSeason20242025!$A$2:$A$33,0),2),1,0)</f>
        <v>1</v>
      </c>
      <c r="X1110" s="2"/>
      <c r="Y1110" s="2"/>
      <c r="Z1110" s="2">
        <f>IF(AND(Table2[[#This Row],[GameIsOver]]=1,Table2[[#This Row],[ActualHomeScore]]*Table2[[#This Row],[ActualAwayScore]]=0), 1,0)</f>
        <v>0</v>
      </c>
      <c r="AA1110" s="2">
        <f>IF(Table2[[#This Row],[GameIsOver]]=0,0, IF(Table2[[#This Row],[ActualWinner]]=Table2[[#This Row],[AwayTeam]], 2, IF(OR(Table2[[#This Row],[ActualResult]]="OT", Table2[[#This Row],[ActualResult]]="SO"), 1, 0)))</f>
        <v>0</v>
      </c>
      <c r="AB1110" s="2">
        <f>IF(Table2[[#This Row],[GameIsOver]]= 0, 0, IF(Table2[[#This Row],[ActualWinner]]=Table2[[#This Row],[HomeTeam]], 2, IF(OR(Table2[[#This Row],[ActualResult]]="OT", Table2[[#This Row],[ActualResult]]="SO"), 1, 0)))</f>
        <v>0</v>
      </c>
      <c r="AC1110" s="33">
        <f>(($AR$11)*IF(Table2[[#This Row],[CorrectWinnerPrediction]]="Y", 1, 0))+(($AR$12)*IF(Table2[[#This Row],[CorrectAwayScorePrediction]]="Y", 1, 0))+(($AR$13)*IF(Table2[[#This Row],[CorrectHomeScorePrediction]]="Y", 1, 0))</f>
        <v>0</v>
      </c>
      <c r="AD11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0" s="4" t="str">
        <f>IF(WEEKDAY(Table2[[#This Row],[GameDate]])=1,"SUN",IF(WEEKDAY(Table2[[#This Row],[GameDate]])=2,"MON",IF(WEEKDAY(Table2[[#This Row],[GameDate]])=3,"TUE",IF(WEEKDAY(Table2[[#This Row],[GameDate]])=4,"WED",IF(WEEKDAY(Table2[[#This Row],[GameDate]])=5,"THU",IF(WEEKDAY(Table2[[#This Row],[GameDate]])=6,"FRI", "SAT"))))))</f>
        <v>SAT</v>
      </c>
      <c r="AF1110" s="2">
        <f>Table2[[#This Row],[ActualAwayScore]]-Table2[[#This Row],[PredictedAwayScore]]</f>
        <v>0</v>
      </c>
      <c r="AG1110" s="2">
        <f>Table2[[#This Row],[ActualHomeScore]]-Table2[[#This Row],[PredictedHomeScore]]</f>
        <v>0</v>
      </c>
      <c r="AH1110" s="2">
        <f t="shared" si="88"/>
        <v>0</v>
      </c>
      <c r="AI1110" s="2">
        <f t="shared" si="89"/>
        <v>0</v>
      </c>
    </row>
    <row r="1111" spans="1:35" x14ac:dyDescent="0.25">
      <c r="B1111" s="4">
        <v>45738</v>
      </c>
      <c r="C1111" s="7" t="s">
        <v>1223</v>
      </c>
      <c r="D1111" s="2" t="s">
        <v>44</v>
      </c>
      <c r="E1111" s="2" t="s">
        <v>28</v>
      </c>
      <c r="F1111" s="2"/>
      <c r="G1111" s="2"/>
      <c r="H1111" s="2" t="str">
        <f t="shared" si="85"/>
        <v>_</v>
      </c>
      <c r="I1111" s="2"/>
      <c r="J1111" s="2"/>
      <c r="K1111" s="2"/>
      <c r="L1111" s="2" t="str">
        <f t="shared" si="86"/>
        <v>_</v>
      </c>
      <c r="M1111" s="2"/>
      <c r="N1111" s="2">
        <f>IF(ISBLANK(Table2[[#This Row],[ActualResult]]), 0, 1)</f>
        <v>0</v>
      </c>
      <c r="O1111" s="2" t="str">
        <f>IF(ISBLANK(Table2[[#This Row],[ActualResult]]), "_", IF(Table2[[#This Row],[ActualWinner]]=Table2[[#This Row],[PredictedWinner]], "Y", "N"))</f>
        <v>_</v>
      </c>
      <c r="P1111" s="2" t="str">
        <f>IF(Table2[[#This Row],[ActualAwayScore]]&gt;Table2[[#This Row],[PredictedAwayScore]], "N", IF(ISBLANK(Table2[[#This Row],[ActualResult]]), "_", IF(Table2[[#This Row],[ActualAwayScore]]=Table2[[#This Row],[PredictedAwayScore]], "Y", "N")))</f>
        <v>_</v>
      </c>
      <c r="Q1111" s="2" t="str">
        <f>IF(Table2[[#This Row],[ActualHomeScore]]&gt;Table2[[#This Row],[PredictedHomeScore]],"N", IF(ISBLANK(Table2[[#This Row],[ActualResult]]), "_", IF(Table2[[#This Row],[ActualHomeScore]]=Table2[[#This Row],[PredictedHomeScore]], "Y", "N")))</f>
        <v>_</v>
      </c>
      <c r="R1111" s="2"/>
      <c r="S1111" s="2" t="str">
        <f t="shared" si="87"/>
        <v>_</v>
      </c>
      <c r="T1111" s="2">
        <f>IF(INDEX(StatsRegularSeason20242025!$A$2:$C$33,MATCH(Table2[[#This Row],[AwayTeam]],StatsRegularSeason20242025!$A$2:$A$33,0),2)=INDEX(StatsRegularSeason20242025!$A$2:$C$33,MATCH(Table2[[#This Row],[HomeTeam]],StatsRegularSeason20242025!$A$2:$A$33,0),2),1,0)</f>
        <v>0</v>
      </c>
      <c r="U1111" s="2">
        <f>IF(INDEX(StatsRegularSeason20242025!$A$2:$C$33,MATCH(Table2[[#This Row],[AwayTeam]],StatsRegularSeason20242025!$A$2:$A$33,0),3)=INDEX(StatsRegularSeason20242025!$A$2:$C$33,MATCH(Table2[[#This Row],[HomeTeam]],StatsRegularSeason20242025!$A$2:$A$33,0),3),1,0)</f>
        <v>0</v>
      </c>
      <c r="V1111" s="2">
        <f>IF(Table2[[#This Row],[InterConf]]=1,IF(Table2[[#This Row],[InterDiv]]=0, 1, 0), 0)</f>
        <v>0</v>
      </c>
      <c r="W1111" s="2">
        <f>IF(INDEX(StatsRegularSeason20242025!$A$2:$C$33,MATCH(Table2[[#This Row],[AwayTeam]],StatsRegularSeason20242025!$A$2:$A$33,0),2)&lt;&gt;INDEX(StatsRegularSeason20242025!$A$2:$C$33,MATCH(Table2[[#This Row],[HomeTeam]],StatsRegularSeason20242025!$A$2:$A$33,0),2),1,0)</f>
        <v>1</v>
      </c>
      <c r="X1111" s="2"/>
      <c r="Y1111" s="2"/>
      <c r="Z1111" s="2">
        <f>IF(AND(Table2[[#This Row],[GameIsOver]]=1,Table2[[#This Row],[ActualHomeScore]]*Table2[[#This Row],[ActualAwayScore]]=0), 1,0)</f>
        <v>0</v>
      </c>
      <c r="AA1111" s="2">
        <f>IF(Table2[[#This Row],[GameIsOver]]=0,0, IF(Table2[[#This Row],[ActualWinner]]=Table2[[#This Row],[AwayTeam]], 2, IF(OR(Table2[[#This Row],[ActualResult]]="OT", Table2[[#This Row],[ActualResult]]="SO"), 1, 0)))</f>
        <v>0</v>
      </c>
      <c r="AB1111" s="2">
        <f>IF(Table2[[#This Row],[GameIsOver]]= 0, 0, IF(Table2[[#This Row],[ActualWinner]]=Table2[[#This Row],[HomeTeam]], 2, IF(OR(Table2[[#This Row],[ActualResult]]="OT", Table2[[#This Row],[ActualResult]]="SO"), 1, 0)))</f>
        <v>0</v>
      </c>
      <c r="AC1111" s="33">
        <f>(($AR$11)*IF(Table2[[#This Row],[CorrectWinnerPrediction]]="Y", 1, 0))+(($AR$12)*IF(Table2[[#This Row],[CorrectAwayScorePrediction]]="Y", 1, 0))+(($AR$13)*IF(Table2[[#This Row],[CorrectHomeScorePrediction]]="Y", 1, 0))</f>
        <v>0</v>
      </c>
      <c r="AD11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1" s="4" t="str">
        <f>IF(WEEKDAY(Table2[[#This Row],[GameDate]])=1,"SUN",IF(WEEKDAY(Table2[[#This Row],[GameDate]])=2,"MON",IF(WEEKDAY(Table2[[#This Row],[GameDate]])=3,"TUE",IF(WEEKDAY(Table2[[#This Row],[GameDate]])=4,"WED",IF(WEEKDAY(Table2[[#This Row],[GameDate]])=5,"THU",IF(WEEKDAY(Table2[[#This Row],[GameDate]])=6,"FRI", "SAT"))))))</f>
        <v>SAT</v>
      </c>
      <c r="AF1111" s="2">
        <f>Table2[[#This Row],[ActualAwayScore]]-Table2[[#This Row],[PredictedAwayScore]]</f>
        <v>0</v>
      </c>
      <c r="AG1111" s="2">
        <f>Table2[[#This Row],[ActualHomeScore]]-Table2[[#This Row],[PredictedHomeScore]]</f>
        <v>0</v>
      </c>
      <c r="AH1111" s="2">
        <f t="shared" si="88"/>
        <v>0</v>
      </c>
      <c r="AI1111" s="2">
        <f t="shared" si="89"/>
        <v>0</v>
      </c>
    </row>
    <row r="1112" spans="1:35" x14ac:dyDescent="0.25">
      <c r="B1112" s="4">
        <v>45738</v>
      </c>
      <c r="C1112" s="7" t="s">
        <v>1224</v>
      </c>
      <c r="D1112" s="2" t="s">
        <v>14</v>
      </c>
      <c r="E1112" s="2" t="s">
        <v>46</v>
      </c>
      <c r="F1112" s="2"/>
      <c r="G1112" s="2"/>
      <c r="H1112" s="2" t="str">
        <f t="shared" si="85"/>
        <v>_</v>
      </c>
      <c r="I1112" s="2"/>
      <c r="J1112" s="2"/>
      <c r="K1112" s="2"/>
      <c r="L1112" s="2" t="str">
        <f t="shared" si="86"/>
        <v>_</v>
      </c>
      <c r="M1112" s="2"/>
      <c r="N1112" s="2">
        <f>IF(ISBLANK(Table2[[#This Row],[ActualResult]]), 0, 1)</f>
        <v>0</v>
      </c>
      <c r="O1112" s="2" t="str">
        <f>IF(ISBLANK(Table2[[#This Row],[ActualResult]]), "_", IF(Table2[[#This Row],[ActualWinner]]=Table2[[#This Row],[PredictedWinner]], "Y", "N"))</f>
        <v>_</v>
      </c>
      <c r="P1112" s="2" t="str">
        <f>IF(Table2[[#This Row],[ActualAwayScore]]&gt;Table2[[#This Row],[PredictedAwayScore]], "N", IF(ISBLANK(Table2[[#This Row],[ActualResult]]), "_", IF(Table2[[#This Row],[ActualAwayScore]]=Table2[[#This Row],[PredictedAwayScore]], "Y", "N")))</f>
        <v>_</v>
      </c>
      <c r="Q1112" s="2" t="str">
        <f>IF(Table2[[#This Row],[ActualHomeScore]]&gt;Table2[[#This Row],[PredictedHomeScore]],"N", IF(ISBLANK(Table2[[#This Row],[ActualResult]]), "_", IF(Table2[[#This Row],[ActualHomeScore]]=Table2[[#This Row],[PredictedHomeScore]], "Y", "N")))</f>
        <v>_</v>
      </c>
      <c r="R1112" s="2"/>
      <c r="S1112" s="2" t="str">
        <f t="shared" si="87"/>
        <v>_</v>
      </c>
      <c r="T1112" s="2">
        <f>IF(INDEX(StatsRegularSeason20242025!$A$2:$C$33,MATCH(Table2[[#This Row],[AwayTeam]],StatsRegularSeason20242025!$A$2:$A$33,0),2)=INDEX(StatsRegularSeason20242025!$A$2:$C$33,MATCH(Table2[[#This Row],[HomeTeam]],StatsRegularSeason20242025!$A$2:$A$33,0),2),1,0)</f>
        <v>1</v>
      </c>
      <c r="U1112" s="2">
        <f>IF(INDEX(StatsRegularSeason20242025!$A$2:$C$33,MATCH(Table2[[#This Row],[AwayTeam]],StatsRegularSeason20242025!$A$2:$A$33,0),3)=INDEX(StatsRegularSeason20242025!$A$2:$C$33,MATCH(Table2[[#This Row],[HomeTeam]],StatsRegularSeason20242025!$A$2:$A$33,0),3),1,0)</f>
        <v>0</v>
      </c>
      <c r="V1112" s="2">
        <f>IF(Table2[[#This Row],[InterConf]]=1,IF(Table2[[#This Row],[InterDiv]]=0, 1, 0), 0)</f>
        <v>1</v>
      </c>
      <c r="W1112" s="2">
        <f>IF(INDEX(StatsRegularSeason20242025!$A$2:$C$33,MATCH(Table2[[#This Row],[AwayTeam]],StatsRegularSeason20242025!$A$2:$A$33,0),2)&lt;&gt;INDEX(StatsRegularSeason20242025!$A$2:$C$33,MATCH(Table2[[#This Row],[HomeTeam]],StatsRegularSeason20242025!$A$2:$A$33,0),2),1,0)</f>
        <v>0</v>
      </c>
      <c r="X1112" s="2"/>
      <c r="Y1112" s="2"/>
      <c r="Z1112" s="2">
        <f>IF(AND(Table2[[#This Row],[GameIsOver]]=1,Table2[[#This Row],[ActualHomeScore]]*Table2[[#This Row],[ActualAwayScore]]=0), 1,0)</f>
        <v>0</v>
      </c>
      <c r="AA1112" s="2">
        <f>IF(Table2[[#This Row],[GameIsOver]]=0,0, IF(Table2[[#This Row],[ActualWinner]]=Table2[[#This Row],[AwayTeam]], 2, IF(OR(Table2[[#This Row],[ActualResult]]="OT", Table2[[#This Row],[ActualResult]]="SO"), 1, 0)))</f>
        <v>0</v>
      </c>
      <c r="AB1112" s="2">
        <f>IF(Table2[[#This Row],[GameIsOver]]= 0, 0, IF(Table2[[#This Row],[ActualWinner]]=Table2[[#This Row],[HomeTeam]], 2, IF(OR(Table2[[#This Row],[ActualResult]]="OT", Table2[[#This Row],[ActualResult]]="SO"), 1, 0)))</f>
        <v>0</v>
      </c>
      <c r="AC1112" s="33">
        <f>(($AR$11)*IF(Table2[[#This Row],[CorrectWinnerPrediction]]="Y", 1, 0))+(($AR$12)*IF(Table2[[#This Row],[CorrectAwayScorePrediction]]="Y", 1, 0))+(($AR$13)*IF(Table2[[#This Row],[CorrectHomeScorePrediction]]="Y", 1, 0))</f>
        <v>0</v>
      </c>
      <c r="AD11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2" s="4" t="str">
        <f>IF(WEEKDAY(Table2[[#This Row],[GameDate]])=1,"SUN",IF(WEEKDAY(Table2[[#This Row],[GameDate]])=2,"MON",IF(WEEKDAY(Table2[[#This Row],[GameDate]])=3,"TUE",IF(WEEKDAY(Table2[[#This Row],[GameDate]])=4,"WED",IF(WEEKDAY(Table2[[#This Row],[GameDate]])=5,"THU",IF(WEEKDAY(Table2[[#This Row],[GameDate]])=6,"FRI", "SAT"))))))</f>
        <v>SAT</v>
      </c>
      <c r="AF1112" s="2">
        <f>Table2[[#This Row],[ActualAwayScore]]-Table2[[#This Row],[PredictedAwayScore]]</f>
        <v>0</v>
      </c>
      <c r="AG1112" s="2">
        <f>Table2[[#This Row],[ActualHomeScore]]-Table2[[#This Row],[PredictedHomeScore]]</f>
        <v>0</v>
      </c>
      <c r="AH1112" s="2">
        <f t="shared" si="88"/>
        <v>0</v>
      </c>
      <c r="AI1112" s="2">
        <f t="shared" si="89"/>
        <v>0</v>
      </c>
    </row>
    <row r="1113" spans="1:35" x14ac:dyDescent="0.25">
      <c r="B1113" s="4">
        <v>45738</v>
      </c>
      <c r="C1113" s="7" t="s">
        <v>1225</v>
      </c>
      <c r="D1113" s="2" t="s">
        <v>43</v>
      </c>
      <c r="E1113" s="2" t="s">
        <v>15</v>
      </c>
      <c r="F1113" s="2"/>
      <c r="G1113" s="2"/>
      <c r="H1113" s="2" t="str">
        <f t="shared" si="85"/>
        <v>_</v>
      </c>
      <c r="I1113" s="2"/>
      <c r="J1113" s="2"/>
      <c r="K1113" s="2"/>
      <c r="L1113" s="2" t="str">
        <f t="shared" si="86"/>
        <v>_</v>
      </c>
      <c r="M1113" s="2"/>
      <c r="N1113" s="2">
        <f>IF(ISBLANK(Table2[[#This Row],[ActualResult]]), 0, 1)</f>
        <v>0</v>
      </c>
      <c r="O1113" s="2" t="str">
        <f>IF(ISBLANK(Table2[[#This Row],[ActualResult]]), "_", IF(Table2[[#This Row],[ActualWinner]]=Table2[[#This Row],[PredictedWinner]], "Y", "N"))</f>
        <v>_</v>
      </c>
      <c r="P1113" s="2" t="str">
        <f>IF(Table2[[#This Row],[ActualAwayScore]]&gt;Table2[[#This Row],[PredictedAwayScore]], "N", IF(ISBLANK(Table2[[#This Row],[ActualResult]]), "_", IF(Table2[[#This Row],[ActualAwayScore]]=Table2[[#This Row],[PredictedAwayScore]], "Y", "N")))</f>
        <v>_</v>
      </c>
      <c r="Q1113" s="2" t="str">
        <f>IF(Table2[[#This Row],[ActualHomeScore]]&gt;Table2[[#This Row],[PredictedHomeScore]],"N", IF(ISBLANK(Table2[[#This Row],[ActualResult]]), "_", IF(Table2[[#This Row],[ActualHomeScore]]=Table2[[#This Row],[PredictedHomeScore]], "Y", "N")))</f>
        <v>_</v>
      </c>
      <c r="R1113" s="2"/>
      <c r="S1113" s="2" t="str">
        <f t="shared" si="87"/>
        <v>_</v>
      </c>
      <c r="T1113" s="2">
        <f>IF(INDEX(StatsRegularSeason20242025!$A$2:$C$33,MATCH(Table2[[#This Row],[AwayTeam]],StatsRegularSeason20242025!$A$2:$A$33,0),2)=INDEX(StatsRegularSeason20242025!$A$2:$C$33,MATCH(Table2[[#This Row],[HomeTeam]],StatsRegularSeason20242025!$A$2:$A$33,0),2),1,0)</f>
        <v>0</v>
      </c>
      <c r="U1113" s="2">
        <f>IF(INDEX(StatsRegularSeason20242025!$A$2:$C$33,MATCH(Table2[[#This Row],[AwayTeam]],StatsRegularSeason20242025!$A$2:$A$33,0),3)=INDEX(StatsRegularSeason20242025!$A$2:$C$33,MATCH(Table2[[#This Row],[HomeTeam]],StatsRegularSeason20242025!$A$2:$A$33,0),3),1,0)</f>
        <v>0</v>
      </c>
      <c r="V1113" s="2">
        <f>IF(Table2[[#This Row],[InterConf]]=1,IF(Table2[[#This Row],[InterDiv]]=0, 1, 0), 0)</f>
        <v>0</v>
      </c>
      <c r="W1113" s="2">
        <f>IF(INDEX(StatsRegularSeason20242025!$A$2:$C$33,MATCH(Table2[[#This Row],[AwayTeam]],StatsRegularSeason20242025!$A$2:$A$33,0),2)&lt;&gt;INDEX(StatsRegularSeason20242025!$A$2:$C$33,MATCH(Table2[[#This Row],[HomeTeam]],StatsRegularSeason20242025!$A$2:$A$33,0),2),1,0)</f>
        <v>1</v>
      </c>
      <c r="X1113" s="2"/>
      <c r="Y1113" s="2"/>
      <c r="Z1113" s="2">
        <f>IF(AND(Table2[[#This Row],[GameIsOver]]=1,Table2[[#This Row],[ActualHomeScore]]*Table2[[#This Row],[ActualAwayScore]]=0), 1,0)</f>
        <v>0</v>
      </c>
      <c r="AA1113" s="2">
        <f>IF(Table2[[#This Row],[GameIsOver]]=0,0, IF(Table2[[#This Row],[ActualWinner]]=Table2[[#This Row],[AwayTeam]], 2, IF(OR(Table2[[#This Row],[ActualResult]]="OT", Table2[[#This Row],[ActualResult]]="SO"), 1, 0)))</f>
        <v>0</v>
      </c>
      <c r="AB1113" s="2">
        <f>IF(Table2[[#This Row],[GameIsOver]]= 0, 0, IF(Table2[[#This Row],[ActualWinner]]=Table2[[#This Row],[HomeTeam]], 2, IF(OR(Table2[[#This Row],[ActualResult]]="OT", Table2[[#This Row],[ActualResult]]="SO"), 1, 0)))</f>
        <v>0</v>
      </c>
      <c r="AC1113" s="33">
        <f>(($AR$11)*IF(Table2[[#This Row],[CorrectWinnerPrediction]]="Y", 1, 0))+(($AR$12)*IF(Table2[[#This Row],[CorrectAwayScorePrediction]]="Y", 1, 0))+(($AR$13)*IF(Table2[[#This Row],[CorrectHomeScorePrediction]]="Y", 1, 0))</f>
        <v>0</v>
      </c>
      <c r="AD11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3" s="4" t="str">
        <f>IF(WEEKDAY(Table2[[#This Row],[GameDate]])=1,"SUN",IF(WEEKDAY(Table2[[#This Row],[GameDate]])=2,"MON",IF(WEEKDAY(Table2[[#This Row],[GameDate]])=3,"TUE",IF(WEEKDAY(Table2[[#This Row],[GameDate]])=4,"WED",IF(WEEKDAY(Table2[[#This Row],[GameDate]])=5,"THU",IF(WEEKDAY(Table2[[#This Row],[GameDate]])=6,"FRI", "SAT"))))))</f>
        <v>SAT</v>
      </c>
      <c r="AF1113" s="2">
        <f>Table2[[#This Row],[ActualAwayScore]]-Table2[[#This Row],[PredictedAwayScore]]</f>
        <v>0</v>
      </c>
      <c r="AG1113" s="2">
        <f>Table2[[#This Row],[ActualHomeScore]]-Table2[[#This Row],[PredictedHomeScore]]</f>
        <v>0</v>
      </c>
      <c r="AH1113" s="2">
        <f t="shared" si="88"/>
        <v>0</v>
      </c>
      <c r="AI1113" s="2">
        <f t="shared" si="89"/>
        <v>0</v>
      </c>
    </row>
    <row r="1114" spans="1:35" x14ac:dyDescent="0.25">
      <c r="B1114" s="4">
        <v>45738</v>
      </c>
      <c r="C1114" s="7" t="s">
        <v>1226</v>
      </c>
      <c r="D1114" s="2" t="s">
        <v>26</v>
      </c>
      <c r="E1114" s="2" t="s">
        <v>19</v>
      </c>
      <c r="F1114" s="2"/>
      <c r="G1114" s="2"/>
      <c r="H1114" s="2" t="str">
        <f t="shared" si="85"/>
        <v>_</v>
      </c>
      <c r="I1114" s="2"/>
      <c r="J1114" s="2"/>
      <c r="K1114" s="2"/>
      <c r="L1114" s="2" t="str">
        <f t="shared" si="86"/>
        <v>_</v>
      </c>
      <c r="M1114" s="2"/>
      <c r="N1114" s="2">
        <f>IF(ISBLANK(Table2[[#This Row],[ActualResult]]), 0, 1)</f>
        <v>0</v>
      </c>
      <c r="O1114" s="2" t="str">
        <f>IF(ISBLANK(Table2[[#This Row],[ActualResult]]), "_", IF(Table2[[#This Row],[ActualWinner]]=Table2[[#This Row],[PredictedWinner]], "Y", "N"))</f>
        <v>_</v>
      </c>
      <c r="P1114" s="2" t="str">
        <f>IF(Table2[[#This Row],[ActualAwayScore]]&gt;Table2[[#This Row],[PredictedAwayScore]], "N", IF(ISBLANK(Table2[[#This Row],[ActualResult]]), "_", IF(Table2[[#This Row],[ActualAwayScore]]=Table2[[#This Row],[PredictedAwayScore]], "Y", "N")))</f>
        <v>_</v>
      </c>
      <c r="Q1114" s="2" t="str">
        <f>IF(Table2[[#This Row],[ActualHomeScore]]&gt;Table2[[#This Row],[PredictedHomeScore]],"N", IF(ISBLANK(Table2[[#This Row],[ActualResult]]), "_", IF(Table2[[#This Row],[ActualHomeScore]]=Table2[[#This Row],[PredictedHomeScore]], "Y", "N")))</f>
        <v>_</v>
      </c>
      <c r="R1114" s="2"/>
      <c r="S1114" s="2" t="str">
        <f t="shared" si="87"/>
        <v>_</v>
      </c>
      <c r="T1114" s="2">
        <f>IF(INDEX(StatsRegularSeason20242025!$A$2:$C$33,MATCH(Table2[[#This Row],[AwayTeam]],StatsRegularSeason20242025!$A$2:$A$33,0),2)=INDEX(StatsRegularSeason20242025!$A$2:$C$33,MATCH(Table2[[#This Row],[HomeTeam]],StatsRegularSeason20242025!$A$2:$A$33,0),2),1,0)</f>
        <v>0</v>
      </c>
      <c r="U1114" s="2">
        <f>IF(INDEX(StatsRegularSeason20242025!$A$2:$C$33,MATCH(Table2[[#This Row],[AwayTeam]],StatsRegularSeason20242025!$A$2:$A$33,0),3)=INDEX(StatsRegularSeason20242025!$A$2:$C$33,MATCH(Table2[[#This Row],[HomeTeam]],StatsRegularSeason20242025!$A$2:$A$33,0),3),1,0)</f>
        <v>0</v>
      </c>
      <c r="V1114" s="2">
        <f>IF(Table2[[#This Row],[InterConf]]=1,IF(Table2[[#This Row],[InterDiv]]=0, 1, 0), 0)</f>
        <v>0</v>
      </c>
      <c r="W1114" s="2">
        <f>IF(INDEX(StatsRegularSeason20242025!$A$2:$C$33,MATCH(Table2[[#This Row],[AwayTeam]],StatsRegularSeason20242025!$A$2:$A$33,0),2)&lt;&gt;INDEX(StatsRegularSeason20242025!$A$2:$C$33,MATCH(Table2[[#This Row],[HomeTeam]],StatsRegularSeason20242025!$A$2:$A$33,0),2),1,0)</f>
        <v>1</v>
      </c>
      <c r="X1114" s="2"/>
      <c r="Y1114" s="2"/>
      <c r="Z1114" s="2">
        <f>IF(AND(Table2[[#This Row],[GameIsOver]]=1,Table2[[#This Row],[ActualHomeScore]]*Table2[[#This Row],[ActualAwayScore]]=0), 1,0)</f>
        <v>0</v>
      </c>
      <c r="AA1114" s="2">
        <f>IF(Table2[[#This Row],[GameIsOver]]=0,0, IF(Table2[[#This Row],[ActualWinner]]=Table2[[#This Row],[AwayTeam]], 2, IF(OR(Table2[[#This Row],[ActualResult]]="OT", Table2[[#This Row],[ActualResult]]="SO"), 1, 0)))</f>
        <v>0</v>
      </c>
      <c r="AB1114" s="2">
        <f>IF(Table2[[#This Row],[GameIsOver]]= 0, 0, IF(Table2[[#This Row],[ActualWinner]]=Table2[[#This Row],[HomeTeam]], 2, IF(OR(Table2[[#This Row],[ActualResult]]="OT", Table2[[#This Row],[ActualResult]]="SO"), 1, 0)))</f>
        <v>0</v>
      </c>
      <c r="AC1114" s="33">
        <f>(($AR$11)*IF(Table2[[#This Row],[CorrectWinnerPrediction]]="Y", 1, 0))+(($AR$12)*IF(Table2[[#This Row],[CorrectAwayScorePrediction]]="Y", 1, 0))+(($AR$13)*IF(Table2[[#This Row],[CorrectHomeScorePrediction]]="Y", 1, 0))</f>
        <v>0</v>
      </c>
      <c r="AD11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4" s="4" t="str">
        <f>IF(WEEKDAY(Table2[[#This Row],[GameDate]])=1,"SUN",IF(WEEKDAY(Table2[[#This Row],[GameDate]])=2,"MON",IF(WEEKDAY(Table2[[#This Row],[GameDate]])=3,"TUE",IF(WEEKDAY(Table2[[#This Row],[GameDate]])=4,"WED",IF(WEEKDAY(Table2[[#This Row],[GameDate]])=5,"THU",IF(WEEKDAY(Table2[[#This Row],[GameDate]])=6,"FRI", "SAT"))))))</f>
        <v>SAT</v>
      </c>
      <c r="AF1114" s="2">
        <f>Table2[[#This Row],[ActualAwayScore]]-Table2[[#This Row],[PredictedAwayScore]]</f>
        <v>0</v>
      </c>
      <c r="AG1114" s="2">
        <f>Table2[[#This Row],[ActualHomeScore]]-Table2[[#This Row],[PredictedHomeScore]]</f>
        <v>0</v>
      </c>
      <c r="AH1114" s="2">
        <f t="shared" si="88"/>
        <v>0</v>
      </c>
      <c r="AI1114" s="2">
        <f t="shared" si="89"/>
        <v>0</v>
      </c>
    </row>
    <row r="1115" spans="1:35" x14ac:dyDescent="0.25">
      <c r="B1115" s="4">
        <v>45738</v>
      </c>
      <c r="C1115" s="7" t="s">
        <v>1227</v>
      </c>
      <c r="D1115" s="2" t="s">
        <v>30</v>
      </c>
      <c r="E1115" s="2" t="s">
        <v>32</v>
      </c>
      <c r="F1115" s="2"/>
      <c r="G1115" s="2"/>
      <c r="H1115" s="2" t="str">
        <f t="shared" si="85"/>
        <v>_</v>
      </c>
      <c r="I1115" s="2"/>
      <c r="J1115" s="2"/>
      <c r="K1115" s="2"/>
      <c r="L1115" s="2" t="str">
        <f t="shared" si="86"/>
        <v>_</v>
      </c>
      <c r="M1115" s="2"/>
      <c r="N1115" s="2">
        <f>IF(ISBLANK(Table2[[#This Row],[ActualResult]]), 0, 1)</f>
        <v>0</v>
      </c>
      <c r="O1115" s="2" t="str">
        <f>IF(ISBLANK(Table2[[#This Row],[ActualResult]]), "_", IF(Table2[[#This Row],[ActualWinner]]=Table2[[#This Row],[PredictedWinner]], "Y", "N"))</f>
        <v>_</v>
      </c>
      <c r="P1115" s="2" t="str">
        <f>IF(Table2[[#This Row],[ActualAwayScore]]&gt;Table2[[#This Row],[PredictedAwayScore]], "N", IF(ISBLANK(Table2[[#This Row],[ActualResult]]), "_", IF(Table2[[#This Row],[ActualAwayScore]]=Table2[[#This Row],[PredictedAwayScore]], "Y", "N")))</f>
        <v>_</v>
      </c>
      <c r="Q1115" s="2" t="str">
        <f>IF(Table2[[#This Row],[ActualHomeScore]]&gt;Table2[[#This Row],[PredictedHomeScore]],"N", IF(ISBLANK(Table2[[#This Row],[ActualResult]]), "_", IF(Table2[[#This Row],[ActualHomeScore]]=Table2[[#This Row],[PredictedHomeScore]], "Y", "N")))</f>
        <v>_</v>
      </c>
      <c r="R1115" s="2"/>
      <c r="S1115" s="2" t="str">
        <f t="shared" si="87"/>
        <v>_</v>
      </c>
      <c r="T1115" s="2">
        <f>IF(INDEX(StatsRegularSeason20242025!$A$2:$C$33,MATCH(Table2[[#This Row],[AwayTeam]],StatsRegularSeason20242025!$A$2:$A$33,0),2)=INDEX(StatsRegularSeason20242025!$A$2:$C$33,MATCH(Table2[[#This Row],[HomeTeam]],StatsRegularSeason20242025!$A$2:$A$33,0),2),1,0)</f>
        <v>1</v>
      </c>
      <c r="U1115" s="2">
        <f>IF(INDEX(StatsRegularSeason20242025!$A$2:$C$33,MATCH(Table2[[#This Row],[AwayTeam]],StatsRegularSeason20242025!$A$2:$A$33,0),3)=INDEX(StatsRegularSeason20242025!$A$2:$C$33,MATCH(Table2[[#This Row],[HomeTeam]],StatsRegularSeason20242025!$A$2:$A$33,0),3),1,0)</f>
        <v>0</v>
      </c>
      <c r="V1115" s="2">
        <f>IF(Table2[[#This Row],[InterConf]]=1,IF(Table2[[#This Row],[InterDiv]]=0, 1, 0), 0)</f>
        <v>1</v>
      </c>
      <c r="W1115" s="2">
        <f>IF(INDEX(StatsRegularSeason20242025!$A$2:$C$33,MATCH(Table2[[#This Row],[AwayTeam]],StatsRegularSeason20242025!$A$2:$A$33,0),2)&lt;&gt;INDEX(StatsRegularSeason20242025!$A$2:$C$33,MATCH(Table2[[#This Row],[HomeTeam]],StatsRegularSeason20242025!$A$2:$A$33,0),2),1,0)</f>
        <v>0</v>
      </c>
      <c r="X1115" s="2"/>
      <c r="Y1115" s="2"/>
      <c r="Z1115" s="2">
        <f>IF(AND(Table2[[#This Row],[GameIsOver]]=1,Table2[[#This Row],[ActualHomeScore]]*Table2[[#This Row],[ActualAwayScore]]=0), 1,0)</f>
        <v>0</v>
      </c>
      <c r="AA1115" s="2">
        <f>IF(Table2[[#This Row],[GameIsOver]]=0,0, IF(Table2[[#This Row],[ActualWinner]]=Table2[[#This Row],[AwayTeam]], 2, IF(OR(Table2[[#This Row],[ActualResult]]="OT", Table2[[#This Row],[ActualResult]]="SO"), 1, 0)))</f>
        <v>0</v>
      </c>
      <c r="AB1115" s="2">
        <f>IF(Table2[[#This Row],[GameIsOver]]= 0, 0, IF(Table2[[#This Row],[ActualWinner]]=Table2[[#This Row],[HomeTeam]], 2, IF(OR(Table2[[#This Row],[ActualResult]]="OT", Table2[[#This Row],[ActualResult]]="SO"), 1, 0)))</f>
        <v>0</v>
      </c>
      <c r="AC1115" s="33">
        <f>(($AR$11)*IF(Table2[[#This Row],[CorrectWinnerPrediction]]="Y", 1, 0))+(($AR$12)*IF(Table2[[#This Row],[CorrectAwayScorePrediction]]="Y", 1, 0))+(($AR$13)*IF(Table2[[#This Row],[CorrectHomeScorePrediction]]="Y", 1, 0))</f>
        <v>0</v>
      </c>
      <c r="AD11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5" s="4" t="str">
        <f>IF(WEEKDAY(Table2[[#This Row],[GameDate]])=1,"SUN",IF(WEEKDAY(Table2[[#This Row],[GameDate]])=2,"MON",IF(WEEKDAY(Table2[[#This Row],[GameDate]])=3,"TUE",IF(WEEKDAY(Table2[[#This Row],[GameDate]])=4,"WED",IF(WEEKDAY(Table2[[#This Row],[GameDate]])=5,"THU",IF(WEEKDAY(Table2[[#This Row],[GameDate]])=6,"FRI", "SAT"))))))</f>
        <v>SAT</v>
      </c>
      <c r="AF1115" s="2">
        <f>Table2[[#This Row],[ActualAwayScore]]-Table2[[#This Row],[PredictedAwayScore]]</f>
        <v>0</v>
      </c>
      <c r="AG1115" s="2">
        <f>Table2[[#This Row],[ActualHomeScore]]-Table2[[#This Row],[PredictedHomeScore]]</f>
        <v>0</v>
      </c>
      <c r="AH1115" s="2">
        <f t="shared" si="88"/>
        <v>0</v>
      </c>
      <c r="AI1115" s="2">
        <f t="shared" si="89"/>
        <v>0</v>
      </c>
    </row>
    <row r="1116" spans="1:35" x14ac:dyDescent="0.25">
      <c r="B1116" s="4">
        <v>45738</v>
      </c>
      <c r="C1116" s="7" t="s">
        <v>1228</v>
      </c>
      <c r="D1116" s="2" t="s">
        <v>18</v>
      </c>
      <c r="E1116" s="2" t="s">
        <v>35</v>
      </c>
      <c r="F1116" s="2"/>
      <c r="G1116" s="2"/>
      <c r="H1116" s="2" t="str">
        <f t="shared" si="85"/>
        <v>_</v>
      </c>
      <c r="I1116" s="2"/>
      <c r="J1116" s="2"/>
      <c r="K1116" s="2"/>
      <c r="L1116" s="2" t="str">
        <f t="shared" si="86"/>
        <v>_</v>
      </c>
      <c r="M1116" s="2"/>
      <c r="N1116" s="2">
        <f>IF(ISBLANK(Table2[[#This Row],[ActualResult]]), 0, 1)</f>
        <v>0</v>
      </c>
      <c r="O1116" s="2" t="str">
        <f>IF(ISBLANK(Table2[[#This Row],[ActualResult]]), "_", IF(Table2[[#This Row],[ActualWinner]]=Table2[[#This Row],[PredictedWinner]], "Y", "N"))</f>
        <v>_</v>
      </c>
      <c r="P1116" s="2" t="str">
        <f>IF(Table2[[#This Row],[ActualAwayScore]]&gt;Table2[[#This Row],[PredictedAwayScore]], "N", IF(ISBLANK(Table2[[#This Row],[ActualResult]]), "_", IF(Table2[[#This Row],[ActualAwayScore]]=Table2[[#This Row],[PredictedAwayScore]], "Y", "N")))</f>
        <v>_</v>
      </c>
      <c r="Q1116" s="2" t="str">
        <f>IF(Table2[[#This Row],[ActualHomeScore]]&gt;Table2[[#This Row],[PredictedHomeScore]],"N", IF(ISBLANK(Table2[[#This Row],[ActualResult]]), "_", IF(Table2[[#This Row],[ActualHomeScore]]=Table2[[#This Row],[PredictedHomeScore]], "Y", "N")))</f>
        <v>_</v>
      </c>
      <c r="R1116" s="2"/>
      <c r="S1116" s="2" t="str">
        <f t="shared" si="87"/>
        <v>_</v>
      </c>
      <c r="T1116" s="2">
        <f>IF(INDEX(StatsRegularSeason20242025!$A$2:$C$33,MATCH(Table2[[#This Row],[AwayTeam]],StatsRegularSeason20242025!$A$2:$A$33,0),2)=INDEX(StatsRegularSeason20242025!$A$2:$C$33,MATCH(Table2[[#This Row],[HomeTeam]],StatsRegularSeason20242025!$A$2:$A$33,0),2),1,0)</f>
        <v>0</v>
      </c>
      <c r="U1116" s="2">
        <f>IF(INDEX(StatsRegularSeason20242025!$A$2:$C$33,MATCH(Table2[[#This Row],[AwayTeam]],StatsRegularSeason20242025!$A$2:$A$33,0),3)=INDEX(StatsRegularSeason20242025!$A$2:$C$33,MATCH(Table2[[#This Row],[HomeTeam]],StatsRegularSeason20242025!$A$2:$A$33,0),3),1,0)</f>
        <v>0</v>
      </c>
      <c r="V1116" s="2">
        <f>IF(Table2[[#This Row],[InterConf]]=1,IF(Table2[[#This Row],[InterDiv]]=0, 1, 0), 0)</f>
        <v>0</v>
      </c>
      <c r="W1116" s="2">
        <f>IF(INDEX(StatsRegularSeason20242025!$A$2:$C$33,MATCH(Table2[[#This Row],[AwayTeam]],StatsRegularSeason20242025!$A$2:$A$33,0),2)&lt;&gt;INDEX(StatsRegularSeason20242025!$A$2:$C$33,MATCH(Table2[[#This Row],[HomeTeam]],StatsRegularSeason20242025!$A$2:$A$33,0),2),1,0)</f>
        <v>1</v>
      </c>
      <c r="X1116" s="2"/>
      <c r="Y1116" s="2"/>
      <c r="Z1116" s="2">
        <f>IF(AND(Table2[[#This Row],[GameIsOver]]=1,Table2[[#This Row],[ActualHomeScore]]*Table2[[#This Row],[ActualAwayScore]]=0), 1,0)</f>
        <v>0</v>
      </c>
      <c r="AA1116" s="2">
        <f>IF(Table2[[#This Row],[GameIsOver]]=0,0, IF(Table2[[#This Row],[ActualWinner]]=Table2[[#This Row],[AwayTeam]], 2, IF(OR(Table2[[#This Row],[ActualResult]]="OT", Table2[[#This Row],[ActualResult]]="SO"), 1, 0)))</f>
        <v>0</v>
      </c>
      <c r="AB1116" s="2">
        <f>IF(Table2[[#This Row],[GameIsOver]]= 0, 0, IF(Table2[[#This Row],[ActualWinner]]=Table2[[#This Row],[HomeTeam]], 2, IF(OR(Table2[[#This Row],[ActualResult]]="OT", Table2[[#This Row],[ActualResult]]="SO"), 1, 0)))</f>
        <v>0</v>
      </c>
      <c r="AC1116" s="33">
        <f>(($AR$11)*IF(Table2[[#This Row],[CorrectWinnerPrediction]]="Y", 1, 0))+(($AR$12)*IF(Table2[[#This Row],[CorrectAwayScorePrediction]]="Y", 1, 0))+(($AR$13)*IF(Table2[[#This Row],[CorrectHomeScorePrediction]]="Y", 1, 0))</f>
        <v>0</v>
      </c>
      <c r="AD11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6" s="4" t="str">
        <f>IF(WEEKDAY(Table2[[#This Row],[GameDate]])=1,"SUN",IF(WEEKDAY(Table2[[#This Row],[GameDate]])=2,"MON",IF(WEEKDAY(Table2[[#This Row],[GameDate]])=3,"TUE",IF(WEEKDAY(Table2[[#This Row],[GameDate]])=4,"WED",IF(WEEKDAY(Table2[[#This Row],[GameDate]])=5,"THU",IF(WEEKDAY(Table2[[#This Row],[GameDate]])=6,"FRI", "SAT"))))))</f>
        <v>SAT</v>
      </c>
      <c r="AF1116" s="2">
        <f>Table2[[#This Row],[ActualAwayScore]]-Table2[[#This Row],[PredictedAwayScore]]</f>
        <v>0</v>
      </c>
      <c r="AG1116" s="2">
        <f>Table2[[#This Row],[ActualHomeScore]]-Table2[[#This Row],[PredictedHomeScore]]</f>
        <v>0</v>
      </c>
      <c r="AH1116" s="2">
        <f t="shared" si="88"/>
        <v>0</v>
      </c>
      <c r="AI1116" s="2">
        <f t="shared" si="89"/>
        <v>0</v>
      </c>
    </row>
    <row r="1117" spans="1:35" x14ac:dyDescent="0.25">
      <c r="B1117" s="4">
        <v>45738</v>
      </c>
      <c r="C1117" s="7" t="s">
        <v>1229</v>
      </c>
      <c r="D1117" s="2" t="s">
        <v>31</v>
      </c>
      <c r="E1117" s="2" t="s">
        <v>27</v>
      </c>
      <c r="F1117" s="2"/>
      <c r="G1117" s="2"/>
      <c r="H1117" s="2" t="str">
        <f t="shared" si="85"/>
        <v>_</v>
      </c>
      <c r="I1117" s="2"/>
      <c r="J1117" s="2"/>
      <c r="K1117" s="2"/>
      <c r="L1117" s="2" t="str">
        <f t="shared" si="86"/>
        <v>_</v>
      </c>
      <c r="M1117" s="2"/>
      <c r="N1117" s="2">
        <f>IF(ISBLANK(Table2[[#This Row],[ActualResult]]), 0, 1)</f>
        <v>0</v>
      </c>
      <c r="O1117" s="2" t="str">
        <f>IF(ISBLANK(Table2[[#This Row],[ActualResult]]), "_", IF(Table2[[#This Row],[ActualWinner]]=Table2[[#This Row],[PredictedWinner]], "Y", "N"))</f>
        <v>_</v>
      </c>
      <c r="P1117" s="2" t="str">
        <f>IF(Table2[[#This Row],[ActualAwayScore]]&gt;Table2[[#This Row],[PredictedAwayScore]], "N", IF(ISBLANK(Table2[[#This Row],[ActualResult]]), "_", IF(Table2[[#This Row],[ActualAwayScore]]=Table2[[#This Row],[PredictedAwayScore]], "Y", "N")))</f>
        <v>_</v>
      </c>
      <c r="Q1117" s="2" t="str">
        <f>IF(Table2[[#This Row],[ActualHomeScore]]&gt;Table2[[#This Row],[PredictedHomeScore]],"N", IF(ISBLANK(Table2[[#This Row],[ActualResult]]), "_", IF(Table2[[#This Row],[ActualHomeScore]]=Table2[[#This Row],[PredictedHomeScore]], "Y", "N")))</f>
        <v>_</v>
      </c>
      <c r="R1117" s="2"/>
      <c r="S1117" s="2" t="str">
        <f t="shared" si="87"/>
        <v>_</v>
      </c>
      <c r="T1117" s="2">
        <f>IF(INDEX(StatsRegularSeason20242025!$A$2:$C$33,MATCH(Table2[[#This Row],[AwayTeam]],StatsRegularSeason20242025!$A$2:$A$33,0),2)=INDEX(StatsRegularSeason20242025!$A$2:$C$33,MATCH(Table2[[#This Row],[HomeTeam]],StatsRegularSeason20242025!$A$2:$A$33,0),2),1,0)</f>
        <v>0</v>
      </c>
      <c r="U1117" s="2">
        <f>IF(INDEX(StatsRegularSeason20242025!$A$2:$C$33,MATCH(Table2[[#This Row],[AwayTeam]],StatsRegularSeason20242025!$A$2:$A$33,0),3)=INDEX(StatsRegularSeason20242025!$A$2:$C$33,MATCH(Table2[[#This Row],[HomeTeam]],StatsRegularSeason20242025!$A$2:$A$33,0),3),1,0)</f>
        <v>0</v>
      </c>
      <c r="V1117" s="2">
        <f>IF(Table2[[#This Row],[InterConf]]=1,IF(Table2[[#This Row],[InterDiv]]=0, 1, 0), 0)</f>
        <v>0</v>
      </c>
      <c r="W1117" s="2">
        <f>IF(INDEX(StatsRegularSeason20242025!$A$2:$C$33,MATCH(Table2[[#This Row],[AwayTeam]],StatsRegularSeason20242025!$A$2:$A$33,0),2)&lt;&gt;INDEX(StatsRegularSeason20242025!$A$2:$C$33,MATCH(Table2[[#This Row],[HomeTeam]],StatsRegularSeason20242025!$A$2:$A$33,0),2),1,0)</f>
        <v>1</v>
      </c>
      <c r="X1117" s="2"/>
      <c r="Y1117" s="2"/>
      <c r="Z1117" s="2">
        <f>IF(AND(Table2[[#This Row],[GameIsOver]]=1,Table2[[#This Row],[ActualHomeScore]]*Table2[[#This Row],[ActualAwayScore]]=0), 1,0)</f>
        <v>0</v>
      </c>
      <c r="AA1117" s="2">
        <f>IF(Table2[[#This Row],[GameIsOver]]=0,0, IF(Table2[[#This Row],[ActualWinner]]=Table2[[#This Row],[AwayTeam]], 2, IF(OR(Table2[[#This Row],[ActualResult]]="OT", Table2[[#This Row],[ActualResult]]="SO"), 1, 0)))</f>
        <v>0</v>
      </c>
      <c r="AB1117" s="2">
        <f>IF(Table2[[#This Row],[GameIsOver]]= 0, 0, IF(Table2[[#This Row],[ActualWinner]]=Table2[[#This Row],[HomeTeam]], 2, IF(OR(Table2[[#This Row],[ActualResult]]="OT", Table2[[#This Row],[ActualResult]]="SO"), 1, 0)))</f>
        <v>0</v>
      </c>
      <c r="AC1117" s="33">
        <f>(($AR$11)*IF(Table2[[#This Row],[CorrectWinnerPrediction]]="Y", 1, 0))+(($AR$12)*IF(Table2[[#This Row],[CorrectAwayScorePrediction]]="Y", 1, 0))+(($AR$13)*IF(Table2[[#This Row],[CorrectHomeScorePrediction]]="Y", 1, 0))</f>
        <v>0</v>
      </c>
      <c r="AD11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7" s="4" t="str">
        <f>IF(WEEKDAY(Table2[[#This Row],[GameDate]])=1,"SUN",IF(WEEKDAY(Table2[[#This Row],[GameDate]])=2,"MON",IF(WEEKDAY(Table2[[#This Row],[GameDate]])=3,"TUE",IF(WEEKDAY(Table2[[#This Row],[GameDate]])=4,"WED",IF(WEEKDAY(Table2[[#This Row],[GameDate]])=5,"THU",IF(WEEKDAY(Table2[[#This Row],[GameDate]])=6,"FRI", "SAT"))))))</f>
        <v>SAT</v>
      </c>
      <c r="AF1117" s="2">
        <f>Table2[[#This Row],[ActualAwayScore]]-Table2[[#This Row],[PredictedAwayScore]]</f>
        <v>0</v>
      </c>
      <c r="AG1117" s="2">
        <f>Table2[[#This Row],[ActualHomeScore]]-Table2[[#This Row],[PredictedHomeScore]]</f>
        <v>0</v>
      </c>
      <c r="AH1117" s="2">
        <f t="shared" si="88"/>
        <v>0</v>
      </c>
      <c r="AI1117" s="2">
        <f t="shared" si="89"/>
        <v>0</v>
      </c>
    </row>
    <row r="1118" spans="1:35" x14ac:dyDescent="0.25">
      <c r="B1118" s="4">
        <v>45738</v>
      </c>
      <c r="C1118" s="7" t="s">
        <v>1230</v>
      </c>
      <c r="D1118" s="2" t="s">
        <v>12</v>
      </c>
      <c r="E1118" s="2" t="s">
        <v>23</v>
      </c>
      <c r="F1118" s="2"/>
      <c r="G1118" s="2"/>
      <c r="H1118" s="2" t="str">
        <f t="shared" si="85"/>
        <v>_</v>
      </c>
      <c r="I1118" s="2"/>
      <c r="J1118" s="2"/>
      <c r="K1118" s="2"/>
      <c r="L1118" s="2" t="str">
        <f t="shared" si="86"/>
        <v>_</v>
      </c>
      <c r="M1118" s="2"/>
      <c r="N1118" s="2">
        <f>IF(ISBLANK(Table2[[#This Row],[ActualResult]]), 0, 1)</f>
        <v>0</v>
      </c>
      <c r="O1118" s="2" t="str">
        <f>IF(ISBLANK(Table2[[#This Row],[ActualResult]]), "_", IF(Table2[[#This Row],[ActualWinner]]=Table2[[#This Row],[PredictedWinner]], "Y", "N"))</f>
        <v>_</v>
      </c>
      <c r="P1118" s="2" t="str">
        <f>IF(Table2[[#This Row],[ActualAwayScore]]&gt;Table2[[#This Row],[PredictedAwayScore]], "N", IF(ISBLANK(Table2[[#This Row],[ActualResult]]), "_", IF(Table2[[#This Row],[ActualAwayScore]]=Table2[[#This Row],[PredictedAwayScore]], "Y", "N")))</f>
        <v>_</v>
      </c>
      <c r="Q1118" s="2" t="str">
        <f>IF(Table2[[#This Row],[ActualHomeScore]]&gt;Table2[[#This Row],[PredictedHomeScore]],"N", IF(ISBLANK(Table2[[#This Row],[ActualResult]]), "_", IF(Table2[[#This Row],[ActualHomeScore]]=Table2[[#This Row],[PredictedHomeScore]], "Y", "N")))</f>
        <v>_</v>
      </c>
      <c r="R1118" s="2"/>
      <c r="S1118" s="2" t="str">
        <f t="shared" si="87"/>
        <v>_</v>
      </c>
      <c r="T1118" s="2">
        <f>IF(INDEX(StatsRegularSeason20242025!$A$2:$C$33,MATCH(Table2[[#This Row],[AwayTeam]],StatsRegularSeason20242025!$A$2:$A$33,0),2)=INDEX(StatsRegularSeason20242025!$A$2:$C$33,MATCH(Table2[[#This Row],[HomeTeam]],StatsRegularSeason20242025!$A$2:$A$33,0),2),1,0)</f>
        <v>1</v>
      </c>
      <c r="U1118" s="2">
        <f>IF(INDEX(StatsRegularSeason20242025!$A$2:$C$33,MATCH(Table2[[#This Row],[AwayTeam]],StatsRegularSeason20242025!$A$2:$A$33,0),3)=INDEX(StatsRegularSeason20242025!$A$2:$C$33,MATCH(Table2[[#This Row],[HomeTeam]],StatsRegularSeason20242025!$A$2:$A$33,0),3),1,0)</f>
        <v>1</v>
      </c>
      <c r="V1118" s="2">
        <f>IF(Table2[[#This Row],[InterConf]]=1,IF(Table2[[#This Row],[InterDiv]]=0, 1, 0), 0)</f>
        <v>0</v>
      </c>
      <c r="W1118" s="2">
        <f>IF(INDEX(StatsRegularSeason20242025!$A$2:$C$33,MATCH(Table2[[#This Row],[AwayTeam]],StatsRegularSeason20242025!$A$2:$A$33,0),2)&lt;&gt;INDEX(StatsRegularSeason20242025!$A$2:$C$33,MATCH(Table2[[#This Row],[HomeTeam]],StatsRegularSeason20242025!$A$2:$A$33,0),2),1,0)</f>
        <v>0</v>
      </c>
      <c r="X1118" s="2"/>
      <c r="Y1118" s="2"/>
      <c r="Z1118" s="2">
        <f>IF(AND(Table2[[#This Row],[GameIsOver]]=1,Table2[[#This Row],[ActualHomeScore]]*Table2[[#This Row],[ActualAwayScore]]=0), 1,0)</f>
        <v>0</v>
      </c>
      <c r="AA1118" s="2">
        <f>IF(Table2[[#This Row],[GameIsOver]]=0,0, IF(Table2[[#This Row],[ActualWinner]]=Table2[[#This Row],[AwayTeam]], 2, IF(OR(Table2[[#This Row],[ActualResult]]="OT", Table2[[#This Row],[ActualResult]]="SO"), 1, 0)))</f>
        <v>0</v>
      </c>
      <c r="AB1118" s="2">
        <f>IF(Table2[[#This Row],[GameIsOver]]= 0, 0, IF(Table2[[#This Row],[ActualWinner]]=Table2[[#This Row],[HomeTeam]], 2, IF(OR(Table2[[#This Row],[ActualResult]]="OT", Table2[[#This Row],[ActualResult]]="SO"), 1, 0)))</f>
        <v>0</v>
      </c>
      <c r="AC1118" s="33">
        <f>(($AR$11)*IF(Table2[[#This Row],[CorrectWinnerPrediction]]="Y", 1, 0))+(($AR$12)*IF(Table2[[#This Row],[CorrectAwayScorePrediction]]="Y", 1, 0))+(($AR$13)*IF(Table2[[#This Row],[CorrectHomeScorePrediction]]="Y", 1, 0))</f>
        <v>0</v>
      </c>
      <c r="AD11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8" s="4" t="str">
        <f>IF(WEEKDAY(Table2[[#This Row],[GameDate]])=1,"SUN",IF(WEEKDAY(Table2[[#This Row],[GameDate]])=2,"MON",IF(WEEKDAY(Table2[[#This Row],[GameDate]])=3,"TUE",IF(WEEKDAY(Table2[[#This Row],[GameDate]])=4,"WED",IF(WEEKDAY(Table2[[#This Row],[GameDate]])=5,"THU",IF(WEEKDAY(Table2[[#This Row],[GameDate]])=6,"FRI", "SAT"))))))</f>
        <v>SAT</v>
      </c>
      <c r="AF1118" s="2">
        <f>Table2[[#This Row],[ActualAwayScore]]-Table2[[#This Row],[PredictedAwayScore]]</f>
        <v>0</v>
      </c>
      <c r="AG1118" s="2">
        <f>Table2[[#This Row],[ActualHomeScore]]-Table2[[#This Row],[PredictedHomeScore]]</f>
        <v>0</v>
      </c>
      <c r="AH1118" s="2">
        <f t="shared" si="88"/>
        <v>0</v>
      </c>
      <c r="AI1118" s="2">
        <f t="shared" si="89"/>
        <v>0</v>
      </c>
    </row>
    <row r="1119" spans="1:35" x14ac:dyDescent="0.25">
      <c r="A1119" s="3"/>
      <c r="B1119" s="5">
        <v>45738</v>
      </c>
      <c r="C1119" s="8" t="s">
        <v>1231</v>
      </c>
      <c r="D1119" s="3" t="s">
        <v>16</v>
      </c>
      <c r="E1119" s="3" t="s">
        <v>38</v>
      </c>
      <c r="F1119" s="3"/>
      <c r="G1119" s="3"/>
      <c r="H1119" s="3" t="str">
        <f t="shared" si="85"/>
        <v>_</v>
      </c>
      <c r="I1119" s="3"/>
      <c r="J1119" s="3"/>
      <c r="K1119" s="3"/>
      <c r="L1119" s="2" t="str">
        <f t="shared" si="86"/>
        <v>_</v>
      </c>
      <c r="M1119" s="3"/>
      <c r="N1119" s="3">
        <f>IF(ISBLANK(Table2[[#This Row],[ActualResult]]), 0, 1)</f>
        <v>0</v>
      </c>
      <c r="O1119" s="3" t="str">
        <f>IF(ISBLANK(Table2[[#This Row],[ActualResult]]), "_", IF(Table2[[#This Row],[ActualWinner]]=Table2[[#This Row],[PredictedWinner]], "Y", "N"))</f>
        <v>_</v>
      </c>
      <c r="P1119" s="3" t="str">
        <f>IF(Table2[[#This Row],[ActualAwayScore]]&gt;Table2[[#This Row],[PredictedAwayScore]], "N", IF(ISBLANK(Table2[[#This Row],[ActualResult]]), "_", IF(Table2[[#This Row],[ActualAwayScore]]=Table2[[#This Row],[PredictedAwayScore]], "Y", "N")))</f>
        <v>_</v>
      </c>
      <c r="Q1119" s="3" t="str">
        <f>IF(Table2[[#This Row],[ActualHomeScore]]&gt;Table2[[#This Row],[PredictedHomeScore]],"N", IF(ISBLANK(Table2[[#This Row],[ActualResult]]), "_", IF(Table2[[#This Row],[ActualHomeScore]]=Table2[[#This Row],[PredictedHomeScore]], "Y", "N")))</f>
        <v>_</v>
      </c>
      <c r="R1119" s="2"/>
      <c r="S1119" s="2" t="str">
        <f t="shared" si="87"/>
        <v>_</v>
      </c>
      <c r="T1119" s="2">
        <f>IF(INDEX(StatsRegularSeason20242025!$A$2:$C$33,MATCH(Table2[[#This Row],[AwayTeam]],StatsRegularSeason20242025!$A$2:$A$33,0),2)=INDEX(StatsRegularSeason20242025!$A$2:$C$33,MATCH(Table2[[#This Row],[HomeTeam]],StatsRegularSeason20242025!$A$2:$A$33,0),2),1,0)</f>
        <v>0</v>
      </c>
      <c r="U1119" s="2">
        <f>IF(INDEX(StatsRegularSeason20242025!$A$2:$C$33,MATCH(Table2[[#This Row],[AwayTeam]],StatsRegularSeason20242025!$A$2:$A$33,0),3)=INDEX(StatsRegularSeason20242025!$A$2:$C$33,MATCH(Table2[[#This Row],[HomeTeam]],StatsRegularSeason20242025!$A$2:$A$33,0),3),1,0)</f>
        <v>0</v>
      </c>
      <c r="V1119" s="2">
        <f>IF(Table2[[#This Row],[InterConf]]=1,IF(Table2[[#This Row],[InterDiv]]=0, 1, 0), 0)</f>
        <v>0</v>
      </c>
      <c r="W1119" s="2">
        <f>IF(INDEX(StatsRegularSeason20242025!$A$2:$C$33,MATCH(Table2[[#This Row],[AwayTeam]],StatsRegularSeason20242025!$A$2:$A$33,0),2)&lt;&gt;INDEX(StatsRegularSeason20242025!$A$2:$C$33,MATCH(Table2[[#This Row],[HomeTeam]],StatsRegularSeason20242025!$A$2:$A$33,0),2),1,0)</f>
        <v>1</v>
      </c>
      <c r="X1119" s="2"/>
      <c r="Y1119" s="2"/>
      <c r="Z1119" s="2">
        <f>IF(AND(Table2[[#This Row],[GameIsOver]]=1,Table2[[#This Row],[ActualHomeScore]]*Table2[[#This Row],[ActualAwayScore]]=0), 1,0)</f>
        <v>0</v>
      </c>
      <c r="AA1119" s="2">
        <f>IF(Table2[[#This Row],[GameIsOver]]=0,0, IF(Table2[[#This Row],[ActualWinner]]=Table2[[#This Row],[AwayTeam]], 2, IF(OR(Table2[[#This Row],[ActualResult]]="OT", Table2[[#This Row],[ActualResult]]="SO"), 1, 0)))</f>
        <v>0</v>
      </c>
      <c r="AB1119" s="2">
        <f>IF(Table2[[#This Row],[GameIsOver]]= 0, 0, IF(Table2[[#This Row],[ActualWinner]]=Table2[[#This Row],[HomeTeam]], 2, IF(OR(Table2[[#This Row],[ActualResult]]="OT", Table2[[#This Row],[ActualResult]]="SO"), 1, 0)))</f>
        <v>0</v>
      </c>
      <c r="AC1119" s="33">
        <f>(($AR$11)*IF(Table2[[#This Row],[CorrectWinnerPrediction]]="Y", 1, 0))+(($AR$12)*IF(Table2[[#This Row],[CorrectAwayScorePrediction]]="Y", 1, 0))+(($AR$13)*IF(Table2[[#This Row],[CorrectHomeScorePrediction]]="Y", 1, 0))</f>
        <v>0</v>
      </c>
      <c r="AD11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19" s="5" t="str">
        <f>IF(WEEKDAY(Table2[[#This Row],[GameDate]])=1,"SUN",IF(WEEKDAY(Table2[[#This Row],[GameDate]])=2,"MON",IF(WEEKDAY(Table2[[#This Row],[GameDate]])=3,"TUE",IF(WEEKDAY(Table2[[#This Row],[GameDate]])=4,"WED",IF(WEEKDAY(Table2[[#This Row],[GameDate]])=5,"THU",IF(WEEKDAY(Table2[[#This Row],[GameDate]])=6,"FRI", "SAT"))))))</f>
        <v>SAT</v>
      </c>
      <c r="AF1119" s="2">
        <f>Table2[[#This Row],[ActualAwayScore]]-Table2[[#This Row],[PredictedAwayScore]]</f>
        <v>0</v>
      </c>
      <c r="AG1119" s="2">
        <f>Table2[[#This Row],[ActualHomeScore]]-Table2[[#This Row],[PredictedHomeScore]]</f>
        <v>0</v>
      </c>
      <c r="AH1119" s="2">
        <f t="shared" si="88"/>
        <v>0</v>
      </c>
      <c r="AI1119" s="2">
        <f t="shared" si="89"/>
        <v>0</v>
      </c>
    </row>
    <row r="1120" spans="1:35" x14ac:dyDescent="0.25">
      <c r="B1120" s="4">
        <v>45739</v>
      </c>
      <c r="C1120" s="7" t="s">
        <v>1232</v>
      </c>
      <c r="D1120" s="2" t="s">
        <v>45</v>
      </c>
      <c r="E1120" s="2" t="s">
        <v>17</v>
      </c>
      <c r="F1120" s="2"/>
      <c r="G1120" s="2"/>
      <c r="H1120" s="2" t="str">
        <f t="shared" si="85"/>
        <v>_</v>
      </c>
      <c r="I1120" s="2"/>
      <c r="J1120" s="2"/>
      <c r="K1120" s="2"/>
      <c r="L1120" s="13" t="str">
        <f t="shared" si="86"/>
        <v>_</v>
      </c>
      <c r="M1120" s="2"/>
      <c r="N1120" s="2">
        <f>IF(ISBLANK(Table2[[#This Row],[ActualResult]]), 0, 1)</f>
        <v>0</v>
      </c>
      <c r="O1120" s="2" t="str">
        <f>IF(ISBLANK(Table2[[#This Row],[ActualResult]]), "_", IF(Table2[[#This Row],[ActualWinner]]=Table2[[#This Row],[PredictedWinner]], "Y", "N"))</f>
        <v>_</v>
      </c>
      <c r="P1120" s="2" t="str">
        <f>IF(Table2[[#This Row],[ActualAwayScore]]&gt;Table2[[#This Row],[PredictedAwayScore]], "N", IF(ISBLANK(Table2[[#This Row],[ActualResult]]), "_", IF(Table2[[#This Row],[ActualAwayScore]]=Table2[[#This Row],[PredictedAwayScore]], "Y", "N")))</f>
        <v>_</v>
      </c>
      <c r="Q1120" s="2" t="str">
        <f>IF(Table2[[#This Row],[ActualHomeScore]]&gt;Table2[[#This Row],[PredictedHomeScore]],"N", IF(ISBLANK(Table2[[#This Row],[ActualResult]]), "_", IF(Table2[[#This Row],[ActualHomeScore]]=Table2[[#This Row],[PredictedHomeScore]], "Y", "N")))</f>
        <v>_</v>
      </c>
      <c r="R1120" s="2"/>
      <c r="S1120" s="2" t="str">
        <f t="shared" si="87"/>
        <v>_</v>
      </c>
      <c r="T1120" s="2">
        <f>IF(INDEX(StatsRegularSeason20242025!$A$2:$C$33,MATCH(Table2[[#This Row],[AwayTeam]],StatsRegularSeason20242025!$A$2:$A$33,0),2)=INDEX(StatsRegularSeason20242025!$A$2:$C$33,MATCH(Table2[[#This Row],[HomeTeam]],StatsRegularSeason20242025!$A$2:$A$33,0),2),1,0)</f>
        <v>0</v>
      </c>
      <c r="U1120" s="2">
        <f>IF(INDEX(StatsRegularSeason20242025!$A$2:$C$33,MATCH(Table2[[#This Row],[AwayTeam]],StatsRegularSeason20242025!$A$2:$A$33,0),3)=INDEX(StatsRegularSeason20242025!$A$2:$C$33,MATCH(Table2[[#This Row],[HomeTeam]],StatsRegularSeason20242025!$A$2:$A$33,0),3),1,0)</f>
        <v>0</v>
      </c>
      <c r="V1120" s="2">
        <f>IF(Table2[[#This Row],[InterConf]]=1,IF(Table2[[#This Row],[InterDiv]]=0, 1, 0), 0)</f>
        <v>0</v>
      </c>
      <c r="W1120" s="2">
        <f>IF(INDEX(StatsRegularSeason20242025!$A$2:$C$33,MATCH(Table2[[#This Row],[AwayTeam]],StatsRegularSeason20242025!$A$2:$A$33,0),2)&lt;&gt;INDEX(StatsRegularSeason20242025!$A$2:$C$33,MATCH(Table2[[#This Row],[HomeTeam]],StatsRegularSeason20242025!$A$2:$A$33,0),2),1,0)</f>
        <v>1</v>
      </c>
      <c r="X1120" s="2"/>
      <c r="Y1120" s="2"/>
      <c r="Z1120" s="2">
        <f>IF(AND(Table2[[#This Row],[GameIsOver]]=1,Table2[[#This Row],[ActualHomeScore]]*Table2[[#This Row],[ActualAwayScore]]=0), 1,0)</f>
        <v>0</v>
      </c>
      <c r="AA1120" s="2">
        <f>IF(Table2[[#This Row],[GameIsOver]]=0,0, IF(Table2[[#This Row],[ActualWinner]]=Table2[[#This Row],[AwayTeam]], 2, IF(OR(Table2[[#This Row],[ActualResult]]="OT", Table2[[#This Row],[ActualResult]]="SO"), 1, 0)))</f>
        <v>0</v>
      </c>
      <c r="AB1120" s="2">
        <f>IF(Table2[[#This Row],[GameIsOver]]= 0, 0, IF(Table2[[#This Row],[ActualWinner]]=Table2[[#This Row],[HomeTeam]], 2, IF(OR(Table2[[#This Row],[ActualResult]]="OT", Table2[[#This Row],[ActualResult]]="SO"), 1, 0)))</f>
        <v>0</v>
      </c>
      <c r="AC1120" s="33">
        <f>(($AR$11)*IF(Table2[[#This Row],[CorrectWinnerPrediction]]="Y", 1, 0))+(($AR$12)*IF(Table2[[#This Row],[CorrectAwayScorePrediction]]="Y", 1, 0))+(($AR$13)*IF(Table2[[#This Row],[CorrectHomeScorePrediction]]="Y", 1, 0))</f>
        <v>0</v>
      </c>
      <c r="AD11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0" s="4" t="str">
        <f>IF(WEEKDAY(Table2[[#This Row],[GameDate]])=1,"SUN",IF(WEEKDAY(Table2[[#This Row],[GameDate]])=2,"MON",IF(WEEKDAY(Table2[[#This Row],[GameDate]])=3,"TUE",IF(WEEKDAY(Table2[[#This Row],[GameDate]])=4,"WED",IF(WEEKDAY(Table2[[#This Row],[GameDate]])=5,"THU",IF(WEEKDAY(Table2[[#This Row],[GameDate]])=6,"FRI", "SAT"))))))</f>
        <v>SUN</v>
      </c>
      <c r="AF1120" s="2">
        <f>Table2[[#This Row],[ActualAwayScore]]-Table2[[#This Row],[PredictedAwayScore]]</f>
        <v>0</v>
      </c>
      <c r="AG1120" s="2">
        <f>Table2[[#This Row],[ActualHomeScore]]-Table2[[#This Row],[PredictedHomeScore]]</f>
        <v>0</v>
      </c>
      <c r="AH1120" s="2">
        <f t="shared" si="88"/>
        <v>0</v>
      </c>
      <c r="AI1120" s="2">
        <f t="shared" si="89"/>
        <v>0</v>
      </c>
    </row>
    <row r="1121" spans="1:35" x14ac:dyDescent="0.25">
      <c r="B1121" s="4">
        <v>45739</v>
      </c>
      <c r="C1121" s="7" t="s">
        <v>1233</v>
      </c>
      <c r="D1121" s="2" t="s">
        <v>29</v>
      </c>
      <c r="E1121" s="2" t="s">
        <v>22</v>
      </c>
      <c r="F1121" s="2"/>
      <c r="G1121" s="2"/>
      <c r="H1121" s="2" t="str">
        <f t="shared" si="85"/>
        <v>_</v>
      </c>
      <c r="I1121" s="2"/>
      <c r="J1121" s="2"/>
      <c r="K1121" s="2"/>
      <c r="L1121" s="2" t="str">
        <f t="shared" si="86"/>
        <v>_</v>
      </c>
      <c r="M1121" s="2"/>
      <c r="N1121" s="2">
        <f>IF(ISBLANK(Table2[[#This Row],[ActualResult]]), 0, 1)</f>
        <v>0</v>
      </c>
      <c r="O1121" s="2" t="str">
        <f>IF(ISBLANK(Table2[[#This Row],[ActualResult]]), "_", IF(Table2[[#This Row],[ActualWinner]]=Table2[[#This Row],[PredictedWinner]], "Y", "N"))</f>
        <v>_</v>
      </c>
      <c r="P1121" s="2" t="str">
        <f>IF(Table2[[#This Row],[ActualAwayScore]]&gt;Table2[[#This Row],[PredictedAwayScore]], "N", IF(ISBLANK(Table2[[#This Row],[ActualResult]]), "_", IF(Table2[[#This Row],[ActualAwayScore]]=Table2[[#This Row],[PredictedAwayScore]], "Y", "N")))</f>
        <v>_</v>
      </c>
      <c r="Q1121" s="2" t="str">
        <f>IF(Table2[[#This Row],[ActualHomeScore]]&gt;Table2[[#This Row],[PredictedHomeScore]],"N", IF(ISBLANK(Table2[[#This Row],[ActualResult]]), "_", IF(Table2[[#This Row],[ActualHomeScore]]=Table2[[#This Row],[PredictedHomeScore]], "Y", "N")))</f>
        <v>_</v>
      </c>
      <c r="R1121" s="2"/>
      <c r="S1121" s="2" t="str">
        <f t="shared" si="87"/>
        <v>_</v>
      </c>
      <c r="T1121" s="2">
        <f>IF(INDEX(StatsRegularSeason20242025!$A$2:$C$33,MATCH(Table2[[#This Row],[AwayTeam]],StatsRegularSeason20242025!$A$2:$A$33,0),2)=INDEX(StatsRegularSeason20242025!$A$2:$C$33,MATCH(Table2[[#This Row],[HomeTeam]],StatsRegularSeason20242025!$A$2:$A$33,0),2),1,0)</f>
        <v>0</v>
      </c>
      <c r="U1121" s="2">
        <f>IF(INDEX(StatsRegularSeason20242025!$A$2:$C$33,MATCH(Table2[[#This Row],[AwayTeam]],StatsRegularSeason20242025!$A$2:$A$33,0),3)=INDEX(StatsRegularSeason20242025!$A$2:$C$33,MATCH(Table2[[#This Row],[HomeTeam]],StatsRegularSeason20242025!$A$2:$A$33,0),3),1,0)</f>
        <v>0</v>
      </c>
      <c r="V1121" s="2">
        <f>IF(Table2[[#This Row],[InterConf]]=1,IF(Table2[[#This Row],[InterDiv]]=0, 1, 0), 0)</f>
        <v>0</v>
      </c>
      <c r="W1121" s="2">
        <f>IF(INDEX(StatsRegularSeason20242025!$A$2:$C$33,MATCH(Table2[[#This Row],[AwayTeam]],StatsRegularSeason20242025!$A$2:$A$33,0),2)&lt;&gt;INDEX(StatsRegularSeason20242025!$A$2:$C$33,MATCH(Table2[[#This Row],[HomeTeam]],StatsRegularSeason20242025!$A$2:$A$33,0),2),1,0)</f>
        <v>1</v>
      </c>
      <c r="X1121" s="2"/>
      <c r="Y1121" s="2"/>
      <c r="Z1121" s="2">
        <f>IF(AND(Table2[[#This Row],[GameIsOver]]=1,Table2[[#This Row],[ActualHomeScore]]*Table2[[#This Row],[ActualAwayScore]]=0), 1,0)</f>
        <v>0</v>
      </c>
      <c r="AA1121" s="2">
        <f>IF(Table2[[#This Row],[GameIsOver]]=0,0, IF(Table2[[#This Row],[ActualWinner]]=Table2[[#This Row],[AwayTeam]], 2, IF(OR(Table2[[#This Row],[ActualResult]]="OT", Table2[[#This Row],[ActualResult]]="SO"), 1, 0)))</f>
        <v>0</v>
      </c>
      <c r="AB1121" s="2">
        <f>IF(Table2[[#This Row],[GameIsOver]]= 0, 0, IF(Table2[[#This Row],[ActualWinner]]=Table2[[#This Row],[HomeTeam]], 2, IF(OR(Table2[[#This Row],[ActualResult]]="OT", Table2[[#This Row],[ActualResult]]="SO"), 1, 0)))</f>
        <v>0</v>
      </c>
      <c r="AC1121" s="33">
        <f>(($AR$11)*IF(Table2[[#This Row],[CorrectWinnerPrediction]]="Y", 1, 0))+(($AR$12)*IF(Table2[[#This Row],[CorrectAwayScorePrediction]]="Y", 1, 0))+(($AR$13)*IF(Table2[[#This Row],[CorrectHomeScorePrediction]]="Y", 1, 0))</f>
        <v>0</v>
      </c>
      <c r="AD11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1" s="4" t="str">
        <f>IF(WEEKDAY(Table2[[#This Row],[GameDate]])=1,"SUN",IF(WEEKDAY(Table2[[#This Row],[GameDate]])=2,"MON",IF(WEEKDAY(Table2[[#This Row],[GameDate]])=3,"TUE",IF(WEEKDAY(Table2[[#This Row],[GameDate]])=4,"WED",IF(WEEKDAY(Table2[[#This Row],[GameDate]])=5,"THU",IF(WEEKDAY(Table2[[#This Row],[GameDate]])=6,"FRI", "SAT"))))))</f>
        <v>SUN</v>
      </c>
      <c r="AF1121" s="2">
        <f>Table2[[#This Row],[ActualAwayScore]]-Table2[[#This Row],[PredictedAwayScore]]</f>
        <v>0</v>
      </c>
      <c r="AG1121" s="2">
        <f>Table2[[#This Row],[ActualHomeScore]]-Table2[[#This Row],[PredictedHomeScore]]</f>
        <v>0</v>
      </c>
      <c r="AH1121" s="2">
        <f t="shared" si="88"/>
        <v>0</v>
      </c>
      <c r="AI1121" s="2">
        <f t="shared" si="89"/>
        <v>0</v>
      </c>
    </row>
    <row r="1122" spans="1:35" x14ac:dyDescent="0.25">
      <c r="B1122" s="4">
        <v>45739</v>
      </c>
      <c r="C1122" s="7" t="s">
        <v>1234</v>
      </c>
      <c r="D1122" s="2" t="s">
        <v>21</v>
      </c>
      <c r="E1122" s="2" t="s">
        <v>14</v>
      </c>
      <c r="F1122" s="2"/>
      <c r="G1122" s="2"/>
      <c r="H1122" s="2" t="str">
        <f t="shared" si="85"/>
        <v>_</v>
      </c>
      <c r="I1122" s="2"/>
      <c r="J1122" s="2"/>
      <c r="K1122" s="2"/>
      <c r="L1122" s="2" t="str">
        <f t="shared" si="86"/>
        <v>_</v>
      </c>
      <c r="M1122" s="2"/>
      <c r="N1122" s="2">
        <f>IF(ISBLANK(Table2[[#This Row],[ActualResult]]), 0, 1)</f>
        <v>0</v>
      </c>
      <c r="O1122" s="2" t="str">
        <f>IF(ISBLANK(Table2[[#This Row],[ActualResult]]), "_", IF(Table2[[#This Row],[ActualWinner]]=Table2[[#This Row],[PredictedWinner]], "Y", "N"))</f>
        <v>_</v>
      </c>
      <c r="P1122" s="2" t="str">
        <f>IF(Table2[[#This Row],[ActualAwayScore]]&gt;Table2[[#This Row],[PredictedAwayScore]], "N", IF(ISBLANK(Table2[[#This Row],[ActualResult]]), "_", IF(Table2[[#This Row],[ActualAwayScore]]=Table2[[#This Row],[PredictedAwayScore]], "Y", "N")))</f>
        <v>_</v>
      </c>
      <c r="Q1122" s="2" t="str">
        <f>IF(Table2[[#This Row],[ActualHomeScore]]&gt;Table2[[#This Row],[PredictedHomeScore]],"N", IF(ISBLANK(Table2[[#This Row],[ActualResult]]), "_", IF(Table2[[#This Row],[ActualHomeScore]]=Table2[[#This Row],[PredictedHomeScore]], "Y", "N")))</f>
        <v>_</v>
      </c>
      <c r="R1122" s="2"/>
      <c r="S1122" s="2" t="str">
        <f t="shared" si="87"/>
        <v>_</v>
      </c>
      <c r="T1122" s="2">
        <f>IF(INDEX(StatsRegularSeason20242025!$A$2:$C$33,MATCH(Table2[[#This Row],[AwayTeam]],StatsRegularSeason20242025!$A$2:$A$33,0),2)=INDEX(StatsRegularSeason20242025!$A$2:$C$33,MATCH(Table2[[#This Row],[HomeTeam]],StatsRegularSeason20242025!$A$2:$A$33,0),2),1,0)</f>
        <v>1</v>
      </c>
      <c r="U1122" s="2">
        <f>IF(INDEX(StatsRegularSeason20242025!$A$2:$C$33,MATCH(Table2[[#This Row],[AwayTeam]],StatsRegularSeason20242025!$A$2:$A$33,0),3)=INDEX(StatsRegularSeason20242025!$A$2:$C$33,MATCH(Table2[[#This Row],[HomeTeam]],StatsRegularSeason20242025!$A$2:$A$33,0),3),1,0)</f>
        <v>0</v>
      </c>
      <c r="V1122" s="2">
        <f>IF(Table2[[#This Row],[InterConf]]=1,IF(Table2[[#This Row],[InterDiv]]=0, 1, 0), 0)</f>
        <v>1</v>
      </c>
      <c r="W1122" s="2">
        <f>IF(INDEX(StatsRegularSeason20242025!$A$2:$C$33,MATCH(Table2[[#This Row],[AwayTeam]],StatsRegularSeason20242025!$A$2:$A$33,0),2)&lt;&gt;INDEX(StatsRegularSeason20242025!$A$2:$C$33,MATCH(Table2[[#This Row],[HomeTeam]],StatsRegularSeason20242025!$A$2:$A$33,0),2),1,0)</f>
        <v>0</v>
      </c>
      <c r="X1122" s="2"/>
      <c r="Y1122" s="2"/>
      <c r="Z1122" s="2">
        <f>IF(AND(Table2[[#This Row],[GameIsOver]]=1,Table2[[#This Row],[ActualHomeScore]]*Table2[[#This Row],[ActualAwayScore]]=0), 1,0)</f>
        <v>0</v>
      </c>
      <c r="AA1122" s="2">
        <f>IF(Table2[[#This Row],[GameIsOver]]=0,0, IF(Table2[[#This Row],[ActualWinner]]=Table2[[#This Row],[AwayTeam]], 2, IF(OR(Table2[[#This Row],[ActualResult]]="OT", Table2[[#This Row],[ActualResult]]="SO"), 1, 0)))</f>
        <v>0</v>
      </c>
      <c r="AB1122" s="2">
        <f>IF(Table2[[#This Row],[GameIsOver]]= 0, 0, IF(Table2[[#This Row],[ActualWinner]]=Table2[[#This Row],[HomeTeam]], 2, IF(OR(Table2[[#This Row],[ActualResult]]="OT", Table2[[#This Row],[ActualResult]]="SO"), 1, 0)))</f>
        <v>0</v>
      </c>
      <c r="AC1122" s="33">
        <f>(($AR$11)*IF(Table2[[#This Row],[CorrectWinnerPrediction]]="Y", 1, 0))+(($AR$12)*IF(Table2[[#This Row],[CorrectAwayScorePrediction]]="Y", 1, 0))+(($AR$13)*IF(Table2[[#This Row],[CorrectHomeScorePrediction]]="Y", 1, 0))</f>
        <v>0</v>
      </c>
      <c r="AD11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2" s="4" t="str">
        <f>IF(WEEKDAY(Table2[[#This Row],[GameDate]])=1,"SUN",IF(WEEKDAY(Table2[[#This Row],[GameDate]])=2,"MON",IF(WEEKDAY(Table2[[#This Row],[GameDate]])=3,"TUE",IF(WEEKDAY(Table2[[#This Row],[GameDate]])=4,"WED",IF(WEEKDAY(Table2[[#This Row],[GameDate]])=5,"THU",IF(WEEKDAY(Table2[[#This Row],[GameDate]])=6,"FRI", "SAT"))))))</f>
        <v>SUN</v>
      </c>
      <c r="AF1122" s="2">
        <f>Table2[[#This Row],[ActualAwayScore]]-Table2[[#This Row],[PredictedAwayScore]]</f>
        <v>0</v>
      </c>
      <c r="AG1122" s="2">
        <f>Table2[[#This Row],[ActualHomeScore]]-Table2[[#This Row],[PredictedHomeScore]]</f>
        <v>0</v>
      </c>
      <c r="AH1122" s="2">
        <f t="shared" si="88"/>
        <v>0</v>
      </c>
      <c r="AI1122" s="2">
        <f t="shared" si="89"/>
        <v>0</v>
      </c>
    </row>
    <row r="1123" spans="1:35" x14ac:dyDescent="0.25">
      <c r="B1123" s="4">
        <v>45739</v>
      </c>
      <c r="C1123" s="7" t="s">
        <v>1235</v>
      </c>
      <c r="D1123" s="2" t="s">
        <v>35</v>
      </c>
      <c r="E1123" s="2" t="s">
        <v>13</v>
      </c>
      <c r="F1123" s="2"/>
      <c r="G1123" s="2"/>
      <c r="H1123" s="2" t="str">
        <f t="shared" si="85"/>
        <v>_</v>
      </c>
      <c r="I1123" s="2"/>
      <c r="J1123" s="2"/>
      <c r="K1123" s="2"/>
      <c r="L1123" s="2" t="str">
        <f t="shared" si="86"/>
        <v>_</v>
      </c>
      <c r="M1123" s="2"/>
      <c r="N1123" s="2">
        <f>IF(ISBLANK(Table2[[#This Row],[ActualResult]]), 0, 1)</f>
        <v>0</v>
      </c>
      <c r="O1123" s="2" t="str">
        <f>IF(ISBLANK(Table2[[#This Row],[ActualResult]]), "_", IF(Table2[[#This Row],[ActualWinner]]=Table2[[#This Row],[PredictedWinner]], "Y", "N"))</f>
        <v>_</v>
      </c>
      <c r="P1123" s="2" t="str">
        <f>IF(Table2[[#This Row],[ActualAwayScore]]&gt;Table2[[#This Row],[PredictedAwayScore]], "N", IF(ISBLANK(Table2[[#This Row],[ActualResult]]), "_", IF(Table2[[#This Row],[ActualAwayScore]]=Table2[[#This Row],[PredictedAwayScore]], "Y", "N")))</f>
        <v>_</v>
      </c>
      <c r="Q1123" s="2" t="str">
        <f>IF(Table2[[#This Row],[ActualHomeScore]]&gt;Table2[[#This Row],[PredictedHomeScore]],"N", IF(ISBLANK(Table2[[#This Row],[ActualResult]]), "_", IF(Table2[[#This Row],[ActualHomeScore]]=Table2[[#This Row],[PredictedHomeScore]], "Y", "N")))</f>
        <v>_</v>
      </c>
      <c r="R1123" s="2"/>
      <c r="S1123" s="2" t="str">
        <f t="shared" si="87"/>
        <v>_</v>
      </c>
      <c r="T1123" s="2">
        <f>IF(INDEX(StatsRegularSeason20242025!$A$2:$C$33,MATCH(Table2[[#This Row],[AwayTeam]],StatsRegularSeason20242025!$A$2:$A$33,0),2)=INDEX(StatsRegularSeason20242025!$A$2:$C$33,MATCH(Table2[[#This Row],[HomeTeam]],StatsRegularSeason20242025!$A$2:$A$33,0),2),1,0)</f>
        <v>1</v>
      </c>
      <c r="U1123" s="2">
        <f>IF(INDEX(StatsRegularSeason20242025!$A$2:$C$33,MATCH(Table2[[#This Row],[AwayTeam]],StatsRegularSeason20242025!$A$2:$A$33,0),3)=INDEX(StatsRegularSeason20242025!$A$2:$C$33,MATCH(Table2[[#This Row],[HomeTeam]],StatsRegularSeason20242025!$A$2:$A$33,0),3),1,0)</f>
        <v>1</v>
      </c>
      <c r="V1123" s="2">
        <f>IF(Table2[[#This Row],[InterConf]]=1,IF(Table2[[#This Row],[InterDiv]]=0, 1, 0), 0)</f>
        <v>0</v>
      </c>
      <c r="W1123" s="2">
        <f>IF(INDEX(StatsRegularSeason20242025!$A$2:$C$33,MATCH(Table2[[#This Row],[AwayTeam]],StatsRegularSeason20242025!$A$2:$A$33,0),2)&lt;&gt;INDEX(StatsRegularSeason20242025!$A$2:$C$33,MATCH(Table2[[#This Row],[HomeTeam]],StatsRegularSeason20242025!$A$2:$A$33,0),2),1,0)</f>
        <v>0</v>
      </c>
      <c r="X1123" s="2"/>
      <c r="Y1123" s="2"/>
      <c r="Z1123" s="2">
        <f>IF(AND(Table2[[#This Row],[GameIsOver]]=1,Table2[[#This Row],[ActualHomeScore]]*Table2[[#This Row],[ActualAwayScore]]=0), 1,0)</f>
        <v>0</v>
      </c>
      <c r="AA1123" s="2">
        <f>IF(Table2[[#This Row],[GameIsOver]]=0,0, IF(Table2[[#This Row],[ActualWinner]]=Table2[[#This Row],[AwayTeam]], 2, IF(OR(Table2[[#This Row],[ActualResult]]="OT", Table2[[#This Row],[ActualResult]]="SO"), 1, 0)))</f>
        <v>0</v>
      </c>
      <c r="AB1123" s="2">
        <f>IF(Table2[[#This Row],[GameIsOver]]= 0, 0, IF(Table2[[#This Row],[ActualWinner]]=Table2[[#This Row],[HomeTeam]], 2, IF(OR(Table2[[#This Row],[ActualResult]]="OT", Table2[[#This Row],[ActualResult]]="SO"), 1, 0)))</f>
        <v>0</v>
      </c>
      <c r="AC1123" s="33">
        <f>(($AR$11)*IF(Table2[[#This Row],[CorrectWinnerPrediction]]="Y", 1, 0))+(($AR$12)*IF(Table2[[#This Row],[CorrectAwayScorePrediction]]="Y", 1, 0))+(($AR$13)*IF(Table2[[#This Row],[CorrectHomeScorePrediction]]="Y", 1, 0))</f>
        <v>0</v>
      </c>
      <c r="AD11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3" s="4" t="str">
        <f>IF(WEEKDAY(Table2[[#This Row],[GameDate]])=1,"SUN",IF(WEEKDAY(Table2[[#This Row],[GameDate]])=2,"MON",IF(WEEKDAY(Table2[[#This Row],[GameDate]])=3,"TUE",IF(WEEKDAY(Table2[[#This Row],[GameDate]])=4,"WED",IF(WEEKDAY(Table2[[#This Row],[GameDate]])=5,"THU",IF(WEEKDAY(Table2[[#This Row],[GameDate]])=6,"FRI", "SAT"))))))</f>
        <v>SUN</v>
      </c>
      <c r="AF1123" s="2">
        <f>Table2[[#This Row],[ActualAwayScore]]-Table2[[#This Row],[PredictedAwayScore]]</f>
        <v>0</v>
      </c>
      <c r="AG1123" s="2">
        <f>Table2[[#This Row],[ActualHomeScore]]-Table2[[#This Row],[PredictedHomeScore]]</f>
        <v>0</v>
      </c>
      <c r="AH1123" s="2">
        <f t="shared" si="88"/>
        <v>0</v>
      </c>
      <c r="AI1123" s="2">
        <f t="shared" si="89"/>
        <v>0</v>
      </c>
    </row>
    <row r="1124" spans="1:35" x14ac:dyDescent="0.25">
      <c r="B1124" s="4">
        <v>45739</v>
      </c>
      <c r="C1124" s="7" t="s">
        <v>1236</v>
      </c>
      <c r="D1124" s="2" t="s">
        <v>43</v>
      </c>
      <c r="E1124" s="2" t="s">
        <v>27</v>
      </c>
      <c r="F1124" s="2"/>
      <c r="G1124" s="2"/>
      <c r="H1124" s="2" t="str">
        <f t="shared" si="85"/>
        <v>_</v>
      </c>
      <c r="I1124" s="2"/>
      <c r="J1124" s="2"/>
      <c r="K1124" s="2"/>
      <c r="L1124" s="2" t="str">
        <f t="shared" si="86"/>
        <v>_</v>
      </c>
      <c r="M1124" s="2"/>
      <c r="N1124" s="2">
        <f>IF(ISBLANK(Table2[[#This Row],[ActualResult]]), 0, 1)</f>
        <v>0</v>
      </c>
      <c r="O1124" s="2" t="str">
        <f>IF(ISBLANK(Table2[[#This Row],[ActualResult]]), "_", IF(Table2[[#This Row],[ActualWinner]]=Table2[[#This Row],[PredictedWinner]], "Y", "N"))</f>
        <v>_</v>
      </c>
      <c r="P1124" s="2" t="str">
        <f>IF(Table2[[#This Row],[ActualAwayScore]]&gt;Table2[[#This Row],[PredictedAwayScore]], "N", IF(ISBLANK(Table2[[#This Row],[ActualResult]]), "_", IF(Table2[[#This Row],[ActualAwayScore]]=Table2[[#This Row],[PredictedAwayScore]], "Y", "N")))</f>
        <v>_</v>
      </c>
      <c r="Q1124" s="2" t="str">
        <f>IF(Table2[[#This Row],[ActualHomeScore]]&gt;Table2[[#This Row],[PredictedHomeScore]],"N", IF(ISBLANK(Table2[[#This Row],[ActualResult]]), "_", IF(Table2[[#This Row],[ActualHomeScore]]=Table2[[#This Row],[PredictedHomeScore]], "Y", "N")))</f>
        <v>_</v>
      </c>
      <c r="R1124" s="2"/>
      <c r="S1124" s="2" t="str">
        <f t="shared" si="87"/>
        <v>_</v>
      </c>
      <c r="T1124" s="2">
        <f>IF(INDEX(StatsRegularSeason20242025!$A$2:$C$33,MATCH(Table2[[#This Row],[AwayTeam]],StatsRegularSeason20242025!$A$2:$A$33,0),2)=INDEX(StatsRegularSeason20242025!$A$2:$C$33,MATCH(Table2[[#This Row],[HomeTeam]],StatsRegularSeason20242025!$A$2:$A$33,0),2),1,0)</f>
        <v>0</v>
      </c>
      <c r="U1124" s="2">
        <f>IF(INDEX(StatsRegularSeason20242025!$A$2:$C$33,MATCH(Table2[[#This Row],[AwayTeam]],StatsRegularSeason20242025!$A$2:$A$33,0),3)=INDEX(StatsRegularSeason20242025!$A$2:$C$33,MATCH(Table2[[#This Row],[HomeTeam]],StatsRegularSeason20242025!$A$2:$A$33,0),3),1,0)</f>
        <v>0</v>
      </c>
      <c r="V1124" s="2">
        <f>IF(Table2[[#This Row],[InterConf]]=1,IF(Table2[[#This Row],[InterDiv]]=0, 1, 0), 0)</f>
        <v>0</v>
      </c>
      <c r="W1124" s="2">
        <f>IF(INDEX(StatsRegularSeason20242025!$A$2:$C$33,MATCH(Table2[[#This Row],[AwayTeam]],StatsRegularSeason20242025!$A$2:$A$33,0),2)&lt;&gt;INDEX(StatsRegularSeason20242025!$A$2:$C$33,MATCH(Table2[[#This Row],[HomeTeam]],StatsRegularSeason20242025!$A$2:$A$33,0),2),1,0)</f>
        <v>1</v>
      </c>
      <c r="X1124" s="2"/>
      <c r="Y1124" s="2"/>
      <c r="Z1124" s="2">
        <f>IF(AND(Table2[[#This Row],[GameIsOver]]=1,Table2[[#This Row],[ActualHomeScore]]*Table2[[#This Row],[ActualAwayScore]]=0), 1,0)</f>
        <v>0</v>
      </c>
      <c r="AA1124" s="2">
        <f>IF(Table2[[#This Row],[GameIsOver]]=0,0, IF(Table2[[#This Row],[ActualWinner]]=Table2[[#This Row],[AwayTeam]], 2, IF(OR(Table2[[#This Row],[ActualResult]]="OT", Table2[[#This Row],[ActualResult]]="SO"), 1, 0)))</f>
        <v>0</v>
      </c>
      <c r="AB1124" s="2">
        <f>IF(Table2[[#This Row],[GameIsOver]]= 0, 0, IF(Table2[[#This Row],[ActualWinner]]=Table2[[#This Row],[HomeTeam]], 2, IF(OR(Table2[[#This Row],[ActualResult]]="OT", Table2[[#This Row],[ActualResult]]="SO"), 1, 0)))</f>
        <v>0</v>
      </c>
      <c r="AC1124" s="33">
        <f>(($AR$11)*IF(Table2[[#This Row],[CorrectWinnerPrediction]]="Y", 1, 0))+(($AR$12)*IF(Table2[[#This Row],[CorrectAwayScorePrediction]]="Y", 1, 0))+(($AR$13)*IF(Table2[[#This Row],[CorrectHomeScorePrediction]]="Y", 1, 0))</f>
        <v>0</v>
      </c>
      <c r="AD11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4" s="4" t="str">
        <f>IF(WEEKDAY(Table2[[#This Row],[GameDate]])=1,"SUN",IF(WEEKDAY(Table2[[#This Row],[GameDate]])=2,"MON",IF(WEEKDAY(Table2[[#This Row],[GameDate]])=3,"TUE",IF(WEEKDAY(Table2[[#This Row],[GameDate]])=4,"WED",IF(WEEKDAY(Table2[[#This Row],[GameDate]])=5,"THU",IF(WEEKDAY(Table2[[#This Row],[GameDate]])=6,"FRI", "SAT"))))))</f>
        <v>SUN</v>
      </c>
      <c r="AF1124" s="2">
        <f>Table2[[#This Row],[ActualAwayScore]]-Table2[[#This Row],[PredictedAwayScore]]</f>
        <v>0</v>
      </c>
      <c r="AG1124" s="2">
        <f>Table2[[#This Row],[ActualHomeScore]]-Table2[[#This Row],[PredictedHomeScore]]</f>
        <v>0</v>
      </c>
      <c r="AH1124" s="2">
        <f t="shared" si="88"/>
        <v>0</v>
      </c>
      <c r="AI1124" s="2">
        <f t="shared" si="89"/>
        <v>0</v>
      </c>
    </row>
    <row r="1125" spans="1:35" x14ac:dyDescent="0.25">
      <c r="B1125" s="4">
        <v>45739</v>
      </c>
      <c r="C1125" s="7" t="s">
        <v>1237</v>
      </c>
      <c r="D1125" s="2" t="s">
        <v>44</v>
      </c>
      <c r="E1125" s="2" t="s">
        <v>47</v>
      </c>
      <c r="F1125" s="2"/>
      <c r="G1125" s="2"/>
      <c r="H1125" s="2" t="str">
        <f t="shared" si="85"/>
        <v>_</v>
      </c>
      <c r="I1125" s="2"/>
      <c r="J1125" s="2"/>
      <c r="K1125" s="2"/>
      <c r="L1125" s="2" t="str">
        <f t="shared" si="86"/>
        <v>_</v>
      </c>
      <c r="M1125" s="2"/>
      <c r="N1125" s="2">
        <f>IF(ISBLANK(Table2[[#This Row],[ActualResult]]), 0, 1)</f>
        <v>0</v>
      </c>
      <c r="O1125" s="2" t="str">
        <f>IF(ISBLANK(Table2[[#This Row],[ActualResult]]), "_", IF(Table2[[#This Row],[ActualWinner]]=Table2[[#This Row],[PredictedWinner]], "Y", "N"))</f>
        <v>_</v>
      </c>
      <c r="P1125" s="2" t="str">
        <f>IF(Table2[[#This Row],[ActualAwayScore]]&gt;Table2[[#This Row],[PredictedAwayScore]], "N", IF(ISBLANK(Table2[[#This Row],[ActualResult]]), "_", IF(Table2[[#This Row],[ActualAwayScore]]=Table2[[#This Row],[PredictedAwayScore]], "Y", "N")))</f>
        <v>_</v>
      </c>
      <c r="Q1125" s="2" t="str">
        <f>IF(Table2[[#This Row],[ActualHomeScore]]&gt;Table2[[#This Row],[PredictedHomeScore]],"N", IF(ISBLANK(Table2[[#This Row],[ActualResult]]), "_", IF(Table2[[#This Row],[ActualHomeScore]]=Table2[[#This Row],[PredictedHomeScore]], "Y", "N")))</f>
        <v>_</v>
      </c>
      <c r="R1125" s="2"/>
      <c r="S1125" s="2" t="str">
        <f t="shared" si="87"/>
        <v>_</v>
      </c>
      <c r="T1125" s="2">
        <f>IF(INDEX(StatsRegularSeason20242025!$A$2:$C$33,MATCH(Table2[[#This Row],[AwayTeam]],StatsRegularSeason20242025!$A$2:$A$33,0),2)=INDEX(StatsRegularSeason20242025!$A$2:$C$33,MATCH(Table2[[#This Row],[HomeTeam]],StatsRegularSeason20242025!$A$2:$A$33,0),2),1,0)</f>
        <v>0</v>
      </c>
      <c r="U1125" s="2">
        <f>IF(INDEX(StatsRegularSeason20242025!$A$2:$C$33,MATCH(Table2[[#This Row],[AwayTeam]],StatsRegularSeason20242025!$A$2:$A$33,0),3)=INDEX(StatsRegularSeason20242025!$A$2:$C$33,MATCH(Table2[[#This Row],[HomeTeam]],StatsRegularSeason20242025!$A$2:$A$33,0),3),1,0)</f>
        <v>0</v>
      </c>
      <c r="V1125" s="2">
        <f>IF(Table2[[#This Row],[InterConf]]=1,IF(Table2[[#This Row],[InterDiv]]=0, 1, 0), 0)</f>
        <v>0</v>
      </c>
      <c r="W1125" s="2">
        <f>IF(INDEX(StatsRegularSeason20242025!$A$2:$C$33,MATCH(Table2[[#This Row],[AwayTeam]],StatsRegularSeason20242025!$A$2:$A$33,0),2)&lt;&gt;INDEX(StatsRegularSeason20242025!$A$2:$C$33,MATCH(Table2[[#This Row],[HomeTeam]],StatsRegularSeason20242025!$A$2:$A$33,0),2),1,0)</f>
        <v>1</v>
      </c>
      <c r="X1125" s="2"/>
      <c r="Y1125" s="2"/>
      <c r="Z1125" s="2">
        <f>IF(AND(Table2[[#This Row],[GameIsOver]]=1,Table2[[#This Row],[ActualHomeScore]]*Table2[[#This Row],[ActualAwayScore]]=0), 1,0)</f>
        <v>0</v>
      </c>
      <c r="AA1125" s="2">
        <f>IF(Table2[[#This Row],[GameIsOver]]=0,0, IF(Table2[[#This Row],[ActualWinner]]=Table2[[#This Row],[AwayTeam]], 2, IF(OR(Table2[[#This Row],[ActualResult]]="OT", Table2[[#This Row],[ActualResult]]="SO"), 1, 0)))</f>
        <v>0</v>
      </c>
      <c r="AB1125" s="2">
        <f>IF(Table2[[#This Row],[GameIsOver]]= 0, 0, IF(Table2[[#This Row],[ActualWinner]]=Table2[[#This Row],[HomeTeam]], 2, IF(OR(Table2[[#This Row],[ActualResult]]="OT", Table2[[#This Row],[ActualResult]]="SO"), 1, 0)))</f>
        <v>0</v>
      </c>
      <c r="AC1125" s="33">
        <f>(($AR$11)*IF(Table2[[#This Row],[CorrectWinnerPrediction]]="Y", 1, 0))+(($AR$12)*IF(Table2[[#This Row],[CorrectAwayScorePrediction]]="Y", 1, 0))+(($AR$13)*IF(Table2[[#This Row],[CorrectHomeScorePrediction]]="Y", 1, 0))</f>
        <v>0</v>
      </c>
      <c r="AD11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5" s="4" t="str">
        <f>IF(WEEKDAY(Table2[[#This Row],[GameDate]])=1,"SUN",IF(WEEKDAY(Table2[[#This Row],[GameDate]])=2,"MON",IF(WEEKDAY(Table2[[#This Row],[GameDate]])=3,"TUE",IF(WEEKDAY(Table2[[#This Row],[GameDate]])=4,"WED",IF(WEEKDAY(Table2[[#This Row],[GameDate]])=5,"THU",IF(WEEKDAY(Table2[[#This Row],[GameDate]])=6,"FRI", "SAT"))))))</f>
        <v>SUN</v>
      </c>
      <c r="AF1125" s="2">
        <f>Table2[[#This Row],[ActualAwayScore]]-Table2[[#This Row],[PredictedAwayScore]]</f>
        <v>0</v>
      </c>
      <c r="AG1125" s="2">
        <f>Table2[[#This Row],[ActualHomeScore]]-Table2[[#This Row],[PredictedHomeScore]]</f>
        <v>0</v>
      </c>
      <c r="AH1125" s="2">
        <f t="shared" si="88"/>
        <v>0</v>
      </c>
      <c r="AI1125" s="2">
        <f t="shared" si="89"/>
        <v>0</v>
      </c>
    </row>
    <row r="1126" spans="1:35" x14ac:dyDescent="0.25">
      <c r="A1126" s="3"/>
      <c r="B1126" s="5">
        <v>45739</v>
      </c>
      <c r="C1126" s="8" t="s">
        <v>1238</v>
      </c>
      <c r="D1126" s="3" t="s">
        <v>16</v>
      </c>
      <c r="E1126" s="3" t="s">
        <v>28</v>
      </c>
      <c r="F1126" s="3"/>
      <c r="G1126" s="3"/>
      <c r="H1126" s="3" t="str">
        <f t="shared" si="85"/>
        <v>_</v>
      </c>
      <c r="I1126" s="3"/>
      <c r="J1126" s="3"/>
      <c r="K1126" s="3"/>
      <c r="L1126" s="2" t="str">
        <f t="shared" si="86"/>
        <v>_</v>
      </c>
      <c r="M1126" s="3"/>
      <c r="N1126" s="3">
        <f>IF(ISBLANK(Table2[[#This Row],[ActualResult]]), 0, 1)</f>
        <v>0</v>
      </c>
      <c r="O1126" s="3" t="str">
        <f>IF(ISBLANK(Table2[[#This Row],[ActualResult]]), "_", IF(Table2[[#This Row],[ActualWinner]]=Table2[[#This Row],[PredictedWinner]], "Y", "N"))</f>
        <v>_</v>
      </c>
      <c r="P1126" s="3" t="str">
        <f>IF(Table2[[#This Row],[ActualAwayScore]]&gt;Table2[[#This Row],[PredictedAwayScore]], "N", IF(ISBLANK(Table2[[#This Row],[ActualResult]]), "_", IF(Table2[[#This Row],[ActualAwayScore]]=Table2[[#This Row],[PredictedAwayScore]], "Y", "N")))</f>
        <v>_</v>
      </c>
      <c r="Q1126" s="3" t="str">
        <f>IF(Table2[[#This Row],[ActualHomeScore]]&gt;Table2[[#This Row],[PredictedHomeScore]],"N", IF(ISBLANK(Table2[[#This Row],[ActualResult]]), "_", IF(Table2[[#This Row],[ActualHomeScore]]=Table2[[#This Row],[PredictedHomeScore]], "Y", "N")))</f>
        <v>_</v>
      </c>
      <c r="R1126" s="2"/>
      <c r="S1126" s="2" t="str">
        <f t="shared" si="87"/>
        <v>_</v>
      </c>
      <c r="T1126" s="2">
        <f>IF(INDEX(StatsRegularSeason20242025!$A$2:$C$33,MATCH(Table2[[#This Row],[AwayTeam]],StatsRegularSeason20242025!$A$2:$A$33,0),2)=INDEX(StatsRegularSeason20242025!$A$2:$C$33,MATCH(Table2[[#This Row],[HomeTeam]],StatsRegularSeason20242025!$A$2:$A$33,0),2),1,0)</f>
        <v>0</v>
      </c>
      <c r="U1126" s="2">
        <f>IF(INDEX(StatsRegularSeason20242025!$A$2:$C$33,MATCH(Table2[[#This Row],[AwayTeam]],StatsRegularSeason20242025!$A$2:$A$33,0),3)=INDEX(StatsRegularSeason20242025!$A$2:$C$33,MATCH(Table2[[#This Row],[HomeTeam]],StatsRegularSeason20242025!$A$2:$A$33,0),3),1,0)</f>
        <v>0</v>
      </c>
      <c r="V1126" s="2">
        <f>IF(Table2[[#This Row],[InterConf]]=1,IF(Table2[[#This Row],[InterDiv]]=0, 1, 0), 0)</f>
        <v>0</v>
      </c>
      <c r="W1126" s="2">
        <f>IF(INDEX(StatsRegularSeason20242025!$A$2:$C$33,MATCH(Table2[[#This Row],[AwayTeam]],StatsRegularSeason20242025!$A$2:$A$33,0),2)&lt;&gt;INDEX(StatsRegularSeason20242025!$A$2:$C$33,MATCH(Table2[[#This Row],[HomeTeam]],StatsRegularSeason20242025!$A$2:$A$33,0),2),1,0)</f>
        <v>1</v>
      </c>
      <c r="X1126" s="2"/>
      <c r="Y1126" s="2"/>
      <c r="Z1126" s="2">
        <f>IF(AND(Table2[[#This Row],[GameIsOver]]=1,Table2[[#This Row],[ActualHomeScore]]*Table2[[#This Row],[ActualAwayScore]]=0), 1,0)</f>
        <v>0</v>
      </c>
      <c r="AA1126" s="2">
        <f>IF(Table2[[#This Row],[GameIsOver]]=0,0, IF(Table2[[#This Row],[ActualWinner]]=Table2[[#This Row],[AwayTeam]], 2, IF(OR(Table2[[#This Row],[ActualResult]]="OT", Table2[[#This Row],[ActualResult]]="SO"), 1, 0)))</f>
        <v>0</v>
      </c>
      <c r="AB1126" s="2">
        <f>IF(Table2[[#This Row],[GameIsOver]]= 0, 0, IF(Table2[[#This Row],[ActualWinner]]=Table2[[#This Row],[HomeTeam]], 2, IF(OR(Table2[[#This Row],[ActualResult]]="OT", Table2[[#This Row],[ActualResult]]="SO"), 1, 0)))</f>
        <v>0</v>
      </c>
      <c r="AC1126" s="33">
        <f>(($AR$11)*IF(Table2[[#This Row],[CorrectWinnerPrediction]]="Y", 1, 0))+(($AR$12)*IF(Table2[[#This Row],[CorrectAwayScorePrediction]]="Y", 1, 0))+(($AR$13)*IF(Table2[[#This Row],[CorrectHomeScorePrediction]]="Y", 1, 0))</f>
        <v>0</v>
      </c>
      <c r="AD11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6" s="5" t="str">
        <f>IF(WEEKDAY(Table2[[#This Row],[GameDate]])=1,"SUN",IF(WEEKDAY(Table2[[#This Row],[GameDate]])=2,"MON",IF(WEEKDAY(Table2[[#This Row],[GameDate]])=3,"TUE",IF(WEEKDAY(Table2[[#This Row],[GameDate]])=4,"WED",IF(WEEKDAY(Table2[[#This Row],[GameDate]])=5,"THU",IF(WEEKDAY(Table2[[#This Row],[GameDate]])=6,"FRI", "SAT"))))))</f>
        <v>SUN</v>
      </c>
      <c r="AF1126" s="2">
        <f>Table2[[#This Row],[ActualAwayScore]]-Table2[[#This Row],[PredictedAwayScore]]</f>
        <v>0</v>
      </c>
      <c r="AG1126" s="2">
        <f>Table2[[#This Row],[ActualHomeScore]]-Table2[[#This Row],[PredictedHomeScore]]</f>
        <v>0</v>
      </c>
      <c r="AH1126" s="2">
        <f t="shared" si="88"/>
        <v>0</v>
      </c>
      <c r="AI1126" s="2">
        <f t="shared" si="89"/>
        <v>0</v>
      </c>
    </row>
    <row r="1127" spans="1:35" x14ac:dyDescent="0.25">
      <c r="B1127" s="4">
        <v>45740</v>
      </c>
      <c r="C1127" s="7" t="s">
        <v>1239</v>
      </c>
      <c r="D1127" s="2" t="s">
        <v>25</v>
      </c>
      <c r="E1127" s="2" t="s">
        <v>32</v>
      </c>
      <c r="F1127" s="2"/>
      <c r="G1127" s="2"/>
      <c r="H1127" s="2" t="str">
        <f t="shared" si="85"/>
        <v>_</v>
      </c>
      <c r="I1127" s="2"/>
      <c r="J1127" s="2"/>
      <c r="K1127" s="2"/>
      <c r="L1127" s="13" t="str">
        <f t="shared" si="86"/>
        <v>_</v>
      </c>
      <c r="M1127" s="2"/>
      <c r="N1127" s="2">
        <f>IF(ISBLANK(Table2[[#This Row],[ActualResult]]), 0, 1)</f>
        <v>0</v>
      </c>
      <c r="O1127" s="2" t="str">
        <f>IF(ISBLANK(Table2[[#This Row],[ActualResult]]), "_", IF(Table2[[#This Row],[ActualWinner]]=Table2[[#This Row],[PredictedWinner]], "Y", "N"))</f>
        <v>_</v>
      </c>
      <c r="P1127" s="2" t="str">
        <f>IF(Table2[[#This Row],[ActualAwayScore]]&gt;Table2[[#This Row],[PredictedAwayScore]], "N", IF(ISBLANK(Table2[[#This Row],[ActualResult]]), "_", IF(Table2[[#This Row],[ActualAwayScore]]=Table2[[#This Row],[PredictedAwayScore]], "Y", "N")))</f>
        <v>_</v>
      </c>
      <c r="Q1127" s="2" t="str">
        <f>IF(Table2[[#This Row],[ActualHomeScore]]&gt;Table2[[#This Row],[PredictedHomeScore]],"N", IF(ISBLANK(Table2[[#This Row],[ActualResult]]), "_", IF(Table2[[#This Row],[ActualHomeScore]]=Table2[[#This Row],[PredictedHomeScore]], "Y", "N")))</f>
        <v>_</v>
      </c>
      <c r="R1127" s="2"/>
      <c r="S1127" s="2" t="str">
        <f t="shared" si="87"/>
        <v>_</v>
      </c>
      <c r="T1127" s="2">
        <f>IF(INDEX(StatsRegularSeason20242025!$A$2:$C$33,MATCH(Table2[[#This Row],[AwayTeam]],StatsRegularSeason20242025!$A$2:$A$33,0),2)=INDEX(StatsRegularSeason20242025!$A$2:$C$33,MATCH(Table2[[#This Row],[HomeTeam]],StatsRegularSeason20242025!$A$2:$A$33,0),2),1,0)</f>
        <v>0</v>
      </c>
      <c r="U1127" s="2">
        <f>IF(INDEX(StatsRegularSeason20242025!$A$2:$C$33,MATCH(Table2[[#This Row],[AwayTeam]],StatsRegularSeason20242025!$A$2:$A$33,0),3)=INDEX(StatsRegularSeason20242025!$A$2:$C$33,MATCH(Table2[[#This Row],[HomeTeam]],StatsRegularSeason20242025!$A$2:$A$33,0),3),1,0)</f>
        <v>0</v>
      </c>
      <c r="V1127" s="2">
        <f>IF(Table2[[#This Row],[InterConf]]=1,IF(Table2[[#This Row],[InterDiv]]=0, 1, 0), 0)</f>
        <v>0</v>
      </c>
      <c r="W1127" s="2">
        <f>IF(INDEX(StatsRegularSeason20242025!$A$2:$C$33,MATCH(Table2[[#This Row],[AwayTeam]],StatsRegularSeason20242025!$A$2:$A$33,0),2)&lt;&gt;INDEX(StatsRegularSeason20242025!$A$2:$C$33,MATCH(Table2[[#This Row],[HomeTeam]],StatsRegularSeason20242025!$A$2:$A$33,0),2),1,0)</f>
        <v>1</v>
      </c>
      <c r="X1127" s="2"/>
      <c r="Y1127" s="2"/>
      <c r="Z1127" s="2">
        <f>IF(AND(Table2[[#This Row],[GameIsOver]]=1,Table2[[#This Row],[ActualHomeScore]]*Table2[[#This Row],[ActualAwayScore]]=0), 1,0)</f>
        <v>0</v>
      </c>
      <c r="AA1127" s="2">
        <f>IF(Table2[[#This Row],[GameIsOver]]=0,0, IF(Table2[[#This Row],[ActualWinner]]=Table2[[#This Row],[AwayTeam]], 2, IF(OR(Table2[[#This Row],[ActualResult]]="OT", Table2[[#This Row],[ActualResult]]="SO"), 1, 0)))</f>
        <v>0</v>
      </c>
      <c r="AB1127" s="2">
        <f>IF(Table2[[#This Row],[GameIsOver]]= 0, 0, IF(Table2[[#This Row],[ActualWinner]]=Table2[[#This Row],[HomeTeam]], 2, IF(OR(Table2[[#This Row],[ActualResult]]="OT", Table2[[#This Row],[ActualResult]]="SO"), 1, 0)))</f>
        <v>0</v>
      </c>
      <c r="AC1127" s="33">
        <f>(($AR$11)*IF(Table2[[#This Row],[CorrectWinnerPrediction]]="Y", 1, 0))+(($AR$12)*IF(Table2[[#This Row],[CorrectAwayScorePrediction]]="Y", 1, 0))+(($AR$13)*IF(Table2[[#This Row],[CorrectHomeScorePrediction]]="Y", 1, 0))</f>
        <v>0</v>
      </c>
      <c r="AD11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7" s="4" t="str">
        <f>IF(WEEKDAY(Table2[[#This Row],[GameDate]])=1,"SUN",IF(WEEKDAY(Table2[[#This Row],[GameDate]])=2,"MON",IF(WEEKDAY(Table2[[#This Row],[GameDate]])=3,"TUE",IF(WEEKDAY(Table2[[#This Row],[GameDate]])=4,"WED",IF(WEEKDAY(Table2[[#This Row],[GameDate]])=5,"THU",IF(WEEKDAY(Table2[[#This Row],[GameDate]])=6,"FRI", "SAT"))))))</f>
        <v>MON</v>
      </c>
      <c r="AF1127" s="2">
        <f>Table2[[#This Row],[ActualAwayScore]]-Table2[[#This Row],[PredictedAwayScore]]</f>
        <v>0</v>
      </c>
      <c r="AG1127" s="2">
        <f>Table2[[#This Row],[ActualHomeScore]]-Table2[[#This Row],[PredictedHomeScore]]</f>
        <v>0</v>
      </c>
      <c r="AH1127" s="2">
        <f t="shared" si="88"/>
        <v>0</v>
      </c>
      <c r="AI1127" s="2">
        <f t="shared" si="89"/>
        <v>0</v>
      </c>
    </row>
    <row r="1128" spans="1:35" x14ac:dyDescent="0.25">
      <c r="B1128" s="4">
        <v>45740</v>
      </c>
      <c r="C1128" s="7" t="s">
        <v>1240</v>
      </c>
      <c r="D1128" s="2" t="s">
        <v>36</v>
      </c>
      <c r="E1128" s="2" t="s">
        <v>33</v>
      </c>
      <c r="F1128" s="2"/>
      <c r="G1128" s="2"/>
      <c r="H1128" s="2" t="str">
        <f t="shared" si="85"/>
        <v>_</v>
      </c>
      <c r="I1128" s="2"/>
      <c r="J1128" s="2"/>
      <c r="K1128" s="2"/>
      <c r="L1128" s="2" t="str">
        <f t="shared" si="86"/>
        <v>_</v>
      </c>
      <c r="M1128" s="2"/>
      <c r="N1128" s="2">
        <f>IF(ISBLANK(Table2[[#This Row],[ActualResult]]), 0, 1)</f>
        <v>0</v>
      </c>
      <c r="O1128" s="2" t="str">
        <f>IF(ISBLANK(Table2[[#This Row],[ActualResult]]), "_", IF(Table2[[#This Row],[ActualWinner]]=Table2[[#This Row],[PredictedWinner]], "Y", "N"))</f>
        <v>_</v>
      </c>
      <c r="P1128" s="2" t="str">
        <f>IF(Table2[[#This Row],[ActualAwayScore]]&gt;Table2[[#This Row],[PredictedAwayScore]], "N", IF(ISBLANK(Table2[[#This Row],[ActualResult]]), "_", IF(Table2[[#This Row],[ActualAwayScore]]=Table2[[#This Row],[PredictedAwayScore]], "Y", "N")))</f>
        <v>_</v>
      </c>
      <c r="Q1128" s="2" t="str">
        <f>IF(Table2[[#This Row],[ActualHomeScore]]&gt;Table2[[#This Row],[PredictedHomeScore]],"N", IF(ISBLANK(Table2[[#This Row],[ActualResult]]), "_", IF(Table2[[#This Row],[ActualHomeScore]]=Table2[[#This Row],[PredictedHomeScore]], "Y", "N")))</f>
        <v>_</v>
      </c>
      <c r="R1128" s="2"/>
      <c r="S1128" s="2" t="str">
        <f t="shared" si="87"/>
        <v>_</v>
      </c>
      <c r="T1128" s="2">
        <f>IF(INDEX(StatsRegularSeason20242025!$A$2:$C$33,MATCH(Table2[[#This Row],[AwayTeam]],StatsRegularSeason20242025!$A$2:$A$33,0),2)=INDEX(StatsRegularSeason20242025!$A$2:$C$33,MATCH(Table2[[#This Row],[HomeTeam]],StatsRegularSeason20242025!$A$2:$A$33,0),2),1,0)</f>
        <v>1</v>
      </c>
      <c r="U1128" s="2">
        <f>IF(INDEX(StatsRegularSeason20242025!$A$2:$C$33,MATCH(Table2[[#This Row],[AwayTeam]],StatsRegularSeason20242025!$A$2:$A$33,0),3)=INDEX(StatsRegularSeason20242025!$A$2:$C$33,MATCH(Table2[[#This Row],[HomeTeam]],StatsRegularSeason20242025!$A$2:$A$33,0),3),1,0)</f>
        <v>1</v>
      </c>
      <c r="V1128" s="2">
        <f>IF(Table2[[#This Row],[InterConf]]=1,IF(Table2[[#This Row],[InterDiv]]=0, 1, 0), 0)</f>
        <v>0</v>
      </c>
      <c r="W1128" s="2">
        <f>IF(INDEX(StatsRegularSeason20242025!$A$2:$C$33,MATCH(Table2[[#This Row],[AwayTeam]],StatsRegularSeason20242025!$A$2:$A$33,0),2)&lt;&gt;INDEX(StatsRegularSeason20242025!$A$2:$C$33,MATCH(Table2[[#This Row],[HomeTeam]],StatsRegularSeason20242025!$A$2:$A$33,0),2),1,0)</f>
        <v>0</v>
      </c>
      <c r="X1128" s="2"/>
      <c r="Y1128" s="2"/>
      <c r="Z1128" s="2">
        <f>IF(AND(Table2[[#This Row],[GameIsOver]]=1,Table2[[#This Row],[ActualHomeScore]]*Table2[[#This Row],[ActualAwayScore]]=0), 1,0)</f>
        <v>0</v>
      </c>
      <c r="AA1128" s="2">
        <f>IF(Table2[[#This Row],[GameIsOver]]=0,0, IF(Table2[[#This Row],[ActualWinner]]=Table2[[#This Row],[AwayTeam]], 2, IF(OR(Table2[[#This Row],[ActualResult]]="OT", Table2[[#This Row],[ActualResult]]="SO"), 1, 0)))</f>
        <v>0</v>
      </c>
      <c r="AB1128" s="2">
        <f>IF(Table2[[#This Row],[GameIsOver]]= 0, 0, IF(Table2[[#This Row],[ActualWinner]]=Table2[[#This Row],[HomeTeam]], 2, IF(OR(Table2[[#This Row],[ActualResult]]="OT", Table2[[#This Row],[ActualResult]]="SO"), 1, 0)))</f>
        <v>0</v>
      </c>
      <c r="AC1128" s="33">
        <f>(($AR$11)*IF(Table2[[#This Row],[CorrectWinnerPrediction]]="Y", 1, 0))+(($AR$12)*IF(Table2[[#This Row],[CorrectAwayScorePrediction]]="Y", 1, 0))+(($AR$13)*IF(Table2[[#This Row],[CorrectHomeScorePrediction]]="Y", 1, 0))</f>
        <v>0</v>
      </c>
      <c r="AD11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8" s="4" t="str">
        <f>IF(WEEKDAY(Table2[[#This Row],[GameDate]])=1,"SUN",IF(WEEKDAY(Table2[[#This Row],[GameDate]])=2,"MON",IF(WEEKDAY(Table2[[#This Row],[GameDate]])=3,"TUE",IF(WEEKDAY(Table2[[#This Row],[GameDate]])=4,"WED",IF(WEEKDAY(Table2[[#This Row],[GameDate]])=5,"THU",IF(WEEKDAY(Table2[[#This Row],[GameDate]])=6,"FRI", "SAT"))))))</f>
        <v>MON</v>
      </c>
      <c r="AF1128" s="2">
        <f>Table2[[#This Row],[ActualAwayScore]]-Table2[[#This Row],[PredictedAwayScore]]</f>
        <v>0</v>
      </c>
      <c r="AG1128" s="2">
        <f>Table2[[#This Row],[ActualHomeScore]]-Table2[[#This Row],[PredictedHomeScore]]</f>
        <v>0</v>
      </c>
      <c r="AH1128" s="2">
        <f t="shared" si="88"/>
        <v>0</v>
      </c>
      <c r="AI1128" s="2">
        <f t="shared" si="89"/>
        <v>0</v>
      </c>
    </row>
    <row r="1129" spans="1:35" x14ac:dyDescent="0.25">
      <c r="B1129" s="4">
        <v>45740</v>
      </c>
      <c r="C1129" s="7" t="s">
        <v>1241</v>
      </c>
      <c r="D1129" s="2" t="s">
        <v>37</v>
      </c>
      <c r="E1129" s="2" t="s">
        <v>34</v>
      </c>
      <c r="F1129" s="2"/>
      <c r="G1129" s="2"/>
      <c r="H1129" s="2" t="str">
        <f t="shared" si="85"/>
        <v>_</v>
      </c>
      <c r="I1129" s="2"/>
      <c r="J1129" s="2"/>
      <c r="K1129" s="2"/>
      <c r="L1129" s="2" t="str">
        <f t="shared" si="86"/>
        <v>_</v>
      </c>
      <c r="M1129" s="2"/>
      <c r="N1129" s="2">
        <f>IF(ISBLANK(Table2[[#This Row],[ActualResult]]), 0, 1)</f>
        <v>0</v>
      </c>
      <c r="O1129" s="2" t="str">
        <f>IF(ISBLANK(Table2[[#This Row],[ActualResult]]), "_", IF(Table2[[#This Row],[ActualWinner]]=Table2[[#This Row],[PredictedWinner]], "Y", "N"))</f>
        <v>_</v>
      </c>
      <c r="P1129" s="2" t="str">
        <f>IF(Table2[[#This Row],[ActualAwayScore]]&gt;Table2[[#This Row],[PredictedAwayScore]], "N", IF(ISBLANK(Table2[[#This Row],[ActualResult]]), "_", IF(Table2[[#This Row],[ActualAwayScore]]=Table2[[#This Row],[PredictedAwayScore]], "Y", "N")))</f>
        <v>_</v>
      </c>
      <c r="Q1129" s="2" t="str">
        <f>IF(Table2[[#This Row],[ActualHomeScore]]&gt;Table2[[#This Row],[PredictedHomeScore]],"N", IF(ISBLANK(Table2[[#This Row],[ActualResult]]), "_", IF(Table2[[#This Row],[ActualHomeScore]]=Table2[[#This Row],[PredictedHomeScore]], "Y", "N")))</f>
        <v>_</v>
      </c>
      <c r="R1129" s="2"/>
      <c r="S1129" s="2" t="str">
        <f t="shared" si="87"/>
        <v>_</v>
      </c>
      <c r="T1129" s="2">
        <f>IF(INDEX(StatsRegularSeason20242025!$A$2:$C$33,MATCH(Table2[[#This Row],[AwayTeam]],StatsRegularSeason20242025!$A$2:$A$33,0),2)=INDEX(StatsRegularSeason20242025!$A$2:$C$33,MATCH(Table2[[#This Row],[HomeTeam]],StatsRegularSeason20242025!$A$2:$A$33,0),2),1,0)</f>
        <v>1</v>
      </c>
      <c r="U1129" s="2">
        <f>IF(INDEX(StatsRegularSeason20242025!$A$2:$C$33,MATCH(Table2[[#This Row],[AwayTeam]],StatsRegularSeason20242025!$A$2:$A$33,0),3)=INDEX(StatsRegularSeason20242025!$A$2:$C$33,MATCH(Table2[[#This Row],[HomeTeam]],StatsRegularSeason20242025!$A$2:$A$33,0),3),1,0)</f>
        <v>1</v>
      </c>
      <c r="V1129" s="2">
        <f>IF(Table2[[#This Row],[InterConf]]=1,IF(Table2[[#This Row],[InterDiv]]=0, 1, 0), 0)</f>
        <v>0</v>
      </c>
      <c r="W1129" s="2">
        <f>IF(INDEX(StatsRegularSeason20242025!$A$2:$C$33,MATCH(Table2[[#This Row],[AwayTeam]],StatsRegularSeason20242025!$A$2:$A$33,0),2)&lt;&gt;INDEX(StatsRegularSeason20242025!$A$2:$C$33,MATCH(Table2[[#This Row],[HomeTeam]],StatsRegularSeason20242025!$A$2:$A$33,0),2),1,0)</f>
        <v>0</v>
      </c>
      <c r="X1129" s="2"/>
      <c r="Y1129" s="2"/>
      <c r="Z1129" s="2">
        <f>IF(AND(Table2[[#This Row],[GameIsOver]]=1,Table2[[#This Row],[ActualHomeScore]]*Table2[[#This Row],[ActualAwayScore]]=0), 1,0)</f>
        <v>0</v>
      </c>
      <c r="AA1129" s="2">
        <f>IF(Table2[[#This Row],[GameIsOver]]=0,0, IF(Table2[[#This Row],[ActualWinner]]=Table2[[#This Row],[AwayTeam]], 2, IF(OR(Table2[[#This Row],[ActualResult]]="OT", Table2[[#This Row],[ActualResult]]="SO"), 1, 0)))</f>
        <v>0</v>
      </c>
      <c r="AB1129" s="2">
        <f>IF(Table2[[#This Row],[GameIsOver]]= 0, 0, IF(Table2[[#This Row],[ActualWinner]]=Table2[[#This Row],[HomeTeam]], 2, IF(OR(Table2[[#This Row],[ActualResult]]="OT", Table2[[#This Row],[ActualResult]]="SO"), 1, 0)))</f>
        <v>0</v>
      </c>
      <c r="AC1129" s="33">
        <f>(($AR$11)*IF(Table2[[#This Row],[CorrectWinnerPrediction]]="Y", 1, 0))+(($AR$12)*IF(Table2[[#This Row],[CorrectAwayScorePrediction]]="Y", 1, 0))+(($AR$13)*IF(Table2[[#This Row],[CorrectHomeScorePrediction]]="Y", 1, 0))</f>
        <v>0</v>
      </c>
      <c r="AD11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29" s="4" t="str">
        <f>IF(WEEKDAY(Table2[[#This Row],[GameDate]])=1,"SUN",IF(WEEKDAY(Table2[[#This Row],[GameDate]])=2,"MON",IF(WEEKDAY(Table2[[#This Row],[GameDate]])=3,"TUE",IF(WEEKDAY(Table2[[#This Row],[GameDate]])=4,"WED",IF(WEEKDAY(Table2[[#This Row],[GameDate]])=5,"THU",IF(WEEKDAY(Table2[[#This Row],[GameDate]])=6,"FRI", "SAT"))))))</f>
        <v>MON</v>
      </c>
      <c r="AF1129" s="2">
        <f>Table2[[#This Row],[ActualAwayScore]]-Table2[[#This Row],[PredictedAwayScore]]</f>
        <v>0</v>
      </c>
      <c r="AG1129" s="2">
        <f>Table2[[#This Row],[ActualHomeScore]]-Table2[[#This Row],[PredictedHomeScore]]</f>
        <v>0</v>
      </c>
      <c r="AH1129" s="2">
        <f t="shared" si="88"/>
        <v>0</v>
      </c>
      <c r="AI1129" s="2">
        <f t="shared" si="89"/>
        <v>0</v>
      </c>
    </row>
    <row r="1130" spans="1:35" x14ac:dyDescent="0.25">
      <c r="A1130" s="3"/>
      <c r="B1130" s="5">
        <v>45740</v>
      </c>
      <c r="C1130" s="8" t="s">
        <v>1242</v>
      </c>
      <c r="D1130" s="3" t="s">
        <v>31</v>
      </c>
      <c r="E1130" s="3" t="s">
        <v>15</v>
      </c>
      <c r="F1130" s="3"/>
      <c r="G1130" s="3"/>
      <c r="H1130" s="3" t="str">
        <f t="shared" si="85"/>
        <v>_</v>
      </c>
      <c r="I1130" s="3"/>
      <c r="J1130" s="3"/>
      <c r="K1130" s="3"/>
      <c r="L1130" s="2" t="str">
        <f t="shared" si="86"/>
        <v>_</v>
      </c>
      <c r="M1130" s="3"/>
      <c r="N1130" s="3">
        <f>IF(ISBLANK(Table2[[#This Row],[ActualResult]]), 0, 1)</f>
        <v>0</v>
      </c>
      <c r="O1130" s="3" t="str">
        <f>IF(ISBLANK(Table2[[#This Row],[ActualResult]]), "_", IF(Table2[[#This Row],[ActualWinner]]=Table2[[#This Row],[PredictedWinner]], "Y", "N"))</f>
        <v>_</v>
      </c>
      <c r="P1130" s="3" t="str">
        <f>IF(Table2[[#This Row],[ActualAwayScore]]&gt;Table2[[#This Row],[PredictedAwayScore]], "N", IF(ISBLANK(Table2[[#This Row],[ActualResult]]), "_", IF(Table2[[#This Row],[ActualAwayScore]]=Table2[[#This Row],[PredictedAwayScore]], "Y", "N")))</f>
        <v>_</v>
      </c>
      <c r="Q1130" s="3" t="str">
        <f>IF(Table2[[#This Row],[ActualHomeScore]]&gt;Table2[[#This Row],[PredictedHomeScore]],"N", IF(ISBLANK(Table2[[#This Row],[ActualResult]]), "_", IF(Table2[[#This Row],[ActualHomeScore]]=Table2[[#This Row],[PredictedHomeScore]], "Y", "N")))</f>
        <v>_</v>
      </c>
      <c r="R1130" s="2"/>
      <c r="S1130" s="2" t="str">
        <f t="shared" si="87"/>
        <v>_</v>
      </c>
      <c r="T1130" s="2">
        <f>IF(INDEX(StatsRegularSeason20242025!$A$2:$C$33,MATCH(Table2[[#This Row],[AwayTeam]],StatsRegularSeason20242025!$A$2:$A$33,0),2)=INDEX(StatsRegularSeason20242025!$A$2:$C$33,MATCH(Table2[[#This Row],[HomeTeam]],StatsRegularSeason20242025!$A$2:$A$33,0),2),1,0)</f>
        <v>0</v>
      </c>
      <c r="U1130" s="2">
        <f>IF(INDEX(StatsRegularSeason20242025!$A$2:$C$33,MATCH(Table2[[#This Row],[AwayTeam]],StatsRegularSeason20242025!$A$2:$A$33,0),3)=INDEX(StatsRegularSeason20242025!$A$2:$C$33,MATCH(Table2[[#This Row],[HomeTeam]],StatsRegularSeason20242025!$A$2:$A$33,0),3),1,0)</f>
        <v>0</v>
      </c>
      <c r="V1130" s="2">
        <f>IF(Table2[[#This Row],[InterConf]]=1,IF(Table2[[#This Row],[InterDiv]]=0, 1, 0), 0)</f>
        <v>0</v>
      </c>
      <c r="W1130" s="2">
        <f>IF(INDEX(StatsRegularSeason20242025!$A$2:$C$33,MATCH(Table2[[#This Row],[AwayTeam]],StatsRegularSeason20242025!$A$2:$A$33,0),2)&lt;&gt;INDEX(StatsRegularSeason20242025!$A$2:$C$33,MATCH(Table2[[#This Row],[HomeTeam]],StatsRegularSeason20242025!$A$2:$A$33,0),2),1,0)</f>
        <v>1</v>
      </c>
      <c r="X1130" s="2"/>
      <c r="Y1130" s="2"/>
      <c r="Z1130" s="2">
        <f>IF(AND(Table2[[#This Row],[GameIsOver]]=1,Table2[[#This Row],[ActualHomeScore]]*Table2[[#This Row],[ActualAwayScore]]=0), 1,0)</f>
        <v>0</v>
      </c>
      <c r="AA1130" s="2">
        <f>IF(Table2[[#This Row],[GameIsOver]]=0,0, IF(Table2[[#This Row],[ActualWinner]]=Table2[[#This Row],[AwayTeam]], 2, IF(OR(Table2[[#This Row],[ActualResult]]="OT", Table2[[#This Row],[ActualResult]]="SO"), 1, 0)))</f>
        <v>0</v>
      </c>
      <c r="AB1130" s="2">
        <f>IF(Table2[[#This Row],[GameIsOver]]= 0, 0, IF(Table2[[#This Row],[ActualWinner]]=Table2[[#This Row],[HomeTeam]], 2, IF(OR(Table2[[#This Row],[ActualResult]]="OT", Table2[[#This Row],[ActualResult]]="SO"), 1, 0)))</f>
        <v>0</v>
      </c>
      <c r="AC1130" s="33">
        <f>(($AR$11)*IF(Table2[[#This Row],[CorrectWinnerPrediction]]="Y", 1, 0))+(($AR$12)*IF(Table2[[#This Row],[CorrectAwayScorePrediction]]="Y", 1, 0))+(($AR$13)*IF(Table2[[#This Row],[CorrectHomeScorePrediction]]="Y", 1, 0))</f>
        <v>0</v>
      </c>
      <c r="AD11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0" s="5" t="str">
        <f>IF(WEEKDAY(Table2[[#This Row],[GameDate]])=1,"SUN",IF(WEEKDAY(Table2[[#This Row],[GameDate]])=2,"MON",IF(WEEKDAY(Table2[[#This Row],[GameDate]])=3,"TUE",IF(WEEKDAY(Table2[[#This Row],[GameDate]])=4,"WED",IF(WEEKDAY(Table2[[#This Row],[GameDate]])=5,"THU",IF(WEEKDAY(Table2[[#This Row],[GameDate]])=6,"FRI", "SAT"))))))</f>
        <v>MON</v>
      </c>
      <c r="AF1130" s="2">
        <f>Table2[[#This Row],[ActualAwayScore]]-Table2[[#This Row],[PredictedAwayScore]]</f>
        <v>0</v>
      </c>
      <c r="AG1130" s="2">
        <f>Table2[[#This Row],[ActualHomeScore]]-Table2[[#This Row],[PredictedHomeScore]]</f>
        <v>0</v>
      </c>
      <c r="AH1130" s="2">
        <f t="shared" si="88"/>
        <v>0</v>
      </c>
      <c r="AI1130" s="2">
        <f t="shared" si="89"/>
        <v>0</v>
      </c>
    </row>
    <row r="1131" spans="1:35" x14ac:dyDescent="0.25">
      <c r="B1131" s="4">
        <v>45741</v>
      </c>
      <c r="C1131" s="7" t="s">
        <v>1243</v>
      </c>
      <c r="D1131" s="2" t="s">
        <v>30</v>
      </c>
      <c r="E1131" s="2" t="s">
        <v>29</v>
      </c>
      <c r="F1131" s="2"/>
      <c r="G1131" s="2"/>
      <c r="H1131" s="2" t="str">
        <f t="shared" si="85"/>
        <v>_</v>
      </c>
      <c r="I1131" s="2"/>
      <c r="J1131" s="2"/>
      <c r="K1131" s="2"/>
      <c r="L1131" s="13" t="str">
        <f t="shared" si="86"/>
        <v>_</v>
      </c>
      <c r="M1131" s="2"/>
      <c r="N1131" s="2">
        <f>IF(ISBLANK(Table2[[#This Row],[ActualResult]]), 0, 1)</f>
        <v>0</v>
      </c>
      <c r="O1131" s="2" t="str">
        <f>IF(ISBLANK(Table2[[#This Row],[ActualResult]]), "_", IF(Table2[[#This Row],[ActualWinner]]=Table2[[#This Row],[PredictedWinner]], "Y", "N"))</f>
        <v>_</v>
      </c>
      <c r="P1131" s="2" t="str">
        <f>IF(Table2[[#This Row],[ActualAwayScore]]&gt;Table2[[#This Row],[PredictedAwayScore]], "N", IF(ISBLANK(Table2[[#This Row],[ActualResult]]), "_", IF(Table2[[#This Row],[ActualAwayScore]]=Table2[[#This Row],[PredictedAwayScore]], "Y", "N")))</f>
        <v>_</v>
      </c>
      <c r="Q1131" s="2" t="str">
        <f>IF(Table2[[#This Row],[ActualHomeScore]]&gt;Table2[[#This Row],[PredictedHomeScore]],"N", IF(ISBLANK(Table2[[#This Row],[ActualResult]]), "_", IF(Table2[[#This Row],[ActualHomeScore]]=Table2[[#This Row],[PredictedHomeScore]], "Y", "N")))</f>
        <v>_</v>
      </c>
      <c r="R1131" s="2"/>
      <c r="S1131" s="2" t="str">
        <f t="shared" si="87"/>
        <v>_</v>
      </c>
      <c r="T1131" s="2">
        <f>IF(INDEX(StatsRegularSeason20242025!$A$2:$C$33,MATCH(Table2[[#This Row],[AwayTeam]],StatsRegularSeason20242025!$A$2:$A$33,0),2)=INDEX(StatsRegularSeason20242025!$A$2:$C$33,MATCH(Table2[[#This Row],[HomeTeam]],StatsRegularSeason20242025!$A$2:$A$33,0),2),1,0)</f>
        <v>1</v>
      </c>
      <c r="U1131" s="2">
        <f>IF(INDEX(StatsRegularSeason20242025!$A$2:$C$33,MATCH(Table2[[#This Row],[AwayTeam]],StatsRegularSeason20242025!$A$2:$A$33,0),3)=INDEX(StatsRegularSeason20242025!$A$2:$C$33,MATCH(Table2[[#This Row],[HomeTeam]],StatsRegularSeason20242025!$A$2:$A$33,0),3),1,0)</f>
        <v>1</v>
      </c>
      <c r="V1131" s="2">
        <f>IF(Table2[[#This Row],[InterConf]]=1,IF(Table2[[#This Row],[InterDiv]]=0, 1, 0), 0)</f>
        <v>0</v>
      </c>
      <c r="W1131" s="2">
        <f>IF(INDEX(StatsRegularSeason20242025!$A$2:$C$33,MATCH(Table2[[#This Row],[AwayTeam]],StatsRegularSeason20242025!$A$2:$A$33,0),2)&lt;&gt;INDEX(StatsRegularSeason20242025!$A$2:$C$33,MATCH(Table2[[#This Row],[HomeTeam]],StatsRegularSeason20242025!$A$2:$A$33,0),2),1,0)</f>
        <v>0</v>
      </c>
      <c r="X1131" s="2"/>
      <c r="Y1131" s="2"/>
      <c r="Z1131" s="2">
        <f>IF(AND(Table2[[#This Row],[GameIsOver]]=1,Table2[[#This Row],[ActualHomeScore]]*Table2[[#This Row],[ActualAwayScore]]=0), 1,0)</f>
        <v>0</v>
      </c>
      <c r="AA1131" s="2">
        <f>IF(Table2[[#This Row],[GameIsOver]]=0,0, IF(Table2[[#This Row],[ActualWinner]]=Table2[[#This Row],[AwayTeam]], 2, IF(OR(Table2[[#This Row],[ActualResult]]="OT", Table2[[#This Row],[ActualResult]]="SO"), 1, 0)))</f>
        <v>0</v>
      </c>
      <c r="AB1131" s="2">
        <f>IF(Table2[[#This Row],[GameIsOver]]= 0, 0, IF(Table2[[#This Row],[ActualWinner]]=Table2[[#This Row],[HomeTeam]], 2, IF(OR(Table2[[#This Row],[ActualResult]]="OT", Table2[[#This Row],[ActualResult]]="SO"), 1, 0)))</f>
        <v>0</v>
      </c>
      <c r="AC1131" s="33">
        <f>(($AR$11)*IF(Table2[[#This Row],[CorrectWinnerPrediction]]="Y", 1, 0))+(($AR$12)*IF(Table2[[#This Row],[CorrectAwayScorePrediction]]="Y", 1, 0))+(($AR$13)*IF(Table2[[#This Row],[CorrectHomeScorePrediction]]="Y", 1, 0))</f>
        <v>0</v>
      </c>
      <c r="AD11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1" s="4" t="str">
        <f>IF(WEEKDAY(Table2[[#This Row],[GameDate]])=1,"SUN",IF(WEEKDAY(Table2[[#This Row],[GameDate]])=2,"MON",IF(WEEKDAY(Table2[[#This Row],[GameDate]])=3,"TUE",IF(WEEKDAY(Table2[[#This Row],[GameDate]])=4,"WED",IF(WEEKDAY(Table2[[#This Row],[GameDate]])=5,"THU",IF(WEEKDAY(Table2[[#This Row],[GameDate]])=6,"FRI", "SAT"))))))</f>
        <v>TUE</v>
      </c>
      <c r="AF1131" s="2">
        <f>Table2[[#This Row],[ActualAwayScore]]-Table2[[#This Row],[PredictedAwayScore]]</f>
        <v>0</v>
      </c>
      <c r="AG1131" s="2">
        <f>Table2[[#This Row],[ActualHomeScore]]-Table2[[#This Row],[PredictedHomeScore]]</f>
        <v>0</v>
      </c>
      <c r="AH1131" s="2">
        <f t="shared" si="88"/>
        <v>0</v>
      </c>
      <c r="AI1131" s="2">
        <f t="shared" si="89"/>
        <v>0</v>
      </c>
    </row>
    <row r="1132" spans="1:35" x14ac:dyDescent="0.25">
      <c r="B1132" s="4">
        <v>45741</v>
      </c>
      <c r="C1132" s="7" t="s">
        <v>1244</v>
      </c>
      <c r="D1132" s="2" t="s">
        <v>45</v>
      </c>
      <c r="E1132" s="2" t="s">
        <v>18</v>
      </c>
      <c r="F1132" s="2"/>
      <c r="G1132" s="2"/>
      <c r="H1132" s="2" t="str">
        <f t="shared" si="85"/>
        <v>_</v>
      </c>
      <c r="I1132" s="2"/>
      <c r="J1132" s="2"/>
      <c r="K1132" s="2"/>
      <c r="L1132" s="2" t="str">
        <f t="shared" si="86"/>
        <v>_</v>
      </c>
      <c r="M1132" s="2"/>
      <c r="N1132" s="2">
        <f>IF(ISBLANK(Table2[[#This Row],[ActualResult]]), 0, 1)</f>
        <v>0</v>
      </c>
      <c r="O1132" s="2" t="str">
        <f>IF(ISBLANK(Table2[[#This Row],[ActualResult]]), "_", IF(Table2[[#This Row],[ActualWinner]]=Table2[[#This Row],[PredictedWinner]], "Y", "N"))</f>
        <v>_</v>
      </c>
      <c r="P1132" s="2" t="str">
        <f>IF(Table2[[#This Row],[ActualAwayScore]]&gt;Table2[[#This Row],[PredictedAwayScore]], "N", IF(ISBLANK(Table2[[#This Row],[ActualResult]]), "_", IF(Table2[[#This Row],[ActualAwayScore]]=Table2[[#This Row],[PredictedAwayScore]], "Y", "N")))</f>
        <v>_</v>
      </c>
      <c r="Q1132" s="2" t="str">
        <f>IF(Table2[[#This Row],[ActualHomeScore]]&gt;Table2[[#This Row],[PredictedHomeScore]],"N", IF(ISBLANK(Table2[[#This Row],[ActualResult]]), "_", IF(Table2[[#This Row],[ActualHomeScore]]=Table2[[#This Row],[PredictedHomeScore]], "Y", "N")))</f>
        <v>_</v>
      </c>
      <c r="R1132" s="2"/>
      <c r="S1132" s="2" t="str">
        <f t="shared" si="87"/>
        <v>_</v>
      </c>
      <c r="T1132" s="2">
        <f>IF(INDEX(StatsRegularSeason20242025!$A$2:$C$33,MATCH(Table2[[#This Row],[AwayTeam]],StatsRegularSeason20242025!$A$2:$A$33,0),2)=INDEX(StatsRegularSeason20242025!$A$2:$C$33,MATCH(Table2[[#This Row],[HomeTeam]],StatsRegularSeason20242025!$A$2:$A$33,0),2),1,0)</f>
        <v>1</v>
      </c>
      <c r="U1132" s="2">
        <f>IF(INDEX(StatsRegularSeason20242025!$A$2:$C$33,MATCH(Table2[[#This Row],[AwayTeam]],StatsRegularSeason20242025!$A$2:$A$33,0),3)=INDEX(StatsRegularSeason20242025!$A$2:$C$33,MATCH(Table2[[#This Row],[HomeTeam]],StatsRegularSeason20242025!$A$2:$A$33,0),3),1,0)</f>
        <v>0</v>
      </c>
      <c r="V1132" s="2">
        <f>IF(Table2[[#This Row],[InterConf]]=1,IF(Table2[[#This Row],[InterDiv]]=0, 1, 0), 0)</f>
        <v>1</v>
      </c>
      <c r="W1132" s="2">
        <f>IF(INDEX(StatsRegularSeason20242025!$A$2:$C$33,MATCH(Table2[[#This Row],[AwayTeam]],StatsRegularSeason20242025!$A$2:$A$33,0),2)&lt;&gt;INDEX(StatsRegularSeason20242025!$A$2:$C$33,MATCH(Table2[[#This Row],[HomeTeam]],StatsRegularSeason20242025!$A$2:$A$33,0),2),1,0)</f>
        <v>0</v>
      </c>
      <c r="X1132" s="2"/>
      <c r="Y1132" s="2"/>
      <c r="Z1132" s="2">
        <f>IF(AND(Table2[[#This Row],[GameIsOver]]=1,Table2[[#This Row],[ActualHomeScore]]*Table2[[#This Row],[ActualAwayScore]]=0), 1,0)</f>
        <v>0</v>
      </c>
      <c r="AA1132" s="2">
        <f>IF(Table2[[#This Row],[GameIsOver]]=0,0, IF(Table2[[#This Row],[ActualWinner]]=Table2[[#This Row],[AwayTeam]], 2, IF(OR(Table2[[#This Row],[ActualResult]]="OT", Table2[[#This Row],[ActualResult]]="SO"), 1, 0)))</f>
        <v>0</v>
      </c>
      <c r="AB1132" s="2">
        <f>IF(Table2[[#This Row],[GameIsOver]]= 0, 0, IF(Table2[[#This Row],[ActualWinner]]=Table2[[#This Row],[HomeTeam]], 2, IF(OR(Table2[[#This Row],[ActualResult]]="OT", Table2[[#This Row],[ActualResult]]="SO"), 1, 0)))</f>
        <v>0</v>
      </c>
      <c r="AC1132" s="33">
        <f>(($AR$11)*IF(Table2[[#This Row],[CorrectWinnerPrediction]]="Y", 1, 0))+(($AR$12)*IF(Table2[[#This Row],[CorrectAwayScorePrediction]]="Y", 1, 0))+(($AR$13)*IF(Table2[[#This Row],[CorrectHomeScorePrediction]]="Y", 1, 0))</f>
        <v>0</v>
      </c>
      <c r="AD11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2" s="4" t="str">
        <f>IF(WEEKDAY(Table2[[#This Row],[GameDate]])=1,"SUN",IF(WEEKDAY(Table2[[#This Row],[GameDate]])=2,"MON",IF(WEEKDAY(Table2[[#This Row],[GameDate]])=3,"TUE",IF(WEEKDAY(Table2[[#This Row],[GameDate]])=4,"WED",IF(WEEKDAY(Table2[[#This Row],[GameDate]])=5,"THU",IF(WEEKDAY(Table2[[#This Row],[GameDate]])=6,"FRI", "SAT"))))))</f>
        <v>TUE</v>
      </c>
      <c r="AF1132" s="2">
        <f>Table2[[#This Row],[ActualAwayScore]]-Table2[[#This Row],[PredictedAwayScore]]</f>
        <v>0</v>
      </c>
      <c r="AG1132" s="2">
        <f>Table2[[#This Row],[ActualHomeScore]]-Table2[[#This Row],[PredictedHomeScore]]</f>
        <v>0</v>
      </c>
      <c r="AH1132" s="2">
        <f t="shared" si="88"/>
        <v>0</v>
      </c>
      <c r="AI1132" s="2">
        <f t="shared" si="89"/>
        <v>0</v>
      </c>
    </row>
    <row r="1133" spans="1:35" x14ac:dyDescent="0.25">
      <c r="B1133" s="4">
        <v>45741</v>
      </c>
      <c r="C1133" s="7" t="s">
        <v>1245</v>
      </c>
      <c r="D1133" s="2" t="s">
        <v>21</v>
      </c>
      <c r="E1133" s="2" t="s">
        <v>43</v>
      </c>
      <c r="F1133" s="2"/>
      <c r="G1133" s="2"/>
      <c r="H1133" s="2" t="str">
        <f t="shared" si="85"/>
        <v>_</v>
      </c>
      <c r="I1133" s="2"/>
      <c r="J1133" s="2"/>
      <c r="K1133" s="2"/>
      <c r="L1133" s="2" t="str">
        <f t="shared" si="86"/>
        <v>_</v>
      </c>
      <c r="M1133" s="2"/>
      <c r="N1133" s="2">
        <f>IF(ISBLANK(Table2[[#This Row],[ActualResult]]), 0, 1)</f>
        <v>0</v>
      </c>
      <c r="O1133" s="2" t="str">
        <f>IF(ISBLANK(Table2[[#This Row],[ActualResult]]), "_", IF(Table2[[#This Row],[ActualWinner]]=Table2[[#This Row],[PredictedWinner]], "Y", "N"))</f>
        <v>_</v>
      </c>
      <c r="P1133" s="2" t="str">
        <f>IF(Table2[[#This Row],[ActualAwayScore]]&gt;Table2[[#This Row],[PredictedAwayScore]], "N", IF(ISBLANK(Table2[[#This Row],[ActualResult]]), "_", IF(Table2[[#This Row],[ActualAwayScore]]=Table2[[#This Row],[PredictedAwayScore]], "Y", "N")))</f>
        <v>_</v>
      </c>
      <c r="Q1133" s="2" t="str">
        <f>IF(Table2[[#This Row],[ActualHomeScore]]&gt;Table2[[#This Row],[PredictedHomeScore]],"N", IF(ISBLANK(Table2[[#This Row],[ActualResult]]), "_", IF(Table2[[#This Row],[ActualHomeScore]]=Table2[[#This Row],[PredictedHomeScore]], "Y", "N")))</f>
        <v>_</v>
      </c>
      <c r="R1133" s="2"/>
      <c r="S1133" s="2" t="str">
        <f t="shared" si="87"/>
        <v>_</v>
      </c>
      <c r="T1133" s="2">
        <f>IF(INDEX(StatsRegularSeason20242025!$A$2:$C$33,MATCH(Table2[[#This Row],[AwayTeam]],StatsRegularSeason20242025!$A$2:$A$33,0),2)=INDEX(StatsRegularSeason20242025!$A$2:$C$33,MATCH(Table2[[#This Row],[HomeTeam]],StatsRegularSeason20242025!$A$2:$A$33,0),2),1,0)</f>
        <v>1</v>
      </c>
      <c r="U1133" s="2">
        <f>IF(INDEX(StatsRegularSeason20242025!$A$2:$C$33,MATCH(Table2[[#This Row],[AwayTeam]],StatsRegularSeason20242025!$A$2:$A$33,0),3)=INDEX(StatsRegularSeason20242025!$A$2:$C$33,MATCH(Table2[[#This Row],[HomeTeam]],StatsRegularSeason20242025!$A$2:$A$33,0),3),1,0)</f>
        <v>0</v>
      </c>
      <c r="V1133" s="2">
        <f>IF(Table2[[#This Row],[InterConf]]=1,IF(Table2[[#This Row],[InterDiv]]=0, 1, 0), 0)</f>
        <v>1</v>
      </c>
      <c r="W1133" s="2">
        <f>IF(INDEX(StatsRegularSeason20242025!$A$2:$C$33,MATCH(Table2[[#This Row],[AwayTeam]],StatsRegularSeason20242025!$A$2:$A$33,0),2)&lt;&gt;INDEX(StatsRegularSeason20242025!$A$2:$C$33,MATCH(Table2[[#This Row],[HomeTeam]],StatsRegularSeason20242025!$A$2:$A$33,0),2),1,0)</f>
        <v>0</v>
      </c>
      <c r="X1133" s="2"/>
      <c r="Y1133" s="2"/>
      <c r="Z1133" s="2">
        <f>IF(AND(Table2[[#This Row],[GameIsOver]]=1,Table2[[#This Row],[ActualHomeScore]]*Table2[[#This Row],[ActualAwayScore]]=0), 1,0)</f>
        <v>0</v>
      </c>
      <c r="AA1133" s="2">
        <f>IF(Table2[[#This Row],[GameIsOver]]=0,0, IF(Table2[[#This Row],[ActualWinner]]=Table2[[#This Row],[AwayTeam]], 2, IF(OR(Table2[[#This Row],[ActualResult]]="OT", Table2[[#This Row],[ActualResult]]="SO"), 1, 0)))</f>
        <v>0</v>
      </c>
      <c r="AB1133" s="2">
        <f>IF(Table2[[#This Row],[GameIsOver]]= 0, 0, IF(Table2[[#This Row],[ActualWinner]]=Table2[[#This Row],[HomeTeam]], 2, IF(OR(Table2[[#This Row],[ActualResult]]="OT", Table2[[#This Row],[ActualResult]]="SO"), 1, 0)))</f>
        <v>0</v>
      </c>
      <c r="AC1133" s="33">
        <f>(($AR$11)*IF(Table2[[#This Row],[CorrectWinnerPrediction]]="Y", 1, 0))+(($AR$12)*IF(Table2[[#This Row],[CorrectAwayScorePrediction]]="Y", 1, 0))+(($AR$13)*IF(Table2[[#This Row],[CorrectHomeScorePrediction]]="Y", 1, 0))</f>
        <v>0</v>
      </c>
      <c r="AD11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3" s="4" t="str">
        <f>IF(WEEKDAY(Table2[[#This Row],[GameDate]])=1,"SUN",IF(WEEKDAY(Table2[[#This Row],[GameDate]])=2,"MON",IF(WEEKDAY(Table2[[#This Row],[GameDate]])=3,"TUE",IF(WEEKDAY(Table2[[#This Row],[GameDate]])=4,"WED",IF(WEEKDAY(Table2[[#This Row],[GameDate]])=5,"THU",IF(WEEKDAY(Table2[[#This Row],[GameDate]])=6,"FRI", "SAT"))))))</f>
        <v>TUE</v>
      </c>
      <c r="AF1133" s="2">
        <f>Table2[[#This Row],[ActualAwayScore]]-Table2[[#This Row],[PredictedAwayScore]]</f>
        <v>0</v>
      </c>
      <c r="AG1133" s="2">
        <f>Table2[[#This Row],[ActualHomeScore]]-Table2[[#This Row],[PredictedHomeScore]]</f>
        <v>0</v>
      </c>
      <c r="AH1133" s="2">
        <f t="shared" si="88"/>
        <v>0</v>
      </c>
      <c r="AI1133" s="2">
        <f t="shared" si="89"/>
        <v>0</v>
      </c>
    </row>
    <row r="1134" spans="1:35" x14ac:dyDescent="0.25">
      <c r="B1134" s="4">
        <v>45741</v>
      </c>
      <c r="C1134" s="7" t="s">
        <v>1246</v>
      </c>
      <c r="D1134" s="2" t="s">
        <v>35</v>
      </c>
      <c r="E1134" s="2" t="s">
        <v>44</v>
      </c>
      <c r="F1134" s="2"/>
      <c r="G1134" s="2"/>
      <c r="H1134" s="2" t="str">
        <f t="shared" si="85"/>
        <v>_</v>
      </c>
      <c r="I1134" s="2"/>
      <c r="J1134" s="2"/>
      <c r="K1134" s="2"/>
      <c r="L1134" s="2" t="str">
        <f t="shared" si="86"/>
        <v>_</v>
      </c>
      <c r="M1134" s="2"/>
      <c r="N1134" s="2">
        <f>IF(ISBLANK(Table2[[#This Row],[ActualResult]]), 0, 1)</f>
        <v>0</v>
      </c>
      <c r="O1134" s="2" t="str">
        <f>IF(ISBLANK(Table2[[#This Row],[ActualResult]]), "_", IF(Table2[[#This Row],[ActualWinner]]=Table2[[#This Row],[PredictedWinner]], "Y", "N"))</f>
        <v>_</v>
      </c>
      <c r="P1134" s="2" t="str">
        <f>IF(Table2[[#This Row],[ActualAwayScore]]&gt;Table2[[#This Row],[PredictedAwayScore]], "N", IF(ISBLANK(Table2[[#This Row],[ActualResult]]), "_", IF(Table2[[#This Row],[ActualAwayScore]]=Table2[[#This Row],[PredictedAwayScore]], "Y", "N")))</f>
        <v>_</v>
      </c>
      <c r="Q1134" s="2" t="str">
        <f>IF(Table2[[#This Row],[ActualHomeScore]]&gt;Table2[[#This Row],[PredictedHomeScore]],"N", IF(ISBLANK(Table2[[#This Row],[ActualResult]]), "_", IF(Table2[[#This Row],[ActualHomeScore]]=Table2[[#This Row],[PredictedHomeScore]], "Y", "N")))</f>
        <v>_</v>
      </c>
      <c r="R1134" s="2"/>
      <c r="S1134" s="2" t="str">
        <f t="shared" si="87"/>
        <v>_</v>
      </c>
      <c r="T1134" s="2">
        <f>IF(INDEX(StatsRegularSeason20242025!$A$2:$C$33,MATCH(Table2[[#This Row],[AwayTeam]],StatsRegularSeason20242025!$A$2:$A$33,0),2)=INDEX(StatsRegularSeason20242025!$A$2:$C$33,MATCH(Table2[[#This Row],[HomeTeam]],StatsRegularSeason20242025!$A$2:$A$33,0),2),1,0)</f>
        <v>0</v>
      </c>
      <c r="U1134" s="2">
        <f>IF(INDEX(StatsRegularSeason20242025!$A$2:$C$33,MATCH(Table2[[#This Row],[AwayTeam]],StatsRegularSeason20242025!$A$2:$A$33,0),3)=INDEX(StatsRegularSeason20242025!$A$2:$C$33,MATCH(Table2[[#This Row],[HomeTeam]],StatsRegularSeason20242025!$A$2:$A$33,0),3),1,0)</f>
        <v>0</v>
      </c>
      <c r="V1134" s="2">
        <f>IF(Table2[[#This Row],[InterConf]]=1,IF(Table2[[#This Row],[InterDiv]]=0, 1, 0), 0)</f>
        <v>0</v>
      </c>
      <c r="W1134" s="2">
        <f>IF(INDEX(StatsRegularSeason20242025!$A$2:$C$33,MATCH(Table2[[#This Row],[AwayTeam]],StatsRegularSeason20242025!$A$2:$A$33,0),2)&lt;&gt;INDEX(StatsRegularSeason20242025!$A$2:$C$33,MATCH(Table2[[#This Row],[HomeTeam]],StatsRegularSeason20242025!$A$2:$A$33,0),2),1,0)</f>
        <v>1</v>
      </c>
      <c r="X1134" s="2"/>
      <c r="Y1134" s="2"/>
      <c r="Z1134" s="2">
        <f>IF(AND(Table2[[#This Row],[GameIsOver]]=1,Table2[[#This Row],[ActualHomeScore]]*Table2[[#This Row],[ActualAwayScore]]=0), 1,0)</f>
        <v>0</v>
      </c>
      <c r="AA1134" s="2">
        <f>IF(Table2[[#This Row],[GameIsOver]]=0,0, IF(Table2[[#This Row],[ActualWinner]]=Table2[[#This Row],[AwayTeam]], 2, IF(OR(Table2[[#This Row],[ActualResult]]="OT", Table2[[#This Row],[ActualResult]]="SO"), 1, 0)))</f>
        <v>0</v>
      </c>
      <c r="AB1134" s="2">
        <f>IF(Table2[[#This Row],[GameIsOver]]= 0, 0, IF(Table2[[#This Row],[ActualWinner]]=Table2[[#This Row],[HomeTeam]], 2, IF(OR(Table2[[#This Row],[ActualResult]]="OT", Table2[[#This Row],[ActualResult]]="SO"), 1, 0)))</f>
        <v>0</v>
      </c>
      <c r="AC1134" s="33">
        <f>(($AR$11)*IF(Table2[[#This Row],[CorrectWinnerPrediction]]="Y", 1, 0))+(($AR$12)*IF(Table2[[#This Row],[CorrectAwayScorePrediction]]="Y", 1, 0))+(($AR$13)*IF(Table2[[#This Row],[CorrectHomeScorePrediction]]="Y", 1, 0))</f>
        <v>0</v>
      </c>
      <c r="AD11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4" s="4" t="str">
        <f>IF(WEEKDAY(Table2[[#This Row],[GameDate]])=1,"SUN",IF(WEEKDAY(Table2[[#This Row],[GameDate]])=2,"MON",IF(WEEKDAY(Table2[[#This Row],[GameDate]])=3,"TUE",IF(WEEKDAY(Table2[[#This Row],[GameDate]])=4,"WED",IF(WEEKDAY(Table2[[#This Row],[GameDate]])=5,"THU",IF(WEEKDAY(Table2[[#This Row],[GameDate]])=6,"FRI", "SAT"))))))</f>
        <v>TUE</v>
      </c>
      <c r="AF1134" s="2">
        <f>Table2[[#This Row],[ActualAwayScore]]-Table2[[#This Row],[PredictedAwayScore]]</f>
        <v>0</v>
      </c>
      <c r="AG1134" s="2">
        <f>Table2[[#This Row],[ActualHomeScore]]-Table2[[#This Row],[PredictedHomeScore]]</f>
        <v>0</v>
      </c>
      <c r="AH1134" s="2">
        <f t="shared" si="88"/>
        <v>0</v>
      </c>
      <c r="AI1134" s="2">
        <f t="shared" si="89"/>
        <v>0</v>
      </c>
    </row>
    <row r="1135" spans="1:35" x14ac:dyDescent="0.25">
      <c r="B1135" s="4">
        <v>45741</v>
      </c>
      <c r="C1135" s="7" t="s">
        <v>1247</v>
      </c>
      <c r="D1135" s="2" t="s">
        <v>19</v>
      </c>
      <c r="E1135" s="2" t="s">
        <v>13</v>
      </c>
      <c r="F1135" s="2"/>
      <c r="G1135" s="2"/>
      <c r="H1135" s="2" t="str">
        <f t="shared" si="85"/>
        <v>_</v>
      </c>
      <c r="I1135" s="2"/>
      <c r="J1135" s="2"/>
      <c r="K1135" s="2"/>
      <c r="L1135" s="2" t="str">
        <f t="shared" si="86"/>
        <v>_</v>
      </c>
      <c r="M1135" s="2"/>
      <c r="N1135" s="2">
        <f>IF(ISBLANK(Table2[[#This Row],[ActualResult]]), 0, 1)</f>
        <v>0</v>
      </c>
      <c r="O1135" s="2" t="str">
        <f>IF(ISBLANK(Table2[[#This Row],[ActualResult]]), "_", IF(Table2[[#This Row],[ActualWinner]]=Table2[[#This Row],[PredictedWinner]], "Y", "N"))</f>
        <v>_</v>
      </c>
      <c r="P1135" s="2" t="str">
        <f>IF(Table2[[#This Row],[ActualAwayScore]]&gt;Table2[[#This Row],[PredictedAwayScore]], "N", IF(ISBLANK(Table2[[#This Row],[ActualResult]]), "_", IF(Table2[[#This Row],[ActualAwayScore]]=Table2[[#This Row],[PredictedAwayScore]], "Y", "N")))</f>
        <v>_</v>
      </c>
      <c r="Q1135" s="2" t="str">
        <f>IF(Table2[[#This Row],[ActualHomeScore]]&gt;Table2[[#This Row],[PredictedHomeScore]],"N", IF(ISBLANK(Table2[[#This Row],[ActualResult]]), "_", IF(Table2[[#This Row],[ActualHomeScore]]=Table2[[#This Row],[PredictedHomeScore]], "Y", "N")))</f>
        <v>_</v>
      </c>
      <c r="R1135" s="2"/>
      <c r="S1135" s="2" t="str">
        <f t="shared" si="87"/>
        <v>_</v>
      </c>
      <c r="T1135" s="2">
        <f>IF(INDEX(StatsRegularSeason20242025!$A$2:$C$33,MATCH(Table2[[#This Row],[AwayTeam]],StatsRegularSeason20242025!$A$2:$A$33,0),2)=INDEX(StatsRegularSeason20242025!$A$2:$C$33,MATCH(Table2[[#This Row],[HomeTeam]],StatsRegularSeason20242025!$A$2:$A$33,0),2),1,0)</f>
        <v>0</v>
      </c>
      <c r="U1135" s="2">
        <f>IF(INDEX(StatsRegularSeason20242025!$A$2:$C$33,MATCH(Table2[[#This Row],[AwayTeam]],StatsRegularSeason20242025!$A$2:$A$33,0),3)=INDEX(StatsRegularSeason20242025!$A$2:$C$33,MATCH(Table2[[#This Row],[HomeTeam]],StatsRegularSeason20242025!$A$2:$A$33,0),3),1,0)</f>
        <v>0</v>
      </c>
      <c r="V1135" s="2">
        <f>IF(Table2[[#This Row],[InterConf]]=1,IF(Table2[[#This Row],[InterDiv]]=0, 1, 0), 0)</f>
        <v>0</v>
      </c>
      <c r="W1135" s="2">
        <f>IF(INDEX(StatsRegularSeason20242025!$A$2:$C$33,MATCH(Table2[[#This Row],[AwayTeam]],StatsRegularSeason20242025!$A$2:$A$33,0),2)&lt;&gt;INDEX(StatsRegularSeason20242025!$A$2:$C$33,MATCH(Table2[[#This Row],[HomeTeam]],StatsRegularSeason20242025!$A$2:$A$33,0),2),1,0)</f>
        <v>1</v>
      </c>
      <c r="X1135" s="2"/>
      <c r="Y1135" s="2"/>
      <c r="Z1135" s="2">
        <f>IF(AND(Table2[[#This Row],[GameIsOver]]=1,Table2[[#This Row],[ActualHomeScore]]*Table2[[#This Row],[ActualAwayScore]]=0), 1,0)</f>
        <v>0</v>
      </c>
      <c r="AA1135" s="2">
        <f>IF(Table2[[#This Row],[GameIsOver]]=0,0, IF(Table2[[#This Row],[ActualWinner]]=Table2[[#This Row],[AwayTeam]], 2, IF(OR(Table2[[#This Row],[ActualResult]]="OT", Table2[[#This Row],[ActualResult]]="SO"), 1, 0)))</f>
        <v>0</v>
      </c>
      <c r="AB1135" s="2">
        <f>IF(Table2[[#This Row],[GameIsOver]]= 0, 0, IF(Table2[[#This Row],[ActualWinner]]=Table2[[#This Row],[HomeTeam]], 2, IF(OR(Table2[[#This Row],[ActualResult]]="OT", Table2[[#This Row],[ActualResult]]="SO"), 1, 0)))</f>
        <v>0</v>
      </c>
      <c r="AC1135" s="33">
        <f>(($AR$11)*IF(Table2[[#This Row],[CorrectWinnerPrediction]]="Y", 1, 0))+(($AR$12)*IF(Table2[[#This Row],[CorrectAwayScorePrediction]]="Y", 1, 0))+(($AR$13)*IF(Table2[[#This Row],[CorrectHomeScorePrediction]]="Y", 1, 0))</f>
        <v>0</v>
      </c>
      <c r="AD11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5" s="4" t="str">
        <f>IF(WEEKDAY(Table2[[#This Row],[GameDate]])=1,"SUN",IF(WEEKDAY(Table2[[#This Row],[GameDate]])=2,"MON",IF(WEEKDAY(Table2[[#This Row],[GameDate]])=3,"TUE",IF(WEEKDAY(Table2[[#This Row],[GameDate]])=4,"WED",IF(WEEKDAY(Table2[[#This Row],[GameDate]])=5,"THU",IF(WEEKDAY(Table2[[#This Row],[GameDate]])=6,"FRI", "SAT"))))))</f>
        <v>TUE</v>
      </c>
      <c r="AF1135" s="2">
        <f>Table2[[#This Row],[ActualAwayScore]]-Table2[[#This Row],[PredictedAwayScore]]</f>
        <v>0</v>
      </c>
      <c r="AG1135" s="2">
        <f>Table2[[#This Row],[ActualHomeScore]]-Table2[[#This Row],[PredictedHomeScore]]</f>
        <v>0</v>
      </c>
      <c r="AH1135" s="2">
        <f t="shared" si="88"/>
        <v>0</v>
      </c>
      <c r="AI1135" s="2">
        <f t="shared" si="89"/>
        <v>0</v>
      </c>
    </row>
    <row r="1136" spans="1:35" x14ac:dyDescent="0.25">
      <c r="B1136" s="4">
        <v>45741</v>
      </c>
      <c r="C1136" s="7" t="s">
        <v>1248</v>
      </c>
      <c r="D1136" s="2" t="s">
        <v>27</v>
      </c>
      <c r="E1136" s="2" t="s">
        <v>37</v>
      </c>
      <c r="F1136" s="2"/>
      <c r="G1136" s="2"/>
      <c r="H1136" s="2" t="str">
        <f t="shared" si="85"/>
        <v>_</v>
      </c>
      <c r="I1136" s="2"/>
      <c r="J1136" s="2"/>
      <c r="K1136" s="2"/>
      <c r="L1136" s="2" t="str">
        <f t="shared" si="86"/>
        <v>_</v>
      </c>
      <c r="M1136" s="2"/>
      <c r="N1136" s="2">
        <f>IF(ISBLANK(Table2[[#This Row],[ActualResult]]), 0, 1)</f>
        <v>0</v>
      </c>
      <c r="O1136" s="2" t="str">
        <f>IF(ISBLANK(Table2[[#This Row],[ActualResult]]), "_", IF(Table2[[#This Row],[ActualWinner]]=Table2[[#This Row],[PredictedWinner]], "Y", "N"))</f>
        <v>_</v>
      </c>
      <c r="P1136" s="2" t="str">
        <f>IF(Table2[[#This Row],[ActualAwayScore]]&gt;Table2[[#This Row],[PredictedAwayScore]], "N", IF(ISBLANK(Table2[[#This Row],[ActualResult]]), "_", IF(Table2[[#This Row],[ActualAwayScore]]=Table2[[#This Row],[PredictedAwayScore]], "Y", "N")))</f>
        <v>_</v>
      </c>
      <c r="Q1136" s="2" t="str">
        <f>IF(Table2[[#This Row],[ActualHomeScore]]&gt;Table2[[#This Row],[PredictedHomeScore]],"N", IF(ISBLANK(Table2[[#This Row],[ActualResult]]), "_", IF(Table2[[#This Row],[ActualHomeScore]]=Table2[[#This Row],[PredictedHomeScore]], "Y", "N")))</f>
        <v>_</v>
      </c>
      <c r="R1136" s="2"/>
      <c r="S1136" s="2" t="str">
        <f t="shared" si="87"/>
        <v>_</v>
      </c>
      <c r="T1136" s="2">
        <f>IF(INDEX(StatsRegularSeason20242025!$A$2:$C$33,MATCH(Table2[[#This Row],[AwayTeam]],StatsRegularSeason20242025!$A$2:$A$33,0),2)=INDEX(StatsRegularSeason20242025!$A$2:$C$33,MATCH(Table2[[#This Row],[HomeTeam]],StatsRegularSeason20242025!$A$2:$A$33,0),2),1,0)</f>
        <v>1</v>
      </c>
      <c r="U1136" s="2">
        <f>IF(INDEX(StatsRegularSeason20242025!$A$2:$C$33,MATCH(Table2[[#This Row],[AwayTeam]],StatsRegularSeason20242025!$A$2:$A$33,0),3)=INDEX(StatsRegularSeason20242025!$A$2:$C$33,MATCH(Table2[[#This Row],[HomeTeam]],StatsRegularSeason20242025!$A$2:$A$33,0),3),1,0)</f>
        <v>0</v>
      </c>
      <c r="V1136" s="2">
        <f>IF(Table2[[#This Row],[InterConf]]=1,IF(Table2[[#This Row],[InterDiv]]=0, 1, 0), 0)</f>
        <v>1</v>
      </c>
      <c r="W1136" s="2">
        <f>IF(INDEX(StatsRegularSeason20242025!$A$2:$C$33,MATCH(Table2[[#This Row],[AwayTeam]],StatsRegularSeason20242025!$A$2:$A$33,0),2)&lt;&gt;INDEX(StatsRegularSeason20242025!$A$2:$C$33,MATCH(Table2[[#This Row],[HomeTeam]],StatsRegularSeason20242025!$A$2:$A$33,0),2),1,0)</f>
        <v>0</v>
      </c>
      <c r="X1136" s="2"/>
      <c r="Y1136" s="2"/>
      <c r="Z1136" s="2">
        <f>IF(AND(Table2[[#This Row],[GameIsOver]]=1,Table2[[#This Row],[ActualHomeScore]]*Table2[[#This Row],[ActualAwayScore]]=0), 1,0)</f>
        <v>0</v>
      </c>
      <c r="AA1136" s="2">
        <f>IF(Table2[[#This Row],[GameIsOver]]=0,0, IF(Table2[[#This Row],[ActualWinner]]=Table2[[#This Row],[AwayTeam]], 2, IF(OR(Table2[[#This Row],[ActualResult]]="OT", Table2[[#This Row],[ActualResult]]="SO"), 1, 0)))</f>
        <v>0</v>
      </c>
      <c r="AB1136" s="2">
        <f>IF(Table2[[#This Row],[GameIsOver]]= 0, 0, IF(Table2[[#This Row],[ActualWinner]]=Table2[[#This Row],[HomeTeam]], 2, IF(OR(Table2[[#This Row],[ActualResult]]="OT", Table2[[#This Row],[ActualResult]]="SO"), 1, 0)))</f>
        <v>0</v>
      </c>
      <c r="AC1136" s="33">
        <f>(($AR$11)*IF(Table2[[#This Row],[CorrectWinnerPrediction]]="Y", 1, 0))+(($AR$12)*IF(Table2[[#This Row],[CorrectAwayScorePrediction]]="Y", 1, 0))+(($AR$13)*IF(Table2[[#This Row],[CorrectHomeScorePrediction]]="Y", 1, 0))</f>
        <v>0</v>
      </c>
      <c r="AD11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6" s="4" t="str">
        <f>IF(WEEKDAY(Table2[[#This Row],[GameDate]])=1,"SUN",IF(WEEKDAY(Table2[[#This Row],[GameDate]])=2,"MON",IF(WEEKDAY(Table2[[#This Row],[GameDate]])=3,"TUE",IF(WEEKDAY(Table2[[#This Row],[GameDate]])=4,"WED",IF(WEEKDAY(Table2[[#This Row],[GameDate]])=5,"THU",IF(WEEKDAY(Table2[[#This Row],[GameDate]])=6,"FRI", "SAT"))))))</f>
        <v>TUE</v>
      </c>
      <c r="AF1136" s="2">
        <f>Table2[[#This Row],[ActualAwayScore]]-Table2[[#This Row],[PredictedAwayScore]]</f>
        <v>0</v>
      </c>
      <c r="AG1136" s="2">
        <f>Table2[[#This Row],[ActualHomeScore]]-Table2[[#This Row],[PredictedHomeScore]]</f>
        <v>0</v>
      </c>
      <c r="AH1136" s="2">
        <f t="shared" si="88"/>
        <v>0</v>
      </c>
      <c r="AI1136" s="2">
        <f t="shared" si="89"/>
        <v>0</v>
      </c>
    </row>
    <row r="1137" spans="1:35" x14ac:dyDescent="0.25">
      <c r="B1137" s="4">
        <v>45741</v>
      </c>
      <c r="C1137" s="7" t="s">
        <v>1249</v>
      </c>
      <c r="D1137" s="2" t="s">
        <v>46</v>
      </c>
      <c r="E1137" s="2" t="s">
        <v>22</v>
      </c>
      <c r="F1137" s="2"/>
      <c r="G1137" s="2"/>
      <c r="H1137" s="2" t="str">
        <f t="shared" si="85"/>
        <v>_</v>
      </c>
      <c r="I1137" s="2"/>
      <c r="J1137" s="2"/>
      <c r="K1137" s="2"/>
      <c r="L1137" s="2" t="str">
        <f t="shared" si="86"/>
        <v>_</v>
      </c>
      <c r="M1137" s="2"/>
      <c r="N1137" s="2">
        <f>IF(ISBLANK(Table2[[#This Row],[ActualResult]]), 0, 1)</f>
        <v>0</v>
      </c>
      <c r="O1137" s="2" t="str">
        <f>IF(ISBLANK(Table2[[#This Row],[ActualResult]]), "_", IF(Table2[[#This Row],[ActualWinner]]=Table2[[#This Row],[PredictedWinner]], "Y", "N"))</f>
        <v>_</v>
      </c>
      <c r="P1137" s="2" t="str">
        <f>IF(Table2[[#This Row],[ActualAwayScore]]&gt;Table2[[#This Row],[PredictedAwayScore]], "N", IF(ISBLANK(Table2[[#This Row],[ActualResult]]), "_", IF(Table2[[#This Row],[ActualAwayScore]]=Table2[[#This Row],[PredictedAwayScore]], "Y", "N")))</f>
        <v>_</v>
      </c>
      <c r="Q1137" s="2" t="str">
        <f>IF(Table2[[#This Row],[ActualHomeScore]]&gt;Table2[[#This Row],[PredictedHomeScore]],"N", IF(ISBLANK(Table2[[#This Row],[ActualResult]]), "_", IF(Table2[[#This Row],[ActualHomeScore]]=Table2[[#This Row],[PredictedHomeScore]], "Y", "N")))</f>
        <v>_</v>
      </c>
      <c r="R1137" s="2"/>
      <c r="S1137" s="2" t="str">
        <f t="shared" si="87"/>
        <v>_</v>
      </c>
      <c r="T1137" s="2">
        <f>IF(INDEX(StatsRegularSeason20242025!$A$2:$C$33,MATCH(Table2[[#This Row],[AwayTeam]],StatsRegularSeason20242025!$A$2:$A$33,0),2)=INDEX(StatsRegularSeason20242025!$A$2:$C$33,MATCH(Table2[[#This Row],[HomeTeam]],StatsRegularSeason20242025!$A$2:$A$33,0),2),1,0)</f>
        <v>0</v>
      </c>
      <c r="U1137" s="2">
        <f>IF(INDEX(StatsRegularSeason20242025!$A$2:$C$33,MATCH(Table2[[#This Row],[AwayTeam]],StatsRegularSeason20242025!$A$2:$A$33,0),3)=INDEX(StatsRegularSeason20242025!$A$2:$C$33,MATCH(Table2[[#This Row],[HomeTeam]],StatsRegularSeason20242025!$A$2:$A$33,0),3),1,0)</f>
        <v>0</v>
      </c>
      <c r="V1137" s="2">
        <f>IF(Table2[[#This Row],[InterConf]]=1,IF(Table2[[#This Row],[InterDiv]]=0, 1, 0), 0)</f>
        <v>0</v>
      </c>
      <c r="W1137" s="2">
        <f>IF(INDEX(StatsRegularSeason20242025!$A$2:$C$33,MATCH(Table2[[#This Row],[AwayTeam]],StatsRegularSeason20242025!$A$2:$A$33,0),2)&lt;&gt;INDEX(StatsRegularSeason20242025!$A$2:$C$33,MATCH(Table2[[#This Row],[HomeTeam]],StatsRegularSeason20242025!$A$2:$A$33,0),2),1,0)</f>
        <v>1</v>
      </c>
      <c r="X1137" s="2"/>
      <c r="Y1137" s="2"/>
      <c r="Z1137" s="2">
        <f>IF(AND(Table2[[#This Row],[GameIsOver]]=1,Table2[[#This Row],[ActualHomeScore]]*Table2[[#This Row],[ActualAwayScore]]=0), 1,0)</f>
        <v>0</v>
      </c>
      <c r="AA1137" s="2">
        <f>IF(Table2[[#This Row],[GameIsOver]]=0,0, IF(Table2[[#This Row],[ActualWinner]]=Table2[[#This Row],[AwayTeam]], 2, IF(OR(Table2[[#This Row],[ActualResult]]="OT", Table2[[#This Row],[ActualResult]]="SO"), 1, 0)))</f>
        <v>0</v>
      </c>
      <c r="AB1137" s="2">
        <f>IF(Table2[[#This Row],[GameIsOver]]= 0, 0, IF(Table2[[#This Row],[ActualWinner]]=Table2[[#This Row],[HomeTeam]], 2, IF(OR(Table2[[#This Row],[ActualResult]]="OT", Table2[[#This Row],[ActualResult]]="SO"), 1, 0)))</f>
        <v>0</v>
      </c>
      <c r="AC1137" s="33">
        <f>(($AR$11)*IF(Table2[[#This Row],[CorrectWinnerPrediction]]="Y", 1, 0))+(($AR$12)*IF(Table2[[#This Row],[CorrectAwayScorePrediction]]="Y", 1, 0))+(($AR$13)*IF(Table2[[#This Row],[CorrectHomeScorePrediction]]="Y", 1, 0))</f>
        <v>0</v>
      </c>
      <c r="AD11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7" s="4" t="str">
        <f>IF(WEEKDAY(Table2[[#This Row],[GameDate]])=1,"SUN",IF(WEEKDAY(Table2[[#This Row],[GameDate]])=2,"MON",IF(WEEKDAY(Table2[[#This Row],[GameDate]])=3,"TUE",IF(WEEKDAY(Table2[[#This Row],[GameDate]])=4,"WED",IF(WEEKDAY(Table2[[#This Row],[GameDate]])=5,"THU",IF(WEEKDAY(Table2[[#This Row],[GameDate]])=6,"FRI", "SAT"))))))</f>
        <v>TUE</v>
      </c>
      <c r="AF1137" s="2">
        <f>Table2[[#This Row],[ActualAwayScore]]-Table2[[#This Row],[PredictedAwayScore]]</f>
        <v>0</v>
      </c>
      <c r="AG1137" s="2">
        <f>Table2[[#This Row],[ActualHomeScore]]-Table2[[#This Row],[PredictedHomeScore]]</f>
        <v>0</v>
      </c>
      <c r="AH1137" s="2">
        <f t="shared" si="88"/>
        <v>0</v>
      </c>
      <c r="AI1137" s="2">
        <f t="shared" si="89"/>
        <v>0</v>
      </c>
    </row>
    <row r="1138" spans="1:35" x14ac:dyDescent="0.25">
      <c r="B1138" s="4">
        <v>45741</v>
      </c>
      <c r="C1138" s="7" t="s">
        <v>1250</v>
      </c>
      <c r="D1138" s="2" t="s">
        <v>31</v>
      </c>
      <c r="E1138" s="2" t="s">
        <v>26</v>
      </c>
      <c r="F1138" s="2"/>
      <c r="G1138" s="2"/>
      <c r="H1138" s="2" t="str">
        <f t="shared" si="85"/>
        <v>_</v>
      </c>
      <c r="I1138" s="2"/>
      <c r="J1138" s="2"/>
      <c r="K1138" s="2"/>
      <c r="L1138" s="2" t="str">
        <f t="shared" si="86"/>
        <v>_</v>
      </c>
      <c r="M1138" s="2"/>
      <c r="N1138" s="2">
        <f>IF(ISBLANK(Table2[[#This Row],[ActualResult]]), 0, 1)</f>
        <v>0</v>
      </c>
      <c r="O1138" s="2" t="str">
        <f>IF(ISBLANK(Table2[[#This Row],[ActualResult]]), "_", IF(Table2[[#This Row],[ActualWinner]]=Table2[[#This Row],[PredictedWinner]], "Y", "N"))</f>
        <v>_</v>
      </c>
      <c r="P1138" s="2" t="str">
        <f>IF(Table2[[#This Row],[ActualAwayScore]]&gt;Table2[[#This Row],[PredictedAwayScore]], "N", IF(ISBLANK(Table2[[#This Row],[ActualResult]]), "_", IF(Table2[[#This Row],[ActualAwayScore]]=Table2[[#This Row],[PredictedAwayScore]], "Y", "N")))</f>
        <v>_</v>
      </c>
      <c r="Q1138" s="2" t="str">
        <f>IF(Table2[[#This Row],[ActualHomeScore]]&gt;Table2[[#This Row],[PredictedHomeScore]],"N", IF(ISBLANK(Table2[[#This Row],[ActualResult]]), "_", IF(Table2[[#This Row],[ActualHomeScore]]=Table2[[#This Row],[PredictedHomeScore]], "Y", "N")))</f>
        <v>_</v>
      </c>
      <c r="R1138" s="2"/>
      <c r="S1138" s="2" t="str">
        <f t="shared" si="87"/>
        <v>_</v>
      </c>
      <c r="T1138" s="2">
        <f>IF(INDEX(StatsRegularSeason20242025!$A$2:$C$33,MATCH(Table2[[#This Row],[AwayTeam]],StatsRegularSeason20242025!$A$2:$A$33,0),2)=INDEX(StatsRegularSeason20242025!$A$2:$C$33,MATCH(Table2[[#This Row],[HomeTeam]],StatsRegularSeason20242025!$A$2:$A$33,0),2),1,0)</f>
        <v>0</v>
      </c>
      <c r="U1138" s="2">
        <f>IF(INDEX(StatsRegularSeason20242025!$A$2:$C$33,MATCH(Table2[[#This Row],[AwayTeam]],StatsRegularSeason20242025!$A$2:$A$33,0),3)=INDEX(StatsRegularSeason20242025!$A$2:$C$33,MATCH(Table2[[#This Row],[HomeTeam]],StatsRegularSeason20242025!$A$2:$A$33,0),3),1,0)</f>
        <v>0</v>
      </c>
      <c r="V1138" s="2">
        <f>IF(Table2[[#This Row],[InterConf]]=1,IF(Table2[[#This Row],[InterDiv]]=0, 1, 0), 0)</f>
        <v>0</v>
      </c>
      <c r="W1138" s="2">
        <f>IF(INDEX(StatsRegularSeason20242025!$A$2:$C$33,MATCH(Table2[[#This Row],[AwayTeam]],StatsRegularSeason20242025!$A$2:$A$33,0),2)&lt;&gt;INDEX(StatsRegularSeason20242025!$A$2:$C$33,MATCH(Table2[[#This Row],[HomeTeam]],StatsRegularSeason20242025!$A$2:$A$33,0),2),1,0)</f>
        <v>1</v>
      </c>
      <c r="X1138" s="2"/>
      <c r="Y1138" s="2"/>
      <c r="Z1138" s="2">
        <f>IF(AND(Table2[[#This Row],[GameIsOver]]=1,Table2[[#This Row],[ActualHomeScore]]*Table2[[#This Row],[ActualAwayScore]]=0), 1,0)</f>
        <v>0</v>
      </c>
      <c r="AA1138" s="2">
        <f>IF(Table2[[#This Row],[GameIsOver]]=0,0, IF(Table2[[#This Row],[ActualWinner]]=Table2[[#This Row],[AwayTeam]], 2, IF(OR(Table2[[#This Row],[ActualResult]]="OT", Table2[[#This Row],[ActualResult]]="SO"), 1, 0)))</f>
        <v>0</v>
      </c>
      <c r="AB1138" s="2">
        <f>IF(Table2[[#This Row],[GameIsOver]]= 0, 0, IF(Table2[[#This Row],[ActualWinner]]=Table2[[#This Row],[HomeTeam]], 2, IF(OR(Table2[[#This Row],[ActualResult]]="OT", Table2[[#This Row],[ActualResult]]="SO"), 1, 0)))</f>
        <v>0</v>
      </c>
      <c r="AC1138" s="33">
        <f>(($AR$11)*IF(Table2[[#This Row],[CorrectWinnerPrediction]]="Y", 1, 0))+(($AR$12)*IF(Table2[[#This Row],[CorrectAwayScorePrediction]]="Y", 1, 0))+(($AR$13)*IF(Table2[[#This Row],[CorrectHomeScorePrediction]]="Y", 1, 0))</f>
        <v>0</v>
      </c>
      <c r="AD11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8" s="4" t="str">
        <f>IF(WEEKDAY(Table2[[#This Row],[GameDate]])=1,"SUN",IF(WEEKDAY(Table2[[#This Row],[GameDate]])=2,"MON",IF(WEEKDAY(Table2[[#This Row],[GameDate]])=3,"TUE",IF(WEEKDAY(Table2[[#This Row],[GameDate]])=4,"WED",IF(WEEKDAY(Table2[[#This Row],[GameDate]])=5,"THU",IF(WEEKDAY(Table2[[#This Row],[GameDate]])=6,"FRI", "SAT"))))))</f>
        <v>TUE</v>
      </c>
      <c r="AF1138" s="2">
        <f>Table2[[#This Row],[ActualAwayScore]]-Table2[[#This Row],[PredictedAwayScore]]</f>
        <v>0</v>
      </c>
      <c r="AG1138" s="2">
        <f>Table2[[#This Row],[ActualHomeScore]]-Table2[[#This Row],[PredictedHomeScore]]</f>
        <v>0</v>
      </c>
      <c r="AH1138" s="2">
        <f t="shared" si="88"/>
        <v>0</v>
      </c>
      <c r="AI1138" s="2">
        <f t="shared" si="89"/>
        <v>0</v>
      </c>
    </row>
    <row r="1139" spans="1:35" x14ac:dyDescent="0.25">
      <c r="B1139" s="4">
        <v>45741</v>
      </c>
      <c r="C1139" s="7" t="s">
        <v>1251</v>
      </c>
      <c r="D1139" s="2" t="s">
        <v>12</v>
      </c>
      <c r="E1139" s="2" t="s">
        <v>24</v>
      </c>
      <c r="F1139" s="2"/>
      <c r="G1139" s="2"/>
      <c r="H1139" s="2" t="str">
        <f t="shared" si="85"/>
        <v>_</v>
      </c>
      <c r="I1139" s="2"/>
      <c r="J1139" s="2"/>
      <c r="K1139" s="2"/>
      <c r="L1139" s="2" t="str">
        <f t="shared" si="86"/>
        <v>_</v>
      </c>
      <c r="M1139" s="2"/>
      <c r="N1139" s="2">
        <f>IF(ISBLANK(Table2[[#This Row],[ActualResult]]), 0, 1)</f>
        <v>0</v>
      </c>
      <c r="O1139" s="2" t="str">
        <f>IF(ISBLANK(Table2[[#This Row],[ActualResult]]), "_", IF(Table2[[#This Row],[ActualWinner]]=Table2[[#This Row],[PredictedWinner]], "Y", "N"))</f>
        <v>_</v>
      </c>
      <c r="P1139" s="2" t="str">
        <f>IF(Table2[[#This Row],[ActualAwayScore]]&gt;Table2[[#This Row],[PredictedAwayScore]], "N", IF(ISBLANK(Table2[[#This Row],[ActualResult]]), "_", IF(Table2[[#This Row],[ActualAwayScore]]=Table2[[#This Row],[PredictedAwayScore]], "Y", "N")))</f>
        <v>_</v>
      </c>
      <c r="Q1139" s="2" t="str">
        <f>IF(Table2[[#This Row],[ActualHomeScore]]&gt;Table2[[#This Row],[PredictedHomeScore]],"N", IF(ISBLANK(Table2[[#This Row],[ActualResult]]), "_", IF(Table2[[#This Row],[ActualHomeScore]]=Table2[[#This Row],[PredictedHomeScore]], "Y", "N")))</f>
        <v>_</v>
      </c>
      <c r="R1139" s="2"/>
      <c r="S1139" s="2" t="str">
        <f t="shared" si="87"/>
        <v>_</v>
      </c>
      <c r="T1139" s="2">
        <f>IF(INDEX(StatsRegularSeason20242025!$A$2:$C$33,MATCH(Table2[[#This Row],[AwayTeam]],StatsRegularSeason20242025!$A$2:$A$33,0),2)=INDEX(StatsRegularSeason20242025!$A$2:$C$33,MATCH(Table2[[#This Row],[HomeTeam]],StatsRegularSeason20242025!$A$2:$A$33,0),2),1,0)</f>
        <v>1</v>
      </c>
      <c r="U1139" s="2">
        <f>IF(INDEX(StatsRegularSeason20242025!$A$2:$C$33,MATCH(Table2[[#This Row],[AwayTeam]],StatsRegularSeason20242025!$A$2:$A$33,0),3)=INDEX(StatsRegularSeason20242025!$A$2:$C$33,MATCH(Table2[[#This Row],[HomeTeam]],StatsRegularSeason20242025!$A$2:$A$33,0),3),1,0)</f>
        <v>1</v>
      </c>
      <c r="V1139" s="2">
        <f>IF(Table2[[#This Row],[InterConf]]=1,IF(Table2[[#This Row],[InterDiv]]=0, 1, 0), 0)</f>
        <v>0</v>
      </c>
      <c r="W1139" s="2">
        <f>IF(INDEX(StatsRegularSeason20242025!$A$2:$C$33,MATCH(Table2[[#This Row],[AwayTeam]],StatsRegularSeason20242025!$A$2:$A$33,0),2)&lt;&gt;INDEX(StatsRegularSeason20242025!$A$2:$C$33,MATCH(Table2[[#This Row],[HomeTeam]],StatsRegularSeason20242025!$A$2:$A$33,0),2),1,0)</f>
        <v>0</v>
      </c>
      <c r="X1139" s="2"/>
      <c r="Y1139" s="2"/>
      <c r="Z1139" s="2">
        <f>IF(AND(Table2[[#This Row],[GameIsOver]]=1,Table2[[#This Row],[ActualHomeScore]]*Table2[[#This Row],[ActualAwayScore]]=0), 1,0)</f>
        <v>0</v>
      </c>
      <c r="AA1139" s="2">
        <f>IF(Table2[[#This Row],[GameIsOver]]=0,0, IF(Table2[[#This Row],[ActualWinner]]=Table2[[#This Row],[AwayTeam]], 2, IF(OR(Table2[[#This Row],[ActualResult]]="OT", Table2[[#This Row],[ActualResult]]="SO"), 1, 0)))</f>
        <v>0</v>
      </c>
      <c r="AB1139" s="2">
        <f>IF(Table2[[#This Row],[GameIsOver]]= 0, 0, IF(Table2[[#This Row],[ActualWinner]]=Table2[[#This Row],[HomeTeam]], 2, IF(OR(Table2[[#This Row],[ActualResult]]="OT", Table2[[#This Row],[ActualResult]]="SO"), 1, 0)))</f>
        <v>0</v>
      </c>
      <c r="AC1139" s="33">
        <f>(($AR$11)*IF(Table2[[#This Row],[CorrectWinnerPrediction]]="Y", 1, 0))+(($AR$12)*IF(Table2[[#This Row],[CorrectAwayScorePrediction]]="Y", 1, 0))+(($AR$13)*IF(Table2[[#This Row],[CorrectHomeScorePrediction]]="Y", 1, 0))</f>
        <v>0</v>
      </c>
      <c r="AD11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39" s="4" t="str">
        <f>IF(WEEKDAY(Table2[[#This Row],[GameDate]])=1,"SUN",IF(WEEKDAY(Table2[[#This Row],[GameDate]])=2,"MON",IF(WEEKDAY(Table2[[#This Row],[GameDate]])=3,"TUE",IF(WEEKDAY(Table2[[#This Row],[GameDate]])=4,"WED",IF(WEEKDAY(Table2[[#This Row],[GameDate]])=5,"THU",IF(WEEKDAY(Table2[[#This Row],[GameDate]])=6,"FRI", "SAT"))))))</f>
        <v>TUE</v>
      </c>
      <c r="AF1139" s="2">
        <f>Table2[[#This Row],[ActualAwayScore]]-Table2[[#This Row],[PredictedAwayScore]]</f>
        <v>0</v>
      </c>
      <c r="AG1139" s="2">
        <f>Table2[[#This Row],[ActualHomeScore]]-Table2[[#This Row],[PredictedHomeScore]]</f>
        <v>0</v>
      </c>
      <c r="AH1139" s="2">
        <f t="shared" si="88"/>
        <v>0</v>
      </c>
      <c r="AI1139" s="2">
        <f t="shared" si="89"/>
        <v>0</v>
      </c>
    </row>
    <row r="1140" spans="1:35" x14ac:dyDescent="0.25">
      <c r="A1140" s="3"/>
      <c r="B1140" s="5">
        <v>45741</v>
      </c>
      <c r="C1140" s="8" t="s">
        <v>1252</v>
      </c>
      <c r="D1140" s="3" t="s">
        <v>20</v>
      </c>
      <c r="E1140" s="3" t="s">
        <v>28</v>
      </c>
      <c r="F1140" s="3"/>
      <c r="G1140" s="3"/>
      <c r="H1140" s="3" t="str">
        <f t="shared" si="85"/>
        <v>_</v>
      </c>
      <c r="I1140" s="3"/>
      <c r="J1140" s="3"/>
      <c r="K1140" s="3"/>
      <c r="L1140" s="2" t="str">
        <f t="shared" si="86"/>
        <v>_</v>
      </c>
      <c r="M1140" s="3"/>
      <c r="N1140" s="3">
        <f>IF(ISBLANK(Table2[[#This Row],[ActualResult]]), 0, 1)</f>
        <v>0</v>
      </c>
      <c r="O1140" s="3" t="str">
        <f>IF(ISBLANK(Table2[[#This Row],[ActualResult]]), "_", IF(Table2[[#This Row],[ActualWinner]]=Table2[[#This Row],[PredictedWinner]], "Y", "N"))</f>
        <v>_</v>
      </c>
      <c r="P1140" s="3" t="str">
        <f>IF(Table2[[#This Row],[ActualAwayScore]]&gt;Table2[[#This Row],[PredictedAwayScore]], "N", IF(ISBLANK(Table2[[#This Row],[ActualResult]]), "_", IF(Table2[[#This Row],[ActualAwayScore]]=Table2[[#This Row],[PredictedAwayScore]], "Y", "N")))</f>
        <v>_</v>
      </c>
      <c r="Q1140" s="3" t="str">
        <f>IF(Table2[[#This Row],[ActualHomeScore]]&gt;Table2[[#This Row],[PredictedHomeScore]],"N", IF(ISBLANK(Table2[[#This Row],[ActualResult]]), "_", IF(Table2[[#This Row],[ActualHomeScore]]=Table2[[#This Row],[PredictedHomeScore]], "Y", "N")))</f>
        <v>_</v>
      </c>
      <c r="R1140" s="2"/>
      <c r="S1140" s="2" t="str">
        <f t="shared" si="87"/>
        <v>_</v>
      </c>
      <c r="T1140" s="2">
        <f>IF(INDEX(StatsRegularSeason20242025!$A$2:$C$33,MATCH(Table2[[#This Row],[AwayTeam]],StatsRegularSeason20242025!$A$2:$A$33,0),2)=INDEX(StatsRegularSeason20242025!$A$2:$C$33,MATCH(Table2[[#This Row],[HomeTeam]],StatsRegularSeason20242025!$A$2:$A$33,0),2),1,0)</f>
        <v>0</v>
      </c>
      <c r="U1140" s="2">
        <f>IF(INDEX(StatsRegularSeason20242025!$A$2:$C$33,MATCH(Table2[[#This Row],[AwayTeam]],StatsRegularSeason20242025!$A$2:$A$33,0),3)=INDEX(StatsRegularSeason20242025!$A$2:$C$33,MATCH(Table2[[#This Row],[HomeTeam]],StatsRegularSeason20242025!$A$2:$A$33,0),3),1,0)</f>
        <v>0</v>
      </c>
      <c r="V1140" s="2">
        <f>IF(Table2[[#This Row],[InterConf]]=1,IF(Table2[[#This Row],[InterDiv]]=0, 1, 0), 0)</f>
        <v>0</v>
      </c>
      <c r="W1140" s="2">
        <f>IF(INDEX(StatsRegularSeason20242025!$A$2:$C$33,MATCH(Table2[[#This Row],[AwayTeam]],StatsRegularSeason20242025!$A$2:$A$33,0),2)&lt;&gt;INDEX(StatsRegularSeason20242025!$A$2:$C$33,MATCH(Table2[[#This Row],[HomeTeam]],StatsRegularSeason20242025!$A$2:$A$33,0),2),1,0)</f>
        <v>1</v>
      </c>
      <c r="X1140" s="2"/>
      <c r="Y1140" s="2"/>
      <c r="Z1140" s="2">
        <f>IF(AND(Table2[[#This Row],[GameIsOver]]=1,Table2[[#This Row],[ActualHomeScore]]*Table2[[#This Row],[ActualAwayScore]]=0), 1,0)</f>
        <v>0</v>
      </c>
      <c r="AA1140" s="2">
        <f>IF(Table2[[#This Row],[GameIsOver]]=0,0, IF(Table2[[#This Row],[ActualWinner]]=Table2[[#This Row],[AwayTeam]], 2, IF(OR(Table2[[#This Row],[ActualResult]]="OT", Table2[[#This Row],[ActualResult]]="SO"), 1, 0)))</f>
        <v>0</v>
      </c>
      <c r="AB1140" s="2">
        <f>IF(Table2[[#This Row],[GameIsOver]]= 0, 0, IF(Table2[[#This Row],[ActualWinner]]=Table2[[#This Row],[HomeTeam]], 2, IF(OR(Table2[[#This Row],[ActualResult]]="OT", Table2[[#This Row],[ActualResult]]="SO"), 1, 0)))</f>
        <v>0</v>
      </c>
      <c r="AC1140" s="33">
        <f>(($AR$11)*IF(Table2[[#This Row],[CorrectWinnerPrediction]]="Y", 1, 0))+(($AR$12)*IF(Table2[[#This Row],[CorrectAwayScorePrediction]]="Y", 1, 0))+(($AR$13)*IF(Table2[[#This Row],[CorrectHomeScorePrediction]]="Y", 1, 0))</f>
        <v>0</v>
      </c>
      <c r="AD11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0" s="5" t="str">
        <f>IF(WEEKDAY(Table2[[#This Row],[GameDate]])=1,"SUN",IF(WEEKDAY(Table2[[#This Row],[GameDate]])=2,"MON",IF(WEEKDAY(Table2[[#This Row],[GameDate]])=3,"TUE",IF(WEEKDAY(Table2[[#This Row],[GameDate]])=4,"WED",IF(WEEKDAY(Table2[[#This Row],[GameDate]])=5,"THU",IF(WEEKDAY(Table2[[#This Row],[GameDate]])=6,"FRI", "SAT"))))))</f>
        <v>TUE</v>
      </c>
      <c r="AF1140" s="2">
        <f>Table2[[#This Row],[ActualAwayScore]]-Table2[[#This Row],[PredictedAwayScore]]</f>
        <v>0</v>
      </c>
      <c r="AG1140" s="2">
        <f>Table2[[#This Row],[ActualHomeScore]]-Table2[[#This Row],[PredictedHomeScore]]</f>
        <v>0</v>
      </c>
      <c r="AH1140" s="2">
        <f t="shared" si="88"/>
        <v>0</v>
      </c>
      <c r="AI1140" s="2">
        <f t="shared" si="89"/>
        <v>0</v>
      </c>
    </row>
    <row r="1141" spans="1:35" x14ac:dyDescent="0.25">
      <c r="B1141" s="4">
        <v>45742</v>
      </c>
      <c r="C1141" s="7" t="s">
        <v>1253</v>
      </c>
      <c r="D1141" s="2" t="s">
        <v>25</v>
      </c>
      <c r="E1141" s="2" t="s">
        <v>33</v>
      </c>
      <c r="F1141" s="2"/>
      <c r="G1141" s="2"/>
      <c r="H1141" s="2" t="str">
        <f t="shared" si="85"/>
        <v>_</v>
      </c>
      <c r="I1141" s="2"/>
      <c r="J1141" s="2"/>
      <c r="K1141" s="2"/>
      <c r="L1141" s="13" t="str">
        <f t="shared" si="86"/>
        <v>_</v>
      </c>
      <c r="M1141" s="2"/>
      <c r="N1141" s="2">
        <f>IF(ISBLANK(Table2[[#This Row],[ActualResult]]), 0, 1)</f>
        <v>0</v>
      </c>
      <c r="O1141" s="2" t="str">
        <f>IF(ISBLANK(Table2[[#This Row],[ActualResult]]), "_", IF(Table2[[#This Row],[ActualWinner]]=Table2[[#This Row],[PredictedWinner]], "Y", "N"))</f>
        <v>_</v>
      </c>
      <c r="P1141" s="2" t="str">
        <f>IF(Table2[[#This Row],[ActualAwayScore]]&gt;Table2[[#This Row],[PredictedAwayScore]], "N", IF(ISBLANK(Table2[[#This Row],[ActualResult]]), "_", IF(Table2[[#This Row],[ActualAwayScore]]=Table2[[#This Row],[PredictedAwayScore]], "Y", "N")))</f>
        <v>_</v>
      </c>
      <c r="Q1141" s="2" t="str">
        <f>IF(Table2[[#This Row],[ActualHomeScore]]&gt;Table2[[#This Row],[PredictedHomeScore]],"N", IF(ISBLANK(Table2[[#This Row],[ActualResult]]), "_", IF(Table2[[#This Row],[ActualHomeScore]]=Table2[[#This Row],[PredictedHomeScore]], "Y", "N")))</f>
        <v>_</v>
      </c>
      <c r="R1141" s="2"/>
      <c r="S1141" s="2" t="str">
        <f t="shared" si="87"/>
        <v>_</v>
      </c>
      <c r="T1141" s="2">
        <f>IF(INDEX(StatsRegularSeason20242025!$A$2:$C$33,MATCH(Table2[[#This Row],[AwayTeam]],StatsRegularSeason20242025!$A$2:$A$33,0),2)=INDEX(StatsRegularSeason20242025!$A$2:$C$33,MATCH(Table2[[#This Row],[HomeTeam]],StatsRegularSeason20242025!$A$2:$A$33,0),2),1,0)</f>
        <v>0</v>
      </c>
      <c r="U1141" s="2">
        <f>IF(INDEX(StatsRegularSeason20242025!$A$2:$C$33,MATCH(Table2[[#This Row],[AwayTeam]],StatsRegularSeason20242025!$A$2:$A$33,0),3)=INDEX(StatsRegularSeason20242025!$A$2:$C$33,MATCH(Table2[[#This Row],[HomeTeam]],StatsRegularSeason20242025!$A$2:$A$33,0),3),1,0)</f>
        <v>0</v>
      </c>
      <c r="V1141" s="2">
        <f>IF(Table2[[#This Row],[InterConf]]=1,IF(Table2[[#This Row],[InterDiv]]=0, 1, 0), 0)</f>
        <v>0</v>
      </c>
      <c r="W1141" s="2">
        <f>IF(INDEX(StatsRegularSeason20242025!$A$2:$C$33,MATCH(Table2[[#This Row],[AwayTeam]],StatsRegularSeason20242025!$A$2:$A$33,0),2)&lt;&gt;INDEX(StatsRegularSeason20242025!$A$2:$C$33,MATCH(Table2[[#This Row],[HomeTeam]],StatsRegularSeason20242025!$A$2:$A$33,0),2),1,0)</f>
        <v>1</v>
      </c>
      <c r="X1141" s="2"/>
      <c r="Y1141" s="2"/>
      <c r="Z1141" s="2">
        <f>IF(AND(Table2[[#This Row],[GameIsOver]]=1,Table2[[#This Row],[ActualHomeScore]]*Table2[[#This Row],[ActualAwayScore]]=0), 1,0)</f>
        <v>0</v>
      </c>
      <c r="AA1141" s="2">
        <f>IF(Table2[[#This Row],[GameIsOver]]=0,0, IF(Table2[[#This Row],[ActualWinner]]=Table2[[#This Row],[AwayTeam]], 2, IF(OR(Table2[[#This Row],[ActualResult]]="OT", Table2[[#This Row],[ActualResult]]="SO"), 1, 0)))</f>
        <v>0</v>
      </c>
      <c r="AB1141" s="2">
        <f>IF(Table2[[#This Row],[GameIsOver]]= 0, 0, IF(Table2[[#This Row],[ActualWinner]]=Table2[[#This Row],[HomeTeam]], 2, IF(OR(Table2[[#This Row],[ActualResult]]="OT", Table2[[#This Row],[ActualResult]]="SO"), 1, 0)))</f>
        <v>0</v>
      </c>
      <c r="AC1141" s="33">
        <f>(($AR$11)*IF(Table2[[#This Row],[CorrectWinnerPrediction]]="Y", 1, 0))+(($AR$12)*IF(Table2[[#This Row],[CorrectAwayScorePrediction]]="Y", 1, 0))+(($AR$13)*IF(Table2[[#This Row],[CorrectHomeScorePrediction]]="Y", 1, 0))</f>
        <v>0</v>
      </c>
      <c r="AD11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1" s="4" t="str">
        <f>IF(WEEKDAY(Table2[[#This Row],[GameDate]])=1,"SUN",IF(WEEKDAY(Table2[[#This Row],[GameDate]])=2,"MON",IF(WEEKDAY(Table2[[#This Row],[GameDate]])=3,"TUE",IF(WEEKDAY(Table2[[#This Row],[GameDate]])=4,"WED",IF(WEEKDAY(Table2[[#This Row],[GameDate]])=5,"THU",IF(WEEKDAY(Table2[[#This Row],[GameDate]])=6,"FRI", "SAT"))))))</f>
        <v>WED</v>
      </c>
      <c r="AF1141" s="2">
        <f>Table2[[#This Row],[ActualAwayScore]]-Table2[[#This Row],[PredictedAwayScore]]</f>
        <v>0</v>
      </c>
      <c r="AG1141" s="2">
        <f>Table2[[#This Row],[ActualHomeScore]]-Table2[[#This Row],[PredictedHomeScore]]</f>
        <v>0</v>
      </c>
      <c r="AH1141" s="2">
        <f t="shared" si="88"/>
        <v>0</v>
      </c>
      <c r="AI1141" s="2">
        <f t="shared" si="89"/>
        <v>0</v>
      </c>
    </row>
    <row r="1142" spans="1:35" x14ac:dyDescent="0.25">
      <c r="B1142" s="4">
        <v>45742</v>
      </c>
      <c r="C1142" s="7" t="s">
        <v>1254</v>
      </c>
      <c r="D1142" s="2" t="s">
        <v>32</v>
      </c>
      <c r="E1142" s="2" t="s">
        <v>17</v>
      </c>
      <c r="F1142" s="2"/>
      <c r="G1142" s="2"/>
      <c r="H1142" s="2" t="str">
        <f t="shared" si="85"/>
        <v>_</v>
      </c>
      <c r="I1142" s="2"/>
      <c r="J1142" s="2"/>
      <c r="K1142" s="2"/>
      <c r="L1142" s="2" t="str">
        <f t="shared" si="86"/>
        <v>_</v>
      </c>
      <c r="M1142" s="2"/>
      <c r="N1142" s="2">
        <f>IF(ISBLANK(Table2[[#This Row],[ActualResult]]), 0, 1)</f>
        <v>0</v>
      </c>
      <c r="O1142" s="2" t="str">
        <f>IF(ISBLANK(Table2[[#This Row],[ActualResult]]), "_", IF(Table2[[#This Row],[ActualWinner]]=Table2[[#This Row],[PredictedWinner]], "Y", "N"))</f>
        <v>_</v>
      </c>
      <c r="P1142" s="2" t="str">
        <f>IF(Table2[[#This Row],[ActualAwayScore]]&gt;Table2[[#This Row],[PredictedAwayScore]], "N", IF(ISBLANK(Table2[[#This Row],[ActualResult]]), "_", IF(Table2[[#This Row],[ActualAwayScore]]=Table2[[#This Row],[PredictedAwayScore]], "Y", "N")))</f>
        <v>_</v>
      </c>
      <c r="Q1142" s="2" t="str">
        <f>IF(Table2[[#This Row],[ActualHomeScore]]&gt;Table2[[#This Row],[PredictedHomeScore]],"N", IF(ISBLANK(Table2[[#This Row],[ActualResult]]), "_", IF(Table2[[#This Row],[ActualHomeScore]]=Table2[[#This Row],[PredictedHomeScore]], "Y", "N")))</f>
        <v>_</v>
      </c>
      <c r="R1142" s="2"/>
      <c r="S1142" s="2" t="str">
        <f t="shared" si="87"/>
        <v>_</v>
      </c>
      <c r="T1142" s="2">
        <f>IF(INDEX(StatsRegularSeason20242025!$A$2:$C$33,MATCH(Table2[[#This Row],[AwayTeam]],StatsRegularSeason20242025!$A$2:$A$33,0),2)=INDEX(StatsRegularSeason20242025!$A$2:$C$33,MATCH(Table2[[#This Row],[HomeTeam]],StatsRegularSeason20242025!$A$2:$A$33,0),2),1,0)</f>
        <v>0</v>
      </c>
      <c r="U1142" s="2">
        <f>IF(INDEX(StatsRegularSeason20242025!$A$2:$C$33,MATCH(Table2[[#This Row],[AwayTeam]],StatsRegularSeason20242025!$A$2:$A$33,0),3)=INDEX(StatsRegularSeason20242025!$A$2:$C$33,MATCH(Table2[[#This Row],[HomeTeam]],StatsRegularSeason20242025!$A$2:$A$33,0),3),1,0)</f>
        <v>0</v>
      </c>
      <c r="V1142" s="2">
        <f>IF(Table2[[#This Row],[InterConf]]=1,IF(Table2[[#This Row],[InterDiv]]=0, 1, 0), 0)</f>
        <v>0</v>
      </c>
      <c r="W1142" s="2">
        <f>IF(INDEX(StatsRegularSeason20242025!$A$2:$C$33,MATCH(Table2[[#This Row],[AwayTeam]],StatsRegularSeason20242025!$A$2:$A$33,0),2)&lt;&gt;INDEX(StatsRegularSeason20242025!$A$2:$C$33,MATCH(Table2[[#This Row],[HomeTeam]],StatsRegularSeason20242025!$A$2:$A$33,0),2),1,0)</f>
        <v>1</v>
      </c>
      <c r="X1142" s="2"/>
      <c r="Y1142" s="2"/>
      <c r="Z1142" s="2">
        <f>IF(AND(Table2[[#This Row],[GameIsOver]]=1,Table2[[#This Row],[ActualHomeScore]]*Table2[[#This Row],[ActualAwayScore]]=0), 1,0)</f>
        <v>0</v>
      </c>
      <c r="AA1142" s="2">
        <f>IF(Table2[[#This Row],[GameIsOver]]=0,0, IF(Table2[[#This Row],[ActualWinner]]=Table2[[#This Row],[AwayTeam]], 2, IF(OR(Table2[[#This Row],[ActualResult]]="OT", Table2[[#This Row],[ActualResult]]="SO"), 1, 0)))</f>
        <v>0</v>
      </c>
      <c r="AB1142" s="2">
        <f>IF(Table2[[#This Row],[GameIsOver]]= 0, 0, IF(Table2[[#This Row],[ActualWinner]]=Table2[[#This Row],[HomeTeam]], 2, IF(OR(Table2[[#This Row],[ActualResult]]="OT", Table2[[#This Row],[ActualResult]]="SO"), 1, 0)))</f>
        <v>0</v>
      </c>
      <c r="AC1142" s="33">
        <f>(($AR$11)*IF(Table2[[#This Row],[CorrectWinnerPrediction]]="Y", 1, 0))+(($AR$12)*IF(Table2[[#This Row],[CorrectAwayScorePrediction]]="Y", 1, 0))+(($AR$13)*IF(Table2[[#This Row],[CorrectHomeScorePrediction]]="Y", 1, 0))</f>
        <v>0</v>
      </c>
      <c r="AD11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2" s="4" t="str">
        <f>IF(WEEKDAY(Table2[[#This Row],[GameDate]])=1,"SUN",IF(WEEKDAY(Table2[[#This Row],[GameDate]])=2,"MON",IF(WEEKDAY(Table2[[#This Row],[GameDate]])=3,"TUE",IF(WEEKDAY(Table2[[#This Row],[GameDate]])=4,"WED",IF(WEEKDAY(Table2[[#This Row],[GameDate]])=5,"THU",IF(WEEKDAY(Table2[[#This Row],[GameDate]])=6,"FRI", "SAT"))))))</f>
        <v>WED</v>
      </c>
      <c r="AF1142" s="2">
        <f>Table2[[#This Row],[ActualAwayScore]]-Table2[[#This Row],[PredictedAwayScore]]</f>
        <v>0</v>
      </c>
      <c r="AG1142" s="2">
        <f>Table2[[#This Row],[ActualHomeScore]]-Table2[[#This Row],[PredictedHomeScore]]</f>
        <v>0</v>
      </c>
      <c r="AH1142" s="2">
        <f t="shared" si="88"/>
        <v>0</v>
      </c>
      <c r="AI1142" s="2">
        <f t="shared" si="89"/>
        <v>0</v>
      </c>
    </row>
    <row r="1143" spans="1:35" x14ac:dyDescent="0.25">
      <c r="B1143" s="4">
        <v>45742</v>
      </c>
      <c r="C1143" s="7" t="s">
        <v>1255</v>
      </c>
      <c r="D1143" s="2" t="s">
        <v>34</v>
      </c>
      <c r="E1143" s="2" t="s">
        <v>23</v>
      </c>
      <c r="F1143" s="2"/>
      <c r="G1143" s="2"/>
      <c r="H1143" s="2" t="str">
        <f t="shared" si="85"/>
        <v>_</v>
      </c>
      <c r="I1143" s="2"/>
      <c r="J1143" s="2"/>
      <c r="K1143" s="2"/>
      <c r="L1143" s="2" t="str">
        <f t="shared" si="86"/>
        <v>_</v>
      </c>
      <c r="M1143" s="2"/>
      <c r="N1143" s="2">
        <f>IF(ISBLANK(Table2[[#This Row],[ActualResult]]), 0, 1)</f>
        <v>0</v>
      </c>
      <c r="O1143" s="2" t="str">
        <f>IF(ISBLANK(Table2[[#This Row],[ActualResult]]), "_", IF(Table2[[#This Row],[ActualWinner]]=Table2[[#This Row],[PredictedWinner]], "Y", "N"))</f>
        <v>_</v>
      </c>
      <c r="P1143" s="2" t="str">
        <f>IF(Table2[[#This Row],[ActualAwayScore]]&gt;Table2[[#This Row],[PredictedAwayScore]], "N", IF(ISBLANK(Table2[[#This Row],[ActualResult]]), "_", IF(Table2[[#This Row],[ActualAwayScore]]=Table2[[#This Row],[PredictedAwayScore]], "Y", "N")))</f>
        <v>_</v>
      </c>
      <c r="Q1143" s="2" t="str">
        <f>IF(Table2[[#This Row],[ActualHomeScore]]&gt;Table2[[#This Row],[PredictedHomeScore]],"N", IF(ISBLANK(Table2[[#This Row],[ActualResult]]), "_", IF(Table2[[#This Row],[ActualHomeScore]]=Table2[[#This Row],[PredictedHomeScore]], "Y", "N")))</f>
        <v>_</v>
      </c>
      <c r="R1143" s="2"/>
      <c r="S1143" s="2" t="str">
        <f t="shared" si="87"/>
        <v>_</v>
      </c>
      <c r="T1143" s="2">
        <f>IF(INDEX(StatsRegularSeason20242025!$A$2:$C$33,MATCH(Table2[[#This Row],[AwayTeam]],StatsRegularSeason20242025!$A$2:$A$33,0),2)=INDEX(StatsRegularSeason20242025!$A$2:$C$33,MATCH(Table2[[#This Row],[HomeTeam]],StatsRegularSeason20242025!$A$2:$A$33,0),2),1,0)</f>
        <v>1</v>
      </c>
      <c r="U1143" s="2">
        <f>IF(INDEX(StatsRegularSeason20242025!$A$2:$C$33,MATCH(Table2[[#This Row],[AwayTeam]],StatsRegularSeason20242025!$A$2:$A$33,0),3)=INDEX(StatsRegularSeason20242025!$A$2:$C$33,MATCH(Table2[[#This Row],[HomeTeam]],StatsRegularSeason20242025!$A$2:$A$33,0),3),1,0)</f>
        <v>0</v>
      </c>
      <c r="V1143" s="2">
        <f>IF(Table2[[#This Row],[InterConf]]=1,IF(Table2[[#This Row],[InterDiv]]=0, 1, 0), 0)</f>
        <v>1</v>
      </c>
      <c r="W1143" s="2">
        <f>IF(INDEX(StatsRegularSeason20242025!$A$2:$C$33,MATCH(Table2[[#This Row],[AwayTeam]],StatsRegularSeason20242025!$A$2:$A$33,0),2)&lt;&gt;INDEX(StatsRegularSeason20242025!$A$2:$C$33,MATCH(Table2[[#This Row],[HomeTeam]],StatsRegularSeason20242025!$A$2:$A$33,0),2),1,0)</f>
        <v>0</v>
      </c>
      <c r="X1143" s="2"/>
      <c r="Y1143" s="2"/>
      <c r="Z1143" s="2">
        <f>IF(AND(Table2[[#This Row],[GameIsOver]]=1,Table2[[#This Row],[ActualHomeScore]]*Table2[[#This Row],[ActualAwayScore]]=0), 1,0)</f>
        <v>0</v>
      </c>
      <c r="AA1143" s="2">
        <f>IF(Table2[[#This Row],[GameIsOver]]=0,0, IF(Table2[[#This Row],[ActualWinner]]=Table2[[#This Row],[AwayTeam]], 2, IF(OR(Table2[[#This Row],[ActualResult]]="OT", Table2[[#This Row],[ActualResult]]="SO"), 1, 0)))</f>
        <v>0</v>
      </c>
      <c r="AB1143" s="2">
        <f>IF(Table2[[#This Row],[GameIsOver]]= 0, 0, IF(Table2[[#This Row],[ActualWinner]]=Table2[[#This Row],[HomeTeam]], 2, IF(OR(Table2[[#This Row],[ActualResult]]="OT", Table2[[#This Row],[ActualResult]]="SO"), 1, 0)))</f>
        <v>0</v>
      </c>
      <c r="AC1143" s="33">
        <f>(($AR$11)*IF(Table2[[#This Row],[CorrectWinnerPrediction]]="Y", 1, 0))+(($AR$12)*IF(Table2[[#This Row],[CorrectAwayScorePrediction]]="Y", 1, 0))+(($AR$13)*IF(Table2[[#This Row],[CorrectHomeScorePrediction]]="Y", 1, 0))</f>
        <v>0</v>
      </c>
      <c r="AD11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3" s="4" t="str">
        <f>IF(WEEKDAY(Table2[[#This Row],[GameDate]])=1,"SUN",IF(WEEKDAY(Table2[[#This Row],[GameDate]])=2,"MON",IF(WEEKDAY(Table2[[#This Row],[GameDate]])=3,"TUE",IF(WEEKDAY(Table2[[#This Row],[GameDate]])=4,"WED",IF(WEEKDAY(Table2[[#This Row],[GameDate]])=5,"THU",IF(WEEKDAY(Table2[[#This Row],[GameDate]])=6,"FRI", "SAT"))))))</f>
        <v>WED</v>
      </c>
      <c r="AF1143" s="2">
        <f>Table2[[#This Row],[ActualAwayScore]]-Table2[[#This Row],[PredictedAwayScore]]</f>
        <v>0</v>
      </c>
      <c r="AG1143" s="2">
        <f>Table2[[#This Row],[ActualHomeScore]]-Table2[[#This Row],[PredictedHomeScore]]</f>
        <v>0</v>
      </c>
      <c r="AH1143" s="2">
        <f t="shared" si="88"/>
        <v>0</v>
      </c>
      <c r="AI1143" s="2">
        <f t="shared" si="89"/>
        <v>0</v>
      </c>
    </row>
    <row r="1144" spans="1:35" x14ac:dyDescent="0.25">
      <c r="A1144" s="3"/>
      <c r="B1144" s="5">
        <v>45742</v>
      </c>
      <c r="C1144" s="8" t="s">
        <v>1256</v>
      </c>
      <c r="D1144" s="3" t="s">
        <v>16</v>
      </c>
      <c r="E1144" s="3" t="s">
        <v>47</v>
      </c>
      <c r="F1144" s="3"/>
      <c r="G1144" s="3"/>
      <c r="H1144" s="3" t="str">
        <f t="shared" si="85"/>
        <v>_</v>
      </c>
      <c r="I1144" s="3"/>
      <c r="J1144" s="3"/>
      <c r="K1144" s="3"/>
      <c r="L1144" s="3" t="str">
        <f t="shared" si="86"/>
        <v>_</v>
      </c>
      <c r="M1144" s="3"/>
      <c r="N1144" s="3">
        <f>IF(ISBLANK(Table2[[#This Row],[ActualResult]]), 0, 1)</f>
        <v>0</v>
      </c>
      <c r="O1144" s="3" t="str">
        <f>IF(ISBLANK(Table2[[#This Row],[ActualResult]]), "_", IF(Table2[[#This Row],[ActualWinner]]=Table2[[#This Row],[PredictedWinner]], "Y", "N"))</f>
        <v>_</v>
      </c>
      <c r="P1144" s="3" t="str">
        <f>IF(Table2[[#This Row],[ActualAwayScore]]&gt;Table2[[#This Row],[PredictedAwayScore]], "N", IF(ISBLANK(Table2[[#This Row],[ActualResult]]), "_", IF(Table2[[#This Row],[ActualAwayScore]]=Table2[[#This Row],[PredictedAwayScore]], "Y", "N")))</f>
        <v>_</v>
      </c>
      <c r="Q1144" s="3" t="str">
        <f>IF(Table2[[#This Row],[ActualHomeScore]]&gt;Table2[[#This Row],[PredictedHomeScore]],"N", IF(ISBLANK(Table2[[#This Row],[ActualResult]]), "_", IF(Table2[[#This Row],[ActualHomeScore]]=Table2[[#This Row],[PredictedHomeScore]], "Y", "N")))</f>
        <v>_</v>
      </c>
      <c r="R1144" s="2"/>
      <c r="S1144" s="2" t="str">
        <f t="shared" si="87"/>
        <v>_</v>
      </c>
      <c r="T1144" s="2">
        <f>IF(INDEX(StatsRegularSeason20242025!$A$2:$C$33,MATCH(Table2[[#This Row],[AwayTeam]],StatsRegularSeason20242025!$A$2:$A$33,0),2)=INDEX(StatsRegularSeason20242025!$A$2:$C$33,MATCH(Table2[[#This Row],[HomeTeam]],StatsRegularSeason20242025!$A$2:$A$33,0),2),1,0)</f>
        <v>0</v>
      </c>
      <c r="U1144" s="2">
        <f>IF(INDEX(StatsRegularSeason20242025!$A$2:$C$33,MATCH(Table2[[#This Row],[AwayTeam]],StatsRegularSeason20242025!$A$2:$A$33,0),3)=INDEX(StatsRegularSeason20242025!$A$2:$C$33,MATCH(Table2[[#This Row],[HomeTeam]],StatsRegularSeason20242025!$A$2:$A$33,0),3),1,0)</f>
        <v>0</v>
      </c>
      <c r="V1144" s="2">
        <f>IF(Table2[[#This Row],[InterConf]]=1,IF(Table2[[#This Row],[InterDiv]]=0, 1, 0), 0)</f>
        <v>0</v>
      </c>
      <c r="W1144" s="2">
        <f>IF(INDEX(StatsRegularSeason20242025!$A$2:$C$33,MATCH(Table2[[#This Row],[AwayTeam]],StatsRegularSeason20242025!$A$2:$A$33,0),2)&lt;&gt;INDEX(StatsRegularSeason20242025!$A$2:$C$33,MATCH(Table2[[#This Row],[HomeTeam]],StatsRegularSeason20242025!$A$2:$A$33,0),2),1,0)</f>
        <v>1</v>
      </c>
      <c r="X1144" s="2"/>
      <c r="Y1144" s="2"/>
      <c r="Z1144" s="2">
        <f>IF(AND(Table2[[#This Row],[GameIsOver]]=1,Table2[[#This Row],[ActualHomeScore]]*Table2[[#This Row],[ActualAwayScore]]=0), 1,0)</f>
        <v>0</v>
      </c>
      <c r="AA1144" s="2">
        <f>IF(Table2[[#This Row],[GameIsOver]]=0,0, IF(Table2[[#This Row],[ActualWinner]]=Table2[[#This Row],[AwayTeam]], 2, IF(OR(Table2[[#This Row],[ActualResult]]="OT", Table2[[#This Row],[ActualResult]]="SO"), 1, 0)))</f>
        <v>0</v>
      </c>
      <c r="AB1144" s="2">
        <f>IF(Table2[[#This Row],[GameIsOver]]= 0, 0, IF(Table2[[#This Row],[ActualWinner]]=Table2[[#This Row],[HomeTeam]], 2, IF(OR(Table2[[#This Row],[ActualResult]]="OT", Table2[[#This Row],[ActualResult]]="SO"), 1, 0)))</f>
        <v>0</v>
      </c>
      <c r="AC1144" s="33">
        <f>(($AR$11)*IF(Table2[[#This Row],[CorrectWinnerPrediction]]="Y", 1, 0))+(($AR$12)*IF(Table2[[#This Row],[CorrectAwayScorePrediction]]="Y", 1, 0))+(($AR$13)*IF(Table2[[#This Row],[CorrectHomeScorePrediction]]="Y", 1, 0))</f>
        <v>0</v>
      </c>
      <c r="AD11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4" s="5" t="str">
        <f>IF(WEEKDAY(Table2[[#This Row],[GameDate]])=1,"SUN",IF(WEEKDAY(Table2[[#This Row],[GameDate]])=2,"MON",IF(WEEKDAY(Table2[[#This Row],[GameDate]])=3,"TUE",IF(WEEKDAY(Table2[[#This Row],[GameDate]])=4,"WED",IF(WEEKDAY(Table2[[#This Row],[GameDate]])=5,"THU",IF(WEEKDAY(Table2[[#This Row],[GameDate]])=6,"FRI", "SAT"))))))</f>
        <v>WED</v>
      </c>
      <c r="AF1144" s="2">
        <f>Table2[[#This Row],[ActualAwayScore]]-Table2[[#This Row],[PredictedAwayScore]]</f>
        <v>0</v>
      </c>
      <c r="AG1144" s="2">
        <f>Table2[[#This Row],[ActualHomeScore]]-Table2[[#This Row],[PredictedHomeScore]]</f>
        <v>0</v>
      </c>
      <c r="AH1144" s="2">
        <f t="shared" si="88"/>
        <v>0</v>
      </c>
      <c r="AI1144" s="2">
        <f t="shared" si="89"/>
        <v>0</v>
      </c>
    </row>
    <row r="1145" spans="1:35" x14ac:dyDescent="0.25">
      <c r="B1145" s="4">
        <v>45743</v>
      </c>
      <c r="C1145" s="7" t="s">
        <v>1257</v>
      </c>
      <c r="D1145" s="2" t="s">
        <v>21</v>
      </c>
      <c r="E1145" s="2" t="s">
        <v>29</v>
      </c>
      <c r="F1145" s="2"/>
      <c r="G1145" s="2"/>
      <c r="H1145" s="2" t="str">
        <f t="shared" si="85"/>
        <v>_</v>
      </c>
      <c r="I1145" s="2"/>
      <c r="J1145" s="2"/>
      <c r="K1145" s="2"/>
      <c r="L1145" s="2" t="str">
        <f t="shared" si="86"/>
        <v>_</v>
      </c>
      <c r="M1145" s="2"/>
      <c r="N1145" s="2">
        <f>IF(ISBLANK(Table2[[#This Row],[ActualResult]]), 0, 1)</f>
        <v>0</v>
      </c>
      <c r="O1145" s="2" t="str">
        <f>IF(ISBLANK(Table2[[#This Row],[ActualResult]]), "_", IF(Table2[[#This Row],[ActualWinner]]=Table2[[#This Row],[PredictedWinner]], "Y", "N"))</f>
        <v>_</v>
      </c>
      <c r="P1145" s="2" t="str">
        <f>IF(Table2[[#This Row],[ActualAwayScore]]&gt;Table2[[#This Row],[PredictedAwayScore]], "N", IF(ISBLANK(Table2[[#This Row],[ActualResult]]), "_", IF(Table2[[#This Row],[ActualAwayScore]]=Table2[[#This Row],[PredictedAwayScore]], "Y", "N")))</f>
        <v>_</v>
      </c>
      <c r="Q1145" s="2" t="str">
        <f>IF(Table2[[#This Row],[ActualHomeScore]]&gt;Table2[[#This Row],[PredictedHomeScore]],"N", IF(ISBLANK(Table2[[#This Row],[ActualResult]]), "_", IF(Table2[[#This Row],[ActualHomeScore]]=Table2[[#This Row],[PredictedHomeScore]], "Y", "N")))</f>
        <v>_</v>
      </c>
      <c r="R1145" s="2"/>
      <c r="S1145" s="2" t="str">
        <f t="shared" si="87"/>
        <v>_</v>
      </c>
      <c r="T1145" s="2">
        <f>IF(INDEX(StatsRegularSeason20242025!$A$2:$C$33,MATCH(Table2[[#This Row],[AwayTeam]],StatsRegularSeason20242025!$A$2:$A$33,0),2)=INDEX(StatsRegularSeason20242025!$A$2:$C$33,MATCH(Table2[[#This Row],[HomeTeam]],StatsRegularSeason20242025!$A$2:$A$33,0),2),1,0)</f>
        <v>1</v>
      </c>
      <c r="U1145" s="2">
        <f>IF(INDEX(StatsRegularSeason20242025!$A$2:$C$33,MATCH(Table2[[#This Row],[AwayTeam]],StatsRegularSeason20242025!$A$2:$A$33,0),3)=INDEX(StatsRegularSeason20242025!$A$2:$C$33,MATCH(Table2[[#This Row],[HomeTeam]],StatsRegularSeason20242025!$A$2:$A$33,0),3),1,0)</f>
        <v>0</v>
      </c>
      <c r="V1145" s="2">
        <f>IF(Table2[[#This Row],[InterConf]]=1,IF(Table2[[#This Row],[InterDiv]]=0, 1, 0), 0)</f>
        <v>1</v>
      </c>
      <c r="W1145" s="2">
        <f>IF(INDEX(StatsRegularSeason20242025!$A$2:$C$33,MATCH(Table2[[#This Row],[AwayTeam]],StatsRegularSeason20242025!$A$2:$A$33,0),2)&lt;&gt;INDEX(StatsRegularSeason20242025!$A$2:$C$33,MATCH(Table2[[#This Row],[HomeTeam]],StatsRegularSeason20242025!$A$2:$A$33,0),2),1,0)</f>
        <v>0</v>
      </c>
      <c r="X1145" s="2"/>
      <c r="Y1145" s="2"/>
      <c r="Z1145" s="2">
        <f>IF(AND(Table2[[#This Row],[GameIsOver]]=1,Table2[[#This Row],[ActualHomeScore]]*Table2[[#This Row],[ActualAwayScore]]=0), 1,0)</f>
        <v>0</v>
      </c>
      <c r="AA1145" s="2">
        <f>IF(Table2[[#This Row],[GameIsOver]]=0,0, IF(Table2[[#This Row],[ActualWinner]]=Table2[[#This Row],[AwayTeam]], 2, IF(OR(Table2[[#This Row],[ActualResult]]="OT", Table2[[#This Row],[ActualResult]]="SO"), 1, 0)))</f>
        <v>0</v>
      </c>
      <c r="AB1145" s="2">
        <f>IF(Table2[[#This Row],[GameIsOver]]= 0, 0, IF(Table2[[#This Row],[ActualWinner]]=Table2[[#This Row],[HomeTeam]], 2, IF(OR(Table2[[#This Row],[ActualResult]]="OT", Table2[[#This Row],[ActualResult]]="SO"), 1, 0)))</f>
        <v>0</v>
      </c>
      <c r="AC1145" s="33">
        <f>(($AR$11)*IF(Table2[[#This Row],[CorrectWinnerPrediction]]="Y", 1, 0))+(($AR$12)*IF(Table2[[#This Row],[CorrectAwayScorePrediction]]="Y", 1, 0))+(($AR$13)*IF(Table2[[#This Row],[CorrectHomeScorePrediction]]="Y", 1, 0))</f>
        <v>0</v>
      </c>
      <c r="AD11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5" s="4" t="str">
        <f>IF(WEEKDAY(Table2[[#This Row],[GameDate]])=1,"SUN",IF(WEEKDAY(Table2[[#This Row],[GameDate]])=2,"MON",IF(WEEKDAY(Table2[[#This Row],[GameDate]])=3,"TUE",IF(WEEKDAY(Table2[[#This Row],[GameDate]])=4,"WED",IF(WEEKDAY(Table2[[#This Row],[GameDate]])=5,"THU",IF(WEEKDAY(Table2[[#This Row],[GameDate]])=6,"FRI", "SAT"))))))</f>
        <v>THU</v>
      </c>
      <c r="AF1145" s="2">
        <f>Table2[[#This Row],[ActualAwayScore]]-Table2[[#This Row],[PredictedAwayScore]]</f>
        <v>0</v>
      </c>
      <c r="AG1145" s="2">
        <f>Table2[[#This Row],[ActualHomeScore]]-Table2[[#This Row],[PredictedHomeScore]]</f>
        <v>0</v>
      </c>
      <c r="AH1145" s="2">
        <f t="shared" si="88"/>
        <v>0</v>
      </c>
      <c r="AI1145" s="2">
        <f t="shared" si="89"/>
        <v>0</v>
      </c>
    </row>
    <row r="1146" spans="1:35" x14ac:dyDescent="0.25">
      <c r="B1146" s="4">
        <v>45743</v>
      </c>
      <c r="C1146" s="7" t="s">
        <v>1258</v>
      </c>
      <c r="D1146" s="2" t="s">
        <v>30</v>
      </c>
      <c r="E1146" s="2" t="s">
        <v>31</v>
      </c>
      <c r="F1146" s="2"/>
      <c r="G1146" s="2"/>
      <c r="H1146" s="2" t="str">
        <f t="shared" si="85"/>
        <v>_</v>
      </c>
      <c r="I1146" s="2"/>
      <c r="J1146" s="2"/>
      <c r="K1146" s="2"/>
      <c r="L1146" s="2" t="str">
        <f t="shared" si="86"/>
        <v>_</v>
      </c>
      <c r="M1146" s="2"/>
      <c r="N1146" s="2">
        <f>IF(ISBLANK(Table2[[#This Row],[ActualResult]]), 0, 1)</f>
        <v>0</v>
      </c>
      <c r="O1146" s="2" t="str">
        <f>IF(ISBLANK(Table2[[#This Row],[ActualResult]]), "_", IF(Table2[[#This Row],[ActualWinner]]=Table2[[#This Row],[PredictedWinner]], "Y", "N"))</f>
        <v>_</v>
      </c>
      <c r="P1146" s="2" t="str">
        <f>IF(Table2[[#This Row],[ActualAwayScore]]&gt;Table2[[#This Row],[PredictedAwayScore]], "N", IF(ISBLANK(Table2[[#This Row],[ActualResult]]), "_", IF(Table2[[#This Row],[ActualAwayScore]]=Table2[[#This Row],[PredictedAwayScore]], "Y", "N")))</f>
        <v>_</v>
      </c>
      <c r="Q1146" s="2" t="str">
        <f>IF(Table2[[#This Row],[ActualHomeScore]]&gt;Table2[[#This Row],[PredictedHomeScore]],"N", IF(ISBLANK(Table2[[#This Row],[ActualResult]]), "_", IF(Table2[[#This Row],[ActualHomeScore]]=Table2[[#This Row],[PredictedHomeScore]], "Y", "N")))</f>
        <v>_</v>
      </c>
      <c r="R1146" s="2"/>
      <c r="S1146" s="2" t="str">
        <f t="shared" si="87"/>
        <v>_</v>
      </c>
      <c r="T1146" s="2">
        <f>IF(INDEX(StatsRegularSeason20242025!$A$2:$C$33,MATCH(Table2[[#This Row],[AwayTeam]],StatsRegularSeason20242025!$A$2:$A$33,0),2)=INDEX(StatsRegularSeason20242025!$A$2:$C$33,MATCH(Table2[[#This Row],[HomeTeam]],StatsRegularSeason20242025!$A$2:$A$33,0),2),1,0)</f>
        <v>1</v>
      </c>
      <c r="U1146" s="2">
        <f>IF(INDEX(StatsRegularSeason20242025!$A$2:$C$33,MATCH(Table2[[#This Row],[AwayTeam]],StatsRegularSeason20242025!$A$2:$A$33,0),3)=INDEX(StatsRegularSeason20242025!$A$2:$C$33,MATCH(Table2[[#This Row],[HomeTeam]],StatsRegularSeason20242025!$A$2:$A$33,0),3),1,0)</f>
        <v>1</v>
      </c>
      <c r="V1146" s="2">
        <f>IF(Table2[[#This Row],[InterConf]]=1,IF(Table2[[#This Row],[InterDiv]]=0, 1, 0), 0)</f>
        <v>0</v>
      </c>
      <c r="W1146" s="2">
        <f>IF(INDEX(StatsRegularSeason20242025!$A$2:$C$33,MATCH(Table2[[#This Row],[AwayTeam]],StatsRegularSeason20242025!$A$2:$A$33,0),2)&lt;&gt;INDEX(StatsRegularSeason20242025!$A$2:$C$33,MATCH(Table2[[#This Row],[HomeTeam]],StatsRegularSeason20242025!$A$2:$A$33,0),2),1,0)</f>
        <v>0</v>
      </c>
      <c r="X1146" s="2"/>
      <c r="Y1146" s="2"/>
      <c r="Z1146" s="2">
        <f>IF(AND(Table2[[#This Row],[GameIsOver]]=1,Table2[[#This Row],[ActualHomeScore]]*Table2[[#This Row],[ActualAwayScore]]=0), 1,0)</f>
        <v>0</v>
      </c>
      <c r="AA1146" s="2">
        <f>IF(Table2[[#This Row],[GameIsOver]]=0,0, IF(Table2[[#This Row],[ActualWinner]]=Table2[[#This Row],[AwayTeam]], 2, IF(OR(Table2[[#This Row],[ActualResult]]="OT", Table2[[#This Row],[ActualResult]]="SO"), 1, 0)))</f>
        <v>0</v>
      </c>
      <c r="AB1146" s="2">
        <f>IF(Table2[[#This Row],[GameIsOver]]= 0, 0, IF(Table2[[#This Row],[ActualWinner]]=Table2[[#This Row],[HomeTeam]], 2, IF(OR(Table2[[#This Row],[ActualResult]]="OT", Table2[[#This Row],[ActualResult]]="SO"), 1, 0)))</f>
        <v>0</v>
      </c>
      <c r="AC1146" s="33">
        <f>(($AR$11)*IF(Table2[[#This Row],[CorrectWinnerPrediction]]="Y", 1, 0))+(($AR$12)*IF(Table2[[#This Row],[CorrectAwayScorePrediction]]="Y", 1, 0))+(($AR$13)*IF(Table2[[#This Row],[CorrectHomeScorePrediction]]="Y", 1, 0))</f>
        <v>0</v>
      </c>
      <c r="AD11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6" s="4" t="str">
        <f>IF(WEEKDAY(Table2[[#This Row],[GameDate]])=1,"SUN",IF(WEEKDAY(Table2[[#This Row],[GameDate]])=2,"MON",IF(WEEKDAY(Table2[[#This Row],[GameDate]])=3,"TUE",IF(WEEKDAY(Table2[[#This Row],[GameDate]])=4,"WED",IF(WEEKDAY(Table2[[#This Row],[GameDate]])=5,"THU",IF(WEEKDAY(Table2[[#This Row],[GameDate]])=6,"FRI", "SAT"))))))</f>
        <v>THU</v>
      </c>
      <c r="AF1146" s="2">
        <f>Table2[[#This Row],[ActualAwayScore]]-Table2[[#This Row],[PredictedAwayScore]]</f>
        <v>0</v>
      </c>
      <c r="AG1146" s="2">
        <f>Table2[[#This Row],[ActualHomeScore]]-Table2[[#This Row],[PredictedHomeScore]]</f>
        <v>0</v>
      </c>
      <c r="AH1146" s="2">
        <f t="shared" si="88"/>
        <v>0</v>
      </c>
      <c r="AI1146" s="2">
        <f t="shared" si="89"/>
        <v>0</v>
      </c>
    </row>
    <row r="1147" spans="1:35" x14ac:dyDescent="0.25">
      <c r="B1147" s="4">
        <v>45743</v>
      </c>
      <c r="C1147" s="7" t="s">
        <v>1259</v>
      </c>
      <c r="D1147" s="2" t="s">
        <v>15</v>
      </c>
      <c r="E1147" s="2" t="s">
        <v>43</v>
      </c>
      <c r="F1147" s="2"/>
      <c r="G1147" s="2"/>
      <c r="H1147" s="2" t="str">
        <f t="shared" si="85"/>
        <v>_</v>
      </c>
      <c r="I1147" s="2"/>
      <c r="J1147" s="2"/>
      <c r="K1147" s="2"/>
      <c r="L1147" s="2" t="str">
        <f t="shared" si="86"/>
        <v>_</v>
      </c>
      <c r="M1147" s="2"/>
      <c r="N1147" s="2">
        <f>IF(ISBLANK(Table2[[#This Row],[ActualResult]]), 0, 1)</f>
        <v>0</v>
      </c>
      <c r="O1147" s="2" t="str">
        <f>IF(ISBLANK(Table2[[#This Row],[ActualResult]]), "_", IF(Table2[[#This Row],[ActualWinner]]=Table2[[#This Row],[PredictedWinner]], "Y", "N"))</f>
        <v>_</v>
      </c>
      <c r="P1147" s="2" t="str">
        <f>IF(Table2[[#This Row],[ActualAwayScore]]&gt;Table2[[#This Row],[PredictedAwayScore]], "N", IF(ISBLANK(Table2[[#This Row],[ActualResult]]), "_", IF(Table2[[#This Row],[ActualAwayScore]]=Table2[[#This Row],[PredictedAwayScore]], "Y", "N")))</f>
        <v>_</v>
      </c>
      <c r="Q1147" s="2" t="str">
        <f>IF(Table2[[#This Row],[ActualHomeScore]]&gt;Table2[[#This Row],[PredictedHomeScore]],"N", IF(ISBLANK(Table2[[#This Row],[ActualResult]]), "_", IF(Table2[[#This Row],[ActualHomeScore]]=Table2[[#This Row],[PredictedHomeScore]], "Y", "N")))</f>
        <v>_</v>
      </c>
      <c r="R1147" s="2"/>
      <c r="S1147" s="2" t="str">
        <f t="shared" si="87"/>
        <v>_</v>
      </c>
      <c r="T1147" s="2">
        <f>IF(INDEX(StatsRegularSeason20242025!$A$2:$C$33,MATCH(Table2[[#This Row],[AwayTeam]],StatsRegularSeason20242025!$A$2:$A$33,0),2)=INDEX(StatsRegularSeason20242025!$A$2:$C$33,MATCH(Table2[[#This Row],[HomeTeam]],StatsRegularSeason20242025!$A$2:$A$33,0),2),1,0)</f>
        <v>0</v>
      </c>
      <c r="U1147" s="2">
        <f>IF(INDEX(StatsRegularSeason20242025!$A$2:$C$33,MATCH(Table2[[#This Row],[AwayTeam]],StatsRegularSeason20242025!$A$2:$A$33,0),3)=INDEX(StatsRegularSeason20242025!$A$2:$C$33,MATCH(Table2[[#This Row],[HomeTeam]],StatsRegularSeason20242025!$A$2:$A$33,0),3),1,0)</f>
        <v>0</v>
      </c>
      <c r="V1147" s="2">
        <f>IF(Table2[[#This Row],[InterConf]]=1,IF(Table2[[#This Row],[InterDiv]]=0, 1, 0), 0)</f>
        <v>0</v>
      </c>
      <c r="W1147" s="2">
        <f>IF(INDEX(StatsRegularSeason20242025!$A$2:$C$33,MATCH(Table2[[#This Row],[AwayTeam]],StatsRegularSeason20242025!$A$2:$A$33,0),2)&lt;&gt;INDEX(StatsRegularSeason20242025!$A$2:$C$33,MATCH(Table2[[#This Row],[HomeTeam]],StatsRegularSeason20242025!$A$2:$A$33,0),2),1,0)</f>
        <v>1</v>
      </c>
      <c r="X1147" s="2"/>
      <c r="Y1147" s="2"/>
      <c r="Z1147" s="2">
        <f>IF(AND(Table2[[#This Row],[GameIsOver]]=1,Table2[[#This Row],[ActualHomeScore]]*Table2[[#This Row],[ActualAwayScore]]=0), 1,0)</f>
        <v>0</v>
      </c>
      <c r="AA1147" s="2">
        <f>IF(Table2[[#This Row],[GameIsOver]]=0,0, IF(Table2[[#This Row],[ActualWinner]]=Table2[[#This Row],[AwayTeam]], 2, IF(OR(Table2[[#This Row],[ActualResult]]="OT", Table2[[#This Row],[ActualResult]]="SO"), 1, 0)))</f>
        <v>0</v>
      </c>
      <c r="AB1147" s="2">
        <f>IF(Table2[[#This Row],[GameIsOver]]= 0, 0, IF(Table2[[#This Row],[ActualWinner]]=Table2[[#This Row],[HomeTeam]], 2, IF(OR(Table2[[#This Row],[ActualResult]]="OT", Table2[[#This Row],[ActualResult]]="SO"), 1, 0)))</f>
        <v>0</v>
      </c>
      <c r="AC1147" s="33">
        <f>(($AR$11)*IF(Table2[[#This Row],[CorrectWinnerPrediction]]="Y", 1, 0))+(($AR$12)*IF(Table2[[#This Row],[CorrectAwayScorePrediction]]="Y", 1, 0))+(($AR$13)*IF(Table2[[#This Row],[CorrectHomeScorePrediction]]="Y", 1, 0))</f>
        <v>0</v>
      </c>
      <c r="AD11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7" s="4" t="str">
        <f>IF(WEEKDAY(Table2[[#This Row],[GameDate]])=1,"SUN",IF(WEEKDAY(Table2[[#This Row],[GameDate]])=2,"MON",IF(WEEKDAY(Table2[[#This Row],[GameDate]])=3,"TUE",IF(WEEKDAY(Table2[[#This Row],[GameDate]])=4,"WED",IF(WEEKDAY(Table2[[#This Row],[GameDate]])=5,"THU",IF(WEEKDAY(Table2[[#This Row],[GameDate]])=6,"FRI", "SAT"))))))</f>
        <v>THU</v>
      </c>
      <c r="AF1147" s="2">
        <f>Table2[[#This Row],[ActualAwayScore]]-Table2[[#This Row],[PredictedAwayScore]]</f>
        <v>0</v>
      </c>
      <c r="AG1147" s="2">
        <f>Table2[[#This Row],[ActualHomeScore]]-Table2[[#This Row],[PredictedHomeScore]]</f>
        <v>0</v>
      </c>
      <c r="AH1147" s="2">
        <f t="shared" si="88"/>
        <v>0</v>
      </c>
      <c r="AI1147" s="2">
        <f t="shared" si="89"/>
        <v>0</v>
      </c>
    </row>
    <row r="1148" spans="1:35" x14ac:dyDescent="0.25">
      <c r="B1148" s="4">
        <v>45743</v>
      </c>
      <c r="C1148" s="7" t="s">
        <v>1260</v>
      </c>
      <c r="D1148" s="2" t="s">
        <v>19</v>
      </c>
      <c r="E1148" s="2" t="s">
        <v>45</v>
      </c>
      <c r="F1148" s="2"/>
      <c r="G1148" s="2"/>
      <c r="H1148" s="2" t="str">
        <f t="shared" si="85"/>
        <v>_</v>
      </c>
      <c r="I1148" s="2"/>
      <c r="J1148" s="2"/>
      <c r="K1148" s="2"/>
      <c r="L1148" s="2" t="str">
        <f t="shared" si="86"/>
        <v>_</v>
      </c>
      <c r="M1148" s="2"/>
      <c r="N1148" s="2">
        <f>IF(ISBLANK(Table2[[#This Row],[ActualResult]]), 0, 1)</f>
        <v>0</v>
      </c>
      <c r="O1148" s="2" t="str">
        <f>IF(ISBLANK(Table2[[#This Row],[ActualResult]]), "_", IF(Table2[[#This Row],[ActualWinner]]=Table2[[#This Row],[PredictedWinner]], "Y", "N"))</f>
        <v>_</v>
      </c>
      <c r="P1148" s="2" t="str">
        <f>IF(Table2[[#This Row],[ActualAwayScore]]&gt;Table2[[#This Row],[PredictedAwayScore]], "N", IF(ISBLANK(Table2[[#This Row],[ActualResult]]), "_", IF(Table2[[#This Row],[ActualAwayScore]]=Table2[[#This Row],[PredictedAwayScore]], "Y", "N")))</f>
        <v>_</v>
      </c>
      <c r="Q1148" s="2" t="str">
        <f>IF(Table2[[#This Row],[ActualHomeScore]]&gt;Table2[[#This Row],[PredictedHomeScore]],"N", IF(ISBLANK(Table2[[#This Row],[ActualResult]]), "_", IF(Table2[[#This Row],[ActualHomeScore]]=Table2[[#This Row],[PredictedHomeScore]], "Y", "N")))</f>
        <v>_</v>
      </c>
      <c r="R1148" s="2"/>
      <c r="S1148" s="2" t="str">
        <f t="shared" si="87"/>
        <v>_</v>
      </c>
      <c r="T1148" s="2">
        <f>IF(INDEX(StatsRegularSeason20242025!$A$2:$C$33,MATCH(Table2[[#This Row],[AwayTeam]],StatsRegularSeason20242025!$A$2:$A$33,0),2)=INDEX(StatsRegularSeason20242025!$A$2:$C$33,MATCH(Table2[[#This Row],[HomeTeam]],StatsRegularSeason20242025!$A$2:$A$33,0),2),1,0)</f>
        <v>1</v>
      </c>
      <c r="U1148" s="2">
        <f>IF(INDEX(StatsRegularSeason20242025!$A$2:$C$33,MATCH(Table2[[#This Row],[AwayTeam]],StatsRegularSeason20242025!$A$2:$A$33,0),3)=INDEX(StatsRegularSeason20242025!$A$2:$C$33,MATCH(Table2[[#This Row],[HomeTeam]],StatsRegularSeason20242025!$A$2:$A$33,0),3),1,0)</f>
        <v>0</v>
      </c>
      <c r="V1148" s="2">
        <f>IF(Table2[[#This Row],[InterConf]]=1,IF(Table2[[#This Row],[InterDiv]]=0, 1, 0), 0)</f>
        <v>1</v>
      </c>
      <c r="W1148" s="2">
        <f>IF(INDEX(StatsRegularSeason20242025!$A$2:$C$33,MATCH(Table2[[#This Row],[AwayTeam]],StatsRegularSeason20242025!$A$2:$A$33,0),2)&lt;&gt;INDEX(StatsRegularSeason20242025!$A$2:$C$33,MATCH(Table2[[#This Row],[HomeTeam]],StatsRegularSeason20242025!$A$2:$A$33,0),2),1,0)</f>
        <v>0</v>
      </c>
      <c r="X1148" s="2"/>
      <c r="Y1148" s="2"/>
      <c r="Z1148" s="2">
        <f>IF(AND(Table2[[#This Row],[GameIsOver]]=1,Table2[[#This Row],[ActualHomeScore]]*Table2[[#This Row],[ActualAwayScore]]=0), 1,0)</f>
        <v>0</v>
      </c>
      <c r="AA1148" s="2">
        <f>IF(Table2[[#This Row],[GameIsOver]]=0,0, IF(Table2[[#This Row],[ActualWinner]]=Table2[[#This Row],[AwayTeam]], 2, IF(OR(Table2[[#This Row],[ActualResult]]="OT", Table2[[#This Row],[ActualResult]]="SO"), 1, 0)))</f>
        <v>0</v>
      </c>
      <c r="AB1148" s="2">
        <f>IF(Table2[[#This Row],[GameIsOver]]= 0, 0, IF(Table2[[#This Row],[ActualWinner]]=Table2[[#This Row],[HomeTeam]], 2, IF(OR(Table2[[#This Row],[ActualResult]]="OT", Table2[[#This Row],[ActualResult]]="SO"), 1, 0)))</f>
        <v>0</v>
      </c>
      <c r="AC1148" s="33">
        <f>(($AR$11)*IF(Table2[[#This Row],[CorrectWinnerPrediction]]="Y", 1, 0))+(($AR$12)*IF(Table2[[#This Row],[CorrectAwayScorePrediction]]="Y", 1, 0))+(($AR$13)*IF(Table2[[#This Row],[CorrectHomeScorePrediction]]="Y", 1, 0))</f>
        <v>0</v>
      </c>
      <c r="AD11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8" s="4" t="str">
        <f>IF(WEEKDAY(Table2[[#This Row],[GameDate]])=1,"SUN",IF(WEEKDAY(Table2[[#This Row],[GameDate]])=2,"MON",IF(WEEKDAY(Table2[[#This Row],[GameDate]])=3,"TUE",IF(WEEKDAY(Table2[[#This Row],[GameDate]])=4,"WED",IF(WEEKDAY(Table2[[#This Row],[GameDate]])=5,"THU",IF(WEEKDAY(Table2[[#This Row],[GameDate]])=6,"FRI", "SAT"))))))</f>
        <v>THU</v>
      </c>
      <c r="AF1148" s="2">
        <f>Table2[[#This Row],[ActualAwayScore]]-Table2[[#This Row],[PredictedAwayScore]]</f>
        <v>0</v>
      </c>
      <c r="AG1148" s="2">
        <f>Table2[[#This Row],[ActualHomeScore]]-Table2[[#This Row],[PredictedHomeScore]]</f>
        <v>0</v>
      </c>
      <c r="AH1148" s="2">
        <f t="shared" si="88"/>
        <v>0</v>
      </c>
      <c r="AI1148" s="2">
        <f t="shared" si="89"/>
        <v>0</v>
      </c>
    </row>
    <row r="1149" spans="1:35" x14ac:dyDescent="0.25">
      <c r="B1149" s="4">
        <v>45743</v>
      </c>
      <c r="C1149" s="7" t="s">
        <v>1261</v>
      </c>
      <c r="D1149" s="2" t="s">
        <v>13</v>
      </c>
      <c r="E1149" s="2" t="s">
        <v>35</v>
      </c>
      <c r="F1149" s="2"/>
      <c r="G1149" s="2"/>
      <c r="H1149" s="2" t="str">
        <f t="shared" si="85"/>
        <v>_</v>
      </c>
      <c r="I1149" s="2"/>
      <c r="J1149" s="2"/>
      <c r="K1149" s="2"/>
      <c r="L1149" s="2" t="str">
        <f t="shared" si="86"/>
        <v>_</v>
      </c>
      <c r="M1149" s="2"/>
      <c r="N1149" s="2">
        <f>IF(ISBLANK(Table2[[#This Row],[ActualResult]]), 0, 1)</f>
        <v>0</v>
      </c>
      <c r="O1149" s="2" t="str">
        <f>IF(ISBLANK(Table2[[#This Row],[ActualResult]]), "_", IF(Table2[[#This Row],[ActualWinner]]=Table2[[#This Row],[PredictedWinner]], "Y", "N"))</f>
        <v>_</v>
      </c>
      <c r="P1149" s="2" t="str">
        <f>IF(Table2[[#This Row],[ActualAwayScore]]&gt;Table2[[#This Row],[PredictedAwayScore]], "N", IF(ISBLANK(Table2[[#This Row],[ActualResult]]), "_", IF(Table2[[#This Row],[ActualAwayScore]]=Table2[[#This Row],[PredictedAwayScore]], "Y", "N")))</f>
        <v>_</v>
      </c>
      <c r="Q1149" s="2" t="str">
        <f>IF(Table2[[#This Row],[ActualHomeScore]]&gt;Table2[[#This Row],[PredictedHomeScore]],"N", IF(ISBLANK(Table2[[#This Row],[ActualResult]]), "_", IF(Table2[[#This Row],[ActualHomeScore]]=Table2[[#This Row],[PredictedHomeScore]], "Y", "N")))</f>
        <v>_</v>
      </c>
      <c r="R1149" s="2"/>
      <c r="S1149" s="2" t="str">
        <f t="shared" si="87"/>
        <v>_</v>
      </c>
      <c r="T1149" s="2">
        <f>IF(INDEX(StatsRegularSeason20242025!$A$2:$C$33,MATCH(Table2[[#This Row],[AwayTeam]],StatsRegularSeason20242025!$A$2:$A$33,0),2)=INDEX(StatsRegularSeason20242025!$A$2:$C$33,MATCH(Table2[[#This Row],[HomeTeam]],StatsRegularSeason20242025!$A$2:$A$33,0),2),1,0)</f>
        <v>1</v>
      </c>
      <c r="U1149" s="2">
        <f>IF(INDEX(StatsRegularSeason20242025!$A$2:$C$33,MATCH(Table2[[#This Row],[AwayTeam]],StatsRegularSeason20242025!$A$2:$A$33,0),3)=INDEX(StatsRegularSeason20242025!$A$2:$C$33,MATCH(Table2[[#This Row],[HomeTeam]],StatsRegularSeason20242025!$A$2:$A$33,0),3),1,0)</f>
        <v>1</v>
      </c>
      <c r="V1149" s="2">
        <f>IF(Table2[[#This Row],[InterConf]]=1,IF(Table2[[#This Row],[InterDiv]]=0, 1, 0), 0)</f>
        <v>0</v>
      </c>
      <c r="W1149" s="2">
        <f>IF(INDEX(StatsRegularSeason20242025!$A$2:$C$33,MATCH(Table2[[#This Row],[AwayTeam]],StatsRegularSeason20242025!$A$2:$A$33,0),2)&lt;&gt;INDEX(StatsRegularSeason20242025!$A$2:$C$33,MATCH(Table2[[#This Row],[HomeTeam]],StatsRegularSeason20242025!$A$2:$A$33,0),2),1,0)</f>
        <v>0</v>
      </c>
      <c r="X1149" s="2"/>
      <c r="Y1149" s="2"/>
      <c r="Z1149" s="2">
        <f>IF(AND(Table2[[#This Row],[GameIsOver]]=1,Table2[[#This Row],[ActualHomeScore]]*Table2[[#This Row],[ActualAwayScore]]=0), 1,0)</f>
        <v>0</v>
      </c>
      <c r="AA1149" s="2">
        <f>IF(Table2[[#This Row],[GameIsOver]]=0,0, IF(Table2[[#This Row],[ActualWinner]]=Table2[[#This Row],[AwayTeam]], 2, IF(OR(Table2[[#This Row],[ActualResult]]="OT", Table2[[#This Row],[ActualResult]]="SO"), 1, 0)))</f>
        <v>0</v>
      </c>
      <c r="AB1149" s="2">
        <f>IF(Table2[[#This Row],[GameIsOver]]= 0, 0, IF(Table2[[#This Row],[ActualWinner]]=Table2[[#This Row],[HomeTeam]], 2, IF(OR(Table2[[#This Row],[ActualResult]]="OT", Table2[[#This Row],[ActualResult]]="SO"), 1, 0)))</f>
        <v>0</v>
      </c>
      <c r="AC1149" s="33">
        <f>(($AR$11)*IF(Table2[[#This Row],[CorrectWinnerPrediction]]="Y", 1, 0))+(($AR$12)*IF(Table2[[#This Row],[CorrectAwayScorePrediction]]="Y", 1, 0))+(($AR$13)*IF(Table2[[#This Row],[CorrectHomeScorePrediction]]="Y", 1, 0))</f>
        <v>0</v>
      </c>
      <c r="AD11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49" s="4" t="str">
        <f>IF(WEEKDAY(Table2[[#This Row],[GameDate]])=1,"SUN",IF(WEEKDAY(Table2[[#This Row],[GameDate]])=2,"MON",IF(WEEKDAY(Table2[[#This Row],[GameDate]])=3,"TUE",IF(WEEKDAY(Table2[[#This Row],[GameDate]])=4,"WED",IF(WEEKDAY(Table2[[#This Row],[GameDate]])=5,"THU",IF(WEEKDAY(Table2[[#This Row],[GameDate]])=6,"FRI", "SAT"))))))</f>
        <v>THU</v>
      </c>
      <c r="AF1149" s="2">
        <f>Table2[[#This Row],[ActualAwayScore]]-Table2[[#This Row],[PredictedAwayScore]]</f>
        <v>0</v>
      </c>
      <c r="AG1149" s="2">
        <f>Table2[[#This Row],[ActualHomeScore]]-Table2[[#This Row],[PredictedHomeScore]]</f>
        <v>0</v>
      </c>
      <c r="AH1149" s="2">
        <f t="shared" si="88"/>
        <v>0</v>
      </c>
      <c r="AI1149" s="2">
        <f t="shared" si="89"/>
        <v>0</v>
      </c>
    </row>
    <row r="1150" spans="1:35" x14ac:dyDescent="0.25">
      <c r="B1150" s="4">
        <v>45743</v>
      </c>
      <c r="C1150" s="7" t="s">
        <v>1262</v>
      </c>
      <c r="D1150" s="2" t="s">
        <v>46</v>
      </c>
      <c r="E1150" s="2" t="s">
        <v>37</v>
      </c>
      <c r="F1150" s="2"/>
      <c r="G1150" s="2"/>
      <c r="H1150" s="2" t="str">
        <f t="shared" si="85"/>
        <v>_</v>
      </c>
      <c r="I1150" s="2"/>
      <c r="J1150" s="2"/>
      <c r="K1150" s="2"/>
      <c r="L1150" s="2" t="str">
        <f t="shared" si="86"/>
        <v>_</v>
      </c>
      <c r="M1150" s="2"/>
      <c r="N1150" s="2">
        <f>IF(ISBLANK(Table2[[#This Row],[ActualResult]]), 0, 1)</f>
        <v>0</v>
      </c>
      <c r="O1150" s="2" t="str">
        <f>IF(ISBLANK(Table2[[#This Row],[ActualResult]]), "_", IF(Table2[[#This Row],[ActualWinner]]=Table2[[#This Row],[PredictedWinner]], "Y", "N"))</f>
        <v>_</v>
      </c>
      <c r="P1150" s="2" t="str">
        <f>IF(Table2[[#This Row],[ActualAwayScore]]&gt;Table2[[#This Row],[PredictedAwayScore]], "N", IF(ISBLANK(Table2[[#This Row],[ActualResult]]), "_", IF(Table2[[#This Row],[ActualAwayScore]]=Table2[[#This Row],[PredictedAwayScore]], "Y", "N")))</f>
        <v>_</v>
      </c>
      <c r="Q1150" s="2" t="str">
        <f>IF(Table2[[#This Row],[ActualHomeScore]]&gt;Table2[[#This Row],[PredictedHomeScore]],"N", IF(ISBLANK(Table2[[#This Row],[ActualResult]]), "_", IF(Table2[[#This Row],[ActualHomeScore]]=Table2[[#This Row],[PredictedHomeScore]], "Y", "N")))</f>
        <v>_</v>
      </c>
      <c r="R1150" s="2"/>
      <c r="S1150" s="2" t="str">
        <f t="shared" si="87"/>
        <v>_</v>
      </c>
      <c r="T1150" s="2">
        <f>IF(INDEX(StatsRegularSeason20242025!$A$2:$C$33,MATCH(Table2[[#This Row],[AwayTeam]],StatsRegularSeason20242025!$A$2:$A$33,0),2)=INDEX(StatsRegularSeason20242025!$A$2:$C$33,MATCH(Table2[[#This Row],[HomeTeam]],StatsRegularSeason20242025!$A$2:$A$33,0),2),1,0)</f>
        <v>0</v>
      </c>
      <c r="U1150" s="2">
        <f>IF(INDEX(StatsRegularSeason20242025!$A$2:$C$33,MATCH(Table2[[#This Row],[AwayTeam]],StatsRegularSeason20242025!$A$2:$A$33,0),3)=INDEX(StatsRegularSeason20242025!$A$2:$C$33,MATCH(Table2[[#This Row],[HomeTeam]],StatsRegularSeason20242025!$A$2:$A$33,0),3),1,0)</f>
        <v>0</v>
      </c>
      <c r="V1150" s="2">
        <f>IF(Table2[[#This Row],[InterConf]]=1,IF(Table2[[#This Row],[InterDiv]]=0, 1, 0), 0)</f>
        <v>0</v>
      </c>
      <c r="W1150" s="2">
        <f>IF(INDEX(StatsRegularSeason20242025!$A$2:$C$33,MATCH(Table2[[#This Row],[AwayTeam]],StatsRegularSeason20242025!$A$2:$A$33,0),2)&lt;&gt;INDEX(StatsRegularSeason20242025!$A$2:$C$33,MATCH(Table2[[#This Row],[HomeTeam]],StatsRegularSeason20242025!$A$2:$A$33,0),2),1,0)</f>
        <v>1</v>
      </c>
      <c r="X1150" s="2"/>
      <c r="Y1150" s="2"/>
      <c r="Z1150" s="2">
        <f>IF(AND(Table2[[#This Row],[GameIsOver]]=1,Table2[[#This Row],[ActualHomeScore]]*Table2[[#This Row],[ActualAwayScore]]=0), 1,0)</f>
        <v>0</v>
      </c>
      <c r="AA1150" s="2">
        <f>IF(Table2[[#This Row],[GameIsOver]]=0,0, IF(Table2[[#This Row],[ActualWinner]]=Table2[[#This Row],[AwayTeam]], 2, IF(OR(Table2[[#This Row],[ActualResult]]="OT", Table2[[#This Row],[ActualResult]]="SO"), 1, 0)))</f>
        <v>0</v>
      </c>
      <c r="AB1150" s="2">
        <f>IF(Table2[[#This Row],[GameIsOver]]= 0, 0, IF(Table2[[#This Row],[ActualWinner]]=Table2[[#This Row],[HomeTeam]], 2, IF(OR(Table2[[#This Row],[ActualResult]]="OT", Table2[[#This Row],[ActualResult]]="SO"), 1, 0)))</f>
        <v>0</v>
      </c>
      <c r="AC1150" s="33">
        <f>(($AR$11)*IF(Table2[[#This Row],[CorrectWinnerPrediction]]="Y", 1, 0))+(($AR$12)*IF(Table2[[#This Row],[CorrectAwayScorePrediction]]="Y", 1, 0))+(($AR$13)*IF(Table2[[#This Row],[CorrectHomeScorePrediction]]="Y", 1, 0))</f>
        <v>0</v>
      </c>
      <c r="AD11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0" s="4" t="str">
        <f>IF(WEEKDAY(Table2[[#This Row],[GameDate]])=1,"SUN",IF(WEEKDAY(Table2[[#This Row],[GameDate]])=2,"MON",IF(WEEKDAY(Table2[[#This Row],[GameDate]])=3,"TUE",IF(WEEKDAY(Table2[[#This Row],[GameDate]])=4,"WED",IF(WEEKDAY(Table2[[#This Row],[GameDate]])=5,"THU",IF(WEEKDAY(Table2[[#This Row],[GameDate]])=6,"FRI", "SAT"))))))</f>
        <v>THU</v>
      </c>
      <c r="AF1150" s="2">
        <f>Table2[[#This Row],[ActualAwayScore]]-Table2[[#This Row],[PredictedAwayScore]]</f>
        <v>0</v>
      </c>
      <c r="AG1150" s="2">
        <f>Table2[[#This Row],[ActualHomeScore]]-Table2[[#This Row],[PredictedHomeScore]]</f>
        <v>0</v>
      </c>
      <c r="AH1150" s="2">
        <f t="shared" si="88"/>
        <v>0</v>
      </c>
      <c r="AI1150" s="2">
        <f t="shared" si="89"/>
        <v>0</v>
      </c>
    </row>
    <row r="1151" spans="1:35" x14ac:dyDescent="0.25">
      <c r="B1151" s="4">
        <v>45743</v>
      </c>
      <c r="C1151" s="7" t="s">
        <v>1264</v>
      </c>
      <c r="D1151" s="2" t="s">
        <v>28</v>
      </c>
      <c r="E1151" s="2" t="s">
        <v>26</v>
      </c>
      <c r="F1151" s="2"/>
      <c r="G1151" s="2"/>
      <c r="H1151" s="2" t="str">
        <f t="shared" si="85"/>
        <v>_</v>
      </c>
      <c r="I1151" s="2"/>
      <c r="J1151" s="2"/>
      <c r="K1151" s="2"/>
      <c r="L1151" s="2" t="str">
        <f t="shared" si="86"/>
        <v>_</v>
      </c>
      <c r="M1151" s="2"/>
      <c r="N1151" s="2">
        <f>IF(ISBLANK(Table2[[#This Row],[ActualResult]]), 0, 1)</f>
        <v>0</v>
      </c>
      <c r="O1151" s="2" t="str">
        <f>IF(ISBLANK(Table2[[#This Row],[ActualResult]]), "_", IF(Table2[[#This Row],[ActualWinner]]=Table2[[#This Row],[PredictedWinner]], "Y", "N"))</f>
        <v>_</v>
      </c>
      <c r="P1151" s="2" t="str">
        <f>IF(Table2[[#This Row],[ActualAwayScore]]&gt;Table2[[#This Row],[PredictedAwayScore]], "N", IF(ISBLANK(Table2[[#This Row],[ActualResult]]), "_", IF(Table2[[#This Row],[ActualAwayScore]]=Table2[[#This Row],[PredictedAwayScore]], "Y", "N")))</f>
        <v>_</v>
      </c>
      <c r="Q1151" s="2" t="str">
        <f>IF(Table2[[#This Row],[ActualHomeScore]]&gt;Table2[[#This Row],[PredictedHomeScore]],"N", IF(ISBLANK(Table2[[#This Row],[ActualResult]]), "_", IF(Table2[[#This Row],[ActualHomeScore]]=Table2[[#This Row],[PredictedHomeScore]], "Y", "N")))</f>
        <v>_</v>
      </c>
      <c r="R1151" s="2"/>
      <c r="S1151" s="2" t="str">
        <f t="shared" si="87"/>
        <v>_</v>
      </c>
      <c r="T1151" s="2">
        <f>IF(INDEX(StatsRegularSeason20242025!$A$2:$C$33,MATCH(Table2[[#This Row],[AwayTeam]],StatsRegularSeason20242025!$A$2:$A$33,0),2)=INDEX(StatsRegularSeason20242025!$A$2:$C$33,MATCH(Table2[[#This Row],[HomeTeam]],StatsRegularSeason20242025!$A$2:$A$33,0),2),1,0)</f>
        <v>1</v>
      </c>
      <c r="U1151" s="2">
        <f>IF(INDEX(StatsRegularSeason20242025!$A$2:$C$33,MATCH(Table2[[#This Row],[AwayTeam]],StatsRegularSeason20242025!$A$2:$A$33,0),3)=INDEX(StatsRegularSeason20242025!$A$2:$C$33,MATCH(Table2[[#This Row],[HomeTeam]],StatsRegularSeason20242025!$A$2:$A$33,0),3),1,0)</f>
        <v>0</v>
      </c>
      <c r="V1151" s="2">
        <f>IF(Table2[[#This Row],[InterConf]]=1,IF(Table2[[#This Row],[InterDiv]]=0, 1, 0), 0)</f>
        <v>1</v>
      </c>
      <c r="W1151" s="2">
        <f>IF(INDEX(StatsRegularSeason20242025!$A$2:$C$33,MATCH(Table2[[#This Row],[AwayTeam]],StatsRegularSeason20242025!$A$2:$A$33,0),2)&lt;&gt;INDEX(StatsRegularSeason20242025!$A$2:$C$33,MATCH(Table2[[#This Row],[HomeTeam]],StatsRegularSeason20242025!$A$2:$A$33,0),2),1,0)</f>
        <v>0</v>
      </c>
      <c r="X1151" s="2"/>
      <c r="Y1151" s="2"/>
      <c r="Z1151" s="2">
        <f>IF(AND(Table2[[#This Row],[GameIsOver]]=1,Table2[[#This Row],[ActualHomeScore]]*Table2[[#This Row],[ActualAwayScore]]=0), 1,0)</f>
        <v>0</v>
      </c>
      <c r="AA1151" s="2">
        <f>IF(Table2[[#This Row],[GameIsOver]]=0,0, IF(Table2[[#This Row],[ActualWinner]]=Table2[[#This Row],[AwayTeam]], 2, IF(OR(Table2[[#This Row],[ActualResult]]="OT", Table2[[#This Row],[ActualResult]]="SO"), 1, 0)))</f>
        <v>0</v>
      </c>
      <c r="AB1151" s="2">
        <f>IF(Table2[[#This Row],[GameIsOver]]= 0, 0, IF(Table2[[#This Row],[ActualWinner]]=Table2[[#This Row],[HomeTeam]], 2, IF(OR(Table2[[#This Row],[ActualResult]]="OT", Table2[[#This Row],[ActualResult]]="SO"), 1, 0)))</f>
        <v>0</v>
      </c>
      <c r="AC1151" s="33">
        <f>(($AR$11)*IF(Table2[[#This Row],[CorrectWinnerPrediction]]="Y", 1, 0))+(($AR$12)*IF(Table2[[#This Row],[CorrectAwayScorePrediction]]="Y", 1, 0))+(($AR$13)*IF(Table2[[#This Row],[CorrectHomeScorePrediction]]="Y", 1, 0))</f>
        <v>0</v>
      </c>
      <c r="AD11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1" s="4" t="str">
        <f>IF(WEEKDAY(Table2[[#This Row],[GameDate]])=1,"SUN",IF(WEEKDAY(Table2[[#This Row],[GameDate]])=2,"MON",IF(WEEKDAY(Table2[[#This Row],[GameDate]])=3,"TUE",IF(WEEKDAY(Table2[[#This Row],[GameDate]])=4,"WED",IF(WEEKDAY(Table2[[#This Row],[GameDate]])=5,"THU",IF(WEEKDAY(Table2[[#This Row],[GameDate]])=6,"FRI", "SAT"))))))</f>
        <v>THU</v>
      </c>
      <c r="AF1151" s="2">
        <f>Table2[[#This Row],[ActualAwayScore]]-Table2[[#This Row],[PredictedAwayScore]]</f>
        <v>0</v>
      </c>
      <c r="AG1151" s="2">
        <f>Table2[[#This Row],[ActualHomeScore]]-Table2[[#This Row],[PredictedHomeScore]]</f>
        <v>0</v>
      </c>
      <c r="AH1151" s="2">
        <f t="shared" si="88"/>
        <v>0</v>
      </c>
      <c r="AI1151" s="2">
        <f t="shared" si="89"/>
        <v>0</v>
      </c>
    </row>
    <row r="1152" spans="1:35" x14ac:dyDescent="0.25">
      <c r="B1152" s="4">
        <v>45743</v>
      </c>
      <c r="C1152" s="7" t="s">
        <v>1263</v>
      </c>
      <c r="D1152" s="2" t="s">
        <v>34</v>
      </c>
      <c r="E1152" s="2" t="s">
        <v>24</v>
      </c>
      <c r="F1152" s="2"/>
      <c r="G1152" s="2"/>
      <c r="H1152" s="2" t="str">
        <f t="shared" si="85"/>
        <v>_</v>
      </c>
      <c r="I1152" s="2"/>
      <c r="J1152" s="2"/>
      <c r="K1152" s="2"/>
      <c r="L1152" s="2" t="str">
        <f t="shared" si="86"/>
        <v>_</v>
      </c>
      <c r="M1152" s="2"/>
      <c r="N1152" s="2">
        <f>IF(ISBLANK(Table2[[#This Row],[ActualResult]]), 0, 1)</f>
        <v>0</v>
      </c>
      <c r="O1152" s="2" t="str">
        <f>IF(ISBLANK(Table2[[#This Row],[ActualResult]]), "_", IF(Table2[[#This Row],[ActualWinner]]=Table2[[#This Row],[PredictedWinner]], "Y", "N"))</f>
        <v>_</v>
      </c>
      <c r="P1152" s="2" t="str">
        <f>IF(Table2[[#This Row],[ActualAwayScore]]&gt;Table2[[#This Row],[PredictedAwayScore]], "N", IF(ISBLANK(Table2[[#This Row],[ActualResult]]), "_", IF(Table2[[#This Row],[ActualAwayScore]]=Table2[[#This Row],[PredictedAwayScore]], "Y", "N")))</f>
        <v>_</v>
      </c>
      <c r="Q1152" s="2" t="str">
        <f>IF(Table2[[#This Row],[ActualHomeScore]]&gt;Table2[[#This Row],[PredictedHomeScore]],"N", IF(ISBLANK(Table2[[#This Row],[ActualResult]]), "_", IF(Table2[[#This Row],[ActualHomeScore]]=Table2[[#This Row],[PredictedHomeScore]], "Y", "N")))</f>
        <v>_</v>
      </c>
      <c r="R1152" s="2"/>
      <c r="S1152" s="2" t="str">
        <f t="shared" si="87"/>
        <v>_</v>
      </c>
      <c r="T1152" s="2">
        <f>IF(INDEX(StatsRegularSeason20242025!$A$2:$C$33,MATCH(Table2[[#This Row],[AwayTeam]],StatsRegularSeason20242025!$A$2:$A$33,0),2)=INDEX(StatsRegularSeason20242025!$A$2:$C$33,MATCH(Table2[[#This Row],[HomeTeam]],StatsRegularSeason20242025!$A$2:$A$33,0),2),1,0)</f>
        <v>1</v>
      </c>
      <c r="U1152" s="2">
        <f>IF(INDEX(StatsRegularSeason20242025!$A$2:$C$33,MATCH(Table2[[#This Row],[AwayTeam]],StatsRegularSeason20242025!$A$2:$A$33,0),3)=INDEX(StatsRegularSeason20242025!$A$2:$C$33,MATCH(Table2[[#This Row],[HomeTeam]],StatsRegularSeason20242025!$A$2:$A$33,0),3),1,0)</f>
        <v>0</v>
      </c>
      <c r="V1152" s="2">
        <f>IF(Table2[[#This Row],[InterConf]]=1,IF(Table2[[#This Row],[InterDiv]]=0, 1, 0), 0)</f>
        <v>1</v>
      </c>
      <c r="W1152" s="2">
        <f>IF(INDEX(StatsRegularSeason20242025!$A$2:$C$33,MATCH(Table2[[#This Row],[AwayTeam]],StatsRegularSeason20242025!$A$2:$A$33,0),2)&lt;&gt;INDEX(StatsRegularSeason20242025!$A$2:$C$33,MATCH(Table2[[#This Row],[HomeTeam]],StatsRegularSeason20242025!$A$2:$A$33,0),2),1,0)</f>
        <v>0</v>
      </c>
      <c r="X1152" s="2"/>
      <c r="Y1152" s="2"/>
      <c r="Z1152" s="2">
        <f>IF(AND(Table2[[#This Row],[GameIsOver]]=1,Table2[[#This Row],[ActualHomeScore]]*Table2[[#This Row],[ActualAwayScore]]=0), 1,0)</f>
        <v>0</v>
      </c>
      <c r="AA1152" s="2">
        <f>IF(Table2[[#This Row],[GameIsOver]]=0,0, IF(Table2[[#This Row],[ActualWinner]]=Table2[[#This Row],[AwayTeam]], 2, IF(OR(Table2[[#This Row],[ActualResult]]="OT", Table2[[#This Row],[ActualResult]]="SO"), 1, 0)))</f>
        <v>0</v>
      </c>
      <c r="AB1152" s="2">
        <f>IF(Table2[[#This Row],[GameIsOver]]= 0, 0, IF(Table2[[#This Row],[ActualWinner]]=Table2[[#This Row],[HomeTeam]], 2, IF(OR(Table2[[#This Row],[ActualResult]]="OT", Table2[[#This Row],[ActualResult]]="SO"), 1, 0)))</f>
        <v>0</v>
      </c>
      <c r="AC1152" s="33">
        <f>(($AR$11)*IF(Table2[[#This Row],[CorrectWinnerPrediction]]="Y", 1, 0))+(($AR$12)*IF(Table2[[#This Row],[CorrectAwayScorePrediction]]="Y", 1, 0))+(($AR$13)*IF(Table2[[#This Row],[CorrectHomeScorePrediction]]="Y", 1, 0))</f>
        <v>0</v>
      </c>
      <c r="AD11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2" s="4" t="str">
        <f>IF(WEEKDAY(Table2[[#This Row],[GameDate]])=1,"SUN",IF(WEEKDAY(Table2[[#This Row],[GameDate]])=2,"MON",IF(WEEKDAY(Table2[[#This Row],[GameDate]])=3,"TUE",IF(WEEKDAY(Table2[[#This Row],[GameDate]])=4,"WED",IF(WEEKDAY(Table2[[#This Row],[GameDate]])=5,"THU",IF(WEEKDAY(Table2[[#This Row],[GameDate]])=6,"FRI", "SAT"))))))</f>
        <v>THU</v>
      </c>
      <c r="AF1152" s="2">
        <f>Table2[[#This Row],[ActualAwayScore]]-Table2[[#This Row],[PredictedAwayScore]]</f>
        <v>0</v>
      </c>
      <c r="AG1152" s="2">
        <f>Table2[[#This Row],[ActualHomeScore]]-Table2[[#This Row],[PredictedHomeScore]]</f>
        <v>0</v>
      </c>
      <c r="AH1152" s="2">
        <f t="shared" si="88"/>
        <v>0</v>
      </c>
      <c r="AI1152" s="2">
        <f t="shared" si="89"/>
        <v>0</v>
      </c>
    </row>
    <row r="1153" spans="1:35" x14ac:dyDescent="0.25">
      <c r="B1153" s="4">
        <v>45743</v>
      </c>
      <c r="C1153" s="7" t="s">
        <v>1265</v>
      </c>
      <c r="D1153" s="2" t="s">
        <v>23</v>
      </c>
      <c r="E1153" s="2" t="s">
        <v>12</v>
      </c>
      <c r="F1153" s="2"/>
      <c r="G1153" s="2"/>
      <c r="H1153" s="2" t="str">
        <f t="shared" si="85"/>
        <v>_</v>
      </c>
      <c r="I1153" s="2"/>
      <c r="J1153" s="2"/>
      <c r="K1153" s="2"/>
      <c r="L1153" s="2" t="str">
        <f t="shared" si="86"/>
        <v>_</v>
      </c>
      <c r="M1153" s="2"/>
      <c r="N1153" s="2">
        <f>IF(ISBLANK(Table2[[#This Row],[ActualResult]]), 0, 1)</f>
        <v>0</v>
      </c>
      <c r="O1153" s="2" t="str">
        <f>IF(ISBLANK(Table2[[#This Row],[ActualResult]]), "_", IF(Table2[[#This Row],[ActualWinner]]=Table2[[#This Row],[PredictedWinner]], "Y", "N"))</f>
        <v>_</v>
      </c>
      <c r="P1153" s="2" t="str">
        <f>IF(Table2[[#This Row],[ActualAwayScore]]&gt;Table2[[#This Row],[PredictedAwayScore]], "N", IF(ISBLANK(Table2[[#This Row],[ActualResult]]), "_", IF(Table2[[#This Row],[ActualAwayScore]]=Table2[[#This Row],[PredictedAwayScore]], "Y", "N")))</f>
        <v>_</v>
      </c>
      <c r="Q1153" s="2" t="str">
        <f>IF(Table2[[#This Row],[ActualHomeScore]]&gt;Table2[[#This Row],[PredictedHomeScore]],"N", IF(ISBLANK(Table2[[#This Row],[ActualResult]]), "_", IF(Table2[[#This Row],[ActualHomeScore]]=Table2[[#This Row],[PredictedHomeScore]], "Y", "N")))</f>
        <v>_</v>
      </c>
      <c r="R1153" s="2"/>
      <c r="S1153" s="2" t="str">
        <f t="shared" si="87"/>
        <v>_</v>
      </c>
      <c r="T1153" s="2">
        <f>IF(INDEX(StatsRegularSeason20242025!$A$2:$C$33,MATCH(Table2[[#This Row],[AwayTeam]],StatsRegularSeason20242025!$A$2:$A$33,0),2)=INDEX(StatsRegularSeason20242025!$A$2:$C$33,MATCH(Table2[[#This Row],[HomeTeam]],StatsRegularSeason20242025!$A$2:$A$33,0),2),1,0)</f>
        <v>1</v>
      </c>
      <c r="U1153" s="2">
        <f>IF(INDEX(StatsRegularSeason20242025!$A$2:$C$33,MATCH(Table2[[#This Row],[AwayTeam]],StatsRegularSeason20242025!$A$2:$A$33,0),3)=INDEX(StatsRegularSeason20242025!$A$2:$C$33,MATCH(Table2[[#This Row],[HomeTeam]],StatsRegularSeason20242025!$A$2:$A$33,0),3),1,0)</f>
        <v>1</v>
      </c>
      <c r="V1153" s="2">
        <f>IF(Table2[[#This Row],[InterConf]]=1,IF(Table2[[#This Row],[InterDiv]]=0, 1, 0), 0)</f>
        <v>0</v>
      </c>
      <c r="W1153" s="2">
        <f>IF(INDEX(StatsRegularSeason20242025!$A$2:$C$33,MATCH(Table2[[#This Row],[AwayTeam]],StatsRegularSeason20242025!$A$2:$A$33,0),2)&lt;&gt;INDEX(StatsRegularSeason20242025!$A$2:$C$33,MATCH(Table2[[#This Row],[HomeTeam]],StatsRegularSeason20242025!$A$2:$A$33,0),2),1,0)</f>
        <v>0</v>
      </c>
      <c r="X1153" s="2"/>
      <c r="Y1153" s="2"/>
      <c r="Z1153" s="2">
        <f>IF(AND(Table2[[#This Row],[GameIsOver]]=1,Table2[[#This Row],[ActualHomeScore]]*Table2[[#This Row],[ActualAwayScore]]=0), 1,0)</f>
        <v>0</v>
      </c>
      <c r="AA1153" s="2">
        <f>IF(Table2[[#This Row],[GameIsOver]]=0,0, IF(Table2[[#This Row],[ActualWinner]]=Table2[[#This Row],[AwayTeam]], 2, IF(OR(Table2[[#This Row],[ActualResult]]="OT", Table2[[#This Row],[ActualResult]]="SO"), 1, 0)))</f>
        <v>0</v>
      </c>
      <c r="AB1153" s="2">
        <f>IF(Table2[[#This Row],[GameIsOver]]= 0, 0, IF(Table2[[#This Row],[ActualWinner]]=Table2[[#This Row],[HomeTeam]], 2, IF(OR(Table2[[#This Row],[ActualResult]]="OT", Table2[[#This Row],[ActualResult]]="SO"), 1, 0)))</f>
        <v>0</v>
      </c>
      <c r="AC1153" s="33">
        <f>(($AR$11)*IF(Table2[[#This Row],[CorrectWinnerPrediction]]="Y", 1, 0))+(($AR$12)*IF(Table2[[#This Row],[CorrectAwayScorePrediction]]="Y", 1, 0))+(($AR$13)*IF(Table2[[#This Row],[CorrectHomeScorePrediction]]="Y", 1, 0))</f>
        <v>0</v>
      </c>
      <c r="AD11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3" s="4" t="str">
        <f>IF(WEEKDAY(Table2[[#This Row],[GameDate]])=1,"SUN",IF(WEEKDAY(Table2[[#This Row],[GameDate]])=2,"MON",IF(WEEKDAY(Table2[[#This Row],[GameDate]])=3,"TUE",IF(WEEKDAY(Table2[[#This Row],[GameDate]])=4,"WED",IF(WEEKDAY(Table2[[#This Row],[GameDate]])=5,"THU",IF(WEEKDAY(Table2[[#This Row],[GameDate]])=6,"FRI", "SAT"))))))</f>
        <v>THU</v>
      </c>
      <c r="AF1153" s="2">
        <f>Table2[[#This Row],[ActualAwayScore]]-Table2[[#This Row],[PredictedAwayScore]]</f>
        <v>0</v>
      </c>
      <c r="AG1153" s="2">
        <f>Table2[[#This Row],[ActualHomeScore]]-Table2[[#This Row],[PredictedHomeScore]]</f>
        <v>0</v>
      </c>
      <c r="AH1153" s="2">
        <f t="shared" si="88"/>
        <v>0</v>
      </c>
      <c r="AI1153" s="2">
        <f t="shared" si="89"/>
        <v>0</v>
      </c>
    </row>
    <row r="1154" spans="1:35" x14ac:dyDescent="0.25">
      <c r="A1154" s="3"/>
      <c r="B1154" s="5">
        <v>45743</v>
      </c>
      <c r="C1154" s="8" t="s">
        <v>1266</v>
      </c>
      <c r="D1154" s="3" t="s">
        <v>18</v>
      </c>
      <c r="E1154" s="3" t="s">
        <v>38</v>
      </c>
      <c r="F1154" s="3"/>
      <c r="G1154" s="3"/>
      <c r="H1154" s="3" t="str">
        <f t="shared" si="85"/>
        <v>_</v>
      </c>
      <c r="I1154" s="3"/>
      <c r="J1154" s="3"/>
      <c r="K1154" s="3"/>
      <c r="L1154" s="3" t="str">
        <f t="shared" si="86"/>
        <v>_</v>
      </c>
      <c r="M1154" s="3"/>
      <c r="N1154" s="3">
        <f>IF(ISBLANK(Table2[[#This Row],[ActualResult]]), 0, 1)</f>
        <v>0</v>
      </c>
      <c r="O1154" s="3" t="str">
        <f>IF(ISBLANK(Table2[[#This Row],[ActualResult]]), "_", IF(Table2[[#This Row],[ActualWinner]]=Table2[[#This Row],[PredictedWinner]], "Y", "N"))</f>
        <v>_</v>
      </c>
      <c r="P1154" s="3" t="str">
        <f>IF(Table2[[#This Row],[ActualAwayScore]]&gt;Table2[[#This Row],[PredictedAwayScore]], "N", IF(ISBLANK(Table2[[#This Row],[ActualResult]]), "_", IF(Table2[[#This Row],[ActualAwayScore]]=Table2[[#This Row],[PredictedAwayScore]], "Y", "N")))</f>
        <v>_</v>
      </c>
      <c r="Q1154" s="3" t="str">
        <f>IF(Table2[[#This Row],[ActualHomeScore]]&gt;Table2[[#This Row],[PredictedHomeScore]],"N", IF(ISBLANK(Table2[[#This Row],[ActualResult]]), "_", IF(Table2[[#This Row],[ActualHomeScore]]=Table2[[#This Row],[PredictedHomeScore]], "Y", "N")))</f>
        <v>_</v>
      </c>
      <c r="R1154" s="2"/>
      <c r="S1154" s="2" t="str">
        <f t="shared" si="87"/>
        <v>_</v>
      </c>
      <c r="T1154" s="2">
        <f>IF(INDEX(StatsRegularSeason20242025!$A$2:$C$33,MATCH(Table2[[#This Row],[AwayTeam]],StatsRegularSeason20242025!$A$2:$A$33,0),2)=INDEX(StatsRegularSeason20242025!$A$2:$C$33,MATCH(Table2[[#This Row],[HomeTeam]],StatsRegularSeason20242025!$A$2:$A$33,0),2),1,0)</f>
        <v>0</v>
      </c>
      <c r="U1154" s="2">
        <f>IF(INDEX(StatsRegularSeason20242025!$A$2:$C$33,MATCH(Table2[[#This Row],[AwayTeam]],StatsRegularSeason20242025!$A$2:$A$33,0),3)=INDEX(StatsRegularSeason20242025!$A$2:$C$33,MATCH(Table2[[#This Row],[HomeTeam]],StatsRegularSeason20242025!$A$2:$A$33,0),3),1,0)</f>
        <v>0</v>
      </c>
      <c r="V1154" s="2">
        <f>IF(Table2[[#This Row],[InterConf]]=1,IF(Table2[[#This Row],[InterDiv]]=0, 1, 0), 0)</f>
        <v>0</v>
      </c>
      <c r="W1154" s="2">
        <f>IF(INDEX(StatsRegularSeason20242025!$A$2:$C$33,MATCH(Table2[[#This Row],[AwayTeam]],StatsRegularSeason20242025!$A$2:$A$33,0),2)&lt;&gt;INDEX(StatsRegularSeason20242025!$A$2:$C$33,MATCH(Table2[[#This Row],[HomeTeam]],StatsRegularSeason20242025!$A$2:$A$33,0),2),1,0)</f>
        <v>1</v>
      </c>
      <c r="X1154" s="2"/>
      <c r="Y1154" s="2"/>
      <c r="Z1154" s="2">
        <f>IF(AND(Table2[[#This Row],[GameIsOver]]=1,Table2[[#This Row],[ActualHomeScore]]*Table2[[#This Row],[ActualAwayScore]]=0), 1,0)</f>
        <v>0</v>
      </c>
      <c r="AA1154" s="2">
        <f>IF(Table2[[#This Row],[GameIsOver]]=0,0, IF(Table2[[#This Row],[ActualWinner]]=Table2[[#This Row],[AwayTeam]], 2, IF(OR(Table2[[#This Row],[ActualResult]]="OT", Table2[[#This Row],[ActualResult]]="SO"), 1, 0)))</f>
        <v>0</v>
      </c>
      <c r="AB1154" s="2">
        <f>IF(Table2[[#This Row],[GameIsOver]]= 0, 0, IF(Table2[[#This Row],[ActualWinner]]=Table2[[#This Row],[HomeTeam]], 2, IF(OR(Table2[[#This Row],[ActualResult]]="OT", Table2[[#This Row],[ActualResult]]="SO"), 1, 0)))</f>
        <v>0</v>
      </c>
      <c r="AC1154" s="33">
        <f>(($AR$11)*IF(Table2[[#This Row],[CorrectWinnerPrediction]]="Y", 1, 0))+(($AR$12)*IF(Table2[[#This Row],[CorrectAwayScorePrediction]]="Y", 1, 0))+(($AR$13)*IF(Table2[[#This Row],[CorrectHomeScorePrediction]]="Y", 1, 0))</f>
        <v>0</v>
      </c>
      <c r="AD11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4" s="5" t="str">
        <f>IF(WEEKDAY(Table2[[#This Row],[GameDate]])=1,"SUN",IF(WEEKDAY(Table2[[#This Row],[GameDate]])=2,"MON",IF(WEEKDAY(Table2[[#This Row],[GameDate]])=3,"TUE",IF(WEEKDAY(Table2[[#This Row],[GameDate]])=4,"WED",IF(WEEKDAY(Table2[[#This Row],[GameDate]])=5,"THU",IF(WEEKDAY(Table2[[#This Row],[GameDate]])=6,"FRI", "SAT"))))))</f>
        <v>THU</v>
      </c>
      <c r="AF1154" s="2">
        <f>Table2[[#This Row],[ActualAwayScore]]-Table2[[#This Row],[PredictedAwayScore]]</f>
        <v>0</v>
      </c>
      <c r="AG1154" s="2">
        <f>Table2[[#This Row],[ActualHomeScore]]-Table2[[#This Row],[PredictedHomeScore]]</f>
        <v>0</v>
      </c>
      <c r="AH1154" s="2">
        <f t="shared" si="88"/>
        <v>0</v>
      </c>
      <c r="AI1154" s="2">
        <f t="shared" si="89"/>
        <v>0</v>
      </c>
    </row>
    <row r="1155" spans="1:35" x14ac:dyDescent="0.25">
      <c r="B1155" s="4">
        <v>45744</v>
      </c>
      <c r="C1155" s="7" t="s">
        <v>1267</v>
      </c>
      <c r="D1155" s="2" t="s">
        <v>15</v>
      </c>
      <c r="E1155" s="2" t="s">
        <v>14</v>
      </c>
      <c r="F1155" s="2"/>
      <c r="G1155" s="2"/>
      <c r="H1155" s="2" t="str">
        <f t="shared" ref="H1155:H1218" si="90">IF(AND(ISBLANK($F1155),ISBLANK($G1155)),"_",IF($F1155&gt;$G1155,$D1155,$E1155))</f>
        <v>_</v>
      </c>
      <c r="I1155" s="2"/>
      <c r="J1155" s="2"/>
      <c r="K1155" s="2"/>
      <c r="L1155" s="2" t="str">
        <f t="shared" ref="L1155:L1218" si="91">IF(OR($J1155=$K1155,AND(ISBLANK($J1155),ISBLANK($K1155))),"_",IF($J1155&gt;$K1155,$D1155,$E1155))</f>
        <v>_</v>
      </c>
      <c r="M1155" s="2"/>
      <c r="N1155" s="2">
        <f>IF(ISBLANK(Table2[[#This Row],[ActualResult]]), 0, 1)</f>
        <v>0</v>
      </c>
      <c r="O1155" s="2" t="str">
        <f>IF(ISBLANK(Table2[[#This Row],[ActualResult]]), "_", IF(Table2[[#This Row],[ActualWinner]]=Table2[[#This Row],[PredictedWinner]], "Y", "N"))</f>
        <v>_</v>
      </c>
      <c r="P1155" s="2" t="str">
        <f>IF(Table2[[#This Row],[ActualAwayScore]]&gt;Table2[[#This Row],[PredictedAwayScore]], "N", IF(ISBLANK(Table2[[#This Row],[ActualResult]]), "_", IF(Table2[[#This Row],[ActualAwayScore]]=Table2[[#This Row],[PredictedAwayScore]], "Y", "N")))</f>
        <v>_</v>
      </c>
      <c r="Q1155" s="2" t="str">
        <f>IF(Table2[[#This Row],[ActualHomeScore]]&gt;Table2[[#This Row],[PredictedHomeScore]],"N", IF(ISBLANK(Table2[[#This Row],[ActualResult]]), "_", IF(Table2[[#This Row],[ActualHomeScore]]=Table2[[#This Row],[PredictedHomeScore]], "Y", "N")))</f>
        <v>_</v>
      </c>
      <c r="R1155" s="2"/>
      <c r="S1155" s="2" t="str">
        <f t="shared" ref="S1155:S1218" si="92">IF($L1155="_", "_", IF($L1155=$D1155,$E1155,$D1155))</f>
        <v>_</v>
      </c>
      <c r="T1155" s="2">
        <f>IF(INDEX(StatsRegularSeason20242025!$A$2:$C$33,MATCH(Table2[[#This Row],[AwayTeam]],StatsRegularSeason20242025!$A$2:$A$33,0),2)=INDEX(StatsRegularSeason20242025!$A$2:$C$33,MATCH(Table2[[#This Row],[HomeTeam]],StatsRegularSeason20242025!$A$2:$A$33,0),2),1,0)</f>
        <v>0</v>
      </c>
      <c r="U1155" s="2">
        <f>IF(INDEX(StatsRegularSeason20242025!$A$2:$C$33,MATCH(Table2[[#This Row],[AwayTeam]],StatsRegularSeason20242025!$A$2:$A$33,0),3)=INDEX(StatsRegularSeason20242025!$A$2:$C$33,MATCH(Table2[[#This Row],[HomeTeam]],StatsRegularSeason20242025!$A$2:$A$33,0),3),1,0)</f>
        <v>0</v>
      </c>
      <c r="V1155" s="2">
        <f>IF(Table2[[#This Row],[InterConf]]=1,IF(Table2[[#This Row],[InterDiv]]=0, 1, 0), 0)</f>
        <v>0</v>
      </c>
      <c r="W1155" s="2">
        <f>IF(INDEX(StatsRegularSeason20242025!$A$2:$C$33,MATCH(Table2[[#This Row],[AwayTeam]],StatsRegularSeason20242025!$A$2:$A$33,0),2)&lt;&gt;INDEX(StatsRegularSeason20242025!$A$2:$C$33,MATCH(Table2[[#This Row],[HomeTeam]],StatsRegularSeason20242025!$A$2:$A$33,0),2),1,0)</f>
        <v>1</v>
      </c>
      <c r="X1155" s="2"/>
      <c r="Y1155" s="2"/>
      <c r="Z1155" s="2">
        <f>IF(AND(Table2[[#This Row],[GameIsOver]]=1,Table2[[#This Row],[ActualHomeScore]]*Table2[[#This Row],[ActualAwayScore]]=0), 1,0)</f>
        <v>0</v>
      </c>
      <c r="AA1155" s="2">
        <f>IF(Table2[[#This Row],[GameIsOver]]=0,0, IF(Table2[[#This Row],[ActualWinner]]=Table2[[#This Row],[AwayTeam]], 2, IF(OR(Table2[[#This Row],[ActualResult]]="OT", Table2[[#This Row],[ActualResult]]="SO"), 1, 0)))</f>
        <v>0</v>
      </c>
      <c r="AB1155" s="2">
        <f>IF(Table2[[#This Row],[GameIsOver]]= 0, 0, IF(Table2[[#This Row],[ActualWinner]]=Table2[[#This Row],[HomeTeam]], 2, IF(OR(Table2[[#This Row],[ActualResult]]="OT", Table2[[#This Row],[ActualResult]]="SO"), 1, 0)))</f>
        <v>0</v>
      </c>
      <c r="AC1155" s="33">
        <f>(($AR$11)*IF(Table2[[#This Row],[CorrectWinnerPrediction]]="Y", 1, 0))+(($AR$12)*IF(Table2[[#This Row],[CorrectAwayScorePrediction]]="Y", 1, 0))+(($AR$13)*IF(Table2[[#This Row],[CorrectHomeScorePrediction]]="Y", 1, 0))</f>
        <v>0</v>
      </c>
      <c r="AD11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5" s="4" t="str">
        <f>IF(WEEKDAY(Table2[[#This Row],[GameDate]])=1,"SUN",IF(WEEKDAY(Table2[[#This Row],[GameDate]])=2,"MON",IF(WEEKDAY(Table2[[#This Row],[GameDate]])=3,"TUE",IF(WEEKDAY(Table2[[#This Row],[GameDate]])=4,"WED",IF(WEEKDAY(Table2[[#This Row],[GameDate]])=5,"THU",IF(WEEKDAY(Table2[[#This Row],[GameDate]])=6,"FRI", "SAT"))))))</f>
        <v>FRI</v>
      </c>
      <c r="AF1155" s="2">
        <f>Table2[[#This Row],[ActualAwayScore]]-Table2[[#This Row],[PredictedAwayScore]]</f>
        <v>0</v>
      </c>
      <c r="AG1155" s="2">
        <f>Table2[[#This Row],[ActualHomeScore]]-Table2[[#This Row],[PredictedHomeScore]]</f>
        <v>0</v>
      </c>
      <c r="AH1155" s="2">
        <f t="shared" ref="AH1155:AH1218" si="93">SUMIF($B$3:$B$1315, $B1155, $AF$3:$AF$1315)</f>
        <v>0</v>
      </c>
      <c r="AI1155" s="2">
        <f t="shared" ref="AI1155:AI1218" si="94">SUMIF($B$3:$B$1315, $B1155, $AG$3:$AG$1315)</f>
        <v>0</v>
      </c>
    </row>
    <row r="1156" spans="1:35" x14ac:dyDescent="0.25">
      <c r="B1156" s="4">
        <v>45744</v>
      </c>
      <c r="C1156" s="7" t="s">
        <v>1268</v>
      </c>
      <c r="D1156" s="2" t="s">
        <v>19</v>
      </c>
      <c r="E1156" s="2" t="s">
        <v>44</v>
      </c>
      <c r="F1156" s="2"/>
      <c r="G1156" s="2"/>
      <c r="H1156" s="2" t="str">
        <f t="shared" si="90"/>
        <v>_</v>
      </c>
      <c r="I1156" s="2"/>
      <c r="J1156" s="2"/>
      <c r="K1156" s="2"/>
      <c r="L1156" s="2" t="str">
        <f t="shared" si="91"/>
        <v>_</v>
      </c>
      <c r="M1156" s="2"/>
      <c r="N1156" s="2">
        <f>IF(ISBLANK(Table2[[#This Row],[ActualResult]]), 0, 1)</f>
        <v>0</v>
      </c>
      <c r="O1156" s="2" t="str">
        <f>IF(ISBLANK(Table2[[#This Row],[ActualResult]]), "_", IF(Table2[[#This Row],[ActualWinner]]=Table2[[#This Row],[PredictedWinner]], "Y", "N"))</f>
        <v>_</v>
      </c>
      <c r="P1156" s="2" t="str">
        <f>IF(Table2[[#This Row],[ActualAwayScore]]&gt;Table2[[#This Row],[PredictedAwayScore]], "N", IF(ISBLANK(Table2[[#This Row],[ActualResult]]), "_", IF(Table2[[#This Row],[ActualAwayScore]]=Table2[[#This Row],[PredictedAwayScore]], "Y", "N")))</f>
        <v>_</v>
      </c>
      <c r="Q1156" s="2" t="str">
        <f>IF(Table2[[#This Row],[ActualHomeScore]]&gt;Table2[[#This Row],[PredictedHomeScore]],"N", IF(ISBLANK(Table2[[#This Row],[ActualResult]]), "_", IF(Table2[[#This Row],[ActualHomeScore]]=Table2[[#This Row],[PredictedHomeScore]], "Y", "N")))</f>
        <v>_</v>
      </c>
      <c r="R1156" s="2"/>
      <c r="S1156" s="2" t="str">
        <f t="shared" si="92"/>
        <v>_</v>
      </c>
      <c r="T1156" s="2">
        <f>IF(INDEX(StatsRegularSeason20242025!$A$2:$C$33,MATCH(Table2[[#This Row],[AwayTeam]],StatsRegularSeason20242025!$A$2:$A$33,0),2)=INDEX(StatsRegularSeason20242025!$A$2:$C$33,MATCH(Table2[[#This Row],[HomeTeam]],StatsRegularSeason20242025!$A$2:$A$33,0),2),1,0)</f>
        <v>1</v>
      </c>
      <c r="U1156" s="2">
        <f>IF(INDEX(StatsRegularSeason20242025!$A$2:$C$33,MATCH(Table2[[#This Row],[AwayTeam]],StatsRegularSeason20242025!$A$2:$A$33,0),3)=INDEX(StatsRegularSeason20242025!$A$2:$C$33,MATCH(Table2[[#This Row],[HomeTeam]],StatsRegularSeason20242025!$A$2:$A$33,0),3),1,0)</f>
        <v>0</v>
      </c>
      <c r="V1156" s="2">
        <f>IF(Table2[[#This Row],[InterConf]]=1,IF(Table2[[#This Row],[InterDiv]]=0, 1, 0), 0)</f>
        <v>1</v>
      </c>
      <c r="W1156" s="2">
        <f>IF(INDEX(StatsRegularSeason20242025!$A$2:$C$33,MATCH(Table2[[#This Row],[AwayTeam]],StatsRegularSeason20242025!$A$2:$A$33,0),2)&lt;&gt;INDEX(StatsRegularSeason20242025!$A$2:$C$33,MATCH(Table2[[#This Row],[HomeTeam]],StatsRegularSeason20242025!$A$2:$A$33,0),2),1,0)</f>
        <v>0</v>
      </c>
      <c r="X1156" s="2"/>
      <c r="Y1156" s="2"/>
      <c r="Z1156" s="2">
        <f>IF(AND(Table2[[#This Row],[GameIsOver]]=1,Table2[[#This Row],[ActualHomeScore]]*Table2[[#This Row],[ActualAwayScore]]=0), 1,0)</f>
        <v>0</v>
      </c>
      <c r="AA1156" s="2">
        <f>IF(Table2[[#This Row],[GameIsOver]]=0,0, IF(Table2[[#This Row],[ActualWinner]]=Table2[[#This Row],[AwayTeam]], 2, IF(OR(Table2[[#This Row],[ActualResult]]="OT", Table2[[#This Row],[ActualResult]]="SO"), 1, 0)))</f>
        <v>0</v>
      </c>
      <c r="AB1156" s="2">
        <f>IF(Table2[[#This Row],[GameIsOver]]= 0, 0, IF(Table2[[#This Row],[ActualWinner]]=Table2[[#This Row],[HomeTeam]], 2, IF(OR(Table2[[#This Row],[ActualResult]]="OT", Table2[[#This Row],[ActualResult]]="SO"), 1, 0)))</f>
        <v>0</v>
      </c>
      <c r="AC1156" s="33">
        <f>(($AR$11)*IF(Table2[[#This Row],[CorrectWinnerPrediction]]="Y", 1, 0))+(($AR$12)*IF(Table2[[#This Row],[CorrectAwayScorePrediction]]="Y", 1, 0))+(($AR$13)*IF(Table2[[#This Row],[CorrectHomeScorePrediction]]="Y", 1, 0))</f>
        <v>0</v>
      </c>
      <c r="AD11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6" s="4" t="str">
        <f>IF(WEEKDAY(Table2[[#This Row],[GameDate]])=1,"SUN",IF(WEEKDAY(Table2[[#This Row],[GameDate]])=2,"MON",IF(WEEKDAY(Table2[[#This Row],[GameDate]])=3,"TUE",IF(WEEKDAY(Table2[[#This Row],[GameDate]])=4,"WED",IF(WEEKDAY(Table2[[#This Row],[GameDate]])=5,"THU",IF(WEEKDAY(Table2[[#This Row],[GameDate]])=6,"FRI", "SAT"))))))</f>
        <v>FRI</v>
      </c>
      <c r="AF1156" s="2">
        <f>Table2[[#This Row],[ActualAwayScore]]-Table2[[#This Row],[PredictedAwayScore]]</f>
        <v>0</v>
      </c>
      <c r="AG1156" s="2">
        <f>Table2[[#This Row],[ActualHomeScore]]-Table2[[#This Row],[PredictedHomeScore]]</f>
        <v>0</v>
      </c>
      <c r="AH1156" s="2">
        <f t="shared" si="93"/>
        <v>0</v>
      </c>
      <c r="AI1156" s="2">
        <f t="shared" si="94"/>
        <v>0</v>
      </c>
    </row>
    <row r="1157" spans="1:35" x14ac:dyDescent="0.25">
      <c r="B1157" s="4">
        <v>45744</v>
      </c>
      <c r="C1157" s="7" t="s">
        <v>1269</v>
      </c>
      <c r="D1157" s="2" t="s">
        <v>25</v>
      </c>
      <c r="E1157" s="2" t="s">
        <v>36</v>
      </c>
      <c r="F1157" s="2"/>
      <c r="G1157" s="2"/>
      <c r="H1157" s="2" t="str">
        <f t="shared" si="90"/>
        <v>_</v>
      </c>
      <c r="I1157" s="2"/>
      <c r="J1157" s="2"/>
      <c r="K1157" s="2"/>
      <c r="L1157" s="2" t="str">
        <f t="shared" si="91"/>
        <v>_</v>
      </c>
      <c r="M1157" s="2"/>
      <c r="N1157" s="2">
        <f>IF(ISBLANK(Table2[[#This Row],[ActualResult]]), 0, 1)</f>
        <v>0</v>
      </c>
      <c r="O1157" s="2" t="str">
        <f>IF(ISBLANK(Table2[[#This Row],[ActualResult]]), "_", IF(Table2[[#This Row],[ActualWinner]]=Table2[[#This Row],[PredictedWinner]], "Y", "N"))</f>
        <v>_</v>
      </c>
      <c r="P1157" s="2" t="str">
        <f>IF(Table2[[#This Row],[ActualAwayScore]]&gt;Table2[[#This Row],[PredictedAwayScore]], "N", IF(ISBLANK(Table2[[#This Row],[ActualResult]]), "_", IF(Table2[[#This Row],[ActualAwayScore]]=Table2[[#This Row],[PredictedAwayScore]], "Y", "N")))</f>
        <v>_</v>
      </c>
      <c r="Q1157" s="2" t="str">
        <f>IF(Table2[[#This Row],[ActualHomeScore]]&gt;Table2[[#This Row],[PredictedHomeScore]],"N", IF(ISBLANK(Table2[[#This Row],[ActualResult]]), "_", IF(Table2[[#This Row],[ActualHomeScore]]=Table2[[#This Row],[PredictedHomeScore]], "Y", "N")))</f>
        <v>_</v>
      </c>
      <c r="R1157" s="2"/>
      <c r="S1157" s="2" t="str">
        <f t="shared" si="92"/>
        <v>_</v>
      </c>
      <c r="T1157" s="2">
        <f>IF(INDEX(StatsRegularSeason20242025!$A$2:$C$33,MATCH(Table2[[#This Row],[AwayTeam]],StatsRegularSeason20242025!$A$2:$A$33,0),2)=INDEX(StatsRegularSeason20242025!$A$2:$C$33,MATCH(Table2[[#This Row],[HomeTeam]],StatsRegularSeason20242025!$A$2:$A$33,0),2),1,0)</f>
        <v>0</v>
      </c>
      <c r="U1157" s="2">
        <f>IF(INDEX(StatsRegularSeason20242025!$A$2:$C$33,MATCH(Table2[[#This Row],[AwayTeam]],StatsRegularSeason20242025!$A$2:$A$33,0),3)=INDEX(StatsRegularSeason20242025!$A$2:$C$33,MATCH(Table2[[#This Row],[HomeTeam]],StatsRegularSeason20242025!$A$2:$A$33,0),3),1,0)</f>
        <v>0</v>
      </c>
      <c r="V1157" s="2">
        <f>IF(Table2[[#This Row],[InterConf]]=1,IF(Table2[[#This Row],[InterDiv]]=0, 1, 0), 0)</f>
        <v>0</v>
      </c>
      <c r="W1157" s="2">
        <f>IF(INDEX(StatsRegularSeason20242025!$A$2:$C$33,MATCH(Table2[[#This Row],[AwayTeam]],StatsRegularSeason20242025!$A$2:$A$33,0),2)&lt;&gt;INDEX(StatsRegularSeason20242025!$A$2:$C$33,MATCH(Table2[[#This Row],[HomeTeam]],StatsRegularSeason20242025!$A$2:$A$33,0),2),1,0)</f>
        <v>1</v>
      </c>
      <c r="X1157" s="2"/>
      <c r="Y1157" s="2"/>
      <c r="Z1157" s="2">
        <f>IF(AND(Table2[[#This Row],[GameIsOver]]=1,Table2[[#This Row],[ActualHomeScore]]*Table2[[#This Row],[ActualAwayScore]]=0), 1,0)</f>
        <v>0</v>
      </c>
      <c r="AA1157" s="2">
        <f>IF(Table2[[#This Row],[GameIsOver]]=0,0, IF(Table2[[#This Row],[ActualWinner]]=Table2[[#This Row],[AwayTeam]], 2, IF(OR(Table2[[#This Row],[ActualResult]]="OT", Table2[[#This Row],[ActualResult]]="SO"), 1, 0)))</f>
        <v>0</v>
      </c>
      <c r="AB1157" s="2">
        <f>IF(Table2[[#This Row],[GameIsOver]]= 0, 0, IF(Table2[[#This Row],[ActualWinner]]=Table2[[#This Row],[HomeTeam]], 2, IF(OR(Table2[[#This Row],[ActualResult]]="OT", Table2[[#This Row],[ActualResult]]="SO"), 1, 0)))</f>
        <v>0</v>
      </c>
      <c r="AC1157" s="33">
        <f>(($AR$11)*IF(Table2[[#This Row],[CorrectWinnerPrediction]]="Y", 1, 0))+(($AR$12)*IF(Table2[[#This Row],[CorrectAwayScorePrediction]]="Y", 1, 0))+(($AR$13)*IF(Table2[[#This Row],[CorrectHomeScorePrediction]]="Y", 1, 0))</f>
        <v>0</v>
      </c>
      <c r="AD11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7" s="4" t="str">
        <f>IF(WEEKDAY(Table2[[#This Row],[GameDate]])=1,"SUN",IF(WEEKDAY(Table2[[#This Row],[GameDate]])=2,"MON",IF(WEEKDAY(Table2[[#This Row],[GameDate]])=3,"TUE",IF(WEEKDAY(Table2[[#This Row],[GameDate]])=4,"WED",IF(WEEKDAY(Table2[[#This Row],[GameDate]])=5,"THU",IF(WEEKDAY(Table2[[#This Row],[GameDate]])=6,"FRI", "SAT"))))))</f>
        <v>FRI</v>
      </c>
      <c r="AF1157" s="2">
        <f>Table2[[#This Row],[ActualAwayScore]]-Table2[[#This Row],[PredictedAwayScore]]</f>
        <v>0</v>
      </c>
      <c r="AG1157" s="2">
        <f>Table2[[#This Row],[ActualHomeScore]]-Table2[[#This Row],[PredictedHomeScore]]</f>
        <v>0</v>
      </c>
      <c r="AH1157" s="2">
        <f t="shared" si="93"/>
        <v>0</v>
      </c>
      <c r="AI1157" s="2">
        <f t="shared" si="94"/>
        <v>0</v>
      </c>
    </row>
    <row r="1158" spans="1:35" x14ac:dyDescent="0.25">
      <c r="B1158" s="4">
        <v>45744</v>
      </c>
      <c r="C1158" s="7" t="s">
        <v>1270</v>
      </c>
      <c r="D1158" s="2" t="s">
        <v>32</v>
      </c>
      <c r="E1158" s="2" t="s">
        <v>22</v>
      </c>
      <c r="F1158" s="2"/>
      <c r="G1158" s="2"/>
      <c r="H1158" s="2" t="str">
        <f t="shared" si="90"/>
        <v>_</v>
      </c>
      <c r="I1158" s="2"/>
      <c r="J1158" s="2"/>
      <c r="K1158" s="2"/>
      <c r="L1158" s="2" t="str">
        <f t="shared" si="91"/>
        <v>_</v>
      </c>
      <c r="M1158" s="2"/>
      <c r="N1158" s="2">
        <f>IF(ISBLANK(Table2[[#This Row],[ActualResult]]), 0, 1)</f>
        <v>0</v>
      </c>
      <c r="O1158" s="2" t="str">
        <f>IF(ISBLANK(Table2[[#This Row],[ActualResult]]), "_", IF(Table2[[#This Row],[ActualWinner]]=Table2[[#This Row],[PredictedWinner]], "Y", "N"))</f>
        <v>_</v>
      </c>
      <c r="P1158" s="2" t="str">
        <f>IF(Table2[[#This Row],[ActualAwayScore]]&gt;Table2[[#This Row],[PredictedAwayScore]], "N", IF(ISBLANK(Table2[[#This Row],[ActualResult]]), "_", IF(Table2[[#This Row],[ActualAwayScore]]=Table2[[#This Row],[PredictedAwayScore]], "Y", "N")))</f>
        <v>_</v>
      </c>
      <c r="Q1158" s="2" t="str">
        <f>IF(Table2[[#This Row],[ActualHomeScore]]&gt;Table2[[#This Row],[PredictedHomeScore]],"N", IF(ISBLANK(Table2[[#This Row],[ActualResult]]), "_", IF(Table2[[#This Row],[ActualHomeScore]]=Table2[[#This Row],[PredictedHomeScore]], "Y", "N")))</f>
        <v>_</v>
      </c>
      <c r="R1158" s="2"/>
      <c r="S1158" s="2" t="str">
        <f t="shared" si="92"/>
        <v>_</v>
      </c>
      <c r="T1158" s="2">
        <f>IF(INDEX(StatsRegularSeason20242025!$A$2:$C$33,MATCH(Table2[[#This Row],[AwayTeam]],StatsRegularSeason20242025!$A$2:$A$33,0),2)=INDEX(StatsRegularSeason20242025!$A$2:$C$33,MATCH(Table2[[#This Row],[HomeTeam]],StatsRegularSeason20242025!$A$2:$A$33,0),2),1,0)</f>
        <v>0</v>
      </c>
      <c r="U1158" s="2">
        <f>IF(INDEX(StatsRegularSeason20242025!$A$2:$C$33,MATCH(Table2[[#This Row],[AwayTeam]],StatsRegularSeason20242025!$A$2:$A$33,0),3)=INDEX(StatsRegularSeason20242025!$A$2:$C$33,MATCH(Table2[[#This Row],[HomeTeam]],StatsRegularSeason20242025!$A$2:$A$33,0),3),1,0)</f>
        <v>0</v>
      </c>
      <c r="V1158" s="2">
        <f>IF(Table2[[#This Row],[InterConf]]=1,IF(Table2[[#This Row],[InterDiv]]=0, 1, 0), 0)</f>
        <v>0</v>
      </c>
      <c r="W1158" s="2">
        <f>IF(INDEX(StatsRegularSeason20242025!$A$2:$C$33,MATCH(Table2[[#This Row],[AwayTeam]],StatsRegularSeason20242025!$A$2:$A$33,0),2)&lt;&gt;INDEX(StatsRegularSeason20242025!$A$2:$C$33,MATCH(Table2[[#This Row],[HomeTeam]],StatsRegularSeason20242025!$A$2:$A$33,0),2),1,0)</f>
        <v>1</v>
      </c>
      <c r="X1158" s="2"/>
      <c r="Y1158" s="2"/>
      <c r="Z1158" s="2">
        <f>IF(AND(Table2[[#This Row],[GameIsOver]]=1,Table2[[#This Row],[ActualHomeScore]]*Table2[[#This Row],[ActualAwayScore]]=0), 1,0)</f>
        <v>0</v>
      </c>
      <c r="AA1158" s="2">
        <f>IF(Table2[[#This Row],[GameIsOver]]=0,0, IF(Table2[[#This Row],[ActualWinner]]=Table2[[#This Row],[AwayTeam]], 2, IF(OR(Table2[[#This Row],[ActualResult]]="OT", Table2[[#This Row],[ActualResult]]="SO"), 1, 0)))</f>
        <v>0</v>
      </c>
      <c r="AB1158" s="2">
        <f>IF(Table2[[#This Row],[GameIsOver]]= 0, 0, IF(Table2[[#This Row],[ActualWinner]]=Table2[[#This Row],[HomeTeam]], 2, IF(OR(Table2[[#This Row],[ActualResult]]="OT", Table2[[#This Row],[ActualResult]]="SO"), 1, 0)))</f>
        <v>0</v>
      </c>
      <c r="AC1158" s="33">
        <f>(($AR$11)*IF(Table2[[#This Row],[CorrectWinnerPrediction]]="Y", 1, 0))+(($AR$12)*IF(Table2[[#This Row],[CorrectAwayScorePrediction]]="Y", 1, 0))+(($AR$13)*IF(Table2[[#This Row],[CorrectHomeScorePrediction]]="Y", 1, 0))</f>
        <v>0</v>
      </c>
      <c r="AD11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8" s="4" t="str">
        <f>IF(WEEKDAY(Table2[[#This Row],[GameDate]])=1,"SUN",IF(WEEKDAY(Table2[[#This Row],[GameDate]])=2,"MON",IF(WEEKDAY(Table2[[#This Row],[GameDate]])=3,"TUE",IF(WEEKDAY(Table2[[#This Row],[GameDate]])=4,"WED",IF(WEEKDAY(Table2[[#This Row],[GameDate]])=5,"THU",IF(WEEKDAY(Table2[[#This Row],[GameDate]])=6,"FRI", "SAT"))))))</f>
        <v>FRI</v>
      </c>
      <c r="AF1158" s="2">
        <f>Table2[[#This Row],[ActualAwayScore]]-Table2[[#This Row],[PredictedAwayScore]]</f>
        <v>0</v>
      </c>
      <c r="AG1158" s="2">
        <f>Table2[[#This Row],[ActualHomeScore]]-Table2[[#This Row],[PredictedHomeScore]]</f>
        <v>0</v>
      </c>
      <c r="AH1158" s="2">
        <f t="shared" si="93"/>
        <v>0</v>
      </c>
      <c r="AI1158" s="2">
        <f t="shared" si="94"/>
        <v>0</v>
      </c>
    </row>
    <row r="1159" spans="1:35" x14ac:dyDescent="0.25">
      <c r="B1159" s="4">
        <v>45744</v>
      </c>
      <c r="C1159" s="7" t="s">
        <v>1271</v>
      </c>
      <c r="D1159" s="2" t="s">
        <v>27</v>
      </c>
      <c r="E1159" s="2" t="s">
        <v>17</v>
      </c>
      <c r="F1159" s="2"/>
      <c r="G1159" s="2"/>
      <c r="H1159" s="2" t="str">
        <f t="shared" si="90"/>
        <v>_</v>
      </c>
      <c r="I1159" s="2"/>
      <c r="J1159" s="2"/>
      <c r="K1159" s="2"/>
      <c r="L1159" s="2" t="str">
        <f t="shared" si="91"/>
        <v>_</v>
      </c>
      <c r="M1159" s="2"/>
      <c r="N1159" s="2">
        <f>IF(ISBLANK(Table2[[#This Row],[ActualResult]]), 0, 1)</f>
        <v>0</v>
      </c>
      <c r="O1159" s="2" t="str">
        <f>IF(ISBLANK(Table2[[#This Row],[ActualResult]]), "_", IF(Table2[[#This Row],[ActualWinner]]=Table2[[#This Row],[PredictedWinner]], "Y", "N"))</f>
        <v>_</v>
      </c>
      <c r="P1159" s="2" t="str">
        <f>IF(Table2[[#This Row],[ActualAwayScore]]&gt;Table2[[#This Row],[PredictedAwayScore]], "N", IF(ISBLANK(Table2[[#This Row],[ActualResult]]), "_", IF(Table2[[#This Row],[ActualAwayScore]]=Table2[[#This Row],[PredictedAwayScore]], "Y", "N")))</f>
        <v>_</v>
      </c>
      <c r="Q1159" s="2" t="str">
        <f>IF(Table2[[#This Row],[ActualHomeScore]]&gt;Table2[[#This Row],[PredictedHomeScore]],"N", IF(ISBLANK(Table2[[#This Row],[ActualResult]]), "_", IF(Table2[[#This Row],[ActualHomeScore]]=Table2[[#This Row],[PredictedHomeScore]], "Y", "N")))</f>
        <v>_</v>
      </c>
      <c r="R1159" s="2"/>
      <c r="S1159" s="2" t="str">
        <f t="shared" si="92"/>
        <v>_</v>
      </c>
      <c r="T1159" s="2">
        <f>IF(INDEX(StatsRegularSeason20242025!$A$2:$C$33,MATCH(Table2[[#This Row],[AwayTeam]],StatsRegularSeason20242025!$A$2:$A$33,0),2)=INDEX(StatsRegularSeason20242025!$A$2:$C$33,MATCH(Table2[[#This Row],[HomeTeam]],StatsRegularSeason20242025!$A$2:$A$33,0),2),1,0)</f>
        <v>1</v>
      </c>
      <c r="U1159" s="2">
        <f>IF(INDEX(StatsRegularSeason20242025!$A$2:$C$33,MATCH(Table2[[#This Row],[AwayTeam]],StatsRegularSeason20242025!$A$2:$A$33,0),3)=INDEX(StatsRegularSeason20242025!$A$2:$C$33,MATCH(Table2[[#This Row],[HomeTeam]],StatsRegularSeason20242025!$A$2:$A$33,0),3),1,0)</f>
        <v>0</v>
      </c>
      <c r="V1159" s="2">
        <f>IF(Table2[[#This Row],[InterConf]]=1,IF(Table2[[#This Row],[InterDiv]]=0, 1, 0), 0)</f>
        <v>1</v>
      </c>
      <c r="W1159" s="2">
        <f>IF(INDEX(StatsRegularSeason20242025!$A$2:$C$33,MATCH(Table2[[#This Row],[AwayTeam]],StatsRegularSeason20242025!$A$2:$A$33,0),2)&lt;&gt;INDEX(StatsRegularSeason20242025!$A$2:$C$33,MATCH(Table2[[#This Row],[HomeTeam]],StatsRegularSeason20242025!$A$2:$A$33,0),2),1,0)</f>
        <v>0</v>
      </c>
      <c r="X1159" s="2"/>
      <c r="Y1159" s="2"/>
      <c r="Z1159" s="2">
        <f>IF(AND(Table2[[#This Row],[GameIsOver]]=1,Table2[[#This Row],[ActualHomeScore]]*Table2[[#This Row],[ActualAwayScore]]=0), 1,0)</f>
        <v>0</v>
      </c>
      <c r="AA1159" s="2">
        <f>IF(Table2[[#This Row],[GameIsOver]]=0,0, IF(Table2[[#This Row],[ActualWinner]]=Table2[[#This Row],[AwayTeam]], 2, IF(OR(Table2[[#This Row],[ActualResult]]="OT", Table2[[#This Row],[ActualResult]]="SO"), 1, 0)))</f>
        <v>0</v>
      </c>
      <c r="AB1159" s="2">
        <f>IF(Table2[[#This Row],[GameIsOver]]= 0, 0, IF(Table2[[#This Row],[ActualWinner]]=Table2[[#This Row],[HomeTeam]], 2, IF(OR(Table2[[#This Row],[ActualResult]]="OT", Table2[[#This Row],[ActualResult]]="SO"), 1, 0)))</f>
        <v>0</v>
      </c>
      <c r="AC1159" s="33">
        <f>(($AR$11)*IF(Table2[[#This Row],[CorrectWinnerPrediction]]="Y", 1, 0))+(($AR$12)*IF(Table2[[#This Row],[CorrectAwayScorePrediction]]="Y", 1, 0))+(($AR$13)*IF(Table2[[#This Row],[CorrectHomeScorePrediction]]="Y", 1, 0))</f>
        <v>0</v>
      </c>
      <c r="AD11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59" s="4" t="str">
        <f>IF(WEEKDAY(Table2[[#This Row],[GameDate]])=1,"SUN",IF(WEEKDAY(Table2[[#This Row],[GameDate]])=2,"MON",IF(WEEKDAY(Table2[[#This Row],[GameDate]])=3,"TUE",IF(WEEKDAY(Table2[[#This Row],[GameDate]])=4,"WED",IF(WEEKDAY(Table2[[#This Row],[GameDate]])=5,"THU",IF(WEEKDAY(Table2[[#This Row],[GameDate]])=6,"FRI", "SAT"))))))</f>
        <v>FRI</v>
      </c>
      <c r="AF1159" s="2">
        <f>Table2[[#This Row],[ActualAwayScore]]-Table2[[#This Row],[PredictedAwayScore]]</f>
        <v>0</v>
      </c>
      <c r="AG1159" s="2">
        <f>Table2[[#This Row],[ActualHomeScore]]-Table2[[#This Row],[PredictedHomeScore]]</f>
        <v>0</v>
      </c>
      <c r="AH1159" s="2">
        <f t="shared" si="93"/>
        <v>0</v>
      </c>
      <c r="AI1159" s="2">
        <f t="shared" si="94"/>
        <v>0</v>
      </c>
    </row>
    <row r="1160" spans="1:35" x14ac:dyDescent="0.25">
      <c r="A1160" s="3"/>
      <c r="B1160" s="5">
        <v>45744</v>
      </c>
      <c r="C1160" s="8" t="s">
        <v>1272</v>
      </c>
      <c r="D1160" s="3" t="s">
        <v>20</v>
      </c>
      <c r="E1160" s="3" t="s">
        <v>47</v>
      </c>
      <c r="F1160" s="3"/>
      <c r="G1160" s="3"/>
      <c r="H1160" s="3" t="str">
        <f t="shared" si="90"/>
        <v>_</v>
      </c>
      <c r="I1160" s="3"/>
      <c r="J1160" s="3"/>
      <c r="K1160" s="3"/>
      <c r="L1160" s="2" t="str">
        <f t="shared" si="91"/>
        <v>_</v>
      </c>
      <c r="M1160" s="3"/>
      <c r="N1160" s="3">
        <f>IF(ISBLANK(Table2[[#This Row],[ActualResult]]), 0, 1)</f>
        <v>0</v>
      </c>
      <c r="O1160" s="3" t="str">
        <f>IF(ISBLANK(Table2[[#This Row],[ActualResult]]), "_", IF(Table2[[#This Row],[ActualWinner]]=Table2[[#This Row],[PredictedWinner]], "Y", "N"))</f>
        <v>_</v>
      </c>
      <c r="P1160" s="3" t="str">
        <f>IF(Table2[[#This Row],[ActualAwayScore]]&gt;Table2[[#This Row],[PredictedAwayScore]], "N", IF(ISBLANK(Table2[[#This Row],[ActualResult]]), "_", IF(Table2[[#This Row],[ActualAwayScore]]=Table2[[#This Row],[PredictedAwayScore]], "Y", "N")))</f>
        <v>_</v>
      </c>
      <c r="Q1160" s="3" t="str">
        <f>IF(Table2[[#This Row],[ActualHomeScore]]&gt;Table2[[#This Row],[PredictedHomeScore]],"N", IF(ISBLANK(Table2[[#This Row],[ActualResult]]), "_", IF(Table2[[#This Row],[ActualHomeScore]]=Table2[[#This Row],[PredictedHomeScore]], "Y", "N")))</f>
        <v>_</v>
      </c>
      <c r="R1160" s="2"/>
      <c r="S1160" s="2" t="str">
        <f t="shared" si="92"/>
        <v>_</v>
      </c>
      <c r="T1160" s="2">
        <f>IF(INDEX(StatsRegularSeason20242025!$A$2:$C$33,MATCH(Table2[[#This Row],[AwayTeam]],StatsRegularSeason20242025!$A$2:$A$33,0),2)=INDEX(StatsRegularSeason20242025!$A$2:$C$33,MATCH(Table2[[#This Row],[HomeTeam]],StatsRegularSeason20242025!$A$2:$A$33,0),2),1,0)</f>
        <v>0</v>
      </c>
      <c r="U1160" s="2">
        <f>IF(INDEX(StatsRegularSeason20242025!$A$2:$C$33,MATCH(Table2[[#This Row],[AwayTeam]],StatsRegularSeason20242025!$A$2:$A$33,0),3)=INDEX(StatsRegularSeason20242025!$A$2:$C$33,MATCH(Table2[[#This Row],[HomeTeam]],StatsRegularSeason20242025!$A$2:$A$33,0),3),1,0)</f>
        <v>0</v>
      </c>
      <c r="V1160" s="2">
        <f>IF(Table2[[#This Row],[InterConf]]=1,IF(Table2[[#This Row],[InterDiv]]=0, 1, 0), 0)</f>
        <v>0</v>
      </c>
      <c r="W1160" s="2">
        <f>IF(INDEX(StatsRegularSeason20242025!$A$2:$C$33,MATCH(Table2[[#This Row],[AwayTeam]],StatsRegularSeason20242025!$A$2:$A$33,0),2)&lt;&gt;INDEX(StatsRegularSeason20242025!$A$2:$C$33,MATCH(Table2[[#This Row],[HomeTeam]],StatsRegularSeason20242025!$A$2:$A$33,0),2),1,0)</f>
        <v>1</v>
      </c>
      <c r="X1160" s="2"/>
      <c r="Y1160" s="2"/>
      <c r="Z1160" s="2">
        <f>IF(AND(Table2[[#This Row],[GameIsOver]]=1,Table2[[#This Row],[ActualHomeScore]]*Table2[[#This Row],[ActualAwayScore]]=0), 1,0)</f>
        <v>0</v>
      </c>
      <c r="AA1160" s="2">
        <f>IF(Table2[[#This Row],[GameIsOver]]=0,0, IF(Table2[[#This Row],[ActualWinner]]=Table2[[#This Row],[AwayTeam]], 2, IF(OR(Table2[[#This Row],[ActualResult]]="OT", Table2[[#This Row],[ActualResult]]="SO"), 1, 0)))</f>
        <v>0</v>
      </c>
      <c r="AB1160" s="2">
        <f>IF(Table2[[#This Row],[GameIsOver]]= 0, 0, IF(Table2[[#This Row],[ActualWinner]]=Table2[[#This Row],[HomeTeam]], 2, IF(OR(Table2[[#This Row],[ActualResult]]="OT", Table2[[#This Row],[ActualResult]]="SO"), 1, 0)))</f>
        <v>0</v>
      </c>
      <c r="AC1160" s="33">
        <f>(($AR$11)*IF(Table2[[#This Row],[CorrectWinnerPrediction]]="Y", 1, 0))+(($AR$12)*IF(Table2[[#This Row],[CorrectAwayScorePrediction]]="Y", 1, 0))+(($AR$13)*IF(Table2[[#This Row],[CorrectHomeScorePrediction]]="Y", 1, 0))</f>
        <v>0</v>
      </c>
      <c r="AD11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0" s="5" t="str">
        <f>IF(WEEKDAY(Table2[[#This Row],[GameDate]])=1,"SUN",IF(WEEKDAY(Table2[[#This Row],[GameDate]])=2,"MON",IF(WEEKDAY(Table2[[#This Row],[GameDate]])=3,"TUE",IF(WEEKDAY(Table2[[#This Row],[GameDate]])=4,"WED",IF(WEEKDAY(Table2[[#This Row],[GameDate]])=5,"THU",IF(WEEKDAY(Table2[[#This Row],[GameDate]])=6,"FRI", "SAT"))))))</f>
        <v>FRI</v>
      </c>
      <c r="AF1160" s="2">
        <f>Table2[[#This Row],[ActualAwayScore]]-Table2[[#This Row],[PredictedAwayScore]]</f>
        <v>0</v>
      </c>
      <c r="AG1160" s="2">
        <f>Table2[[#This Row],[ActualHomeScore]]-Table2[[#This Row],[PredictedHomeScore]]</f>
        <v>0</v>
      </c>
      <c r="AH1160" s="2">
        <f t="shared" si="93"/>
        <v>0</v>
      </c>
      <c r="AI1160" s="2">
        <f t="shared" si="94"/>
        <v>0</v>
      </c>
    </row>
    <row r="1161" spans="1:35" x14ac:dyDescent="0.25">
      <c r="B1161" s="4">
        <v>45745</v>
      </c>
      <c r="C1161" s="7" t="s">
        <v>1273</v>
      </c>
      <c r="D1161" s="2" t="s">
        <v>29</v>
      </c>
      <c r="E1161" s="2" t="s">
        <v>45</v>
      </c>
      <c r="F1161" s="2"/>
      <c r="G1161" s="2"/>
      <c r="H1161" s="2" t="str">
        <f t="shared" si="90"/>
        <v>_</v>
      </c>
      <c r="I1161" s="2"/>
      <c r="J1161" s="2"/>
      <c r="K1161" s="2"/>
      <c r="L1161" s="13" t="str">
        <f t="shared" si="91"/>
        <v>_</v>
      </c>
      <c r="M1161" s="2"/>
      <c r="N1161" s="2">
        <f>IF(ISBLANK(Table2[[#This Row],[ActualResult]]), 0, 1)</f>
        <v>0</v>
      </c>
      <c r="O1161" s="2" t="str">
        <f>IF(ISBLANK(Table2[[#This Row],[ActualResult]]), "_", IF(Table2[[#This Row],[ActualWinner]]=Table2[[#This Row],[PredictedWinner]], "Y", "N"))</f>
        <v>_</v>
      </c>
      <c r="P1161" s="2" t="str">
        <f>IF(Table2[[#This Row],[ActualAwayScore]]&gt;Table2[[#This Row],[PredictedAwayScore]], "N", IF(ISBLANK(Table2[[#This Row],[ActualResult]]), "_", IF(Table2[[#This Row],[ActualAwayScore]]=Table2[[#This Row],[PredictedAwayScore]], "Y", "N")))</f>
        <v>_</v>
      </c>
      <c r="Q1161" s="2" t="str">
        <f>IF(Table2[[#This Row],[ActualHomeScore]]&gt;Table2[[#This Row],[PredictedHomeScore]],"N", IF(ISBLANK(Table2[[#This Row],[ActualResult]]), "_", IF(Table2[[#This Row],[ActualHomeScore]]=Table2[[#This Row],[PredictedHomeScore]], "Y", "N")))</f>
        <v>_</v>
      </c>
      <c r="R1161" s="2"/>
      <c r="S1161" s="2" t="str">
        <f t="shared" si="92"/>
        <v>_</v>
      </c>
      <c r="T1161" s="2">
        <f>IF(INDEX(StatsRegularSeason20242025!$A$2:$C$33,MATCH(Table2[[#This Row],[AwayTeam]],StatsRegularSeason20242025!$A$2:$A$33,0),2)=INDEX(StatsRegularSeason20242025!$A$2:$C$33,MATCH(Table2[[#This Row],[HomeTeam]],StatsRegularSeason20242025!$A$2:$A$33,0),2),1,0)</f>
        <v>1</v>
      </c>
      <c r="U1161" s="2">
        <f>IF(INDEX(StatsRegularSeason20242025!$A$2:$C$33,MATCH(Table2[[#This Row],[AwayTeam]],StatsRegularSeason20242025!$A$2:$A$33,0),3)=INDEX(StatsRegularSeason20242025!$A$2:$C$33,MATCH(Table2[[#This Row],[HomeTeam]],StatsRegularSeason20242025!$A$2:$A$33,0),3),1,0)</f>
        <v>0</v>
      </c>
      <c r="V1161" s="2">
        <f>IF(Table2[[#This Row],[InterConf]]=1,IF(Table2[[#This Row],[InterDiv]]=0, 1, 0), 0)</f>
        <v>1</v>
      </c>
      <c r="W1161" s="2">
        <f>IF(INDEX(StatsRegularSeason20242025!$A$2:$C$33,MATCH(Table2[[#This Row],[AwayTeam]],StatsRegularSeason20242025!$A$2:$A$33,0),2)&lt;&gt;INDEX(StatsRegularSeason20242025!$A$2:$C$33,MATCH(Table2[[#This Row],[HomeTeam]],StatsRegularSeason20242025!$A$2:$A$33,0),2),1,0)</f>
        <v>0</v>
      </c>
      <c r="X1161" s="2"/>
      <c r="Y1161" s="2"/>
      <c r="Z1161" s="2">
        <f>IF(AND(Table2[[#This Row],[GameIsOver]]=1,Table2[[#This Row],[ActualHomeScore]]*Table2[[#This Row],[ActualAwayScore]]=0), 1,0)</f>
        <v>0</v>
      </c>
      <c r="AA1161" s="2">
        <f>IF(Table2[[#This Row],[GameIsOver]]=0,0, IF(Table2[[#This Row],[ActualWinner]]=Table2[[#This Row],[AwayTeam]], 2, IF(OR(Table2[[#This Row],[ActualResult]]="OT", Table2[[#This Row],[ActualResult]]="SO"), 1, 0)))</f>
        <v>0</v>
      </c>
      <c r="AB1161" s="2">
        <f>IF(Table2[[#This Row],[GameIsOver]]= 0, 0, IF(Table2[[#This Row],[ActualWinner]]=Table2[[#This Row],[HomeTeam]], 2, IF(OR(Table2[[#This Row],[ActualResult]]="OT", Table2[[#This Row],[ActualResult]]="SO"), 1, 0)))</f>
        <v>0</v>
      </c>
      <c r="AC1161" s="33">
        <f>(($AR$11)*IF(Table2[[#This Row],[CorrectWinnerPrediction]]="Y", 1, 0))+(($AR$12)*IF(Table2[[#This Row],[CorrectAwayScorePrediction]]="Y", 1, 0))+(($AR$13)*IF(Table2[[#This Row],[CorrectHomeScorePrediction]]="Y", 1, 0))</f>
        <v>0</v>
      </c>
      <c r="AD11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1" s="4" t="str">
        <f>IF(WEEKDAY(Table2[[#This Row],[GameDate]])=1,"SUN",IF(WEEKDAY(Table2[[#This Row],[GameDate]])=2,"MON",IF(WEEKDAY(Table2[[#This Row],[GameDate]])=3,"TUE",IF(WEEKDAY(Table2[[#This Row],[GameDate]])=4,"WED",IF(WEEKDAY(Table2[[#This Row],[GameDate]])=5,"THU",IF(WEEKDAY(Table2[[#This Row],[GameDate]])=6,"FRI", "SAT"))))))</f>
        <v>SAT</v>
      </c>
      <c r="AF1161" s="2">
        <f>Table2[[#This Row],[ActualAwayScore]]-Table2[[#This Row],[PredictedAwayScore]]</f>
        <v>0</v>
      </c>
      <c r="AG1161" s="2">
        <f>Table2[[#This Row],[ActualHomeScore]]-Table2[[#This Row],[PredictedHomeScore]]</f>
        <v>0</v>
      </c>
      <c r="AH1161" s="2">
        <f t="shared" si="93"/>
        <v>0</v>
      </c>
      <c r="AI1161" s="2">
        <f t="shared" si="94"/>
        <v>0</v>
      </c>
    </row>
    <row r="1162" spans="1:35" x14ac:dyDescent="0.25">
      <c r="B1162" s="4">
        <v>45745</v>
      </c>
      <c r="C1162" s="7" t="s">
        <v>1274</v>
      </c>
      <c r="D1162" s="2" t="s">
        <v>33</v>
      </c>
      <c r="E1162" s="2" t="s">
        <v>43</v>
      </c>
      <c r="F1162" s="2"/>
      <c r="G1162" s="2"/>
      <c r="H1162" s="2" t="str">
        <f t="shared" si="90"/>
        <v>_</v>
      </c>
      <c r="I1162" s="2"/>
      <c r="J1162" s="2"/>
      <c r="K1162" s="2"/>
      <c r="L1162" s="2" t="str">
        <f t="shared" si="91"/>
        <v>_</v>
      </c>
      <c r="M1162" s="2"/>
      <c r="N1162" s="2">
        <f>IF(ISBLANK(Table2[[#This Row],[ActualResult]]), 0, 1)</f>
        <v>0</v>
      </c>
      <c r="O1162" s="2" t="str">
        <f>IF(ISBLANK(Table2[[#This Row],[ActualResult]]), "_", IF(Table2[[#This Row],[ActualWinner]]=Table2[[#This Row],[PredictedWinner]], "Y", "N"))</f>
        <v>_</v>
      </c>
      <c r="P1162" s="2" t="str">
        <f>IF(Table2[[#This Row],[ActualAwayScore]]&gt;Table2[[#This Row],[PredictedAwayScore]], "N", IF(ISBLANK(Table2[[#This Row],[ActualResult]]), "_", IF(Table2[[#This Row],[ActualAwayScore]]=Table2[[#This Row],[PredictedAwayScore]], "Y", "N")))</f>
        <v>_</v>
      </c>
      <c r="Q1162" s="2" t="str">
        <f>IF(Table2[[#This Row],[ActualHomeScore]]&gt;Table2[[#This Row],[PredictedHomeScore]],"N", IF(ISBLANK(Table2[[#This Row],[ActualResult]]), "_", IF(Table2[[#This Row],[ActualHomeScore]]=Table2[[#This Row],[PredictedHomeScore]], "Y", "N")))</f>
        <v>_</v>
      </c>
      <c r="R1162" s="2"/>
      <c r="S1162" s="2" t="str">
        <f t="shared" si="92"/>
        <v>_</v>
      </c>
      <c r="T1162" s="2">
        <f>IF(INDEX(StatsRegularSeason20242025!$A$2:$C$33,MATCH(Table2[[#This Row],[AwayTeam]],StatsRegularSeason20242025!$A$2:$A$33,0),2)=INDEX(StatsRegularSeason20242025!$A$2:$C$33,MATCH(Table2[[#This Row],[HomeTeam]],StatsRegularSeason20242025!$A$2:$A$33,0),2),1,0)</f>
        <v>1</v>
      </c>
      <c r="U1162" s="2">
        <f>IF(INDEX(StatsRegularSeason20242025!$A$2:$C$33,MATCH(Table2[[#This Row],[AwayTeam]],StatsRegularSeason20242025!$A$2:$A$33,0),3)=INDEX(StatsRegularSeason20242025!$A$2:$C$33,MATCH(Table2[[#This Row],[HomeTeam]],StatsRegularSeason20242025!$A$2:$A$33,0),3),1,0)</f>
        <v>0</v>
      </c>
      <c r="V1162" s="2">
        <f>IF(Table2[[#This Row],[InterConf]]=1,IF(Table2[[#This Row],[InterDiv]]=0, 1, 0), 0)</f>
        <v>1</v>
      </c>
      <c r="W1162" s="2">
        <f>IF(INDEX(StatsRegularSeason20242025!$A$2:$C$33,MATCH(Table2[[#This Row],[AwayTeam]],StatsRegularSeason20242025!$A$2:$A$33,0),2)&lt;&gt;INDEX(StatsRegularSeason20242025!$A$2:$C$33,MATCH(Table2[[#This Row],[HomeTeam]],StatsRegularSeason20242025!$A$2:$A$33,0),2),1,0)</f>
        <v>0</v>
      </c>
      <c r="X1162" s="2"/>
      <c r="Y1162" s="2"/>
      <c r="Z1162" s="2">
        <f>IF(AND(Table2[[#This Row],[GameIsOver]]=1,Table2[[#This Row],[ActualHomeScore]]*Table2[[#This Row],[ActualAwayScore]]=0), 1,0)</f>
        <v>0</v>
      </c>
      <c r="AA1162" s="2">
        <f>IF(Table2[[#This Row],[GameIsOver]]=0,0, IF(Table2[[#This Row],[ActualWinner]]=Table2[[#This Row],[AwayTeam]], 2, IF(OR(Table2[[#This Row],[ActualResult]]="OT", Table2[[#This Row],[ActualResult]]="SO"), 1, 0)))</f>
        <v>0</v>
      </c>
      <c r="AB1162" s="2">
        <f>IF(Table2[[#This Row],[GameIsOver]]= 0, 0, IF(Table2[[#This Row],[ActualWinner]]=Table2[[#This Row],[HomeTeam]], 2, IF(OR(Table2[[#This Row],[ActualResult]]="OT", Table2[[#This Row],[ActualResult]]="SO"), 1, 0)))</f>
        <v>0</v>
      </c>
      <c r="AC1162" s="33">
        <f>(($AR$11)*IF(Table2[[#This Row],[CorrectWinnerPrediction]]="Y", 1, 0))+(($AR$12)*IF(Table2[[#This Row],[CorrectAwayScorePrediction]]="Y", 1, 0))+(($AR$13)*IF(Table2[[#This Row],[CorrectHomeScorePrediction]]="Y", 1, 0))</f>
        <v>0</v>
      </c>
      <c r="AD11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2" s="4" t="str">
        <f>IF(WEEKDAY(Table2[[#This Row],[GameDate]])=1,"SUN",IF(WEEKDAY(Table2[[#This Row],[GameDate]])=2,"MON",IF(WEEKDAY(Table2[[#This Row],[GameDate]])=3,"TUE",IF(WEEKDAY(Table2[[#This Row],[GameDate]])=4,"WED",IF(WEEKDAY(Table2[[#This Row],[GameDate]])=5,"THU",IF(WEEKDAY(Table2[[#This Row],[GameDate]])=6,"FRI", "SAT"))))))</f>
        <v>SAT</v>
      </c>
      <c r="AF1162" s="2">
        <f>Table2[[#This Row],[ActualAwayScore]]-Table2[[#This Row],[PredictedAwayScore]]</f>
        <v>0</v>
      </c>
      <c r="AG1162" s="2">
        <f>Table2[[#This Row],[ActualHomeScore]]-Table2[[#This Row],[PredictedHomeScore]]</f>
        <v>0</v>
      </c>
      <c r="AH1162" s="2">
        <f t="shared" si="93"/>
        <v>0</v>
      </c>
      <c r="AI1162" s="2">
        <f t="shared" si="94"/>
        <v>0</v>
      </c>
    </row>
    <row r="1163" spans="1:35" x14ac:dyDescent="0.25">
      <c r="B1163" s="4">
        <v>45745</v>
      </c>
      <c r="C1163" s="7" t="s">
        <v>1275</v>
      </c>
      <c r="D1163" s="2" t="s">
        <v>13</v>
      </c>
      <c r="E1163" s="2" t="s">
        <v>26</v>
      </c>
      <c r="F1163" s="2"/>
      <c r="G1163" s="2"/>
      <c r="H1163" s="2" t="str">
        <f t="shared" si="90"/>
        <v>_</v>
      </c>
      <c r="I1163" s="2"/>
      <c r="J1163" s="2"/>
      <c r="K1163" s="2"/>
      <c r="L1163" s="2" t="str">
        <f t="shared" si="91"/>
        <v>_</v>
      </c>
      <c r="M1163" s="2"/>
      <c r="N1163" s="2">
        <f>IF(ISBLANK(Table2[[#This Row],[ActualResult]]), 0, 1)</f>
        <v>0</v>
      </c>
      <c r="O1163" s="2" t="str">
        <f>IF(ISBLANK(Table2[[#This Row],[ActualResult]]), "_", IF(Table2[[#This Row],[ActualWinner]]=Table2[[#This Row],[PredictedWinner]], "Y", "N"))</f>
        <v>_</v>
      </c>
      <c r="P1163" s="2" t="str">
        <f>IF(Table2[[#This Row],[ActualAwayScore]]&gt;Table2[[#This Row],[PredictedAwayScore]], "N", IF(ISBLANK(Table2[[#This Row],[ActualResult]]), "_", IF(Table2[[#This Row],[ActualAwayScore]]=Table2[[#This Row],[PredictedAwayScore]], "Y", "N")))</f>
        <v>_</v>
      </c>
      <c r="Q1163" s="2" t="str">
        <f>IF(Table2[[#This Row],[ActualHomeScore]]&gt;Table2[[#This Row],[PredictedHomeScore]],"N", IF(ISBLANK(Table2[[#This Row],[ActualResult]]), "_", IF(Table2[[#This Row],[ActualHomeScore]]=Table2[[#This Row],[PredictedHomeScore]], "Y", "N")))</f>
        <v>_</v>
      </c>
      <c r="R1163" s="2"/>
      <c r="S1163" s="2" t="str">
        <f t="shared" si="92"/>
        <v>_</v>
      </c>
      <c r="T1163" s="2">
        <f>IF(INDEX(StatsRegularSeason20242025!$A$2:$C$33,MATCH(Table2[[#This Row],[AwayTeam]],StatsRegularSeason20242025!$A$2:$A$33,0),2)=INDEX(StatsRegularSeason20242025!$A$2:$C$33,MATCH(Table2[[#This Row],[HomeTeam]],StatsRegularSeason20242025!$A$2:$A$33,0),2),1,0)</f>
        <v>1</v>
      </c>
      <c r="U1163" s="2">
        <f>IF(INDEX(StatsRegularSeason20242025!$A$2:$C$33,MATCH(Table2[[#This Row],[AwayTeam]],StatsRegularSeason20242025!$A$2:$A$33,0),3)=INDEX(StatsRegularSeason20242025!$A$2:$C$33,MATCH(Table2[[#This Row],[HomeTeam]],StatsRegularSeason20242025!$A$2:$A$33,0),3),1,0)</f>
        <v>1</v>
      </c>
      <c r="V1163" s="2">
        <f>IF(Table2[[#This Row],[InterConf]]=1,IF(Table2[[#This Row],[InterDiv]]=0, 1, 0), 0)</f>
        <v>0</v>
      </c>
      <c r="W1163" s="2">
        <f>IF(INDEX(StatsRegularSeason20242025!$A$2:$C$33,MATCH(Table2[[#This Row],[AwayTeam]],StatsRegularSeason20242025!$A$2:$A$33,0),2)&lt;&gt;INDEX(StatsRegularSeason20242025!$A$2:$C$33,MATCH(Table2[[#This Row],[HomeTeam]],StatsRegularSeason20242025!$A$2:$A$33,0),2),1,0)</f>
        <v>0</v>
      </c>
      <c r="X1163" s="2"/>
      <c r="Y1163" s="2"/>
      <c r="Z1163" s="2">
        <f>IF(AND(Table2[[#This Row],[GameIsOver]]=1,Table2[[#This Row],[ActualHomeScore]]*Table2[[#This Row],[ActualAwayScore]]=0), 1,0)</f>
        <v>0</v>
      </c>
      <c r="AA1163" s="2">
        <f>IF(Table2[[#This Row],[GameIsOver]]=0,0, IF(Table2[[#This Row],[ActualWinner]]=Table2[[#This Row],[AwayTeam]], 2, IF(OR(Table2[[#This Row],[ActualResult]]="OT", Table2[[#This Row],[ActualResult]]="SO"), 1, 0)))</f>
        <v>0</v>
      </c>
      <c r="AB1163" s="2">
        <f>IF(Table2[[#This Row],[GameIsOver]]= 0, 0, IF(Table2[[#This Row],[ActualWinner]]=Table2[[#This Row],[HomeTeam]], 2, IF(OR(Table2[[#This Row],[ActualResult]]="OT", Table2[[#This Row],[ActualResult]]="SO"), 1, 0)))</f>
        <v>0</v>
      </c>
      <c r="AC1163" s="33">
        <f>(($AR$11)*IF(Table2[[#This Row],[CorrectWinnerPrediction]]="Y", 1, 0))+(($AR$12)*IF(Table2[[#This Row],[CorrectAwayScorePrediction]]="Y", 1, 0))+(($AR$13)*IF(Table2[[#This Row],[CorrectHomeScorePrediction]]="Y", 1, 0))</f>
        <v>0</v>
      </c>
      <c r="AD11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3" s="4" t="str">
        <f>IF(WEEKDAY(Table2[[#This Row],[GameDate]])=1,"SUN",IF(WEEKDAY(Table2[[#This Row],[GameDate]])=2,"MON",IF(WEEKDAY(Table2[[#This Row],[GameDate]])=3,"TUE",IF(WEEKDAY(Table2[[#This Row],[GameDate]])=4,"WED",IF(WEEKDAY(Table2[[#This Row],[GameDate]])=5,"THU",IF(WEEKDAY(Table2[[#This Row],[GameDate]])=6,"FRI", "SAT"))))))</f>
        <v>SAT</v>
      </c>
      <c r="AF1163" s="2">
        <f>Table2[[#This Row],[ActualAwayScore]]-Table2[[#This Row],[PredictedAwayScore]]</f>
        <v>0</v>
      </c>
      <c r="AG1163" s="2">
        <f>Table2[[#This Row],[ActualHomeScore]]-Table2[[#This Row],[PredictedHomeScore]]</f>
        <v>0</v>
      </c>
      <c r="AH1163" s="2">
        <f t="shared" si="93"/>
        <v>0</v>
      </c>
      <c r="AI1163" s="2">
        <f t="shared" si="94"/>
        <v>0</v>
      </c>
    </row>
    <row r="1164" spans="1:35" x14ac:dyDescent="0.25">
      <c r="B1164" s="4">
        <v>45745</v>
      </c>
      <c r="C1164" s="7" t="s">
        <v>1276</v>
      </c>
      <c r="D1164" s="2" t="s">
        <v>32</v>
      </c>
      <c r="E1164" s="2" t="s">
        <v>37</v>
      </c>
      <c r="F1164" s="2"/>
      <c r="G1164" s="2"/>
      <c r="H1164" s="2" t="str">
        <f t="shared" si="90"/>
        <v>_</v>
      </c>
      <c r="I1164" s="2"/>
      <c r="J1164" s="2"/>
      <c r="K1164" s="2"/>
      <c r="L1164" s="2" t="str">
        <f t="shared" si="91"/>
        <v>_</v>
      </c>
      <c r="M1164" s="2"/>
      <c r="N1164" s="2">
        <f>IF(ISBLANK(Table2[[#This Row],[ActualResult]]), 0, 1)</f>
        <v>0</v>
      </c>
      <c r="O1164" s="2" t="str">
        <f>IF(ISBLANK(Table2[[#This Row],[ActualResult]]), "_", IF(Table2[[#This Row],[ActualWinner]]=Table2[[#This Row],[PredictedWinner]], "Y", "N"))</f>
        <v>_</v>
      </c>
      <c r="P1164" s="2" t="str">
        <f>IF(Table2[[#This Row],[ActualAwayScore]]&gt;Table2[[#This Row],[PredictedAwayScore]], "N", IF(ISBLANK(Table2[[#This Row],[ActualResult]]), "_", IF(Table2[[#This Row],[ActualAwayScore]]=Table2[[#This Row],[PredictedAwayScore]], "Y", "N")))</f>
        <v>_</v>
      </c>
      <c r="Q1164" s="2" t="str">
        <f>IF(Table2[[#This Row],[ActualHomeScore]]&gt;Table2[[#This Row],[PredictedHomeScore]],"N", IF(ISBLANK(Table2[[#This Row],[ActualResult]]), "_", IF(Table2[[#This Row],[ActualHomeScore]]=Table2[[#This Row],[PredictedHomeScore]], "Y", "N")))</f>
        <v>_</v>
      </c>
      <c r="R1164" s="2"/>
      <c r="S1164" s="2" t="str">
        <f t="shared" si="92"/>
        <v>_</v>
      </c>
      <c r="T1164" s="2">
        <f>IF(INDEX(StatsRegularSeason20242025!$A$2:$C$33,MATCH(Table2[[#This Row],[AwayTeam]],StatsRegularSeason20242025!$A$2:$A$33,0),2)=INDEX(StatsRegularSeason20242025!$A$2:$C$33,MATCH(Table2[[#This Row],[HomeTeam]],StatsRegularSeason20242025!$A$2:$A$33,0),2),1,0)</f>
        <v>0</v>
      </c>
      <c r="U1164" s="2">
        <f>IF(INDEX(StatsRegularSeason20242025!$A$2:$C$33,MATCH(Table2[[#This Row],[AwayTeam]],StatsRegularSeason20242025!$A$2:$A$33,0),3)=INDEX(StatsRegularSeason20242025!$A$2:$C$33,MATCH(Table2[[#This Row],[HomeTeam]],StatsRegularSeason20242025!$A$2:$A$33,0),3),1,0)</f>
        <v>0</v>
      </c>
      <c r="V1164" s="2">
        <f>IF(Table2[[#This Row],[InterConf]]=1,IF(Table2[[#This Row],[InterDiv]]=0, 1, 0), 0)</f>
        <v>0</v>
      </c>
      <c r="W1164" s="2">
        <f>IF(INDEX(StatsRegularSeason20242025!$A$2:$C$33,MATCH(Table2[[#This Row],[AwayTeam]],StatsRegularSeason20242025!$A$2:$A$33,0),2)&lt;&gt;INDEX(StatsRegularSeason20242025!$A$2:$C$33,MATCH(Table2[[#This Row],[HomeTeam]],StatsRegularSeason20242025!$A$2:$A$33,0),2),1,0)</f>
        <v>1</v>
      </c>
      <c r="X1164" s="2"/>
      <c r="Y1164" s="2"/>
      <c r="Z1164" s="2">
        <f>IF(AND(Table2[[#This Row],[GameIsOver]]=1,Table2[[#This Row],[ActualHomeScore]]*Table2[[#This Row],[ActualAwayScore]]=0), 1,0)</f>
        <v>0</v>
      </c>
      <c r="AA1164" s="2">
        <f>IF(Table2[[#This Row],[GameIsOver]]=0,0, IF(Table2[[#This Row],[ActualWinner]]=Table2[[#This Row],[AwayTeam]], 2, IF(OR(Table2[[#This Row],[ActualResult]]="OT", Table2[[#This Row],[ActualResult]]="SO"), 1, 0)))</f>
        <v>0</v>
      </c>
      <c r="AB1164" s="2">
        <f>IF(Table2[[#This Row],[GameIsOver]]= 0, 0, IF(Table2[[#This Row],[ActualWinner]]=Table2[[#This Row],[HomeTeam]], 2, IF(OR(Table2[[#This Row],[ActualResult]]="OT", Table2[[#This Row],[ActualResult]]="SO"), 1, 0)))</f>
        <v>0</v>
      </c>
      <c r="AC1164" s="33">
        <f>(($AR$11)*IF(Table2[[#This Row],[CorrectWinnerPrediction]]="Y", 1, 0))+(($AR$12)*IF(Table2[[#This Row],[CorrectAwayScorePrediction]]="Y", 1, 0))+(($AR$13)*IF(Table2[[#This Row],[CorrectHomeScorePrediction]]="Y", 1, 0))</f>
        <v>0</v>
      </c>
      <c r="AD11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4" s="4" t="str">
        <f>IF(WEEKDAY(Table2[[#This Row],[GameDate]])=1,"SUN",IF(WEEKDAY(Table2[[#This Row],[GameDate]])=2,"MON",IF(WEEKDAY(Table2[[#This Row],[GameDate]])=3,"TUE",IF(WEEKDAY(Table2[[#This Row],[GameDate]])=4,"WED",IF(WEEKDAY(Table2[[#This Row],[GameDate]])=5,"THU",IF(WEEKDAY(Table2[[#This Row],[GameDate]])=6,"FRI", "SAT"))))))</f>
        <v>SAT</v>
      </c>
      <c r="AF1164" s="2">
        <f>Table2[[#This Row],[ActualAwayScore]]-Table2[[#This Row],[PredictedAwayScore]]</f>
        <v>0</v>
      </c>
      <c r="AG1164" s="2">
        <f>Table2[[#This Row],[ActualHomeScore]]-Table2[[#This Row],[PredictedHomeScore]]</f>
        <v>0</v>
      </c>
      <c r="AH1164" s="2">
        <f t="shared" si="93"/>
        <v>0</v>
      </c>
      <c r="AI1164" s="2">
        <f t="shared" si="94"/>
        <v>0</v>
      </c>
    </row>
    <row r="1165" spans="1:35" x14ac:dyDescent="0.25">
      <c r="B1165" s="4">
        <v>45745</v>
      </c>
      <c r="C1165" s="7" t="s">
        <v>1277</v>
      </c>
      <c r="D1165" s="2" t="s">
        <v>27</v>
      </c>
      <c r="E1165" s="2" t="s">
        <v>35</v>
      </c>
      <c r="F1165" s="2"/>
      <c r="G1165" s="2"/>
      <c r="H1165" s="2" t="str">
        <f t="shared" si="90"/>
        <v>_</v>
      </c>
      <c r="I1165" s="2"/>
      <c r="J1165" s="2"/>
      <c r="K1165" s="2"/>
      <c r="L1165" s="2" t="str">
        <f t="shared" si="91"/>
        <v>_</v>
      </c>
      <c r="M1165" s="2"/>
      <c r="N1165" s="2">
        <f>IF(ISBLANK(Table2[[#This Row],[ActualResult]]), 0, 1)</f>
        <v>0</v>
      </c>
      <c r="O1165" s="2" t="str">
        <f>IF(ISBLANK(Table2[[#This Row],[ActualResult]]), "_", IF(Table2[[#This Row],[ActualWinner]]=Table2[[#This Row],[PredictedWinner]], "Y", "N"))</f>
        <v>_</v>
      </c>
      <c r="P1165" s="2" t="str">
        <f>IF(Table2[[#This Row],[ActualAwayScore]]&gt;Table2[[#This Row],[PredictedAwayScore]], "N", IF(ISBLANK(Table2[[#This Row],[ActualResult]]), "_", IF(Table2[[#This Row],[ActualAwayScore]]=Table2[[#This Row],[PredictedAwayScore]], "Y", "N")))</f>
        <v>_</v>
      </c>
      <c r="Q1165" s="2" t="str">
        <f>IF(Table2[[#This Row],[ActualHomeScore]]&gt;Table2[[#This Row],[PredictedHomeScore]],"N", IF(ISBLANK(Table2[[#This Row],[ActualResult]]), "_", IF(Table2[[#This Row],[ActualHomeScore]]=Table2[[#This Row],[PredictedHomeScore]], "Y", "N")))</f>
        <v>_</v>
      </c>
      <c r="R1165" s="2"/>
      <c r="S1165" s="2" t="str">
        <f t="shared" si="92"/>
        <v>_</v>
      </c>
      <c r="T1165" s="2">
        <f>IF(INDEX(StatsRegularSeason20242025!$A$2:$C$33,MATCH(Table2[[#This Row],[AwayTeam]],StatsRegularSeason20242025!$A$2:$A$33,0),2)=INDEX(StatsRegularSeason20242025!$A$2:$C$33,MATCH(Table2[[#This Row],[HomeTeam]],StatsRegularSeason20242025!$A$2:$A$33,0),2),1,0)</f>
        <v>1</v>
      </c>
      <c r="U1165" s="2">
        <f>IF(INDEX(StatsRegularSeason20242025!$A$2:$C$33,MATCH(Table2[[#This Row],[AwayTeam]],StatsRegularSeason20242025!$A$2:$A$33,0),3)=INDEX(StatsRegularSeason20242025!$A$2:$C$33,MATCH(Table2[[#This Row],[HomeTeam]],StatsRegularSeason20242025!$A$2:$A$33,0),3),1,0)</f>
        <v>0</v>
      </c>
      <c r="V1165" s="2">
        <f>IF(Table2[[#This Row],[InterConf]]=1,IF(Table2[[#This Row],[InterDiv]]=0, 1, 0), 0)</f>
        <v>1</v>
      </c>
      <c r="W1165" s="2">
        <f>IF(INDEX(StatsRegularSeason20242025!$A$2:$C$33,MATCH(Table2[[#This Row],[AwayTeam]],StatsRegularSeason20242025!$A$2:$A$33,0),2)&lt;&gt;INDEX(StatsRegularSeason20242025!$A$2:$C$33,MATCH(Table2[[#This Row],[HomeTeam]],StatsRegularSeason20242025!$A$2:$A$33,0),2),1,0)</f>
        <v>0</v>
      </c>
      <c r="X1165" s="2"/>
      <c r="Y1165" s="2"/>
      <c r="Z1165" s="2">
        <f>IF(AND(Table2[[#This Row],[GameIsOver]]=1,Table2[[#This Row],[ActualHomeScore]]*Table2[[#This Row],[ActualAwayScore]]=0), 1,0)</f>
        <v>0</v>
      </c>
      <c r="AA1165" s="2">
        <f>IF(Table2[[#This Row],[GameIsOver]]=0,0, IF(Table2[[#This Row],[ActualWinner]]=Table2[[#This Row],[AwayTeam]], 2, IF(OR(Table2[[#This Row],[ActualResult]]="OT", Table2[[#This Row],[ActualResult]]="SO"), 1, 0)))</f>
        <v>0</v>
      </c>
      <c r="AB1165" s="2">
        <f>IF(Table2[[#This Row],[GameIsOver]]= 0, 0, IF(Table2[[#This Row],[ActualWinner]]=Table2[[#This Row],[HomeTeam]], 2, IF(OR(Table2[[#This Row],[ActualResult]]="OT", Table2[[#This Row],[ActualResult]]="SO"), 1, 0)))</f>
        <v>0</v>
      </c>
      <c r="AC1165" s="33">
        <f>(($AR$11)*IF(Table2[[#This Row],[CorrectWinnerPrediction]]="Y", 1, 0))+(($AR$12)*IF(Table2[[#This Row],[CorrectAwayScorePrediction]]="Y", 1, 0))+(($AR$13)*IF(Table2[[#This Row],[CorrectHomeScorePrediction]]="Y", 1, 0))</f>
        <v>0</v>
      </c>
      <c r="AD11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5" s="4" t="str">
        <f>IF(WEEKDAY(Table2[[#This Row],[GameDate]])=1,"SUN",IF(WEEKDAY(Table2[[#This Row],[GameDate]])=2,"MON",IF(WEEKDAY(Table2[[#This Row],[GameDate]])=3,"TUE",IF(WEEKDAY(Table2[[#This Row],[GameDate]])=4,"WED",IF(WEEKDAY(Table2[[#This Row],[GameDate]])=5,"THU",IF(WEEKDAY(Table2[[#This Row],[GameDate]])=6,"FRI", "SAT"))))))</f>
        <v>SAT</v>
      </c>
      <c r="AF1165" s="2">
        <f>Table2[[#This Row],[ActualAwayScore]]-Table2[[#This Row],[PredictedAwayScore]]</f>
        <v>0</v>
      </c>
      <c r="AG1165" s="2">
        <f>Table2[[#This Row],[ActualHomeScore]]-Table2[[#This Row],[PredictedHomeScore]]</f>
        <v>0</v>
      </c>
      <c r="AH1165" s="2">
        <f t="shared" si="93"/>
        <v>0</v>
      </c>
      <c r="AI1165" s="2">
        <f t="shared" si="94"/>
        <v>0</v>
      </c>
    </row>
    <row r="1166" spans="1:35" x14ac:dyDescent="0.25">
      <c r="B1166" s="4">
        <v>45745</v>
      </c>
      <c r="C1166" s="7" t="s">
        <v>1278</v>
      </c>
      <c r="D1166" s="2" t="s">
        <v>36</v>
      </c>
      <c r="E1166" s="2" t="s">
        <v>30</v>
      </c>
      <c r="F1166" s="2"/>
      <c r="G1166" s="2"/>
      <c r="H1166" s="2" t="str">
        <f t="shared" si="90"/>
        <v>_</v>
      </c>
      <c r="I1166" s="2"/>
      <c r="J1166" s="2"/>
      <c r="K1166" s="2"/>
      <c r="L1166" s="2" t="str">
        <f t="shared" si="91"/>
        <v>_</v>
      </c>
      <c r="M1166" s="2"/>
      <c r="N1166" s="2">
        <f>IF(ISBLANK(Table2[[#This Row],[ActualResult]]), 0, 1)</f>
        <v>0</v>
      </c>
      <c r="O1166" s="2" t="str">
        <f>IF(ISBLANK(Table2[[#This Row],[ActualResult]]), "_", IF(Table2[[#This Row],[ActualWinner]]=Table2[[#This Row],[PredictedWinner]], "Y", "N"))</f>
        <v>_</v>
      </c>
      <c r="P1166" s="2" t="str">
        <f>IF(Table2[[#This Row],[ActualAwayScore]]&gt;Table2[[#This Row],[PredictedAwayScore]], "N", IF(ISBLANK(Table2[[#This Row],[ActualResult]]), "_", IF(Table2[[#This Row],[ActualAwayScore]]=Table2[[#This Row],[PredictedAwayScore]], "Y", "N")))</f>
        <v>_</v>
      </c>
      <c r="Q1166" s="2" t="str">
        <f>IF(Table2[[#This Row],[ActualHomeScore]]&gt;Table2[[#This Row],[PredictedHomeScore]],"N", IF(ISBLANK(Table2[[#This Row],[ActualResult]]), "_", IF(Table2[[#This Row],[ActualHomeScore]]=Table2[[#This Row],[PredictedHomeScore]], "Y", "N")))</f>
        <v>_</v>
      </c>
      <c r="R1166" s="2"/>
      <c r="S1166" s="2" t="str">
        <f t="shared" si="92"/>
        <v>_</v>
      </c>
      <c r="T1166" s="2">
        <f>IF(INDEX(StatsRegularSeason20242025!$A$2:$C$33,MATCH(Table2[[#This Row],[AwayTeam]],StatsRegularSeason20242025!$A$2:$A$33,0),2)=INDEX(StatsRegularSeason20242025!$A$2:$C$33,MATCH(Table2[[#This Row],[HomeTeam]],StatsRegularSeason20242025!$A$2:$A$33,0),2),1,0)</f>
        <v>1</v>
      </c>
      <c r="U1166" s="2">
        <f>IF(INDEX(StatsRegularSeason20242025!$A$2:$C$33,MATCH(Table2[[#This Row],[AwayTeam]],StatsRegularSeason20242025!$A$2:$A$33,0),3)=INDEX(StatsRegularSeason20242025!$A$2:$C$33,MATCH(Table2[[#This Row],[HomeTeam]],StatsRegularSeason20242025!$A$2:$A$33,0),3),1,0)</f>
        <v>0</v>
      </c>
      <c r="V1166" s="2">
        <f>IF(Table2[[#This Row],[InterConf]]=1,IF(Table2[[#This Row],[InterDiv]]=0, 1, 0), 0)</f>
        <v>1</v>
      </c>
      <c r="W1166" s="2">
        <f>IF(INDEX(StatsRegularSeason20242025!$A$2:$C$33,MATCH(Table2[[#This Row],[AwayTeam]],StatsRegularSeason20242025!$A$2:$A$33,0),2)&lt;&gt;INDEX(StatsRegularSeason20242025!$A$2:$C$33,MATCH(Table2[[#This Row],[HomeTeam]],StatsRegularSeason20242025!$A$2:$A$33,0),2),1,0)</f>
        <v>0</v>
      </c>
      <c r="X1166" s="2"/>
      <c r="Y1166" s="2"/>
      <c r="Z1166" s="2">
        <f>IF(AND(Table2[[#This Row],[GameIsOver]]=1,Table2[[#This Row],[ActualHomeScore]]*Table2[[#This Row],[ActualAwayScore]]=0), 1,0)</f>
        <v>0</v>
      </c>
      <c r="AA1166" s="2">
        <f>IF(Table2[[#This Row],[GameIsOver]]=0,0, IF(Table2[[#This Row],[ActualWinner]]=Table2[[#This Row],[AwayTeam]], 2, IF(OR(Table2[[#This Row],[ActualResult]]="OT", Table2[[#This Row],[ActualResult]]="SO"), 1, 0)))</f>
        <v>0</v>
      </c>
      <c r="AB1166" s="2">
        <f>IF(Table2[[#This Row],[GameIsOver]]= 0, 0, IF(Table2[[#This Row],[ActualWinner]]=Table2[[#This Row],[HomeTeam]], 2, IF(OR(Table2[[#This Row],[ActualResult]]="OT", Table2[[#This Row],[ActualResult]]="SO"), 1, 0)))</f>
        <v>0</v>
      </c>
      <c r="AC1166" s="33">
        <f>(($AR$11)*IF(Table2[[#This Row],[CorrectWinnerPrediction]]="Y", 1, 0))+(($AR$12)*IF(Table2[[#This Row],[CorrectAwayScorePrediction]]="Y", 1, 0))+(($AR$13)*IF(Table2[[#This Row],[CorrectHomeScorePrediction]]="Y", 1, 0))</f>
        <v>0</v>
      </c>
      <c r="AD11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6" s="4" t="str">
        <f>IF(WEEKDAY(Table2[[#This Row],[GameDate]])=1,"SUN",IF(WEEKDAY(Table2[[#This Row],[GameDate]])=2,"MON",IF(WEEKDAY(Table2[[#This Row],[GameDate]])=3,"TUE",IF(WEEKDAY(Table2[[#This Row],[GameDate]])=4,"WED",IF(WEEKDAY(Table2[[#This Row],[GameDate]])=5,"THU",IF(WEEKDAY(Table2[[#This Row],[GameDate]])=6,"FRI", "SAT"))))))</f>
        <v>SAT</v>
      </c>
      <c r="AF1166" s="2">
        <f>Table2[[#This Row],[ActualAwayScore]]-Table2[[#This Row],[PredictedAwayScore]]</f>
        <v>0</v>
      </c>
      <c r="AG1166" s="2">
        <f>Table2[[#This Row],[ActualHomeScore]]-Table2[[#This Row],[PredictedHomeScore]]</f>
        <v>0</v>
      </c>
      <c r="AH1166" s="2">
        <f t="shared" si="93"/>
        <v>0</v>
      </c>
      <c r="AI1166" s="2">
        <f t="shared" si="94"/>
        <v>0</v>
      </c>
    </row>
    <row r="1167" spans="1:35" x14ac:dyDescent="0.25">
      <c r="B1167" s="4">
        <v>45745</v>
      </c>
      <c r="C1167" s="7" t="s">
        <v>1279</v>
      </c>
      <c r="D1167" s="2" t="s">
        <v>18</v>
      </c>
      <c r="E1167" s="2" t="s">
        <v>28</v>
      </c>
      <c r="F1167" s="2"/>
      <c r="G1167" s="2"/>
      <c r="H1167" s="2" t="str">
        <f t="shared" si="90"/>
        <v>_</v>
      </c>
      <c r="I1167" s="2"/>
      <c r="J1167" s="2"/>
      <c r="K1167" s="2"/>
      <c r="L1167" s="2" t="str">
        <f t="shared" si="91"/>
        <v>_</v>
      </c>
      <c r="M1167" s="2"/>
      <c r="N1167" s="2">
        <f>IF(ISBLANK(Table2[[#This Row],[ActualResult]]), 0, 1)</f>
        <v>0</v>
      </c>
      <c r="O1167" s="2" t="str">
        <f>IF(ISBLANK(Table2[[#This Row],[ActualResult]]), "_", IF(Table2[[#This Row],[ActualWinner]]=Table2[[#This Row],[PredictedWinner]], "Y", "N"))</f>
        <v>_</v>
      </c>
      <c r="P1167" s="2" t="str">
        <f>IF(Table2[[#This Row],[ActualAwayScore]]&gt;Table2[[#This Row],[PredictedAwayScore]], "N", IF(ISBLANK(Table2[[#This Row],[ActualResult]]), "_", IF(Table2[[#This Row],[ActualAwayScore]]=Table2[[#This Row],[PredictedAwayScore]], "Y", "N")))</f>
        <v>_</v>
      </c>
      <c r="Q1167" s="2" t="str">
        <f>IF(Table2[[#This Row],[ActualHomeScore]]&gt;Table2[[#This Row],[PredictedHomeScore]],"N", IF(ISBLANK(Table2[[#This Row],[ActualResult]]), "_", IF(Table2[[#This Row],[ActualHomeScore]]=Table2[[#This Row],[PredictedHomeScore]], "Y", "N")))</f>
        <v>_</v>
      </c>
      <c r="R1167" s="2"/>
      <c r="S1167" s="2" t="str">
        <f t="shared" si="92"/>
        <v>_</v>
      </c>
      <c r="T1167" s="2">
        <f>IF(INDEX(StatsRegularSeason20242025!$A$2:$C$33,MATCH(Table2[[#This Row],[AwayTeam]],StatsRegularSeason20242025!$A$2:$A$33,0),2)=INDEX(StatsRegularSeason20242025!$A$2:$C$33,MATCH(Table2[[#This Row],[HomeTeam]],StatsRegularSeason20242025!$A$2:$A$33,0),2),1,0)</f>
        <v>0</v>
      </c>
      <c r="U1167" s="2">
        <f>IF(INDEX(StatsRegularSeason20242025!$A$2:$C$33,MATCH(Table2[[#This Row],[AwayTeam]],StatsRegularSeason20242025!$A$2:$A$33,0),3)=INDEX(StatsRegularSeason20242025!$A$2:$C$33,MATCH(Table2[[#This Row],[HomeTeam]],StatsRegularSeason20242025!$A$2:$A$33,0),3),1,0)</f>
        <v>0</v>
      </c>
      <c r="V1167" s="2">
        <f>IF(Table2[[#This Row],[InterConf]]=1,IF(Table2[[#This Row],[InterDiv]]=0, 1, 0), 0)</f>
        <v>0</v>
      </c>
      <c r="W1167" s="2">
        <f>IF(INDEX(StatsRegularSeason20242025!$A$2:$C$33,MATCH(Table2[[#This Row],[AwayTeam]],StatsRegularSeason20242025!$A$2:$A$33,0),2)&lt;&gt;INDEX(StatsRegularSeason20242025!$A$2:$C$33,MATCH(Table2[[#This Row],[HomeTeam]],StatsRegularSeason20242025!$A$2:$A$33,0),2),1,0)</f>
        <v>1</v>
      </c>
      <c r="X1167" s="2"/>
      <c r="Y1167" s="2"/>
      <c r="Z1167" s="2">
        <f>IF(AND(Table2[[#This Row],[GameIsOver]]=1,Table2[[#This Row],[ActualHomeScore]]*Table2[[#This Row],[ActualAwayScore]]=0), 1,0)</f>
        <v>0</v>
      </c>
      <c r="AA1167" s="2">
        <f>IF(Table2[[#This Row],[GameIsOver]]=0,0, IF(Table2[[#This Row],[ActualWinner]]=Table2[[#This Row],[AwayTeam]], 2, IF(OR(Table2[[#This Row],[ActualResult]]="OT", Table2[[#This Row],[ActualResult]]="SO"), 1, 0)))</f>
        <v>0</v>
      </c>
      <c r="AB1167" s="2">
        <f>IF(Table2[[#This Row],[GameIsOver]]= 0, 0, IF(Table2[[#This Row],[ActualWinner]]=Table2[[#This Row],[HomeTeam]], 2, IF(OR(Table2[[#This Row],[ActualResult]]="OT", Table2[[#This Row],[ActualResult]]="SO"), 1, 0)))</f>
        <v>0</v>
      </c>
      <c r="AC1167" s="33">
        <f>(($AR$11)*IF(Table2[[#This Row],[CorrectWinnerPrediction]]="Y", 1, 0))+(($AR$12)*IF(Table2[[#This Row],[CorrectAwayScorePrediction]]="Y", 1, 0))+(($AR$13)*IF(Table2[[#This Row],[CorrectHomeScorePrediction]]="Y", 1, 0))</f>
        <v>0</v>
      </c>
      <c r="AD11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7" s="4" t="str">
        <f>IF(WEEKDAY(Table2[[#This Row],[GameDate]])=1,"SUN",IF(WEEKDAY(Table2[[#This Row],[GameDate]])=2,"MON",IF(WEEKDAY(Table2[[#This Row],[GameDate]])=3,"TUE",IF(WEEKDAY(Table2[[#This Row],[GameDate]])=4,"WED",IF(WEEKDAY(Table2[[#This Row],[GameDate]])=5,"THU",IF(WEEKDAY(Table2[[#This Row],[GameDate]])=6,"FRI", "SAT"))))))</f>
        <v>SAT</v>
      </c>
      <c r="AF1167" s="2">
        <f>Table2[[#This Row],[ActualAwayScore]]-Table2[[#This Row],[PredictedAwayScore]]</f>
        <v>0</v>
      </c>
      <c r="AG1167" s="2">
        <f>Table2[[#This Row],[ActualHomeScore]]-Table2[[#This Row],[PredictedHomeScore]]</f>
        <v>0</v>
      </c>
      <c r="AH1167" s="2">
        <f t="shared" si="93"/>
        <v>0</v>
      </c>
      <c r="AI1167" s="2">
        <f t="shared" si="94"/>
        <v>0</v>
      </c>
    </row>
    <row r="1168" spans="1:35" x14ac:dyDescent="0.25">
      <c r="B1168" s="4">
        <v>45745</v>
      </c>
      <c r="C1168" s="7" t="s">
        <v>1280</v>
      </c>
      <c r="D1168" s="2" t="s">
        <v>16</v>
      </c>
      <c r="E1168" s="2" t="s">
        <v>31</v>
      </c>
      <c r="F1168" s="2"/>
      <c r="G1168" s="2"/>
      <c r="H1168" s="2" t="str">
        <f t="shared" si="90"/>
        <v>_</v>
      </c>
      <c r="I1168" s="2"/>
      <c r="J1168" s="2"/>
      <c r="K1168" s="2"/>
      <c r="L1168" s="2" t="str">
        <f t="shared" si="91"/>
        <v>_</v>
      </c>
      <c r="M1168" s="2"/>
      <c r="N1168" s="2">
        <f>IF(ISBLANK(Table2[[#This Row],[ActualResult]]), 0, 1)</f>
        <v>0</v>
      </c>
      <c r="O1168" s="2" t="str">
        <f>IF(ISBLANK(Table2[[#This Row],[ActualResult]]), "_", IF(Table2[[#This Row],[ActualWinner]]=Table2[[#This Row],[PredictedWinner]], "Y", "N"))</f>
        <v>_</v>
      </c>
      <c r="P1168" s="2" t="str">
        <f>IF(Table2[[#This Row],[ActualAwayScore]]&gt;Table2[[#This Row],[PredictedAwayScore]], "N", IF(ISBLANK(Table2[[#This Row],[ActualResult]]), "_", IF(Table2[[#This Row],[ActualAwayScore]]=Table2[[#This Row],[PredictedAwayScore]], "Y", "N")))</f>
        <v>_</v>
      </c>
      <c r="Q1168" s="2" t="str">
        <f>IF(Table2[[#This Row],[ActualHomeScore]]&gt;Table2[[#This Row],[PredictedHomeScore]],"N", IF(ISBLANK(Table2[[#This Row],[ActualResult]]), "_", IF(Table2[[#This Row],[ActualHomeScore]]=Table2[[#This Row],[PredictedHomeScore]], "Y", "N")))</f>
        <v>_</v>
      </c>
      <c r="R1168" s="2"/>
      <c r="S1168" s="2" t="str">
        <f t="shared" si="92"/>
        <v>_</v>
      </c>
      <c r="T1168" s="2">
        <f>IF(INDEX(StatsRegularSeason20242025!$A$2:$C$33,MATCH(Table2[[#This Row],[AwayTeam]],StatsRegularSeason20242025!$A$2:$A$33,0),2)=INDEX(StatsRegularSeason20242025!$A$2:$C$33,MATCH(Table2[[#This Row],[HomeTeam]],StatsRegularSeason20242025!$A$2:$A$33,0),2),1,0)</f>
        <v>1</v>
      </c>
      <c r="U1168" s="2">
        <f>IF(INDEX(StatsRegularSeason20242025!$A$2:$C$33,MATCH(Table2[[#This Row],[AwayTeam]],StatsRegularSeason20242025!$A$2:$A$33,0),3)=INDEX(StatsRegularSeason20242025!$A$2:$C$33,MATCH(Table2[[#This Row],[HomeTeam]],StatsRegularSeason20242025!$A$2:$A$33,0),3),1,0)</f>
        <v>1</v>
      </c>
      <c r="V1168" s="2">
        <f>IF(Table2[[#This Row],[InterConf]]=1,IF(Table2[[#This Row],[InterDiv]]=0, 1, 0), 0)</f>
        <v>0</v>
      </c>
      <c r="W1168" s="2">
        <f>IF(INDEX(StatsRegularSeason20242025!$A$2:$C$33,MATCH(Table2[[#This Row],[AwayTeam]],StatsRegularSeason20242025!$A$2:$A$33,0),2)&lt;&gt;INDEX(StatsRegularSeason20242025!$A$2:$C$33,MATCH(Table2[[#This Row],[HomeTeam]],StatsRegularSeason20242025!$A$2:$A$33,0),2),1,0)</f>
        <v>0</v>
      </c>
      <c r="X1168" s="2"/>
      <c r="Y1168" s="2"/>
      <c r="Z1168" s="2">
        <f>IF(AND(Table2[[#This Row],[GameIsOver]]=1,Table2[[#This Row],[ActualHomeScore]]*Table2[[#This Row],[ActualAwayScore]]=0), 1,0)</f>
        <v>0</v>
      </c>
      <c r="AA1168" s="2">
        <f>IF(Table2[[#This Row],[GameIsOver]]=0,0, IF(Table2[[#This Row],[ActualWinner]]=Table2[[#This Row],[AwayTeam]], 2, IF(OR(Table2[[#This Row],[ActualResult]]="OT", Table2[[#This Row],[ActualResult]]="SO"), 1, 0)))</f>
        <v>0</v>
      </c>
      <c r="AB1168" s="2">
        <f>IF(Table2[[#This Row],[GameIsOver]]= 0, 0, IF(Table2[[#This Row],[ActualWinner]]=Table2[[#This Row],[HomeTeam]], 2, IF(OR(Table2[[#This Row],[ActualResult]]="OT", Table2[[#This Row],[ActualResult]]="SO"), 1, 0)))</f>
        <v>0</v>
      </c>
      <c r="AC1168" s="33">
        <f>(($AR$11)*IF(Table2[[#This Row],[CorrectWinnerPrediction]]="Y", 1, 0))+(($AR$12)*IF(Table2[[#This Row],[CorrectAwayScorePrediction]]="Y", 1, 0))+(($AR$13)*IF(Table2[[#This Row],[CorrectHomeScorePrediction]]="Y", 1, 0))</f>
        <v>0</v>
      </c>
      <c r="AD11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8" s="4" t="str">
        <f>IF(WEEKDAY(Table2[[#This Row],[GameDate]])=1,"SUN",IF(WEEKDAY(Table2[[#This Row],[GameDate]])=2,"MON",IF(WEEKDAY(Table2[[#This Row],[GameDate]])=3,"TUE",IF(WEEKDAY(Table2[[#This Row],[GameDate]])=4,"WED",IF(WEEKDAY(Table2[[#This Row],[GameDate]])=5,"THU",IF(WEEKDAY(Table2[[#This Row],[GameDate]])=6,"FRI", "SAT"))))))</f>
        <v>SAT</v>
      </c>
      <c r="AF1168" s="2">
        <f>Table2[[#This Row],[ActualAwayScore]]-Table2[[#This Row],[PredictedAwayScore]]</f>
        <v>0</v>
      </c>
      <c r="AG1168" s="2">
        <f>Table2[[#This Row],[ActualHomeScore]]-Table2[[#This Row],[PredictedHomeScore]]</f>
        <v>0</v>
      </c>
      <c r="AH1168" s="2">
        <f t="shared" si="93"/>
        <v>0</v>
      </c>
      <c r="AI1168" s="2">
        <f t="shared" si="94"/>
        <v>0</v>
      </c>
    </row>
    <row r="1169" spans="1:35" x14ac:dyDescent="0.25">
      <c r="B1169" s="4">
        <v>45745</v>
      </c>
      <c r="C1169" s="7" t="s">
        <v>1281</v>
      </c>
      <c r="D1169" s="2" t="s">
        <v>24</v>
      </c>
      <c r="E1169" s="2" t="s">
        <v>23</v>
      </c>
      <c r="F1169" s="2"/>
      <c r="G1169" s="2"/>
      <c r="H1169" s="2" t="str">
        <f t="shared" si="90"/>
        <v>_</v>
      </c>
      <c r="I1169" s="2"/>
      <c r="J1169" s="2"/>
      <c r="K1169" s="2"/>
      <c r="L1169" s="2" t="str">
        <f t="shared" si="91"/>
        <v>_</v>
      </c>
      <c r="M1169" s="2"/>
      <c r="N1169" s="2">
        <f>IF(ISBLANK(Table2[[#This Row],[ActualResult]]), 0, 1)</f>
        <v>0</v>
      </c>
      <c r="O1169" s="2" t="str">
        <f>IF(ISBLANK(Table2[[#This Row],[ActualResult]]), "_", IF(Table2[[#This Row],[ActualWinner]]=Table2[[#This Row],[PredictedWinner]], "Y", "N"))</f>
        <v>_</v>
      </c>
      <c r="P1169" s="2" t="str">
        <f>IF(Table2[[#This Row],[ActualAwayScore]]&gt;Table2[[#This Row],[PredictedAwayScore]], "N", IF(ISBLANK(Table2[[#This Row],[ActualResult]]), "_", IF(Table2[[#This Row],[ActualAwayScore]]=Table2[[#This Row],[PredictedAwayScore]], "Y", "N")))</f>
        <v>_</v>
      </c>
      <c r="Q1169" s="2" t="str">
        <f>IF(Table2[[#This Row],[ActualHomeScore]]&gt;Table2[[#This Row],[PredictedHomeScore]],"N", IF(ISBLANK(Table2[[#This Row],[ActualResult]]), "_", IF(Table2[[#This Row],[ActualHomeScore]]=Table2[[#This Row],[PredictedHomeScore]], "Y", "N")))</f>
        <v>_</v>
      </c>
      <c r="R1169" s="2"/>
      <c r="S1169" s="2" t="str">
        <f t="shared" si="92"/>
        <v>_</v>
      </c>
      <c r="T1169" s="2">
        <f>IF(INDEX(StatsRegularSeason20242025!$A$2:$C$33,MATCH(Table2[[#This Row],[AwayTeam]],StatsRegularSeason20242025!$A$2:$A$33,0),2)=INDEX(StatsRegularSeason20242025!$A$2:$C$33,MATCH(Table2[[#This Row],[HomeTeam]],StatsRegularSeason20242025!$A$2:$A$33,0),2),1,0)</f>
        <v>1</v>
      </c>
      <c r="U1169" s="2">
        <f>IF(INDEX(StatsRegularSeason20242025!$A$2:$C$33,MATCH(Table2[[#This Row],[AwayTeam]],StatsRegularSeason20242025!$A$2:$A$33,0),3)=INDEX(StatsRegularSeason20242025!$A$2:$C$33,MATCH(Table2[[#This Row],[HomeTeam]],StatsRegularSeason20242025!$A$2:$A$33,0),3),1,0)</f>
        <v>1</v>
      </c>
      <c r="V1169" s="2">
        <f>IF(Table2[[#This Row],[InterConf]]=1,IF(Table2[[#This Row],[InterDiv]]=0, 1, 0), 0)</f>
        <v>0</v>
      </c>
      <c r="W1169" s="2">
        <f>IF(INDEX(StatsRegularSeason20242025!$A$2:$C$33,MATCH(Table2[[#This Row],[AwayTeam]],StatsRegularSeason20242025!$A$2:$A$33,0),2)&lt;&gt;INDEX(StatsRegularSeason20242025!$A$2:$C$33,MATCH(Table2[[#This Row],[HomeTeam]],StatsRegularSeason20242025!$A$2:$A$33,0),2),1,0)</f>
        <v>0</v>
      </c>
      <c r="X1169" s="2"/>
      <c r="Y1169" s="2"/>
      <c r="Z1169" s="2">
        <f>IF(AND(Table2[[#This Row],[GameIsOver]]=1,Table2[[#This Row],[ActualHomeScore]]*Table2[[#This Row],[ActualAwayScore]]=0), 1,0)</f>
        <v>0</v>
      </c>
      <c r="AA1169" s="2">
        <f>IF(Table2[[#This Row],[GameIsOver]]=0,0, IF(Table2[[#This Row],[ActualWinner]]=Table2[[#This Row],[AwayTeam]], 2, IF(OR(Table2[[#This Row],[ActualResult]]="OT", Table2[[#This Row],[ActualResult]]="SO"), 1, 0)))</f>
        <v>0</v>
      </c>
      <c r="AB1169" s="2">
        <f>IF(Table2[[#This Row],[GameIsOver]]= 0, 0, IF(Table2[[#This Row],[ActualWinner]]=Table2[[#This Row],[HomeTeam]], 2, IF(OR(Table2[[#This Row],[ActualResult]]="OT", Table2[[#This Row],[ActualResult]]="SO"), 1, 0)))</f>
        <v>0</v>
      </c>
      <c r="AC1169" s="33">
        <f>(($AR$11)*IF(Table2[[#This Row],[CorrectWinnerPrediction]]="Y", 1, 0))+(($AR$12)*IF(Table2[[#This Row],[CorrectAwayScorePrediction]]="Y", 1, 0))+(($AR$13)*IF(Table2[[#This Row],[CorrectHomeScorePrediction]]="Y", 1, 0))</f>
        <v>0</v>
      </c>
      <c r="AD11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69" s="4" t="str">
        <f>IF(WEEKDAY(Table2[[#This Row],[GameDate]])=1,"SUN",IF(WEEKDAY(Table2[[#This Row],[GameDate]])=2,"MON",IF(WEEKDAY(Table2[[#This Row],[GameDate]])=3,"TUE",IF(WEEKDAY(Table2[[#This Row],[GameDate]])=4,"WED",IF(WEEKDAY(Table2[[#This Row],[GameDate]])=5,"THU",IF(WEEKDAY(Table2[[#This Row],[GameDate]])=6,"FRI", "SAT"))))))</f>
        <v>SAT</v>
      </c>
      <c r="AF1169" s="2">
        <f>Table2[[#This Row],[ActualAwayScore]]-Table2[[#This Row],[PredictedAwayScore]]</f>
        <v>0</v>
      </c>
      <c r="AG1169" s="2">
        <f>Table2[[#This Row],[ActualHomeScore]]-Table2[[#This Row],[PredictedHomeScore]]</f>
        <v>0</v>
      </c>
      <c r="AH1169" s="2">
        <f t="shared" si="93"/>
        <v>0</v>
      </c>
      <c r="AI1169" s="2">
        <f t="shared" si="94"/>
        <v>0</v>
      </c>
    </row>
    <row r="1170" spans="1:35" x14ac:dyDescent="0.25">
      <c r="B1170" s="4">
        <v>45745</v>
      </c>
      <c r="C1170" s="7" t="s">
        <v>1282</v>
      </c>
      <c r="D1170" s="2" t="s">
        <v>20</v>
      </c>
      <c r="E1170" s="2" t="s">
        <v>38</v>
      </c>
      <c r="F1170" s="2"/>
      <c r="G1170" s="2"/>
      <c r="H1170" s="2" t="str">
        <f t="shared" si="90"/>
        <v>_</v>
      </c>
      <c r="I1170" s="2"/>
      <c r="J1170" s="2"/>
      <c r="K1170" s="2"/>
      <c r="L1170" s="2" t="str">
        <f t="shared" si="91"/>
        <v>_</v>
      </c>
      <c r="M1170" s="2"/>
      <c r="N1170" s="2">
        <f>IF(ISBLANK(Table2[[#This Row],[ActualResult]]), 0, 1)</f>
        <v>0</v>
      </c>
      <c r="O1170" s="2" t="str">
        <f>IF(ISBLANK(Table2[[#This Row],[ActualResult]]), "_", IF(Table2[[#This Row],[ActualWinner]]=Table2[[#This Row],[PredictedWinner]], "Y", "N"))</f>
        <v>_</v>
      </c>
      <c r="P1170" s="2" t="str">
        <f>IF(Table2[[#This Row],[ActualAwayScore]]&gt;Table2[[#This Row],[PredictedAwayScore]], "N", IF(ISBLANK(Table2[[#This Row],[ActualResult]]), "_", IF(Table2[[#This Row],[ActualAwayScore]]=Table2[[#This Row],[PredictedAwayScore]], "Y", "N")))</f>
        <v>_</v>
      </c>
      <c r="Q1170" s="2" t="str">
        <f>IF(Table2[[#This Row],[ActualHomeScore]]&gt;Table2[[#This Row],[PredictedHomeScore]],"N", IF(ISBLANK(Table2[[#This Row],[ActualResult]]), "_", IF(Table2[[#This Row],[ActualHomeScore]]=Table2[[#This Row],[PredictedHomeScore]], "Y", "N")))</f>
        <v>_</v>
      </c>
      <c r="R1170" s="2"/>
      <c r="S1170" s="2" t="str">
        <f t="shared" si="92"/>
        <v>_</v>
      </c>
      <c r="T1170" s="2">
        <f>IF(INDEX(StatsRegularSeason20242025!$A$2:$C$33,MATCH(Table2[[#This Row],[AwayTeam]],StatsRegularSeason20242025!$A$2:$A$33,0),2)=INDEX(StatsRegularSeason20242025!$A$2:$C$33,MATCH(Table2[[#This Row],[HomeTeam]],StatsRegularSeason20242025!$A$2:$A$33,0),2),1,0)</f>
        <v>0</v>
      </c>
      <c r="U1170" s="2">
        <f>IF(INDEX(StatsRegularSeason20242025!$A$2:$C$33,MATCH(Table2[[#This Row],[AwayTeam]],StatsRegularSeason20242025!$A$2:$A$33,0),3)=INDEX(StatsRegularSeason20242025!$A$2:$C$33,MATCH(Table2[[#This Row],[HomeTeam]],StatsRegularSeason20242025!$A$2:$A$33,0),3),1,0)</f>
        <v>0</v>
      </c>
      <c r="V1170" s="2">
        <f>IF(Table2[[#This Row],[InterConf]]=1,IF(Table2[[#This Row],[InterDiv]]=0, 1, 0), 0)</f>
        <v>0</v>
      </c>
      <c r="W1170" s="2">
        <f>IF(INDEX(StatsRegularSeason20242025!$A$2:$C$33,MATCH(Table2[[#This Row],[AwayTeam]],StatsRegularSeason20242025!$A$2:$A$33,0),2)&lt;&gt;INDEX(StatsRegularSeason20242025!$A$2:$C$33,MATCH(Table2[[#This Row],[HomeTeam]],StatsRegularSeason20242025!$A$2:$A$33,0),2),1,0)</f>
        <v>1</v>
      </c>
      <c r="X1170" s="2"/>
      <c r="Y1170" s="2"/>
      <c r="Z1170" s="2">
        <f>IF(AND(Table2[[#This Row],[GameIsOver]]=1,Table2[[#This Row],[ActualHomeScore]]*Table2[[#This Row],[ActualAwayScore]]=0), 1,0)</f>
        <v>0</v>
      </c>
      <c r="AA1170" s="2">
        <f>IF(Table2[[#This Row],[GameIsOver]]=0,0, IF(Table2[[#This Row],[ActualWinner]]=Table2[[#This Row],[AwayTeam]], 2, IF(OR(Table2[[#This Row],[ActualResult]]="OT", Table2[[#This Row],[ActualResult]]="SO"), 1, 0)))</f>
        <v>0</v>
      </c>
      <c r="AB1170" s="2">
        <f>IF(Table2[[#This Row],[GameIsOver]]= 0, 0, IF(Table2[[#This Row],[ActualWinner]]=Table2[[#This Row],[HomeTeam]], 2, IF(OR(Table2[[#This Row],[ActualResult]]="OT", Table2[[#This Row],[ActualResult]]="SO"), 1, 0)))</f>
        <v>0</v>
      </c>
      <c r="AC1170" s="33">
        <f>(($AR$11)*IF(Table2[[#This Row],[CorrectWinnerPrediction]]="Y", 1, 0))+(($AR$12)*IF(Table2[[#This Row],[CorrectAwayScorePrediction]]="Y", 1, 0))+(($AR$13)*IF(Table2[[#This Row],[CorrectHomeScorePrediction]]="Y", 1, 0))</f>
        <v>0</v>
      </c>
      <c r="AD11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0" s="4" t="str">
        <f>IF(WEEKDAY(Table2[[#This Row],[GameDate]])=1,"SUN",IF(WEEKDAY(Table2[[#This Row],[GameDate]])=2,"MON",IF(WEEKDAY(Table2[[#This Row],[GameDate]])=3,"TUE",IF(WEEKDAY(Table2[[#This Row],[GameDate]])=4,"WED",IF(WEEKDAY(Table2[[#This Row],[GameDate]])=5,"THU",IF(WEEKDAY(Table2[[#This Row],[GameDate]])=6,"FRI", "SAT"))))))</f>
        <v>SAT</v>
      </c>
      <c r="AF1170" s="2">
        <f>Table2[[#This Row],[ActualAwayScore]]-Table2[[#This Row],[PredictedAwayScore]]</f>
        <v>0</v>
      </c>
      <c r="AG1170" s="2">
        <f>Table2[[#This Row],[ActualHomeScore]]-Table2[[#This Row],[PredictedHomeScore]]</f>
        <v>0</v>
      </c>
      <c r="AH1170" s="2">
        <f t="shared" si="93"/>
        <v>0</v>
      </c>
      <c r="AI1170" s="2">
        <f t="shared" si="94"/>
        <v>0</v>
      </c>
    </row>
    <row r="1171" spans="1:35" x14ac:dyDescent="0.25">
      <c r="A1171" s="3"/>
      <c r="B1171" s="5">
        <v>45745</v>
      </c>
      <c r="C1171" s="8" t="s">
        <v>1283</v>
      </c>
      <c r="D1171" s="3" t="s">
        <v>34</v>
      </c>
      <c r="E1171" s="3" t="s">
        <v>12</v>
      </c>
      <c r="F1171" s="3"/>
      <c r="G1171" s="3"/>
      <c r="H1171" s="3" t="str">
        <f t="shared" si="90"/>
        <v>_</v>
      </c>
      <c r="I1171" s="3"/>
      <c r="J1171" s="3"/>
      <c r="K1171" s="3"/>
      <c r="L1171" s="2" t="str">
        <f t="shared" si="91"/>
        <v>_</v>
      </c>
      <c r="M1171" s="3"/>
      <c r="N1171" s="3">
        <f>IF(ISBLANK(Table2[[#This Row],[ActualResult]]), 0, 1)</f>
        <v>0</v>
      </c>
      <c r="O1171" s="3" t="str">
        <f>IF(ISBLANK(Table2[[#This Row],[ActualResult]]), "_", IF(Table2[[#This Row],[ActualWinner]]=Table2[[#This Row],[PredictedWinner]], "Y", "N"))</f>
        <v>_</v>
      </c>
      <c r="P1171" s="3" t="str">
        <f>IF(Table2[[#This Row],[ActualAwayScore]]&gt;Table2[[#This Row],[PredictedAwayScore]], "N", IF(ISBLANK(Table2[[#This Row],[ActualResult]]), "_", IF(Table2[[#This Row],[ActualAwayScore]]=Table2[[#This Row],[PredictedAwayScore]], "Y", "N")))</f>
        <v>_</v>
      </c>
      <c r="Q1171" s="3" t="str">
        <f>IF(Table2[[#This Row],[ActualHomeScore]]&gt;Table2[[#This Row],[PredictedHomeScore]],"N", IF(ISBLANK(Table2[[#This Row],[ActualResult]]), "_", IF(Table2[[#This Row],[ActualHomeScore]]=Table2[[#This Row],[PredictedHomeScore]], "Y", "N")))</f>
        <v>_</v>
      </c>
      <c r="R1171" s="2"/>
      <c r="S1171" s="2" t="str">
        <f t="shared" si="92"/>
        <v>_</v>
      </c>
      <c r="T1171" s="2">
        <f>IF(INDEX(StatsRegularSeason20242025!$A$2:$C$33,MATCH(Table2[[#This Row],[AwayTeam]],StatsRegularSeason20242025!$A$2:$A$33,0),2)=INDEX(StatsRegularSeason20242025!$A$2:$C$33,MATCH(Table2[[#This Row],[HomeTeam]],StatsRegularSeason20242025!$A$2:$A$33,0),2),1,0)</f>
        <v>1</v>
      </c>
      <c r="U1171" s="2">
        <f>IF(INDEX(StatsRegularSeason20242025!$A$2:$C$33,MATCH(Table2[[#This Row],[AwayTeam]],StatsRegularSeason20242025!$A$2:$A$33,0),3)=INDEX(StatsRegularSeason20242025!$A$2:$C$33,MATCH(Table2[[#This Row],[HomeTeam]],StatsRegularSeason20242025!$A$2:$A$33,0),3),1,0)</f>
        <v>0</v>
      </c>
      <c r="V1171" s="2">
        <f>IF(Table2[[#This Row],[InterConf]]=1,IF(Table2[[#This Row],[InterDiv]]=0, 1, 0), 0)</f>
        <v>1</v>
      </c>
      <c r="W1171" s="2">
        <f>IF(INDEX(StatsRegularSeason20242025!$A$2:$C$33,MATCH(Table2[[#This Row],[AwayTeam]],StatsRegularSeason20242025!$A$2:$A$33,0),2)&lt;&gt;INDEX(StatsRegularSeason20242025!$A$2:$C$33,MATCH(Table2[[#This Row],[HomeTeam]],StatsRegularSeason20242025!$A$2:$A$33,0),2),1,0)</f>
        <v>0</v>
      </c>
      <c r="X1171" s="2"/>
      <c r="Y1171" s="2"/>
      <c r="Z1171" s="2">
        <f>IF(AND(Table2[[#This Row],[GameIsOver]]=1,Table2[[#This Row],[ActualHomeScore]]*Table2[[#This Row],[ActualAwayScore]]=0), 1,0)</f>
        <v>0</v>
      </c>
      <c r="AA1171" s="2">
        <f>IF(Table2[[#This Row],[GameIsOver]]=0,0, IF(Table2[[#This Row],[ActualWinner]]=Table2[[#This Row],[AwayTeam]], 2, IF(OR(Table2[[#This Row],[ActualResult]]="OT", Table2[[#This Row],[ActualResult]]="SO"), 1, 0)))</f>
        <v>0</v>
      </c>
      <c r="AB1171" s="2">
        <f>IF(Table2[[#This Row],[GameIsOver]]= 0, 0, IF(Table2[[#This Row],[ActualWinner]]=Table2[[#This Row],[HomeTeam]], 2, IF(OR(Table2[[#This Row],[ActualResult]]="OT", Table2[[#This Row],[ActualResult]]="SO"), 1, 0)))</f>
        <v>0</v>
      </c>
      <c r="AC1171" s="33">
        <f>(($AR$11)*IF(Table2[[#This Row],[CorrectWinnerPrediction]]="Y", 1, 0))+(($AR$12)*IF(Table2[[#This Row],[CorrectAwayScorePrediction]]="Y", 1, 0))+(($AR$13)*IF(Table2[[#This Row],[CorrectHomeScorePrediction]]="Y", 1, 0))</f>
        <v>0</v>
      </c>
      <c r="AD11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1" s="5" t="str">
        <f>IF(WEEKDAY(Table2[[#This Row],[GameDate]])=1,"SUN",IF(WEEKDAY(Table2[[#This Row],[GameDate]])=2,"MON",IF(WEEKDAY(Table2[[#This Row],[GameDate]])=3,"TUE",IF(WEEKDAY(Table2[[#This Row],[GameDate]])=4,"WED",IF(WEEKDAY(Table2[[#This Row],[GameDate]])=5,"THU",IF(WEEKDAY(Table2[[#This Row],[GameDate]])=6,"FRI", "SAT"))))))</f>
        <v>SAT</v>
      </c>
      <c r="AF1171" s="2">
        <f>Table2[[#This Row],[ActualAwayScore]]-Table2[[#This Row],[PredictedAwayScore]]</f>
        <v>0</v>
      </c>
      <c r="AG1171" s="2">
        <f>Table2[[#This Row],[ActualHomeScore]]-Table2[[#This Row],[PredictedHomeScore]]</f>
        <v>0</v>
      </c>
      <c r="AH1171" s="2">
        <f t="shared" si="93"/>
        <v>0</v>
      </c>
      <c r="AI1171" s="2">
        <f t="shared" si="94"/>
        <v>0</v>
      </c>
    </row>
    <row r="1172" spans="1:35" x14ac:dyDescent="0.25">
      <c r="B1172" s="4">
        <v>45746</v>
      </c>
      <c r="C1172" s="7" t="s">
        <v>1284</v>
      </c>
      <c r="D1172" s="2" t="s">
        <v>19</v>
      </c>
      <c r="E1172" s="2" t="s">
        <v>14</v>
      </c>
      <c r="F1172" s="2"/>
      <c r="G1172" s="2"/>
      <c r="H1172" s="2" t="str">
        <f t="shared" si="90"/>
        <v>_</v>
      </c>
      <c r="I1172" s="2"/>
      <c r="J1172" s="2"/>
      <c r="K1172" s="2"/>
      <c r="L1172" s="13" t="str">
        <f t="shared" si="91"/>
        <v>_</v>
      </c>
      <c r="M1172" s="2"/>
      <c r="N1172" s="2">
        <f>IF(ISBLANK(Table2[[#This Row],[ActualResult]]), 0, 1)</f>
        <v>0</v>
      </c>
      <c r="O1172" s="2" t="str">
        <f>IF(ISBLANK(Table2[[#This Row],[ActualResult]]), "_", IF(Table2[[#This Row],[ActualWinner]]=Table2[[#This Row],[PredictedWinner]], "Y", "N"))</f>
        <v>_</v>
      </c>
      <c r="P1172" s="2" t="str">
        <f>IF(Table2[[#This Row],[ActualAwayScore]]&gt;Table2[[#This Row],[PredictedAwayScore]], "N", IF(ISBLANK(Table2[[#This Row],[ActualResult]]), "_", IF(Table2[[#This Row],[ActualAwayScore]]=Table2[[#This Row],[PredictedAwayScore]], "Y", "N")))</f>
        <v>_</v>
      </c>
      <c r="Q1172" s="2" t="str">
        <f>IF(Table2[[#This Row],[ActualHomeScore]]&gt;Table2[[#This Row],[PredictedHomeScore]],"N", IF(ISBLANK(Table2[[#This Row],[ActualResult]]), "_", IF(Table2[[#This Row],[ActualHomeScore]]=Table2[[#This Row],[PredictedHomeScore]], "Y", "N")))</f>
        <v>_</v>
      </c>
      <c r="R1172" s="2"/>
      <c r="S1172" s="2" t="str">
        <f t="shared" si="92"/>
        <v>_</v>
      </c>
      <c r="T1172" s="2">
        <f>IF(INDEX(StatsRegularSeason20242025!$A$2:$C$33,MATCH(Table2[[#This Row],[AwayTeam]],StatsRegularSeason20242025!$A$2:$A$33,0),2)=INDEX(StatsRegularSeason20242025!$A$2:$C$33,MATCH(Table2[[#This Row],[HomeTeam]],StatsRegularSeason20242025!$A$2:$A$33,0),2),1,0)</f>
        <v>1</v>
      </c>
      <c r="U1172" s="2">
        <f>IF(INDEX(StatsRegularSeason20242025!$A$2:$C$33,MATCH(Table2[[#This Row],[AwayTeam]],StatsRegularSeason20242025!$A$2:$A$33,0),3)=INDEX(StatsRegularSeason20242025!$A$2:$C$33,MATCH(Table2[[#This Row],[HomeTeam]],StatsRegularSeason20242025!$A$2:$A$33,0),3),1,0)</f>
        <v>1</v>
      </c>
      <c r="V1172" s="2">
        <f>IF(Table2[[#This Row],[InterConf]]=1,IF(Table2[[#This Row],[InterDiv]]=0, 1, 0), 0)</f>
        <v>0</v>
      </c>
      <c r="W1172" s="2">
        <f>IF(INDEX(StatsRegularSeason20242025!$A$2:$C$33,MATCH(Table2[[#This Row],[AwayTeam]],StatsRegularSeason20242025!$A$2:$A$33,0),2)&lt;&gt;INDEX(StatsRegularSeason20242025!$A$2:$C$33,MATCH(Table2[[#This Row],[HomeTeam]],StatsRegularSeason20242025!$A$2:$A$33,0),2),1,0)</f>
        <v>0</v>
      </c>
      <c r="X1172" s="2"/>
      <c r="Y1172" s="2"/>
      <c r="Z1172" s="2">
        <f>IF(AND(Table2[[#This Row],[GameIsOver]]=1,Table2[[#This Row],[ActualHomeScore]]*Table2[[#This Row],[ActualAwayScore]]=0), 1,0)</f>
        <v>0</v>
      </c>
      <c r="AA1172" s="2">
        <f>IF(Table2[[#This Row],[GameIsOver]]=0,0, IF(Table2[[#This Row],[ActualWinner]]=Table2[[#This Row],[AwayTeam]], 2, IF(OR(Table2[[#This Row],[ActualResult]]="OT", Table2[[#This Row],[ActualResult]]="SO"), 1, 0)))</f>
        <v>0</v>
      </c>
      <c r="AB1172" s="2">
        <f>IF(Table2[[#This Row],[GameIsOver]]= 0, 0, IF(Table2[[#This Row],[ActualWinner]]=Table2[[#This Row],[HomeTeam]], 2, IF(OR(Table2[[#This Row],[ActualResult]]="OT", Table2[[#This Row],[ActualResult]]="SO"), 1, 0)))</f>
        <v>0</v>
      </c>
      <c r="AC1172" s="33">
        <f>(($AR$11)*IF(Table2[[#This Row],[CorrectWinnerPrediction]]="Y", 1, 0))+(($AR$12)*IF(Table2[[#This Row],[CorrectAwayScorePrediction]]="Y", 1, 0))+(($AR$13)*IF(Table2[[#This Row],[CorrectHomeScorePrediction]]="Y", 1, 0))</f>
        <v>0</v>
      </c>
      <c r="AD11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2" s="4" t="str">
        <f>IF(WEEKDAY(Table2[[#This Row],[GameDate]])=1,"SUN",IF(WEEKDAY(Table2[[#This Row],[GameDate]])=2,"MON",IF(WEEKDAY(Table2[[#This Row],[GameDate]])=3,"TUE",IF(WEEKDAY(Table2[[#This Row],[GameDate]])=4,"WED",IF(WEEKDAY(Table2[[#This Row],[GameDate]])=5,"THU",IF(WEEKDAY(Table2[[#This Row],[GameDate]])=6,"FRI", "SAT"))))))</f>
        <v>SUN</v>
      </c>
      <c r="AF1172" s="2">
        <f>Table2[[#This Row],[ActualAwayScore]]-Table2[[#This Row],[PredictedAwayScore]]</f>
        <v>0</v>
      </c>
      <c r="AG1172" s="2">
        <f>Table2[[#This Row],[ActualHomeScore]]-Table2[[#This Row],[PredictedHomeScore]]</f>
        <v>0</v>
      </c>
      <c r="AH1172" s="2">
        <f t="shared" si="93"/>
        <v>0</v>
      </c>
      <c r="AI1172" s="2">
        <f t="shared" si="94"/>
        <v>0</v>
      </c>
    </row>
    <row r="1173" spans="1:35" x14ac:dyDescent="0.25">
      <c r="B1173" s="4">
        <v>45746</v>
      </c>
      <c r="C1173" s="7" t="s">
        <v>1285</v>
      </c>
      <c r="D1173" s="2" t="s">
        <v>29</v>
      </c>
      <c r="E1173" s="2" t="s">
        <v>46</v>
      </c>
      <c r="F1173" s="2"/>
      <c r="G1173" s="2"/>
      <c r="H1173" s="2" t="str">
        <f t="shared" si="90"/>
        <v>_</v>
      </c>
      <c r="I1173" s="2"/>
      <c r="J1173" s="2"/>
      <c r="K1173" s="2"/>
      <c r="L1173" s="2" t="str">
        <f t="shared" si="91"/>
        <v>_</v>
      </c>
      <c r="M1173" s="2"/>
      <c r="N1173" s="2">
        <f>IF(ISBLANK(Table2[[#This Row],[ActualResult]]), 0, 1)</f>
        <v>0</v>
      </c>
      <c r="O1173" s="2" t="str">
        <f>IF(ISBLANK(Table2[[#This Row],[ActualResult]]), "_", IF(Table2[[#This Row],[ActualWinner]]=Table2[[#This Row],[PredictedWinner]], "Y", "N"))</f>
        <v>_</v>
      </c>
      <c r="P1173" s="2" t="str">
        <f>IF(Table2[[#This Row],[ActualAwayScore]]&gt;Table2[[#This Row],[PredictedAwayScore]], "N", IF(ISBLANK(Table2[[#This Row],[ActualResult]]), "_", IF(Table2[[#This Row],[ActualAwayScore]]=Table2[[#This Row],[PredictedAwayScore]], "Y", "N")))</f>
        <v>_</v>
      </c>
      <c r="Q1173" s="2" t="str">
        <f>IF(Table2[[#This Row],[ActualHomeScore]]&gt;Table2[[#This Row],[PredictedHomeScore]],"N", IF(ISBLANK(Table2[[#This Row],[ActualResult]]), "_", IF(Table2[[#This Row],[ActualHomeScore]]=Table2[[#This Row],[PredictedHomeScore]], "Y", "N")))</f>
        <v>_</v>
      </c>
      <c r="R1173" s="2"/>
      <c r="S1173" s="2" t="str">
        <f t="shared" si="92"/>
        <v>_</v>
      </c>
      <c r="T1173" s="2">
        <f>IF(INDEX(StatsRegularSeason20242025!$A$2:$C$33,MATCH(Table2[[#This Row],[AwayTeam]],StatsRegularSeason20242025!$A$2:$A$33,0),2)=INDEX(StatsRegularSeason20242025!$A$2:$C$33,MATCH(Table2[[#This Row],[HomeTeam]],StatsRegularSeason20242025!$A$2:$A$33,0),2),1,0)</f>
        <v>1</v>
      </c>
      <c r="U1173" s="2">
        <f>IF(INDEX(StatsRegularSeason20242025!$A$2:$C$33,MATCH(Table2[[#This Row],[AwayTeam]],StatsRegularSeason20242025!$A$2:$A$33,0),3)=INDEX(StatsRegularSeason20242025!$A$2:$C$33,MATCH(Table2[[#This Row],[HomeTeam]],StatsRegularSeason20242025!$A$2:$A$33,0),3),1,0)</f>
        <v>0</v>
      </c>
      <c r="V1173" s="2">
        <f>IF(Table2[[#This Row],[InterConf]]=1,IF(Table2[[#This Row],[InterDiv]]=0, 1, 0), 0)</f>
        <v>1</v>
      </c>
      <c r="W1173" s="2">
        <f>IF(INDEX(StatsRegularSeason20242025!$A$2:$C$33,MATCH(Table2[[#This Row],[AwayTeam]],StatsRegularSeason20242025!$A$2:$A$33,0),2)&lt;&gt;INDEX(StatsRegularSeason20242025!$A$2:$C$33,MATCH(Table2[[#This Row],[HomeTeam]],StatsRegularSeason20242025!$A$2:$A$33,0),2),1,0)</f>
        <v>0</v>
      </c>
      <c r="X1173" s="2"/>
      <c r="Y1173" s="2"/>
      <c r="Z1173" s="2">
        <f>IF(AND(Table2[[#This Row],[GameIsOver]]=1,Table2[[#This Row],[ActualHomeScore]]*Table2[[#This Row],[ActualAwayScore]]=0), 1,0)</f>
        <v>0</v>
      </c>
      <c r="AA1173" s="2">
        <f>IF(Table2[[#This Row],[GameIsOver]]=0,0, IF(Table2[[#This Row],[ActualWinner]]=Table2[[#This Row],[AwayTeam]], 2, IF(OR(Table2[[#This Row],[ActualResult]]="OT", Table2[[#This Row],[ActualResult]]="SO"), 1, 0)))</f>
        <v>0</v>
      </c>
      <c r="AB1173" s="2">
        <f>IF(Table2[[#This Row],[GameIsOver]]= 0, 0, IF(Table2[[#This Row],[ActualWinner]]=Table2[[#This Row],[HomeTeam]], 2, IF(OR(Table2[[#This Row],[ActualResult]]="OT", Table2[[#This Row],[ActualResult]]="SO"), 1, 0)))</f>
        <v>0</v>
      </c>
      <c r="AC1173" s="33">
        <f>(($AR$11)*IF(Table2[[#This Row],[CorrectWinnerPrediction]]="Y", 1, 0))+(($AR$12)*IF(Table2[[#This Row],[CorrectAwayScorePrediction]]="Y", 1, 0))+(($AR$13)*IF(Table2[[#This Row],[CorrectHomeScorePrediction]]="Y", 1, 0))</f>
        <v>0</v>
      </c>
      <c r="AD11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3" s="4" t="str">
        <f>IF(WEEKDAY(Table2[[#This Row],[GameDate]])=1,"SUN",IF(WEEKDAY(Table2[[#This Row],[GameDate]])=2,"MON",IF(WEEKDAY(Table2[[#This Row],[GameDate]])=3,"TUE",IF(WEEKDAY(Table2[[#This Row],[GameDate]])=4,"WED",IF(WEEKDAY(Table2[[#This Row],[GameDate]])=5,"THU",IF(WEEKDAY(Table2[[#This Row],[GameDate]])=6,"FRI", "SAT"))))))</f>
        <v>SUN</v>
      </c>
      <c r="AF1173" s="2">
        <f>Table2[[#This Row],[ActualAwayScore]]-Table2[[#This Row],[PredictedAwayScore]]</f>
        <v>0</v>
      </c>
      <c r="AG1173" s="2">
        <f>Table2[[#This Row],[ActualHomeScore]]-Table2[[#This Row],[PredictedHomeScore]]</f>
        <v>0</v>
      </c>
      <c r="AH1173" s="2">
        <f t="shared" si="93"/>
        <v>0</v>
      </c>
      <c r="AI1173" s="2">
        <f t="shared" si="94"/>
        <v>0</v>
      </c>
    </row>
    <row r="1174" spans="1:35" x14ac:dyDescent="0.25">
      <c r="B1174" s="4">
        <v>45746</v>
      </c>
      <c r="C1174" s="7" t="s">
        <v>1286</v>
      </c>
      <c r="D1174" s="2" t="s">
        <v>25</v>
      </c>
      <c r="E1174" s="2" t="s">
        <v>22</v>
      </c>
      <c r="F1174" s="2"/>
      <c r="G1174" s="2"/>
      <c r="H1174" s="2" t="str">
        <f t="shared" si="90"/>
        <v>_</v>
      </c>
      <c r="I1174" s="2"/>
      <c r="J1174" s="2"/>
      <c r="K1174" s="2"/>
      <c r="L1174" s="2" t="str">
        <f t="shared" si="91"/>
        <v>_</v>
      </c>
      <c r="M1174" s="2"/>
      <c r="N1174" s="2">
        <f>IF(ISBLANK(Table2[[#This Row],[ActualResult]]), 0, 1)</f>
        <v>0</v>
      </c>
      <c r="O1174" s="2" t="str">
        <f>IF(ISBLANK(Table2[[#This Row],[ActualResult]]), "_", IF(Table2[[#This Row],[ActualWinner]]=Table2[[#This Row],[PredictedWinner]], "Y", "N"))</f>
        <v>_</v>
      </c>
      <c r="P1174" s="2" t="str">
        <f>IF(Table2[[#This Row],[ActualAwayScore]]&gt;Table2[[#This Row],[PredictedAwayScore]], "N", IF(ISBLANK(Table2[[#This Row],[ActualResult]]), "_", IF(Table2[[#This Row],[ActualAwayScore]]=Table2[[#This Row],[PredictedAwayScore]], "Y", "N")))</f>
        <v>_</v>
      </c>
      <c r="Q1174" s="2" t="str">
        <f>IF(Table2[[#This Row],[ActualHomeScore]]&gt;Table2[[#This Row],[PredictedHomeScore]],"N", IF(ISBLANK(Table2[[#This Row],[ActualResult]]), "_", IF(Table2[[#This Row],[ActualHomeScore]]=Table2[[#This Row],[PredictedHomeScore]], "Y", "N")))</f>
        <v>_</v>
      </c>
      <c r="R1174" s="2"/>
      <c r="S1174" s="2" t="str">
        <f t="shared" si="92"/>
        <v>_</v>
      </c>
      <c r="T1174" s="2">
        <f>IF(INDEX(StatsRegularSeason20242025!$A$2:$C$33,MATCH(Table2[[#This Row],[AwayTeam]],StatsRegularSeason20242025!$A$2:$A$33,0),2)=INDEX(StatsRegularSeason20242025!$A$2:$C$33,MATCH(Table2[[#This Row],[HomeTeam]],StatsRegularSeason20242025!$A$2:$A$33,0),2),1,0)</f>
        <v>1</v>
      </c>
      <c r="U1174" s="2">
        <f>IF(INDEX(StatsRegularSeason20242025!$A$2:$C$33,MATCH(Table2[[#This Row],[AwayTeam]],StatsRegularSeason20242025!$A$2:$A$33,0),3)=INDEX(StatsRegularSeason20242025!$A$2:$C$33,MATCH(Table2[[#This Row],[HomeTeam]],StatsRegularSeason20242025!$A$2:$A$33,0),3),1,0)</f>
        <v>0</v>
      </c>
      <c r="V1174" s="2">
        <f>IF(Table2[[#This Row],[InterConf]]=1,IF(Table2[[#This Row],[InterDiv]]=0, 1, 0), 0)</f>
        <v>1</v>
      </c>
      <c r="W1174" s="2">
        <f>IF(INDEX(StatsRegularSeason20242025!$A$2:$C$33,MATCH(Table2[[#This Row],[AwayTeam]],StatsRegularSeason20242025!$A$2:$A$33,0),2)&lt;&gt;INDEX(StatsRegularSeason20242025!$A$2:$C$33,MATCH(Table2[[#This Row],[HomeTeam]],StatsRegularSeason20242025!$A$2:$A$33,0),2),1,0)</f>
        <v>0</v>
      </c>
      <c r="X1174" s="2"/>
      <c r="Y1174" s="2"/>
      <c r="Z1174" s="2">
        <f>IF(AND(Table2[[#This Row],[GameIsOver]]=1,Table2[[#This Row],[ActualHomeScore]]*Table2[[#This Row],[ActualAwayScore]]=0), 1,0)</f>
        <v>0</v>
      </c>
      <c r="AA1174" s="2">
        <f>IF(Table2[[#This Row],[GameIsOver]]=0,0, IF(Table2[[#This Row],[ActualWinner]]=Table2[[#This Row],[AwayTeam]], 2, IF(OR(Table2[[#This Row],[ActualResult]]="OT", Table2[[#This Row],[ActualResult]]="SO"), 1, 0)))</f>
        <v>0</v>
      </c>
      <c r="AB1174" s="2">
        <f>IF(Table2[[#This Row],[GameIsOver]]= 0, 0, IF(Table2[[#This Row],[ActualWinner]]=Table2[[#This Row],[HomeTeam]], 2, IF(OR(Table2[[#This Row],[ActualResult]]="OT", Table2[[#This Row],[ActualResult]]="SO"), 1, 0)))</f>
        <v>0</v>
      </c>
      <c r="AC1174" s="33">
        <f>(($AR$11)*IF(Table2[[#This Row],[CorrectWinnerPrediction]]="Y", 1, 0))+(($AR$12)*IF(Table2[[#This Row],[CorrectAwayScorePrediction]]="Y", 1, 0))+(($AR$13)*IF(Table2[[#This Row],[CorrectHomeScorePrediction]]="Y", 1, 0))</f>
        <v>0</v>
      </c>
      <c r="AD11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4" s="4" t="str">
        <f>IF(WEEKDAY(Table2[[#This Row],[GameDate]])=1,"SUN",IF(WEEKDAY(Table2[[#This Row],[GameDate]])=2,"MON",IF(WEEKDAY(Table2[[#This Row],[GameDate]])=3,"TUE",IF(WEEKDAY(Table2[[#This Row],[GameDate]])=4,"WED",IF(WEEKDAY(Table2[[#This Row],[GameDate]])=5,"THU",IF(WEEKDAY(Table2[[#This Row],[GameDate]])=6,"FRI", "SAT"))))))</f>
        <v>SUN</v>
      </c>
      <c r="AF1174" s="2">
        <f>Table2[[#This Row],[ActualAwayScore]]-Table2[[#This Row],[PredictedAwayScore]]</f>
        <v>0</v>
      </c>
      <c r="AG1174" s="2">
        <f>Table2[[#This Row],[ActualHomeScore]]-Table2[[#This Row],[PredictedHomeScore]]</f>
        <v>0</v>
      </c>
      <c r="AH1174" s="2">
        <f t="shared" si="93"/>
        <v>0</v>
      </c>
      <c r="AI1174" s="2">
        <f t="shared" si="94"/>
        <v>0</v>
      </c>
    </row>
    <row r="1175" spans="1:35" x14ac:dyDescent="0.25">
      <c r="B1175" s="4">
        <v>45746</v>
      </c>
      <c r="C1175" s="7" t="s">
        <v>1287</v>
      </c>
      <c r="D1175" s="2" t="s">
        <v>15</v>
      </c>
      <c r="E1175" s="2" t="s">
        <v>17</v>
      </c>
      <c r="F1175" s="2"/>
      <c r="G1175" s="2"/>
      <c r="H1175" s="2" t="str">
        <f t="shared" si="90"/>
        <v>_</v>
      </c>
      <c r="I1175" s="2"/>
      <c r="J1175" s="2"/>
      <c r="K1175" s="2"/>
      <c r="L1175" s="2" t="str">
        <f t="shared" si="91"/>
        <v>_</v>
      </c>
      <c r="M1175" s="2"/>
      <c r="N1175" s="2">
        <f>IF(ISBLANK(Table2[[#This Row],[ActualResult]]), 0, 1)</f>
        <v>0</v>
      </c>
      <c r="O1175" s="2" t="str">
        <f>IF(ISBLANK(Table2[[#This Row],[ActualResult]]), "_", IF(Table2[[#This Row],[ActualWinner]]=Table2[[#This Row],[PredictedWinner]], "Y", "N"))</f>
        <v>_</v>
      </c>
      <c r="P1175" s="2" t="str">
        <f>IF(Table2[[#This Row],[ActualAwayScore]]&gt;Table2[[#This Row],[PredictedAwayScore]], "N", IF(ISBLANK(Table2[[#This Row],[ActualResult]]), "_", IF(Table2[[#This Row],[ActualAwayScore]]=Table2[[#This Row],[PredictedAwayScore]], "Y", "N")))</f>
        <v>_</v>
      </c>
      <c r="Q1175" s="2" t="str">
        <f>IF(Table2[[#This Row],[ActualHomeScore]]&gt;Table2[[#This Row],[PredictedHomeScore]],"N", IF(ISBLANK(Table2[[#This Row],[ActualResult]]), "_", IF(Table2[[#This Row],[ActualHomeScore]]=Table2[[#This Row],[PredictedHomeScore]], "Y", "N")))</f>
        <v>_</v>
      </c>
      <c r="R1175" s="2"/>
      <c r="S1175" s="2" t="str">
        <f t="shared" si="92"/>
        <v>_</v>
      </c>
      <c r="T1175" s="2">
        <f>IF(INDEX(StatsRegularSeason20242025!$A$2:$C$33,MATCH(Table2[[#This Row],[AwayTeam]],StatsRegularSeason20242025!$A$2:$A$33,0),2)=INDEX(StatsRegularSeason20242025!$A$2:$C$33,MATCH(Table2[[#This Row],[HomeTeam]],StatsRegularSeason20242025!$A$2:$A$33,0),2),1,0)</f>
        <v>1</v>
      </c>
      <c r="U1175" s="2">
        <f>IF(INDEX(StatsRegularSeason20242025!$A$2:$C$33,MATCH(Table2[[#This Row],[AwayTeam]],StatsRegularSeason20242025!$A$2:$A$33,0),3)=INDEX(StatsRegularSeason20242025!$A$2:$C$33,MATCH(Table2[[#This Row],[HomeTeam]],StatsRegularSeason20242025!$A$2:$A$33,0),3),1,0)</f>
        <v>1</v>
      </c>
      <c r="V1175" s="2">
        <f>IF(Table2[[#This Row],[InterConf]]=1,IF(Table2[[#This Row],[InterDiv]]=0, 1, 0), 0)</f>
        <v>0</v>
      </c>
      <c r="W1175" s="2">
        <f>IF(INDEX(StatsRegularSeason20242025!$A$2:$C$33,MATCH(Table2[[#This Row],[AwayTeam]],StatsRegularSeason20242025!$A$2:$A$33,0),2)&lt;&gt;INDEX(StatsRegularSeason20242025!$A$2:$C$33,MATCH(Table2[[#This Row],[HomeTeam]],StatsRegularSeason20242025!$A$2:$A$33,0),2),1,0)</f>
        <v>0</v>
      </c>
      <c r="X1175" s="2"/>
      <c r="Y1175" s="2"/>
      <c r="Z1175" s="2">
        <f>IF(AND(Table2[[#This Row],[GameIsOver]]=1,Table2[[#This Row],[ActualHomeScore]]*Table2[[#This Row],[ActualAwayScore]]=0), 1,0)</f>
        <v>0</v>
      </c>
      <c r="AA1175" s="2">
        <f>IF(Table2[[#This Row],[GameIsOver]]=0,0, IF(Table2[[#This Row],[ActualWinner]]=Table2[[#This Row],[AwayTeam]], 2, IF(OR(Table2[[#This Row],[ActualResult]]="OT", Table2[[#This Row],[ActualResult]]="SO"), 1, 0)))</f>
        <v>0</v>
      </c>
      <c r="AB1175" s="2">
        <f>IF(Table2[[#This Row],[GameIsOver]]= 0, 0, IF(Table2[[#This Row],[ActualWinner]]=Table2[[#This Row],[HomeTeam]], 2, IF(OR(Table2[[#This Row],[ActualResult]]="OT", Table2[[#This Row],[ActualResult]]="SO"), 1, 0)))</f>
        <v>0</v>
      </c>
      <c r="AC1175" s="33">
        <f>(($AR$11)*IF(Table2[[#This Row],[CorrectWinnerPrediction]]="Y", 1, 0))+(($AR$12)*IF(Table2[[#This Row],[CorrectAwayScorePrediction]]="Y", 1, 0))+(($AR$13)*IF(Table2[[#This Row],[CorrectHomeScorePrediction]]="Y", 1, 0))</f>
        <v>0</v>
      </c>
      <c r="AD11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5" s="4" t="str">
        <f>IF(WEEKDAY(Table2[[#This Row],[GameDate]])=1,"SUN",IF(WEEKDAY(Table2[[#This Row],[GameDate]])=2,"MON",IF(WEEKDAY(Table2[[#This Row],[GameDate]])=3,"TUE",IF(WEEKDAY(Table2[[#This Row],[GameDate]])=4,"WED",IF(WEEKDAY(Table2[[#This Row],[GameDate]])=5,"THU",IF(WEEKDAY(Table2[[#This Row],[GameDate]])=6,"FRI", "SAT"))))))</f>
        <v>SUN</v>
      </c>
      <c r="AF1175" s="2">
        <f>Table2[[#This Row],[ActualAwayScore]]-Table2[[#This Row],[PredictedAwayScore]]</f>
        <v>0</v>
      </c>
      <c r="AG1175" s="2">
        <f>Table2[[#This Row],[ActualHomeScore]]-Table2[[#This Row],[PredictedHomeScore]]</f>
        <v>0</v>
      </c>
      <c r="AH1175" s="2">
        <f t="shared" si="93"/>
        <v>0</v>
      </c>
      <c r="AI1175" s="2">
        <f t="shared" si="94"/>
        <v>0</v>
      </c>
    </row>
    <row r="1176" spans="1:35" x14ac:dyDescent="0.25">
      <c r="B1176" s="4">
        <v>45746</v>
      </c>
      <c r="C1176" s="7" t="s">
        <v>1288</v>
      </c>
      <c r="D1176" s="2" t="s">
        <v>30</v>
      </c>
      <c r="E1176" s="2" t="s">
        <v>21</v>
      </c>
      <c r="F1176" s="2"/>
      <c r="G1176" s="2"/>
      <c r="H1176" s="2" t="str">
        <f t="shared" si="90"/>
        <v>_</v>
      </c>
      <c r="I1176" s="2"/>
      <c r="J1176" s="2"/>
      <c r="K1176" s="2"/>
      <c r="L1176" s="2" t="str">
        <f t="shared" si="91"/>
        <v>_</v>
      </c>
      <c r="M1176" s="2"/>
      <c r="N1176" s="2">
        <f>IF(ISBLANK(Table2[[#This Row],[ActualResult]]), 0, 1)</f>
        <v>0</v>
      </c>
      <c r="O1176" s="2" t="str">
        <f>IF(ISBLANK(Table2[[#This Row],[ActualResult]]), "_", IF(Table2[[#This Row],[ActualWinner]]=Table2[[#This Row],[PredictedWinner]], "Y", "N"))</f>
        <v>_</v>
      </c>
      <c r="P1176" s="2" t="str">
        <f>IF(Table2[[#This Row],[ActualAwayScore]]&gt;Table2[[#This Row],[PredictedAwayScore]], "N", IF(ISBLANK(Table2[[#This Row],[ActualResult]]), "_", IF(Table2[[#This Row],[ActualAwayScore]]=Table2[[#This Row],[PredictedAwayScore]], "Y", "N")))</f>
        <v>_</v>
      </c>
      <c r="Q1176" s="2" t="str">
        <f>IF(Table2[[#This Row],[ActualHomeScore]]&gt;Table2[[#This Row],[PredictedHomeScore]],"N", IF(ISBLANK(Table2[[#This Row],[ActualResult]]), "_", IF(Table2[[#This Row],[ActualHomeScore]]=Table2[[#This Row],[PredictedHomeScore]], "Y", "N")))</f>
        <v>_</v>
      </c>
      <c r="R1176" s="2"/>
      <c r="S1176" s="2" t="str">
        <f t="shared" si="92"/>
        <v>_</v>
      </c>
      <c r="T1176" s="2">
        <f>IF(INDEX(StatsRegularSeason20242025!$A$2:$C$33,MATCH(Table2[[#This Row],[AwayTeam]],StatsRegularSeason20242025!$A$2:$A$33,0),2)=INDEX(StatsRegularSeason20242025!$A$2:$C$33,MATCH(Table2[[#This Row],[HomeTeam]],StatsRegularSeason20242025!$A$2:$A$33,0),2),1,0)</f>
        <v>1</v>
      </c>
      <c r="U1176" s="2">
        <f>IF(INDEX(StatsRegularSeason20242025!$A$2:$C$33,MATCH(Table2[[#This Row],[AwayTeam]],StatsRegularSeason20242025!$A$2:$A$33,0),3)=INDEX(StatsRegularSeason20242025!$A$2:$C$33,MATCH(Table2[[#This Row],[HomeTeam]],StatsRegularSeason20242025!$A$2:$A$33,0),3),1,0)</f>
        <v>0</v>
      </c>
      <c r="V1176" s="2">
        <f>IF(Table2[[#This Row],[InterConf]]=1,IF(Table2[[#This Row],[InterDiv]]=0, 1, 0), 0)</f>
        <v>1</v>
      </c>
      <c r="W1176" s="2">
        <f>IF(INDEX(StatsRegularSeason20242025!$A$2:$C$33,MATCH(Table2[[#This Row],[AwayTeam]],StatsRegularSeason20242025!$A$2:$A$33,0),2)&lt;&gt;INDEX(StatsRegularSeason20242025!$A$2:$C$33,MATCH(Table2[[#This Row],[HomeTeam]],StatsRegularSeason20242025!$A$2:$A$33,0),2),1,0)</f>
        <v>0</v>
      </c>
      <c r="X1176" s="2"/>
      <c r="Y1176" s="2"/>
      <c r="Z1176" s="2">
        <f>IF(AND(Table2[[#This Row],[GameIsOver]]=1,Table2[[#This Row],[ActualHomeScore]]*Table2[[#This Row],[ActualAwayScore]]=0), 1,0)</f>
        <v>0</v>
      </c>
      <c r="AA1176" s="2">
        <f>IF(Table2[[#This Row],[GameIsOver]]=0,0, IF(Table2[[#This Row],[ActualWinner]]=Table2[[#This Row],[AwayTeam]], 2, IF(OR(Table2[[#This Row],[ActualResult]]="OT", Table2[[#This Row],[ActualResult]]="SO"), 1, 0)))</f>
        <v>0</v>
      </c>
      <c r="AB1176" s="2">
        <f>IF(Table2[[#This Row],[GameIsOver]]= 0, 0, IF(Table2[[#This Row],[ActualWinner]]=Table2[[#This Row],[HomeTeam]], 2, IF(OR(Table2[[#This Row],[ActualResult]]="OT", Table2[[#This Row],[ActualResult]]="SO"), 1, 0)))</f>
        <v>0</v>
      </c>
      <c r="AC1176" s="33">
        <f>(($AR$11)*IF(Table2[[#This Row],[CorrectWinnerPrediction]]="Y", 1, 0))+(($AR$12)*IF(Table2[[#This Row],[CorrectAwayScorePrediction]]="Y", 1, 0))+(($AR$13)*IF(Table2[[#This Row],[CorrectHomeScorePrediction]]="Y", 1, 0))</f>
        <v>0</v>
      </c>
      <c r="AD11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6" s="4" t="str">
        <f>IF(WEEKDAY(Table2[[#This Row],[GameDate]])=1,"SUN",IF(WEEKDAY(Table2[[#This Row],[GameDate]])=2,"MON",IF(WEEKDAY(Table2[[#This Row],[GameDate]])=3,"TUE",IF(WEEKDAY(Table2[[#This Row],[GameDate]])=4,"WED",IF(WEEKDAY(Table2[[#This Row],[GameDate]])=5,"THU",IF(WEEKDAY(Table2[[#This Row],[GameDate]])=6,"FRI", "SAT"))))))</f>
        <v>SUN</v>
      </c>
      <c r="AF1176" s="2">
        <f>Table2[[#This Row],[ActualAwayScore]]-Table2[[#This Row],[PredictedAwayScore]]</f>
        <v>0</v>
      </c>
      <c r="AG1176" s="2">
        <f>Table2[[#This Row],[ActualHomeScore]]-Table2[[#This Row],[PredictedHomeScore]]</f>
        <v>0</v>
      </c>
      <c r="AH1176" s="2">
        <f t="shared" si="93"/>
        <v>0</v>
      </c>
      <c r="AI1176" s="2">
        <f t="shared" si="94"/>
        <v>0</v>
      </c>
    </row>
    <row r="1177" spans="1:35" x14ac:dyDescent="0.25">
      <c r="B1177" s="4">
        <v>45746</v>
      </c>
      <c r="C1177" s="7" t="s">
        <v>1289</v>
      </c>
      <c r="D1177" s="2" t="s">
        <v>33</v>
      </c>
      <c r="E1177" s="2" t="s">
        <v>44</v>
      </c>
      <c r="F1177" s="2"/>
      <c r="G1177" s="2"/>
      <c r="H1177" s="2" t="str">
        <f t="shared" si="90"/>
        <v>_</v>
      </c>
      <c r="I1177" s="2"/>
      <c r="J1177" s="2"/>
      <c r="K1177" s="2"/>
      <c r="L1177" s="2" t="str">
        <f t="shared" si="91"/>
        <v>_</v>
      </c>
      <c r="M1177" s="2"/>
      <c r="N1177" s="2">
        <f>IF(ISBLANK(Table2[[#This Row],[ActualResult]]), 0, 1)</f>
        <v>0</v>
      </c>
      <c r="O1177" s="2" t="str">
        <f>IF(ISBLANK(Table2[[#This Row],[ActualResult]]), "_", IF(Table2[[#This Row],[ActualWinner]]=Table2[[#This Row],[PredictedWinner]], "Y", "N"))</f>
        <v>_</v>
      </c>
      <c r="P1177" s="2" t="str">
        <f>IF(Table2[[#This Row],[ActualAwayScore]]&gt;Table2[[#This Row],[PredictedAwayScore]], "N", IF(ISBLANK(Table2[[#This Row],[ActualResult]]), "_", IF(Table2[[#This Row],[ActualAwayScore]]=Table2[[#This Row],[PredictedAwayScore]], "Y", "N")))</f>
        <v>_</v>
      </c>
      <c r="Q1177" s="2" t="str">
        <f>IF(Table2[[#This Row],[ActualHomeScore]]&gt;Table2[[#This Row],[PredictedHomeScore]],"N", IF(ISBLANK(Table2[[#This Row],[ActualResult]]), "_", IF(Table2[[#This Row],[ActualHomeScore]]=Table2[[#This Row],[PredictedHomeScore]], "Y", "N")))</f>
        <v>_</v>
      </c>
      <c r="R1177" s="2"/>
      <c r="S1177" s="2" t="str">
        <f t="shared" si="92"/>
        <v>_</v>
      </c>
      <c r="T1177" s="2">
        <f>IF(INDEX(StatsRegularSeason20242025!$A$2:$C$33,MATCH(Table2[[#This Row],[AwayTeam]],StatsRegularSeason20242025!$A$2:$A$33,0),2)=INDEX(StatsRegularSeason20242025!$A$2:$C$33,MATCH(Table2[[#This Row],[HomeTeam]],StatsRegularSeason20242025!$A$2:$A$33,0),2),1,0)</f>
        <v>1</v>
      </c>
      <c r="U1177" s="2">
        <f>IF(INDEX(StatsRegularSeason20242025!$A$2:$C$33,MATCH(Table2[[#This Row],[AwayTeam]],StatsRegularSeason20242025!$A$2:$A$33,0),3)=INDEX(StatsRegularSeason20242025!$A$2:$C$33,MATCH(Table2[[#This Row],[HomeTeam]],StatsRegularSeason20242025!$A$2:$A$33,0),3),1,0)</f>
        <v>1</v>
      </c>
      <c r="V1177" s="2">
        <f>IF(Table2[[#This Row],[InterConf]]=1,IF(Table2[[#This Row],[InterDiv]]=0, 1, 0), 0)</f>
        <v>0</v>
      </c>
      <c r="W1177" s="2">
        <f>IF(INDEX(StatsRegularSeason20242025!$A$2:$C$33,MATCH(Table2[[#This Row],[AwayTeam]],StatsRegularSeason20242025!$A$2:$A$33,0),2)&lt;&gt;INDEX(StatsRegularSeason20242025!$A$2:$C$33,MATCH(Table2[[#This Row],[HomeTeam]],StatsRegularSeason20242025!$A$2:$A$33,0),2),1,0)</f>
        <v>0</v>
      </c>
      <c r="X1177" s="2"/>
      <c r="Y1177" s="2"/>
      <c r="Z1177" s="2">
        <f>IF(AND(Table2[[#This Row],[GameIsOver]]=1,Table2[[#This Row],[ActualHomeScore]]*Table2[[#This Row],[ActualAwayScore]]=0), 1,0)</f>
        <v>0</v>
      </c>
      <c r="AA1177" s="2">
        <f>IF(Table2[[#This Row],[GameIsOver]]=0,0, IF(Table2[[#This Row],[ActualWinner]]=Table2[[#This Row],[AwayTeam]], 2, IF(OR(Table2[[#This Row],[ActualResult]]="OT", Table2[[#This Row],[ActualResult]]="SO"), 1, 0)))</f>
        <v>0</v>
      </c>
      <c r="AB1177" s="2">
        <f>IF(Table2[[#This Row],[GameIsOver]]= 0, 0, IF(Table2[[#This Row],[ActualWinner]]=Table2[[#This Row],[HomeTeam]], 2, IF(OR(Table2[[#This Row],[ActualResult]]="OT", Table2[[#This Row],[ActualResult]]="SO"), 1, 0)))</f>
        <v>0</v>
      </c>
      <c r="AC1177" s="33">
        <f>(($AR$11)*IF(Table2[[#This Row],[CorrectWinnerPrediction]]="Y", 1, 0))+(($AR$12)*IF(Table2[[#This Row],[CorrectAwayScorePrediction]]="Y", 1, 0))+(($AR$13)*IF(Table2[[#This Row],[CorrectHomeScorePrediction]]="Y", 1, 0))</f>
        <v>0</v>
      </c>
      <c r="AD11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7" s="4" t="str">
        <f>IF(WEEKDAY(Table2[[#This Row],[GameDate]])=1,"SUN",IF(WEEKDAY(Table2[[#This Row],[GameDate]])=2,"MON",IF(WEEKDAY(Table2[[#This Row],[GameDate]])=3,"TUE",IF(WEEKDAY(Table2[[#This Row],[GameDate]])=4,"WED",IF(WEEKDAY(Table2[[#This Row],[GameDate]])=5,"THU",IF(WEEKDAY(Table2[[#This Row],[GameDate]])=6,"FRI", "SAT"))))))</f>
        <v>SUN</v>
      </c>
      <c r="AF1177" s="2">
        <f>Table2[[#This Row],[ActualAwayScore]]-Table2[[#This Row],[PredictedAwayScore]]</f>
        <v>0</v>
      </c>
      <c r="AG1177" s="2">
        <f>Table2[[#This Row],[ActualHomeScore]]-Table2[[#This Row],[PredictedHomeScore]]</f>
        <v>0</v>
      </c>
      <c r="AH1177" s="2">
        <f t="shared" si="93"/>
        <v>0</v>
      </c>
      <c r="AI1177" s="2">
        <f t="shared" si="94"/>
        <v>0</v>
      </c>
    </row>
    <row r="1178" spans="1:35" x14ac:dyDescent="0.25">
      <c r="B1178" s="4">
        <v>45746</v>
      </c>
      <c r="C1178" s="7" t="s">
        <v>1290</v>
      </c>
      <c r="D1178" s="2" t="s">
        <v>18</v>
      </c>
      <c r="E1178" s="2" t="s">
        <v>47</v>
      </c>
      <c r="F1178" s="2"/>
      <c r="G1178" s="2"/>
      <c r="H1178" s="2" t="str">
        <f t="shared" si="90"/>
        <v>_</v>
      </c>
      <c r="I1178" s="2"/>
      <c r="J1178" s="2"/>
      <c r="K1178" s="2"/>
      <c r="L1178" s="2" t="str">
        <f t="shared" si="91"/>
        <v>_</v>
      </c>
      <c r="M1178" s="2"/>
      <c r="N1178" s="2">
        <f>IF(ISBLANK(Table2[[#This Row],[ActualResult]]), 0, 1)</f>
        <v>0</v>
      </c>
      <c r="O1178" s="2" t="str">
        <f>IF(ISBLANK(Table2[[#This Row],[ActualResult]]), "_", IF(Table2[[#This Row],[ActualWinner]]=Table2[[#This Row],[PredictedWinner]], "Y", "N"))</f>
        <v>_</v>
      </c>
      <c r="P1178" s="2" t="str">
        <f>IF(Table2[[#This Row],[ActualAwayScore]]&gt;Table2[[#This Row],[PredictedAwayScore]], "N", IF(ISBLANK(Table2[[#This Row],[ActualResult]]), "_", IF(Table2[[#This Row],[ActualAwayScore]]=Table2[[#This Row],[PredictedAwayScore]], "Y", "N")))</f>
        <v>_</v>
      </c>
      <c r="Q1178" s="2" t="str">
        <f>IF(Table2[[#This Row],[ActualHomeScore]]&gt;Table2[[#This Row],[PredictedHomeScore]],"N", IF(ISBLANK(Table2[[#This Row],[ActualResult]]), "_", IF(Table2[[#This Row],[ActualHomeScore]]=Table2[[#This Row],[PredictedHomeScore]], "Y", "N")))</f>
        <v>_</v>
      </c>
      <c r="R1178" s="2"/>
      <c r="S1178" s="2" t="str">
        <f t="shared" si="92"/>
        <v>_</v>
      </c>
      <c r="T1178" s="2">
        <f>IF(INDEX(StatsRegularSeason20242025!$A$2:$C$33,MATCH(Table2[[#This Row],[AwayTeam]],StatsRegularSeason20242025!$A$2:$A$33,0),2)=INDEX(StatsRegularSeason20242025!$A$2:$C$33,MATCH(Table2[[#This Row],[HomeTeam]],StatsRegularSeason20242025!$A$2:$A$33,0),2),1,0)</f>
        <v>0</v>
      </c>
      <c r="U1178" s="2">
        <f>IF(INDEX(StatsRegularSeason20242025!$A$2:$C$33,MATCH(Table2[[#This Row],[AwayTeam]],StatsRegularSeason20242025!$A$2:$A$33,0),3)=INDEX(StatsRegularSeason20242025!$A$2:$C$33,MATCH(Table2[[#This Row],[HomeTeam]],StatsRegularSeason20242025!$A$2:$A$33,0),3),1,0)</f>
        <v>0</v>
      </c>
      <c r="V1178" s="2">
        <f>IF(Table2[[#This Row],[InterConf]]=1,IF(Table2[[#This Row],[InterDiv]]=0, 1, 0), 0)</f>
        <v>0</v>
      </c>
      <c r="W1178" s="2">
        <f>IF(INDEX(StatsRegularSeason20242025!$A$2:$C$33,MATCH(Table2[[#This Row],[AwayTeam]],StatsRegularSeason20242025!$A$2:$A$33,0),2)&lt;&gt;INDEX(StatsRegularSeason20242025!$A$2:$C$33,MATCH(Table2[[#This Row],[HomeTeam]],StatsRegularSeason20242025!$A$2:$A$33,0),2),1,0)</f>
        <v>1</v>
      </c>
      <c r="X1178" s="2"/>
      <c r="Y1178" s="2"/>
      <c r="Z1178" s="2">
        <f>IF(AND(Table2[[#This Row],[GameIsOver]]=1,Table2[[#This Row],[ActualHomeScore]]*Table2[[#This Row],[ActualAwayScore]]=0), 1,0)</f>
        <v>0</v>
      </c>
      <c r="AA1178" s="2">
        <f>IF(Table2[[#This Row],[GameIsOver]]=0,0, IF(Table2[[#This Row],[ActualWinner]]=Table2[[#This Row],[AwayTeam]], 2, IF(OR(Table2[[#This Row],[ActualResult]]="OT", Table2[[#This Row],[ActualResult]]="SO"), 1, 0)))</f>
        <v>0</v>
      </c>
      <c r="AB1178" s="2">
        <f>IF(Table2[[#This Row],[GameIsOver]]= 0, 0, IF(Table2[[#This Row],[ActualWinner]]=Table2[[#This Row],[HomeTeam]], 2, IF(OR(Table2[[#This Row],[ActualResult]]="OT", Table2[[#This Row],[ActualResult]]="SO"), 1, 0)))</f>
        <v>0</v>
      </c>
      <c r="AC1178" s="33">
        <f>(($AR$11)*IF(Table2[[#This Row],[CorrectWinnerPrediction]]="Y", 1, 0))+(($AR$12)*IF(Table2[[#This Row],[CorrectAwayScorePrediction]]="Y", 1, 0))+(($AR$13)*IF(Table2[[#This Row],[CorrectHomeScorePrediction]]="Y", 1, 0))</f>
        <v>0</v>
      </c>
      <c r="AD11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8" s="4" t="str">
        <f>IF(WEEKDAY(Table2[[#This Row],[GameDate]])=1,"SUN",IF(WEEKDAY(Table2[[#This Row],[GameDate]])=2,"MON",IF(WEEKDAY(Table2[[#This Row],[GameDate]])=3,"TUE",IF(WEEKDAY(Table2[[#This Row],[GameDate]])=4,"WED",IF(WEEKDAY(Table2[[#This Row],[GameDate]])=5,"THU",IF(WEEKDAY(Table2[[#This Row],[GameDate]])=6,"FRI", "SAT"))))))</f>
        <v>SUN</v>
      </c>
      <c r="AF1178" s="2">
        <f>Table2[[#This Row],[ActualAwayScore]]-Table2[[#This Row],[PredictedAwayScore]]</f>
        <v>0</v>
      </c>
      <c r="AG1178" s="2">
        <f>Table2[[#This Row],[ActualHomeScore]]-Table2[[#This Row],[PredictedHomeScore]]</f>
        <v>0</v>
      </c>
      <c r="AH1178" s="2">
        <f t="shared" si="93"/>
        <v>0</v>
      </c>
      <c r="AI1178" s="2">
        <f t="shared" si="94"/>
        <v>0</v>
      </c>
    </row>
    <row r="1179" spans="1:35" x14ac:dyDescent="0.25">
      <c r="A1179" s="3"/>
      <c r="B1179" s="5">
        <v>45746</v>
      </c>
      <c r="C1179" s="8" t="s">
        <v>1291</v>
      </c>
      <c r="D1179" s="3" t="s">
        <v>38</v>
      </c>
      <c r="E1179" s="3" t="s">
        <v>28</v>
      </c>
      <c r="F1179" s="3"/>
      <c r="G1179" s="3"/>
      <c r="H1179" s="3" t="str">
        <f t="shared" si="90"/>
        <v>_</v>
      </c>
      <c r="I1179" s="3"/>
      <c r="J1179" s="3"/>
      <c r="K1179" s="3"/>
      <c r="L1179" s="3" t="str">
        <f t="shared" si="91"/>
        <v>_</v>
      </c>
      <c r="M1179" s="3"/>
      <c r="N1179" s="3">
        <f>IF(ISBLANK(Table2[[#This Row],[ActualResult]]), 0, 1)</f>
        <v>0</v>
      </c>
      <c r="O1179" s="3" t="str">
        <f>IF(ISBLANK(Table2[[#This Row],[ActualResult]]), "_", IF(Table2[[#This Row],[ActualWinner]]=Table2[[#This Row],[PredictedWinner]], "Y", "N"))</f>
        <v>_</v>
      </c>
      <c r="P1179" s="3" t="str">
        <f>IF(Table2[[#This Row],[ActualAwayScore]]&gt;Table2[[#This Row],[PredictedAwayScore]], "N", IF(ISBLANK(Table2[[#This Row],[ActualResult]]), "_", IF(Table2[[#This Row],[ActualAwayScore]]=Table2[[#This Row],[PredictedAwayScore]], "Y", "N")))</f>
        <v>_</v>
      </c>
      <c r="Q1179" s="3" t="str">
        <f>IF(Table2[[#This Row],[ActualHomeScore]]&gt;Table2[[#This Row],[PredictedHomeScore]],"N", IF(ISBLANK(Table2[[#This Row],[ActualResult]]), "_", IF(Table2[[#This Row],[ActualHomeScore]]=Table2[[#This Row],[PredictedHomeScore]], "Y", "N")))</f>
        <v>_</v>
      </c>
      <c r="R1179" s="2"/>
      <c r="S1179" s="2" t="str">
        <f t="shared" si="92"/>
        <v>_</v>
      </c>
      <c r="T1179" s="2">
        <f>IF(INDEX(StatsRegularSeason20242025!$A$2:$C$33,MATCH(Table2[[#This Row],[AwayTeam]],StatsRegularSeason20242025!$A$2:$A$33,0),2)=INDEX(StatsRegularSeason20242025!$A$2:$C$33,MATCH(Table2[[#This Row],[HomeTeam]],StatsRegularSeason20242025!$A$2:$A$33,0),2),1,0)</f>
        <v>1</v>
      </c>
      <c r="U1179" s="2">
        <f>IF(INDEX(StatsRegularSeason20242025!$A$2:$C$33,MATCH(Table2[[#This Row],[AwayTeam]],StatsRegularSeason20242025!$A$2:$A$33,0),3)=INDEX(StatsRegularSeason20242025!$A$2:$C$33,MATCH(Table2[[#This Row],[HomeTeam]],StatsRegularSeason20242025!$A$2:$A$33,0),3),1,0)</f>
        <v>1</v>
      </c>
      <c r="V1179" s="2">
        <f>IF(Table2[[#This Row],[InterConf]]=1,IF(Table2[[#This Row],[InterDiv]]=0, 1, 0), 0)</f>
        <v>0</v>
      </c>
      <c r="W1179" s="2">
        <f>IF(INDEX(StatsRegularSeason20242025!$A$2:$C$33,MATCH(Table2[[#This Row],[AwayTeam]],StatsRegularSeason20242025!$A$2:$A$33,0),2)&lt;&gt;INDEX(StatsRegularSeason20242025!$A$2:$C$33,MATCH(Table2[[#This Row],[HomeTeam]],StatsRegularSeason20242025!$A$2:$A$33,0),2),1,0)</f>
        <v>0</v>
      </c>
      <c r="X1179" s="2"/>
      <c r="Y1179" s="2"/>
      <c r="Z1179" s="2">
        <f>IF(AND(Table2[[#This Row],[GameIsOver]]=1,Table2[[#This Row],[ActualHomeScore]]*Table2[[#This Row],[ActualAwayScore]]=0), 1,0)</f>
        <v>0</v>
      </c>
      <c r="AA1179" s="2">
        <f>IF(Table2[[#This Row],[GameIsOver]]=0,0, IF(Table2[[#This Row],[ActualWinner]]=Table2[[#This Row],[AwayTeam]], 2, IF(OR(Table2[[#This Row],[ActualResult]]="OT", Table2[[#This Row],[ActualResult]]="SO"), 1, 0)))</f>
        <v>0</v>
      </c>
      <c r="AB1179" s="2">
        <f>IF(Table2[[#This Row],[GameIsOver]]= 0, 0, IF(Table2[[#This Row],[ActualWinner]]=Table2[[#This Row],[HomeTeam]], 2, IF(OR(Table2[[#This Row],[ActualResult]]="OT", Table2[[#This Row],[ActualResult]]="SO"), 1, 0)))</f>
        <v>0</v>
      </c>
      <c r="AC1179" s="33">
        <f>(($AR$11)*IF(Table2[[#This Row],[CorrectWinnerPrediction]]="Y", 1, 0))+(($AR$12)*IF(Table2[[#This Row],[CorrectAwayScorePrediction]]="Y", 1, 0))+(($AR$13)*IF(Table2[[#This Row],[CorrectHomeScorePrediction]]="Y", 1, 0))</f>
        <v>0</v>
      </c>
      <c r="AD11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79" s="5" t="str">
        <f>IF(WEEKDAY(Table2[[#This Row],[GameDate]])=1,"SUN",IF(WEEKDAY(Table2[[#This Row],[GameDate]])=2,"MON",IF(WEEKDAY(Table2[[#This Row],[GameDate]])=3,"TUE",IF(WEEKDAY(Table2[[#This Row],[GameDate]])=4,"WED",IF(WEEKDAY(Table2[[#This Row],[GameDate]])=5,"THU",IF(WEEKDAY(Table2[[#This Row],[GameDate]])=6,"FRI", "SAT"))))))</f>
        <v>SUN</v>
      </c>
      <c r="AF1179" s="2">
        <f>Table2[[#This Row],[ActualAwayScore]]-Table2[[#This Row],[PredictedAwayScore]]</f>
        <v>0</v>
      </c>
      <c r="AG1179" s="2">
        <f>Table2[[#This Row],[ActualHomeScore]]-Table2[[#This Row],[PredictedHomeScore]]</f>
        <v>0</v>
      </c>
      <c r="AH1179" s="2">
        <f t="shared" si="93"/>
        <v>0</v>
      </c>
      <c r="AI1179" s="2">
        <f t="shared" si="94"/>
        <v>0</v>
      </c>
    </row>
    <row r="1180" spans="1:35" x14ac:dyDescent="0.25">
      <c r="B1180" s="4">
        <v>45747</v>
      </c>
      <c r="C1180" s="7" t="s">
        <v>1292</v>
      </c>
      <c r="D1180" s="2" t="s">
        <v>37</v>
      </c>
      <c r="E1180" s="2" t="s">
        <v>32</v>
      </c>
      <c r="F1180" s="2"/>
      <c r="G1180" s="2"/>
      <c r="H1180" s="2" t="str">
        <f t="shared" si="90"/>
        <v>_</v>
      </c>
      <c r="I1180" s="2"/>
      <c r="J1180" s="2"/>
      <c r="K1180" s="2"/>
      <c r="L1180" s="2" t="str">
        <f t="shared" si="91"/>
        <v>_</v>
      </c>
      <c r="M1180" s="2"/>
      <c r="N1180" s="2">
        <f>IF(ISBLANK(Table2[[#This Row],[ActualResult]]), 0, 1)</f>
        <v>0</v>
      </c>
      <c r="O1180" s="2" t="str">
        <f>IF(ISBLANK(Table2[[#This Row],[ActualResult]]), "_", IF(Table2[[#This Row],[ActualWinner]]=Table2[[#This Row],[PredictedWinner]], "Y", "N"))</f>
        <v>_</v>
      </c>
      <c r="P1180" s="2" t="str">
        <f>IF(Table2[[#This Row],[ActualAwayScore]]&gt;Table2[[#This Row],[PredictedAwayScore]], "N", IF(ISBLANK(Table2[[#This Row],[ActualResult]]), "_", IF(Table2[[#This Row],[ActualAwayScore]]=Table2[[#This Row],[PredictedAwayScore]], "Y", "N")))</f>
        <v>_</v>
      </c>
      <c r="Q1180" s="2" t="str">
        <f>IF(Table2[[#This Row],[ActualHomeScore]]&gt;Table2[[#This Row],[PredictedHomeScore]],"N", IF(ISBLANK(Table2[[#This Row],[ActualResult]]), "_", IF(Table2[[#This Row],[ActualHomeScore]]=Table2[[#This Row],[PredictedHomeScore]], "Y", "N")))</f>
        <v>_</v>
      </c>
      <c r="R1180" s="2"/>
      <c r="S1180" s="2" t="str">
        <f t="shared" si="92"/>
        <v>_</v>
      </c>
      <c r="T1180" s="2">
        <f>IF(INDEX(StatsRegularSeason20242025!$A$2:$C$33,MATCH(Table2[[#This Row],[AwayTeam]],StatsRegularSeason20242025!$A$2:$A$33,0),2)=INDEX(StatsRegularSeason20242025!$A$2:$C$33,MATCH(Table2[[#This Row],[HomeTeam]],StatsRegularSeason20242025!$A$2:$A$33,0),2),1,0)</f>
        <v>0</v>
      </c>
      <c r="U1180" s="2">
        <f>IF(INDEX(StatsRegularSeason20242025!$A$2:$C$33,MATCH(Table2[[#This Row],[AwayTeam]],StatsRegularSeason20242025!$A$2:$A$33,0),3)=INDEX(StatsRegularSeason20242025!$A$2:$C$33,MATCH(Table2[[#This Row],[HomeTeam]],StatsRegularSeason20242025!$A$2:$A$33,0),3),1,0)</f>
        <v>0</v>
      </c>
      <c r="V1180" s="2">
        <f>IF(Table2[[#This Row],[InterConf]]=1,IF(Table2[[#This Row],[InterDiv]]=0, 1, 0), 0)</f>
        <v>0</v>
      </c>
      <c r="W1180" s="2">
        <f>IF(INDEX(StatsRegularSeason20242025!$A$2:$C$33,MATCH(Table2[[#This Row],[AwayTeam]],StatsRegularSeason20242025!$A$2:$A$33,0),2)&lt;&gt;INDEX(StatsRegularSeason20242025!$A$2:$C$33,MATCH(Table2[[#This Row],[HomeTeam]],StatsRegularSeason20242025!$A$2:$A$33,0),2),1,0)</f>
        <v>1</v>
      </c>
      <c r="X1180" s="2"/>
      <c r="Y1180" s="2"/>
      <c r="Z1180" s="2">
        <f>IF(AND(Table2[[#This Row],[GameIsOver]]=1,Table2[[#This Row],[ActualHomeScore]]*Table2[[#This Row],[ActualAwayScore]]=0), 1,0)</f>
        <v>0</v>
      </c>
      <c r="AA1180" s="2">
        <f>IF(Table2[[#This Row],[GameIsOver]]=0,0, IF(Table2[[#This Row],[ActualWinner]]=Table2[[#This Row],[AwayTeam]], 2, IF(OR(Table2[[#This Row],[ActualResult]]="OT", Table2[[#This Row],[ActualResult]]="SO"), 1, 0)))</f>
        <v>0</v>
      </c>
      <c r="AB1180" s="2">
        <f>IF(Table2[[#This Row],[GameIsOver]]= 0, 0, IF(Table2[[#This Row],[ActualWinner]]=Table2[[#This Row],[HomeTeam]], 2, IF(OR(Table2[[#This Row],[ActualResult]]="OT", Table2[[#This Row],[ActualResult]]="SO"), 1, 0)))</f>
        <v>0</v>
      </c>
      <c r="AC1180" s="33">
        <f>(($AR$11)*IF(Table2[[#This Row],[CorrectWinnerPrediction]]="Y", 1, 0))+(($AR$12)*IF(Table2[[#This Row],[CorrectAwayScorePrediction]]="Y", 1, 0))+(($AR$13)*IF(Table2[[#This Row],[CorrectHomeScorePrediction]]="Y", 1, 0))</f>
        <v>0</v>
      </c>
      <c r="AD11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0" s="4" t="str">
        <f>IF(WEEKDAY(Table2[[#This Row],[GameDate]])=1,"SUN",IF(WEEKDAY(Table2[[#This Row],[GameDate]])=2,"MON",IF(WEEKDAY(Table2[[#This Row],[GameDate]])=3,"TUE",IF(WEEKDAY(Table2[[#This Row],[GameDate]])=4,"WED",IF(WEEKDAY(Table2[[#This Row],[GameDate]])=5,"THU",IF(WEEKDAY(Table2[[#This Row],[GameDate]])=6,"FRI", "SAT"))))))</f>
        <v>MON</v>
      </c>
      <c r="AF1180" s="2">
        <f>Table2[[#This Row],[ActualAwayScore]]-Table2[[#This Row],[PredictedAwayScore]]</f>
        <v>0</v>
      </c>
      <c r="AG1180" s="2">
        <f>Table2[[#This Row],[ActualHomeScore]]-Table2[[#This Row],[PredictedHomeScore]]</f>
        <v>0</v>
      </c>
      <c r="AH1180" s="2">
        <f t="shared" si="93"/>
        <v>0</v>
      </c>
      <c r="AI1180" s="2">
        <f t="shared" si="94"/>
        <v>0</v>
      </c>
    </row>
    <row r="1181" spans="1:35" x14ac:dyDescent="0.25">
      <c r="B1181" s="4">
        <v>45747</v>
      </c>
      <c r="C1181" s="7" t="s">
        <v>1293</v>
      </c>
      <c r="D1181" s="2" t="s">
        <v>35</v>
      </c>
      <c r="E1181" s="2" t="s">
        <v>45</v>
      </c>
      <c r="F1181" s="2"/>
      <c r="G1181" s="2"/>
      <c r="H1181" s="2" t="str">
        <f t="shared" si="90"/>
        <v>_</v>
      </c>
      <c r="I1181" s="2"/>
      <c r="J1181" s="2"/>
      <c r="K1181" s="2"/>
      <c r="L1181" s="2" t="str">
        <f t="shared" si="91"/>
        <v>_</v>
      </c>
      <c r="M1181" s="2"/>
      <c r="N1181" s="2">
        <f>IF(ISBLANK(Table2[[#This Row],[ActualResult]]), 0, 1)</f>
        <v>0</v>
      </c>
      <c r="O1181" s="2" t="str">
        <f>IF(ISBLANK(Table2[[#This Row],[ActualResult]]), "_", IF(Table2[[#This Row],[ActualWinner]]=Table2[[#This Row],[PredictedWinner]], "Y", "N"))</f>
        <v>_</v>
      </c>
      <c r="P1181" s="2" t="str">
        <f>IF(Table2[[#This Row],[ActualAwayScore]]&gt;Table2[[#This Row],[PredictedAwayScore]], "N", IF(ISBLANK(Table2[[#This Row],[ActualResult]]), "_", IF(Table2[[#This Row],[ActualAwayScore]]=Table2[[#This Row],[PredictedAwayScore]], "Y", "N")))</f>
        <v>_</v>
      </c>
      <c r="Q1181" s="2" t="str">
        <f>IF(Table2[[#This Row],[ActualHomeScore]]&gt;Table2[[#This Row],[PredictedHomeScore]],"N", IF(ISBLANK(Table2[[#This Row],[ActualResult]]), "_", IF(Table2[[#This Row],[ActualHomeScore]]=Table2[[#This Row],[PredictedHomeScore]], "Y", "N")))</f>
        <v>_</v>
      </c>
      <c r="R1181" s="2"/>
      <c r="S1181" s="2" t="str">
        <f t="shared" si="92"/>
        <v>_</v>
      </c>
      <c r="T1181" s="2">
        <f>IF(INDEX(StatsRegularSeason20242025!$A$2:$C$33,MATCH(Table2[[#This Row],[AwayTeam]],StatsRegularSeason20242025!$A$2:$A$33,0),2)=INDEX(StatsRegularSeason20242025!$A$2:$C$33,MATCH(Table2[[#This Row],[HomeTeam]],StatsRegularSeason20242025!$A$2:$A$33,0),2),1,0)</f>
        <v>0</v>
      </c>
      <c r="U1181" s="2">
        <f>IF(INDEX(StatsRegularSeason20242025!$A$2:$C$33,MATCH(Table2[[#This Row],[AwayTeam]],StatsRegularSeason20242025!$A$2:$A$33,0),3)=INDEX(StatsRegularSeason20242025!$A$2:$C$33,MATCH(Table2[[#This Row],[HomeTeam]],StatsRegularSeason20242025!$A$2:$A$33,0),3),1,0)</f>
        <v>0</v>
      </c>
      <c r="V1181" s="2">
        <f>IF(Table2[[#This Row],[InterConf]]=1,IF(Table2[[#This Row],[InterDiv]]=0, 1, 0), 0)</f>
        <v>0</v>
      </c>
      <c r="W1181" s="2">
        <f>IF(INDEX(StatsRegularSeason20242025!$A$2:$C$33,MATCH(Table2[[#This Row],[AwayTeam]],StatsRegularSeason20242025!$A$2:$A$33,0),2)&lt;&gt;INDEX(StatsRegularSeason20242025!$A$2:$C$33,MATCH(Table2[[#This Row],[HomeTeam]],StatsRegularSeason20242025!$A$2:$A$33,0),2),1,0)</f>
        <v>1</v>
      </c>
      <c r="X1181" s="2"/>
      <c r="Y1181" s="2"/>
      <c r="Z1181" s="2">
        <f>IF(AND(Table2[[#This Row],[GameIsOver]]=1,Table2[[#This Row],[ActualHomeScore]]*Table2[[#This Row],[ActualAwayScore]]=0), 1,0)</f>
        <v>0</v>
      </c>
      <c r="AA1181" s="2">
        <f>IF(Table2[[#This Row],[GameIsOver]]=0,0, IF(Table2[[#This Row],[ActualWinner]]=Table2[[#This Row],[AwayTeam]], 2, IF(OR(Table2[[#This Row],[ActualResult]]="OT", Table2[[#This Row],[ActualResult]]="SO"), 1, 0)))</f>
        <v>0</v>
      </c>
      <c r="AB1181" s="2">
        <f>IF(Table2[[#This Row],[GameIsOver]]= 0, 0, IF(Table2[[#This Row],[ActualWinner]]=Table2[[#This Row],[HomeTeam]], 2, IF(OR(Table2[[#This Row],[ActualResult]]="OT", Table2[[#This Row],[ActualResult]]="SO"), 1, 0)))</f>
        <v>0</v>
      </c>
      <c r="AC1181" s="33">
        <f>(($AR$11)*IF(Table2[[#This Row],[CorrectWinnerPrediction]]="Y", 1, 0))+(($AR$12)*IF(Table2[[#This Row],[CorrectAwayScorePrediction]]="Y", 1, 0))+(($AR$13)*IF(Table2[[#This Row],[CorrectHomeScorePrediction]]="Y", 1, 0))</f>
        <v>0</v>
      </c>
      <c r="AD11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1" s="4" t="str">
        <f>IF(WEEKDAY(Table2[[#This Row],[GameDate]])=1,"SUN",IF(WEEKDAY(Table2[[#This Row],[GameDate]])=2,"MON",IF(WEEKDAY(Table2[[#This Row],[GameDate]])=3,"TUE",IF(WEEKDAY(Table2[[#This Row],[GameDate]])=4,"WED",IF(WEEKDAY(Table2[[#This Row],[GameDate]])=5,"THU",IF(WEEKDAY(Table2[[#This Row],[GameDate]])=6,"FRI", "SAT"))))))</f>
        <v>MON</v>
      </c>
      <c r="AF1181" s="2">
        <f>Table2[[#This Row],[ActualAwayScore]]-Table2[[#This Row],[PredictedAwayScore]]</f>
        <v>0</v>
      </c>
      <c r="AG1181" s="2">
        <f>Table2[[#This Row],[ActualHomeScore]]-Table2[[#This Row],[PredictedHomeScore]]</f>
        <v>0</v>
      </c>
      <c r="AH1181" s="2">
        <f t="shared" si="93"/>
        <v>0</v>
      </c>
      <c r="AI1181" s="2">
        <f t="shared" si="94"/>
        <v>0</v>
      </c>
    </row>
    <row r="1182" spans="1:35" x14ac:dyDescent="0.25">
      <c r="B1182" s="4">
        <v>45747</v>
      </c>
      <c r="C1182" s="7" t="s">
        <v>1294</v>
      </c>
      <c r="D1182" s="2" t="s">
        <v>24</v>
      </c>
      <c r="E1182" s="2" t="s">
        <v>26</v>
      </c>
      <c r="F1182" s="2"/>
      <c r="G1182" s="2"/>
      <c r="H1182" s="2" t="str">
        <f t="shared" si="90"/>
        <v>_</v>
      </c>
      <c r="I1182" s="2"/>
      <c r="J1182" s="2"/>
      <c r="K1182" s="2"/>
      <c r="L1182" s="2" t="str">
        <f t="shared" si="91"/>
        <v>_</v>
      </c>
      <c r="M1182" s="2"/>
      <c r="N1182" s="2">
        <f>IF(ISBLANK(Table2[[#This Row],[ActualResult]]), 0, 1)</f>
        <v>0</v>
      </c>
      <c r="O1182" s="2" t="str">
        <f>IF(ISBLANK(Table2[[#This Row],[ActualResult]]), "_", IF(Table2[[#This Row],[ActualWinner]]=Table2[[#This Row],[PredictedWinner]], "Y", "N"))</f>
        <v>_</v>
      </c>
      <c r="P1182" s="2" t="str">
        <f>IF(Table2[[#This Row],[ActualAwayScore]]&gt;Table2[[#This Row],[PredictedAwayScore]], "N", IF(ISBLANK(Table2[[#This Row],[ActualResult]]), "_", IF(Table2[[#This Row],[ActualAwayScore]]=Table2[[#This Row],[PredictedAwayScore]], "Y", "N")))</f>
        <v>_</v>
      </c>
      <c r="Q1182" s="2" t="str">
        <f>IF(Table2[[#This Row],[ActualHomeScore]]&gt;Table2[[#This Row],[PredictedHomeScore]],"N", IF(ISBLANK(Table2[[#This Row],[ActualResult]]), "_", IF(Table2[[#This Row],[ActualHomeScore]]=Table2[[#This Row],[PredictedHomeScore]], "Y", "N")))</f>
        <v>_</v>
      </c>
      <c r="R1182" s="2"/>
      <c r="S1182" s="2" t="str">
        <f t="shared" si="92"/>
        <v>_</v>
      </c>
      <c r="T1182" s="2">
        <f>IF(INDEX(StatsRegularSeason20242025!$A$2:$C$33,MATCH(Table2[[#This Row],[AwayTeam]],StatsRegularSeason20242025!$A$2:$A$33,0),2)=INDEX(StatsRegularSeason20242025!$A$2:$C$33,MATCH(Table2[[#This Row],[HomeTeam]],StatsRegularSeason20242025!$A$2:$A$33,0),2),1,0)</f>
        <v>1</v>
      </c>
      <c r="U1182" s="2">
        <f>IF(INDEX(StatsRegularSeason20242025!$A$2:$C$33,MATCH(Table2[[#This Row],[AwayTeam]],StatsRegularSeason20242025!$A$2:$A$33,0),3)=INDEX(StatsRegularSeason20242025!$A$2:$C$33,MATCH(Table2[[#This Row],[HomeTeam]],StatsRegularSeason20242025!$A$2:$A$33,0),3),1,0)</f>
        <v>0</v>
      </c>
      <c r="V1182" s="2">
        <f>IF(Table2[[#This Row],[InterConf]]=1,IF(Table2[[#This Row],[InterDiv]]=0, 1, 0), 0)</f>
        <v>1</v>
      </c>
      <c r="W1182" s="2">
        <f>IF(INDEX(StatsRegularSeason20242025!$A$2:$C$33,MATCH(Table2[[#This Row],[AwayTeam]],StatsRegularSeason20242025!$A$2:$A$33,0),2)&lt;&gt;INDEX(StatsRegularSeason20242025!$A$2:$C$33,MATCH(Table2[[#This Row],[HomeTeam]],StatsRegularSeason20242025!$A$2:$A$33,0),2),1,0)</f>
        <v>0</v>
      </c>
      <c r="X1182" s="2"/>
      <c r="Y1182" s="2"/>
      <c r="Z1182" s="2">
        <f>IF(AND(Table2[[#This Row],[GameIsOver]]=1,Table2[[#This Row],[ActualHomeScore]]*Table2[[#This Row],[ActualAwayScore]]=0), 1,0)</f>
        <v>0</v>
      </c>
      <c r="AA1182" s="2">
        <f>IF(Table2[[#This Row],[GameIsOver]]=0,0, IF(Table2[[#This Row],[ActualWinner]]=Table2[[#This Row],[AwayTeam]], 2, IF(OR(Table2[[#This Row],[ActualResult]]="OT", Table2[[#This Row],[ActualResult]]="SO"), 1, 0)))</f>
        <v>0</v>
      </c>
      <c r="AB1182" s="2">
        <f>IF(Table2[[#This Row],[GameIsOver]]= 0, 0, IF(Table2[[#This Row],[ActualWinner]]=Table2[[#This Row],[HomeTeam]], 2, IF(OR(Table2[[#This Row],[ActualResult]]="OT", Table2[[#This Row],[ActualResult]]="SO"), 1, 0)))</f>
        <v>0</v>
      </c>
      <c r="AC1182" s="33">
        <f>(($AR$11)*IF(Table2[[#This Row],[CorrectWinnerPrediction]]="Y", 1, 0))+(($AR$12)*IF(Table2[[#This Row],[CorrectAwayScorePrediction]]="Y", 1, 0))+(($AR$13)*IF(Table2[[#This Row],[CorrectHomeScorePrediction]]="Y", 1, 0))</f>
        <v>0</v>
      </c>
      <c r="AD11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2" s="4" t="str">
        <f>IF(WEEKDAY(Table2[[#This Row],[GameDate]])=1,"SUN",IF(WEEKDAY(Table2[[#This Row],[GameDate]])=2,"MON",IF(WEEKDAY(Table2[[#This Row],[GameDate]])=3,"TUE",IF(WEEKDAY(Table2[[#This Row],[GameDate]])=4,"WED",IF(WEEKDAY(Table2[[#This Row],[GameDate]])=5,"THU",IF(WEEKDAY(Table2[[#This Row],[GameDate]])=6,"FRI", "SAT"))))))</f>
        <v>MON</v>
      </c>
      <c r="AF1182" s="2">
        <f>Table2[[#This Row],[ActualAwayScore]]-Table2[[#This Row],[PredictedAwayScore]]</f>
        <v>0</v>
      </c>
      <c r="AG1182" s="2">
        <f>Table2[[#This Row],[ActualHomeScore]]-Table2[[#This Row],[PredictedHomeScore]]</f>
        <v>0</v>
      </c>
      <c r="AH1182" s="2">
        <f t="shared" si="93"/>
        <v>0</v>
      </c>
      <c r="AI1182" s="2">
        <f t="shared" si="94"/>
        <v>0</v>
      </c>
    </row>
    <row r="1183" spans="1:35" x14ac:dyDescent="0.25">
      <c r="A1183" s="3"/>
      <c r="B1183" s="5">
        <v>45747</v>
      </c>
      <c r="C1183" s="8" t="s">
        <v>1295</v>
      </c>
      <c r="D1183" s="3" t="s">
        <v>34</v>
      </c>
      <c r="E1183" s="3" t="s">
        <v>12</v>
      </c>
      <c r="F1183" s="3"/>
      <c r="G1183" s="3"/>
      <c r="H1183" s="3" t="str">
        <f t="shared" si="90"/>
        <v>_</v>
      </c>
      <c r="I1183" s="3"/>
      <c r="J1183" s="3"/>
      <c r="K1183" s="3"/>
      <c r="L1183" s="2" t="str">
        <f t="shared" si="91"/>
        <v>_</v>
      </c>
      <c r="M1183" s="3"/>
      <c r="N1183" s="3">
        <f>IF(ISBLANK(Table2[[#This Row],[ActualResult]]), 0, 1)</f>
        <v>0</v>
      </c>
      <c r="O1183" s="3" t="str">
        <f>IF(ISBLANK(Table2[[#This Row],[ActualResult]]), "_", IF(Table2[[#This Row],[ActualWinner]]=Table2[[#This Row],[PredictedWinner]], "Y", "N"))</f>
        <v>_</v>
      </c>
      <c r="P1183" s="3" t="str">
        <f>IF(Table2[[#This Row],[ActualAwayScore]]&gt;Table2[[#This Row],[PredictedAwayScore]], "N", IF(ISBLANK(Table2[[#This Row],[ActualResult]]), "_", IF(Table2[[#This Row],[ActualAwayScore]]=Table2[[#This Row],[PredictedAwayScore]], "Y", "N")))</f>
        <v>_</v>
      </c>
      <c r="Q1183" s="3" t="str">
        <f>IF(Table2[[#This Row],[ActualHomeScore]]&gt;Table2[[#This Row],[PredictedHomeScore]],"N", IF(ISBLANK(Table2[[#This Row],[ActualResult]]), "_", IF(Table2[[#This Row],[ActualHomeScore]]=Table2[[#This Row],[PredictedHomeScore]], "Y", "N")))</f>
        <v>_</v>
      </c>
      <c r="R1183" s="2"/>
      <c r="S1183" s="2" t="str">
        <f t="shared" si="92"/>
        <v>_</v>
      </c>
      <c r="T1183" s="2">
        <f>IF(INDEX(StatsRegularSeason20242025!$A$2:$C$33,MATCH(Table2[[#This Row],[AwayTeam]],StatsRegularSeason20242025!$A$2:$A$33,0),2)=INDEX(StatsRegularSeason20242025!$A$2:$C$33,MATCH(Table2[[#This Row],[HomeTeam]],StatsRegularSeason20242025!$A$2:$A$33,0),2),1,0)</f>
        <v>1</v>
      </c>
      <c r="U1183" s="2">
        <f>IF(INDEX(StatsRegularSeason20242025!$A$2:$C$33,MATCH(Table2[[#This Row],[AwayTeam]],StatsRegularSeason20242025!$A$2:$A$33,0),3)=INDEX(StatsRegularSeason20242025!$A$2:$C$33,MATCH(Table2[[#This Row],[HomeTeam]],StatsRegularSeason20242025!$A$2:$A$33,0),3),1,0)</f>
        <v>0</v>
      </c>
      <c r="V1183" s="2">
        <f>IF(Table2[[#This Row],[InterConf]]=1,IF(Table2[[#This Row],[InterDiv]]=0, 1, 0), 0)</f>
        <v>1</v>
      </c>
      <c r="W1183" s="2">
        <f>IF(INDEX(StatsRegularSeason20242025!$A$2:$C$33,MATCH(Table2[[#This Row],[AwayTeam]],StatsRegularSeason20242025!$A$2:$A$33,0),2)&lt;&gt;INDEX(StatsRegularSeason20242025!$A$2:$C$33,MATCH(Table2[[#This Row],[HomeTeam]],StatsRegularSeason20242025!$A$2:$A$33,0),2),1,0)</f>
        <v>0</v>
      </c>
      <c r="X1183" s="2"/>
      <c r="Y1183" s="2"/>
      <c r="Z1183" s="2">
        <f>IF(AND(Table2[[#This Row],[GameIsOver]]=1,Table2[[#This Row],[ActualHomeScore]]*Table2[[#This Row],[ActualAwayScore]]=0), 1,0)</f>
        <v>0</v>
      </c>
      <c r="AA1183" s="2">
        <f>IF(Table2[[#This Row],[GameIsOver]]=0,0, IF(Table2[[#This Row],[ActualWinner]]=Table2[[#This Row],[AwayTeam]], 2, IF(OR(Table2[[#This Row],[ActualResult]]="OT", Table2[[#This Row],[ActualResult]]="SO"), 1, 0)))</f>
        <v>0</v>
      </c>
      <c r="AB1183" s="2">
        <f>IF(Table2[[#This Row],[GameIsOver]]= 0, 0, IF(Table2[[#This Row],[ActualWinner]]=Table2[[#This Row],[HomeTeam]], 2, IF(OR(Table2[[#This Row],[ActualResult]]="OT", Table2[[#This Row],[ActualResult]]="SO"), 1, 0)))</f>
        <v>0</v>
      </c>
      <c r="AC1183" s="33">
        <f>(($AR$11)*IF(Table2[[#This Row],[CorrectWinnerPrediction]]="Y", 1, 0))+(($AR$12)*IF(Table2[[#This Row],[CorrectAwayScorePrediction]]="Y", 1, 0))+(($AR$13)*IF(Table2[[#This Row],[CorrectHomeScorePrediction]]="Y", 1, 0))</f>
        <v>0</v>
      </c>
      <c r="AD11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3" s="5" t="str">
        <f>IF(WEEKDAY(Table2[[#This Row],[GameDate]])=1,"SUN",IF(WEEKDAY(Table2[[#This Row],[GameDate]])=2,"MON",IF(WEEKDAY(Table2[[#This Row],[GameDate]])=3,"TUE",IF(WEEKDAY(Table2[[#This Row],[GameDate]])=4,"WED",IF(WEEKDAY(Table2[[#This Row],[GameDate]])=5,"THU",IF(WEEKDAY(Table2[[#This Row],[GameDate]])=6,"FRI", "SAT"))))))</f>
        <v>MON</v>
      </c>
      <c r="AF1183" s="2">
        <f>Table2[[#This Row],[ActualAwayScore]]-Table2[[#This Row],[PredictedAwayScore]]</f>
        <v>0</v>
      </c>
      <c r="AG1183" s="2">
        <f>Table2[[#This Row],[ActualHomeScore]]-Table2[[#This Row],[PredictedHomeScore]]</f>
        <v>0</v>
      </c>
      <c r="AH1183" s="2">
        <f t="shared" si="93"/>
        <v>0</v>
      </c>
      <c r="AI1183" s="2">
        <f t="shared" si="94"/>
        <v>0</v>
      </c>
    </row>
    <row r="1184" spans="1:35" x14ac:dyDescent="0.25">
      <c r="B1184" s="4">
        <v>45748</v>
      </c>
      <c r="C1184" s="7" t="s">
        <v>1296</v>
      </c>
      <c r="D1184" s="2" t="s">
        <v>46</v>
      </c>
      <c r="E1184" s="2" t="s">
        <v>16</v>
      </c>
      <c r="F1184" s="2"/>
      <c r="G1184" s="2"/>
      <c r="H1184" s="2" t="str">
        <f t="shared" si="90"/>
        <v>_</v>
      </c>
      <c r="I1184" s="2"/>
      <c r="J1184" s="2"/>
      <c r="K1184" s="2"/>
      <c r="L1184" s="13" t="str">
        <f t="shared" si="91"/>
        <v>_</v>
      </c>
      <c r="M1184" s="2"/>
      <c r="N1184" s="2">
        <f>IF(ISBLANK(Table2[[#This Row],[ActualResult]]), 0, 1)</f>
        <v>0</v>
      </c>
      <c r="O1184" s="2" t="str">
        <f>IF(ISBLANK(Table2[[#This Row],[ActualResult]]), "_", IF(Table2[[#This Row],[ActualWinner]]=Table2[[#This Row],[PredictedWinner]], "Y", "N"))</f>
        <v>_</v>
      </c>
      <c r="P1184" s="2" t="str">
        <f>IF(Table2[[#This Row],[ActualAwayScore]]&gt;Table2[[#This Row],[PredictedAwayScore]], "N", IF(ISBLANK(Table2[[#This Row],[ActualResult]]), "_", IF(Table2[[#This Row],[ActualAwayScore]]=Table2[[#This Row],[PredictedAwayScore]], "Y", "N")))</f>
        <v>_</v>
      </c>
      <c r="Q1184" s="2" t="str">
        <f>IF(Table2[[#This Row],[ActualHomeScore]]&gt;Table2[[#This Row],[PredictedHomeScore]],"N", IF(ISBLANK(Table2[[#This Row],[ActualResult]]), "_", IF(Table2[[#This Row],[ActualHomeScore]]=Table2[[#This Row],[PredictedHomeScore]], "Y", "N")))</f>
        <v>_</v>
      </c>
      <c r="R1184" s="2"/>
      <c r="S1184" s="2" t="str">
        <f t="shared" si="92"/>
        <v>_</v>
      </c>
      <c r="T1184" s="2">
        <f>IF(INDEX(StatsRegularSeason20242025!$A$2:$C$33,MATCH(Table2[[#This Row],[AwayTeam]],StatsRegularSeason20242025!$A$2:$A$33,0),2)=INDEX(StatsRegularSeason20242025!$A$2:$C$33,MATCH(Table2[[#This Row],[HomeTeam]],StatsRegularSeason20242025!$A$2:$A$33,0),2),1,0)</f>
        <v>1</v>
      </c>
      <c r="U1184" s="2">
        <f>IF(INDEX(StatsRegularSeason20242025!$A$2:$C$33,MATCH(Table2[[#This Row],[AwayTeam]],StatsRegularSeason20242025!$A$2:$A$33,0),3)=INDEX(StatsRegularSeason20242025!$A$2:$C$33,MATCH(Table2[[#This Row],[HomeTeam]],StatsRegularSeason20242025!$A$2:$A$33,0),3),1,0)</f>
        <v>0</v>
      </c>
      <c r="V1184" s="2">
        <f>IF(Table2[[#This Row],[InterConf]]=1,IF(Table2[[#This Row],[InterDiv]]=0, 1, 0), 0)</f>
        <v>1</v>
      </c>
      <c r="W1184" s="2">
        <f>IF(INDEX(StatsRegularSeason20242025!$A$2:$C$33,MATCH(Table2[[#This Row],[AwayTeam]],StatsRegularSeason20242025!$A$2:$A$33,0),2)&lt;&gt;INDEX(StatsRegularSeason20242025!$A$2:$C$33,MATCH(Table2[[#This Row],[HomeTeam]],StatsRegularSeason20242025!$A$2:$A$33,0),2),1,0)</f>
        <v>0</v>
      </c>
      <c r="X1184" s="2"/>
      <c r="Y1184" s="2"/>
      <c r="Z1184" s="2">
        <f>IF(AND(Table2[[#This Row],[GameIsOver]]=1,Table2[[#This Row],[ActualHomeScore]]*Table2[[#This Row],[ActualAwayScore]]=0), 1,0)</f>
        <v>0</v>
      </c>
      <c r="AA1184" s="2">
        <f>IF(Table2[[#This Row],[GameIsOver]]=0,0, IF(Table2[[#This Row],[ActualWinner]]=Table2[[#This Row],[AwayTeam]], 2, IF(OR(Table2[[#This Row],[ActualResult]]="OT", Table2[[#This Row],[ActualResult]]="SO"), 1, 0)))</f>
        <v>0</v>
      </c>
      <c r="AB1184" s="2">
        <f>IF(Table2[[#This Row],[GameIsOver]]= 0, 0, IF(Table2[[#This Row],[ActualWinner]]=Table2[[#This Row],[HomeTeam]], 2, IF(OR(Table2[[#This Row],[ActualResult]]="OT", Table2[[#This Row],[ActualResult]]="SO"), 1, 0)))</f>
        <v>0</v>
      </c>
      <c r="AC1184" s="33">
        <f>(($AR$11)*IF(Table2[[#This Row],[CorrectWinnerPrediction]]="Y", 1, 0))+(($AR$12)*IF(Table2[[#This Row],[CorrectAwayScorePrediction]]="Y", 1, 0))+(($AR$13)*IF(Table2[[#This Row],[CorrectHomeScorePrediction]]="Y", 1, 0))</f>
        <v>0</v>
      </c>
      <c r="AD11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4" s="4" t="str">
        <f>IF(WEEKDAY(Table2[[#This Row],[GameDate]])=1,"SUN",IF(WEEKDAY(Table2[[#This Row],[GameDate]])=2,"MON",IF(WEEKDAY(Table2[[#This Row],[GameDate]])=3,"TUE",IF(WEEKDAY(Table2[[#This Row],[GameDate]])=4,"WED",IF(WEEKDAY(Table2[[#This Row],[GameDate]])=5,"THU",IF(WEEKDAY(Table2[[#This Row],[GameDate]])=6,"FRI", "SAT"))))))</f>
        <v>TUE</v>
      </c>
      <c r="AF1184" s="2">
        <f>Table2[[#This Row],[ActualAwayScore]]-Table2[[#This Row],[PredictedAwayScore]]</f>
        <v>0</v>
      </c>
      <c r="AG1184" s="2">
        <f>Table2[[#This Row],[ActualHomeScore]]-Table2[[#This Row],[PredictedHomeScore]]</f>
        <v>0</v>
      </c>
      <c r="AH1184" s="2">
        <f t="shared" si="93"/>
        <v>0</v>
      </c>
      <c r="AI1184" s="2">
        <f t="shared" si="94"/>
        <v>0</v>
      </c>
    </row>
    <row r="1185" spans="1:35" x14ac:dyDescent="0.25">
      <c r="B1185" s="4">
        <v>45748</v>
      </c>
      <c r="C1185" s="7" t="s">
        <v>1297</v>
      </c>
      <c r="D1185" s="2" t="s">
        <v>14</v>
      </c>
      <c r="E1185" s="2" t="s">
        <v>19</v>
      </c>
      <c r="F1185" s="2"/>
      <c r="G1185" s="2"/>
      <c r="H1185" s="2" t="str">
        <f t="shared" si="90"/>
        <v>_</v>
      </c>
      <c r="I1185" s="2"/>
      <c r="J1185" s="2"/>
      <c r="K1185" s="2"/>
      <c r="L1185" s="2" t="str">
        <f t="shared" si="91"/>
        <v>_</v>
      </c>
      <c r="M1185" s="2"/>
      <c r="N1185" s="2">
        <f>IF(ISBLANK(Table2[[#This Row],[ActualResult]]), 0, 1)</f>
        <v>0</v>
      </c>
      <c r="O1185" s="2" t="str">
        <f>IF(ISBLANK(Table2[[#This Row],[ActualResult]]), "_", IF(Table2[[#This Row],[ActualWinner]]=Table2[[#This Row],[PredictedWinner]], "Y", "N"))</f>
        <v>_</v>
      </c>
      <c r="P1185" s="2" t="str">
        <f>IF(Table2[[#This Row],[ActualAwayScore]]&gt;Table2[[#This Row],[PredictedAwayScore]], "N", IF(ISBLANK(Table2[[#This Row],[ActualResult]]), "_", IF(Table2[[#This Row],[ActualAwayScore]]=Table2[[#This Row],[PredictedAwayScore]], "Y", "N")))</f>
        <v>_</v>
      </c>
      <c r="Q1185" s="2" t="str">
        <f>IF(Table2[[#This Row],[ActualHomeScore]]&gt;Table2[[#This Row],[PredictedHomeScore]],"N", IF(ISBLANK(Table2[[#This Row],[ActualResult]]), "_", IF(Table2[[#This Row],[ActualHomeScore]]=Table2[[#This Row],[PredictedHomeScore]], "Y", "N")))</f>
        <v>_</v>
      </c>
      <c r="R1185" s="2"/>
      <c r="S1185" s="2" t="str">
        <f t="shared" si="92"/>
        <v>_</v>
      </c>
      <c r="T1185" s="2">
        <f>IF(INDEX(StatsRegularSeason20242025!$A$2:$C$33,MATCH(Table2[[#This Row],[AwayTeam]],StatsRegularSeason20242025!$A$2:$A$33,0),2)=INDEX(StatsRegularSeason20242025!$A$2:$C$33,MATCH(Table2[[#This Row],[HomeTeam]],StatsRegularSeason20242025!$A$2:$A$33,0),2),1,0)</f>
        <v>1</v>
      </c>
      <c r="U1185" s="2">
        <f>IF(INDEX(StatsRegularSeason20242025!$A$2:$C$33,MATCH(Table2[[#This Row],[AwayTeam]],StatsRegularSeason20242025!$A$2:$A$33,0),3)=INDEX(StatsRegularSeason20242025!$A$2:$C$33,MATCH(Table2[[#This Row],[HomeTeam]],StatsRegularSeason20242025!$A$2:$A$33,0),3),1,0)</f>
        <v>1</v>
      </c>
      <c r="V1185" s="2">
        <f>IF(Table2[[#This Row],[InterConf]]=1,IF(Table2[[#This Row],[InterDiv]]=0, 1, 0), 0)</f>
        <v>0</v>
      </c>
      <c r="W1185" s="2">
        <f>IF(INDEX(StatsRegularSeason20242025!$A$2:$C$33,MATCH(Table2[[#This Row],[AwayTeam]],StatsRegularSeason20242025!$A$2:$A$33,0),2)&lt;&gt;INDEX(StatsRegularSeason20242025!$A$2:$C$33,MATCH(Table2[[#This Row],[HomeTeam]],StatsRegularSeason20242025!$A$2:$A$33,0),2),1,0)</f>
        <v>0</v>
      </c>
      <c r="X1185" s="2"/>
      <c r="Y1185" s="2"/>
      <c r="Z1185" s="2">
        <f>IF(AND(Table2[[#This Row],[GameIsOver]]=1,Table2[[#This Row],[ActualHomeScore]]*Table2[[#This Row],[ActualAwayScore]]=0), 1,0)</f>
        <v>0</v>
      </c>
      <c r="AA1185" s="2">
        <f>IF(Table2[[#This Row],[GameIsOver]]=0,0, IF(Table2[[#This Row],[ActualWinner]]=Table2[[#This Row],[AwayTeam]], 2, IF(OR(Table2[[#This Row],[ActualResult]]="OT", Table2[[#This Row],[ActualResult]]="SO"), 1, 0)))</f>
        <v>0</v>
      </c>
      <c r="AB1185" s="2">
        <f>IF(Table2[[#This Row],[GameIsOver]]= 0, 0, IF(Table2[[#This Row],[ActualWinner]]=Table2[[#This Row],[HomeTeam]], 2, IF(OR(Table2[[#This Row],[ActualResult]]="OT", Table2[[#This Row],[ActualResult]]="SO"), 1, 0)))</f>
        <v>0</v>
      </c>
      <c r="AC1185" s="33">
        <f>(($AR$11)*IF(Table2[[#This Row],[CorrectWinnerPrediction]]="Y", 1, 0))+(($AR$12)*IF(Table2[[#This Row],[CorrectAwayScorePrediction]]="Y", 1, 0))+(($AR$13)*IF(Table2[[#This Row],[CorrectHomeScorePrediction]]="Y", 1, 0))</f>
        <v>0</v>
      </c>
      <c r="AD11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5" s="4" t="str">
        <f>IF(WEEKDAY(Table2[[#This Row],[GameDate]])=1,"SUN",IF(WEEKDAY(Table2[[#This Row],[GameDate]])=2,"MON",IF(WEEKDAY(Table2[[#This Row],[GameDate]])=3,"TUE",IF(WEEKDAY(Table2[[#This Row],[GameDate]])=4,"WED",IF(WEEKDAY(Table2[[#This Row],[GameDate]])=5,"THU",IF(WEEKDAY(Table2[[#This Row],[GameDate]])=6,"FRI", "SAT"))))))</f>
        <v>TUE</v>
      </c>
      <c r="AF1185" s="2">
        <f>Table2[[#This Row],[ActualAwayScore]]-Table2[[#This Row],[PredictedAwayScore]]</f>
        <v>0</v>
      </c>
      <c r="AG1185" s="2">
        <f>Table2[[#This Row],[ActualHomeScore]]-Table2[[#This Row],[PredictedHomeScore]]</f>
        <v>0</v>
      </c>
      <c r="AH1185" s="2">
        <f t="shared" si="93"/>
        <v>0</v>
      </c>
      <c r="AI1185" s="2">
        <f t="shared" si="94"/>
        <v>0</v>
      </c>
    </row>
    <row r="1186" spans="1:35" x14ac:dyDescent="0.25">
      <c r="B1186" s="4">
        <v>45748</v>
      </c>
      <c r="C1186" s="7" t="s">
        <v>1298</v>
      </c>
      <c r="D1186" s="2" t="s">
        <v>29</v>
      </c>
      <c r="E1186" s="2" t="s">
        <v>30</v>
      </c>
      <c r="F1186" s="2"/>
      <c r="G1186" s="2"/>
      <c r="H1186" s="2" t="str">
        <f t="shared" si="90"/>
        <v>_</v>
      </c>
      <c r="I1186" s="2"/>
      <c r="J1186" s="2"/>
      <c r="K1186" s="2"/>
      <c r="L1186" s="2" t="str">
        <f t="shared" si="91"/>
        <v>_</v>
      </c>
      <c r="M1186" s="2"/>
      <c r="N1186" s="2">
        <f>IF(ISBLANK(Table2[[#This Row],[ActualResult]]), 0, 1)</f>
        <v>0</v>
      </c>
      <c r="O1186" s="2" t="str">
        <f>IF(ISBLANK(Table2[[#This Row],[ActualResult]]), "_", IF(Table2[[#This Row],[ActualWinner]]=Table2[[#This Row],[PredictedWinner]], "Y", "N"))</f>
        <v>_</v>
      </c>
      <c r="P1186" s="2" t="str">
        <f>IF(Table2[[#This Row],[ActualAwayScore]]&gt;Table2[[#This Row],[PredictedAwayScore]], "N", IF(ISBLANK(Table2[[#This Row],[ActualResult]]), "_", IF(Table2[[#This Row],[ActualAwayScore]]=Table2[[#This Row],[PredictedAwayScore]], "Y", "N")))</f>
        <v>_</v>
      </c>
      <c r="Q1186" s="2" t="str">
        <f>IF(Table2[[#This Row],[ActualHomeScore]]&gt;Table2[[#This Row],[PredictedHomeScore]],"N", IF(ISBLANK(Table2[[#This Row],[ActualResult]]), "_", IF(Table2[[#This Row],[ActualHomeScore]]=Table2[[#This Row],[PredictedHomeScore]], "Y", "N")))</f>
        <v>_</v>
      </c>
      <c r="R1186" s="2"/>
      <c r="S1186" s="2" t="str">
        <f t="shared" si="92"/>
        <v>_</v>
      </c>
      <c r="T1186" s="2">
        <f>IF(INDEX(StatsRegularSeason20242025!$A$2:$C$33,MATCH(Table2[[#This Row],[AwayTeam]],StatsRegularSeason20242025!$A$2:$A$33,0),2)=INDEX(StatsRegularSeason20242025!$A$2:$C$33,MATCH(Table2[[#This Row],[HomeTeam]],StatsRegularSeason20242025!$A$2:$A$33,0),2),1,0)</f>
        <v>1</v>
      </c>
      <c r="U1186" s="2">
        <f>IF(INDEX(StatsRegularSeason20242025!$A$2:$C$33,MATCH(Table2[[#This Row],[AwayTeam]],StatsRegularSeason20242025!$A$2:$A$33,0),3)=INDEX(StatsRegularSeason20242025!$A$2:$C$33,MATCH(Table2[[#This Row],[HomeTeam]],StatsRegularSeason20242025!$A$2:$A$33,0),3),1,0)</f>
        <v>1</v>
      </c>
      <c r="V1186" s="2">
        <f>IF(Table2[[#This Row],[InterConf]]=1,IF(Table2[[#This Row],[InterDiv]]=0, 1, 0), 0)</f>
        <v>0</v>
      </c>
      <c r="W1186" s="2">
        <f>IF(INDEX(StatsRegularSeason20242025!$A$2:$C$33,MATCH(Table2[[#This Row],[AwayTeam]],StatsRegularSeason20242025!$A$2:$A$33,0),2)&lt;&gt;INDEX(StatsRegularSeason20242025!$A$2:$C$33,MATCH(Table2[[#This Row],[HomeTeam]],StatsRegularSeason20242025!$A$2:$A$33,0),2),1,0)</f>
        <v>0</v>
      </c>
      <c r="X1186" s="2"/>
      <c r="Y1186" s="2"/>
      <c r="Z1186" s="2">
        <f>IF(AND(Table2[[#This Row],[GameIsOver]]=1,Table2[[#This Row],[ActualHomeScore]]*Table2[[#This Row],[ActualAwayScore]]=0), 1,0)</f>
        <v>0</v>
      </c>
      <c r="AA1186" s="2">
        <f>IF(Table2[[#This Row],[GameIsOver]]=0,0, IF(Table2[[#This Row],[ActualWinner]]=Table2[[#This Row],[AwayTeam]], 2, IF(OR(Table2[[#This Row],[ActualResult]]="OT", Table2[[#This Row],[ActualResult]]="SO"), 1, 0)))</f>
        <v>0</v>
      </c>
      <c r="AB1186" s="2">
        <f>IF(Table2[[#This Row],[GameIsOver]]= 0, 0, IF(Table2[[#This Row],[ActualWinner]]=Table2[[#This Row],[HomeTeam]], 2, IF(OR(Table2[[#This Row],[ActualResult]]="OT", Table2[[#This Row],[ActualResult]]="SO"), 1, 0)))</f>
        <v>0</v>
      </c>
      <c r="AC1186" s="33">
        <f>(($AR$11)*IF(Table2[[#This Row],[CorrectWinnerPrediction]]="Y", 1, 0))+(($AR$12)*IF(Table2[[#This Row],[CorrectAwayScorePrediction]]="Y", 1, 0))+(($AR$13)*IF(Table2[[#This Row],[CorrectHomeScorePrediction]]="Y", 1, 0))</f>
        <v>0</v>
      </c>
      <c r="AD11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6" s="4" t="str">
        <f>IF(WEEKDAY(Table2[[#This Row],[GameDate]])=1,"SUN",IF(WEEKDAY(Table2[[#This Row],[GameDate]])=2,"MON",IF(WEEKDAY(Table2[[#This Row],[GameDate]])=3,"TUE",IF(WEEKDAY(Table2[[#This Row],[GameDate]])=4,"WED",IF(WEEKDAY(Table2[[#This Row],[GameDate]])=5,"THU",IF(WEEKDAY(Table2[[#This Row],[GameDate]])=6,"FRI", "SAT"))))))</f>
        <v>TUE</v>
      </c>
      <c r="AF1186" s="2">
        <f>Table2[[#This Row],[ActualAwayScore]]-Table2[[#This Row],[PredictedAwayScore]]</f>
        <v>0</v>
      </c>
      <c r="AG1186" s="2">
        <f>Table2[[#This Row],[ActualHomeScore]]-Table2[[#This Row],[PredictedHomeScore]]</f>
        <v>0</v>
      </c>
      <c r="AH1186" s="2">
        <f t="shared" si="93"/>
        <v>0</v>
      </c>
      <c r="AI1186" s="2">
        <f t="shared" si="94"/>
        <v>0</v>
      </c>
    </row>
    <row r="1187" spans="1:35" x14ac:dyDescent="0.25">
      <c r="B1187" s="4">
        <v>45748</v>
      </c>
      <c r="C1187" s="7" t="s">
        <v>1299</v>
      </c>
      <c r="D1187" s="2" t="s">
        <v>35</v>
      </c>
      <c r="E1187" s="2" t="s">
        <v>36</v>
      </c>
      <c r="F1187" s="2"/>
      <c r="G1187" s="2"/>
      <c r="H1187" s="2" t="str">
        <f t="shared" si="90"/>
        <v>_</v>
      </c>
      <c r="I1187" s="2"/>
      <c r="J1187" s="2"/>
      <c r="K1187" s="2"/>
      <c r="L1187" s="2" t="str">
        <f t="shared" si="91"/>
        <v>_</v>
      </c>
      <c r="M1187" s="2"/>
      <c r="N1187" s="2">
        <f>IF(ISBLANK(Table2[[#This Row],[ActualResult]]), 0, 1)</f>
        <v>0</v>
      </c>
      <c r="O1187" s="2" t="str">
        <f>IF(ISBLANK(Table2[[#This Row],[ActualResult]]), "_", IF(Table2[[#This Row],[ActualWinner]]=Table2[[#This Row],[PredictedWinner]], "Y", "N"))</f>
        <v>_</v>
      </c>
      <c r="P1187" s="2" t="str">
        <f>IF(Table2[[#This Row],[ActualAwayScore]]&gt;Table2[[#This Row],[PredictedAwayScore]], "N", IF(ISBLANK(Table2[[#This Row],[ActualResult]]), "_", IF(Table2[[#This Row],[ActualAwayScore]]=Table2[[#This Row],[PredictedAwayScore]], "Y", "N")))</f>
        <v>_</v>
      </c>
      <c r="Q1187" s="2" t="str">
        <f>IF(Table2[[#This Row],[ActualHomeScore]]&gt;Table2[[#This Row],[PredictedHomeScore]],"N", IF(ISBLANK(Table2[[#This Row],[ActualResult]]), "_", IF(Table2[[#This Row],[ActualHomeScore]]=Table2[[#This Row],[PredictedHomeScore]], "Y", "N")))</f>
        <v>_</v>
      </c>
      <c r="R1187" s="2"/>
      <c r="S1187" s="2" t="str">
        <f t="shared" si="92"/>
        <v>_</v>
      </c>
      <c r="T1187" s="2">
        <f>IF(INDEX(StatsRegularSeason20242025!$A$2:$C$33,MATCH(Table2[[#This Row],[AwayTeam]],StatsRegularSeason20242025!$A$2:$A$33,0),2)=INDEX(StatsRegularSeason20242025!$A$2:$C$33,MATCH(Table2[[#This Row],[HomeTeam]],StatsRegularSeason20242025!$A$2:$A$33,0),2),1,0)</f>
        <v>0</v>
      </c>
      <c r="U1187" s="2">
        <f>IF(INDEX(StatsRegularSeason20242025!$A$2:$C$33,MATCH(Table2[[#This Row],[AwayTeam]],StatsRegularSeason20242025!$A$2:$A$33,0),3)=INDEX(StatsRegularSeason20242025!$A$2:$C$33,MATCH(Table2[[#This Row],[HomeTeam]],StatsRegularSeason20242025!$A$2:$A$33,0),3),1,0)</f>
        <v>0</v>
      </c>
      <c r="V1187" s="2">
        <f>IF(Table2[[#This Row],[InterConf]]=1,IF(Table2[[#This Row],[InterDiv]]=0, 1, 0), 0)</f>
        <v>0</v>
      </c>
      <c r="W1187" s="2">
        <f>IF(INDEX(StatsRegularSeason20242025!$A$2:$C$33,MATCH(Table2[[#This Row],[AwayTeam]],StatsRegularSeason20242025!$A$2:$A$33,0),2)&lt;&gt;INDEX(StatsRegularSeason20242025!$A$2:$C$33,MATCH(Table2[[#This Row],[HomeTeam]],StatsRegularSeason20242025!$A$2:$A$33,0),2),1,0)</f>
        <v>1</v>
      </c>
      <c r="X1187" s="2"/>
      <c r="Y1187" s="2"/>
      <c r="Z1187" s="2">
        <f>IF(AND(Table2[[#This Row],[GameIsOver]]=1,Table2[[#This Row],[ActualHomeScore]]*Table2[[#This Row],[ActualAwayScore]]=0), 1,0)</f>
        <v>0</v>
      </c>
      <c r="AA1187" s="2">
        <f>IF(Table2[[#This Row],[GameIsOver]]=0,0, IF(Table2[[#This Row],[ActualWinner]]=Table2[[#This Row],[AwayTeam]], 2, IF(OR(Table2[[#This Row],[ActualResult]]="OT", Table2[[#This Row],[ActualResult]]="SO"), 1, 0)))</f>
        <v>0</v>
      </c>
      <c r="AB1187" s="2">
        <f>IF(Table2[[#This Row],[GameIsOver]]= 0, 0, IF(Table2[[#This Row],[ActualWinner]]=Table2[[#This Row],[HomeTeam]], 2, IF(OR(Table2[[#This Row],[ActualResult]]="OT", Table2[[#This Row],[ActualResult]]="SO"), 1, 0)))</f>
        <v>0</v>
      </c>
      <c r="AC1187" s="33">
        <f>(($AR$11)*IF(Table2[[#This Row],[CorrectWinnerPrediction]]="Y", 1, 0))+(($AR$12)*IF(Table2[[#This Row],[CorrectAwayScorePrediction]]="Y", 1, 0))+(($AR$13)*IF(Table2[[#This Row],[CorrectHomeScorePrediction]]="Y", 1, 0))</f>
        <v>0</v>
      </c>
      <c r="AD11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7" s="4" t="str">
        <f>IF(WEEKDAY(Table2[[#This Row],[GameDate]])=1,"SUN",IF(WEEKDAY(Table2[[#This Row],[GameDate]])=2,"MON",IF(WEEKDAY(Table2[[#This Row],[GameDate]])=3,"TUE",IF(WEEKDAY(Table2[[#This Row],[GameDate]])=4,"WED",IF(WEEKDAY(Table2[[#This Row],[GameDate]])=5,"THU",IF(WEEKDAY(Table2[[#This Row],[GameDate]])=6,"FRI", "SAT"))))))</f>
        <v>TUE</v>
      </c>
      <c r="AF1187" s="2">
        <f>Table2[[#This Row],[ActualAwayScore]]-Table2[[#This Row],[PredictedAwayScore]]</f>
        <v>0</v>
      </c>
      <c r="AG1187" s="2">
        <f>Table2[[#This Row],[ActualHomeScore]]-Table2[[#This Row],[PredictedHomeScore]]</f>
        <v>0</v>
      </c>
      <c r="AH1187" s="2">
        <f t="shared" si="93"/>
        <v>0</v>
      </c>
      <c r="AI1187" s="2">
        <f t="shared" si="94"/>
        <v>0</v>
      </c>
    </row>
    <row r="1188" spans="1:35" x14ac:dyDescent="0.25">
      <c r="B1188" s="4">
        <v>45748</v>
      </c>
      <c r="C1188" s="7" t="s">
        <v>1300</v>
      </c>
      <c r="D1188" s="2" t="s">
        <v>43</v>
      </c>
      <c r="E1188" s="2" t="s">
        <v>33</v>
      </c>
      <c r="F1188" s="2"/>
      <c r="G1188" s="2"/>
      <c r="H1188" s="2" t="str">
        <f t="shared" si="90"/>
        <v>_</v>
      </c>
      <c r="I1188" s="2"/>
      <c r="J1188" s="2"/>
      <c r="K1188" s="2"/>
      <c r="L1188" s="2" t="str">
        <f t="shared" si="91"/>
        <v>_</v>
      </c>
      <c r="M1188" s="2"/>
      <c r="N1188" s="2">
        <f>IF(ISBLANK(Table2[[#This Row],[ActualResult]]), 0, 1)</f>
        <v>0</v>
      </c>
      <c r="O1188" s="2" t="str">
        <f>IF(ISBLANK(Table2[[#This Row],[ActualResult]]), "_", IF(Table2[[#This Row],[ActualWinner]]=Table2[[#This Row],[PredictedWinner]], "Y", "N"))</f>
        <v>_</v>
      </c>
      <c r="P1188" s="2" t="str">
        <f>IF(Table2[[#This Row],[ActualAwayScore]]&gt;Table2[[#This Row],[PredictedAwayScore]], "N", IF(ISBLANK(Table2[[#This Row],[ActualResult]]), "_", IF(Table2[[#This Row],[ActualAwayScore]]=Table2[[#This Row],[PredictedAwayScore]], "Y", "N")))</f>
        <v>_</v>
      </c>
      <c r="Q1188" s="2" t="str">
        <f>IF(Table2[[#This Row],[ActualHomeScore]]&gt;Table2[[#This Row],[PredictedHomeScore]],"N", IF(ISBLANK(Table2[[#This Row],[ActualResult]]), "_", IF(Table2[[#This Row],[ActualHomeScore]]=Table2[[#This Row],[PredictedHomeScore]], "Y", "N")))</f>
        <v>_</v>
      </c>
      <c r="R1188" s="2"/>
      <c r="S1188" s="2" t="str">
        <f t="shared" si="92"/>
        <v>_</v>
      </c>
      <c r="T1188" s="2">
        <f>IF(INDEX(StatsRegularSeason20242025!$A$2:$C$33,MATCH(Table2[[#This Row],[AwayTeam]],StatsRegularSeason20242025!$A$2:$A$33,0),2)=INDEX(StatsRegularSeason20242025!$A$2:$C$33,MATCH(Table2[[#This Row],[HomeTeam]],StatsRegularSeason20242025!$A$2:$A$33,0),2),1,0)</f>
        <v>1</v>
      </c>
      <c r="U1188" s="2">
        <f>IF(INDEX(StatsRegularSeason20242025!$A$2:$C$33,MATCH(Table2[[#This Row],[AwayTeam]],StatsRegularSeason20242025!$A$2:$A$33,0),3)=INDEX(StatsRegularSeason20242025!$A$2:$C$33,MATCH(Table2[[#This Row],[HomeTeam]],StatsRegularSeason20242025!$A$2:$A$33,0),3),1,0)</f>
        <v>0</v>
      </c>
      <c r="V1188" s="2">
        <f>IF(Table2[[#This Row],[InterConf]]=1,IF(Table2[[#This Row],[InterDiv]]=0, 1, 0), 0)</f>
        <v>1</v>
      </c>
      <c r="W1188" s="2">
        <f>IF(INDEX(StatsRegularSeason20242025!$A$2:$C$33,MATCH(Table2[[#This Row],[AwayTeam]],StatsRegularSeason20242025!$A$2:$A$33,0),2)&lt;&gt;INDEX(StatsRegularSeason20242025!$A$2:$C$33,MATCH(Table2[[#This Row],[HomeTeam]],StatsRegularSeason20242025!$A$2:$A$33,0),2),1,0)</f>
        <v>0</v>
      </c>
      <c r="X1188" s="2"/>
      <c r="Y1188" s="2"/>
      <c r="Z1188" s="2">
        <f>IF(AND(Table2[[#This Row],[GameIsOver]]=1,Table2[[#This Row],[ActualHomeScore]]*Table2[[#This Row],[ActualAwayScore]]=0), 1,0)</f>
        <v>0</v>
      </c>
      <c r="AA1188" s="2">
        <f>IF(Table2[[#This Row],[GameIsOver]]=0,0, IF(Table2[[#This Row],[ActualWinner]]=Table2[[#This Row],[AwayTeam]], 2, IF(OR(Table2[[#This Row],[ActualResult]]="OT", Table2[[#This Row],[ActualResult]]="SO"), 1, 0)))</f>
        <v>0</v>
      </c>
      <c r="AB1188" s="2">
        <f>IF(Table2[[#This Row],[GameIsOver]]= 0, 0, IF(Table2[[#This Row],[ActualWinner]]=Table2[[#This Row],[HomeTeam]], 2, IF(OR(Table2[[#This Row],[ActualResult]]="OT", Table2[[#This Row],[ActualResult]]="SO"), 1, 0)))</f>
        <v>0</v>
      </c>
      <c r="AC1188" s="33">
        <f>(($AR$11)*IF(Table2[[#This Row],[CorrectWinnerPrediction]]="Y", 1, 0))+(($AR$12)*IF(Table2[[#This Row],[CorrectAwayScorePrediction]]="Y", 1, 0))+(($AR$13)*IF(Table2[[#This Row],[CorrectHomeScorePrediction]]="Y", 1, 0))</f>
        <v>0</v>
      </c>
      <c r="AD11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8" s="4" t="str">
        <f>IF(WEEKDAY(Table2[[#This Row],[GameDate]])=1,"SUN",IF(WEEKDAY(Table2[[#This Row],[GameDate]])=2,"MON",IF(WEEKDAY(Table2[[#This Row],[GameDate]])=3,"TUE",IF(WEEKDAY(Table2[[#This Row],[GameDate]])=4,"WED",IF(WEEKDAY(Table2[[#This Row],[GameDate]])=5,"THU",IF(WEEKDAY(Table2[[#This Row],[GameDate]])=6,"FRI", "SAT"))))))</f>
        <v>TUE</v>
      </c>
      <c r="AF1188" s="2">
        <f>Table2[[#This Row],[ActualAwayScore]]-Table2[[#This Row],[PredictedAwayScore]]</f>
        <v>0</v>
      </c>
      <c r="AG1188" s="2">
        <f>Table2[[#This Row],[ActualHomeScore]]-Table2[[#This Row],[PredictedHomeScore]]</f>
        <v>0</v>
      </c>
      <c r="AH1188" s="2">
        <f t="shared" si="93"/>
        <v>0</v>
      </c>
      <c r="AI1188" s="2">
        <f t="shared" si="94"/>
        <v>0</v>
      </c>
    </row>
    <row r="1189" spans="1:35" x14ac:dyDescent="0.25">
      <c r="B1189" s="4">
        <v>45748</v>
      </c>
      <c r="C1189" s="7" t="s">
        <v>1301</v>
      </c>
      <c r="D1189" s="2" t="s">
        <v>31</v>
      </c>
      <c r="E1189" s="2" t="s">
        <v>13</v>
      </c>
      <c r="F1189" s="2"/>
      <c r="G1189" s="2"/>
      <c r="H1189" s="2" t="str">
        <f t="shared" si="90"/>
        <v>_</v>
      </c>
      <c r="I1189" s="2"/>
      <c r="J1189" s="2"/>
      <c r="K1189" s="2"/>
      <c r="L1189" s="2" t="str">
        <f t="shared" si="91"/>
        <v>_</v>
      </c>
      <c r="M1189" s="2"/>
      <c r="N1189" s="2">
        <f>IF(ISBLANK(Table2[[#This Row],[ActualResult]]), 0, 1)</f>
        <v>0</v>
      </c>
      <c r="O1189" s="2" t="str">
        <f>IF(ISBLANK(Table2[[#This Row],[ActualResult]]), "_", IF(Table2[[#This Row],[ActualWinner]]=Table2[[#This Row],[PredictedWinner]], "Y", "N"))</f>
        <v>_</v>
      </c>
      <c r="P1189" s="2" t="str">
        <f>IF(Table2[[#This Row],[ActualAwayScore]]&gt;Table2[[#This Row],[PredictedAwayScore]], "N", IF(ISBLANK(Table2[[#This Row],[ActualResult]]), "_", IF(Table2[[#This Row],[ActualAwayScore]]=Table2[[#This Row],[PredictedAwayScore]], "Y", "N")))</f>
        <v>_</v>
      </c>
      <c r="Q1189" s="2" t="str">
        <f>IF(Table2[[#This Row],[ActualHomeScore]]&gt;Table2[[#This Row],[PredictedHomeScore]],"N", IF(ISBLANK(Table2[[#This Row],[ActualResult]]), "_", IF(Table2[[#This Row],[ActualHomeScore]]=Table2[[#This Row],[PredictedHomeScore]], "Y", "N")))</f>
        <v>_</v>
      </c>
      <c r="R1189" s="2"/>
      <c r="S1189" s="2" t="str">
        <f t="shared" si="92"/>
        <v>_</v>
      </c>
      <c r="T1189" s="2">
        <f>IF(INDEX(StatsRegularSeason20242025!$A$2:$C$33,MATCH(Table2[[#This Row],[AwayTeam]],StatsRegularSeason20242025!$A$2:$A$33,0),2)=INDEX(StatsRegularSeason20242025!$A$2:$C$33,MATCH(Table2[[#This Row],[HomeTeam]],StatsRegularSeason20242025!$A$2:$A$33,0),2),1,0)</f>
        <v>0</v>
      </c>
      <c r="U1189" s="2">
        <f>IF(INDEX(StatsRegularSeason20242025!$A$2:$C$33,MATCH(Table2[[#This Row],[AwayTeam]],StatsRegularSeason20242025!$A$2:$A$33,0),3)=INDEX(StatsRegularSeason20242025!$A$2:$C$33,MATCH(Table2[[#This Row],[HomeTeam]],StatsRegularSeason20242025!$A$2:$A$33,0),3),1,0)</f>
        <v>0</v>
      </c>
      <c r="V1189" s="2">
        <f>IF(Table2[[#This Row],[InterConf]]=1,IF(Table2[[#This Row],[InterDiv]]=0, 1, 0), 0)</f>
        <v>0</v>
      </c>
      <c r="W1189" s="2">
        <f>IF(INDEX(StatsRegularSeason20242025!$A$2:$C$33,MATCH(Table2[[#This Row],[AwayTeam]],StatsRegularSeason20242025!$A$2:$A$33,0),2)&lt;&gt;INDEX(StatsRegularSeason20242025!$A$2:$C$33,MATCH(Table2[[#This Row],[HomeTeam]],StatsRegularSeason20242025!$A$2:$A$33,0),2),1,0)</f>
        <v>1</v>
      </c>
      <c r="X1189" s="2"/>
      <c r="Y1189" s="2"/>
      <c r="Z1189" s="2">
        <f>IF(AND(Table2[[#This Row],[GameIsOver]]=1,Table2[[#This Row],[ActualHomeScore]]*Table2[[#This Row],[ActualAwayScore]]=0), 1,0)</f>
        <v>0</v>
      </c>
      <c r="AA1189" s="2">
        <f>IF(Table2[[#This Row],[GameIsOver]]=0,0, IF(Table2[[#This Row],[ActualWinner]]=Table2[[#This Row],[AwayTeam]], 2, IF(OR(Table2[[#This Row],[ActualResult]]="OT", Table2[[#This Row],[ActualResult]]="SO"), 1, 0)))</f>
        <v>0</v>
      </c>
      <c r="AB1189" s="2">
        <f>IF(Table2[[#This Row],[GameIsOver]]= 0, 0, IF(Table2[[#This Row],[ActualWinner]]=Table2[[#This Row],[HomeTeam]], 2, IF(OR(Table2[[#This Row],[ActualResult]]="OT", Table2[[#This Row],[ActualResult]]="SO"), 1, 0)))</f>
        <v>0</v>
      </c>
      <c r="AC1189" s="33">
        <f>(($AR$11)*IF(Table2[[#This Row],[CorrectWinnerPrediction]]="Y", 1, 0))+(($AR$12)*IF(Table2[[#This Row],[CorrectAwayScorePrediction]]="Y", 1, 0))+(($AR$13)*IF(Table2[[#This Row],[CorrectHomeScorePrediction]]="Y", 1, 0))</f>
        <v>0</v>
      </c>
      <c r="AD11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89" s="4" t="str">
        <f>IF(WEEKDAY(Table2[[#This Row],[GameDate]])=1,"SUN",IF(WEEKDAY(Table2[[#This Row],[GameDate]])=2,"MON",IF(WEEKDAY(Table2[[#This Row],[GameDate]])=3,"TUE",IF(WEEKDAY(Table2[[#This Row],[GameDate]])=4,"WED",IF(WEEKDAY(Table2[[#This Row],[GameDate]])=5,"THU",IF(WEEKDAY(Table2[[#This Row],[GameDate]])=6,"FRI", "SAT"))))))</f>
        <v>TUE</v>
      </c>
      <c r="AF1189" s="2">
        <f>Table2[[#This Row],[ActualAwayScore]]-Table2[[#This Row],[PredictedAwayScore]]</f>
        <v>0</v>
      </c>
      <c r="AG1189" s="2">
        <f>Table2[[#This Row],[ActualHomeScore]]-Table2[[#This Row],[PredictedHomeScore]]</f>
        <v>0</v>
      </c>
      <c r="AH1189" s="2">
        <f t="shared" si="93"/>
        <v>0</v>
      </c>
      <c r="AI1189" s="2">
        <f t="shared" si="94"/>
        <v>0</v>
      </c>
    </row>
    <row r="1190" spans="1:35" x14ac:dyDescent="0.25">
      <c r="B1190" s="4">
        <v>45748</v>
      </c>
      <c r="C1190" s="7" t="s">
        <v>1302</v>
      </c>
      <c r="D1190" s="2" t="s">
        <v>24</v>
      </c>
      <c r="E1190" s="2" t="s">
        <v>15</v>
      </c>
      <c r="F1190" s="2"/>
      <c r="G1190" s="2"/>
      <c r="H1190" s="2" t="str">
        <f t="shared" si="90"/>
        <v>_</v>
      </c>
      <c r="I1190" s="2"/>
      <c r="J1190" s="2"/>
      <c r="K1190" s="2"/>
      <c r="L1190" s="2" t="str">
        <f t="shared" si="91"/>
        <v>_</v>
      </c>
      <c r="M1190" s="2"/>
      <c r="N1190" s="2">
        <f>IF(ISBLANK(Table2[[#This Row],[ActualResult]]), 0, 1)</f>
        <v>0</v>
      </c>
      <c r="O1190" s="2" t="str">
        <f>IF(ISBLANK(Table2[[#This Row],[ActualResult]]), "_", IF(Table2[[#This Row],[ActualWinner]]=Table2[[#This Row],[PredictedWinner]], "Y", "N"))</f>
        <v>_</v>
      </c>
      <c r="P1190" s="2" t="str">
        <f>IF(Table2[[#This Row],[ActualAwayScore]]&gt;Table2[[#This Row],[PredictedAwayScore]], "N", IF(ISBLANK(Table2[[#This Row],[ActualResult]]), "_", IF(Table2[[#This Row],[ActualAwayScore]]=Table2[[#This Row],[PredictedAwayScore]], "Y", "N")))</f>
        <v>_</v>
      </c>
      <c r="Q1190" s="2" t="str">
        <f>IF(Table2[[#This Row],[ActualHomeScore]]&gt;Table2[[#This Row],[PredictedHomeScore]],"N", IF(ISBLANK(Table2[[#This Row],[ActualResult]]), "_", IF(Table2[[#This Row],[ActualHomeScore]]=Table2[[#This Row],[PredictedHomeScore]], "Y", "N")))</f>
        <v>_</v>
      </c>
      <c r="R1190" s="2"/>
      <c r="S1190" s="2" t="str">
        <f t="shared" si="92"/>
        <v>_</v>
      </c>
      <c r="T1190" s="2">
        <f>IF(INDEX(StatsRegularSeason20242025!$A$2:$C$33,MATCH(Table2[[#This Row],[AwayTeam]],StatsRegularSeason20242025!$A$2:$A$33,0),2)=INDEX(StatsRegularSeason20242025!$A$2:$C$33,MATCH(Table2[[#This Row],[HomeTeam]],StatsRegularSeason20242025!$A$2:$A$33,0),2),1,0)</f>
        <v>1</v>
      </c>
      <c r="U1190" s="2">
        <f>IF(INDEX(StatsRegularSeason20242025!$A$2:$C$33,MATCH(Table2[[#This Row],[AwayTeam]],StatsRegularSeason20242025!$A$2:$A$33,0),3)=INDEX(StatsRegularSeason20242025!$A$2:$C$33,MATCH(Table2[[#This Row],[HomeTeam]],StatsRegularSeason20242025!$A$2:$A$33,0),3),1,0)</f>
        <v>0</v>
      </c>
      <c r="V1190" s="2">
        <f>IF(Table2[[#This Row],[InterConf]]=1,IF(Table2[[#This Row],[InterDiv]]=0, 1, 0), 0)</f>
        <v>1</v>
      </c>
      <c r="W1190" s="2">
        <f>IF(INDEX(StatsRegularSeason20242025!$A$2:$C$33,MATCH(Table2[[#This Row],[AwayTeam]],StatsRegularSeason20242025!$A$2:$A$33,0),2)&lt;&gt;INDEX(StatsRegularSeason20242025!$A$2:$C$33,MATCH(Table2[[#This Row],[HomeTeam]],StatsRegularSeason20242025!$A$2:$A$33,0),2),1,0)</f>
        <v>0</v>
      </c>
      <c r="X1190" s="2"/>
      <c r="Y1190" s="2"/>
      <c r="Z1190" s="2">
        <f>IF(AND(Table2[[#This Row],[GameIsOver]]=1,Table2[[#This Row],[ActualHomeScore]]*Table2[[#This Row],[ActualAwayScore]]=0), 1,0)</f>
        <v>0</v>
      </c>
      <c r="AA1190" s="2">
        <f>IF(Table2[[#This Row],[GameIsOver]]=0,0, IF(Table2[[#This Row],[ActualWinner]]=Table2[[#This Row],[AwayTeam]], 2, IF(OR(Table2[[#This Row],[ActualResult]]="OT", Table2[[#This Row],[ActualResult]]="SO"), 1, 0)))</f>
        <v>0</v>
      </c>
      <c r="AB1190" s="2">
        <f>IF(Table2[[#This Row],[GameIsOver]]= 0, 0, IF(Table2[[#This Row],[ActualWinner]]=Table2[[#This Row],[HomeTeam]], 2, IF(OR(Table2[[#This Row],[ActualResult]]="OT", Table2[[#This Row],[ActualResult]]="SO"), 1, 0)))</f>
        <v>0</v>
      </c>
      <c r="AC1190" s="33">
        <f>(($AR$11)*IF(Table2[[#This Row],[CorrectWinnerPrediction]]="Y", 1, 0))+(($AR$12)*IF(Table2[[#This Row],[CorrectAwayScorePrediction]]="Y", 1, 0))+(($AR$13)*IF(Table2[[#This Row],[CorrectHomeScorePrediction]]="Y", 1, 0))</f>
        <v>0</v>
      </c>
      <c r="AD11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0" s="4" t="str">
        <f>IF(WEEKDAY(Table2[[#This Row],[GameDate]])=1,"SUN",IF(WEEKDAY(Table2[[#This Row],[GameDate]])=2,"MON",IF(WEEKDAY(Table2[[#This Row],[GameDate]])=3,"TUE",IF(WEEKDAY(Table2[[#This Row],[GameDate]])=4,"WED",IF(WEEKDAY(Table2[[#This Row],[GameDate]])=5,"THU",IF(WEEKDAY(Table2[[#This Row],[GameDate]])=6,"FRI", "SAT"))))))</f>
        <v>TUE</v>
      </c>
      <c r="AF1190" s="2">
        <f>Table2[[#This Row],[ActualAwayScore]]-Table2[[#This Row],[PredictedAwayScore]]</f>
        <v>0</v>
      </c>
      <c r="AG1190" s="2">
        <f>Table2[[#This Row],[ActualHomeScore]]-Table2[[#This Row],[PredictedHomeScore]]</f>
        <v>0</v>
      </c>
      <c r="AH1190" s="2">
        <f t="shared" si="93"/>
        <v>0</v>
      </c>
      <c r="AI1190" s="2">
        <f t="shared" si="94"/>
        <v>0</v>
      </c>
    </row>
    <row r="1191" spans="1:35" x14ac:dyDescent="0.25">
      <c r="B1191" s="4">
        <v>45748</v>
      </c>
      <c r="C1191" s="7" t="s">
        <v>1303</v>
      </c>
      <c r="D1191" s="2" t="s">
        <v>23</v>
      </c>
      <c r="E1191" s="2" t="s">
        <v>27</v>
      </c>
      <c r="F1191" s="2"/>
      <c r="G1191" s="2"/>
      <c r="H1191" s="2" t="str">
        <f t="shared" si="90"/>
        <v>_</v>
      </c>
      <c r="I1191" s="2"/>
      <c r="J1191" s="2"/>
      <c r="K1191" s="2"/>
      <c r="L1191" s="2" t="str">
        <f t="shared" si="91"/>
        <v>_</v>
      </c>
      <c r="M1191" s="2"/>
      <c r="N1191" s="2">
        <f>IF(ISBLANK(Table2[[#This Row],[ActualResult]]), 0, 1)</f>
        <v>0</v>
      </c>
      <c r="O1191" s="2" t="str">
        <f>IF(ISBLANK(Table2[[#This Row],[ActualResult]]), "_", IF(Table2[[#This Row],[ActualWinner]]=Table2[[#This Row],[PredictedWinner]], "Y", "N"))</f>
        <v>_</v>
      </c>
      <c r="P1191" s="2" t="str">
        <f>IF(Table2[[#This Row],[ActualAwayScore]]&gt;Table2[[#This Row],[PredictedAwayScore]], "N", IF(ISBLANK(Table2[[#This Row],[ActualResult]]), "_", IF(Table2[[#This Row],[ActualAwayScore]]=Table2[[#This Row],[PredictedAwayScore]], "Y", "N")))</f>
        <v>_</v>
      </c>
      <c r="Q1191" s="2" t="str">
        <f>IF(Table2[[#This Row],[ActualHomeScore]]&gt;Table2[[#This Row],[PredictedHomeScore]],"N", IF(ISBLANK(Table2[[#This Row],[ActualResult]]), "_", IF(Table2[[#This Row],[ActualHomeScore]]=Table2[[#This Row],[PredictedHomeScore]], "Y", "N")))</f>
        <v>_</v>
      </c>
      <c r="R1191" s="2"/>
      <c r="S1191" s="2" t="str">
        <f t="shared" si="92"/>
        <v>_</v>
      </c>
      <c r="T1191" s="2">
        <f>IF(INDEX(StatsRegularSeason20242025!$A$2:$C$33,MATCH(Table2[[#This Row],[AwayTeam]],StatsRegularSeason20242025!$A$2:$A$33,0),2)=INDEX(StatsRegularSeason20242025!$A$2:$C$33,MATCH(Table2[[#This Row],[HomeTeam]],StatsRegularSeason20242025!$A$2:$A$33,0),2),1,0)</f>
        <v>1</v>
      </c>
      <c r="U1191" s="2">
        <f>IF(INDEX(StatsRegularSeason20242025!$A$2:$C$33,MATCH(Table2[[#This Row],[AwayTeam]],StatsRegularSeason20242025!$A$2:$A$33,0),3)=INDEX(StatsRegularSeason20242025!$A$2:$C$33,MATCH(Table2[[#This Row],[HomeTeam]],StatsRegularSeason20242025!$A$2:$A$33,0),3),1,0)</f>
        <v>1</v>
      </c>
      <c r="V1191" s="2">
        <f>IF(Table2[[#This Row],[InterConf]]=1,IF(Table2[[#This Row],[InterDiv]]=0, 1, 0), 0)</f>
        <v>0</v>
      </c>
      <c r="W1191" s="2">
        <f>IF(INDEX(StatsRegularSeason20242025!$A$2:$C$33,MATCH(Table2[[#This Row],[AwayTeam]],StatsRegularSeason20242025!$A$2:$A$33,0),2)&lt;&gt;INDEX(StatsRegularSeason20242025!$A$2:$C$33,MATCH(Table2[[#This Row],[HomeTeam]],StatsRegularSeason20242025!$A$2:$A$33,0),2),1,0)</f>
        <v>0</v>
      </c>
      <c r="X1191" s="2"/>
      <c r="Y1191" s="2"/>
      <c r="Z1191" s="2">
        <f>IF(AND(Table2[[#This Row],[GameIsOver]]=1,Table2[[#This Row],[ActualHomeScore]]*Table2[[#This Row],[ActualAwayScore]]=0), 1,0)</f>
        <v>0</v>
      </c>
      <c r="AA1191" s="2">
        <f>IF(Table2[[#This Row],[GameIsOver]]=0,0, IF(Table2[[#This Row],[ActualWinner]]=Table2[[#This Row],[AwayTeam]], 2, IF(OR(Table2[[#This Row],[ActualResult]]="OT", Table2[[#This Row],[ActualResult]]="SO"), 1, 0)))</f>
        <v>0</v>
      </c>
      <c r="AB1191" s="2">
        <f>IF(Table2[[#This Row],[GameIsOver]]= 0, 0, IF(Table2[[#This Row],[ActualWinner]]=Table2[[#This Row],[HomeTeam]], 2, IF(OR(Table2[[#This Row],[ActualResult]]="OT", Table2[[#This Row],[ActualResult]]="SO"), 1, 0)))</f>
        <v>0</v>
      </c>
      <c r="AC1191" s="33">
        <f>(($AR$11)*IF(Table2[[#This Row],[CorrectWinnerPrediction]]="Y", 1, 0))+(($AR$12)*IF(Table2[[#This Row],[CorrectAwayScorePrediction]]="Y", 1, 0))+(($AR$13)*IF(Table2[[#This Row],[CorrectHomeScorePrediction]]="Y", 1, 0))</f>
        <v>0</v>
      </c>
      <c r="AD11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1" s="4" t="str">
        <f>IF(WEEKDAY(Table2[[#This Row],[GameDate]])=1,"SUN",IF(WEEKDAY(Table2[[#This Row],[GameDate]])=2,"MON",IF(WEEKDAY(Table2[[#This Row],[GameDate]])=3,"TUE",IF(WEEKDAY(Table2[[#This Row],[GameDate]])=4,"WED",IF(WEEKDAY(Table2[[#This Row],[GameDate]])=5,"THU",IF(WEEKDAY(Table2[[#This Row],[GameDate]])=6,"FRI", "SAT"))))))</f>
        <v>TUE</v>
      </c>
      <c r="AF1191" s="2">
        <f>Table2[[#This Row],[ActualAwayScore]]-Table2[[#This Row],[PredictedAwayScore]]</f>
        <v>0</v>
      </c>
      <c r="AG1191" s="2">
        <f>Table2[[#This Row],[ActualHomeScore]]-Table2[[#This Row],[PredictedHomeScore]]</f>
        <v>0</v>
      </c>
      <c r="AH1191" s="2">
        <f t="shared" si="93"/>
        <v>0</v>
      </c>
      <c r="AI1191" s="2">
        <f t="shared" si="94"/>
        <v>0</v>
      </c>
    </row>
    <row r="1192" spans="1:35" x14ac:dyDescent="0.25">
      <c r="B1192" s="4">
        <v>45748</v>
      </c>
      <c r="C1192" s="7" t="s">
        <v>1304</v>
      </c>
      <c r="D1192" s="2" t="s">
        <v>38</v>
      </c>
      <c r="E1192" s="2" t="s">
        <v>47</v>
      </c>
      <c r="F1192" s="2"/>
      <c r="G1192" s="2"/>
      <c r="H1192" s="2" t="str">
        <f t="shared" si="90"/>
        <v>_</v>
      </c>
      <c r="I1192" s="2"/>
      <c r="J1192" s="2"/>
      <c r="K1192" s="2"/>
      <c r="L1192" s="2" t="str">
        <f t="shared" si="91"/>
        <v>_</v>
      </c>
      <c r="M1192" s="2"/>
      <c r="N1192" s="2">
        <f>IF(ISBLANK(Table2[[#This Row],[ActualResult]]), 0, 1)</f>
        <v>0</v>
      </c>
      <c r="O1192" s="2" t="str">
        <f>IF(ISBLANK(Table2[[#This Row],[ActualResult]]), "_", IF(Table2[[#This Row],[ActualWinner]]=Table2[[#This Row],[PredictedWinner]], "Y", "N"))</f>
        <v>_</v>
      </c>
      <c r="P1192" s="2" t="str">
        <f>IF(Table2[[#This Row],[ActualAwayScore]]&gt;Table2[[#This Row],[PredictedAwayScore]], "N", IF(ISBLANK(Table2[[#This Row],[ActualResult]]), "_", IF(Table2[[#This Row],[ActualAwayScore]]=Table2[[#This Row],[PredictedAwayScore]], "Y", "N")))</f>
        <v>_</v>
      </c>
      <c r="Q1192" s="2" t="str">
        <f>IF(Table2[[#This Row],[ActualHomeScore]]&gt;Table2[[#This Row],[PredictedHomeScore]],"N", IF(ISBLANK(Table2[[#This Row],[ActualResult]]), "_", IF(Table2[[#This Row],[ActualHomeScore]]=Table2[[#This Row],[PredictedHomeScore]], "Y", "N")))</f>
        <v>_</v>
      </c>
      <c r="R1192" s="2"/>
      <c r="S1192" s="2" t="str">
        <f t="shared" si="92"/>
        <v>_</v>
      </c>
      <c r="T1192" s="2">
        <f>IF(INDEX(StatsRegularSeason20242025!$A$2:$C$33,MATCH(Table2[[#This Row],[AwayTeam]],StatsRegularSeason20242025!$A$2:$A$33,0),2)=INDEX(StatsRegularSeason20242025!$A$2:$C$33,MATCH(Table2[[#This Row],[HomeTeam]],StatsRegularSeason20242025!$A$2:$A$33,0),2),1,0)</f>
        <v>1</v>
      </c>
      <c r="U1192" s="2">
        <f>IF(INDEX(StatsRegularSeason20242025!$A$2:$C$33,MATCH(Table2[[#This Row],[AwayTeam]],StatsRegularSeason20242025!$A$2:$A$33,0),3)=INDEX(StatsRegularSeason20242025!$A$2:$C$33,MATCH(Table2[[#This Row],[HomeTeam]],StatsRegularSeason20242025!$A$2:$A$33,0),3),1,0)</f>
        <v>1</v>
      </c>
      <c r="V1192" s="2">
        <f>IF(Table2[[#This Row],[InterConf]]=1,IF(Table2[[#This Row],[InterDiv]]=0, 1, 0), 0)</f>
        <v>0</v>
      </c>
      <c r="W1192" s="2">
        <f>IF(INDEX(StatsRegularSeason20242025!$A$2:$C$33,MATCH(Table2[[#This Row],[AwayTeam]],StatsRegularSeason20242025!$A$2:$A$33,0),2)&lt;&gt;INDEX(StatsRegularSeason20242025!$A$2:$C$33,MATCH(Table2[[#This Row],[HomeTeam]],StatsRegularSeason20242025!$A$2:$A$33,0),2),1,0)</f>
        <v>0</v>
      </c>
      <c r="X1192" s="2"/>
      <c r="Y1192" s="2"/>
      <c r="Z1192" s="2">
        <f>IF(AND(Table2[[#This Row],[GameIsOver]]=1,Table2[[#This Row],[ActualHomeScore]]*Table2[[#This Row],[ActualAwayScore]]=0), 1,0)</f>
        <v>0</v>
      </c>
      <c r="AA1192" s="2">
        <f>IF(Table2[[#This Row],[GameIsOver]]=0,0, IF(Table2[[#This Row],[ActualWinner]]=Table2[[#This Row],[AwayTeam]], 2, IF(OR(Table2[[#This Row],[ActualResult]]="OT", Table2[[#This Row],[ActualResult]]="SO"), 1, 0)))</f>
        <v>0</v>
      </c>
      <c r="AB1192" s="2">
        <f>IF(Table2[[#This Row],[GameIsOver]]= 0, 0, IF(Table2[[#This Row],[ActualWinner]]=Table2[[#This Row],[HomeTeam]], 2, IF(OR(Table2[[#This Row],[ActualResult]]="OT", Table2[[#This Row],[ActualResult]]="SO"), 1, 0)))</f>
        <v>0</v>
      </c>
      <c r="AC1192" s="33">
        <f>(($AR$11)*IF(Table2[[#This Row],[CorrectWinnerPrediction]]="Y", 1, 0))+(($AR$12)*IF(Table2[[#This Row],[CorrectAwayScorePrediction]]="Y", 1, 0))+(($AR$13)*IF(Table2[[#This Row],[CorrectHomeScorePrediction]]="Y", 1, 0))</f>
        <v>0</v>
      </c>
      <c r="AD11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2" s="4" t="str">
        <f>IF(WEEKDAY(Table2[[#This Row],[GameDate]])=1,"SUN",IF(WEEKDAY(Table2[[#This Row],[GameDate]])=2,"MON",IF(WEEKDAY(Table2[[#This Row],[GameDate]])=3,"TUE",IF(WEEKDAY(Table2[[#This Row],[GameDate]])=4,"WED",IF(WEEKDAY(Table2[[#This Row],[GameDate]])=5,"THU",IF(WEEKDAY(Table2[[#This Row],[GameDate]])=6,"FRI", "SAT"))))))</f>
        <v>TUE</v>
      </c>
      <c r="AF1192" s="2">
        <f>Table2[[#This Row],[ActualAwayScore]]-Table2[[#This Row],[PredictedAwayScore]]</f>
        <v>0</v>
      </c>
      <c r="AG1192" s="2">
        <f>Table2[[#This Row],[ActualHomeScore]]-Table2[[#This Row],[PredictedHomeScore]]</f>
        <v>0</v>
      </c>
      <c r="AH1192" s="2">
        <f t="shared" si="93"/>
        <v>0</v>
      </c>
      <c r="AI1192" s="2">
        <f t="shared" si="94"/>
        <v>0</v>
      </c>
    </row>
    <row r="1193" spans="1:35" x14ac:dyDescent="0.25">
      <c r="A1193" s="3"/>
      <c r="B1193" s="5">
        <v>45748</v>
      </c>
      <c r="C1193" s="8" t="s">
        <v>1305</v>
      </c>
      <c r="D1193" s="3" t="s">
        <v>22</v>
      </c>
      <c r="E1193" s="3" t="s">
        <v>28</v>
      </c>
      <c r="F1193" s="3"/>
      <c r="G1193" s="3"/>
      <c r="H1193" s="3" t="str">
        <f t="shared" si="90"/>
        <v>_</v>
      </c>
      <c r="I1193" s="3"/>
      <c r="J1193" s="3"/>
      <c r="K1193" s="3"/>
      <c r="L1193" s="2" t="str">
        <f t="shared" si="91"/>
        <v>_</v>
      </c>
      <c r="M1193" s="3"/>
      <c r="N1193" s="3">
        <f>IF(ISBLANK(Table2[[#This Row],[ActualResult]]), 0, 1)</f>
        <v>0</v>
      </c>
      <c r="O1193" s="3" t="str">
        <f>IF(ISBLANK(Table2[[#This Row],[ActualResult]]), "_", IF(Table2[[#This Row],[ActualWinner]]=Table2[[#This Row],[PredictedWinner]], "Y", "N"))</f>
        <v>_</v>
      </c>
      <c r="P1193" s="3" t="str">
        <f>IF(Table2[[#This Row],[ActualAwayScore]]&gt;Table2[[#This Row],[PredictedAwayScore]], "N", IF(ISBLANK(Table2[[#This Row],[ActualResult]]), "_", IF(Table2[[#This Row],[ActualAwayScore]]=Table2[[#This Row],[PredictedAwayScore]], "Y", "N")))</f>
        <v>_</v>
      </c>
      <c r="Q1193" s="3" t="str">
        <f>IF(Table2[[#This Row],[ActualHomeScore]]&gt;Table2[[#This Row],[PredictedHomeScore]],"N", IF(ISBLANK(Table2[[#This Row],[ActualResult]]), "_", IF(Table2[[#This Row],[ActualHomeScore]]=Table2[[#This Row],[PredictedHomeScore]], "Y", "N")))</f>
        <v>_</v>
      </c>
      <c r="R1193" s="2"/>
      <c r="S1193" s="2" t="str">
        <f t="shared" si="92"/>
        <v>_</v>
      </c>
      <c r="T1193" s="2">
        <f>IF(INDEX(StatsRegularSeason20242025!$A$2:$C$33,MATCH(Table2[[#This Row],[AwayTeam]],StatsRegularSeason20242025!$A$2:$A$33,0),2)=INDEX(StatsRegularSeason20242025!$A$2:$C$33,MATCH(Table2[[#This Row],[HomeTeam]],StatsRegularSeason20242025!$A$2:$A$33,0),2),1,0)</f>
        <v>1</v>
      </c>
      <c r="U1193" s="2">
        <f>IF(INDEX(StatsRegularSeason20242025!$A$2:$C$33,MATCH(Table2[[#This Row],[AwayTeam]],StatsRegularSeason20242025!$A$2:$A$33,0),3)=INDEX(StatsRegularSeason20242025!$A$2:$C$33,MATCH(Table2[[#This Row],[HomeTeam]],StatsRegularSeason20242025!$A$2:$A$33,0),3),1,0)</f>
        <v>0</v>
      </c>
      <c r="V1193" s="2">
        <f>IF(Table2[[#This Row],[InterConf]]=1,IF(Table2[[#This Row],[InterDiv]]=0, 1, 0), 0)</f>
        <v>1</v>
      </c>
      <c r="W1193" s="2">
        <f>IF(INDEX(StatsRegularSeason20242025!$A$2:$C$33,MATCH(Table2[[#This Row],[AwayTeam]],StatsRegularSeason20242025!$A$2:$A$33,0),2)&lt;&gt;INDEX(StatsRegularSeason20242025!$A$2:$C$33,MATCH(Table2[[#This Row],[HomeTeam]],StatsRegularSeason20242025!$A$2:$A$33,0),2),1,0)</f>
        <v>0</v>
      </c>
      <c r="X1193" s="2"/>
      <c r="Y1193" s="2"/>
      <c r="Z1193" s="2">
        <f>IF(AND(Table2[[#This Row],[GameIsOver]]=1,Table2[[#This Row],[ActualHomeScore]]*Table2[[#This Row],[ActualAwayScore]]=0), 1,0)</f>
        <v>0</v>
      </c>
      <c r="AA1193" s="2">
        <f>IF(Table2[[#This Row],[GameIsOver]]=0,0, IF(Table2[[#This Row],[ActualWinner]]=Table2[[#This Row],[AwayTeam]], 2, IF(OR(Table2[[#This Row],[ActualResult]]="OT", Table2[[#This Row],[ActualResult]]="SO"), 1, 0)))</f>
        <v>0</v>
      </c>
      <c r="AB1193" s="2">
        <f>IF(Table2[[#This Row],[GameIsOver]]= 0, 0, IF(Table2[[#This Row],[ActualWinner]]=Table2[[#This Row],[HomeTeam]], 2, IF(OR(Table2[[#This Row],[ActualResult]]="OT", Table2[[#This Row],[ActualResult]]="SO"), 1, 0)))</f>
        <v>0</v>
      </c>
      <c r="AC1193" s="33">
        <f>(($AR$11)*IF(Table2[[#This Row],[CorrectWinnerPrediction]]="Y", 1, 0))+(($AR$12)*IF(Table2[[#This Row],[CorrectAwayScorePrediction]]="Y", 1, 0))+(($AR$13)*IF(Table2[[#This Row],[CorrectHomeScorePrediction]]="Y", 1, 0))</f>
        <v>0</v>
      </c>
      <c r="AD11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3" s="5" t="str">
        <f>IF(WEEKDAY(Table2[[#This Row],[GameDate]])=1,"SUN",IF(WEEKDAY(Table2[[#This Row],[GameDate]])=2,"MON",IF(WEEKDAY(Table2[[#This Row],[GameDate]])=3,"TUE",IF(WEEKDAY(Table2[[#This Row],[GameDate]])=4,"WED",IF(WEEKDAY(Table2[[#This Row],[GameDate]])=5,"THU",IF(WEEKDAY(Table2[[#This Row],[GameDate]])=6,"FRI", "SAT"))))))</f>
        <v>TUE</v>
      </c>
      <c r="AF1193" s="2">
        <f>Table2[[#This Row],[ActualAwayScore]]-Table2[[#This Row],[PredictedAwayScore]]</f>
        <v>0</v>
      </c>
      <c r="AG1193" s="2">
        <f>Table2[[#This Row],[ActualHomeScore]]-Table2[[#This Row],[PredictedHomeScore]]</f>
        <v>0</v>
      </c>
      <c r="AH1193" s="2">
        <f t="shared" si="93"/>
        <v>0</v>
      </c>
      <c r="AI1193" s="2">
        <f t="shared" si="94"/>
        <v>0</v>
      </c>
    </row>
    <row r="1194" spans="1:35" x14ac:dyDescent="0.25">
      <c r="B1194" s="4">
        <v>45749</v>
      </c>
      <c r="C1194" s="7" t="s">
        <v>1306</v>
      </c>
      <c r="D1194" s="2" t="s">
        <v>37</v>
      </c>
      <c r="E1194" s="2" t="s">
        <v>20</v>
      </c>
      <c r="F1194" s="2"/>
      <c r="G1194" s="2"/>
      <c r="H1194" s="2" t="str">
        <f t="shared" si="90"/>
        <v>_</v>
      </c>
      <c r="I1194" s="2"/>
      <c r="J1194" s="2"/>
      <c r="K1194" s="2"/>
      <c r="L1194" s="13" t="str">
        <f t="shared" si="91"/>
        <v>_</v>
      </c>
      <c r="M1194" s="2"/>
      <c r="N1194" s="2">
        <f>IF(ISBLANK(Table2[[#This Row],[ActualResult]]), 0, 1)</f>
        <v>0</v>
      </c>
      <c r="O1194" s="2" t="str">
        <f>IF(ISBLANK(Table2[[#This Row],[ActualResult]]), "_", IF(Table2[[#This Row],[ActualWinner]]=Table2[[#This Row],[PredictedWinner]], "Y", "N"))</f>
        <v>_</v>
      </c>
      <c r="P1194" s="2" t="str">
        <f>IF(Table2[[#This Row],[ActualAwayScore]]&gt;Table2[[#This Row],[PredictedAwayScore]], "N", IF(ISBLANK(Table2[[#This Row],[ActualResult]]), "_", IF(Table2[[#This Row],[ActualAwayScore]]=Table2[[#This Row],[PredictedAwayScore]], "Y", "N")))</f>
        <v>_</v>
      </c>
      <c r="Q1194" s="2" t="str">
        <f>IF(Table2[[#This Row],[ActualHomeScore]]&gt;Table2[[#This Row],[PredictedHomeScore]],"N", IF(ISBLANK(Table2[[#This Row],[ActualResult]]), "_", IF(Table2[[#This Row],[ActualHomeScore]]=Table2[[#This Row],[PredictedHomeScore]], "Y", "N")))</f>
        <v>_</v>
      </c>
      <c r="R1194" s="2"/>
      <c r="S1194" s="2" t="str">
        <f t="shared" si="92"/>
        <v>_</v>
      </c>
      <c r="T1194" s="2">
        <f>IF(INDEX(StatsRegularSeason20242025!$A$2:$C$33,MATCH(Table2[[#This Row],[AwayTeam]],StatsRegularSeason20242025!$A$2:$A$33,0),2)=INDEX(StatsRegularSeason20242025!$A$2:$C$33,MATCH(Table2[[#This Row],[HomeTeam]],StatsRegularSeason20242025!$A$2:$A$33,0),2),1,0)</f>
        <v>0</v>
      </c>
      <c r="U1194" s="2">
        <f>IF(INDEX(StatsRegularSeason20242025!$A$2:$C$33,MATCH(Table2[[#This Row],[AwayTeam]],StatsRegularSeason20242025!$A$2:$A$33,0),3)=INDEX(StatsRegularSeason20242025!$A$2:$C$33,MATCH(Table2[[#This Row],[HomeTeam]],StatsRegularSeason20242025!$A$2:$A$33,0),3),1,0)</f>
        <v>0</v>
      </c>
      <c r="V1194" s="2">
        <f>IF(Table2[[#This Row],[InterConf]]=1,IF(Table2[[#This Row],[InterDiv]]=0, 1, 0), 0)</f>
        <v>0</v>
      </c>
      <c r="W1194" s="2">
        <f>IF(INDEX(StatsRegularSeason20242025!$A$2:$C$33,MATCH(Table2[[#This Row],[AwayTeam]],StatsRegularSeason20242025!$A$2:$A$33,0),2)&lt;&gt;INDEX(StatsRegularSeason20242025!$A$2:$C$33,MATCH(Table2[[#This Row],[HomeTeam]],StatsRegularSeason20242025!$A$2:$A$33,0),2),1,0)</f>
        <v>1</v>
      </c>
      <c r="X1194" s="2"/>
      <c r="Y1194" s="2"/>
      <c r="Z1194" s="2">
        <f>IF(AND(Table2[[#This Row],[GameIsOver]]=1,Table2[[#This Row],[ActualHomeScore]]*Table2[[#This Row],[ActualAwayScore]]=0), 1,0)</f>
        <v>0</v>
      </c>
      <c r="AA1194" s="2">
        <f>IF(Table2[[#This Row],[GameIsOver]]=0,0, IF(Table2[[#This Row],[ActualWinner]]=Table2[[#This Row],[AwayTeam]], 2, IF(OR(Table2[[#This Row],[ActualResult]]="OT", Table2[[#This Row],[ActualResult]]="SO"), 1, 0)))</f>
        <v>0</v>
      </c>
      <c r="AB1194" s="2">
        <f>IF(Table2[[#This Row],[GameIsOver]]= 0, 0, IF(Table2[[#This Row],[ActualWinner]]=Table2[[#This Row],[HomeTeam]], 2, IF(OR(Table2[[#This Row],[ActualResult]]="OT", Table2[[#This Row],[ActualResult]]="SO"), 1, 0)))</f>
        <v>0</v>
      </c>
      <c r="AC1194" s="33">
        <f>(($AR$11)*IF(Table2[[#This Row],[CorrectWinnerPrediction]]="Y", 1, 0))+(($AR$12)*IF(Table2[[#This Row],[CorrectAwayScorePrediction]]="Y", 1, 0))+(($AR$13)*IF(Table2[[#This Row],[CorrectHomeScorePrediction]]="Y", 1, 0))</f>
        <v>0</v>
      </c>
      <c r="AD11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4" s="4" t="str">
        <f>IF(WEEKDAY(Table2[[#This Row],[GameDate]])=1,"SUN",IF(WEEKDAY(Table2[[#This Row],[GameDate]])=2,"MON",IF(WEEKDAY(Table2[[#This Row],[GameDate]])=3,"TUE",IF(WEEKDAY(Table2[[#This Row],[GameDate]])=4,"WED",IF(WEEKDAY(Table2[[#This Row],[GameDate]])=5,"THU",IF(WEEKDAY(Table2[[#This Row],[GameDate]])=6,"FRI", "SAT"))))))</f>
        <v>WED</v>
      </c>
      <c r="AF1194" s="2">
        <f>Table2[[#This Row],[ActualAwayScore]]-Table2[[#This Row],[PredictedAwayScore]]</f>
        <v>0</v>
      </c>
      <c r="AG1194" s="2">
        <f>Table2[[#This Row],[ActualHomeScore]]-Table2[[#This Row],[PredictedHomeScore]]</f>
        <v>0</v>
      </c>
      <c r="AH1194" s="2">
        <f t="shared" si="93"/>
        <v>0</v>
      </c>
      <c r="AI1194" s="2">
        <f t="shared" si="94"/>
        <v>0</v>
      </c>
    </row>
    <row r="1195" spans="1:35" x14ac:dyDescent="0.25">
      <c r="B1195" s="4">
        <v>45749</v>
      </c>
      <c r="C1195" s="7" t="s">
        <v>1307</v>
      </c>
      <c r="D1195" s="2" t="s">
        <v>46</v>
      </c>
      <c r="E1195" s="2" t="s">
        <v>44</v>
      </c>
      <c r="F1195" s="2"/>
      <c r="G1195" s="2"/>
      <c r="H1195" s="2" t="str">
        <f t="shared" si="90"/>
        <v>_</v>
      </c>
      <c r="I1195" s="2"/>
      <c r="J1195" s="2"/>
      <c r="K1195" s="2"/>
      <c r="L1195" s="2" t="str">
        <f t="shared" si="91"/>
        <v>_</v>
      </c>
      <c r="M1195" s="2"/>
      <c r="N1195" s="2">
        <f>IF(ISBLANK(Table2[[#This Row],[ActualResult]]), 0, 1)</f>
        <v>0</v>
      </c>
      <c r="O1195" s="2" t="str">
        <f>IF(ISBLANK(Table2[[#This Row],[ActualResult]]), "_", IF(Table2[[#This Row],[ActualWinner]]=Table2[[#This Row],[PredictedWinner]], "Y", "N"))</f>
        <v>_</v>
      </c>
      <c r="P1195" s="2" t="str">
        <f>IF(Table2[[#This Row],[ActualAwayScore]]&gt;Table2[[#This Row],[PredictedAwayScore]], "N", IF(ISBLANK(Table2[[#This Row],[ActualResult]]), "_", IF(Table2[[#This Row],[ActualAwayScore]]=Table2[[#This Row],[PredictedAwayScore]], "Y", "N")))</f>
        <v>_</v>
      </c>
      <c r="Q1195" s="2" t="str">
        <f>IF(Table2[[#This Row],[ActualHomeScore]]&gt;Table2[[#This Row],[PredictedHomeScore]],"N", IF(ISBLANK(Table2[[#This Row],[ActualResult]]), "_", IF(Table2[[#This Row],[ActualHomeScore]]=Table2[[#This Row],[PredictedHomeScore]], "Y", "N")))</f>
        <v>_</v>
      </c>
      <c r="R1195" s="2"/>
      <c r="S1195" s="2" t="str">
        <f t="shared" si="92"/>
        <v>_</v>
      </c>
      <c r="T1195" s="2">
        <f>IF(INDEX(StatsRegularSeason20242025!$A$2:$C$33,MATCH(Table2[[#This Row],[AwayTeam]],StatsRegularSeason20242025!$A$2:$A$33,0),2)=INDEX(StatsRegularSeason20242025!$A$2:$C$33,MATCH(Table2[[#This Row],[HomeTeam]],StatsRegularSeason20242025!$A$2:$A$33,0),2),1,0)</f>
        <v>1</v>
      </c>
      <c r="U1195" s="2">
        <f>IF(INDEX(StatsRegularSeason20242025!$A$2:$C$33,MATCH(Table2[[#This Row],[AwayTeam]],StatsRegularSeason20242025!$A$2:$A$33,0),3)=INDEX(StatsRegularSeason20242025!$A$2:$C$33,MATCH(Table2[[#This Row],[HomeTeam]],StatsRegularSeason20242025!$A$2:$A$33,0),3),1,0)</f>
        <v>1</v>
      </c>
      <c r="V1195" s="2">
        <f>IF(Table2[[#This Row],[InterConf]]=1,IF(Table2[[#This Row],[InterDiv]]=0, 1, 0), 0)</f>
        <v>0</v>
      </c>
      <c r="W1195" s="2">
        <f>IF(INDEX(StatsRegularSeason20242025!$A$2:$C$33,MATCH(Table2[[#This Row],[AwayTeam]],StatsRegularSeason20242025!$A$2:$A$33,0),2)&lt;&gt;INDEX(StatsRegularSeason20242025!$A$2:$C$33,MATCH(Table2[[#This Row],[HomeTeam]],StatsRegularSeason20242025!$A$2:$A$33,0),2),1,0)</f>
        <v>0</v>
      </c>
      <c r="X1195" s="2"/>
      <c r="Y1195" s="2"/>
      <c r="Z1195" s="2">
        <f>IF(AND(Table2[[#This Row],[GameIsOver]]=1,Table2[[#This Row],[ActualHomeScore]]*Table2[[#This Row],[ActualAwayScore]]=0), 1,0)</f>
        <v>0</v>
      </c>
      <c r="AA1195" s="2">
        <f>IF(Table2[[#This Row],[GameIsOver]]=0,0, IF(Table2[[#This Row],[ActualWinner]]=Table2[[#This Row],[AwayTeam]], 2, IF(OR(Table2[[#This Row],[ActualResult]]="OT", Table2[[#This Row],[ActualResult]]="SO"), 1, 0)))</f>
        <v>0</v>
      </c>
      <c r="AB1195" s="2">
        <f>IF(Table2[[#This Row],[GameIsOver]]= 0, 0, IF(Table2[[#This Row],[ActualWinner]]=Table2[[#This Row],[HomeTeam]], 2, IF(OR(Table2[[#This Row],[ActualResult]]="OT", Table2[[#This Row],[ActualResult]]="SO"), 1, 0)))</f>
        <v>0</v>
      </c>
      <c r="AC1195" s="33">
        <f>(($AR$11)*IF(Table2[[#This Row],[CorrectWinnerPrediction]]="Y", 1, 0))+(($AR$12)*IF(Table2[[#This Row],[CorrectAwayScorePrediction]]="Y", 1, 0))+(($AR$13)*IF(Table2[[#This Row],[CorrectHomeScorePrediction]]="Y", 1, 0))</f>
        <v>0</v>
      </c>
      <c r="AD11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5" s="4" t="str">
        <f>IF(WEEKDAY(Table2[[#This Row],[GameDate]])=1,"SUN",IF(WEEKDAY(Table2[[#This Row],[GameDate]])=2,"MON",IF(WEEKDAY(Table2[[#This Row],[GameDate]])=3,"TUE",IF(WEEKDAY(Table2[[#This Row],[GameDate]])=4,"WED",IF(WEEKDAY(Table2[[#This Row],[GameDate]])=5,"THU",IF(WEEKDAY(Table2[[#This Row],[GameDate]])=6,"FRI", "SAT"))))))</f>
        <v>WED</v>
      </c>
      <c r="AF1195" s="2">
        <f>Table2[[#This Row],[ActualAwayScore]]-Table2[[#This Row],[PredictedAwayScore]]</f>
        <v>0</v>
      </c>
      <c r="AG1195" s="2">
        <f>Table2[[#This Row],[ActualHomeScore]]-Table2[[#This Row],[PredictedHomeScore]]</f>
        <v>0</v>
      </c>
      <c r="AH1195" s="2">
        <f t="shared" si="93"/>
        <v>0</v>
      </c>
      <c r="AI1195" s="2">
        <f t="shared" si="94"/>
        <v>0</v>
      </c>
    </row>
    <row r="1196" spans="1:35" x14ac:dyDescent="0.25">
      <c r="B1196" s="4">
        <v>45749</v>
      </c>
      <c r="C1196" s="7" t="s">
        <v>1308</v>
      </c>
      <c r="D1196" s="2" t="s">
        <v>14</v>
      </c>
      <c r="E1196" s="2" t="s">
        <v>18</v>
      </c>
      <c r="F1196" s="2"/>
      <c r="G1196" s="2"/>
      <c r="H1196" s="2" t="str">
        <f t="shared" si="90"/>
        <v>_</v>
      </c>
      <c r="I1196" s="2"/>
      <c r="J1196" s="2"/>
      <c r="K1196" s="2"/>
      <c r="L1196" s="2" t="str">
        <f t="shared" si="91"/>
        <v>_</v>
      </c>
      <c r="M1196" s="2"/>
      <c r="N1196" s="2">
        <f>IF(ISBLANK(Table2[[#This Row],[ActualResult]]), 0, 1)</f>
        <v>0</v>
      </c>
      <c r="O1196" s="2" t="str">
        <f>IF(ISBLANK(Table2[[#This Row],[ActualResult]]), "_", IF(Table2[[#This Row],[ActualWinner]]=Table2[[#This Row],[PredictedWinner]], "Y", "N"))</f>
        <v>_</v>
      </c>
      <c r="P1196" s="2" t="str">
        <f>IF(Table2[[#This Row],[ActualAwayScore]]&gt;Table2[[#This Row],[PredictedAwayScore]], "N", IF(ISBLANK(Table2[[#This Row],[ActualResult]]), "_", IF(Table2[[#This Row],[ActualAwayScore]]=Table2[[#This Row],[PredictedAwayScore]], "Y", "N")))</f>
        <v>_</v>
      </c>
      <c r="Q1196" s="2" t="str">
        <f>IF(Table2[[#This Row],[ActualHomeScore]]&gt;Table2[[#This Row],[PredictedHomeScore]],"N", IF(ISBLANK(Table2[[#This Row],[ActualResult]]), "_", IF(Table2[[#This Row],[ActualHomeScore]]=Table2[[#This Row],[PredictedHomeScore]], "Y", "N")))</f>
        <v>_</v>
      </c>
      <c r="R1196" s="2"/>
      <c r="S1196" s="2" t="str">
        <f t="shared" si="92"/>
        <v>_</v>
      </c>
      <c r="T1196" s="2">
        <f>IF(INDEX(StatsRegularSeason20242025!$A$2:$C$33,MATCH(Table2[[#This Row],[AwayTeam]],StatsRegularSeason20242025!$A$2:$A$33,0),2)=INDEX(StatsRegularSeason20242025!$A$2:$C$33,MATCH(Table2[[#This Row],[HomeTeam]],StatsRegularSeason20242025!$A$2:$A$33,0),2),1,0)</f>
        <v>1</v>
      </c>
      <c r="U1196" s="2">
        <f>IF(INDEX(StatsRegularSeason20242025!$A$2:$C$33,MATCH(Table2[[#This Row],[AwayTeam]],StatsRegularSeason20242025!$A$2:$A$33,0),3)=INDEX(StatsRegularSeason20242025!$A$2:$C$33,MATCH(Table2[[#This Row],[HomeTeam]],StatsRegularSeason20242025!$A$2:$A$33,0),3),1,0)</f>
        <v>1</v>
      </c>
      <c r="V1196" s="2">
        <f>IF(Table2[[#This Row],[InterConf]]=1,IF(Table2[[#This Row],[InterDiv]]=0, 1, 0), 0)</f>
        <v>0</v>
      </c>
      <c r="W1196" s="2">
        <f>IF(INDEX(StatsRegularSeason20242025!$A$2:$C$33,MATCH(Table2[[#This Row],[AwayTeam]],StatsRegularSeason20242025!$A$2:$A$33,0),2)&lt;&gt;INDEX(StatsRegularSeason20242025!$A$2:$C$33,MATCH(Table2[[#This Row],[HomeTeam]],StatsRegularSeason20242025!$A$2:$A$33,0),2),1,0)</f>
        <v>0</v>
      </c>
      <c r="X1196" s="2"/>
      <c r="Y1196" s="2"/>
      <c r="Z1196" s="2">
        <f>IF(AND(Table2[[#This Row],[GameIsOver]]=1,Table2[[#This Row],[ActualHomeScore]]*Table2[[#This Row],[ActualAwayScore]]=0), 1,0)</f>
        <v>0</v>
      </c>
      <c r="AA1196" s="2">
        <f>IF(Table2[[#This Row],[GameIsOver]]=0,0, IF(Table2[[#This Row],[ActualWinner]]=Table2[[#This Row],[AwayTeam]], 2, IF(OR(Table2[[#This Row],[ActualResult]]="OT", Table2[[#This Row],[ActualResult]]="SO"), 1, 0)))</f>
        <v>0</v>
      </c>
      <c r="AB1196" s="2">
        <f>IF(Table2[[#This Row],[GameIsOver]]= 0, 0, IF(Table2[[#This Row],[ActualWinner]]=Table2[[#This Row],[HomeTeam]], 2, IF(OR(Table2[[#This Row],[ActualResult]]="OT", Table2[[#This Row],[ActualResult]]="SO"), 1, 0)))</f>
        <v>0</v>
      </c>
      <c r="AC1196" s="33">
        <f>(($AR$11)*IF(Table2[[#This Row],[CorrectWinnerPrediction]]="Y", 1, 0))+(($AR$12)*IF(Table2[[#This Row],[CorrectAwayScorePrediction]]="Y", 1, 0))+(($AR$13)*IF(Table2[[#This Row],[CorrectHomeScorePrediction]]="Y", 1, 0))</f>
        <v>0</v>
      </c>
      <c r="AD11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6" s="4" t="str">
        <f>IF(WEEKDAY(Table2[[#This Row],[GameDate]])=1,"SUN",IF(WEEKDAY(Table2[[#This Row],[GameDate]])=2,"MON",IF(WEEKDAY(Table2[[#This Row],[GameDate]])=3,"TUE",IF(WEEKDAY(Table2[[#This Row],[GameDate]])=4,"WED",IF(WEEKDAY(Table2[[#This Row],[GameDate]])=5,"THU",IF(WEEKDAY(Table2[[#This Row],[GameDate]])=6,"FRI", "SAT"))))))</f>
        <v>WED</v>
      </c>
      <c r="AF1196" s="2">
        <f>Table2[[#This Row],[ActualAwayScore]]-Table2[[#This Row],[PredictedAwayScore]]</f>
        <v>0</v>
      </c>
      <c r="AG1196" s="2">
        <f>Table2[[#This Row],[ActualHomeScore]]-Table2[[#This Row],[PredictedHomeScore]]</f>
        <v>0</v>
      </c>
      <c r="AH1196" s="2">
        <f t="shared" si="93"/>
        <v>0</v>
      </c>
      <c r="AI1196" s="2">
        <f t="shared" si="94"/>
        <v>0</v>
      </c>
    </row>
    <row r="1197" spans="1:35" x14ac:dyDescent="0.25">
      <c r="B1197" s="4">
        <v>45749</v>
      </c>
      <c r="C1197" s="7" t="s">
        <v>1309</v>
      </c>
      <c r="D1197" s="2" t="s">
        <v>26</v>
      </c>
      <c r="E1197" s="2" t="s">
        <v>17</v>
      </c>
      <c r="F1197" s="2"/>
      <c r="G1197" s="2"/>
      <c r="H1197" s="2" t="str">
        <f t="shared" si="90"/>
        <v>_</v>
      </c>
      <c r="I1197" s="2"/>
      <c r="J1197" s="2"/>
      <c r="K1197" s="2"/>
      <c r="L1197" s="2" t="str">
        <f t="shared" si="91"/>
        <v>_</v>
      </c>
      <c r="M1197" s="2"/>
      <c r="N1197" s="2">
        <f>IF(ISBLANK(Table2[[#This Row],[ActualResult]]), 0, 1)</f>
        <v>0</v>
      </c>
      <c r="O1197" s="2" t="str">
        <f>IF(ISBLANK(Table2[[#This Row],[ActualResult]]), "_", IF(Table2[[#This Row],[ActualWinner]]=Table2[[#This Row],[PredictedWinner]], "Y", "N"))</f>
        <v>_</v>
      </c>
      <c r="P1197" s="2" t="str">
        <f>IF(Table2[[#This Row],[ActualAwayScore]]&gt;Table2[[#This Row],[PredictedAwayScore]], "N", IF(ISBLANK(Table2[[#This Row],[ActualResult]]), "_", IF(Table2[[#This Row],[ActualAwayScore]]=Table2[[#This Row],[PredictedAwayScore]], "Y", "N")))</f>
        <v>_</v>
      </c>
      <c r="Q1197" s="2" t="str">
        <f>IF(Table2[[#This Row],[ActualHomeScore]]&gt;Table2[[#This Row],[PredictedHomeScore]],"N", IF(ISBLANK(Table2[[#This Row],[ActualResult]]), "_", IF(Table2[[#This Row],[ActualHomeScore]]=Table2[[#This Row],[PredictedHomeScore]], "Y", "N")))</f>
        <v>_</v>
      </c>
      <c r="R1197" s="2"/>
      <c r="S1197" s="2" t="str">
        <f t="shared" si="92"/>
        <v>_</v>
      </c>
      <c r="T1197" s="2">
        <f>IF(INDEX(StatsRegularSeason20242025!$A$2:$C$33,MATCH(Table2[[#This Row],[AwayTeam]],StatsRegularSeason20242025!$A$2:$A$33,0),2)=INDEX(StatsRegularSeason20242025!$A$2:$C$33,MATCH(Table2[[#This Row],[HomeTeam]],StatsRegularSeason20242025!$A$2:$A$33,0),2),1,0)</f>
        <v>1</v>
      </c>
      <c r="U1197" s="2">
        <f>IF(INDEX(StatsRegularSeason20242025!$A$2:$C$33,MATCH(Table2[[#This Row],[AwayTeam]],StatsRegularSeason20242025!$A$2:$A$33,0),3)=INDEX(StatsRegularSeason20242025!$A$2:$C$33,MATCH(Table2[[#This Row],[HomeTeam]],StatsRegularSeason20242025!$A$2:$A$33,0),3),1,0)</f>
        <v>1</v>
      </c>
      <c r="V1197" s="2">
        <f>IF(Table2[[#This Row],[InterConf]]=1,IF(Table2[[#This Row],[InterDiv]]=0, 1, 0), 0)</f>
        <v>0</v>
      </c>
      <c r="W1197" s="2">
        <f>IF(INDEX(StatsRegularSeason20242025!$A$2:$C$33,MATCH(Table2[[#This Row],[AwayTeam]],StatsRegularSeason20242025!$A$2:$A$33,0),2)&lt;&gt;INDEX(StatsRegularSeason20242025!$A$2:$C$33,MATCH(Table2[[#This Row],[HomeTeam]],StatsRegularSeason20242025!$A$2:$A$33,0),2),1,0)</f>
        <v>0</v>
      </c>
      <c r="X1197" s="2"/>
      <c r="Y1197" s="2"/>
      <c r="Z1197" s="2">
        <f>IF(AND(Table2[[#This Row],[GameIsOver]]=1,Table2[[#This Row],[ActualHomeScore]]*Table2[[#This Row],[ActualAwayScore]]=0), 1,0)</f>
        <v>0</v>
      </c>
      <c r="AA1197" s="2">
        <f>IF(Table2[[#This Row],[GameIsOver]]=0,0, IF(Table2[[#This Row],[ActualWinner]]=Table2[[#This Row],[AwayTeam]], 2, IF(OR(Table2[[#This Row],[ActualResult]]="OT", Table2[[#This Row],[ActualResult]]="SO"), 1, 0)))</f>
        <v>0</v>
      </c>
      <c r="AB1197" s="2">
        <f>IF(Table2[[#This Row],[GameIsOver]]= 0, 0, IF(Table2[[#This Row],[ActualWinner]]=Table2[[#This Row],[HomeTeam]], 2, IF(OR(Table2[[#This Row],[ActualResult]]="OT", Table2[[#This Row],[ActualResult]]="SO"), 1, 0)))</f>
        <v>0</v>
      </c>
      <c r="AC1197" s="33">
        <f>(($AR$11)*IF(Table2[[#This Row],[CorrectWinnerPrediction]]="Y", 1, 0))+(($AR$12)*IF(Table2[[#This Row],[CorrectAwayScorePrediction]]="Y", 1, 0))+(($AR$13)*IF(Table2[[#This Row],[CorrectHomeScorePrediction]]="Y", 1, 0))</f>
        <v>0</v>
      </c>
      <c r="AD11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7" s="4" t="str">
        <f>IF(WEEKDAY(Table2[[#This Row],[GameDate]])=1,"SUN",IF(WEEKDAY(Table2[[#This Row],[GameDate]])=2,"MON",IF(WEEKDAY(Table2[[#This Row],[GameDate]])=3,"TUE",IF(WEEKDAY(Table2[[#This Row],[GameDate]])=4,"WED",IF(WEEKDAY(Table2[[#This Row],[GameDate]])=5,"THU",IF(WEEKDAY(Table2[[#This Row],[GameDate]])=6,"FRI", "SAT"))))))</f>
        <v>WED</v>
      </c>
      <c r="AF1197" s="2">
        <f>Table2[[#This Row],[ActualAwayScore]]-Table2[[#This Row],[PredictedAwayScore]]</f>
        <v>0</v>
      </c>
      <c r="AG1197" s="2">
        <f>Table2[[#This Row],[ActualHomeScore]]-Table2[[#This Row],[PredictedHomeScore]]</f>
        <v>0</v>
      </c>
      <c r="AH1197" s="2">
        <f t="shared" si="93"/>
        <v>0</v>
      </c>
      <c r="AI1197" s="2">
        <f t="shared" si="94"/>
        <v>0</v>
      </c>
    </row>
    <row r="1198" spans="1:35" x14ac:dyDescent="0.25">
      <c r="A1198" s="3"/>
      <c r="B1198" s="5">
        <v>45749</v>
      </c>
      <c r="C1198" s="8" t="s">
        <v>1310</v>
      </c>
      <c r="D1198" s="3" t="s">
        <v>12</v>
      </c>
      <c r="E1198" s="3" t="s">
        <v>25</v>
      </c>
      <c r="F1198" s="3"/>
      <c r="G1198" s="3"/>
      <c r="H1198" s="3" t="str">
        <f t="shared" si="90"/>
        <v>_</v>
      </c>
      <c r="I1198" s="3"/>
      <c r="J1198" s="3"/>
      <c r="K1198" s="3"/>
      <c r="L1198" s="3" t="str">
        <f t="shared" si="91"/>
        <v>_</v>
      </c>
      <c r="M1198" s="3"/>
      <c r="N1198" s="3">
        <f>IF(ISBLANK(Table2[[#This Row],[ActualResult]]), 0, 1)</f>
        <v>0</v>
      </c>
      <c r="O1198" s="3" t="str">
        <f>IF(ISBLANK(Table2[[#This Row],[ActualResult]]), "_", IF(Table2[[#This Row],[ActualWinner]]=Table2[[#This Row],[PredictedWinner]], "Y", "N"))</f>
        <v>_</v>
      </c>
      <c r="P1198" s="3" t="str">
        <f>IF(Table2[[#This Row],[ActualAwayScore]]&gt;Table2[[#This Row],[PredictedAwayScore]], "N", IF(ISBLANK(Table2[[#This Row],[ActualResult]]), "_", IF(Table2[[#This Row],[ActualAwayScore]]=Table2[[#This Row],[PredictedAwayScore]], "Y", "N")))</f>
        <v>_</v>
      </c>
      <c r="Q1198" s="3" t="str">
        <f>IF(Table2[[#This Row],[ActualHomeScore]]&gt;Table2[[#This Row],[PredictedHomeScore]],"N", IF(ISBLANK(Table2[[#This Row],[ActualResult]]), "_", IF(Table2[[#This Row],[ActualHomeScore]]=Table2[[#This Row],[PredictedHomeScore]], "Y", "N")))</f>
        <v>_</v>
      </c>
      <c r="R1198" s="2"/>
      <c r="S1198" s="2" t="str">
        <f t="shared" si="92"/>
        <v>_</v>
      </c>
      <c r="T1198" s="2">
        <f>IF(INDEX(StatsRegularSeason20242025!$A$2:$C$33,MATCH(Table2[[#This Row],[AwayTeam]],StatsRegularSeason20242025!$A$2:$A$33,0),2)=INDEX(StatsRegularSeason20242025!$A$2:$C$33,MATCH(Table2[[#This Row],[HomeTeam]],StatsRegularSeason20242025!$A$2:$A$33,0),2),1,0)</f>
        <v>1</v>
      </c>
      <c r="U1198" s="2">
        <f>IF(INDEX(StatsRegularSeason20242025!$A$2:$C$33,MATCH(Table2[[#This Row],[AwayTeam]],StatsRegularSeason20242025!$A$2:$A$33,0),3)=INDEX(StatsRegularSeason20242025!$A$2:$C$33,MATCH(Table2[[#This Row],[HomeTeam]],StatsRegularSeason20242025!$A$2:$A$33,0),3),1,0)</f>
        <v>1</v>
      </c>
      <c r="V1198" s="2">
        <f>IF(Table2[[#This Row],[InterConf]]=1,IF(Table2[[#This Row],[InterDiv]]=0, 1, 0), 0)</f>
        <v>0</v>
      </c>
      <c r="W1198" s="2">
        <f>IF(INDEX(StatsRegularSeason20242025!$A$2:$C$33,MATCH(Table2[[#This Row],[AwayTeam]],StatsRegularSeason20242025!$A$2:$A$33,0),2)&lt;&gt;INDEX(StatsRegularSeason20242025!$A$2:$C$33,MATCH(Table2[[#This Row],[HomeTeam]],StatsRegularSeason20242025!$A$2:$A$33,0),2),1,0)</f>
        <v>0</v>
      </c>
      <c r="X1198" s="2"/>
      <c r="Y1198" s="2"/>
      <c r="Z1198" s="2">
        <f>IF(AND(Table2[[#This Row],[GameIsOver]]=1,Table2[[#This Row],[ActualHomeScore]]*Table2[[#This Row],[ActualAwayScore]]=0), 1,0)</f>
        <v>0</v>
      </c>
      <c r="AA1198" s="2">
        <f>IF(Table2[[#This Row],[GameIsOver]]=0,0, IF(Table2[[#This Row],[ActualWinner]]=Table2[[#This Row],[AwayTeam]], 2, IF(OR(Table2[[#This Row],[ActualResult]]="OT", Table2[[#This Row],[ActualResult]]="SO"), 1, 0)))</f>
        <v>0</v>
      </c>
      <c r="AB1198" s="2">
        <f>IF(Table2[[#This Row],[GameIsOver]]= 0, 0, IF(Table2[[#This Row],[ActualWinner]]=Table2[[#This Row],[HomeTeam]], 2, IF(OR(Table2[[#This Row],[ActualResult]]="OT", Table2[[#This Row],[ActualResult]]="SO"), 1, 0)))</f>
        <v>0</v>
      </c>
      <c r="AC1198" s="33">
        <f>(($AR$11)*IF(Table2[[#This Row],[CorrectWinnerPrediction]]="Y", 1, 0))+(($AR$12)*IF(Table2[[#This Row],[CorrectAwayScorePrediction]]="Y", 1, 0))+(($AR$13)*IF(Table2[[#This Row],[CorrectHomeScorePrediction]]="Y", 1, 0))</f>
        <v>0</v>
      </c>
      <c r="AD11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8" s="5" t="str">
        <f>IF(WEEKDAY(Table2[[#This Row],[GameDate]])=1,"SUN",IF(WEEKDAY(Table2[[#This Row],[GameDate]])=2,"MON",IF(WEEKDAY(Table2[[#This Row],[GameDate]])=3,"TUE",IF(WEEKDAY(Table2[[#This Row],[GameDate]])=4,"WED",IF(WEEKDAY(Table2[[#This Row],[GameDate]])=5,"THU",IF(WEEKDAY(Table2[[#This Row],[GameDate]])=6,"FRI", "SAT"))))))</f>
        <v>WED</v>
      </c>
      <c r="AF1198" s="2">
        <f>Table2[[#This Row],[ActualAwayScore]]-Table2[[#This Row],[PredictedAwayScore]]</f>
        <v>0</v>
      </c>
      <c r="AG1198" s="2">
        <f>Table2[[#This Row],[ActualHomeScore]]-Table2[[#This Row],[PredictedHomeScore]]</f>
        <v>0</v>
      </c>
      <c r="AH1198" s="2">
        <f t="shared" si="93"/>
        <v>0</v>
      </c>
      <c r="AI1198" s="2">
        <f t="shared" si="94"/>
        <v>0</v>
      </c>
    </row>
    <row r="1199" spans="1:35" x14ac:dyDescent="0.25">
      <c r="B1199" s="4">
        <v>45750</v>
      </c>
      <c r="C1199" s="7" t="s">
        <v>1311</v>
      </c>
      <c r="D1199" s="2" t="s">
        <v>16</v>
      </c>
      <c r="E1199" s="2" t="s">
        <v>19</v>
      </c>
      <c r="F1199" s="2"/>
      <c r="G1199" s="2"/>
      <c r="H1199" s="2" t="str">
        <f t="shared" si="90"/>
        <v>_</v>
      </c>
      <c r="I1199" s="2"/>
      <c r="J1199" s="2"/>
      <c r="K1199" s="2"/>
      <c r="L1199" s="2" t="str">
        <f t="shared" si="91"/>
        <v>_</v>
      </c>
      <c r="M1199" s="2"/>
      <c r="N1199" s="2">
        <f>IF(ISBLANK(Table2[[#This Row],[ActualResult]]), 0, 1)</f>
        <v>0</v>
      </c>
      <c r="O1199" s="2" t="str">
        <f>IF(ISBLANK(Table2[[#This Row],[ActualResult]]), "_", IF(Table2[[#This Row],[ActualWinner]]=Table2[[#This Row],[PredictedWinner]], "Y", "N"))</f>
        <v>_</v>
      </c>
      <c r="P1199" s="2" t="str">
        <f>IF(Table2[[#This Row],[ActualAwayScore]]&gt;Table2[[#This Row],[PredictedAwayScore]], "N", IF(ISBLANK(Table2[[#This Row],[ActualResult]]), "_", IF(Table2[[#This Row],[ActualAwayScore]]=Table2[[#This Row],[PredictedAwayScore]], "Y", "N")))</f>
        <v>_</v>
      </c>
      <c r="Q1199" s="2" t="str">
        <f>IF(Table2[[#This Row],[ActualHomeScore]]&gt;Table2[[#This Row],[PredictedHomeScore]],"N", IF(ISBLANK(Table2[[#This Row],[ActualResult]]), "_", IF(Table2[[#This Row],[ActualHomeScore]]=Table2[[#This Row],[PredictedHomeScore]], "Y", "N")))</f>
        <v>_</v>
      </c>
      <c r="R1199" s="2"/>
      <c r="S1199" s="2" t="str">
        <f t="shared" si="92"/>
        <v>_</v>
      </c>
      <c r="T1199" s="2">
        <f>IF(INDEX(StatsRegularSeason20242025!$A$2:$C$33,MATCH(Table2[[#This Row],[AwayTeam]],StatsRegularSeason20242025!$A$2:$A$33,0),2)=INDEX(StatsRegularSeason20242025!$A$2:$C$33,MATCH(Table2[[#This Row],[HomeTeam]],StatsRegularSeason20242025!$A$2:$A$33,0),2),1,0)</f>
        <v>1</v>
      </c>
      <c r="U1199" s="2">
        <f>IF(INDEX(StatsRegularSeason20242025!$A$2:$C$33,MATCH(Table2[[#This Row],[AwayTeam]],StatsRegularSeason20242025!$A$2:$A$33,0),3)=INDEX(StatsRegularSeason20242025!$A$2:$C$33,MATCH(Table2[[#This Row],[HomeTeam]],StatsRegularSeason20242025!$A$2:$A$33,0),3),1,0)</f>
        <v>1</v>
      </c>
      <c r="V1199" s="2">
        <f>IF(Table2[[#This Row],[InterConf]]=1,IF(Table2[[#This Row],[InterDiv]]=0, 1, 0), 0)</f>
        <v>0</v>
      </c>
      <c r="W1199" s="2">
        <f>IF(INDEX(StatsRegularSeason20242025!$A$2:$C$33,MATCH(Table2[[#This Row],[AwayTeam]],StatsRegularSeason20242025!$A$2:$A$33,0),2)&lt;&gt;INDEX(StatsRegularSeason20242025!$A$2:$C$33,MATCH(Table2[[#This Row],[HomeTeam]],StatsRegularSeason20242025!$A$2:$A$33,0),2),1,0)</f>
        <v>0</v>
      </c>
      <c r="X1199" s="2"/>
      <c r="Y1199" s="2"/>
      <c r="Z1199" s="2">
        <f>IF(AND(Table2[[#This Row],[GameIsOver]]=1,Table2[[#This Row],[ActualHomeScore]]*Table2[[#This Row],[ActualAwayScore]]=0), 1,0)</f>
        <v>0</v>
      </c>
      <c r="AA1199" s="2">
        <f>IF(Table2[[#This Row],[GameIsOver]]=0,0, IF(Table2[[#This Row],[ActualWinner]]=Table2[[#This Row],[AwayTeam]], 2, IF(OR(Table2[[#This Row],[ActualResult]]="OT", Table2[[#This Row],[ActualResult]]="SO"), 1, 0)))</f>
        <v>0</v>
      </c>
      <c r="AB1199" s="2">
        <f>IF(Table2[[#This Row],[GameIsOver]]= 0, 0, IF(Table2[[#This Row],[ActualWinner]]=Table2[[#This Row],[HomeTeam]], 2, IF(OR(Table2[[#This Row],[ActualResult]]="OT", Table2[[#This Row],[ActualResult]]="SO"), 1, 0)))</f>
        <v>0</v>
      </c>
      <c r="AC1199" s="33">
        <f>(($AR$11)*IF(Table2[[#This Row],[CorrectWinnerPrediction]]="Y", 1, 0))+(($AR$12)*IF(Table2[[#This Row],[CorrectAwayScorePrediction]]="Y", 1, 0))+(($AR$13)*IF(Table2[[#This Row],[CorrectHomeScorePrediction]]="Y", 1, 0))</f>
        <v>0</v>
      </c>
      <c r="AD11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199" s="4" t="str">
        <f>IF(WEEKDAY(Table2[[#This Row],[GameDate]])=1,"SUN",IF(WEEKDAY(Table2[[#This Row],[GameDate]])=2,"MON",IF(WEEKDAY(Table2[[#This Row],[GameDate]])=3,"TUE",IF(WEEKDAY(Table2[[#This Row],[GameDate]])=4,"WED",IF(WEEKDAY(Table2[[#This Row],[GameDate]])=5,"THU",IF(WEEKDAY(Table2[[#This Row],[GameDate]])=6,"FRI", "SAT"))))))</f>
        <v>THU</v>
      </c>
      <c r="AF1199" s="2">
        <f>Table2[[#This Row],[ActualAwayScore]]-Table2[[#This Row],[PredictedAwayScore]]</f>
        <v>0</v>
      </c>
      <c r="AG1199" s="2">
        <f>Table2[[#This Row],[ActualHomeScore]]-Table2[[#This Row],[PredictedHomeScore]]</f>
        <v>0</v>
      </c>
      <c r="AH1199" s="2">
        <f t="shared" si="93"/>
        <v>0</v>
      </c>
      <c r="AI1199" s="2">
        <f t="shared" si="94"/>
        <v>0</v>
      </c>
    </row>
    <row r="1200" spans="1:35" x14ac:dyDescent="0.25">
      <c r="B1200" s="4">
        <v>45750</v>
      </c>
      <c r="C1200" s="7" t="s">
        <v>1312</v>
      </c>
      <c r="D1200" s="2" t="s">
        <v>43</v>
      </c>
      <c r="E1200" s="2" t="s">
        <v>30</v>
      </c>
      <c r="F1200" s="2"/>
      <c r="G1200" s="2"/>
      <c r="H1200" s="2" t="str">
        <f t="shared" si="90"/>
        <v>_</v>
      </c>
      <c r="I1200" s="2"/>
      <c r="J1200" s="2"/>
      <c r="K1200" s="2"/>
      <c r="L1200" s="2" t="str">
        <f t="shared" si="91"/>
        <v>_</v>
      </c>
      <c r="M1200" s="2"/>
      <c r="N1200" s="2">
        <f>IF(ISBLANK(Table2[[#This Row],[ActualResult]]), 0, 1)</f>
        <v>0</v>
      </c>
      <c r="O1200" s="2" t="str">
        <f>IF(ISBLANK(Table2[[#This Row],[ActualResult]]), "_", IF(Table2[[#This Row],[ActualWinner]]=Table2[[#This Row],[PredictedWinner]], "Y", "N"))</f>
        <v>_</v>
      </c>
      <c r="P1200" s="2" t="str">
        <f>IF(Table2[[#This Row],[ActualAwayScore]]&gt;Table2[[#This Row],[PredictedAwayScore]], "N", IF(ISBLANK(Table2[[#This Row],[ActualResult]]), "_", IF(Table2[[#This Row],[ActualAwayScore]]=Table2[[#This Row],[PredictedAwayScore]], "Y", "N")))</f>
        <v>_</v>
      </c>
      <c r="Q1200" s="2" t="str">
        <f>IF(Table2[[#This Row],[ActualHomeScore]]&gt;Table2[[#This Row],[PredictedHomeScore]],"N", IF(ISBLANK(Table2[[#This Row],[ActualResult]]), "_", IF(Table2[[#This Row],[ActualHomeScore]]=Table2[[#This Row],[PredictedHomeScore]], "Y", "N")))</f>
        <v>_</v>
      </c>
      <c r="R1200" s="2"/>
      <c r="S1200" s="2" t="str">
        <f t="shared" si="92"/>
        <v>_</v>
      </c>
      <c r="T1200" s="2">
        <f>IF(INDEX(StatsRegularSeason20242025!$A$2:$C$33,MATCH(Table2[[#This Row],[AwayTeam]],StatsRegularSeason20242025!$A$2:$A$33,0),2)=INDEX(StatsRegularSeason20242025!$A$2:$C$33,MATCH(Table2[[#This Row],[HomeTeam]],StatsRegularSeason20242025!$A$2:$A$33,0),2),1,0)</f>
        <v>1</v>
      </c>
      <c r="U1200" s="2">
        <f>IF(INDEX(StatsRegularSeason20242025!$A$2:$C$33,MATCH(Table2[[#This Row],[AwayTeam]],StatsRegularSeason20242025!$A$2:$A$33,0),3)=INDEX(StatsRegularSeason20242025!$A$2:$C$33,MATCH(Table2[[#This Row],[HomeTeam]],StatsRegularSeason20242025!$A$2:$A$33,0),3),1,0)</f>
        <v>1</v>
      </c>
      <c r="V1200" s="2">
        <f>IF(Table2[[#This Row],[InterConf]]=1,IF(Table2[[#This Row],[InterDiv]]=0, 1, 0), 0)</f>
        <v>0</v>
      </c>
      <c r="W1200" s="2">
        <f>IF(INDEX(StatsRegularSeason20242025!$A$2:$C$33,MATCH(Table2[[#This Row],[AwayTeam]],StatsRegularSeason20242025!$A$2:$A$33,0),2)&lt;&gt;INDEX(StatsRegularSeason20242025!$A$2:$C$33,MATCH(Table2[[#This Row],[HomeTeam]],StatsRegularSeason20242025!$A$2:$A$33,0),2),1,0)</f>
        <v>0</v>
      </c>
      <c r="X1200" s="2"/>
      <c r="Y1200" s="2"/>
      <c r="Z1200" s="2">
        <f>IF(AND(Table2[[#This Row],[GameIsOver]]=1,Table2[[#This Row],[ActualHomeScore]]*Table2[[#This Row],[ActualAwayScore]]=0), 1,0)</f>
        <v>0</v>
      </c>
      <c r="AA1200" s="2">
        <f>IF(Table2[[#This Row],[GameIsOver]]=0,0, IF(Table2[[#This Row],[ActualWinner]]=Table2[[#This Row],[AwayTeam]], 2, IF(OR(Table2[[#This Row],[ActualResult]]="OT", Table2[[#This Row],[ActualResult]]="SO"), 1, 0)))</f>
        <v>0</v>
      </c>
      <c r="AB1200" s="2">
        <f>IF(Table2[[#This Row],[GameIsOver]]= 0, 0, IF(Table2[[#This Row],[ActualWinner]]=Table2[[#This Row],[HomeTeam]], 2, IF(OR(Table2[[#This Row],[ActualResult]]="OT", Table2[[#This Row],[ActualResult]]="SO"), 1, 0)))</f>
        <v>0</v>
      </c>
      <c r="AC1200" s="33">
        <f>(($AR$11)*IF(Table2[[#This Row],[CorrectWinnerPrediction]]="Y", 1, 0))+(($AR$12)*IF(Table2[[#This Row],[CorrectAwayScorePrediction]]="Y", 1, 0))+(($AR$13)*IF(Table2[[#This Row],[CorrectHomeScorePrediction]]="Y", 1, 0))</f>
        <v>0</v>
      </c>
      <c r="AD12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0" s="4" t="str">
        <f>IF(WEEKDAY(Table2[[#This Row],[GameDate]])=1,"SUN",IF(WEEKDAY(Table2[[#This Row],[GameDate]])=2,"MON",IF(WEEKDAY(Table2[[#This Row],[GameDate]])=3,"TUE",IF(WEEKDAY(Table2[[#This Row],[GameDate]])=4,"WED",IF(WEEKDAY(Table2[[#This Row],[GameDate]])=5,"THU",IF(WEEKDAY(Table2[[#This Row],[GameDate]])=6,"FRI", "SAT"))))))</f>
        <v>THU</v>
      </c>
      <c r="AF1200" s="2">
        <f>Table2[[#This Row],[ActualAwayScore]]-Table2[[#This Row],[PredictedAwayScore]]</f>
        <v>0</v>
      </c>
      <c r="AG1200" s="2">
        <f>Table2[[#This Row],[ActualHomeScore]]-Table2[[#This Row],[PredictedHomeScore]]</f>
        <v>0</v>
      </c>
      <c r="AH1200" s="2">
        <f t="shared" si="93"/>
        <v>0</v>
      </c>
      <c r="AI1200" s="2">
        <f t="shared" si="94"/>
        <v>0</v>
      </c>
    </row>
    <row r="1201" spans="1:35" x14ac:dyDescent="0.25">
      <c r="B1201" s="4">
        <v>45750</v>
      </c>
      <c r="C1201" s="7" t="s">
        <v>1313</v>
      </c>
      <c r="D1201" s="2" t="s">
        <v>26</v>
      </c>
      <c r="E1201" s="2" t="s">
        <v>36</v>
      </c>
      <c r="F1201" s="2"/>
      <c r="G1201" s="2"/>
      <c r="H1201" s="2" t="str">
        <f t="shared" si="90"/>
        <v>_</v>
      </c>
      <c r="I1201" s="2"/>
      <c r="J1201" s="2"/>
      <c r="K1201" s="2"/>
      <c r="L1201" s="2" t="str">
        <f t="shared" si="91"/>
        <v>_</v>
      </c>
      <c r="M1201" s="2"/>
      <c r="N1201" s="2">
        <f>IF(ISBLANK(Table2[[#This Row],[ActualResult]]), 0, 1)</f>
        <v>0</v>
      </c>
      <c r="O1201" s="2" t="str">
        <f>IF(ISBLANK(Table2[[#This Row],[ActualResult]]), "_", IF(Table2[[#This Row],[ActualWinner]]=Table2[[#This Row],[PredictedWinner]], "Y", "N"))</f>
        <v>_</v>
      </c>
      <c r="P1201" s="2" t="str">
        <f>IF(Table2[[#This Row],[ActualAwayScore]]&gt;Table2[[#This Row],[PredictedAwayScore]], "N", IF(ISBLANK(Table2[[#This Row],[ActualResult]]), "_", IF(Table2[[#This Row],[ActualAwayScore]]=Table2[[#This Row],[PredictedAwayScore]], "Y", "N")))</f>
        <v>_</v>
      </c>
      <c r="Q1201" s="2" t="str">
        <f>IF(Table2[[#This Row],[ActualHomeScore]]&gt;Table2[[#This Row],[PredictedHomeScore]],"N", IF(ISBLANK(Table2[[#This Row],[ActualResult]]), "_", IF(Table2[[#This Row],[ActualHomeScore]]=Table2[[#This Row],[PredictedHomeScore]], "Y", "N")))</f>
        <v>_</v>
      </c>
      <c r="R1201" s="2"/>
      <c r="S1201" s="2" t="str">
        <f t="shared" si="92"/>
        <v>_</v>
      </c>
      <c r="T1201" s="2">
        <f>IF(INDEX(StatsRegularSeason20242025!$A$2:$C$33,MATCH(Table2[[#This Row],[AwayTeam]],StatsRegularSeason20242025!$A$2:$A$33,0),2)=INDEX(StatsRegularSeason20242025!$A$2:$C$33,MATCH(Table2[[#This Row],[HomeTeam]],StatsRegularSeason20242025!$A$2:$A$33,0),2),1,0)</f>
        <v>0</v>
      </c>
      <c r="U1201" s="2">
        <f>IF(INDEX(StatsRegularSeason20242025!$A$2:$C$33,MATCH(Table2[[#This Row],[AwayTeam]],StatsRegularSeason20242025!$A$2:$A$33,0),3)=INDEX(StatsRegularSeason20242025!$A$2:$C$33,MATCH(Table2[[#This Row],[HomeTeam]],StatsRegularSeason20242025!$A$2:$A$33,0),3),1,0)</f>
        <v>0</v>
      </c>
      <c r="V1201" s="2">
        <f>IF(Table2[[#This Row],[InterConf]]=1,IF(Table2[[#This Row],[InterDiv]]=0, 1, 0), 0)</f>
        <v>0</v>
      </c>
      <c r="W1201" s="2">
        <f>IF(INDEX(StatsRegularSeason20242025!$A$2:$C$33,MATCH(Table2[[#This Row],[AwayTeam]],StatsRegularSeason20242025!$A$2:$A$33,0),2)&lt;&gt;INDEX(StatsRegularSeason20242025!$A$2:$C$33,MATCH(Table2[[#This Row],[HomeTeam]],StatsRegularSeason20242025!$A$2:$A$33,0),2),1,0)</f>
        <v>1</v>
      </c>
      <c r="X1201" s="2"/>
      <c r="Y1201" s="2"/>
      <c r="Z1201" s="2">
        <f>IF(AND(Table2[[#This Row],[GameIsOver]]=1,Table2[[#This Row],[ActualHomeScore]]*Table2[[#This Row],[ActualAwayScore]]=0), 1,0)</f>
        <v>0</v>
      </c>
      <c r="AA1201" s="2">
        <f>IF(Table2[[#This Row],[GameIsOver]]=0,0, IF(Table2[[#This Row],[ActualWinner]]=Table2[[#This Row],[AwayTeam]], 2, IF(OR(Table2[[#This Row],[ActualResult]]="OT", Table2[[#This Row],[ActualResult]]="SO"), 1, 0)))</f>
        <v>0</v>
      </c>
      <c r="AB1201" s="2">
        <f>IF(Table2[[#This Row],[GameIsOver]]= 0, 0, IF(Table2[[#This Row],[ActualWinner]]=Table2[[#This Row],[HomeTeam]], 2, IF(OR(Table2[[#This Row],[ActualResult]]="OT", Table2[[#This Row],[ActualResult]]="SO"), 1, 0)))</f>
        <v>0</v>
      </c>
      <c r="AC1201" s="33">
        <f>(($AR$11)*IF(Table2[[#This Row],[CorrectWinnerPrediction]]="Y", 1, 0))+(($AR$12)*IF(Table2[[#This Row],[CorrectAwayScorePrediction]]="Y", 1, 0))+(($AR$13)*IF(Table2[[#This Row],[CorrectHomeScorePrediction]]="Y", 1, 0))</f>
        <v>0</v>
      </c>
      <c r="AD12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1" s="4" t="str">
        <f>IF(WEEKDAY(Table2[[#This Row],[GameDate]])=1,"SUN",IF(WEEKDAY(Table2[[#This Row],[GameDate]])=2,"MON",IF(WEEKDAY(Table2[[#This Row],[GameDate]])=3,"TUE",IF(WEEKDAY(Table2[[#This Row],[GameDate]])=4,"WED",IF(WEEKDAY(Table2[[#This Row],[GameDate]])=5,"THU",IF(WEEKDAY(Table2[[#This Row],[GameDate]])=6,"FRI", "SAT"))))))</f>
        <v>THU</v>
      </c>
      <c r="AF1201" s="2">
        <f>Table2[[#This Row],[ActualAwayScore]]-Table2[[#This Row],[PredictedAwayScore]]</f>
        <v>0</v>
      </c>
      <c r="AG1201" s="2">
        <f>Table2[[#This Row],[ActualHomeScore]]-Table2[[#This Row],[PredictedHomeScore]]</f>
        <v>0</v>
      </c>
      <c r="AH1201" s="2">
        <f t="shared" si="93"/>
        <v>0</v>
      </c>
      <c r="AI1201" s="2">
        <f t="shared" si="94"/>
        <v>0</v>
      </c>
    </row>
    <row r="1202" spans="1:35" x14ac:dyDescent="0.25">
      <c r="B1202" s="4">
        <v>45750</v>
      </c>
      <c r="C1202" s="7" t="s">
        <v>1314</v>
      </c>
      <c r="D1202" s="2" t="s">
        <v>21</v>
      </c>
      <c r="E1202" s="2" t="s">
        <v>13</v>
      </c>
      <c r="F1202" s="2"/>
      <c r="G1202" s="2"/>
      <c r="H1202" s="2" t="str">
        <f t="shared" si="90"/>
        <v>_</v>
      </c>
      <c r="I1202" s="2"/>
      <c r="J1202" s="2"/>
      <c r="K1202" s="2"/>
      <c r="L1202" s="2" t="str">
        <f t="shared" si="91"/>
        <v>_</v>
      </c>
      <c r="M1202" s="2"/>
      <c r="N1202" s="2">
        <f>IF(ISBLANK(Table2[[#This Row],[ActualResult]]), 0, 1)</f>
        <v>0</v>
      </c>
      <c r="O1202" s="2" t="str">
        <f>IF(ISBLANK(Table2[[#This Row],[ActualResult]]), "_", IF(Table2[[#This Row],[ActualWinner]]=Table2[[#This Row],[PredictedWinner]], "Y", "N"))</f>
        <v>_</v>
      </c>
      <c r="P1202" s="2" t="str">
        <f>IF(Table2[[#This Row],[ActualAwayScore]]&gt;Table2[[#This Row],[PredictedAwayScore]], "N", IF(ISBLANK(Table2[[#This Row],[ActualResult]]), "_", IF(Table2[[#This Row],[ActualAwayScore]]=Table2[[#This Row],[PredictedAwayScore]], "Y", "N")))</f>
        <v>_</v>
      </c>
      <c r="Q1202" s="2" t="str">
        <f>IF(Table2[[#This Row],[ActualHomeScore]]&gt;Table2[[#This Row],[PredictedHomeScore]],"N", IF(ISBLANK(Table2[[#This Row],[ActualResult]]), "_", IF(Table2[[#This Row],[ActualHomeScore]]=Table2[[#This Row],[PredictedHomeScore]], "Y", "N")))</f>
        <v>_</v>
      </c>
      <c r="R1202" s="2"/>
      <c r="S1202" s="2" t="str">
        <f t="shared" si="92"/>
        <v>_</v>
      </c>
      <c r="T1202" s="2">
        <f>IF(INDEX(StatsRegularSeason20242025!$A$2:$C$33,MATCH(Table2[[#This Row],[AwayTeam]],StatsRegularSeason20242025!$A$2:$A$33,0),2)=INDEX(StatsRegularSeason20242025!$A$2:$C$33,MATCH(Table2[[#This Row],[HomeTeam]],StatsRegularSeason20242025!$A$2:$A$33,0),2),1,0)</f>
        <v>0</v>
      </c>
      <c r="U1202" s="2">
        <f>IF(INDEX(StatsRegularSeason20242025!$A$2:$C$33,MATCH(Table2[[#This Row],[AwayTeam]],StatsRegularSeason20242025!$A$2:$A$33,0),3)=INDEX(StatsRegularSeason20242025!$A$2:$C$33,MATCH(Table2[[#This Row],[HomeTeam]],StatsRegularSeason20242025!$A$2:$A$33,0),3),1,0)</f>
        <v>0</v>
      </c>
      <c r="V1202" s="2">
        <f>IF(Table2[[#This Row],[InterConf]]=1,IF(Table2[[#This Row],[InterDiv]]=0, 1, 0), 0)</f>
        <v>0</v>
      </c>
      <c r="W1202" s="2">
        <f>IF(INDEX(StatsRegularSeason20242025!$A$2:$C$33,MATCH(Table2[[#This Row],[AwayTeam]],StatsRegularSeason20242025!$A$2:$A$33,0),2)&lt;&gt;INDEX(StatsRegularSeason20242025!$A$2:$C$33,MATCH(Table2[[#This Row],[HomeTeam]],StatsRegularSeason20242025!$A$2:$A$33,0),2),1,0)</f>
        <v>1</v>
      </c>
      <c r="X1202" s="2"/>
      <c r="Y1202" s="2"/>
      <c r="Z1202" s="2">
        <f>IF(AND(Table2[[#This Row],[GameIsOver]]=1,Table2[[#This Row],[ActualHomeScore]]*Table2[[#This Row],[ActualAwayScore]]=0), 1,0)</f>
        <v>0</v>
      </c>
      <c r="AA1202" s="2">
        <f>IF(Table2[[#This Row],[GameIsOver]]=0,0, IF(Table2[[#This Row],[ActualWinner]]=Table2[[#This Row],[AwayTeam]], 2, IF(OR(Table2[[#This Row],[ActualResult]]="OT", Table2[[#This Row],[ActualResult]]="SO"), 1, 0)))</f>
        <v>0</v>
      </c>
      <c r="AB1202" s="2">
        <f>IF(Table2[[#This Row],[GameIsOver]]= 0, 0, IF(Table2[[#This Row],[ActualWinner]]=Table2[[#This Row],[HomeTeam]], 2, IF(OR(Table2[[#This Row],[ActualResult]]="OT", Table2[[#This Row],[ActualResult]]="SO"), 1, 0)))</f>
        <v>0</v>
      </c>
      <c r="AC1202" s="33">
        <f>(($AR$11)*IF(Table2[[#This Row],[CorrectWinnerPrediction]]="Y", 1, 0))+(($AR$12)*IF(Table2[[#This Row],[CorrectAwayScorePrediction]]="Y", 1, 0))+(($AR$13)*IF(Table2[[#This Row],[CorrectHomeScorePrediction]]="Y", 1, 0))</f>
        <v>0</v>
      </c>
      <c r="AD12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2" s="4" t="str">
        <f>IF(WEEKDAY(Table2[[#This Row],[GameDate]])=1,"SUN",IF(WEEKDAY(Table2[[#This Row],[GameDate]])=2,"MON",IF(WEEKDAY(Table2[[#This Row],[GameDate]])=3,"TUE",IF(WEEKDAY(Table2[[#This Row],[GameDate]])=4,"WED",IF(WEEKDAY(Table2[[#This Row],[GameDate]])=5,"THU",IF(WEEKDAY(Table2[[#This Row],[GameDate]])=6,"FRI", "SAT"))))))</f>
        <v>THU</v>
      </c>
      <c r="AF1202" s="2">
        <f>Table2[[#This Row],[ActualAwayScore]]-Table2[[#This Row],[PredictedAwayScore]]</f>
        <v>0</v>
      </c>
      <c r="AG1202" s="2">
        <f>Table2[[#This Row],[ActualHomeScore]]-Table2[[#This Row],[PredictedHomeScore]]</f>
        <v>0</v>
      </c>
      <c r="AH1202" s="2">
        <f t="shared" si="93"/>
        <v>0</v>
      </c>
      <c r="AI1202" s="2">
        <f t="shared" si="94"/>
        <v>0</v>
      </c>
    </row>
    <row r="1203" spans="1:35" x14ac:dyDescent="0.25">
      <c r="B1203" s="4">
        <v>45750</v>
      </c>
      <c r="C1203" s="7" t="s">
        <v>1315</v>
      </c>
      <c r="D1203" s="2" t="s">
        <v>35</v>
      </c>
      <c r="E1203" s="2" t="s">
        <v>34</v>
      </c>
      <c r="F1203" s="2"/>
      <c r="G1203" s="2"/>
      <c r="H1203" s="2" t="str">
        <f t="shared" si="90"/>
        <v>_</v>
      </c>
      <c r="I1203" s="2"/>
      <c r="J1203" s="2"/>
      <c r="K1203" s="2"/>
      <c r="L1203" s="2" t="str">
        <f t="shared" si="91"/>
        <v>_</v>
      </c>
      <c r="M1203" s="2"/>
      <c r="N1203" s="2">
        <f>IF(ISBLANK(Table2[[#This Row],[ActualResult]]), 0, 1)</f>
        <v>0</v>
      </c>
      <c r="O1203" s="2" t="str">
        <f>IF(ISBLANK(Table2[[#This Row],[ActualResult]]), "_", IF(Table2[[#This Row],[ActualWinner]]=Table2[[#This Row],[PredictedWinner]], "Y", "N"))</f>
        <v>_</v>
      </c>
      <c r="P1203" s="2" t="str">
        <f>IF(Table2[[#This Row],[ActualAwayScore]]&gt;Table2[[#This Row],[PredictedAwayScore]], "N", IF(ISBLANK(Table2[[#This Row],[ActualResult]]), "_", IF(Table2[[#This Row],[ActualAwayScore]]=Table2[[#This Row],[PredictedAwayScore]], "Y", "N")))</f>
        <v>_</v>
      </c>
      <c r="Q1203" s="2" t="str">
        <f>IF(Table2[[#This Row],[ActualHomeScore]]&gt;Table2[[#This Row],[PredictedHomeScore]],"N", IF(ISBLANK(Table2[[#This Row],[ActualResult]]), "_", IF(Table2[[#This Row],[ActualHomeScore]]=Table2[[#This Row],[PredictedHomeScore]], "Y", "N")))</f>
        <v>_</v>
      </c>
      <c r="R1203" s="2"/>
      <c r="S1203" s="2" t="str">
        <f t="shared" si="92"/>
        <v>_</v>
      </c>
      <c r="T1203" s="2">
        <f>IF(INDEX(StatsRegularSeason20242025!$A$2:$C$33,MATCH(Table2[[#This Row],[AwayTeam]],StatsRegularSeason20242025!$A$2:$A$33,0),2)=INDEX(StatsRegularSeason20242025!$A$2:$C$33,MATCH(Table2[[#This Row],[HomeTeam]],StatsRegularSeason20242025!$A$2:$A$33,0),2),1,0)</f>
        <v>1</v>
      </c>
      <c r="U1203" s="2">
        <f>IF(INDEX(StatsRegularSeason20242025!$A$2:$C$33,MATCH(Table2[[#This Row],[AwayTeam]],StatsRegularSeason20242025!$A$2:$A$33,0),3)=INDEX(StatsRegularSeason20242025!$A$2:$C$33,MATCH(Table2[[#This Row],[HomeTeam]],StatsRegularSeason20242025!$A$2:$A$33,0),3),1,0)</f>
        <v>1</v>
      </c>
      <c r="V1203" s="2">
        <f>IF(Table2[[#This Row],[InterConf]]=1,IF(Table2[[#This Row],[InterDiv]]=0, 1, 0), 0)</f>
        <v>0</v>
      </c>
      <c r="W1203" s="2">
        <f>IF(INDEX(StatsRegularSeason20242025!$A$2:$C$33,MATCH(Table2[[#This Row],[AwayTeam]],StatsRegularSeason20242025!$A$2:$A$33,0),2)&lt;&gt;INDEX(StatsRegularSeason20242025!$A$2:$C$33,MATCH(Table2[[#This Row],[HomeTeam]],StatsRegularSeason20242025!$A$2:$A$33,0),2),1,0)</f>
        <v>0</v>
      </c>
      <c r="X1203" s="2"/>
      <c r="Y1203" s="2"/>
      <c r="Z1203" s="2">
        <f>IF(AND(Table2[[#This Row],[GameIsOver]]=1,Table2[[#This Row],[ActualHomeScore]]*Table2[[#This Row],[ActualAwayScore]]=0), 1,0)</f>
        <v>0</v>
      </c>
      <c r="AA1203" s="2">
        <f>IF(Table2[[#This Row],[GameIsOver]]=0,0, IF(Table2[[#This Row],[ActualWinner]]=Table2[[#This Row],[AwayTeam]], 2, IF(OR(Table2[[#This Row],[ActualResult]]="OT", Table2[[#This Row],[ActualResult]]="SO"), 1, 0)))</f>
        <v>0</v>
      </c>
      <c r="AB1203" s="2">
        <f>IF(Table2[[#This Row],[GameIsOver]]= 0, 0, IF(Table2[[#This Row],[ActualWinner]]=Table2[[#This Row],[HomeTeam]], 2, IF(OR(Table2[[#This Row],[ActualResult]]="OT", Table2[[#This Row],[ActualResult]]="SO"), 1, 0)))</f>
        <v>0</v>
      </c>
      <c r="AC1203" s="33">
        <f>(($AR$11)*IF(Table2[[#This Row],[CorrectWinnerPrediction]]="Y", 1, 0))+(($AR$12)*IF(Table2[[#This Row],[CorrectAwayScorePrediction]]="Y", 1, 0))+(($AR$13)*IF(Table2[[#This Row],[CorrectHomeScorePrediction]]="Y", 1, 0))</f>
        <v>0</v>
      </c>
      <c r="AD12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3" s="4" t="str">
        <f>IF(WEEKDAY(Table2[[#This Row],[GameDate]])=1,"SUN",IF(WEEKDAY(Table2[[#This Row],[GameDate]])=2,"MON",IF(WEEKDAY(Table2[[#This Row],[GameDate]])=3,"TUE",IF(WEEKDAY(Table2[[#This Row],[GameDate]])=4,"WED",IF(WEEKDAY(Table2[[#This Row],[GameDate]])=5,"THU",IF(WEEKDAY(Table2[[#This Row],[GameDate]])=6,"FRI", "SAT"))))))</f>
        <v>THU</v>
      </c>
      <c r="AF1203" s="2">
        <f>Table2[[#This Row],[ActualAwayScore]]-Table2[[#This Row],[PredictedAwayScore]]</f>
        <v>0</v>
      </c>
      <c r="AG1203" s="2">
        <f>Table2[[#This Row],[ActualHomeScore]]-Table2[[#This Row],[PredictedHomeScore]]</f>
        <v>0</v>
      </c>
      <c r="AH1203" s="2">
        <f t="shared" si="93"/>
        <v>0</v>
      </c>
      <c r="AI1203" s="2">
        <f t="shared" si="94"/>
        <v>0</v>
      </c>
    </row>
    <row r="1204" spans="1:35" x14ac:dyDescent="0.25">
      <c r="B1204" s="4">
        <v>45750</v>
      </c>
      <c r="C1204" s="7" t="s">
        <v>1316</v>
      </c>
      <c r="D1204" s="2" t="s">
        <v>28</v>
      </c>
      <c r="E1204" s="2" t="s">
        <v>15</v>
      </c>
      <c r="F1204" s="2"/>
      <c r="G1204" s="2"/>
      <c r="H1204" s="2" t="str">
        <f t="shared" si="90"/>
        <v>_</v>
      </c>
      <c r="I1204" s="2"/>
      <c r="J1204" s="2"/>
      <c r="K1204" s="2"/>
      <c r="L1204" s="2" t="str">
        <f t="shared" si="91"/>
        <v>_</v>
      </c>
      <c r="M1204" s="2"/>
      <c r="N1204" s="2">
        <f>IF(ISBLANK(Table2[[#This Row],[ActualResult]]), 0, 1)</f>
        <v>0</v>
      </c>
      <c r="O1204" s="2" t="str">
        <f>IF(ISBLANK(Table2[[#This Row],[ActualResult]]), "_", IF(Table2[[#This Row],[ActualWinner]]=Table2[[#This Row],[PredictedWinner]], "Y", "N"))</f>
        <v>_</v>
      </c>
      <c r="P1204" s="2" t="str">
        <f>IF(Table2[[#This Row],[ActualAwayScore]]&gt;Table2[[#This Row],[PredictedAwayScore]], "N", IF(ISBLANK(Table2[[#This Row],[ActualResult]]), "_", IF(Table2[[#This Row],[ActualAwayScore]]=Table2[[#This Row],[PredictedAwayScore]], "Y", "N")))</f>
        <v>_</v>
      </c>
      <c r="Q1204" s="2" t="str">
        <f>IF(Table2[[#This Row],[ActualHomeScore]]&gt;Table2[[#This Row],[PredictedHomeScore]],"N", IF(ISBLANK(Table2[[#This Row],[ActualResult]]), "_", IF(Table2[[#This Row],[ActualHomeScore]]=Table2[[#This Row],[PredictedHomeScore]], "Y", "N")))</f>
        <v>_</v>
      </c>
      <c r="R1204" s="2"/>
      <c r="S1204" s="2" t="str">
        <f t="shared" si="92"/>
        <v>_</v>
      </c>
      <c r="T1204" s="2">
        <f>IF(INDEX(StatsRegularSeason20242025!$A$2:$C$33,MATCH(Table2[[#This Row],[AwayTeam]],StatsRegularSeason20242025!$A$2:$A$33,0),2)=INDEX(StatsRegularSeason20242025!$A$2:$C$33,MATCH(Table2[[#This Row],[HomeTeam]],StatsRegularSeason20242025!$A$2:$A$33,0),2),1,0)</f>
        <v>1</v>
      </c>
      <c r="U1204" s="2">
        <f>IF(INDEX(StatsRegularSeason20242025!$A$2:$C$33,MATCH(Table2[[#This Row],[AwayTeam]],StatsRegularSeason20242025!$A$2:$A$33,0),3)=INDEX(StatsRegularSeason20242025!$A$2:$C$33,MATCH(Table2[[#This Row],[HomeTeam]],StatsRegularSeason20242025!$A$2:$A$33,0),3),1,0)</f>
        <v>0</v>
      </c>
      <c r="V1204" s="2">
        <f>IF(Table2[[#This Row],[InterConf]]=1,IF(Table2[[#This Row],[InterDiv]]=0, 1, 0), 0)</f>
        <v>1</v>
      </c>
      <c r="W1204" s="2">
        <f>IF(INDEX(StatsRegularSeason20242025!$A$2:$C$33,MATCH(Table2[[#This Row],[AwayTeam]],StatsRegularSeason20242025!$A$2:$A$33,0),2)&lt;&gt;INDEX(StatsRegularSeason20242025!$A$2:$C$33,MATCH(Table2[[#This Row],[HomeTeam]],StatsRegularSeason20242025!$A$2:$A$33,0),2),1,0)</f>
        <v>0</v>
      </c>
      <c r="X1204" s="2"/>
      <c r="Y1204" s="2"/>
      <c r="Z1204" s="2">
        <f>IF(AND(Table2[[#This Row],[GameIsOver]]=1,Table2[[#This Row],[ActualHomeScore]]*Table2[[#This Row],[ActualAwayScore]]=0), 1,0)</f>
        <v>0</v>
      </c>
      <c r="AA1204" s="2">
        <f>IF(Table2[[#This Row],[GameIsOver]]=0,0, IF(Table2[[#This Row],[ActualWinner]]=Table2[[#This Row],[AwayTeam]], 2, IF(OR(Table2[[#This Row],[ActualResult]]="OT", Table2[[#This Row],[ActualResult]]="SO"), 1, 0)))</f>
        <v>0</v>
      </c>
      <c r="AB1204" s="2">
        <f>IF(Table2[[#This Row],[GameIsOver]]= 0, 0, IF(Table2[[#This Row],[ActualWinner]]=Table2[[#This Row],[HomeTeam]], 2, IF(OR(Table2[[#This Row],[ActualResult]]="OT", Table2[[#This Row],[ActualResult]]="SO"), 1, 0)))</f>
        <v>0</v>
      </c>
      <c r="AC1204" s="33">
        <f>(($AR$11)*IF(Table2[[#This Row],[CorrectWinnerPrediction]]="Y", 1, 0))+(($AR$12)*IF(Table2[[#This Row],[CorrectAwayScorePrediction]]="Y", 1, 0))+(($AR$13)*IF(Table2[[#This Row],[CorrectHomeScorePrediction]]="Y", 1, 0))</f>
        <v>0</v>
      </c>
      <c r="AD12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4" s="4" t="str">
        <f>IF(WEEKDAY(Table2[[#This Row],[GameDate]])=1,"SUN",IF(WEEKDAY(Table2[[#This Row],[GameDate]])=2,"MON",IF(WEEKDAY(Table2[[#This Row],[GameDate]])=3,"TUE",IF(WEEKDAY(Table2[[#This Row],[GameDate]])=4,"WED",IF(WEEKDAY(Table2[[#This Row],[GameDate]])=5,"THU",IF(WEEKDAY(Table2[[#This Row],[GameDate]])=6,"FRI", "SAT"))))))</f>
        <v>THU</v>
      </c>
      <c r="AF1204" s="2">
        <f>Table2[[#This Row],[ActualAwayScore]]-Table2[[#This Row],[PredictedAwayScore]]</f>
        <v>0</v>
      </c>
      <c r="AG1204" s="2">
        <f>Table2[[#This Row],[ActualHomeScore]]-Table2[[#This Row],[PredictedHomeScore]]</f>
        <v>0</v>
      </c>
      <c r="AH1204" s="2">
        <f t="shared" si="93"/>
        <v>0</v>
      </c>
      <c r="AI1204" s="2">
        <f t="shared" si="94"/>
        <v>0</v>
      </c>
    </row>
    <row r="1205" spans="1:35" x14ac:dyDescent="0.25">
      <c r="B1205" s="4">
        <v>45750</v>
      </c>
      <c r="C1205" s="7" t="s">
        <v>1317</v>
      </c>
      <c r="D1205" s="2" t="s">
        <v>47</v>
      </c>
      <c r="E1205" s="2" t="s">
        <v>24</v>
      </c>
      <c r="F1205" s="2"/>
      <c r="G1205" s="2"/>
      <c r="H1205" s="2" t="str">
        <f t="shared" si="90"/>
        <v>_</v>
      </c>
      <c r="I1205" s="2"/>
      <c r="J1205" s="2"/>
      <c r="K1205" s="2"/>
      <c r="L1205" s="2" t="str">
        <f t="shared" si="91"/>
        <v>_</v>
      </c>
      <c r="M1205" s="2"/>
      <c r="N1205" s="2">
        <f>IF(ISBLANK(Table2[[#This Row],[ActualResult]]), 0, 1)</f>
        <v>0</v>
      </c>
      <c r="O1205" s="2" t="str">
        <f>IF(ISBLANK(Table2[[#This Row],[ActualResult]]), "_", IF(Table2[[#This Row],[ActualWinner]]=Table2[[#This Row],[PredictedWinner]], "Y", "N"))</f>
        <v>_</v>
      </c>
      <c r="P1205" s="2" t="str">
        <f>IF(Table2[[#This Row],[ActualAwayScore]]&gt;Table2[[#This Row],[PredictedAwayScore]], "N", IF(ISBLANK(Table2[[#This Row],[ActualResult]]), "_", IF(Table2[[#This Row],[ActualAwayScore]]=Table2[[#This Row],[PredictedAwayScore]], "Y", "N")))</f>
        <v>_</v>
      </c>
      <c r="Q1205" s="2" t="str">
        <f>IF(Table2[[#This Row],[ActualHomeScore]]&gt;Table2[[#This Row],[PredictedHomeScore]],"N", IF(ISBLANK(Table2[[#This Row],[ActualResult]]), "_", IF(Table2[[#This Row],[ActualHomeScore]]=Table2[[#This Row],[PredictedHomeScore]], "Y", "N")))</f>
        <v>_</v>
      </c>
      <c r="R1205" s="2"/>
      <c r="S1205" s="2" t="str">
        <f t="shared" si="92"/>
        <v>_</v>
      </c>
      <c r="T1205" s="2">
        <f>IF(INDEX(StatsRegularSeason20242025!$A$2:$C$33,MATCH(Table2[[#This Row],[AwayTeam]],StatsRegularSeason20242025!$A$2:$A$33,0),2)=INDEX(StatsRegularSeason20242025!$A$2:$C$33,MATCH(Table2[[#This Row],[HomeTeam]],StatsRegularSeason20242025!$A$2:$A$33,0),2),1,0)</f>
        <v>1</v>
      </c>
      <c r="U1205" s="2">
        <f>IF(INDEX(StatsRegularSeason20242025!$A$2:$C$33,MATCH(Table2[[#This Row],[AwayTeam]],StatsRegularSeason20242025!$A$2:$A$33,0),3)=INDEX(StatsRegularSeason20242025!$A$2:$C$33,MATCH(Table2[[#This Row],[HomeTeam]],StatsRegularSeason20242025!$A$2:$A$33,0),3),1,0)</f>
        <v>1</v>
      </c>
      <c r="V1205" s="2">
        <f>IF(Table2[[#This Row],[InterConf]]=1,IF(Table2[[#This Row],[InterDiv]]=0, 1, 0), 0)</f>
        <v>0</v>
      </c>
      <c r="W1205" s="2">
        <f>IF(INDEX(StatsRegularSeason20242025!$A$2:$C$33,MATCH(Table2[[#This Row],[AwayTeam]],StatsRegularSeason20242025!$A$2:$A$33,0),2)&lt;&gt;INDEX(StatsRegularSeason20242025!$A$2:$C$33,MATCH(Table2[[#This Row],[HomeTeam]],StatsRegularSeason20242025!$A$2:$A$33,0),2),1,0)</f>
        <v>0</v>
      </c>
      <c r="X1205" s="2"/>
      <c r="Y1205" s="2"/>
      <c r="Z1205" s="2">
        <f>IF(AND(Table2[[#This Row],[GameIsOver]]=1,Table2[[#This Row],[ActualHomeScore]]*Table2[[#This Row],[ActualAwayScore]]=0), 1,0)</f>
        <v>0</v>
      </c>
      <c r="AA1205" s="2">
        <f>IF(Table2[[#This Row],[GameIsOver]]=0,0, IF(Table2[[#This Row],[ActualWinner]]=Table2[[#This Row],[AwayTeam]], 2, IF(OR(Table2[[#This Row],[ActualResult]]="OT", Table2[[#This Row],[ActualResult]]="SO"), 1, 0)))</f>
        <v>0</v>
      </c>
      <c r="AB1205" s="2">
        <f>IF(Table2[[#This Row],[GameIsOver]]= 0, 0, IF(Table2[[#This Row],[ActualWinner]]=Table2[[#This Row],[HomeTeam]], 2, IF(OR(Table2[[#This Row],[ActualResult]]="OT", Table2[[#This Row],[ActualResult]]="SO"), 1, 0)))</f>
        <v>0</v>
      </c>
      <c r="AC1205" s="33">
        <f>(($AR$11)*IF(Table2[[#This Row],[CorrectWinnerPrediction]]="Y", 1, 0))+(($AR$12)*IF(Table2[[#This Row],[CorrectAwayScorePrediction]]="Y", 1, 0))+(($AR$13)*IF(Table2[[#This Row],[CorrectHomeScorePrediction]]="Y", 1, 0))</f>
        <v>0</v>
      </c>
      <c r="AD12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5" s="4" t="str">
        <f>IF(WEEKDAY(Table2[[#This Row],[GameDate]])=1,"SUN",IF(WEEKDAY(Table2[[#This Row],[GameDate]])=2,"MON",IF(WEEKDAY(Table2[[#This Row],[GameDate]])=3,"TUE",IF(WEEKDAY(Table2[[#This Row],[GameDate]])=4,"WED",IF(WEEKDAY(Table2[[#This Row],[GameDate]])=5,"THU",IF(WEEKDAY(Table2[[#This Row],[GameDate]])=6,"FRI", "SAT"))))))</f>
        <v>THU</v>
      </c>
      <c r="AF1205" s="2">
        <f>Table2[[#This Row],[ActualAwayScore]]-Table2[[#This Row],[PredictedAwayScore]]</f>
        <v>0</v>
      </c>
      <c r="AG1205" s="2">
        <f>Table2[[#This Row],[ActualHomeScore]]-Table2[[#This Row],[PredictedHomeScore]]</f>
        <v>0</v>
      </c>
      <c r="AH1205" s="2">
        <f t="shared" si="93"/>
        <v>0</v>
      </c>
      <c r="AI1205" s="2">
        <f t="shared" si="94"/>
        <v>0</v>
      </c>
    </row>
    <row r="1206" spans="1:35" x14ac:dyDescent="0.25">
      <c r="B1206" s="4">
        <v>45750</v>
      </c>
      <c r="C1206" s="7" t="s">
        <v>1318</v>
      </c>
      <c r="D1206" s="2" t="s">
        <v>22</v>
      </c>
      <c r="E1206" s="2" t="s">
        <v>27</v>
      </c>
      <c r="F1206" s="2"/>
      <c r="G1206" s="2"/>
      <c r="H1206" s="2" t="str">
        <f t="shared" si="90"/>
        <v>_</v>
      </c>
      <c r="I1206" s="2"/>
      <c r="J1206" s="2"/>
      <c r="K1206" s="2"/>
      <c r="L1206" s="2" t="str">
        <f t="shared" si="91"/>
        <v>_</v>
      </c>
      <c r="M1206" s="2"/>
      <c r="N1206" s="2">
        <f>IF(ISBLANK(Table2[[#This Row],[ActualResult]]), 0, 1)</f>
        <v>0</v>
      </c>
      <c r="O1206" s="2" t="str">
        <f>IF(ISBLANK(Table2[[#This Row],[ActualResult]]), "_", IF(Table2[[#This Row],[ActualWinner]]=Table2[[#This Row],[PredictedWinner]], "Y", "N"))</f>
        <v>_</v>
      </c>
      <c r="P1206" s="2" t="str">
        <f>IF(Table2[[#This Row],[ActualAwayScore]]&gt;Table2[[#This Row],[PredictedAwayScore]], "N", IF(ISBLANK(Table2[[#This Row],[ActualResult]]), "_", IF(Table2[[#This Row],[ActualAwayScore]]=Table2[[#This Row],[PredictedAwayScore]], "Y", "N")))</f>
        <v>_</v>
      </c>
      <c r="Q1206" s="2" t="str">
        <f>IF(Table2[[#This Row],[ActualHomeScore]]&gt;Table2[[#This Row],[PredictedHomeScore]],"N", IF(ISBLANK(Table2[[#This Row],[ActualResult]]), "_", IF(Table2[[#This Row],[ActualHomeScore]]=Table2[[#This Row],[PredictedHomeScore]], "Y", "N")))</f>
        <v>_</v>
      </c>
      <c r="R1206" s="2"/>
      <c r="S1206" s="2" t="str">
        <f t="shared" si="92"/>
        <v>_</v>
      </c>
      <c r="T1206" s="2">
        <f>IF(INDEX(StatsRegularSeason20242025!$A$2:$C$33,MATCH(Table2[[#This Row],[AwayTeam]],StatsRegularSeason20242025!$A$2:$A$33,0),2)=INDEX(StatsRegularSeason20242025!$A$2:$C$33,MATCH(Table2[[#This Row],[HomeTeam]],StatsRegularSeason20242025!$A$2:$A$33,0),2),1,0)</f>
        <v>1</v>
      </c>
      <c r="U1206" s="2">
        <f>IF(INDEX(StatsRegularSeason20242025!$A$2:$C$33,MATCH(Table2[[#This Row],[AwayTeam]],StatsRegularSeason20242025!$A$2:$A$33,0),3)=INDEX(StatsRegularSeason20242025!$A$2:$C$33,MATCH(Table2[[#This Row],[HomeTeam]],StatsRegularSeason20242025!$A$2:$A$33,0),3),1,0)</f>
        <v>0</v>
      </c>
      <c r="V1206" s="2">
        <f>IF(Table2[[#This Row],[InterConf]]=1,IF(Table2[[#This Row],[InterDiv]]=0, 1, 0), 0)</f>
        <v>1</v>
      </c>
      <c r="W1206" s="2">
        <f>IF(INDEX(StatsRegularSeason20242025!$A$2:$C$33,MATCH(Table2[[#This Row],[AwayTeam]],StatsRegularSeason20242025!$A$2:$A$33,0),2)&lt;&gt;INDEX(StatsRegularSeason20242025!$A$2:$C$33,MATCH(Table2[[#This Row],[HomeTeam]],StatsRegularSeason20242025!$A$2:$A$33,0),2),1,0)</f>
        <v>0</v>
      </c>
      <c r="X1206" s="2"/>
      <c r="Y1206" s="2"/>
      <c r="Z1206" s="2">
        <f>IF(AND(Table2[[#This Row],[GameIsOver]]=1,Table2[[#This Row],[ActualHomeScore]]*Table2[[#This Row],[ActualAwayScore]]=0), 1,0)</f>
        <v>0</v>
      </c>
      <c r="AA1206" s="2">
        <f>IF(Table2[[#This Row],[GameIsOver]]=0,0, IF(Table2[[#This Row],[ActualWinner]]=Table2[[#This Row],[AwayTeam]], 2, IF(OR(Table2[[#This Row],[ActualResult]]="OT", Table2[[#This Row],[ActualResult]]="SO"), 1, 0)))</f>
        <v>0</v>
      </c>
      <c r="AB1206" s="2">
        <f>IF(Table2[[#This Row],[GameIsOver]]= 0, 0, IF(Table2[[#This Row],[ActualWinner]]=Table2[[#This Row],[HomeTeam]], 2, IF(OR(Table2[[#This Row],[ActualResult]]="OT", Table2[[#This Row],[ActualResult]]="SO"), 1, 0)))</f>
        <v>0</v>
      </c>
      <c r="AC1206" s="33">
        <f>(($AR$11)*IF(Table2[[#This Row],[CorrectWinnerPrediction]]="Y", 1, 0))+(($AR$12)*IF(Table2[[#This Row],[CorrectAwayScorePrediction]]="Y", 1, 0))+(($AR$13)*IF(Table2[[#This Row],[CorrectHomeScorePrediction]]="Y", 1, 0))</f>
        <v>0</v>
      </c>
      <c r="AD12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6" s="4" t="str">
        <f>IF(WEEKDAY(Table2[[#This Row],[GameDate]])=1,"SUN",IF(WEEKDAY(Table2[[#This Row],[GameDate]])=2,"MON",IF(WEEKDAY(Table2[[#This Row],[GameDate]])=3,"TUE",IF(WEEKDAY(Table2[[#This Row],[GameDate]])=4,"WED",IF(WEEKDAY(Table2[[#This Row],[GameDate]])=5,"THU",IF(WEEKDAY(Table2[[#This Row],[GameDate]])=6,"FRI", "SAT"))))))</f>
        <v>THU</v>
      </c>
      <c r="AF1206" s="2">
        <f>Table2[[#This Row],[ActualAwayScore]]-Table2[[#This Row],[PredictedAwayScore]]</f>
        <v>0</v>
      </c>
      <c r="AG1206" s="2">
        <f>Table2[[#This Row],[ActualHomeScore]]-Table2[[#This Row],[PredictedHomeScore]]</f>
        <v>0</v>
      </c>
      <c r="AH1206" s="2">
        <f t="shared" si="93"/>
        <v>0</v>
      </c>
      <c r="AI1206" s="2">
        <f t="shared" si="94"/>
        <v>0</v>
      </c>
    </row>
    <row r="1207" spans="1:35" x14ac:dyDescent="0.25">
      <c r="A1207" s="3"/>
      <c r="B1207" s="4">
        <v>45750</v>
      </c>
      <c r="C1207" s="8" t="s">
        <v>1319</v>
      </c>
      <c r="D1207" s="3" t="s">
        <v>23</v>
      </c>
      <c r="E1207" s="3" t="s">
        <v>38</v>
      </c>
      <c r="F1207" s="3"/>
      <c r="G1207" s="3"/>
      <c r="H1207" s="3" t="str">
        <f t="shared" si="90"/>
        <v>_</v>
      </c>
      <c r="I1207" s="3"/>
      <c r="J1207" s="3"/>
      <c r="K1207" s="3"/>
      <c r="L1207" s="2" t="str">
        <f t="shared" si="91"/>
        <v>_</v>
      </c>
      <c r="M1207" s="3"/>
      <c r="N1207" s="3">
        <f>IF(ISBLANK(Table2[[#This Row],[ActualResult]]), 0, 1)</f>
        <v>0</v>
      </c>
      <c r="O1207" s="3" t="str">
        <f>IF(ISBLANK(Table2[[#This Row],[ActualResult]]), "_", IF(Table2[[#This Row],[ActualWinner]]=Table2[[#This Row],[PredictedWinner]], "Y", "N"))</f>
        <v>_</v>
      </c>
      <c r="P1207" s="3" t="str">
        <f>IF(Table2[[#This Row],[ActualAwayScore]]&gt;Table2[[#This Row],[PredictedAwayScore]], "N", IF(ISBLANK(Table2[[#This Row],[ActualResult]]), "_", IF(Table2[[#This Row],[ActualAwayScore]]=Table2[[#This Row],[PredictedAwayScore]], "Y", "N")))</f>
        <v>_</v>
      </c>
      <c r="Q1207" s="3" t="str">
        <f>IF(Table2[[#This Row],[ActualHomeScore]]&gt;Table2[[#This Row],[PredictedHomeScore]],"N", IF(ISBLANK(Table2[[#This Row],[ActualResult]]), "_", IF(Table2[[#This Row],[ActualHomeScore]]=Table2[[#This Row],[PredictedHomeScore]], "Y", "N")))</f>
        <v>_</v>
      </c>
      <c r="R1207" s="2"/>
      <c r="S1207" s="2" t="str">
        <f t="shared" si="92"/>
        <v>_</v>
      </c>
      <c r="T1207" s="2">
        <f>IF(INDEX(StatsRegularSeason20242025!$A$2:$C$33,MATCH(Table2[[#This Row],[AwayTeam]],StatsRegularSeason20242025!$A$2:$A$33,0),2)=INDEX(StatsRegularSeason20242025!$A$2:$C$33,MATCH(Table2[[#This Row],[HomeTeam]],StatsRegularSeason20242025!$A$2:$A$33,0),2),1,0)</f>
        <v>1</v>
      </c>
      <c r="U1207" s="2">
        <f>IF(INDEX(StatsRegularSeason20242025!$A$2:$C$33,MATCH(Table2[[#This Row],[AwayTeam]],StatsRegularSeason20242025!$A$2:$A$33,0),3)=INDEX(StatsRegularSeason20242025!$A$2:$C$33,MATCH(Table2[[#This Row],[HomeTeam]],StatsRegularSeason20242025!$A$2:$A$33,0),3),1,0)</f>
        <v>1</v>
      </c>
      <c r="V1207" s="2">
        <f>IF(Table2[[#This Row],[InterConf]]=1,IF(Table2[[#This Row],[InterDiv]]=0, 1, 0), 0)</f>
        <v>0</v>
      </c>
      <c r="W1207" s="2">
        <f>IF(INDEX(StatsRegularSeason20242025!$A$2:$C$33,MATCH(Table2[[#This Row],[AwayTeam]],StatsRegularSeason20242025!$A$2:$A$33,0),2)&lt;&gt;INDEX(StatsRegularSeason20242025!$A$2:$C$33,MATCH(Table2[[#This Row],[HomeTeam]],StatsRegularSeason20242025!$A$2:$A$33,0),2),1,0)</f>
        <v>0</v>
      </c>
      <c r="X1207" s="2"/>
      <c r="Y1207" s="2"/>
      <c r="Z1207" s="2">
        <f>IF(AND(Table2[[#This Row],[GameIsOver]]=1,Table2[[#This Row],[ActualHomeScore]]*Table2[[#This Row],[ActualAwayScore]]=0), 1,0)</f>
        <v>0</v>
      </c>
      <c r="AA1207" s="2">
        <f>IF(Table2[[#This Row],[GameIsOver]]=0,0, IF(Table2[[#This Row],[ActualWinner]]=Table2[[#This Row],[AwayTeam]], 2, IF(OR(Table2[[#This Row],[ActualResult]]="OT", Table2[[#This Row],[ActualResult]]="SO"), 1, 0)))</f>
        <v>0</v>
      </c>
      <c r="AB1207" s="2">
        <f>IF(Table2[[#This Row],[GameIsOver]]= 0, 0, IF(Table2[[#This Row],[ActualWinner]]=Table2[[#This Row],[HomeTeam]], 2, IF(OR(Table2[[#This Row],[ActualResult]]="OT", Table2[[#This Row],[ActualResult]]="SO"), 1, 0)))</f>
        <v>0</v>
      </c>
      <c r="AC1207" s="33">
        <f>(($AR$11)*IF(Table2[[#This Row],[CorrectWinnerPrediction]]="Y", 1, 0))+(($AR$12)*IF(Table2[[#This Row],[CorrectAwayScorePrediction]]="Y", 1, 0))+(($AR$13)*IF(Table2[[#This Row],[CorrectHomeScorePrediction]]="Y", 1, 0))</f>
        <v>0</v>
      </c>
      <c r="AD12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7" s="4" t="str">
        <f>IF(WEEKDAY(Table2[[#This Row],[GameDate]])=1,"SUN",IF(WEEKDAY(Table2[[#This Row],[GameDate]])=2,"MON",IF(WEEKDAY(Table2[[#This Row],[GameDate]])=3,"TUE",IF(WEEKDAY(Table2[[#This Row],[GameDate]])=4,"WED",IF(WEEKDAY(Table2[[#This Row],[GameDate]])=5,"THU",IF(WEEKDAY(Table2[[#This Row],[GameDate]])=6,"FRI", "SAT"))))))</f>
        <v>THU</v>
      </c>
      <c r="AF1207" s="2">
        <f>Table2[[#This Row],[ActualAwayScore]]-Table2[[#This Row],[PredictedAwayScore]]</f>
        <v>0</v>
      </c>
      <c r="AG1207" s="2">
        <f>Table2[[#This Row],[ActualHomeScore]]-Table2[[#This Row],[PredictedHomeScore]]</f>
        <v>0</v>
      </c>
      <c r="AH1207" s="2">
        <f t="shared" si="93"/>
        <v>0</v>
      </c>
      <c r="AI1207" s="2">
        <f t="shared" si="94"/>
        <v>0</v>
      </c>
    </row>
    <row r="1208" spans="1:35" x14ac:dyDescent="0.25">
      <c r="B1208" s="26">
        <v>45751</v>
      </c>
      <c r="C1208" s="7" t="s">
        <v>1320</v>
      </c>
      <c r="D1208" s="2" t="s">
        <v>44</v>
      </c>
      <c r="E1208" s="2" t="s">
        <v>31</v>
      </c>
      <c r="F1208" s="2"/>
      <c r="G1208" s="2"/>
      <c r="H1208" s="2" t="str">
        <f t="shared" si="90"/>
        <v>_</v>
      </c>
      <c r="I1208" s="2"/>
      <c r="J1208" s="2"/>
      <c r="K1208" s="2"/>
      <c r="L1208" s="13" t="str">
        <f t="shared" si="91"/>
        <v>_</v>
      </c>
      <c r="M1208" s="2"/>
      <c r="N1208" s="2">
        <f>IF(ISBLANK(Table2[[#This Row],[ActualResult]]), 0, 1)</f>
        <v>0</v>
      </c>
      <c r="O1208" s="2" t="str">
        <f>IF(ISBLANK(Table2[[#This Row],[ActualResult]]), "_", IF(Table2[[#This Row],[ActualWinner]]=Table2[[#This Row],[PredictedWinner]], "Y", "N"))</f>
        <v>_</v>
      </c>
      <c r="P1208" s="2" t="str">
        <f>IF(Table2[[#This Row],[ActualAwayScore]]&gt;Table2[[#This Row],[PredictedAwayScore]], "N", IF(ISBLANK(Table2[[#This Row],[ActualResult]]), "_", IF(Table2[[#This Row],[ActualAwayScore]]=Table2[[#This Row],[PredictedAwayScore]], "Y", "N")))</f>
        <v>_</v>
      </c>
      <c r="Q1208" s="2" t="str">
        <f>IF(Table2[[#This Row],[ActualHomeScore]]&gt;Table2[[#This Row],[PredictedHomeScore]],"N", IF(ISBLANK(Table2[[#This Row],[ActualResult]]), "_", IF(Table2[[#This Row],[ActualHomeScore]]=Table2[[#This Row],[PredictedHomeScore]], "Y", "N")))</f>
        <v>_</v>
      </c>
      <c r="R1208" s="2"/>
      <c r="S1208" s="2" t="str">
        <f t="shared" si="92"/>
        <v>_</v>
      </c>
      <c r="T1208" s="2">
        <f>IF(INDEX(StatsRegularSeason20242025!$A$2:$C$33,MATCH(Table2[[#This Row],[AwayTeam]],StatsRegularSeason20242025!$A$2:$A$33,0),2)=INDEX(StatsRegularSeason20242025!$A$2:$C$33,MATCH(Table2[[#This Row],[HomeTeam]],StatsRegularSeason20242025!$A$2:$A$33,0),2),1,0)</f>
        <v>1</v>
      </c>
      <c r="U1208" s="2">
        <f>IF(INDEX(StatsRegularSeason20242025!$A$2:$C$33,MATCH(Table2[[#This Row],[AwayTeam]],StatsRegularSeason20242025!$A$2:$A$33,0),3)=INDEX(StatsRegularSeason20242025!$A$2:$C$33,MATCH(Table2[[#This Row],[HomeTeam]],StatsRegularSeason20242025!$A$2:$A$33,0),3),1,0)</f>
        <v>0</v>
      </c>
      <c r="V1208" s="2">
        <f>IF(Table2[[#This Row],[InterConf]]=1,IF(Table2[[#This Row],[InterDiv]]=0, 1, 0), 0)</f>
        <v>1</v>
      </c>
      <c r="W1208" s="2">
        <f>IF(INDEX(StatsRegularSeason20242025!$A$2:$C$33,MATCH(Table2[[#This Row],[AwayTeam]],StatsRegularSeason20242025!$A$2:$A$33,0),2)&lt;&gt;INDEX(StatsRegularSeason20242025!$A$2:$C$33,MATCH(Table2[[#This Row],[HomeTeam]],StatsRegularSeason20242025!$A$2:$A$33,0),2),1,0)</f>
        <v>0</v>
      </c>
      <c r="X1208" s="2"/>
      <c r="Y1208" s="2"/>
      <c r="Z1208" s="2">
        <f>IF(AND(Table2[[#This Row],[GameIsOver]]=1,Table2[[#This Row],[ActualHomeScore]]*Table2[[#This Row],[ActualAwayScore]]=0), 1,0)</f>
        <v>0</v>
      </c>
      <c r="AA1208" s="2">
        <f>IF(Table2[[#This Row],[GameIsOver]]=0,0, IF(Table2[[#This Row],[ActualWinner]]=Table2[[#This Row],[AwayTeam]], 2, IF(OR(Table2[[#This Row],[ActualResult]]="OT", Table2[[#This Row],[ActualResult]]="SO"), 1, 0)))</f>
        <v>0</v>
      </c>
      <c r="AB1208" s="2">
        <f>IF(Table2[[#This Row],[GameIsOver]]= 0, 0, IF(Table2[[#This Row],[ActualWinner]]=Table2[[#This Row],[HomeTeam]], 2, IF(OR(Table2[[#This Row],[ActualResult]]="OT", Table2[[#This Row],[ActualResult]]="SO"), 1, 0)))</f>
        <v>0</v>
      </c>
      <c r="AC1208" s="33">
        <f>(($AR$11)*IF(Table2[[#This Row],[CorrectWinnerPrediction]]="Y", 1, 0))+(($AR$12)*IF(Table2[[#This Row],[CorrectAwayScorePrediction]]="Y", 1, 0))+(($AR$13)*IF(Table2[[#This Row],[CorrectHomeScorePrediction]]="Y", 1, 0))</f>
        <v>0</v>
      </c>
      <c r="AD12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8" s="4" t="str">
        <f>IF(WEEKDAY(Table2[[#This Row],[GameDate]])=1,"SUN",IF(WEEKDAY(Table2[[#This Row],[GameDate]])=2,"MON",IF(WEEKDAY(Table2[[#This Row],[GameDate]])=3,"TUE",IF(WEEKDAY(Table2[[#This Row],[GameDate]])=4,"WED",IF(WEEKDAY(Table2[[#This Row],[GameDate]])=5,"THU",IF(WEEKDAY(Table2[[#This Row],[GameDate]])=6,"FRI", "SAT"))))))</f>
        <v>FRI</v>
      </c>
      <c r="AF1208" s="2">
        <f>Table2[[#This Row],[ActualAwayScore]]-Table2[[#This Row],[PredictedAwayScore]]</f>
        <v>0</v>
      </c>
      <c r="AG1208" s="2">
        <f>Table2[[#This Row],[ActualHomeScore]]-Table2[[#This Row],[PredictedHomeScore]]</f>
        <v>0</v>
      </c>
      <c r="AH1208" s="2">
        <f t="shared" si="93"/>
        <v>0</v>
      </c>
      <c r="AI1208" s="2">
        <f t="shared" si="94"/>
        <v>0</v>
      </c>
    </row>
    <row r="1209" spans="1:35" x14ac:dyDescent="0.25">
      <c r="B1209" s="4">
        <v>45751</v>
      </c>
      <c r="C1209" s="7" t="s">
        <v>1321</v>
      </c>
      <c r="D1209" s="2" t="s">
        <v>17</v>
      </c>
      <c r="E1209" s="2" t="s">
        <v>46</v>
      </c>
      <c r="F1209" s="2"/>
      <c r="G1209" s="2"/>
      <c r="H1209" s="2" t="str">
        <f t="shared" si="90"/>
        <v>_</v>
      </c>
      <c r="I1209" s="2"/>
      <c r="J1209" s="2"/>
      <c r="K1209" s="2"/>
      <c r="L1209" s="2" t="str">
        <f t="shared" si="91"/>
        <v>_</v>
      </c>
      <c r="M1209" s="2"/>
      <c r="N1209" s="2">
        <f>IF(ISBLANK(Table2[[#This Row],[ActualResult]]), 0, 1)</f>
        <v>0</v>
      </c>
      <c r="O1209" s="2" t="str">
        <f>IF(ISBLANK(Table2[[#This Row],[ActualResult]]), "_", IF(Table2[[#This Row],[ActualWinner]]=Table2[[#This Row],[PredictedWinner]], "Y", "N"))</f>
        <v>_</v>
      </c>
      <c r="P1209" s="2" t="str">
        <f>IF(Table2[[#This Row],[ActualAwayScore]]&gt;Table2[[#This Row],[PredictedAwayScore]], "N", IF(ISBLANK(Table2[[#This Row],[ActualResult]]), "_", IF(Table2[[#This Row],[ActualAwayScore]]=Table2[[#This Row],[PredictedAwayScore]], "Y", "N")))</f>
        <v>_</v>
      </c>
      <c r="Q1209" s="2" t="str">
        <f>IF(Table2[[#This Row],[ActualHomeScore]]&gt;Table2[[#This Row],[PredictedHomeScore]],"N", IF(ISBLANK(Table2[[#This Row],[ActualResult]]), "_", IF(Table2[[#This Row],[ActualHomeScore]]=Table2[[#This Row],[PredictedHomeScore]], "Y", "N")))</f>
        <v>_</v>
      </c>
      <c r="R1209" s="2"/>
      <c r="S1209" s="2" t="str">
        <f t="shared" si="92"/>
        <v>_</v>
      </c>
      <c r="T1209" s="2">
        <f>IF(INDEX(StatsRegularSeason20242025!$A$2:$C$33,MATCH(Table2[[#This Row],[AwayTeam]],StatsRegularSeason20242025!$A$2:$A$33,0),2)=INDEX(StatsRegularSeason20242025!$A$2:$C$33,MATCH(Table2[[#This Row],[HomeTeam]],StatsRegularSeason20242025!$A$2:$A$33,0),2),1,0)</f>
        <v>0</v>
      </c>
      <c r="U1209" s="2">
        <f>IF(INDEX(StatsRegularSeason20242025!$A$2:$C$33,MATCH(Table2[[#This Row],[AwayTeam]],StatsRegularSeason20242025!$A$2:$A$33,0),3)=INDEX(StatsRegularSeason20242025!$A$2:$C$33,MATCH(Table2[[#This Row],[HomeTeam]],StatsRegularSeason20242025!$A$2:$A$33,0),3),1,0)</f>
        <v>0</v>
      </c>
      <c r="V1209" s="2">
        <f>IF(Table2[[#This Row],[InterConf]]=1,IF(Table2[[#This Row],[InterDiv]]=0, 1, 0), 0)</f>
        <v>0</v>
      </c>
      <c r="W1209" s="2">
        <f>IF(INDEX(StatsRegularSeason20242025!$A$2:$C$33,MATCH(Table2[[#This Row],[AwayTeam]],StatsRegularSeason20242025!$A$2:$A$33,0),2)&lt;&gt;INDEX(StatsRegularSeason20242025!$A$2:$C$33,MATCH(Table2[[#This Row],[HomeTeam]],StatsRegularSeason20242025!$A$2:$A$33,0),2),1,0)</f>
        <v>1</v>
      </c>
      <c r="X1209" s="2"/>
      <c r="Y1209" s="2"/>
      <c r="Z1209" s="2">
        <f>IF(AND(Table2[[#This Row],[GameIsOver]]=1,Table2[[#This Row],[ActualHomeScore]]*Table2[[#This Row],[ActualAwayScore]]=0), 1,0)</f>
        <v>0</v>
      </c>
      <c r="AA1209" s="2">
        <f>IF(Table2[[#This Row],[GameIsOver]]=0,0, IF(Table2[[#This Row],[ActualWinner]]=Table2[[#This Row],[AwayTeam]], 2, IF(OR(Table2[[#This Row],[ActualResult]]="OT", Table2[[#This Row],[ActualResult]]="SO"), 1, 0)))</f>
        <v>0</v>
      </c>
      <c r="AB1209" s="2">
        <f>IF(Table2[[#This Row],[GameIsOver]]= 0, 0, IF(Table2[[#This Row],[ActualWinner]]=Table2[[#This Row],[HomeTeam]], 2, IF(OR(Table2[[#This Row],[ActualResult]]="OT", Table2[[#This Row],[ActualResult]]="SO"), 1, 0)))</f>
        <v>0</v>
      </c>
      <c r="AC1209" s="33">
        <f>(($AR$11)*IF(Table2[[#This Row],[CorrectWinnerPrediction]]="Y", 1, 0))+(($AR$12)*IF(Table2[[#This Row],[CorrectAwayScorePrediction]]="Y", 1, 0))+(($AR$13)*IF(Table2[[#This Row],[CorrectHomeScorePrediction]]="Y", 1, 0))</f>
        <v>0</v>
      </c>
      <c r="AD12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09" s="4" t="str">
        <f>IF(WEEKDAY(Table2[[#This Row],[GameDate]])=1,"SUN",IF(WEEKDAY(Table2[[#This Row],[GameDate]])=2,"MON",IF(WEEKDAY(Table2[[#This Row],[GameDate]])=3,"TUE",IF(WEEKDAY(Table2[[#This Row],[GameDate]])=4,"WED",IF(WEEKDAY(Table2[[#This Row],[GameDate]])=5,"THU",IF(WEEKDAY(Table2[[#This Row],[GameDate]])=6,"FRI", "SAT"))))))</f>
        <v>FRI</v>
      </c>
      <c r="AF1209" s="2">
        <f>Table2[[#This Row],[ActualAwayScore]]-Table2[[#This Row],[PredictedAwayScore]]</f>
        <v>0</v>
      </c>
      <c r="AG1209" s="2">
        <f>Table2[[#This Row],[ActualHomeScore]]-Table2[[#This Row],[PredictedHomeScore]]</f>
        <v>0</v>
      </c>
      <c r="AH1209" s="2">
        <f t="shared" si="93"/>
        <v>0</v>
      </c>
      <c r="AI1209" s="2">
        <f t="shared" si="94"/>
        <v>0</v>
      </c>
    </row>
    <row r="1210" spans="1:35" x14ac:dyDescent="0.25">
      <c r="A1210" s="3"/>
      <c r="B1210" s="5">
        <v>45751</v>
      </c>
      <c r="C1210" s="8" t="s">
        <v>1322</v>
      </c>
      <c r="D1210" s="3" t="s">
        <v>37</v>
      </c>
      <c r="E1210" s="3" t="s">
        <v>33</v>
      </c>
      <c r="F1210" s="3"/>
      <c r="G1210" s="3"/>
      <c r="H1210" s="3" t="str">
        <f t="shared" si="90"/>
        <v>_</v>
      </c>
      <c r="I1210" s="3"/>
      <c r="J1210" s="3"/>
      <c r="K1210" s="3"/>
      <c r="L1210" s="3" t="str">
        <f t="shared" si="91"/>
        <v>_</v>
      </c>
      <c r="M1210" s="3"/>
      <c r="N1210" s="3">
        <f>IF(ISBLANK(Table2[[#This Row],[ActualResult]]), 0, 1)</f>
        <v>0</v>
      </c>
      <c r="O1210" s="3" t="str">
        <f>IF(ISBLANK(Table2[[#This Row],[ActualResult]]), "_", IF(Table2[[#This Row],[ActualWinner]]=Table2[[#This Row],[PredictedWinner]], "Y", "N"))</f>
        <v>_</v>
      </c>
      <c r="P1210" s="3" t="str">
        <f>IF(Table2[[#This Row],[ActualAwayScore]]&gt;Table2[[#This Row],[PredictedAwayScore]], "N", IF(ISBLANK(Table2[[#This Row],[ActualResult]]), "_", IF(Table2[[#This Row],[ActualAwayScore]]=Table2[[#This Row],[PredictedAwayScore]], "Y", "N")))</f>
        <v>_</v>
      </c>
      <c r="Q1210" s="3" t="str">
        <f>IF(Table2[[#This Row],[ActualHomeScore]]&gt;Table2[[#This Row],[PredictedHomeScore]],"N", IF(ISBLANK(Table2[[#This Row],[ActualResult]]), "_", IF(Table2[[#This Row],[ActualHomeScore]]=Table2[[#This Row],[PredictedHomeScore]], "Y", "N")))</f>
        <v>_</v>
      </c>
      <c r="R1210" s="2"/>
      <c r="S1210" s="2" t="str">
        <f t="shared" si="92"/>
        <v>_</v>
      </c>
      <c r="T1210" s="2">
        <f>IF(INDEX(StatsRegularSeason20242025!$A$2:$C$33,MATCH(Table2[[#This Row],[AwayTeam]],StatsRegularSeason20242025!$A$2:$A$33,0),2)=INDEX(StatsRegularSeason20242025!$A$2:$C$33,MATCH(Table2[[#This Row],[HomeTeam]],StatsRegularSeason20242025!$A$2:$A$33,0),2),1,0)</f>
        <v>0</v>
      </c>
      <c r="U1210" s="2">
        <f>IF(INDEX(StatsRegularSeason20242025!$A$2:$C$33,MATCH(Table2[[#This Row],[AwayTeam]],StatsRegularSeason20242025!$A$2:$A$33,0),3)=INDEX(StatsRegularSeason20242025!$A$2:$C$33,MATCH(Table2[[#This Row],[HomeTeam]],StatsRegularSeason20242025!$A$2:$A$33,0),3),1,0)</f>
        <v>0</v>
      </c>
      <c r="V1210" s="2">
        <f>IF(Table2[[#This Row],[InterConf]]=1,IF(Table2[[#This Row],[InterDiv]]=0, 1, 0), 0)</f>
        <v>0</v>
      </c>
      <c r="W1210" s="2">
        <f>IF(INDEX(StatsRegularSeason20242025!$A$2:$C$33,MATCH(Table2[[#This Row],[AwayTeam]],StatsRegularSeason20242025!$A$2:$A$33,0),2)&lt;&gt;INDEX(StatsRegularSeason20242025!$A$2:$C$33,MATCH(Table2[[#This Row],[HomeTeam]],StatsRegularSeason20242025!$A$2:$A$33,0),2),1,0)</f>
        <v>1</v>
      </c>
      <c r="X1210" s="2"/>
      <c r="Y1210" s="2"/>
      <c r="Z1210" s="2">
        <f>IF(AND(Table2[[#This Row],[GameIsOver]]=1,Table2[[#This Row],[ActualHomeScore]]*Table2[[#This Row],[ActualAwayScore]]=0), 1,0)</f>
        <v>0</v>
      </c>
      <c r="AA1210" s="2">
        <f>IF(Table2[[#This Row],[GameIsOver]]=0,0, IF(Table2[[#This Row],[ActualWinner]]=Table2[[#This Row],[AwayTeam]], 2, IF(OR(Table2[[#This Row],[ActualResult]]="OT", Table2[[#This Row],[ActualResult]]="SO"), 1, 0)))</f>
        <v>0</v>
      </c>
      <c r="AB1210" s="2">
        <f>IF(Table2[[#This Row],[GameIsOver]]= 0, 0, IF(Table2[[#This Row],[ActualWinner]]=Table2[[#This Row],[HomeTeam]], 2, IF(OR(Table2[[#This Row],[ActualResult]]="OT", Table2[[#This Row],[ActualResult]]="SO"), 1, 0)))</f>
        <v>0</v>
      </c>
      <c r="AC1210" s="33">
        <f>(($AR$11)*IF(Table2[[#This Row],[CorrectWinnerPrediction]]="Y", 1, 0))+(($AR$12)*IF(Table2[[#This Row],[CorrectAwayScorePrediction]]="Y", 1, 0))+(($AR$13)*IF(Table2[[#This Row],[CorrectHomeScorePrediction]]="Y", 1, 0))</f>
        <v>0</v>
      </c>
      <c r="AD12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0" s="5" t="str">
        <f>IF(WEEKDAY(Table2[[#This Row],[GameDate]])=1,"SUN",IF(WEEKDAY(Table2[[#This Row],[GameDate]])=2,"MON",IF(WEEKDAY(Table2[[#This Row],[GameDate]])=3,"TUE",IF(WEEKDAY(Table2[[#This Row],[GameDate]])=4,"WED",IF(WEEKDAY(Table2[[#This Row],[GameDate]])=5,"THU",IF(WEEKDAY(Table2[[#This Row],[GameDate]])=6,"FRI", "SAT"))))))</f>
        <v>FRI</v>
      </c>
      <c r="AF1210" s="2">
        <f>Table2[[#This Row],[ActualAwayScore]]-Table2[[#This Row],[PredictedAwayScore]]</f>
        <v>0</v>
      </c>
      <c r="AG1210" s="2">
        <f>Table2[[#This Row],[ActualHomeScore]]-Table2[[#This Row],[PredictedHomeScore]]</f>
        <v>0</v>
      </c>
      <c r="AH1210" s="2">
        <f t="shared" si="93"/>
        <v>0</v>
      </c>
      <c r="AI1210" s="2">
        <f t="shared" si="94"/>
        <v>0</v>
      </c>
    </row>
    <row r="1211" spans="1:35" x14ac:dyDescent="0.25">
      <c r="B1211" s="4">
        <v>45752</v>
      </c>
      <c r="C1211" s="7" t="s">
        <v>1323</v>
      </c>
      <c r="D1211" s="2" t="s">
        <v>20</v>
      </c>
      <c r="E1211" s="2" t="s">
        <v>32</v>
      </c>
      <c r="F1211" s="2"/>
      <c r="G1211" s="2"/>
      <c r="H1211" s="2" t="str">
        <f t="shared" si="90"/>
        <v>_</v>
      </c>
      <c r="I1211" s="2"/>
      <c r="J1211" s="2"/>
      <c r="K1211" s="2"/>
      <c r="L1211" s="2" t="str">
        <f t="shared" si="91"/>
        <v>_</v>
      </c>
      <c r="M1211" s="2"/>
      <c r="N1211" s="2">
        <f>IF(ISBLANK(Table2[[#This Row],[ActualResult]]), 0, 1)</f>
        <v>0</v>
      </c>
      <c r="O1211" s="2" t="str">
        <f>IF(ISBLANK(Table2[[#This Row],[ActualResult]]), "_", IF(Table2[[#This Row],[ActualWinner]]=Table2[[#This Row],[PredictedWinner]], "Y", "N"))</f>
        <v>_</v>
      </c>
      <c r="P1211" s="2" t="str">
        <f>IF(Table2[[#This Row],[ActualAwayScore]]&gt;Table2[[#This Row],[PredictedAwayScore]], "N", IF(ISBLANK(Table2[[#This Row],[ActualResult]]), "_", IF(Table2[[#This Row],[ActualAwayScore]]=Table2[[#This Row],[PredictedAwayScore]], "Y", "N")))</f>
        <v>_</v>
      </c>
      <c r="Q1211" s="2" t="str">
        <f>IF(Table2[[#This Row],[ActualHomeScore]]&gt;Table2[[#This Row],[PredictedHomeScore]],"N", IF(ISBLANK(Table2[[#This Row],[ActualResult]]), "_", IF(Table2[[#This Row],[ActualHomeScore]]=Table2[[#This Row],[PredictedHomeScore]], "Y", "N")))</f>
        <v>_</v>
      </c>
      <c r="R1211" s="2"/>
      <c r="S1211" s="2" t="str">
        <f t="shared" si="92"/>
        <v>_</v>
      </c>
      <c r="T1211" s="2">
        <f>IF(INDEX(StatsRegularSeason20242025!$A$2:$C$33,MATCH(Table2[[#This Row],[AwayTeam]],StatsRegularSeason20242025!$A$2:$A$33,0),2)=INDEX(StatsRegularSeason20242025!$A$2:$C$33,MATCH(Table2[[#This Row],[HomeTeam]],StatsRegularSeason20242025!$A$2:$A$33,0),2),1,0)</f>
        <v>1</v>
      </c>
      <c r="U1211" s="2">
        <f>IF(INDEX(StatsRegularSeason20242025!$A$2:$C$33,MATCH(Table2[[#This Row],[AwayTeam]],StatsRegularSeason20242025!$A$2:$A$33,0),3)=INDEX(StatsRegularSeason20242025!$A$2:$C$33,MATCH(Table2[[#This Row],[HomeTeam]],StatsRegularSeason20242025!$A$2:$A$33,0),3),1,0)</f>
        <v>1</v>
      </c>
      <c r="V1211" s="2">
        <f>IF(Table2[[#This Row],[InterConf]]=1,IF(Table2[[#This Row],[InterDiv]]=0, 1, 0), 0)</f>
        <v>0</v>
      </c>
      <c r="W1211" s="2">
        <f>IF(INDEX(StatsRegularSeason20242025!$A$2:$C$33,MATCH(Table2[[#This Row],[AwayTeam]],StatsRegularSeason20242025!$A$2:$A$33,0),2)&lt;&gt;INDEX(StatsRegularSeason20242025!$A$2:$C$33,MATCH(Table2[[#This Row],[HomeTeam]],StatsRegularSeason20242025!$A$2:$A$33,0),2),1,0)</f>
        <v>0</v>
      </c>
      <c r="X1211" s="2"/>
      <c r="Y1211" s="2"/>
      <c r="Z1211" s="2">
        <f>IF(AND(Table2[[#This Row],[GameIsOver]]=1,Table2[[#This Row],[ActualHomeScore]]*Table2[[#This Row],[ActualAwayScore]]=0), 1,0)</f>
        <v>0</v>
      </c>
      <c r="AA1211" s="2">
        <f>IF(Table2[[#This Row],[GameIsOver]]=0,0, IF(Table2[[#This Row],[ActualWinner]]=Table2[[#This Row],[AwayTeam]], 2, IF(OR(Table2[[#This Row],[ActualResult]]="OT", Table2[[#This Row],[ActualResult]]="SO"), 1, 0)))</f>
        <v>0</v>
      </c>
      <c r="AB1211" s="2">
        <f>IF(Table2[[#This Row],[GameIsOver]]= 0, 0, IF(Table2[[#This Row],[ActualWinner]]=Table2[[#This Row],[HomeTeam]], 2, IF(OR(Table2[[#This Row],[ActualResult]]="OT", Table2[[#This Row],[ActualResult]]="SO"), 1, 0)))</f>
        <v>0</v>
      </c>
      <c r="AC1211" s="33">
        <f>(($AR$11)*IF(Table2[[#This Row],[CorrectWinnerPrediction]]="Y", 1, 0))+(($AR$12)*IF(Table2[[#This Row],[CorrectAwayScorePrediction]]="Y", 1, 0))+(($AR$13)*IF(Table2[[#This Row],[CorrectHomeScorePrediction]]="Y", 1, 0))</f>
        <v>0</v>
      </c>
      <c r="AD12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1" s="4" t="str">
        <f>IF(WEEKDAY(Table2[[#This Row],[GameDate]])=1,"SUN",IF(WEEKDAY(Table2[[#This Row],[GameDate]])=2,"MON",IF(WEEKDAY(Table2[[#This Row],[GameDate]])=3,"TUE",IF(WEEKDAY(Table2[[#This Row],[GameDate]])=4,"WED",IF(WEEKDAY(Table2[[#This Row],[GameDate]])=5,"THU",IF(WEEKDAY(Table2[[#This Row],[GameDate]])=6,"FRI", "SAT"))))))</f>
        <v>SAT</v>
      </c>
      <c r="AF1211" s="2">
        <f>Table2[[#This Row],[ActualAwayScore]]-Table2[[#This Row],[PredictedAwayScore]]</f>
        <v>0</v>
      </c>
      <c r="AG1211" s="2">
        <f>Table2[[#This Row],[ActualHomeScore]]-Table2[[#This Row],[PredictedHomeScore]]</f>
        <v>0</v>
      </c>
      <c r="AH1211" s="2">
        <f t="shared" si="93"/>
        <v>0</v>
      </c>
      <c r="AI1211" s="2">
        <f t="shared" si="94"/>
        <v>0</v>
      </c>
    </row>
    <row r="1212" spans="1:35" x14ac:dyDescent="0.25">
      <c r="B1212" s="4">
        <v>45752</v>
      </c>
      <c r="C1212" s="7" t="s">
        <v>1324</v>
      </c>
      <c r="D1212" s="2" t="s">
        <v>14</v>
      </c>
      <c r="E1212" s="2" t="s">
        <v>30</v>
      </c>
      <c r="F1212" s="2"/>
      <c r="G1212" s="2"/>
      <c r="H1212" s="2" t="str">
        <f t="shared" si="90"/>
        <v>_</v>
      </c>
      <c r="I1212" s="2"/>
      <c r="J1212" s="2"/>
      <c r="K1212" s="2"/>
      <c r="L1212" s="2" t="str">
        <f t="shared" si="91"/>
        <v>_</v>
      </c>
      <c r="M1212" s="2"/>
      <c r="N1212" s="2">
        <f>IF(ISBLANK(Table2[[#This Row],[ActualResult]]), 0, 1)</f>
        <v>0</v>
      </c>
      <c r="O1212" s="2" t="str">
        <f>IF(ISBLANK(Table2[[#This Row],[ActualResult]]), "_", IF(Table2[[#This Row],[ActualWinner]]=Table2[[#This Row],[PredictedWinner]], "Y", "N"))</f>
        <v>_</v>
      </c>
      <c r="P1212" s="2" t="str">
        <f>IF(Table2[[#This Row],[ActualAwayScore]]&gt;Table2[[#This Row],[PredictedAwayScore]], "N", IF(ISBLANK(Table2[[#This Row],[ActualResult]]), "_", IF(Table2[[#This Row],[ActualAwayScore]]=Table2[[#This Row],[PredictedAwayScore]], "Y", "N")))</f>
        <v>_</v>
      </c>
      <c r="Q1212" s="2" t="str">
        <f>IF(Table2[[#This Row],[ActualHomeScore]]&gt;Table2[[#This Row],[PredictedHomeScore]],"N", IF(ISBLANK(Table2[[#This Row],[ActualResult]]), "_", IF(Table2[[#This Row],[ActualHomeScore]]=Table2[[#This Row],[PredictedHomeScore]], "Y", "N")))</f>
        <v>_</v>
      </c>
      <c r="R1212" s="2"/>
      <c r="S1212" s="2" t="str">
        <f t="shared" si="92"/>
        <v>_</v>
      </c>
      <c r="T1212" s="2">
        <f>IF(INDEX(StatsRegularSeason20242025!$A$2:$C$33,MATCH(Table2[[#This Row],[AwayTeam]],StatsRegularSeason20242025!$A$2:$A$33,0),2)=INDEX(StatsRegularSeason20242025!$A$2:$C$33,MATCH(Table2[[#This Row],[HomeTeam]],StatsRegularSeason20242025!$A$2:$A$33,0),2),1,0)</f>
        <v>1</v>
      </c>
      <c r="U1212" s="2">
        <f>IF(INDEX(StatsRegularSeason20242025!$A$2:$C$33,MATCH(Table2[[#This Row],[AwayTeam]],StatsRegularSeason20242025!$A$2:$A$33,0),3)=INDEX(StatsRegularSeason20242025!$A$2:$C$33,MATCH(Table2[[#This Row],[HomeTeam]],StatsRegularSeason20242025!$A$2:$A$33,0),3),1,0)</f>
        <v>1</v>
      </c>
      <c r="V1212" s="2">
        <f>IF(Table2[[#This Row],[InterConf]]=1,IF(Table2[[#This Row],[InterDiv]]=0, 1, 0), 0)</f>
        <v>0</v>
      </c>
      <c r="W1212" s="2">
        <f>IF(INDEX(StatsRegularSeason20242025!$A$2:$C$33,MATCH(Table2[[#This Row],[AwayTeam]],StatsRegularSeason20242025!$A$2:$A$33,0),2)&lt;&gt;INDEX(StatsRegularSeason20242025!$A$2:$C$33,MATCH(Table2[[#This Row],[HomeTeam]],StatsRegularSeason20242025!$A$2:$A$33,0),2),1,0)</f>
        <v>0</v>
      </c>
      <c r="X1212" s="2"/>
      <c r="Y1212" s="2"/>
      <c r="Z1212" s="2">
        <f>IF(AND(Table2[[#This Row],[GameIsOver]]=1,Table2[[#This Row],[ActualHomeScore]]*Table2[[#This Row],[ActualAwayScore]]=0), 1,0)</f>
        <v>0</v>
      </c>
      <c r="AA1212" s="2">
        <f>IF(Table2[[#This Row],[GameIsOver]]=0,0, IF(Table2[[#This Row],[ActualWinner]]=Table2[[#This Row],[AwayTeam]], 2, IF(OR(Table2[[#This Row],[ActualResult]]="OT", Table2[[#This Row],[ActualResult]]="SO"), 1, 0)))</f>
        <v>0</v>
      </c>
      <c r="AB1212" s="2">
        <f>IF(Table2[[#This Row],[GameIsOver]]= 0, 0, IF(Table2[[#This Row],[ActualWinner]]=Table2[[#This Row],[HomeTeam]], 2, IF(OR(Table2[[#This Row],[ActualResult]]="OT", Table2[[#This Row],[ActualResult]]="SO"), 1, 0)))</f>
        <v>0</v>
      </c>
      <c r="AC1212" s="33">
        <f>(($AR$11)*IF(Table2[[#This Row],[CorrectWinnerPrediction]]="Y", 1, 0))+(($AR$12)*IF(Table2[[#This Row],[CorrectAwayScorePrediction]]="Y", 1, 0))+(($AR$13)*IF(Table2[[#This Row],[CorrectHomeScorePrediction]]="Y", 1, 0))</f>
        <v>0</v>
      </c>
      <c r="AD12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2" s="4" t="str">
        <f>IF(WEEKDAY(Table2[[#This Row],[GameDate]])=1,"SUN",IF(WEEKDAY(Table2[[#This Row],[GameDate]])=2,"MON",IF(WEEKDAY(Table2[[#This Row],[GameDate]])=3,"TUE",IF(WEEKDAY(Table2[[#This Row],[GameDate]])=4,"WED",IF(WEEKDAY(Table2[[#This Row],[GameDate]])=5,"THU",IF(WEEKDAY(Table2[[#This Row],[GameDate]])=6,"FRI", "SAT"))))))</f>
        <v>SAT</v>
      </c>
      <c r="AF1212" s="2">
        <f>Table2[[#This Row],[ActualAwayScore]]-Table2[[#This Row],[PredictedAwayScore]]</f>
        <v>0</v>
      </c>
      <c r="AG1212" s="2">
        <f>Table2[[#This Row],[ActualHomeScore]]-Table2[[#This Row],[PredictedHomeScore]]</f>
        <v>0</v>
      </c>
      <c r="AH1212" s="2">
        <f t="shared" si="93"/>
        <v>0</v>
      </c>
      <c r="AI1212" s="2">
        <f t="shared" si="94"/>
        <v>0</v>
      </c>
    </row>
    <row r="1213" spans="1:35" x14ac:dyDescent="0.25">
      <c r="B1213" s="4">
        <v>45752</v>
      </c>
      <c r="C1213" s="7" t="s">
        <v>1325</v>
      </c>
      <c r="D1213" s="2" t="s">
        <v>21</v>
      </c>
      <c r="E1213" s="2" t="s">
        <v>34</v>
      </c>
      <c r="F1213" s="2"/>
      <c r="G1213" s="2"/>
      <c r="H1213" s="2" t="str">
        <f t="shared" si="90"/>
        <v>_</v>
      </c>
      <c r="I1213" s="2"/>
      <c r="J1213" s="2"/>
      <c r="K1213" s="2"/>
      <c r="L1213" s="2" t="str">
        <f t="shared" si="91"/>
        <v>_</v>
      </c>
      <c r="M1213" s="2"/>
      <c r="N1213" s="2">
        <f>IF(ISBLANK(Table2[[#This Row],[ActualResult]]), 0, 1)</f>
        <v>0</v>
      </c>
      <c r="O1213" s="2" t="str">
        <f>IF(ISBLANK(Table2[[#This Row],[ActualResult]]), "_", IF(Table2[[#This Row],[ActualWinner]]=Table2[[#This Row],[PredictedWinner]], "Y", "N"))</f>
        <v>_</v>
      </c>
      <c r="P1213" s="2" t="str">
        <f>IF(Table2[[#This Row],[ActualAwayScore]]&gt;Table2[[#This Row],[PredictedAwayScore]], "N", IF(ISBLANK(Table2[[#This Row],[ActualResult]]), "_", IF(Table2[[#This Row],[ActualAwayScore]]=Table2[[#This Row],[PredictedAwayScore]], "Y", "N")))</f>
        <v>_</v>
      </c>
      <c r="Q1213" s="2" t="str">
        <f>IF(Table2[[#This Row],[ActualHomeScore]]&gt;Table2[[#This Row],[PredictedHomeScore]],"N", IF(ISBLANK(Table2[[#This Row],[ActualResult]]), "_", IF(Table2[[#This Row],[ActualHomeScore]]=Table2[[#This Row],[PredictedHomeScore]], "Y", "N")))</f>
        <v>_</v>
      </c>
      <c r="R1213" s="2"/>
      <c r="S1213" s="2" t="str">
        <f t="shared" si="92"/>
        <v>_</v>
      </c>
      <c r="T1213" s="2">
        <f>IF(INDEX(StatsRegularSeason20242025!$A$2:$C$33,MATCH(Table2[[#This Row],[AwayTeam]],StatsRegularSeason20242025!$A$2:$A$33,0),2)=INDEX(StatsRegularSeason20242025!$A$2:$C$33,MATCH(Table2[[#This Row],[HomeTeam]],StatsRegularSeason20242025!$A$2:$A$33,0),2),1,0)</f>
        <v>0</v>
      </c>
      <c r="U1213" s="2">
        <f>IF(INDEX(StatsRegularSeason20242025!$A$2:$C$33,MATCH(Table2[[#This Row],[AwayTeam]],StatsRegularSeason20242025!$A$2:$A$33,0),3)=INDEX(StatsRegularSeason20242025!$A$2:$C$33,MATCH(Table2[[#This Row],[HomeTeam]],StatsRegularSeason20242025!$A$2:$A$33,0),3),1,0)</f>
        <v>0</v>
      </c>
      <c r="V1213" s="2">
        <f>IF(Table2[[#This Row],[InterConf]]=1,IF(Table2[[#This Row],[InterDiv]]=0, 1, 0), 0)</f>
        <v>0</v>
      </c>
      <c r="W1213" s="2">
        <f>IF(INDEX(StatsRegularSeason20242025!$A$2:$C$33,MATCH(Table2[[#This Row],[AwayTeam]],StatsRegularSeason20242025!$A$2:$A$33,0),2)&lt;&gt;INDEX(StatsRegularSeason20242025!$A$2:$C$33,MATCH(Table2[[#This Row],[HomeTeam]],StatsRegularSeason20242025!$A$2:$A$33,0),2),1,0)</f>
        <v>1</v>
      </c>
      <c r="X1213" s="2"/>
      <c r="Y1213" s="2"/>
      <c r="Z1213" s="2">
        <f>IF(AND(Table2[[#This Row],[GameIsOver]]=1,Table2[[#This Row],[ActualHomeScore]]*Table2[[#This Row],[ActualAwayScore]]=0), 1,0)</f>
        <v>0</v>
      </c>
      <c r="AA1213" s="2">
        <f>IF(Table2[[#This Row],[GameIsOver]]=0,0, IF(Table2[[#This Row],[ActualWinner]]=Table2[[#This Row],[AwayTeam]], 2, IF(OR(Table2[[#This Row],[ActualResult]]="OT", Table2[[#This Row],[ActualResult]]="SO"), 1, 0)))</f>
        <v>0</v>
      </c>
      <c r="AB1213" s="2">
        <f>IF(Table2[[#This Row],[GameIsOver]]= 0, 0, IF(Table2[[#This Row],[ActualWinner]]=Table2[[#This Row],[HomeTeam]], 2, IF(OR(Table2[[#This Row],[ActualResult]]="OT", Table2[[#This Row],[ActualResult]]="SO"), 1, 0)))</f>
        <v>0</v>
      </c>
      <c r="AC1213" s="33">
        <f>(($AR$11)*IF(Table2[[#This Row],[CorrectWinnerPrediction]]="Y", 1, 0))+(($AR$12)*IF(Table2[[#This Row],[CorrectAwayScorePrediction]]="Y", 1, 0))+(($AR$13)*IF(Table2[[#This Row],[CorrectHomeScorePrediction]]="Y", 1, 0))</f>
        <v>0</v>
      </c>
      <c r="AD12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3" s="4" t="str">
        <f>IF(WEEKDAY(Table2[[#This Row],[GameDate]])=1,"SUN",IF(WEEKDAY(Table2[[#This Row],[GameDate]])=2,"MON",IF(WEEKDAY(Table2[[#This Row],[GameDate]])=3,"TUE",IF(WEEKDAY(Table2[[#This Row],[GameDate]])=4,"WED",IF(WEEKDAY(Table2[[#This Row],[GameDate]])=5,"THU",IF(WEEKDAY(Table2[[#This Row],[GameDate]])=6,"FRI", "SAT"))))))</f>
        <v>SAT</v>
      </c>
      <c r="AF1213" s="2">
        <f>Table2[[#This Row],[ActualAwayScore]]-Table2[[#This Row],[PredictedAwayScore]]</f>
        <v>0</v>
      </c>
      <c r="AG1213" s="2">
        <f>Table2[[#This Row],[ActualHomeScore]]-Table2[[#This Row],[PredictedHomeScore]]</f>
        <v>0</v>
      </c>
      <c r="AH1213" s="2">
        <f t="shared" si="93"/>
        <v>0</v>
      </c>
      <c r="AI1213" s="2">
        <f t="shared" si="94"/>
        <v>0</v>
      </c>
    </row>
    <row r="1214" spans="1:35" x14ac:dyDescent="0.25">
      <c r="B1214" s="4">
        <v>45752</v>
      </c>
      <c r="C1214" s="7" t="s">
        <v>1326</v>
      </c>
      <c r="D1214" s="2" t="s">
        <v>47</v>
      </c>
      <c r="E1214" s="2" t="s">
        <v>25</v>
      </c>
      <c r="F1214" s="2"/>
      <c r="G1214" s="2"/>
      <c r="H1214" s="2" t="str">
        <f t="shared" si="90"/>
        <v>_</v>
      </c>
      <c r="I1214" s="2"/>
      <c r="J1214" s="2"/>
      <c r="K1214" s="2"/>
      <c r="L1214" s="2" t="str">
        <f t="shared" si="91"/>
        <v>_</v>
      </c>
      <c r="M1214" s="2"/>
      <c r="N1214" s="2">
        <f>IF(ISBLANK(Table2[[#This Row],[ActualResult]]), 0, 1)</f>
        <v>0</v>
      </c>
      <c r="O1214" s="2" t="str">
        <f>IF(ISBLANK(Table2[[#This Row],[ActualResult]]), "_", IF(Table2[[#This Row],[ActualWinner]]=Table2[[#This Row],[PredictedWinner]], "Y", "N"))</f>
        <v>_</v>
      </c>
      <c r="P1214" s="2" t="str">
        <f>IF(Table2[[#This Row],[ActualAwayScore]]&gt;Table2[[#This Row],[PredictedAwayScore]], "N", IF(ISBLANK(Table2[[#This Row],[ActualResult]]), "_", IF(Table2[[#This Row],[ActualAwayScore]]=Table2[[#This Row],[PredictedAwayScore]], "Y", "N")))</f>
        <v>_</v>
      </c>
      <c r="Q1214" s="2" t="str">
        <f>IF(Table2[[#This Row],[ActualHomeScore]]&gt;Table2[[#This Row],[PredictedHomeScore]],"N", IF(ISBLANK(Table2[[#This Row],[ActualResult]]), "_", IF(Table2[[#This Row],[ActualHomeScore]]=Table2[[#This Row],[PredictedHomeScore]], "Y", "N")))</f>
        <v>_</v>
      </c>
      <c r="R1214" s="2"/>
      <c r="S1214" s="2" t="str">
        <f t="shared" si="92"/>
        <v>_</v>
      </c>
      <c r="T1214" s="2">
        <f>IF(INDEX(StatsRegularSeason20242025!$A$2:$C$33,MATCH(Table2[[#This Row],[AwayTeam]],StatsRegularSeason20242025!$A$2:$A$33,0),2)=INDEX(StatsRegularSeason20242025!$A$2:$C$33,MATCH(Table2[[#This Row],[HomeTeam]],StatsRegularSeason20242025!$A$2:$A$33,0),2),1,0)</f>
        <v>1</v>
      </c>
      <c r="U1214" s="2">
        <f>IF(INDEX(StatsRegularSeason20242025!$A$2:$C$33,MATCH(Table2[[#This Row],[AwayTeam]],StatsRegularSeason20242025!$A$2:$A$33,0),3)=INDEX(StatsRegularSeason20242025!$A$2:$C$33,MATCH(Table2[[#This Row],[HomeTeam]],StatsRegularSeason20242025!$A$2:$A$33,0),3),1,0)</f>
        <v>1</v>
      </c>
      <c r="V1214" s="2">
        <f>IF(Table2[[#This Row],[InterConf]]=1,IF(Table2[[#This Row],[InterDiv]]=0, 1, 0), 0)</f>
        <v>0</v>
      </c>
      <c r="W1214" s="2">
        <f>IF(INDEX(StatsRegularSeason20242025!$A$2:$C$33,MATCH(Table2[[#This Row],[AwayTeam]],StatsRegularSeason20242025!$A$2:$A$33,0),2)&lt;&gt;INDEX(StatsRegularSeason20242025!$A$2:$C$33,MATCH(Table2[[#This Row],[HomeTeam]],StatsRegularSeason20242025!$A$2:$A$33,0),2),1,0)</f>
        <v>0</v>
      </c>
      <c r="X1214" s="2"/>
      <c r="Y1214" s="2"/>
      <c r="Z1214" s="2">
        <f>IF(AND(Table2[[#This Row],[GameIsOver]]=1,Table2[[#This Row],[ActualHomeScore]]*Table2[[#This Row],[ActualAwayScore]]=0), 1,0)</f>
        <v>0</v>
      </c>
      <c r="AA1214" s="2">
        <f>IF(Table2[[#This Row],[GameIsOver]]=0,0, IF(Table2[[#This Row],[ActualWinner]]=Table2[[#This Row],[AwayTeam]], 2, IF(OR(Table2[[#This Row],[ActualResult]]="OT", Table2[[#This Row],[ActualResult]]="SO"), 1, 0)))</f>
        <v>0</v>
      </c>
      <c r="AB1214" s="2">
        <f>IF(Table2[[#This Row],[GameIsOver]]= 0, 0, IF(Table2[[#This Row],[ActualWinner]]=Table2[[#This Row],[HomeTeam]], 2, IF(OR(Table2[[#This Row],[ActualResult]]="OT", Table2[[#This Row],[ActualResult]]="SO"), 1, 0)))</f>
        <v>0</v>
      </c>
      <c r="AC1214" s="33">
        <f>(($AR$11)*IF(Table2[[#This Row],[CorrectWinnerPrediction]]="Y", 1, 0))+(($AR$12)*IF(Table2[[#This Row],[CorrectAwayScorePrediction]]="Y", 1, 0))+(($AR$13)*IF(Table2[[#This Row],[CorrectHomeScorePrediction]]="Y", 1, 0))</f>
        <v>0</v>
      </c>
      <c r="AD12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4" s="4" t="str">
        <f>IF(WEEKDAY(Table2[[#This Row],[GameDate]])=1,"SUN",IF(WEEKDAY(Table2[[#This Row],[GameDate]])=2,"MON",IF(WEEKDAY(Table2[[#This Row],[GameDate]])=3,"TUE",IF(WEEKDAY(Table2[[#This Row],[GameDate]])=4,"WED",IF(WEEKDAY(Table2[[#This Row],[GameDate]])=5,"THU",IF(WEEKDAY(Table2[[#This Row],[GameDate]])=6,"FRI", "SAT"))))))</f>
        <v>SAT</v>
      </c>
      <c r="AF1214" s="2">
        <f>Table2[[#This Row],[ActualAwayScore]]-Table2[[#This Row],[PredictedAwayScore]]</f>
        <v>0</v>
      </c>
      <c r="AG1214" s="2">
        <f>Table2[[#This Row],[ActualHomeScore]]-Table2[[#This Row],[PredictedHomeScore]]</f>
        <v>0</v>
      </c>
      <c r="AH1214" s="2">
        <f t="shared" si="93"/>
        <v>0</v>
      </c>
      <c r="AI1214" s="2">
        <f t="shared" si="94"/>
        <v>0</v>
      </c>
    </row>
    <row r="1215" spans="1:35" x14ac:dyDescent="0.25">
      <c r="B1215" s="4">
        <v>45752</v>
      </c>
      <c r="C1215" s="7" t="s">
        <v>1327</v>
      </c>
      <c r="D1215" s="2" t="s">
        <v>23</v>
      </c>
      <c r="E1215" s="2" t="s">
        <v>28</v>
      </c>
      <c r="F1215" s="2"/>
      <c r="G1215" s="2"/>
      <c r="H1215" s="2" t="str">
        <f t="shared" si="90"/>
        <v>_</v>
      </c>
      <c r="I1215" s="2"/>
      <c r="J1215" s="2"/>
      <c r="K1215" s="2"/>
      <c r="L1215" s="2" t="str">
        <f t="shared" si="91"/>
        <v>_</v>
      </c>
      <c r="M1215" s="2"/>
      <c r="N1215" s="2">
        <f>IF(ISBLANK(Table2[[#This Row],[ActualResult]]), 0, 1)</f>
        <v>0</v>
      </c>
      <c r="O1215" s="2" t="str">
        <f>IF(ISBLANK(Table2[[#This Row],[ActualResult]]), "_", IF(Table2[[#This Row],[ActualWinner]]=Table2[[#This Row],[PredictedWinner]], "Y", "N"))</f>
        <v>_</v>
      </c>
      <c r="P1215" s="2" t="str">
        <f>IF(Table2[[#This Row],[ActualAwayScore]]&gt;Table2[[#This Row],[PredictedAwayScore]], "N", IF(ISBLANK(Table2[[#This Row],[ActualResult]]), "_", IF(Table2[[#This Row],[ActualAwayScore]]=Table2[[#This Row],[PredictedAwayScore]], "Y", "N")))</f>
        <v>_</v>
      </c>
      <c r="Q1215" s="2" t="str">
        <f>IF(Table2[[#This Row],[ActualHomeScore]]&gt;Table2[[#This Row],[PredictedHomeScore]],"N", IF(ISBLANK(Table2[[#This Row],[ActualResult]]), "_", IF(Table2[[#This Row],[ActualHomeScore]]=Table2[[#This Row],[PredictedHomeScore]], "Y", "N")))</f>
        <v>_</v>
      </c>
      <c r="R1215" s="2"/>
      <c r="S1215" s="2" t="str">
        <f t="shared" si="92"/>
        <v>_</v>
      </c>
      <c r="T1215" s="2">
        <f>IF(INDEX(StatsRegularSeason20242025!$A$2:$C$33,MATCH(Table2[[#This Row],[AwayTeam]],StatsRegularSeason20242025!$A$2:$A$33,0),2)=INDEX(StatsRegularSeason20242025!$A$2:$C$33,MATCH(Table2[[#This Row],[HomeTeam]],StatsRegularSeason20242025!$A$2:$A$33,0),2),1,0)</f>
        <v>1</v>
      </c>
      <c r="U1215" s="2">
        <f>IF(INDEX(StatsRegularSeason20242025!$A$2:$C$33,MATCH(Table2[[#This Row],[AwayTeam]],StatsRegularSeason20242025!$A$2:$A$33,0),3)=INDEX(StatsRegularSeason20242025!$A$2:$C$33,MATCH(Table2[[#This Row],[HomeTeam]],StatsRegularSeason20242025!$A$2:$A$33,0),3),1,0)</f>
        <v>1</v>
      </c>
      <c r="V1215" s="2">
        <f>IF(Table2[[#This Row],[InterConf]]=1,IF(Table2[[#This Row],[InterDiv]]=0, 1, 0), 0)</f>
        <v>0</v>
      </c>
      <c r="W1215" s="2">
        <f>IF(INDEX(StatsRegularSeason20242025!$A$2:$C$33,MATCH(Table2[[#This Row],[AwayTeam]],StatsRegularSeason20242025!$A$2:$A$33,0),2)&lt;&gt;INDEX(StatsRegularSeason20242025!$A$2:$C$33,MATCH(Table2[[#This Row],[HomeTeam]],StatsRegularSeason20242025!$A$2:$A$33,0),2),1,0)</f>
        <v>0</v>
      </c>
      <c r="X1215" s="2"/>
      <c r="Y1215" s="2"/>
      <c r="Z1215" s="2">
        <f>IF(AND(Table2[[#This Row],[GameIsOver]]=1,Table2[[#This Row],[ActualHomeScore]]*Table2[[#This Row],[ActualAwayScore]]=0), 1,0)</f>
        <v>0</v>
      </c>
      <c r="AA1215" s="2">
        <f>IF(Table2[[#This Row],[GameIsOver]]=0,0, IF(Table2[[#This Row],[ActualWinner]]=Table2[[#This Row],[AwayTeam]], 2, IF(OR(Table2[[#This Row],[ActualResult]]="OT", Table2[[#This Row],[ActualResult]]="SO"), 1, 0)))</f>
        <v>0</v>
      </c>
      <c r="AB1215" s="2">
        <f>IF(Table2[[#This Row],[GameIsOver]]= 0, 0, IF(Table2[[#This Row],[ActualWinner]]=Table2[[#This Row],[HomeTeam]], 2, IF(OR(Table2[[#This Row],[ActualResult]]="OT", Table2[[#This Row],[ActualResult]]="SO"), 1, 0)))</f>
        <v>0</v>
      </c>
      <c r="AC1215" s="33">
        <f>(($AR$11)*IF(Table2[[#This Row],[CorrectWinnerPrediction]]="Y", 1, 0))+(($AR$12)*IF(Table2[[#This Row],[CorrectAwayScorePrediction]]="Y", 1, 0))+(($AR$13)*IF(Table2[[#This Row],[CorrectHomeScorePrediction]]="Y", 1, 0))</f>
        <v>0</v>
      </c>
      <c r="AD121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5" s="4" t="str">
        <f>IF(WEEKDAY(Table2[[#This Row],[GameDate]])=1,"SUN",IF(WEEKDAY(Table2[[#This Row],[GameDate]])=2,"MON",IF(WEEKDAY(Table2[[#This Row],[GameDate]])=3,"TUE",IF(WEEKDAY(Table2[[#This Row],[GameDate]])=4,"WED",IF(WEEKDAY(Table2[[#This Row],[GameDate]])=5,"THU",IF(WEEKDAY(Table2[[#This Row],[GameDate]])=6,"FRI", "SAT"))))))</f>
        <v>SAT</v>
      </c>
      <c r="AF1215" s="2">
        <f>Table2[[#This Row],[ActualAwayScore]]-Table2[[#This Row],[PredictedAwayScore]]</f>
        <v>0</v>
      </c>
      <c r="AG1215" s="2">
        <f>Table2[[#This Row],[ActualHomeScore]]-Table2[[#This Row],[PredictedHomeScore]]</f>
        <v>0</v>
      </c>
      <c r="AH1215" s="2">
        <f t="shared" si="93"/>
        <v>0</v>
      </c>
      <c r="AI1215" s="2">
        <f t="shared" si="94"/>
        <v>0</v>
      </c>
    </row>
    <row r="1216" spans="1:35" x14ac:dyDescent="0.25">
      <c r="B1216" s="4">
        <v>45752</v>
      </c>
      <c r="C1216" s="7" t="s">
        <v>1328</v>
      </c>
      <c r="D1216" s="2" t="s">
        <v>44</v>
      </c>
      <c r="E1216" s="2" t="s">
        <v>16</v>
      </c>
      <c r="F1216" s="2"/>
      <c r="G1216" s="2"/>
      <c r="H1216" s="2" t="str">
        <f t="shared" si="90"/>
        <v>_</v>
      </c>
      <c r="I1216" s="2"/>
      <c r="J1216" s="2"/>
      <c r="K1216" s="2"/>
      <c r="L1216" s="2" t="str">
        <f t="shared" si="91"/>
        <v>_</v>
      </c>
      <c r="M1216" s="2"/>
      <c r="N1216" s="2">
        <f>IF(ISBLANK(Table2[[#This Row],[ActualResult]]), 0, 1)</f>
        <v>0</v>
      </c>
      <c r="O1216" s="2" t="str">
        <f>IF(ISBLANK(Table2[[#This Row],[ActualResult]]), "_", IF(Table2[[#This Row],[ActualWinner]]=Table2[[#This Row],[PredictedWinner]], "Y", "N"))</f>
        <v>_</v>
      </c>
      <c r="P1216" s="2" t="str">
        <f>IF(Table2[[#This Row],[ActualAwayScore]]&gt;Table2[[#This Row],[PredictedAwayScore]], "N", IF(ISBLANK(Table2[[#This Row],[ActualResult]]), "_", IF(Table2[[#This Row],[ActualAwayScore]]=Table2[[#This Row],[PredictedAwayScore]], "Y", "N")))</f>
        <v>_</v>
      </c>
      <c r="Q1216" s="2" t="str">
        <f>IF(Table2[[#This Row],[ActualHomeScore]]&gt;Table2[[#This Row],[PredictedHomeScore]],"N", IF(ISBLANK(Table2[[#This Row],[ActualResult]]), "_", IF(Table2[[#This Row],[ActualHomeScore]]=Table2[[#This Row],[PredictedHomeScore]], "Y", "N")))</f>
        <v>_</v>
      </c>
      <c r="R1216" s="2"/>
      <c r="S1216" s="2" t="str">
        <f t="shared" si="92"/>
        <v>_</v>
      </c>
      <c r="T1216" s="2">
        <f>IF(INDEX(StatsRegularSeason20242025!$A$2:$C$33,MATCH(Table2[[#This Row],[AwayTeam]],StatsRegularSeason20242025!$A$2:$A$33,0),2)=INDEX(StatsRegularSeason20242025!$A$2:$C$33,MATCH(Table2[[#This Row],[HomeTeam]],StatsRegularSeason20242025!$A$2:$A$33,0),2),1,0)</f>
        <v>1</v>
      </c>
      <c r="U1216" s="2">
        <f>IF(INDEX(StatsRegularSeason20242025!$A$2:$C$33,MATCH(Table2[[#This Row],[AwayTeam]],StatsRegularSeason20242025!$A$2:$A$33,0),3)=INDEX(StatsRegularSeason20242025!$A$2:$C$33,MATCH(Table2[[#This Row],[HomeTeam]],StatsRegularSeason20242025!$A$2:$A$33,0),3),1,0)</f>
        <v>0</v>
      </c>
      <c r="V1216" s="2">
        <f>IF(Table2[[#This Row],[InterConf]]=1,IF(Table2[[#This Row],[InterDiv]]=0, 1, 0), 0)</f>
        <v>1</v>
      </c>
      <c r="W1216" s="2">
        <f>IF(INDEX(StatsRegularSeason20242025!$A$2:$C$33,MATCH(Table2[[#This Row],[AwayTeam]],StatsRegularSeason20242025!$A$2:$A$33,0),2)&lt;&gt;INDEX(StatsRegularSeason20242025!$A$2:$C$33,MATCH(Table2[[#This Row],[HomeTeam]],StatsRegularSeason20242025!$A$2:$A$33,0),2),1,0)</f>
        <v>0</v>
      </c>
      <c r="X1216" s="2"/>
      <c r="Y1216" s="2"/>
      <c r="Z1216" s="2">
        <f>IF(AND(Table2[[#This Row],[GameIsOver]]=1,Table2[[#This Row],[ActualHomeScore]]*Table2[[#This Row],[ActualAwayScore]]=0), 1,0)</f>
        <v>0</v>
      </c>
      <c r="AA1216" s="2">
        <f>IF(Table2[[#This Row],[GameIsOver]]=0,0, IF(Table2[[#This Row],[ActualWinner]]=Table2[[#This Row],[AwayTeam]], 2, IF(OR(Table2[[#This Row],[ActualResult]]="OT", Table2[[#This Row],[ActualResult]]="SO"), 1, 0)))</f>
        <v>0</v>
      </c>
      <c r="AB1216" s="2">
        <f>IF(Table2[[#This Row],[GameIsOver]]= 0, 0, IF(Table2[[#This Row],[ActualWinner]]=Table2[[#This Row],[HomeTeam]], 2, IF(OR(Table2[[#This Row],[ActualResult]]="OT", Table2[[#This Row],[ActualResult]]="SO"), 1, 0)))</f>
        <v>0</v>
      </c>
      <c r="AC1216" s="33">
        <f>(($AR$11)*IF(Table2[[#This Row],[CorrectWinnerPrediction]]="Y", 1, 0))+(($AR$12)*IF(Table2[[#This Row],[CorrectAwayScorePrediction]]="Y", 1, 0))+(($AR$13)*IF(Table2[[#This Row],[CorrectHomeScorePrediction]]="Y", 1, 0))</f>
        <v>0</v>
      </c>
      <c r="AD121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6" s="4" t="str">
        <f>IF(WEEKDAY(Table2[[#This Row],[GameDate]])=1,"SUN",IF(WEEKDAY(Table2[[#This Row],[GameDate]])=2,"MON",IF(WEEKDAY(Table2[[#This Row],[GameDate]])=3,"TUE",IF(WEEKDAY(Table2[[#This Row],[GameDate]])=4,"WED",IF(WEEKDAY(Table2[[#This Row],[GameDate]])=5,"THU",IF(WEEKDAY(Table2[[#This Row],[GameDate]])=6,"FRI", "SAT"))))))</f>
        <v>SAT</v>
      </c>
      <c r="AF1216" s="2">
        <f>Table2[[#This Row],[ActualAwayScore]]-Table2[[#This Row],[PredictedAwayScore]]</f>
        <v>0</v>
      </c>
      <c r="AG1216" s="2">
        <f>Table2[[#This Row],[ActualHomeScore]]-Table2[[#This Row],[PredictedHomeScore]]</f>
        <v>0</v>
      </c>
      <c r="AH1216" s="2">
        <f t="shared" si="93"/>
        <v>0</v>
      </c>
      <c r="AI1216" s="2">
        <f t="shared" si="94"/>
        <v>0</v>
      </c>
    </row>
    <row r="1217" spans="1:35" x14ac:dyDescent="0.25">
      <c r="B1217" s="4">
        <v>45752</v>
      </c>
      <c r="C1217" s="7" t="s">
        <v>1329</v>
      </c>
      <c r="D1217" s="2" t="s">
        <v>43</v>
      </c>
      <c r="E1217" s="2" t="s">
        <v>29</v>
      </c>
      <c r="F1217" s="2"/>
      <c r="G1217" s="2"/>
      <c r="H1217" s="2" t="str">
        <f t="shared" si="90"/>
        <v>_</v>
      </c>
      <c r="I1217" s="2"/>
      <c r="J1217" s="2"/>
      <c r="K1217" s="2"/>
      <c r="L1217" s="2" t="str">
        <f t="shared" si="91"/>
        <v>_</v>
      </c>
      <c r="M1217" s="2"/>
      <c r="N1217" s="2">
        <f>IF(ISBLANK(Table2[[#This Row],[ActualResult]]), 0, 1)</f>
        <v>0</v>
      </c>
      <c r="O1217" s="2" t="str">
        <f>IF(ISBLANK(Table2[[#This Row],[ActualResult]]), "_", IF(Table2[[#This Row],[ActualWinner]]=Table2[[#This Row],[PredictedWinner]], "Y", "N"))</f>
        <v>_</v>
      </c>
      <c r="P1217" s="2" t="str">
        <f>IF(Table2[[#This Row],[ActualAwayScore]]&gt;Table2[[#This Row],[PredictedAwayScore]], "N", IF(ISBLANK(Table2[[#This Row],[ActualResult]]), "_", IF(Table2[[#This Row],[ActualAwayScore]]=Table2[[#This Row],[PredictedAwayScore]], "Y", "N")))</f>
        <v>_</v>
      </c>
      <c r="Q1217" s="2" t="str">
        <f>IF(Table2[[#This Row],[ActualHomeScore]]&gt;Table2[[#This Row],[PredictedHomeScore]],"N", IF(ISBLANK(Table2[[#This Row],[ActualResult]]), "_", IF(Table2[[#This Row],[ActualHomeScore]]=Table2[[#This Row],[PredictedHomeScore]], "Y", "N")))</f>
        <v>_</v>
      </c>
      <c r="R1217" s="2"/>
      <c r="S1217" s="2" t="str">
        <f t="shared" si="92"/>
        <v>_</v>
      </c>
      <c r="T1217" s="2">
        <f>IF(INDEX(StatsRegularSeason20242025!$A$2:$C$33,MATCH(Table2[[#This Row],[AwayTeam]],StatsRegularSeason20242025!$A$2:$A$33,0),2)=INDEX(StatsRegularSeason20242025!$A$2:$C$33,MATCH(Table2[[#This Row],[HomeTeam]],StatsRegularSeason20242025!$A$2:$A$33,0),2),1,0)</f>
        <v>1</v>
      </c>
      <c r="U1217" s="2">
        <f>IF(INDEX(StatsRegularSeason20242025!$A$2:$C$33,MATCH(Table2[[#This Row],[AwayTeam]],StatsRegularSeason20242025!$A$2:$A$33,0),3)=INDEX(StatsRegularSeason20242025!$A$2:$C$33,MATCH(Table2[[#This Row],[HomeTeam]],StatsRegularSeason20242025!$A$2:$A$33,0),3),1,0)</f>
        <v>1</v>
      </c>
      <c r="V1217" s="2">
        <f>IF(Table2[[#This Row],[InterConf]]=1,IF(Table2[[#This Row],[InterDiv]]=0, 1, 0), 0)</f>
        <v>0</v>
      </c>
      <c r="W1217" s="2">
        <f>IF(INDEX(StatsRegularSeason20242025!$A$2:$C$33,MATCH(Table2[[#This Row],[AwayTeam]],StatsRegularSeason20242025!$A$2:$A$33,0),2)&lt;&gt;INDEX(StatsRegularSeason20242025!$A$2:$C$33,MATCH(Table2[[#This Row],[HomeTeam]],StatsRegularSeason20242025!$A$2:$A$33,0),2),1,0)</f>
        <v>0</v>
      </c>
      <c r="X1217" s="2"/>
      <c r="Y1217" s="2"/>
      <c r="Z1217" s="2">
        <f>IF(AND(Table2[[#This Row],[GameIsOver]]=1,Table2[[#This Row],[ActualHomeScore]]*Table2[[#This Row],[ActualAwayScore]]=0), 1,0)</f>
        <v>0</v>
      </c>
      <c r="AA1217" s="2">
        <f>IF(Table2[[#This Row],[GameIsOver]]=0,0, IF(Table2[[#This Row],[ActualWinner]]=Table2[[#This Row],[AwayTeam]], 2, IF(OR(Table2[[#This Row],[ActualResult]]="OT", Table2[[#This Row],[ActualResult]]="SO"), 1, 0)))</f>
        <v>0</v>
      </c>
      <c r="AB1217" s="2">
        <f>IF(Table2[[#This Row],[GameIsOver]]= 0, 0, IF(Table2[[#This Row],[ActualWinner]]=Table2[[#This Row],[HomeTeam]], 2, IF(OR(Table2[[#This Row],[ActualResult]]="OT", Table2[[#This Row],[ActualResult]]="SO"), 1, 0)))</f>
        <v>0</v>
      </c>
      <c r="AC1217" s="33">
        <f>(($AR$11)*IF(Table2[[#This Row],[CorrectWinnerPrediction]]="Y", 1, 0))+(($AR$12)*IF(Table2[[#This Row],[CorrectAwayScorePrediction]]="Y", 1, 0))+(($AR$13)*IF(Table2[[#This Row],[CorrectHomeScorePrediction]]="Y", 1, 0))</f>
        <v>0</v>
      </c>
      <c r="AD121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7" s="4" t="str">
        <f>IF(WEEKDAY(Table2[[#This Row],[GameDate]])=1,"SUN",IF(WEEKDAY(Table2[[#This Row],[GameDate]])=2,"MON",IF(WEEKDAY(Table2[[#This Row],[GameDate]])=3,"TUE",IF(WEEKDAY(Table2[[#This Row],[GameDate]])=4,"WED",IF(WEEKDAY(Table2[[#This Row],[GameDate]])=5,"THU",IF(WEEKDAY(Table2[[#This Row],[GameDate]])=6,"FRI", "SAT"))))))</f>
        <v>SAT</v>
      </c>
      <c r="AF1217" s="2">
        <f>Table2[[#This Row],[ActualAwayScore]]-Table2[[#This Row],[PredictedAwayScore]]</f>
        <v>0</v>
      </c>
      <c r="AG1217" s="2">
        <f>Table2[[#This Row],[ActualHomeScore]]-Table2[[#This Row],[PredictedHomeScore]]</f>
        <v>0</v>
      </c>
      <c r="AH1217" s="2">
        <f t="shared" si="93"/>
        <v>0</v>
      </c>
      <c r="AI1217" s="2">
        <f t="shared" si="94"/>
        <v>0</v>
      </c>
    </row>
    <row r="1218" spans="1:35" x14ac:dyDescent="0.25">
      <c r="B1218" s="4">
        <v>45752</v>
      </c>
      <c r="C1218" s="7" t="s">
        <v>1330</v>
      </c>
      <c r="D1218" s="2" t="s">
        <v>36</v>
      </c>
      <c r="E1218" s="2" t="s">
        <v>18</v>
      </c>
      <c r="F1218" s="2"/>
      <c r="G1218" s="2"/>
      <c r="H1218" s="2" t="str">
        <f t="shared" si="90"/>
        <v>_</v>
      </c>
      <c r="I1218" s="2"/>
      <c r="J1218" s="2"/>
      <c r="K1218" s="2"/>
      <c r="L1218" s="2" t="str">
        <f t="shared" si="91"/>
        <v>_</v>
      </c>
      <c r="M1218" s="2"/>
      <c r="N1218" s="2">
        <f>IF(ISBLANK(Table2[[#This Row],[ActualResult]]), 0, 1)</f>
        <v>0</v>
      </c>
      <c r="O1218" s="2" t="str">
        <f>IF(ISBLANK(Table2[[#This Row],[ActualResult]]), "_", IF(Table2[[#This Row],[ActualWinner]]=Table2[[#This Row],[PredictedWinner]], "Y", "N"))</f>
        <v>_</v>
      </c>
      <c r="P1218" s="2" t="str">
        <f>IF(Table2[[#This Row],[ActualAwayScore]]&gt;Table2[[#This Row],[PredictedAwayScore]], "N", IF(ISBLANK(Table2[[#This Row],[ActualResult]]), "_", IF(Table2[[#This Row],[ActualAwayScore]]=Table2[[#This Row],[PredictedAwayScore]], "Y", "N")))</f>
        <v>_</v>
      </c>
      <c r="Q1218" s="2" t="str">
        <f>IF(Table2[[#This Row],[ActualHomeScore]]&gt;Table2[[#This Row],[PredictedHomeScore]],"N", IF(ISBLANK(Table2[[#This Row],[ActualResult]]), "_", IF(Table2[[#This Row],[ActualHomeScore]]=Table2[[#This Row],[PredictedHomeScore]], "Y", "N")))</f>
        <v>_</v>
      </c>
      <c r="R1218" s="2"/>
      <c r="S1218" s="2" t="str">
        <f t="shared" si="92"/>
        <v>_</v>
      </c>
      <c r="T1218" s="2">
        <f>IF(INDEX(StatsRegularSeason20242025!$A$2:$C$33,MATCH(Table2[[#This Row],[AwayTeam]],StatsRegularSeason20242025!$A$2:$A$33,0),2)=INDEX(StatsRegularSeason20242025!$A$2:$C$33,MATCH(Table2[[#This Row],[HomeTeam]],StatsRegularSeason20242025!$A$2:$A$33,0),2),1,0)</f>
        <v>1</v>
      </c>
      <c r="U1218" s="2">
        <f>IF(INDEX(StatsRegularSeason20242025!$A$2:$C$33,MATCH(Table2[[#This Row],[AwayTeam]],StatsRegularSeason20242025!$A$2:$A$33,0),3)=INDEX(StatsRegularSeason20242025!$A$2:$C$33,MATCH(Table2[[#This Row],[HomeTeam]],StatsRegularSeason20242025!$A$2:$A$33,0),3),1,0)</f>
        <v>0</v>
      </c>
      <c r="V1218" s="2">
        <f>IF(Table2[[#This Row],[InterConf]]=1,IF(Table2[[#This Row],[InterDiv]]=0, 1, 0), 0)</f>
        <v>1</v>
      </c>
      <c r="W1218" s="2">
        <f>IF(INDEX(StatsRegularSeason20242025!$A$2:$C$33,MATCH(Table2[[#This Row],[AwayTeam]],StatsRegularSeason20242025!$A$2:$A$33,0),2)&lt;&gt;INDEX(StatsRegularSeason20242025!$A$2:$C$33,MATCH(Table2[[#This Row],[HomeTeam]],StatsRegularSeason20242025!$A$2:$A$33,0),2),1,0)</f>
        <v>0</v>
      </c>
      <c r="X1218" s="2"/>
      <c r="Y1218" s="2"/>
      <c r="Z1218" s="2">
        <f>IF(AND(Table2[[#This Row],[GameIsOver]]=1,Table2[[#This Row],[ActualHomeScore]]*Table2[[#This Row],[ActualAwayScore]]=0), 1,0)</f>
        <v>0</v>
      </c>
      <c r="AA1218" s="2">
        <f>IF(Table2[[#This Row],[GameIsOver]]=0,0, IF(Table2[[#This Row],[ActualWinner]]=Table2[[#This Row],[AwayTeam]], 2, IF(OR(Table2[[#This Row],[ActualResult]]="OT", Table2[[#This Row],[ActualResult]]="SO"), 1, 0)))</f>
        <v>0</v>
      </c>
      <c r="AB1218" s="2">
        <f>IF(Table2[[#This Row],[GameIsOver]]= 0, 0, IF(Table2[[#This Row],[ActualWinner]]=Table2[[#This Row],[HomeTeam]], 2, IF(OR(Table2[[#This Row],[ActualResult]]="OT", Table2[[#This Row],[ActualResult]]="SO"), 1, 0)))</f>
        <v>0</v>
      </c>
      <c r="AC1218" s="33">
        <f>(($AR$11)*IF(Table2[[#This Row],[CorrectWinnerPrediction]]="Y", 1, 0))+(($AR$12)*IF(Table2[[#This Row],[CorrectAwayScorePrediction]]="Y", 1, 0))+(($AR$13)*IF(Table2[[#This Row],[CorrectHomeScorePrediction]]="Y", 1, 0))</f>
        <v>0</v>
      </c>
      <c r="AD121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8" s="4" t="str">
        <f>IF(WEEKDAY(Table2[[#This Row],[GameDate]])=1,"SUN",IF(WEEKDAY(Table2[[#This Row],[GameDate]])=2,"MON",IF(WEEKDAY(Table2[[#This Row],[GameDate]])=3,"TUE",IF(WEEKDAY(Table2[[#This Row],[GameDate]])=4,"WED",IF(WEEKDAY(Table2[[#This Row],[GameDate]])=5,"THU",IF(WEEKDAY(Table2[[#This Row],[GameDate]])=6,"FRI", "SAT"))))))</f>
        <v>SAT</v>
      </c>
      <c r="AF1218" s="2">
        <f>Table2[[#This Row],[ActualAwayScore]]-Table2[[#This Row],[PredictedAwayScore]]</f>
        <v>0</v>
      </c>
      <c r="AG1218" s="2">
        <f>Table2[[#This Row],[ActualHomeScore]]-Table2[[#This Row],[PredictedHomeScore]]</f>
        <v>0</v>
      </c>
      <c r="AH1218" s="2">
        <f t="shared" si="93"/>
        <v>0</v>
      </c>
      <c r="AI1218" s="2">
        <f t="shared" si="94"/>
        <v>0</v>
      </c>
    </row>
    <row r="1219" spans="1:35" x14ac:dyDescent="0.25">
      <c r="B1219" s="4">
        <v>45752</v>
      </c>
      <c r="C1219" s="7" t="s">
        <v>1331</v>
      </c>
      <c r="D1219" s="2" t="s">
        <v>45</v>
      </c>
      <c r="E1219" s="2" t="s">
        <v>19</v>
      </c>
      <c r="F1219" s="2"/>
      <c r="G1219" s="2"/>
      <c r="H1219" s="2" t="str">
        <f t="shared" ref="H1219:H1282" si="95">IF(AND(ISBLANK($F1219),ISBLANK($G1219)),"_",IF($F1219&gt;$G1219,$D1219,$E1219))</f>
        <v>_</v>
      </c>
      <c r="I1219" s="2"/>
      <c r="J1219" s="2"/>
      <c r="K1219" s="2"/>
      <c r="L1219" s="2" t="str">
        <f t="shared" ref="L1219:L1282" si="96">IF(OR($J1219=$K1219,AND(ISBLANK($J1219),ISBLANK($K1219))),"_",IF($J1219&gt;$K1219,$D1219,$E1219))</f>
        <v>_</v>
      </c>
      <c r="M1219" s="2"/>
      <c r="N1219" s="2">
        <f>IF(ISBLANK(Table2[[#This Row],[ActualResult]]), 0, 1)</f>
        <v>0</v>
      </c>
      <c r="O1219" s="2" t="str">
        <f>IF(ISBLANK(Table2[[#This Row],[ActualResult]]), "_", IF(Table2[[#This Row],[ActualWinner]]=Table2[[#This Row],[PredictedWinner]], "Y", "N"))</f>
        <v>_</v>
      </c>
      <c r="P1219" s="2" t="str">
        <f>IF(Table2[[#This Row],[ActualAwayScore]]&gt;Table2[[#This Row],[PredictedAwayScore]], "N", IF(ISBLANK(Table2[[#This Row],[ActualResult]]), "_", IF(Table2[[#This Row],[ActualAwayScore]]=Table2[[#This Row],[PredictedAwayScore]], "Y", "N")))</f>
        <v>_</v>
      </c>
      <c r="Q1219" s="2" t="str">
        <f>IF(Table2[[#This Row],[ActualHomeScore]]&gt;Table2[[#This Row],[PredictedHomeScore]],"N", IF(ISBLANK(Table2[[#This Row],[ActualResult]]), "_", IF(Table2[[#This Row],[ActualHomeScore]]=Table2[[#This Row],[PredictedHomeScore]], "Y", "N")))</f>
        <v>_</v>
      </c>
      <c r="R1219" s="2"/>
      <c r="S1219" s="2" t="str">
        <f t="shared" ref="S1219:S1282" si="97">IF($L1219="_", "_", IF($L1219=$D1219,$E1219,$D1219))</f>
        <v>_</v>
      </c>
      <c r="T1219" s="2">
        <f>IF(INDEX(StatsRegularSeason20242025!$A$2:$C$33,MATCH(Table2[[#This Row],[AwayTeam]],StatsRegularSeason20242025!$A$2:$A$33,0),2)=INDEX(StatsRegularSeason20242025!$A$2:$C$33,MATCH(Table2[[#This Row],[HomeTeam]],StatsRegularSeason20242025!$A$2:$A$33,0),2),1,0)</f>
        <v>1</v>
      </c>
      <c r="U1219" s="2">
        <f>IF(INDEX(StatsRegularSeason20242025!$A$2:$C$33,MATCH(Table2[[#This Row],[AwayTeam]],StatsRegularSeason20242025!$A$2:$A$33,0),3)=INDEX(StatsRegularSeason20242025!$A$2:$C$33,MATCH(Table2[[#This Row],[HomeTeam]],StatsRegularSeason20242025!$A$2:$A$33,0),3),1,0)</f>
        <v>0</v>
      </c>
      <c r="V1219" s="2">
        <f>IF(Table2[[#This Row],[InterConf]]=1,IF(Table2[[#This Row],[InterDiv]]=0, 1, 0), 0)</f>
        <v>1</v>
      </c>
      <c r="W1219" s="2">
        <f>IF(INDEX(StatsRegularSeason20242025!$A$2:$C$33,MATCH(Table2[[#This Row],[AwayTeam]],StatsRegularSeason20242025!$A$2:$A$33,0),2)&lt;&gt;INDEX(StatsRegularSeason20242025!$A$2:$C$33,MATCH(Table2[[#This Row],[HomeTeam]],StatsRegularSeason20242025!$A$2:$A$33,0),2),1,0)</f>
        <v>0</v>
      </c>
      <c r="X1219" s="2"/>
      <c r="Y1219" s="2"/>
      <c r="Z1219" s="2">
        <f>IF(AND(Table2[[#This Row],[GameIsOver]]=1,Table2[[#This Row],[ActualHomeScore]]*Table2[[#This Row],[ActualAwayScore]]=0), 1,0)</f>
        <v>0</v>
      </c>
      <c r="AA1219" s="2">
        <f>IF(Table2[[#This Row],[GameIsOver]]=0,0, IF(Table2[[#This Row],[ActualWinner]]=Table2[[#This Row],[AwayTeam]], 2, IF(OR(Table2[[#This Row],[ActualResult]]="OT", Table2[[#This Row],[ActualResult]]="SO"), 1, 0)))</f>
        <v>0</v>
      </c>
      <c r="AB1219" s="2">
        <f>IF(Table2[[#This Row],[GameIsOver]]= 0, 0, IF(Table2[[#This Row],[ActualWinner]]=Table2[[#This Row],[HomeTeam]], 2, IF(OR(Table2[[#This Row],[ActualResult]]="OT", Table2[[#This Row],[ActualResult]]="SO"), 1, 0)))</f>
        <v>0</v>
      </c>
      <c r="AC1219" s="33">
        <f>(($AR$11)*IF(Table2[[#This Row],[CorrectWinnerPrediction]]="Y", 1, 0))+(($AR$12)*IF(Table2[[#This Row],[CorrectAwayScorePrediction]]="Y", 1, 0))+(($AR$13)*IF(Table2[[#This Row],[CorrectHomeScorePrediction]]="Y", 1, 0))</f>
        <v>0</v>
      </c>
      <c r="AD121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19" s="4" t="str">
        <f>IF(WEEKDAY(Table2[[#This Row],[GameDate]])=1,"SUN",IF(WEEKDAY(Table2[[#This Row],[GameDate]])=2,"MON",IF(WEEKDAY(Table2[[#This Row],[GameDate]])=3,"TUE",IF(WEEKDAY(Table2[[#This Row],[GameDate]])=4,"WED",IF(WEEKDAY(Table2[[#This Row],[GameDate]])=5,"THU",IF(WEEKDAY(Table2[[#This Row],[GameDate]])=6,"FRI", "SAT"))))))</f>
        <v>SAT</v>
      </c>
      <c r="AF1219" s="2">
        <f>Table2[[#This Row],[ActualAwayScore]]-Table2[[#This Row],[PredictedAwayScore]]</f>
        <v>0</v>
      </c>
      <c r="AG1219" s="2">
        <f>Table2[[#This Row],[ActualHomeScore]]-Table2[[#This Row],[PredictedHomeScore]]</f>
        <v>0</v>
      </c>
      <c r="AH1219" s="2">
        <f t="shared" ref="AH1219:AH1282" si="98">SUMIF($B$3:$B$1315, $B1219, $AF$3:$AF$1315)</f>
        <v>0</v>
      </c>
      <c r="AI1219" s="2">
        <f t="shared" ref="AI1219:AI1282" si="99">SUMIF($B$3:$B$1315, $B1219, $AG$3:$AG$1315)</f>
        <v>0</v>
      </c>
    </row>
    <row r="1220" spans="1:35" x14ac:dyDescent="0.25">
      <c r="B1220" s="4">
        <v>45752</v>
      </c>
      <c r="C1220" s="7" t="s">
        <v>1332</v>
      </c>
      <c r="D1220" s="2" t="s">
        <v>26</v>
      </c>
      <c r="E1220" s="2" t="s">
        <v>13</v>
      </c>
      <c r="F1220" s="2"/>
      <c r="G1220" s="2"/>
      <c r="H1220" s="2" t="str">
        <f t="shared" si="95"/>
        <v>_</v>
      </c>
      <c r="I1220" s="2"/>
      <c r="J1220" s="2"/>
      <c r="K1220" s="2"/>
      <c r="L1220" s="2" t="str">
        <f t="shared" si="96"/>
        <v>_</v>
      </c>
      <c r="M1220" s="2"/>
      <c r="N1220" s="2">
        <f>IF(ISBLANK(Table2[[#This Row],[ActualResult]]), 0, 1)</f>
        <v>0</v>
      </c>
      <c r="O1220" s="2" t="str">
        <f>IF(ISBLANK(Table2[[#This Row],[ActualResult]]), "_", IF(Table2[[#This Row],[ActualWinner]]=Table2[[#This Row],[PredictedWinner]], "Y", "N"))</f>
        <v>_</v>
      </c>
      <c r="P1220" s="2" t="str">
        <f>IF(Table2[[#This Row],[ActualAwayScore]]&gt;Table2[[#This Row],[PredictedAwayScore]], "N", IF(ISBLANK(Table2[[#This Row],[ActualResult]]), "_", IF(Table2[[#This Row],[ActualAwayScore]]=Table2[[#This Row],[PredictedAwayScore]], "Y", "N")))</f>
        <v>_</v>
      </c>
      <c r="Q1220" s="2" t="str">
        <f>IF(Table2[[#This Row],[ActualHomeScore]]&gt;Table2[[#This Row],[PredictedHomeScore]],"N", IF(ISBLANK(Table2[[#This Row],[ActualResult]]), "_", IF(Table2[[#This Row],[ActualHomeScore]]=Table2[[#This Row],[PredictedHomeScore]], "Y", "N")))</f>
        <v>_</v>
      </c>
      <c r="R1220" s="2"/>
      <c r="S1220" s="2" t="str">
        <f t="shared" si="97"/>
        <v>_</v>
      </c>
      <c r="T1220" s="2">
        <f>IF(INDEX(StatsRegularSeason20242025!$A$2:$C$33,MATCH(Table2[[#This Row],[AwayTeam]],StatsRegularSeason20242025!$A$2:$A$33,0),2)=INDEX(StatsRegularSeason20242025!$A$2:$C$33,MATCH(Table2[[#This Row],[HomeTeam]],StatsRegularSeason20242025!$A$2:$A$33,0),2),1,0)</f>
        <v>1</v>
      </c>
      <c r="U1220" s="2">
        <f>IF(INDEX(StatsRegularSeason20242025!$A$2:$C$33,MATCH(Table2[[#This Row],[AwayTeam]],StatsRegularSeason20242025!$A$2:$A$33,0),3)=INDEX(StatsRegularSeason20242025!$A$2:$C$33,MATCH(Table2[[#This Row],[HomeTeam]],StatsRegularSeason20242025!$A$2:$A$33,0),3),1,0)</f>
        <v>1</v>
      </c>
      <c r="V1220" s="2">
        <f>IF(Table2[[#This Row],[InterConf]]=1,IF(Table2[[#This Row],[InterDiv]]=0, 1, 0), 0)</f>
        <v>0</v>
      </c>
      <c r="W1220" s="2">
        <f>IF(INDEX(StatsRegularSeason20242025!$A$2:$C$33,MATCH(Table2[[#This Row],[AwayTeam]],StatsRegularSeason20242025!$A$2:$A$33,0),2)&lt;&gt;INDEX(StatsRegularSeason20242025!$A$2:$C$33,MATCH(Table2[[#This Row],[HomeTeam]],StatsRegularSeason20242025!$A$2:$A$33,0),2),1,0)</f>
        <v>0</v>
      </c>
      <c r="X1220" s="2"/>
      <c r="Y1220" s="2"/>
      <c r="Z1220" s="2">
        <f>IF(AND(Table2[[#This Row],[GameIsOver]]=1,Table2[[#This Row],[ActualHomeScore]]*Table2[[#This Row],[ActualAwayScore]]=0), 1,0)</f>
        <v>0</v>
      </c>
      <c r="AA1220" s="2">
        <f>IF(Table2[[#This Row],[GameIsOver]]=0,0, IF(Table2[[#This Row],[ActualWinner]]=Table2[[#This Row],[AwayTeam]], 2, IF(OR(Table2[[#This Row],[ActualResult]]="OT", Table2[[#This Row],[ActualResult]]="SO"), 1, 0)))</f>
        <v>0</v>
      </c>
      <c r="AB1220" s="2">
        <f>IF(Table2[[#This Row],[GameIsOver]]= 0, 0, IF(Table2[[#This Row],[ActualWinner]]=Table2[[#This Row],[HomeTeam]], 2, IF(OR(Table2[[#This Row],[ActualResult]]="OT", Table2[[#This Row],[ActualResult]]="SO"), 1, 0)))</f>
        <v>0</v>
      </c>
      <c r="AC1220" s="33">
        <f>(($AR$11)*IF(Table2[[#This Row],[CorrectWinnerPrediction]]="Y", 1, 0))+(($AR$12)*IF(Table2[[#This Row],[CorrectAwayScorePrediction]]="Y", 1, 0))+(($AR$13)*IF(Table2[[#This Row],[CorrectHomeScorePrediction]]="Y", 1, 0))</f>
        <v>0</v>
      </c>
      <c r="AD122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0" s="4" t="str">
        <f>IF(WEEKDAY(Table2[[#This Row],[GameDate]])=1,"SUN",IF(WEEKDAY(Table2[[#This Row],[GameDate]])=2,"MON",IF(WEEKDAY(Table2[[#This Row],[GameDate]])=3,"TUE",IF(WEEKDAY(Table2[[#This Row],[GameDate]])=4,"WED",IF(WEEKDAY(Table2[[#This Row],[GameDate]])=5,"THU",IF(WEEKDAY(Table2[[#This Row],[GameDate]])=6,"FRI", "SAT"))))))</f>
        <v>SAT</v>
      </c>
      <c r="AF1220" s="2">
        <f>Table2[[#This Row],[ActualAwayScore]]-Table2[[#This Row],[PredictedAwayScore]]</f>
        <v>0</v>
      </c>
      <c r="AG1220" s="2">
        <f>Table2[[#This Row],[ActualHomeScore]]-Table2[[#This Row],[PredictedHomeScore]]</f>
        <v>0</v>
      </c>
      <c r="AH1220" s="2">
        <f t="shared" si="98"/>
        <v>0</v>
      </c>
      <c r="AI1220" s="2">
        <f t="shared" si="99"/>
        <v>0</v>
      </c>
    </row>
    <row r="1221" spans="1:35" x14ac:dyDescent="0.25">
      <c r="B1221" s="4">
        <v>45752</v>
      </c>
      <c r="C1221" s="7" t="s">
        <v>1333</v>
      </c>
      <c r="D1221" s="2" t="s">
        <v>22</v>
      </c>
      <c r="E1221" s="2" t="s">
        <v>15</v>
      </c>
      <c r="F1221" s="2"/>
      <c r="G1221" s="2"/>
      <c r="H1221" s="2" t="str">
        <f t="shared" si="95"/>
        <v>_</v>
      </c>
      <c r="I1221" s="2"/>
      <c r="J1221" s="2"/>
      <c r="K1221" s="2"/>
      <c r="L1221" s="2" t="str">
        <f t="shared" si="96"/>
        <v>_</v>
      </c>
      <c r="M1221" s="2"/>
      <c r="N1221" s="2">
        <f>IF(ISBLANK(Table2[[#This Row],[ActualResult]]), 0, 1)</f>
        <v>0</v>
      </c>
      <c r="O1221" s="2" t="str">
        <f>IF(ISBLANK(Table2[[#This Row],[ActualResult]]), "_", IF(Table2[[#This Row],[ActualWinner]]=Table2[[#This Row],[PredictedWinner]], "Y", "N"))</f>
        <v>_</v>
      </c>
      <c r="P1221" s="2" t="str">
        <f>IF(Table2[[#This Row],[ActualAwayScore]]&gt;Table2[[#This Row],[PredictedAwayScore]], "N", IF(ISBLANK(Table2[[#This Row],[ActualResult]]), "_", IF(Table2[[#This Row],[ActualAwayScore]]=Table2[[#This Row],[PredictedAwayScore]], "Y", "N")))</f>
        <v>_</v>
      </c>
      <c r="Q1221" s="2" t="str">
        <f>IF(Table2[[#This Row],[ActualHomeScore]]&gt;Table2[[#This Row],[PredictedHomeScore]],"N", IF(ISBLANK(Table2[[#This Row],[ActualResult]]), "_", IF(Table2[[#This Row],[ActualHomeScore]]=Table2[[#This Row],[PredictedHomeScore]], "Y", "N")))</f>
        <v>_</v>
      </c>
      <c r="R1221" s="2"/>
      <c r="S1221" s="2" t="str">
        <f t="shared" si="97"/>
        <v>_</v>
      </c>
      <c r="T1221" s="2">
        <f>IF(INDEX(StatsRegularSeason20242025!$A$2:$C$33,MATCH(Table2[[#This Row],[AwayTeam]],StatsRegularSeason20242025!$A$2:$A$33,0),2)=INDEX(StatsRegularSeason20242025!$A$2:$C$33,MATCH(Table2[[#This Row],[HomeTeam]],StatsRegularSeason20242025!$A$2:$A$33,0),2),1,0)</f>
        <v>1</v>
      </c>
      <c r="U1221" s="2">
        <f>IF(INDEX(StatsRegularSeason20242025!$A$2:$C$33,MATCH(Table2[[#This Row],[AwayTeam]],StatsRegularSeason20242025!$A$2:$A$33,0),3)=INDEX(StatsRegularSeason20242025!$A$2:$C$33,MATCH(Table2[[#This Row],[HomeTeam]],StatsRegularSeason20242025!$A$2:$A$33,0),3),1,0)</f>
        <v>1</v>
      </c>
      <c r="V1221" s="2">
        <f>IF(Table2[[#This Row],[InterConf]]=1,IF(Table2[[#This Row],[InterDiv]]=0, 1, 0), 0)</f>
        <v>0</v>
      </c>
      <c r="W1221" s="2">
        <f>IF(INDEX(StatsRegularSeason20242025!$A$2:$C$33,MATCH(Table2[[#This Row],[AwayTeam]],StatsRegularSeason20242025!$A$2:$A$33,0),2)&lt;&gt;INDEX(StatsRegularSeason20242025!$A$2:$C$33,MATCH(Table2[[#This Row],[HomeTeam]],StatsRegularSeason20242025!$A$2:$A$33,0),2),1,0)</f>
        <v>0</v>
      </c>
      <c r="X1221" s="2"/>
      <c r="Y1221" s="2"/>
      <c r="Z1221" s="2">
        <f>IF(AND(Table2[[#This Row],[GameIsOver]]=1,Table2[[#This Row],[ActualHomeScore]]*Table2[[#This Row],[ActualAwayScore]]=0), 1,0)</f>
        <v>0</v>
      </c>
      <c r="AA1221" s="2">
        <f>IF(Table2[[#This Row],[GameIsOver]]=0,0, IF(Table2[[#This Row],[ActualWinner]]=Table2[[#This Row],[AwayTeam]], 2, IF(OR(Table2[[#This Row],[ActualResult]]="OT", Table2[[#This Row],[ActualResult]]="SO"), 1, 0)))</f>
        <v>0</v>
      </c>
      <c r="AB1221" s="2">
        <f>IF(Table2[[#This Row],[GameIsOver]]= 0, 0, IF(Table2[[#This Row],[ActualWinner]]=Table2[[#This Row],[HomeTeam]], 2, IF(OR(Table2[[#This Row],[ActualResult]]="OT", Table2[[#This Row],[ActualResult]]="SO"), 1, 0)))</f>
        <v>0</v>
      </c>
      <c r="AC1221" s="33">
        <f>(($AR$11)*IF(Table2[[#This Row],[CorrectWinnerPrediction]]="Y", 1, 0))+(($AR$12)*IF(Table2[[#This Row],[CorrectAwayScorePrediction]]="Y", 1, 0))+(($AR$13)*IF(Table2[[#This Row],[CorrectHomeScorePrediction]]="Y", 1, 0))</f>
        <v>0</v>
      </c>
      <c r="AD122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1" s="4" t="str">
        <f>IF(WEEKDAY(Table2[[#This Row],[GameDate]])=1,"SUN",IF(WEEKDAY(Table2[[#This Row],[GameDate]])=2,"MON",IF(WEEKDAY(Table2[[#This Row],[GameDate]])=3,"TUE",IF(WEEKDAY(Table2[[#This Row],[GameDate]])=4,"WED",IF(WEEKDAY(Table2[[#This Row],[GameDate]])=5,"THU",IF(WEEKDAY(Table2[[#This Row],[GameDate]])=6,"FRI", "SAT"))))))</f>
        <v>SAT</v>
      </c>
      <c r="AF1221" s="2">
        <f>Table2[[#This Row],[ActualAwayScore]]-Table2[[#This Row],[PredictedAwayScore]]</f>
        <v>0</v>
      </c>
      <c r="AG1221" s="2">
        <f>Table2[[#This Row],[ActualHomeScore]]-Table2[[#This Row],[PredictedHomeScore]]</f>
        <v>0</v>
      </c>
      <c r="AH1221" s="2">
        <f t="shared" si="98"/>
        <v>0</v>
      </c>
      <c r="AI1221" s="2">
        <f t="shared" si="99"/>
        <v>0</v>
      </c>
    </row>
    <row r="1222" spans="1:35" x14ac:dyDescent="0.25">
      <c r="B1222" s="4">
        <v>45752</v>
      </c>
      <c r="C1222" s="7" t="s">
        <v>1334</v>
      </c>
      <c r="D1222" s="2" t="s">
        <v>27</v>
      </c>
      <c r="E1222" s="2" t="s">
        <v>24</v>
      </c>
      <c r="F1222" s="2"/>
      <c r="G1222" s="2"/>
      <c r="H1222" s="2" t="str">
        <f t="shared" si="95"/>
        <v>_</v>
      </c>
      <c r="I1222" s="2"/>
      <c r="J1222" s="2"/>
      <c r="K1222" s="2"/>
      <c r="L1222" s="2" t="str">
        <f t="shared" si="96"/>
        <v>_</v>
      </c>
      <c r="M1222" s="2"/>
      <c r="N1222" s="2">
        <f>IF(ISBLANK(Table2[[#This Row],[ActualResult]]), 0, 1)</f>
        <v>0</v>
      </c>
      <c r="O1222" s="2" t="str">
        <f>IF(ISBLANK(Table2[[#This Row],[ActualResult]]), "_", IF(Table2[[#This Row],[ActualWinner]]=Table2[[#This Row],[PredictedWinner]], "Y", "N"))</f>
        <v>_</v>
      </c>
      <c r="P1222" s="2" t="str">
        <f>IF(Table2[[#This Row],[ActualAwayScore]]&gt;Table2[[#This Row],[PredictedAwayScore]], "N", IF(ISBLANK(Table2[[#This Row],[ActualResult]]), "_", IF(Table2[[#This Row],[ActualAwayScore]]=Table2[[#This Row],[PredictedAwayScore]], "Y", "N")))</f>
        <v>_</v>
      </c>
      <c r="Q1222" s="2" t="str">
        <f>IF(Table2[[#This Row],[ActualHomeScore]]&gt;Table2[[#This Row],[PredictedHomeScore]],"N", IF(ISBLANK(Table2[[#This Row],[ActualResult]]), "_", IF(Table2[[#This Row],[ActualHomeScore]]=Table2[[#This Row],[PredictedHomeScore]], "Y", "N")))</f>
        <v>_</v>
      </c>
      <c r="R1222" s="2"/>
      <c r="S1222" s="2" t="str">
        <f t="shared" si="97"/>
        <v>_</v>
      </c>
      <c r="T1222" s="2">
        <f>IF(INDEX(StatsRegularSeason20242025!$A$2:$C$33,MATCH(Table2[[#This Row],[AwayTeam]],StatsRegularSeason20242025!$A$2:$A$33,0),2)=INDEX(StatsRegularSeason20242025!$A$2:$C$33,MATCH(Table2[[#This Row],[HomeTeam]],StatsRegularSeason20242025!$A$2:$A$33,0),2),1,0)</f>
        <v>1</v>
      </c>
      <c r="U1222" s="2">
        <f>IF(INDEX(StatsRegularSeason20242025!$A$2:$C$33,MATCH(Table2[[#This Row],[AwayTeam]],StatsRegularSeason20242025!$A$2:$A$33,0),3)=INDEX(StatsRegularSeason20242025!$A$2:$C$33,MATCH(Table2[[#This Row],[HomeTeam]],StatsRegularSeason20242025!$A$2:$A$33,0),3),1,0)</f>
        <v>1</v>
      </c>
      <c r="V1222" s="2">
        <f>IF(Table2[[#This Row],[InterConf]]=1,IF(Table2[[#This Row],[InterDiv]]=0, 1, 0), 0)</f>
        <v>0</v>
      </c>
      <c r="W1222" s="2">
        <f>IF(INDEX(StatsRegularSeason20242025!$A$2:$C$33,MATCH(Table2[[#This Row],[AwayTeam]],StatsRegularSeason20242025!$A$2:$A$33,0),2)&lt;&gt;INDEX(StatsRegularSeason20242025!$A$2:$C$33,MATCH(Table2[[#This Row],[HomeTeam]],StatsRegularSeason20242025!$A$2:$A$33,0),2),1,0)</f>
        <v>0</v>
      </c>
      <c r="X1222" s="2"/>
      <c r="Y1222" s="2"/>
      <c r="Z1222" s="2">
        <f>IF(AND(Table2[[#This Row],[GameIsOver]]=1,Table2[[#This Row],[ActualHomeScore]]*Table2[[#This Row],[ActualAwayScore]]=0), 1,0)</f>
        <v>0</v>
      </c>
      <c r="AA1222" s="2">
        <f>IF(Table2[[#This Row],[GameIsOver]]=0,0, IF(Table2[[#This Row],[ActualWinner]]=Table2[[#This Row],[AwayTeam]], 2, IF(OR(Table2[[#This Row],[ActualResult]]="OT", Table2[[#This Row],[ActualResult]]="SO"), 1, 0)))</f>
        <v>0</v>
      </c>
      <c r="AB1222" s="2">
        <f>IF(Table2[[#This Row],[GameIsOver]]= 0, 0, IF(Table2[[#This Row],[ActualWinner]]=Table2[[#This Row],[HomeTeam]], 2, IF(OR(Table2[[#This Row],[ActualResult]]="OT", Table2[[#This Row],[ActualResult]]="SO"), 1, 0)))</f>
        <v>0</v>
      </c>
      <c r="AC1222" s="33">
        <f>(($AR$11)*IF(Table2[[#This Row],[CorrectWinnerPrediction]]="Y", 1, 0))+(($AR$12)*IF(Table2[[#This Row],[CorrectAwayScorePrediction]]="Y", 1, 0))+(($AR$13)*IF(Table2[[#This Row],[CorrectHomeScorePrediction]]="Y", 1, 0))</f>
        <v>0</v>
      </c>
      <c r="AD122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2" s="4" t="str">
        <f>IF(WEEKDAY(Table2[[#This Row],[GameDate]])=1,"SUN",IF(WEEKDAY(Table2[[#This Row],[GameDate]])=2,"MON",IF(WEEKDAY(Table2[[#This Row],[GameDate]])=3,"TUE",IF(WEEKDAY(Table2[[#This Row],[GameDate]])=4,"WED",IF(WEEKDAY(Table2[[#This Row],[GameDate]])=5,"THU",IF(WEEKDAY(Table2[[#This Row],[GameDate]])=6,"FRI", "SAT"))))))</f>
        <v>SAT</v>
      </c>
      <c r="AF1222" s="2">
        <f>Table2[[#This Row],[ActualAwayScore]]-Table2[[#This Row],[PredictedAwayScore]]</f>
        <v>0</v>
      </c>
      <c r="AG1222" s="2">
        <f>Table2[[#This Row],[ActualHomeScore]]-Table2[[#This Row],[PredictedHomeScore]]</f>
        <v>0</v>
      </c>
      <c r="AH1222" s="2">
        <f t="shared" si="98"/>
        <v>0</v>
      </c>
      <c r="AI1222" s="2">
        <f t="shared" si="99"/>
        <v>0</v>
      </c>
    </row>
    <row r="1223" spans="1:35" x14ac:dyDescent="0.25">
      <c r="A1223" s="3"/>
      <c r="B1223" s="5">
        <v>45752</v>
      </c>
      <c r="C1223" s="8" t="s">
        <v>1335</v>
      </c>
      <c r="D1223" s="3" t="s">
        <v>12</v>
      </c>
      <c r="E1223" s="3" t="s">
        <v>38</v>
      </c>
      <c r="F1223" s="3"/>
      <c r="G1223" s="3"/>
      <c r="H1223" s="3" t="str">
        <f t="shared" si="95"/>
        <v>_</v>
      </c>
      <c r="I1223" s="3"/>
      <c r="J1223" s="3"/>
      <c r="K1223" s="3"/>
      <c r="L1223" s="3" t="str">
        <f t="shared" si="96"/>
        <v>_</v>
      </c>
      <c r="M1223" s="3"/>
      <c r="N1223" s="3">
        <f>IF(ISBLANK(Table2[[#This Row],[ActualResult]]), 0, 1)</f>
        <v>0</v>
      </c>
      <c r="O1223" s="3" t="str">
        <f>IF(ISBLANK(Table2[[#This Row],[ActualResult]]), "_", IF(Table2[[#This Row],[ActualWinner]]=Table2[[#This Row],[PredictedWinner]], "Y", "N"))</f>
        <v>_</v>
      </c>
      <c r="P1223" s="3" t="str">
        <f>IF(Table2[[#This Row],[ActualAwayScore]]&gt;Table2[[#This Row],[PredictedAwayScore]], "N", IF(ISBLANK(Table2[[#This Row],[ActualResult]]), "_", IF(Table2[[#This Row],[ActualAwayScore]]=Table2[[#This Row],[PredictedAwayScore]], "Y", "N")))</f>
        <v>_</v>
      </c>
      <c r="Q1223" s="3" t="str">
        <f>IF(Table2[[#This Row],[ActualHomeScore]]&gt;Table2[[#This Row],[PredictedHomeScore]],"N", IF(ISBLANK(Table2[[#This Row],[ActualResult]]), "_", IF(Table2[[#This Row],[ActualHomeScore]]=Table2[[#This Row],[PredictedHomeScore]], "Y", "N")))</f>
        <v>_</v>
      </c>
      <c r="R1223" s="2"/>
      <c r="S1223" s="2" t="str">
        <f t="shared" si="97"/>
        <v>_</v>
      </c>
      <c r="T1223" s="2">
        <f>IF(INDEX(StatsRegularSeason20242025!$A$2:$C$33,MATCH(Table2[[#This Row],[AwayTeam]],StatsRegularSeason20242025!$A$2:$A$33,0),2)=INDEX(StatsRegularSeason20242025!$A$2:$C$33,MATCH(Table2[[#This Row],[HomeTeam]],StatsRegularSeason20242025!$A$2:$A$33,0),2),1,0)</f>
        <v>1</v>
      </c>
      <c r="U1223" s="2">
        <f>IF(INDEX(StatsRegularSeason20242025!$A$2:$C$33,MATCH(Table2[[#This Row],[AwayTeam]],StatsRegularSeason20242025!$A$2:$A$33,0),3)=INDEX(StatsRegularSeason20242025!$A$2:$C$33,MATCH(Table2[[#This Row],[HomeTeam]],StatsRegularSeason20242025!$A$2:$A$33,0),3),1,0)</f>
        <v>1</v>
      </c>
      <c r="V1223" s="2">
        <f>IF(Table2[[#This Row],[InterConf]]=1,IF(Table2[[#This Row],[InterDiv]]=0, 1, 0), 0)</f>
        <v>0</v>
      </c>
      <c r="W1223" s="2">
        <f>IF(INDEX(StatsRegularSeason20242025!$A$2:$C$33,MATCH(Table2[[#This Row],[AwayTeam]],StatsRegularSeason20242025!$A$2:$A$33,0),2)&lt;&gt;INDEX(StatsRegularSeason20242025!$A$2:$C$33,MATCH(Table2[[#This Row],[HomeTeam]],StatsRegularSeason20242025!$A$2:$A$33,0),2),1,0)</f>
        <v>0</v>
      </c>
      <c r="X1223" s="2"/>
      <c r="Y1223" s="2"/>
      <c r="Z1223" s="2">
        <f>IF(AND(Table2[[#This Row],[GameIsOver]]=1,Table2[[#This Row],[ActualHomeScore]]*Table2[[#This Row],[ActualAwayScore]]=0), 1,0)</f>
        <v>0</v>
      </c>
      <c r="AA1223" s="2">
        <f>IF(Table2[[#This Row],[GameIsOver]]=0,0, IF(Table2[[#This Row],[ActualWinner]]=Table2[[#This Row],[AwayTeam]], 2, IF(OR(Table2[[#This Row],[ActualResult]]="OT", Table2[[#This Row],[ActualResult]]="SO"), 1, 0)))</f>
        <v>0</v>
      </c>
      <c r="AB1223" s="2">
        <f>IF(Table2[[#This Row],[GameIsOver]]= 0, 0, IF(Table2[[#This Row],[ActualWinner]]=Table2[[#This Row],[HomeTeam]], 2, IF(OR(Table2[[#This Row],[ActualResult]]="OT", Table2[[#This Row],[ActualResult]]="SO"), 1, 0)))</f>
        <v>0</v>
      </c>
      <c r="AC1223" s="33">
        <f>(($AR$11)*IF(Table2[[#This Row],[CorrectWinnerPrediction]]="Y", 1, 0))+(($AR$12)*IF(Table2[[#This Row],[CorrectAwayScorePrediction]]="Y", 1, 0))+(($AR$13)*IF(Table2[[#This Row],[CorrectHomeScorePrediction]]="Y", 1, 0))</f>
        <v>0</v>
      </c>
      <c r="AD122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3" s="5" t="str">
        <f>IF(WEEKDAY(Table2[[#This Row],[GameDate]])=1,"SUN",IF(WEEKDAY(Table2[[#This Row],[GameDate]])=2,"MON",IF(WEEKDAY(Table2[[#This Row],[GameDate]])=3,"TUE",IF(WEEKDAY(Table2[[#This Row],[GameDate]])=4,"WED",IF(WEEKDAY(Table2[[#This Row],[GameDate]])=5,"THU",IF(WEEKDAY(Table2[[#This Row],[GameDate]])=6,"FRI", "SAT"))))))</f>
        <v>SAT</v>
      </c>
      <c r="AF1223" s="2">
        <f>Table2[[#This Row],[ActualAwayScore]]-Table2[[#This Row],[PredictedAwayScore]]</f>
        <v>0</v>
      </c>
      <c r="AG1223" s="2">
        <f>Table2[[#This Row],[ActualHomeScore]]-Table2[[#This Row],[PredictedHomeScore]]</f>
        <v>0</v>
      </c>
      <c r="AH1223" s="2">
        <f t="shared" si="98"/>
        <v>0</v>
      </c>
      <c r="AI1223" s="2">
        <f t="shared" si="99"/>
        <v>0</v>
      </c>
    </row>
    <row r="1224" spans="1:35" x14ac:dyDescent="0.25">
      <c r="B1224" s="4">
        <v>45753</v>
      </c>
      <c r="C1224" s="7" t="s">
        <v>1336</v>
      </c>
      <c r="D1224" s="2" t="s">
        <v>46</v>
      </c>
      <c r="E1224" s="2" t="s">
        <v>33</v>
      </c>
      <c r="F1224" s="2"/>
      <c r="G1224" s="2"/>
      <c r="H1224" s="2" t="str">
        <f t="shared" si="95"/>
        <v>_</v>
      </c>
      <c r="I1224" s="2"/>
      <c r="J1224" s="2"/>
      <c r="K1224" s="2"/>
      <c r="L1224" s="2" t="str">
        <f t="shared" si="96"/>
        <v>_</v>
      </c>
      <c r="M1224" s="2"/>
      <c r="N1224" s="2">
        <f>IF(ISBLANK(Table2[[#This Row],[ActualResult]]), 0, 1)</f>
        <v>0</v>
      </c>
      <c r="O1224" s="2" t="str">
        <f>IF(ISBLANK(Table2[[#This Row],[ActualResult]]), "_", IF(Table2[[#This Row],[ActualWinner]]=Table2[[#This Row],[PredictedWinner]], "Y", "N"))</f>
        <v>_</v>
      </c>
      <c r="P1224" s="2" t="str">
        <f>IF(Table2[[#This Row],[ActualAwayScore]]&gt;Table2[[#This Row],[PredictedAwayScore]], "N", IF(ISBLANK(Table2[[#This Row],[ActualResult]]), "_", IF(Table2[[#This Row],[ActualAwayScore]]=Table2[[#This Row],[PredictedAwayScore]], "Y", "N")))</f>
        <v>_</v>
      </c>
      <c r="Q1224" s="2" t="str">
        <f>IF(Table2[[#This Row],[ActualHomeScore]]&gt;Table2[[#This Row],[PredictedHomeScore]],"N", IF(ISBLANK(Table2[[#This Row],[ActualResult]]), "_", IF(Table2[[#This Row],[ActualHomeScore]]=Table2[[#This Row],[PredictedHomeScore]], "Y", "N")))</f>
        <v>_</v>
      </c>
      <c r="R1224" s="2"/>
      <c r="S1224" s="2" t="str">
        <f t="shared" si="97"/>
        <v>_</v>
      </c>
      <c r="T1224" s="2">
        <f>IF(INDEX(StatsRegularSeason20242025!$A$2:$C$33,MATCH(Table2[[#This Row],[AwayTeam]],StatsRegularSeason20242025!$A$2:$A$33,0),2)=INDEX(StatsRegularSeason20242025!$A$2:$C$33,MATCH(Table2[[#This Row],[HomeTeam]],StatsRegularSeason20242025!$A$2:$A$33,0),2),1,0)</f>
        <v>1</v>
      </c>
      <c r="U1224" s="2">
        <f>IF(INDEX(StatsRegularSeason20242025!$A$2:$C$33,MATCH(Table2[[#This Row],[AwayTeam]],StatsRegularSeason20242025!$A$2:$A$33,0),3)=INDEX(StatsRegularSeason20242025!$A$2:$C$33,MATCH(Table2[[#This Row],[HomeTeam]],StatsRegularSeason20242025!$A$2:$A$33,0),3),1,0)</f>
        <v>1</v>
      </c>
      <c r="V1224" s="2">
        <f>IF(Table2[[#This Row],[InterConf]]=1,IF(Table2[[#This Row],[InterDiv]]=0, 1, 0), 0)</f>
        <v>0</v>
      </c>
      <c r="W1224" s="2">
        <f>IF(INDEX(StatsRegularSeason20242025!$A$2:$C$33,MATCH(Table2[[#This Row],[AwayTeam]],StatsRegularSeason20242025!$A$2:$A$33,0),2)&lt;&gt;INDEX(StatsRegularSeason20242025!$A$2:$C$33,MATCH(Table2[[#This Row],[HomeTeam]],StatsRegularSeason20242025!$A$2:$A$33,0),2),1,0)</f>
        <v>0</v>
      </c>
      <c r="X1224" s="2"/>
      <c r="Y1224" s="2"/>
      <c r="Z1224" s="2">
        <f>IF(AND(Table2[[#This Row],[GameIsOver]]=1,Table2[[#This Row],[ActualHomeScore]]*Table2[[#This Row],[ActualAwayScore]]=0), 1,0)</f>
        <v>0</v>
      </c>
      <c r="AA1224" s="2">
        <f>IF(Table2[[#This Row],[GameIsOver]]=0,0, IF(Table2[[#This Row],[ActualWinner]]=Table2[[#This Row],[AwayTeam]], 2, IF(OR(Table2[[#This Row],[ActualResult]]="OT", Table2[[#This Row],[ActualResult]]="SO"), 1, 0)))</f>
        <v>0</v>
      </c>
      <c r="AB1224" s="2">
        <f>IF(Table2[[#This Row],[GameIsOver]]= 0, 0, IF(Table2[[#This Row],[ActualWinner]]=Table2[[#This Row],[HomeTeam]], 2, IF(OR(Table2[[#This Row],[ActualResult]]="OT", Table2[[#This Row],[ActualResult]]="SO"), 1, 0)))</f>
        <v>0</v>
      </c>
      <c r="AC1224" s="33">
        <f>(($AR$11)*IF(Table2[[#This Row],[CorrectWinnerPrediction]]="Y", 1, 0))+(($AR$12)*IF(Table2[[#This Row],[CorrectAwayScorePrediction]]="Y", 1, 0))+(($AR$13)*IF(Table2[[#This Row],[CorrectHomeScorePrediction]]="Y", 1, 0))</f>
        <v>0</v>
      </c>
      <c r="AD122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4" s="4" t="str">
        <f>IF(WEEKDAY(Table2[[#This Row],[GameDate]])=1,"SUN",IF(WEEKDAY(Table2[[#This Row],[GameDate]])=2,"MON",IF(WEEKDAY(Table2[[#This Row],[GameDate]])=3,"TUE",IF(WEEKDAY(Table2[[#This Row],[GameDate]])=4,"WED",IF(WEEKDAY(Table2[[#This Row],[GameDate]])=5,"THU",IF(WEEKDAY(Table2[[#This Row],[GameDate]])=6,"FRI", "SAT"))))))</f>
        <v>SUN</v>
      </c>
      <c r="AF1224" s="2">
        <f>Table2[[#This Row],[ActualAwayScore]]-Table2[[#This Row],[PredictedAwayScore]]</f>
        <v>0</v>
      </c>
      <c r="AG1224" s="2">
        <f>Table2[[#This Row],[ActualHomeScore]]-Table2[[#This Row],[PredictedHomeScore]]</f>
        <v>0</v>
      </c>
      <c r="AH1224" s="2">
        <f t="shared" si="98"/>
        <v>0</v>
      </c>
      <c r="AI1224" s="2">
        <f t="shared" si="99"/>
        <v>0</v>
      </c>
    </row>
    <row r="1225" spans="1:35" x14ac:dyDescent="0.25">
      <c r="B1225" s="4">
        <v>45753</v>
      </c>
      <c r="C1225" s="7" t="s">
        <v>1337</v>
      </c>
      <c r="D1225" s="2" t="s">
        <v>34</v>
      </c>
      <c r="E1225" s="2" t="s">
        <v>37</v>
      </c>
      <c r="F1225" s="2"/>
      <c r="G1225" s="2"/>
      <c r="H1225" s="2" t="str">
        <f t="shared" si="95"/>
        <v>_</v>
      </c>
      <c r="I1225" s="2"/>
      <c r="J1225" s="2"/>
      <c r="K1225" s="2"/>
      <c r="L1225" s="2" t="str">
        <f t="shared" si="96"/>
        <v>_</v>
      </c>
      <c r="M1225" s="2"/>
      <c r="N1225" s="2">
        <f>IF(ISBLANK(Table2[[#This Row],[ActualResult]]), 0, 1)</f>
        <v>0</v>
      </c>
      <c r="O1225" s="2" t="str">
        <f>IF(ISBLANK(Table2[[#This Row],[ActualResult]]), "_", IF(Table2[[#This Row],[ActualWinner]]=Table2[[#This Row],[PredictedWinner]], "Y", "N"))</f>
        <v>_</v>
      </c>
      <c r="P1225" s="2" t="str">
        <f>IF(Table2[[#This Row],[ActualAwayScore]]&gt;Table2[[#This Row],[PredictedAwayScore]], "N", IF(ISBLANK(Table2[[#This Row],[ActualResult]]), "_", IF(Table2[[#This Row],[ActualAwayScore]]=Table2[[#This Row],[PredictedAwayScore]], "Y", "N")))</f>
        <v>_</v>
      </c>
      <c r="Q1225" s="2" t="str">
        <f>IF(Table2[[#This Row],[ActualHomeScore]]&gt;Table2[[#This Row],[PredictedHomeScore]],"N", IF(ISBLANK(Table2[[#This Row],[ActualResult]]), "_", IF(Table2[[#This Row],[ActualHomeScore]]=Table2[[#This Row],[PredictedHomeScore]], "Y", "N")))</f>
        <v>_</v>
      </c>
      <c r="R1225" s="2"/>
      <c r="S1225" s="2" t="str">
        <f t="shared" si="97"/>
        <v>_</v>
      </c>
      <c r="T1225" s="2">
        <f>IF(INDEX(StatsRegularSeason20242025!$A$2:$C$33,MATCH(Table2[[#This Row],[AwayTeam]],StatsRegularSeason20242025!$A$2:$A$33,0),2)=INDEX(StatsRegularSeason20242025!$A$2:$C$33,MATCH(Table2[[#This Row],[HomeTeam]],StatsRegularSeason20242025!$A$2:$A$33,0),2),1,0)</f>
        <v>1</v>
      </c>
      <c r="U1225" s="2">
        <f>IF(INDEX(StatsRegularSeason20242025!$A$2:$C$33,MATCH(Table2[[#This Row],[AwayTeam]],StatsRegularSeason20242025!$A$2:$A$33,0),3)=INDEX(StatsRegularSeason20242025!$A$2:$C$33,MATCH(Table2[[#This Row],[HomeTeam]],StatsRegularSeason20242025!$A$2:$A$33,0),3),1,0)</f>
        <v>1</v>
      </c>
      <c r="V1225" s="2">
        <f>IF(Table2[[#This Row],[InterConf]]=1,IF(Table2[[#This Row],[InterDiv]]=0, 1, 0), 0)</f>
        <v>0</v>
      </c>
      <c r="W1225" s="2">
        <f>IF(INDEX(StatsRegularSeason20242025!$A$2:$C$33,MATCH(Table2[[#This Row],[AwayTeam]],StatsRegularSeason20242025!$A$2:$A$33,0),2)&lt;&gt;INDEX(StatsRegularSeason20242025!$A$2:$C$33,MATCH(Table2[[#This Row],[HomeTeam]],StatsRegularSeason20242025!$A$2:$A$33,0),2),1,0)</f>
        <v>0</v>
      </c>
      <c r="X1225" s="2"/>
      <c r="Y1225" s="2"/>
      <c r="Z1225" s="2">
        <f>IF(AND(Table2[[#This Row],[GameIsOver]]=1,Table2[[#This Row],[ActualHomeScore]]*Table2[[#This Row],[ActualAwayScore]]=0), 1,0)</f>
        <v>0</v>
      </c>
      <c r="AA1225" s="2">
        <f>IF(Table2[[#This Row],[GameIsOver]]=0,0, IF(Table2[[#This Row],[ActualWinner]]=Table2[[#This Row],[AwayTeam]], 2, IF(OR(Table2[[#This Row],[ActualResult]]="OT", Table2[[#This Row],[ActualResult]]="SO"), 1, 0)))</f>
        <v>0</v>
      </c>
      <c r="AB1225" s="2">
        <f>IF(Table2[[#This Row],[GameIsOver]]= 0, 0, IF(Table2[[#This Row],[ActualWinner]]=Table2[[#This Row],[HomeTeam]], 2, IF(OR(Table2[[#This Row],[ActualResult]]="OT", Table2[[#This Row],[ActualResult]]="SO"), 1, 0)))</f>
        <v>0</v>
      </c>
      <c r="AC1225" s="33">
        <f>(($AR$11)*IF(Table2[[#This Row],[CorrectWinnerPrediction]]="Y", 1, 0))+(($AR$12)*IF(Table2[[#This Row],[CorrectAwayScorePrediction]]="Y", 1, 0))+(($AR$13)*IF(Table2[[#This Row],[CorrectHomeScorePrediction]]="Y", 1, 0))</f>
        <v>0</v>
      </c>
      <c r="AD122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5" s="4" t="str">
        <f>IF(WEEKDAY(Table2[[#This Row],[GameDate]])=1,"SUN",IF(WEEKDAY(Table2[[#This Row],[GameDate]])=2,"MON",IF(WEEKDAY(Table2[[#This Row],[GameDate]])=3,"TUE",IF(WEEKDAY(Table2[[#This Row],[GameDate]])=4,"WED",IF(WEEKDAY(Table2[[#This Row],[GameDate]])=5,"THU",IF(WEEKDAY(Table2[[#This Row],[GameDate]])=6,"FRI", "SAT"))))))</f>
        <v>SUN</v>
      </c>
      <c r="AF1225" s="2">
        <f>Table2[[#This Row],[ActualAwayScore]]-Table2[[#This Row],[PredictedAwayScore]]</f>
        <v>0</v>
      </c>
      <c r="AG1225" s="2">
        <f>Table2[[#This Row],[ActualHomeScore]]-Table2[[#This Row],[PredictedHomeScore]]</f>
        <v>0</v>
      </c>
      <c r="AH1225" s="2">
        <f t="shared" si="98"/>
        <v>0</v>
      </c>
      <c r="AI1225" s="2">
        <f t="shared" si="99"/>
        <v>0</v>
      </c>
    </row>
    <row r="1226" spans="1:35" x14ac:dyDescent="0.25">
      <c r="B1226" s="4">
        <v>45753</v>
      </c>
      <c r="C1226" s="7" t="s">
        <v>1338</v>
      </c>
      <c r="D1226" s="2" t="s">
        <v>36</v>
      </c>
      <c r="E1226" s="2" t="s">
        <v>30</v>
      </c>
      <c r="F1226" s="2"/>
      <c r="G1226" s="2"/>
      <c r="H1226" s="2" t="str">
        <f t="shared" si="95"/>
        <v>_</v>
      </c>
      <c r="I1226" s="2"/>
      <c r="J1226" s="2"/>
      <c r="K1226" s="2"/>
      <c r="L1226" s="2" t="str">
        <f t="shared" si="96"/>
        <v>_</v>
      </c>
      <c r="M1226" s="2"/>
      <c r="N1226" s="2">
        <f>IF(ISBLANK(Table2[[#This Row],[ActualResult]]), 0, 1)</f>
        <v>0</v>
      </c>
      <c r="O1226" s="2" t="str">
        <f>IF(ISBLANK(Table2[[#This Row],[ActualResult]]), "_", IF(Table2[[#This Row],[ActualWinner]]=Table2[[#This Row],[PredictedWinner]], "Y", "N"))</f>
        <v>_</v>
      </c>
      <c r="P1226" s="2" t="str">
        <f>IF(Table2[[#This Row],[ActualAwayScore]]&gt;Table2[[#This Row],[PredictedAwayScore]], "N", IF(ISBLANK(Table2[[#This Row],[ActualResult]]), "_", IF(Table2[[#This Row],[ActualAwayScore]]=Table2[[#This Row],[PredictedAwayScore]], "Y", "N")))</f>
        <v>_</v>
      </c>
      <c r="Q1226" s="2" t="str">
        <f>IF(Table2[[#This Row],[ActualHomeScore]]&gt;Table2[[#This Row],[PredictedHomeScore]],"N", IF(ISBLANK(Table2[[#This Row],[ActualResult]]), "_", IF(Table2[[#This Row],[ActualHomeScore]]=Table2[[#This Row],[PredictedHomeScore]], "Y", "N")))</f>
        <v>_</v>
      </c>
      <c r="R1226" s="2"/>
      <c r="S1226" s="2" t="str">
        <f t="shared" si="97"/>
        <v>_</v>
      </c>
      <c r="T1226" s="2">
        <f>IF(INDEX(StatsRegularSeason20242025!$A$2:$C$33,MATCH(Table2[[#This Row],[AwayTeam]],StatsRegularSeason20242025!$A$2:$A$33,0),2)=INDEX(StatsRegularSeason20242025!$A$2:$C$33,MATCH(Table2[[#This Row],[HomeTeam]],StatsRegularSeason20242025!$A$2:$A$33,0),2),1,0)</f>
        <v>1</v>
      </c>
      <c r="U1226" s="2">
        <f>IF(INDEX(StatsRegularSeason20242025!$A$2:$C$33,MATCH(Table2[[#This Row],[AwayTeam]],StatsRegularSeason20242025!$A$2:$A$33,0),3)=INDEX(StatsRegularSeason20242025!$A$2:$C$33,MATCH(Table2[[#This Row],[HomeTeam]],StatsRegularSeason20242025!$A$2:$A$33,0),3),1,0)</f>
        <v>0</v>
      </c>
      <c r="V1226" s="2">
        <f>IF(Table2[[#This Row],[InterConf]]=1,IF(Table2[[#This Row],[InterDiv]]=0, 1, 0), 0)</f>
        <v>1</v>
      </c>
      <c r="W1226" s="2">
        <f>IF(INDEX(StatsRegularSeason20242025!$A$2:$C$33,MATCH(Table2[[#This Row],[AwayTeam]],StatsRegularSeason20242025!$A$2:$A$33,0),2)&lt;&gt;INDEX(StatsRegularSeason20242025!$A$2:$C$33,MATCH(Table2[[#This Row],[HomeTeam]],StatsRegularSeason20242025!$A$2:$A$33,0),2),1,0)</f>
        <v>0</v>
      </c>
      <c r="X1226" s="2"/>
      <c r="Y1226" s="2"/>
      <c r="Z1226" s="2">
        <f>IF(AND(Table2[[#This Row],[GameIsOver]]=1,Table2[[#This Row],[ActualHomeScore]]*Table2[[#This Row],[ActualAwayScore]]=0), 1,0)</f>
        <v>0</v>
      </c>
      <c r="AA1226" s="2">
        <f>IF(Table2[[#This Row],[GameIsOver]]=0,0, IF(Table2[[#This Row],[ActualWinner]]=Table2[[#This Row],[AwayTeam]], 2, IF(OR(Table2[[#This Row],[ActualResult]]="OT", Table2[[#This Row],[ActualResult]]="SO"), 1, 0)))</f>
        <v>0</v>
      </c>
      <c r="AB1226" s="2">
        <f>IF(Table2[[#This Row],[GameIsOver]]= 0, 0, IF(Table2[[#This Row],[ActualWinner]]=Table2[[#This Row],[HomeTeam]], 2, IF(OR(Table2[[#This Row],[ActualResult]]="OT", Table2[[#This Row],[ActualResult]]="SO"), 1, 0)))</f>
        <v>0</v>
      </c>
      <c r="AC1226" s="33">
        <f>(($AR$11)*IF(Table2[[#This Row],[CorrectWinnerPrediction]]="Y", 1, 0))+(($AR$12)*IF(Table2[[#This Row],[CorrectAwayScorePrediction]]="Y", 1, 0))+(($AR$13)*IF(Table2[[#This Row],[CorrectHomeScorePrediction]]="Y", 1, 0))</f>
        <v>0</v>
      </c>
      <c r="AD122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6" s="4" t="str">
        <f>IF(WEEKDAY(Table2[[#This Row],[GameDate]])=1,"SUN",IF(WEEKDAY(Table2[[#This Row],[GameDate]])=2,"MON",IF(WEEKDAY(Table2[[#This Row],[GameDate]])=3,"TUE",IF(WEEKDAY(Table2[[#This Row],[GameDate]])=4,"WED",IF(WEEKDAY(Table2[[#This Row],[GameDate]])=5,"THU",IF(WEEKDAY(Table2[[#This Row],[GameDate]])=6,"FRI", "SAT"))))))</f>
        <v>SUN</v>
      </c>
      <c r="AF1226" s="2">
        <f>Table2[[#This Row],[ActualAwayScore]]-Table2[[#This Row],[PredictedAwayScore]]</f>
        <v>0</v>
      </c>
      <c r="AG1226" s="2">
        <f>Table2[[#This Row],[ActualHomeScore]]-Table2[[#This Row],[PredictedHomeScore]]</f>
        <v>0</v>
      </c>
      <c r="AH1226" s="2">
        <f t="shared" si="98"/>
        <v>0</v>
      </c>
      <c r="AI1226" s="2">
        <f t="shared" si="99"/>
        <v>0</v>
      </c>
    </row>
    <row r="1227" spans="1:35" x14ac:dyDescent="0.25">
      <c r="B1227" s="4">
        <v>45753</v>
      </c>
      <c r="C1227" s="7" t="s">
        <v>1339</v>
      </c>
      <c r="D1227" s="2" t="s">
        <v>14</v>
      </c>
      <c r="E1227" s="2" t="s">
        <v>31</v>
      </c>
      <c r="F1227" s="2"/>
      <c r="G1227" s="2"/>
      <c r="H1227" s="2" t="str">
        <f t="shared" si="95"/>
        <v>_</v>
      </c>
      <c r="I1227" s="2"/>
      <c r="J1227" s="2"/>
      <c r="K1227" s="2"/>
      <c r="L1227" s="2" t="str">
        <f t="shared" si="96"/>
        <v>_</v>
      </c>
      <c r="M1227" s="2"/>
      <c r="N1227" s="2">
        <f>IF(ISBLANK(Table2[[#This Row],[ActualResult]]), 0, 1)</f>
        <v>0</v>
      </c>
      <c r="O1227" s="2" t="str">
        <f>IF(ISBLANK(Table2[[#This Row],[ActualResult]]), "_", IF(Table2[[#This Row],[ActualWinner]]=Table2[[#This Row],[PredictedWinner]], "Y", "N"))</f>
        <v>_</v>
      </c>
      <c r="P1227" s="2" t="str">
        <f>IF(Table2[[#This Row],[ActualAwayScore]]&gt;Table2[[#This Row],[PredictedAwayScore]], "N", IF(ISBLANK(Table2[[#This Row],[ActualResult]]), "_", IF(Table2[[#This Row],[ActualAwayScore]]=Table2[[#This Row],[PredictedAwayScore]], "Y", "N")))</f>
        <v>_</v>
      </c>
      <c r="Q1227" s="2" t="str">
        <f>IF(Table2[[#This Row],[ActualHomeScore]]&gt;Table2[[#This Row],[PredictedHomeScore]],"N", IF(ISBLANK(Table2[[#This Row],[ActualResult]]), "_", IF(Table2[[#This Row],[ActualHomeScore]]=Table2[[#This Row],[PredictedHomeScore]], "Y", "N")))</f>
        <v>_</v>
      </c>
      <c r="R1227" s="2"/>
      <c r="S1227" s="2" t="str">
        <f t="shared" si="97"/>
        <v>_</v>
      </c>
      <c r="T1227" s="2">
        <f>IF(INDEX(StatsRegularSeason20242025!$A$2:$C$33,MATCH(Table2[[#This Row],[AwayTeam]],StatsRegularSeason20242025!$A$2:$A$33,0),2)=INDEX(StatsRegularSeason20242025!$A$2:$C$33,MATCH(Table2[[#This Row],[HomeTeam]],StatsRegularSeason20242025!$A$2:$A$33,0),2),1,0)</f>
        <v>1</v>
      </c>
      <c r="U1227" s="2">
        <f>IF(INDEX(StatsRegularSeason20242025!$A$2:$C$33,MATCH(Table2[[#This Row],[AwayTeam]],StatsRegularSeason20242025!$A$2:$A$33,0),3)=INDEX(StatsRegularSeason20242025!$A$2:$C$33,MATCH(Table2[[#This Row],[HomeTeam]],StatsRegularSeason20242025!$A$2:$A$33,0),3),1,0)</f>
        <v>1</v>
      </c>
      <c r="V1227" s="2">
        <f>IF(Table2[[#This Row],[InterConf]]=1,IF(Table2[[#This Row],[InterDiv]]=0, 1, 0), 0)</f>
        <v>0</v>
      </c>
      <c r="W1227" s="2">
        <f>IF(INDEX(StatsRegularSeason20242025!$A$2:$C$33,MATCH(Table2[[#This Row],[AwayTeam]],StatsRegularSeason20242025!$A$2:$A$33,0),2)&lt;&gt;INDEX(StatsRegularSeason20242025!$A$2:$C$33,MATCH(Table2[[#This Row],[HomeTeam]],StatsRegularSeason20242025!$A$2:$A$33,0),2),1,0)</f>
        <v>0</v>
      </c>
      <c r="X1227" s="2"/>
      <c r="Y1227" s="2"/>
      <c r="Z1227" s="2">
        <f>IF(AND(Table2[[#This Row],[GameIsOver]]=1,Table2[[#This Row],[ActualHomeScore]]*Table2[[#This Row],[ActualAwayScore]]=0), 1,0)</f>
        <v>0</v>
      </c>
      <c r="AA1227" s="2">
        <f>IF(Table2[[#This Row],[GameIsOver]]=0,0, IF(Table2[[#This Row],[ActualWinner]]=Table2[[#This Row],[AwayTeam]], 2, IF(OR(Table2[[#This Row],[ActualResult]]="OT", Table2[[#This Row],[ActualResult]]="SO"), 1, 0)))</f>
        <v>0</v>
      </c>
      <c r="AB1227" s="2">
        <f>IF(Table2[[#This Row],[GameIsOver]]= 0, 0, IF(Table2[[#This Row],[ActualWinner]]=Table2[[#This Row],[HomeTeam]], 2, IF(OR(Table2[[#This Row],[ActualResult]]="OT", Table2[[#This Row],[ActualResult]]="SO"), 1, 0)))</f>
        <v>0</v>
      </c>
      <c r="AC1227" s="33">
        <f>(($AR$11)*IF(Table2[[#This Row],[CorrectWinnerPrediction]]="Y", 1, 0))+(($AR$12)*IF(Table2[[#This Row],[CorrectAwayScorePrediction]]="Y", 1, 0))+(($AR$13)*IF(Table2[[#This Row],[CorrectHomeScorePrediction]]="Y", 1, 0))</f>
        <v>0</v>
      </c>
      <c r="AD122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7" s="4" t="str">
        <f>IF(WEEKDAY(Table2[[#This Row],[GameDate]])=1,"SUN",IF(WEEKDAY(Table2[[#This Row],[GameDate]])=2,"MON",IF(WEEKDAY(Table2[[#This Row],[GameDate]])=3,"TUE",IF(WEEKDAY(Table2[[#This Row],[GameDate]])=4,"WED",IF(WEEKDAY(Table2[[#This Row],[GameDate]])=5,"THU",IF(WEEKDAY(Table2[[#This Row],[GameDate]])=6,"FRI", "SAT"))))))</f>
        <v>SUN</v>
      </c>
      <c r="AF1227" s="2">
        <f>Table2[[#This Row],[ActualAwayScore]]-Table2[[#This Row],[PredictedAwayScore]]</f>
        <v>0</v>
      </c>
      <c r="AG1227" s="2">
        <f>Table2[[#This Row],[ActualHomeScore]]-Table2[[#This Row],[PredictedHomeScore]]</f>
        <v>0</v>
      </c>
      <c r="AH1227" s="2">
        <f t="shared" si="98"/>
        <v>0</v>
      </c>
      <c r="AI1227" s="2">
        <f t="shared" si="99"/>
        <v>0</v>
      </c>
    </row>
    <row r="1228" spans="1:35" x14ac:dyDescent="0.25">
      <c r="B1228" s="4">
        <v>45753</v>
      </c>
      <c r="C1228" s="7" t="s">
        <v>1340</v>
      </c>
      <c r="D1228" s="2" t="s">
        <v>16</v>
      </c>
      <c r="E1228" s="2" t="s">
        <v>29</v>
      </c>
      <c r="F1228" s="2"/>
      <c r="G1228" s="2"/>
      <c r="H1228" s="2" t="str">
        <f t="shared" si="95"/>
        <v>_</v>
      </c>
      <c r="I1228" s="2"/>
      <c r="J1228" s="2"/>
      <c r="K1228" s="2"/>
      <c r="L1228" s="2" t="str">
        <f t="shared" si="96"/>
        <v>_</v>
      </c>
      <c r="M1228" s="2"/>
      <c r="N1228" s="2">
        <f>IF(ISBLANK(Table2[[#This Row],[ActualResult]]), 0, 1)</f>
        <v>0</v>
      </c>
      <c r="O1228" s="2" t="str">
        <f>IF(ISBLANK(Table2[[#This Row],[ActualResult]]), "_", IF(Table2[[#This Row],[ActualWinner]]=Table2[[#This Row],[PredictedWinner]], "Y", "N"))</f>
        <v>_</v>
      </c>
      <c r="P1228" s="2" t="str">
        <f>IF(Table2[[#This Row],[ActualAwayScore]]&gt;Table2[[#This Row],[PredictedAwayScore]], "N", IF(ISBLANK(Table2[[#This Row],[ActualResult]]), "_", IF(Table2[[#This Row],[ActualAwayScore]]=Table2[[#This Row],[PredictedAwayScore]], "Y", "N")))</f>
        <v>_</v>
      </c>
      <c r="Q1228" s="2" t="str">
        <f>IF(Table2[[#This Row],[ActualHomeScore]]&gt;Table2[[#This Row],[PredictedHomeScore]],"N", IF(ISBLANK(Table2[[#This Row],[ActualResult]]), "_", IF(Table2[[#This Row],[ActualHomeScore]]=Table2[[#This Row],[PredictedHomeScore]], "Y", "N")))</f>
        <v>_</v>
      </c>
      <c r="R1228" s="2"/>
      <c r="S1228" s="2" t="str">
        <f t="shared" si="97"/>
        <v>_</v>
      </c>
      <c r="T1228" s="2">
        <f>IF(INDEX(StatsRegularSeason20242025!$A$2:$C$33,MATCH(Table2[[#This Row],[AwayTeam]],StatsRegularSeason20242025!$A$2:$A$33,0),2)=INDEX(StatsRegularSeason20242025!$A$2:$C$33,MATCH(Table2[[#This Row],[HomeTeam]],StatsRegularSeason20242025!$A$2:$A$33,0),2),1,0)</f>
        <v>1</v>
      </c>
      <c r="U1228" s="2">
        <f>IF(INDEX(StatsRegularSeason20242025!$A$2:$C$33,MATCH(Table2[[#This Row],[AwayTeam]],StatsRegularSeason20242025!$A$2:$A$33,0),3)=INDEX(StatsRegularSeason20242025!$A$2:$C$33,MATCH(Table2[[#This Row],[HomeTeam]],StatsRegularSeason20242025!$A$2:$A$33,0),3),1,0)</f>
        <v>1</v>
      </c>
      <c r="V1228" s="2">
        <f>IF(Table2[[#This Row],[InterConf]]=1,IF(Table2[[#This Row],[InterDiv]]=0, 1, 0), 0)</f>
        <v>0</v>
      </c>
      <c r="W1228" s="2">
        <f>IF(INDEX(StatsRegularSeason20242025!$A$2:$C$33,MATCH(Table2[[#This Row],[AwayTeam]],StatsRegularSeason20242025!$A$2:$A$33,0),2)&lt;&gt;INDEX(StatsRegularSeason20242025!$A$2:$C$33,MATCH(Table2[[#This Row],[HomeTeam]],StatsRegularSeason20242025!$A$2:$A$33,0),2),1,0)</f>
        <v>0</v>
      </c>
      <c r="X1228" s="2"/>
      <c r="Y1228" s="2"/>
      <c r="Z1228" s="2">
        <f>IF(AND(Table2[[#This Row],[GameIsOver]]=1,Table2[[#This Row],[ActualHomeScore]]*Table2[[#This Row],[ActualAwayScore]]=0), 1,0)</f>
        <v>0</v>
      </c>
      <c r="AA1228" s="2">
        <f>IF(Table2[[#This Row],[GameIsOver]]=0,0, IF(Table2[[#This Row],[ActualWinner]]=Table2[[#This Row],[AwayTeam]], 2, IF(OR(Table2[[#This Row],[ActualResult]]="OT", Table2[[#This Row],[ActualResult]]="SO"), 1, 0)))</f>
        <v>0</v>
      </c>
      <c r="AB1228" s="2">
        <f>IF(Table2[[#This Row],[GameIsOver]]= 0, 0, IF(Table2[[#This Row],[ActualWinner]]=Table2[[#This Row],[HomeTeam]], 2, IF(OR(Table2[[#This Row],[ActualResult]]="OT", Table2[[#This Row],[ActualResult]]="SO"), 1, 0)))</f>
        <v>0</v>
      </c>
      <c r="AC1228" s="33">
        <f>(($AR$11)*IF(Table2[[#This Row],[CorrectWinnerPrediction]]="Y", 1, 0))+(($AR$12)*IF(Table2[[#This Row],[CorrectAwayScorePrediction]]="Y", 1, 0))+(($AR$13)*IF(Table2[[#This Row],[CorrectHomeScorePrediction]]="Y", 1, 0))</f>
        <v>0</v>
      </c>
      <c r="AD122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8" s="4" t="str">
        <f>IF(WEEKDAY(Table2[[#This Row],[GameDate]])=1,"SUN",IF(WEEKDAY(Table2[[#This Row],[GameDate]])=2,"MON",IF(WEEKDAY(Table2[[#This Row],[GameDate]])=3,"TUE",IF(WEEKDAY(Table2[[#This Row],[GameDate]])=4,"WED",IF(WEEKDAY(Table2[[#This Row],[GameDate]])=5,"THU",IF(WEEKDAY(Table2[[#This Row],[GameDate]])=6,"FRI", "SAT"))))))</f>
        <v>SUN</v>
      </c>
      <c r="AF1228" s="2">
        <f>Table2[[#This Row],[ActualAwayScore]]-Table2[[#This Row],[PredictedAwayScore]]</f>
        <v>0</v>
      </c>
      <c r="AG1228" s="2">
        <f>Table2[[#This Row],[ActualHomeScore]]-Table2[[#This Row],[PredictedHomeScore]]</f>
        <v>0</v>
      </c>
      <c r="AH1228" s="2">
        <f t="shared" si="98"/>
        <v>0</v>
      </c>
      <c r="AI1228" s="2">
        <f t="shared" si="99"/>
        <v>0</v>
      </c>
    </row>
    <row r="1229" spans="1:35" x14ac:dyDescent="0.25">
      <c r="B1229" s="4">
        <v>45753</v>
      </c>
      <c r="C1229" s="7" t="s">
        <v>1341</v>
      </c>
      <c r="D1229" s="2" t="s">
        <v>21</v>
      </c>
      <c r="E1229" s="2" t="s">
        <v>17</v>
      </c>
      <c r="F1229" s="2"/>
      <c r="G1229" s="2"/>
      <c r="H1229" s="2" t="str">
        <f t="shared" si="95"/>
        <v>_</v>
      </c>
      <c r="I1229" s="2"/>
      <c r="J1229" s="2"/>
      <c r="K1229" s="2"/>
      <c r="L1229" s="2" t="str">
        <f t="shared" si="96"/>
        <v>_</v>
      </c>
      <c r="M1229" s="2"/>
      <c r="N1229" s="2">
        <f>IF(ISBLANK(Table2[[#This Row],[ActualResult]]), 0, 1)</f>
        <v>0</v>
      </c>
      <c r="O1229" s="2" t="str">
        <f>IF(ISBLANK(Table2[[#This Row],[ActualResult]]), "_", IF(Table2[[#This Row],[ActualWinner]]=Table2[[#This Row],[PredictedWinner]], "Y", "N"))</f>
        <v>_</v>
      </c>
      <c r="P1229" s="2" t="str">
        <f>IF(Table2[[#This Row],[ActualAwayScore]]&gt;Table2[[#This Row],[PredictedAwayScore]], "N", IF(ISBLANK(Table2[[#This Row],[ActualResult]]), "_", IF(Table2[[#This Row],[ActualAwayScore]]=Table2[[#This Row],[PredictedAwayScore]], "Y", "N")))</f>
        <v>_</v>
      </c>
      <c r="Q1229" s="2" t="str">
        <f>IF(Table2[[#This Row],[ActualHomeScore]]&gt;Table2[[#This Row],[PredictedHomeScore]],"N", IF(ISBLANK(Table2[[#This Row],[ActualResult]]), "_", IF(Table2[[#This Row],[ActualHomeScore]]=Table2[[#This Row],[PredictedHomeScore]], "Y", "N")))</f>
        <v>_</v>
      </c>
      <c r="R1229" s="2"/>
      <c r="S1229" s="2" t="str">
        <f t="shared" si="97"/>
        <v>_</v>
      </c>
      <c r="T1229" s="2">
        <f>IF(INDEX(StatsRegularSeason20242025!$A$2:$C$33,MATCH(Table2[[#This Row],[AwayTeam]],StatsRegularSeason20242025!$A$2:$A$33,0),2)=INDEX(StatsRegularSeason20242025!$A$2:$C$33,MATCH(Table2[[#This Row],[HomeTeam]],StatsRegularSeason20242025!$A$2:$A$33,0),2),1,0)</f>
        <v>0</v>
      </c>
      <c r="U1229" s="2">
        <f>IF(INDEX(StatsRegularSeason20242025!$A$2:$C$33,MATCH(Table2[[#This Row],[AwayTeam]],StatsRegularSeason20242025!$A$2:$A$33,0),3)=INDEX(StatsRegularSeason20242025!$A$2:$C$33,MATCH(Table2[[#This Row],[HomeTeam]],StatsRegularSeason20242025!$A$2:$A$33,0),3),1,0)</f>
        <v>0</v>
      </c>
      <c r="V1229" s="2">
        <f>IF(Table2[[#This Row],[InterConf]]=1,IF(Table2[[#This Row],[InterDiv]]=0, 1, 0), 0)</f>
        <v>0</v>
      </c>
      <c r="W1229" s="2">
        <f>IF(INDEX(StatsRegularSeason20242025!$A$2:$C$33,MATCH(Table2[[#This Row],[AwayTeam]],StatsRegularSeason20242025!$A$2:$A$33,0),2)&lt;&gt;INDEX(StatsRegularSeason20242025!$A$2:$C$33,MATCH(Table2[[#This Row],[HomeTeam]],StatsRegularSeason20242025!$A$2:$A$33,0),2),1,0)</f>
        <v>1</v>
      </c>
      <c r="X1229" s="2"/>
      <c r="Y1229" s="2"/>
      <c r="Z1229" s="2">
        <f>IF(AND(Table2[[#This Row],[GameIsOver]]=1,Table2[[#This Row],[ActualHomeScore]]*Table2[[#This Row],[ActualAwayScore]]=0), 1,0)</f>
        <v>0</v>
      </c>
      <c r="AA1229" s="2">
        <f>IF(Table2[[#This Row],[GameIsOver]]=0,0, IF(Table2[[#This Row],[ActualWinner]]=Table2[[#This Row],[AwayTeam]], 2, IF(OR(Table2[[#This Row],[ActualResult]]="OT", Table2[[#This Row],[ActualResult]]="SO"), 1, 0)))</f>
        <v>0</v>
      </c>
      <c r="AB1229" s="2">
        <f>IF(Table2[[#This Row],[GameIsOver]]= 0, 0, IF(Table2[[#This Row],[ActualWinner]]=Table2[[#This Row],[HomeTeam]], 2, IF(OR(Table2[[#This Row],[ActualResult]]="OT", Table2[[#This Row],[ActualResult]]="SO"), 1, 0)))</f>
        <v>0</v>
      </c>
      <c r="AC1229" s="33">
        <f>(($AR$11)*IF(Table2[[#This Row],[CorrectWinnerPrediction]]="Y", 1, 0))+(($AR$12)*IF(Table2[[#This Row],[CorrectAwayScorePrediction]]="Y", 1, 0))+(($AR$13)*IF(Table2[[#This Row],[CorrectHomeScorePrediction]]="Y", 1, 0))</f>
        <v>0</v>
      </c>
      <c r="AD122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29" s="4" t="str">
        <f>IF(WEEKDAY(Table2[[#This Row],[GameDate]])=1,"SUN",IF(WEEKDAY(Table2[[#This Row],[GameDate]])=2,"MON",IF(WEEKDAY(Table2[[#This Row],[GameDate]])=3,"TUE",IF(WEEKDAY(Table2[[#This Row],[GameDate]])=4,"WED",IF(WEEKDAY(Table2[[#This Row],[GameDate]])=5,"THU",IF(WEEKDAY(Table2[[#This Row],[GameDate]])=6,"FRI", "SAT"))))))</f>
        <v>SUN</v>
      </c>
      <c r="AF1229" s="2">
        <f>Table2[[#This Row],[ActualAwayScore]]-Table2[[#This Row],[PredictedAwayScore]]</f>
        <v>0</v>
      </c>
      <c r="AG1229" s="2">
        <f>Table2[[#This Row],[ActualHomeScore]]-Table2[[#This Row],[PredictedHomeScore]]</f>
        <v>0</v>
      </c>
      <c r="AH1229" s="2">
        <f t="shared" si="98"/>
        <v>0</v>
      </c>
      <c r="AI1229" s="2">
        <f t="shared" si="99"/>
        <v>0</v>
      </c>
    </row>
    <row r="1230" spans="1:35" x14ac:dyDescent="0.25">
      <c r="B1230" s="4">
        <v>45753</v>
      </c>
      <c r="C1230" s="7" t="s">
        <v>1342</v>
      </c>
      <c r="D1230" s="2" t="s">
        <v>19</v>
      </c>
      <c r="E1230" s="2" t="s">
        <v>35</v>
      </c>
      <c r="F1230" s="2"/>
      <c r="G1230" s="2"/>
      <c r="H1230" s="2" t="str">
        <f t="shared" si="95"/>
        <v>_</v>
      </c>
      <c r="I1230" s="2"/>
      <c r="J1230" s="2"/>
      <c r="K1230" s="2"/>
      <c r="L1230" s="2" t="str">
        <f t="shared" si="96"/>
        <v>_</v>
      </c>
      <c r="M1230" s="2"/>
      <c r="N1230" s="2">
        <f>IF(ISBLANK(Table2[[#This Row],[ActualResult]]), 0, 1)</f>
        <v>0</v>
      </c>
      <c r="O1230" s="2" t="str">
        <f>IF(ISBLANK(Table2[[#This Row],[ActualResult]]), "_", IF(Table2[[#This Row],[ActualWinner]]=Table2[[#This Row],[PredictedWinner]], "Y", "N"))</f>
        <v>_</v>
      </c>
      <c r="P1230" s="2" t="str">
        <f>IF(Table2[[#This Row],[ActualAwayScore]]&gt;Table2[[#This Row],[PredictedAwayScore]], "N", IF(ISBLANK(Table2[[#This Row],[ActualResult]]), "_", IF(Table2[[#This Row],[ActualAwayScore]]=Table2[[#This Row],[PredictedAwayScore]], "Y", "N")))</f>
        <v>_</v>
      </c>
      <c r="Q1230" s="2" t="str">
        <f>IF(Table2[[#This Row],[ActualHomeScore]]&gt;Table2[[#This Row],[PredictedHomeScore]],"N", IF(ISBLANK(Table2[[#This Row],[ActualResult]]), "_", IF(Table2[[#This Row],[ActualHomeScore]]=Table2[[#This Row],[PredictedHomeScore]], "Y", "N")))</f>
        <v>_</v>
      </c>
      <c r="R1230" s="2"/>
      <c r="S1230" s="2" t="str">
        <f t="shared" si="97"/>
        <v>_</v>
      </c>
      <c r="T1230" s="2">
        <f>IF(INDEX(StatsRegularSeason20242025!$A$2:$C$33,MATCH(Table2[[#This Row],[AwayTeam]],StatsRegularSeason20242025!$A$2:$A$33,0),2)=INDEX(StatsRegularSeason20242025!$A$2:$C$33,MATCH(Table2[[#This Row],[HomeTeam]],StatsRegularSeason20242025!$A$2:$A$33,0),2),1,0)</f>
        <v>0</v>
      </c>
      <c r="U1230" s="2">
        <f>IF(INDEX(StatsRegularSeason20242025!$A$2:$C$33,MATCH(Table2[[#This Row],[AwayTeam]],StatsRegularSeason20242025!$A$2:$A$33,0),3)=INDEX(StatsRegularSeason20242025!$A$2:$C$33,MATCH(Table2[[#This Row],[HomeTeam]],StatsRegularSeason20242025!$A$2:$A$33,0),3),1,0)</f>
        <v>0</v>
      </c>
      <c r="V1230" s="2">
        <f>IF(Table2[[#This Row],[InterConf]]=1,IF(Table2[[#This Row],[InterDiv]]=0, 1, 0), 0)</f>
        <v>0</v>
      </c>
      <c r="W1230" s="2">
        <f>IF(INDEX(StatsRegularSeason20242025!$A$2:$C$33,MATCH(Table2[[#This Row],[AwayTeam]],StatsRegularSeason20242025!$A$2:$A$33,0),2)&lt;&gt;INDEX(StatsRegularSeason20242025!$A$2:$C$33,MATCH(Table2[[#This Row],[HomeTeam]],StatsRegularSeason20242025!$A$2:$A$33,0),2),1,0)</f>
        <v>1</v>
      </c>
      <c r="X1230" s="2"/>
      <c r="Y1230" s="2"/>
      <c r="Z1230" s="2">
        <f>IF(AND(Table2[[#This Row],[GameIsOver]]=1,Table2[[#This Row],[ActualHomeScore]]*Table2[[#This Row],[ActualAwayScore]]=0), 1,0)</f>
        <v>0</v>
      </c>
      <c r="AA1230" s="2">
        <f>IF(Table2[[#This Row],[GameIsOver]]=0,0, IF(Table2[[#This Row],[ActualWinner]]=Table2[[#This Row],[AwayTeam]], 2, IF(OR(Table2[[#This Row],[ActualResult]]="OT", Table2[[#This Row],[ActualResult]]="SO"), 1, 0)))</f>
        <v>0</v>
      </c>
      <c r="AB1230" s="2">
        <f>IF(Table2[[#This Row],[GameIsOver]]= 0, 0, IF(Table2[[#This Row],[ActualWinner]]=Table2[[#This Row],[HomeTeam]], 2, IF(OR(Table2[[#This Row],[ActualResult]]="OT", Table2[[#This Row],[ActualResult]]="SO"), 1, 0)))</f>
        <v>0</v>
      </c>
      <c r="AC1230" s="33">
        <f>(($AR$11)*IF(Table2[[#This Row],[CorrectWinnerPrediction]]="Y", 1, 0))+(($AR$12)*IF(Table2[[#This Row],[CorrectAwayScorePrediction]]="Y", 1, 0))+(($AR$13)*IF(Table2[[#This Row],[CorrectHomeScorePrediction]]="Y", 1, 0))</f>
        <v>0</v>
      </c>
      <c r="AD123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0" s="4" t="str">
        <f>IF(WEEKDAY(Table2[[#This Row],[GameDate]])=1,"SUN",IF(WEEKDAY(Table2[[#This Row],[GameDate]])=2,"MON",IF(WEEKDAY(Table2[[#This Row],[GameDate]])=3,"TUE",IF(WEEKDAY(Table2[[#This Row],[GameDate]])=4,"WED",IF(WEEKDAY(Table2[[#This Row],[GameDate]])=5,"THU",IF(WEEKDAY(Table2[[#This Row],[GameDate]])=6,"FRI", "SAT"))))))</f>
        <v>SUN</v>
      </c>
      <c r="AF1230" s="2">
        <f>Table2[[#This Row],[ActualAwayScore]]-Table2[[#This Row],[PredictedAwayScore]]</f>
        <v>0</v>
      </c>
      <c r="AG1230" s="2">
        <f>Table2[[#This Row],[ActualHomeScore]]-Table2[[#This Row],[PredictedHomeScore]]</f>
        <v>0</v>
      </c>
      <c r="AH1230" s="2">
        <f t="shared" si="98"/>
        <v>0</v>
      </c>
      <c r="AI1230" s="2">
        <f t="shared" si="99"/>
        <v>0</v>
      </c>
    </row>
    <row r="1231" spans="1:35" x14ac:dyDescent="0.25">
      <c r="A1231" s="3"/>
      <c r="B1231" s="5">
        <v>45753</v>
      </c>
      <c r="C1231" s="8" t="s">
        <v>1343</v>
      </c>
      <c r="D1231" s="3" t="s">
        <v>27</v>
      </c>
      <c r="E1231" s="3" t="s">
        <v>25</v>
      </c>
      <c r="F1231" s="3"/>
      <c r="G1231" s="3"/>
      <c r="H1231" s="3" t="str">
        <f t="shared" si="95"/>
        <v>_</v>
      </c>
      <c r="I1231" s="3"/>
      <c r="J1231" s="3"/>
      <c r="K1231" s="3"/>
      <c r="L1231" s="3" t="str">
        <f t="shared" si="96"/>
        <v>_</v>
      </c>
      <c r="M1231" s="3"/>
      <c r="N1231" s="3">
        <f>IF(ISBLANK(Table2[[#This Row],[ActualResult]]), 0, 1)</f>
        <v>0</v>
      </c>
      <c r="O1231" s="3" t="str">
        <f>IF(ISBLANK(Table2[[#This Row],[ActualResult]]), "_", IF(Table2[[#This Row],[ActualWinner]]=Table2[[#This Row],[PredictedWinner]], "Y", "N"))</f>
        <v>_</v>
      </c>
      <c r="P1231" s="3" t="str">
        <f>IF(Table2[[#This Row],[ActualAwayScore]]&gt;Table2[[#This Row],[PredictedAwayScore]], "N", IF(ISBLANK(Table2[[#This Row],[ActualResult]]), "_", IF(Table2[[#This Row],[ActualAwayScore]]=Table2[[#This Row],[PredictedAwayScore]], "Y", "N")))</f>
        <v>_</v>
      </c>
      <c r="Q1231" s="3" t="str">
        <f>IF(Table2[[#This Row],[ActualHomeScore]]&gt;Table2[[#This Row],[PredictedHomeScore]],"N", IF(ISBLANK(Table2[[#This Row],[ActualResult]]), "_", IF(Table2[[#This Row],[ActualHomeScore]]=Table2[[#This Row],[PredictedHomeScore]], "Y", "N")))</f>
        <v>_</v>
      </c>
      <c r="R1231" s="2"/>
      <c r="S1231" s="2" t="str">
        <f t="shared" si="97"/>
        <v>_</v>
      </c>
      <c r="T1231" s="2">
        <f>IF(INDEX(StatsRegularSeason20242025!$A$2:$C$33,MATCH(Table2[[#This Row],[AwayTeam]],StatsRegularSeason20242025!$A$2:$A$33,0),2)=INDEX(StatsRegularSeason20242025!$A$2:$C$33,MATCH(Table2[[#This Row],[HomeTeam]],StatsRegularSeason20242025!$A$2:$A$33,0),2),1,0)</f>
        <v>1</v>
      </c>
      <c r="U1231" s="2">
        <f>IF(INDEX(StatsRegularSeason20242025!$A$2:$C$33,MATCH(Table2[[#This Row],[AwayTeam]],StatsRegularSeason20242025!$A$2:$A$33,0),3)=INDEX(StatsRegularSeason20242025!$A$2:$C$33,MATCH(Table2[[#This Row],[HomeTeam]],StatsRegularSeason20242025!$A$2:$A$33,0),3),1,0)</f>
        <v>1</v>
      </c>
      <c r="V1231" s="2">
        <f>IF(Table2[[#This Row],[InterConf]]=1,IF(Table2[[#This Row],[InterDiv]]=0, 1, 0), 0)</f>
        <v>0</v>
      </c>
      <c r="W1231" s="2">
        <f>IF(INDEX(StatsRegularSeason20242025!$A$2:$C$33,MATCH(Table2[[#This Row],[AwayTeam]],StatsRegularSeason20242025!$A$2:$A$33,0),2)&lt;&gt;INDEX(StatsRegularSeason20242025!$A$2:$C$33,MATCH(Table2[[#This Row],[HomeTeam]],StatsRegularSeason20242025!$A$2:$A$33,0),2),1,0)</f>
        <v>0</v>
      </c>
      <c r="X1231" s="2"/>
      <c r="Y1231" s="2"/>
      <c r="Z1231" s="2">
        <f>IF(AND(Table2[[#This Row],[GameIsOver]]=1,Table2[[#This Row],[ActualHomeScore]]*Table2[[#This Row],[ActualAwayScore]]=0), 1,0)</f>
        <v>0</v>
      </c>
      <c r="AA1231" s="2">
        <f>IF(Table2[[#This Row],[GameIsOver]]=0,0, IF(Table2[[#This Row],[ActualWinner]]=Table2[[#This Row],[AwayTeam]], 2, IF(OR(Table2[[#This Row],[ActualResult]]="OT", Table2[[#This Row],[ActualResult]]="SO"), 1, 0)))</f>
        <v>0</v>
      </c>
      <c r="AB1231" s="2">
        <f>IF(Table2[[#This Row],[GameIsOver]]= 0, 0, IF(Table2[[#This Row],[ActualWinner]]=Table2[[#This Row],[HomeTeam]], 2, IF(OR(Table2[[#This Row],[ActualResult]]="OT", Table2[[#This Row],[ActualResult]]="SO"), 1, 0)))</f>
        <v>0</v>
      </c>
      <c r="AC1231" s="33">
        <f>(($AR$11)*IF(Table2[[#This Row],[CorrectWinnerPrediction]]="Y", 1, 0))+(($AR$12)*IF(Table2[[#This Row],[CorrectAwayScorePrediction]]="Y", 1, 0))+(($AR$13)*IF(Table2[[#This Row],[CorrectHomeScorePrediction]]="Y", 1, 0))</f>
        <v>0</v>
      </c>
      <c r="AD123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1" s="5" t="str">
        <f>IF(WEEKDAY(Table2[[#This Row],[GameDate]])=1,"SUN",IF(WEEKDAY(Table2[[#This Row],[GameDate]])=2,"MON",IF(WEEKDAY(Table2[[#This Row],[GameDate]])=3,"TUE",IF(WEEKDAY(Table2[[#This Row],[GameDate]])=4,"WED",IF(WEEKDAY(Table2[[#This Row],[GameDate]])=5,"THU",IF(WEEKDAY(Table2[[#This Row],[GameDate]])=6,"FRI", "SAT"))))))</f>
        <v>SUN</v>
      </c>
      <c r="AF1231" s="2">
        <f>Table2[[#This Row],[ActualAwayScore]]-Table2[[#This Row],[PredictedAwayScore]]</f>
        <v>0</v>
      </c>
      <c r="AG1231" s="2">
        <f>Table2[[#This Row],[ActualHomeScore]]-Table2[[#This Row],[PredictedHomeScore]]</f>
        <v>0</v>
      </c>
      <c r="AH1231" s="2">
        <f t="shared" si="98"/>
        <v>0</v>
      </c>
      <c r="AI1231" s="2">
        <f t="shared" si="99"/>
        <v>0</v>
      </c>
    </row>
    <row r="1232" spans="1:35" x14ac:dyDescent="0.25">
      <c r="B1232" s="4">
        <v>45754</v>
      </c>
      <c r="C1232" s="7" t="s">
        <v>1344</v>
      </c>
      <c r="D1232" s="2" t="s">
        <v>43</v>
      </c>
      <c r="E1232" s="2" t="s">
        <v>20</v>
      </c>
      <c r="F1232" s="2"/>
      <c r="G1232" s="2"/>
      <c r="H1232" s="2" t="str">
        <f t="shared" si="95"/>
        <v>_</v>
      </c>
      <c r="I1232" s="2"/>
      <c r="J1232" s="2"/>
      <c r="K1232" s="2"/>
      <c r="L1232" s="2" t="str">
        <f t="shared" si="96"/>
        <v>_</v>
      </c>
      <c r="M1232" s="2"/>
      <c r="N1232" s="2">
        <f>IF(ISBLANK(Table2[[#This Row],[ActualResult]]), 0, 1)</f>
        <v>0</v>
      </c>
      <c r="O1232" s="2" t="str">
        <f>IF(ISBLANK(Table2[[#This Row],[ActualResult]]), "_", IF(Table2[[#This Row],[ActualWinner]]=Table2[[#This Row],[PredictedWinner]], "Y", "N"))</f>
        <v>_</v>
      </c>
      <c r="P1232" s="2" t="str">
        <f>IF(Table2[[#This Row],[ActualAwayScore]]&gt;Table2[[#This Row],[PredictedAwayScore]], "N", IF(ISBLANK(Table2[[#This Row],[ActualResult]]), "_", IF(Table2[[#This Row],[ActualAwayScore]]=Table2[[#This Row],[PredictedAwayScore]], "Y", "N")))</f>
        <v>_</v>
      </c>
      <c r="Q1232" s="2" t="str">
        <f>IF(Table2[[#This Row],[ActualHomeScore]]&gt;Table2[[#This Row],[PredictedHomeScore]],"N", IF(ISBLANK(Table2[[#This Row],[ActualResult]]), "_", IF(Table2[[#This Row],[ActualHomeScore]]=Table2[[#This Row],[PredictedHomeScore]], "Y", "N")))</f>
        <v>_</v>
      </c>
      <c r="R1232" s="2"/>
      <c r="S1232" s="2" t="str">
        <f t="shared" si="97"/>
        <v>_</v>
      </c>
      <c r="T1232" s="2">
        <f>IF(INDEX(StatsRegularSeason20242025!$A$2:$C$33,MATCH(Table2[[#This Row],[AwayTeam]],StatsRegularSeason20242025!$A$2:$A$33,0),2)=INDEX(StatsRegularSeason20242025!$A$2:$C$33,MATCH(Table2[[#This Row],[HomeTeam]],StatsRegularSeason20242025!$A$2:$A$33,0),2),1,0)</f>
        <v>1</v>
      </c>
      <c r="U1232" s="2">
        <f>IF(INDEX(StatsRegularSeason20242025!$A$2:$C$33,MATCH(Table2[[#This Row],[AwayTeam]],StatsRegularSeason20242025!$A$2:$A$33,0),3)=INDEX(StatsRegularSeason20242025!$A$2:$C$33,MATCH(Table2[[#This Row],[HomeTeam]],StatsRegularSeason20242025!$A$2:$A$33,0),3),1,0)</f>
        <v>0</v>
      </c>
      <c r="V1232" s="2">
        <f>IF(Table2[[#This Row],[InterConf]]=1,IF(Table2[[#This Row],[InterDiv]]=0, 1, 0), 0)</f>
        <v>1</v>
      </c>
      <c r="W1232" s="2">
        <f>IF(INDEX(StatsRegularSeason20242025!$A$2:$C$33,MATCH(Table2[[#This Row],[AwayTeam]],StatsRegularSeason20242025!$A$2:$A$33,0),2)&lt;&gt;INDEX(StatsRegularSeason20242025!$A$2:$C$33,MATCH(Table2[[#This Row],[HomeTeam]],StatsRegularSeason20242025!$A$2:$A$33,0),2),1,0)</f>
        <v>0</v>
      </c>
      <c r="X1232" s="2"/>
      <c r="Y1232" s="2"/>
      <c r="Z1232" s="2">
        <f>IF(AND(Table2[[#This Row],[GameIsOver]]=1,Table2[[#This Row],[ActualHomeScore]]*Table2[[#This Row],[ActualAwayScore]]=0), 1,0)</f>
        <v>0</v>
      </c>
      <c r="AA1232" s="2">
        <f>IF(Table2[[#This Row],[GameIsOver]]=0,0, IF(Table2[[#This Row],[ActualWinner]]=Table2[[#This Row],[AwayTeam]], 2, IF(OR(Table2[[#This Row],[ActualResult]]="OT", Table2[[#This Row],[ActualResult]]="SO"), 1, 0)))</f>
        <v>0</v>
      </c>
      <c r="AB1232" s="2">
        <f>IF(Table2[[#This Row],[GameIsOver]]= 0, 0, IF(Table2[[#This Row],[ActualWinner]]=Table2[[#This Row],[HomeTeam]], 2, IF(OR(Table2[[#This Row],[ActualResult]]="OT", Table2[[#This Row],[ActualResult]]="SO"), 1, 0)))</f>
        <v>0</v>
      </c>
      <c r="AC1232" s="33">
        <f>(($AR$11)*IF(Table2[[#This Row],[CorrectWinnerPrediction]]="Y", 1, 0))+(($AR$12)*IF(Table2[[#This Row],[CorrectAwayScorePrediction]]="Y", 1, 0))+(($AR$13)*IF(Table2[[#This Row],[CorrectHomeScorePrediction]]="Y", 1, 0))</f>
        <v>0</v>
      </c>
      <c r="AD123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2" s="4" t="str">
        <f>IF(WEEKDAY(Table2[[#This Row],[GameDate]])=1,"SUN",IF(WEEKDAY(Table2[[#This Row],[GameDate]])=2,"MON",IF(WEEKDAY(Table2[[#This Row],[GameDate]])=3,"TUE",IF(WEEKDAY(Table2[[#This Row],[GameDate]])=4,"WED",IF(WEEKDAY(Table2[[#This Row],[GameDate]])=5,"THU",IF(WEEKDAY(Table2[[#This Row],[GameDate]])=6,"FRI", "SAT"))))))</f>
        <v>MON</v>
      </c>
      <c r="AF1232" s="2">
        <f>Table2[[#This Row],[ActualAwayScore]]-Table2[[#This Row],[PredictedAwayScore]]</f>
        <v>0</v>
      </c>
      <c r="AG1232" s="2">
        <f>Table2[[#This Row],[ActualHomeScore]]-Table2[[#This Row],[PredictedHomeScore]]</f>
        <v>0</v>
      </c>
      <c r="AH1232" s="2">
        <f t="shared" si="98"/>
        <v>0</v>
      </c>
      <c r="AI1232" s="2">
        <f t="shared" si="99"/>
        <v>0</v>
      </c>
    </row>
    <row r="1233" spans="1:35" x14ac:dyDescent="0.25">
      <c r="B1233" s="4">
        <v>45754</v>
      </c>
      <c r="C1233" s="7" t="s">
        <v>1345</v>
      </c>
      <c r="D1233" s="2" t="s">
        <v>13</v>
      </c>
      <c r="E1233" s="2" t="s">
        <v>22</v>
      </c>
      <c r="F1233" s="2"/>
      <c r="G1233" s="2"/>
      <c r="H1233" s="2" t="str">
        <f t="shared" si="95"/>
        <v>_</v>
      </c>
      <c r="I1233" s="2"/>
      <c r="J1233" s="2"/>
      <c r="K1233" s="2"/>
      <c r="L1233" s="2" t="str">
        <f t="shared" si="96"/>
        <v>_</v>
      </c>
      <c r="M1233" s="2"/>
      <c r="N1233" s="2">
        <f>IF(ISBLANK(Table2[[#This Row],[ActualResult]]), 0, 1)</f>
        <v>0</v>
      </c>
      <c r="O1233" s="2" t="str">
        <f>IF(ISBLANK(Table2[[#This Row],[ActualResult]]), "_", IF(Table2[[#This Row],[ActualWinner]]=Table2[[#This Row],[PredictedWinner]], "Y", "N"))</f>
        <v>_</v>
      </c>
      <c r="P1233" s="2" t="str">
        <f>IF(Table2[[#This Row],[ActualAwayScore]]&gt;Table2[[#This Row],[PredictedAwayScore]], "N", IF(ISBLANK(Table2[[#This Row],[ActualResult]]), "_", IF(Table2[[#This Row],[ActualAwayScore]]=Table2[[#This Row],[PredictedAwayScore]], "Y", "N")))</f>
        <v>_</v>
      </c>
      <c r="Q1233" s="2" t="str">
        <f>IF(Table2[[#This Row],[ActualHomeScore]]&gt;Table2[[#This Row],[PredictedHomeScore]],"N", IF(ISBLANK(Table2[[#This Row],[ActualResult]]), "_", IF(Table2[[#This Row],[ActualHomeScore]]=Table2[[#This Row],[PredictedHomeScore]], "Y", "N")))</f>
        <v>_</v>
      </c>
      <c r="R1233" s="2"/>
      <c r="S1233" s="2" t="str">
        <f t="shared" si="97"/>
        <v>_</v>
      </c>
      <c r="T1233" s="2">
        <f>IF(INDEX(StatsRegularSeason20242025!$A$2:$C$33,MATCH(Table2[[#This Row],[AwayTeam]],StatsRegularSeason20242025!$A$2:$A$33,0),2)=INDEX(StatsRegularSeason20242025!$A$2:$C$33,MATCH(Table2[[#This Row],[HomeTeam]],StatsRegularSeason20242025!$A$2:$A$33,0),2),1,0)</f>
        <v>1</v>
      </c>
      <c r="U1233" s="2">
        <f>IF(INDEX(StatsRegularSeason20242025!$A$2:$C$33,MATCH(Table2[[#This Row],[AwayTeam]],StatsRegularSeason20242025!$A$2:$A$33,0),3)=INDEX(StatsRegularSeason20242025!$A$2:$C$33,MATCH(Table2[[#This Row],[HomeTeam]],StatsRegularSeason20242025!$A$2:$A$33,0),3),1,0)</f>
        <v>1</v>
      </c>
      <c r="V1233" s="2">
        <f>IF(Table2[[#This Row],[InterConf]]=1,IF(Table2[[#This Row],[InterDiv]]=0, 1, 0), 0)</f>
        <v>0</v>
      </c>
      <c r="W1233" s="2">
        <f>IF(INDEX(StatsRegularSeason20242025!$A$2:$C$33,MATCH(Table2[[#This Row],[AwayTeam]],StatsRegularSeason20242025!$A$2:$A$33,0),2)&lt;&gt;INDEX(StatsRegularSeason20242025!$A$2:$C$33,MATCH(Table2[[#This Row],[HomeTeam]],StatsRegularSeason20242025!$A$2:$A$33,0),2),1,0)</f>
        <v>0</v>
      </c>
      <c r="X1233" s="2"/>
      <c r="Y1233" s="2"/>
      <c r="Z1233" s="2">
        <f>IF(AND(Table2[[#This Row],[GameIsOver]]=1,Table2[[#This Row],[ActualHomeScore]]*Table2[[#This Row],[ActualAwayScore]]=0), 1,0)</f>
        <v>0</v>
      </c>
      <c r="AA1233" s="2">
        <f>IF(Table2[[#This Row],[GameIsOver]]=0,0, IF(Table2[[#This Row],[ActualWinner]]=Table2[[#This Row],[AwayTeam]], 2, IF(OR(Table2[[#This Row],[ActualResult]]="OT", Table2[[#This Row],[ActualResult]]="SO"), 1, 0)))</f>
        <v>0</v>
      </c>
      <c r="AB1233" s="2">
        <f>IF(Table2[[#This Row],[GameIsOver]]= 0, 0, IF(Table2[[#This Row],[ActualWinner]]=Table2[[#This Row],[HomeTeam]], 2, IF(OR(Table2[[#This Row],[ActualResult]]="OT", Table2[[#This Row],[ActualResult]]="SO"), 1, 0)))</f>
        <v>0</v>
      </c>
      <c r="AC1233" s="33">
        <f>(($AR$11)*IF(Table2[[#This Row],[CorrectWinnerPrediction]]="Y", 1, 0))+(($AR$12)*IF(Table2[[#This Row],[CorrectAwayScorePrediction]]="Y", 1, 0))+(($AR$13)*IF(Table2[[#This Row],[CorrectHomeScorePrediction]]="Y", 1, 0))</f>
        <v>0</v>
      </c>
      <c r="AD123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3" s="4" t="str">
        <f>IF(WEEKDAY(Table2[[#This Row],[GameDate]])=1,"SUN",IF(WEEKDAY(Table2[[#This Row],[GameDate]])=2,"MON",IF(WEEKDAY(Table2[[#This Row],[GameDate]])=3,"TUE",IF(WEEKDAY(Table2[[#This Row],[GameDate]])=4,"WED",IF(WEEKDAY(Table2[[#This Row],[GameDate]])=5,"THU",IF(WEEKDAY(Table2[[#This Row],[GameDate]])=6,"FRI", "SAT"))))))</f>
        <v>MON</v>
      </c>
      <c r="AF1233" s="2">
        <f>Table2[[#This Row],[ActualAwayScore]]-Table2[[#This Row],[PredictedAwayScore]]</f>
        <v>0</v>
      </c>
      <c r="AG1233" s="2">
        <f>Table2[[#This Row],[ActualHomeScore]]-Table2[[#This Row],[PredictedHomeScore]]</f>
        <v>0</v>
      </c>
      <c r="AH1233" s="2">
        <f t="shared" si="98"/>
        <v>0</v>
      </c>
      <c r="AI1233" s="2">
        <f t="shared" si="99"/>
        <v>0</v>
      </c>
    </row>
    <row r="1234" spans="1:35" x14ac:dyDescent="0.25">
      <c r="B1234" s="4">
        <v>45754</v>
      </c>
      <c r="C1234" s="7" t="s">
        <v>1346</v>
      </c>
      <c r="D1234" s="2" t="s">
        <v>23</v>
      </c>
      <c r="E1234" s="2" t="s">
        <v>47</v>
      </c>
      <c r="F1234" s="2"/>
      <c r="G1234" s="2"/>
      <c r="H1234" s="2" t="str">
        <f t="shared" si="95"/>
        <v>_</v>
      </c>
      <c r="I1234" s="2"/>
      <c r="J1234" s="2"/>
      <c r="K1234" s="2"/>
      <c r="L1234" s="2" t="str">
        <f t="shared" si="96"/>
        <v>_</v>
      </c>
      <c r="M1234" s="2"/>
      <c r="N1234" s="2">
        <f>IF(ISBLANK(Table2[[#This Row],[ActualResult]]), 0, 1)</f>
        <v>0</v>
      </c>
      <c r="O1234" s="2" t="str">
        <f>IF(ISBLANK(Table2[[#This Row],[ActualResult]]), "_", IF(Table2[[#This Row],[ActualWinner]]=Table2[[#This Row],[PredictedWinner]], "Y", "N"))</f>
        <v>_</v>
      </c>
      <c r="P1234" s="2" t="str">
        <f>IF(Table2[[#This Row],[ActualAwayScore]]&gt;Table2[[#This Row],[PredictedAwayScore]], "N", IF(ISBLANK(Table2[[#This Row],[ActualResult]]), "_", IF(Table2[[#This Row],[ActualAwayScore]]=Table2[[#This Row],[PredictedAwayScore]], "Y", "N")))</f>
        <v>_</v>
      </c>
      <c r="Q1234" s="2" t="str">
        <f>IF(Table2[[#This Row],[ActualHomeScore]]&gt;Table2[[#This Row],[PredictedHomeScore]],"N", IF(ISBLANK(Table2[[#This Row],[ActualResult]]), "_", IF(Table2[[#This Row],[ActualHomeScore]]=Table2[[#This Row],[PredictedHomeScore]], "Y", "N")))</f>
        <v>_</v>
      </c>
      <c r="R1234" s="2"/>
      <c r="S1234" s="2" t="str">
        <f t="shared" si="97"/>
        <v>_</v>
      </c>
      <c r="T1234" s="2">
        <f>IF(INDEX(StatsRegularSeason20242025!$A$2:$C$33,MATCH(Table2[[#This Row],[AwayTeam]],StatsRegularSeason20242025!$A$2:$A$33,0),2)=INDEX(StatsRegularSeason20242025!$A$2:$C$33,MATCH(Table2[[#This Row],[HomeTeam]],StatsRegularSeason20242025!$A$2:$A$33,0),2),1,0)</f>
        <v>1</v>
      </c>
      <c r="U1234" s="2">
        <f>IF(INDEX(StatsRegularSeason20242025!$A$2:$C$33,MATCH(Table2[[#This Row],[AwayTeam]],StatsRegularSeason20242025!$A$2:$A$33,0),3)=INDEX(StatsRegularSeason20242025!$A$2:$C$33,MATCH(Table2[[#This Row],[HomeTeam]],StatsRegularSeason20242025!$A$2:$A$33,0),3),1,0)</f>
        <v>1</v>
      </c>
      <c r="V1234" s="2">
        <f>IF(Table2[[#This Row],[InterConf]]=1,IF(Table2[[#This Row],[InterDiv]]=0, 1, 0), 0)</f>
        <v>0</v>
      </c>
      <c r="W1234" s="2">
        <f>IF(INDEX(StatsRegularSeason20242025!$A$2:$C$33,MATCH(Table2[[#This Row],[AwayTeam]],StatsRegularSeason20242025!$A$2:$A$33,0),2)&lt;&gt;INDEX(StatsRegularSeason20242025!$A$2:$C$33,MATCH(Table2[[#This Row],[HomeTeam]],StatsRegularSeason20242025!$A$2:$A$33,0),2),1,0)</f>
        <v>0</v>
      </c>
      <c r="X1234" s="2"/>
      <c r="Y1234" s="2"/>
      <c r="Z1234" s="2">
        <f>IF(AND(Table2[[#This Row],[GameIsOver]]=1,Table2[[#This Row],[ActualHomeScore]]*Table2[[#This Row],[ActualAwayScore]]=0), 1,0)</f>
        <v>0</v>
      </c>
      <c r="AA1234" s="2">
        <f>IF(Table2[[#This Row],[GameIsOver]]=0,0, IF(Table2[[#This Row],[ActualWinner]]=Table2[[#This Row],[AwayTeam]], 2, IF(OR(Table2[[#This Row],[ActualResult]]="OT", Table2[[#This Row],[ActualResult]]="SO"), 1, 0)))</f>
        <v>0</v>
      </c>
      <c r="AB1234" s="2">
        <f>IF(Table2[[#This Row],[GameIsOver]]= 0, 0, IF(Table2[[#This Row],[ActualWinner]]=Table2[[#This Row],[HomeTeam]], 2, IF(OR(Table2[[#This Row],[ActualResult]]="OT", Table2[[#This Row],[ActualResult]]="SO"), 1, 0)))</f>
        <v>0</v>
      </c>
      <c r="AC1234" s="33">
        <f>(($AR$11)*IF(Table2[[#This Row],[CorrectWinnerPrediction]]="Y", 1, 0))+(($AR$12)*IF(Table2[[#This Row],[CorrectAwayScorePrediction]]="Y", 1, 0))+(($AR$13)*IF(Table2[[#This Row],[CorrectHomeScorePrediction]]="Y", 1, 0))</f>
        <v>0</v>
      </c>
      <c r="AD123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4" s="4" t="str">
        <f>IF(WEEKDAY(Table2[[#This Row],[GameDate]])=1,"SUN",IF(WEEKDAY(Table2[[#This Row],[GameDate]])=2,"MON",IF(WEEKDAY(Table2[[#This Row],[GameDate]])=3,"TUE",IF(WEEKDAY(Table2[[#This Row],[GameDate]])=4,"WED",IF(WEEKDAY(Table2[[#This Row],[GameDate]])=5,"THU",IF(WEEKDAY(Table2[[#This Row],[GameDate]])=6,"FRI", "SAT"))))))</f>
        <v>MON</v>
      </c>
      <c r="AF1234" s="2">
        <f>Table2[[#This Row],[ActualAwayScore]]-Table2[[#This Row],[PredictedAwayScore]]</f>
        <v>0</v>
      </c>
      <c r="AG1234" s="2">
        <f>Table2[[#This Row],[ActualHomeScore]]-Table2[[#This Row],[PredictedHomeScore]]</f>
        <v>0</v>
      </c>
      <c r="AH1234" s="2">
        <f t="shared" si="98"/>
        <v>0</v>
      </c>
      <c r="AI1234" s="2">
        <f t="shared" si="99"/>
        <v>0</v>
      </c>
    </row>
    <row r="1235" spans="1:35" x14ac:dyDescent="0.25">
      <c r="B1235" s="4">
        <v>45754</v>
      </c>
      <c r="C1235" s="7" t="s">
        <v>1347</v>
      </c>
      <c r="D1235" s="2" t="s">
        <v>12</v>
      </c>
      <c r="E1235" s="2" t="s">
        <v>28</v>
      </c>
      <c r="F1235" s="2"/>
      <c r="G1235" s="2"/>
      <c r="H1235" s="2" t="str">
        <f t="shared" si="95"/>
        <v>_</v>
      </c>
      <c r="I1235" s="2"/>
      <c r="J1235" s="2"/>
      <c r="K1235" s="2"/>
      <c r="L1235" s="2" t="str">
        <f t="shared" si="96"/>
        <v>_</v>
      </c>
      <c r="M1235" s="2"/>
      <c r="N1235" s="2">
        <f>IF(ISBLANK(Table2[[#This Row],[ActualResult]]), 0, 1)</f>
        <v>0</v>
      </c>
      <c r="O1235" s="2" t="str">
        <f>IF(ISBLANK(Table2[[#This Row],[ActualResult]]), "_", IF(Table2[[#This Row],[ActualWinner]]=Table2[[#This Row],[PredictedWinner]], "Y", "N"))</f>
        <v>_</v>
      </c>
      <c r="P1235" s="2" t="str">
        <f>IF(Table2[[#This Row],[ActualAwayScore]]&gt;Table2[[#This Row],[PredictedAwayScore]], "N", IF(ISBLANK(Table2[[#This Row],[ActualResult]]), "_", IF(Table2[[#This Row],[ActualAwayScore]]=Table2[[#This Row],[PredictedAwayScore]], "Y", "N")))</f>
        <v>_</v>
      </c>
      <c r="Q1235" s="2" t="str">
        <f>IF(Table2[[#This Row],[ActualHomeScore]]&gt;Table2[[#This Row],[PredictedHomeScore]],"N", IF(ISBLANK(Table2[[#This Row],[ActualResult]]), "_", IF(Table2[[#This Row],[ActualHomeScore]]=Table2[[#This Row],[PredictedHomeScore]], "Y", "N")))</f>
        <v>_</v>
      </c>
      <c r="R1235" s="2"/>
      <c r="S1235" s="2" t="str">
        <f t="shared" si="97"/>
        <v>_</v>
      </c>
      <c r="T1235" s="2">
        <f>IF(INDEX(StatsRegularSeason20242025!$A$2:$C$33,MATCH(Table2[[#This Row],[AwayTeam]],StatsRegularSeason20242025!$A$2:$A$33,0),2)=INDEX(StatsRegularSeason20242025!$A$2:$C$33,MATCH(Table2[[#This Row],[HomeTeam]],StatsRegularSeason20242025!$A$2:$A$33,0),2),1,0)</f>
        <v>1</v>
      </c>
      <c r="U1235" s="2">
        <f>IF(INDEX(StatsRegularSeason20242025!$A$2:$C$33,MATCH(Table2[[#This Row],[AwayTeam]],StatsRegularSeason20242025!$A$2:$A$33,0),3)=INDEX(StatsRegularSeason20242025!$A$2:$C$33,MATCH(Table2[[#This Row],[HomeTeam]],StatsRegularSeason20242025!$A$2:$A$33,0),3),1,0)</f>
        <v>1</v>
      </c>
      <c r="V1235" s="2">
        <f>IF(Table2[[#This Row],[InterConf]]=1,IF(Table2[[#This Row],[InterDiv]]=0, 1, 0), 0)</f>
        <v>0</v>
      </c>
      <c r="W1235" s="2">
        <f>IF(INDEX(StatsRegularSeason20242025!$A$2:$C$33,MATCH(Table2[[#This Row],[AwayTeam]],StatsRegularSeason20242025!$A$2:$A$33,0),2)&lt;&gt;INDEX(StatsRegularSeason20242025!$A$2:$C$33,MATCH(Table2[[#This Row],[HomeTeam]],StatsRegularSeason20242025!$A$2:$A$33,0),2),1,0)</f>
        <v>0</v>
      </c>
      <c r="X1235" s="2"/>
      <c r="Y1235" s="2"/>
      <c r="Z1235" s="2">
        <f>IF(AND(Table2[[#This Row],[GameIsOver]]=1,Table2[[#This Row],[ActualHomeScore]]*Table2[[#This Row],[ActualAwayScore]]=0), 1,0)</f>
        <v>0</v>
      </c>
      <c r="AA1235" s="2">
        <f>IF(Table2[[#This Row],[GameIsOver]]=0,0, IF(Table2[[#This Row],[ActualWinner]]=Table2[[#This Row],[AwayTeam]], 2, IF(OR(Table2[[#This Row],[ActualResult]]="OT", Table2[[#This Row],[ActualResult]]="SO"), 1, 0)))</f>
        <v>0</v>
      </c>
      <c r="AB1235" s="2">
        <f>IF(Table2[[#This Row],[GameIsOver]]= 0, 0, IF(Table2[[#This Row],[ActualWinner]]=Table2[[#This Row],[HomeTeam]], 2, IF(OR(Table2[[#This Row],[ActualResult]]="OT", Table2[[#This Row],[ActualResult]]="SO"), 1, 0)))</f>
        <v>0</v>
      </c>
      <c r="AC1235" s="33">
        <f>(($AR$11)*IF(Table2[[#This Row],[CorrectWinnerPrediction]]="Y", 1, 0))+(($AR$12)*IF(Table2[[#This Row],[CorrectAwayScorePrediction]]="Y", 1, 0))+(($AR$13)*IF(Table2[[#This Row],[CorrectHomeScorePrediction]]="Y", 1, 0))</f>
        <v>0</v>
      </c>
      <c r="AD123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5" s="4" t="str">
        <f>IF(WEEKDAY(Table2[[#This Row],[GameDate]])=1,"SUN",IF(WEEKDAY(Table2[[#This Row],[GameDate]])=2,"MON",IF(WEEKDAY(Table2[[#This Row],[GameDate]])=3,"TUE",IF(WEEKDAY(Table2[[#This Row],[GameDate]])=4,"WED",IF(WEEKDAY(Table2[[#This Row],[GameDate]])=5,"THU",IF(WEEKDAY(Table2[[#This Row],[GameDate]])=6,"FRI", "SAT"))))))</f>
        <v>MON</v>
      </c>
      <c r="AF1235" s="2">
        <f>Table2[[#This Row],[ActualAwayScore]]-Table2[[#This Row],[PredictedAwayScore]]</f>
        <v>0</v>
      </c>
      <c r="AG1235" s="2">
        <f>Table2[[#This Row],[ActualHomeScore]]-Table2[[#This Row],[PredictedHomeScore]]</f>
        <v>0</v>
      </c>
      <c r="AH1235" s="2">
        <f t="shared" si="98"/>
        <v>0</v>
      </c>
      <c r="AI1235" s="2">
        <f t="shared" si="99"/>
        <v>0</v>
      </c>
    </row>
    <row r="1236" spans="1:35" x14ac:dyDescent="0.25">
      <c r="A1236" s="3"/>
      <c r="B1236" s="5">
        <v>45754</v>
      </c>
      <c r="C1236" s="8" t="s">
        <v>1348</v>
      </c>
      <c r="D1236" s="3" t="s">
        <v>24</v>
      </c>
      <c r="E1236" s="3" t="s">
        <v>38</v>
      </c>
      <c r="F1236" s="3"/>
      <c r="G1236" s="3"/>
      <c r="H1236" s="3" t="str">
        <f t="shared" si="95"/>
        <v>_</v>
      </c>
      <c r="I1236" s="3"/>
      <c r="J1236" s="3"/>
      <c r="K1236" s="3"/>
      <c r="L1236" s="2" t="str">
        <f t="shared" si="96"/>
        <v>_</v>
      </c>
      <c r="M1236" s="3"/>
      <c r="N1236" s="3">
        <f>IF(ISBLANK(Table2[[#This Row],[ActualResult]]), 0, 1)</f>
        <v>0</v>
      </c>
      <c r="O1236" s="3" t="str">
        <f>IF(ISBLANK(Table2[[#This Row],[ActualResult]]), "_", IF(Table2[[#This Row],[ActualWinner]]=Table2[[#This Row],[PredictedWinner]], "Y", "N"))</f>
        <v>_</v>
      </c>
      <c r="P1236" s="3" t="str">
        <f>IF(Table2[[#This Row],[ActualAwayScore]]&gt;Table2[[#This Row],[PredictedAwayScore]], "N", IF(ISBLANK(Table2[[#This Row],[ActualResult]]), "_", IF(Table2[[#This Row],[ActualAwayScore]]=Table2[[#This Row],[PredictedAwayScore]], "Y", "N")))</f>
        <v>_</v>
      </c>
      <c r="Q1236" s="3" t="str">
        <f>IF(Table2[[#This Row],[ActualHomeScore]]&gt;Table2[[#This Row],[PredictedHomeScore]],"N", IF(ISBLANK(Table2[[#This Row],[ActualResult]]), "_", IF(Table2[[#This Row],[ActualHomeScore]]=Table2[[#This Row],[PredictedHomeScore]], "Y", "N")))</f>
        <v>_</v>
      </c>
      <c r="R1236" s="2"/>
      <c r="S1236" s="2" t="str">
        <f t="shared" si="97"/>
        <v>_</v>
      </c>
      <c r="T1236" s="2">
        <f>IF(INDEX(StatsRegularSeason20242025!$A$2:$C$33,MATCH(Table2[[#This Row],[AwayTeam]],StatsRegularSeason20242025!$A$2:$A$33,0),2)=INDEX(StatsRegularSeason20242025!$A$2:$C$33,MATCH(Table2[[#This Row],[HomeTeam]],StatsRegularSeason20242025!$A$2:$A$33,0),2),1,0)</f>
        <v>1</v>
      </c>
      <c r="U1236" s="2">
        <f>IF(INDEX(StatsRegularSeason20242025!$A$2:$C$33,MATCH(Table2[[#This Row],[AwayTeam]],StatsRegularSeason20242025!$A$2:$A$33,0),3)=INDEX(StatsRegularSeason20242025!$A$2:$C$33,MATCH(Table2[[#This Row],[HomeTeam]],StatsRegularSeason20242025!$A$2:$A$33,0),3),1,0)</f>
        <v>1</v>
      </c>
      <c r="V1236" s="2">
        <f>IF(Table2[[#This Row],[InterConf]]=1,IF(Table2[[#This Row],[InterDiv]]=0, 1, 0), 0)</f>
        <v>0</v>
      </c>
      <c r="W1236" s="2">
        <f>IF(INDEX(StatsRegularSeason20242025!$A$2:$C$33,MATCH(Table2[[#This Row],[AwayTeam]],StatsRegularSeason20242025!$A$2:$A$33,0),2)&lt;&gt;INDEX(StatsRegularSeason20242025!$A$2:$C$33,MATCH(Table2[[#This Row],[HomeTeam]],StatsRegularSeason20242025!$A$2:$A$33,0),2),1,0)</f>
        <v>0</v>
      </c>
      <c r="X1236" s="2"/>
      <c r="Y1236" s="2"/>
      <c r="Z1236" s="2">
        <f>IF(AND(Table2[[#This Row],[GameIsOver]]=1,Table2[[#This Row],[ActualHomeScore]]*Table2[[#This Row],[ActualAwayScore]]=0), 1,0)</f>
        <v>0</v>
      </c>
      <c r="AA1236" s="2">
        <f>IF(Table2[[#This Row],[GameIsOver]]=0,0, IF(Table2[[#This Row],[ActualWinner]]=Table2[[#This Row],[AwayTeam]], 2, IF(OR(Table2[[#This Row],[ActualResult]]="OT", Table2[[#This Row],[ActualResult]]="SO"), 1, 0)))</f>
        <v>0</v>
      </c>
      <c r="AB1236" s="2">
        <f>IF(Table2[[#This Row],[GameIsOver]]= 0, 0, IF(Table2[[#This Row],[ActualWinner]]=Table2[[#This Row],[HomeTeam]], 2, IF(OR(Table2[[#This Row],[ActualResult]]="OT", Table2[[#This Row],[ActualResult]]="SO"), 1, 0)))</f>
        <v>0</v>
      </c>
      <c r="AC1236" s="33">
        <f>(($AR$11)*IF(Table2[[#This Row],[CorrectWinnerPrediction]]="Y", 1, 0))+(($AR$12)*IF(Table2[[#This Row],[CorrectAwayScorePrediction]]="Y", 1, 0))+(($AR$13)*IF(Table2[[#This Row],[CorrectHomeScorePrediction]]="Y", 1, 0))</f>
        <v>0</v>
      </c>
      <c r="AD123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6" s="5" t="str">
        <f>IF(WEEKDAY(Table2[[#This Row],[GameDate]])=1,"SUN",IF(WEEKDAY(Table2[[#This Row],[GameDate]])=2,"MON",IF(WEEKDAY(Table2[[#This Row],[GameDate]])=3,"TUE",IF(WEEKDAY(Table2[[#This Row],[GameDate]])=4,"WED",IF(WEEKDAY(Table2[[#This Row],[GameDate]])=5,"THU",IF(WEEKDAY(Table2[[#This Row],[GameDate]])=6,"FRI", "SAT"))))))</f>
        <v>MON</v>
      </c>
      <c r="AF1236" s="2">
        <f>Table2[[#This Row],[ActualAwayScore]]-Table2[[#This Row],[PredictedAwayScore]]</f>
        <v>0</v>
      </c>
      <c r="AG1236" s="2">
        <f>Table2[[#This Row],[ActualHomeScore]]-Table2[[#This Row],[PredictedHomeScore]]</f>
        <v>0</v>
      </c>
      <c r="AH1236" s="2">
        <f t="shared" si="98"/>
        <v>0</v>
      </c>
      <c r="AI1236" s="2">
        <f t="shared" si="99"/>
        <v>0</v>
      </c>
    </row>
    <row r="1237" spans="1:35" x14ac:dyDescent="0.25">
      <c r="B1237" s="4">
        <v>45755</v>
      </c>
      <c r="C1237" s="7" t="s">
        <v>1349</v>
      </c>
      <c r="D1237" s="2" t="s">
        <v>44</v>
      </c>
      <c r="E1237" s="2" t="s">
        <v>29</v>
      </c>
      <c r="F1237" s="2"/>
      <c r="G1237" s="2"/>
      <c r="H1237" s="2" t="str">
        <f t="shared" si="95"/>
        <v>_</v>
      </c>
      <c r="I1237" s="2"/>
      <c r="J1237" s="2"/>
      <c r="K1237" s="2"/>
      <c r="L1237" s="13" t="str">
        <f t="shared" si="96"/>
        <v>_</v>
      </c>
      <c r="M1237" s="2"/>
      <c r="N1237" s="2">
        <f>IF(ISBLANK(Table2[[#This Row],[ActualResult]]), 0, 1)</f>
        <v>0</v>
      </c>
      <c r="O1237" s="2" t="str">
        <f>IF(ISBLANK(Table2[[#This Row],[ActualResult]]), "_", IF(Table2[[#This Row],[ActualWinner]]=Table2[[#This Row],[PredictedWinner]], "Y", "N"))</f>
        <v>_</v>
      </c>
      <c r="P1237" s="2" t="str">
        <f>IF(Table2[[#This Row],[ActualAwayScore]]&gt;Table2[[#This Row],[PredictedAwayScore]], "N", IF(ISBLANK(Table2[[#This Row],[ActualResult]]), "_", IF(Table2[[#This Row],[ActualAwayScore]]=Table2[[#This Row],[PredictedAwayScore]], "Y", "N")))</f>
        <v>_</v>
      </c>
      <c r="Q1237" s="2" t="str">
        <f>IF(Table2[[#This Row],[ActualHomeScore]]&gt;Table2[[#This Row],[PredictedHomeScore]],"N", IF(ISBLANK(Table2[[#This Row],[ActualResult]]), "_", IF(Table2[[#This Row],[ActualHomeScore]]=Table2[[#This Row],[PredictedHomeScore]], "Y", "N")))</f>
        <v>_</v>
      </c>
      <c r="R1237" s="2"/>
      <c r="S1237" s="2" t="str">
        <f t="shared" si="97"/>
        <v>_</v>
      </c>
      <c r="T1237" s="2">
        <f>IF(INDEX(StatsRegularSeason20242025!$A$2:$C$33,MATCH(Table2[[#This Row],[AwayTeam]],StatsRegularSeason20242025!$A$2:$A$33,0),2)=INDEX(StatsRegularSeason20242025!$A$2:$C$33,MATCH(Table2[[#This Row],[HomeTeam]],StatsRegularSeason20242025!$A$2:$A$33,0),2),1,0)</f>
        <v>1</v>
      </c>
      <c r="U1237" s="2">
        <f>IF(INDEX(StatsRegularSeason20242025!$A$2:$C$33,MATCH(Table2[[#This Row],[AwayTeam]],StatsRegularSeason20242025!$A$2:$A$33,0),3)=INDEX(StatsRegularSeason20242025!$A$2:$C$33,MATCH(Table2[[#This Row],[HomeTeam]],StatsRegularSeason20242025!$A$2:$A$33,0),3),1,0)</f>
        <v>0</v>
      </c>
      <c r="V1237" s="2">
        <f>IF(Table2[[#This Row],[InterConf]]=1,IF(Table2[[#This Row],[InterDiv]]=0, 1, 0), 0)</f>
        <v>1</v>
      </c>
      <c r="W1237" s="2">
        <f>IF(INDEX(StatsRegularSeason20242025!$A$2:$C$33,MATCH(Table2[[#This Row],[AwayTeam]],StatsRegularSeason20242025!$A$2:$A$33,0),2)&lt;&gt;INDEX(StatsRegularSeason20242025!$A$2:$C$33,MATCH(Table2[[#This Row],[HomeTeam]],StatsRegularSeason20242025!$A$2:$A$33,0),2),1,0)</f>
        <v>0</v>
      </c>
      <c r="X1237" s="2"/>
      <c r="Y1237" s="2"/>
      <c r="Z1237" s="2">
        <f>IF(AND(Table2[[#This Row],[GameIsOver]]=1,Table2[[#This Row],[ActualHomeScore]]*Table2[[#This Row],[ActualAwayScore]]=0), 1,0)</f>
        <v>0</v>
      </c>
      <c r="AA1237" s="2">
        <f>IF(Table2[[#This Row],[GameIsOver]]=0,0, IF(Table2[[#This Row],[ActualWinner]]=Table2[[#This Row],[AwayTeam]], 2, IF(OR(Table2[[#This Row],[ActualResult]]="OT", Table2[[#This Row],[ActualResult]]="SO"), 1, 0)))</f>
        <v>0</v>
      </c>
      <c r="AB1237" s="2">
        <f>IF(Table2[[#This Row],[GameIsOver]]= 0, 0, IF(Table2[[#This Row],[ActualWinner]]=Table2[[#This Row],[HomeTeam]], 2, IF(OR(Table2[[#This Row],[ActualResult]]="OT", Table2[[#This Row],[ActualResult]]="SO"), 1, 0)))</f>
        <v>0</v>
      </c>
      <c r="AC1237" s="33">
        <f>(($AR$11)*IF(Table2[[#This Row],[CorrectWinnerPrediction]]="Y", 1, 0))+(($AR$12)*IF(Table2[[#This Row],[CorrectAwayScorePrediction]]="Y", 1, 0))+(($AR$13)*IF(Table2[[#This Row],[CorrectHomeScorePrediction]]="Y", 1, 0))</f>
        <v>0</v>
      </c>
      <c r="AD123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7" s="4" t="str">
        <f>IF(WEEKDAY(Table2[[#This Row],[GameDate]])=1,"SUN",IF(WEEKDAY(Table2[[#This Row],[GameDate]])=2,"MON",IF(WEEKDAY(Table2[[#This Row],[GameDate]])=3,"TUE",IF(WEEKDAY(Table2[[#This Row],[GameDate]])=4,"WED",IF(WEEKDAY(Table2[[#This Row],[GameDate]])=5,"THU",IF(WEEKDAY(Table2[[#This Row],[GameDate]])=6,"FRI", "SAT"))))))</f>
        <v>TUE</v>
      </c>
      <c r="AF1237" s="2">
        <f>Table2[[#This Row],[ActualAwayScore]]-Table2[[#This Row],[PredictedAwayScore]]</f>
        <v>0</v>
      </c>
      <c r="AG1237" s="2">
        <f>Table2[[#This Row],[ActualHomeScore]]-Table2[[#This Row],[PredictedHomeScore]]</f>
        <v>0</v>
      </c>
      <c r="AH1237" s="2">
        <f t="shared" si="98"/>
        <v>0</v>
      </c>
      <c r="AI1237" s="2">
        <f t="shared" si="99"/>
        <v>0</v>
      </c>
    </row>
    <row r="1238" spans="1:35" x14ac:dyDescent="0.25">
      <c r="B1238" s="4">
        <v>45755</v>
      </c>
      <c r="C1238" s="7" t="s">
        <v>1350</v>
      </c>
      <c r="D1238" s="2" t="s">
        <v>31</v>
      </c>
      <c r="E1238" s="2" t="s">
        <v>19</v>
      </c>
      <c r="F1238" s="2"/>
      <c r="G1238" s="2"/>
      <c r="H1238" s="2" t="str">
        <f t="shared" si="95"/>
        <v>_</v>
      </c>
      <c r="I1238" s="2"/>
      <c r="J1238" s="2"/>
      <c r="K1238" s="2"/>
      <c r="L1238" s="2" t="str">
        <f t="shared" si="96"/>
        <v>_</v>
      </c>
      <c r="M1238" s="2"/>
      <c r="N1238" s="2">
        <f>IF(ISBLANK(Table2[[#This Row],[ActualResult]]), 0, 1)</f>
        <v>0</v>
      </c>
      <c r="O1238" s="2" t="str">
        <f>IF(ISBLANK(Table2[[#This Row],[ActualResult]]), "_", IF(Table2[[#This Row],[ActualWinner]]=Table2[[#This Row],[PredictedWinner]], "Y", "N"))</f>
        <v>_</v>
      </c>
      <c r="P1238" s="2" t="str">
        <f>IF(Table2[[#This Row],[ActualAwayScore]]&gt;Table2[[#This Row],[PredictedAwayScore]], "N", IF(ISBLANK(Table2[[#This Row],[ActualResult]]), "_", IF(Table2[[#This Row],[ActualAwayScore]]=Table2[[#This Row],[PredictedAwayScore]], "Y", "N")))</f>
        <v>_</v>
      </c>
      <c r="Q1238" s="2" t="str">
        <f>IF(Table2[[#This Row],[ActualHomeScore]]&gt;Table2[[#This Row],[PredictedHomeScore]],"N", IF(ISBLANK(Table2[[#This Row],[ActualResult]]), "_", IF(Table2[[#This Row],[ActualHomeScore]]=Table2[[#This Row],[PredictedHomeScore]], "Y", "N")))</f>
        <v>_</v>
      </c>
      <c r="R1238" s="2"/>
      <c r="S1238" s="2" t="str">
        <f t="shared" si="97"/>
        <v>_</v>
      </c>
      <c r="T1238" s="2">
        <f>IF(INDEX(StatsRegularSeason20242025!$A$2:$C$33,MATCH(Table2[[#This Row],[AwayTeam]],StatsRegularSeason20242025!$A$2:$A$33,0),2)=INDEX(StatsRegularSeason20242025!$A$2:$C$33,MATCH(Table2[[#This Row],[HomeTeam]],StatsRegularSeason20242025!$A$2:$A$33,0),2),1,0)</f>
        <v>1</v>
      </c>
      <c r="U1238" s="2">
        <f>IF(INDEX(StatsRegularSeason20242025!$A$2:$C$33,MATCH(Table2[[#This Row],[AwayTeam]],StatsRegularSeason20242025!$A$2:$A$33,0),3)=INDEX(StatsRegularSeason20242025!$A$2:$C$33,MATCH(Table2[[#This Row],[HomeTeam]],StatsRegularSeason20242025!$A$2:$A$33,0),3),1,0)</f>
        <v>1</v>
      </c>
      <c r="V1238" s="2">
        <f>IF(Table2[[#This Row],[InterConf]]=1,IF(Table2[[#This Row],[InterDiv]]=0, 1, 0), 0)</f>
        <v>0</v>
      </c>
      <c r="W1238" s="2">
        <f>IF(INDEX(StatsRegularSeason20242025!$A$2:$C$33,MATCH(Table2[[#This Row],[AwayTeam]],StatsRegularSeason20242025!$A$2:$A$33,0),2)&lt;&gt;INDEX(StatsRegularSeason20242025!$A$2:$C$33,MATCH(Table2[[#This Row],[HomeTeam]],StatsRegularSeason20242025!$A$2:$A$33,0),2),1,0)</f>
        <v>0</v>
      </c>
      <c r="X1238" s="2"/>
      <c r="Y1238" s="2"/>
      <c r="Z1238" s="2">
        <f>IF(AND(Table2[[#This Row],[GameIsOver]]=1,Table2[[#This Row],[ActualHomeScore]]*Table2[[#This Row],[ActualAwayScore]]=0), 1,0)</f>
        <v>0</v>
      </c>
      <c r="AA1238" s="2">
        <f>IF(Table2[[#This Row],[GameIsOver]]=0,0, IF(Table2[[#This Row],[ActualWinner]]=Table2[[#This Row],[AwayTeam]], 2, IF(OR(Table2[[#This Row],[ActualResult]]="OT", Table2[[#This Row],[ActualResult]]="SO"), 1, 0)))</f>
        <v>0</v>
      </c>
      <c r="AB1238" s="2">
        <f>IF(Table2[[#This Row],[GameIsOver]]= 0, 0, IF(Table2[[#This Row],[ActualWinner]]=Table2[[#This Row],[HomeTeam]], 2, IF(OR(Table2[[#This Row],[ActualResult]]="OT", Table2[[#This Row],[ActualResult]]="SO"), 1, 0)))</f>
        <v>0</v>
      </c>
      <c r="AC1238" s="33">
        <f>(($AR$11)*IF(Table2[[#This Row],[CorrectWinnerPrediction]]="Y", 1, 0))+(($AR$12)*IF(Table2[[#This Row],[CorrectAwayScorePrediction]]="Y", 1, 0))+(($AR$13)*IF(Table2[[#This Row],[CorrectHomeScorePrediction]]="Y", 1, 0))</f>
        <v>0</v>
      </c>
      <c r="AD123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8" s="4" t="str">
        <f>IF(WEEKDAY(Table2[[#This Row],[GameDate]])=1,"SUN",IF(WEEKDAY(Table2[[#This Row],[GameDate]])=2,"MON",IF(WEEKDAY(Table2[[#This Row],[GameDate]])=3,"TUE",IF(WEEKDAY(Table2[[#This Row],[GameDate]])=4,"WED",IF(WEEKDAY(Table2[[#This Row],[GameDate]])=5,"THU",IF(WEEKDAY(Table2[[#This Row],[GameDate]])=6,"FRI", "SAT"))))))</f>
        <v>TUE</v>
      </c>
      <c r="AF1238" s="2">
        <f>Table2[[#This Row],[ActualAwayScore]]-Table2[[#This Row],[PredictedAwayScore]]</f>
        <v>0</v>
      </c>
      <c r="AG1238" s="2">
        <f>Table2[[#This Row],[ActualHomeScore]]-Table2[[#This Row],[PredictedHomeScore]]</f>
        <v>0</v>
      </c>
      <c r="AH1238" s="2">
        <f t="shared" si="98"/>
        <v>0</v>
      </c>
      <c r="AI1238" s="2">
        <f t="shared" si="99"/>
        <v>0</v>
      </c>
    </row>
    <row r="1239" spans="1:35" x14ac:dyDescent="0.25">
      <c r="B1239" s="4">
        <v>45755</v>
      </c>
      <c r="C1239" s="7" t="s">
        <v>1351</v>
      </c>
      <c r="D1239" s="2" t="s">
        <v>18</v>
      </c>
      <c r="E1239" s="2" t="s">
        <v>14</v>
      </c>
      <c r="F1239" s="2"/>
      <c r="G1239" s="2"/>
      <c r="H1239" s="2" t="str">
        <f t="shared" si="95"/>
        <v>_</v>
      </c>
      <c r="I1239" s="2"/>
      <c r="J1239" s="2"/>
      <c r="K1239" s="2"/>
      <c r="L1239" s="2" t="str">
        <f t="shared" si="96"/>
        <v>_</v>
      </c>
      <c r="M1239" s="2"/>
      <c r="N1239" s="2">
        <f>IF(ISBLANK(Table2[[#This Row],[ActualResult]]), 0, 1)</f>
        <v>0</v>
      </c>
      <c r="O1239" s="2" t="str">
        <f>IF(ISBLANK(Table2[[#This Row],[ActualResult]]), "_", IF(Table2[[#This Row],[ActualWinner]]=Table2[[#This Row],[PredictedWinner]], "Y", "N"))</f>
        <v>_</v>
      </c>
      <c r="P1239" s="2" t="str">
        <f>IF(Table2[[#This Row],[ActualAwayScore]]&gt;Table2[[#This Row],[PredictedAwayScore]], "N", IF(ISBLANK(Table2[[#This Row],[ActualResult]]), "_", IF(Table2[[#This Row],[ActualAwayScore]]=Table2[[#This Row],[PredictedAwayScore]], "Y", "N")))</f>
        <v>_</v>
      </c>
      <c r="Q1239" s="2" t="str">
        <f>IF(Table2[[#This Row],[ActualHomeScore]]&gt;Table2[[#This Row],[PredictedHomeScore]],"N", IF(ISBLANK(Table2[[#This Row],[ActualResult]]), "_", IF(Table2[[#This Row],[ActualHomeScore]]=Table2[[#This Row],[PredictedHomeScore]], "Y", "N")))</f>
        <v>_</v>
      </c>
      <c r="R1239" s="2"/>
      <c r="S1239" s="2" t="str">
        <f t="shared" si="97"/>
        <v>_</v>
      </c>
      <c r="T1239" s="2">
        <f>IF(INDEX(StatsRegularSeason20242025!$A$2:$C$33,MATCH(Table2[[#This Row],[AwayTeam]],StatsRegularSeason20242025!$A$2:$A$33,0),2)=INDEX(StatsRegularSeason20242025!$A$2:$C$33,MATCH(Table2[[#This Row],[HomeTeam]],StatsRegularSeason20242025!$A$2:$A$33,0),2),1,0)</f>
        <v>1</v>
      </c>
      <c r="U1239" s="2">
        <f>IF(INDEX(StatsRegularSeason20242025!$A$2:$C$33,MATCH(Table2[[#This Row],[AwayTeam]],StatsRegularSeason20242025!$A$2:$A$33,0),3)=INDEX(StatsRegularSeason20242025!$A$2:$C$33,MATCH(Table2[[#This Row],[HomeTeam]],StatsRegularSeason20242025!$A$2:$A$33,0),3),1,0)</f>
        <v>1</v>
      </c>
      <c r="V1239" s="2">
        <f>IF(Table2[[#This Row],[InterConf]]=1,IF(Table2[[#This Row],[InterDiv]]=0, 1, 0), 0)</f>
        <v>0</v>
      </c>
      <c r="W1239" s="2">
        <f>IF(INDEX(StatsRegularSeason20242025!$A$2:$C$33,MATCH(Table2[[#This Row],[AwayTeam]],StatsRegularSeason20242025!$A$2:$A$33,0),2)&lt;&gt;INDEX(StatsRegularSeason20242025!$A$2:$C$33,MATCH(Table2[[#This Row],[HomeTeam]],StatsRegularSeason20242025!$A$2:$A$33,0),2),1,0)</f>
        <v>0</v>
      </c>
      <c r="X1239" s="2"/>
      <c r="Y1239" s="2"/>
      <c r="Z1239" s="2">
        <f>IF(AND(Table2[[#This Row],[GameIsOver]]=1,Table2[[#This Row],[ActualHomeScore]]*Table2[[#This Row],[ActualAwayScore]]=0), 1,0)</f>
        <v>0</v>
      </c>
      <c r="AA1239" s="2">
        <f>IF(Table2[[#This Row],[GameIsOver]]=0,0, IF(Table2[[#This Row],[ActualWinner]]=Table2[[#This Row],[AwayTeam]], 2, IF(OR(Table2[[#This Row],[ActualResult]]="OT", Table2[[#This Row],[ActualResult]]="SO"), 1, 0)))</f>
        <v>0</v>
      </c>
      <c r="AB1239" s="2">
        <f>IF(Table2[[#This Row],[GameIsOver]]= 0, 0, IF(Table2[[#This Row],[ActualWinner]]=Table2[[#This Row],[HomeTeam]], 2, IF(OR(Table2[[#This Row],[ActualResult]]="OT", Table2[[#This Row],[ActualResult]]="SO"), 1, 0)))</f>
        <v>0</v>
      </c>
      <c r="AC1239" s="33">
        <f>(($AR$11)*IF(Table2[[#This Row],[CorrectWinnerPrediction]]="Y", 1, 0))+(($AR$12)*IF(Table2[[#This Row],[CorrectAwayScorePrediction]]="Y", 1, 0))+(($AR$13)*IF(Table2[[#This Row],[CorrectHomeScorePrediction]]="Y", 1, 0))</f>
        <v>0</v>
      </c>
      <c r="AD123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39" s="4" t="str">
        <f>IF(WEEKDAY(Table2[[#This Row],[GameDate]])=1,"SUN",IF(WEEKDAY(Table2[[#This Row],[GameDate]])=2,"MON",IF(WEEKDAY(Table2[[#This Row],[GameDate]])=3,"TUE",IF(WEEKDAY(Table2[[#This Row],[GameDate]])=4,"WED",IF(WEEKDAY(Table2[[#This Row],[GameDate]])=5,"THU",IF(WEEKDAY(Table2[[#This Row],[GameDate]])=6,"FRI", "SAT"))))))</f>
        <v>TUE</v>
      </c>
      <c r="AF1239" s="2">
        <f>Table2[[#This Row],[ActualAwayScore]]-Table2[[#This Row],[PredictedAwayScore]]</f>
        <v>0</v>
      </c>
      <c r="AG1239" s="2">
        <f>Table2[[#This Row],[ActualHomeScore]]-Table2[[#This Row],[PredictedHomeScore]]</f>
        <v>0</v>
      </c>
      <c r="AH1239" s="2">
        <f t="shared" si="98"/>
        <v>0</v>
      </c>
      <c r="AI1239" s="2">
        <f t="shared" si="99"/>
        <v>0</v>
      </c>
    </row>
    <row r="1240" spans="1:35" x14ac:dyDescent="0.25">
      <c r="B1240" s="4">
        <v>45755</v>
      </c>
      <c r="C1240" s="7" t="s">
        <v>1352</v>
      </c>
      <c r="D1240" s="2" t="s">
        <v>16</v>
      </c>
      <c r="E1240" s="2" t="s">
        <v>32</v>
      </c>
      <c r="F1240" s="2"/>
      <c r="G1240" s="2"/>
      <c r="H1240" s="2" t="str">
        <f t="shared" si="95"/>
        <v>_</v>
      </c>
      <c r="I1240" s="2"/>
      <c r="J1240" s="2"/>
      <c r="K1240" s="2"/>
      <c r="L1240" s="2" t="str">
        <f t="shared" si="96"/>
        <v>_</v>
      </c>
      <c r="M1240" s="2"/>
      <c r="N1240" s="2">
        <f>IF(ISBLANK(Table2[[#This Row],[ActualResult]]), 0, 1)</f>
        <v>0</v>
      </c>
      <c r="O1240" s="2" t="str">
        <f>IF(ISBLANK(Table2[[#This Row],[ActualResult]]), "_", IF(Table2[[#This Row],[ActualWinner]]=Table2[[#This Row],[PredictedWinner]], "Y", "N"))</f>
        <v>_</v>
      </c>
      <c r="P1240" s="2" t="str">
        <f>IF(Table2[[#This Row],[ActualAwayScore]]&gt;Table2[[#This Row],[PredictedAwayScore]], "N", IF(ISBLANK(Table2[[#This Row],[ActualResult]]), "_", IF(Table2[[#This Row],[ActualAwayScore]]=Table2[[#This Row],[PredictedAwayScore]], "Y", "N")))</f>
        <v>_</v>
      </c>
      <c r="Q1240" s="2" t="str">
        <f>IF(Table2[[#This Row],[ActualHomeScore]]&gt;Table2[[#This Row],[PredictedHomeScore]],"N", IF(ISBLANK(Table2[[#This Row],[ActualResult]]), "_", IF(Table2[[#This Row],[ActualHomeScore]]=Table2[[#This Row],[PredictedHomeScore]], "Y", "N")))</f>
        <v>_</v>
      </c>
      <c r="R1240" s="2"/>
      <c r="S1240" s="2" t="str">
        <f t="shared" si="97"/>
        <v>_</v>
      </c>
      <c r="T1240" s="2">
        <f>IF(INDEX(StatsRegularSeason20242025!$A$2:$C$33,MATCH(Table2[[#This Row],[AwayTeam]],StatsRegularSeason20242025!$A$2:$A$33,0),2)=INDEX(StatsRegularSeason20242025!$A$2:$C$33,MATCH(Table2[[#This Row],[HomeTeam]],StatsRegularSeason20242025!$A$2:$A$33,0),2),1,0)</f>
        <v>1</v>
      </c>
      <c r="U1240" s="2">
        <f>IF(INDEX(StatsRegularSeason20242025!$A$2:$C$33,MATCH(Table2[[#This Row],[AwayTeam]],StatsRegularSeason20242025!$A$2:$A$33,0),3)=INDEX(StatsRegularSeason20242025!$A$2:$C$33,MATCH(Table2[[#This Row],[HomeTeam]],StatsRegularSeason20242025!$A$2:$A$33,0),3),1,0)</f>
        <v>0</v>
      </c>
      <c r="V1240" s="2">
        <f>IF(Table2[[#This Row],[InterConf]]=1,IF(Table2[[#This Row],[InterDiv]]=0, 1, 0), 0)</f>
        <v>1</v>
      </c>
      <c r="W1240" s="2">
        <f>IF(INDEX(StatsRegularSeason20242025!$A$2:$C$33,MATCH(Table2[[#This Row],[AwayTeam]],StatsRegularSeason20242025!$A$2:$A$33,0),2)&lt;&gt;INDEX(StatsRegularSeason20242025!$A$2:$C$33,MATCH(Table2[[#This Row],[HomeTeam]],StatsRegularSeason20242025!$A$2:$A$33,0),2),1,0)</f>
        <v>0</v>
      </c>
      <c r="X1240" s="2"/>
      <c r="Y1240" s="2"/>
      <c r="Z1240" s="2">
        <f>IF(AND(Table2[[#This Row],[GameIsOver]]=1,Table2[[#This Row],[ActualHomeScore]]*Table2[[#This Row],[ActualAwayScore]]=0), 1,0)</f>
        <v>0</v>
      </c>
      <c r="AA1240" s="2">
        <f>IF(Table2[[#This Row],[GameIsOver]]=0,0, IF(Table2[[#This Row],[ActualWinner]]=Table2[[#This Row],[AwayTeam]], 2, IF(OR(Table2[[#This Row],[ActualResult]]="OT", Table2[[#This Row],[ActualResult]]="SO"), 1, 0)))</f>
        <v>0</v>
      </c>
      <c r="AB1240" s="2">
        <f>IF(Table2[[#This Row],[GameIsOver]]= 0, 0, IF(Table2[[#This Row],[ActualWinner]]=Table2[[#This Row],[HomeTeam]], 2, IF(OR(Table2[[#This Row],[ActualResult]]="OT", Table2[[#This Row],[ActualResult]]="SO"), 1, 0)))</f>
        <v>0</v>
      </c>
      <c r="AC1240" s="33">
        <f>(($AR$11)*IF(Table2[[#This Row],[CorrectWinnerPrediction]]="Y", 1, 0))+(($AR$12)*IF(Table2[[#This Row],[CorrectAwayScorePrediction]]="Y", 1, 0))+(($AR$13)*IF(Table2[[#This Row],[CorrectHomeScorePrediction]]="Y", 1, 0))</f>
        <v>0</v>
      </c>
      <c r="AD124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0" s="4" t="str">
        <f>IF(WEEKDAY(Table2[[#This Row],[GameDate]])=1,"SUN",IF(WEEKDAY(Table2[[#This Row],[GameDate]])=2,"MON",IF(WEEKDAY(Table2[[#This Row],[GameDate]])=3,"TUE",IF(WEEKDAY(Table2[[#This Row],[GameDate]])=4,"WED",IF(WEEKDAY(Table2[[#This Row],[GameDate]])=5,"THU",IF(WEEKDAY(Table2[[#This Row],[GameDate]])=6,"FRI", "SAT"))))))</f>
        <v>TUE</v>
      </c>
      <c r="AF1240" s="2">
        <f>Table2[[#This Row],[ActualAwayScore]]-Table2[[#This Row],[PredictedAwayScore]]</f>
        <v>0</v>
      </c>
      <c r="AG1240" s="2">
        <f>Table2[[#This Row],[ActualHomeScore]]-Table2[[#This Row],[PredictedHomeScore]]</f>
        <v>0</v>
      </c>
      <c r="AH1240" s="2">
        <f t="shared" si="98"/>
        <v>0</v>
      </c>
      <c r="AI1240" s="2">
        <f t="shared" si="99"/>
        <v>0</v>
      </c>
    </row>
    <row r="1241" spans="1:35" x14ac:dyDescent="0.25">
      <c r="B1241" s="4">
        <v>45755</v>
      </c>
      <c r="C1241" s="7" t="s">
        <v>1353</v>
      </c>
      <c r="D1241" s="2" t="s">
        <v>30</v>
      </c>
      <c r="E1241" s="2" t="s">
        <v>36</v>
      </c>
      <c r="F1241" s="2"/>
      <c r="G1241" s="2"/>
      <c r="H1241" s="2" t="str">
        <f t="shared" si="95"/>
        <v>_</v>
      </c>
      <c r="I1241" s="2"/>
      <c r="J1241" s="2"/>
      <c r="K1241" s="2"/>
      <c r="L1241" s="2" t="str">
        <f t="shared" si="96"/>
        <v>_</v>
      </c>
      <c r="M1241" s="2"/>
      <c r="N1241" s="2">
        <f>IF(ISBLANK(Table2[[#This Row],[ActualResult]]), 0, 1)</f>
        <v>0</v>
      </c>
      <c r="O1241" s="2" t="str">
        <f>IF(ISBLANK(Table2[[#This Row],[ActualResult]]), "_", IF(Table2[[#This Row],[ActualWinner]]=Table2[[#This Row],[PredictedWinner]], "Y", "N"))</f>
        <v>_</v>
      </c>
      <c r="P1241" s="2" t="str">
        <f>IF(Table2[[#This Row],[ActualAwayScore]]&gt;Table2[[#This Row],[PredictedAwayScore]], "N", IF(ISBLANK(Table2[[#This Row],[ActualResult]]), "_", IF(Table2[[#This Row],[ActualAwayScore]]=Table2[[#This Row],[PredictedAwayScore]], "Y", "N")))</f>
        <v>_</v>
      </c>
      <c r="Q1241" s="2" t="str">
        <f>IF(Table2[[#This Row],[ActualHomeScore]]&gt;Table2[[#This Row],[PredictedHomeScore]],"N", IF(ISBLANK(Table2[[#This Row],[ActualResult]]), "_", IF(Table2[[#This Row],[ActualHomeScore]]=Table2[[#This Row],[PredictedHomeScore]], "Y", "N")))</f>
        <v>_</v>
      </c>
      <c r="R1241" s="2"/>
      <c r="S1241" s="2" t="str">
        <f t="shared" si="97"/>
        <v>_</v>
      </c>
      <c r="T1241" s="2">
        <f>IF(INDEX(StatsRegularSeason20242025!$A$2:$C$33,MATCH(Table2[[#This Row],[AwayTeam]],StatsRegularSeason20242025!$A$2:$A$33,0),2)=INDEX(StatsRegularSeason20242025!$A$2:$C$33,MATCH(Table2[[#This Row],[HomeTeam]],StatsRegularSeason20242025!$A$2:$A$33,0),2),1,0)</f>
        <v>1</v>
      </c>
      <c r="U1241" s="2">
        <f>IF(INDEX(StatsRegularSeason20242025!$A$2:$C$33,MATCH(Table2[[#This Row],[AwayTeam]],StatsRegularSeason20242025!$A$2:$A$33,0),3)=INDEX(StatsRegularSeason20242025!$A$2:$C$33,MATCH(Table2[[#This Row],[HomeTeam]],StatsRegularSeason20242025!$A$2:$A$33,0),3),1,0)</f>
        <v>0</v>
      </c>
      <c r="V1241" s="2">
        <f>IF(Table2[[#This Row],[InterConf]]=1,IF(Table2[[#This Row],[InterDiv]]=0, 1, 0), 0)</f>
        <v>1</v>
      </c>
      <c r="W1241" s="2">
        <f>IF(INDEX(StatsRegularSeason20242025!$A$2:$C$33,MATCH(Table2[[#This Row],[AwayTeam]],StatsRegularSeason20242025!$A$2:$A$33,0),2)&lt;&gt;INDEX(StatsRegularSeason20242025!$A$2:$C$33,MATCH(Table2[[#This Row],[HomeTeam]],StatsRegularSeason20242025!$A$2:$A$33,0),2),1,0)</f>
        <v>0</v>
      </c>
      <c r="X1241" s="2"/>
      <c r="Y1241" s="2"/>
      <c r="Z1241" s="2">
        <f>IF(AND(Table2[[#This Row],[GameIsOver]]=1,Table2[[#This Row],[ActualHomeScore]]*Table2[[#This Row],[ActualAwayScore]]=0), 1,0)</f>
        <v>0</v>
      </c>
      <c r="AA1241" s="2">
        <f>IF(Table2[[#This Row],[GameIsOver]]=0,0, IF(Table2[[#This Row],[ActualWinner]]=Table2[[#This Row],[AwayTeam]], 2, IF(OR(Table2[[#This Row],[ActualResult]]="OT", Table2[[#This Row],[ActualResult]]="SO"), 1, 0)))</f>
        <v>0</v>
      </c>
      <c r="AB1241" s="2">
        <f>IF(Table2[[#This Row],[GameIsOver]]= 0, 0, IF(Table2[[#This Row],[ActualWinner]]=Table2[[#This Row],[HomeTeam]], 2, IF(OR(Table2[[#This Row],[ActualResult]]="OT", Table2[[#This Row],[ActualResult]]="SO"), 1, 0)))</f>
        <v>0</v>
      </c>
      <c r="AC1241" s="33">
        <f>(($AR$11)*IF(Table2[[#This Row],[CorrectWinnerPrediction]]="Y", 1, 0))+(($AR$12)*IF(Table2[[#This Row],[CorrectAwayScorePrediction]]="Y", 1, 0))+(($AR$13)*IF(Table2[[#This Row],[CorrectHomeScorePrediction]]="Y", 1, 0))</f>
        <v>0</v>
      </c>
      <c r="AD124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1" s="4" t="str">
        <f>IF(WEEKDAY(Table2[[#This Row],[GameDate]])=1,"SUN",IF(WEEKDAY(Table2[[#This Row],[GameDate]])=2,"MON",IF(WEEKDAY(Table2[[#This Row],[GameDate]])=3,"TUE",IF(WEEKDAY(Table2[[#This Row],[GameDate]])=4,"WED",IF(WEEKDAY(Table2[[#This Row],[GameDate]])=5,"THU",IF(WEEKDAY(Table2[[#This Row],[GameDate]])=6,"FRI", "SAT"))))))</f>
        <v>TUE</v>
      </c>
      <c r="AF1241" s="2">
        <f>Table2[[#This Row],[ActualAwayScore]]-Table2[[#This Row],[PredictedAwayScore]]</f>
        <v>0</v>
      </c>
      <c r="AG1241" s="2">
        <f>Table2[[#This Row],[ActualHomeScore]]-Table2[[#This Row],[PredictedHomeScore]]</f>
        <v>0</v>
      </c>
      <c r="AH1241" s="2">
        <f t="shared" si="98"/>
        <v>0</v>
      </c>
      <c r="AI1241" s="2">
        <f t="shared" si="99"/>
        <v>0</v>
      </c>
    </row>
    <row r="1242" spans="1:35" x14ac:dyDescent="0.25">
      <c r="B1242" s="4">
        <v>45755</v>
      </c>
      <c r="C1242" s="7" t="s">
        <v>1354</v>
      </c>
      <c r="D1242" s="2" t="s">
        <v>17</v>
      </c>
      <c r="E1242" s="2" t="s">
        <v>21</v>
      </c>
      <c r="F1242" s="2"/>
      <c r="G1242" s="2"/>
      <c r="H1242" s="2" t="str">
        <f t="shared" si="95"/>
        <v>_</v>
      </c>
      <c r="I1242" s="2"/>
      <c r="J1242" s="2"/>
      <c r="K1242" s="2"/>
      <c r="L1242" s="2" t="str">
        <f t="shared" si="96"/>
        <v>_</v>
      </c>
      <c r="M1242" s="2"/>
      <c r="N1242" s="2">
        <f>IF(ISBLANK(Table2[[#This Row],[ActualResult]]), 0, 1)</f>
        <v>0</v>
      </c>
      <c r="O1242" s="2" t="str">
        <f>IF(ISBLANK(Table2[[#This Row],[ActualResult]]), "_", IF(Table2[[#This Row],[ActualWinner]]=Table2[[#This Row],[PredictedWinner]], "Y", "N"))</f>
        <v>_</v>
      </c>
      <c r="P1242" s="2" t="str">
        <f>IF(Table2[[#This Row],[ActualAwayScore]]&gt;Table2[[#This Row],[PredictedAwayScore]], "N", IF(ISBLANK(Table2[[#This Row],[ActualResult]]), "_", IF(Table2[[#This Row],[ActualAwayScore]]=Table2[[#This Row],[PredictedAwayScore]], "Y", "N")))</f>
        <v>_</v>
      </c>
      <c r="Q1242" s="2" t="str">
        <f>IF(Table2[[#This Row],[ActualHomeScore]]&gt;Table2[[#This Row],[PredictedHomeScore]],"N", IF(ISBLANK(Table2[[#This Row],[ActualResult]]), "_", IF(Table2[[#This Row],[ActualHomeScore]]=Table2[[#This Row],[PredictedHomeScore]], "Y", "N")))</f>
        <v>_</v>
      </c>
      <c r="R1242" s="2"/>
      <c r="S1242" s="2" t="str">
        <f t="shared" si="97"/>
        <v>_</v>
      </c>
      <c r="T1242" s="2">
        <f>IF(INDEX(StatsRegularSeason20242025!$A$2:$C$33,MATCH(Table2[[#This Row],[AwayTeam]],StatsRegularSeason20242025!$A$2:$A$33,0),2)=INDEX(StatsRegularSeason20242025!$A$2:$C$33,MATCH(Table2[[#This Row],[HomeTeam]],StatsRegularSeason20242025!$A$2:$A$33,0),2),1,0)</f>
        <v>0</v>
      </c>
      <c r="U1242" s="2">
        <f>IF(INDEX(StatsRegularSeason20242025!$A$2:$C$33,MATCH(Table2[[#This Row],[AwayTeam]],StatsRegularSeason20242025!$A$2:$A$33,0),3)=INDEX(StatsRegularSeason20242025!$A$2:$C$33,MATCH(Table2[[#This Row],[HomeTeam]],StatsRegularSeason20242025!$A$2:$A$33,0),3),1,0)</f>
        <v>0</v>
      </c>
      <c r="V1242" s="2">
        <f>IF(Table2[[#This Row],[InterConf]]=1,IF(Table2[[#This Row],[InterDiv]]=0, 1, 0), 0)</f>
        <v>0</v>
      </c>
      <c r="W1242" s="2">
        <f>IF(INDEX(StatsRegularSeason20242025!$A$2:$C$33,MATCH(Table2[[#This Row],[AwayTeam]],StatsRegularSeason20242025!$A$2:$A$33,0),2)&lt;&gt;INDEX(StatsRegularSeason20242025!$A$2:$C$33,MATCH(Table2[[#This Row],[HomeTeam]],StatsRegularSeason20242025!$A$2:$A$33,0),2),1,0)</f>
        <v>1</v>
      </c>
      <c r="X1242" s="2"/>
      <c r="Y1242" s="2"/>
      <c r="Z1242" s="2">
        <f>IF(AND(Table2[[#This Row],[GameIsOver]]=1,Table2[[#This Row],[ActualHomeScore]]*Table2[[#This Row],[ActualAwayScore]]=0), 1,0)</f>
        <v>0</v>
      </c>
      <c r="AA1242" s="2">
        <f>IF(Table2[[#This Row],[GameIsOver]]=0,0, IF(Table2[[#This Row],[ActualWinner]]=Table2[[#This Row],[AwayTeam]], 2, IF(OR(Table2[[#This Row],[ActualResult]]="OT", Table2[[#This Row],[ActualResult]]="SO"), 1, 0)))</f>
        <v>0</v>
      </c>
      <c r="AB1242" s="2">
        <f>IF(Table2[[#This Row],[GameIsOver]]= 0, 0, IF(Table2[[#This Row],[ActualWinner]]=Table2[[#This Row],[HomeTeam]], 2, IF(OR(Table2[[#This Row],[ActualResult]]="OT", Table2[[#This Row],[ActualResult]]="SO"), 1, 0)))</f>
        <v>0</v>
      </c>
      <c r="AC1242" s="33">
        <f>(($AR$11)*IF(Table2[[#This Row],[CorrectWinnerPrediction]]="Y", 1, 0))+(($AR$12)*IF(Table2[[#This Row],[CorrectAwayScorePrediction]]="Y", 1, 0))+(($AR$13)*IF(Table2[[#This Row],[CorrectHomeScorePrediction]]="Y", 1, 0))</f>
        <v>0</v>
      </c>
      <c r="AD124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2" s="4" t="str">
        <f>IF(WEEKDAY(Table2[[#This Row],[GameDate]])=1,"SUN",IF(WEEKDAY(Table2[[#This Row],[GameDate]])=2,"MON",IF(WEEKDAY(Table2[[#This Row],[GameDate]])=3,"TUE",IF(WEEKDAY(Table2[[#This Row],[GameDate]])=4,"WED",IF(WEEKDAY(Table2[[#This Row],[GameDate]])=5,"THU",IF(WEEKDAY(Table2[[#This Row],[GameDate]])=6,"FRI", "SAT"))))))</f>
        <v>TUE</v>
      </c>
      <c r="AF1242" s="2">
        <f>Table2[[#This Row],[ActualAwayScore]]-Table2[[#This Row],[PredictedAwayScore]]</f>
        <v>0</v>
      </c>
      <c r="AG1242" s="2">
        <f>Table2[[#This Row],[ActualHomeScore]]-Table2[[#This Row],[PredictedHomeScore]]</f>
        <v>0</v>
      </c>
      <c r="AH1242" s="2">
        <f t="shared" si="98"/>
        <v>0</v>
      </c>
      <c r="AI1242" s="2">
        <f t="shared" si="99"/>
        <v>0</v>
      </c>
    </row>
    <row r="1243" spans="1:35" x14ac:dyDescent="0.25">
      <c r="B1243" s="4">
        <v>45755</v>
      </c>
      <c r="C1243" s="7" t="s">
        <v>1355</v>
      </c>
      <c r="D1243" s="2" t="s">
        <v>33</v>
      </c>
      <c r="E1243" s="2" t="s">
        <v>35</v>
      </c>
      <c r="F1243" s="2"/>
      <c r="G1243" s="2"/>
      <c r="H1243" s="2" t="str">
        <f t="shared" si="95"/>
        <v>_</v>
      </c>
      <c r="I1243" s="2"/>
      <c r="J1243" s="2"/>
      <c r="K1243" s="2"/>
      <c r="L1243" s="2" t="str">
        <f t="shared" si="96"/>
        <v>_</v>
      </c>
      <c r="M1243" s="2"/>
      <c r="N1243" s="2">
        <f>IF(ISBLANK(Table2[[#This Row],[ActualResult]]), 0, 1)</f>
        <v>0</v>
      </c>
      <c r="O1243" s="2" t="str">
        <f>IF(ISBLANK(Table2[[#This Row],[ActualResult]]), "_", IF(Table2[[#This Row],[ActualWinner]]=Table2[[#This Row],[PredictedWinner]], "Y", "N"))</f>
        <v>_</v>
      </c>
      <c r="P1243" s="2" t="str">
        <f>IF(Table2[[#This Row],[ActualAwayScore]]&gt;Table2[[#This Row],[PredictedAwayScore]], "N", IF(ISBLANK(Table2[[#This Row],[ActualResult]]), "_", IF(Table2[[#This Row],[ActualAwayScore]]=Table2[[#This Row],[PredictedAwayScore]], "Y", "N")))</f>
        <v>_</v>
      </c>
      <c r="Q1243" s="2" t="str">
        <f>IF(Table2[[#This Row],[ActualHomeScore]]&gt;Table2[[#This Row],[PredictedHomeScore]],"N", IF(ISBLANK(Table2[[#This Row],[ActualResult]]), "_", IF(Table2[[#This Row],[ActualHomeScore]]=Table2[[#This Row],[PredictedHomeScore]], "Y", "N")))</f>
        <v>_</v>
      </c>
      <c r="R1243" s="2"/>
      <c r="S1243" s="2" t="str">
        <f t="shared" si="97"/>
        <v>_</v>
      </c>
      <c r="T1243" s="2">
        <f>IF(INDEX(StatsRegularSeason20242025!$A$2:$C$33,MATCH(Table2[[#This Row],[AwayTeam]],StatsRegularSeason20242025!$A$2:$A$33,0),2)=INDEX(StatsRegularSeason20242025!$A$2:$C$33,MATCH(Table2[[#This Row],[HomeTeam]],StatsRegularSeason20242025!$A$2:$A$33,0),2),1,0)</f>
        <v>0</v>
      </c>
      <c r="U1243" s="2">
        <f>IF(INDEX(StatsRegularSeason20242025!$A$2:$C$33,MATCH(Table2[[#This Row],[AwayTeam]],StatsRegularSeason20242025!$A$2:$A$33,0),3)=INDEX(StatsRegularSeason20242025!$A$2:$C$33,MATCH(Table2[[#This Row],[HomeTeam]],StatsRegularSeason20242025!$A$2:$A$33,0),3),1,0)</f>
        <v>0</v>
      </c>
      <c r="V1243" s="2">
        <f>IF(Table2[[#This Row],[InterConf]]=1,IF(Table2[[#This Row],[InterDiv]]=0, 1, 0), 0)</f>
        <v>0</v>
      </c>
      <c r="W1243" s="2">
        <f>IF(INDEX(StatsRegularSeason20242025!$A$2:$C$33,MATCH(Table2[[#This Row],[AwayTeam]],StatsRegularSeason20242025!$A$2:$A$33,0),2)&lt;&gt;INDEX(StatsRegularSeason20242025!$A$2:$C$33,MATCH(Table2[[#This Row],[HomeTeam]],StatsRegularSeason20242025!$A$2:$A$33,0),2),1,0)</f>
        <v>1</v>
      </c>
      <c r="X1243" s="2"/>
      <c r="Y1243" s="2"/>
      <c r="Z1243" s="2">
        <f>IF(AND(Table2[[#This Row],[GameIsOver]]=1,Table2[[#This Row],[ActualHomeScore]]*Table2[[#This Row],[ActualAwayScore]]=0), 1,0)</f>
        <v>0</v>
      </c>
      <c r="AA1243" s="2">
        <f>IF(Table2[[#This Row],[GameIsOver]]=0,0, IF(Table2[[#This Row],[ActualWinner]]=Table2[[#This Row],[AwayTeam]], 2, IF(OR(Table2[[#This Row],[ActualResult]]="OT", Table2[[#This Row],[ActualResult]]="SO"), 1, 0)))</f>
        <v>0</v>
      </c>
      <c r="AB1243" s="2">
        <f>IF(Table2[[#This Row],[GameIsOver]]= 0, 0, IF(Table2[[#This Row],[ActualWinner]]=Table2[[#This Row],[HomeTeam]], 2, IF(OR(Table2[[#This Row],[ActualResult]]="OT", Table2[[#This Row],[ActualResult]]="SO"), 1, 0)))</f>
        <v>0</v>
      </c>
      <c r="AC1243" s="33">
        <f>(($AR$11)*IF(Table2[[#This Row],[CorrectWinnerPrediction]]="Y", 1, 0))+(($AR$12)*IF(Table2[[#This Row],[CorrectAwayScorePrediction]]="Y", 1, 0))+(($AR$13)*IF(Table2[[#This Row],[CorrectHomeScorePrediction]]="Y", 1, 0))</f>
        <v>0</v>
      </c>
      <c r="AD124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3" s="4" t="str">
        <f>IF(WEEKDAY(Table2[[#This Row],[GameDate]])=1,"SUN",IF(WEEKDAY(Table2[[#This Row],[GameDate]])=2,"MON",IF(WEEKDAY(Table2[[#This Row],[GameDate]])=3,"TUE",IF(WEEKDAY(Table2[[#This Row],[GameDate]])=4,"WED",IF(WEEKDAY(Table2[[#This Row],[GameDate]])=5,"THU",IF(WEEKDAY(Table2[[#This Row],[GameDate]])=6,"FRI", "SAT"))))))</f>
        <v>TUE</v>
      </c>
      <c r="AF1243" s="2">
        <f>Table2[[#This Row],[ActualAwayScore]]-Table2[[#This Row],[PredictedAwayScore]]</f>
        <v>0</v>
      </c>
      <c r="AG1243" s="2">
        <f>Table2[[#This Row],[ActualHomeScore]]-Table2[[#This Row],[PredictedHomeScore]]</f>
        <v>0</v>
      </c>
      <c r="AH1243" s="2">
        <f t="shared" si="98"/>
        <v>0</v>
      </c>
      <c r="AI1243" s="2">
        <f t="shared" si="99"/>
        <v>0</v>
      </c>
    </row>
    <row r="1244" spans="1:35" x14ac:dyDescent="0.25">
      <c r="B1244" s="4">
        <v>45755</v>
      </c>
      <c r="C1244" s="7" t="s">
        <v>1356</v>
      </c>
      <c r="D1244" s="2" t="s">
        <v>25</v>
      </c>
      <c r="E1244" s="2" t="s">
        <v>34</v>
      </c>
      <c r="F1244" s="2"/>
      <c r="G1244" s="2"/>
      <c r="H1244" s="2" t="str">
        <f t="shared" si="95"/>
        <v>_</v>
      </c>
      <c r="I1244" s="2"/>
      <c r="J1244" s="2"/>
      <c r="K1244" s="2"/>
      <c r="L1244" s="2" t="str">
        <f t="shared" si="96"/>
        <v>_</v>
      </c>
      <c r="M1244" s="2"/>
      <c r="N1244" s="2">
        <f>IF(ISBLANK(Table2[[#This Row],[ActualResult]]), 0, 1)</f>
        <v>0</v>
      </c>
      <c r="O1244" s="2" t="str">
        <f>IF(ISBLANK(Table2[[#This Row],[ActualResult]]), "_", IF(Table2[[#This Row],[ActualWinner]]=Table2[[#This Row],[PredictedWinner]], "Y", "N"))</f>
        <v>_</v>
      </c>
      <c r="P1244" s="2" t="str">
        <f>IF(Table2[[#This Row],[ActualAwayScore]]&gt;Table2[[#This Row],[PredictedAwayScore]], "N", IF(ISBLANK(Table2[[#This Row],[ActualResult]]), "_", IF(Table2[[#This Row],[ActualAwayScore]]=Table2[[#This Row],[PredictedAwayScore]], "Y", "N")))</f>
        <v>_</v>
      </c>
      <c r="Q1244" s="2" t="str">
        <f>IF(Table2[[#This Row],[ActualHomeScore]]&gt;Table2[[#This Row],[PredictedHomeScore]],"N", IF(ISBLANK(Table2[[#This Row],[ActualResult]]), "_", IF(Table2[[#This Row],[ActualHomeScore]]=Table2[[#This Row],[PredictedHomeScore]], "Y", "N")))</f>
        <v>_</v>
      </c>
      <c r="R1244" s="2"/>
      <c r="S1244" s="2" t="str">
        <f t="shared" si="97"/>
        <v>_</v>
      </c>
      <c r="T1244" s="2">
        <f>IF(INDEX(StatsRegularSeason20242025!$A$2:$C$33,MATCH(Table2[[#This Row],[AwayTeam]],StatsRegularSeason20242025!$A$2:$A$33,0),2)=INDEX(StatsRegularSeason20242025!$A$2:$C$33,MATCH(Table2[[#This Row],[HomeTeam]],StatsRegularSeason20242025!$A$2:$A$33,0),2),1,0)</f>
        <v>1</v>
      </c>
      <c r="U1244" s="2">
        <f>IF(INDEX(StatsRegularSeason20242025!$A$2:$C$33,MATCH(Table2[[#This Row],[AwayTeam]],StatsRegularSeason20242025!$A$2:$A$33,0),3)=INDEX(StatsRegularSeason20242025!$A$2:$C$33,MATCH(Table2[[#This Row],[HomeTeam]],StatsRegularSeason20242025!$A$2:$A$33,0),3),1,0)</f>
        <v>0</v>
      </c>
      <c r="V1244" s="2">
        <f>IF(Table2[[#This Row],[InterConf]]=1,IF(Table2[[#This Row],[InterDiv]]=0, 1, 0), 0)</f>
        <v>1</v>
      </c>
      <c r="W1244" s="2">
        <f>IF(INDEX(StatsRegularSeason20242025!$A$2:$C$33,MATCH(Table2[[#This Row],[AwayTeam]],StatsRegularSeason20242025!$A$2:$A$33,0),2)&lt;&gt;INDEX(StatsRegularSeason20242025!$A$2:$C$33,MATCH(Table2[[#This Row],[HomeTeam]],StatsRegularSeason20242025!$A$2:$A$33,0),2),1,0)</f>
        <v>0</v>
      </c>
      <c r="X1244" s="2"/>
      <c r="Y1244" s="2"/>
      <c r="Z1244" s="2">
        <f>IF(AND(Table2[[#This Row],[GameIsOver]]=1,Table2[[#This Row],[ActualHomeScore]]*Table2[[#This Row],[ActualAwayScore]]=0), 1,0)</f>
        <v>0</v>
      </c>
      <c r="AA1244" s="2">
        <f>IF(Table2[[#This Row],[GameIsOver]]=0,0, IF(Table2[[#This Row],[ActualWinner]]=Table2[[#This Row],[AwayTeam]], 2, IF(OR(Table2[[#This Row],[ActualResult]]="OT", Table2[[#This Row],[ActualResult]]="SO"), 1, 0)))</f>
        <v>0</v>
      </c>
      <c r="AB1244" s="2">
        <f>IF(Table2[[#This Row],[GameIsOver]]= 0, 0, IF(Table2[[#This Row],[ActualWinner]]=Table2[[#This Row],[HomeTeam]], 2, IF(OR(Table2[[#This Row],[ActualResult]]="OT", Table2[[#This Row],[ActualResult]]="SO"), 1, 0)))</f>
        <v>0</v>
      </c>
      <c r="AC1244" s="33">
        <f>(($AR$11)*IF(Table2[[#This Row],[CorrectWinnerPrediction]]="Y", 1, 0))+(($AR$12)*IF(Table2[[#This Row],[CorrectAwayScorePrediction]]="Y", 1, 0))+(($AR$13)*IF(Table2[[#This Row],[CorrectHomeScorePrediction]]="Y", 1, 0))</f>
        <v>0</v>
      </c>
      <c r="AD124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4" s="4" t="str">
        <f>IF(WEEKDAY(Table2[[#This Row],[GameDate]])=1,"SUN",IF(WEEKDAY(Table2[[#This Row],[GameDate]])=2,"MON",IF(WEEKDAY(Table2[[#This Row],[GameDate]])=3,"TUE",IF(WEEKDAY(Table2[[#This Row],[GameDate]])=4,"WED",IF(WEEKDAY(Table2[[#This Row],[GameDate]])=5,"THU",IF(WEEKDAY(Table2[[#This Row],[GameDate]])=6,"FRI", "SAT"))))))</f>
        <v>TUE</v>
      </c>
      <c r="AF1244" s="2">
        <f>Table2[[#This Row],[ActualAwayScore]]-Table2[[#This Row],[PredictedAwayScore]]</f>
        <v>0</v>
      </c>
      <c r="AG1244" s="2">
        <f>Table2[[#This Row],[ActualHomeScore]]-Table2[[#This Row],[PredictedHomeScore]]</f>
        <v>0</v>
      </c>
      <c r="AH1244" s="2">
        <f t="shared" si="98"/>
        <v>0</v>
      </c>
      <c r="AI1244" s="2">
        <f t="shared" si="99"/>
        <v>0</v>
      </c>
    </row>
    <row r="1245" spans="1:35" x14ac:dyDescent="0.25">
      <c r="B1245" s="4">
        <v>45755</v>
      </c>
      <c r="C1245" s="7" t="s">
        <v>1357</v>
      </c>
      <c r="D1245" s="2" t="s">
        <v>12</v>
      </c>
      <c r="E1245" s="2" t="s">
        <v>15</v>
      </c>
      <c r="F1245" s="2"/>
      <c r="G1245" s="2"/>
      <c r="H1245" s="2" t="str">
        <f t="shared" si="95"/>
        <v>_</v>
      </c>
      <c r="I1245" s="2"/>
      <c r="J1245" s="2"/>
      <c r="K1245" s="2"/>
      <c r="L1245" s="2" t="str">
        <f t="shared" si="96"/>
        <v>_</v>
      </c>
      <c r="M1245" s="2"/>
      <c r="N1245" s="2">
        <f>IF(ISBLANK(Table2[[#This Row],[ActualResult]]), 0, 1)</f>
        <v>0</v>
      </c>
      <c r="O1245" s="2" t="str">
        <f>IF(ISBLANK(Table2[[#This Row],[ActualResult]]), "_", IF(Table2[[#This Row],[ActualWinner]]=Table2[[#This Row],[PredictedWinner]], "Y", "N"))</f>
        <v>_</v>
      </c>
      <c r="P1245" s="2" t="str">
        <f>IF(Table2[[#This Row],[ActualAwayScore]]&gt;Table2[[#This Row],[PredictedAwayScore]], "N", IF(ISBLANK(Table2[[#This Row],[ActualResult]]), "_", IF(Table2[[#This Row],[ActualAwayScore]]=Table2[[#This Row],[PredictedAwayScore]], "Y", "N")))</f>
        <v>_</v>
      </c>
      <c r="Q1245" s="2" t="str">
        <f>IF(Table2[[#This Row],[ActualHomeScore]]&gt;Table2[[#This Row],[PredictedHomeScore]],"N", IF(ISBLANK(Table2[[#This Row],[ActualResult]]), "_", IF(Table2[[#This Row],[ActualHomeScore]]=Table2[[#This Row],[PredictedHomeScore]], "Y", "N")))</f>
        <v>_</v>
      </c>
      <c r="R1245" s="2"/>
      <c r="S1245" s="2" t="str">
        <f t="shared" si="97"/>
        <v>_</v>
      </c>
      <c r="T1245" s="2">
        <f>IF(INDEX(StatsRegularSeason20242025!$A$2:$C$33,MATCH(Table2[[#This Row],[AwayTeam]],StatsRegularSeason20242025!$A$2:$A$33,0),2)=INDEX(StatsRegularSeason20242025!$A$2:$C$33,MATCH(Table2[[#This Row],[HomeTeam]],StatsRegularSeason20242025!$A$2:$A$33,0),2),1,0)</f>
        <v>1</v>
      </c>
      <c r="U1245" s="2">
        <f>IF(INDEX(StatsRegularSeason20242025!$A$2:$C$33,MATCH(Table2[[#This Row],[AwayTeam]],StatsRegularSeason20242025!$A$2:$A$33,0),3)=INDEX(StatsRegularSeason20242025!$A$2:$C$33,MATCH(Table2[[#This Row],[HomeTeam]],StatsRegularSeason20242025!$A$2:$A$33,0),3),1,0)</f>
        <v>0</v>
      </c>
      <c r="V1245" s="2">
        <f>IF(Table2[[#This Row],[InterConf]]=1,IF(Table2[[#This Row],[InterDiv]]=0, 1, 0), 0)</f>
        <v>1</v>
      </c>
      <c r="W1245" s="2">
        <f>IF(INDEX(StatsRegularSeason20242025!$A$2:$C$33,MATCH(Table2[[#This Row],[AwayTeam]],StatsRegularSeason20242025!$A$2:$A$33,0),2)&lt;&gt;INDEX(StatsRegularSeason20242025!$A$2:$C$33,MATCH(Table2[[#This Row],[HomeTeam]],StatsRegularSeason20242025!$A$2:$A$33,0),2),1,0)</f>
        <v>0</v>
      </c>
      <c r="X1245" s="2"/>
      <c r="Y1245" s="2"/>
      <c r="Z1245" s="2">
        <f>IF(AND(Table2[[#This Row],[GameIsOver]]=1,Table2[[#This Row],[ActualHomeScore]]*Table2[[#This Row],[ActualAwayScore]]=0), 1,0)</f>
        <v>0</v>
      </c>
      <c r="AA1245" s="2">
        <f>IF(Table2[[#This Row],[GameIsOver]]=0,0, IF(Table2[[#This Row],[ActualWinner]]=Table2[[#This Row],[AwayTeam]], 2, IF(OR(Table2[[#This Row],[ActualResult]]="OT", Table2[[#This Row],[ActualResult]]="SO"), 1, 0)))</f>
        <v>0</v>
      </c>
      <c r="AB1245" s="2">
        <f>IF(Table2[[#This Row],[GameIsOver]]= 0, 0, IF(Table2[[#This Row],[ActualWinner]]=Table2[[#This Row],[HomeTeam]], 2, IF(OR(Table2[[#This Row],[ActualResult]]="OT", Table2[[#This Row],[ActualResult]]="SO"), 1, 0)))</f>
        <v>0</v>
      </c>
      <c r="AC1245" s="33">
        <f>(($AR$11)*IF(Table2[[#This Row],[CorrectWinnerPrediction]]="Y", 1, 0))+(($AR$12)*IF(Table2[[#This Row],[CorrectAwayScorePrediction]]="Y", 1, 0))+(($AR$13)*IF(Table2[[#This Row],[CorrectHomeScorePrediction]]="Y", 1, 0))</f>
        <v>0</v>
      </c>
      <c r="AD124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5" s="4" t="str">
        <f>IF(WEEKDAY(Table2[[#This Row],[GameDate]])=1,"SUN",IF(WEEKDAY(Table2[[#This Row],[GameDate]])=2,"MON",IF(WEEKDAY(Table2[[#This Row],[GameDate]])=3,"TUE",IF(WEEKDAY(Table2[[#This Row],[GameDate]])=4,"WED",IF(WEEKDAY(Table2[[#This Row],[GameDate]])=5,"THU",IF(WEEKDAY(Table2[[#This Row],[GameDate]])=6,"FRI", "SAT"))))))</f>
        <v>TUE</v>
      </c>
      <c r="AF1245" s="2">
        <f>Table2[[#This Row],[ActualAwayScore]]-Table2[[#This Row],[PredictedAwayScore]]</f>
        <v>0</v>
      </c>
      <c r="AG1245" s="2">
        <f>Table2[[#This Row],[ActualHomeScore]]-Table2[[#This Row],[PredictedHomeScore]]</f>
        <v>0</v>
      </c>
      <c r="AH1245" s="2">
        <f t="shared" si="98"/>
        <v>0</v>
      </c>
      <c r="AI1245" s="2">
        <f t="shared" si="99"/>
        <v>0</v>
      </c>
    </row>
    <row r="1246" spans="1:35" x14ac:dyDescent="0.25">
      <c r="A1246" s="3"/>
      <c r="B1246" s="5">
        <v>45755</v>
      </c>
      <c r="C1246" s="8" t="s">
        <v>1358</v>
      </c>
      <c r="D1246" s="3" t="s">
        <v>27</v>
      </c>
      <c r="E1246" s="3" t="s">
        <v>26</v>
      </c>
      <c r="F1246" s="3"/>
      <c r="G1246" s="3"/>
      <c r="H1246" s="3" t="str">
        <f t="shared" si="95"/>
        <v>_</v>
      </c>
      <c r="I1246" s="3"/>
      <c r="J1246" s="3"/>
      <c r="K1246" s="3"/>
      <c r="L1246" s="2" t="str">
        <f t="shared" si="96"/>
        <v>_</v>
      </c>
      <c r="M1246" s="3"/>
      <c r="N1246" s="3">
        <f>IF(ISBLANK(Table2[[#This Row],[ActualResult]]), 0, 1)</f>
        <v>0</v>
      </c>
      <c r="O1246" s="3" t="str">
        <f>IF(ISBLANK(Table2[[#This Row],[ActualResult]]), "_", IF(Table2[[#This Row],[ActualWinner]]=Table2[[#This Row],[PredictedWinner]], "Y", "N"))</f>
        <v>_</v>
      </c>
      <c r="P1246" s="3" t="str">
        <f>IF(Table2[[#This Row],[ActualAwayScore]]&gt;Table2[[#This Row],[PredictedAwayScore]], "N", IF(ISBLANK(Table2[[#This Row],[ActualResult]]), "_", IF(Table2[[#This Row],[ActualAwayScore]]=Table2[[#This Row],[PredictedAwayScore]], "Y", "N")))</f>
        <v>_</v>
      </c>
      <c r="Q1246" s="3" t="str">
        <f>IF(Table2[[#This Row],[ActualHomeScore]]&gt;Table2[[#This Row],[PredictedHomeScore]],"N", IF(ISBLANK(Table2[[#This Row],[ActualResult]]), "_", IF(Table2[[#This Row],[ActualHomeScore]]=Table2[[#This Row],[PredictedHomeScore]], "Y", "N")))</f>
        <v>_</v>
      </c>
      <c r="R1246" s="2"/>
      <c r="S1246" s="2" t="str">
        <f t="shared" si="97"/>
        <v>_</v>
      </c>
      <c r="T1246" s="2">
        <f>IF(INDEX(StatsRegularSeason20242025!$A$2:$C$33,MATCH(Table2[[#This Row],[AwayTeam]],StatsRegularSeason20242025!$A$2:$A$33,0),2)=INDEX(StatsRegularSeason20242025!$A$2:$C$33,MATCH(Table2[[#This Row],[HomeTeam]],StatsRegularSeason20242025!$A$2:$A$33,0),2),1,0)</f>
        <v>1</v>
      </c>
      <c r="U1246" s="2">
        <f>IF(INDEX(StatsRegularSeason20242025!$A$2:$C$33,MATCH(Table2[[#This Row],[AwayTeam]],StatsRegularSeason20242025!$A$2:$A$33,0),3)=INDEX(StatsRegularSeason20242025!$A$2:$C$33,MATCH(Table2[[#This Row],[HomeTeam]],StatsRegularSeason20242025!$A$2:$A$33,0),3),1,0)</f>
        <v>0</v>
      </c>
      <c r="V1246" s="2">
        <f>IF(Table2[[#This Row],[InterConf]]=1,IF(Table2[[#This Row],[InterDiv]]=0, 1, 0), 0)</f>
        <v>1</v>
      </c>
      <c r="W1246" s="2">
        <f>IF(INDEX(StatsRegularSeason20242025!$A$2:$C$33,MATCH(Table2[[#This Row],[AwayTeam]],StatsRegularSeason20242025!$A$2:$A$33,0),2)&lt;&gt;INDEX(StatsRegularSeason20242025!$A$2:$C$33,MATCH(Table2[[#This Row],[HomeTeam]],StatsRegularSeason20242025!$A$2:$A$33,0),2),1,0)</f>
        <v>0</v>
      </c>
      <c r="X1246" s="2"/>
      <c r="Y1246" s="2"/>
      <c r="Z1246" s="2">
        <f>IF(AND(Table2[[#This Row],[GameIsOver]]=1,Table2[[#This Row],[ActualHomeScore]]*Table2[[#This Row],[ActualAwayScore]]=0), 1,0)</f>
        <v>0</v>
      </c>
      <c r="AA1246" s="2">
        <f>IF(Table2[[#This Row],[GameIsOver]]=0,0, IF(Table2[[#This Row],[ActualWinner]]=Table2[[#This Row],[AwayTeam]], 2, IF(OR(Table2[[#This Row],[ActualResult]]="OT", Table2[[#This Row],[ActualResult]]="SO"), 1, 0)))</f>
        <v>0</v>
      </c>
      <c r="AB1246" s="2">
        <f>IF(Table2[[#This Row],[GameIsOver]]= 0, 0, IF(Table2[[#This Row],[ActualWinner]]=Table2[[#This Row],[HomeTeam]], 2, IF(OR(Table2[[#This Row],[ActualResult]]="OT", Table2[[#This Row],[ActualResult]]="SO"), 1, 0)))</f>
        <v>0</v>
      </c>
      <c r="AC1246" s="33">
        <f>(($AR$11)*IF(Table2[[#This Row],[CorrectWinnerPrediction]]="Y", 1, 0))+(($AR$12)*IF(Table2[[#This Row],[CorrectAwayScorePrediction]]="Y", 1, 0))+(($AR$13)*IF(Table2[[#This Row],[CorrectHomeScorePrediction]]="Y", 1, 0))</f>
        <v>0</v>
      </c>
      <c r="AD124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6" s="5" t="str">
        <f>IF(WEEKDAY(Table2[[#This Row],[GameDate]])=1,"SUN",IF(WEEKDAY(Table2[[#This Row],[GameDate]])=2,"MON",IF(WEEKDAY(Table2[[#This Row],[GameDate]])=3,"TUE",IF(WEEKDAY(Table2[[#This Row],[GameDate]])=4,"WED",IF(WEEKDAY(Table2[[#This Row],[GameDate]])=5,"THU",IF(WEEKDAY(Table2[[#This Row],[GameDate]])=6,"FRI", "SAT"))))))</f>
        <v>TUE</v>
      </c>
      <c r="AF1246" s="2">
        <f>Table2[[#This Row],[ActualAwayScore]]-Table2[[#This Row],[PredictedAwayScore]]</f>
        <v>0</v>
      </c>
      <c r="AG1246" s="2">
        <f>Table2[[#This Row],[ActualHomeScore]]-Table2[[#This Row],[PredictedHomeScore]]</f>
        <v>0</v>
      </c>
      <c r="AH1246" s="2">
        <f t="shared" si="98"/>
        <v>0</v>
      </c>
      <c r="AI1246" s="2">
        <f t="shared" si="99"/>
        <v>0</v>
      </c>
    </row>
    <row r="1247" spans="1:35" x14ac:dyDescent="0.25">
      <c r="B1247" s="4">
        <v>45756</v>
      </c>
      <c r="C1247" s="7" t="s">
        <v>1359</v>
      </c>
      <c r="D1247" s="2" t="s">
        <v>18</v>
      </c>
      <c r="E1247" s="2" t="s">
        <v>43</v>
      </c>
      <c r="F1247" s="2"/>
      <c r="G1247" s="2"/>
      <c r="H1247" s="2" t="str">
        <f t="shared" si="95"/>
        <v>_</v>
      </c>
      <c r="I1247" s="2"/>
      <c r="J1247" s="2"/>
      <c r="K1247" s="2"/>
      <c r="L1247" s="13" t="str">
        <f t="shared" si="96"/>
        <v>_</v>
      </c>
      <c r="M1247" s="2"/>
      <c r="N1247" s="2">
        <f>IF(ISBLANK(Table2[[#This Row],[ActualResult]]), 0, 1)</f>
        <v>0</v>
      </c>
      <c r="O1247" s="2" t="str">
        <f>IF(ISBLANK(Table2[[#This Row],[ActualResult]]), "_", IF(Table2[[#This Row],[ActualWinner]]=Table2[[#This Row],[PredictedWinner]], "Y", "N"))</f>
        <v>_</v>
      </c>
      <c r="P1247" s="2" t="str">
        <f>IF(Table2[[#This Row],[ActualAwayScore]]&gt;Table2[[#This Row],[PredictedAwayScore]], "N", IF(ISBLANK(Table2[[#This Row],[ActualResult]]), "_", IF(Table2[[#This Row],[ActualAwayScore]]=Table2[[#This Row],[PredictedAwayScore]], "Y", "N")))</f>
        <v>_</v>
      </c>
      <c r="Q1247" s="2" t="str">
        <f>IF(Table2[[#This Row],[ActualHomeScore]]&gt;Table2[[#This Row],[PredictedHomeScore]],"N", IF(ISBLANK(Table2[[#This Row],[ActualResult]]), "_", IF(Table2[[#This Row],[ActualHomeScore]]=Table2[[#This Row],[PredictedHomeScore]], "Y", "N")))</f>
        <v>_</v>
      </c>
      <c r="R1247" s="2"/>
      <c r="S1247" s="2" t="str">
        <f t="shared" si="97"/>
        <v>_</v>
      </c>
      <c r="T1247" s="2">
        <f>IF(INDEX(StatsRegularSeason20242025!$A$2:$C$33,MATCH(Table2[[#This Row],[AwayTeam]],StatsRegularSeason20242025!$A$2:$A$33,0),2)=INDEX(StatsRegularSeason20242025!$A$2:$C$33,MATCH(Table2[[#This Row],[HomeTeam]],StatsRegularSeason20242025!$A$2:$A$33,0),2),1,0)</f>
        <v>1</v>
      </c>
      <c r="U1247" s="2">
        <f>IF(INDEX(StatsRegularSeason20242025!$A$2:$C$33,MATCH(Table2[[#This Row],[AwayTeam]],StatsRegularSeason20242025!$A$2:$A$33,0),3)=INDEX(StatsRegularSeason20242025!$A$2:$C$33,MATCH(Table2[[#This Row],[HomeTeam]],StatsRegularSeason20242025!$A$2:$A$33,0),3),1,0)</f>
        <v>1</v>
      </c>
      <c r="V1247" s="2">
        <f>IF(Table2[[#This Row],[InterConf]]=1,IF(Table2[[#This Row],[InterDiv]]=0, 1, 0), 0)</f>
        <v>0</v>
      </c>
      <c r="W1247" s="2">
        <f>IF(INDEX(StatsRegularSeason20242025!$A$2:$C$33,MATCH(Table2[[#This Row],[AwayTeam]],StatsRegularSeason20242025!$A$2:$A$33,0),2)&lt;&gt;INDEX(StatsRegularSeason20242025!$A$2:$C$33,MATCH(Table2[[#This Row],[HomeTeam]],StatsRegularSeason20242025!$A$2:$A$33,0),2),1,0)</f>
        <v>0</v>
      </c>
      <c r="X1247" s="2"/>
      <c r="Y1247" s="2"/>
      <c r="Z1247" s="2">
        <f>IF(AND(Table2[[#This Row],[GameIsOver]]=1,Table2[[#This Row],[ActualHomeScore]]*Table2[[#This Row],[ActualAwayScore]]=0), 1,0)</f>
        <v>0</v>
      </c>
      <c r="AA1247" s="2">
        <f>IF(Table2[[#This Row],[GameIsOver]]=0,0, IF(Table2[[#This Row],[ActualWinner]]=Table2[[#This Row],[AwayTeam]], 2, IF(OR(Table2[[#This Row],[ActualResult]]="OT", Table2[[#This Row],[ActualResult]]="SO"), 1, 0)))</f>
        <v>0</v>
      </c>
      <c r="AB1247" s="2">
        <f>IF(Table2[[#This Row],[GameIsOver]]= 0, 0, IF(Table2[[#This Row],[ActualWinner]]=Table2[[#This Row],[HomeTeam]], 2, IF(OR(Table2[[#This Row],[ActualResult]]="OT", Table2[[#This Row],[ActualResult]]="SO"), 1, 0)))</f>
        <v>0</v>
      </c>
      <c r="AC1247" s="33">
        <f>(($AR$11)*IF(Table2[[#This Row],[CorrectWinnerPrediction]]="Y", 1, 0))+(($AR$12)*IF(Table2[[#This Row],[CorrectAwayScorePrediction]]="Y", 1, 0))+(($AR$13)*IF(Table2[[#This Row],[CorrectHomeScorePrediction]]="Y", 1, 0))</f>
        <v>0</v>
      </c>
      <c r="AD124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7" s="4" t="str">
        <f>IF(WEEKDAY(Table2[[#This Row],[GameDate]])=1,"SUN",IF(WEEKDAY(Table2[[#This Row],[GameDate]])=2,"MON",IF(WEEKDAY(Table2[[#This Row],[GameDate]])=3,"TUE",IF(WEEKDAY(Table2[[#This Row],[GameDate]])=4,"WED",IF(WEEKDAY(Table2[[#This Row],[GameDate]])=5,"THU",IF(WEEKDAY(Table2[[#This Row],[GameDate]])=6,"FRI", "SAT"))))))</f>
        <v>WED</v>
      </c>
      <c r="AF1247" s="2">
        <f>Table2[[#This Row],[ActualAwayScore]]-Table2[[#This Row],[PredictedAwayScore]]</f>
        <v>0</v>
      </c>
      <c r="AG1247" s="2">
        <f>Table2[[#This Row],[ActualHomeScore]]-Table2[[#This Row],[PredictedHomeScore]]</f>
        <v>0</v>
      </c>
      <c r="AH1247" s="2">
        <f t="shared" si="98"/>
        <v>0</v>
      </c>
      <c r="AI1247" s="2">
        <f t="shared" si="99"/>
        <v>0</v>
      </c>
    </row>
    <row r="1248" spans="1:35" x14ac:dyDescent="0.25">
      <c r="B1248" s="4">
        <v>45756</v>
      </c>
      <c r="C1248" s="7" t="s">
        <v>1360</v>
      </c>
      <c r="D1248" s="2" t="s">
        <v>45</v>
      </c>
      <c r="E1248" s="2" t="s">
        <v>20</v>
      </c>
      <c r="F1248" s="2"/>
      <c r="G1248" s="2"/>
      <c r="H1248" s="2" t="str">
        <f t="shared" si="95"/>
        <v>_</v>
      </c>
      <c r="I1248" s="2"/>
      <c r="J1248" s="2"/>
      <c r="K1248" s="2"/>
      <c r="L1248" s="2" t="str">
        <f t="shared" si="96"/>
        <v>_</v>
      </c>
      <c r="M1248" s="2"/>
      <c r="N1248" s="2">
        <f>IF(ISBLANK(Table2[[#This Row],[ActualResult]]), 0, 1)</f>
        <v>0</v>
      </c>
      <c r="O1248" s="2" t="str">
        <f>IF(ISBLANK(Table2[[#This Row],[ActualResult]]), "_", IF(Table2[[#This Row],[ActualWinner]]=Table2[[#This Row],[PredictedWinner]], "Y", "N"))</f>
        <v>_</v>
      </c>
      <c r="P1248" s="2" t="str">
        <f>IF(Table2[[#This Row],[ActualAwayScore]]&gt;Table2[[#This Row],[PredictedAwayScore]], "N", IF(ISBLANK(Table2[[#This Row],[ActualResult]]), "_", IF(Table2[[#This Row],[ActualAwayScore]]=Table2[[#This Row],[PredictedAwayScore]], "Y", "N")))</f>
        <v>_</v>
      </c>
      <c r="Q1248" s="2" t="str">
        <f>IF(Table2[[#This Row],[ActualHomeScore]]&gt;Table2[[#This Row],[PredictedHomeScore]],"N", IF(ISBLANK(Table2[[#This Row],[ActualResult]]), "_", IF(Table2[[#This Row],[ActualHomeScore]]=Table2[[#This Row],[PredictedHomeScore]], "Y", "N")))</f>
        <v>_</v>
      </c>
      <c r="R1248" s="2"/>
      <c r="S1248" s="2" t="str">
        <f t="shared" si="97"/>
        <v>_</v>
      </c>
      <c r="T1248" s="2">
        <f>IF(INDEX(StatsRegularSeason20242025!$A$2:$C$33,MATCH(Table2[[#This Row],[AwayTeam]],StatsRegularSeason20242025!$A$2:$A$33,0),2)=INDEX(StatsRegularSeason20242025!$A$2:$C$33,MATCH(Table2[[#This Row],[HomeTeam]],StatsRegularSeason20242025!$A$2:$A$33,0),2),1,0)</f>
        <v>1</v>
      </c>
      <c r="U1248" s="2">
        <f>IF(INDEX(StatsRegularSeason20242025!$A$2:$C$33,MATCH(Table2[[#This Row],[AwayTeam]],StatsRegularSeason20242025!$A$2:$A$33,0),3)=INDEX(StatsRegularSeason20242025!$A$2:$C$33,MATCH(Table2[[#This Row],[HomeTeam]],StatsRegularSeason20242025!$A$2:$A$33,0),3),1,0)</f>
        <v>1</v>
      </c>
      <c r="V1248" s="2">
        <f>IF(Table2[[#This Row],[InterConf]]=1,IF(Table2[[#This Row],[InterDiv]]=0, 1, 0), 0)</f>
        <v>0</v>
      </c>
      <c r="W1248" s="2">
        <f>IF(INDEX(StatsRegularSeason20242025!$A$2:$C$33,MATCH(Table2[[#This Row],[AwayTeam]],StatsRegularSeason20242025!$A$2:$A$33,0),2)&lt;&gt;INDEX(StatsRegularSeason20242025!$A$2:$C$33,MATCH(Table2[[#This Row],[HomeTeam]],StatsRegularSeason20242025!$A$2:$A$33,0),2),1,0)</f>
        <v>0</v>
      </c>
      <c r="X1248" s="2"/>
      <c r="Y1248" s="2"/>
      <c r="Z1248" s="2">
        <f>IF(AND(Table2[[#This Row],[GameIsOver]]=1,Table2[[#This Row],[ActualHomeScore]]*Table2[[#This Row],[ActualAwayScore]]=0), 1,0)</f>
        <v>0</v>
      </c>
      <c r="AA1248" s="2">
        <f>IF(Table2[[#This Row],[GameIsOver]]=0,0, IF(Table2[[#This Row],[ActualWinner]]=Table2[[#This Row],[AwayTeam]], 2, IF(OR(Table2[[#This Row],[ActualResult]]="OT", Table2[[#This Row],[ActualResult]]="SO"), 1, 0)))</f>
        <v>0</v>
      </c>
      <c r="AB1248" s="2">
        <f>IF(Table2[[#This Row],[GameIsOver]]= 0, 0, IF(Table2[[#This Row],[ActualWinner]]=Table2[[#This Row],[HomeTeam]], 2, IF(OR(Table2[[#This Row],[ActualResult]]="OT", Table2[[#This Row],[ActualResult]]="SO"), 1, 0)))</f>
        <v>0</v>
      </c>
      <c r="AC1248" s="33">
        <f>(($AR$11)*IF(Table2[[#This Row],[CorrectWinnerPrediction]]="Y", 1, 0))+(($AR$12)*IF(Table2[[#This Row],[CorrectAwayScorePrediction]]="Y", 1, 0))+(($AR$13)*IF(Table2[[#This Row],[CorrectHomeScorePrediction]]="Y", 1, 0))</f>
        <v>0</v>
      </c>
      <c r="AD124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8" s="4" t="str">
        <f>IF(WEEKDAY(Table2[[#This Row],[GameDate]])=1,"SUN",IF(WEEKDAY(Table2[[#This Row],[GameDate]])=2,"MON",IF(WEEKDAY(Table2[[#This Row],[GameDate]])=3,"TUE",IF(WEEKDAY(Table2[[#This Row],[GameDate]])=4,"WED",IF(WEEKDAY(Table2[[#This Row],[GameDate]])=5,"THU",IF(WEEKDAY(Table2[[#This Row],[GameDate]])=6,"FRI", "SAT"))))))</f>
        <v>WED</v>
      </c>
      <c r="AF1248" s="2">
        <f>Table2[[#This Row],[ActualAwayScore]]-Table2[[#This Row],[PredictedAwayScore]]</f>
        <v>0</v>
      </c>
      <c r="AG1248" s="2">
        <f>Table2[[#This Row],[ActualHomeScore]]-Table2[[#This Row],[PredictedHomeScore]]</f>
        <v>0</v>
      </c>
      <c r="AH1248" s="2">
        <f t="shared" si="98"/>
        <v>0</v>
      </c>
      <c r="AI1248" s="2">
        <f t="shared" si="99"/>
        <v>0</v>
      </c>
    </row>
    <row r="1249" spans="1:35" x14ac:dyDescent="0.25">
      <c r="B1249" s="4">
        <v>45756</v>
      </c>
      <c r="C1249" s="7" t="s">
        <v>1361</v>
      </c>
      <c r="D1249" s="2" t="s">
        <v>38</v>
      </c>
      <c r="E1249" s="2" t="s">
        <v>37</v>
      </c>
      <c r="F1249" s="2"/>
      <c r="G1249" s="2"/>
      <c r="H1249" s="2" t="str">
        <f t="shared" si="95"/>
        <v>_</v>
      </c>
      <c r="I1249" s="2"/>
      <c r="J1249" s="2"/>
      <c r="K1249" s="2"/>
      <c r="L1249" s="2" t="str">
        <f t="shared" si="96"/>
        <v>_</v>
      </c>
      <c r="M1249" s="2"/>
      <c r="N1249" s="2">
        <f>IF(ISBLANK(Table2[[#This Row],[ActualResult]]), 0, 1)</f>
        <v>0</v>
      </c>
      <c r="O1249" s="2" t="str">
        <f>IF(ISBLANK(Table2[[#This Row],[ActualResult]]), "_", IF(Table2[[#This Row],[ActualWinner]]=Table2[[#This Row],[PredictedWinner]], "Y", "N"))</f>
        <v>_</v>
      </c>
      <c r="P1249" s="2" t="str">
        <f>IF(Table2[[#This Row],[ActualAwayScore]]&gt;Table2[[#This Row],[PredictedAwayScore]], "N", IF(ISBLANK(Table2[[#This Row],[ActualResult]]), "_", IF(Table2[[#This Row],[ActualAwayScore]]=Table2[[#This Row],[PredictedAwayScore]], "Y", "N")))</f>
        <v>_</v>
      </c>
      <c r="Q1249" s="2" t="str">
        <f>IF(Table2[[#This Row],[ActualHomeScore]]&gt;Table2[[#This Row],[PredictedHomeScore]],"N", IF(ISBLANK(Table2[[#This Row],[ActualResult]]), "_", IF(Table2[[#This Row],[ActualHomeScore]]=Table2[[#This Row],[PredictedHomeScore]], "Y", "N")))</f>
        <v>_</v>
      </c>
      <c r="R1249" s="2"/>
      <c r="S1249" s="2" t="str">
        <f t="shared" si="97"/>
        <v>_</v>
      </c>
      <c r="T1249" s="2">
        <f>IF(INDEX(StatsRegularSeason20242025!$A$2:$C$33,MATCH(Table2[[#This Row],[AwayTeam]],StatsRegularSeason20242025!$A$2:$A$33,0),2)=INDEX(StatsRegularSeason20242025!$A$2:$C$33,MATCH(Table2[[#This Row],[HomeTeam]],StatsRegularSeason20242025!$A$2:$A$33,0),2),1,0)</f>
        <v>1</v>
      </c>
      <c r="U1249" s="2">
        <f>IF(INDEX(StatsRegularSeason20242025!$A$2:$C$33,MATCH(Table2[[#This Row],[AwayTeam]],StatsRegularSeason20242025!$A$2:$A$33,0),3)=INDEX(StatsRegularSeason20242025!$A$2:$C$33,MATCH(Table2[[#This Row],[HomeTeam]],StatsRegularSeason20242025!$A$2:$A$33,0),3),1,0)</f>
        <v>0</v>
      </c>
      <c r="V1249" s="2">
        <f>IF(Table2[[#This Row],[InterConf]]=1,IF(Table2[[#This Row],[InterDiv]]=0, 1, 0), 0)</f>
        <v>1</v>
      </c>
      <c r="W1249" s="2">
        <f>IF(INDEX(StatsRegularSeason20242025!$A$2:$C$33,MATCH(Table2[[#This Row],[AwayTeam]],StatsRegularSeason20242025!$A$2:$A$33,0),2)&lt;&gt;INDEX(StatsRegularSeason20242025!$A$2:$C$33,MATCH(Table2[[#This Row],[HomeTeam]],StatsRegularSeason20242025!$A$2:$A$33,0),2),1,0)</f>
        <v>0</v>
      </c>
      <c r="X1249" s="2"/>
      <c r="Y1249" s="2"/>
      <c r="Z1249" s="2">
        <f>IF(AND(Table2[[#This Row],[GameIsOver]]=1,Table2[[#This Row],[ActualHomeScore]]*Table2[[#This Row],[ActualAwayScore]]=0), 1,0)</f>
        <v>0</v>
      </c>
      <c r="AA1249" s="2">
        <f>IF(Table2[[#This Row],[GameIsOver]]=0,0, IF(Table2[[#This Row],[ActualWinner]]=Table2[[#This Row],[AwayTeam]], 2, IF(OR(Table2[[#This Row],[ActualResult]]="OT", Table2[[#This Row],[ActualResult]]="SO"), 1, 0)))</f>
        <v>0</v>
      </c>
      <c r="AB1249" s="2">
        <f>IF(Table2[[#This Row],[GameIsOver]]= 0, 0, IF(Table2[[#This Row],[ActualWinner]]=Table2[[#This Row],[HomeTeam]], 2, IF(OR(Table2[[#This Row],[ActualResult]]="OT", Table2[[#This Row],[ActualResult]]="SO"), 1, 0)))</f>
        <v>0</v>
      </c>
      <c r="AC1249" s="33">
        <f>(($AR$11)*IF(Table2[[#This Row],[CorrectWinnerPrediction]]="Y", 1, 0))+(($AR$12)*IF(Table2[[#This Row],[CorrectAwayScorePrediction]]="Y", 1, 0))+(($AR$13)*IF(Table2[[#This Row],[CorrectHomeScorePrediction]]="Y", 1, 0))</f>
        <v>0</v>
      </c>
      <c r="AD124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49" s="4" t="str">
        <f>IF(WEEKDAY(Table2[[#This Row],[GameDate]])=1,"SUN",IF(WEEKDAY(Table2[[#This Row],[GameDate]])=2,"MON",IF(WEEKDAY(Table2[[#This Row],[GameDate]])=3,"TUE",IF(WEEKDAY(Table2[[#This Row],[GameDate]])=4,"WED",IF(WEEKDAY(Table2[[#This Row],[GameDate]])=5,"THU",IF(WEEKDAY(Table2[[#This Row],[GameDate]])=6,"FRI", "SAT"))))))</f>
        <v>WED</v>
      </c>
      <c r="AF1249" s="2">
        <f>Table2[[#This Row],[ActualAwayScore]]-Table2[[#This Row],[PredictedAwayScore]]</f>
        <v>0</v>
      </c>
      <c r="AG1249" s="2">
        <f>Table2[[#This Row],[ActualHomeScore]]-Table2[[#This Row],[PredictedHomeScore]]</f>
        <v>0</v>
      </c>
      <c r="AH1249" s="2">
        <f t="shared" si="98"/>
        <v>0</v>
      </c>
      <c r="AI1249" s="2">
        <f t="shared" si="99"/>
        <v>0</v>
      </c>
    </row>
    <row r="1250" spans="1:35" x14ac:dyDescent="0.25">
      <c r="B1250" s="4">
        <v>45756</v>
      </c>
      <c r="C1250" s="7" t="s">
        <v>1362</v>
      </c>
      <c r="D1250" s="2" t="s">
        <v>13</v>
      </c>
      <c r="E1250" s="2" t="s">
        <v>23</v>
      </c>
      <c r="F1250" s="2"/>
      <c r="G1250" s="2"/>
      <c r="H1250" s="2" t="str">
        <f t="shared" si="95"/>
        <v>_</v>
      </c>
      <c r="I1250" s="2"/>
      <c r="J1250" s="2"/>
      <c r="K1250" s="2"/>
      <c r="L1250" s="2" t="str">
        <f t="shared" si="96"/>
        <v>_</v>
      </c>
      <c r="M1250" s="2"/>
      <c r="N1250" s="2">
        <f>IF(ISBLANK(Table2[[#This Row],[ActualResult]]), 0, 1)</f>
        <v>0</v>
      </c>
      <c r="O1250" s="2" t="str">
        <f>IF(ISBLANK(Table2[[#This Row],[ActualResult]]), "_", IF(Table2[[#This Row],[ActualWinner]]=Table2[[#This Row],[PredictedWinner]], "Y", "N"))</f>
        <v>_</v>
      </c>
      <c r="P1250" s="2" t="str">
        <f>IF(Table2[[#This Row],[ActualAwayScore]]&gt;Table2[[#This Row],[PredictedAwayScore]], "N", IF(ISBLANK(Table2[[#This Row],[ActualResult]]), "_", IF(Table2[[#This Row],[ActualAwayScore]]=Table2[[#This Row],[PredictedAwayScore]], "Y", "N")))</f>
        <v>_</v>
      </c>
      <c r="Q1250" s="2" t="str">
        <f>IF(Table2[[#This Row],[ActualHomeScore]]&gt;Table2[[#This Row],[PredictedHomeScore]],"N", IF(ISBLANK(Table2[[#This Row],[ActualResult]]), "_", IF(Table2[[#This Row],[ActualHomeScore]]=Table2[[#This Row],[PredictedHomeScore]], "Y", "N")))</f>
        <v>_</v>
      </c>
      <c r="R1250" s="2"/>
      <c r="S1250" s="2" t="str">
        <f t="shared" si="97"/>
        <v>_</v>
      </c>
      <c r="T1250" s="2">
        <f>IF(INDEX(StatsRegularSeason20242025!$A$2:$C$33,MATCH(Table2[[#This Row],[AwayTeam]],StatsRegularSeason20242025!$A$2:$A$33,0),2)=INDEX(StatsRegularSeason20242025!$A$2:$C$33,MATCH(Table2[[#This Row],[HomeTeam]],StatsRegularSeason20242025!$A$2:$A$33,0),2),1,0)</f>
        <v>1</v>
      </c>
      <c r="U1250" s="2">
        <f>IF(INDEX(StatsRegularSeason20242025!$A$2:$C$33,MATCH(Table2[[#This Row],[AwayTeam]],StatsRegularSeason20242025!$A$2:$A$33,0),3)=INDEX(StatsRegularSeason20242025!$A$2:$C$33,MATCH(Table2[[#This Row],[HomeTeam]],StatsRegularSeason20242025!$A$2:$A$33,0),3),1,0)</f>
        <v>0</v>
      </c>
      <c r="V1250" s="2">
        <f>IF(Table2[[#This Row],[InterConf]]=1,IF(Table2[[#This Row],[InterDiv]]=0, 1, 0), 0)</f>
        <v>1</v>
      </c>
      <c r="W1250" s="2">
        <f>IF(INDEX(StatsRegularSeason20242025!$A$2:$C$33,MATCH(Table2[[#This Row],[AwayTeam]],StatsRegularSeason20242025!$A$2:$A$33,0),2)&lt;&gt;INDEX(StatsRegularSeason20242025!$A$2:$C$33,MATCH(Table2[[#This Row],[HomeTeam]],StatsRegularSeason20242025!$A$2:$A$33,0),2),1,0)</f>
        <v>0</v>
      </c>
      <c r="X1250" s="2"/>
      <c r="Y1250" s="2"/>
      <c r="Z1250" s="2">
        <f>IF(AND(Table2[[#This Row],[GameIsOver]]=1,Table2[[#This Row],[ActualHomeScore]]*Table2[[#This Row],[ActualAwayScore]]=0), 1,0)</f>
        <v>0</v>
      </c>
      <c r="AA1250" s="2">
        <f>IF(Table2[[#This Row],[GameIsOver]]=0,0, IF(Table2[[#This Row],[ActualWinner]]=Table2[[#This Row],[AwayTeam]], 2, IF(OR(Table2[[#This Row],[ActualResult]]="OT", Table2[[#This Row],[ActualResult]]="SO"), 1, 0)))</f>
        <v>0</v>
      </c>
      <c r="AB1250" s="2">
        <f>IF(Table2[[#This Row],[GameIsOver]]= 0, 0, IF(Table2[[#This Row],[ActualWinner]]=Table2[[#This Row],[HomeTeam]], 2, IF(OR(Table2[[#This Row],[ActualResult]]="OT", Table2[[#This Row],[ActualResult]]="SO"), 1, 0)))</f>
        <v>0</v>
      </c>
      <c r="AC1250" s="33">
        <f>(($AR$11)*IF(Table2[[#This Row],[CorrectWinnerPrediction]]="Y", 1, 0))+(($AR$12)*IF(Table2[[#This Row],[CorrectAwayScorePrediction]]="Y", 1, 0))+(($AR$13)*IF(Table2[[#This Row],[CorrectHomeScorePrediction]]="Y", 1, 0))</f>
        <v>0</v>
      </c>
      <c r="AD125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0" s="4" t="str">
        <f>IF(WEEKDAY(Table2[[#This Row],[GameDate]])=1,"SUN",IF(WEEKDAY(Table2[[#This Row],[GameDate]])=2,"MON",IF(WEEKDAY(Table2[[#This Row],[GameDate]])=3,"TUE",IF(WEEKDAY(Table2[[#This Row],[GameDate]])=4,"WED",IF(WEEKDAY(Table2[[#This Row],[GameDate]])=5,"THU",IF(WEEKDAY(Table2[[#This Row],[GameDate]])=6,"FRI", "SAT"))))))</f>
        <v>WED</v>
      </c>
      <c r="AF1250" s="2">
        <f>Table2[[#This Row],[ActualAwayScore]]-Table2[[#This Row],[PredictedAwayScore]]</f>
        <v>0</v>
      </c>
      <c r="AG1250" s="2">
        <f>Table2[[#This Row],[ActualHomeScore]]-Table2[[#This Row],[PredictedHomeScore]]</f>
        <v>0</v>
      </c>
      <c r="AH1250" s="2">
        <f t="shared" si="98"/>
        <v>0</v>
      </c>
      <c r="AI1250" s="2">
        <f t="shared" si="99"/>
        <v>0</v>
      </c>
    </row>
    <row r="1251" spans="1:35" x14ac:dyDescent="0.25">
      <c r="A1251" s="3"/>
      <c r="B1251" s="5">
        <v>45756</v>
      </c>
      <c r="C1251" s="8" t="s">
        <v>1363</v>
      </c>
      <c r="D1251" s="3" t="s">
        <v>24</v>
      </c>
      <c r="E1251" s="3" t="s">
        <v>47</v>
      </c>
      <c r="F1251" s="3"/>
      <c r="G1251" s="3"/>
      <c r="H1251" s="3" t="str">
        <f t="shared" si="95"/>
        <v>_</v>
      </c>
      <c r="I1251" s="3"/>
      <c r="J1251" s="3"/>
      <c r="K1251" s="3"/>
      <c r="L1251" s="2" t="str">
        <f t="shared" si="96"/>
        <v>_</v>
      </c>
      <c r="M1251" s="3"/>
      <c r="N1251" s="3">
        <f>IF(ISBLANK(Table2[[#This Row],[ActualResult]]), 0, 1)</f>
        <v>0</v>
      </c>
      <c r="O1251" s="3" t="str">
        <f>IF(ISBLANK(Table2[[#This Row],[ActualResult]]), "_", IF(Table2[[#This Row],[ActualWinner]]=Table2[[#This Row],[PredictedWinner]], "Y", "N"))</f>
        <v>_</v>
      </c>
      <c r="P1251" s="3" t="str">
        <f>IF(Table2[[#This Row],[ActualAwayScore]]&gt;Table2[[#This Row],[PredictedAwayScore]], "N", IF(ISBLANK(Table2[[#This Row],[ActualResult]]), "_", IF(Table2[[#This Row],[ActualAwayScore]]=Table2[[#This Row],[PredictedAwayScore]], "Y", "N")))</f>
        <v>_</v>
      </c>
      <c r="Q1251" s="3" t="str">
        <f>IF(Table2[[#This Row],[ActualHomeScore]]&gt;Table2[[#This Row],[PredictedHomeScore]],"N", IF(ISBLANK(Table2[[#This Row],[ActualResult]]), "_", IF(Table2[[#This Row],[ActualHomeScore]]=Table2[[#This Row],[PredictedHomeScore]], "Y", "N")))</f>
        <v>_</v>
      </c>
      <c r="R1251" s="2"/>
      <c r="S1251" s="2" t="str">
        <f t="shared" si="97"/>
        <v>_</v>
      </c>
      <c r="T1251" s="2">
        <f>IF(INDEX(StatsRegularSeason20242025!$A$2:$C$33,MATCH(Table2[[#This Row],[AwayTeam]],StatsRegularSeason20242025!$A$2:$A$33,0),2)=INDEX(StatsRegularSeason20242025!$A$2:$C$33,MATCH(Table2[[#This Row],[HomeTeam]],StatsRegularSeason20242025!$A$2:$A$33,0),2),1,0)</f>
        <v>1</v>
      </c>
      <c r="U1251" s="2">
        <f>IF(INDEX(StatsRegularSeason20242025!$A$2:$C$33,MATCH(Table2[[#This Row],[AwayTeam]],StatsRegularSeason20242025!$A$2:$A$33,0),3)=INDEX(StatsRegularSeason20242025!$A$2:$C$33,MATCH(Table2[[#This Row],[HomeTeam]],StatsRegularSeason20242025!$A$2:$A$33,0),3),1,0)</f>
        <v>1</v>
      </c>
      <c r="V1251" s="2">
        <f>IF(Table2[[#This Row],[InterConf]]=1,IF(Table2[[#This Row],[InterDiv]]=0, 1, 0), 0)</f>
        <v>0</v>
      </c>
      <c r="W1251" s="2">
        <f>IF(INDEX(StatsRegularSeason20242025!$A$2:$C$33,MATCH(Table2[[#This Row],[AwayTeam]],StatsRegularSeason20242025!$A$2:$A$33,0),2)&lt;&gt;INDEX(StatsRegularSeason20242025!$A$2:$C$33,MATCH(Table2[[#This Row],[HomeTeam]],StatsRegularSeason20242025!$A$2:$A$33,0),2),1,0)</f>
        <v>0</v>
      </c>
      <c r="X1251" s="2"/>
      <c r="Y1251" s="2"/>
      <c r="Z1251" s="2">
        <f>IF(AND(Table2[[#This Row],[GameIsOver]]=1,Table2[[#This Row],[ActualHomeScore]]*Table2[[#This Row],[ActualAwayScore]]=0), 1,0)</f>
        <v>0</v>
      </c>
      <c r="AA1251" s="2">
        <f>IF(Table2[[#This Row],[GameIsOver]]=0,0, IF(Table2[[#This Row],[ActualWinner]]=Table2[[#This Row],[AwayTeam]], 2, IF(OR(Table2[[#This Row],[ActualResult]]="OT", Table2[[#This Row],[ActualResult]]="SO"), 1, 0)))</f>
        <v>0</v>
      </c>
      <c r="AB1251" s="2">
        <f>IF(Table2[[#This Row],[GameIsOver]]= 0, 0, IF(Table2[[#This Row],[ActualWinner]]=Table2[[#This Row],[HomeTeam]], 2, IF(OR(Table2[[#This Row],[ActualResult]]="OT", Table2[[#This Row],[ActualResult]]="SO"), 1, 0)))</f>
        <v>0</v>
      </c>
      <c r="AC1251" s="33">
        <f>(($AR$11)*IF(Table2[[#This Row],[CorrectWinnerPrediction]]="Y", 1, 0))+(($AR$12)*IF(Table2[[#This Row],[CorrectAwayScorePrediction]]="Y", 1, 0))+(($AR$13)*IF(Table2[[#This Row],[CorrectHomeScorePrediction]]="Y", 1, 0))</f>
        <v>0</v>
      </c>
      <c r="AD125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1" s="5" t="str">
        <f>IF(WEEKDAY(Table2[[#This Row],[GameDate]])=1,"SUN",IF(WEEKDAY(Table2[[#This Row],[GameDate]])=2,"MON",IF(WEEKDAY(Table2[[#This Row],[GameDate]])=3,"TUE",IF(WEEKDAY(Table2[[#This Row],[GameDate]])=4,"WED",IF(WEEKDAY(Table2[[#This Row],[GameDate]])=5,"THU",IF(WEEKDAY(Table2[[#This Row],[GameDate]])=6,"FRI", "SAT"))))))</f>
        <v>WED</v>
      </c>
      <c r="AF1251" s="2">
        <f>Table2[[#This Row],[ActualAwayScore]]-Table2[[#This Row],[PredictedAwayScore]]</f>
        <v>0</v>
      </c>
      <c r="AG1251" s="2">
        <f>Table2[[#This Row],[ActualHomeScore]]-Table2[[#This Row],[PredictedHomeScore]]</f>
        <v>0</v>
      </c>
      <c r="AH1251" s="2">
        <f t="shared" si="98"/>
        <v>0</v>
      </c>
      <c r="AI1251" s="2">
        <f t="shared" si="99"/>
        <v>0</v>
      </c>
    </row>
    <row r="1252" spans="1:35" x14ac:dyDescent="0.25">
      <c r="B1252" s="4">
        <v>45757</v>
      </c>
      <c r="C1252" s="7" t="s">
        <v>1364</v>
      </c>
      <c r="D1252" s="2" t="s">
        <v>17</v>
      </c>
      <c r="E1252" s="2" t="s">
        <v>16</v>
      </c>
      <c r="F1252" s="2"/>
      <c r="G1252" s="2"/>
      <c r="H1252" s="2" t="str">
        <f t="shared" si="95"/>
        <v>_</v>
      </c>
      <c r="I1252" s="2"/>
      <c r="J1252" s="2"/>
      <c r="K1252" s="2"/>
      <c r="L1252" s="13" t="str">
        <f t="shared" si="96"/>
        <v>_</v>
      </c>
      <c r="M1252" s="2"/>
      <c r="N1252" s="2">
        <f>IF(ISBLANK(Table2[[#This Row],[ActualResult]]), 0, 1)</f>
        <v>0</v>
      </c>
      <c r="O1252" s="2" t="str">
        <f>IF(ISBLANK(Table2[[#This Row],[ActualResult]]), "_", IF(Table2[[#This Row],[ActualWinner]]=Table2[[#This Row],[PredictedWinner]], "Y", "N"))</f>
        <v>_</v>
      </c>
      <c r="P1252" s="2" t="str">
        <f>IF(Table2[[#This Row],[ActualAwayScore]]&gt;Table2[[#This Row],[PredictedAwayScore]], "N", IF(ISBLANK(Table2[[#This Row],[ActualResult]]), "_", IF(Table2[[#This Row],[ActualAwayScore]]=Table2[[#This Row],[PredictedAwayScore]], "Y", "N")))</f>
        <v>_</v>
      </c>
      <c r="Q1252" s="2" t="str">
        <f>IF(Table2[[#This Row],[ActualHomeScore]]&gt;Table2[[#This Row],[PredictedHomeScore]],"N", IF(ISBLANK(Table2[[#This Row],[ActualResult]]), "_", IF(Table2[[#This Row],[ActualHomeScore]]=Table2[[#This Row],[PredictedHomeScore]], "Y", "N")))</f>
        <v>_</v>
      </c>
      <c r="R1252" s="2"/>
      <c r="S1252" s="2" t="str">
        <f t="shared" si="97"/>
        <v>_</v>
      </c>
      <c r="T1252" s="2">
        <f>IF(INDEX(StatsRegularSeason20242025!$A$2:$C$33,MATCH(Table2[[#This Row],[AwayTeam]],StatsRegularSeason20242025!$A$2:$A$33,0),2)=INDEX(StatsRegularSeason20242025!$A$2:$C$33,MATCH(Table2[[#This Row],[HomeTeam]],StatsRegularSeason20242025!$A$2:$A$33,0),2),1,0)</f>
        <v>0</v>
      </c>
      <c r="U1252" s="2">
        <f>IF(INDEX(StatsRegularSeason20242025!$A$2:$C$33,MATCH(Table2[[#This Row],[AwayTeam]],StatsRegularSeason20242025!$A$2:$A$33,0),3)=INDEX(StatsRegularSeason20242025!$A$2:$C$33,MATCH(Table2[[#This Row],[HomeTeam]],StatsRegularSeason20242025!$A$2:$A$33,0),3),1,0)</f>
        <v>0</v>
      </c>
      <c r="V1252" s="2">
        <f>IF(Table2[[#This Row],[InterConf]]=1,IF(Table2[[#This Row],[InterDiv]]=0, 1, 0), 0)</f>
        <v>0</v>
      </c>
      <c r="W1252" s="2">
        <f>IF(INDEX(StatsRegularSeason20242025!$A$2:$C$33,MATCH(Table2[[#This Row],[AwayTeam]],StatsRegularSeason20242025!$A$2:$A$33,0),2)&lt;&gt;INDEX(StatsRegularSeason20242025!$A$2:$C$33,MATCH(Table2[[#This Row],[HomeTeam]],StatsRegularSeason20242025!$A$2:$A$33,0),2),1,0)</f>
        <v>1</v>
      </c>
      <c r="X1252" s="2"/>
      <c r="Y1252" s="2"/>
      <c r="Z1252" s="2">
        <f>IF(AND(Table2[[#This Row],[GameIsOver]]=1,Table2[[#This Row],[ActualHomeScore]]*Table2[[#This Row],[ActualAwayScore]]=0), 1,0)</f>
        <v>0</v>
      </c>
      <c r="AA1252" s="2">
        <f>IF(Table2[[#This Row],[GameIsOver]]=0,0, IF(Table2[[#This Row],[ActualWinner]]=Table2[[#This Row],[AwayTeam]], 2, IF(OR(Table2[[#This Row],[ActualResult]]="OT", Table2[[#This Row],[ActualResult]]="SO"), 1, 0)))</f>
        <v>0</v>
      </c>
      <c r="AB1252" s="2">
        <f>IF(Table2[[#This Row],[GameIsOver]]= 0, 0, IF(Table2[[#This Row],[ActualWinner]]=Table2[[#This Row],[HomeTeam]], 2, IF(OR(Table2[[#This Row],[ActualResult]]="OT", Table2[[#This Row],[ActualResult]]="SO"), 1, 0)))</f>
        <v>0</v>
      </c>
      <c r="AC1252" s="33">
        <f>(($AR$11)*IF(Table2[[#This Row],[CorrectWinnerPrediction]]="Y", 1, 0))+(($AR$12)*IF(Table2[[#This Row],[CorrectAwayScorePrediction]]="Y", 1, 0))+(($AR$13)*IF(Table2[[#This Row],[CorrectHomeScorePrediction]]="Y", 1, 0))</f>
        <v>0</v>
      </c>
      <c r="AD125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2" s="4" t="str">
        <f>IF(WEEKDAY(Table2[[#This Row],[GameDate]])=1,"SUN",IF(WEEKDAY(Table2[[#This Row],[GameDate]])=2,"MON",IF(WEEKDAY(Table2[[#This Row],[GameDate]])=3,"TUE",IF(WEEKDAY(Table2[[#This Row],[GameDate]])=4,"WED",IF(WEEKDAY(Table2[[#This Row],[GameDate]])=5,"THU",IF(WEEKDAY(Table2[[#This Row],[GameDate]])=6,"FRI", "SAT"))))))</f>
        <v>THU</v>
      </c>
      <c r="AF1252" s="2">
        <f>Table2[[#This Row],[ActualAwayScore]]-Table2[[#This Row],[PredictedAwayScore]]</f>
        <v>0</v>
      </c>
      <c r="AG1252" s="2">
        <f>Table2[[#This Row],[ActualHomeScore]]-Table2[[#This Row],[PredictedHomeScore]]</f>
        <v>0</v>
      </c>
      <c r="AH1252" s="2">
        <f t="shared" si="98"/>
        <v>0</v>
      </c>
      <c r="AI1252" s="2">
        <f t="shared" si="99"/>
        <v>0</v>
      </c>
    </row>
    <row r="1253" spans="1:35" x14ac:dyDescent="0.25">
      <c r="B1253" s="4">
        <v>45757</v>
      </c>
      <c r="C1253" s="7" t="s">
        <v>1365</v>
      </c>
      <c r="D1253" s="2" t="s">
        <v>31</v>
      </c>
      <c r="E1253" s="2" t="s">
        <v>14</v>
      </c>
      <c r="F1253" s="2"/>
      <c r="G1253" s="2"/>
      <c r="H1253" s="2" t="str">
        <f t="shared" si="95"/>
        <v>_</v>
      </c>
      <c r="I1253" s="2"/>
      <c r="J1253" s="2"/>
      <c r="K1253" s="2"/>
      <c r="L1253" s="2" t="str">
        <f t="shared" si="96"/>
        <v>_</v>
      </c>
      <c r="M1253" s="2"/>
      <c r="N1253" s="2">
        <f>IF(ISBLANK(Table2[[#This Row],[ActualResult]]), 0, 1)</f>
        <v>0</v>
      </c>
      <c r="O1253" s="2" t="str">
        <f>IF(ISBLANK(Table2[[#This Row],[ActualResult]]), "_", IF(Table2[[#This Row],[ActualWinner]]=Table2[[#This Row],[PredictedWinner]], "Y", "N"))</f>
        <v>_</v>
      </c>
      <c r="P1253" s="2" t="str">
        <f>IF(Table2[[#This Row],[ActualAwayScore]]&gt;Table2[[#This Row],[PredictedAwayScore]], "N", IF(ISBLANK(Table2[[#This Row],[ActualResult]]), "_", IF(Table2[[#This Row],[ActualAwayScore]]=Table2[[#This Row],[PredictedAwayScore]], "Y", "N")))</f>
        <v>_</v>
      </c>
      <c r="Q1253" s="2" t="str">
        <f>IF(Table2[[#This Row],[ActualHomeScore]]&gt;Table2[[#This Row],[PredictedHomeScore]],"N", IF(ISBLANK(Table2[[#This Row],[ActualResult]]), "_", IF(Table2[[#This Row],[ActualHomeScore]]=Table2[[#This Row],[PredictedHomeScore]], "Y", "N")))</f>
        <v>_</v>
      </c>
      <c r="R1253" s="2"/>
      <c r="S1253" s="2" t="str">
        <f t="shared" si="97"/>
        <v>_</v>
      </c>
      <c r="T1253" s="2">
        <f>IF(INDEX(StatsRegularSeason20242025!$A$2:$C$33,MATCH(Table2[[#This Row],[AwayTeam]],StatsRegularSeason20242025!$A$2:$A$33,0),2)=INDEX(StatsRegularSeason20242025!$A$2:$C$33,MATCH(Table2[[#This Row],[HomeTeam]],StatsRegularSeason20242025!$A$2:$A$33,0),2),1,0)</f>
        <v>1</v>
      </c>
      <c r="U1253" s="2">
        <f>IF(INDEX(StatsRegularSeason20242025!$A$2:$C$33,MATCH(Table2[[#This Row],[AwayTeam]],StatsRegularSeason20242025!$A$2:$A$33,0),3)=INDEX(StatsRegularSeason20242025!$A$2:$C$33,MATCH(Table2[[#This Row],[HomeTeam]],StatsRegularSeason20242025!$A$2:$A$33,0),3),1,0)</f>
        <v>1</v>
      </c>
      <c r="V1253" s="2">
        <f>IF(Table2[[#This Row],[InterConf]]=1,IF(Table2[[#This Row],[InterDiv]]=0, 1, 0), 0)</f>
        <v>0</v>
      </c>
      <c r="W1253" s="2">
        <f>IF(INDEX(StatsRegularSeason20242025!$A$2:$C$33,MATCH(Table2[[#This Row],[AwayTeam]],StatsRegularSeason20242025!$A$2:$A$33,0),2)&lt;&gt;INDEX(StatsRegularSeason20242025!$A$2:$C$33,MATCH(Table2[[#This Row],[HomeTeam]],StatsRegularSeason20242025!$A$2:$A$33,0),2),1,0)</f>
        <v>0</v>
      </c>
      <c r="X1253" s="2"/>
      <c r="Y1253" s="2"/>
      <c r="Z1253" s="2">
        <f>IF(AND(Table2[[#This Row],[GameIsOver]]=1,Table2[[#This Row],[ActualHomeScore]]*Table2[[#This Row],[ActualAwayScore]]=0), 1,0)</f>
        <v>0</v>
      </c>
      <c r="AA1253" s="2">
        <f>IF(Table2[[#This Row],[GameIsOver]]=0,0, IF(Table2[[#This Row],[ActualWinner]]=Table2[[#This Row],[AwayTeam]], 2, IF(OR(Table2[[#This Row],[ActualResult]]="OT", Table2[[#This Row],[ActualResult]]="SO"), 1, 0)))</f>
        <v>0</v>
      </c>
      <c r="AB1253" s="2">
        <f>IF(Table2[[#This Row],[GameIsOver]]= 0, 0, IF(Table2[[#This Row],[ActualWinner]]=Table2[[#This Row],[HomeTeam]], 2, IF(OR(Table2[[#This Row],[ActualResult]]="OT", Table2[[#This Row],[ActualResult]]="SO"), 1, 0)))</f>
        <v>0</v>
      </c>
      <c r="AC1253" s="33">
        <f>(($AR$11)*IF(Table2[[#This Row],[CorrectWinnerPrediction]]="Y", 1, 0))+(($AR$12)*IF(Table2[[#This Row],[CorrectAwayScorePrediction]]="Y", 1, 0))+(($AR$13)*IF(Table2[[#This Row],[CorrectHomeScorePrediction]]="Y", 1, 0))</f>
        <v>0</v>
      </c>
      <c r="AD125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3" s="4" t="str">
        <f>IF(WEEKDAY(Table2[[#This Row],[GameDate]])=1,"SUN",IF(WEEKDAY(Table2[[#This Row],[GameDate]])=2,"MON",IF(WEEKDAY(Table2[[#This Row],[GameDate]])=3,"TUE",IF(WEEKDAY(Table2[[#This Row],[GameDate]])=4,"WED",IF(WEEKDAY(Table2[[#This Row],[GameDate]])=5,"THU",IF(WEEKDAY(Table2[[#This Row],[GameDate]])=6,"FRI", "SAT"))))))</f>
        <v>THU</v>
      </c>
      <c r="AF1253" s="2">
        <f>Table2[[#This Row],[ActualAwayScore]]-Table2[[#This Row],[PredictedAwayScore]]</f>
        <v>0</v>
      </c>
      <c r="AG1253" s="2">
        <f>Table2[[#This Row],[ActualHomeScore]]-Table2[[#This Row],[PredictedHomeScore]]</f>
        <v>0</v>
      </c>
      <c r="AH1253" s="2">
        <f t="shared" si="98"/>
        <v>0</v>
      </c>
      <c r="AI1253" s="2">
        <f t="shared" si="99"/>
        <v>0</v>
      </c>
    </row>
    <row r="1254" spans="1:35" x14ac:dyDescent="0.25">
      <c r="B1254" s="4">
        <v>45757</v>
      </c>
      <c r="C1254" s="7" t="s">
        <v>1367</v>
      </c>
      <c r="D1254" s="2" t="s">
        <v>44</v>
      </c>
      <c r="E1254" s="2" t="s">
        <v>46</v>
      </c>
      <c r="F1254" s="2"/>
      <c r="G1254" s="2"/>
      <c r="H1254" s="2" t="str">
        <f t="shared" si="95"/>
        <v>_</v>
      </c>
      <c r="I1254" s="2"/>
      <c r="J1254" s="2"/>
      <c r="K1254" s="2"/>
      <c r="L1254" s="2" t="str">
        <f t="shared" si="96"/>
        <v>_</v>
      </c>
      <c r="M1254" s="2"/>
      <c r="N1254" s="2">
        <f>IF(ISBLANK(Table2[[#This Row],[ActualResult]]), 0, 1)</f>
        <v>0</v>
      </c>
      <c r="O1254" s="2" t="str">
        <f>IF(ISBLANK(Table2[[#This Row],[ActualResult]]), "_", IF(Table2[[#This Row],[ActualWinner]]=Table2[[#This Row],[PredictedWinner]], "Y", "N"))</f>
        <v>_</v>
      </c>
      <c r="P1254" s="2" t="str">
        <f>IF(Table2[[#This Row],[ActualAwayScore]]&gt;Table2[[#This Row],[PredictedAwayScore]], "N", IF(ISBLANK(Table2[[#This Row],[ActualResult]]), "_", IF(Table2[[#This Row],[ActualAwayScore]]=Table2[[#This Row],[PredictedAwayScore]], "Y", "N")))</f>
        <v>_</v>
      </c>
      <c r="Q1254" s="2" t="str">
        <f>IF(Table2[[#This Row],[ActualHomeScore]]&gt;Table2[[#This Row],[PredictedHomeScore]],"N", IF(ISBLANK(Table2[[#This Row],[ActualResult]]), "_", IF(Table2[[#This Row],[ActualHomeScore]]=Table2[[#This Row],[PredictedHomeScore]], "Y", "N")))</f>
        <v>_</v>
      </c>
      <c r="R1254" s="2"/>
      <c r="S1254" s="2" t="str">
        <f t="shared" si="97"/>
        <v>_</v>
      </c>
      <c r="T1254" s="2">
        <f>IF(INDEX(StatsRegularSeason20242025!$A$2:$C$33,MATCH(Table2[[#This Row],[AwayTeam]],StatsRegularSeason20242025!$A$2:$A$33,0),2)=INDEX(StatsRegularSeason20242025!$A$2:$C$33,MATCH(Table2[[#This Row],[HomeTeam]],StatsRegularSeason20242025!$A$2:$A$33,0),2),1,0)</f>
        <v>1</v>
      </c>
      <c r="U1254" s="2">
        <f>IF(INDEX(StatsRegularSeason20242025!$A$2:$C$33,MATCH(Table2[[#This Row],[AwayTeam]],StatsRegularSeason20242025!$A$2:$A$33,0),3)=INDEX(StatsRegularSeason20242025!$A$2:$C$33,MATCH(Table2[[#This Row],[HomeTeam]],StatsRegularSeason20242025!$A$2:$A$33,0),3),1,0)</f>
        <v>1</v>
      </c>
      <c r="V1254" s="2">
        <f>IF(Table2[[#This Row],[InterConf]]=1,IF(Table2[[#This Row],[InterDiv]]=0, 1, 0), 0)</f>
        <v>0</v>
      </c>
      <c r="W1254" s="2">
        <f>IF(INDEX(StatsRegularSeason20242025!$A$2:$C$33,MATCH(Table2[[#This Row],[AwayTeam]],StatsRegularSeason20242025!$A$2:$A$33,0),2)&lt;&gt;INDEX(StatsRegularSeason20242025!$A$2:$C$33,MATCH(Table2[[#This Row],[HomeTeam]],StatsRegularSeason20242025!$A$2:$A$33,0),2),1,0)</f>
        <v>0</v>
      </c>
      <c r="X1254" s="2"/>
      <c r="Y1254" s="2"/>
      <c r="Z1254" s="2">
        <f>IF(AND(Table2[[#This Row],[GameIsOver]]=1,Table2[[#This Row],[ActualHomeScore]]*Table2[[#This Row],[ActualAwayScore]]=0), 1,0)</f>
        <v>0</v>
      </c>
      <c r="AA1254" s="2">
        <f>IF(Table2[[#This Row],[GameIsOver]]=0,0, IF(Table2[[#This Row],[ActualWinner]]=Table2[[#This Row],[AwayTeam]], 2, IF(OR(Table2[[#This Row],[ActualResult]]="OT", Table2[[#This Row],[ActualResult]]="SO"), 1, 0)))</f>
        <v>0</v>
      </c>
      <c r="AB1254" s="2">
        <f>IF(Table2[[#This Row],[GameIsOver]]= 0, 0, IF(Table2[[#This Row],[ActualWinner]]=Table2[[#This Row],[HomeTeam]], 2, IF(OR(Table2[[#This Row],[ActualResult]]="OT", Table2[[#This Row],[ActualResult]]="SO"), 1, 0)))</f>
        <v>0</v>
      </c>
      <c r="AC1254" s="33">
        <f>(($AR$11)*IF(Table2[[#This Row],[CorrectWinnerPrediction]]="Y", 1, 0))+(($AR$12)*IF(Table2[[#This Row],[CorrectAwayScorePrediction]]="Y", 1, 0))+(($AR$13)*IF(Table2[[#This Row],[CorrectHomeScorePrediction]]="Y", 1, 0))</f>
        <v>0</v>
      </c>
      <c r="AD125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4" s="4" t="str">
        <f>IF(WEEKDAY(Table2[[#This Row],[GameDate]])=1,"SUN",IF(WEEKDAY(Table2[[#This Row],[GameDate]])=2,"MON",IF(WEEKDAY(Table2[[#This Row],[GameDate]])=3,"TUE",IF(WEEKDAY(Table2[[#This Row],[GameDate]])=4,"WED",IF(WEEKDAY(Table2[[#This Row],[GameDate]])=5,"THU",IF(WEEKDAY(Table2[[#This Row],[GameDate]])=6,"FRI", "SAT"))))))</f>
        <v>THU</v>
      </c>
      <c r="AF1254" s="2">
        <f>Table2[[#This Row],[ActualAwayScore]]-Table2[[#This Row],[PredictedAwayScore]]</f>
        <v>0</v>
      </c>
      <c r="AG1254" s="2">
        <f>Table2[[#This Row],[ActualHomeScore]]-Table2[[#This Row],[PredictedHomeScore]]</f>
        <v>0</v>
      </c>
      <c r="AH1254" s="2">
        <f t="shared" si="98"/>
        <v>0</v>
      </c>
      <c r="AI1254" s="2">
        <f t="shared" si="99"/>
        <v>0</v>
      </c>
    </row>
    <row r="1255" spans="1:35" x14ac:dyDescent="0.25">
      <c r="B1255" s="4">
        <v>45757</v>
      </c>
      <c r="C1255" s="7" t="s">
        <v>1366</v>
      </c>
      <c r="D1255" s="2" t="s">
        <v>29</v>
      </c>
      <c r="E1255" s="2" t="s">
        <v>36</v>
      </c>
      <c r="F1255" s="2"/>
      <c r="G1255" s="2"/>
      <c r="H1255" s="2" t="str">
        <f t="shared" si="95"/>
        <v>_</v>
      </c>
      <c r="I1255" s="2"/>
      <c r="J1255" s="2"/>
      <c r="K1255" s="2"/>
      <c r="L1255" s="2" t="str">
        <f t="shared" si="96"/>
        <v>_</v>
      </c>
      <c r="M1255" s="2"/>
      <c r="N1255" s="2">
        <f>IF(ISBLANK(Table2[[#This Row],[ActualResult]]), 0, 1)</f>
        <v>0</v>
      </c>
      <c r="O1255" s="2" t="str">
        <f>IF(ISBLANK(Table2[[#This Row],[ActualResult]]), "_", IF(Table2[[#This Row],[ActualWinner]]=Table2[[#This Row],[PredictedWinner]], "Y", "N"))</f>
        <v>_</v>
      </c>
      <c r="P1255" s="2" t="str">
        <f>IF(Table2[[#This Row],[ActualAwayScore]]&gt;Table2[[#This Row],[PredictedAwayScore]], "N", IF(ISBLANK(Table2[[#This Row],[ActualResult]]), "_", IF(Table2[[#This Row],[ActualAwayScore]]=Table2[[#This Row],[PredictedAwayScore]], "Y", "N")))</f>
        <v>_</v>
      </c>
      <c r="Q1255" s="2" t="str">
        <f>IF(Table2[[#This Row],[ActualHomeScore]]&gt;Table2[[#This Row],[PredictedHomeScore]],"N", IF(ISBLANK(Table2[[#This Row],[ActualResult]]), "_", IF(Table2[[#This Row],[ActualHomeScore]]=Table2[[#This Row],[PredictedHomeScore]], "Y", "N")))</f>
        <v>_</v>
      </c>
      <c r="R1255" s="2"/>
      <c r="S1255" s="2" t="str">
        <f t="shared" si="97"/>
        <v>_</v>
      </c>
      <c r="T1255" s="2">
        <f>IF(INDEX(StatsRegularSeason20242025!$A$2:$C$33,MATCH(Table2[[#This Row],[AwayTeam]],StatsRegularSeason20242025!$A$2:$A$33,0),2)=INDEX(StatsRegularSeason20242025!$A$2:$C$33,MATCH(Table2[[#This Row],[HomeTeam]],StatsRegularSeason20242025!$A$2:$A$33,0),2),1,0)</f>
        <v>1</v>
      </c>
      <c r="U1255" s="2">
        <f>IF(INDEX(StatsRegularSeason20242025!$A$2:$C$33,MATCH(Table2[[#This Row],[AwayTeam]],StatsRegularSeason20242025!$A$2:$A$33,0),3)=INDEX(StatsRegularSeason20242025!$A$2:$C$33,MATCH(Table2[[#This Row],[HomeTeam]],StatsRegularSeason20242025!$A$2:$A$33,0),3),1,0)</f>
        <v>0</v>
      </c>
      <c r="V1255" s="2">
        <f>IF(Table2[[#This Row],[InterConf]]=1,IF(Table2[[#This Row],[InterDiv]]=0, 1, 0), 0)</f>
        <v>1</v>
      </c>
      <c r="W1255" s="2">
        <f>IF(INDEX(StatsRegularSeason20242025!$A$2:$C$33,MATCH(Table2[[#This Row],[AwayTeam]],StatsRegularSeason20242025!$A$2:$A$33,0),2)&lt;&gt;INDEX(StatsRegularSeason20242025!$A$2:$C$33,MATCH(Table2[[#This Row],[HomeTeam]],StatsRegularSeason20242025!$A$2:$A$33,0),2),1,0)</f>
        <v>0</v>
      </c>
      <c r="X1255" s="2"/>
      <c r="Y1255" s="2"/>
      <c r="Z1255" s="2">
        <f>IF(AND(Table2[[#This Row],[GameIsOver]]=1,Table2[[#This Row],[ActualHomeScore]]*Table2[[#This Row],[ActualAwayScore]]=0), 1,0)</f>
        <v>0</v>
      </c>
      <c r="AA1255" s="2">
        <f>IF(Table2[[#This Row],[GameIsOver]]=0,0, IF(Table2[[#This Row],[ActualWinner]]=Table2[[#This Row],[AwayTeam]], 2, IF(OR(Table2[[#This Row],[ActualResult]]="OT", Table2[[#This Row],[ActualResult]]="SO"), 1, 0)))</f>
        <v>0</v>
      </c>
      <c r="AB1255" s="2">
        <f>IF(Table2[[#This Row],[GameIsOver]]= 0, 0, IF(Table2[[#This Row],[ActualWinner]]=Table2[[#This Row],[HomeTeam]], 2, IF(OR(Table2[[#This Row],[ActualResult]]="OT", Table2[[#This Row],[ActualResult]]="SO"), 1, 0)))</f>
        <v>0</v>
      </c>
      <c r="AC1255" s="33">
        <f>(($AR$11)*IF(Table2[[#This Row],[CorrectWinnerPrediction]]="Y", 1, 0))+(($AR$12)*IF(Table2[[#This Row],[CorrectAwayScorePrediction]]="Y", 1, 0))+(($AR$13)*IF(Table2[[#This Row],[CorrectHomeScorePrediction]]="Y", 1, 0))</f>
        <v>0</v>
      </c>
      <c r="AD125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5" s="4" t="str">
        <f>IF(WEEKDAY(Table2[[#This Row],[GameDate]])=1,"SUN",IF(WEEKDAY(Table2[[#This Row],[GameDate]])=2,"MON",IF(WEEKDAY(Table2[[#This Row],[GameDate]])=3,"TUE",IF(WEEKDAY(Table2[[#This Row],[GameDate]])=4,"WED",IF(WEEKDAY(Table2[[#This Row],[GameDate]])=5,"THU",IF(WEEKDAY(Table2[[#This Row],[GameDate]])=6,"FRI", "SAT"))))))</f>
        <v>THU</v>
      </c>
      <c r="AF1255" s="2">
        <f>Table2[[#This Row],[ActualAwayScore]]-Table2[[#This Row],[PredictedAwayScore]]</f>
        <v>0</v>
      </c>
      <c r="AG1255" s="2">
        <f>Table2[[#This Row],[ActualHomeScore]]-Table2[[#This Row],[PredictedHomeScore]]</f>
        <v>0</v>
      </c>
      <c r="AH1255" s="2">
        <f t="shared" si="98"/>
        <v>0</v>
      </c>
      <c r="AI1255" s="2">
        <f t="shared" si="99"/>
        <v>0</v>
      </c>
    </row>
    <row r="1256" spans="1:35" x14ac:dyDescent="0.25">
      <c r="B1256" s="4">
        <v>45757</v>
      </c>
      <c r="C1256" s="7" t="s">
        <v>1368</v>
      </c>
      <c r="D1256" s="2" t="s">
        <v>20</v>
      </c>
      <c r="E1256" s="2" t="s">
        <v>33</v>
      </c>
      <c r="F1256" s="2"/>
      <c r="G1256" s="2"/>
      <c r="H1256" s="2" t="str">
        <f t="shared" si="95"/>
        <v>_</v>
      </c>
      <c r="I1256" s="2"/>
      <c r="J1256" s="2"/>
      <c r="K1256" s="2"/>
      <c r="L1256" s="2" t="str">
        <f t="shared" si="96"/>
        <v>_</v>
      </c>
      <c r="M1256" s="2"/>
      <c r="N1256" s="2">
        <f>IF(ISBLANK(Table2[[#This Row],[ActualResult]]), 0, 1)</f>
        <v>0</v>
      </c>
      <c r="O1256" s="2" t="str">
        <f>IF(ISBLANK(Table2[[#This Row],[ActualResult]]), "_", IF(Table2[[#This Row],[ActualWinner]]=Table2[[#This Row],[PredictedWinner]], "Y", "N"))</f>
        <v>_</v>
      </c>
      <c r="P1256" s="2" t="str">
        <f>IF(Table2[[#This Row],[ActualAwayScore]]&gt;Table2[[#This Row],[PredictedAwayScore]], "N", IF(ISBLANK(Table2[[#This Row],[ActualResult]]), "_", IF(Table2[[#This Row],[ActualAwayScore]]=Table2[[#This Row],[PredictedAwayScore]], "Y", "N")))</f>
        <v>_</v>
      </c>
      <c r="Q1256" s="2" t="str">
        <f>IF(Table2[[#This Row],[ActualHomeScore]]&gt;Table2[[#This Row],[PredictedHomeScore]],"N", IF(ISBLANK(Table2[[#This Row],[ActualResult]]), "_", IF(Table2[[#This Row],[ActualHomeScore]]=Table2[[#This Row],[PredictedHomeScore]], "Y", "N")))</f>
        <v>_</v>
      </c>
      <c r="R1256" s="2"/>
      <c r="S1256" s="2" t="str">
        <f t="shared" si="97"/>
        <v>_</v>
      </c>
      <c r="T1256" s="2">
        <f>IF(INDEX(StatsRegularSeason20242025!$A$2:$C$33,MATCH(Table2[[#This Row],[AwayTeam]],StatsRegularSeason20242025!$A$2:$A$33,0),2)=INDEX(StatsRegularSeason20242025!$A$2:$C$33,MATCH(Table2[[#This Row],[HomeTeam]],StatsRegularSeason20242025!$A$2:$A$33,0),2),1,0)</f>
        <v>1</v>
      </c>
      <c r="U1256" s="2">
        <f>IF(INDEX(StatsRegularSeason20242025!$A$2:$C$33,MATCH(Table2[[#This Row],[AwayTeam]],StatsRegularSeason20242025!$A$2:$A$33,0),3)=INDEX(StatsRegularSeason20242025!$A$2:$C$33,MATCH(Table2[[#This Row],[HomeTeam]],StatsRegularSeason20242025!$A$2:$A$33,0),3),1,0)</f>
        <v>1</v>
      </c>
      <c r="V1256" s="2">
        <f>IF(Table2[[#This Row],[InterConf]]=1,IF(Table2[[#This Row],[InterDiv]]=0, 1, 0), 0)</f>
        <v>0</v>
      </c>
      <c r="W1256" s="2">
        <f>IF(INDEX(StatsRegularSeason20242025!$A$2:$C$33,MATCH(Table2[[#This Row],[AwayTeam]],StatsRegularSeason20242025!$A$2:$A$33,0),2)&lt;&gt;INDEX(StatsRegularSeason20242025!$A$2:$C$33,MATCH(Table2[[#This Row],[HomeTeam]],StatsRegularSeason20242025!$A$2:$A$33,0),2),1,0)</f>
        <v>0</v>
      </c>
      <c r="X1256" s="2"/>
      <c r="Y1256" s="2"/>
      <c r="Z1256" s="2">
        <f>IF(AND(Table2[[#This Row],[GameIsOver]]=1,Table2[[#This Row],[ActualHomeScore]]*Table2[[#This Row],[ActualAwayScore]]=0), 1,0)</f>
        <v>0</v>
      </c>
      <c r="AA1256" s="2">
        <f>IF(Table2[[#This Row],[GameIsOver]]=0,0, IF(Table2[[#This Row],[ActualWinner]]=Table2[[#This Row],[AwayTeam]], 2, IF(OR(Table2[[#This Row],[ActualResult]]="OT", Table2[[#This Row],[ActualResult]]="SO"), 1, 0)))</f>
        <v>0</v>
      </c>
      <c r="AB1256" s="2">
        <f>IF(Table2[[#This Row],[GameIsOver]]= 0, 0, IF(Table2[[#This Row],[ActualWinner]]=Table2[[#This Row],[HomeTeam]], 2, IF(OR(Table2[[#This Row],[ActualResult]]="OT", Table2[[#This Row],[ActualResult]]="SO"), 1, 0)))</f>
        <v>0</v>
      </c>
      <c r="AC1256" s="33">
        <f>(($AR$11)*IF(Table2[[#This Row],[CorrectWinnerPrediction]]="Y", 1, 0))+(($AR$12)*IF(Table2[[#This Row],[CorrectAwayScorePrediction]]="Y", 1, 0))+(($AR$13)*IF(Table2[[#This Row],[CorrectHomeScorePrediction]]="Y", 1, 0))</f>
        <v>0</v>
      </c>
      <c r="AD125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6" s="4" t="str">
        <f>IF(WEEKDAY(Table2[[#This Row],[GameDate]])=1,"SUN",IF(WEEKDAY(Table2[[#This Row],[GameDate]])=2,"MON",IF(WEEKDAY(Table2[[#This Row],[GameDate]])=3,"TUE",IF(WEEKDAY(Table2[[#This Row],[GameDate]])=4,"WED",IF(WEEKDAY(Table2[[#This Row],[GameDate]])=5,"THU",IF(WEEKDAY(Table2[[#This Row],[GameDate]])=6,"FRI", "SAT"))))))</f>
        <v>THU</v>
      </c>
      <c r="AF1256" s="2">
        <f>Table2[[#This Row],[ActualAwayScore]]-Table2[[#This Row],[PredictedAwayScore]]</f>
        <v>0</v>
      </c>
      <c r="AG1256" s="2">
        <f>Table2[[#This Row],[ActualHomeScore]]-Table2[[#This Row],[PredictedHomeScore]]</f>
        <v>0</v>
      </c>
      <c r="AH1256" s="2">
        <f t="shared" si="98"/>
        <v>0</v>
      </c>
      <c r="AI1256" s="2">
        <f t="shared" si="99"/>
        <v>0</v>
      </c>
    </row>
    <row r="1257" spans="1:35" x14ac:dyDescent="0.25">
      <c r="B1257" s="4">
        <v>45757</v>
      </c>
      <c r="C1257" s="7" t="s">
        <v>1369</v>
      </c>
      <c r="D1257" s="2" t="s">
        <v>22</v>
      </c>
      <c r="E1257" s="2" t="s">
        <v>34</v>
      </c>
      <c r="F1257" s="2"/>
      <c r="G1257" s="2"/>
      <c r="H1257" s="2" t="str">
        <f t="shared" si="95"/>
        <v>_</v>
      </c>
      <c r="I1257" s="2"/>
      <c r="J1257" s="2"/>
      <c r="K1257" s="2"/>
      <c r="L1257" s="2" t="str">
        <f t="shared" si="96"/>
        <v>_</v>
      </c>
      <c r="M1257" s="2"/>
      <c r="N1257" s="2">
        <f>IF(ISBLANK(Table2[[#This Row],[ActualResult]]), 0, 1)</f>
        <v>0</v>
      </c>
      <c r="O1257" s="2" t="str">
        <f>IF(ISBLANK(Table2[[#This Row],[ActualResult]]), "_", IF(Table2[[#This Row],[ActualWinner]]=Table2[[#This Row],[PredictedWinner]], "Y", "N"))</f>
        <v>_</v>
      </c>
      <c r="P1257" s="2" t="str">
        <f>IF(Table2[[#This Row],[ActualAwayScore]]&gt;Table2[[#This Row],[PredictedAwayScore]], "N", IF(ISBLANK(Table2[[#This Row],[ActualResult]]), "_", IF(Table2[[#This Row],[ActualAwayScore]]=Table2[[#This Row],[PredictedAwayScore]], "Y", "N")))</f>
        <v>_</v>
      </c>
      <c r="Q1257" s="2" t="str">
        <f>IF(Table2[[#This Row],[ActualHomeScore]]&gt;Table2[[#This Row],[PredictedHomeScore]],"N", IF(ISBLANK(Table2[[#This Row],[ActualResult]]), "_", IF(Table2[[#This Row],[ActualHomeScore]]=Table2[[#This Row],[PredictedHomeScore]], "Y", "N")))</f>
        <v>_</v>
      </c>
      <c r="R1257" s="2"/>
      <c r="S1257" s="2" t="str">
        <f t="shared" si="97"/>
        <v>_</v>
      </c>
      <c r="T1257" s="2">
        <f>IF(INDEX(StatsRegularSeason20242025!$A$2:$C$33,MATCH(Table2[[#This Row],[AwayTeam]],StatsRegularSeason20242025!$A$2:$A$33,0),2)=INDEX(StatsRegularSeason20242025!$A$2:$C$33,MATCH(Table2[[#This Row],[HomeTeam]],StatsRegularSeason20242025!$A$2:$A$33,0),2),1,0)</f>
        <v>1</v>
      </c>
      <c r="U1257" s="2">
        <f>IF(INDEX(StatsRegularSeason20242025!$A$2:$C$33,MATCH(Table2[[#This Row],[AwayTeam]],StatsRegularSeason20242025!$A$2:$A$33,0),3)=INDEX(StatsRegularSeason20242025!$A$2:$C$33,MATCH(Table2[[#This Row],[HomeTeam]],StatsRegularSeason20242025!$A$2:$A$33,0),3),1,0)</f>
        <v>1</v>
      </c>
      <c r="V1257" s="2">
        <f>IF(Table2[[#This Row],[InterConf]]=1,IF(Table2[[#This Row],[InterDiv]]=0, 1, 0), 0)</f>
        <v>0</v>
      </c>
      <c r="W1257" s="2">
        <f>IF(INDEX(StatsRegularSeason20242025!$A$2:$C$33,MATCH(Table2[[#This Row],[AwayTeam]],StatsRegularSeason20242025!$A$2:$A$33,0),2)&lt;&gt;INDEX(StatsRegularSeason20242025!$A$2:$C$33,MATCH(Table2[[#This Row],[HomeTeam]],StatsRegularSeason20242025!$A$2:$A$33,0),2),1,0)</f>
        <v>0</v>
      </c>
      <c r="X1257" s="2"/>
      <c r="Y1257" s="2"/>
      <c r="Z1257" s="2">
        <f>IF(AND(Table2[[#This Row],[GameIsOver]]=1,Table2[[#This Row],[ActualHomeScore]]*Table2[[#This Row],[ActualAwayScore]]=0), 1,0)</f>
        <v>0</v>
      </c>
      <c r="AA1257" s="2">
        <f>IF(Table2[[#This Row],[GameIsOver]]=0,0, IF(Table2[[#This Row],[ActualWinner]]=Table2[[#This Row],[AwayTeam]], 2, IF(OR(Table2[[#This Row],[ActualResult]]="OT", Table2[[#This Row],[ActualResult]]="SO"), 1, 0)))</f>
        <v>0</v>
      </c>
      <c r="AB1257" s="2">
        <f>IF(Table2[[#This Row],[GameIsOver]]= 0, 0, IF(Table2[[#This Row],[ActualWinner]]=Table2[[#This Row],[HomeTeam]], 2, IF(OR(Table2[[#This Row],[ActualResult]]="OT", Table2[[#This Row],[ActualResult]]="SO"), 1, 0)))</f>
        <v>0</v>
      </c>
      <c r="AC1257" s="33">
        <f>(($AR$11)*IF(Table2[[#This Row],[CorrectWinnerPrediction]]="Y", 1, 0))+(($AR$12)*IF(Table2[[#This Row],[CorrectAwayScorePrediction]]="Y", 1, 0))+(($AR$13)*IF(Table2[[#This Row],[CorrectHomeScorePrediction]]="Y", 1, 0))</f>
        <v>0</v>
      </c>
      <c r="AD125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7" s="4" t="str">
        <f>IF(WEEKDAY(Table2[[#This Row],[GameDate]])=1,"SUN",IF(WEEKDAY(Table2[[#This Row],[GameDate]])=2,"MON",IF(WEEKDAY(Table2[[#This Row],[GameDate]])=3,"TUE",IF(WEEKDAY(Table2[[#This Row],[GameDate]])=4,"WED",IF(WEEKDAY(Table2[[#This Row],[GameDate]])=5,"THU",IF(WEEKDAY(Table2[[#This Row],[GameDate]])=6,"FRI", "SAT"))))))</f>
        <v>THU</v>
      </c>
      <c r="AF1257" s="2">
        <f>Table2[[#This Row],[ActualAwayScore]]-Table2[[#This Row],[PredictedAwayScore]]</f>
        <v>0</v>
      </c>
      <c r="AG1257" s="2">
        <f>Table2[[#This Row],[ActualHomeScore]]-Table2[[#This Row],[PredictedHomeScore]]</f>
        <v>0</v>
      </c>
      <c r="AH1257" s="2">
        <f t="shared" si="98"/>
        <v>0</v>
      </c>
      <c r="AI1257" s="2">
        <f t="shared" si="99"/>
        <v>0</v>
      </c>
    </row>
    <row r="1258" spans="1:35" x14ac:dyDescent="0.25">
      <c r="B1258" s="4">
        <v>45757</v>
      </c>
      <c r="C1258" s="7" t="s">
        <v>1370</v>
      </c>
      <c r="D1258" s="2" t="s">
        <v>25</v>
      </c>
      <c r="E1258" s="2" t="s">
        <v>26</v>
      </c>
      <c r="F1258" s="2"/>
      <c r="G1258" s="2"/>
      <c r="H1258" s="2" t="str">
        <f t="shared" si="95"/>
        <v>_</v>
      </c>
      <c r="I1258" s="2"/>
      <c r="J1258" s="2"/>
      <c r="K1258" s="2"/>
      <c r="L1258" s="2" t="str">
        <f t="shared" si="96"/>
        <v>_</v>
      </c>
      <c r="M1258" s="2"/>
      <c r="N1258" s="2">
        <f>IF(ISBLANK(Table2[[#This Row],[ActualResult]]), 0, 1)</f>
        <v>0</v>
      </c>
      <c r="O1258" s="2" t="str">
        <f>IF(ISBLANK(Table2[[#This Row],[ActualResult]]), "_", IF(Table2[[#This Row],[ActualWinner]]=Table2[[#This Row],[PredictedWinner]], "Y", "N"))</f>
        <v>_</v>
      </c>
      <c r="P1258" s="2" t="str">
        <f>IF(Table2[[#This Row],[ActualAwayScore]]&gt;Table2[[#This Row],[PredictedAwayScore]], "N", IF(ISBLANK(Table2[[#This Row],[ActualResult]]), "_", IF(Table2[[#This Row],[ActualAwayScore]]=Table2[[#This Row],[PredictedAwayScore]], "Y", "N")))</f>
        <v>_</v>
      </c>
      <c r="Q1258" s="2" t="str">
        <f>IF(Table2[[#This Row],[ActualHomeScore]]&gt;Table2[[#This Row],[PredictedHomeScore]],"N", IF(ISBLANK(Table2[[#This Row],[ActualResult]]), "_", IF(Table2[[#This Row],[ActualHomeScore]]=Table2[[#This Row],[PredictedHomeScore]], "Y", "N")))</f>
        <v>_</v>
      </c>
      <c r="R1258" s="2"/>
      <c r="S1258" s="2" t="str">
        <f t="shared" si="97"/>
        <v>_</v>
      </c>
      <c r="T1258" s="2">
        <f>IF(INDEX(StatsRegularSeason20242025!$A$2:$C$33,MATCH(Table2[[#This Row],[AwayTeam]],StatsRegularSeason20242025!$A$2:$A$33,0),2)=INDEX(StatsRegularSeason20242025!$A$2:$C$33,MATCH(Table2[[#This Row],[HomeTeam]],StatsRegularSeason20242025!$A$2:$A$33,0),2),1,0)</f>
        <v>1</v>
      </c>
      <c r="U1258" s="2">
        <f>IF(INDEX(StatsRegularSeason20242025!$A$2:$C$33,MATCH(Table2[[#This Row],[AwayTeam]],StatsRegularSeason20242025!$A$2:$A$33,0),3)=INDEX(StatsRegularSeason20242025!$A$2:$C$33,MATCH(Table2[[#This Row],[HomeTeam]],StatsRegularSeason20242025!$A$2:$A$33,0),3),1,0)</f>
        <v>0</v>
      </c>
      <c r="V1258" s="2">
        <f>IF(Table2[[#This Row],[InterConf]]=1,IF(Table2[[#This Row],[InterDiv]]=0, 1, 0), 0)</f>
        <v>1</v>
      </c>
      <c r="W1258" s="2">
        <f>IF(INDEX(StatsRegularSeason20242025!$A$2:$C$33,MATCH(Table2[[#This Row],[AwayTeam]],StatsRegularSeason20242025!$A$2:$A$33,0),2)&lt;&gt;INDEX(StatsRegularSeason20242025!$A$2:$C$33,MATCH(Table2[[#This Row],[HomeTeam]],StatsRegularSeason20242025!$A$2:$A$33,0),2),1,0)</f>
        <v>0</v>
      </c>
      <c r="X1258" s="2"/>
      <c r="Y1258" s="2"/>
      <c r="Z1258" s="2">
        <f>IF(AND(Table2[[#This Row],[GameIsOver]]=1,Table2[[#This Row],[ActualHomeScore]]*Table2[[#This Row],[ActualAwayScore]]=0), 1,0)</f>
        <v>0</v>
      </c>
      <c r="AA1258" s="2">
        <f>IF(Table2[[#This Row],[GameIsOver]]=0,0, IF(Table2[[#This Row],[ActualWinner]]=Table2[[#This Row],[AwayTeam]], 2, IF(OR(Table2[[#This Row],[ActualResult]]="OT", Table2[[#This Row],[ActualResult]]="SO"), 1, 0)))</f>
        <v>0</v>
      </c>
      <c r="AB1258" s="2">
        <f>IF(Table2[[#This Row],[GameIsOver]]= 0, 0, IF(Table2[[#This Row],[ActualWinner]]=Table2[[#This Row],[HomeTeam]], 2, IF(OR(Table2[[#This Row],[ActualResult]]="OT", Table2[[#This Row],[ActualResult]]="SO"), 1, 0)))</f>
        <v>0</v>
      </c>
      <c r="AC1258" s="33">
        <f>(($AR$11)*IF(Table2[[#This Row],[CorrectWinnerPrediction]]="Y", 1, 0))+(($AR$12)*IF(Table2[[#This Row],[CorrectAwayScorePrediction]]="Y", 1, 0))+(($AR$13)*IF(Table2[[#This Row],[CorrectHomeScorePrediction]]="Y", 1, 0))</f>
        <v>0</v>
      </c>
      <c r="AD125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8" s="4" t="str">
        <f>IF(WEEKDAY(Table2[[#This Row],[GameDate]])=1,"SUN",IF(WEEKDAY(Table2[[#This Row],[GameDate]])=2,"MON",IF(WEEKDAY(Table2[[#This Row],[GameDate]])=3,"TUE",IF(WEEKDAY(Table2[[#This Row],[GameDate]])=4,"WED",IF(WEEKDAY(Table2[[#This Row],[GameDate]])=5,"THU",IF(WEEKDAY(Table2[[#This Row],[GameDate]])=6,"FRI", "SAT"))))))</f>
        <v>THU</v>
      </c>
      <c r="AF1258" s="2">
        <f>Table2[[#This Row],[ActualAwayScore]]-Table2[[#This Row],[PredictedAwayScore]]</f>
        <v>0</v>
      </c>
      <c r="AG1258" s="2">
        <f>Table2[[#This Row],[ActualHomeScore]]-Table2[[#This Row],[PredictedHomeScore]]</f>
        <v>0</v>
      </c>
      <c r="AH1258" s="2">
        <f t="shared" si="98"/>
        <v>0</v>
      </c>
      <c r="AI1258" s="2">
        <f t="shared" si="99"/>
        <v>0</v>
      </c>
    </row>
    <row r="1259" spans="1:35" x14ac:dyDescent="0.25">
      <c r="B1259" s="4">
        <v>45757</v>
      </c>
      <c r="C1259" s="7" t="s">
        <v>1371</v>
      </c>
      <c r="D1259" s="2" t="s">
        <v>35</v>
      </c>
      <c r="E1259" s="2" t="s">
        <v>15</v>
      </c>
      <c r="F1259" s="2"/>
      <c r="G1259" s="2"/>
      <c r="H1259" s="2" t="str">
        <f t="shared" si="95"/>
        <v>_</v>
      </c>
      <c r="I1259" s="2"/>
      <c r="J1259" s="2"/>
      <c r="K1259" s="2"/>
      <c r="L1259" s="2" t="str">
        <f t="shared" si="96"/>
        <v>_</v>
      </c>
      <c r="M1259" s="2"/>
      <c r="N1259" s="2">
        <f>IF(ISBLANK(Table2[[#This Row],[ActualResult]]), 0, 1)</f>
        <v>0</v>
      </c>
      <c r="O1259" s="2" t="str">
        <f>IF(ISBLANK(Table2[[#This Row],[ActualResult]]), "_", IF(Table2[[#This Row],[ActualWinner]]=Table2[[#This Row],[PredictedWinner]], "Y", "N"))</f>
        <v>_</v>
      </c>
      <c r="P1259" s="2" t="str">
        <f>IF(Table2[[#This Row],[ActualAwayScore]]&gt;Table2[[#This Row],[PredictedAwayScore]], "N", IF(ISBLANK(Table2[[#This Row],[ActualResult]]), "_", IF(Table2[[#This Row],[ActualAwayScore]]=Table2[[#This Row],[PredictedAwayScore]], "Y", "N")))</f>
        <v>_</v>
      </c>
      <c r="Q1259" s="2" t="str">
        <f>IF(Table2[[#This Row],[ActualHomeScore]]&gt;Table2[[#This Row],[PredictedHomeScore]],"N", IF(ISBLANK(Table2[[#This Row],[ActualResult]]), "_", IF(Table2[[#This Row],[ActualHomeScore]]=Table2[[#This Row],[PredictedHomeScore]], "Y", "N")))</f>
        <v>_</v>
      </c>
      <c r="R1259" s="2"/>
      <c r="S1259" s="2" t="str">
        <f t="shared" si="97"/>
        <v>_</v>
      </c>
      <c r="T1259" s="2">
        <f>IF(INDEX(StatsRegularSeason20242025!$A$2:$C$33,MATCH(Table2[[#This Row],[AwayTeam]],StatsRegularSeason20242025!$A$2:$A$33,0),2)=INDEX(StatsRegularSeason20242025!$A$2:$C$33,MATCH(Table2[[#This Row],[HomeTeam]],StatsRegularSeason20242025!$A$2:$A$33,0),2),1,0)</f>
        <v>1</v>
      </c>
      <c r="U1259" s="2">
        <f>IF(INDEX(StatsRegularSeason20242025!$A$2:$C$33,MATCH(Table2[[#This Row],[AwayTeam]],StatsRegularSeason20242025!$A$2:$A$33,0),3)=INDEX(StatsRegularSeason20242025!$A$2:$C$33,MATCH(Table2[[#This Row],[HomeTeam]],StatsRegularSeason20242025!$A$2:$A$33,0),3),1,0)</f>
        <v>1</v>
      </c>
      <c r="V1259" s="2">
        <f>IF(Table2[[#This Row],[InterConf]]=1,IF(Table2[[#This Row],[InterDiv]]=0, 1, 0), 0)</f>
        <v>0</v>
      </c>
      <c r="W1259" s="2">
        <f>IF(INDEX(StatsRegularSeason20242025!$A$2:$C$33,MATCH(Table2[[#This Row],[AwayTeam]],StatsRegularSeason20242025!$A$2:$A$33,0),2)&lt;&gt;INDEX(StatsRegularSeason20242025!$A$2:$C$33,MATCH(Table2[[#This Row],[HomeTeam]],StatsRegularSeason20242025!$A$2:$A$33,0),2),1,0)</f>
        <v>0</v>
      </c>
      <c r="X1259" s="2"/>
      <c r="Y1259" s="2"/>
      <c r="Z1259" s="2">
        <f>IF(AND(Table2[[#This Row],[GameIsOver]]=1,Table2[[#This Row],[ActualHomeScore]]*Table2[[#This Row],[ActualAwayScore]]=0), 1,0)</f>
        <v>0</v>
      </c>
      <c r="AA1259" s="2">
        <f>IF(Table2[[#This Row],[GameIsOver]]=0,0, IF(Table2[[#This Row],[ActualWinner]]=Table2[[#This Row],[AwayTeam]], 2, IF(OR(Table2[[#This Row],[ActualResult]]="OT", Table2[[#This Row],[ActualResult]]="SO"), 1, 0)))</f>
        <v>0</v>
      </c>
      <c r="AB1259" s="2">
        <f>IF(Table2[[#This Row],[GameIsOver]]= 0, 0, IF(Table2[[#This Row],[ActualWinner]]=Table2[[#This Row],[HomeTeam]], 2, IF(OR(Table2[[#This Row],[ActualResult]]="OT", Table2[[#This Row],[ActualResult]]="SO"), 1, 0)))</f>
        <v>0</v>
      </c>
      <c r="AC1259" s="33">
        <f>(($AR$11)*IF(Table2[[#This Row],[CorrectWinnerPrediction]]="Y", 1, 0))+(($AR$12)*IF(Table2[[#This Row],[CorrectAwayScorePrediction]]="Y", 1, 0))+(($AR$13)*IF(Table2[[#This Row],[CorrectHomeScorePrediction]]="Y", 1, 0))</f>
        <v>0</v>
      </c>
      <c r="AD125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59" s="4" t="str">
        <f>IF(WEEKDAY(Table2[[#This Row],[GameDate]])=1,"SUN",IF(WEEKDAY(Table2[[#This Row],[GameDate]])=2,"MON",IF(WEEKDAY(Table2[[#This Row],[GameDate]])=3,"TUE",IF(WEEKDAY(Table2[[#This Row],[GameDate]])=4,"WED",IF(WEEKDAY(Table2[[#This Row],[GameDate]])=5,"THU",IF(WEEKDAY(Table2[[#This Row],[GameDate]])=6,"FRI", "SAT"))))))</f>
        <v>THU</v>
      </c>
      <c r="AF1259" s="2">
        <f>Table2[[#This Row],[ActualAwayScore]]-Table2[[#This Row],[PredictedAwayScore]]</f>
        <v>0</v>
      </c>
      <c r="AG1259" s="2">
        <f>Table2[[#This Row],[ActualHomeScore]]-Table2[[#This Row],[PredictedHomeScore]]</f>
        <v>0</v>
      </c>
      <c r="AH1259" s="2">
        <f t="shared" si="98"/>
        <v>0</v>
      </c>
      <c r="AI1259" s="2">
        <f t="shared" si="99"/>
        <v>0</v>
      </c>
    </row>
    <row r="1260" spans="1:35" x14ac:dyDescent="0.25">
      <c r="B1260" s="4">
        <v>45757</v>
      </c>
      <c r="C1260" s="7" t="s">
        <v>1372</v>
      </c>
      <c r="D1260" s="2" t="s">
        <v>12</v>
      </c>
      <c r="E1260" s="2" t="s">
        <v>27</v>
      </c>
      <c r="F1260" s="2"/>
      <c r="G1260" s="2"/>
      <c r="H1260" s="2" t="str">
        <f t="shared" si="95"/>
        <v>_</v>
      </c>
      <c r="I1260" s="2"/>
      <c r="J1260" s="2"/>
      <c r="K1260" s="2"/>
      <c r="L1260" s="2" t="str">
        <f t="shared" si="96"/>
        <v>_</v>
      </c>
      <c r="M1260" s="2"/>
      <c r="N1260" s="2">
        <f>IF(ISBLANK(Table2[[#This Row],[ActualResult]]), 0, 1)</f>
        <v>0</v>
      </c>
      <c r="O1260" s="2" t="str">
        <f>IF(ISBLANK(Table2[[#This Row],[ActualResult]]), "_", IF(Table2[[#This Row],[ActualWinner]]=Table2[[#This Row],[PredictedWinner]], "Y", "N"))</f>
        <v>_</v>
      </c>
      <c r="P1260" s="2" t="str">
        <f>IF(Table2[[#This Row],[ActualAwayScore]]&gt;Table2[[#This Row],[PredictedAwayScore]], "N", IF(ISBLANK(Table2[[#This Row],[ActualResult]]), "_", IF(Table2[[#This Row],[ActualAwayScore]]=Table2[[#This Row],[PredictedAwayScore]], "Y", "N")))</f>
        <v>_</v>
      </c>
      <c r="Q1260" s="2" t="str">
        <f>IF(Table2[[#This Row],[ActualHomeScore]]&gt;Table2[[#This Row],[PredictedHomeScore]],"N", IF(ISBLANK(Table2[[#This Row],[ActualResult]]), "_", IF(Table2[[#This Row],[ActualHomeScore]]=Table2[[#This Row],[PredictedHomeScore]], "Y", "N")))</f>
        <v>_</v>
      </c>
      <c r="R1260" s="2"/>
      <c r="S1260" s="2" t="str">
        <f t="shared" si="97"/>
        <v>_</v>
      </c>
      <c r="T1260" s="2">
        <f>IF(INDEX(StatsRegularSeason20242025!$A$2:$C$33,MATCH(Table2[[#This Row],[AwayTeam]],StatsRegularSeason20242025!$A$2:$A$33,0),2)=INDEX(StatsRegularSeason20242025!$A$2:$C$33,MATCH(Table2[[#This Row],[HomeTeam]],StatsRegularSeason20242025!$A$2:$A$33,0),2),1,0)</f>
        <v>1</v>
      </c>
      <c r="U1260" s="2">
        <f>IF(INDEX(StatsRegularSeason20242025!$A$2:$C$33,MATCH(Table2[[#This Row],[AwayTeam]],StatsRegularSeason20242025!$A$2:$A$33,0),3)=INDEX(StatsRegularSeason20242025!$A$2:$C$33,MATCH(Table2[[#This Row],[HomeTeam]],StatsRegularSeason20242025!$A$2:$A$33,0),3),1,0)</f>
        <v>1</v>
      </c>
      <c r="V1260" s="2">
        <f>IF(Table2[[#This Row],[InterConf]]=1,IF(Table2[[#This Row],[InterDiv]]=0, 1, 0), 0)</f>
        <v>0</v>
      </c>
      <c r="W1260" s="2">
        <f>IF(INDEX(StatsRegularSeason20242025!$A$2:$C$33,MATCH(Table2[[#This Row],[AwayTeam]],StatsRegularSeason20242025!$A$2:$A$33,0),2)&lt;&gt;INDEX(StatsRegularSeason20242025!$A$2:$C$33,MATCH(Table2[[#This Row],[HomeTeam]],StatsRegularSeason20242025!$A$2:$A$33,0),2),1,0)</f>
        <v>0</v>
      </c>
      <c r="X1260" s="2"/>
      <c r="Y1260" s="2"/>
      <c r="Z1260" s="2">
        <f>IF(AND(Table2[[#This Row],[GameIsOver]]=1,Table2[[#This Row],[ActualHomeScore]]*Table2[[#This Row],[ActualAwayScore]]=0), 1,0)</f>
        <v>0</v>
      </c>
      <c r="AA1260" s="2">
        <f>IF(Table2[[#This Row],[GameIsOver]]=0,0, IF(Table2[[#This Row],[ActualWinner]]=Table2[[#This Row],[AwayTeam]], 2, IF(OR(Table2[[#This Row],[ActualResult]]="OT", Table2[[#This Row],[ActualResult]]="SO"), 1, 0)))</f>
        <v>0</v>
      </c>
      <c r="AB1260" s="2">
        <f>IF(Table2[[#This Row],[GameIsOver]]= 0, 0, IF(Table2[[#This Row],[ActualWinner]]=Table2[[#This Row],[HomeTeam]], 2, IF(OR(Table2[[#This Row],[ActualResult]]="OT", Table2[[#This Row],[ActualResult]]="SO"), 1, 0)))</f>
        <v>0</v>
      </c>
      <c r="AC1260" s="33">
        <f>(($AR$11)*IF(Table2[[#This Row],[CorrectWinnerPrediction]]="Y", 1, 0))+(($AR$12)*IF(Table2[[#This Row],[CorrectAwayScorePrediction]]="Y", 1, 0))+(($AR$13)*IF(Table2[[#This Row],[CorrectHomeScorePrediction]]="Y", 1, 0))</f>
        <v>0</v>
      </c>
      <c r="AD126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0" s="4" t="str">
        <f>IF(WEEKDAY(Table2[[#This Row],[GameDate]])=1,"SUN",IF(WEEKDAY(Table2[[#This Row],[GameDate]])=2,"MON",IF(WEEKDAY(Table2[[#This Row],[GameDate]])=3,"TUE",IF(WEEKDAY(Table2[[#This Row],[GameDate]])=4,"WED",IF(WEEKDAY(Table2[[#This Row],[GameDate]])=5,"THU",IF(WEEKDAY(Table2[[#This Row],[GameDate]])=6,"FRI", "SAT"))))))</f>
        <v>THU</v>
      </c>
      <c r="AF1260" s="2">
        <f>Table2[[#This Row],[ActualAwayScore]]-Table2[[#This Row],[PredictedAwayScore]]</f>
        <v>0</v>
      </c>
      <c r="AG1260" s="2">
        <f>Table2[[#This Row],[ActualHomeScore]]-Table2[[#This Row],[PredictedHomeScore]]</f>
        <v>0</v>
      </c>
      <c r="AH1260" s="2">
        <f t="shared" si="98"/>
        <v>0</v>
      </c>
      <c r="AI1260" s="2">
        <f t="shared" si="99"/>
        <v>0</v>
      </c>
    </row>
    <row r="1261" spans="1:35" x14ac:dyDescent="0.25">
      <c r="A1261" s="3"/>
      <c r="B1261" s="5">
        <v>45757</v>
      </c>
      <c r="C1261" s="8" t="s">
        <v>1373</v>
      </c>
      <c r="D1261" s="3" t="s">
        <v>47</v>
      </c>
      <c r="E1261" s="3" t="s">
        <v>28</v>
      </c>
      <c r="F1261" s="3"/>
      <c r="G1261" s="3"/>
      <c r="H1261" s="3" t="str">
        <f t="shared" si="95"/>
        <v>_</v>
      </c>
      <c r="I1261" s="3"/>
      <c r="J1261" s="3"/>
      <c r="K1261" s="3"/>
      <c r="L1261" s="3" t="str">
        <f t="shared" si="96"/>
        <v>_</v>
      </c>
      <c r="M1261" s="3"/>
      <c r="N1261" s="3">
        <f>IF(ISBLANK(Table2[[#This Row],[ActualResult]]), 0, 1)</f>
        <v>0</v>
      </c>
      <c r="O1261" s="3" t="str">
        <f>IF(ISBLANK(Table2[[#This Row],[ActualResult]]), "_", IF(Table2[[#This Row],[ActualWinner]]=Table2[[#This Row],[PredictedWinner]], "Y", "N"))</f>
        <v>_</v>
      </c>
      <c r="P1261" s="3" t="str">
        <f>IF(Table2[[#This Row],[ActualAwayScore]]&gt;Table2[[#This Row],[PredictedAwayScore]], "N", IF(ISBLANK(Table2[[#This Row],[ActualResult]]), "_", IF(Table2[[#This Row],[ActualAwayScore]]=Table2[[#This Row],[PredictedAwayScore]], "Y", "N")))</f>
        <v>_</v>
      </c>
      <c r="Q1261" s="3" t="str">
        <f>IF(Table2[[#This Row],[ActualHomeScore]]&gt;Table2[[#This Row],[PredictedHomeScore]],"N", IF(ISBLANK(Table2[[#This Row],[ActualResult]]), "_", IF(Table2[[#This Row],[ActualHomeScore]]=Table2[[#This Row],[PredictedHomeScore]], "Y", "N")))</f>
        <v>_</v>
      </c>
      <c r="R1261" s="2"/>
      <c r="S1261" s="2" t="str">
        <f t="shared" si="97"/>
        <v>_</v>
      </c>
      <c r="T1261" s="2">
        <f>IF(INDEX(StatsRegularSeason20242025!$A$2:$C$33,MATCH(Table2[[#This Row],[AwayTeam]],StatsRegularSeason20242025!$A$2:$A$33,0),2)=INDEX(StatsRegularSeason20242025!$A$2:$C$33,MATCH(Table2[[#This Row],[HomeTeam]],StatsRegularSeason20242025!$A$2:$A$33,0),2),1,0)</f>
        <v>1</v>
      </c>
      <c r="U1261" s="2">
        <f>IF(INDEX(StatsRegularSeason20242025!$A$2:$C$33,MATCH(Table2[[#This Row],[AwayTeam]],StatsRegularSeason20242025!$A$2:$A$33,0),3)=INDEX(StatsRegularSeason20242025!$A$2:$C$33,MATCH(Table2[[#This Row],[HomeTeam]],StatsRegularSeason20242025!$A$2:$A$33,0),3),1,0)</f>
        <v>1</v>
      </c>
      <c r="V1261" s="2">
        <f>IF(Table2[[#This Row],[InterConf]]=1,IF(Table2[[#This Row],[InterDiv]]=0, 1, 0), 0)</f>
        <v>0</v>
      </c>
      <c r="W1261" s="2">
        <f>IF(INDEX(StatsRegularSeason20242025!$A$2:$C$33,MATCH(Table2[[#This Row],[AwayTeam]],StatsRegularSeason20242025!$A$2:$A$33,0),2)&lt;&gt;INDEX(StatsRegularSeason20242025!$A$2:$C$33,MATCH(Table2[[#This Row],[HomeTeam]],StatsRegularSeason20242025!$A$2:$A$33,0),2),1,0)</f>
        <v>0</v>
      </c>
      <c r="X1261" s="2"/>
      <c r="Y1261" s="2"/>
      <c r="Z1261" s="2">
        <f>IF(AND(Table2[[#This Row],[GameIsOver]]=1,Table2[[#This Row],[ActualHomeScore]]*Table2[[#This Row],[ActualAwayScore]]=0), 1,0)</f>
        <v>0</v>
      </c>
      <c r="AA1261" s="2">
        <f>IF(Table2[[#This Row],[GameIsOver]]=0,0, IF(Table2[[#This Row],[ActualWinner]]=Table2[[#This Row],[AwayTeam]], 2, IF(OR(Table2[[#This Row],[ActualResult]]="OT", Table2[[#This Row],[ActualResult]]="SO"), 1, 0)))</f>
        <v>0</v>
      </c>
      <c r="AB1261" s="2">
        <f>IF(Table2[[#This Row],[GameIsOver]]= 0, 0, IF(Table2[[#This Row],[ActualWinner]]=Table2[[#This Row],[HomeTeam]], 2, IF(OR(Table2[[#This Row],[ActualResult]]="OT", Table2[[#This Row],[ActualResult]]="SO"), 1, 0)))</f>
        <v>0</v>
      </c>
      <c r="AC1261" s="33">
        <f>(($AR$11)*IF(Table2[[#This Row],[CorrectWinnerPrediction]]="Y", 1, 0))+(($AR$12)*IF(Table2[[#This Row],[CorrectAwayScorePrediction]]="Y", 1, 0))+(($AR$13)*IF(Table2[[#This Row],[CorrectHomeScorePrediction]]="Y", 1, 0))</f>
        <v>0</v>
      </c>
      <c r="AD126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1" s="5" t="str">
        <f>IF(WEEKDAY(Table2[[#This Row],[GameDate]])=1,"SUN",IF(WEEKDAY(Table2[[#This Row],[GameDate]])=2,"MON",IF(WEEKDAY(Table2[[#This Row],[GameDate]])=3,"TUE",IF(WEEKDAY(Table2[[#This Row],[GameDate]])=4,"WED",IF(WEEKDAY(Table2[[#This Row],[GameDate]])=5,"THU",IF(WEEKDAY(Table2[[#This Row],[GameDate]])=6,"FRI", "SAT"))))))</f>
        <v>THU</v>
      </c>
      <c r="AF1261" s="2">
        <f>Table2[[#This Row],[ActualAwayScore]]-Table2[[#This Row],[PredictedAwayScore]]</f>
        <v>0</v>
      </c>
      <c r="AG1261" s="2">
        <f>Table2[[#This Row],[ActualHomeScore]]-Table2[[#This Row],[PredictedHomeScore]]</f>
        <v>0</v>
      </c>
      <c r="AH1261" s="2">
        <f t="shared" si="98"/>
        <v>0</v>
      </c>
      <c r="AI1261" s="2">
        <f t="shared" si="99"/>
        <v>0</v>
      </c>
    </row>
    <row r="1262" spans="1:35" x14ac:dyDescent="0.25">
      <c r="B1262" s="4">
        <v>45758</v>
      </c>
      <c r="C1262" s="7" t="s">
        <v>1374</v>
      </c>
      <c r="D1262" s="2" t="s">
        <v>19</v>
      </c>
      <c r="E1262" s="2" t="s">
        <v>30</v>
      </c>
      <c r="F1262" s="2"/>
      <c r="G1262" s="2"/>
      <c r="H1262" s="2" t="str">
        <f t="shared" si="95"/>
        <v>_</v>
      </c>
      <c r="I1262" s="2"/>
      <c r="J1262" s="2"/>
      <c r="K1262" s="2"/>
      <c r="L1262" s="2" t="str">
        <f t="shared" si="96"/>
        <v>_</v>
      </c>
      <c r="M1262" s="2"/>
      <c r="N1262" s="2">
        <f>IF(ISBLANK(Table2[[#This Row],[ActualResult]]), 0, 1)</f>
        <v>0</v>
      </c>
      <c r="O1262" s="2" t="str">
        <f>IF(ISBLANK(Table2[[#This Row],[ActualResult]]), "_", IF(Table2[[#This Row],[ActualWinner]]=Table2[[#This Row],[PredictedWinner]], "Y", "N"))</f>
        <v>_</v>
      </c>
      <c r="P1262" s="2" t="str">
        <f>IF(Table2[[#This Row],[ActualAwayScore]]&gt;Table2[[#This Row],[PredictedAwayScore]], "N", IF(ISBLANK(Table2[[#This Row],[ActualResult]]), "_", IF(Table2[[#This Row],[ActualAwayScore]]=Table2[[#This Row],[PredictedAwayScore]], "Y", "N")))</f>
        <v>_</v>
      </c>
      <c r="Q1262" s="2" t="str">
        <f>IF(Table2[[#This Row],[ActualHomeScore]]&gt;Table2[[#This Row],[PredictedHomeScore]],"N", IF(ISBLANK(Table2[[#This Row],[ActualResult]]), "_", IF(Table2[[#This Row],[ActualHomeScore]]=Table2[[#This Row],[PredictedHomeScore]], "Y", "N")))</f>
        <v>_</v>
      </c>
      <c r="R1262" s="2"/>
      <c r="S1262" s="2" t="str">
        <f t="shared" si="97"/>
        <v>_</v>
      </c>
      <c r="T1262" s="2">
        <f>IF(INDEX(StatsRegularSeason20242025!$A$2:$C$33,MATCH(Table2[[#This Row],[AwayTeam]],StatsRegularSeason20242025!$A$2:$A$33,0),2)=INDEX(StatsRegularSeason20242025!$A$2:$C$33,MATCH(Table2[[#This Row],[HomeTeam]],StatsRegularSeason20242025!$A$2:$A$33,0),2),1,0)</f>
        <v>1</v>
      </c>
      <c r="U1262" s="2">
        <f>IF(INDEX(StatsRegularSeason20242025!$A$2:$C$33,MATCH(Table2[[#This Row],[AwayTeam]],StatsRegularSeason20242025!$A$2:$A$33,0),3)=INDEX(StatsRegularSeason20242025!$A$2:$C$33,MATCH(Table2[[#This Row],[HomeTeam]],StatsRegularSeason20242025!$A$2:$A$33,0),3),1,0)</f>
        <v>1</v>
      </c>
      <c r="V1262" s="2">
        <f>IF(Table2[[#This Row],[InterConf]]=1,IF(Table2[[#This Row],[InterDiv]]=0, 1, 0), 0)</f>
        <v>0</v>
      </c>
      <c r="W1262" s="2">
        <f>IF(INDEX(StatsRegularSeason20242025!$A$2:$C$33,MATCH(Table2[[#This Row],[AwayTeam]],StatsRegularSeason20242025!$A$2:$A$33,0),2)&lt;&gt;INDEX(StatsRegularSeason20242025!$A$2:$C$33,MATCH(Table2[[#This Row],[HomeTeam]],StatsRegularSeason20242025!$A$2:$A$33,0),2),1,0)</f>
        <v>0</v>
      </c>
      <c r="X1262" s="2"/>
      <c r="Y1262" s="2"/>
      <c r="Z1262" s="2">
        <f>IF(AND(Table2[[#This Row],[GameIsOver]]=1,Table2[[#This Row],[ActualHomeScore]]*Table2[[#This Row],[ActualAwayScore]]=0), 1,0)</f>
        <v>0</v>
      </c>
      <c r="AA1262" s="2">
        <f>IF(Table2[[#This Row],[GameIsOver]]=0,0, IF(Table2[[#This Row],[ActualWinner]]=Table2[[#This Row],[AwayTeam]], 2, IF(OR(Table2[[#This Row],[ActualResult]]="OT", Table2[[#This Row],[ActualResult]]="SO"), 1, 0)))</f>
        <v>0</v>
      </c>
      <c r="AB1262" s="2">
        <f>IF(Table2[[#This Row],[GameIsOver]]= 0, 0, IF(Table2[[#This Row],[ActualWinner]]=Table2[[#This Row],[HomeTeam]], 2, IF(OR(Table2[[#This Row],[ActualResult]]="OT", Table2[[#This Row],[ActualResult]]="SO"), 1, 0)))</f>
        <v>0</v>
      </c>
      <c r="AC1262" s="33">
        <f>(($AR$11)*IF(Table2[[#This Row],[CorrectWinnerPrediction]]="Y", 1, 0))+(($AR$12)*IF(Table2[[#This Row],[CorrectAwayScorePrediction]]="Y", 1, 0))+(($AR$13)*IF(Table2[[#This Row],[CorrectHomeScorePrediction]]="Y", 1, 0))</f>
        <v>0</v>
      </c>
      <c r="AD126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2" s="4" t="str">
        <f>IF(WEEKDAY(Table2[[#This Row],[GameDate]])=1,"SUN",IF(WEEKDAY(Table2[[#This Row],[GameDate]])=2,"MON",IF(WEEKDAY(Table2[[#This Row],[GameDate]])=3,"TUE",IF(WEEKDAY(Table2[[#This Row],[GameDate]])=4,"WED",IF(WEEKDAY(Table2[[#This Row],[GameDate]])=5,"THU",IF(WEEKDAY(Table2[[#This Row],[GameDate]])=6,"FRI", "SAT"))))))</f>
        <v>FRI</v>
      </c>
      <c r="AF1262" s="2">
        <f>Table2[[#This Row],[ActualAwayScore]]-Table2[[#This Row],[PredictedAwayScore]]</f>
        <v>0</v>
      </c>
      <c r="AG1262" s="2">
        <f>Table2[[#This Row],[ActualHomeScore]]-Table2[[#This Row],[PredictedHomeScore]]</f>
        <v>0</v>
      </c>
      <c r="AH1262" s="2">
        <f t="shared" si="98"/>
        <v>0</v>
      </c>
      <c r="AI1262" s="2">
        <f t="shared" si="99"/>
        <v>0</v>
      </c>
    </row>
    <row r="1263" spans="1:35" x14ac:dyDescent="0.25">
      <c r="B1263" s="4">
        <v>45758</v>
      </c>
      <c r="C1263" s="7" t="s">
        <v>1375</v>
      </c>
      <c r="D1263" s="2" t="s">
        <v>31</v>
      </c>
      <c r="E1263" s="2" t="s">
        <v>43</v>
      </c>
      <c r="F1263" s="2"/>
      <c r="G1263" s="2"/>
      <c r="H1263" s="2" t="str">
        <f t="shared" si="95"/>
        <v>_</v>
      </c>
      <c r="I1263" s="2"/>
      <c r="J1263" s="2"/>
      <c r="K1263" s="2"/>
      <c r="L1263" s="2" t="str">
        <f t="shared" si="96"/>
        <v>_</v>
      </c>
      <c r="M1263" s="2"/>
      <c r="N1263" s="2">
        <f>IF(ISBLANK(Table2[[#This Row],[ActualResult]]), 0, 1)</f>
        <v>0</v>
      </c>
      <c r="O1263" s="2" t="str">
        <f>IF(ISBLANK(Table2[[#This Row],[ActualResult]]), "_", IF(Table2[[#This Row],[ActualWinner]]=Table2[[#This Row],[PredictedWinner]], "Y", "N"))</f>
        <v>_</v>
      </c>
      <c r="P1263" s="2" t="str">
        <f>IF(Table2[[#This Row],[ActualAwayScore]]&gt;Table2[[#This Row],[PredictedAwayScore]], "N", IF(ISBLANK(Table2[[#This Row],[ActualResult]]), "_", IF(Table2[[#This Row],[ActualAwayScore]]=Table2[[#This Row],[PredictedAwayScore]], "Y", "N")))</f>
        <v>_</v>
      </c>
      <c r="Q1263" s="2" t="str">
        <f>IF(Table2[[#This Row],[ActualHomeScore]]&gt;Table2[[#This Row],[PredictedHomeScore]],"N", IF(ISBLANK(Table2[[#This Row],[ActualResult]]), "_", IF(Table2[[#This Row],[ActualHomeScore]]=Table2[[#This Row],[PredictedHomeScore]], "Y", "N")))</f>
        <v>_</v>
      </c>
      <c r="R1263" s="2"/>
      <c r="S1263" s="2" t="str">
        <f t="shared" si="97"/>
        <v>_</v>
      </c>
      <c r="T1263" s="2">
        <f>IF(INDEX(StatsRegularSeason20242025!$A$2:$C$33,MATCH(Table2[[#This Row],[AwayTeam]],StatsRegularSeason20242025!$A$2:$A$33,0),2)=INDEX(StatsRegularSeason20242025!$A$2:$C$33,MATCH(Table2[[#This Row],[HomeTeam]],StatsRegularSeason20242025!$A$2:$A$33,0),2),1,0)</f>
        <v>1</v>
      </c>
      <c r="U1263" s="2">
        <f>IF(INDEX(StatsRegularSeason20242025!$A$2:$C$33,MATCH(Table2[[#This Row],[AwayTeam]],StatsRegularSeason20242025!$A$2:$A$33,0),3)=INDEX(StatsRegularSeason20242025!$A$2:$C$33,MATCH(Table2[[#This Row],[HomeTeam]],StatsRegularSeason20242025!$A$2:$A$33,0),3),1,0)</f>
        <v>1</v>
      </c>
      <c r="V1263" s="2">
        <f>IF(Table2[[#This Row],[InterConf]]=1,IF(Table2[[#This Row],[InterDiv]]=0, 1, 0), 0)</f>
        <v>0</v>
      </c>
      <c r="W1263" s="2">
        <f>IF(INDEX(StatsRegularSeason20242025!$A$2:$C$33,MATCH(Table2[[#This Row],[AwayTeam]],StatsRegularSeason20242025!$A$2:$A$33,0),2)&lt;&gt;INDEX(StatsRegularSeason20242025!$A$2:$C$33,MATCH(Table2[[#This Row],[HomeTeam]],StatsRegularSeason20242025!$A$2:$A$33,0),2),1,0)</f>
        <v>0</v>
      </c>
      <c r="X1263" s="2"/>
      <c r="Y1263" s="2"/>
      <c r="Z1263" s="2">
        <f>IF(AND(Table2[[#This Row],[GameIsOver]]=1,Table2[[#This Row],[ActualHomeScore]]*Table2[[#This Row],[ActualAwayScore]]=0), 1,0)</f>
        <v>0</v>
      </c>
      <c r="AA1263" s="2">
        <f>IF(Table2[[#This Row],[GameIsOver]]=0,0, IF(Table2[[#This Row],[ActualWinner]]=Table2[[#This Row],[AwayTeam]], 2, IF(OR(Table2[[#This Row],[ActualResult]]="OT", Table2[[#This Row],[ActualResult]]="SO"), 1, 0)))</f>
        <v>0</v>
      </c>
      <c r="AB1263" s="2">
        <f>IF(Table2[[#This Row],[GameIsOver]]= 0, 0, IF(Table2[[#This Row],[ActualWinner]]=Table2[[#This Row],[HomeTeam]], 2, IF(OR(Table2[[#This Row],[ActualResult]]="OT", Table2[[#This Row],[ActualResult]]="SO"), 1, 0)))</f>
        <v>0</v>
      </c>
      <c r="AC1263" s="33">
        <f>(($AR$11)*IF(Table2[[#This Row],[CorrectWinnerPrediction]]="Y", 1, 0))+(($AR$12)*IF(Table2[[#This Row],[CorrectAwayScorePrediction]]="Y", 1, 0))+(($AR$13)*IF(Table2[[#This Row],[CorrectHomeScorePrediction]]="Y", 1, 0))</f>
        <v>0</v>
      </c>
      <c r="AD126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3" s="4" t="str">
        <f>IF(WEEKDAY(Table2[[#This Row],[GameDate]])=1,"SUN",IF(WEEKDAY(Table2[[#This Row],[GameDate]])=2,"MON",IF(WEEKDAY(Table2[[#This Row],[GameDate]])=3,"TUE",IF(WEEKDAY(Table2[[#This Row],[GameDate]])=4,"WED",IF(WEEKDAY(Table2[[#This Row],[GameDate]])=5,"THU",IF(WEEKDAY(Table2[[#This Row],[GameDate]])=6,"FRI", "SAT"))))))</f>
        <v>FRI</v>
      </c>
      <c r="AF1263" s="2">
        <f>Table2[[#This Row],[ActualAwayScore]]-Table2[[#This Row],[PredictedAwayScore]]</f>
        <v>0</v>
      </c>
      <c r="AG1263" s="2">
        <f>Table2[[#This Row],[ActualHomeScore]]-Table2[[#This Row],[PredictedHomeScore]]</f>
        <v>0</v>
      </c>
      <c r="AH1263" s="2">
        <f t="shared" si="98"/>
        <v>0</v>
      </c>
      <c r="AI1263" s="2">
        <f t="shared" si="99"/>
        <v>0</v>
      </c>
    </row>
    <row r="1264" spans="1:35" x14ac:dyDescent="0.25">
      <c r="B1264" s="4">
        <v>45758</v>
      </c>
      <c r="C1264" s="7" t="s">
        <v>1376</v>
      </c>
      <c r="D1264" s="2" t="s">
        <v>21</v>
      </c>
      <c r="E1264" s="2" t="s">
        <v>32</v>
      </c>
      <c r="F1264" s="2"/>
      <c r="G1264" s="2"/>
      <c r="H1264" s="2" t="str">
        <f t="shared" si="95"/>
        <v>_</v>
      </c>
      <c r="I1264" s="2"/>
      <c r="J1264" s="2"/>
      <c r="K1264" s="2"/>
      <c r="L1264" s="2" t="str">
        <f t="shared" si="96"/>
        <v>_</v>
      </c>
      <c r="M1264" s="2"/>
      <c r="N1264" s="2">
        <f>IF(ISBLANK(Table2[[#This Row],[ActualResult]]), 0, 1)</f>
        <v>0</v>
      </c>
      <c r="O1264" s="2" t="str">
        <f>IF(ISBLANK(Table2[[#This Row],[ActualResult]]), "_", IF(Table2[[#This Row],[ActualWinner]]=Table2[[#This Row],[PredictedWinner]], "Y", "N"))</f>
        <v>_</v>
      </c>
      <c r="P1264" s="2" t="str">
        <f>IF(Table2[[#This Row],[ActualAwayScore]]&gt;Table2[[#This Row],[PredictedAwayScore]], "N", IF(ISBLANK(Table2[[#This Row],[ActualResult]]), "_", IF(Table2[[#This Row],[ActualAwayScore]]=Table2[[#This Row],[PredictedAwayScore]], "Y", "N")))</f>
        <v>_</v>
      </c>
      <c r="Q1264" s="2" t="str">
        <f>IF(Table2[[#This Row],[ActualHomeScore]]&gt;Table2[[#This Row],[PredictedHomeScore]],"N", IF(ISBLANK(Table2[[#This Row],[ActualResult]]), "_", IF(Table2[[#This Row],[ActualHomeScore]]=Table2[[#This Row],[PredictedHomeScore]], "Y", "N")))</f>
        <v>_</v>
      </c>
      <c r="R1264" s="2"/>
      <c r="S1264" s="2" t="str">
        <f t="shared" si="97"/>
        <v>_</v>
      </c>
      <c r="T1264" s="2">
        <f>IF(INDEX(StatsRegularSeason20242025!$A$2:$C$33,MATCH(Table2[[#This Row],[AwayTeam]],StatsRegularSeason20242025!$A$2:$A$33,0),2)=INDEX(StatsRegularSeason20242025!$A$2:$C$33,MATCH(Table2[[#This Row],[HomeTeam]],StatsRegularSeason20242025!$A$2:$A$33,0),2),1,0)</f>
        <v>1</v>
      </c>
      <c r="U1264" s="2">
        <f>IF(INDEX(StatsRegularSeason20242025!$A$2:$C$33,MATCH(Table2[[#This Row],[AwayTeam]],StatsRegularSeason20242025!$A$2:$A$33,0),3)=INDEX(StatsRegularSeason20242025!$A$2:$C$33,MATCH(Table2[[#This Row],[HomeTeam]],StatsRegularSeason20242025!$A$2:$A$33,0),3),1,0)</f>
        <v>1</v>
      </c>
      <c r="V1264" s="2">
        <f>IF(Table2[[#This Row],[InterConf]]=1,IF(Table2[[#This Row],[InterDiv]]=0, 1, 0), 0)</f>
        <v>0</v>
      </c>
      <c r="W1264" s="2">
        <f>IF(INDEX(StatsRegularSeason20242025!$A$2:$C$33,MATCH(Table2[[#This Row],[AwayTeam]],StatsRegularSeason20242025!$A$2:$A$33,0),2)&lt;&gt;INDEX(StatsRegularSeason20242025!$A$2:$C$33,MATCH(Table2[[#This Row],[HomeTeam]],StatsRegularSeason20242025!$A$2:$A$33,0),2),1,0)</f>
        <v>0</v>
      </c>
      <c r="X1264" s="2"/>
      <c r="Y1264" s="2"/>
      <c r="Z1264" s="2">
        <f>IF(AND(Table2[[#This Row],[GameIsOver]]=1,Table2[[#This Row],[ActualHomeScore]]*Table2[[#This Row],[ActualAwayScore]]=0), 1,0)</f>
        <v>0</v>
      </c>
      <c r="AA1264" s="2">
        <f>IF(Table2[[#This Row],[GameIsOver]]=0,0, IF(Table2[[#This Row],[ActualWinner]]=Table2[[#This Row],[AwayTeam]], 2, IF(OR(Table2[[#This Row],[ActualResult]]="OT", Table2[[#This Row],[ActualResult]]="SO"), 1, 0)))</f>
        <v>0</v>
      </c>
      <c r="AB1264" s="2">
        <f>IF(Table2[[#This Row],[GameIsOver]]= 0, 0, IF(Table2[[#This Row],[ActualWinner]]=Table2[[#This Row],[HomeTeam]], 2, IF(OR(Table2[[#This Row],[ActualResult]]="OT", Table2[[#This Row],[ActualResult]]="SO"), 1, 0)))</f>
        <v>0</v>
      </c>
      <c r="AC1264" s="33">
        <f>(($AR$11)*IF(Table2[[#This Row],[CorrectWinnerPrediction]]="Y", 1, 0))+(($AR$12)*IF(Table2[[#This Row],[CorrectAwayScorePrediction]]="Y", 1, 0))+(($AR$13)*IF(Table2[[#This Row],[CorrectHomeScorePrediction]]="Y", 1, 0))</f>
        <v>0</v>
      </c>
      <c r="AD126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4" s="4" t="str">
        <f>IF(WEEKDAY(Table2[[#This Row],[GameDate]])=1,"SUN",IF(WEEKDAY(Table2[[#This Row],[GameDate]])=2,"MON",IF(WEEKDAY(Table2[[#This Row],[GameDate]])=3,"TUE",IF(WEEKDAY(Table2[[#This Row],[GameDate]])=4,"WED",IF(WEEKDAY(Table2[[#This Row],[GameDate]])=5,"THU",IF(WEEKDAY(Table2[[#This Row],[GameDate]])=6,"FRI", "SAT"))))))</f>
        <v>FRI</v>
      </c>
      <c r="AF1264" s="2">
        <f>Table2[[#This Row],[ActualAwayScore]]-Table2[[#This Row],[PredictedAwayScore]]</f>
        <v>0</v>
      </c>
      <c r="AG1264" s="2">
        <f>Table2[[#This Row],[ActualHomeScore]]-Table2[[#This Row],[PredictedHomeScore]]</f>
        <v>0</v>
      </c>
      <c r="AH1264" s="2">
        <f t="shared" si="98"/>
        <v>0</v>
      </c>
      <c r="AI1264" s="2">
        <f t="shared" si="99"/>
        <v>0</v>
      </c>
    </row>
    <row r="1265" spans="1:35" x14ac:dyDescent="0.25">
      <c r="B1265" s="4">
        <v>45758</v>
      </c>
      <c r="C1265" s="7" t="s">
        <v>1377</v>
      </c>
      <c r="D1265" s="2" t="s">
        <v>38</v>
      </c>
      <c r="E1265" s="2" t="s">
        <v>23</v>
      </c>
      <c r="F1265" s="2"/>
      <c r="G1265" s="2"/>
      <c r="H1265" s="2" t="str">
        <f t="shared" si="95"/>
        <v>_</v>
      </c>
      <c r="I1265" s="2"/>
      <c r="J1265" s="2"/>
      <c r="K1265" s="2"/>
      <c r="L1265" s="2" t="str">
        <f t="shared" si="96"/>
        <v>_</v>
      </c>
      <c r="M1265" s="2"/>
      <c r="N1265" s="2">
        <f>IF(ISBLANK(Table2[[#This Row],[ActualResult]]), 0, 1)</f>
        <v>0</v>
      </c>
      <c r="O1265" s="2" t="str">
        <f>IF(ISBLANK(Table2[[#This Row],[ActualResult]]), "_", IF(Table2[[#This Row],[ActualWinner]]=Table2[[#This Row],[PredictedWinner]], "Y", "N"))</f>
        <v>_</v>
      </c>
      <c r="P1265" s="2" t="str">
        <f>IF(Table2[[#This Row],[ActualAwayScore]]&gt;Table2[[#This Row],[PredictedAwayScore]], "N", IF(ISBLANK(Table2[[#This Row],[ActualResult]]), "_", IF(Table2[[#This Row],[ActualAwayScore]]=Table2[[#This Row],[PredictedAwayScore]], "Y", "N")))</f>
        <v>_</v>
      </c>
      <c r="Q1265" s="2" t="str">
        <f>IF(Table2[[#This Row],[ActualHomeScore]]&gt;Table2[[#This Row],[PredictedHomeScore]],"N", IF(ISBLANK(Table2[[#This Row],[ActualResult]]), "_", IF(Table2[[#This Row],[ActualHomeScore]]=Table2[[#This Row],[PredictedHomeScore]], "Y", "N")))</f>
        <v>_</v>
      </c>
      <c r="R1265" s="2"/>
      <c r="S1265" s="2" t="str">
        <f t="shared" si="97"/>
        <v>_</v>
      </c>
      <c r="T1265" s="2">
        <f>IF(INDEX(StatsRegularSeason20242025!$A$2:$C$33,MATCH(Table2[[#This Row],[AwayTeam]],StatsRegularSeason20242025!$A$2:$A$33,0),2)=INDEX(StatsRegularSeason20242025!$A$2:$C$33,MATCH(Table2[[#This Row],[HomeTeam]],StatsRegularSeason20242025!$A$2:$A$33,0),2),1,0)</f>
        <v>1</v>
      </c>
      <c r="U1265" s="2">
        <f>IF(INDEX(StatsRegularSeason20242025!$A$2:$C$33,MATCH(Table2[[#This Row],[AwayTeam]],StatsRegularSeason20242025!$A$2:$A$33,0),3)=INDEX(StatsRegularSeason20242025!$A$2:$C$33,MATCH(Table2[[#This Row],[HomeTeam]],StatsRegularSeason20242025!$A$2:$A$33,0),3),1,0)</f>
        <v>1</v>
      </c>
      <c r="V1265" s="2">
        <f>IF(Table2[[#This Row],[InterConf]]=1,IF(Table2[[#This Row],[InterDiv]]=0, 1, 0), 0)</f>
        <v>0</v>
      </c>
      <c r="W1265" s="2">
        <f>IF(INDEX(StatsRegularSeason20242025!$A$2:$C$33,MATCH(Table2[[#This Row],[AwayTeam]],StatsRegularSeason20242025!$A$2:$A$33,0),2)&lt;&gt;INDEX(StatsRegularSeason20242025!$A$2:$C$33,MATCH(Table2[[#This Row],[HomeTeam]],StatsRegularSeason20242025!$A$2:$A$33,0),2),1,0)</f>
        <v>0</v>
      </c>
      <c r="X1265" s="2"/>
      <c r="Y1265" s="2"/>
      <c r="Z1265" s="2">
        <f>IF(AND(Table2[[#This Row],[GameIsOver]]=1,Table2[[#This Row],[ActualHomeScore]]*Table2[[#This Row],[ActualAwayScore]]=0), 1,0)</f>
        <v>0</v>
      </c>
      <c r="AA1265" s="2">
        <f>IF(Table2[[#This Row],[GameIsOver]]=0,0, IF(Table2[[#This Row],[ActualWinner]]=Table2[[#This Row],[AwayTeam]], 2, IF(OR(Table2[[#This Row],[ActualResult]]="OT", Table2[[#This Row],[ActualResult]]="SO"), 1, 0)))</f>
        <v>0</v>
      </c>
      <c r="AB1265" s="2">
        <f>IF(Table2[[#This Row],[GameIsOver]]= 0, 0, IF(Table2[[#This Row],[ActualWinner]]=Table2[[#This Row],[HomeTeam]], 2, IF(OR(Table2[[#This Row],[ActualResult]]="OT", Table2[[#This Row],[ActualResult]]="SO"), 1, 0)))</f>
        <v>0</v>
      </c>
      <c r="AC1265" s="33">
        <f>(($AR$11)*IF(Table2[[#This Row],[CorrectWinnerPrediction]]="Y", 1, 0))+(($AR$12)*IF(Table2[[#This Row],[CorrectAwayScorePrediction]]="Y", 1, 0))+(($AR$13)*IF(Table2[[#This Row],[CorrectHomeScorePrediction]]="Y", 1, 0))</f>
        <v>0</v>
      </c>
      <c r="AD126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5" s="4" t="str">
        <f>IF(WEEKDAY(Table2[[#This Row],[GameDate]])=1,"SUN",IF(WEEKDAY(Table2[[#This Row],[GameDate]])=2,"MON",IF(WEEKDAY(Table2[[#This Row],[GameDate]])=3,"TUE",IF(WEEKDAY(Table2[[#This Row],[GameDate]])=4,"WED",IF(WEEKDAY(Table2[[#This Row],[GameDate]])=5,"THU",IF(WEEKDAY(Table2[[#This Row],[GameDate]])=6,"FRI", "SAT"))))))</f>
        <v>FRI</v>
      </c>
      <c r="AF1265" s="2">
        <f>Table2[[#This Row],[ActualAwayScore]]-Table2[[#This Row],[PredictedAwayScore]]</f>
        <v>0</v>
      </c>
      <c r="AG1265" s="2">
        <f>Table2[[#This Row],[ActualHomeScore]]-Table2[[#This Row],[PredictedHomeScore]]</f>
        <v>0</v>
      </c>
      <c r="AH1265" s="2">
        <f t="shared" si="98"/>
        <v>0</v>
      </c>
      <c r="AI1265" s="2">
        <f t="shared" si="99"/>
        <v>0</v>
      </c>
    </row>
    <row r="1266" spans="1:35" x14ac:dyDescent="0.25">
      <c r="A1266" s="3"/>
      <c r="B1266" s="5">
        <v>45758</v>
      </c>
      <c r="C1266" s="8" t="s">
        <v>1378</v>
      </c>
      <c r="D1266" s="3" t="s">
        <v>37</v>
      </c>
      <c r="E1266" s="3" t="s">
        <v>24</v>
      </c>
      <c r="F1266" s="3"/>
      <c r="G1266" s="3"/>
      <c r="H1266" s="3" t="str">
        <f t="shared" si="95"/>
        <v>_</v>
      </c>
      <c r="I1266" s="3"/>
      <c r="J1266" s="3"/>
      <c r="K1266" s="3"/>
      <c r="L1266" s="2" t="str">
        <f t="shared" si="96"/>
        <v>_</v>
      </c>
      <c r="M1266" s="3"/>
      <c r="N1266" s="3">
        <f>IF(ISBLANK(Table2[[#This Row],[ActualResult]]), 0, 1)</f>
        <v>0</v>
      </c>
      <c r="O1266" s="3" t="str">
        <f>IF(ISBLANK(Table2[[#This Row],[ActualResult]]), "_", IF(Table2[[#This Row],[ActualWinner]]=Table2[[#This Row],[PredictedWinner]], "Y", "N"))</f>
        <v>_</v>
      </c>
      <c r="P1266" s="3" t="str">
        <f>IF(Table2[[#This Row],[ActualAwayScore]]&gt;Table2[[#This Row],[PredictedAwayScore]], "N", IF(ISBLANK(Table2[[#This Row],[ActualResult]]), "_", IF(Table2[[#This Row],[ActualAwayScore]]=Table2[[#This Row],[PredictedAwayScore]], "Y", "N")))</f>
        <v>_</v>
      </c>
      <c r="Q1266" s="3" t="str">
        <f>IF(Table2[[#This Row],[ActualHomeScore]]&gt;Table2[[#This Row],[PredictedHomeScore]],"N", IF(ISBLANK(Table2[[#This Row],[ActualResult]]), "_", IF(Table2[[#This Row],[ActualHomeScore]]=Table2[[#This Row],[PredictedHomeScore]], "Y", "N")))</f>
        <v>_</v>
      </c>
      <c r="R1266" s="2"/>
      <c r="S1266" s="2" t="str">
        <f t="shared" si="97"/>
        <v>_</v>
      </c>
      <c r="T1266" s="2">
        <f>IF(INDEX(StatsRegularSeason20242025!$A$2:$C$33,MATCH(Table2[[#This Row],[AwayTeam]],StatsRegularSeason20242025!$A$2:$A$33,0),2)=INDEX(StatsRegularSeason20242025!$A$2:$C$33,MATCH(Table2[[#This Row],[HomeTeam]],StatsRegularSeason20242025!$A$2:$A$33,0),2),1,0)</f>
        <v>1</v>
      </c>
      <c r="U1266" s="2">
        <f>IF(INDEX(StatsRegularSeason20242025!$A$2:$C$33,MATCH(Table2[[#This Row],[AwayTeam]],StatsRegularSeason20242025!$A$2:$A$33,0),3)=INDEX(StatsRegularSeason20242025!$A$2:$C$33,MATCH(Table2[[#This Row],[HomeTeam]],StatsRegularSeason20242025!$A$2:$A$33,0),3),1,0)</f>
        <v>0</v>
      </c>
      <c r="V1266" s="2">
        <f>IF(Table2[[#This Row],[InterConf]]=1,IF(Table2[[#This Row],[InterDiv]]=0, 1, 0), 0)</f>
        <v>1</v>
      </c>
      <c r="W1266" s="2">
        <f>IF(INDEX(StatsRegularSeason20242025!$A$2:$C$33,MATCH(Table2[[#This Row],[AwayTeam]],StatsRegularSeason20242025!$A$2:$A$33,0),2)&lt;&gt;INDEX(StatsRegularSeason20242025!$A$2:$C$33,MATCH(Table2[[#This Row],[HomeTeam]],StatsRegularSeason20242025!$A$2:$A$33,0),2),1,0)</f>
        <v>0</v>
      </c>
      <c r="X1266" s="2"/>
      <c r="Y1266" s="2"/>
      <c r="Z1266" s="2">
        <f>IF(AND(Table2[[#This Row],[GameIsOver]]=1,Table2[[#This Row],[ActualHomeScore]]*Table2[[#This Row],[ActualAwayScore]]=0), 1,0)</f>
        <v>0</v>
      </c>
      <c r="AA1266" s="2">
        <f>IF(Table2[[#This Row],[GameIsOver]]=0,0, IF(Table2[[#This Row],[ActualWinner]]=Table2[[#This Row],[AwayTeam]], 2, IF(OR(Table2[[#This Row],[ActualResult]]="OT", Table2[[#This Row],[ActualResult]]="SO"), 1, 0)))</f>
        <v>0</v>
      </c>
      <c r="AB1266" s="2">
        <f>IF(Table2[[#This Row],[GameIsOver]]= 0, 0, IF(Table2[[#This Row],[ActualWinner]]=Table2[[#This Row],[HomeTeam]], 2, IF(OR(Table2[[#This Row],[ActualResult]]="OT", Table2[[#This Row],[ActualResult]]="SO"), 1, 0)))</f>
        <v>0</v>
      </c>
      <c r="AC1266" s="33">
        <f>(($AR$11)*IF(Table2[[#This Row],[CorrectWinnerPrediction]]="Y", 1, 0))+(($AR$12)*IF(Table2[[#This Row],[CorrectAwayScorePrediction]]="Y", 1, 0))+(($AR$13)*IF(Table2[[#This Row],[CorrectHomeScorePrediction]]="Y", 1, 0))</f>
        <v>0</v>
      </c>
      <c r="AD126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6" s="5" t="str">
        <f>IF(WEEKDAY(Table2[[#This Row],[GameDate]])=1,"SUN",IF(WEEKDAY(Table2[[#This Row],[GameDate]])=2,"MON",IF(WEEKDAY(Table2[[#This Row],[GameDate]])=3,"TUE",IF(WEEKDAY(Table2[[#This Row],[GameDate]])=4,"WED",IF(WEEKDAY(Table2[[#This Row],[GameDate]])=5,"THU",IF(WEEKDAY(Table2[[#This Row],[GameDate]])=6,"FRI", "SAT"))))))</f>
        <v>FRI</v>
      </c>
      <c r="AF1266" s="2">
        <f>Table2[[#This Row],[ActualAwayScore]]-Table2[[#This Row],[PredictedAwayScore]]</f>
        <v>0</v>
      </c>
      <c r="AG1266" s="2">
        <f>Table2[[#This Row],[ActualHomeScore]]-Table2[[#This Row],[PredictedHomeScore]]</f>
        <v>0</v>
      </c>
      <c r="AH1266" s="2">
        <f t="shared" si="98"/>
        <v>0</v>
      </c>
      <c r="AI1266" s="2">
        <f t="shared" si="99"/>
        <v>0</v>
      </c>
    </row>
    <row r="1267" spans="1:35" x14ac:dyDescent="0.25">
      <c r="B1267" s="4">
        <v>45759</v>
      </c>
      <c r="C1267" s="7" t="s">
        <v>1379</v>
      </c>
      <c r="D1267" s="2" t="s">
        <v>33</v>
      </c>
      <c r="E1267" s="2" t="s">
        <v>45</v>
      </c>
      <c r="F1267" s="2"/>
      <c r="G1267" s="2"/>
      <c r="H1267" s="2" t="str">
        <f t="shared" si="95"/>
        <v>_</v>
      </c>
      <c r="I1267" s="2"/>
      <c r="J1267" s="2"/>
      <c r="K1267" s="2"/>
      <c r="L1267" s="13" t="str">
        <f t="shared" si="96"/>
        <v>_</v>
      </c>
      <c r="M1267" s="2"/>
      <c r="N1267" s="2">
        <f>IF(ISBLANK(Table2[[#This Row],[ActualResult]]), 0, 1)</f>
        <v>0</v>
      </c>
      <c r="O1267" s="2" t="str">
        <f>IF(ISBLANK(Table2[[#This Row],[ActualResult]]), "_", IF(Table2[[#This Row],[ActualWinner]]=Table2[[#This Row],[PredictedWinner]], "Y", "N"))</f>
        <v>_</v>
      </c>
      <c r="P1267" s="2" t="str">
        <f>IF(Table2[[#This Row],[ActualAwayScore]]&gt;Table2[[#This Row],[PredictedAwayScore]], "N", IF(ISBLANK(Table2[[#This Row],[ActualResult]]), "_", IF(Table2[[#This Row],[ActualAwayScore]]=Table2[[#This Row],[PredictedAwayScore]], "Y", "N")))</f>
        <v>_</v>
      </c>
      <c r="Q1267" s="2" t="str">
        <f>IF(Table2[[#This Row],[ActualHomeScore]]&gt;Table2[[#This Row],[PredictedHomeScore]],"N", IF(ISBLANK(Table2[[#This Row],[ActualResult]]), "_", IF(Table2[[#This Row],[ActualHomeScore]]=Table2[[#This Row],[PredictedHomeScore]], "Y", "N")))</f>
        <v>_</v>
      </c>
      <c r="R1267" s="2"/>
      <c r="S1267" s="2" t="str">
        <f t="shared" si="97"/>
        <v>_</v>
      </c>
      <c r="T1267" s="2">
        <f>IF(INDEX(StatsRegularSeason20242025!$A$2:$C$33,MATCH(Table2[[#This Row],[AwayTeam]],StatsRegularSeason20242025!$A$2:$A$33,0),2)=INDEX(StatsRegularSeason20242025!$A$2:$C$33,MATCH(Table2[[#This Row],[HomeTeam]],StatsRegularSeason20242025!$A$2:$A$33,0),2),1,0)</f>
        <v>1</v>
      </c>
      <c r="U1267" s="2">
        <f>IF(INDEX(StatsRegularSeason20242025!$A$2:$C$33,MATCH(Table2[[#This Row],[AwayTeam]],StatsRegularSeason20242025!$A$2:$A$33,0),3)=INDEX(StatsRegularSeason20242025!$A$2:$C$33,MATCH(Table2[[#This Row],[HomeTeam]],StatsRegularSeason20242025!$A$2:$A$33,0),3),1,0)</f>
        <v>1</v>
      </c>
      <c r="V1267" s="2">
        <f>IF(Table2[[#This Row],[InterConf]]=1,IF(Table2[[#This Row],[InterDiv]]=0, 1, 0), 0)</f>
        <v>0</v>
      </c>
      <c r="W1267" s="2">
        <f>IF(INDEX(StatsRegularSeason20242025!$A$2:$C$33,MATCH(Table2[[#This Row],[AwayTeam]],StatsRegularSeason20242025!$A$2:$A$33,0),2)&lt;&gt;INDEX(StatsRegularSeason20242025!$A$2:$C$33,MATCH(Table2[[#This Row],[HomeTeam]],StatsRegularSeason20242025!$A$2:$A$33,0),2),1,0)</f>
        <v>0</v>
      </c>
      <c r="X1267" s="2"/>
      <c r="Y1267" s="2"/>
      <c r="Z1267" s="2">
        <f>IF(AND(Table2[[#This Row],[GameIsOver]]=1,Table2[[#This Row],[ActualHomeScore]]*Table2[[#This Row],[ActualAwayScore]]=0), 1,0)</f>
        <v>0</v>
      </c>
      <c r="AA1267" s="2">
        <f>IF(Table2[[#This Row],[GameIsOver]]=0,0, IF(Table2[[#This Row],[ActualWinner]]=Table2[[#This Row],[AwayTeam]], 2, IF(OR(Table2[[#This Row],[ActualResult]]="OT", Table2[[#This Row],[ActualResult]]="SO"), 1, 0)))</f>
        <v>0</v>
      </c>
      <c r="AB1267" s="2">
        <f>IF(Table2[[#This Row],[GameIsOver]]= 0, 0, IF(Table2[[#This Row],[ActualWinner]]=Table2[[#This Row],[HomeTeam]], 2, IF(OR(Table2[[#This Row],[ActualResult]]="OT", Table2[[#This Row],[ActualResult]]="SO"), 1, 0)))</f>
        <v>0</v>
      </c>
      <c r="AC1267" s="33">
        <f>(($AR$11)*IF(Table2[[#This Row],[CorrectWinnerPrediction]]="Y", 1, 0))+(($AR$12)*IF(Table2[[#This Row],[CorrectAwayScorePrediction]]="Y", 1, 0))+(($AR$13)*IF(Table2[[#This Row],[CorrectHomeScorePrediction]]="Y", 1, 0))</f>
        <v>0</v>
      </c>
      <c r="AD126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7" s="4" t="str">
        <f>IF(WEEKDAY(Table2[[#This Row],[GameDate]])=1,"SUN",IF(WEEKDAY(Table2[[#This Row],[GameDate]])=2,"MON",IF(WEEKDAY(Table2[[#This Row],[GameDate]])=3,"TUE",IF(WEEKDAY(Table2[[#This Row],[GameDate]])=4,"WED",IF(WEEKDAY(Table2[[#This Row],[GameDate]])=5,"THU",IF(WEEKDAY(Table2[[#This Row],[GameDate]])=6,"FRI", "SAT"))))))</f>
        <v>SAT</v>
      </c>
      <c r="AF1267" s="2">
        <f>Table2[[#This Row],[ActualAwayScore]]-Table2[[#This Row],[PredictedAwayScore]]</f>
        <v>0</v>
      </c>
      <c r="AG1267" s="2">
        <f>Table2[[#This Row],[ActualHomeScore]]-Table2[[#This Row],[PredictedHomeScore]]</f>
        <v>0</v>
      </c>
      <c r="AH1267" s="2">
        <f t="shared" si="98"/>
        <v>0</v>
      </c>
      <c r="AI1267" s="2">
        <f t="shared" si="99"/>
        <v>0</v>
      </c>
    </row>
    <row r="1268" spans="1:35" x14ac:dyDescent="0.25">
      <c r="B1268" s="4">
        <v>45759</v>
      </c>
      <c r="C1268" s="7" t="s">
        <v>1380</v>
      </c>
      <c r="D1268" s="2" t="s">
        <v>20</v>
      </c>
      <c r="E1268" s="2" t="s">
        <v>44</v>
      </c>
      <c r="F1268" s="2"/>
      <c r="G1268" s="2"/>
      <c r="H1268" s="2" t="str">
        <f t="shared" si="95"/>
        <v>_</v>
      </c>
      <c r="I1268" s="2"/>
      <c r="J1268" s="2"/>
      <c r="K1268" s="2"/>
      <c r="L1268" s="2" t="str">
        <f t="shared" si="96"/>
        <v>_</v>
      </c>
      <c r="M1268" s="2"/>
      <c r="N1268" s="2">
        <f>IF(ISBLANK(Table2[[#This Row],[ActualResult]]), 0, 1)</f>
        <v>0</v>
      </c>
      <c r="O1268" s="2" t="str">
        <f>IF(ISBLANK(Table2[[#This Row],[ActualResult]]), "_", IF(Table2[[#This Row],[ActualWinner]]=Table2[[#This Row],[PredictedWinner]], "Y", "N"))</f>
        <v>_</v>
      </c>
      <c r="P1268" s="2" t="str">
        <f>IF(Table2[[#This Row],[ActualAwayScore]]&gt;Table2[[#This Row],[PredictedAwayScore]], "N", IF(ISBLANK(Table2[[#This Row],[ActualResult]]), "_", IF(Table2[[#This Row],[ActualAwayScore]]=Table2[[#This Row],[PredictedAwayScore]], "Y", "N")))</f>
        <v>_</v>
      </c>
      <c r="Q1268" s="2" t="str">
        <f>IF(Table2[[#This Row],[ActualHomeScore]]&gt;Table2[[#This Row],[PredictedHomeScore]],"N", IF(ISBLANK(Table2[[#This Row],[ActualResult]]), "_", IF(Table2[[#This Row],[ActualHomeScore]]=Table2[[#This Row],[PredictedHomeScore]], "Y", "N")))</f>
        <v>_</v>
      </c>
      <c r="R1268" s="2"/>
      <c r="S1268" s="2" t="str">
        <f t="shared" si="97"/>
        <v>_</v>
      </c>
      <c r="T1268" s="2">
        <f>IF(INDEX(StatsRegularSeason20242025!$A$2:$C$33,MATCH(Table2[[#This Row],[AwayTeam]],StatsRegularSeason20242025!$A$2:$A$33,0),2)=INDEX(StatsRegularSeason20242025!$A$2:$C$33,MATCH(Table2[[#This Row],[HomeTeam]],StatsRegularSeason20242025!$A$2:$A$33,0),2),1,0)</f>
        <v>1</v>
      </c>
      <c r="U1268" s="2">
        <f>IF(INDEX(StatsRegularSeason20242025!$A$2:$C$33,MATCH(Table2[[#This Row],[AwayTeam]],StatsRegularSeason20242025!$A$2:$A$33,0),3)=INDEX(StatsRegularSeason20242025!$A$2:$C$33,MATCH(Table2[[#This Row],[HomeTeam]],StatsRegularSeason20242025!$A$2:$A$33,0),3),1,0)</f>
        <v>1</v>
      </c>
      <c r="V1268" s="2">
        <f>IF(Table2[[#This Row],[InterConf]]=1,IF(Table2[[#This Row],[InterDiv]]=0, 1, 0), 0)</f>
        <v>0</v>
      </c>
      <c r="W1268" s="2">
        <f>IF(INDEX(StatsRegularSeason20242025!$A$2:$C$33,MATCH(Table2[[#This Row],[AwayTeam]],StatsRegularSeason20242025!$A$2:$A$33,0),2)&lt;&gt;INDEX(StatsRegularSeason20242025!$A$2:$C$33,MATCH(Table2[[#This Row],[HomeTeam]],StatsRegularSeason20242025!$A$2:$A$33,0),2),1,0)</f>
        <v>0</v>
      </c>
      <c r="X1268" s="2"/>
      <c r="Y1268" s="2"/>
      <c r="Z1268" s="2">
        <f>IF(AND(Table2[[#This Row],[GameIsOver]]=1,Table2[[#This Row],[ActualHomeScore]]*Table2[[#This Row],[ActualAwayScore]]=0), 1,0)</f>
        <v>0</v>
      </c>
      <c r="AA1268" s="2">
        <f>IF(Table2[[#This Row],[GameIsOver]]=0,0, IF(Table2[[#This Row],[ActualWinner]]=Table2[[#This Row],[AwayTeam]], 2, IF(OR(Table2[[#This Row],[ActualResult]]="OT", Table2[[#This Row],[ActualResult]]="SO"), 1, 0)))</f>
        <v>0</v>
      </c>
      <c r="AB1268" s="2">
        <f>IF(Table2[[#This Row],[GameIsOver]]= 0, 0, IF(Table2[[#This Row],[ActualWinner]]=Table2[[#This Row],[HomeTeam]], 2, IF(OR(Table2[[#This Row],[ActualResult]]="OT", Table2[[#This Row],[ActualResult]]="SO"), 1, 0)))</f>
        <v>0</v>
      </c>
      <c r="AC1268" s="33">
        <f>(($AR$11)*IF(Table2[[#This Row],[CorrectWinnerPrediction]]="Y", 1, 0))+(($AR$12)*IF(Table2[[#This Row],[CorrectAwayScorePrediction]]="Y", 1, 0))+(($AR$13)*IF(Table2[[#This Row],[CorrectHomeScorePrediction]]="Y", 1, 0))</f>
        <v>0</v>
      </c>
      <c r="AD126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8" s="4" t="str">
        <f>IF(WEEKDAY(Table2[[#This Row],[GameDate]])=1,"SUN",IF(WEEKDAY(Table2[[#This Row],[GameDate]])=2,"MON",IF(WEEKDAY(Table2[[#This Row],[GameDate]])=3,"TUE",IF(WEEKDAY(Table2[[#This Row],[GameDate]])=4,"WED",IF(WEEKDAY(Table2[[#This Row],[GameDate]])=5,"THU",IF(WEEKDAY(Table2[[#This Row],[GameDate]])=6,"FRI", "SAT"))))))</f>
        <v>SAT</v>
      </c>
      <c r="AF1268" s="2">
        <f>Table2[[#This Row],[ActualAwayScore]]-Table2[[#This Row],[PredictedAwayScore]]</f>
        <v>0</v>
      </c>
      <c r="AG1268" s="2">
        <f>Table2[[#This Row],[ActualHomeScore]]-Table2[[#This Row],[PredictedHomeScore]]</f>
        <v>0</v>
      </c>
      <c r="AH1268" s="2">
        <f t="shared" si="98"/>
        <v>0</v>
      </c>
      <c r="AI1268" s="2">
        <f t="shared" si="99"/>
        <v>0</v>
      </c>
    </row>
    <row r="1269" spans="1:35" x14ac:dyDescent="0.25">
      <c r="B1269" s="4">
        <v>45759</v>
      </c>
      <c r="C1269" s="7" t="s">
        <v>1381</v>
      </c>
      <c r="D1269" s="2" t="s">
        <v>26</v>
      </c>
      <c r="E1269" s="2" t="s">
        <v>28</v>
      </c>
      <c r="F1269" s="2"/>
      <c r="G1269" s="2"/>
      <c r="H1269" s="2" t="str">
        <f t="shared" si="95"/>
        <v>_</v>
      </c>
      <c r="I1269" s="2"/>
      <c r="J1269" s="2"/>
      <c r="K1269" s="2"/>
      <c r="L1269" s="2" t="str">
        <f t="shared" si="96"/>
        <v>_</v>
      </c>
      <c r="M1269" s="2"/>
      <c r="N1269" s="2">
        <f>IF(ISBLANK(Table2[[#This Row],[ActualResult]]), 0, 1)</f>
        <v>0</v>
      </c>
      <c r="O1269" s="2" t="str">
        <f>IF(ISBLANK(Table2[[#This Row],[ActualResult]]), "_", IF(Table2[[#This Row],[ActualWinner]]=Table2[[#This Row],[PredictedWinner]], "Y", "N"))</f>
        <v>_</v>
      </c>
      <c r="P1269" s="2" t="str">
        <f>IF(Table2[[#This Row],[ActualAwayScore]]&gt;Table2[[#This Row],[PredictedAwayScore]], "N", IF(ISBLANK(Table2[[#This Row],[ActualResult]]), "_", IF(Table2[[#This Row],[ActualAwayScore]]=Table2[[#This Row],[PredictedAwayScore]], "Y", "N")))</f>
        <v>_</v>
      </c>
      <c r="Q1269" s="2" t="str">
        <f>IF(Table2[[#This Row],[ActualHomeScore]]&gt;Table2[[#This Row],[PredictedHomeScore]],"N", IF(ISBLANK(Table2[[#This Row],[ActualResult]]), "_", IF(Table2[[#This Row],[ActualHomeScore]]=Table2[[#This Row],[PredictedHomeScore]], "Y", "N")))</f>
        <v>_</v>
      </c>
      <c r="R1269" s="2"/>
      <c r="S1269" s="2" t="str">
        <f t="shared" si="97"/>
        <v>_</v>
      </c>
      <c r="T1269" s="2">
        <f>IF(INDEX(StatsRegularSeason20242025!$A$2:$C$33,MATCH(Table2[[#This Row],[AwayTeam]],StatsRegularSeason20242025!$A$2:$A$33,0),2)=INDEX(StatsRegularSeason20242025!$A$2:$C$33,MATCH(Table2[[#This Row],[HomeTeam]],StatsRegularSeason20242025!$A$2:$A$33,0),2),1,0)</f>
        <v>1</v>
      </c>
      <c r="U1269" s="2">
        <f>IF(INDEX(StatsRegularSeason20242025!$A$2:$C$33,MATCH(Table2[[#This Row],[AwayTeam]],StatsRegularSeason20242025!$A$2:$A$33,0),3)=INDEX(StatsRegularSeason20242025!$A$2:$C$33,MATCH(Table2[[#This Row],[HomeTeam]],StatsRegularSeason20242025!$A$2:$A$33,0),3),1,0)</f>
        <v>0</v>
      </c>
      <c r="V1269" s="2">
        <f>IF(Table2[[#This Row],[InterConf]]=1,IF(Table2[[#This Row],[InterDiv]]=0, 1, 0), 0)</f>
        <v>1</v>
      </c>
      <c r="W1269" s="2">
        <f>IF(INDEX(StatsRegularSeason20242025!$A$2:$C$33,MATCH(Table2[[#This Row],[AwayTeam]],StatsRegularSeason20242025!$A$2:$A$33,0),2)&lt;&gt;INDEX(StatsRegularSeason20242025!$A$2:$C$33,MATCH(Table2[[#This Row],[HomeTeam]],StatsRegularSeason20242025!$A$2:$A$33,0),2),1,0)</f>
        <v>0</v>
      </c>
      <c r="X1269" s="2"/>
      <c r="Y1269" s="2"/>
      <c r="Z1269" s="2">
        <f>IF(AND(Table2[[#This Row],[GameIsOver]]=1,Table2[[#This Row],[ActualHomeScore]]*Table2[[#This Row],[ActualAwayScore]]=0), 1,0)</f>
        <v>0</v>
      </c>
      <c r="AA1269" s="2">
        <f>IF(Table2[[#This Row],[GameIsOver]]=0,0, IF(Table2[[#This Row],[ActualWinner]]=Table2[[#This Row],[AwayTeam]], 2, IF(OR(Table2[[#This Row],[ActualResult]]="OT", Table2[[#This Row],[ActualResult]]="SO"), 1, 0)))</f>
        <v>0</v>
      </c>
      <c r="AB1269" s="2">
        <f>IF(Table2[[#This Row],[GameIsOver]]= 0, 0, IF(Table2[[#This Row],[ActualWinner]]=Table2[[#This Row],[HomeTeam]], 2, IF(OR(Table2[[#This Row],[ActualResult]]="OT", Table2[[#This Row],[ActualResult]]="SO"), 1, 0)))</f>
        <v>0</v>
      </c>
      <c r="AC1269" s="33">
        <f>(($AR$11)*IF(Table2[[#This Row],[CorrectWinnerPrediction]]="Y", 1, 0))+(($AR$12)*IF(Table2[[#This Row],[CorrectAwayScorePrediction]]="Y", 1, 0))+(($AR$13)*IF(Table2[[#This Row],[CorrectHomeScorePrediction]]="Y", 1, 0))</f>
        <v>0</v>
      </c>
      <c r="AD126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69" s="4" t="str">
        <f>IF(WEEKDAY(Table2[[#This Row],[GameDate]])=1,"SUN",IF(WEEKDAY(Table2[[#This Row],[GameDate]])=2,"MON",IF(WEEKDAY(Table2[[#This Row],[GameDate]])=3,"TUE",IF(WEEKDAY(Table2[[#This Row],[GameDate]])=4,"WED",IF(WEEKDAY(Table2[[#This Row],[GameDate]])=5,"THU",IF(WEEKDAY(Table2[[#This Row],[GameDate]])=6,"FRI", "SAT"))))))</f>
        <v>SAT</v>
      </c>
      <c r="AF1269" s="2">
        <f>Table2[[#This Row],[ActualAwayScore]]-Table2[[#This Row],[PredictedAwayScore]]</f>
        <v>0</v>
      </c>
      <c r="AG1269" s="2">
        <f>Table2[[#This Row],[ActualHomeScore]]-Table2[[#This Row],[PredictedHomeScore]]</f>
        <v>0</v>
      </c>
      <c r="AH1269" s="2">
        <f t="shared" si="98"/>
        <v>0</v>
      </c>
      <c r="AI1269" s="2">
        <f t="shared" si="99"/>
        <v>0</v>
      </c>
    </row>
    <row r="1270" spans="1:35" x14ac:dyDescent="0.25">
      <c r="B1270" s="4">
        <v>45759</v>
      </c>
      <c r="C1270" s="7" t="s">
        <v>1382</v>
      </c>
      <c r="D1270" s="2" t="s">
        <v>29</v>
      </c>
      <c r="E1270" s="2" t="s">
        <v>14</v>
      </c>
      <c r="F1270" s="2"/>
      <c r="G1270" s="2"/>
      <c r="H1270" s="2" t="str">
        <f t="shared" si="95"/>
        <v>_</v>
      </c>
      <c r="I1270" s="2"/>
      <c r="J1270" s="2"/>
      <c r="K1270" s="2"/>
      <c r="L1270" s="2" t="str">
        <f t="shared" si="96"/>
        <v>_</v>
      </c>
      <c r="M1270" s="2"/>
      <c r="N1270" s="2">
        <f>IF(ISBLANK(Table2[[#This Row],[ActualResult]]), 0, 1)</f>
        <v>0</v>
      </c>
      <c r="O1270" s="2" t="str">
        <f>IF(ISBLANK(Table2[[#This Row],[ActualResult]]), "_", IF(Table2[[#This Row],[ActualWinner]]=Table2[[#This Row],[PredictedWinner]], "Y", "N"))</f>
        <v>_</v>
      </c>
      <c r="P1270" s="2" t="str">
        <f>IF(Table2[[#This Row],[ActualAwayScore]]&gt;Table2[[#This Row],[PredictedAwayScore]], "N", IF(ISBLANK(Table2[[#This Row],[ActualResult]]), "_", IF(Table2[[#This Row],[ActualAwayScore]]=Table2[[#This Row],[PredictedAwayScore]], "Y", "N")))</f>
        <v>_</v>
      </c>
      <c r="Q1270" s="2" t="str">
        <f>IF(Table2[[#This Row],[ActualHomeScore]]&gt;Table2[[#This Row],[PredictedHomeScore]],"N", IF(ISBLANK(Table2[[#This Row],[ActualResult]]), "_", IF(Table2[[#This Row],[ActualHomeScore]]=Table2[[#This Row],[PredictedHomeScore]], "Y", "N")))</f>
        <v>_</v>
      </c>
      <c r="R1270" s="2"/>
      <c r="S1270" s="2" t="str">
        <f t="shared" si="97"/>
        <v>_</v>
      </c>
      <c r="T1270" s="2">
        <f>IF(INDEX(StatsRegularSeason20242025!$A$2:$C$33,MATCH(Table2[[#This Row],[AwayTeam]],StatsRegularSeason20242025!$A$2:$A$33,0),2)=INDEX(StatsRegularSeason20242025!$A$2:$C$33,MATCH(Table2[[#This Row],[HomeTeam]],StatsRegularSeason20242025!$A$2:$A$33,0),2),1,0)</f>
        <v>1</v>
      </c>
      <c r="U1270" s="2">
        <f>IF(INDEX(StatsRegularSeason20242025!$A$2:$C$33,MATCH(Table2[[#This Row],[AwayTeam]],StatsRegularSeason20242025!$A$2:$A$33,0),3)=INDEX(StatsRegularSeason20242025!$A$2:$C$33,MATCH(Table2[[#This Row],[HomeTeam]],StatsRegularSeason20242025!$A$2:$A$33,0),3),1,0)</f>
        <v>1</v>
      </c>
      <c r="V1270" s="2">
        <f>IF(Table2[[#This Row],[InterConf]]=1,IF(Table2[[#This Row],[InterDiv]]=0, 1, 0), 0)</f>
        <v>0</v>
      </c>
      <c r="W1270" s="2">
        <f>IF(INDEX(StatsRegularSeason20242025!$A$2:$C$33,MATCH(Table2[[#This Row],[AwayTeam]],StatsRegularSeason20242025!$A$2:$A$33,0),2)&lt;&gt;INDEX(StatsRegularSeason20242025!$A$2:$C$33,MATCH(Table2[[#This Row],[HomeTeam]],StatsRegularSeason20242025!$A$2:$A$33,0),2),1,0)</f>
        <v>0</v>
      </c>
      <c r="X1270" s="2"/>
      <c r="Y1270" s="2"/>
      <c r="Z1270" s="2">
        <f>IF(AND(Table2[[#This Row],[GameIsOver]]=1,Table2[[#This Row],[ActualHomeScore]]*Table2[[#This Row],[ActualAwayScore]]=0), 1,0)</f>
        <v>0</v>
      </c>
      <c r="AA1270" s="2">
        <f>IF(Table2[[#This Row],[GameIsOver]]=0,0, IF(Table2[[#This Row],[ActualWinner]]=Table2[[#This Row],[AwayTeam]], 2, IF(OR(Table2[[#This Row],[ActualResult]]="OT", Table2[[#This Row],[ActualResult]]="SO"), 1, 0)))</f>
        <v>0</v>
      </c>
      <c r="AB1270" s="2">
        <f>IF(Table2[[#This Row],[GameIsOver]]= 0, 0, IF(Table2[[#This Row],[ActualWinner]]=Table2[[#This Row],[HomeTeam]], 2, IF(OR(Table2[[#This Row],[ActualResult]]="OT", Table2[[#This Row],[ActualResult]]="SO"), 1, 0)))</f>
        <v>0</v>
      </c>
      <c r="AC1270" s="33">
        <f>(($AR$11)*IF(Table2[[#This Row],[CorrectWinnerPrediction]]="Y", 1, 0))+(($AR$12)*IF(Table2[[#This Row],[CorrectAwayScorePrediction]]="Y", 1, 0))+(($AR$13)*IF(Table2[[#This Row],[CorrectHomeScorePrediction]]="Y", 1, 0))</f>
        <v>0</v>
      </c>
      <c r="AD127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0" s="4" t="str">
        <f>IF(WEEKDAY(Table2[[#This Row],[GameDate]])=1,"SUN",IF(WEEKDAY(Table2[[#This Row],[GameDate]])=2,"MON",IF(WEEKDAY(Table2[[#This Row],[GameDate]])=3,"TUE",IF(WEEKDAY(Table2[[#This Row],[GameDate]])=4,"WED",IF(WEEKDAY(Table2[[#This Row],[GameDate]])=5,"THU",IF(WEEKDAY(Table2[[#This Row],[GameDate]])=6,"FRI", "SAT"))))))</f>
        <v>SAT</v>
      </c>
      <c r="AF1270" s="2">
        <f>Table2[[#This Row],[ActualAwayScore]]-Table2[[#This Row],[PredictedAwayScore]]</f>
        <v>0</v>
      </c>
      <c r="AG1270" s="2">
        <f>Table2[[#This Row],[ActualHomeScore]]-Table2[[#This Row],[PredictedHomeScore]]</f>
        <v>0</v>
      </c>
      <c r="AH1270" s="2">
        <f t="shared" si="98"/>
        <v>0</v>
      </c>
      <c r="AI1270" s="2">
        <f t="shared" si="99"/>
        <v>0</v>
      </c>
    </row>
    <row r="1271" spans="1:35" x14ac:dyDescent="0.25">
      <c r="B1271" s="4">
        <v>45759</v>
      </c>
      <c r="C1271" s="7" t="s">
        <v>1383</v>
      </c>
      <c r="D1271" s="2" t="s">
        <v>19</v>
      </c>
      <c r="E1271" s="2" t="s">
        <v>18</v>
      </c>
      <c r="F1271" s="2"/>
      <c r="G1271" s="2"/>
      <c r="H1271" s="2" t="str">
        <f t="shared" si="95"/>
        <v>_</v>
      </c>
      <c r="I1271" s="2"/>
      <c r="J1271" s="2"/>
      <c r="K1271" s="2"/>
      <c r="L1271" s="2" t="str">
        <f t="shared" si="96"/>
        <v>_</v>
      </c>
      <c r="M1271" s="2"/>
      <c r="N1271" s="2">
        <f>IF(ISBLANK(Table2[[#This Row],[ActualResult]]), 0, 1)</f>
        <v>0</v>
      </c>
      <c r="O1271" s="2" t="str">
        <f>IF(ISBLANK(Table2[[#This Row],[ActualResult]]), "_", IF(Table2[[#This Row],[ActualWinner]]=Table2[[#This Row],[PredictedWinner]], "Y", "N"))</f>
        <v>_</v>
      </c>
      <c r="P1271" s="2" t="str">
        <f>IF(Table2[[#This Row],[ActualAwayScore]]&gt;Table2[[#This Row],[PredictedAwayScore]], "N", IF(ISBLANK(Table2[[#This Row],[ActualResult]]), "_", IF(Table2[[#This Row],[ActualAwayScore]]=Table2[[#This Row],[PredictedAwayScore]], "Y", "N")))</f>
        <v>_</v>
      </c>
      <c r="Q1271" s="2" t="str">
        <f>IF(Table2[[#This Row],[ActualHomeScore]]&gt;Table2[[#This Row],[PredictedHomeScore]],"N", IF(ISBLANK(Table2[[#This Row],[ActualResult]]), "_", IF(Table2[[#This Row],[ActualHomeScore]]=Table2[[#This Row],[PredictedHomeScore]], "Y", "N")))</f>
        <v>_</v>
      </c>
      <c r="R1271" s="2"/>
      <c r="S1271" s="2" t="str">
        <f t="shared" si="97"/>
        <v>_</v>
      </c>
      <c r="T1271" s="2">
        <f>IF(INDEX(StatsRegularSeason20242025!$A$2:$C$33,MATCH(Table2[[#This Row],[AwayTeam]],StatsRegularSeason20242025!$A$2:$A$33,0),2)=INDEX(StatsRegularSeason20242025!$A$2:$C$33,MATCH(Table2[[#This Row],[HomeTeam]],StatsRegularSeason20242025!$A$2:$A$33,0),2),1,0)</f>
        <v>1</v>
      </c>
      <c r="U1271" s="2">
        <f>IF(INDEX(StatsRegularSeason20242025!$A$2:$C$33,MATCH(Table2[[#This Row],[AwayTeam]],StatsRegularSeason20242025!$A$2:$A$33,0),3)=INDEX(StatsRegularSeason20242025!$A$2:$C$33,MATCH(Table2[[#This Row],[HomeTeam]],StatsRegularSeason20242025!$A$2:$A$33,0),3),1,0)</f>
        <v>1</v>
      </c>
      <c r="V1271" s="2">
        <f>IF(Table2[[#This Row],[InterConf]]=1,IF(Table2[[#This Row],[InterDiv]]=0, 1, 0), 0)</f>
        <v>0</v>
      </c>
      <c r="W1271" s="2">
        <f>IF(INDEX(StatsRegularSeason20242025!$A$2:$C$33,MATCH(Table2[[#This Row],[AwayTeam]],StatsRegularSeason20242025!$A$2:$A$33,0),2)&lt;&gt;INDEX(StatsRegularSeason20242025!$A$2:$C$33,MATCH(Table2[[#This Row],[HomeTeam]],StatsRegularSeason20242025!$A$2:$A$33,0),2),1,0)</f>
        <v>0</v>
      </c>
      <c r="X1271" s="2"/>
      <c r="Y1271" s="2"/>
      <c r="Z1271" s="2">
        <f>IF(AND(Table2[[#This Row],[GameIsOver]]=1,Table2[[#This Row],[ActualHomeScore]]*Table2[[#This Row],[ActualAwayScore]]=0), 1,0)</f>
        <v>0</v>
      </c>
      <c r="AA1271" s="2">
        <f>IF(Table2[[#This Row],[GameIsOver]]=0,0, IF(Table2[[#This Row],[ActualWinner]]=Table2[[#This Row],[AwayTeam]], 2, IF(OR(Table2[[#This Row],[ActualResult]]="OT", Table2[[#This Row],[ActualResult]]="SO"), 1, 0)))</f>
        <v>0</v>
      </c>
      <c r="AB1271" s="2">
        <f>IF(Table2[[#This Row],[GameIsOver]]= 0, 0, IF(Table2[[#This Row],[ActualWinner]]=Table2[[#This Row],[HomeTeam]], 2, IF(OR(Table2[[#This Row],[ActualResult]]="OT", Table2[[#This Row],[ActualResult]]="SO"), 1, 0)))</f>
        <v>0</v>
      </c>
      <c r="AC1271" s="33">
        <f>(($AR$11)*IF(Table2[[#This Row],[CorrectWinnerPrediction]]="Y", 1, 0))+(($AR$12)*IF(Table2[[#This Row],[CorrectAwayScorePrediction]]="Y", 1, 0))+(($AR$13)*IF(Table2[[#This Row],[CorrectHomeScorePrediction]]="Y", 1, 0))</f>
        <v>0</v>
      </c>
      <c r="AD127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1" s="4" t="str">
        <f>IF(WEEKDAY(Table2[[#This Row],[GameDate]])=1,"SUN",IF(WEEKDAY(Table2[[#This Row],[GameDate]])=2,"MON",IF(WEEKDAY(Table2[[#This Row],[GameDate]])=3,"TUE",IF(WEEKDAY(Table2[[#This Row],[GameDate]])=4,"WED",IF(WEEKDAY(Table2[[#This Row],[GameDate]])=5,"THU",IF(WEEKDAY(Table2[[#This Row],[GameDate]])=6,"FRI", "SAT"))))))</f>
        <v>SAT</v>
      </c>
      <c r="AF1271" s="2">
        <f>Table2[[#This Row],[ActualAwayScore]]-Table2[[#This Row],[PredictedAwayScore]]</f>
        <v>0</v>
      </c>
      <c r="AG1271" s="2">
        <f>Table2[[#This Row],[ActualHomeScore]]-Table2[[#This Row],[PredictedHomeScore]]</f>
        <v>0</v>
      </c>
      <c r="AH1271" s="2">
        <f t="shared" si="98"/>
        <v>0</v>
      </c>
      <c r="AI1271" s="2">
        <f t="shared" si="99"/>
        <v>0</v>
      </c>
    </row>
    <row r="1272" spans="1:35" x14ac:dyDescent="0.25">
      <c r="B1272" s="4">
        <v>45759</v>
      </c>
      <c r="C1272" s="7" t="s">
        <v>1384</v>
      </c>
      <c r="D1272" s="2" t="s">
        <v>46</v>
      </c>
      <c r="E1272" s="2" t="s">
        <v>36</v>
      </c>
      <c r="F1272" s="2"/>
      <c r="G1272" s="2"/>
      <c r="H1272" s="2" t="str">
        <f t="shared" si="95"/>
        <v>_</v>
      </c>
      <c r="I1272" s="2"/>
      <c r="J1272" s="2"/>
      <c r="K1272" s="2"/>
      <c r="L1272" s="2" t="str">
        <f t="shared" si="96"/>
        <v>_</v>
      </c>
      <c r="M1272" s="2"/>
      <c r="N1272" s="2">
        <f>IF(ISBLANK(Table2[[#This Row],[ActualResult]]), 0, 1)</f>
        <v>0</v>
      </c>
      <c r="O1272" s="2" t="str">
        <f>IF(ISBLANK(Table2[[#This Row],[ActualResult]]), "_", IF(Table2[[#This Row],[ActualWinner]]=Table2[[#This Row],[PredictedWinner]], "Y", "N"))</f>
        <v>_</v>
      </c>
      <c r="P1272" s="2" t="str">
        <f>IF(Table2[[#This Row],[ActualAwayScore]]&gt;Table2[[#This Row],[PredictedAwayScore]], "N", IF(ISBLANK(Table2[[#This Row],[ActualResult]]), "_", IF(Table2[[#This Row],[ActualAwayScore]]=Table2[[#This Row],[PredictedAwayScore]], "Y", "N")))</f>
        <v>_</v>
      </c>
      <c r="Q1272" s="2" t="str">
        <f>IF(Table2[[#This Row],[ActualHomeScore]]&gt;Table2[[#This Row],[PredictedHomeScore]],"N", IF(ISBLANK(Table2[[#This Row],[ActualResult]]), "_", IF(Table2[[#This Row],[ActualHomeScore]]=Table2[[#This Row],[PredictedHomeScore]], "Y", "N")))</f>
        <v>_</v>
      </c>
      <c r="R1272" s="2"/>
      <c r="S1272" s="2" t="str">
        <f t="shared" si="97"/>
        <v>_</v>
      </c>
      <c r="T1272" s="2">
        <f>IF(INDEX(StatsRegularSeason20242025!$A$2:$C$33,MATCH(Table2[[#This Row],[AwayTeam]],StatsRegularSeason20242025!$A$2:$A$33,0),2)=INDEX(StatsRegularSeason20242025!$A$2:$C$33,MATCH(Table2[[#This Row],[HomeTeam]],StatsRegularSeason20242025!$A$2:$A$33,0),2),1,0)</f>
        <v>1</v>
      </c>
      <c r="U1272" s="2">
        <f>IF(INDEX(StatsRegularSeason20242025!$A$2:$C$33,MATCH(Table2[[#This Row],[AwayTeam]],StatsRegularSeason20242025!$A$2:$A$33,0),3)=INDEX(StatsRegularSeason20242025!$A$2:$C$33,MATCH(Table2[[#This Row],[HomeTeam]],StatsRegularSeason20242025!$A$2:$A$33,0),3),1,0)</f>
        <v>1</v>
      </c>
      <c r="V1272" s="2">
        <f>IF(Table2[[#This Row],[InterConf]]=1,IF(Table2[[#This Row],[InterDiv]]=0, 1, 0), 0)</f>
        <v>0</v>
      </c>
      <c r="W1272" s="2">
        <f>IF(INDEX(StatsRegularSeason20242025!$A$2:$C$33,MATCH(Table2[[#This Row],[AwayTeam]],StatsRegularSeason20242025!$A$2:$A$33,0),2)&lt;&gt;INDEX(StatsRegularSeason20242025!$A$2:$C$33,MATCH(Table2[[#This Row],[HomeTeam]],StatsRegularSeason20242025!$A$2:$A$33,0),2),1,0)</f>
        <v>0</v>
      </c>
      <c r="X1272" s="2"/>
      <c r="Y1272" s="2"/>
      <c r="Z1272" s="2">
        <f>IF(AND(Table2[[#This Row],[GameIsOver]]=1,Table2[[#This Row],[ActualHomeScore]]*Table2[[#This Row],[ActualAwayScore]]=0), 1,0)</f>
        <v>0</v>
      </c>
      <c r="AA1272" s="2">
        <f>IF(Table2[[#This Row],[GameIsOver]]=0,0, IF(Table2[[#This Row],[ActualWinner]]=Table2[[#This Row],[AwayTeam]], 2, IF(OR(Table2[[#This Row],[ActualResult]]="OT", Table2[[#This Row],[ActualResult]]="SO"), 1, 0)))</f>
        <v>0</v>
      </c>
      <c r="AB1272" s="2">
        <f>IF(Table2[[#This Row],[GameIsOver]]= 0, 0, IF(Table2[[#This Row],[ActualWinner]]=Table2[[#This Row],[HomeTeam]], 2, IF(OR(Table2[[#This Row],[ActualResult]]="OT", Table2[[#This Row],[ActualResult]]="SO"), 1, 0)))</f>
        <v>0</v>
      </c>
      <c r="AC1272" s="33">
        <f>(($AR$11)*IF(Table2[[#This Row],[CorrectWinnerPrediction]]="Y", 1, 0))+(($AR$12)*IF(Table2[[#This Row],[CorrectAwayScorePrediction]]="Y", 1, 0))+(($AR$13)*IF(Table2[[#This Row],[CorrectHomeScorePrediction]]="Y", 1, 0))</f>
        <v>0</v>
      </c>
      <c r="AD127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2" s="4" t="str">
        <f>IF(WEEKDAY(Table2[[#This Row],[GameDate]])=1,"SUN",IF(WEEKDAY(Table2[[#This Row],[GameDate]])=2,"MON",IF(WEEKDAY(Table2[[#This Row],[GameDate]])=3,"TUE",IF(WEEKDAY(Table2[[#This Row],[GameDate]])=4,"WED",IF(WEEKDAY(Table2[[#This Row],[GameDate]])=5,"THU",IF(WEEKDAY(Table2[[#This Row],[GameDate]])=6,"FRI", "SAT"))))))</f>
        <v>SAT</v>
      </c>
      <c r="AF1272" s="2">
        <f>Table2[[#This Row],[ActualAwayScore]]-Table2[[#This Row],[PredictedAwayScore]]</f>
        <v>0</v>
      </c>
      <c r="AG1272" s="2">
        <f>Table2[[#This Row],[ActualHomeScore]]-Table2[[#This Row],[PredictedHomeScore]]</f>
        <v>0</v>
      </c>
      <c r="AH1272" s="2">
        <f t="shared" si="98"/>
        <v>0</v>
      </c>
      <c r="AI1272" s="2">
        <f t="shared" si="99"/>
        <v>0</v>
      </c>
    </row>
    <row r="1273" spans="1:35" x14ac:dyDescent="0.25">
      <c r="B1273" s="4">
        <v>45759</v>
      </c>
      <c r="C1273" s="7" t="s">
        <v>1385</v>
      </c>
      <c r="D1273" s="2" t="s">
        <v>22</v>
      </c>
      <c r="E1273" s="2" t="s">
        <v>17</v>
      </c>
      <c r="F1273" s="2"/>
      <c r="G1273" s="2"/>
      <c r="H1273" s="2" t="str">
        <f t="shared" si="95"/>
        <v>_</v>
      </c>
      <c r="I1273" s="2"/>
      <c r="J1273" s="2"/>
      <c r="K1273" s="2"/>
      <c r="L1273" s="2" t="str">
        <f t="shared" si="96"/>
        <v>_</v>
      </c>
      <c r="M1273" s="2"/>
      <c r="N1273" s="2">
        <f>IF(ISBLANK(Table2[[#This Row],[ActualResult]]), 0, 1)</f>
        <v>0</v>
      </c>
      <c r="O1273" s="2" t="str">
        <f>IF(ISBLANK(Table2[[#This Row],[ActualResult]]), "_", IF(Table2[[#This Row],[ActualWinner]]=Table2[[#This Row],[PredictedWinner]], "Y", "N"))</f>
        <v>_</v>
      </c>
      <c r="P1273" s="2" t="str">
        <f>IF(Table2[[#This Row],[ActualAwayScore]]&gt;Table2[[#This Row],[PredictedAwayScore]], "N", IF(ISBLANK(Table2[[#This Row],[ActualResult]]), "_", IF(Table2[[#This Row],[ActualAwayScore]]=Table2[[#This Row],[PredictedAwayScore]], "Y", "N")))</f>
        <v>_</v>
      </c>
      <c r="Q1273" s="2" t="str">
        <f>IF(Table2[[#This Row],[ActualHomeScore]]&gt;Table2[[#This Row],[PredictedHomeScore]],"N", IF(ISBLANK(Table2[[#This Row],[ActualResult]]), "_", IF(Table2[[#This Row],[ActualHomeScore]]=Table2[[#This Row],[PredictedHomeScore]], "Y", "N")))</f>
        <v>_</v>
      </c>
      <c r="R1273" s="2"/>
      <c r="S1273" s="2" t="str">
        <f t="shared" si="97"/>
        <v>_</v>
      </c>
      <c r="T1273" s="2">
        <f>IF(INDEX(StatsRegularSeason20242025!$A$2:$C$33,MATCH(Table2[[#This Row],[AwayTeam]],StatsRegularSeason20242025!$A$2:$A$33,0),2)=INDEX(StatsRegularSeason20242025!$A$2:$C$33,MATCH(Table2[[#This Row],[HomeTeam]],StatsRegularSeason20242025!$A$2:$A$33,0),2),1,0)</f>
        <v>1</v>
      </c>
      <c r="U1273" s="2">
        <f>IF(INDEX(StatsRegularSeason20242025!$A$2:$C$33,MATCH(Table2[[#This Row],[AwayTeam]],StatsRegularSeason20242025!$A$2:$A$33,0),3)=INDEX(StatsRegularSeason20242025!$A$2:$C$33,MATCH(Table2[[#This Row],[HomeTeam]],StatsRegularSeason20242025!$A$2:$A$33,0),3),1,0)</f>
        <v>1</v>
      </c>
      <c r="V1273" s="2">
        <f>IF(Table2[[#This Row],[InterConf]]=1,IF(Table2[[#This Row],[InterDiv]]=0, 1, 0), 0)</f>
        <v>0</v>
      </c>
      <c r="W1273" s="2">
        <f>IF(INDEX(StatsRegularSeason20242025!$A$2:$C$33,MATCH(Table2[[#This Row],[AwayTeam]],StatsRegularSeason20242025!$A$2:$A$33,0),2)&lt;&gt;INDEX(StatsRegularSeason20242025!$A$2:$C$33,MATCH(Table2[[#This Row],[HomeTeam]],StatsRegularSeason20242025!$A$2:$A$33,0),2),1,0)</f>
        <v>0</v>
      </c>
      <c r="X1273" s="2"/>
      <c r="Y1273" s="2"/>
      <c r="Z1273" s="2">
        <f>IF(AND(Table2[[#This Row],[GameIsOver]]=1,Table2[[#This Row],[ActualHomeScore]]*Table2[[#This Row],[ActualAwayScore]]=0), 1,0)</f>
        <v>0</v>
      </c>
      <c r="AA1273" s="2">
        <f>IF(Table2[[#This Row],[GameIsOver]]=0,0, IF(Table2[[#This Row],[ActualWinner]]=Table2[[#This Row],[AwayTeam]], 2, IF(OR(Table2[[#This Row],[ActualResult]]="OT", Table2[[#This Row],[ActualResult]]="SO"), 1, 0)))</f>
        <v>0</v>
      </c>
      <c r="AB1273" s="2">
        <f>IF(Table2[[#This Row],[GameIsOver]]= 0, 0, IF(Table2[[#This Row],[ActualWinner]]=Table2[[#This Row],[HomeTeam]], 2, IF(OR(Table2[[#This Row],[ActualResult]]="OT", Table2[[#This Row],[ActualResult]]="SO"), 1, 0)))</f>
        <v>0</v>
      </c>
      <c r="AC1273" s="33">
        <f>(($AR$11)*IF(Table2[[#This Row],[CorrectWinnerPrediction]]="Y", 1, 0))+(($AR$12)*IF(Table2[[#This Row],[CorrectAwayScorePrediction]]="Y", 1, 0))+(($AR$13)*IF(Table2[[#This Row],[CorrectHomeScorePrediction]]="Y", 1, 0))</f>
        <v>0</v>
      </c>
      <c r="AD127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3" s="4" t="str">
        <f>IF(WEEKDAY(Table2[[#This Row],[GameDate]])=1,"SUN",IF(WEEKDAY(Table2[[#This Row],[GameDate]])=2,"MON",IF(WEEKDAY(Table2[[#This Row],[GameDate]])=3,"TUE",IF(WEEKDAY(Table2[[#This Row],[GameDate]])=4,"WED",IF(WEEKDAY(Table2[[#This Row],[GameDate]])=5,"THU",IF(WEEKDAY(Table2[[#This Row],[GameDate]])=6,"FRI", "SAT"))))))</f>
        <v>SAT</v>
      </c>
      <c r="AF1273" s="2">
        <f>Table2[[#This Row],[ActualAwayScore]]-Table2[[#This Row],[PredictedAwayScore]]</f>
        <v>0</v>
      </c>
      <c r="AG1273" s="2">
        <f>Table2[[#This Row],[ActualHomeScore]]-Table2[[#This Row],[PredictedHomeScore]]</f>
        <v>0</v>
      </c>
      <c r="AH1273" s="2">
        <f t="shared" si="98"/>
        <v>0</v>
      </c>
      <c r="AI1273" s="2">
        <f t="shared" si="99"/>
        <v>0</v>
      </c>
    </row>
    <row r="1274" spans="1:35" x14ac:dyDescent="0.25">
      <c r="B1274" s="4">
        <v>45759</v>
      </c>
      <c r="C1274" s="7" t="s">
        <v>1386</v>
      </c>
      <c r="D1274" s="2" t="s">
        <v>15</v>
      </c>
      <c r="E1274" s="2" t="s">
        <v>34</v>
      </c>
      <c r="F1274" s="2"/>
      <c r="G1274" s="2"/>
      <c r="H1274" s="2" t="str">
        <f t="shared" si="95"/>
        <v>_</v>
      </c>
      <c r="I1274" s="2"/>
      <c r="J1274" s="2"/>
      <c r="K1274" s="2"/>
      <c r="L1274" s="2" t="str">
        <f t="shared" si="96"/>
        <v>_</v>
      </c>
      <c r="M1274" s="2"/>
      <c r="N1274" s="2">
        <f>IF(ISBLANK(Table2[[#This Row],[ActualResult]]), 0, 1)</f>
        <v>0</v>
      </c>
      <c r="O1274" s="2" t="str">
        <f>IF(ISBLANK(Table2[[#This Row],[ActualResult]]), "_", IF(Table2[[#This Row],[ActualWinner]]=Table2[[#This Row],[PredictedWinner]], "Y", "N"))</f>
        <v>_</v>
      </c>
      <c r="P1274" s="2" t="str">
        <f>IF(Table2[[#This Row],[ActualAwayScore]]&gt;Table2[[#This Row],[PredictedAwayScore]], "N", IF(ISBLANK(Table2[[#This Row],[ActualResult]]), "_", IF(Table2[[#This Row],[ActualAwayScore]]=Table2[[#This Row],[PredictedAwayScore]], "Y", "N")))</f>
        <v>_</v>
      </c>
      <c r="Q1274" s="2" t="str">
        <f>IF(Table2[[#This Row],[ActualHomeScore]]&gt;Table2[[#This Row],[PredictedHomeScore]],"N", IF(ISBLANK(Table2[[#This Row],[ActualResult]]), "_", IF(Table2[[#This Row],[ActualHomeScore]]=Table2[[#This Row],[PredictedHomeScore]], "Y", "N")))</f>
        <v>_</v>
      </c>
      <c r="R1274" s="2"/>
      <c r="S1274" s="2" t="str">
        <f t="shared" si="97"/>
        <v>_</v>
      </c>
      <c r="T1274" s="2">
        <f>IF(INDEX(StatsRegularSeason20242025!$A$2:$C$33,MATCH(Table2[[#This Row],[AwayTeam]],StatsRegularSeason20242025!$A$2:$A$33,0),2)=INDEX(StatsRegularSeason20242025!$A$2:$C$33,MATCH(Table2[[#This Row],[HomeTeam]],StatsRegularSeason20242025!$A$2:$A$33,0),2),1,0)</f>
        <v>1</v>
      </c>
      <c r="U1274" s="2">
        <f>IF(INDEX(StatsRegularSeason20242025!$A$2:$C$33,MATCH(Table2[[#This Row],[AwayTeam]],StatsRegularSeason20242025!$A$2:$A$33,0),3)=INDEX(StatsRegularSeason20242025!$A$2:$C$33,MATCH(Table2[[#This Row],[HomeTeam]],StatsRegularSeason20242025!$A$2:$A$33,0),3),1,0)</f>
        <v>1</v>
      </c>
      <c r="V1274" s="2">
        <f>IF(Table2[[#This Row],[InterConf]]=1,IF(Table2[[#This Row],[InterDiv]]=0, 1, 0), 0)</f>
        <v>0</v>
      </c>
      <c r="W1274" s="2">
        <f>IF(INDEX(StatsRegularSeason20242025!$A$2:$C$33,MATCH(Table2[[#This Row],[AwayTeam]],StatsRegularSeason20242025!$A$2:$A$33,0),2)&lt;&gt;INDEX(StatsRegularSeason20242025!$A$2:$C$33,MATCH(Table2[[#This Row],[HomeTeam]],StatsRegularSeason20242025!$A$2:$A$33,0),2),1,0)</f>
        <v>0</v>
      </c>
      <c r="X1274" s="2"/>
      <c r="Y1274" s="2"/>
      <c r="Z1274" s="2">
        <f>IF(AND(Table2[[#This Row],[GameIsOver]]=1,Table2[[#This Row],[ActualHomeScore]]*Table2[[#This Row],[ActualAwayScore]]=0), 1,0)</f>
        <v>0</v>
      </c>
      <c r="AA1274" s="2">
        <f>IF(Table2[[#This Row],[GameIsOver]]=0,0, IF(Table2[[#This Row],[ActualWinner]]=Table2[[#This Row],[AwayTeam]], 2, IF(OR(Table2[[#This Row],[ActualResult]]="OT", Table2[[#This Row],[ActualResult]]="SO"), 1, 0)))</f>
        <v>0</v>
      </c>
      <c r="AB1274" s="2">
        <f>IF(Table2[[#This Row],[GameIsOver]]= 0, 0, IF(Table2[[#This Row],[ActualWinner]]=Table2[[#This Row],[HomeTeam]], 2, IF(OR(Table2[[#This Row],[ActualResult]]="OT", Table2[[#This Row],[ActualResult]]="SO"), 1, 0)))</f>
        <v>0</v>
      </c>
      <c r="AC1274" s="33">
        <f>(($AR$11)*IF(Table2[[#This Row],[CorrectWinnerPrediction]]="Y", 1, 0))+(($AR$12)*IF(Table2[[#This Row],[CorrectAwayScorePrediction]]="Y", 1, 0))+(($AR$13)*IF(Table2[[#This Row],[CorrectHomeScorePrediction]]="Y", 1, 0))</f>
        <v>0</v>
      </c>
      <c r="AD127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4" s="4" t="str">
        <f>IF(WEEKDAY(Table2[[#This Row],[GameDate]])=1,"SUN",IF(WEEKDAY(Table2[[#This Row],[GameDate]])=2,"MON",IF(WEEKDAY(Table2[[#This Row],[GameDate]])=3,"TUE",IF(WEEKDAY(Table2[[#This Row],[GameDate]])=4,"WED",IF(WEEKDAY(Table2[[#This Row],[GameDate]])=5,"THU",IF(WEEKDAY(Table2[[#This Row],[GameDate]])=6,"FRI", "SAT"))))))</f>
        <v>SAT</v>
      </c>
      <c r="AF1274" s="2">
        <f>Table2[[#This Row],[ActualAwayScore]]-Table2[[#This Row],[PredictedAwayScore]]</f>
        <v>0</v>
      </c>
      <c r="AG1274" s="2">
        <f>Table2[[#This Row],[ActualHomeScore]]-Table2[[#This Row],[PredictedHomeScore]]</f>
        <v>0</v>
      </c>
      <c r="AH1274" s="2">
        <f t="shared" si="98"/>
        <v>0</v>
      </c>
      <c r="AI1274" s="2">
        <f t="shared" si="99"/>
        <v>0</v>
      </c>
    </row>
    <row r="1275" spans="1:35" x14ac:dyDescent="0.25">
      <c r="B1275" s="4">
        <v>45759</v>
      </c>
      <c r="C1275" s="7" t="s">
        <v>1387</v>
      </c>
      <c r="D1275" s="2" t="s">
        <v>37</v>
      </c>
      <c r="E1275" s="2" t="s">
        <v>25</v>
      </c>
      <c r="F1275" s="2"/>
      <c r="G1275" s="2"/>
      <c r="H1275" s="2" t="str">
        <f t="shared" si="95"/>
        <v>_</v>
      </c>
      <c r="I1275" s="2"/>
      <c r="J1275" s="2"/>
      <c r="K1275" s="2"/>
      <c r="L1275" s="2" t="str">
        <f t="shared" si="96"/>
        <v>_</v>
      </c>
      <c r="M1275" s="2"/>
      <c r="N1275" s="2">
        <f>IF(ISBLANK(Table2[[#This Row],[ActualResult]]), 0, 1)</f>
        <v>0</v>
      </c>
      <c r="O1275" s="2" t="str">
        <f>IF(ISBLANK(Table2[[#This Row],[ActualResult]]), "_", IF(Table2[[#This Row],[ActualWinner]]=Table2[[#This Row],[PredictedWinner]], "Y", "N"))</f>
        <v>_</v>
      </c>
      <c r="P1275" s="2" t="str">
        <f>IF(Table2[[#This Row],[ActualAwayScore]]&gt;Table2[[#This Row],[PredictedAwayScore]], "N", IF(ISBLANK(Table2[[#This Row],[ActualResult]]), "_", IF(Table2[[#This Row],[ActualAwayScore]]=Table2[[#This Row],[PredictedAwayScore]], "Y", "N")))</f>
        <v>_</v>
      </c>
      <c r="Q1275" s="2" t="str">
        <f>IF(Table2[[#This Row],[ActualHomeScore]]&gt;Table2[[#This Row],[PredictedHomeScore]],"N", IF(ISBLANK(Table2[[#This Row],[ActualResult]]), "_", IF(Table2[[#This Row],[ActualHomeScore]]=Table2[[#This Row],[PredictedHomeScore]], "Y", "N")))</f>
        <v>_</v>
      </c>
      <c r="R1275" s="2"/>
      <c r="S1275" s="2" t="str">
        <f t="shared" si="97"/>
        <v>_</v>
      </c>
      <c r="T1275" s="2">
        <f>IF(INDEX(StatsRegularSeason20242025!$A$2:$C$33,MATCH(Table2[[#This Row],[AwayTeam]],StatsRegularSeason20242025!$A$2:$A$33,0),2)=INDEX(StatsRegularSeason20242025!$A$2:$C$33,MATCH(Table2[[#This Row],[HomeTeam]],StatsRegularSeason20242025!$A$2:$A$33,0),2),1,0)</f>
        <v>1</v>
      </c>
      <c r="U1275" s="2">
        <f>IF(INDEX(StatsRegularSeason20242025!$A$2:$C$33,MATCH(Table2[[#This Row],[AwayTeam]],StatsRegularSeason20242025!$A$2:$A$33,0),3)=INDEX(StatsRegularSeason20242025!$A$2:$C$33,MATCH(Table2[[#This Row],[HomeTeam]],StatsRegularSeason20242025!$A$2:$A$33,0),3),1,0)</f>
        <v>0</v>
      </c>
      <c r="V1275" s="2">
        <f>IF(Table2[[#This Row],[InterConf]]=1,IF(Table2[[#This Row],[InterDiv]]=0, 1, 0), 0)</f>
        <v>1</v>
      </c>
      <c r="W1275" s="2">
        <f>IF(INDEX(StatsRegularSeason20242025!$A$2:$C$33,MATCH(Table2[[#This Row],[AwayTeam]],StatsRegularSeason20242025!$A$2:$A$33,0),2)&lt;&gt;INDEX(StatsRegularSeason20242025!$A$2:$C$33,MATCH(Table2[[#This Row],[HomeTeam]],StatsRegularSeason20242025!$A$2:$A$33,0),2),1,0)</f>
        <v>0</v>
      </c>
      <c r="X1275" s="2"/>
      <c r="Y1275" s="2"/>
      <c r="Z1275" s="2">
        <f>IF(AND(Table2[[#This Row],[GameIsOver]]=1,Table2[[#This Row],[ActualHomeScore]]*Table2[[#This Row],[ActualAwayScore]]=0), 1,0)</f>
        <v>0</v>
      </c>
      <c r="AA1275" s="2">
        <f>IF(Table2[[#This Row],[GameIsOver]]=0,0, IF(Table2[[#This Row],[ActualWinner]]=Table2[[#This Row],[AwayTeam]], 2, IF(OR(Table2[[#This Row],[ActualResult]]="OT", Table2[[#This Row],[ActualResult]]="SO"), 1, 0)))</f>
        <v>0</v>
      </c>
      <c r="AB1275" s="2">
        <f>IF(Table2[[#This Row],[GameIsOver]]= 0, 0, IF(Table2[[#This Row],[ActualWinner]]=Table2[[#This Row],[HomeTeam]], 2, IF(OR(Table2[[#This Row],[ActualResult]]="OT", Table2[[#This Row],[ActualResult]]="SO"), 1, 0)))</f>
        <v>0</v>
      </c>
      <c r="AC1275" s="33">
        <f>(($AR$11)*IF(Table2[[#This Row],[CorrectWinnerPrediction]]="Y", 1, 0))+(($AR$12)*IF(Table2[[#This Row],[CorrectAwayScorePrediction]]="Y", 1, 0))+(($AR$13)*IF(Table2[[#This Row],[CorrectHomeScorePrediction]]="Y", 1, 0))</f>
        <v>0</v>
      </c>
      <c r="AD127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5" s="4" t="str">
        <f>IF(WEEKDAY(Table2[[#This Row],[GameDate]])=1,"SUN",IF(WEEKDAY(Table2[[#This Row],[GameDate]])=2,"MON",IF(WEEKDAY(Table2[[#This Row],[GameDate]])=3,"TUE",IF(WEEKDAY(Table2[[#This Row],[GameDate]])=4,"WED",IF(WEEKDAY(Table2[[#This Row],[GameDate]])=5,"THU",IF(WEEKDAY(Table2[[#This Row],[GameDate]])=6,"FRI", "SAT"))))))</f>
        <v>SAT</v>
      </c>
      <c r="AF1275" s="2">
        <f>Table2[[#This Row],[ActualAwayScore]]-Table2[[#This Row],[PredictedAwayScore]]</f>
        <v>0</v>
      </c>
      <c r="AG1275" s="2">
        <f>Table2[[#This Row],[ActualHomeScore]]-Table2[[#This Row],[PredictedHomeScore]]</f>
        <v>0</v>
      </c>
      <c r="AH1275" s="2">
        <f t="shared" si="98"/>
        <v>0</v>
      </c>
      <c r="AI1275" s="2">
        <f t="shared" si="99"/>
        <v>0</v>
      </c>
    </row>
    <row r="1276" spans="1:35" x14ac:dyDescent="0.25">
      <c r="B1276" s="4">
        <v>45759</v>
      </c>
      <c r="C1276" s="7" t="s">
        <v>1388</v>
      </c>
      <c r="D1276" s="2" t="s">
        <v>35</v>
      </c>
      <c r="E1276" s="2" t="s">
        <v>27</v>
      </c>
      <c r="F1276" s="2"/>
      <c r="G1276" s="2"/>
      <c r="H1276" s="2" t="str">
        <f t="shared" si="95"/>
        <v>_</v>
      </c>
      <c r="I1276" s="2"/>
      <c r="J1276" s="2"/>
      <c r="K1276" s="2"/>
      <c r="L1276" s="2" t="str">
        <f t="shared" si="96"/>
        <v>_</v>
      </c>
      <c r="M1276" s="2"/>
      <c r="N1276" s="2">
        <f>IF(ISBLANK(Table2[[#This Row],[ActualResult]]), 0, 1)</f>
        <v>0</v>
      </c>
      <c r="O1276" s="2" t="str">
        <f>IF(ISBLANK(Table2[[#This Row],[ActualResult]]), "_", IF(Table2[[#This Row],[ActualWinner]]=Table2[[#This Row],[PredictedWinner]], "Y", "N"))</f>
        <v>_</v>
      </c>
      <c r="P1276" s="2" t="str">
        <f>IF(Table2[[#This Row],[ActualAwayScore]]&gt;Table2[[#This Row],[PredictedAwayScore]], "N", IF(ISBLANK(Table2[[#This Row],[ActualResult]]), "_", IF(Table2[[#This Row],[ActualAwayScore]]=Table2[[#This Row],[PredictedAwayScore]], "Y", "N")))</f>
        <v>_</v>
      </c>
      <c r="Q1276" s="2" t="str">
        <f>IF(Table2[[#This Row],[ActualHomeScore]]&gt;Table2[[#This Row],[PredictedHomeScore]],"N", IF(ISBLANK(Table2[[#This Row],[ActualResult]]), "_", IF(Table2[[#This Row],[ActualHomeScore]]=Table2[[#This Row],[PredictedHomeScore]], "Y", "N")))</f>
        <v>_</v>
      </c>
      <c r="R1276" s="2"/>
      <c r="S1276" s="2" t="str">
        <f t="shared" si="97"/>
        <v>_</v>
      </c>
      <c r="T1276" s="2">
        <f>IF(INDEX(StatsRegularSeason20242025!$A$2:$C$33,MATCH(Table2[[#This Row],[AwayTeam]],StatsRegularSeason20242025!$A$2:$A$33,0),2)=INDEX(StatsRegularSeason20242025!$A$2:$C$33,MATCH(Table2[[#This Row],[HomeTeam]],StatsRegularSeason20242025!$A$2:$A$33,0),2),1,0)</f>
        <v>1</v>
      </c>
      <c r="U1276" s="2">
        <f>IF(INDEX(StatsRegularSeason20242025!$A$2:$C$33,MATCH(Table2[[#This Row],[AwayTeam]],StatsRegularSeason20242025!$A$2:$A$33,0),3)=INDEX(StatsRegularSeason20242025!$A$2:$C$33,MATCH(Table2[[#This Row],[HomeTeam]],StatsRegularSeason20242025!$A$2:$A$33,0),3),1,0)</f>
        <v>0</v>
      </c>
      <c r="V1276" s="2">
        <f>IF(Table2[[#This Row],[InterConf]]=1,IF(Table2[[#This Row],[InterDiv]]=0, 1, 0), 0)</f>
        <v>1</v>
      </c>
      <c r="W1276" s="2">
        <f>IF(INDEX(StatsRegularSeason20242025!$A$2:$C$33,MATCH(Table2[[#This Row],[AwayTeam]],StatsRegularSeason20242025!$A$2:$A$33,0),2)&lt;&gt;INDEX(StatsRegularSeason20242025!$A$2:$C$33,MATCH(Table2[[#This Row],[HomeTeam]],StatsRegularSeason20242025!$A$2:$A$33,0),2),1,0)</f>
        <v>0</v>
      </c>
      <c r="X1276" s="2"/>
      <c r="Y1276" s="2"/>
      <c r="Z1276" s="2">
        <f>IF(AND(Table2[[#This Row],[GameIsOver]]=1,Table2[[#This Row],[ActualHomeScore]]*Table2[[#This Row],[ActualAwayScore]]=0), 1,0)</f>
        <v>0</v>
      </c>
      <c r="AA1276" s="2">
        <f>IF(Table2[[#This Row],[GameIsOver]]=0,0, IF(Table2[[#This Row],[ActualWinner]]=Table2[[#This Row],[AwayTeam]], 2, IF(OR(Table2[[#This Row],[ActualResult]]="OT", Table2[[#This Row],[ActualResult]]="SO"), 1, 0)))</f>
        <v>0</v>
      </c>
      <c r="AB1276" s="2">
        <f>IF(Table2[[#This Row],[GameIsOver]]= 0, 0, IF(Table2[[#This Row],[ActualWinner]]=Table2[[#This Row],[HomeTeam]], 2, IF(OR(Table2[[#This Row],[ActualResult]]="OT", Table2[[#This Row],[ActualResult]]="SO"), 1, 0)))</f>
        <v>0</v>
      </c>
      <c r="AC1276" s="33">
        <f>(($AR$11)*IF(Table2[[#This Row],[CorrectWinnerPrediction]]="Y", 1, 0))+(($AR$12)*IF(Table2[[#This Row],[CorrectAwayScorePrediction]]="Y", 1, 0))+(($AR$13)*IF(Table2[[#This Row],[CorrectHomeScorePrediction]]="Y", 1, 0))</f>
        <v>0</v>
      </c>
      <c r="AD127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6" s="4" t="str">
        <f>IF(WEEKDAY(Table2[[#This Row],[GameDate]])=1,"SUN",IF(WEEKDAY(Table2[[#This Row],[GameDate]])=2,"MON",IF(WEEKDAY(Table2[[#This Row],[GameDate]])=3,"TUE",IF(WEEKDAY(Table2[[#This Row],[GameDate]])=4,"WED",IF(WEEKDAY(Table2[[#This Row],[GameDate]])=5,"THU",IF(WEEKDAY(Table2[[#This Row],[GameDate]])=6,"FRI", "SAT"))))))</f>
        <v>SAT</v>
      </c>
      <c r="AF1276" s="2">
        <f>Table2[[#This Row],[ActualAwayScore]]-Table2[[#This Row],[PredictedAwayScore]]</f>
        <v>0</v>
      </c>
      <c r="AG1276" s="2">
        <f>Table2[[#This Row],[ActualHomeScore]]-Table2[[#This Row],[PredictedHomeScore]]</f>
        <v>0</v>
      </c>
      <c r="AH1276" s="2">
        <f t="shared" si="98"/>
        <v>0</v>
      </c>
      <c r="AI1276" s="2">
        <f t="shared" si="99"/>
        <v>0</v>
      </c>
    </row>
    <row r="1277" spans="1:35" x14ac:dyDescent="0.25">
      <c r="A1277" s="3"/>
      <c r="B1277" s="5">
        <v>45759</v>
      </c>
      <c r="C1277" s="8" t="s">
        <v>1389</v>
      </c>
      <c r="D1277" s="3" t="s">
        <v>13</v>
      </c>
      <c r="E1277" s="3" t="s">
        <v>12</v>
      </c>
      <c r="F1277" s="3"/>
      <c r="G1277" s="3"/>
      <c r="H1277" s="3" t="str">
        <f t="shared" si="95"/>
        <v>_</v>
      </c>
      <c r="I1277" s="3"/>
      <c r="J1277" s="3"/>
      <c r="K1277" s="3"/>
      <c r="L1277" s="3" t="str">
        <f t="shared" si="96"/>
        <v>_</v>
      </c>
      <c r="M1277" s="3"/>
      <c r="N1277" s="3">
        <f>IF(ISBLANK(Table2[[#This Row],[ActualResult]]), 0, 1)</f>
        <v>0</v>
      </c>
      <c r="O1277" s="3" t="str">
        <f>IF(ISBLANK(Table2[[#This Row],[ActualResult]]), "_", IF(Table2[[#This Row],[ActualWinner]]=Table2[[#This Row],[PredictedWinner]], "Y", "N"))</f>
        <v>_</v>
      </c>
      <c r="P1277" s="3" t="str">
        <f>IF(Table2[[#This Row],[ActualAwayScore]]&gt;Table2[[#This Row],[PredictedAwayScore]], "N", IF(ISBLANK(Table2[[#This Row],[ActualResult]]), "_", IF(Table2[[#This Row],[ActualAwayScore]]=Table2[[#This Row],[PredictedAwayScore]], "Y", "N")))</f>
        <v>_</v>
      </c>
      <c r="Q1277" s="3" t="str">
        <f>IF(Table2[[#This Row],[ActualHomeScore]]&gt;Table2[[#This Row],[PredictedHomeScore]],"N", IF(ISBLANK(Table2[[#This Row],[ActualResult]]), "_", IF(Table2[[#This Row],[ActualHomeScore]]=Table2[[#This Row],[PredictedHomeScore]], "Y", "N")))</f>
        <v>_</v>
      </c>
      <c r="R1277" s="2"/>
      <c r="S1277" s="2" t="str">
        <f t="shared" si="97"/>
        <v>_</v>
      </c>
      <c r="T1277" s="2">
        <f>IF(INDEX(StatsRegularSeason20242025!$A$2:$C$33,MATCH(Table2[[#This Row],[AwayTeam]],StatsRegularSeason20242025!$A$2:$A$33,0),2)=INDEX(StatsRegularSeason20242025!$A$2:$C$33,MATCH(Table2[[#This Row],[HomeTeam]],StatsRegularSeason20242025!$A$2:$A$33,0),2),1,0)</f>
        <v>1</v>
      </c>
      <c r="U1277" s="2">
        <f>IF(INDEX(StatsRegularSeason20242025!$A$2:$C$33,MATCH(Table2[[#This Row],[AwayTeam]],StatsRegularSeason20242025!$A$2:$A$33,0),3)=INDEX(StatsRegularSeason20242025!$A$2:$C$33,MATCH(Table2[[#This Row],[HomeTeam]],StatsRegularSeason20242025!$A$2:$A$33,0),3),1,0)</f>
        <v>0</v>
      </c>
      <c r="V1277" s="2">
        <f>IF(Table2[[#This Row],[InterConf]]=1,IF(Table2[[#This Row],[InterDiv]]=0, 1, 0), 0)</f>
        <v>1</v>
      </c>
      <c r="W1277" s="2">
        <f>IF(INDEX(StatsRegularSeason20242025!$A$2:$C$33,MATCH(Table2[[#This Row],[AwayTeam]],StatsRegularSeason20242025!$A$2:$A$33,0),2)&lt;&gt;INDEX(StatsRegularSeason20242025!$A$2:$C$33,MATCH(Table2[[#This Row],[HomeTeam]],StatsRegularSeason20242025!$A$2:$A$33,0),2),1,0)</f>
        <v>0</v>
      </c>
      <c r="X1277" s="2"/>
      <c r="Y1277" s="2"/>
      <c r="Z1277" s="2">
        <f>IF(AND(Table2[[#This Row],[GameIsOver]]=1,Table2[[#This Row],[ActualHomeScore]]*Table2[[#This Row],[ActualAwayScore]]=0), 1,0)</f>
        <v>0</v>
      </c>
      <c r="AA1277" s="2">
        <f>IF(Table2[[#This Row],[GameIsOver]]=0,0, IF(Table2[[#This Row],[ActualWinner]]=Table2[[#This Row],[AwayTeam]], 2, IF(OR(Table2[[#This Row],[ActualResult]]="OT", Table2[[#This Row],[ActualResult]]="SO"), 1, 0)))</f>
        <v>0</v>
      </c>
      <c r="AB1277" s="2">
        <f>IF(Table2[[#This Row],[GameIsOver]]= 0, 0, IF(Table2[[#This Row],[ActualWinner]]=Table2[[#This Row],[HomeTeam]], 2, IF(OR(Table2[[#This Row],[ActualResult]]="OT", Table2[[#This Row],[ActualResult]]="SO"), 1, 0)))</f>
        <v>0</v>
      </c>
      <c r="AC1277" s="33">
        <f>(($AR$11)*IF(Table2[[#This Row],[CorrectWinnerPrediction]]="Y", 1, 0))+(($AR$12)*IF(Table2[[#This Row],[CorrectAwayScorePrediction]]="Y", 1, 0))+(($AR$13)*IF(Table2[[#This Row],[CorrectHomeScorePrediction]]="Y", 1, 0))</f>
        <v>0</v>
      </c>
      <c r="AD127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7" s="5" t="str">
        <f>IF(WEEKDAY(Table2[[#This Row],[GameDate]])=1,"SUN",IF(WEEKDAY(Table2[[#This Row],[GameDate]])=2,"MON",IF(WEEKDAY(Table2[[#This Row],[GameDate]])=3,"TUE",IF(WEEKDAY(Table2[[#This Row],[GameDate]])=4,"WED",IF(WEEKDAY(Table2[[#This Row],[GameDate]])=5,"THU",IF(WEEKDAY(Table2[[#This Row],[GameDate]])=6,"FRI", "SAT"))))))</f>
        <v>SAT</v>
      </c>
      <c r="AF1277" s="2">
        <f>Table2[[#This Row],[ActualAwayScore]]-Table2[[#This Row],[PredictedAwayScore]]</f>
        <v>0</v>
      </c>
      <c r="AG1277" s="2">
        <f>Table2[[#This Row],[ActualHomeScore]]-Table2[[#This Row],[PredictedHomeScore]]</f>
        <v>0</v>
      </c>
      <c r="AH1277" s="2">
        <f t="shared" si="98"/>
        <v>0</v>
      </c>
      <c r="AI1277" s="2">
        <f t="shared" si="99"/>
        <v>0</v>
      </c>
    </row>
    <row r="1278" spans="1:35" x14ac:dyDescent="0.25">
      <c r="B1278" s="4">
        <v>45760</v>
      </c>
      <c r="C1278" s="7" t="s">
        <v>1390</v>
      </c>
      <c r="D1278" s="2" t="s">
        <v>45</v>
      </c>
      <c r="E1278" s="2" t="s">
        <v>30</v>
      </c>
      <c r="F1278" s="2"/>
      <c r="G1278" s="2"/>
      <c r="H1278" s="2" t="str">
        <f t="shared" si="95"/>
        <v>_</v>
      </c>
      <c r="I1278" s="2"/>
      <c r="J1278" s="2"/>
      <c r="K1278" s="2"/>
      <c r="L1278" s="2" t="str">
        <f t="shared" si="96"/>
        <v>_</v>
      </c>
      <c r="M1278" s="2"/>
      <c r="N1278" s="2">
        <f>IF(ISBLANK(Table2[[#This Row],[ActualResult]]), 0, 1)</f>
        <v>0</v>
      </c>
      <c r="O1278" s="2" t="str">
        <f>IF(ISBLANK(Table2[[#This Row],[ActualResult]]), "_", IF(Table2[[#This Row],[ActualWinner]]=Table2[[#This Row],[PredictedWinner]], "Y", "N"))</f>
        <v>_</v>
      </c>
      <c r="P1278" s="2" t="str">
        <f>IF(Table2[[#This Row],[ActualAwayScore]]&gt;Table2[[#This Row],[PredictedAwayScore]], "N", IF(ISBLANK(Table2[[#This Row],[ActualResult]]), "_", IF(Table2[[#This Row],[ActualAwayScore]]=Table2[[#This Row],[PredictedAwayScore]], "Y", "N")))</f>
        <v>_</v>
      </c>
      <c r="Q1278" s="2" t="str">
        <f>IF(Table2[[#This Row],[ActualHomeScore]]&gt;Table2[[#This Row],[PredictedHomeScore]],"N", IF(ISBLANK(Table2[[#This Row],[ActualResult]]), "_", IF(Table2[[#This Row],[ActualHomeScore]]=Table2[[#This Row],[PredictedHomeScore]], "Y", "N")))</f>
        <v>_</v>
      </c>
      <c r="R1278" s="2"/>
      <c r="S1278" s="2" t="str">
        <f t="shared" si="97"/>
        <v>_</v>
      </c>
      <c r="T1278" s="2">
        <f>IF(INDEX(StatsRegularSeason20242025!$A$2:$C$33,MATCH(Table2[[#This Row],[AwayTeam]],StatsRegularSeason20242025!$A$2:$A$33,0),2)=INDEX(StatsRegularSeason20242025!$A$2:$C$33,MATCH(Table2[[#This Row],[HomeTeam]],StatsRegularSeason20242025!$A$2:$A$33,0),2),1,0)</f>
        <v>1</v>
      </c>
      <c r="U1278" s="2">
        <f>IF(INDEX(StatsRegularSeason20242025!$A$2:$C$33,MATCH(Table2[[#This Row],[AwayTeam]],StatsRegularSeason20242025!$A$2:$A$33,0),3)=INDEX(StatsRegularSeason20242025!$A$2:$C$33,MATCH(Table2[[#This Row],[HomeTeam]],StatsRegularSeason20242025!$A$2:$A$33,0),3),1,0)</f>
        <v>0</v>
      </c>
      <c r="V1278" s="2">
        <f>IF(Table2[[#This Row],[InterConf]]=1,IF(Table2[[#This Row],[InterDiv]]=0, 1, 0), 0)</f>
        <v>1</v>
      </c>
      <c r="W1278" s="2">
        <f>IF(INDEX(StatsRegularSeason20242025!$A$2:$C$33,MATCH(Table2[[#This Row],[AwayTeam]],StatsRegularSeason20242025!$A$2:$A$33,0),2)&lt;&gt;INDEX(StatsRegularSeason20242025!$A$2:$C$33,MATCH(Table2[[#This Row],[HomeTeam]],StatsRegularSeason20242025!$A$2:$A$33,0),2),1,0)</f>
        <v>0</v>
      </c>
      <c r="X1278" s="2"/>
      <c r="Y1278" s="2"/>
      <c r="Z1278" s="2">
        <f>IF(AND(Table2[[#This Row],[GameIsOver]]=1,Table2[[#This Row],[ActualHomeScore]]*Table2[[#This Row],[ActualAwayScore]]=0), 1,0)</f>
        <v>0</v>
      </c>
      <c r="AA1278" s="2">
        <f>IF(Table2[[#This Row],[GameIsOver]]=0,0, IF(Table2[[#This Row],[ActualWinner]]=Table2[[#This Row],[AwayTeam]], 2, IF(OR(Table2[[#This Row],[ActualResult]]="OT", Table2[[#This Row],[ActualResult]]="SO"), 1, 0)))</f>
        <v>0</v>
      </c>
      <c r="AB1278" s="2">
        <f>IF(Table2[[#This Row],[GameIsOver]]= 0, 0, IF(Table2[[#This Row],[ActualWinner]]=Table2[[#This Row],[HomeTeam]], 2, IF(OR(Table2[[#This Row],[ActualResult]]="OT", Table2[[#This Row],[ActualResult]]="SO"), 1, 0)))</f>
        <v>0</v>
      </c>
      <c r="AC1278" s="33">
        <f>(($AR$11)*IF(Table2[[#This Row],[CorrectWinnerPrediction]]="Y", 1, 0))+(($AR$12)*IF(Table2[[#This Row],[CorrectAwayScorePrediction]]="Y", 1, 0))+(($AR$13)*IF(Table2[[#This Row],[CorrectHomeScorePrediction]]="Y", 1, 0))</f>
        <v>0</v>
      </c>
      <c r="AD127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8" s="4" t="str">
        <f>IF(WEEKDAY(Table2[[#This Row],[GameDate]])=1,"SUN",IF(WEEKDAY(Table2[[#This Row],[GameDate]])=2,"MON",IF(WEEKDAY(Table2[[#This Row],[GameDate]])=3,"TUE",IF(WEEKDAY(Table2[[#This Row],[GameDate]])=4,"WED",IF(WEEKDAY(Table2[[#This Row],[GameDate]])=5,"THU",IF(WEEKDAY(Table2[[#This Row],[GameDate]])=6,"FRI", "SAT"))))))</f>
        <v>SUN</v>
      </c>
      <c r="AF1278" s="2">
        <f>Table2[[#This Row],[ActualAwayScore]]-Table2[[#This Row],[PredictedAwayScore]]</f>
        <v>0</v>
      </c>
      <c r="AG1278" s="2">
        <f>Table2[[#This Row],[ActualHomeScore]]-Table2[[#This Row],[PredictedHomeScore]]</f>
        <v>0</v>
      </c>
      <c r="AH1278" s="2">
        <f t="shared" si="98"/>
        <v>0</v>
      </c>
      <c r="AI1278" s="2">
        <f t="shared" si="99"/>
        <v>0</v>
      </c>
    </row>
    <row r="1279" spans="1:35" x14ac:dyDescent="0.25">
      <c r="B1279" s="4">
        <v>45760</v>
      </c>
      <c r="C1279" s="7" t="s">
        <v>1391</v>
      </c>
      <c r="D1279" s="2" t="s">
        <v>33</v>
      </c>
      <c r="E1279" s="2" t="s">
        <v>32</v>
      </c>
      <c r="F1279" s="2"/>
      <c r="G1279" s="2"/>
      <c r="H1279" s="2" t="str">
        <f t="shared" si="95"/>
        <v>_</v>
      </c>
      <c r="I1279" s="2"/>
      <c r="J1279" s="2"/>
      <c r="K1279" s="2"/>
      <c r="L1279" s="2" t="str">
        <f t="shared" si="96"/>
        <v>_</v>
      </c>
      <c r="M1279" s="2"/>
      <c r="N1279" s="2">
        <f>IF(ISBLANK(Table2[[#This Row],[ActualResult]]), 0, 1)</f>
        <v>0</v>
      </c>
      <c r="O1279" s="2" t="str">
        <f>IF(ISBLANK(Table2[[#This Row],[ActualResult]]), "_", IF(Table2[[#This Row],[ActualWinner]]=Table2[[#This Row],[PredictedWinner]], "Y", "N"))</f>
        <v>_</v>
      </c>
      <c r="P1279" s="2" t="str">
        <f>IF(Table2[[#This Row],[ActualAwayScore]]&gt;Table2[[#This Row],[PredictedAwayScore]], "N", IF(ISBLANK(Table2[[#This Row],[ActualResult]]), "_", IF(Table2[[#This Row],[ActualAwayScore]]=Table2[[#This Row],[PredictedAwayScore]], "Y", "N")))</f>
        <v>_</v>
      </c>
      <c r="Q1279" s="2" t="str">
        <f>IF(Table2[[#This Row],[ActualHomeScore]]&gt;Table2[[#This Row],[PredictedHomeScore]],"N", IF(ISBLANK(Table2[[#This Row],[ActualResult]]), "_", IF(Table2[[#This Row],[ActualHomeScore]]=Table2[[#This Row],[PredictedHomeScore]], "Y", "N")))</f>
        <v>_</v>
      </c>
      <c r="R1279" s="2"/>
      <c r="S1279" s="2" t="str">
        <f t="shared" si="97"/>
        <v>_</v>
      </c>
      <c r="T1279" s="2">
        <f>IF(INDEX(StatsRegularSeason20242025!$A$2:$C$33,MATCH(Table2[[#This Row],[AwayTeam]],StatsRegularSeason20242025!$A$2:$A$33,0),2)=INDEX(StatsRegularSeason20242025!$A$2:$C$33,MATCH(Table2[[#This Row],[HomeTeam]],StatsRegularSeason20242025!$A$2:$A$33,0),2),1,0)</f>
        <v>1</v>
      </c>
      <c r="U1279" s="2">
        <f>IF(INDEX(StatsRegularSeason20242025!$A$2:$C$33,MATCH(Table2[[#This Row],[AwayTeam]],StatsRegularSeason20242025!$A$2:$A$33,0),3)=INDEX(StatsRegularSeason20242025!$A$2:$C$33,MATCH(Table2[[#This Row],[HomeTeam]],StatsRegularSeason20242025!$A$2:$A$33,0),3),1,0)</f>
        <v>1</v>
      </c>
      <c r="V1279" s="2">
        <f>IF(Table2[[#This Row],[InterConf]]=1,IF(Table2[[#This Row],[InterDiv]]=0, 1, 0), 0)</f>
        <v>0</v>
      </c>
      <c r="W1279" s="2">
        <f>IF(INDEX(StatsRegularSeason20242025!$A$2:$C$33,MATCH(Table2[[#This Row],[AwayTeam]],StatsRegularSeason20242025!$A$2:$A$33,0),2)&lt;&gt;INDEX(StatsRegularSeason20242025!$A$2:$C$33,MATCH(Table2[[#This Row],[HomeTeam]],StatsRegularSeason20242025!$A$2:$A$33,0),2),1,0)</f>
        <v>0</v>
      </c>
      <c r="X1279" s="2"/>
      <c r="Y1279" s="2"/>
      <c r="Z1279" s="2">
        <f>IF(AND(Table2[[#This Row],[GameIsOver]]=1,Table2[[#This Row],[ActualHomeScore]]*Table2[[#This Row],[ActualAwayScore]]=0), 1,0)</f>
        <v>0</v>
      </c>
      <c r="AA1279" s="2">
        <f>IF(Table2[[#This Row],[GameIsOver]]=0,0, IF(Table2[[#This Row],[ActualWinner]]=Table2[[#This Row],[AwayTeam]], 2, IF(OR(Table2[[#This Row],[ActualResult]]="OT", Table2[[#This Row],[ActualResult]]="SO"), 1, 0)))</f>
        <v>0</v>
      </c>
      <c r="AB1279" s="2">
        <f>IF(Table2[[#This Row],[GameIsOver]]= 0, 0, IF(Table2[[#This Row],[ActualWinner]]=Table2[[#This Row],[HomeTeam]], 2, IF(OR(Table2[[#This Row],[ActualResult]]="OT", Table2[[#This Row],[ActualResult]]="SO"), 1, 0)))</f>
        <v>0</v>
      </c>
      <c r="AC1279" s="33">
        <f>(($AR$11)*IF(Table2[[#This Row],[CorrectWinnerPrediction]]="Y", 1, 0))+(($AR$12)*IF(Table2[[#This Row],[CorrectAwayScorePrediction]]="Y", 1, 0))+(($AR$13)*IF(Table2[[#This Row],[CorrectHomeScorePrediction]]="Y", 1, 0))</f>
        <v>0</v>
      </c>
      <c r="AD127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79" s="4" t="str">
        <f>IF(WEEKDAY(Table2[[#This Row],[GameDate]])=1,"SUN",IF(WEEKDAY(Table2[[#This Row],[GameDate]])=2,"MON",IF(WEEKDAY(Table2[[#This Row],[GameDate]])=3,"TUE",IF(WEEKDAY(Table2[[#This Row],[GameDate]])=4,"WED",IF(WEEKDAY(Table2[[#This Row],[GameDate]])=5,"THU",IF(WEEKDAY(Table2[[#This Row],[GameDate]])=6,"FRI", "SAT"))))))</f>
        <v>SUN</v>
      </c>
      <c r="AF1279" s="2">
        <f>Table2[[#This Row],[ActualAwayScore]]-Table2[[#This Row],[PredictedAwayScore]]</f>
        <v>0</v>
      </c>
      <c r="AG1279" s="2">
        <f>Table2[[#This Row],[ActualHomeScore]]-Table2[[#This Row],[PredictedHomeScore]]</f>
        <v>0</v>
      </c>
      <c r="AH1279" s="2">
        <f t="shared" si="98"/>
        <v>0</v>
      </c>
      <c r="AI1279" s="2">
        <f t="shared" si="99"/>
        <v>0</v>
      </c>
    </row>
    <row r="1280" spans="1:35" x14ac:dyDescent="0.25">
      <c r="B1280" s="4">
        <v>45760</v>
      </c>
      <c r="C1280" s="7" t="s">
        <v>1392</v>
      </c>
      <c r="D1280" s="2" t="s">
        <v>16</v>
      </c>
      <c r="E1280" s="2" t="s">
        <v>21</v>
      </c>
      <c r="F1280" s="2"/>
      <c r="G1280" s="2"/>
      <c r="H1280" s="2" t="str">
        <f t="shared" si="95"/>
        <v>_</v>
      </c>
      <c r="I1280" s="2"/>
      <c r="J1280" s="2"/>
      <c r="K1280" s="2"/>
      <c r="L1280" s="2" t="str">
        <f t="shared" si="96"/>
        <v>_</v>
      </c>
      <c r="M1280" s="2"/>
      <c r="N1280" s="2">
        <f>IF(ISBLANK(Table2[[#This Row],[ActualResult]]), 0, 1)</f>
        <v>0</v>
      </c>
      <c r="O1280" s="2" t="str">
        <f>IF(ISBLANK(Table2[[#This Row],[ActualResult]]), "_", IF(Table2[[#This Row],[ActualWinner]]=Table2[[#This Row],[PredictedWinner]], "Y", "N"))</f>
        <v>_</v>
      </c>
      <c r="P1280" s="2" t="str">
        <f>IF(Table2[[#This Row],[ActualAwayScore]]&gt;Table2[[#This Row],[PredictedAwayScore]], "N", IF(ISBLANK(Table2[[#This Row],[ActualResult]]), "_", IF(Table2[[#This Row],[ActualAwayScore]]=Table2[[#This Row],[PredictedAwayScore]], "Y", "N")))</f>
        <v>_</v>
      </c>
      <c r="Q1280" s="2" t="str">
        <f>IF(Table2[[#This Row],[ActualHomeScore]]&gt;Table2[[#This Row],[PredictedHomeScore]],"N", IF(ISBLANK(Table2[[#This Row],[ActualResult]]), "_", IF(Table2[[#This Row],[ActualHomeScore]]=Table2[[#This Row],[PredictedHomeScore]], "Y", "N")))</f>
        <v>_</v>
      </c>
      <c r="R1280" s="2"/>
      <c r="S1280" s="2" t="str">
        <f t="shared" si="97"/>
        <v>_</v>
      </c>
      <c r="T1280" s="2">
        <f>IF(INDEX(StatsRegularSeason20242025!$A$2:$C$33,MATCH(Table2[[#This Row],[AwayTeam]],StatsRegularSeason20242025!$A$2:$A$33,0),2)=INDEX(StatsRegularSeason20242025!$A$2:$C$33,MATCH(Table2[[#This Row],[HomeTeam]],StatsRegularSeason20242025!$A$2:$A$33,0),2),1,0)</f>
        <v>1</v>
      </c>
      <c r="U1280" s="2">
        <f>IF(INDEX(StatsRegularSeason20242025!$A$2:$C$33,MATCH(Table2[[#This Row],[AwayTeam]],StatsRegularSeason20242025!$A$2:$A$33,0),3)=INDEX(StatsRegularSeason20242025!$A$2:$C$33,MATCH(Table2[[#This Row],[HomeTeam]],StatsRegularSeason20242025!$A$2:$A$33,0),3),1,0)</f>
        <v>0</v>
      </c>
      <c r="V1280" s="2">
        <f>IF(Table2[[#This Row],[InterConf]]=1,IF(Table2[[#This Row],[InterDiv]]=0, 1, 0), 0)</f>
        <v>1</v>
      </c>
      <c r="W1280" s="2">
        <f>IF(INDEX(StatsRegularSeason20242025!$A$2:$C$33,MATCH(Table2[[#This Row],[AwayTeam]],StatsRegularSeason20242025!$A$2:$A$33,0),2)&lt;&gt;INDEX(StatsRegularSeason20242025!$A$2:$C$33,MATCH(Table2[[#This Row],[HomeTeam]],StatsRegularSeason20242025!$A$2:$A$33,0),2),1,0)</f>
        <v>0</v>
      </c>
      <c r="X1280" s="2"/>
      <c r="Y1280" s="2"/>
      <c r="Z1280" s="2">
        <f>IF(AND(Table2[[#This Row],[GameIsOver]]=1,Table2[[#This Row],[ActualHomeScore]]*Table2[[#This Row],[ActualAwayScore]]=0), 1,0)</f>
        <v>0</v>
      </c>
      <c r="AA1280" s="2">
        <f>IF(Table2[[#This Row],[GameIsOver]]=0,0, IF(Table2[[#This Row],[ActualWinner]]=Table2[[#This Row],[AwayTeam]], 2, IF(OR(Table2[[#This Row],[ActualResult]]="OT", Table2[[#This Row],[ActualResult]]="SO"), 1, 0)))</f>
        <v>0</v>
      </c>
      <c r="AB1280" s="2">
        <f>IF(Table2[[#This Row],[GameIsOver]]= 0, 0, IF(Table2[[#This Row],[ActualWinner]]=Table2[[#This Row],[HomeTeam]], 2, IF(OR(Table2[[#This Row],[ActualResult]]="OT", Table2[[#This Row],[ActualResult]]="SO"), 1, 0)))</f>
        <v>0</v>
      </c>
      <c r="AC1280" s="33">
        <f>(($AR$11)*IF(Table2[[#This Row],[CorrectWinnerPrediction]]="Y", 1, 0))+(($AR$12)*IF(Table2[[#This Row],[CorrectAwayScorePrediction]]="Y", 1, 0))+(($AR$13)*IF(Table2[[#This Row],[CorrectHomeScorePrediction]]="Y", 1, 0))</f>
        <v>0</v>
      </c>
      <c r="AD128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0" s="4" t="str">
        <f>IF(WEEKDAY(Table2[[#This Row],[GameDate]])=1,"SUN",IF(WEEKDAY(Table2[[#This Row],[GameDate]])=2,"MON",IF(WEEKDAY(Table2[[#This Row],[GameDate]])=3,"TUE",IF(WEEKDAY(Table2[[#This Row],[GameDate]])=4,"WED",IF(WEEKDAY(Table2[[#This Row],[GameDate]])=5,"THU",IF(WEEKDAY(Table2[[#This Row],[GameDate]])=6,"FRI", "SAT"))))))</f>
        <v>SUN</v>
      </c>
      <c r="AF1280" s="2">
        <f>Table2[[#This Row],[ActualAwayScore]]-Table2[[#This Row],[PredictedAwayScore]]</f>
        <v>0</v>
      </c>
      <c r="AG1280" s="2">
        <f>Table2[[#This Row],[ActualHomeScore]]-Table2[[#This Row],[PredictedHomeScore]]</f>
        <v>0</v>
      </c>
      <c r="AH1280" s="2">
        <f t="shared" si="98"/>
        <v>0</v>
      </c>
      <c r="AI1280" s="2">
        <f t="shared" si="99"/>
        <v>0</v>
      </c>
    </row>
    <row r="1281" spans="1:35" x14ac:dyDescent="0.25">
      <c r="B1281" s="4">
        <v>45760</v>
      </c>
      <c r="C1281" s="7" t="s">
        <v>1393</v>
      </c>
      <c r="D1281" s="2" t="s">
        <v>18</v>
      </c>
      <c r="E1281" s="2" t="s">
        <v>44</v>
      </c>
      <c r="F1281" s="2"/>
      <c r="G1281" s="2"/>
      <c r="H1281" s="2" t="str">
        <f t="shared" si="95"/>
        <v>_</v>
      </c>
      <c r="I1281" s="2"/>
      <c r="J1281" s="2"/>
      <c r="K1281" s="2"/>
      <c r="L1281" s="2" t="str">
        <f t="shared" si="96"/>
        <v>_</v>
      </c>
      <c r="M1281" s="2"/>
      <c r="N1281" s="2">
        <f>IF(ISBLANK(Table2[[#This Row],[ActualResult]]), 0, 1)</f>
        <v>0</v>
      </c>
      <c r="O1281" s="2" t="str">
        <f>IF(ISBLANK(Table2[[#This Row],[ActualResult]]), "_", IF(Table2[[#This Row],[ActualWinner]]=Table2[[#This Row],[PredictedWinner]], "Y", "N"))</f>
        <v>_</v>
      </c>
      <c r="P1281" s="2" t="str">
        <f>IF(Table2[[#This Row],[ActualAwayScore]]&gt;Table2[[#This Row],[PredictedAwayScore]], "N", IF(ISBLANK(Table2[[#This Row],[ActualResult]]), "_", IF(Table2[[#This Row],[ActualAwayScore]]=Table2[[#This Row],[PredictedAwayScore]], "Y", "N")))</f>
        <v>_</v>
      </c>
      <c r="Q1281" s="2" t="str">
        <f>IF(Table2[[#This Row],[ActualHomeScore]]&gt;Table2[[#This Row],[PredictedHomeScore]],"N", IF(ISBLANK(Table2[[#This Row],[ActualResult]]), "_", IF(Table2[[#This Row],[ActualHomeScore]]=Table2[[#This Row],[PredictedHomeScore]], "Y", "N")))</f>
        <v>_</v>
      </c>
      <c r="R1281" s="2"/>
      <c r="S1281" s="2" t="str">
        <f t="shared" si="97"/>
        <v>_</v>
      </c>
      <c r="T1281" s="2">
        <f>IF(INDEX(StatsRegularSeason20242025!$A$2:$C$33,MATCH(Table2[[#This Row],[AwayTeam]],StatsRegularSeason20242025!$A$2:$A$33,0),2)=INDEX(StatsRegularSeason20242025!$A$2:$C$33,MATCH(Table2[[#This Row],[HomeTeam]],StatsRegularSeason20242025!$A$2:$A$33,0),2),1,0)</f>
        <v>1</v>
      </c>
      <c r="U1281" s="2">
        <f>IF(INDEX(StatsRegularSeason20242025!$A$2:$C$33,MATCH(Table2[[#This Row],[AwayTeam]],StatsRegularSeason20242025!$A$2:$A$33,0),3)=INDEX(StatsRegularSeason20242025!$A$2:$C$33,MATCH(Table2[[#This Row],[HomeTeam]],StatsRegularSeason20242025!$A$2:$A$33,0),3),1,0)</f>
        <v>0</v>
      </c>
      <c r="V1281" s="2">
        <f>IF(Table2[[#This Row],[InterConf]]=1,IF(Table2[[#This Row],[InterDiv]]=0, 1, 0), 0)</f>
        <v>1</v>
      </c>
      <c r="W1281" s="2">
        <f>IF(INDEX(StatsRegularSeason20242025!$A$2:$C$33,MATCH(Table2[[#This Row],[AwayTeam]],StatsRegularSeason20242025!$A$2:$A$33,0),2)&lt;&gt;INDEX(StatsRegularSeason20242025!$A$2:$C$33,MATCH(Table2[[#This Row],[HomeTeam]],StatsRegularSeason20242025!$A$2:$A$33,0),2),1,0)</f>
        <v>0</v>
      </c>
      <c r="X1281" s="2"/>
      <c r="Y1281" s="2"/>
      <c r="Z1281" s="2">
        <f>IF(AND(Table2[[#This Row],[GameIsOver]]=1,Table2[[#This Row],[ActualHomeScore]]*Table2[[#This Row],[ActualAwayScore]]=0), 1,0)</f>
        <v>0</v>
      </c>
      <c r="AA1281" s="2">
        <f>IF(Table2[[#This Row],[GameIsOver]]=0,0, IF(Table2[[#This Row],[ActualWinner]]=Table2[[#This Row],[AwayTeam]], 2, IF(OR(Table2[[#This Row],[ActualResult]]="OT", Table2[[#This Row],[ActualResult]]="SO"), 1, 0)))</f>
        <v>0</v>
      </c>
      <c r="AB1281" s="2">
        <f>IF(Table2[[#This Row],[GameIsOver]]= 0, 0, IF(Table2[[#This Row],[ActualWinner]]=Table2[[#This Row],[HomeTeam]], 2, IF(OR(Table2[[#This Row],[ActualResult]]="OT", Table2[[#This Row],[ActualResult]]="SO"), 1, 0)))</f>
        <v>0</v>
      </c>
      <c r="AC1281" s="33">
        <f>(($AR$11)*IF(Table2[[#This Row],[CorrectWinnerPrediction]]="Y", 1, 0))+(($AR$12)*IF(Table2[[#This Row],[CorrectAwayScorePrediction]]="Y", 1, 0))+(($AR$13)*IF(Table2[[#This Row],[CorrectHomeScorePrediction]]="Y", 1, 0))</f>
        <v>0</v>
      </c>
      <c r="AD128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1" s="4" t="str">
        <f>IF(WEEKDAY(Table2[[#This Row],[GameDate]])=1,"SUN",IF(WEEKDAY(Table2[[#This Row],[GameDate]])=2,"MON",IF(WEEKDAY(Table2[[#This Row],[GameDate]])=3,"TUE",IF(WEEKDAY(Table2[[#This Row],[GameDate]])=4,"WED",IF(WEEKDAY(Table2[[#This Row],[GameDate]])=5,"THU",IF(WEEKDAY(Table2[[#This Row],[GameDate]])=6,"FRI", "SAT"))))))</f>
        <v>SUN</v>
      </c>
      <c r="AF1281" s="2">
        <f>Table2[[#This Row],[ActualAwayScore]]-Table2[[#This Row],[PredictedAwayScore]]</f>
        <v>0</v>
      </c>
      <c r="AG1281" s="2">
        <f>Table2[[#This Row],[ActualHomeScore]]-Table2[[#This Row],[PredictedHomeScore]]</f>
        <v>0</v>
      </c>
      <c r="AH1281" s="2">
        <f t="shared" si="98"/>
        <v>0</v>
      </c>
      <c r="AI1281" s="2">
        <f t="shared" si="99"/>
        <v>0</v>
      </c>
    </row>
    <row r="1282" spans="1:35" x14ac:dyDescent="0.25">
      <c r="B1282" s="4">
        <v>45760</v>
      </c>
      <c r="C1282" s="7" t="s">
        <v>1394</v>
      </c>
      <c r="D1282" s="2" t="s">
        <v>29</v>
      </c>
      <c r="E1282" s="2" t="s">
        <v>43</v>
      </c>
      <c r="F1282" s="2"/>
      <c r="G1282" s="2"/>
      <c r="H1282" s="2" t="str">
        <f t="shared" si="95"/>
        <v>_</v>
      </c>
      <c r="I1282" s="2"/>
      <c r="J1282" s="2"/>
      <c r="K1282" s="2"/>
      <c r="L1282" s="2" t="str">
        <f t="shared" si="96"/>
        <v>_</v>
      </c>
      <c r="M1282" s="2"/>
      <c r="N1282" s="2">
        <f>IF(ISBLANK(Table2[[#This Row],[ActualResult]]), 0, 1)</f>
        <v>0</v>
      </c>
      <c r="O1282" s="2" t="str">
        <f>IF(ISBLANK(Table2[[#This Row],[ActualResult]]), "_", IF(Table2[[#This Row],[ActualWinner]]=Table2[[#This Row],[PredictedWinner]], "Y", "N"))</f>
        <v>_</v>
      </c>
      <c r="P1282" s="2" t="str">
        <f>IF(Table2[[#This Row],[ActualAwayScore]]&gt;Table2[[#This Row],[PredictedAwayScore]], "N", IF(ISBLANK(Table2[[#This Row],[ActualResult]]), "_", IF(Table2[[#This Row],[ActualAwayScore]]=Table2[[#This Row],[PredictedAwayScore]], "Y", "N")))</f>
        <v>_</v>
      </c>
      <c r="Q1282" s="2" t="str">
        <f>IF(Table2[[#This Row],[ActualHomeScore]]&gt;Table2[[#This Row],[PredictedHomeScore]],"N", IF(ISBLANK(Table2[[#This Row],[ActualResult]]), "_", IF(Table2[[#This Row],[ActualHomeScore]]=Table2[[#This Row],[PredictedHomeScore]], "Y", "N")))</f>
        <v>_</v>
      </c>
      <c r="R1282" s="2"/>
      <c r="S1282" s="2" t="str">
        <f t="shared" si="97"/>
        <v>_</v>
      </c>
      <c r="T1282" s="2">
        <f>IF(INDEX(StatsRegularSeason20242025!$A$2:$C$33,MATCH(Table2[[#This Row],[AwayTeam]],StatsRegularSeason20242025!$A$2:$A$33,0),2)=INDEX(StatsRegularSeason20242025!$A$2:$C$33,MATCH(Table2[[#This Row],[HomeTeam]],StatsRegularSeason20242025!$A$2:$A$33,0),2),1,0)</f>
        <v>1</v>
      </c>
      <c r="U1282" s="2">
        <f>IF(INDEX(StatsRegularSeason20242025!$A$2:$C$33,MATCH(Table2[[#This Row],[AwayTeam]],StatsRegularSeason20242025!$A$2:$A$33,0),3)=INDEX(StatsRegularSeason20242025!$A$2:$C$33,MATCH(Table2[[#This Row],[HomeTeam]],StatsRegularSeason20242025!$A$2:$A$33,0),3),1,0)</f>
        <v>1</v>
      </c>
      <c r="V1282" s="2">
        <f>IF(Table2[[#This Row],[InterConf]]=1,IF(Table2[[#This Row],[InterDiv]]=0, 1, 0), 0)</f>
        <v>0</v>
      </c>
      <c r="W1282" s="2">
        <f>IF(INDEX(StatsRegularSeason20242025!$A$2:$C$33,MATCH(Table2[[#This Row],[AwayTeam]],StatsRegularSeason20242025!$A$2:$A$33,0),2)&lt;&gt;INDEX(StatsRegularSeason20242025!$A$2:$C$33,MATCH(Table2[[#This Row],[HomeTeam]],StatsRegularSeason20242025!$A$2:$A$33,0),2),1,0)</f>
        <v>0</v>
      </c>
      <c r="X1282" s="2"/>
      <c r="Y1282" s="2"/>
      <c r="Z1282" s="2">
        <f>IF(AND(Table2[[#This Row],[GameIsOver]]=1,Table2[[#This Row],[ActualHomeScore]]*Table2[[#This Row],[ActualAwayScore]]=0), 1,0)</f>
        <v>0</v>
      </c>
      <c r="AA1282" s="2">
        <f>IF(Table2[[#This Row],[GameIsOver]]=0,0, IF(Table2[[#This Row],[ActualWinner]]=Table2[[#This Row],[AwayTeam]], 2, IF(OR(Table2[[#This Row],[ActualResult]]="OT", Table2[[#This Row],[ActualResult]]="SO"), 1, 0)))</f>
        <v>0</v>
      </c>
      <c r="AB1282" s="2">
        <f>IF(Table2[[#This Row],[GameIsOver]]= 0, 0, IF(Table2[[#This Row],[ActualWinner]]=Table2[[#This Row],[HomeTeam]], 2, IF(OR(Table2[[#This Row],[ActualResult]]="OT", Table2[[#This Row],[ActualResult]]="SO"), 1, 0)))</f>
        <v>0</v>
      </c>
      <c r="AC1282" s="33">
        <f>(($AR$11)*IF(Table2[[#This Row],[CorrectWinnerPrediction]]="Y", 1, 0))+(($AR$12)*IF(Table2[[#This Row],[CorrectAwayScorePrediction]]="Y", 1, 0))+(($AR$13)*IF(Table2[[#This Row],[CorrectHomeScorePrediction]]="Y", 1, 0))</f>
        <v>0</v>
      </c>
      <c r="AD128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2" s="4" t="str">
        <f>IF(WEEKDAY(Table2[[#This Row],[GameDate]])=1,"SUN",IF(WEEKDAY(Table2[[#This Row],[GameDate]])=2,"MON",IF(WEEKDAY(Table2[[#This Row],[GameDate]])=3,"TUE",IF(WEEKDAY(Table2[[#This Row],[GameDate]])=4,"WED",IF(WEEKDAY(Table2[[#This Row],[GameDate]])=5,"THU",IF(WEEKDAY(Table2[[#This Row],[GameDate]])=6,"FRI", "SAT"))))))</f>
        <v>SUN</v>
      </c>
      <c r="AF1282" s="2">
        <f>Table2[[#This Row],[ActualAwayScore]]-Table2[[#This Row],[PredictedAwayScore]]</f>
        <v>0</v>
      </c>
      <c r="AG1282" s="2">
        <f>Table2[[#This Row],[ActualHomeScore]]-Table2[[#This Row],[PredictedHomeScore]]</f>
        <v>0</v>
      </c>
      <c r="AH1282" s="2">
        <f t="shared" si="98"/>
        <v>0</v>
      </c>
      <c r="AI1282" s="2">
        <f t="shared" si="99"/>
        <v>0</v>
      </c>
    </row>
    <row r="1283" spans="1:35" x14ac:dyDescent="0.25">
      <c r="B1283" s="4">
        <v>45760</v>
      </c>
      <c r="C1283" s="7" t="s">
        <v>1395</v>
      </c>
      <c r="D1283" s="2" t="s">
        <v>36</v>
      </c>
      <c r="E1283" s="2" t="s">
        <v>46</v>
      </c>
      <c r="F1283" s="2"/>
      <c r="G1283" s="2"/>
      <c r="H1283" s="2" t="str">
        <f t="shared" ref="H1283:H1314" si="100">IF(AND(ISBLANK($F1283),ISBLANK($G1283)),"_",IF($F1283&gt;$G1283,$D1283,$E1283))</f>
        <v>_</v>
      </c>
      <c r="I1283" s="2"/>
      <c r="J1283" s="2"/>
      <c r="K1283" s="2"/>
      <c r="L1283" s="2" t="str">
        <f t="shared" ref="L1283:L1314" si="101">IF(OR($J1283=$K1283,AND(ISBLANK($J1283),ISBLANK($K1283))),"_",IF($J1283&gt;$K1283,$D1283,$E1283))</f>
        <v>_</v>
      </c>
      <c r="M1283" s="2"/>
      <c r="N1283" s="2">
        <f>IF(ISBLANK(Table2[[#This Row],[ActualResult]]), 0, 1)</f>
        <v>0</v>
      </c>
      <c r="O1283" s="2" t="str">
        <f>IF(ISBLANK(Table2[[#This Row],[ActualResult]]), "_", IF(Table2[[#This Row],[ActualWinner]]=Table2[[#This Row],[PredictedWinner]], "Y", "N"))</f>
        <v>_</v>
      </c>
      <c r="P1283" s="2" t="str">
        <f>IF(Table2[[#This Row],[ActualAwayScore]]&gt;Table2[[#This Row],[PredictedAwayScore]], "N", IF(ISBLANK(Table2[[#This Row],[ActualResult]]), "_", IF(Table2[[#This Row],[ActualAwayScore]]=Table2[[#This Row],[PredictedAwayScore]], "Y", "N")))</f>
        <v>_</v>
      </c>
      <c r="Q1283" s="2" t="str">
        <f>IF(Table2[[#This Row],[ActualHomeScore]]&gt;Table2[[#This Row],[PredictedHomeScore]],"N", IF(ISBLANK(Table2[[#This Row],[ActualResult]]), "_", IF(Table2[[#This Row],[ActualHomeScore]]=Table2[[#This Row],[PredictedHomeScore]], "Y", "N")))</f>
        <v>_</v>
      </c>
      <c r="R1283" s="2"/>
      <c r="S1283" s="2" t="str">
        <f t="shared" ref="S1283:S1314" si="102">IF($L1283="_", "_", IF($L1283=$D1283,$E1283,$D1283))</f>
        <v>_</v>
      </c>
      <c r="T1283" s="2">
        <f>IF(INDEX(StatsRegularSeason20242025!$A$2:$C$33,MATCH(Table2[[#This Row],[AwayTeam]],StatsRegularSeason20242025!$A$2:$A$33,0),2)=INDEX(StatsRegularSeason20242025!$A$2:$C$33,MATCH(Table2[[#This Row],[HomeTeam]],StatsRegularSeason20242025!$A$2:$A$33,0),2),1,0)</f>
        <v>1</v>
      </c>
      <c r="U1283" s="2">
        <f>IF(INDEX(StatsRegularSeason20242025!$A$2:$C$33,MATCH(Table2[[#This Row],[AwayTeam]],StatsRegularSeason20242025!$A$2:$A$33,0),3)=INDEX(StatsRegularSeason20242025!$A$2:$C$33,MATCH(Table2[[#This Row],[HomeTeam]],StatsRegularSeason20242025!$A$2:$A$33,0),3),1,0)</f>
        <v>1</v>
      </c>
      <c r="V1283" s="2">
        <f>IF(Table2[[#This Row],[InterConf]]=1,IF(Table2[[#This Row],[InterDiv]]=0, 1, 0), 0)</f>
        <v>0</v>
      </c>
      <c r="W1283" s="2">
        <f>IF(INDEX(StatsRegularSeason20242025!$A$2:$C$33,MATCH(Table2[[#This Row],[AwayTeam]],StatsRegularSeason20242025!$A$2:$A$33,0),2)&lt;&gt;INDEX(StatsRegularSeason20242025!$A$2:$C$33,MATCH(Table2[[#This Row],[HomeTeam]],StatsRegularSeason20242025!$A$2:$A$33,0),2),1,0)</f>
        <v>0</v>
      </c>
      <c r="X1283" s="2"/>
      <c r="Y1283" s="2"/>
      <c r="Z1283" s="2">
        <f>IF(AND(Table2[[#This Row],[GameIsOver]]=1,Table2[[#This Row],[ActualHomeScore]]*Table2[[#This Row],[ActualAwayScore]]=0), 1,0)</f>
        <v>0</v>
      </c>
      <c r="AA1283" s="2">
        <f>IF(Table2[[#This Row],[GameIsOver]]=0,0, IF(Table2[[#This Row],[ActualWinner]]=Table2[[#This Row],[AwayTeam]], 2, IF(OR(Table2[[#This Row],[ActualResult]]="OT", Table2[[#This Row],[ActualResult]]="SO"), 1, 0)))</f>
        <v>0</v>
      </c>
      <c r="AB1283" s="2">
        <f>IF(Table2[[#This Row],[GameIsOver]]= 0, 0, IF(Table2[[#This Row],[ActualWinner]]=Table2[[#This Row],[HomeTeam]], 2, IF(OR(Table2[[#This Row],[ActualResult]]="OT", Table2[[#This Row],[ActualResult]]="SO"), 1, 0)))</f>
        <v>0</v>
      </c>
      <c r="AC1283" s="33">
        <f>(($AR$11)*IF(Table2[[#This Row],[CorrectWinnerPrediction]]="Y", 1, 0))+(($AR$12)*IF(Table2[[#This Row],[CorrectAwayScorePrediction]]="Y", 1, 0))+(($AR$13)*IF(Table2[[#This Row],[CorrectHomeScorePrediction]]="Y", 1, 0))</f>
        <v>0</v>
      </c>
      <c r="AD128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3" s="4" t="str">
        <f>IF(WEEKDAY(Table2[[#This Row],[GameDate]])=1,"SUN",IF(WEEKDAY(Table2[[#This Row],[GameDate]])=2,"MON",IF(WEEKDAY(Table2[[#This Row],[GameDate]])=3,"TUE",IF(WEEKDAY(Table2[[#This Row],[GameDate]])=4,"WED",IF(WEEKDAY(Table2[[#This Row],[GameDate]])=5,"THU",IF(WEEKDAY(Table2[[#This Row],[GameDate]])=6,"FRI", "SAT"))))))</f>
        <v>SUN</v>
      </c>
      <c r="AF1283" s="2">
        <f>Table2[[#This Row],[ActualAwayScore]]-Table2[[#This Row],[PredictedAwayScore]]</f>
        <v>0</v>
      </c>
      <c r="AG1283" s="2">
        <f>Table2[[#This Row],[ActualHomeScore]]-Table2[[#This Row],[PredictedHomeScore]]</f>
        <v>0</v>
      </c>
      <c r="AH1283" s="2">
        <f t="shared" ref="AH1283:AH1314" si="103">SUMIF($B$3:$B$1315, $B1283, $AF$3:$AF$1315)</f>
        <v>0</v>
      </c>
      <c r="AI1283" s="2">
        <f t="shared" ref="AI1283:AI1314" si="104">SUMIF($B$3:$B$1315, $B1283, $AG$3:$AG$1315)</f>
        <v>0</v>
      </c>
    </row>
    <row r="1284" spans="1:35" x14ac:dyDescent="0.25">
      <c r="B1284" s="4">
        <v>45760</v>
      </c>
      <c r="C1284" s="7" t="s">
        <v>1396</v>
      </c>
      <c r="D1284" s="2" t="s">
        <v>23</v>
      </c>
      <c r="E1284" s="2" t="s">
        <v>22</v>
      </c>
      <c r="F1284" s="2"/>
      <c r="G1284" s="2"/>
      <c r="H1284" s="2" t="str">
        <f t="shared" si="100"/>
        <v>_</v>
      </c>
      <c r="I1284" s="2"/>
      <c r="J1284" s="2"/>
      <c r="K1284" s="2"/>
      <c r="L1284" s="2" t="str">
        <f t="shared" si="101"/>
        <v>_</v>
      </c>
      <c r="M1284" s="2"/>
      <c r="N1284" s="2">
        <f>IF(ISBLANK(Table2[[#This Row],[ActualResult]]), 0, 1)</f>
        <v>0</v>
      </c>
      <c r="O1284" s="2" t="str">
        <f>IF(ISBLANK(Table2[[#This Row],[ActualResult]]), "_", IF(Table2[[#This Row],[ActualWinner]]=Table2[[#This Row],[PredictedWinner]], "Y", "N"))</f>
        <v>_</v>
      </c>
      <c r="P1284" s="2" t="str">
        <f>IF(Table2[[#This Row],[ActualAwayScore]]&gt;Table2[[#This Row],[PredictedAwayScore]], "N", IF(ISBLANK(Table2[[#This Row],[ActualResult]]), "_", IF(Table2[[#This Row],[ActualAwayScore]]=Table2[[#This Row],[PredictedAwayScore]], "Y", "N")))</f>
        <v>_</v>
      </c>
      <c r="Q1284" s="2" t="str">
        <f>IF(Table2[[#This Row],[ActualHomeScore]]&gt;Table2[[#This Row],[PredictedHomeScore]],"N", IF(ISBLANK(Table2[[#This Row],[ActualResult]]), "_", IF(Table2[[#This Row],[ActualHomeScore]]=Table2[[#This Row],[PredictedHomeScore]], "Y", "N")))</f>
        <v>_</v>
      </c>
      <c r="R1284" s="2"/>
      <c r="S1284" s="2" t="str">
        <f t="shared" si="102"/>
        <v>_</v>
      </c>
      <c r="T1284" s="2">
        <f>IF(INDEX(StatsRegularSeason20242025!$A$2:$C$33,MATCH(Table2[[#This Row],[AwayTeam]],StatsRegularSeason20242025!$A$2:$A$33,0),2)=INDEX(StatsRegularSeason20242025!$A$2:$C$33,MATCH(Table2[[#This Row],[HomeTeam]],StatsRegularSeason20242025!$A$2:$A$33,0),2),1,0)</f>
        <v>1</v>
      </c>
      <c r="U1284" s="2">
        <f>IF(INDEX(StatsRegularSeason20242025!$A$2:$C$33,MATCH(Table2[[#This Row],[AwayTeam]],StatsRegularSeason20242025!$A$2:$A$33,0),3)=INDEX(StatsRegularSeason20242025!$A$2:$C$33,MATCH(Table2[[#This Row],[HomeTeam]],StatsRegularSeason20242025!$A$2:$A$33,0),3),1,0)</f>
        <v>0</v>
      </c>
      <c r="V1284" s="2">
        <f>IF(Table2[[#This Row],[InterConf]]=1,IF(Table2[[#This Row],[InterDiv]]=0, 1, 0), 0)</f>
        <v>1</v>
      </c>
      <c r="W1284" s="2">
        <f>IF(INDEX(StatsRegularSeason20242025!$A$2:$C$33,MATCH(Table2[[#This Row],[AwayTeam]],StatsRegularSeason20242025!$A$2:$A$33,0),2)&lt;&gt;INDEX(StatsRegularSeason20242025!$A$2:$C$33,MATCH(Table2[[#This Row],[HomeTeam]],StatsRegularSeason20242025!$A$2:$A$33,0),2),1,0)</f>
        <v>0</v>
      </c>
      <c r="X1284" s="2"/>
      <c r="Y1284" s="2"/>
      <c r="Z1284" s="2">
        <f>IF(AND(Table2[[#This Row],[GameIsOver]]=1,Table2[[#This Row],[ActualHomeScore]]*Table2[[#This Row],[ActualAwayScore]]=0), 1,0)</f>
        <v>0</v>
      </c>
      <c r="AA1284" s="2">
        <f>IF(Table2[[#This Row],[GameIsOver]]=0,0, IF(Table2[[#This Row],[ActualWinner]]=Table2[[#This Row],[AwayTeam]], 2, IF(OR(Table2[[#This Row],[ActualResult]]="OT", Table2[[#This Row],[ActualResult]]="SO"), 1, 0)))</f>
        <v>0</v>
      </c>
      <c r="AB1284" s="2">
        <f>IF(Table2[[#This Row],[GameIsOver]]= 0, 0, IF(Table2[[#This Row],[ActualWinner]]=Table2[[#This Row],[HomeTeam]], 2, IF(OR(Table2[[#This Row],[ActualResult]]="OT", Table2[[#This Row],[ActualResult]]="SO"), 1, 0)))</f>
        <v>0</v>
      </c>
      <c r="AC1284" s="33">
        <f>(($AR$11)*IF(Table2[[#This Row],[CorrectWinnerPrediction]]="Y", 1, 0))+(($AR$12)*IF(Table2[[#This Row],[CorrectAwayScorePrediction]]="Y", 1, 0))+(($AR$13)*IF(Table2[[#This Row],[CorrectHomeScorePrediction]]="Y", 1, 0))</f>
        <v>0</v>
      </c>
      <c r="AD128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4" s="4" t="str">
        <f>IF(WEEKDAY(Table2[[#This Row],[GameDate]])=1,"SUN",IF(WEEKDAY(Table2[[#This Row],[GameDate]])=2,"MON",IF(WEEKDAY(Table2[[#This Row],[GameDate]])=3,"TUE",IF(WEEKDAY(Table2[[#This Row],[GameDate]])=4,"WED",IF(WEEKDAY(Table2[[#This Row],[GameDate]])=5,"THU",IF(WEEKDAY(Table2[[#This Row],[GameDate]])=6,"FRI", "SAT"))))))</f>
        <v>SUN</v>
      </c>
      <c r="AF1284" s="2">
        <f>Table2[[#This Row],[ActualAwayScore]]-Table2[[#This Row],[PredictedAwayScore]]</f>
        <v>0</v>
      </c>
      <c r="AG1284" s="2">
        <f>Table2[[#This Row],[ActualHomeScore]]-Table2[[#This Row],[PredictedHomeScore]]</f>
        <v>0</v>
      </c>
      <c r="AH1284" s="2">
        <f t="shared" si="103"/>
        <v>0</v>
      </c>
      <c r="AI1284" s="2">
        <f t="shared" si="104"/>
        <v>0</v>
      </c>
    </row>
    <row r="1285" spans="1:35" x14ac:dyDescent="0.25">
      <c r="B1285" s="4">
        <v>45760</v>
      </c>
      <c r="C1285" s="7" t="s">
        <v>1397</v>
      </c>
      <c r="D1285" s="2" t="s">
        <v>38</v>
      </c>
      <c r="E1285" s="2" t="s">
        <v>24</v>
      </c>
      <c r="F1285" s="2"/>
      <c r="G1285" s="2"/>
      <c r="H1285" s="2" t="str">
        <f t="shared" si="100"/>
        <v>_</v>
      </c>
      <c r="I1285" s="2"/>
      <c r="J1285" s="2"/>
      <c r="K1285" s="2"/>
      <c r="L1285" s="2" t="str">
        <f t="shared" si="101"/>
        <v>_</v>
      </c>
      <c r="M1285" s="2"/>
      <c r="N1285" s="2">
        <f>IF(ISBLANK(Table2[[#This Row],[ActualResult]]), 0, 1)</f>
        <v>0</v>
      </c>
      <c r="O1285" s="2" t="str">
        <f>IF(ISBLANK(Table2[[#This Row],[ActualResult]]), "_", IF(Table2[[#This Row],[ActualWinner]]=Table2[[#This Row],[PredictedWinner]], "Y", "N"))</f>
        <v>_</v>
      </c>
      <c r="P1285" s="2" t="str">
        <f>IF(Table2[[#This Row],[ActualAwayScore]]&gt;Table2[[#This Row],[PredictedAwayScore]], "N", IF(ISBLANK(Table2[[#This Row],[ActualResult]]), "_", IF(Table2[[#This Row],[ActualAwayScore]]=Table2[[#This Row],[PredictedAwayScore]], "Y", "N")))</f>
        <v>_</v>
      </c>
      <c r="Q1285" s="2" t="str">
        <f>IF(Table2[[#This Row],[ActualHomeScore]]&gt;Table2[[#This Row],[PredictedHomeScore]],"N", IF(ISBLANK(Table2[[#This Row],[ActualResult]]), "_", IF(Table2[[#This Row],[ActualHomeScore]]=Table2[[#This Row],[PredictedHomeScore]], "Y", "N")))</f>
        <v>_</v>
      </c>
      <c r="R1285" s="2"/>
      <c r="S1285" s="2" t="str">
        <f t="shared" si="102"/>
        <v>_</v>
      </c>
      <c r="T1285" s="2">
        <f>IF(INDEX(StatsRegularSeason20242025!$A$2:$C$33,MATCH(Table2[[#This Row],[AwayTeam]],StatsRegularSeason20242025!$A$2:$A$33,0),2)=INDEX(StatsRegularSeason20242025!$A$2:$C$33,MATCH(Table2[[#This Row],[HomeTeam]],StatsRegularSeason20242025!$A$2:$A$33,0),2),1,0)</f>
        <v>1</v>
      </c>
      <c r="U1285" s="2">
        <f>IF(INDEX(StatsRegularSeason20242025!$A$2:$C$33,MATCH(Table2[[#This Row],[AwayTeam]],StatsRegularSeason20242025!$A$2:$A$33,0),3)=INDEX(StatsRegularSeason20242025!$A$2:$C$33,MATCH(Table2[[#This Row],[HomeTeam]],StatsRegularSeason20242025!$A$2:$A$33,0),3),1,0)</f>
        <v>1</v>
      </c>
      <c r="V1285" s="2">
        <f>IF(Table2[[#This Row],[InterConf]]=1,IF(Table2[[#This Row],[InterDiv]]=0, 1, 0), 0)</f>
        <v>0</v>
      </c>
      <c r="W1285" s="2">
        <f>IF(INDEX(StatsRegularSeason20242025!$A$2:$C$33,MATCH(Table2[[#This Row],[AwayTeam]],StatsRegularSeason20242025!$A$2:$A$33,0),2)&lt;&gt;INDEX(StatsRegularSeason20242025!$A$2:$C$33,MATCH(Table2[[#This Row],[HomeTeam]],StatsRegularSeason20242025!$A$2:$A$33,0),2),1,0)</f>
        <v>0</v>
      </c>
      <c r="X1285" s="2"/>
      <c r="Y1285" s="2"/>
      <c r="Z1285" s="2">
        <f>IF(AND(Table2[[#This Row],[GameIsOver]]=1,Table2[[#This Row],[ActualHomeScore]]*Table2[[#This Row],[ActualAwayScore]]=0), 1,0)</f>
        <v>0</v>
      </c>
      <c r="AA1285" s="2">
        <f>IF(Table2[[#This Row],[GameIsOver]]=0,0, IF(Table2[[#This Row],[ActualWinner]]=Table2[[#This Row],[AwayTeam]], 2, IF(OR(Table2[[#This Row],[ActualResult]]="OT", Table2[[#This Row],[ActualResult]]="SO"), 1, 0)))</f>
        <v>0</v>
      </c>
      <c r="AB1285" s="2">
        <f>IF(Table2[[#This Row],[GameIsOver]]= 0, 0, IF(Table2[[#This Row],[ActualWinner]]=Table2[[#This Row],[HomeTeam]], 2, IF(OR(Table2[[#This Row],[ActualResult]]="OT", Table2[[#This Row],[ActualResult]]="SO"), 1, 0)))</f>
        <v>0</v>
      </c>
      <c r="AC1285" s="33">
        <f>(($AR$11)*IF(Table2[[#This Row],[CorrectWinnerPrediction]]="Y", 1, 0))+(($AR$12)*IF(Table2[[#This Row],[CorrectAwayScorePrediction]]="Y", 1, 0))+(($AR$13)*IF(Table2[[#This Row],[CorrectHomeScorePrediction]]="Y", 1, 0))</f>
        <v>0</v>
      </c>
      <c r="AD128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5" s="4" t="str">
        <f>IF(WEEKDAY(Table2[[#This Row],[GameDate]])=1,"SUN",IF(WEEKDAY(Table2[[#This Row],[GameDate]])=2,"MON",IF(WEEKDAY(Table2[[#This Row],[GameDate]])=3,"TUE",IF(WEEKDAY(Table2[[#This Row],[GameDate]])=4,"WED",IF(WEEKDAY(Table2[[#This Row],[GameDate]])=5,"THU",IF(WEEKDAY(Table2[[#This Row],[GameDate]])=6,"FRI", "SAT"))))))</f>
        <v>SUN</v>
      </c>
      <c r="AF1285" s="2">
        <f>Table2[[#This Row],[ActualAwayScore]]-Table2[[#This Row],[PredictedAwayScore]]</f>
        <v>0</v>
      </c>
      <c r="AG1285" s="2">
        <f>Table2[[#This Row],[ActualHomeScore]]-Table2[[#This Row],[PredictedHomeScore]]</f>
        <v>0</v>
      </c>
      <c r="AH1285" s="2">
        <f t="shared" si="103"/>
        <v>0</v>
      </c>
      <c r="AI1285" s="2">
        <f t="shared" si="104"/>
        <v>0</v>
      </c>
    </row>
    <row r="1286" spans="1:35" x14ac:dyDescent="0.25">
      <c r="A1286" s="3"/>
      <c r="B1286" s="5">
        <v>45760</v>
      </c>
      <c r="C1286" s="8" t="s">
        <v>1398</v>
      </c>
      <c r="D1286" s="3" t="s">
        <v>26</v>
      </c>
      <c r="E1286" s="3" t="s">
        <v>47</v>
      </c>
      <c r="F1286" s="3"/>
      <c r="G1286" s="3"/>
      <c r="H1286" s="3" t="str">
        <f t="shared" si="100"/>
        <v>_</v>
      </c>
      <c r="I1286" s="3"/>
      <c r="J1286" s="3"/>
      <c r="K1286" s="3"/>
      <c r="L1286" s="2" t="str">
        <f t="shared" si="101"/>
        <v>_</v>
      </c>
      <c r="M1286" s="3"/>
      <c r="N1286" s="3">
        <f>IF(ISBLANK(Table2[[#This Row],[ActualResult]]), 0, 1)</f>
        <v>0</v>
      </c>
      <c r="O1286" s="3" t="str">
        <f>IF(ISBLANK(Table2[[#This Row],[ActualResult]]), "_", IF(Table2[[#This Row],[ActualWinner]]=Table2[[#This Row],[PredictedWinner]], "Y", "N"))</f>
        <v>_</v>
      </c>
      <c r="P1286" s="3" t="str">
        <f>IF(Table2[[#This Row],[ActualAwayScore]]&gt;Table2[[#This Row],[PredictedAwayScore]], "N", IF(ISBLANK(Table2[[#This Row],[ActualResult]]), "_", IF(Table2[[#This Row],[ActualAwayScore]]=Table2[[#This Row],[PredictedAwayScore]], "Y", "N")))</f>
        <v>_</v>
      </c>
      <c r="Q1286" s="3" t="str">
        <f>IF(Table2[[#This Row],[ActualHomeScore]]&gt;Table2[[#This Row],[PredictedHomeScore]],"N", IF(ISBLANK(Table2[[#This Row],[ActualResult]]), "_", IF(Table2[[#This Row],[ActualHomeScore]]=Table2[[#This Row],[PredictedHomeScore]], "Y", "N")))</f>
        <v>_</v>
      </c>
      <c r="R1286" s="2"/>
      <c r="S1286" s="2" t="str">
        <f t="shared" si="102"/>
        <v>_</v>
      </c>
      <c r="T1286" s="2">
        <f>IF(INDEX(StatsRegularSeason20242025!$A$2:$C$33,MATCH(Table2[[#This Row],[AwayTeam]],StatsRegularSeason20242025!$A$2:$A$33,0),2)=INDEX(StatsRegularSeason20242025!$A$2:$C$33,MATCH(Table2[[#This Row],[HomeTeam]],StatsRegularSeason20242025!$A$2:$A$33,0),2),1,0)</f>
        <v>1</v>
      </c>
      <c r="U1286" s="2">
        <f>IF(INDEX(StatsRegularSeason20242025!$A$2:$C$33,MATCH(Table2[[#This Row],[AwayTeam]],StatsRegularSeason20242025!$A$2:$A$33,0),3)=INDEX(StatsRegularSeason20242025!$A$2:$C$33,MATCH(Table2[[#This Row],[HomeTeam]],StatsRegularSeason20242025!$A$2:$A$33,0),3),1,0)</f>
        <v>0</v>
      </c>
      <c r="V1286" s="2">
        <f>IF(Table2[[#This Row],[InterConf]]=1,IF(Table2[[#This Row],[InterDiv]]=0, 1, 0), 0)</f>
        <v>1</v>
      </c>
      <c r="W1286" s="2">
        <f>IF(INDEX(StatsRegularSeason20242025!$A$2:$C$33,MATCH(Table2[[#This Row],[AwayTeam]],StatsRegularSeason20242025!$A$2:$A$33,0),2)&lt;&gt;INDEX(StatsRegularSeason20242025!$A$2:$C$33,MATCH(Table2[[#This Row],[HomeTeam]],StatsRegularSeason20242025!$A$2:$A$33,0),2),1,0)</f>
        <v>0</v>
      </c>
      <c r="X1286" s="2"/>
      <c r="Y1286" s="2"/>
      <c r="Z1286" s="2">
        <f>IF(AND(Table2[[#This Row],[GameIsOver]]=1,Table2[[#This Row],[ActualHomeScore]]*Table2[[#This Row],[ActualAwayScore]]=0), 1,0)</f>
        <v>0</v>
      </c>
      <c r="AA1286" s="2">
        <f>IF(Table2[[#This Row],[GameIsOver]]=0,0, IF(Table2[[#This Row],[ActualWinner]]=Table2[[#This Row],[AwayTeam]], 2, IF(OR(Table2[[#This Row],[ActualResult]]="OT", Table2[[#This Row],[ActualResult]]="SO"), 1, 0)))</f>
        <v>0</v>
      </c>
      <c r="AB1286" s="2">
        <f>IF(Table2[[#This Row],[GameIsOver]]= 0, 0, IF(Table2[[#This Row],[ActualWinner]]=Table2[[#This Row],[HomeTeam]], 2, IF(OR(Table2[[#This Row],[ActualResult]]="OT", Table2[[#This Row],[ActualResult]]="SO"), 1, 0)))</f>
        <v>0</v>
      </c>
      <c r="AC1286" s="33">
        <f>(($AR$11)*IF(Table2[[#This Row],[CorrectWinnerPrediction]]="Y", 1, 0))+(($AR$12)*IF(Table2[[#This Row],[CorrectAwayScorePrediction]]="Y", 1, 0))+(($AR$13)*IF(Table2[[#This Row],[CorrectHomeScorePrediction]]="Y", 1, 0))</f>
        <v>0</v>
      </c>
      <c r="AD128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6" s="5" t="str">
        <f>IF(WEEKDAY(Table2[[#This Row],[GameDate]])=1,"SUN",IF(WEEKDAY(Table2[[#This Row],[GameDate]])=2,"MON",IF(WEEKDAY(Table2[[#This Row],[GameDate]])=3,"TUE",IF(WEEKDAY(Table2[[#This Row],[GameDate]])=4,"WED",IF(WEEKDAY(Table2[[#This Row],[GameDate]])=5,"THU",IF(WEEKDAY(Table2[[#This Row],[GameDate]])=6,"FRI", "SAT"))))))</f>
        <v>SUN</v>
      </c>
      <c r="AF1286" s="2">
        <f>Table2[[#This Row],[ActualAwayScore]]-Table2[[#This Row],[PredictedAwayScore]]</f>
        <v>0</v>
      </c>
      <c r="AG1286" s="2">
        <f>Table2[[#This Row],[ActualHomeScore]]-Table2[[#This Row],[PredictedHomeScore]]</f>
        <v>0</v>
      </c>
      <c r="AH1286" s="2">
        <f t="shared" si="103"/>
        <v>0</v>
      </c>
      <c r="AI1286" s="2">
        <f t="shared" si="104"/>
        <v>0</v>
      </c>
    </row>
    <row r="1287" spans="1:35" x14ac:dyDescent="0.25">
      <c r="B1287" s="4">
        <v>45761</v>
      </c>
      <c r="C1287" s="7" t="s">
        <v>1399</v>
      </c>
      <c r="D1287" s="2" t="s">
        <v>17</v>
      </c>
      <c r="E1287" s="2" t="s">
        <v>19</v>
      </c>
      <c r="F1287" s="2"/>
      <c r="G1287" s="2"/>
      <c r="H1287" s="2" t="str">
        <f t="shared" si="100"/>
        <v>_</v>
      </c>
      <c r="I1287" s="2"/>
      <c r="J1287" s="2"/>
      <c r="K1287" s="2"/>
      <c r="L1287" s="13" t="str">
        <f t="shared" si="101"/>
        <v>_</v>
      </c>
      <c r="M1287" s="2"/>
      <c r="N1287" s="2">
        <f>IF(ISBLANK(Table2[[#This Row],[ActualResult]]), 0, 1)</f>
        <v>0</v>
      </c>
      <c r="O1287" s="2" t="str">
        <f>IF(ISBLANK(Table2[[#This Row],[ActualResult]]), "_", IF(Table2[[#This Row],[ActualWinner]]=Table2[[#This Row],[PredictedWinner]], "Y", "N"))</f>
        <v>_</v>
      </c>
      <c r="P1287" s="2" t="str">
        <f>IF(Table2[[#This Row],[ActualAwayScore]]&gt;Table2[[#This Row],[PredictedAwayScore]], "N", IF(ISBLANK(Table2[[#This Row],[ActualResult]]), "_", IF(Table2[[#This Row],[ActualAwayScore]]=Table2[[#This Row],[PredictedAwayScore]], "Y", "N")))</f>
        <v>_</v>
      </c>
      <c r="Q1287" s="2" t="str">
        <f>IF(Table2[[#This Row],[ActualHomeScore]]&gt;Table2[[#This Row],[PredictedHomeScore]],"N", IF(ISBLANK(Table2[[#This Row],[ActualResult]]), "_", IF(Table2[[#This Row],[ActualHomeScore]]=Table2[[#This Row],[PredictedHomeScore]], "Y", "N")))</f>
        <v>_</v>
      </c>
      <c r="R1287" s="2"/>
      <c r="S1287" s="2" t="str">
        <f t="shared" si="102"/>
        <v>_</v>
      </c>
      <c r="T1287" s="2">
        <f>IF(INDEX(StatsRegularSeason20242025!$A$2:$C$33,MATCH(Table2[[#This Row],[AwayTeam]],StatsRegularSeason20242025!$A$2:$A$33,0),2)=INDEX(StatsRegularSeason20242025!$A$2:$C$33,MATCH(Table2[[#This Row],[HomeTeam]],StatsRegularSeason20242025!$A$2:$A$33,0),2),1,0)</f>
        <v>0</v>
      </c>
      <c r="U1287" s="2">
        <f>IF(INDEX(StatsRegularSeason20242025!$A$2:$C$33,MATCH(Table2[[#This Row],[AwayTeam]],StatsRegularSeason20242025!$A$2:$A$33,0),3)=INDEX(StatsRegularSeason20242025!$A$2:$C$33,MATCH(Table2[[#This Row],[HomeTeam]],StatsRegularSeason20242025!$A$2:$A$33,0),3),1,0)</f>
        <v>0</v>
      </c>
      <c r="V1287" s="2">
        <f>IF(Table2[[#This Row],[InterConf]]=1,IF(Table2[[#This Row],[InterDiv]]=0, 1, 0), 0)</f>
        <v>0</v>
      </c>
      <c r="W1287" s="2">
        <f>IF(INDEX(StatsRegularSeason20242025!$A$2:$C$33,MATCH(Table2[[#This Row],[AwayTeam]],StatsRegularSeason20242025!$A$2:$A$33,0),2)&lt;&gt;INDEX(StatsRegularSeason20242025!$A$2:$C$33,MATCH(Table2[[#This Row],[HomeTeam]],StatsRegularSeason20242025!$A$2:$A$33,0),2),1,0)</f>
        <v>1</v>
      </c>
      <c r="X1287" s="2"/>
      <c r="Y1287" s="2"/>
      <c r="Z1287" s="2">
        <f>IF(AND(Table2[[#This Row],[GameIsOver]]=1,Table2[[#This Row],[ActualHomeScore]]*Table2[[#This Row],[ActualAwayScore]]=0), 1,0)</f>
        <v>0</v>
      </c>
      <c r="AA1287" s="2">
        <f>IF(Table2[[#This Row],[GameIsOver]]=0,0, IF(Table2[[#This Row],[ActualWinner]]=Table2[[#This Row],[AwayTeam]], 2, IF(OR(Table2[[#This Row],[ActualResult]]="OT", Table2[[#This Row],[ActualResult]]="SO"), 1, 0)))</f>
        <v>0</v>
      </c>
      <c r="AB1287" s="2">
        <f>IF(Table2[[#This Row],[GameIsOver]]= 0, 0, IF(Table2[[#This Row],[ActualWinner]]=Table2[[#This Row],[HomeTeam]], 2, IF(OR(Table2[[#This Row],[ActualResult]]="OT", Table2[[#This Row],[ActualResult]]="SO"), 1, 0)))</f>
        <v>0</v>
      </c>
      <c r="AC1287" s="33">
        <f>(($AR$11)*IF(Table2[[#This Row],[CorrectWinnerPrediction]]="Y", 1, 0))+(($AR$12)*IF(Table2[[#This Row],[CorrectAwayScorePrediction]]="Y", 1, 0))+(($AR$13)*IF(Table2[[#This Row],[CorrectHomeScorePrediction]]="Y", 1, 0))</f>
        <v>0</v>
      </c>
      <c r="AD128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7" s="4" t="str">
        <f>IF(WEEKDAY(Table2[[#This Row],[GameDate]])=1,"SUN",IF(WEEKDAY(Table2[[#This Row],[GameDate]])=2,"MON",IF(WEEKDAY(Table2[[#This Row],[GameDate]])=3,"TUE",IF(WEEKDAY(Table2[[#This Row],[GameDate]])=4,"WED",IF(WEEKDAY(Table2[[#This Row],[GameDate]])=5,"THU",IF(WEEKDAY(Table2[[#This Row],[GameDate]])=6,"FRI", "SAT"))))))</f>
        <v>MON</v>
      </c>
      <c r="AF1287" s="2">
        <f>Table2[[#This Row],[ActualAwayScore]]-Table2[[#This Row],[PredictedAwayScore]]</f>
        <v>0</v>
      </c>
      <c r="AG1287" s="2">
        <f>Table2[[#This Row],[ActualHomeScore]]-Table2[[#This Row],[PredictedHomeScore]]</f>
        <v>0</v>
      </c>
      <c r="AH1287" s="2">
        <f t="shared" si="103"/>
        <v>0</v>
      </c>
      <c r="AI1287" s="2">
        <f t="shared" si="104"/>
        <v>0</v>
      </c>
    </row>
    <row r="1288" spans="1:35" x14ac:dyDescent="0.25">
      <c r="B1288" s="4">
        <v>45761</v>
      </c>
      <c r="C1288" s="7" t="s">
        <v>1400</v>
      </c>
      <c r="D1288" s="2" t="s">
        <v>34</v>
      </c>
      <c r="E1288" s="2" t="s">
        <v>31</v>
      </c>
      <c r="F1288" s="2"/>
      <c r="G1288" s="2"/>
      <c r="H1288" s="2" t="str">
        <f t="shared" si="100"/>
        <v>_</v>
      </c>
      <c r="I1288" s="2"/>
      <c r="J1288" s="2"/>
      <c r="K1288" s="2"/>
      <c r="L1288" s="2" t="str">
        <f t="shared" si="101"/>
        <v>_</v>
      </c>
      <c r="M1288" s="2"/>
      <c r="N1288" s="2">
        <f>IF(ISBLANK(Table2[[#This Row],[ActualResult]]), 0, 1)</f>
        <v>0</v>
      </c>
      <c r="O1288" s="2" t="str">
        <f>IF(ISBLANK(Table2[[#This Row],[ActualResult]]), "_", IF(Table2[[#This Row],[ActualWinner]]=Table2[[#This Row],[PredictedWinner]], "Y", "N"))</f>
        <v>_</v>
      </c>
      <c r="P1288" s="2" t="str">
        <f>IF(Table2[[#This Row],[ActualAwayScore]]&gt;Table2[[#This Row],[PredictedAwayScore]], "N", IF(ISBLANK(Table2[[#This Row],[ActualResult]]), "_", IF(Table2[[#This Row],[ActualAwayScore]]=Table2[[#This Row],[PredictedAwayScore]], "Y", "N")))</f>
        <v>_</v>
      </c>
      <c r="Q1288" s="2" t="str">
        <f>IF(Table2[[#This Row],[ActualHomeScore]]&gt;Table2[[#This Row],[PredictedHomeScore]],"N", IF(ISBLANK(Table2[[#This Row],[ActualResult]]), "_", IF(Table2[[#This Row],[ActualHomeScore]]=Table2[[#This Row],[PredictedHomeScore]], "Y", "N")))</f>
        <v>_</v>
      </c>
      <c r="R1288" s="2"/>
      <c r="S1288" s="2" t="str">
        <f t="shared" si="102"/>
        <v>_</v>
      </c>
      <c r="T1288" s="2">
        <f>IF(INDEX(StatsRegularSeason20242025!$A$2:$C$33,MATCH(Table2[[#This Row],[AwayTeam]],StatsRegularSeason20242025!$A$2:$A$33,0),2)=INDEX(StatsRegularSeason20242025!$A$2:$C$33,MATCH(Table2[[#This Row],[HomeTeam]],StatsRegularSeason20242025!$A$2:$A$33,0),2),1,0)</f>
        <v>0</v>
      </c>
      <c r="U1288" s="2">
        <f>IF(INDEX(StatsRegularSeason20242025!$A$2:$C$33,MATCH(Table2[[#This Row],[AwayTeam]],StatsRegularSeason20242025!$A$2:$A$33,0),3)=INDEX(StatsRegularSeason20242025!$A$2:$C$33,MATCH(Table2[[#This Row],[HomeTeam]],StatsRegularSeason20242025!$A$2:$A$33,0),3),1,0)</f>
        <v>0</v>
      </c>
      <c r="V1288" s="2">
        <f>IF(Table2[[#This Row],[InterConf]]=1,IF(Table2[[#This Row],[InterDiv]]=0, 1, 0), 0)</f>
        <v>0</v>
      </c>
      <c r="W1288" s="2">
        <f>IF(INDEX(StatsRegularSeason20242025!$A$2:$C$33,MATCH(Table2[[#This Row],[AwayTeam]],StatsRegularSeason20242025!$A$2:$A$33,0),2)&lt;&gt;INDEX(StatsRegularSeason20242025!$A$2:$C$33,MATCH(Table2[[#This Row],[HomeTeam]],StatsRegularSeason20242025!$A$2:$A$33,0),2),1,0)</f>
        <v>1</v>
      </c>
      <c r="X1288" s="2"/>
      <c r="Y1288" s="2"/>
      <c r="Z1288" s="2">
        <f>IF(AND(Table2[[#This Row],[GameIsOver]]=1,Table2[[#This Row],[ActualHomeScore]]*Table2[[#This Row],[ActualAwayScore]]=0), 1,0)</f>
        <v>0</v>
      </c>
      <c r="AA1288" s="2">
        <f>IF(Table2[[#This Row],[GameIsOver]]=0,0, IF(Table2[[#This Row],[ActualWinner]]=Table2[[#This Row],[AwayTeam]], 2, IF(OR(Table2[[#This Row],[ActualResult]]="OT", Table2[[#This Row],[ActualResult]]="SO"), 1, 0)))</f>
        <v>0</v>
      </c>
      <c r="AB1288" s="2">
        <f>IF(Table2[[#This Row],[GameIsOver]]= 0, 0, IF(Table2[[#This Row],[ActualWinner]]=Table2[[#This Row],[HomeTeam]], 2, IF(OR(Table2[[#This Row],[ActualResult]]="OT", Table2[[#This Row],[ActualResult]]="SO"), 1, 0)))</f>
        <v>0</v>
      </c>
      <c r="AC1288" s="33">
        <f>(($AR$11)*IF(Table2[[#This Row],[CorrectWinnerPrediction]]="Y", 1, 0))+(($AR$12)*IF(Table2[[#This Row],[CorrectAwayScorePrediction]]="Y", 1, 0))+(($AR$13)*IF(Table2[[#This Row],[CorrectHomeScorePrediction]]="Y", 1, 0))</f>
        <v>0</v>
      </c>
      <c r="AD128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8" s="4" t="str">
        <f>IF(WEEKDAY(Table2[[#This Row],[GameDate]])=1,"SUN",IF(WEEKDAY(Table2[[#This Row],[GameDate]])=2,"MON",IF(WEEKDAY(Table2[[#This Row],[GameDate]])=3,"TUE",IF(WEEKDAY(Table2[[#This Row],[GameDate]])=4,"WED",IF(WEEKDAY(Table2[[#This Row],[GameDate]])=5,"THU",IF(WEEKDAY(Table2[[#This Row],[GameDate]])=6,"FRI", "SAT"))))))</f>
        <v>MON</v>
      </c>
      <c r="AF1288" s="2">
        <f>Table2[[#This Row],[ActualAwayScore]]-Table2[[#This Row],[PredictedAwayScore]]</f>
        <v>0</v>
      </c>
      <c r="AG1288" s="2">
        <f>Table2[[#This Row],[ActualHomeScore]]-Table2[[#This Row],[PredictedHomeScore]]</f>
        <v>0</v>
      </c>
      <c r="AH1288" s="2">
        <f t="shared" si="103"/>
        <v>0</v>
      </c>
      <c r="AI1288" s="2">
        <f t="shared" si="104"/>
        <v>0</v>
      </c>
    </row>
    <row r="1289" spans="1:35" x14ac:dyDescent="0.25">
      <c r="B1289" s="4">
        <v>45761</v>
      </c>
      <c r="C1289" s="7" t="s">
        <v>1401</v>
      </c>
      <c r="D1289" s="2" t="s">
        <v>20</v>
      </c>
      <c r="E1289" s="2" t="s">
        <v>14</v>
      </c>
      <c r="F1289" s="2"/>
      <c r="G1289" s="2"/>
      <c r="H1289" s="2" t="str">
        <f t="shared" si="100"/>
        <v>_</v>
      </c>
      <c r="I1289" s="2"/>
      <c r="J1289" s="2"/>
      <c r="K1289" s="2"/>
      <c r="L1289" s="2" t="str">
        <f t="shared" si="101"/>
        <v>_</v>
      </c>
      <c r="M1289" s="2"/>
      <c r="N1289" s="2">
        <f>IF(ISBLANK(Table2[[#This Row],[ActualResult]]), 0, 1)</f>
        <v>0</v>
      </c>
      <c r="O1289" s="2" t="str">
        <f>IF(ISBLANK(Table2[[#This Row],[ActualResult]]), "_", IF(Table2[[#This Row],[ActualWinner]]=Table2[[#This Row],[PredictedWinner]], "Y", "N"))</f>
        <v>_</v>
      </c>
      <c r="P1289" s="2" t="str">
        <f>IF(Table2[[#This Row],[ActualAwayScore]]&gt;Table2[[#This Row],[PredictedAwayScore]], "N", IF(ISBLANK(Table2[[#This Row],[ActualResult]]), "_", IF(Table2[[#This Row],[ActualAwayScore]]=Table2[[#This Row],[PredictedAwayScore]], "Y", "N")))</f>
        <v>_</v>
      </c>
      <c r="Q1289" s="2" t="str">
        <f>IF(Table2[[#This Row],[ActualHomeScore]]&gt;Table2[[#This Row],[PredictedHomeScore]],"N", IF(ISBLANK(Table2[[#This Row],[ActualResult]]), "_", IF(Table2[[#This Row],[ActualHomeScore]]=Table2[[#This Row],[PredictedHomeScore]], "Y", "N")))</f>
        <v>_</v>
      </c>
      <c r="R1289" s="2"/>
      <c r="S1289" s="2" t="str">
        <f t="shared" si="102"/>
        <v>_</v>
      </c>
      <c r="T1289" s="2">
        <f>IF(INDEX(StatsRegularSeason20242025!$A$2:$C$33,MATCH(Table2[[#This Row],[AwayTeam]],StatsRegularSeason20242025!$A$2:$A$33,0),2)=INDEX(StatsRegularSeason20242025!$A$2:$C$33,MATCH(Table2[[#This Row],[HomeTeam]],StatsRegularSeason20242025!$A$2:$A$33,0),2),1,0)</f>
        <v>1</v>
      </c>
      <c r="U1289" s="2">
        <f>IF(INDEX(StatsRegularSeason20242025!$A$2:$C$33,MATCH(Table2[[#This Row],[AwayTeam]],StatsRegularSeason20242025!$A$2:$A$33,0),3)=INDEX(StatsRegularSeason20242025!$A$2:$C$33,MATCH(Table2[[#This Row],[HomeTeam]],StatsRegularSeason20242025!$A$2:$A$33,0),3),1,0)</f>
        <v>0</v>
      </c>
      <c r="V1289" s="2">
        <f>IF(Table2[[#This Row],[InterConf]]=1,IF(Table2[[#This Row],[InterDiv]]=0, 1, 0), 0)</f>
        <v>1</v>
      </c>
      <c r="W1289" s="2">
        <f>IF(INDEX(StatsRegularSeason20242025!$A$2:$C$33,MATCH(Table2[[#This Row],[AwayTeam]],StatsRegularSeason20242025!$A$2:$A$33,0),2)&lt;&gt;INDEX(StatsRegularSeason20242025!$A$2:$C$33,MATCH(Table2[[#This Row],[HomeTeam]],StatsRegularSeason20242025!$A$2:$A$33,0),2),1,0)</f>
        <v>0</v>
      </c>
      <c r="X1289" s="2"/>
      <c r="Y1289" s="2"/>
      <c r="Z1289" s="2">
        <f>IF(AND(Table2[[#This Row],[GameIsOver]]=1,Table2[[#This Row],[ActualHomeScore]]*Table2[[#This Row],[ActualAwayScore]]=0), 1,0)</f>
        <v>0</v>
      </c>
      <c r="AA1289" s="2">
        <f>IF(Table2[[#This Row],[GameIsOver]]=0,0, IF(Table2[[#This Row],[ActualWinner]]=Table2[[#This Row],[AwayTeam]], 2, IF(OR(Table2[[#This Row],[ActualResult]]="OT", Table2[[#This Row],[ActualResult]]="SO"), 1, 0)))</f>
        <v>0</v>
      </c>
      <c r="AB1289" s="2">
        <f>IF(Table2[[#This Row],[GameIsOver]]= 0, 0, IF(Table2[[#This Row],[ActualWinner]]=Table2[[#This Row],[HomeTeam]], 2, IF(OR(Table2[[#This Row],[ActualResult]]="OT", Table2[[#This Row],[ActualResult]]="SO"), 1, 0)))</f>
        <v>0</v>
      </c>
      <c r="AC1289" s="33">
        <f>(($AR$11)*IF(Table2[[#This Row],[CorrectWinnerPrediction]]="Y", 1, 0))+(($AR$12)*IF(Table2[[#This Row],[CorrectAwayScorePrediction]]="Y", 1, 0))+(($AR$13)*IF(Table2[[#This Row],[CorrectHomeScorePrediction]]="Y", 1, 0))</f>
        <v>0</v>
      </c>
      <c r="AD128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89" s="4" t="str">
        <f>IF(WEEKDAY(Table2[[#This Row],[GameDate]])=1,"SUN",IF(WEEKDAY(Table2[[#This Row],[GameDate]])=2,"MON",IF(WEEKDAY(Table2[[#This Row],[GameDate]])=3,"TUE",IF(WEEKDAY(Table2[[#This Row],[GameDate]])=4,"WED",IF(WEEKDAY(Table2[[#This Row],[GameDate]])=5,"THU",IF(WEEKDAY(Table2[[#This Row],[GameDate]])=6,"FRI", "SAT"))))))</f>
        <v>MON</v>
      </c>
      <c r="AF1289" s="2">
        <f>Table2[[#This Row],[ActualAwayScore]]-Table2[[#This Row],[PredictedAwayScore]]</f>
        <v>0</v>
      </c>
      <c r="AG1289" s="2">
        <f>Table2[[#This Row],[ActualHomeScore]]-Table2[[#This Row],[PredictedHomeScore]]</f>
        <v>0</v>
      </c>
      <c r="AH1289" s="2">
        <f t="shared" si="103"/>
        <v>0</v>
      </c>
      <c r="AI1289" s="2">
        <f t="shared" si="104"/>
        <v>0</v>
      </c>
    </row>
    <row r="1290" spans="1:35" x14ac:dyDescent="0.25">
      <c r="B1290" s="4">
        <v>45761</v>
      </c>
      <c r="C1290" s="7" t="s">
        <v>1402</v>
      </c>
      <c r="D1290" s="2" t="s">
        <v>15</v>
      </c>
      <c r="E1290" s="2" t="s">
        <v>35</v>
      </c>
      <c r="F1290" s="2"/>
      <c r="G1290" s="2"/>
      <c r="H1290" s="2" t="str">
        <f t="shared" si="100"/>
        <v>_</v>
      </c>
      <c r="I1290" s="2"/>
      <c r="J1290" s="2"/>
      <c r="K1290" s="2"/>
      <c r="L1290" s="2" t="str">
        <f t="shared" si="101"/>
        <v>_</v>
      </c>
      <c r="M1290" s="2"/>
      <c r="N1290" s="2">
        <f>IF(ISBLANK(Table2[[#This Row],[ActualResult]]), 0, 1)</f>
        <v>0</v>
      </c>
      <c r="O1290" s="2" t="str">
        <f>IF(ISBLANK(Table2[[#This Row],[ActualResult]]), "_", IF(Table2[[#This Row],[ActualWinner]]=Table2[[#This Row],[PredictedWinner]], "Y", "N"))</f>
        <v>_</v>
      </c>
      <c r="P1290" s="2" t="str">
        <f>IF(Table2[[#This Row],[ActualAwayScore]]&gt;Table2[[#This Row],[PredictedAwayScore]], "N", IF(ISBLANK(Table2[[#This Row],[ActualResult]]), "_", IF(Table2[[#This Row],[ActualAwayScore]]=Table2[[#This Row],[PredictedAwayScore]], "Y", "N")))</f>
        <v>_</v>
      </c>
      <c r="Q1290" s="2" t="str">
        <f>IF(Table2[[#This Row],[ActualHomeScore]]&gt;Table2[[#This Row],[PredictedHomeScore]],"N", IF(ISBLANK(Table2[[#This Row],[ActualResult]]), "_", IF(Table2[[#This Row],[ActualHomeScore]]=Table2[[#This Row],[PredictedHomeScore]], "Y", "N")))</f>
        <v>_</v>
      </c>
      <c r="R1290" s="2"/>
      <c r="S1290" s="2" t="str">
        <f t="shared" si="102"/>
        <v>_</v>
      </c>
      <c r="T1290" s="2">
        <f>IF(INDEX(StatsRegularSeason20242025!$A$2:$C$33,MATCH(Table2[[#This Row],[AwayTeam]],StatsRegularSeason20242025!$A$2:$A$33,0),2)=INDEX(StatsRegularSeason20242025!$A$2:$C$33,MATCH(Table2[[#This Row],[HomeTeam]],StatsRegularSeason20242025!$A$2:$A$33,0),2),1,0)</f>
        <v>1</v>
      </c>
      <c r="U1290" s="2">
        <f>IF(INDEX(StatsRegularSeason20242025!$A$2:$C$33,MATCH(Table2[[#This Row],[AwayTeam]],StatsRegularSeason20242025!$A$2:$A$33,0),3)=INDEX(StatsRegularSeason20242025!$A$2:$C$33,MATCH(Table2[[#This Row],[HomeTeam]],StatsRegularSeason20242025!$A$2:$A$33,0),3),1,0)</f>
        <v>1</v>
      </c>
      <c r="V1290" s="2">
        <f>IF(Table2[[#This Row],[InterConf]]=1,IF(Table2[[#This Row],[InterDiv]]=0, 1, 0), 0)</f>
        <v>0</v>
      </c>
      <c r="W1290" s="2">
        <f>IF(INDEX(StatsRegularSeason20242025!$A$2:$C$33,MATCH(Table2[[#This Row],[AwayTeam]],StatsRegularSeason20242025!$A$2:$A$33,0),2)&lt;&gt;INDEX(StatsRegularSeason20242025!$A$2:$C$33,MATCH(Table2[[#This Row],[HomeTeam]],StatsRegularSeason20242025!$A$2:$A$33,0),2),1,0)</f>
        <v>0</v>
      </c>
      <c r="X1290" s="2"/>
      <c r="Y1290" s="2"/>
      <c r="Z1290" s="2">
        <f>IF(AND(Table2[[#This Row],[GameIsOver]]=1,Table2[[#This Row],[ActualHomeScore]]*Table2[[#This Row],[ActualAwayScore]]=0), 1,0)</f>
        <v>0</v>
      </c>
      <c r="AA1290" s="2">
        <f>IF(Table2[[#This Row],[GameIsOver]]=0,0, IF(Table2[[#This Row],[ActualWinner]]=Table2[[#This Row],[AwayTeam]], 2, IF(OR(Table2[[#This Row],[ActualResult]]="OT", Table2[[#This Row],[ActualResult]]="SO"), 1, 0)))</f>
        <v>0</v>
      </c>
      <c r="AB1290" s="2">
        <f>IF(Table2[[#This Row],[GameIsOver]]= 0, 0, IF(Table2[[#This Row],[ActualWinner]]=Table2[[#This Row],[HomeTeam]], 2, IF(OR(Table2[[#This Row],[ActualResult]]="OT", Table2[[#This Row],[ActualResult]]="SO"), 1, 0)))</f>
        <v>0</v>
      </c>
      <c r="AC1290" s="33">
        <f>(($AR$11)*IF(Table2[[#This Row],[CorrectWinnerPrediction]]="Y", 1, 0))+(($AR$12)*IF(Table2[[#This Row],[CorrectAwayScorePrediction]]="Y", 1, 0))+(($AR$13)*IF(Table2[[#This Row],[CorrectHomeScorePrediction]]="Y", 1, 0))</f>
        <v>0</v>
      </c>
      <c r="AD129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0" s="4" t="str">
        <f>IF(WEEKDAY(Table2[[#This Row],[GameDate]])=1,"SUN",IF(WEEKDAY(Table2[[#This Row],[GameDate]])=2,"MON",IF(WEEKDAY(Table2[[#This Row],[GameDate]])=3,"TUE",IF(WEEKDAY(Table2[[#This Row],[GameDate]])=4,"WED",IF(WEEKDAY(Table2[[#This Row],[GameDate]])=5,"THU",IF(WEEKDAY(Table2[[#This Row],[GameDate]])=6,"FRI", "SAT"))))))</f>
        <v>MON</v>
      </c>
      <c r="AF1290" s="2">
        <f>Table2[[#This Row],[ActualAwayScore]]-Table2[[#This Row],[PredictedAwayScore]]</f>
        <v>0</v>
      </c>
      <c r="AG1290" s="2">
        <f>Table2[[#This Row],[ActualHomeScore]]-Table2[[#This Row],[PredictedHomeScore]]</f>
        <v>0</v>
      </c>
      <c r="AH1290" s="2">
        <f t="shared" si="103"/>
        <v>0</v>
      </c>
      <c r="AI1290" s="2">
        <f t="shared" si="104"/>
        <v>0</v>
      </c>
    </row>
    <row r="1291" spans="1:35" x14ac:dyDescent="0.25">
      <c r="B1291" s="4">
        <v>45761</v>
      </c>
      <c r="C1291" s="7" t="s">
        <v>1403</v>
      </c>
      <c r="D1291" s="2" t="s">
        <v>28</v>
      </c>
      <c r="E1291" s="2" t="s">
        <v>23</v>
      </c>
      <c r="F1291" s="2"/>
      <c r="G1291" s="2"/>
      <c r="H1291" s="2" t="str">
        <f t="shared" si="100"/>
        <v>_</v>
      </c>
      <c r="I1291" s="2"/>
      <c r="J1291" s="2"/>
      <c r="K1291" s="2"/>
      <c r="L1291" s="2" t="str">
        <f t="shared" si="101"/>
        <v>_</v>
      </c>
      <c r="M1291" s="2"/>
      <c r="N1291" s="2">
        <f>IF(ISBLANK(Table2[[#This Row],[ActualResult]]), 0, 1)</f>
        <v>0</v>
      </c>
      <c r="O1291" s="2" t="str">
        <f>IF(ISBLANK(Table2[[#This Row],[ActualResult]]), "_", IF(Table2[[#This Row],[ActualWinner]]=Table2[[#This Row],[PredictedWinner]], "Y", "N"))</f>
        <v>_</v>
      </c>
      <c r="P1291" s="2" t="str">
        <f>IF(Table2[[#This Row],[ActualAwayScore]]&gt;Table2[[#This Row],[PredictedAwayScore]], "N", IF(ISBLANK(Table2[[#This Row],[ActualResult]]), "_", IF(Table2[[#This Row],[ActualAwayScore]]=Table2[[#This Row],[PredictedAwayScore]], "Y", "N")))</f>
        <v>_</v>
      </c>
      <c r="Q1291" s="2" t="str">
        <f>IF(Table2[[#This Row],[ActualHomeScore]]&gt;Table2[[#This Row],[PredictedHomeScore]],"N", IF(ISBLANK(Table2[[#This Row],[ActualResult]]), "_", IF(Table2[[#This Row],[ActualHomeScore]]=Table2[[#This Row],[PredictedHomeScore]], "Y", "N")))</f>
        <v>_</v>
      </c>
      <c r="R1291" s="2"/>
      <c r="S1291" s="2" t="str">
        <f t="shared" si="102"/>
        <v>_</v>
      </c>
      <c r="T1291" s="2">
        <f>IF(INDEX(StatsRegularSeason20242025!$A$2:$C$33,MATCH(Table2[[#This Row],[AwayTeam]],StatsRegularSeason20242025!$A$2:$A$33,0),2)=INDEX(StatsRegularSeason20242025!$A$2:$C$33,MATCH(Table2[[#This Row],[HomeTeam]],StatsRegularSeason20242025!$A$2:$A$33,0),2),1,0)</f>
        <v>1</v>
      </c>
      <c r="U1291" s="2">
        <f>IF(INDEX(StatsRegularSeason20242025!$A$2:$C$33,MATCH(Table2[[#This Row],[AwayTeam]],StatsRegularSeason20242025!$A$2:$A$33,0),3)=INDEX(StatsRegularSeason20242025!$A$2:$C$33,MATCH(Table2[[#This Row],[HomeTeam]],StatsRegularSeason20242025!$A$2:$A$33,0),3),1,0)</f>
        <v>1</v>
      </c>
      <c r="V1291" s="2">
        <f>IF(Table2[[#This Row],[InterConf]]=1,IF(Table2[[#This Row],[InterDiv]]=0, 1, 0), 0)</f>
        <v>0</v>
      </c>
      <c r="W1291" s="2">
        <f>IF(INDEX(StatsRegularSeason20242025!$A$2:$C$33,MATCH(Table2[[#This Row],[AwayTeam]],StatsRegularSeason20242025!$A$2:$A$33,0),2)&lt;&gt;INDEX(StatsRegularSeason20242025!$A$2:$C$33,MATCH(Table2[[#This Row],[HomeTeam]],StatsRegularSeason20242025!$A$2:$A$33,0),2),1,0)</f>
        <v>0</v>
      </c>
      <c r="X1291" s="2"/>
      <c r="Y1291" s="2"/>
      <c r="Z1291" s="2">
        <f>IF(AND(Table2[[#This Row],[GameIsOver]]=1,Table2[[#This Row],[ActualHomeScore]]*Table2[[#This Row],[ActualAwayScore]]=0), 1,0)</f>
        <v>0</v>
      </c>
      <c r="AA1291" s="2">
        <f>IF(Table2[[#This Row],[GameIsOver]]=0,0, IF(Table2[[#This Row],[ActualWinner]]=Table2[[#This Row],[AwayTeam]], 2, IF(OR(Table2[[#This Row],[ActualResult]]="OT", Table2[[#This Row],[ActualResult]]="SO"), 1, 0)))</f>
        <v>0</v>
      </c>
      <c r="AB1291" s="2">
        <f>IF(Table2[[#This Row],[GameIsOver]]= 0, 0, IF(Table2[[#This Row],[ActualWinner]]=Table2[[#This Row],[HomeTeam]], 2, IF(OR(Table2[[#This Row],[ActualResult]]="OT", Table2[[#This Row],[ActualResult]]="SO"), 1, 0)))</f>
        <v>0</v>
      </c>
      <c r="AC1291" s="33">
        <f>(($AR$11)*IF(Table2[[#This Row],[CorrectWinnerPrediction]]="Y", 1, 0))+(($AR$12)*IF(Table2[[#This Row],[CorrectAwayScorePrediction]]="Y", 1, 0))+(($AR$13)*IF(Table2[[#This Row],[CorrectHomeScorePrediction]]="Y", 1, 0))</f>
        <v>0</v>
      </c>
      <c r="AD129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1" s="4" t="str">
        <f>IF(WEEKDAY(Table2[[#This Row],[GameDate]])=1,"SUN",IF(WEEKDAY(Table2[[#This Row],[GameDate]])=2,"MON",IF(WEEKDAY(Table2[[#This Row],[GameDate]])=3,"TUE",IF(WEEKDAY(Table2[[#This Row],[GameDate]])=4,"WED",IF(WEEKDAY(Table2[[#This Row],[GameDate]])=5,"THU",IF(WEEKDAY(Table2[[#This Row],[GameDate]])=6,"FRI", "SAT"))))))</f>
        <v>MON</v>
      </c>
      <c r="AF1291" s="2">
        <f>Table2[[#This Row],[ActualAwayScore]]-Table2[[#This Row],[PredictedAwayScore]]</f>
        <v>0</v>
      </c>
      <c r="AG1291" s="2">
        <f>Table2[[#This Row],[ActualHomeScore]]-Table2[[#This Row],[PredictedHomeScore]]</f>
        <v>0</v>
      </c>
      <c r="AH1291" s="2">
        <f t="shared" si="103"/>
        <v>0</v>
      </c>
      <c r="AI1291" s="2">
        <f t="shared" si="104"/>
        <v>0</v>
      </c>
    </row>
    <row r="1292" spans="1:35" x14ac:dyDescent="0.25">
      <c r="A1292" s="3"/>
      <c r="B1292" s="5">
        <v>45761</v>
      </c>
      <c r="C1292" s="8" t="s">
        <v>1404</v>
      </c>
      <c r="D1292" s="3" t="s">
        <v>38</v>
      </c>
      <c r="E1292" s="3" t="s">
        <v>25</v>
      </c>
      <c r="F1292" s="3"/>
      <c r="G1292" s="3"/>
      <c r="H1292" s="3" t="str">
        <f t="shared" si="100"/>
        <v>_</v>
      </c>
      <c r="I1292" s="3"/>
      <c r="J1292" s="3"/>
      <c r="K1292" s="3"/>
      <c r="L1292" s="3" t="str">
        <f t="shared" si="101"/>
        <v>_</v>
      </c>
      <c r="M1292" s="3"/>
      <c r="N1292" s="3">
        <f>IF(ISBLANK(Table2[[#This Row],[ActualResult]]), 0, 1)</f>
        <v>0</v>
      </c>
      <c r="O1292" s="3" t="str">
        <f>IF(ISBLANK(Table2[[#This Row],[ActualResult]]), "_", IF(Table2[[#This Row],[ActualWinner]]=Table2[[#This Row],[PredictedWinner]], "Y", "N"))</f>
        <v>_</v>
      </c>
      <c r="P1292" s="3" t="str">
        <f>IF(Table2[[#This Row],[ActualAwayScore]]&gt;Table2[[#This Row],[PredictedAwayScore]], "N", IF(ISBLANK(Table2[[#This Row],[ActualResult]]), "_", IF(Table2[[#This Row],[ActualAwayScore]]=Table2[[#This Row],[PredictedAwayScore]], "Y", "N")))</f>
        <v>_</v>
      </c>
      <c r="Q1292" s="3" t="str">
        <f>IF(Table2[[#This Row],[ActualHomeScore]]&gt;Table2[[#This Row],[PredictedHomeScore]],"N", IF(ISBLANK(Table2[[#This Row],[ActualResult]]), "_", IF(Table2[[#This Row],[ActualHomeScore]]=Table2[[#This Row],[PredictedHomeScore]], "Y", "N")))</f>
        <v>_</v>
      </c>
      <c r="R1292" s="2"/>
      <c r="S1292" s="2" t="str">
        <f t="shared" si="102"/>
        <v>_</v>
      </c>
      <c r="T1292" s="2">
        <f>IF(INDEX(StatsRegularSeason20242025!$A$2:$C$33,MATCH(Table2[[#This Row],[AwayTeam]],StatsRegularSeason20242025!$A$2:$A$33,0),2)=INDEX(StatsRegularSeason20242025!$A$2:$C$33,MATCH(Table2[[#This Row],[HomeTeam]],StatsRegularSeason20242025!$A$2:$A$33,0),2),1,0)</f>
        <v>1</v>
      </c>
      <c r="U1292" s="2">
        <f>IF(INDEX(StatsRegularSeason20242025!$A$2:$C$33,MATCH(Table2[[#This Row],[AwayTeam]],StatsRegularSeason20242025!$A$2:$A$33,0),3)=INDEX(StatsRegularSeason20242025!$A$2:$C$33,MATCH(Table2[[#This Row],[HomeTeam]],StatsRegularSeason20242025!$A$2:$A$33,0),3),1,0)</f>
        <v>1</v>
      </c>
      <c r="V1292" s="2">
        <f>IF(Table2[[#This Row],[InterConf]]=1,IF(Table2[[#This Row],[InterDiv]]=0, 1, 0), 0)</f>
        <v>0</v>
      </c>
      <c r="W1292" s="2">
        <f>IF(INDEX(StatsRegularSeason20242025!$A$2:$C$33,MATCH(Table2[[#This Row],[AwayTeam]],StatsRegularSeason20242025!$A$2:$A$33,0),2)&lt;&gt;INDEX(StatsRegularSeason20242025!$A$2:$C$33,MATCH(Table2[[#This Row],[HomeTeam]],StatsRegularSeason20242025!$A$2:$A$33,0),2),1,0)</f>
        <v>0</v>
      </c>
      <c r="X1292" s="2"/>
      <c r="Y1292" s="2"/>
      <c r="Z1292" s="2">
        <f>IF(AND(Table2[[#This Row],[GameIsOver]]=1,Table2[[#This Row],[ActualHomeScore]]*Table2[[#This Row],[ActualAwayScore]]=0), 1,0)</f>
        <v>0</v>
      </c>
      <c r="AA1292" s="2">
        <f>IF(Table2[[#This Row],[GameIsOver]]=0,0, IF(Table2[[#This Row],[ActualWinner]]=Table2[[#This Row],[AwayTeam]], 2, IF(OR(Table2[[#This Row],[ActualResult]]="OT", Table2[[#This Row],[ActualResult]]="SO"), 1, 0)))</f>
        <v>0</v>
      </c>
      <c r="AB1292" s="2">
        <f>IF(Table2[[#This Row],[GameIsOver]]= 0, 0, IF(Table2[[#This Row],[ActualWinner]]=Table2[[#This Row],[HomeTeam]], 2, IF(OR(Table2[[#This Row],[ActualResult]]="OT", Table2[[#This Row],[ActualResult]]="SO"), 1, 0)))</f>
        <v>0</v>
      </c>
      <c r="AC1292" s="33">
        <f>(($AR$11)*IF(Table2[[#This Row],[CorrectWinnerPrediction]]="Y", 1, 0))+(($AR$12)*IF(Table2[[#This Row],[CorrectAwayScorePrediction]]="Y", 1, 0))+(($AR$13)*IF(Table2[[#This Row],[CorrectHomeScorePrediction]]="Y", 1, 0))</f>
        <v>0</v>
      </c>
      <c r="AD129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2" s="5" t="str">
        <f>IF(WEEKDAY(Table2[[#This Row],[GameDate]])=1,"SUN",IF(WEEKDAY(Table2[[#This Row],[GameDate]])=2,"MON",IF(WEEKDAY(Table2[[#This Row],[GameDate]])=3,"TUE",IF(WEEKDAY(Table2[[#This Row],[GameDate]])=4,"WED",IF(WEEKDAY(Table2[[#This Row],[GameDate]])=5,"THU",IF(WEEKDAY(Table2[[#This Row],[GameDate]])=6,"FRI", "SAT"))))))</f>
        <v>MON</v>
      </c>
      <c r="AF1292" s="2">
        <f>Table2[[#This Row],[ActualAwayScore]]-Table2[[#This Row],[PredictedAwayScore]]</f>
        <v>0</v>
      </c>
      <c r="AG1292" s="2">
        <f>Table2[[#This Row],[ActualHomeScore]]-Table2[[#This Row],[PredictedHomeScore]]</f>
        <v>0</v>
      </c>
      <c r="AH1292" s="2">
        <f t="shared" si="103"/>
        <v>0</v>
      </c>
      <c r="AI1292" s="2">
        <f t="shared" si="104"/>
        <v>0</v>
      </c>
    </row>
    <row r="1293" spans="1:35" x14ac:dyDescent="0.25">
      <c r="B1293" s="4">
        <v>45762</v>
      </c>
      <c r="C1293" s="7" t="s">
        <v>1405</v>
      </c>
      <c r="D1293" s="2" t="s">
        <v>32</v>
      </c>
      <c r="E1293" s="2" t="s">
        <v>16</v>
      </c>
      <c r="F1293" s="2"/>
      <c r="G1293" s="2"/>
      <c r="H1293" s="2" t="str">
        <f t="shared" si="100"/>
        <v>_</v>
      </c>
      <c r="I1293" s="2"/>
      <c r="J1293" s="2"/>
      <c r="K1293" s="2"/>
      <c r="L1293" s="2" t="str">
        <f t="shared" si="101"/>
        <v>_</v>
      </c>
      <c r="M1293" s="2"/>
      <c r="N1293" s="2">
        <f>IF(ISBLANK(Table2[[#This Row],[ActualResult]]), 0, 1)</f>
        <v>0</v>
      </c>
      <c r="O1293" s="2" t="str">
        <f>IF(ISBLANK(Table2[[#This Row],[ActualResult]]), "_", IF(Table2[[#This Row],[ActualWinner]]=Table2[[#This Row],[PredictedWinner]], "Y", "N"))</f>
        <v>_</v>
      </c>
      <c r="P1293" s="2" t="str">
        <f>IF(Table2[[#This Row],[ActualAwayScore]]&gt;Table2[[#This Row],[PredictedAwayScore]], "N", IF(ISBLANK(Table2[[#This Row],[ActualResult]]), "_", IF(Table2[[#This Row],[ActualAwayScore]]=Table2[[#This Row],[PredictedAwayScore]], "Y", "N")))</f>
        <v>_</v>
      </c>
      <c r="Q1293" s="2" t="str">
        <f>IF(Table2[[#This Row],[ActualHomeScore]]&gt;Table2[[#This Row],[PredictedHomeScore]],"N", IF(ISBLANK(Table2[[#This Row],[ActualResult]]), "_", IF(Table2[[#This Row],[ActualHomeScore]]=Table2[[#This Row],[PredictedHomeScore]], "Y", "N")))</f>
        <v>_</v>
      </c>
      <c r="R1293" s="2"/>
      <c r="S1293" s="2" t="str">
        <f t="shared" si="102"/>
        <v>_</v>
      </c>
      <c r="T1293" s="2">
        <f>IF(INDEX(StatsRegularSeason20242025!$A$2:$C$33,MATCH(Table2[[#This Row],[AwayTeam]],StatsRegularSeason20242025!$A$2:$A$33,0),2)=INDEX(StatsRegularSeason20242025!$A$2:$C$33,MATCH(Table2[[#This Row],[HomeTeam]],StatsRegularSeason20242025!$A$2:$A$33,0),2),1,0)</f>
        <v>1</v>
      </c>
      <c r="U1293" s="2">
        <f>IF(INDEX(StatsRegularSeason20242025!$A$2:$C$33,MATCH(Table2[[#This Row],[AwayTeam]],StatsRegularSeason20242025!$A$2:$A$33,0),3)=INDEX(StatsRegularSeason20242025!$A$2:$C$33,MATCH(Table2[[#This Row],[HomeTeam]],StatsRegularSeason20242025!$A$2:$A$33,0),3),1,0)</f>
        <v>0</v>
      </c>
      <c r="V1293" s="2">
        <f>IF(Table2[[#This Row],[InterConf]]=1,IF(Table2[[#This Row],[InterDiv]]=0, 1, 0), 0)</f>
        <v>1</v>
      </c>
      <c r="W1293" s="2">
        <f>IF(INDEX(StatsRegularSeason20242025!$A$2:$C$33,MATCH(Table2[[#This Row],[AwayTeam]],StatsRegularSeason20242025!$A$2:$A$33,0),2)&lt;&gt;INDEX(StatsRegularSeason20242025!$A$2:$C$33,MATCH(Table2[[#This Row],[HomeTeam]],StatsRegularSeason20242025!$A$2:$A$33,0),2),1,0)</f>
        <v>0</v>
      </c>
      <c r="X1293" s="2"/>
      <c r="Y1293" s="2"/>
      <c r="Z1293" s="2">
        <f>IF(AND(Table2[[#This Row],[GameIsOver]]=1,Table2[[#This Row],[ActualHomeScore]]*Table2[[#This Row],[ActualAwayScore]]=0), 1,0)</f>
        <v>0</v>
      </c>
      <c r="AA1293" s="2">
        <f>IF(Table2[[#This Row],[GameIsOver]]=0,0, IF(Table2[[#This Row],[ActualWinner]]=Table2[[#This Row],[AwayTeam]], 2, IF(OR(Table2[[#This Row],[ActualResult]]="OT", Table2[[#This Row],[ActualResult]]="SO"), 1, 0)))</f>
        <v>0</v>
      </c>
      <c r="AB1293" s="2">
        <f>IF(Table2[[#This Row],[GameIsOver]]= 0, 0, IF(Table2[[#This Row],[ActualWinner]]=Table2[[#This Row],[HomeTeam]], 2, IF(OR(Table2[[#This Row],[ActualResult]]="OT", Table2[[#This Row],[ActualResult]]="SO"), 1, 0)))</f>
        <v>0</v>
      </c>
      <c r="AC1293" s="33">
        <f>(($AR$11)*IF(Table2[[#This Row],[CorrectWinnerPrediction]]="Y", 1, 0))+(($AR$12)*IF(Table2[[#This Row],[CorrectAwayScorePrediction]]="Y", 1, 0))+(($AR$13)*IF(Table2[[#This Row],[CorrectHomeScorePrediction]]="Y", 1, 0))</f>
        <v>0</v>
      </c>
      <c r="AD129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3" s="4" t="str">
        <f>IF(WEEKDAY(Table2[[#This Row],[GameDate]])=1,"SUN",IF(WEEKDAY(Table2[[#This Row],[GameDate]])=2,"MON",IF(WEEKDAY(Table2[[#This Row],[GameDate]])=3,"TUE",IF(WEEKDAY(Table2[[#This Row],[GameDate]])=4,"WED",IF(WEEKDAY(Table2[[#This Row],[GameDate]])=5,"THU",IF(WEEKDAY(Table2[[#This Row],[GameDate]])=6,"FRI", "SAT"))))))</f>
        <v>TUE</v>
      </c>
      <c r="AF1293" s="2">
        <f>Table2[[#This Row],[ActualAwayScore]]-Table2[[#This Row],[PredictedAwayScore]]</f>
        <v>0</v>
      </c>
      <c r="AG1293" s="2">
        <f>Table2[[#This Row],[ActualHomeScore]]-Table2[[#This Row],[PredictedHomeScore]]</f>
        <v>0</v>
      </c>
      <c r="AH1293" s="2">
        <f t="shared" si="103"/>
        <v>0</v>
      </c>
      <c r="AI1293" s="2">
        <f t="shared" si="104"/>
        <v>0</v>
      </c>
    </row>
    <row r="1294" spans="1:35" x14ac:dyDescent="0.25">
      <c r="B1294" s="4">
        <v>45762</v>
      </c>
      <c r="C1294" s="7" t="s">
        <v>1406</v>
      </c>
      <c r="D1294" s="2" t="s">
        <v>18</v>
      </c>
      <c r="E1294" s="2" t="s">
        <v>29</v>
      </c>
      <c r="F1294" s="2"/>
      <c r="G1294" s="2"/>
      <c r="H1294" s="2" t="str">
        <f t="shared" si="100"/>
        <v>_</v>
      </c>
      <c r="I1294" s="2"/>
      <c r="J1294" s="2"/>
      <c r="K1294" s="2"/>
      <c r="L1294" s="2" t="str">
        <f t="shared" si="101"/>
        <v>_</v>
      </c>
      <c r="M1294" s="2"/>
      <c r="N1294" s="2">
        <f>IF(ISBLANK(Table2[[#This Row],[ActualResult]]), 0, 1)</f>
        <v>0</v>
      </c>
      <c r="O1294" s="2" t="str">
        <f>IF(ISBLANK(Table2[[#This Row],[ActualResult]]), "_", IF(Table2[[#This Row],[ActualWinner]]=Table2[[#This Row],[PredictedWinner]], "Y", "N"))</f>
        <v>_</v>
      </c>
      <c r="P1294" s="2" t="str">
        <f>IF(Table2[[#This Row],[ActualAwayScore]]&gt;Table2[[#This Row],[PredictedAwayScore]], "N", IF(ISBLANK(Table2[[#This Row],[ActualResult]]), "_", IF(Table2[[#This Row],[ActualAwayScore]]=Table2[[#This Row],[PredictedAwayScore]], "Y", "N")))</f>
        <v>_</v>
      </c>
      <c r="Q1294" s="2" t="str">
        <f>IF(Table2[[#This Row],[ActualHomeScore]]&gt;Table2[[#This Row],[PredictedHomeScore]],"N", IF(ISBLANK(Table2[[#This Row],[ActualResult]]), "_", IF(Table2[[#This Row],[ActualHomeScore]]=Table2[[#This Row],[PredictedHomeScore]], "Y", "N")))</f>
        <v>_</v>
      </c>
      <c r="R1294" s="2"/>
      <c r="S1294" s="2" t="str">
        <f t="shared" si="102"/>
        <v>_</v>
      </c>
      <c r="T1294" s="2">
        <f>IF(INDEX(StatsRegularSeason20242025!$A$2:$C$33,MATCH(Table2[[#This Row],[AwayTeam]],StatsRegularSeason20242025!$A$2:$A$33,0),2)=INDEX(StatsRegularSeason20242025!$A$2:$C$33,MATCH(Table2[[#This Row],[HomeTeam]],StatsRegularSeason20242025!$A$2:$A$33,0),2),1,0)</f>
        <v>1</v>
      </c>
      <c r="U1294" s="2">
        <f>IF(INDEX(StatsRegularSeason20242025!$A$2:$C$33,MATCH(Table2[[#This Row],[AwayTeam]],StatsRegularSeason20242025!$A$2:$A$33,0),3)=INDEX(StatsRegularSeason20242025!$A$2:$C$33,MATCH(Table2[[#This Row],[HomeTeam]],StatsRegularSeason20242025!$A$2:$A$33,0),3),1,0)</f>
        <v>1</v>
      </c>
      <c r="V1294" s="2">
        <f>IF(Table2[[#This Row],[InterConf]]=1,IF(Table2[[#This Row],[InterDiv]]=0, 1, 0), 0)</f>
        <v>0</v>
      </c>
      <c r="W1294" s="2">
        <f>IF(INDEX(StatsRegularSeason20242025!$A$2:$C$33,MATCH(Table2[[#This Row],[AwayTeam]],StatsRegularSeason20242025!$A$2:$A$33,0),2)&lt;&gt;INDEX(StatsRegularSeason20242025!$A$2:$C$33,MATCH(Table2[[#This Row],[HomeTeam]],StatsRegularSeason20242025!$A$2:$A$33,0),2),1,0)</f>
        <v>0</v>
      </c>
      <c r="X1294" s="2"/>
      <c r="Y1294" s="2"/>
      <c r="Z1294" s="2">
        <f>IF(AND(Table2[[#This Row],[GameIsOver]]=1,Table2[[#This Row],[ActualHomeScore]]*Table2[[#This Row],[ActualAwayScore]]=0), 1,0)</f>
        <v>0</v>
      </c>
      <c r="AA1294" s="2">
        <f>IF(Table2[[#This Row],[GameIsOver]]=0,0, IF(Table2[[#This Row],[ActualWinner]]=Table2[[#This Row],[AwayTeam]], 2, IF(OR(Table2[[#This Row],[ActualResult]]="OT", Table2[[#This Row],[ActualResult]]="SO"), 1, 0)))</f>
        <v>0</v>
      </c>
      <c r="AB1294" s="2">
        <f>IF(Table2[[#This Row],[GameIsOver]]= 0, 0, IF(Table2[[#This Row],[ActualWinner]]=Table2[[#This Row],[HomeTeam]], 2, IF(OR(Table2[[#This Row],[ActualResult]]="OT", Table2[[#This Row],[ActualResult]]="SO"), 1, 0)))</f>
        <v>0</v>
      </c>
      <c r="AC1294" s="33">
        <f>(($AR$11)*IF(Table2[[#This Row],[CorrectWinnerPrediction]]="Y", 1, 0))+(($AR$12)*IF(Table2[[#This Row],[CorrectAwayScorePrediction]]="Y", 1, 0))+(($AR$13)*IF(Table2[[#This Row],[CorrectHomeScorePrediction]]="Y", 1, 0))</f>
        <v>0</v>
      </c>
      <c r="AD129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4" s="4" t="str">
        <f>IF(WEEKDAY(Table2[[#This Row],[GameDate]])=1,"SUN",IF(WEEKDAY(Table2[[#This Row],[GameDate]])=2,"MON",IF(WEEKDAY(Table2[[#This Row],[GameDate]])=3,"TUE",IF(WEEKDAY(Table2[[#This Row],[GameDate]])=4,"WED",IF(WEEKDAY(Table2[[#This Row],[GameDate]])=5,"THU",IF(WEEKDAY(Table2[[#This Row],[GameDate]])=6,"FRI", "SAT"))))))</f>
        <v>TUE</v>
      </c>
      <c r="AF1294" s="2">
        <f>Table2[[#This Row],[ActualAwayScore]]-Table2[[#This Row],[PredictedAwayScore]]</f>
        <v>0</v>
      </c>
      <c r="AG1294" s="2">
        <f>Table2[[#This Row],[ActualHomeScore]]-Table2[[#This Row],[PredictedHomeScore]]</f>
        <v>0</v>
      </c>
      <c r="AH1294" s="2">
        <f t="shared" si="103"/>
        <v>0</v>
      </c>
      <c r="AI1294" s="2">
        <f t="shared" si="104"/>
        <v>0</v>
      </c>
    </row>
    <row r="1295" spans="1:35" x14ac:dyDescent="0.25">
      <c r="B1295" s="4">
        <v>45762</v>
      </c>
      <c r="C1295" s="7" t="s">
        <v>1407</v>
      </c>
      <c r="D1295" s="2" t="s">
        <v>17</v>
      </c>
      <c r="E1295" s="2" t="s">
        <v>30</v>
      </c>
      <c r="F1295" s="2"/>
      <c r="G1295" s="2"/>
      <c r="H1295" s="2" t="str">
        <f t="shared" si="100"/>
        <v>_</v>
      </c>
      <c r="I1295" s="2"/>
      <c r="J1295" s="2"/>
      <c r="K1295" s="2"/>
      <c r="L1295" s="2" t="str">
        <f t="shared" si="101"/>
        <v>_</v>
      </c>
      <c r="M1295" s="2"/>
      <c r="N1295" s="2">
        <f>IF(ISBLANK(Table2[[#This Row],[ActualResult]]), 0, 1)</f>
        <v>0</v>
      </c>
      <c r="O1295" s="2" t="str">
        <f>IF(ISBLANK(Table2[[#This Row],[ActualResult]]), "_", IF(Table2[[#This Row],[ActualWinner]]=Table2[[#This Row],[PredictedWinner]], "Y", "N"))</f>
        <v>_</v>
      </c>
      <c r="P1295" s="2" t="str">
        <f>IF(Table2[[#This Row],[ActualAwayScore]]&gt;Table2[[#This Row],[PredictedAwayScore]], "N", IF(ISBLANK(Table2[[#This Row],[ActualResult]]), "_", IF(Table2[[#This Row],[ActualAwayScore]]=Table2[[#This Row],[PredictedAwayScore]], "Y", "N")))</f>
        <v>_</v>
      </c>
      <c r="Q1295" s="2" t="str">
        <f>IF(Table2[[#This Row],[ActualHomeScore]]&gt;Table2[[#This Row],[PredictedHomeScore]],"N", IF(ISBLANK(Table2[[#This Row],[ActualResult]]), "_", IF(Table2[[#This Row],[ActualHomeScore]]=Table2[[#This Row],[PredictedHomeScore]], "Y", "N")))</f>
        <v>_</v>
      </c>
      <c r="R1295" s="2"/>
      <c r="S1295" s="2" t="str">
        <f t="shared" si="102"/>
        <v>_</v>
      </c>
      <c r="T1295" s="2">
        <f>IF(INDEX(StatsRegularSeason20242025!$A$2:$C$33,MATCH(Table2[[#This Row],[AwayTeam]],StatsRegularSeason20242025!$A$2:$A$33,0),2)=INDEX(StatsRegularSeason20242025!$A$2:$C$33,MATCH(Table2[[#This Row],[HomeTeam]],StatsRegularSeason20242025!$A$2:$A$33,0),2),1,0)</f>
        <v>0</v>
      </c>
      <c r="U1295" s="2">
        <f>IF(INDEX(StatsRegularSeason20242025!$A$2:$C$33,MATCH(Table2[[#This Row],[AwayTeam]],StatsRegularSeason20242025!$A$2:$A$33,0),3)=INDEX(StatsRegularSeason20242025!$A$2:$C$33,MATCH(Table2[[#This Row],[HomeTeam]],StatsRegularSeason20242025!$A$2:$A$33,0),3),1,0)</f>
        <v>0</v>
      </c>
      <c r="V1295" s="2">
        <f>IF(Table2[[#This Row],[InterConf]]=1,IF(Table2[[#This Row],[InterDiv]]=0, 1, 0), 0)</f>
        <v>0</v>
      </c>
      <c r="W1295" s="2">
        <f>IF(INDEX(StatsRegularSeason20242025!$A$2:$C$33,MATCH(Table2[[#This Row],[AwayTeam]],StatsRegularSeason20242025!$A$2:$A$33,0),2)&lt;&gt;INDEX(StatsRegularSeason20242025!$A$2:$C$33,MATCH(Table2[[#This Row],[HomeTeam]],StatsRegularSeason20242025!$A$2:$A$33,0),2),1,0)</f>
        <v>1</v>
      </c>
      <c r="X1295" s="2"/>
      <c r="Y1295" s="2"/>
      <c r="Z1295" s="2">
        <f>IF(AND(Table2[[#This Row],[GameIsOver]]=1,Table2[[#This Row],[ActualHomeScore]]*Table2[[#This Row],[ActualAwayScore]]=0), 1,0)</f>
        <v>0</v>
      </c>
      <c r="AA1295" s="2">
        <f>IF(Table2[[#This Row],[GameIsOver]]=0,0, IF(Table2[[#This Row],[ActualWinner]]=Table2[[#This Row],[AwayTeam]], 2, IF(OR(Table2[[#This Row],[ActualResult]]="OT", Table2[[#This Row],[ActualResult]]="SO"), 1, 0)))</f>
        <v>0</v>
      </c>
      <c r="AB1295" s="2">
        <f>IF(Table2[[#This Row],[GameIsOver]]= 0, 0, IF(Table2[[#This Row],[ActualWinner]]=Table2[[#This Row],[HomeTeam]], 2, IF(OR(Table2[[#This Row],[ActualResult]]="OT", Table2[[#This Row],[ActualResult]]="SO"), 1, 0)))</f>
        <v>0</v>
      </c>
      <c r="AC1295" s="33">
        <f>(($AR$11)*IF(Table2[[#This Row],[CorrectWinnerPrediction]]="Y", 1, 0))+(($AR$12)*IF(Table2[[#This Row],[CorrectAwayScorePrediction]]="Y", 1, 0))+(($AR$13)*IF(Table2[[#This Row],[CorrectHomeScorePrediction]]="Y", 1, 0))</f>
        <v>0</v>
      </c>
      <c r="AD129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5" s="4" t="str">
        <f>IF(WEEKDAY(Table2[[#This Row],[GameDate]])=1,"SUN",IF(WEEKDAY(Table2[[#This Row],[GameDate]])=2,"MON",IF(WEEKDAY(Table2[[#This Row],[GameDate]])=3,"TUE",IF(WEEKDAY(Table2[[#This Row],[GameDate]])=4,"WED",IF(WEEKDAY(Table2[[#This Row],[GameDate]])=5,"THU",IF(WEEKDAY(Table2[[#This Row],[GameDate]])=6,"FRI", "SAT"))))))</f>
        <v>TUE</v>
      </c>
      <c r="AF1295" s="2">
        <f>Table2[[#This Row],[ActualAwayScore]]-Table2[[#This Row],[PredictedAwayScore]]</f>
        <v>0</v>
      </c>
      <c r="AG1295" s="2">
        <f>Table2[[#This Row],[ActualHomeScore]]-Table2[[#This Row],[PredictedHomeScore]]</f>
        <v>0</v>
      </c>
      <c r="AH1295" s="2">
        <f t="shared" si="103"/>
        <v>0</v>
      </c>
      <c r="AI1295" s="2">
        <f t="shared" si="104"/>
        <v>0</v>
      </c>
    </row>
    <row r="1296" spans="1:35" x14ac:dyDescent="0.25">
      <c r="B1296" s="4">
        <v>45762</v>
      </c>
      <c r="C1296" s="7" t="s">
        <v>1408</v>
      </c>
      <c r="D1296" s="2" t="s">
        <v>14</v>
      </c>
      <c r="E1296" s="2" t="s">
        <v>43</v>
      </c>
      <c r="F1296" s="2"/>
      <c r="G1296" s="2"/>
      <c r="H1296" s="2" t="str">
        <f t="shared" si="100"/>
        <v>_</v>
      </c>
      <c r="I1296" s="2"/>
      <c r="J1296" s="2"/>
      <c r="K1296" s="2"/>
      <c r="L1296" s="2" t="str">
        <f t="shared" si="101"/>
        <v>_</v>
      </c>
      <c r="M1296" s="2"/>
      <c r="N1296" s="2">
        <f>IF(ISBLANK(Table2[[#This Row],[ActualResult]]), 0, 1)</f>
        <v>0</v>
      </c>
      <c r="O1296" s="2" t="str">
        <f>IF(ISBLANK(Table2[[#This Row],[ActualResult]]), "_", IF(Table2[[#This Row],[ActualWinner]]=Table2[[#This Row],[PredictedWinner]], "Y", "N"))</f>
        <v>_</v>
      </c>
      <c r="P1296" s="2" t="str">
        <f>IF(Table2[[#This Row],[ActualAwayScore]]&gt;Table2[[#This Row],[PredictedAwayScore]], "N", IF(ISBLANK(Table2[[#This Row],[ActualResult]]), "_", IF(Table2[[#This Row],[ActualAwayScore]]=Table2[[#This Row],[PredictedAwayScore]], "Y", "N")))</f>
        <v>_</v>
      </c>
      <c r="Q1296" s="2" t="str">
        <f>IF(Table2[[#This Row],[ActualHomeScore]]&gt;Table2[[#This Row],[PredictedHomeScore]],"N", IF(ISBLANK(Table2[[#This Row],[ActualResult]]), "_", IF(Table2[[#This Row],[ActualHomeScore]]=Table2[[#This Row],[PredictedHomeScore]], "Y", "N")))</f>
        <v>_</v>
      </c>
      <c r="R1296" s="2"/>
      <c r="S1296" s="2" t="str">
        <f t="shared" si="102"/>
        <v>_</v>
      </c>
      <c r="T1296" s="2">
        <f>IF(INDEX(StatsRegularSeason20242025!$A$2:$C$33,MATCH(Table2[[#This Row],[AwayTeam]],StatsRegularSeason20242025!$A$2:$A$33,0),2)=INDEX(StatsRegularSeason20242025!$A$2:$C$33,MATCH(Table2[[#This Row],[HomeTeam]],StatsRegularSeason20242025!$A$2:$A$33,0),2),1,0)</f>
        <v>1</v>
      </c>
      <c r="U1296" s="2">
        <f>IF(INDEX(StatsRegularSeason20242025!$A$2:$C$33,MATCH(Table2[[#This Row],[AwayTeam]],StatsRegularSeason20242025!$A$2:$A$33,0),3)=INDEX(StatsRegularSeason20242025!$A$2:$C$33,MATCH(Table2[[#This Row],[HomeTeam]],StatsRegularSeason20242025!$A$2:$A$33,0),3),1,0)</f>
        <v>1</v>
      </c>
      <c r="V1296" s="2">
        <f>IF(Table2[[#This Row],[InterConf]]=1,IF(Table2[[#This Row],[InterDiv]]=0, 1, 0), 0)</f>
        <v>0</v>
      </c>
      <c r="W1296" s="2">
        <f>IF(INDEX(StatsRegularSeason20242025!$A$2:$C$33,MATCH(Table2[[#This Row],[AwayTeam]],StatsRegularSeason20242025!$A$2:$A$33,0),2)&lt;&gt;INDEX(StatsRegularSeason20242025!$A$2:$C$33,MATCH(Table2[[#This Row],[HomeTeam]],StatsRegularSeason20242025!$A$2:$A$33,0),2),1,0)</f>
        <v>0</v>
      </c>
      <c r="X1296" s="2"/>
      <c r="Y1296" s="2"/>
      <c r="Z1296" s="2">
        <f>IF(AND(Table2[[#This Row],[GameIsOver]]=1,Table2[[#This Row],[ActualHomeScore]]*Table2[[#This Row],[ActualAwayScore]]=0), 1,0)</f>
        <v>0</v>
      </c>
      <c r="AA1296" s="2">
        <f>IF(Table2[[#This Row],[GameIsOver]]=0,0, IF(Table2[[#This Row],[ActualWinner]]=Table2[[#This Row],[AwayTeam]], 2, IF(OR(Table2[[#This Row],[ActualResult]]="OT", Table2[[#This Row],[ActualResult]]="SO"), 1, 0)))</f>
        <v>0</v>
      </c>
      <c r="AB1296" s="2">
        <f>IF(Table2[[#This Row],[GameIsOver]]= 0, 0, IF(Table2[[#This Row],[ActualWinner]]=Table2[[#This Row],[HomeTeam]], 2, IF(OR(Table2[[#This Row],[ActualResult]]="OT", Table2[[#This Row],[ActualResult]]="SO"), 1, 0)))</f>
        <v>0</v>
      </c>
      <c r="AC1296" s="33">
        <f>(($AR$11)*IF(Table2[[#This Row],[CorrectWinnerPrediction]]="Y", 1, 0))+(($AR$12)*IF(Table2[[#This Row],[CorrectAwayScorePrediction]]="Y", 1, 0))+(($AR$13)*IF(Table2[[#This Row],[CorrectHomeScorePrediction]]="Y", 1, 0))</f>
        <v>0</v>
      </c>
      <c r="AD129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6" s="4" t="str">
        <f>IF(WEEKDAY(Table2[[#This Row],[GameDate]])=1,"SUN",IF(WEEKDAY(Table2[[#This Row],[GameDate]])=2,"MON",IF(WEEKDAY(Table2[[#This Row],[GameDate]])=3,"TUE",IF(WEEKDAY(Table2[[#This Row],[GameDate]])=4,"WED",IF(WEEKDAY(Table2[[#This Row],[GameDate]])=5,"THU",IF(WEEKDAY(Table2[[#This Row],[GameDate]])=6,"FRI", "SAT"))))))</f>
        <v>TUE</v>
      </c>
      <c r="AF1296" s="2">
        <f>Table2[[#This Row],[ActualAwayScore]]-Table2[[#This Row],[PredictedAwayScore]]</f>
        <v>0</v>
      </c>
      <c r="AG1296" s="2">
        <f>Table2[[#This Row],[ActualHomeScore]]-Table2[[#This Row],[PredictedHomeScore]]</f>
        <v>0</v>
      </c>
      <c r="AH1296" s="2">
        <f t="shared" si="103"/>
        <v>0</v>
      </c>
      <c r="AI1296" s="2">
        <f t="shared" si="104"/>
        <v>0</v>
      </c>
    </row>
    <row r="1297" spans="1:35" x14ac:dyDescent="0.25">
      <c r="B1297" s="4">
        <v>45762</v>
      </c>
      <c r="C1297" s="7" t="s">
        <v>1409</v>
      </c>
      <c r="D1297" s="2" t="s">
        <v>36</v>
      </c>
      <c r="E1297" s="2" t="s">
        <v>45</v>
      </c>
      <c r="F1297" s="2"/>
      <c r="G1297" s="2"/>
      <c r="H1297" s="2" t="str">
        <f t="shared" si="100"/>
        <v>_</v>
      </c>
      <c r="I1297" s="2"/>
      <c r="J1297" s="2"/>
      <c r="K1297" s="2"/>
      <c r="L1297" s="2" t="str">
        <f t="shared" si="101"/>
        <v>_</v>
      </c>
      <c r="M1297" s="2"/>
      <c r="N1297" s="2">
        <f>IF(ISBLANK(Table2[[#This Row],[ActualResult]]), 0, 1)</f>
        <v>0</v>
      </c>
      <c r="O1297" s="2" t="str">
        <f>IF(ISBLANK(Table2[[#This Row],[ActualResult]]), "_", IF(Table2[[#This Row],[ActualWinner]]=Table2[[#This Row],[PredictedWinner]], "Y", "N"))</f>
        <v>_</v>
      </c>
      <c r="P1297" s="2" t="str">
        <f>IF(Table2[[#This Row],[ActualAwayScore]]&gt;Table2[[#This Row],[PredictedAwayScore]], "N", IF(ISBLANK(Table2[[#This Row],[ActualResult]]), "_", IF(Table2[[#This Row],[ActualAwayScore]]=Table2[[#This Row],[PredictedAwayScore]], "Y", "N")))</f>
        <v>_</v>
      </c>
      <c r="Q1297" s="2" t="str">
        <f>IF(Table2[[#This Row],[ActualHomeScore]]&gt;Table2[[#This Row],[PredictedHomeScore]],"N", IF(ISBLANK(Table2[[#This Row],[ActualResult]]), "_", IF(Table2[[#This Row],[ActualHomeScore]]=Table2[[#This Row],[PredictedHomeScore]], "Y", "N")))</f>
        <v>_</v>
      </c>
      <c r="R1297" s="2"/>
      <c r="S1297" s="2" t="str">
        <f t="shared" si="102"/>
        <v>_</v>
      </c>
      <c r="T1297" s="2">
        <f>IF(INDEX(StatsRegularSeason20242025!$A$2:$C$33,MATCH(Table2[[#This Row],[AwayTeam]],StatsRegularSeason20242025!$A$2:$A$33,0),2)=INDEX(StatsRegularSeason20242025!$A$2:$C$33,MATCH(Table2[[#This Row],[HomeTeam]],StatsRegularSeason20242025!$A$2:$A$33,0),2),1,0)</f>
        <v>1</v>
      </c>
      <c r="U1297" s="2">
        <f>IF(INDEX(StatsRegularSeason20242025!$A$2:$C$33,MATCH(Table2[[#This Row],[AwayTeam]],StatsRegularSeason20242025!$A$2:$A$33,0),3)=INDEX(StatsRegularSeason20242025!$A$2:$C$33,MATCH(Table2[[#This Row],[HomeTeam]],StatsRegularSeason20242025!$A$2:$A$33,0),3),1,0)</f>
        <v>1</v>
      </c>
      <c r="V1297" s="2">
        <f>IF(Table2[[#This Row],[InterConf]]=1,IF(Table2[[#This Row],[InterDiv]]=0, 1, 0), 0)</f>
        <v>0</v>
      </c>
      <c r="W1297" s="2">
        <f>IF(INDEX(StatsRegularSeason20242025!$A$2:$C$33,MATCH(Table2[[#This Row],[AwayTeam]],StatsRegularSeason20242025!$A$2:$A$33,0),2)&lt;&gt;INDEX(StatsRegularSeason20242025!$A$2:$C$33,MATCH(Table2[[#This Row],[HomeTeam]],StatsRegularSeason20242025!$A$2:$A$33,0),2),1,0)</f>
        <v>0</v>
      </c>
      <c r="X1297" s="2"/>
      <c r="Y1297" s="2"/>
      <c r="Z1297" s="2">
        <f>IF(AND(Table2[[#This Row],[GameIsOver]]=1,Table2[[#This Row],[ActualHomeScore]]*Table2[[#This Row],[ActualAwayScore]]=0), 1,0)</f>
        <v>0</v>
      </c>
      <c r="AA1297" s="2">
        <f>IF(Table2[[#This Row],[GameIsOver]]=0,0, IF(Table2[[#This Row],[ActualWinner]]=Table2[[#This Row],[AwayTeam]], 2, IF(OR(Table2[[#This Row],[ActualResult]]="OT", Table2[[#This Row],[ActualResult]]="SO"), 1, 0)))</f>
        <v>0</v>
      </c>
      <c r="AB1297" s="2">
        <f>IF(Table2[[#This Row],[GameIsOver]]= 0, 0, IF(Table2[[#This Row],[ActualWinner]]=Table2[[#This Row],[HomeTeam]], 2, IF(OR(Table2[[#This Row],[ActualResult]]="OT", Table2[[#This Row],[ActualResult]]="SO"), 1, 0)))</f>
        <v>0</v>
      </c>
      <c r="AC1297" s="33">
        <f>(($AR$11)*IF(Table2[[#This Row],[CorrectWinnerPrediction]]="Y", 1, 0))+(($AR$12)*IF(Table2[[#This Row],[CorrectAwayScorePrediction]]="Y", 1, 0))+(($AR$13)*IF(Table2[[#This Row],[CorrectHomeScorePrediction]]="Y", 1, 0))</f>
        <v>0</v>
      </c>
      <c r="AD129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7" s="4" t="str">
        <f>IF(WEEKDAY(Table2[[#This Row],[GameDate]])=1,"SUN",IF(WEEKDAY(Table2[[#This Row],[GameDate]])=2,"MON",IF(WEEKDAY(Table2[[#This Row],[GameDate]])=3,"TUE",IF(WEEKDAY(Table2[[#This Row],[GameDate]])=4,"WED",IF(WEEKDAY(Table2[[#This Row],[GameDate]])=5,"THU",IF(WEEKDAY(Table2[[#This Row],[GameDate]])=6,"FRI", "SAT"))))))</f>
        <v>TUE</v>
      </c>
      <c r="AF1297" s="2">
        <f>Table2[[#This Row],[ActualAwayScore]]-Table2[[#This Row],[PredictedAwayScore]]</f>
        <v>0</v>
      </c>
      <c r="AG1297" s="2">
        <f>Table2[[#This Row],[ActualHomeScore]]-Table2[[#This Row],[PredictedHomeScore]]</f>
        <v>0</v>
      </c>
      <c r="AH1297" s="2">
        <f t="shared" si="103"/>
        <v>0</v>
      </c>
      <c r="AI1297" s="2">
        <f t="shared" si="104"/>
        <v>0</v>
      </c>
    </row>
    <row r="1298" spans="1:35" x14ac:dyDescent="0.25">
      <c r="B1298" s="4">
        <v>45762</v>
      </c>
      <c r="C1298" s="7" t="s">
        <v>1410</v>
      </c>
      <c r="D1298" s="2" t="s">
        <v>46</v>
      </c>
      <c r="E1298" s="2" t="s">
        <v>33</v>
      </c>
      <c r="F1298" s="2"/>
      <c r="G1298" s="2"/>
      <c r="H1298" s="2" t="str">
        <f t="shared" si="100"/>
        <v>_</v>
      </c>
      <c r="I1298" s="2"/>
      <c r="J1298" s="2"/>
      <c r="K1298" s="2"/>
      <c r="L1298" s="2" t="str">
        <f t="shared" si="101"/>
        <v>_</v>
      </c>
      <c r="M1298" s="2"/>
      <c r="N1298" s="2">
        <f>IF(ISBLANK(Table2[[#This Row],[ActualResult]]), 0, 1)</f>
        <v>0</v>
      </c>
      <c r="O1298" s="2" t="str">
        <f>IF(ISBLANK(Table2[[#This Row],[ActualResult]]), "_", IF(Table2[[#This Row],[ActualWinner]]=Table2[[#This Row],[PredictedWinner]], "Y", "N"))</f>
        <v>_</v>
      </c>
      <c r="P1298" s="2" t="str">
        <f>IF(Table2[[#This Row],[ActualAwayScore]]&gt;Table2[[#This Row],[PredictedAwayScore]], "N", IF(ISBLANK(Table2[[#This Row],[ActualResult]]), "_", IF(Table2[[#This Row],[ActualAwayScore]]=Table2[[#This Row],[PredictedAwayScore]], "Y", "N")))</f>
        <v>_</v>
      </c>
      <c r="Q1298" s="2" t="str">
        <f>IF(Table2[[#This Row],[ActualHomeScore]]&gt;Table2[[#This Row],[PredictedHomeScore]],"N", IF(ISBLANK(Table2[[#This Row],[ActualResult]]), "_", IF(Table2[[#This Row],[ActualHomeScore]]=Table2[[#This Row],[PredictedHomeScore]], "Y", "N")))</f>
        <v>_</v>
      </c>
      <c r="R1298" s="2"/>
      <c r="S1298" s="2" t="str">
        <f t="shared" si="102"/>
        <v>_</v>
      </c>
      <c r="T1298" s="2">
        <f>IF(INDEX(StatsRegularSeason20242025!$A$2:$C$33,MATCH(Table2[[#This Row],[AwayTeam]],StatsRegularSeason20242025!$A$2:$A$33,0),2)=INDEX(StatsRegularSeason20242025!$A$2:$C$33,MATCH(Table2[[#This Row],[HomeTeam]],StatsRegularSeason20242025!$A$2:$A$33,0),2),1,0)</f>
        <v>1</v>
      </c>
      <c r="U1298" s="2">
        <f>IF(INDEX(StatsRegularSeason20242025!$A$2:$C$33,MATCH(Table2[[#This Row],[AwayTeam]],StatsRegularSeason20242025!$A$2:$A$33,0),3)=INDEX(StatsRegularSeason20242025!$A$2:$C$33,MATCH(Table2[[#This Row],[HomeTeam]],StatsRegularSeason20242025!$A$2:$A$33,0),3),1,0)</f>
        <v>1</v>
      </c>
      <c r="V1298" s="2">
        <f>IF(Table2[[#This Row],[InterConf]]=1,IF(Table2[[#This Row],[InterDiv]]=0, 1, 0), 0)</f>
        <v>0</v>
      </c>
      <c r="W1298" s="2">
        <f>IF(INDEX(StatsRegularSeason20242025!$A$2:$C$33,MATCH(Table2[[#This Row],[AwayTeam]],StatsRegularSeason20242025!$A$2:$A$33,0),2)&lt;&gt;INDEX(StatsRegularSeason20242025!$A$2:$C$33,MATCH(Table2[[#This Row],[HomeTeam]],StatsRegularSeason20242025!$A$2:$A$33,0),2),1,0)</f>
        <v>0</v>
      </c>
      <c r="X1298" s="2"/>
      <c r="Y1298" s="2"/>
      <c r="Z1298" s="2">
        <f>IF(AND(Table2[[#This Row],[GameIsOver]]=1,Table2[[#This Row],[ActualHomeScore]]*Table2[[#This Row],[ActualAwayScore]]=0), 1,0)</f>
        <v>0</v>
      </c>
      <c r="AA1298" s="2">
        <f>IF(Table2[[#This Row],[GameIsOver]]=0,0, IF(Table2[[#This Row],[ActualWinner]]=Table2[[#This Row],[AwayTeam]], 2, IF(OR(Table2[[#This Row],[ActualResult]]="OT", Table2[[#This Row],[ActualResult]]="SO"), 1, 0)))</f>
        <v>0</v>
      </c>
      <c r="AB1298" s="2">
        <f>IF(Table2[[#This Row],[GameIsOver]]= 0, 0, IF(Table2[[#This Row],[ActualWinner]]=Table2[[#This Row],[HomeTeam]], 2, IF(OR(Table2[[#This Row],[ActualResult]]="OT", Table2[[#This Row],[ActualResult]]="SO"), 1, 0)))</f>
        <v>0</v>
      </c>
      <c r="AC1298" s="33">
        <f>(($AR$11)*IF(Table2[[#This Row],[CorrectWinnerPrediction]]="Y", 1, 0))+(($AR$12)*IF(Table2[[#This Row],[CorrectAwayScorePrediction]]="Y", 1, 0))+(($AR$13)*IF(Table2[[#This Row],[CorrectHomeScorePrediction]]="Y", 1, 0))</f>
        <v>0</v>
      </c>
      <c r="AD129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8" s="4" t="str">
        <f>IF(WEEKDAY(Table2[[#This Row],[GameDate]])=1,"SUN",IF(WEEKDAY(Table2[[#This Row],[GameDate]])=2,"MON",IF(WEEKDAY(Table2[[#This Row],[GameDate]])=3,"TUE",IF(WEEKDAY(Table2[[#This Row],[GameDate]])=4,"WED",IF(WEEKDAY(Table2[[#This Row],[GameDate]])=5,"THU",IF(WEEKDAY(Table2[[#This Row],[GameDate]])=6,"FRI", "SAT"))))))</f>
        <v>TUE</v>
      </c>
      <c r="AF1298" s="2">
        <f>Table2[[#This Row],[ActualAwayScore]]-Table2[[#This Row],[PredictedAwayScore]]</f>
        <v>0</v>
      </c>
      <c r="AG1298" s="2">
        <f>Table2[[#This Row],[ActualHomeScore]]-Table2[[#This Row],[PredictedHomeScore]]</f>
        <v>0</v>
      </c>
      <c r="AH1298" s="2">
        <f t="shared" si="103"/>
        <v>0</v>
      </c>
      <c r="AI1298" s="2">
        <f t="shared" si="104"/>
        <v>0</v>
      </c>
    </row>
    <row r="1299" spans="1:35" x14ac:dyDescent="0.25">
      <c r="B1299" s="4">
        <v>45762</v>
      </c>
      <c r="C1299" s="7" t="s">
        <v>1411</v>
      </c>
      <c r="D1299" s="2" t="s">
        <v>15</v>
      </c>
      <c r="E1299" s="2" t="s">
        <v>13</v>
      </c>
      <c r="F1299" s="2"/>
      <c r="G1299" s="2"/>
      <c r="H1299" s="2" t="str">
        <f t="shared" si="100"/>
        <v>_</v>
      </c>
      <c r="I1299" s="2"/>
      <c r="J1299" s="2"/>
      <c r="K1299" s="2"/>
      <c r="L1299" s="2" t="str">
        <f t="shared" si="101"/>
        <v>_</v>
      </c>
      <c r="M1299" s="2"/>
      <c r="N1299" s="2">
        <f>IF(ISBLANK(Table2[[#This Row],[ActualResult]]), 0, 1)</f>
        <v>0</v>
      </c>
      <c r="O1299" s="2" t="str">
        <f>IF(ISBLANK(Table2[[#This Row],[ActualResult]]), "_", IF(Table2[[#This Row],[ActualWinner]]=Table2[[#This Row],[PredictedWinner]], "Y", "N"))</f>
        <v>_</v>
      </c>
      <c r="P1299" s="2" t="str">
        <f>IF(Table2[[#This Row],[ActualAwayScore]]&gt;Table2[[#This Row],[PredictedAwayScore]], "N", IF(ISBLANK(Table2[[#This Row],[ActualResult]]), "_", IF(Table2[[#This Row],[ActualAwayScore]]=Table2[[#This Row],[PredictedAwayScore]], "Y", "N")))</f>
        <v>_</v>
      </c>
      <c r="Q1299" s="2" t="str">
        <f>IF(Table2[[#This Row],[ActualHomeScore]]&gt;Table2[[#This Row],[PredictedHomeScore]],"N", IF(ISBLANK(Table2[[#This Row],[ActualResult]]), "_", IF(Table2[[#This Row],[ActualHomeScore]]=Table2[[#This Row],[PredictedHomeScore]], "Y", "N")))</f>
        <v>_</v>
      </c>
      <c r="R1299" s="2"/>
      <c r="S1299" s="2" t="str">
        <f t="shared" si="102"/>
        <v>_</v>
      </c>
      <c r="T1299" s="2">
        <f>IF(INDEX(StatsRegularSeason20242025!$A$2:$C$33,MATCH(Table2[[#This Row],[AwayTeam]],StatsRegularSeason20242025!$A$2:$A$33,0),2)=INDEX(StatsRegularSeason20242025!$A$2:$C$33,MATCH(Table2[[#This Row],[HomeTeam]],StatsRegularSeason20242025!$A$2:$A$33,0),2),1,0)</f>
        <v>1</v>
      </c>
      <c r="U1299" s="2">
        <f>IF(INDEX(StatsRegularSeason20242025!$A$2:$C$33,MATCH(Table2[[#This Row],[AwayTeam]],StatsRegularSeason20242025!$A$2:$A$33,0),3)=INDEX(StatsRegularSeason20242025!$A$2:$C$33,MATCH(Table2[[#This Row],[HomeTeam]],StatsRegularSeason20242025!$A$2:$A$33,0),3),1,0)</f>
        <v>1</v>
      </c>
      <c r="V1299" s="2">
        <f>IF(Table2[[#This Row],[InterConf]]=1,IF(Table2[[#This Row],[InterDiv]]=0, 1, 0), 0)</f>
        <v>0</v>
      </c>
      <c r="W1299" s="2">
        <f>IF(INDEX(StatsRegularSeason20242025!$A$2:$C$33,MATCH(Table2[[#This Row],[AwayTeam]],StatsRegularSeason20242025!$A$2:$A$33,0),2)&lt;&gt;INDEX(StatsRegularSeason20242025!$A$2:$C$33,MATCH(Table2[[#This Row],[HomeTeam]],StatsRegularSeason20242025!$A$2:$A$33,0),2),1,0)</f>
        <v>0</v>
      </c>
      <c r="X1299" s="2"/>
      <c r="Y1299" s="2"/>
      <c r="Z1299" s="2">
        <f>IF(AND(Table2[[#This Row],[GameIsOver]]=1,Table2[[#This Row],[ActualHomeScore]]*Table2[[#This Row],[ActualAwayScore]]=0), 1,0)</f>
        <v>0</v>
      </c>
      <c r="AA1299" s="2">
        <f>IF(Table2[[#This Row],[GameIsOver]]=0,0, IF(Table2[[#This Row],[ActualWinner]]=Table2[[#This Row],[AwayTeam]], 2, IF(OR(Table2[[#This Row],[ActualResult]]="OT", Table2[[#This Row],[ActualResult]]="SO"), 1, 0)))</f>
        <v>0</v>
      </c>
      <c r="AB1299" s="2">
        <f>IF(Table2[[#This Row],[GameIsOver]]= 0, 0, IF(Table2[[#This Row],[ActualWinner]]=Table2[[#This Row],[HomeTeam]], 2, IF(OR(Table2[[#This Row],[ActualResult]]="OT", Table2[[#This Row],[ActualResult]]="SO"), 1, 0)))</f>
        <v>0</v>
      </c>
      <c r="AC1299" s="33">
        <f>(($AR$11)*IF(Table2[[#This Row],[CorrectWinnerPrediction]]="Y", 1, 0))+(($AR$12)*IF(Table2[[#This Row],[CorrectAwayScorePrediction]]="Y", 1, 0))+(($AR$13)*IF(Table2[[#This Row],[CorrectHomeScorePrediction]]="Y", 1, 0))</f>
        <v>0</v>
      </c>
      <c r="AD129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299" s="4" t="str">
        <f>IF(WEEKDAY(Table2[[#This Row],[GameDate]])=1,"SUN",IF(WEEKDAY(Table2[[#This Row],[GameDate]])=2,"MON",IF(WEEKDAY(Table2[[#This Row],[GameDate]])=3,"TUE",IF(WEEKDAY(Table2[[#This Row],[GameDate]])=4,"WED",IF(WEEKDAY(Table2[[#This Row],[GameDate]])=5,"THU",IF(WEEKDAY(Table2[[#This Row],[GameDate]])=6,"FRI", "SAT"))))))</f>
        <v>TUE</v>
      </c>
      <c r="AF1299" s="2">
        <f>Table2[[#This Row],[ActualAwayScore]]-Table2[[#This Row],[PredictedAwayScore]]</f>
        <v>0</v>
      </c>
      <c r="AG1299" s="2">
        <f>Table2[[#This Row],[ActualHomeScore]]-Table2[[#This Row],[PredictedHomeScore]]</f>
        <v>0</v>
      </c>
      <c r="AH1299" s="2">
        <f t="shared" si="103"/>
        <v>0</v>
      </c>
      <c r="AI1299" s="2">
        <f t="shared" si="104"/>
        <v>0</v>
      </c>
    </row>
    <row r="1300" spans="1:35" x14ac:dyDescent="0.25">
      <c r="B1300" s="4">
        <v>45762</v>
      </c>
      <c r="C1300" s="7" t="s">
        <v>1412</v>
      </c>
      <c r="D1300" s="2" t="s">
        <v>47</v>
      </c>
      <c r="E1300" s="2" t="s">
        <v>37</v>
      </c>
      <c r="F1300" s="2"/>
      <c r="G1300" s="2"/>
      <c r="H1300" s="2" t="str">
        <f t="shared" si="100"/>
        <v>_</v>
      </c>
      <c r="I1300" s="2"/>
      <c r="J1300" s="2"/>
      <c r="K1300" s="2"/>
      <c r="L1300" s="2" t="str">
        <f t="shared" si="101"/>
        <v>_</v>
      </c>
      <c r="M1300" s="2"/>
      <c r="N1300" s="2">
        <f>IF(ISBLANK(Table2[[#This Row],[ActualResult]]), 0, 1)</f>
        <v>0</v>
      </c>
      <c r="O1300" s="2" t="str">
        <f>IF(ISBLANK(Table2[[#This Row],[ActualResult]]), "_", IF(Table2[[#This Row],[ActualWinner]]=Table2[[#This Row],[PredictedWinner]], "Y", "N"))</f>
        <v>_</v>
      </c>
      <c r="P1300" s="2" t="str">
        <f>IF(Table2[[#This Row],[ActualAwayScore]]&gt;Table2[[#This Row],[PredictedAwayScore]], "N", IF(ISBLANK(Table2[[#This Row],[ActualResult]]), "_", IF(Table2[[#This Row],[ActualAwayScore]]=Table2[[#This Row],[PredictedAwayScore]], "Y", "N")))</f>
        <v>_</v>
      </c>
      <c r="Q1300" s="2" t="str">
        <f>IF(Table2[[#This Row],[ActualHomeScore]]&gt;Table2[[#This Row],[PredictedHomeScore]],"N", IF(ISBLANK(Table2[[#This Row],[ActualResult]]), "_", IF(Table2[[#This Row],[ActualHomeScore]]=Table2[[#This Row],[PredictedHomeScore]], "Y", "N")))</f>
        <v>_</v>
      </c>
      <c r="R1300" s="2"/>
      <c r="S1300" s="2" t="str">
        <f t="shared" si="102"/>
        <v>_</v>
      </c>
      <c r="T1300" s="2">
        <f>IF(INDEX(StatsRegularSeason20242025!$A$2:$C$33,MATCH(Table2[[#This Row],[AwayTeam]],StatsRegularSeason20242025!$A$2:$A$33,0),2)=INDEX(StatsRegularSeason20242025!$A$2:$C$33,MATCH(Table2[[#This Row],[HomeTeam]],StatsRegularSeason20242025!$A$2:$A$33,0),2),1,0)</f>
        <v>1</v>
      </c>
      <c r="U1300" s="2">
        <f>IF(INDEX(StatsRegularSeason20242025!$A$2:$C$33,MATCH(Table2[[#This Row],[AwayTeam]],StatsRegularSeason20242025!$A$2:$A$33,0),3)=INDEX(StatsRegularSeason20242025!$A$2:$C$33,MATCH(Table2[[#This Row],[HomeTeam]],StatsRegularSeason20242025!$A$2:$A$33,0),3),1,0)</f>
        <v>0</v>
      </c>
      <c r="V1300" s="2">
        <f>IF(Table2[[#This Row],[InterConf]]=1,IF(Table2[[#This Row],[InterDiv]]=0, 1, 0), 0)</f>
        <v>1</v>
      </c>
      <c r="W1300" s="2">
        <f>IF(INDEX(StatsRegularSeason20242025!$A$2:$C$33,MATCH(Table2[[#This Row],[AwayTeam]],StatsRegularSeason20242025!$A$2:$A$33,0),2)&lt;&gt;INDEX(StatsRegularSeason20242025!$A$2:$C$33,MATCH(Table2[[#This Row],[HomeTeam]],StatsRegularSeason20242025!$A$2:$A$33,0),2),1,0)</f>
        <v>0</v>
      </c>
      <c r="X1300" s="2"/>
      <c r="Y1300" s="2"/>
      <c r="Z1300" s="2">
        <f>IF(AND(Table2[[#This Row],[GameIsOver]]=1,Table2[[#This Row],[ActualHomeScore]]*Table2[[#This Row],[ActualAwayScore]]=0), 1,0)</f>
        <v>0</v>
      </c>
      <c r="AA1300" s="2">
        <f>IF(Table2[[#This Row],[GameIsOver]]=0,0, IF(Table2[[#This Row],[ActualWinner]]=Table2[[#This Row],[AwayTeam]], 2, IF(OR(Table2[[#This Row],[ActualResult]]="OT", Table2[[#This Row],[ActualResult]]="SO"), 1, 0)))</f>
        <v>0</v>
      </c>
      <c r="AB1300" s="2">
        <f>IF(Table2[[#This Row],[GameIsOver]]= 0, 0, IF(Table2[[#This Row],[ActualWinner]]=Table2[[#This Row],[HomeTeam]], 2, IF(OR(Table2[[#This Row],[ActualResult]]="OT", Table2[[#This Row],[ActualResult]]="SO"), 1, 0)))</f>
        <v>0</v>
      </c>
      <c r="AC1300" s="33">
        <f>(($AR$11)*IF(Table2[[#This Row],[CorrectWinnerPrediction]]="Y", 1, 0))+(($AR$12)*IF(Table2[[#This Row],[CorrectAwayScorePrediction]]="Y", 1, 0))+(($AR$13)*IF(Table2[[#This Row],[CorrectHomeScorePrediction]]="Y", 1, 0))</f>
        <v>0</v>
      </c>
      <c r="AD130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0" s="4" t="str">
        <f>IF(WEEKDAY(Table2[[#This Row],[GameDate]])=1,"SUN",IF(WEEKDAY(Table2[[#This Row],[GameDate]])=2,"MON",IF(WEEKDAY(Table2[[#This Row],[GameDate]])=3,"TUE",IF(WEEKDAY(Table2[[#This Row],[GameDate]])=4,"WED",IF(WEEKDAY(Table2[[#This Row],[GameDate]])=5,"THU",IF(WEEKDAY(Table2[[#This Row],[GameDate]])=6,"FRI", "SAT"))))))</f>
        <v>TUE</v>
      </c>
      <c r="AF1300" s="2">
        <f>Table2[[#This Row],[ActualAwayScore]]-Table2[[#This Row],[PredictedAwayScore]]</f>
        <v>0</v>
      </c>
      <c r="AG1300" s="2">
        <f>Table2[[#This Row],[ActualHomeScore]]-Table2[[#This Row],[PredictedHomeScore]]</f>
        <v>0</v>
      </c>
      <c r="AH1300" s="2">
        <f t="shared" si="103"/>
        <v>0</v>
      </c>
      <c r="AI1300" s="2">
        <f t="shared" si="104"/>
        <v>0</v>
      </c>
    </row>
    <row r="1301" spans="1:35" x14ac:dyDescent="0.25">
      <c r="B1301" s="4">
        <v>45762</v>
      </c>
      <c r="C1301" s="7" t="s">
        <v>1413</v>
      </c>
      <c r="D1301" s="2" t="s">
        <v>27</v>
      </c>
      <c r="E1301" s="2" t="s">
        <v>24</v>
      </c>
      <c r="F1301" s="2"/>
      <c r="G1301" s="2"/>
      <c r="H1301" s="2" t="str">
        <f t="shared" si="100"/>
        <v>_</v>
      </c>
      <c r="I1301" s="2"/>
      <c r="J1301" s="2"/>
      <c r="K1301" s="2"/>
      <c r="L1301" s="2" t="str">
        <f t="shared" si="101"/>
        <v>_</v>
      </c>
      <c r="M1301" s="2"/>
      <c r="N1301" s="2">
        <f>IF(ISBLANK(Table2[[#This Row],[ActualResult]]), 0, 1)</f>
        <v>0</v>
      </c>
      <c r="O1301" s="2" t="str">
        <f>IF(ISBLANK(Table2[[#This Row],[ActualResult]]), "_", IF(Table2[[#This Row],[ActualWinner]]=Table2[[#This Row],[PredictedWinner]], "Y", "N"))</f>
        <v>_</v>
      </c>
      <c r="P1301" s="2" t="str">
        <f>IF(Table2[[#This Row],[ActualAwayScore]]&gt;Table2[[#This Row],[PredictedAwayScore]], "N", IF(ISBLANK(Table2[[#This Row],[ActualResult]]), "_", IF(Table2[[#This Row],[ActualAwayScore]]=Table2[[#This Row],[PredictedAwayScore]], "Y", "N")))</f>
        <v>_</v>
      </c>
      <c r="Q1301" s="2" t="str">
        <f>IF(Table2[[#This Row],[ActualHomeScore]]&gt;Table2[[#This Row],[PredictedHomeScore]],"N", IF(ISBLANK(Table2[[#This Row],[ActualResult]]), "_", IF(Table2[[#This Row],[ActualHomeScore]]=Table2[[#This Row],[PredictedHomeScore]], "Y", "N")))</f>
        <v>_</v>
      </c>
      <c r="R1301" s="2"/>
      <c r="S1301" s="2" t="str">
        <f t="shared" si="102"/>
        <v>_</v>
      </c>
      <c r="T1301" s="2">
        <f>IF(INDEX(StatsRegularSeason20242025!$A$2:$C$33,MATCH(Table2[[#This Row],[AwayTeam]],StatsRegularSeason20242025!$A$2:$A$33,0),2)=INDEX(StatsRegularSeason20242025!$A$2:$C$33,MATCH(Table2[[#This Row],[HomeTeam]],StatsRegularSeason20242025!$A$2:$A$33,0),2),1,0)</f>
        <v>1</v>
      </c>
      <c r="U1301" s="2">
        <f>IF(INDEX(StatsRegularSeason20242025!$A$2:$C$33,MATCH(Table2[[#This Row],[AwayTeam]],StatsRegularSeason20242025!$A$2:$A$33,0),3)=INDEX(StatsRegularSeason20242025!$A$2:$C$33,MATCH(Table2[[#This Row],[HomeTeam]],StatsRegularSeason20242025!$A$2:$A$33,0),3),1,0)</f>
        <v>1</v>
      </c>
      <c r="V1301" s="2">
        <f>IF(Table2[[#This Row],[InterConf]]=1,IF(Table2[[#This Row],[InterDiv]]=0, 1, 0), 0)</f>
        <v>0</v>
      </c>
      <c r="W1301" s="2">
        <f>IF(INDEX(StatsRegularSeason20242025!$A$2:$C$33,MATCH(Table2[[#This Row],[AwayTeam]],StatsRegularSeason20242025!$A$2:$A$33,0),2)&lt;&gt;INDEX(StatsRegularSeason20242025!$A$2:$C$33,MATCH(Table2[[#This Row],[HomeTeam]],StatsRegularSeason20242025!$A$2:$A$33,0),2),1,0)</f>
        <v>0</v>
      </c>
      <c r="X1301" s="2"/>
      <c r="Y1301" s="2"/>
      <c r="Z1301" s="2">
        <f>IF(AND(Table2[[#This Row],[GameIsOver]]=1,Table2[[#This Row],[ActualHomeScore]]*Table2[[#This Row],[ActualAwayScore]]=0), 1,0)</f>
        <v>0</v>
      </c>
      <c r="AA1301" s="2">
        <f>IF(Table2[[#This Row],[GameIsOver]]=0,0, IF(Table2[[#This Row],[ActualWinner]]=Table2[[#This Row],[AwayTeam]], 2, IF(OR(Table2[[#This Row],[ActualResult]]="OT", Table2[[#This Row],[ActualResult]]="SO"), 1, 0)))</f>
        <v>0</v>
      </c>
      <c r="AB1301" s="2">
        <f>IF(Table2[[#This Row],[GameIsOver]]= 0, 0, IF(Table2[[#This Row],[ActualWinner]]=Table2[[#This Row],[HomeTeam]], 2, IF(OR(Table2[[#This Row],[ActualResult]]="OT", Table2[[#This Row],[ActualResult]]="SO"), 1, 0)))</f>
        <v>0</v>
      </c>
      <c r="AC1301" s="33">
        <f>(($AR$11)*IF(Table2[[#This Row],[CorrectWinnerPrediction]]="Y", 1, 0))+(($AR$12)*IF(Table2[[#This Row],[CorrectAwayScorePrediction]]="Y", 1, 0))+(($AR$13)*IF(Table2[[#This Row],[CorrectHomeScorePrediction]]="Y", 1, 0))</f>
        <v>0</v>
      </c>
      <c r="AD130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1" s="4" t="str">
        <f>IF(WEEKDAY(Table2[[#This Row],[GameDate]])=1,"SUN",IF(WEEKDAY(Table2[[#This Row],[GameDate]])=2,"MON",IF(WEEKDAY(Table2[[#This Row],[GameDate]])=3,"TUE",IF(WEEKDAY(Table2[[#This Row],[GameDate]])=4,"WED",IF(WEEKDAY(Table2[[#This Row],[GameDate]])=5,"THU",IF(WEEKDAY(Table2[[#This Row],[GameDate]])=6,"FRI", "SAT"))))))</f>
        <v>TUE</v>
      </c>
      <c r="AF1301" s="2">
        <f>Table2[[#This Row],[ActualAwayScore]]-Table2[[#This Row],[PredictedAwayScore]]</f>
        <v>0</v>
      </c>
      <c r="AG1301" s="2">
        <f>Table2[[#This Row],[ActualHomeScore]]-Table2[[#This Row],[PredictedHomeScore]]</f>
        <v>0</v>
      </c>
      <c r="AH1301" s="2">
        <f t="shared" si="103"/>
        <v>0</v>
      </c>
      <c r="AI1301" s="2">
        <f t="shared" si="104"/>
        <v>0</v>
      </c>
    </row>
    <row r="1302" spans="1:35" x14ac:dyDescent="0.25">
      <c r="A1302" s="3"/>
      <c r="B1302" s="5">
        <v>45762</v>
      </c>
      <c r="C1302" s="8" t="s">
        <v>1414</v>
      </c>
      <c r="D1302" s="3" t="s">
        <v>28</v>
      </c>
      <c r="E1302" s="3" t="s">
        <v>12</v>
      </c>
      <c r="F1302" s="3"/>
      <c r="G1302" s="3"/>
      <c r="H1302" s="3" t="str">
        <f t="shared" si="100"/>
        <v>_</v>
      </c>
      <c r="I1302" s="3"/>
      <c r="J1302" s="3"/>
      <c r="K1302" s="3"/>
      <c r="L1302" s="2" t="str">
        <f t="shared" si="101"/>
        <v>_</v>
      </c>
      <c r="M1302" s="3"/>
      <c r="N1302" s="3">
        <f>IF(ISBLANK(Table2[[#This Row],[ActualResult]]), 0, 1)</f>
        <v>0</v>
      </c>
      <c r="O1302" s="3" t="str">
        <f>IF(ISBLANK(Table2[[#This Row],[ActualResult]]), "_", IF(Table2[[#This Row],[ActualWinner]]=Table2[[#This Row],[PredictedWinner]], "Y", "N"))</f>
        <v>_</v>
      </c>
      <c r="P1302" s="3" t="str">
        <f>IF(Table2[[#This Row],[ActualAwayScore]]&gt;Table2[[#This Row],[PredictedAwayScore]], "N", IF(ISBLANK(Table2[[#This Row],[ActualResult]]), "_", IF(Table2[[#This Row],[ActualAwayScore]]=Table2[[#This Row],[PredictedAwayScore]], "Y", "N")))</f>
        <v>_</v>
      </c>
      <c r="Q1302" s="3" t="str">
        <f>IF(Table2[[#This Row],[ActualHomeScore]]&gt;Table2[[#This Row],[PredictedHomeScore]],"N", IF(ISBLANK(Table2[[#This Row],[ActualResult]]), "_", IF(Table2[[#This Row],[ActualHomeScore]]=Table2[[#This Row],[PredictedHomeScore]], "Y", "N")))</f>
        <v>_</v>
      </c>
      <c r="R1302" s="2"/>
      <c r="S1302" s="2" t="str">
        <f t="shared" si="102"/>
        <v>_</v>
      </c>
      <c r="T1302" s="2">
        <f>IF(INDEX(StatsRegularSeason20242025!$A$2:$C$33,MATCH(Table2[[#This Row],[AwayTeam]],StatsRegularSeason20242025!$A$2:$A$33,0),2)=INDEX(StatsRegularSeason20242025!$A$2:$C$33,MATCH(Table2[[#This Row],[HomeTeam]],StatsRegularSeason20242025!$A$2:$A$33,0),2),1,0)</f>
        <v>1</v>
      </c>
      <c r="U1302" s="2">
        <f>IF(INDEX(StatsRegularSeason20242025!$A$2:$C$33,MATCH(Table2[[#This Row],[AwayTeam]],StatsRegularSeason20242025!$A$2:$A$33,0),3)=INDEX(StatsRegularSeason20242025!$A$2:$C$33,MATCH(Table2[[#This Row],[HomeTeam]],StatsRegularSeason20242025!$A$2:$A$33,0),3),1,0)</f>
        <v>1</v>
      </c>
      <c r="V1302" s="2">
        <f>IF(Table2[[#This Row],[InterConf]]=1,IF(Table2[[#This Row],[InterDiv]]=0, 1, 0), 0)</f>
        <v>0</v>
      </c>
      <c r="W1302" s="2">
        <f>IF(INDEX(StatsRegularSeason20242025!$A$2:$C$33,MATCH(Table2[[#This Row],[AwayTeam]],StatsRegularSeason20242025!$A$2:$A$33,0),2)&lt;&gt;INDEX(StatsRegularSeason20242025!$A$2:$C$33,MATCH(Table2[[#This Row],[HomeTeam]],StatsRegularSeason20242025!$A$2:$A$33,0),2),1,0)</f>
        <v>0</v>
      </c>
      <c r="X1302" s="2"/>
      <c r="Y1302" s="2"/>
      <c r="Z1302" s="2">
        <f>IF(AND(Table2[[#This Row],[GameIsOver]]=1,Table2[[#This Row],[ActualHomeScore]]*Table2[[#This Row],[ActualAwayScore]]=0), 1,0)</f>
        <v>0</v>
      </c>
      <c r="AA1302" s="2">
        <f>IF(Table2[[#This Row],[GameIsOver]]=0,0, IF(Table2[[#This Row],[ActualWinner]]=Table2[[#This Row],[AwayTeam]], 2, IF(OR(Table2[[#This Row],[ActualResult]]="OT", Table2[[#This Row],[ActualResult]]="SO"), 1, 0)))</f>
        <v>0</v>
      </c>
      <c r="AB1302" s="2">
        <f>IF(Table2[[#This Row],[GameIsOver]]= 0, 0, IF(Table2[[#This Row],[ActualWinner]]=Table2[[#This Row],[HomeTeam]], 2, IF(OR(Table2[[#This Row],[ActualResult]]="OT", Table2[[#This Row],[ActualResult]]="SO"), 1, 0)))</f>
        <v>0</v>
      </c>
      <c r="AC1302" s="33">
        <f>(($AR$11)*IF(Table2[[#This Row],[CorrectWinnerPrediction]]="Y", 1, 0))+(($AR$12)*IF(Table2[[#This Row],[CorrectAwayScorePrediction]]="Y", 1, 0))+(($AR$13)*IF(Table2[[#This Row],[CorrectHomeScorePrediction]]="Y", 1, 0))</f>
        <v>0</v>
      </c>
      <c r="AD130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2" s="5" t="str">
        <f>IF(WEEKDAY(Table2[[#This Row],[GameDate]])=1,"SUN",IF(WEEKDAY(Table2[[#This Row],[GameDate]])=2,"MON",IF(WEEKDAY(Table2[[#This Row],[GameDate]])=3,"TUE",IF(WEEKDAY(Table2[[#This Row],[GameDate]])=4,"WED",IF(WEEKDAY(Table2[[#This Row],[GameDate]])=5,"THU",IF(WEEKDAY(Table2[[#This Row],[GameDate]])=6,"FRI", "SAT"))))))</f>
        <v>TUE</v>
      </c>
      <c r="AF1302" s="2">
        <f>Table2[[#This Row],[ActualAwayScore]]-Table2[[#This Row],[PredictedAwayScore]]</f>
        <v>0</v>
      </c>
      <c r="AG1302" s="2">
        <f>Table2[[#This Row],[ActualHomeScore]]-Table2[[#This Row],[PredictedHomeScore]]</f>
        <v>0</v>
      </c>
      <c r="AH1302" s="2">
        <f t="shared" si="103"/>
        <v>0</v>
      </c>
      <c r="AI1302" s="2">
        <f t="shared" si="104"/>
        <v>0</v>
      </c>
    </row>
    <row r="1303" spans="1:35" x14ac:dyDescent="0.25">
      <c r="B1303" s="4">
        <v>45763</v>
      </c>
      <c r="C1303" s="7" t="s">
        <v>1415</v>
      </c>
      <c r="D1303" s="2" t="s">
        <v>44</v>
      </c>
      <c r="E1303" s="2" t="s">
        <v>19</v>
      </c>
      <c r="F1303" s="2"/>
      <c r="G1303" s="2"/>
      <c r="H1303" s="2" t="str">
        <f t="shared" si="100"/>
        <v>_</v>
      </c>
      <c r="I1303" s="2"/>
      <c r="J1303" s="2"/>
      <c r="K1303" s="2"/>
      <c r="L1303" s="13" t="str">
        <f t="shared" si="101"/>
        <v>_</v>
      </c>
      <c r="M1303" s="2"/>
      <c r="N1303" s="2">
        <f>IF(ISBLANK(Table2[[#This Row],[ActualResult]]), 0, 1)</f>
        <v>0</v>
      </c>
      <c r="O1303" s="2" t="str">
        <f>IF(ISBLANK(Table2[[#This Row],[ActualResult]]), "_", IF(Table2[[#This Row],[ActualWinner]]=Table2[[#This Row],[PredictedWinner]], "Y", "N"))</f>
        <v>_</v>
      </c>
      <c r="P1303" s="2" t="str">
        <f>IF(Table2[[#This Row],[ActualAwayScore]]&gt;Table2[[#This Row],[PredictedAwayScore]], "N", IF(ISBLANK(Table2[[#This Row],[ActualResult]]), "_", IF(Table2[[#This Row],[ActualAwayScore]]=Table2[[#This Row],[PredictedAwayScore]], "Y", "N")))</f>
        <v>_</v>
      </c>
      <c r="Q1303" s="2" t="str">
        <f>IF(Table2[[#This Row],[ActualHomeScore]]&gt;Table2[[#This Row],[PredictedHomeScore]],"N", IF(ISBLANK(Table2[[#This Row],[ActualResult]]), "_", IF(Table2[[#This Row],[ActualHomeScore]]=Table2[[#This Row],[PredictedHomeScore]], "Y", "N")))</f>
        <v>_</v>
      </c>
      <c r="R1303" s="2"/>
      <c r="S1303" s="2" t="str">
        <f t="shared" si="102"/>
        <v>_</v>
      </c>
      <c r="T1303" s="2">
        <f>IF(INDEX(StatsRegularSeason20242025!$A$2:$C$33,MATCH(Table2[[#This Row],[AwayTeam]],StatsRegularSeason20242025!$A$2:$A$33,0),2)=INDEX(StatsRegularSeason20242025!$A$2:$C$33,MATCH(Table2[[#This Row],[HomeTeam]],StatsRegularSeason20242025!$A$2:$A$33,0),2),1,0)</f>
        <v>1</v>
      </c>
      <c r="U1303" s="2">
        <f>IF(INDEX(StatsRegularSeason20242025!$A$2:$C$33,MATCH(Table2[[#This Row],[AwayTeam]],StatsRegularSeason20242025!$A$2:$A$33,0),3)=INDEX(StatsRegularSeason20242025!$A$2:$C$33,MATCH(Table2[[#This Row],[HomeTeam]],StatsRegularSeason20242025!$A$2:$A$33,0),3),1,0)</f>
        <v>0</v>
      </c>
      <c r="V1303" s="2">
        <f>IF(Table2[[#This Row],[InterConf]]=1,IF(Table2[[#This Row],[InterDiv]]=0, 1, 0), 0)</f>
        <v>1</v>
      </c>
      <c r="W1303" s="2">
        <f>IF(INDEX(StatsRegularSeason20242025!$A$2:$C$33,MATCH(Table2[[#This Row],[AwayTeam]],StatsRegularSeason20242025!$A$2:$A$33,0),2)&lt;&gt;INDEX(StatsRegularSeason20242025!$A$2:$C$33,MATCH(Table2[[#This Row],[HomeTeam]],StatsRegularSeason20242025!$A$2:$A$33,0),2),1,0)</f>
        <v>0</v>
      </c>
      <c r="X1303" s="2"/>
      <c r="Y1303" s="2"/>
      <c r="Z1303" s="2">
        <f>IF(AND(Table2[[#This Row],[GameIsOver]]=1,Table2[[#This Row],[ActualHomeScore]]*Table2[[#This Row],[ActualAwayScore]]=0), 1,0)</f>
        <v>0</v>
      </c>
      <c r="AA1303" s="2">
        <f>IF(Table2[[#This Row],[GameIsOver]]=0,0, IF(Table2[[#This Row],[ActualWinner]]=Table2[[#This Row],[AwayTeam]], 2, IF(OR(Table2[[#This Row],[ActualResult]]="OT", Table2[[#This Row],[ActualResult]]="SO"), 1, 0)))</f>
        <v>0</v>
      </c>
      <c r="AB1303" s="2">
        <f>IF(Table2[[#This Row],[GameIsOver]]= 0, 0, IF(Table2[[#This Row],[ActualWinner]]=Table2[[#This Row],[HomeTeam]], 2, IF(OR(Table2[[#This Row],[ActualResult]]="OT", Table2[[#This Row],[ActualResult]]="SO"), 1, 0)))</f>
        <v>0</v>
      </c>
      <c r="AC1303" s="33">
        <f>(($AR$11)*IF(Table2[[#This Row],[CorrectWinnerPrediction]]="Y", 1, 0))+(($AR$12)*IF(Table2[[#This Row],[CorrectAwayScorePrediction]]="Y", 1, 0))+(($AR$13)*IF(Table2[[#This Row],[CorrectHomeScorePrediction]]="Y", 1, 0))</f>
        <v>0</v>
      </c>
      <c r="AD130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3" s="4" t="str">
        <f>IF(WEEKDAY(Table2[[#This Row],[GameDate]])=1,"SUN",IF(WEEKDAY(Table2[[#This Row],[GameDate]])=2,"MON",IF(WEEKDAY(Table2[[#This Row],[GameDate]])=3,"TUE",IF(WEEKDAY(Table2[[#This Row],[GameDate]])=4,"WED",IF(WEEKDAY(Table2[[#This Row],[GameDate]])=5,"THU",IF(WEEKDAY(Table2[[#This Row],[GameDate]])=6,"FRI", "SAT"))))))</f>
        <v>WED</v>
      </c>
      <c r="AF1303" s="2">
        <f>Table2[[#This Row],[ActualAwayScore]]-Table2[[#This Row],[PredictedAwayScore]]</f>
        <v>0</v>
      </c>
      <c r="AG1303" s="2">
        <f>Table2[[#This Row],[ActualHomeScore]]-Table2[[#This Row],[PredictedHomeScore]]</f>
        <v>0</v>
      </c>
      <c r="AH1303" s="2">
        <f t="shared" si="103"/>
        <v>0</v>
      </c>
      <c r="AI1303" s="2">
        <f t="shared" si="104"/>
        <v>0</v>
      </c>
    </row>
    <row r="1304" spans="1:35" x14ac:dyDescent="0.25">
      <c r="B1304" s="4">
        <v>45763</v>
      </c>
      <c r="C1304" s="7" t="s">
        <v>1416</v>
      </c>
      <c r="D1304" s="2" t="s">
        <v>47</v>
      </c>
      <c r="E1304" s="2" t="s">
        <v>22</v>
      </c>
      <c r="F1304" s="2"/>
      <c r="G1304" s="2"/>
      <c r="H1304" s="2" t="str">
        <f t="shared" si="100"/>
        <v>_</v>
      </c>
      <c r="I1304" s="2"/>
      <c r="J1304" s="2"/>
      <c r="K1304" s="2"/>
      <c r="L1304" s="2" t="str">
        <f t="shared" si="101"/>
        <v>_</v>
      </c>
      <c r="M1304" s="2"/>
      <c r="N1304" s="2">
        <f>IF(ISBLANK(Table2[[#This Row],[ActualResult]]), 0, 1)</f>
        <v>0</v>
      </c>
      <c r="O1304" s="2" t="str">
        <f>IF(ISBLANK(Table2[[#This Row],[ActualResult]]), "_", IF(Table2[[#This Row],[ActualWinner]]=Table2[[#This Row],[PredictedWinner]], "Y", "N"))</f>
        <v>_</v>
      </c>
      <c r="P1304" s="2" t="str">
        <f>IF(Table2[[#This Row],[ActualAwayScore]]&gt;Table2[[#This Row],[PredictedAwayScore]], "N", IF(ISBLANK(Table2[[#This Row],[ActualResult]]), "_", IF(Table2[[#This Row],[ActualAwayScore]]=Table2[[#This Row],[PredictedAwayScore]], "Y", "N")))</f>
        <v>_</v>
      </c>
      <c r="Q1304" s="2" t="str">
        <f>IF(Table2[[#This Row],[ActualHomeScore]]&gt;Table2[[#This Row],[PredictedHomeScore]],"N", IF(ISBLANK(Table2[[#This Row],[ActualResult]]), "_", IF(Table2[[#This Row],[ActualHomeScore]]=Table2[[#This Row],[PredictedHomeScore]], "Y", "N")))</f>
        <v>_</v>
      </c>
      <c r="R1304" s="2"/>
      <c r="S1304" s="2" t="str">
        <f t="shared" si="102"/>
        <v>_</v>
      </c>
      <c r="T1304" s="2">
        <f>IF(INDEX(StatsRegularSeason20242025!$A$2:$C$33,MATCH(Table2[[#This Row],[AwayTeam]],StatsRegularSeason20242025!$A$2:$A$33,0),2)=INDEX(StatsRegularSeason20242025!$A$2:$C$33,MATCH(Table2[[#This Row],[HomeTeam]],StatsRegularSeason20242025!$A$2:$A$33,0),2),1,0)</f>
        <v>1</v>
      </c>
      <c r="U1304" s="2">
        <f>IF(INDEX(StatsRegularSeason20242025!$A$2:$C$33,MATCH(Table2[[#This Row],[AwayTeam]],StatsRegularSeason20242025!$A$2:$A$33,0),3)=INDEX(StatsRegularSeason20242025!$A$2:$C$33,MATCH(Table2[[#This Row],[HomeTeam]],StatsRegularSeason20242025!$A$2:$A$33,0),3),1,0)</f>
        <v>0</v>
      </c>
      <c r="V1304" s="2">
        <f>IF(Table2[[#This Row],[InterConf]]=1,IF(Table2[[#This Row],[InterDiv]]=0, 1, 0), 0)</f>
        <v>1</v>
      </c>
      <c r="W1304" s="2">
        <f>IF(INDEX(StatsRegularSeason20242025!$A$2:$C$33,MATCH(Table2[[#This Row],[AwayTeam]],StatsRegularSeason20242025!$A$2:$A$33,0),2)&lt;&gt;INDEX(StatsRegularSeason20242025!$A$2:$C$33,MATCH(Table2[[#This Row],[HomeTeam]],StatsRegularSeason20242025!$A$2:$A$33,0),2),1,0)</f>
        <v>0</v>
      </c>
      <c r="X1304" s="2"/>
      <c r="Y1304" s="2"/>
      <c r="Z1304" s="2">
        <f>IF(AND(Table2[[#This Row],[GameIsOver]]=1,Table2[[#This Row],[ActualHomeScore]]*Table2[[#This Row],[ActualAwayScore]]=0), 1,0)</f>
        <v>0</v>
      </c>
      <c r="AA1304" s="2">
        <f>IF(Table2[[#This Row],[GameIsOver]]=0,0, IF(Table2[[#This Row],[ActualWinner]]=Table2[[#This Row],[AwayTeam]], 2, IF(OR(Table2[[#This Row],[ActualResult]]="OT", Table2[[#This Row],[ActualResult]]="SO"), 1, 0)))</f>
        <v>0</v>
      </c>
      <c r="AB1304" s="2">
        <f>IF(Table2[[#This Row],[GameIsOver]]= 0, 0, IF(Table2[[#This Row],[ActualWinner]]=Table2[[#This Row],[HomeTeam]], 2, IF(OR(Table2[[#This Row],[ActualResult]]="OT", Table2[[#This Row],[ActualResult]]="SO"), 1, 0)))</f>
        <v>0</v>
      </c>
      <c r="AC1304" s="33">
        <f>(($AR$11)*IF(Table2[[#This Row],[CorrectWinnerPrediction]]="Y", 1, 0))+(($AR$12)*IF(Table2[[#This Row],[CorrectAwayScorePrediction]]="Y", 1, 0))+(($AR$13)*IF(Table2[[#This Row],[CorrectHomeScorePrediction]]="Y", 1, 0))</f>
        <v>0</v>
      </c>
      <c r="AD130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4" s="4" t="str">
        <f>IF(WEEKDAY(Table2[[#This Row],[GameDate]])=1,"SUN",IF(WEEKDAY(Table2[[#This Row],[GameDate]])=2,"MON",IF(WEEKDAY(Table2[[#This Row],[GameDate]])=3,"TUE",IF(WEEKDAY(Table2[[#This Row],[GameDate]])=4,"WED",IF(WEEKDAY(Table2[[#This Row],[GameDate]])=5,"THU",IF(WEEKDAY(Table2[[#This Row],[GameDate]])=6,"FRI", "SAT"))))))</f>
        <v>WED</v>
      </c>
      <c r="AF1304" s="2">
        <f>Table2[[#This Row],[ActualAwayScore]]-Table2[[#This Row],[PredictedAwayScore]]</f>
        <v>0</v>
      </c>
      <c r="AG1304" s="2">
        <f>Table2[[#This Row],[ActualHomeScore]]-Table2[[#This Row],[PredictedHomeScore]]</f>
        <v>0</v>
      </c>
      <c r="AH1304" s="2">
        <f t="shared" si="103"/>
        <v>0</v>
      </c>
      <c r="AI1304" s="2">
        <f t="shared" si="104"/>
        <v>0</v>
      </c>
    </row>
    <row r="1305" spans="1:35" x14ac:dyDescent="0.25">
      <c r="B1305" s="4">
        <v>45763</v>
      </c>
      <c r="C1305" s="7" t="s">
        <v>1417</v>
      </c>
      <c r="D1305" s="2" t="s">
        <v>31</v>
      </c>
      <c r="E1305" s="2" t="s">
        <v>32</v>
      </c>
      <c r="F1305" s="2"/>
      <c r="G1305" s="2"/>
      <c r="H1305" s="2" t="str">
        <f t="shared" si="100"/>
        <v>_</v>
      </c>
      <c r="I1305" s="2"/>
      <c r="J1305" s="2"/>
      <c r="K1305" s="2"/>
      <c r="L1305" s="2" t="str">
        <f t="shared" si="101"/>
        <v>_</v>
      </c>
      <c r="M1305" s="2"/>
      <c r="N1305" s="2">
        <f>IF(ISBLANK(Table2[[#This Row],[ActualResult]]), 0, 1)</f>
        <v>0</v>
      </c>
      <c r="O1305" s="2" t="str">
        <f>IF(ISBLANK(Table2[[#This Row],[ActualResult]]), "_", IF(Table2[[#This Row],[ActualWinner]]=Table2[[#This Row],[PredictedWinner]], "Y", "N"))</f>
        <v>_</v>
      </c>
      <c r="P1305" s="2" t="str">
        <f>IF(Table2[[#This Row],[ActualAwayScore]]&gt;Table2[[#This Row],[PredictedAwayScore]], "N", IF(ISBLANK(Table2[[#This Row],[ActualResult]]), "_", IF(Table2[[#This Row],[ActualAwayScore]]=Table2[[#This Row],[PredictedAwayScore]], "Y", "N")))</f>
        <v>_</v>
      </c>
      <c r="Q1305" s="2" t="str">
        <f>IF(Table2[[#This Row],[ActualHomeScore]]&gt;Table2[[#This Row],[PredictedHomeScore]],"N", IF(ISBLANK(Table2[[#This Row],[ActualResult]]), "_", IF(Table2[[#This Row],[ActualHomeScore]]=Table2[[#This Row],[PredictedHomeScore]], "Y", "N")))</f>
        <v>_</v>
      </c>
      <c r="R1305" s="2"/>
      <c r="S1305" s="2" t="str">
        <f t="shared" si="102"/>
        <v>_</v>
      </c>
      <c r="T1305" s="2">
        <f>IF(INDEX(StatsRegularSeason20242025!$A$2:$C$33,MATCH(Table2[[#This Row],[AwayTeam]],StatsRegularSeason20242025!$A$2:$A$33,0),2)=INDEX(StatsRegularSeason20242025!$A$2:$C$33,MATCH(Table2[[#This Row],[HomeTeam]],StatsRegularSeason20242025!$A$2:$A$33,0),2),1,0)</f>
        <v>1</v>
      </c>
      <c r="U1305" s="2">
        <f>IF(INDEX(StatsRegularSeason20242025!$A$2:$C$33,MATCH(Table2[[#This Row],[AwayTeam]],StatsRegularSeason20242025!$A$2:$A$33,0),3)=INDEX(StatsRegularSeason20242025!$A$2:$C$33,MATCH(Table2[[#This Row],[HomeTeam]],StatsRegularSeason20242025!$A$2:$A$33,0),3),1,0)</f>
        <v>0</v>
      </c>
      <c r="V1305" s="2">
        <f>IF(Table2[[#This Row],[InterConf]]=1,IF(Table2[[#This Row],[InterDiv]]=0, 1, 0), 0)</f>
        <v>1</v>
      </c>
      <c r="W1305" s="2">
        <f>IF(INDEX(StatsRegularSeason20242025!$A$2:$C$33,MATCH(Table2[[#This Row],[AwayTeam]],StatsRegularSeason20242025!$A$2:$A$33,0),2)&lt;&gt;INDEX(StatsRegularSeason20242025!$A$2:$C$33,MATCH(Table2[[#This Row],[HomeTeam]],StatsRegularSeason20242025!$A$2:$A$33,0),2),1,0)</f>
        <v>0</v>
      </c>
      <c r="X1305" s="2"/>
      <c r="Y1305" s="2"/>
      <c r="Z1305" s="2">
        <f>IF(AND(Table2[[#This Row],[GameIsOver]]=1,Table2[[#This Row],[ActualHomeScore]]*Table2[[#This Row],[ActualAwayScore]]=0), 1,0)</f>
        <v>0</v>
      </c>
      <c r="AA1305" s="2">
        <f>IF(Table2[[#This Row],[GameIsOver]]=0,0, IF(Table2[[#This Row],[ActualWinner]]=Table2[[#This Row],[AwayTeam]], 2, IF(OR(Table2[[#This Row],[ActualResult]]="OT", Table2[[#This Row],[ActualResult]]="SO"), 1, 0)))</f>
        <v>0</v>
      </c>
      <c r="AB1305" s="2">
        <f>IF(Table2[[#This Row],[GameIsOver]]= 0, 0, IF(Table2[[#This Row],[ActualWinner]]=Table2[[#This Row],[HomeTeam]], 2, IF(OR(Table2[[#This Row],[ActualResult]]="OT", Table2[[#This Row],[ActualResult]]="SO"), 1, 0)))</f>
        <v>0</v>
      </c>
      <c r="AC1305" s="33">
        <f>(($AR$11)*IF(Table2[[#This Row],[CorrectWinnerPrediction]]="Y", 1, 0))+(($AR$12)*IF(Table2[[#This Row],[CorrectAwayScorePrediction]]="Y", 1, 0))+(($AR$13)*IF(Table2[[#This Row],[CorrectHomeScorePrediction]]="Y", 1, 0))</f>
        <v>0</v>
      </c>
      <c r="AD1305"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5" s="4" t="str">
        <f>IF(WEEKDAY(Table2[[#This Row],[GameDate]])=1,"SUN",IF(WEEKDAY(Table2[[#This Row],[GameDate]])=2,"MON",IF(WEEKDAY(Table2[[#This Row],[GameDate]])=3,"TUE",IF(WEEKDAY(Table2[[#This Row],[GameDate]])=4,"WED",IF(WEEKDAY(Table2[[#This Row],[GameDate]])=5,"THU",IF(WEEKDAY(Table2[[#This Row],[GameDate]])=6,"FRI", "SAT"))))))</f>
        <v>WED</v>
      </c>
      <c r="AF1305" s="2">
        <f>Table2[[#This Row],[ActualAwayScore]]-Table2[[#This Row],[PredictedAwayScore]]</f>
        <v>0</v>
      </c>
      <c r="AG1305" s="2">
        <f>Table2[[#This Row],[ActualHomeScore]]-Table2[[#This Row],[PredictedHomeScore]]</f>
        <v>0</v>
      </c>
      <c r="AH1305" s="2">
        <f t="shared" si="103"/>
        <v>0</v>
      </c>
      <c r="AI1305" s="2">
        <f t="shared" si="104"/>
        <v>0</v>
      </c>
    </row>
    <row r="1306" spans="1:35" x14ac:dyDescent="0.25">
      <c r="B1306" s="4">
        <v>45763</v>
      </c>
      <c r="C1306" s="7" t="s">
        <v>1418</v>
      </c>
      <c r="D1306" s="2" t="s">
        <v>34</v>
      </c>
      <c r="E1306" s="2" t="s">
        <v>35</v>
      </c>
      <c r="F1306" s="2"/>
      <c r="G1306" s="2"/>
      <c r="H1306" s="2" t="str">
        <f t="shared" si="100"/>
        <v>_</v>
      </c>
      <c r="I1306" s="2"/>
      <c r="J1306" s="2"/>
      <c r="K1306" s="2"/>
      <c r="L1306" s="2" t="str">
        <f t="shared" si="101"/>
        <v>_</v>
      </c>
      <c r="M1306" s="2"/>
      <c r="N1306" s="2">
        <f>IF(ISBLANK(Table2[[#This Row],[ActualResult]]), 0, 1)</f>
        <v>0</v>
      </c>
      <c r="O1306" s="2" t="str">
        <f>IF(ISBLANK(Table2[[#This Row],[ActualResult]]), "_", IF(Table2[[#This Row],[ActualWinner]]=Table2[[#This Row],[PredictedWinner]], "Y", "N"))</f>
        <v>_</v>
      </c>
      <c r="P1306" s="2" t="str">
        <f>IF(Table2[[#This Row],[ActualAwayScore]]&gt;Table2[[#This Row],[PredictedAwayScore]], "N", IF(ISBLANK(Table2[[#This Row],[ActualResult]]), "_", IF(Table2[[#This Row],[ActualAwayScore]]=Table2[[#This Row],[PredictedAwayScore]], "Y", "N")))</f>
        <v>_</v>
      </c>
      <c r="Q1306" s="2" t="str">
        <f>IF(Table2[[#This Row],[ActualHomeScore]]&gt;Table2[[#This Row],[PredictedHomeScore]],"N", IF(ISBLANK(Table2[[#This Row],[ActualResult]]), "_", IF(Table2[[#This Row],[ActualHomeScore]]=Table2[[#This Row],[PredictedHomeScore]], "Y", "N")))</f>
        <v>_</v>
      </c>
      <c r="R1306" s="2"/>
      <c r="S1306" s="2" t="str">
        <f t="shared" si="102"/>
        <v>_</v>
      </c>
      <c r="T1306" s="2">
        <f>IF(INDEX(StatsRegularSeason20242025!$A$2:$C$33,MATCH(Table2[[#This Row],[AwayTeam]],StatsRegularSeason20242025!$A$2:$A$33,0),2)=INDEX(StatsRegularSeason20242025!$A$2:$C$33,MATCH(Table2[[#This Row],[HomeTeam]],StatsRegularSeason20242025!$A$2:$A$33,0),2),1,0)</f>
        <v>1</v>
      </c>
      <c r="U1306" s="2">
        <f>IF(INDEX(StatsRegularSeason20242025!$A$2:$C$33,MATCH(Table2[[#This Row],[AwayTeam]],StatsRegularSeason20242025!$A$2:$A$33,0),3)=INDEX(StatsRegularSeason20242025!$A$2:$C$33,MATCH(Table2[[#This Row],[HomeTeam]],StatsRegularSeason20242025!$A$2:$A$33,0),3),1,0)</f>
        <v>1</v>
      </c>
      <c r="V1306" s="2">
        <f>IF(Table2[[#This Row],[InterConf]]=1,IF(Table2[[#This Row],[InterDiv]]=0, 1, 0), 0)</f>
        <v>0</v>
      </c>
      <c r="W1306" s="2">
        <f>IF(INDEX(StatsRegularSeason20242025!$A$2:$C$33,MATCH(Table2[[#This Row],[AwayTeam]],StatsRegularSeason20242025!$A$2:$A$33,0),2)&lt;&gt;INDEX(StatsRegularSeason20242025!$A$2:$C$33,MATCH(Table2[[#This Row],[HomeTeam]],StatsRegularSeason20242025!$A$2:$A$33,0),2),1,0)</f>
        <v>0</v>
      </c>
      <c r="X1306" s="2"/>
      <c r="Y1306" s="2"/>
      <c r="Z1306" s="2">
        <f>IF(AND(Table2[[#This Row],[GameIsOver]]=1,Table2[[#This Row],[ActualHomeScore]]*Table2[[#This Row],[ActualAwayScore]]=0), 1,0)</f>
        <v>0</v>
      </c>
      <c r="AA1306" s="2">
        <f>IF(Table2[[#This Row],[GameIsOver]]=0,0, IF(Table2[[#This Row],[ActualWinner]]=Table2[[#This Row],[AwayTeam]], 2, IF(OR(Table2[[#This Row],[ActualResult]]="OT", Table2[[#This Row],[ActualResult]]="SO"), 1, 0)))</f>
        <v>0</v>
      </c>
      <c r="AB1306" s="2">
        <f>IF(Table2[[#This Row],[GameIsOver]]= 0, 0, IF(Table2[[#This Row],[ActualWinner]]=Table2[[#This Row],[HomeTeam]], 2, IF(OR(Table2[[#This Row],[ActualResult]]="OT", Table2[[#This Row],[ActualResult]]="SO"), 1, 0)))</f>
        <v>0</v>
      </c>
      <c r="AC1306" s="33">
        <f>(($AR$11)*IF(Table2[[#This Row],[CorrectWinnerPrediction]]="Y", 1, 0))+(($AR$12)*IF(Table2[[#This Row],[CorrectAwayScorePrediction]]="Y", 1, 0))+(($AR$13)*IF(Table2[[#This Row],[CorrectHomeScorePrediction]]="Y", 1, 0))</f>
        <v>0</v>
      </c>
      <c r="AD1306"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6" s="4" t="str">
        <f>IF(WEEKDAY(Table2[[#This Row],[GameDate]])=1,"SUN",IF(WEEKDAY(Table2[[#This Row],[GameDate]])=2,"MON",IF(WEEKDAY(Table2[[#This Row],[GameDate]])=3,"TUE",IF(WEEKDAY(Table2[[#This Row],[GameDate]])=4,"WED",IF(WEEKDAY(Table2[[#This Row],[GameDate]])=5,"THU",IF(WEEKDAY(Table2[[#This Row],[GameDate]])=6,"FRI", "SAT"))))))</f>
        <v>WED</v>
      </c>
      <c r="AF1306" s="2">
        <f>Table2[[#This Row],[ActualAwayScore]]-Table2[[#This Row],[PredictedAwayScore]]</f>
        <v>0</v>
      </c>
      <c r="AG1306" s="2">
        <f>Table2[[#This Row],[ActualHomeScore]]-Table2[[#This Row],[PredictedHomeScore]]</f>
        <v>0</v>
      </c>
      <c r="AH1306" s="2">
        <f t="shared" si="103"/>
        <v>0</v>
      </c>
      <c r="AI1306" s="2">
        <f t="shared" si="104"/>
        <v>0</v>
      </c>
    </row>
    <row r="1307" spans="1:35" x14ac:dyDescent="0.25">
      <c r="B1307" s="4">
        <v>45763</v>
      </c>
      <c r="C1307" s="7" t="s">
        <v>1419</v>
      </c>
      <c r="D1307" s="2" t="s">
        <v>27</v>
      </c>
      <c r="E1307" s="2" t="s">
        <v>25</v>
      </c>
      <c r="F1307" s="2"/>
      <c r="G1307" s="2"/>
      <c r="H1307" s="2" t="str">
        <f t="shared" si="100"/>
        <v>_</v>
      </c>
      <c r="I1307" s="2"/>
      <c r="J1307" s="2"/>
      <c r="K1307" s="2"/>
      <c r="L1307" s="2" t="str">
        <f t="shared" si="101"/>
        <v>_</v>
      </c>
      <c r="M1307" s="2"/>
      <c r="N1307" s="2">
        <f>IF(ISBLANK(Table2[[#This Row],[ActualResult]]), 0, 1)</f>
        <v>0</v>
      </c>
      <c r="O1307" s="2" t="str">
        <f>IF(ISBLANK(Table2[[#This Row],[ActualResult]]), "_", IF(Table2[[#This Row],[ActualWinner]]=Table2[[#This Row],[PredictedWinner]], "Y", "N"))</f>
        <v>_</v>
      </c>
      <c r="P1307" s="2" t="str">
        <f>IF(Table2[[#This Row],[ActualAwayScore]]&gt;Table2[[#This Row],[PredictedAwayScore]], "N", IF(ISBLANK(Table2[[#This Row],[ActualResult]]), "_", IF(Table2[[#This Row],[ActualAwayScore]]=Table2[[#This Row],[PredictedAwayScore]], "Y", "N")))</f>
        <v>_</v>
      </c>
      <c r="Q1307" s="2" t="str">
        <f>IF(Table2[[#This Row],[ActualHomeScore]]&gt;Table2[[#This Row],[PredictedHomeScore]],"N", IF(ISBLANK(Table2[[#This Row],[ActualResult]]), "_", IF(Table2[[#This Row],[ActualHomeScore]]=Table2[[#This Row],[PredictedHomeScore]], "Y", "N")))</f>
        <v>_</v>
      </c>
      <c r="R1307" s="2"/>
      <c r="S1307" s="2" t="str">
        <f t="shared" si="102"/>
        <v>_</v>
      </c>
      <c r="T1307" s="2">
        <f>IF(INDEX(StatsRegularSeason20242025!$A$2:$C$33,MATCH(Table2[[#This Row],[AwayTeam]],StatsRegularSeason20242025!$A$2:$A$33,0),2)=INDEX(StatsRegularSeason20242025!$A$2:$C$33,MATCH(Table2[[#This Row],[HomeTeam]],StatsRegularSeason20242025!$A$2:$A$33,0),2),1,0)</f>
        <v>1</v>
      </c>
      <c r="U1307" s="2">
        <f>IF(INDEX(StatsRegularSeason20242025!$A$2:$C$33,MATCH(Table2[[#This Row],[AwayTeam]],StatsRegularSeason20242025!$A$2:$A$33,0),3)=INDEX(StatsRegularSeason20242025!$A$2:$C$33,MATCH(Table2[[#This Row],[HomeTeam]],StatsRegularSeason20242025!$A$2:$A$33,0),3),1,0)</f>
        <v>1</v>
      </c>
      <c r="V1307" s="2">
        <f>IF(Table2[[#This Row],[InterConf]]=1,IF(Table2[[#This Row],[InterDiv]]=0, 1, 0), 0)</f>
        <v>0</v>
      </c>
      <c r="W1307" s="2">
        <f>IF(INDEX(StatsRegularSeason20242025!$A$2:$C$33,MATCH(Table2[[#This Row],[AwayTeam]],StatsRegularSeason20242025!$A$2:$A$33,0),2)&lt;&gt;INDEX(StatsRegularSeason20242025!$A$2:$C$33,MATCH(Table2[[#This Row],[HomeTeam]],StatsRegularSeason20242025!$A$2:$A$33,0),2),1,0)</f>
        <v>0</v>
      </c>
      <c r="X1307" s="2"/>
      <c r="Y1307" s="2"/>
      <c r="Z1307" s="2">
        <f>IF(AND(Table2[[#This Row],[GameIsOver]]=1,Table2[[#This Row],[ActualHomeScore]]*Table2[[#This Row],[ActualAwayScore]]=0), 1,0)</f>
        <v>0</v>
      </c>
      <c r="AA1307" s="2">
        <f>IF(Table2[[#This Row],[GameIsOver]]=0,0, IF(Table2[[#This Row],[ActualWinner]]=Table2[[#This Row],[AwayTeam]], 2, IF(OR(Table2[[#This Row],[ActualResult]]="OT", Table2[[#This Row],[ActualResult]]="SO"), 1, 0)))</f>
        <v>0</v>
      </c>
      <c r="AB1307" s="2">
        <f>IF(Table2[[#This Row],[GameIsOver]]= 0, 0, IF(Table2[[#This Row],[ActualWinner]]=Table2[[#This Row],[HomeTeam]], 2, IF(OR(Table2[[#This Row],[ActualResult]]="OT", Table2[[#This Row],[ActualResult]]="SO"), 1, 0)))</f>
        <v>0</v>
      </c>
      <c r="AC1307" s="33">
        <f>(($AR$11)*IF(Table2[[#This Row],[CorrectWinnerPrediction]]="Y", 1, 0))+(($AR$12)*IF(Table2[[#This Row],[CorrectAwayScorePrediction]]="Y", 1, 0))+(($AR$13)*IF(Table2[[#This Row],[CorrectHomeScorePrediction]]="Y", 1, 0))</f>
        <v>0</v>
      </c>
      <c r="AD1307"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7" s="4" t="str">
        <f>IF(WEEKDAY(Table2[[#This Row],[GameDate]])=1,"SUN",IF(WEEKDAY(Table2[[#This Row],[GameDate]])=2,"MON",IF(WEEKDAY(Table2[[#This Row],[GameDate]])=3,"TUE",IF(WEEKDAY(Table2[[#This Row],[GameDate]])=4,"WED",IF(WEEKDAY(Table2[[#This Row],[GameDate]])=5,"THU",IF(WEEKDAY(Table2[[#This Row],[GameDate]])=6,"FRI", "SAT"))))))</f>
        <v>WED</v>
      </c>
      <c r="AF1307" s="2">
        <f>Table2[[#This Row],[ActualAwayScore]]-Table2[[#This Row],[PredictedAwayScore]]</f>
        <v>0</v>
      </c>
      <c r="AG1307" s="2">
        <f>Table2[[#This Row],[ActualHomeScore]]-Table2[[#This Row],[PredictedHomeScore]]</f>
        <v>0</v>
      </c>
      <c r="AH1307" s="2">
        <f t="shared" si="103"/>
        <v>0</v>
      </c>
      <c r="AI1307" s="2">
        <f t="shared" si="104"/>
        <v>0</v>
      </c>
    </row>
    <row r="1308" spans="1:35" x14ac:dyDescent="0.25">
      <c r="A1308" s="3"/>
      <c r="B1308" s="5">
        <v>45763</v>
      </c>
      <c r="C1308" s="8" t="s">
        <v>1420</v>
      </c>
      <c r="D1308" s="3" t="s">
        <v>23</v>
      </c>
      <c r="E1308" s="3" t="s">
        <v>38</v>
      </c>
      <c r="F1308" s="3"/>
      <c r="G1308" s="3"/>
      <c r="H1308" s="3" t="str">
        <f t="shared" si="100"/>
        <v>_</v>
      </c>
      <c r="I1308" s="3"/>
      <c r="J1308" s="3"/>
      <c r="K1308" s="3"/>
      <c r="L1308" s="3" t="str">
        <f t="shared" si="101"/>
        <v>_</v>
      </c>
      <c r="M1308" s="3"/>
      <c r="N1308" s="3">
        <f>IF(ISBLANK(Table2[[#This Row],[ActualResult]]), 0, 1)</f>
        <v>0</v>
      </c>
      <c r="O1308" s="3" t="str">
        <f>IF(ISBLANK(Table2[[#This Row],[ActualResult]]), "_", IF(Table2[[#This Row],[ActualWinner]]=Table2[[#This Row],[PredictedWinner]], "Y", "N"))</f>
        <v>_</v>
      </c>
      <c r="P1308" s="3" t="str">
        <f>IF(Table2[[#This Row],[ActualAwayScore]]&gt;Table2[[#This Row],[PredictedAwayScore]], "N", IF(ISBLANK(Table2[[#This Row],[ActualResult]]), "_", IF(Table2[[#This Row],[ActualAwayScore]]=Table2[[#This Row],[PredictedAwayScore]], "Y", "N")))</f>
        <v>_</v>
      </c>
      <c r="Q1308" s="3" t="str">
        <f>IF(Table2[[#This Row],[ActualHomeScore]]&gt;Table2[[#This Row],[PredictedHomeScore]],"N", IF(ISBLANK(Table2[[#This Row],[ActualResult]]), "_", IF(Table2[[#This Row],[ActualHomeScore]]=Table2[[#This Row],[PredictedHomeScore]], "Y", "N")))</f>
        <v>_</v>
      </c>
      <c r="R1308" s="2"/>
      <c r="S1308" s="2" t="str">
        <f t="shared" si="102"/>
        <v>_</v>
      </c>
      <c r="T1308" s="2">
        <f>IF(INDEX(StatsRegularSeason20242025!$A$2:$C$33,MATCH(Table2[[#This Row],[AwayTeam]],StatsRegularSeason20242025!$A$2:$A$33,0),2)=INDEX(StatsRegularSeason20242025!$A$2:$C$33,MATCH(Table2[[#This Row],[HomeTeam]],StatsRegularSeason20242025!$A$2:$A$33,0),2),1,0)</f>
        <v>1</v>
      </c>
      <c r="U1308" s="2">
        <f>IF(INDEX(StatsRegularSeason20242025!$A$2:$C$33,MATCH(Table2[[#This Row],[AwayTeam]],StatsRegularSeason20242025!$A$2:$A$33,0),3)=INDEX(StatsRegularSeason20242025!$A$2:$C$33,MATCH(Table2[[#This Row],[HomeTeam]],StatsRegularSeason20242025!$A$2:$A$33,0),3),1,0)</f>
        <v>1</v>
      </c>
      <c r="V1308" s="2">
        <f>IF(Table2[[#This Row],[InterConf]]=1,IF(Table2[[#This Row],[InterDiv]]=0, 1, 0), 0)</f>
        <v>0</v>
      </c>
      <c r="W1308" s="2">
        <f>IF(INDEX(StatsRegularSeason20242025!$A$2:$C$33,MATCH(Table2[[#This Row],[AwayTeam]],StatsRegularSeason20242025!$A$2:$A$33,0),2)&lt;&gt;INDEX(StatsRegularSeason20242025!$A$2:$C$33,MATCH(Table2[[#This Row],[HomeTeam]],StatsRegularSeason20242025!$A$2:$A$33,0),2),1,0)</f>
        <v>0</v>
      </c>
      <c r="X1308" s="2"/>
      <c r="Y1308" s="2"/>
      <c r="Z1308" s="2">
        <f>IF(AND(Table2[[#This Row],[GameIsOver]]=1,Table2[[#This Row],[ActualHomeScore]]*Table2[[#This Row],[ActualAwayScore]]=0), 1,0)</f>
        <v>0</v>
      </c>
      <c r="AA1308" s="2">
        <f>IF(Table2[[#This Row],[GameIsOver]]=0,0, IF(Table2[[#This Row],[ActualWinner]]=Table2[[#This Row],[AwayTeam]], 2, IF(OR(Table2[[#This Row],[ActualResult]]="OT", Table2[[#This Row],[ActualResult]]="SO"), 1, 0)))</f>
        <v>0</v>
      </c>
      <c r="AB1308" s="2">
        <f>IF(Table2[[#This Row],[GameIsOver]]= 0, 0, IF(Table2[[#This Row],[ActualWinner]]=Table2[[#This Row],[HomeTeam]], 2, IF(OR(Table2[[#This Row],[ActualResult]]="OT", Table2[[#This Row],[ActualResult]]="SO"), 1, 0)))</f>
        <v>0</v>
      </c>
      <c r="AC1308" s="33">
        <f>(($AR$11)*IF(Table2[[#This Row],[CorrectWinnerPrediction]]="Y", 1, 0))+(($AR$12)*IF(Table2[[#This Row],[CorrectAwayScorePrediction]]="Y", 1, 0))+(($AR$13)*IF(Table2[[#This Row],[CorrectHomeScorePrediction]]="Y", 1, 0))</f>
        <v>0</v>
      </c>
      <c r="AD1308"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8" s="5" t="str">
        <f>IF(WEEKDAY(Table2[[#This Row],[GameDate]])=1,"SUN",IF(WEEKDAY(Table2[[#This Row],[GameDate]])=2,"MON",IF(WEEKDAY(Table2[[#This Row],[GameDate]])=3,"TUE",IF(WEEKDAY(Table2[[#This Row],[GameDate]])=4,"WED",IF(WEEKDAY(Table2[[#This Row],[GameDate]])=5,"THU",IF(WEEKDAY(Table2[[#This Row],[GameDate]])=6,"FRI", "SAT"))))))</f>
        <v>WED</v>
      </c>
      <c r="AF1308" s="2">
        <f>Table2[[#This Row],[ActualAwayScore]]-Table2[[#This Row],[PredictedAwayScore]]</f>
        <v>0</v>
      </c>
      <c r="AG1308" s="2">
        <f>Table2[[#This Row],[ActualHomeScore]]-Table2[[#This Row],[PredictedHomeScore]]</f>
        <v>0</v>
      </c>
      <c r="AH1308" s="2">
        <f t="shared" si="103"/>
        <v>0</v>
      </c>
      <c r="AI1308" s="2">
        <f t="shared" si="104"/>
        <v>0</v>
      </c>
    </row>
    <row r="1309" spans="1:35" x14ac:dyDescent="0.25">
      <c r="B1309" s="4">
        <v>45764</v>
      </c>
      <c r="C1309" s="7" t="s">
        <v>1421</v>
      </c>
      <c r="D1309" s="2" t="s">
        <v>45</v>
      </c>
      <c r="E1309" s="2" t="s">
        <v>29</v>
      </c>
      <c r="F1309" s="2"/>
      <c r="G1309" s="2"/>
      <c r="H1309" s="2" t="str">
        <f t="shared" si="100"/>
        <v>_</v>
      </c>
      <c r="I1309" s="2"/>
      <c r="J1309" s="2"/>
      <c r="K1309" s="2"/>
      <c r="L1309" s="2" t="str">
        <f t="shared" si="101"/>
        <v>_</v>
      </c>
      <c r="M1309" s="2"/>
      <c r="N1309" s="2">
        <f>IF(ISBLANK(Table2[[#This Row],[ActualResult]]), 0, 1)</f>
        <v>0</v>
      </c>
      <c r="O1309" s="2" t="str">
        <f>IF(ISBLANK(Table2[[#This Row],[ActualResult]]), "_", IF(Table2[[#This Row],[ActualWinner]]=Table2[[#This Row],[PredictedWinner]], "Y", "N"))</f>
        <v>_</v>
      </c>
      <c r="P1309" s="2" t="str">
        <f>IF(Table2[[#This Row],[ActualAwayScore]]&gt;Table2[[#This Row],[PredictedAwayScore]], "N", IF(ISBLANK(Table2[[#This Row],[ActualResult]]), "_", IF(Table2[[#This Row],[ActualAwayScore]]=Table2[[#This Row],[PredictedAwayScore]], "Y", "N")))</f>
        <v>_</v>
      </c>
      <c r="Q1309" s="2" t="str">
        <f>IF(Table2[[#This Row],[ActualHomeScore]]&gt;Table2[[#This Row],[PredictedHomeScore]],"N", IF(ISBLANK(Table2[[#This Row],[ActualResult]]), "_", IF(Table2[[#This Row],[ActualHomeScore]]=Table2[[#This Row],[PredictedHomeScore]], "Y", "N")))</f>
        <v>_</v>
      </c>
      <c r="R1309" s="2"/>
      <c r="S1309" s="2" t="str">
        <f t="shared" si="102"/>
        <v>_</v>
      </c>
      <c r="T1309" s="2">
        <f>IF(INDEX(StatsRegularSeason20242025!$A$2:$C$33,MATCH(Table2[[#This Row],[AwayTeam]],StatsRegularSeason20242025!$A$2:$A$33,0),2)=INDEX(StatsRegularSeason20242025!$A$2:$C$33,MATCH(Table2[[#This Row],[HomeTeam]],StatsRegularSeason20242025!$A$2:$A$33,0),2),1,0)</f>
        <v>1</v>
      </c>
      <c r="U1309" s="2">
        <f>IF(INDEX(StatsRegularSeason20242025!$A$2:$C$33,MATCH(Table2[[#This Row],[AwayTeam]],StatsRegularSeason20242025!$A$2:$A$33,0),3)=INDEX(StatsRegularSeason20242025!$A$2:$C$33,MATCH(Table2[[#This Row],[HomeTeam]],StatsRegularSeason20242025!$A$2:$A$33,0),3),1,0)</f>
        <v>0</v>
      </c>
      <c r="V1309" s="2">
        <f>IF(Table2[[#This Row],[InterConf]]=1,IF(Table2[[#This Row],[InterDiv]]=0, 1, 0), 0)</f>
        <v>1</v>
      </c>
      <c r="W1309" s="2">
        <f>IF(INDEX(StatsRegularSeason20242025!$A$2:$C$33,MATCH(Table2[[#This Row],[AwayTeam]],StatsRegularSeason20242025!$A$2:$A$33,0),2)&lt;&gt;INDEX(StatsRegularSeason20242025!$A$2:$C$33,MATCH(Table2[[#This Row],[HomeTeam]],StatsRegularSeason20242025!$A$2:$A$33,0),2),1,0)</f>
        <v>0</v>
      </c>
      <c r="X1309" s="2"/>
      <c r="Y1309" s="2"/>
      <c r="Z1309" s="2">
        <f>IF(AND(Table2[[#This Row],[GameIsOver]]=1,Table2[[#This Row],[ActualHomeScore]]*Table2[[#This Row],[ActualAwayScore]]=0), 1,0)</f>
        <v>0</v>
      </c>
      <c r="AA1309" s="2">
        <f>IF(Table2[[#This Row],[GameIsOver]]=0,0, IF(Table2[[#This Row],[ActualWinner]]=Table2[[#This Row],[AwayTeam]], 2, IF(OR(Table2[[#This Row],[ActualResult]]="OT", Table2[[#This Row],[ActualResult]]="SO"), 1, 0)))</f>
        <v>0</v>
      </c>
      <c r="AB1309" s="2">
        <f>IF(Table2[[#This Row],[GameIsOver]]= 0, 0, IF(Table2[[#This Row],[ActualWinner]]=Table2[[#This Row],[HomeTeam]], 2, IF(OR(Table2[[#This Row],[ActualResult]]="OT", Table2[[#This Row],[ActualResult]]="SO"), 1, 0)))</f>
        <v>0</v>
      </c>
      <c r="AC1309" s="33">
        <f>(($AR$11)*IF(Table2[[#This Row],[CorrectWinnerPrediction]]="Y", 1, 0))+(($AR$12)*IF(Table2[[#This Row],[CorrectAwayScorePrediction]]="Y", 1, 0))+(($AR$13)*IF(Table2[[#This Row],[CorrectHomeScorePrediction]]="Y", 1, 0))</f>
        <v>0</v>
      </c>
      <c r="AD1309"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09" s="4" t="str">
        <f>IF(WEEKDAY(Table2[[#This Row],[GameDate]])=1,"SUN",IF(WEEKDAY(Table2[[#This Row],[GameDate]])=2,"MON",IF(WEEKDAY(Table2[[#This Row],[GameDate]])=3,"TUE",IF(WEEKDAY(Table2[[#This Row],[GameDate]])=4,"WED",IF(WEEKDAY(Table2[[#This Row],[GameDate]])=5,"THU",IF(WEEKDAY(Table2[[#This Row],[GameDate]])=6,"FRI", "SAT"))))))</f>
        <v>THU</v>
      </c>
      <c r="AF1309" s="2">
        <f>Table2[[#This Row],[ActualAwayScore]]-Table2[[#This Row],[PredictedAwayScore]]</f>
        <v>0</v>
      </c>
      <c r="AG1309" s="2">
        <f>Table2[[#This Row],[ActualHomeScore]]-Table2[[#This Row],[PredictedHomeScore]]</f>
        <v>0</v>
      </c>
      <c r="AH1309" s="2">
        <f t="shared" si="103"/>
        <v>0</v>
      </c>
      <c r="AI1309" s="2">
        <f t="shared" si="104"/>
        <v>0</v>
      </c>
    </row>
    <row r="1310" spans="1:35" x14ac:dyDescent="0.25">
      <c r="B1310" s="4">
        <v>45764</v>
      </c>
      <c r="C1310" s="7" t="s">
        <v>1422</v>
      </c>
      <c r="D1310" s="2" t="s">
        <v>31</v>
      </c>
      <c r="E1310" s="2" t="s">
        <v>18</v>
      </c>
      <c r="F1310" s="2"/>
      <c r="G1310" s="2"/>
      <c r="H1310" s="2" t="str">
        <f t="shared" si="100"/>
        <v>_</v>
      </c>
      <c r="I1310" s="2"/>
      <c r="J1310" s="2"/>
      <c r="K1310" s="2"/>
      <c r="L1310" s="2" t="str">
        <f t="shared" si="101"/>
        <v>_</v>
      </c>
      <c r="M1310" s="2"/>
      <c r="N1310" s="2">
        <f>IF(ISBLANK(Table2[[#This Row],[ActualResult]]), 0, 1)</f>
        <v>0</v>
      </c>
      <c r="O1310" s="2" t="str">
        <f>IF(ISBLANK(Table2[[#This Row],[ActualResult]]), "_", IF(Table2[[#This Row],[ActualWinner]]=Table2[[#This Row],[PredictedWinner]], "Y", "N"))</f>
        <v>_</v>
      </c>
      <c r="P1310" s="2" t="str">
        <f>IF(Table2[[#This Row],[ActualAwayScore]]&gt;Table2[[#This Row],[PredictedAwayScore]], "N", IF(ISBLANK(Table2[[#This Row],[ActualResult]]), "_", IF(Table2[[#This Row],[ActualAwayScore]]=Table2[[#This Row],[PredictedAwayScore]], "Y", "N")))</f>
        <v>_</v>
      </c>
      <c r="Q1310" s="2" t="str">
        <f>IF(Table2[[#This Row],[ActualHomeScore]]&gt;Table2[[#This Row],[PredictedHomeScore]],"N", IF(ISBLANK(Table2[[#This Row],[ActualResult]]), "_", IF(Table2[[#This Row],[ActualHomeScore]]=Table2[[#This Row],[PredictedHomeScore]], "Y", "N")))</f>
        <v>_</v>
      </c>
      <c r="R1310" s="2"/>
      <c r="S1310" s="2" t="str">
        <f t="shared" si="102"/>
        <v>_</v>
      </c>
      <c r="T1310" s="2">
        <f>IF(INDEX(StatsRegularSeason20242025!$A$2:$C$33,MATCH(Table2[[#This Row],[AwayTeam]],StatsRegularSeason20242025!$A$2:$A$33,0),2)=INDEX(StatsRegularSeason20242025!$A$2:$C$33,MATCH(Table2[[#This Row],[HomeTeam]],StatsRegularSeason20242025!$A$2:$A$33,0),2),1,0)</f>
        <v>1</v>
      </c>
      <c r="U1310" s="2">
        <f>IF(INDEX(StatsRegularSeason20242025!$A$2:$C$33,MATCH(Table2[[#This Row],[AwayTeam]],StatsRegularSeason20242025!$A$2:$A$33,0),3)=INDEX(StatsRegularSeason20242025!$A$2:$C$33,MATCH(Table2[[#This Row],[HomeTeam]],StatsRegularSeason20242025!$A$2:$A$33,0),3),1,0)</f>
        <v>1</v>
      </c>
      <c r="V1310" s="2">
        <f>IF(Table2[[#This Row],[InterConf]]=1,IF(Table2[[#This Row],[InterDiv]]=0, 1, 0), 0)</f>
        <v>0</v>
      </c>
      <c r="W1310" s="2">
        <f>IF(INDEX(StatsRegularSeason20242025!$A$2:$C$33,MATCH(Table2[[#This Row],[AwayTeam]],StatsRegularSeason20242025!$A$2:$A$33,0),2)&lt;&gt;INDEX(StatsRegularSeason20242025!$A$2:$C$33,MATCH(Table2[[#This Row],[HomeTeam]],StatsRegularSeason20242025!$A$2:$A$33,0),2),1,0)</f>
        <v>0</v>
      </c>
      <c r="X1310" s="2"/>
      <c r="Y1310" s="2"/>
      <c r="Z1310" s="2">
        <f>IF(AND(Table2[[#This Row],[GameIsOver]]=1,Table2[[#This Row],[ActualHomeScore]]*Table2[[#This Row],[ActualAwayScore]]=0), 1,0)</f>
        <v>0</v>
      </c>
      <c r="AA1310" s="2">
        <f>IF(Table2[[#This Row],[GameIsOver]]=0,0, IF(Table2[[#This Row],[ActualWinner]]=Table2[[#This Row],[AwayTeam]], 2, IF(OR(Table2[[#This Row],[ActualResult]]="OT", Table2[[#This Row],[ActualResult]]="SO"), 1, 0)))</f>
        <v>0</v>
      </c>
      <c r="AB1310" s="2">
        <f>IF(Table2[[#This Row],[GameIsOver]]= 0, 0, IF(Table2[[#This Row],[ActualWinner]]=Table2[[#This Row],[HomeTeam]], 2, IF(OR(Table2[[#This Row],[ActualResult]]="OT", Table2[[#This Row],[ActualResult]]="SO"), 1, 0)))</f>
        <v>0</v>
      </c>
      <c r="AC1310" s="33">
        <f>(($AR$11)*IF(Table2[[#This Row],[CorrectWinnerPrediction]]="Y", 1, 0))+(($AR$12)*IF(Table2[[#This Row],[CorrectAwayScorePrediction]]="Y", 1, 0))+(($AR$13)*IF(Table2[[#This Row],[CorrectHomeScorePrediction]]="Y", 1, 0))</f>
        <v>0</v>
      </c>
      <c r="AD1310"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0" s="4" t="str">
        <f>IF(WEEKDAY(Table2[[#This Row],[GameDate]])=1,"SUN",IF(WEEKDAY(Table2[[#This Row],[GameDate]])=2,"MON",IF(WEEKDAY(Table2[[#This Row],[GameDate]])=3,"TUE",IF(WEEKDAY(Table2[[#This Row],[GameDate]])=4,"WED",IF(WEEKDAY(Table2[[#This Row],[GameDate]])=5,"THU",IF(WEEKDAY(Table2[[#This Row],[GameDate]])=6,"FRI", "SAT"))))))</f>
        <v>THU</v>
      </c>
      <c r="AF1310" s="2">
        <f>Table2[[#This Row],[ActualAwayScore]]-Table2[[#This Row],[PredictedAwayScore]]</f>
        <v>0</v>
      </c>
      <c r="AG1310" s="2">
        <f>Table2[[#This Row],[ActualHomeScore]]-Table2[[#This Row],[PredictedHomeScore]]</f>
        <v>0</v>
      </c>
      <c r="AH1310" s="2">
        <f t="shared" si="103"/>
        <v>0</v>
      </c>
      <c r="AI1310" s="2">
        <f t="shared" si="104"/>
        <v>0</v>
      </c>
    </row>
    <row r="1311" spans="1:35" x14ac:dyDescent="0.25">
      <c r="B1311" s="4">
        <v>45764</v>
      </c>
      <c r="C1311" s="7" t="s">
        <v>1423</v>
      </c>
      <c r="D1311" s="2" t="s">
        <v>44</v>
      </c>
      <c r="E1311" s="2" t="s">
        <v>30</v>
      </c>
      <c r="F1311" s="2"/>
      <c r="G1311" s="2"/>
      <c r="H1311" s="2" t="str">
        <f t="shared" si="100"/>
        <v>_</v>
      </c>
      <c r="I1311" s="2"/>
      <c r="J1311" s="2"/>
      <c r="K1311" s="2"/>
      <c r="L1311" s="2" t="str">
        <f t="shared" si="101"/>
        <v>_</v>
      </c>
      <c r="M1311" s="2"/>
      <c r="N1311" s="2">
        <f>IF(ISBLANK(Table2[[#This Row],[ActualResult]]), 0, 1)</f>
        <v>0</v>
      </c>
      <c r="O1311" s="2" t="str">
        <f>IF(ISBLANK(Table2[[#This Row],[ActualResult]]), "_", IF(Table2[[#This Row],[ActualWinner]]=Table2[[#This Row],[PredictedWinner]], "Y", "N"))</f>
        <v>_</v>
      </c>
      <c r="P1311" s="2" t="str">
        <f>IF(Table2[[#This Row],[ActualAwayScore]]&gt;Table2[[#This Row],[PredictedAwayScore]], "N", IF(ISBLANK(Table2[[#This Row],[ActualResult]]), "_", IF(Table2[[#This Row],[ActualAwayScore]]=Table2[[#This Row],[PredictedAwayScore]], "Y", "N")))</f>
        <v>_</v>
      </c>
      <c r="Q1311" s="2" t="str">
        <f>IF(Table2[[#This Row],[ActualHomeScore]]&gt;Table2[[#This Row],[PredictedHomeScore]],"N", IF(ISBLANK(Table2[[#This Row],[ActualResult]]), "_", IF(Table2[[#This Row],[ActualHomeScore]]=Table2[[#This Row],[PredictedHomeScore]], "Y", "N")))</f>
        <v>_</v>
      </c>
      <c r="R1311" s="2"/>
      <c r="S1311" s="2" t="str">
        <f t="shared" si="102"/>
        <v>_</v>
      </c>
      <c r="T1311" s="2">
        <f>IF(INDEX(StatsRegularSeason20242025!$A$2:$C$33,MATCH(Table2[[#This Row],[AwayTeam]],StatsRegularSeason20242025!$A$2:$A$33,0),2)=INDEX(StatsRegularSeason20242025!$A$2:$C$33,MATCH(Table2[[#This Row],[HomeTeam]],StatsRegularSeason20242025!$A$2:$A$33,0),2),1,0)</f>
        <v>1</v>
      </c>
      <c r="U1311" s="2">
        <f>IF(INDEX(StatsRegularSeason20242025!$A$2:$C$33,MATCH(Table2[[#This Row],[AwayTeam]],StatsRegularSeason20242025!$A$2:$A$33,0),3)=INDEX(StatsRegularSeason20242025!$A$2:$C$33,MATCH(Table2[[#This Row],[HomeTeam]],StatsRegularSeason20242025!$A$2:$A$33,0),3),1,0)</f>
        <v>0</v>
      </c>
      <c r="V1311" s="2">
        <f>IF(Table2[[#This Row],[InterConf]]=1,IF(Table2[[#This Row],[InterDiv]]=0, 1, 0), 0)</f>
        <v>1</v>
      </c>
      <c r="W1311" s="2">
        <f>IF(INDEX(StatsRegularSeason20242025!$A$2:$C$33,MATCH(Table2[[#This Row],[AwayTeam]],StatsRegularSeason20242025!$A$2:$A$33,0),2)&lt;&gt;INDEX(StatsRegularSeason20242025!$A$2:$C$33,MATCH(Table2[[#This Row],[HomeTeam]],StatsRegularSeason20242025!$A$2:$A$33,0),2),1,0)</f>
        <v>0</v>
      </c>
      <c r="X1311" s="2"/>
      <c r="Y1311" s="2"/>
      <c r="Z1311" s="2">
        <f>IF(AND(Table2[[#This Row],[GameIsOver]]=1,Table2[[#This Row],[ActualHomeScore]]*Table2[[#This Row],[ActualAwayScore]]=0), 1,0)</f>
        <v>0</v>
      </c>
      <c r="AA1311" s="2">
        <f>IF(Table2[[#This Row],[GameIsOver]]=0,0, IF(Table2[[#This Row],[ActualWinner]]=Table2[[#This Row],[AwayTeam]], 2, IF(OR(Table2[[#This Row],[ActualResult]]="OT", Table2[[#This Row],[ActualResult]]="SO"), 1, 0)))</f>
        <v>0</v>
      </c>
      <c r="AB1311" s="2">
        <f>IF(Table2[[#This Row],[GameIsOver]]= 0, 0, IF(Table2[[#This Row],[ActualWinner]]=Table2[[#This Row],[HomeTeam]], 2, IF(OR(Table2[[#This Row],[ActualResult]]="OT", Table2[[#This Row],[ActualResult]]="SO"), 1, 0)))</f>
        <v>0</v>
      </c>
      <c r="AC1311" s="33">
        <f>(($AR$11)*IF(Table2[[#This Row],[CorrectWinnerPrediction]]="Y", 1, 0))+(($AR$12)*IF(Table2[[#This Row],[CorrectAwayScorePrediction]]="Y", 1, 0))+(($AR$13)*IF(Table2[[#This Row],[CorrectHomeScorePrediction]]="Y", 1, 0))</f>
        <v>0</v>
      </c>
      <c r="AD1311"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1" s="4" t="str">
        <f>IF(WEEKDAY(Table2[[#This Row],[GameDate]])=1,"SUN",IF(WEEKDAY(Table2[[#This Row],[GameDate]])=2,"MON",IF(WEEKDAY(Table2[[#This Row],[GameDate]])=3,"TUE",IF(WEEKDAY(Table2[[#This Row],[GameDate]])=4,"WED",IF(WEEKDAY(Table2[[#This Row],[GameDate]])=5,"THU",IF(WEEKDAY(Table2[[#This Row],[GameDate]])=6,"FRI", "SAT"))))))</f>
        <v>THU</v>
      </c>
      <c r="AF1311" s="2">
        <f>Table2[[#This Row],[ActualAwayScore]]-Table2[[#This Row],[PredictedAwayScore]]</f>
        <v>0</v>
      </c>
      <c r="AG1311" s="2">
        <f>Table2[[#This Row],[ActualHomeScore]]-Table2[[#This Row],[PredictedHomeScore]]</f>
        <v>0</v>
      </c>
      <c r="AH1311" s="2">
        <f t="shared" si="103"/>
        <v>0</v>
      </c>
      <c r="AI1311" s="2">
        <f t="shared" si="104"/>
        <v>0</v>
      </c>
    </row>
    <row r="1312" spans="1:35" x14ac:dyDescent="0.25">
      <c r="B1312" s="4">
        <v>45764</v>
      </c>
      <c r="C1312" s="7" t="s">
        <v>1424</v>
      </c>
      <c r="D1312" s="2" t="s">
        <v>43</v>
      </c>
      <c r="E1312" s="2" t="s">
        <v>20</v>
      </c>
      <c r="F1312" s="2"/>
      <c r="G1312" s="2"/>
      <c r="H1312" s="2" t="str">
        <f t="shared" si="100"/>
        <v>_</v>
      </c>
      <c r="I1312" s="2"/>
      <c r="J1312" s="2"/>
      <c r="K1312" s="2"/>
      <c r="L1312" s="2" t="str">
        <f t="shared" si="101"/>
        <v>_</v>
      </c>
      <c r="M1312" s="2"/>
      <c r="N1312" s="2">
        <f>IF(ISBLANK(Table2[[#This Row],[ActualResult]]), 0, 1)</f>
        <v>0</v>
      </c>
      <c r="O1312" s="2" t="str">
        <f>IF(ISBLANK(Table2[[#This Row],[ActualResult]]), "_", IF(Table2[[#This Row],[ActualWinner]]=Table2[[#This Row],[PredictedWinner]], "Y", "N"))</f>
        <v>_</v>
      </c>
      <c r="P1312" s="2" t="str">
        <f>IF(Table2[[#This Row],[ActualAwayScore]]&gt;Table2[[#This Row],[PredictedAwayScore]], "N", IF(ISBLANK(Table2[[#This Row],[ActualResult]]), "_", IF(Table2[[#This Row],[ActualAwayScore]]=Table2[[#This Row],[PredictedAwayScore]], "Y", "N")))</f>
        <v>_</v>
      </c>
      <c r="Q1312" s="2" t="str">
        <f>IF(Table2[[#This Row],[ActualHomeScore]]&gt;Table2[[#This Row],[PredictedHomeScore]],"N", IF(ISBLANK(Table2[[#This Row],[ActualResult]]), "_", IF(Table2[[#This Row],[ActualHomeScore]]=Table2[[#This Row],[PredictedHomeScore]], "Y", "N")))</f>
        <v>_</v>
      </c>
      <c r="R1312" s="2"/>
      <c r="S1312" s="2" t="str">
        <f t="shared" si="102"/>
        <v>_</v>
      </c>
      <c r="T1312" s="2">
        <f>IF(INDEX(StatsRegularSeason20242025!$A$2:$C$33,MATCH(Table2[[#This Row],[AwayTeam]],StatsRegularSeason20242025!$A$2:$A$33,0),2)=INDEX(StatsRegularSeason20242025!$A$2:$C$33,MATCH(Table2[[#This Row],[HomeTeam]],StatsRegularSeason20242025!$A$2:$A$33,0),2),1,0)</f>
        <v>1</v>
      </c>
      <c r="U1312" s="2">
        <f>IF(INDEX(StatsRegularSeason20242025!$A$2:$C$33,MATCH(Table2[[#This Row],[AwayTeam]],StatsRegularSeason20242025!$A$2:$A$33,0),3)=INDEX(StatsRegularSeason20242025!$A$2:$C$33,MATCH(Table2[[#This Row],[HomeTeam]],StatsRegularSeason20242025!$A$2:$A$33,0),3),1,0)</f>
        <v>0</v>
      </c>
      <c r="V1312" s="2">
        <f>IF(Table2[[#This Row],[InterConf]]=1,IF(Table2[[#This Row],[InterDiv]]=0, 1, 0), 0)</f>
        <v>1</v>
      </c>
      <c r="W1312" s="2">
        <f>IF(INDEX(StatsRegularSeason20242025!$A$2:$C$33,MATCH(Table2[[#This Row],[AwayTeam]],StatsRegularSeason20242025!$A$2:$A$33,0),2)&lt;&gt;INDEX(StatsRegularSeason20242025!$A$2:$C$33,MATCH(Table2[[#This Row],[HomeTeam]],StatsRegularSeason20242025!$A$2:$A$33,0),2),1,0)</f>
        <v>0</v>
      </c>
      <c r="X1312" s="2"/>
      <c r="Y1312" s="2"/>
      <c r="Z1312" s="2">
        <f>IF(AND(Table2[[#This Row],[GameIsOver]]=1,Table2[[#This Row],[ActualHomeScore]]*Table2[[#This Row],[ActualAwayScore]]=0), 1,0)</f>
        <v>0</v>
      </c>
      <c r="AA1312" s="2">
        <f>IF(Table2[[#This Row],[GameIsOver]]=0,0, IF(Table2[[#This Row],[ActualWinner]]=Table2[[#This Row],[AwayTeam]], 2, IF(OR(Table2[[#This Row],[ActualResult]]="OT", Table2[[#This Row],[ActualResult]]="SO"), 1, 0)))</f>
        <v>0</v>
      </c>
      <c r="AB1312" s="2">
        <f>IF(Table2[[#This Row],[GameIsOver]]= 0, 0, IF(Table2[[#This Row],[ActualWinner]]=Table2[[#This Row],[HomeTeam]], 2, IF(OR(Table2[[#This Row],[ActualResult]]="OT", Table2[[#This Row],[ActualResult]]="SO"), 1, 0)))</f>
        <v>0</v>
      </c>
      <c r="AC1312" s="33">
        <f>(($AR$11)*IF(Table2[[#This Row],[CorrectWinnerPrediction]]="Y", 1, 0))+(($AR$12)*IF(Table2[[#This Row],[CorrectAwayScorePrediction]]="Y", 1, 0))+(($AR$13)*IF(Table2[[#This Row],[CorrectHomeScorePrediction]]="Y", 1, 0))</f>
        <v>0</v>
      </c>
      <c r="AD1312"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2" s="4" t="str">
        <f>IF(WEEKDAY(Table2[[#This Row],[GameDate]])=1,"SUN",IF(WEEKDAY(Table2[[#This Row],[GameDate]])=2,"MON",IF(WEEKDAY(Table2[[#This Row],[GameDate]])=3,"TUE",IF(WEEKDAY(Table2[[#This Row],[GameDate]])=4,"WED",IF(WEEKDAY(Table2[[#This Row],[GameDate]])=5,"THU",IF(WEEKDAY(Table2[[#This Row],[GameDate]])=6,"FRI", "SAT"))))))</f>
        <v>THU</v>
      </c>
      <c r="AF1312" s="2">
        <f>Table2[[#This Row],[ActualAwayScore]]-Table2[[#This Row],[PredictedAwayScore]]</f>
        <v>0</v>
      </c>
      <c r="AG1312" s="2">
        <f>Table2[[#This Row],[ActualHomeScore]]-Table2[[#This Row],[PredictedHomeScore]]</f>
        <v>0</v>
      </c>
      <c r="AH1312" s="2">
        <f t="shared" si="103"/>
        <v>0</v>
      </c>
      <c r="AI1312" s="2">
        <f t="shared" si="104"/>
        <v>0</v>
      </c>
    </row>
    <row r="1313" spans="2:35" x14ac:dyDescent="0.25">
      <c r="B1313" s="4">
        <v>45764</v>
      </c>
      <c r="C1313" s="7" t="s">
        <v>1425</v>
      </c>
      <c r="D1313" s="2" t="s">
        <v>46</v>
      </c>
      <c r="E1313" s="2" t="s">
        <v>21</v>
      </c>
      <c r="F1313" s="2"/>
      <c r="G1313" s="2"/>
      <c r="H1313" s="2" t="str">
        <f t="shared" si="100"/>
        <v>_</v>
      </c>
      <c r="I1313" s="2"/>
      <c r="J1313" s="2"/>
      <c r="K1313" s="2"/>
      <c r="L1313" s="2" t="str">
        <f t="shared" si="101"/>
        <v>_</v>
      </c>
      <c r="M1313" s="2"/>
      <c r="N1313" s="2">
        <f>IF(ISBLANK(Table2[[#This Row],[ActualResult]]), 0, 1)</f>
        <v>0</v>
      </c>
      <c r="O1313" s="2" t="str">
        <f>IF(ISBLANK(Table2[[#This Row],[ActualResult]]), "_", IF(Table2[[#This Row],[ActualWinner]]=Table2[[#This Row],[PredictedWinner]], "Y", "N"))</f>
        <v>_</v>
      </c>
      <c r="P1313" s="2" t="str">
        <f>IF(Table2[[#This Row],[ActualAwayScore]]&gt;Table2[[#This Row],[PredictedAwayScore]], "N", IF(ISBLANK(Table2[[#This Row],[ActualResult]]), "_", IF(Table2[[#This Row],[ActualAwayScore]]=Table2[[#This Row],[PredictedAwayScore]], "Y", "N")))</f>
        <v>_</v>
      </c>
      <c r="Q1313" s="2" t="str">
        <f>IF(Table2[[#This Row],[ActualHomeScore]]&gt;Table2[[#This Row],[PredictedHomeScore]],"N", IF(ISBLANK(Table2[[#This Row],[ActualResult]]), "_", IF(Table2[[#This Row],[ActualHomeScore]]=Table2[[#This Row],[PredictedHomeScore]], "Y", "N")))</f>
        <v>_</v>
      </c>
      <c r="R1313" s="2"/>
      <c r="S1313" s="2" t="str">
        <f t="shared" si="102"/>
        <v>_</v>
      </c>
      <c r="T1313" s="2">
        <f>IF(INDEX(StatsRegularSeason20242025!$A$2:$C$33,MATCH(Table2[[#This Row],[AwayTeam]],StatsRegularSeason20242025!$A$2:$A$33,0),2)=INDEX(StatsRegularSeason20242025!$A$2:$C$33,MATCH(Table2[[#This Row],[HomeTeam]],StatsRegularSeason20242025!$A$2:$A$33,0),2),1,0)</f>
        <v>1</v>
      </c>
      <c r="U1313" s="2">
        <f>IF(INDEX(StatsRegularSeason20242025!$A$2:$C$33,MATCH(Table2[[#This Row],[AwayTeam]],StatsRegularSeason20242025!$A$2:$A$33,0),3)=INDEX(StatsRegularSeason20242025!$A$2:$C$33,MATCH(Table2[[#This Row],[HomeTeam]],StatsRegularSeason20242025!$A$2:$A$33,0),3),1,0)</f>
        <v>1</v>
      </c>
      <c r="V1313" s="2">
        <f>IF(Table2[[#This Row],[InterConf]]=1,IF(Table2[[#This Row],[InterDiv]]=0, 1, 0), 0)</f>
        <v>0</v>
      </c>
      <c r="W1313" s="2">
        <f>IF(INDEX(StatsRegularSeason20242025!$A$2:$C$33,MATCH(Table2[[#This Row],[AwayTeam]],StatsRegularSeason20242025!$A$2:$A$33,0),2)&lt;&gt;INDEX(StatsRegularSeason20242025!$A$2:$C$33,MATCH(Table2[[#This Row],[HomeTeam]],StatsRegularSeason20242025!$A$2:$A$33,0),2),1,0)</f>
        <v>0</v>
      </c>
      <c r="X1313" s="2"/>
      <c r="Y1313" s="2"/>
      <c r="Z1313" s="2">
        <f>IF(AND(Table2[[#This Row],[GameIsOver]]=1,Table2[[#This Row],[ActualHomeScore]]*Table2[[#This Row],[ActualAwayScore]]=0), 1,0)</f>
        <v>0</v>
      </c>
      <c r="AA1313" s="2">
        <f>IF(Table2[[#This Row],[GameIsOver]]=0,0, IF(Table2[[#This Row],[ActualWinner]]=Table2[[#This Row],[AwayTeam]], 2, IF(OR(Table2[[#This Row],[ActualResult]]="OT", Table2[[#This Row],[ActualResult]]="SO"), 1, 0)))</f>
        <v>0</v>
      </c>
      <c r="AB1313" s="2">
        <f>IF(Table2[[#This Row],[GameIsOver]]= 0, 0, IF(Table2[[#This Row],[ActualWinner]]=Table2[[#This Row],[HomeTeam]], 2, IF(OR(Table2[[#This Row],[ActualResult]]="OT", Table2[[#This Row],[ActualResult]]="SO"), 1, 0)))</f>
        <v>0</v>
      </c>
      <c r="AC1313" s="33">
        <f>(($AR$11)*IF(Table2[[#This Row],[CorrectWinnerPrediction]]="Y", 1, 0))+(($AR$12)*IF(Table2[[#This Row],[CorrectAwayScorePrediction]]="Y", 1, 0))+(($AR$13)*IF(Table2[[#This Row],[CorrectHomeScorePrediction]]="Y", 1, 0))</f>
        <v>0</v>
      </c>
      <c r="AD1313"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3" s="4" t="str">
        <f>IF(WEEKDAY(Table2[[#This Row],[GameDate]])=1,"SUN",IF(WEEKDAY(Table2[[#This Row],[GameDate]])=2,"MON",IF(WEEKDAY(Table2[[#This Row],[GameDate]])=3,"TUE",IF(WEEKDAY(Table2[[#This Row],[GameDate]])=4,"WED",IF(WEEKDAY(Table2[[#This Row],[GameDate]])=5,"THU",IF(WEEKDAY(Table2[[#This Row],[GameDate]])=6,"FRI", "SAT"))))))</f>
        <v>THU</v>
      </c>
      <c r="AF1313" s="2">
        <f>Table2[[#This Row],[ActualAwayScore]]-Table2[[#This Row],[PredictedAwayScore]]</f>
        <v>0</v>
      </c>
      <c r="AG1313" s="2">
        <f>Table2[[#This Row],[ActualHomeScore]]-Table2[[#This Row],[PredictedHomeScore]]</f>
        <v>0</v>
      </c>
      <c r="AH1313" s="2">
        <f t="shared" si="103"/>
        <v>0</v>
      </c>
      <c r="AI1313" s="2">
        <f t="shared" si="104"/>
        <v>0</v>
      </c>
    </row>
    <row r="1314" spans="2:35" x14ac:dyDescent="0.25">
      <c r="B1314" s="4">
        <v>45764</v>
      </c>
      <c r="C1314" s="7" t="s">
        <v>1426</v>
      </c>
      <c r="D1314" s="2" t="s">
        <v>33</v>
      </c>
      <c r="E1314" s="2" t="s">
        <v>36</v>
      </c>
      <c r="F1314" s="2"/>
      <c r="G1314" s="2"/>
      <c r="H1314" s="2" t="str">
        <f t="shared" si="100"/>
        <v>_</v>
      </c>
      <c r="I1314" s="2"/>
      <c r="J1314" s="2"/>
      <c r="K1314" s="2"/>
      <c r="L1314" s="2" t="str">
        <f t="shared" si="101"/>
        <v>_</v>
      </c>
      <c r="M1314" s="2"/>
      <c r="N1314" s="2">
        <f>IF(ISBLANK(Table2[[#This Row],[ActualResult]]), 0, 1)</f>
        <v>0</v>
      </c>
      <c r="O1314" s="2" t="str">
        <f>IF(ISBLANK(Table2[[#This Row],[ActualResult]]), "_", IF(Table2[[#This Row],[ActualWinner]]=Table2[[#This Row],[PredictedWinner]], "Y", "N"))</f>
        <v>_</v>
      </c>
      <c r="P1314" s="2" t="str">
        <f>IF(Table2[[#This Row],[ActualAwayScore]]&gt;Table2[[#This Row],[PredictedAwayScore]], "N", IF(ISBLANK(Table2[[#This Row],[ActualResult]]), "_", IF(Table2[[#This Row],[ActualAwayScore]]=Table2[[#This Row],[PredictedAwayScore]], "Y", "N")))</f>
        <v>_</v>
      </c>
      <c r="Q1314" s="2" t="str">
        <f>IF(Table2[[#This Row],[ActualHomeScore]]&gt;Table2[[#This Row],[PredictedHomeScore]],"N", IF(ISBLANK(Table2[[#This Row],[ActualResult]]), "_", IF(Table2[[#This Row],[ActualHomeScore]]=Table2[[#This Row],[PredictedHomeScore]], "Y", "N")))</f>
        <v>_</v>
      </c>
      <c r="R1314" s="2"/>
      <c r="S1314" s="2" t="str">
        <f t="shared" si="102"/>
        <v>_</v>
      </c>
      <c r="T1314" s="2">
        <f>IF(INDEX(StatsRegularSeason20242025!$A$2:$C$33,MATCH(Table2[[#This Row],[AwayTeam]],StatsRegularSeason20242025!$A$2:$A$33,0),2)=INDEX(StatsRegularSeason20242025!$A$2:$C$33,MATCH(Table2[[#This Row],[HomeTeam]],StatsRegularSeason20242025!$A$2:$A$33,0),2),1,0)</f>
        <v>1</v>
      </c>
      <c r="U1314" s="2">
        <f>IF(INDEX(StatsRegularSeason20242025!$A$2:$C$33,MATCH(Table2[[#This Row],[AwayTeam]],StatsRegularSeason20242025!$A$2:$A$33,0),3)=INDEX(StatsRegularSeason20242025!$A$2:$C$33,MATCH(Table2[[#This Row],[HomeTeam]],StatsRegularSeason20242025!$A$2:$A$33,0),3),1,0)</f>
        <v>1</v>
      </c>
      <c r="V1314" s="2">
        <f>IF(Table2[[#This Row],[InterConf]]=1,IF(Table2[[#This Row],[InterDiv]]=0, 1, 0), 0)</f>
        <v>0</v>
      </c>
      <c r="W1314" s="2">
        <f>IF(INDEX(StatsRegularSeason20242025!$A$2:$C$33,MATCH(Table2[[#This Row],[AwayTeam]],StatsRegularSeason20242025!$A$2:$A$33,0),2)&lt;&gt;INDEX(StatsRegularSeason20242025!$A$2:$C$33,MATCH(Table2[[#This Row],[HomeTeam]],StatsRegularSeason20242025!$A$2:$A$33,0),2),1,0)</f>
        <v>0</v>
      </c>
      <c r="X1314" s="2"/>
      <c r="Y1314" s="2"/>
      <c r="Z1314" s="2">
        <f>IF(AND(Table2[[#This Row],[GameIsOver]]=1,Table2[[#This Row],[ActualHomeScore]]*Table2[[#This Row],[ActualAwayScore]]=0), 1,0)</f>
        <v>0</v>
      </c>
      <c r="AA1314" s="2">
        <f>IF(Table2[[#This Row],[GameIsOver]]=0,0, IF(Table2[[#This Row],[ActualWinner]]=Table2[[#This Row],[AwayTeam]], 2, IF(OR(Table2[[#This Row],[ActualResult]]="OT", Table2[[#This Row],[ActualResult]]="SO"), 1, 0)))</f>
        <v>0</v>
      </c>
      <c r="AB1314" s="2">
        <f>IF(Table2[[#This Row],[GameIsOver]]= 0, 0, IF(Table2[[#This Row],[ActualWinner]]=Table2[[#This Row],[HomeTeam]], 2, IF(OR(Table2[[#This Row],[ActualResult]]="OT", Table2[[#This Row],[ActualResult]]="SO"), 1, 0)))</f>
        <v>0</v>
      </c>
      <c r="AC1314" s="33">
        <f>(($AR$11)*IF(Table2[[#This Row],[CorrectWinnerPrediction]]="Y", 1, 0))+(($AR$12)*IF(Table2[[#This Row],[CorrectAwayScorePrediction]]="Y", 1, 0))+(($AR$13)*IF(Table2[[#This Row],[CorrectHomeScorePrediction]]="Y", 1, 0))</f>
        <v>0</v>
      </c>
      <c r="AD1314" s="33">
        <f>(($AR$11)*IF(Table2[[#This Row],[CorrectWinnerPrediction]]="Y", 1, 0))+(($AR$12)*IF(Table2[[#This Row],[CorrectAwayScorePrediction]]="Y", 1, 0))+(($AR$13)*IF(Table2[[#This Row],[CorrectHomeScorePrediction]]="Y", 1, 0)) + (($AR$11) * IF(OR(Table2[[#This Row],[PredictedResult]]="REG",Table2[[#This Row],[CorrectWinnerPrediction]]="Y"), 0, IF(Table2[[#This Row],[ActualResult]]="OT", 0.85, IF(Table2[[#This Row],[ActualResult]]="SO", 0.95, 0))))</f>
        <v>0</v>
      </c>
      <c r="AE1314" s="4" t="str">
        <f>IF(WEEKDAY(Table2[[#This Row],[GameDate]])=1,"SUN",IF(WEEKDAY(Table2[[#This Row],[GameDate]])=2,"MON",IF(WEEKDAY(Table2[[#This Row],[GameDate]])=3,"TUE",IF(WEEKDAY(Table2[[#This Row],[GameDate]])=4,"WED",IF(WEEKDAY(Table2[[#This Row],[GameDate]])=5,"THU",IF(WEEKDAY(Table2[[#This Row],[GameDate]])=6,"FRI", "SAT"))))))</f>
        <v>THU</v>
      </c>
      <c r="AF1314" s="2">
        <f>Table2[[#This Row],[ActualAwayScore]]-Table2[[#This Row],[PredictedAwayScore]]</f>
        <v>0</v>
      </c>
      <c r="AG1314" s="2">
        <f>Table2[[#This Row],[ActualHomeScore]]-Table2[[#This Row],[PredictedHomeScore]]</f>
        <v>0</v>
      </c>
      <c r="AH1314" s="2">
        <f t="shared" si="103"/>
        <v>0</v>
      </c>
      <c r="AI1314" s="2">
        <f t="shared" si="104"/>
        <v>0</v>
      </c>
    </row>
    <row r="1315" spans="2:35" x14ac:dyDescent="0.25">
      <c r="F1315" s="2"/>
      <c r="G1315" s="2"/>
      <c r="H1315" s="2"/>
      <c r="I1315" s="2"/>
      <c r="J1315" s="2"/>
      <c r="K1315" s="2"/>
      <c r="L1315" s="2"/>
      <c r="M1315" s="2"/>
      <c r="N1315" s="2"/>
      <c r="O1315" s="2"/>
      <c r="P1315" s="2"/>
      <c r="Q1315" s="2"/>
    </row>
    <row r="1316" spans="2:35" x14ac:dyDescent="0.25">
      <c r="F1316" s="2"/>
      <c r="G1316" s="2"/>
      <c r="H1316" s="2"/>
      <c r="I1316" s="2"/>
      <c r="J1316" s="2"/>
      <c r="K1316" s="2"/>
      <c r="L1316" s="2"/>
      <c r="M1316" s="2"/>
      <c r="N1316" s="2"/>
      <c r="O1316" s="2"/>
      <c r="P1316" s="2"/>
      <c r="Q1316" s="2"/>
    </row>
  </sheetData>
  <mergeCells count="2">
    <mergeCell ref="E1:H1"/>
    <mergeCell ref="I1:L1"/>
  </mergeCells>
  <phoneticPr fontId="1" type="noConversion"/>
  <conditionalFormatting sqref="C1:AD1 C2:AU2 C3:Y3 C4:T7 T4:T1314 C8:Y11 C12:AH22 C23:AU662 D663:AU663 C664:AU1314 D1315:AT1048576 AF1:AS1 AE1:AE1314 AN3:AU5 X4:Y7 AN6:AS11 AU6:AU11 AT6:AT12 AM12:AU22 A1:B1048576">
    <cfRule type="cellIs" dxfId="31" priority="6" operator="equal">
      <formula>"WSH"</formula>
    </cfRule>
    <cfRule type="cellIs" dxfId="30" priority="7" operator="equal">
      <formula>"UTA"</formula>
    </cfRule>
    <cfRule type="cellIs" dxfId="29" priority="8" operator="equal">
      <formula>"TBL"</formula>
    </cfRule>
    <cfRule type="cellIs" dxfId="28" priority="9" operator="equal">
      <formula>"TOR"</formula>
    </cfRule>
    <cfRule type="cellIs" dxfId="27" priority="10" operator="equal">
      <formula>"WPG"</formula>
    </cfRule>
    <cfRule type="cellIs" dxfId="26" priority="11" operator="equal">
      <formula>"VAN"</formula>
    </cfRule>
    <cfRule type="cellIs" dxfId="25" priority="12" operator="equal">
      <formula>"VGK"</formula>
    </cfRule>
    <cfRule type="cellIs" dxfId="24" priority="13" operator="equal">
      <formula>"SEA"</formula>
    </cfRule>
    <cfRule type="cellIs" dxfId="23" priority="14" operator="equal">
      <formula>"STL"</formula>
    </cfRule>
    <cfRule type="cellIs" dxfId="22" priority="15" operator="equal">
      <formula>"SJS"</formula>
    </cfRule>
    <cfRule type="cellIs" dxfId="21" priority="16" operator="equal">
      <formula>"PHI"</formula>
    </cfRule>
    <cfRule type="cellIs" dxfId="20" priority="17" operator="equal">
      <formula>"LAK"</formula>
    </cfRule>
    <cfRule type="cellIs" dxfId="19" priority="18" operator="equal">
      <formula>"PIT"</formula>
    </cfRule>
    <cfRule type="cellIs" dxfId="18" priority="19" operator="equal">
      <formula>"OTT"</formula>
    </cfRule>
    <cfRule type="cellIs" dxfId="17" priority="20" operator="equal">
      <formula>"NSH"</formula>
    </cfRule>
    <cfRule type="cellIs" dxfId="16" priority="21" operator="equal">
      <formula>"MIN"</formula>
    </cfRule>
    <cfRule type="cellIs" dxfId="15" priority="22" operator="equal">
      <formula>"MTL"</formula>
    </cfRule>
    <cfRule type="cellIs" dxfId="14" priority="23" operator="equal">
      <formula>"NYR"</formula>
    </cfRule>
    <cfRule type="cellIs" dxfId="13" priority="24" operator="equal">
      <formula>"NJD"</formula>
    </cfRule>
    <cfRule type="cellIs" dxfId="12" priority="25" operator="equal">
      <formula>"NYI"</formula>
    </cfRule>
    <cfRule type="cellIs" dxfId="11" priority="26" operator="equal">
      <formula>"BOS"</formula>
    </cfRule>
    <cfRule type="cellIs" dxfId="10" priority="27" operator="equal">
      <formula>"FLA"</formula>
    </cfRule>
    <cfRule type="cellIs" dxfId="9" priority="28" operator="equal">
      <formula>"EDM"</formula>
    </cfRule>
    <cfRule type="cellIs" dxfId="8" priority="29" operator="equal">
      <formula>"DAL"</formula>
    </cfRule>
    <cfRule type="cellIs" dxfId="7" priority="30" operator="equal">
      <formula>"DET"</formula>
    </cfRule>
    <cfRule type="cellIs" dxfId="6" priority="31" operator="equal">
      <formula>"CBJ"</formula>
    </cfRule>
    <cfRule type="cellIs" dxfId="5" priority="32" operator="equal">
      <formula>"CGY"</formula>
    </cfRule>
    <cfRule type="cellIs" dxfId="4" priority="33" operator="equal">
      <formula>"COL"</formula>
    </cfRule>
    <cfRule type="cellIs" dxfId="3" priority="34" operator="equal">
      <formula>"CHI"</formula>
    </cfRule>
    <cfRule type="cellIs" dxfId="2" priority="35" operator="equal">
      <formula>"CAR"</formula>
    </cfRule>
    <cfRule type="cellIs" dxfId="1" priority="36" operator="equal">
      <formula>"BUF"</formula>
    </cfRule>
    <cfRule type="cellIs" dxfId="0" priority="37" operator="equal">
      <formula>"ANA"</formula>
    </cfRule>
  </conditionalFormatting>
  <conditionalFormatting sqref="T2:T1048576 S1">
    <cfRule type="colorScale" priority="5">
      <colorScale>
        <cfvo type="min"/>
        <cfvo type="max"/>
        <color rgb="FFFCFCFF"/>
        <color rgb="FFF8696B"/>
      </colorScale>
    </cfRule>
  </conditionalFormatting>
  <conditionalFormatting sqref="U1315:U1048576 T1 U2:V1314">
    <cfRule type="colorScale" priority="4">
      <colorScale>
        <cfvo type="min"/>
        <cfvo type="max"/>
        <color rgb="FFFCFCFF"/>
        <color rgb="FFF8696B"/>
      </colorScale>
    </cfRule>
  </conditionalFormatting>
  <conditionalFormatting sqref="W2:W1314 V1315:V1048576 U1">
    <cfRule type="colorScale" priority="3">
      <colorScale>
        <cfvo type="min"/>
        <cfvo type="max"/>
        <color rgb="FFFCFCFF"/>
        <color rgb="FFF8696B"/>
      </colorScale>
    </cfRule>
  </conditionalFormatting>
  <conditionalFormatting sqref="AC3:AD1314">
    <cfRule type="colorScale" priority="1">
      <colorScale>
        <cfvo type="min"/>
        <cfvo type="percentile" val="50"/>
        <cfvo type="max"/>
        <color rgb="FFF8696B"/>
        <color rgb="FFFFEB84"/>
        <color rgb="FF63BE7B"/>
      </colorScale>
    </cfRule>
  </conditionalFormatting>
  <conditionalFormatting sqref="AF1:AG1048576">
    <cfRule type="colorScale" priority="2">
      <colorScale>
        <cfvo type="min"/>
        <cfvo type="percentile" val="50"/>
        <cfvo type="max"/>
        <color rgb="FFFF5050"/>
        <color theme="9" tint="0.59999389629810485"/>
        <color rgb="FFFF5050"/>
      </colorScale>
    </cfRule>
  </conditionalFormatting>
  <pageMargins left="0.7" right="0.7" top="0.75" bottom="0.75" header="0.3" footer="0.3"/>
  <pageSetup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82033-0511-47DC-B835-C05731A72803}">
  <dimension ref="A1:AG273"/>
  <sheetViews>
    <sheetView topLeftCell="Z1" workbookViewId="0">
      <selection activeCell="Q3" sqref="Q3"/>
    </sheetView>
  </sheetViews>
  <sheetFormatPr defaultColWidth="5.7109375" defaultRowHeight="15" x14ac:dyDescent="0.25"/>
  <cols>
    <col min="1" max="1" width="10.42578125" bestFit="1" customWidth="1"/>
    <col min="2" max="3" width="7" bestFit="1" customWidth="1"/>
    <col min="4" max="4" width="6.7109375" bestFit="1" customWidth="1"/>
    <col min="5" max="5" width="7.140625" bestFit="1" customWidth="1"/>
    <col min="6" max="6" width="6.5703125" bestFit="1" customWidth="1"/>
    <col min="7" max="7" width="7.28515625" bestFit="1" customWidth="1"/>
    <col min="8" max="8" width="6.7109375" bestFit="1" customWidth="1"/>
    <col min="9" max="9" width="7.140625" bestFit="1" customWidth="1"/>
    <col min="10" max="11" width="6.85546875" bestFit="1" customWidth="1"/>
    <col min="12" max="12" width="7.42578125" bestFit="1" customWidth="1"/>
    <col min="13" max="13" width="6.42578125" bestFit="1" customWidth="1"/>
    <col min="14" max="14" width="6.5703125" bestFit="1" customWidth="1"/>
    <col min="15" max="17" width="6.85546875" bestFit="1" customWidth="1"/>
    <col min="18" max="18" width="7.28515625" bestFit="1" customWidth="1"/>
    <col min="19" max="19" width="6.42578125" bestFit="1" customWidth="1"/>
    <col min="20" max="20" width="7.140625" bestFit="1" customWidth="1"/>
    <col min="21" max="21" width="6.7109375" bestFit="1" customWidth="1"/>
    <col min="22" max="22" width="6.42578125" bestFit="1" customWidth="1"/>
    <col min="23" max="23" width="6" bestFit="1" customWidth="1"/>
    <col min="24" max="24" width="6.7109375" bestFit="1" customWidth="1"/>
    <col min="25" max="25" width="6.28515625" bestFit="1" customWidth="1"/>
    <col min="26" max="27" width="6.42578125" bestFit="1" customWidth="1"/>
    <col min="28" max="28" width="7" bestFit="1" customWidth="1"/>
    <col min="29" max="29" width="6.7109375" bestFit="1" customWidth="1"/>
    <col min="30" max="31" width="7" bestFit="1" customWidth="1"/>
    <col min="32" max="33" width="7.7109375" bestFit="1" customWidth="1"/>
  </cols>
  <sheetData>
    <row r="1" spans="1:33" x14ac:dyDescent="0.25">
      <c r="A1" t="s">
        <v>1486</v>
      </c>
      <c r="B1" t="s">
        <v>47</v>
      </c>
      <c r="C1" t="s">
        <v>16</v>
      </c>
      <c r="D1" t="s">
        <v>29</v>
      </c>
      <c r="E1" t="s">
        <v>44</v>
      </c>
      <c r="F1" t="s">
        <v>36</v>
      </c>
      <c r="G1" t="s">
        <v>24</v>
      </c>
      <c r="H1" t="s">
        <v>17</v>
      </c>
      <c r="I1" t="s">
        <v>26</v>
      </c>
      <c r="J1" t="s">
        <v>34</v>
      </c>
      <c r="K1" t="s">
        <v>31</v>
      </c>
      <c r="L1" t="s">
        <v>23</v>
      </c>
      <c r="M1" t="s">
        <v>14</v>
      </c>
      <c r="N1" t="s">
        <v>28</v>
      </c>
      <c r="O1" t="s">
        <v>37</v>
      </c>
      <c r="P1" t="s">
        <v>19</v>
      </c>
      <c r="Q1" t="s">
        <v>32</v>
      </c>
      <c r="R1" t="s">
        <v>35</v>
      </c>
      <c r="S1" t="s">
        <v>33</v>
      </c>
      <c r="T1" t="s">
        <v>20</v>
      </c>
      <c r="U1" t="s">
        <v>30</v>
      </c>
      <c r="V1" t="s">
        <v>45</v>
      </c>
      <c r="W1" t="s">
        <v>21</v>
      </c>
      <c r="X1" t="s">
        <v>12</v>
      </c>
      <c r="Y1" t="s">
        <v>38</v>
      </c>
      <c r="Z1" t="s">
        <v>13</v>
      </c>
      <c r="AA1" t="s">
        <v>43</v>
      </c>
      <c r="AB1" t="s">
        <v>18</v>
      </c>
      <c r="AC1" t="s">
        <v>15</v>
      </c>
      <c r="AD1" t="s">
        <v>25</v>
      </c>
      <c r="AE1" t="s">
        <v>27</v>
      </c>
      <c r="AF1" t="s">
        <v>22</v>
      </c>
      <c r="AG1" t="s">
        <v>46</v>
      </c>
    </row>
    <row r="2" spans="1:33" x14ac:dyDescent="0.25">
      <c r="A2" s="4">
        <v>45568</v>
      </c>
      <c r="B2" s="2">
        <f>SUMIFS(DataRegularSeason20242025!$AA$3:$AA$1315,DataRegularSeason20242025!$B$3:$B$1315, "&lt;=" &amp; $A2, DataRegularSeason20242025!$D$3:$D$1315, B$1)+SUMIFS(DataRegularSeason20242025!$AB$3:$AB$1315,DataRegularSeason20242025!$B$3:$B$1315, "&lt;=" &amp; $A2, DataRegularSeason20242025!$E$3:$E$1315, B$1)</f>
        <v>0</v>
      </c>
      <c r="C2" s="2">
        <f>SUMIFS(DataRegularSeason20242025!$AA$3:$AA$1315,DataRegularSeason20242025!$B$3:$B$1315, "&lt;=" &amp; $A2, DataRegularSeason20242025!$D$3:$D$1315, C$1)+SUMIFS(DataRegularSeason20242025!$AB$3:$AB$1315,DataRegularSeason20242025!$B$3:$B$1315, "&lt;=" &amp; $A2, DataRegularSeason20242025!$E$3:$E$1315, C$1)</f>
        <v>0</v>
      </c>
      <c r="D2" s="2">
        <f>SUMIFS(DataRegularSeason20242025!$AA$3:$AA$1315,DataRegularSeason20242025!$B$3:$B$1315, "&lt;=" &amp; $A2, DataRegularSeason20242025!$D$3:$D$1315, D$1)+SUMIFS(DataRegularSeason20242025!$AB$3:$AB$1315,DataRegularSeason20242025!$B$3:$B$1315, "&lt;=" &amp; $A2, DataRegularSeason20242025!$E$3:$E$1315, D$1)</f>
        <v>0</v>
      </c>
      <c r="E2" s="2">
        <f>SUMIFS(DataRegularSeason20242025!$AA$3:$AA$1315,DataRegularSeason20242025!$B$3:$B$1315, "&lt;=" &amp; $A2, DataRegularSeason20242025!$D$3:$D$1315, E$1)+SUMIFS(DataRegularSeason20242025!$AB$3:$AB$1315,DataRegularSeason20242025!$B$3:$B$1315, "&lt;=" &amp; $A2, DataRegularSeason20242025!$E$3:$E$1315, E$1)</f>
        <v>0</v>
      </c>
      <c r="F2" s="2">
        <f>SUMIFS(DataRegularSeason20242025!$AA$3:$AA$1315,DataRegularSeason20242025!$B$3:$B$1315, "&lt;=" &amp; $A2, DataRegularSeason20242025!$D$3:$D$1315, F$1)+SUMIFS(DataRegularSeason20242025!$AB$3:$AB$1315,DataRegularSeason20242025!$B$3:$B$1315, "&lt;=" &amp; $A2, DataRegularSeason20242025!$E$3:$E$1315, F$1)</f>
        <v>0</v>
      </c>
      <c r="G2" s="2">
        <f>SUMIFS(DataRegularSeason20242025!$AA$3:$AA$1315,DataRegularSeason20242025!$B$3:$B$1315, "&lt;=" &amp; $A2, DataRegularSeason20242025!$D$3:$D$1315, G$1)+SUMIFS(DataRegularSeason20242025!$AB$3:$AB$1315,DataRegularSeason20242025!$B$3:$B$1315, "&lt;=" &amp; $A2, DataRegularSeason20242025!$E$3:$E$1315, G$1)</f>
        <v>0</v>
      </c>
      <c r="H2" s="2">
        <f>SUMIFS(DataRegularSeason20242025!$AA$3:$AA$1315,DataRegularSeason20242025!$B$3:$B$1315, "&lt;=" &amp; $A2, DataRegularSeason20242025!$D$3:$D$1315, H$1)+SUMIFS(DataRegularSeason20242025!$AB$3:$AB$1315,DataRegularSeason20242025!$B$3:$B$1315, "&lt;=" &amp; $A2, DataRegularSeason20242025!$E$3:$E$1315, H$1)</f>
        <v>0</v>
      </c>
      <c r="I2" s="2">
        <f>SUMIFS(DataRegularSeason20242025!$AA$3:$AA$1315,DataRegularSeason20242025!$B$3:$B$1315, "&lt;=" &amp; $A2, DataRegularSeason20242025!$D$3:$D$1315, I$1)+SUMIFS(DataRegularSeason20242025!$AB$3:$AB$1315,DataRegularSeason20242025!$B$3:$B$1315, "&lt;=" &amp; $A2, DataRegularSeason20242025!$E$3:$E$1315, I$1)</f>
        <v>0</v>
      </c>
      <c r="J2" s="2">
        <f>SUMIFS(DataRegularSeason20242025!$AA$3:$AA$1315,DataRegularSeason20242025!$B$3:$B$1315, "&lt;=" &amp; $A2, DataRegularSeason20242025!$D$3:$D$1315, J$1)+SUMIFS(DataRegularSeason20242025!$AB$3:$AB$1315,DataRegularSeason20242025!$B$3:$B$1315, "&lt;=" &amp; $A2, DataRegularSeason20242025!$E$3:$E$1315, J$1)</f>
        <v>0</v>
      </c>
      <c r="K2" s="2">
        <f>SUMIFS(DataRegularSeason20242025!$AA$3:$AA$1315,DataRegularSeason20242025!$B$3:$B$1315, "&lt;=" &amp; $A2, DataRegularSeason20242025!$D$3:$D$1315, K$1)+SUMIFS(DataRegularSeason20242025!$AB$3:$AB$1315,DataRegularSeason20242025!$B$3:$B$1315, "&lt;=" &amp; $A2, DataRegularSeason20242025!$E$3:$E$1315, K$1)</f>
        <v>0</v>
      </c>
      <c r="L2" s="2">
        <f>SUMIFS(DataRegularSeason20242025!$AA$3:$AA$1315,DataRegularSeason20242025!$B$3:$B$1315, "&lt;=" &amp; $A2, DataRegularSeason20242025!$D$3:$D$1315, L$1)+SUMIFS(DataRegularSeason20242025!$AB$3:$AB$1315,DataRegularSeason20242025!$B$3:$B$1315, "&lt;=" &amp; $A2, DataRegularSeason20242025!$E$3:$E$1315, L$1)</f>
        <v>0</v>
      </c>
      <c r="M2" s="2">
        <f>SUMIFS(DataRegularSeason20242025!$AA$3:$AA$1315,DataRegularSeason20242025!$B$3:$B$1315, "&lt;=" &amp; $A2, DataRegularSeason20242025!$D$3:$D$1315, M$1)+SUMIFS(DataRegularSeason20242025!$AB$3:$AB$1315,DataRegularSeason20242025!$B$3:$B$1315, "&lt;=" &amp; $A2, DataRegularSeason20242025!$E$3:$E$1315, M$1)</f>
        <v>0</v>
      </c>
      <c r="N2" s="2">
        <f>SUMIFS(DataRegularSeason20242025!$AA$3:$AA$1315,DataRegularSeason20242025!$B$3:$B$1315, "&lt;=" &amp; $A2, DataRegularSeason20242025!$D$3:$D$1315, N$1)+SUMIFS(DataRegularSeason20242025!$AB$3:$AB$1315,DataRegularSeason20242025!$B$3:$B$1315, "&lt;=" &amp; $A2, DataRegularSeason20242025!$E$3:$E$1315, N$1)</f>
        <v>0</v>
      </c>
      <c r="O2" s="2">
        <f>SUMIFS(DataRegularSeason20242025!$AA$3:$AA$1315,DataRegularSeason20242025!$B$3:$B$1315, "&lt;=" &amp; $A2, DataRegularSeason20242025!$D$3:$D$1315, O$1)+SUMIFS(DataRegularSeason20242025!$AB$3:$AB$1315,DataRegularSeason20242025!$B$3:$B$1315, "&lt;=" &amp; $A2, DataRegularSeason20242025!$E$3:$E$1315, O$1)</f>
        <v>0</v>
      </c>
      <c r="P2" s="2">
        <f>SUMIFS(DataRegularSeason20242025!$AA$3:$AA$1315,DataRegularSeason20242025!$B$3:$B$1315, "&lt;=" &amp; $A2, DataRegularSeason20242025!$D$3:$D$1315, P$1)+SUMIFS(DataRegularSeason20242025!$AB$3:$AB$1315,DataRegularSeason20242025!$B$3:$B$1315, "&lt;=" &amp; $A2, DataRegularSeason20242025!$E$3:$E$1315, P$1)</f>
        <v>0</v>
      </c>
      <c r="Q2" s="2">
        <f>SUMIFS(DataRegularSeason20242025!$AA$3:$AA$1315,DataRegularSeason20242025!$B$3:$B$1315, "&lt;=" &amp; $A2, DataRegularSeason20242025!$D$3:$D$1315, Q$1)+SUMIFS(DataRegularSeason20242025!$AB$3:$AB$1315,DataRegularSeason20242025!$B$3:$B$1315, "&lt;=" &amp; $A2, DataRegularSeason20242025!$E$3:$E$1315, Q$1)</f>
        <v>0</v>
      </c>
      <c r="R2" s="2">
        <f>SUMIFS(DataRegularSeason20242025!$AA$3:$AA$1315,DataRegularSeason20242025!$B$3:$B$1315, "&lt;=" &amp; $A2, DataRegularSeason20242025!$D$3:$D$1315, R$1)+SUMIFS(DataRegularSeason20242025!$AB$3:$AB$1315,DataRegularSeason20242025!$B$3:$B$1315, "&lt;=" &amp; $A2, DataRegularSeason20242025!$E$3:$E$1315, R$1)</f>
        <v>0</v>
      </c>
      <c r="S2" s="2">
        <f>SUMIFS(DataRegularSeason20242025!$AA$3:$AA$1315,DataRegularSeason20242025!$B$3:$B$1315, "&lt;=" &amp; $A2, DataRegularSeason20242025!$D$3:$D$1315, S$1)+SUMIFS(DataRegularSeason20242025!$AB$3:$AB$1315,DataRegularSeason20242025!$B$3:$B$1315, "&lt;=" &amp; $A2, DataRegularSeason20242025!$E$3:$E$1315, S$1)</f>
        <v>0</v>
      </c>
      <c r="T2" s="2">
        <f>SUMIFS(DataRegularSeason20242025!$AA$3:$AA$1315,DataRegularSeason20242025!$B$3:$B$1315, "&lt;=" &amp; $A2, DataRegularSeason20242025!$D$3:$D$1315, T$1)+SUMIFS(DataRegularSeason20242025!$AB$3:$AB$1315,DataRegularSeason20242025!$B$3:$B$1315, "&lt;=" &amp; $A2, DataRegularSeason20242025!$E$3:$E$1315, T$1)</f>
        <v>0</v>
      </c>
      <c r="U2" s="2">
        <f>SUMIFS(DataRegularSeason20242025!$AA$3:$AA$1315,DataRegularSeason20242025!$B$3:$B$1315, "&lt;=" &amp; $A2, DataRegularSeason20242025!$D$3:$D$1315, U$1)+SUMIFS(DataRegularSeason20242025!$AB$3:$AB$1315,DataRegularSeason20242025!$B$3:$B$1315, "&lt;=" &amp; $A2, DataRegularSeason20242025!$E$3:$E$1315, U$1)</f>
        <v>0</v>
      </c>
      <c r="V2" s="2">
        <f>SUMIFS(DataRegularSeason20242025!$AA$3:$AA$1315,DataRegularSeason20242025!$B$3:$B$1315, "&lt;=" &amp; $A2, DataRegularSeason20242025!$D$3:$D$1315, V$1)+SUMIFS(DataRegularSeason20242025!$AB$3:$AB$1315,DataRegularSeason20242025!$B$3:$B$1315, "&lt;=" &amp; $A2, DataRegularSeason20242025!$E$3:$E$1315, V$1)</f>
        <v>0</v>
      </c>
      <c r="W2" s="2">
        <f>SUMIFS(DataRegularSeason20242025!$AA$3:$AA$1315,DataRegularSeason20242025!$B$3:$B$1315, "&lt;=" &amp; $A2, DataRegularSeason20242025!$D$3:$D$1315, W$1)+SUMIFS(DataRegularSeason20242025!$AB$3:$AB$1315,DataRegularSeason20242025!$B$3:$B$1315, "&lt;=" &amp; $A2, DataRegularSeason20242025!$E$3:$E$1315, W$1)</f>
        <v>0</v>
      </c>
      <c r="X2" s="2">
        <f>SUMIFS(DataRegularSeason20242025!$AA$3:$AA$1315,DataRegularSeason20242025!$B$3:$B$1315, "&lt;=" &amp; $A2, DataRegularSeason20242025!$D$3:$D$1315, X$1)+SUMIFS(DataRegularSeason20242025!$AB$3:$AB$1315,DataRegularSeason20242025!$B$3:$B$1315, "&lt;=" &amp; $A2, DataRegularSeason20242025!$E$3:$E$1315, X$1)</f>
        <v>0</v>
      </c>
      <c r="Y2" s="2">
        <f>SUMIFS(DataRegularSeason20242025!$AA$3:$AA$1315,DataRegularSeason20242025!$B$3:$B$1315, "&lt;=" &amp; $A2, DataRegularSeason20242025!$D$3:$D$1315, Y$1)+SUMIFS(DataRegularSeason20242025!$AB$3:$AB$1315,DataRegularSeason20242025!$B$3:$B$1315, "&lt;=" &amp; $A2, DataRegularSeason20242025!$E$3:$E$1315, Y$1)</f>
        <v>0</v>
      </c>
      <c r="Z2" s="2">
        <f>SUMIFS(DataRegularSeason20242025!$AA$3:$AA$1315,DataRegularSeason20242025!$B$3:$B$1315, "&lt;=" &amp; $A2, DataRegularSeason20242025!$D$3:$D$1315, Z$1)+SUMIFS(DataRegularSeason20242025!$AB$3:$AB$1315,DataRegularSeason20242025!$B$3:$B$1315, "&lt;=" &amp; $A2, DataRegularSeason20242025!$E$3:$E$1315, Z$1)</f>
        <v>0</v>
      </c>
      <c r="AA2" s="2">
        <f>SUMIFS(DataRegularSeason20242025!$AA$3:$AA$1315,DataRegularSeason20242025!$B$3:$B$1315, "&lt;=" &amp; $A2, DataRegularSeason20242025!$D$3:$D$1315, AA$1)+SUMIFS(DataRegularSeason20242025!$AB$3:$AB$1315,DataRegularSeason20242025!$B$3:$B$1315, "&lt;=" &amp; $A2, DataRegularSeason20242025!$E$3:$E$1315, AA$1)</f>
        <v>0</v>
      </c>
      <c r="AB2" s="2">
        <f>SUMIFS(DataRegularSeason20242025!$AA$3:$AA$1315,DataRegularSeason20242025!$B$3:$B$1315, "&lt;=" &amp; $A2, DataRegularSeason20242025!$D$3:$D$1315, AB$1)+SUMIFS(DataRegularSeason20242025!$AB$3:$AB$1315,DataRegularSeason20242025!$B$3:$B$1315, "&lt;=" &amp; $A2, DataRegularSeason20242025!$E$3:$E$1315, AB$1)</f>
        <v>0</v>
      </c>
      <c r="AC2" s="2">
        <f>SUMIFS(DataRegularSeason20242025!$AA$3:$AA$1315,DataRegularSeason20242025!$B$3:$B$1315, "&lt;=" &amp; $A2, DataRegularSeason20242025!$D$3:$D$1315, AC$1)+SUMIFS(DataRegularSeason20242025!$AB$3:$AB$1315,DataRegularSeason20242025!$B$3:$B$1315, "&lt;=" &amp; $A2, DataRegularSeason20242025!$E$3:$E$1315, AC$1)</f>
        <v>0</v>
      </c>
      <c r="AD2" s="2">
        <f>SUMIFS(DataRegularSeason20242025!$AA$3:$AA$1315,DataRegularSeason20242025!$B$3:$B$1315, "&lt;=" &amp; $A2, DataRegularSeason20242025!$D$3:$D$1315, AD$1)+SUMIFS(DataRegularSeason20242025!$AB$3:$AB$1315,DataRegularSeason20242025!$B$3:$B$1315, "&lt;=" &amp; $A2, DataRegularSeason20242025!$E$3:$E$1315, AD$1)</f>
        <v>0</v>
      </c>
      <c r="AE2" s="2">
        <f>SUMIFS(DataRegularSeason20242025!$AA$3:$AA$1315,DataRegularSeason20242025!$B$3:$B$1315, "&lt;=" &amp; $A2, DataRegularSeason20242025!$D$3:$D$1315, AE$1)+SUMIFS(DataRegularSeason20242025!$AB$3:$AB$1315,DataRegularSeason20242025!$B$3:$B$1315, "&lt;=" &amp; $A2, DataRegularSeason20242025!$E$3:$E$1315, AE$1)</f>
        <v>0</v>
      </c>
      <c r="AF2" s="2">
        <f>SUMIFS(DataRegularSeason20242025!$AA$3:$AA$1315,DataRegularSeason20242025!$B$3:$B$1315, "&lt;=" &amp; $A2, DataRegularSeason20242025!$D$3:$D$1315, AF$1)+SUMIFS(DataRegularSeason20242025!$AB$3:$AB$1315,DataRegularSeason20242025!$B$3:$B$1315, "&lt;=" &amp; $A2, DataRegularSeason20242025!$E$3:$E$1315, AF$1)</f>
        <v>0</v>
      </c>
      <c r="AG2" s="2">
        <f>SUMIFS(DataRegularSeason20242025!$AA$3:$AA$1315,DataRegularSeason20242025!$B$3:$B$1315, "&lt;=" &amp; $A2, DataRegularSeason20242025!$D$3:$D$1315, AG$1)+SUMIFS(DataRegularSeason20242025!$AB$3:$AB$1315,DataRegularSeason20242025!$B$3:$B$1315, "&lt;=" &amp; $A2, DataRegularSeason20242025!$E$3:$E$1315, AG$1)</f>
        <v>0</v>
      </c>
    </row>
    <row r="3" spans="1:33" x14ac:dyDescent="0.25">
      <c r="A3" s="4">
        <v>45569</v>
      </c>
      <c r="B3" s="2">
        <f>SUMIFS(DataRegularSeason20242025!$AA$3:$AA$1315,DataRegularSeason20242025!$B$3:$B$1315, "&lt;=" &amp; $A3, DataRegularSeason20242025!$D$3:$D$1315, B$1)+SUMIFS(DataRegularSeason20242025!$AB$3:$AB$1315,DataRegularSeason20242025!$B$3:$B$1315, "&lt;=" &amp; $A3, DataRegularSeason20242025!$E$3:$E$1315, B$1)</f>
        <v>0</v>
      </c>
      <c r="C3" s="2">
        <f>SUMIFS(DataRegularSeason20242025!$AA$3:$AA$1315,DataRegularSeason20242025!$B$3:$B$1315, "&lt;=" &amp; $A3, DataRegularSeason20242025!$D$3:$D$1315, C$1)+SUMIFS(DataRegularSeason20242025!$AB$3:$AB$1315,DataRegularSeason20242025!$B$3:$B$1315, "&lt;=" &amp; $A3, DataRegularSeason20242025!$E$3:$E$1315, C$1)</f>
        <v>0</v>
      </c>
      <c r="D3" s="2">
        <f>SUMIFS(DataRegularSeason20242025!$AA$3:$AA$1315,DataRegularSeason20242025!$B$3:$B$1315, "&lt;=" &amp; $A3, DataRegularSeason20242025!$D$3:$D$1315, D$1)+SUMIFS(DataRegularSeason20242025!$AB$3:$AB$1315,DataRegularSeason20242025!$B$3:$B$1315, "&lt;=" &amp; $A3, DataRegularSeason20242025!$E$3:$E$1315, D$1)</f>
        <v>0</v>
      </c>
      <c r="E3" s="2">
        <f>SUMIFS(DataRegularSeason20242025!$AA$3:$AA$1315,DataRegularSeason20242025!$B$3:$B$1315, "&lt;=" &amp; $A3, DataRegularSeason20242025!$D$3:$D$1315, E$1)+SUMIFS(DataRegularSeason20242025!$AB$3:$AB$1315,DataRegularSeason20242025!$B$3:$B$1315, "&lt;=" &amp; $A3, DataRegularSeason20242025!$E$3:$E$1315, E$1)</f>
        <v>0</v>
      </c>
      <c r="F3" s="2">
        <f>SUMIFS(DataRegularSeason20242025!$AA$3:$AA$1315,DataRegularSeason20242025!$B$3:$B$1315, "&lt;=" &amp; $A3, DataRegularSeason20242025!$D$3:$D$1315, F$1)+SUMIFS(DataRegularSeason20242025!$AB$3:$AB$1315,DataRegularSeason20242025!$B$3:$B$1315, "&lt;=" &amp; $A3, DataRegularSeason20242025!$E$3:$E$1315, F$1)</f>
        <v>0</v>
      </c>
      <c r="G3" s="2">
        <f>SUMIFS(DataRegularSeason20242025!$AA$3:$AA$1315,DataRegularSeason20242025!$B$3:$B$1315, "&lt;=" &amp; $A3, DataRegularSeason20242025!$D$3:$D$1315, G$1)+SUMIFS(DataRegularSeason20242025!$AB$3:$AB$1315,DataRegularSeason20242025!$B$3:$B$1315, "&lt;=" &amp; $A3, DataRegularSeason20242025!$E$3:$E$1315, G$1)</f>
        <v>0</v>
      </c>
      <c r="H3" s="2">
        <f>SUMIFS(DataRegularSeason20242025!$AA$3:$AA$1315,DataRegularSeason20242025!$B$3:$B$1315, "&lt;=" &amp; $A3, DataRegularSeason20242025!$D$3:$D$1315, H$1)+SUMIFS(DataRegularSeason20242025!$AB$3:$AB$1315,DataRegularSeason20242025!$B$3:$B$1315, "&lt;=" &amp; $A3, DataRegularSeason20242025!$E$3:$E$1315, H$1)</f>
        <v>0</v>
      </c>
      <c r="I3" s="2">
        <f>SUMIFS(DataRegularSeason20242025!$AA$3:$AA$1315,DataRegularSeason20242025!$B$3:$B$1315, "&lt;=" &amp; $A3, DataRegularSeason20242025!$D$3:$D$1315, I$1)+SUMIFS(DataRegularSeason20242025!$AB$3:$AB$1315,DataRegularSeason20242025!$B$3:$B$1315, "&lt;=" &amp; $A3, DataRegularSeason20242025!$E$3:$E$1315, I$1)</f>
        <v>0</v>
      </c>
      <c r="J3" s="2">
        <f>SUMIFS(DataRegularSeason20242025!$AA$3:$AA$1315,DataRegularSeason20242025!$B$3:$B$1315, "&lt;=" &amp; $A3, DataRegularSeason20242025!$D$3:$D$1315, J$1)+SUMIFS(DataRegularSeason20242025!$AB$3:$AB$1315,DataRegularSeason20242025!$B$3:$B$1315, "&lt;=" &amp; $A3, DataRegularSeason20242025!$E$3:$E$1315, J$1)</f>
        <v>0</v>
      </c>
      <c r="K3" s="2">
        <f>SUMIFS(DataRegularSeason20242025!$AA$3:$AA$1315,DataRegularSeason20242025!$B$3:$B$1315, "&lt;=" &amp; $A3, DataRegularSeason20242025!$D$3:$D$1315, K$1)+SUMIFS(DataRegularSeason20242025!$AB$3:$AB$1315,DataRegularSeason20242025!$B$3:$B$1315, "&lt;=" &amp; $A3, DataRegularSeason20242025!$E$3:$E$1315, K$1)</f>
        <v>0</v>
      </c>
      <c r="L3" s="2">
        <f>SUMIFS(DataRegularSeason20242025!$AA$3:$AA$1315,DataRegularSeason20242025!$B$3:$B$1315, "&lt;=" &amp; $A3, DataRegularSeason20242025!$D$3:$D$1315, L$1)+SUMIFS(DataRegularSeason20242025!$AB$3:$AB$1315,DataRegularSeason20242025!$B$3:$B$1315, "&lt;=" &amp; $A3, DataRegularSeason20242025!$E$3:$E$1315, L$1)</f>
        <v>0</v>
      </c>
      <c r="M3" s="2">
        <f>SUMIFS(DataRegularSeason20242025!$AA$3:$AA$1315,DataRegularSeason20242025!$B$3:$B$1315, "&lt;=" &amp; $A3, DataRegularSeason20242025!$D$3:$D$1315, M$1)+SUMIFS(DataRegularSeason20242025!$AB$3:$AB$1315,DataRegularSeason20242025!$B$3:$B$1315, "&lt;=" &amp; $A3, DataRegularSeason20242025!$E$3:$E$1315, M$1)</f>
        <v>0</v>
      </c>
      <c r="N3" s="2">
        <f>SUMIFS(DataRegularSeason20242025!$AA$3:$AA$1315,DataRegularSeason20242025!$B$3:$B$1315, "&lt;=" &amp; $A3, DataRegularSeason20242025!$D$3:$D$1315, N$1)+SUMIFS(DataRegularSeason20242025!$AB$3:$AB$1315,DataRegularSeason20242025!$B$3:$B$1315, "&lt;=" &amp; $A3, DataRegularSeason20242025!$E$3:$E$1315, N$1)</f>
        <v>0</v>
      </c>
      <c r="O3" s="2">
        <f>SUMIFS(DataRegularSeason20242025!$AA$3:$AA$1315,DataRegularSeason20242025!$B$3:$B$1315, "&lt;=" &amp; $A3, DataRegularSeason20242025!$D$3:$D$1315, O$1)+SUMIFS(DataRegularSeason20242025!$AB$3:$AB$1315,DataRegularSeason20242025!$B$3:$B$1315, "&lt;=" &amp; $A3, DataRegularSeason20242025!$E$3:$E$1315, O$1)</f>
        <v>0</v>
      </c>
      <c r="P3" s="2">
        <f>SUMIFS(DataRegularSeason20242025!$AA$3:$AA$1315,DataRegularSeason20242025!$B$3:$B$1315, "&lt;=" &amp; $A3, DataRegularSeason20242025!$D$3:$D$1315, P$1)+SUMIFS(DataRegularSeason20242025!$AB$3:$AB$1315,DataRegularSeason20242025!$B$3:$B$1315, "&lt;=" &amp; $A3, DataRegularSeason20242025!$E$3:$E$1315, P$1)</f>
        <v>0</v>
      </c>
      <c r="Q3" s="2">
        <f>SUMIFS(DataRegularSeason20242025!$AA$3:$AA$1315,DataRegularSeason20242025!$B$3:$B$1315, "&lt;=" &amp; $A3, DataRegularSeason20242025!$D$3:$D$1315, Q$1)+SUMIFS(DataRegularSeason20242025!$AB$3:$AB$1315,DataRegularSeason20242025!$B$3:$B$1315, "&lt;=" &amp; $A3, DataRegularSeason20242025!$E$3:$E$1315, Q$1)</f>
        <v>2</v>
      </c>
      <c r="R3" s="2">
        <f>SUMIFS(DataRegularSeason20242025!$AA$3:$AA$1315,DataRegularSeason20242025!$B$3:$B$1315, "&lt;=" &amp; $A3, DataRegularSeason20242025!$D$3:$D$1315, R$1)+SUMIFS(DataRegularSeason20242025!$AB$3:$AB$1315,DataRegularSeason20242025!$B$3:$B$1315, "&lt;=" &amp; $A3, DataRegularSeason20242025!$E$3:$E$1315, R$1)</f>
        <v>0</v>
      </c>
      <c r="S3" s="2">
        <f>SUMIFS(DataRegularSeason20242025!$AA$3:$AA$1315,DataRegularSeason20242025!$B$3:$B$1315, "&lt;=" &amp; $A3, DataRegularSeason20242025!$D$3:$D$1315, S$1)+SUMIFS(DataRegularSeason20242025!$AB$3:$AB$1315,DataRegularSeason20242025!$B$3:$B$1315, "&lt;=" &amp; $A3, DataRegularSeason20242025!$E$3:$E$1315, S$1)</f>
        <v>0</v>
      </c>
      <c r="T3" s="2">
        <f>SUMIFS(DataRegularSeason20242025!$AA$3:$AA$1315,DataRegularSeason20242025!$B$3:$B$1315, "&lt;=" &amp; $A3, DataRegularSeason20242025!$D$3:$D$1315, T$1)+SUMIFS(DataRegularSeason20242025!$AB$3:$AB$1315,DataRegularSeason20242025!$B$3:$B$1315, "&lt;=" &amp; $A3, DataRegularSeason20242025!$E$3:$E$1315, T$1)</f>
        <v>0</v>
      </c>
      <c r="U3" s="2">
        <f>SUMIFS(DataRegularSeason20242025!$AA$3:$AA$1315,DataRegularSeason20242025!$B$3:$B$1315, "&lt;=" &amp; $A3, DataRegularSeason20242025!$D$3:$D$1315, U$1)+SUMIFS(DataRegularSeason20242025!$AB$3:$AB$1315,DataRegularSeason20242025!$B$3:$B$1315, "&lt;=" &amp; $A3, DataRegularSeason20242025!$E$3:$E$1315, U$1)</f>
        <v>0</v>
      </c>
      <c r="V3" s="2">
        <f>SUMIFS(DataRegularSeason20242025!$AA$3:$AA$1315,DataRegularSeason20242025!$B$3:$B$1315, "&lt;=" &amp; $A3, DataRegularSeason20242025!$D$3:$D$1315, V$1)+SUMIFS(DataRegularSeason20242025!$AB$3:$AB$1315,DataRegularSeason20242025!$B$3:$B$1315, "&lt;=" &amp; $A3, DataRegularSeason20242025!$E$3:$E$1315, V$1)</f>
        <v>0</v>
      </c>
      <c r="W3" s="2">
        <f>SUMIFS(DataRegularSeason20242025!$AA$3:$AA$1315,DataRegularSeason20242025!$B$3:$B$1315, "&lt;=" &amp; $A3, DataRegularSeason20242025!$D$3:$D$1315, W$1)+SUMIFS(DataRegularSeason20242025!$AB$3:$AB$1315,DataRegularSeason20242025!$B$3:$B$1315, "&lt;=" &amp; $A3, DataRegularSeason20242025!$E$3:$E$1315, W$1)</f>
        <v>0</v>
      </c>
      <c r="X3" s="2">
        <f>SUMIFS(DataRegularSeason20242025!$AA$3:$AA$1315,DataRegularSeason20242025!$B$3:$B$1315, "&lt;=" &amp; $A3, DataRegularSeason20242025!$D$3:$D$1315, X$1)+SUMIFS(DataRegularSeason20242025!$AB$3:$AB$1315,DataRegularSeason20242025!$B$3:$B$1315, "&lt;=" &amp; $A3, DataRegularSeason20242025!$E$3:$E$1315, X$1)</f>
        <v>0</v>
      </c>
      <c r="Y3" s="2">
        <f>SUMIFS(DataRegularSeason20242025!$AA$3:$AA$1315,DataRegularSeason20242025!$B$3:$B$1315, "&lt;=" &amp; $A3, DataRegularSeason20242025!$D$3:$D$1315, Y$1)+SUMIFS(DataRegularSeason20242025!$AB$3:$AB$1315,DataRegularSeason20242025!$B$3:$B$1315, "&lt;=" &amp; $A3, DataRegularSeason20242025!$E$3:$E$1315, Y$1)</f>
        <v>0</v>
      </c>
      <c r="Z3" s="2">
        <f>SUMIFS(DataRegularSeason20242025!$AA$3:$AA$1315,DataRegularSeason20242025!$B$3:$B$1315, "&lt;=" &amp; $A3, DataRegularSeason20242025!$D$3:$D$1315, Z$1)+SUMIFS(DataRegularSeason20242025!$AB$3:$AB$1315,DataRegularSeason20242025!$B$3:$B$1315, "&lt;=" &amp; $A3, DataRegularSeason20242025!$E$3:$E$1315, Z$1)</f>
        <v>0</v>
      </c>
      <c r="AA3" s="2">
        <f>SUMIFS(DataRegularSeason20242025!$AA$3:$AA$1315,DataRegularSeason20242025!$B$3:$B$1315, "&lt;=" &amp; $A3, DataRegularSeason20242025!$D$3:$D$1315, AA$1)+SUMIFS(DataRegularSeason20242025!$AB$3:$AB$1315,DataRegularSeason20242025!$B$3:$B$1315, "&lt;=" &amp; $A3, DataRegularSeason20242025!$E$3:$E$1315, AA$1)</f>
        <v>0</v>
      </c>
      <c r="AB3" s="2">
        <f>SUMIFS(DataRegularSeason20242025!$AA$3:$AA$1315,DataRegularSeason20242025!$B$3:$B$1315, "&lt;=" &amp; $A3, DataRegularSeason20242025!$D$3:$D$1315, AB$1)+SUMIFS(DataRegularSeason20242025!$AB$3:$AB$1315,DataRegularSeason20242025!$B$3:$B$1315, "&lt;=" &amp; $A3, DataRegularSeason20242025!$E$3:$E$1315, AB$1)</f>
        <v>0</v>
      </c>
      <c r="AC3" s="2">
        <f>SUMIFS(DataRegularSeason20242025!$AA$3:$AA$1315,DataRegularSeason20242025!$B$3:$B$1315, "&lt;=" &amp; $A3, DataRegularSeason20242025!$D$3:$D$1315, AC$1)+SUMIFS(DataRegularSeason20242025!$AB$3:$AB$1315,DataRegularSeason20242025!$B$3:$B$1315, "&lt;=" &amp; $A3, DataRegularSeason20242025!$E$3:$E$1315, AC$1)</f>
        <v>0</v>
      </c>
      <c r="AD3" s="2">
        <f>SUMIFS(DataRegularSeason20242025!$AA$3:$AA$1315,DataRegularSeason20242025!$B$3:$B$1315, "&lt;=" &amp; $A3, DataRegularSeason20242025!$D$3:$D$1315, AD$1)+SUMIFS(DataRegularSeason20242025!$AB$3:$AB$1315,DataRegularSeason20242025!$B$3:$B$1315, "&lt;=" &amp; $A3, DataRegularSeason20242025!$E$3:$E$1315, AD$1)</f>
        <v>0</v>
      </c>
      <c r="AE3" s="2">
        <f>SUMIFS(DataRegularSeason20242025!$AA$3:$AA$1315,DataRegularSeason20242025!$B$3:$B$1315, "&lt;=" &amp; $A3, DataRegularSeason20242025!$D$3:$D$1315, AE$1)+SUMIFS(DataRegularSeason20242025!$AB$3:$AB$1315,DataRegularSeason20242025!$B$3:$B$1315, "&lt;=" &amp; $A3, DataRegularSeason20242025!$E$3:$E$1315, AE$1)</f>
        <v>0</v>
      </c>
      <c r="AF3" s="2">
        <f>SUMIFS(DataRegularSeason20242025!$AA$3:$AA$1315,DataRegularSeason20242025!$B$3:$B$1315, "&lt;=" &amp; $A3, DataRegularSeason20242025!$D$3:$D$1315, AF$1)+SUMIFS(DataRegularSeason20242025!$AB$3:$AB$1315,DataRegularSeason20242025!$B$3:$B$1315, "&lt;=" &amp; $A3, DataRegularSeason20242025!$E$3:$E$1315, AF$1)</f>
        <v>0</v>
      </c>
      <c r="AG3" s="2">
        <f>SUMIFS(DataRegularSeason20242025!$AA$3:$AA$1315,DataRegularSeason20242025!$B$3:$B$1315, "&lt;=" &amp; $A3, DataRegularSeason20242025!$D$3:$D$1315, AG$1)+SUMIFS(DataRegularSeason20242025!$AB$3:$AB$1315,DataRegularSeason20242025!$B$3:$B$1315, "&lt;=" &amp; $A3, DataRegularSeason20242025!$E$3:$E$1315, AG$1)</f>
        <v>0</v>
      </c>
    </row>
    <row r="4" spans="1:33" x14ac:dyDescent="0.25">
      <c r="A4" s="4">
        <v>45570</v>
      </c>
      <c r="B4" s="2">
        <f>SUMIFS(DataRegularSeason20242025!$AA$3:$AA$1315,DataRegularSeason20242025!$B$3:$B$1315, "&lt;=" &amp; $A4, DataRegularSeason20242025!$D$3:$D$1315, B$1)+SUMIFS(DataRegularSeason20242025!$AB$3:$AB$1315,DataRegularSeason20242025!$B$3:$B$1315, "&lt;=" &amp; $A4, DataRegularSeason20242025!$E$3:$E$1315, B$1)</f>
        <v>0</v>
      </c>
      <c r="C4" s="2">
        <f>SUMIFS(DataRegularSeason20242025!$AA$3:$AA$1315,DataRegularSeason20242025!$B$3:$B$1315, "&lt;=" &amp; $A4, DataRegularSeason20242025!$D$3:$D$1315, C$1)+SUMIFS(DataRegularSeason20242025!$AB$3:$AB$1315,DataRegularSeason20242025!$B$3:$B$1315, "&lt;=" &amp; $A4, DataRegularSeason20242025!$E$3:$E$1315, C$1)</f>
        <v>0</v>
      </c>
      <c r="D4" s="2">
        <f>SUMIFS(DataRegularSeason20242025!$AA$3:$AA$1315,DataRegularSeason20242025!$B$3:$B$1315, "&lt;=" &amp; $A4, DataRegularSeason20242025!$D$3:$D$1315, D$1)+SUMIFS(DataRegularSeason20242025!$AB$3:$AB$1315,DataRegularSeason20242025!$B$3:$B$1315, "&lt;=" &amp; $A4, DataRegularSeason20242025!$E$3:$E$1315, D$1)</f>
        <v>0</v>
      </c>
      <c r="E4" s="2">
        <f>SUMIFS(DataRegularSeason20242025!$AA$3:$AA$1315,DataRegularSeason20242025!$B$3:$B$1315, "&lt;=" &amp; $A4, DataRegularSeason20242025!$D$3:$D$1315, E$1)+SUMIFS(DataRegularSeason20242025!$AB$3:$AB$1315,DataRegularSeason20242025!$B$3:$B$1315, "&lt;=" &amp; $A4, DataRegularSeason20242025!$E$3:$E$1315, E$1)</f>
        <v>0</v>
      </c>
      <c r="F4" s="2">
        <f>SUMIFS(DataRegularSeason20242025!$AA$3:$AA$1315,DataRegularSeason20242025!$B$3:$B$1315, "&lt;=" &amp; $A4, DataRegularSeason20242025!$D$3:$D$1315, F$1)+SUMIFS(DataRegularSeason20242025!$AB$3:$AB$1315,DataRegularSeason20242025!$B$3:$B$1315, "&lt;=" &amp; $A4, DataRegularSeason20242025!$E$3:$E$1315, F$1)</f>
        <v>0</v>
      </c>
      <c r="G4" s="2">
        <f>SUMIFS(DataRegularSeason20242025!$AA$3:$AA$1315,DataRegularSeason20242025!$B$3:$B$1315, "&lt;=" &amp; $A4, DataRegularSeason20242025!$D$3:$D$1315, G$1)+SUMIFS(DataRegularSeason20242025!$AB$3:$AB$1315,DataRegularSeason20242025!$B$3:$B$1315, "&lt;=" &amp; $A4, DataRegularSeason20242025!$E$3:$E$1315, G$1)</f>
        <v>0</v>
      </c>
      <c r="H4" s="2">
        <f>SUMIFS(DataRegularSeason20242025!$AA$3:$AA$1315,DataRegularSeason20242025!$B$3:$B$1315, "&lt;=" &amp; $A4, DataRegularSeason20242025!$D$3:$D$1315, H$1)+SUMIFS(DataRegularSeason20242025!$AB$3:$AB$1315,DataRegularSeason20242025!$B$3:$B$1315, "&lt;=" &amp; $A4, DataRegularSeason20242025!$E$3:$E$1315, H$1)</f>
        <v>0</v>
      </c>
      <c r="I4" s="2">
        <f>SUMIFS(DataRegularSeason20242025!$AA$3:$AA$1315,DataRegularSeason20242025!$B$3:$B$1315, "&lt;=" &amp; $A4, DataRegularSeason20242025!$D$3:$D$1315, I$1)+SUMIFS(DataRegularSeason20242025!$AB$3:$AB$1315,DataRegularSeason20242025!$B$3:$B$1315, "&lt;=" &amp; $A4, DataRegularSeason20242025!$E$3:$E$1315, I$1)</f>
        <v>0</v>
      </c>
      <c r="J4" s="2">
        <f>SUMIFS(DataRegularSeason20242025!$AA$3:$AA$1315,DataRegularSeason20242025!$B$3:$B$1315, "&lt;=" &amp; $A4, DataRegularSeason20242025!$D$3:$D$1315, J$1)+SUMIFS(DataRegularSeason20242025!$AB$3:$AB$1315,DataRegularSeason20242025!$B$3:$B$1315, "&lt;=" &amp; $A4, DataRegularSeason20242025!$E$3:$E$1315, J$1)</f>
        <v>0</v>
      </c>
      <c r="K4" s="2">
        <f>SUMIFS(DataRegularSeason20242025!$AA$3:$AA$1315,DataRegularSeason20242025!$B$3:$B$1315, "&lt;=" &amp; $A4, DataRegularSeason20242025!$D$3:$D$1315, K$1)+SUMIFS(DataRegularSeason20242025!$AB$3:$AB$1315,DataRegularSeason20242025!$B$3:$B$1315, "&lt;=" &amp; $A4, DataRegularSeason20242025!$E$3:$E$1315, K$1)</f>
        <v>0</v>
      </c>
      <c r="L4" s="2">
        <f>SUMIFS(DataRegularSeason20242025!$AA$3:$AA$1315,DataRegularSeason20242025!$B$3:$B$1315, "&lt;=" &amp; $A4, DataRegularSeason20242025!$D$3:$D$1315, L$1)+SUMIFS(DataRegularSeason20242025!$AB$3:$AB$1315,DataRegularSeason20242025!$B$3:$B$1315, "&lt;=" &amp; $A4, DataRegularSeason20242025!$E$3:$E$1315, L$1)</f>
        <v>0</v>
      </c>
      <c r="M4" s="2">
        <f>SUMIFS(DataRegularSeason20242025!$AA$3:$AA$1315,DataRegularSeason20242025!$B$3:$B$1315, "&lt;=" &amp; $A4, DataRegularSeason20242025!$D$3:$D$1315, M$1)+SUMIFS(DataRegularSeason20242025!$AB$3:$AB$1315,DataRegularSeason20242025!$B$3:$B$1315, "&lt;=" &amp; $A4, DataRegularSeason20242025!$E$3:$E$1315, M$1)</f>
        <v>0</v>
      </c>
      <c r="N4" s="2">
        <f>SUMIFS(DataRegularSeason20242025!$AA$3:$AA$1315,DataRegularSeason20242025!$B$3:$B$1315, "&lt;=" &amp; $A4, DataRegularSeason20242025!$D$3:$D$1315, N$1)+SUMIFS(DataRegularSeason20242025!$AB$3:$AB$1315,DataRegularSeason20242025!$B$3:$B$1315, "&lt;=" &amp; $A4, DataRegularSeason20242025!$E$3:$E$1315, N$1)</f>
        <v>0</v>
      </c>
      <c r="O4" s="2">
        <f>SUMIFS(DataRegularSeason20242025!$AA$3:$AA$1315,DataRegularSeason20242025!$B$3:$B$1315, "&lt;=" &amp; $A4, DataRegularSeason20242025!$D$3:$D$1315, O$1)+SUMIFS(DataRegularSeason20242025!$AB$3:$AB$1315,DataRegularSeason20242025!$B$3:$B$1315, "&lt;=" &amp; $A4, DataRegularSeason20242025!$E$3:$E$1315, O$1)</f>
        <v>0</v>
      </c>
      <c r="P4" s="2">
        <f>SUMIFS(DataRegularSeason20242025!$AA$3:$AA$1315,DataRegularSeason20242025!$B$3:$B$1315, "&lt;=" &amp; $A4, DataRegularSeason20242025!$D$3:$D$1315, P$1)+SUMIFS(DataRegularSeason20242025!$AB$3:$AB$1315,DataRegularSeason20242025!$B$3:$B$1315, "&lt;=" &amp; $A4, DataRegularSeason20242025!$E$3:$E$1315, P$1)</f>
        <v>0</v>
      </c>
      <c r="Q4" s="2">
        <f>SUMIFS(DataRegularSeason20242025!$AA$3:$AA$1315,DataRegularSeason20242025!$B$3:$B$1315, "&lt;=" &amp; $A4, DataRegularSeason20242025!$D$3:$D$1315, Q$1)+SUMIFS(DataRegularSeason20242025!$AB$3:$AB$1315,DataRegularSeason20242025!$B$3:$B$1315, "&lt;=" &amp; $A4, DataRegularSeason20242025!$E$3:$E$1315, Q$1)</f>
        <v>4</v>
      </c>
      <c r="R4" s="2">
        <f>SUMIFS(DataRegularSeason20242025!$AA$3:$AA$1315,DataRegularSeason20242025!$B$3:$B$1315, "&lt;=" &amp; $A4, DataRegularSeason20242025!$D$3:$D$1315, R$1)+SUMIFS(DataRegularSeason20242025!$AB$3:$AB$1315,DataRegularSeason20242025!$B$3:$B$1315, "&lt;=" &amp; $A4, DataRegularSeason20242025!$E$3:$E$1315, R$1)</f>
        <v>0</v>
      </c>
      <c r="S4" s="2">
        <f>SUMIFS(DataRegularSeason20242025!$AA$3:$AA$1315,DataRegularSeason20242025!$B$3:$B$1315, "&lt;=" &amp; $A4, DataRegularSeason20242025!$D$3:$D$1315, S$1)+SUMIFS(DataRegularSeason20242025!$AB$3:$AB$1315,DataRegularSeason20242025!$B$3:$B$1315, "&lt;=" &amp; $A4, DataRegularSeason20242025!$E$3:$E$1315, S$1)</f>
        <v>0</v>
      </c>
      <c r="T4" s="2">
        <f>SUMIFS(DataRegularSeason20242025!$AA$3:$AA$1315,DataRegularSeason20242025!$B$3:$B$1315, "&lt;=" &amp; $A4, DataRegularSeason20242025!$D$3:$D$1315, T$1)+SUMIFS(DataRegularSeason20242025!$AB$3:$AB$1315,DataRegularSeason20242025!$B$3:$B$1315, "&lt;=" &amp; $A4, DataRegularSeason20242025!$E$3:$E$1315, T$1)</f>
        <v>0</v>
      </c>
      <c r="U4" s="2">
        <f>SUMIFS(DataRegularSeason20242025!$AA$3:$AA$1315,DataRegularSeason20242025!$B$3:$B$1315, "&lt;=" &amp; $A4, DataRegularSeason20242025!$D$3:$D$1315, U$1)+SUMIFS(DataRegularSeason20242025!$AB$3:$AB$1315,DataRegularSeason20242025!$B$3:$B$1315, "&lt;=" &amp; $A4, DataRegularSeason20242025!$E$3:$E$1315, U$1)</f>
        <v>0</v>
      </c>
      <c r="V4" s="2">
        <f>SUMIFS(DataRegularSeason20242025!$AA$3:$AA$1315,DataRegularSeason20242025!$B$3:$B$1315, "&lt;=" &amp; $A4, DataRegularSeason20242025!$D$3:$D$1315, V$1)+SUMIFS(DataRegularSeason20242025!$AB$3:$AB$1315,DataRegularSeason20242025!$B$3:$B$1315, "&lt;=" &amp; $A4, DataRegularSeason20242025!$E$3:$E$1315, V$1)</f>
        <v>0</v>
      </c>
      <c r="W4" s="2">
        <f>SUMIFS(DataRegularSeason20242025!$AA$3:$AA$1315,DataRegularSeason20242025!$B$3:$B$1315, "&lt;=" &amp; $A4, DataRegularSeason20242025!$D$3:$D$1315, W$1)+SUMIFS(DataRegularSeason20242025!$AB$3:$AB$1315,DataRegularSeason20242025!$B$3:$B$1315, "&lt;=" &amp; $A4, DataRegularSeason20242025!$E$3:$E$1315, W$1)</f>
        <v>0</v>
      </c>
      <c r="X4" s="2">
        <f>SUMIFS(DataRegularSeason20242025!$AA$3:$AA$1315,DataRegularSeason20242025!$B$3:$B$1315, "&lt;=" &amp; $A4, DataRegularSeason20242025!$D$3:$D$1315, X$1)+SUMIFS(DataRegularSeason20242025!$AB$3:$AB$1315,DataRegularSeason20242025!$B$3:$B$1315, "&lt;=" &amp; $A4, DataRegularSeason20242025!$E$3:$E$1315, X$1)</f>
        <v>0</v>
      </c>
      <c r="Y4" s="2">
        <f>SUMIFS(DataRegularSeason20242025!$AA$3:$AA$1315,DataRegularSeason20242025!$B$3:$B$1315, "&lt;=" &amp; $A4, DataRegularSeason20242025!$D$3:$D$1315, Y$1)+SUMIFS(DataRegularSeason20242025!$AB$3:$AB$1315,DataRegularSeason20242025!$B$3:$B$1315, "&lt;=" &amp; $A4, DataRegularSeason20242025!$E$3:$E$1315, Y$1)</f>
        <v>0</v>
      </c>
      <c r="Z4" s="2">
        <f>SUMIFS(DataRegularSeason20242025!$AA$3:$AA$1315,DataRegularSeason20242025!$B$3:$B$1315, "&lt;=" &amp; $A4, DataRegularSeason20242025!$D$3:$D$1315, Z$1)+SUMIFS(DataRegularSeason20242025!$AB$3:$AB$1315,DataRegularSeason20242025!$B$3:$B$1315, "&lt;=" &amp; $A4, DataRegularSeason20242025!$E$3:$E$1315, Z$1)</f>
        <v>0</v>
      </c>
      <c r="AA4" s="2">
        <f>SUMIFS(DataRegularSeason20242025!$AA$3:$AA$1315,DataRegularSeason20242025!$B$3:$B$1315, "&lt;=" &amp; $A4, DataRegularSeason20242025!$D$3:$D$1315, AA$1)+SUMIFS(DataRegularSeason20242025!$AB$3:$AB$1315,DataRegularSeason20242025!$B$3:$B$1315, "&lt;=" &amp; $A4, DataRegularSeason20242025!$E$3:$E$1315, AA$1)</f>
        <v>0</v>
      </c>
      <c r="AB4" s="2">
        <f>SUMIFS(DataRegularSeason20242025!$AA$3:$AA$1315,DataRegularSeason20242025!$B$3:$B$1315, "&lt;=" &amp; $A4, DataRegularSeason20242025!$D$3:$D$1315, AB$1)+SUMIFS(DataRegularSeason20242025!$AB$3:$AB$1315,DataRegularSeason20242025!$B$3:$B$1315, "&lt;=" &amp; $A4, DataRegularSeason20242025!$E$3:$E$1315, AB$1)</f>
        <v>0</v>
      </c>
      <c r="AC4" s="2">
        <f>SUMIFS(DataRegularSeason20242025!$AA$3:$AA$1315,DataRegularSeason20242025!$B$3:$B$1315, "&lt;=" &amp; $A4, DataRegularSeason20242025!$D$3:$D$1315, AC$1)+SUMIFS(DataRegularSeason20242025!$AB$3:$AB$1315,DataRegularSeason20242025!$B$3:$B$1315, "&lt;=" &amp; $A4, DataRegularSeason20242025!$E$3:$E$1315, AC$1)</f>
        <v>0</v>
      </c>
      <c r="AD4" s="2">
        <f>SUMIFS(DataRegularSeason20242025!$AA$3:$AA$1315,DataRegularSeason20242025!$B$3:$B$1315, "&lt;=" &amp; $A4, DataRegularSeason20242025!$D$3:$D$1315, AD$1)+SUMIFS(DataRegularSeason20242025!$AB$3:$AB$1315,DataRegularSeason20242025!$B$3:$B$1315, "&lt;=" &amp; $A4, DataRegularSeason20242025!$E$3:$E$1315, AD$1)</f>
        <v>0</v>
      </c>
      <c r="AE4" s="2">
        <f>SUMIFS(DataRegularSeason20242025!$AA$3:$AA$1315,DataRegularSeason20242025!$B$3:$B$1315, "&lt;=" &amp; $A4, DataRegularSeason20242025!$D$3:$D$1315, AE$1)+SUMIFS(DataRegularSeason20242025!$AB$3:$AB$1315,DataRegularSeason20242025!$B$3:$B$1315, "&lt;=" &amp; $A4, DataRegularSeason20242025!$E$3:$E$1315, AE$1)</f>
        <v>0</v>
      </c>
      <c r="AF4" s="2">
        <f>SUMIFS(DataRegularSeason20242025!$AA$3:$AA$1315,DataRegularSeason20242025!$B$3:$B$1315, "&lt;=" &amp; $A4, DataRegularSeason20242025!$D$3:$D$1315, AF$1)+SUMIFS(DataRegularSeason20242025!$AB$3:$AB$1315,DataRegularSeason20242025!$B$3:$B$1315, "&lt;=" &amp; $A4, DataRegularSeason20242025!$E$3:$E$1315, AF$1)</f>
        <v>0</v>
      </c>
      <c r="AG4" s="2">
        <f>SUMIFS(DataRegularSeason20242025!$AA$3:$AA$1315,DataRegularSeason20242025!$B$3:$B$1315, "&lt;=" &amp; $A4, DataRegularSeason20242025!$D$3:$D$1315, AG$1)+SUMIFS(DataRegularSeason20242025!$AB$3:$AB$1315,DataRegularSeason20242025!$B$3:$B$1315, "&lt;=" &amp; $A4, DataRegularSeason20242025!$E$3:$E$1315, AG$1)</f>
        <v>0</v>
      </c>
    </row>
    <row r="5" spans="1:33" x14ac:dyDescent="0.25">
      <c r="A5" s="4">
        <v>45571</v>
      </c>
      <c r="B5" s="2">
        <f>SUMIFS(DataRegularSeason20242025!$AA$3:$AA$1315,DataRegularSeason20242025!$B$3:$B$1315, "&lt;=" &amp; $A5, DataRegularSeason20242025!$D$3:$D$1315, B$1)+SUMIFS(DataRegularSeason20242025!$AB$3:$AB$1315,DataRegularSeason20242025!$B$3:$B$1315, "&lt;=" &amp; $A5, DataRegularSeason20242025!$E$3:$E$1315, B$1)</f>
        <v>0</v>
      </c>
      <c r="C5" s="2">
        <f>SUMIFS(DataRegularSeason20242025!$AA$3:$AA$1315,DataRegularSeason20242025!$B$3:$B$1315, "&lt;=" &amp; $A5, DataRegularSeason20242025!$D$3:$D$1315, C$1)+SUMIFS(DataRegularSeason20242025!$AB$3:$AB$1315,DataRegularSeason20242025!$B$3:$B$1315, "&lt;=" &amp; $A5, DataRegularSeason20242025!$E$3:$E$1315, C$1)</f>
        <v>0</v>
      </c>
      <c r="D5" s="2">
        <f>SUMIFS(DataRegularSeason20242025!$AA$3:$AA$1315,DataRegularSeason20242025!$B$3:$B$1315, "&lt;=" &amp; $A5, DataRegularSeason20242025!$D$3:$D$1315, D$1)+SUMIFS(DataRegularSeason20242025!$AB$3:$AB$1315,DataRegularSeason20242025!$B$3:$B$1315, "&lt;=" &amp; $A5, DataRegularSeason20242025!$E$3:$E$1315, D$1)</f>
        <v>0</v>
      </c>
      <c r="E5" s="2">
        <f>SUMIFS(DataRegularSeason20242025!$AA$3:$AA$1315,DataRegularSeason20242025!$B$3:$B$1315, "&lt;=" &amp; $A5, DataRegularSeason20242025!$D$3:$D$1315, E$1)+SUMIFS(DataRegularSeason20242025!$AB$3:$AB$1315,DataRegularSeason20242025!$B$3:$B$1315, "&lt;=" &amp; $A5, DataRegularSeason20242025!$E$3:$E$1315, E$1)</f>
        <v>0</v>
      </c>
      <c r="F5" s="2">
        <f>SUMIFS(DataRegularSeason20242025!$AA$3:$AA$1315,DataRegularSeason20242025!$B$3:$B$1315, "&lt;=" &amp; $A5, DataRegularSeason20242025!$D$3:$D$1315, F$1)+SUMIFS(DataRegularSeason20242025!$AB$3:$AB$1315,DataRegularSeason20242025!$B$3:$B$1315, "&lt;=" &amp; $A5, DataRegularSeason20242025!$E$3:$E$1315, F$1)</f>
        <v>0</v>
      </c>
      <c r="G5" s="2">
        <f>SUMIFS(DataRegularSeason20242025!$AA$3:$AA$1315,DataRegularSeason20242025!$B$3:$B$1315, "&lt;=" &amp; $A5, DataRegularSeason20242025!$D$3:$D$1315, G$1)+SUMIFS(DataRegularSeason20242025!$AB$3:$AB$1315,DataRegularSeason20242025!$B$3:$B$1315, "&lt;=" &amp; $A5, DataRegularSeason20242025!$E$3:$E$1315, G$1)</f>
        <v>0</v>
      </c>
      <c r="H5" s="2">
        <f>SUMIFS(DataRegularSeason20242025!$AA$3:$AA$1315,DataRegularSeason20242025!$B$3:$B$1315, "&lt;=" &amp; $A5, DataRegularSeason20242025!$D$3:$D$1315, H$1)+SUMIFS(DataRegularSeason20242025!$AB$3:$AB$1315,DataRegularSeason20242025!$B$3:$B$1315, "&lt;=" &amp; $A5, DataRegularSeason20242025!$E$3:$E$1315, H$1)</f>
        <v>0</v>
      </c>
      <c r="I5" s="2">
        <f>SUMIFS(DataRegularSeason20242025!$AA$3:$AA$1315,DataRegularSeason20242025!$B$3:$B$1315, "&lt;=" &amp; $A5, DataRegularSeason20242025!$D$3:$D$1315, I$1)+SUMIFS(DataRegularSeason20242025!$AB$3:$AB$1315,DataRegularSeason20242025!$B$3:$B$1315, "&lt;=" &amp; $A5, DataRegularSeason20242025!$E$3:$E$1315, I$1)</f>
        <v>0</v>
      </c>
      <c r="J5" s="2">
        <f>SUMIFS(DataRegularSeason20242025!$AA$3:$AA$1315,DataRegularSeason20242025!$B$3:$B$1315, "&lt;=" &amp; $A5, DataRegularSeason20242025!$D$3:$D$1315, J$1)+SUMIFS(DataRegularSeason20242025!$AB$3:$AB$1315,DataRegularSeason20242025!$B$3:$B$1315, "&lt;=" &amp; $A5, DataRegularSeason20242025!$E$3:$E$1315, J$1)</f>
        <v>0</v>
      </c>
      <c r="K5" s="2">
        <f>SUMIFS(DataRegularSeason20242025!$AA$3:$AA$1315,DataRegularSeason20242025!$B$3:$B$1315, "&lt;=" &amp; $A5, DataRegularSeason20242025!$D$3:$D$1315, K$1)+SUMIFS(DataRegularSeason20242025!$AB$3:$AB$1315,DataRegularSeason20242025!$B$3:$B$1315, "&lt;=" &amp; $A5, DataRegularSeason20242025!$E$3:$E$1315, K$1)</f>
        <v>0</v>
      </c>
      <c r="L5" s="2">
        <f>SUMIFS(DataRegularSeason20242025!$AA$3:$AA$1315,DataRegularSeason20242025!$B$3:$B$1315, "&lt;=" &amp; $A5, DataRegularSeason20242025!$D$3:$D$1315, L$1)+SUMIFS(DataRegularSeason20242025!$AB$3:$AB$1315,DataRegularSeason20242025!$B$3:$B$1315, "&lt;=" &amp; $A5, DataRegularSeason20242025!$E$3:$E$1315, L$1)</f>
        <v>0</v>
      </c>
      <c r="M5" s="2">
        <f>SUMIFS(DataRegularSeason20242025!$AA$3:$AA$1315,DataRegularSeason20242025!$B$3:$B$1315, "&lt;=" &amp; $A5, DataRegularSeason20242025!$D$3:$D$1315, M$1)+SUMIFS(DataRegularSeason20242025!$AB$3:$AB$1315,DataRegularSeason20242025!$B$3:$B$1315, "&lt;=" &amp; $A5, DataRegularSeason20242025!$E$3:$E$1315, M$1)</f>
        <v>0</v>
      </c>
      <c r="N5" s="2">
        <f>SUMIFS(DataRegularSeason20242025!$AA$3:$AA$1315,DataRegularSeason20242025!$B$3:$B$1315, "&lt;=" &amp; $A5, DataRegularSeason20242025!$D$3:$D$1315, N$1)+SUMIFS(DataRegularSeason20242025!$AB$3:$AB$1315,DataRegularSeason20242025!$B$3:$B$1315, "&lt;=" &amp; $A5, DataRegularSeason20242025!$E$3:$E$1315, N$1)</f>
        <v>0</v>
      </c>
      <c r="O5" s="2">
        <f>SUMIFS(DataRegularSeason20242025!$AA$3:$AA$1315,DataRegularSeason20242025!$B$3:$B$1315, "&lt;=" &amp; $A5, DataRegularSeason20242025!$D$3:$D$1315, O$1)+SUMIFS(DataRegularSeason20242025!$AB$3:$AB$1315,DataRegularSeason20242025!$B$3:$B$1315, "&lt;=" &amp; $A5, DataRegularSeason20242025!$E$3:$E$1315, O$1)</f>
        <v>0</v>
      </c>
      <c r="P5" s="2">
        <f>SUMIFS(DataRegularSeason20242025!$AA$3:$AA$1315,DataRegularSeason20242025!$B$3:$B$1315, "&lt;=" &amp; $A5, DataRegularSeason20242025!$D$3:$D$1315, P$1)+SUMIFS(DataRegularSeason20242025!$AB$3:$AB$1315,DataRegularSeason20242025!$B$3:$B$1315, "&lt;=" &amp; $A5, DataRegularSeason20242025!$E$3:$E$1315, P$1)</f>
        <v>0</v>
      </c>
      <c r="Q5" s="2">
        <f>SUMIFS(DataRegularSeason20242025!$AA$3:$AA$1315,DataRegularSeason20242025!$B$3:$B$1315, "&lt;=" &amp; $A5, DataRegularSeason20242025!$D$3:$D$1315, Q$1)+SUMIFS(DataRegularSeason20242025!$AB$3:$AB$1315,DataRegularSeason20242025!$B$3:$B$1315, "&lt;=" &amp; $A5, DataRegularSeason20242025!$E$3:$E$1315, Q$1)</f>
        <v>4</v>
      </c>
      <c r="R5" s="2">
        <f>SUMIFS(DataRegularSeason20242025!$AA$3:$AA$1315,DataRegularSeason20242025!$B$3:$B$1315, "&lt;=" &amp; $A5, DataRegularSeason20242025!$D$3:$D$1315, R$1)+SUMIFS(DataRegularSeason20242025!$AB$3:$AB$1315,DataRegularSeason20242025!$B$3:$B$1315, "&lt;=" &amp; $A5, DataRegularSeason20242025!$E$3:$E$1315, R$1)</f>
        <v>0</v>
      </c>
      <c r="S5" s="2">
        <f>SUMIFS(DataRegularSeason20242025!$AA$3:$AA$1315,DataRegularSeason20242025!$B$3:$B$1315, "&lt;=" &amp; $A5, DataRegularSeason20242025!$D$3:$D$1315, S$1)+SUMIFS(DataRegularSeason20242025!$AB$3:$AB$1315,DataRegularSeason20242025!$B$3:$B$1315, "&lt;=" &amp; $A5, DataRegularSeason20242025!$E$3:$E$1315, S$1)</f>
        <v>0</v>
      </c>
      <c r="T5" s="2">
        <f>SUMIFS(DataRegularSeason20242025!$AA$3:$AA$1315,DataRegularSeason20242025!$B$3:$B$1315, "&lt;=" &amp; $A5, DataRegularSeason20242025!$D$3:$D$1315, T$1)+SUMIFS(DataRegularSeason20242025!$AB$3:$AB$1315,DataRegularSeason20242025!$B$3:$B$1315, "&lt;=" &amp; $A5, DataRegularSeason20242025!$E$3:$E$1315, T$1)</f>
        <v>0</v>
      </c>
      <c r="U5" s="2">
        <f>SUMIFS(DataRegularSeason20242025!$AA$3:$AA$1315,DataRegularSeason20242025!$B$3:$B$1315, "&lt;=" &amp; $A5, DataRegularSeason20242025!$D$3:$D$1315, U$1)+SUMIFS(DataRegularSeason20242025!$AB$3:$AB$1315,DataRegularSeason20242025!$B$3:$B$1315, "&lt;=" &amp; $A5, DataRegularSeason20242025!$E$3:$E$1315, U$1)</f>
        <v>0</v>
      </c>
      <c r="V5" s="2">
        <f>SUMIFS(DataRegularSeason20242025!$AA$3:$AA$1315,DataRegularSeason20242025!$B$3:$B$1315, "&lt;=" &amp; $A5, DataRegularSeason20242025!$D$3:$D$1315, V$1)+SUMIFS(DataRegularSeason20242025!$AB$3:$AB$1315,DataRegularSeason20242025!$B$3:$B$1315, "&lt;=" &amp; $A5, DataRegularSeason20242025!$E$3:$E$1315, V$1)</f>
        <v>0</v>
      </c>
      <c r="W5" s="2">
        <f>SUMIFS(DataRegularSeason20242025!$AA$3:$AA$1315,DataRegularSeason20242025!$B$3:$B$1315, "&lt;=" &amp; $A5, DataRegularSeason20242025!$D$3:$D$1315, W$1)+SUMIFS(DataRegularSeason20242025!$AB$3:$AB$1315,DataRegularSeason20242025!$B$3:$B$1315, "&lt;=" &amp; $A5, DataRegularSeason20242025!$E$3:$E$1315, W$1)</f>
        <v>0</v>
      </c>
      <c r="X5" s="2">
        <f>SUMIFS(DataRegularSeason20242025!$AA$3:$AA$1315,DataRegularSeason20242025!$B$3:$B$1315, "&lt;=" &amp; $A5, DataRegularSeason20242025!$D$3:$D$1315, X$1)+SUMIFS(DataRegularSeason20242025!$AB$3:$AB$1315,DataRegularSeason20242025!$B$3:$B$1315, "&lt;=" &amp; $A5, DataRegularSeason20242025!$E$3:$E$1315, X$1)</f>
        <v>0</v>
      </c>
      <c r="Y5" s="2">
        <f>SUMIFS(DataRegularSeason20242025!$AA$3:$AA$1315,DataRegularSeason20242025!$B$3:$B$1315, "&lt;=" &amp; $A5, DataRegularSeason20242025!$D$3:$D$1315, Y$1)+SUMIFS(DataRegularSeason20242025!$AB$3:$AB$1315,DataRegularSeason20242025!$B$3:$B$1315, "&lt;=" &amp; $A5, DataRegularSeason20242025!$E$3:$E$1315, Y$1)</f>
        <v>0</v>
      </c>
      <c r="Z5" s="2">
        <f>SUMIFS(DataRegularSeason20242025!$AA$3:$AA$1315,DataRegularSeason20242025!$B$3:$B$1315, "&lt;=" &amp; $A5, DataRegularSeason20242025!$D$3:$D$1315, Z$1)+SUMIFS(DataRegularSeason20242025!$AB$3:$AB$1315,DataRegularSeason20242025!$B$3:$B$1315, "&lt;=" &amp; $A5, DataRegularSeason20242025!$E$3:$E$1315, Z$1)</f>
        <v>0</v>
      </c>
      <c r="AA5" s="2">
        <f>SUMIFS(DataRegularSeason20242025!$AA$3:$AA$1315,DataRegularSeason20242025!$B$3:$B$1315, "&lt;=" &amp; $A5, DataRegularSeason20242025!$D$3:$D$1315, AA$1)+SUMIFS(DataRegularSeason20242025!$AB$3:$AB$1315,DataRegularSeason20242025!$B$3:$B$1315, "&lt;=" &amp; $A5, DataRegularSeason20242025!$E$3:$E$1315, AA$1)</f>
        <v>0</v>
      </c>
      <c r="AB5" s="2">
        <f>SUMIFS(DataRegularSeason20242025!$AA$3:$AA$1315,DataRegularSeason20242025!$B$3:$B$1315, "&lt;=" &amp; $A5, DataRegularSeason20242025!$D$3:$D$1315, AB$1)+SUMIFS(DataRegularSeason20242025!$AB$3:$AB$1315,DataRegularSeason20242025!$B$3:$B$1315, "&lt;=" &amp; $A5, DataRegularSeason20242025!$E$3:$E$1315, AB$1)</f>
        <v>0</v>
      </c>
      <c r="AC5" s="2">
        <f>SUMIFS(DataRegularSeason20242025!$AA$3:$AA$1315,DataRegularSeason20242025!$B$3:$B$1315, "&lt;=" &amp; $A5, DataRegularSeason20242025!$D$3:$D$1315, AC$1)+SUMIFS(DataRegularSeason20242025!$AB$3:$AB$1315,DataRegularSeason20242025!$B$3:$B$1315, "&lt;=" &amp; $A5, DataRegularSeason20242025!$E$3:$E$1315, AC$1)</f>
        <v>0</v>
      </c>
      <c r="AD5" s="2">
        <f>SUMIFS(DataRegularSeason20242025!$AA$3:$AA$1315,DataRegularSeason20242025!$B$3:$B$1315, "&lt;=" &amp; $A5, DataRegularSeason20242025!$D$3:$D$1315, AD$1)+SUMIFS(DataRegularSeason20242025!$AB$3:$AB$1315,DataRegularSeason20242025!$B$3:$B$1315, "&lt;=" &amp; $A5, DataRegularSeason20242025!$E$3:$E$1315, AD$1)</f>
        <v>0</v>
      </c>
      <c r="AE5" s="2">
        <f>SUMIFS(DataRegularSeason20242025!$AA$3:$AA$1315,DataRegularSeason20242025!$B$3:$B$1315, "&lt;=" &amp; $A5, DataRegularSeason20242025!$D$3:$D$1315, AE$1)+SUMIFS(DataRegularSeason20242025!$AB$3:$AB$1315,DataRegularSeason20242025!$B$3:$B$1315, "&lt;=" &amp; $A5, DataRegularSeason20242025!$E$3:$E$1315, AE$1)</f>
        <v>0</v>
      </c>
      <c r="AF5" s="2">
        <f>SUMIFS(DataRegularSeason20242025!$AA$3:$AA$1315,DataRegularSeason20242025!$B$3:$B$1315, "&lt;=" &amp; $A5, DataRegularSeason20242025!$D$3:$D$1315, AF$1)+SUMIFS(DataRegularSeason20242025!$AB$3:$AB$1315,DataRegularSeason20242025!$B$3:$B$1315, "&lt;=" &amp; $A5, DataRegularSeason20242025!$E$3:$E$1315, AF$1)</f>
        <v>0</v>
      </c>
      <c r="AG5" s="2">
        <f>SUMIFS(DataRegularSeason20242025!$AA$3:$AA$1315,DataRegularSeason20242025!$B$3:$B$1315, "&lt;=" &amp; $A5, DataRegularSeason20242025!$D$3:$D$1315, AG$1)+SUMIFS(DataRegularSeason20242025!$AB$3:$AB$1315,DataRegularSeason20242025!$B$3:$B$1315, "&lt;=" &amp; $A5, DataRegularSeason20242025!$E$3:$E$1315, AG$1)</f>
        <v>0</v>
      </c>
    </row>
    <row r="6" spans="1:33" x14ac:dyDescent="0.25">
      <c r="A6" s="4">
        <v>45572</v>
      </c>
      <c r="B6" s="2">
        <f>SUMIFS(DataRegularSeason20242025!$AA$3:$AA$1315,DataRegularSeason20242025!$B$3:$B$1315, "&lt;=" &amp; $A6, DataRegularSeason20242025!$D$3:$D$1315, B$1)+SUMIFS(DataRegularSeason20242025!$AB$3:$AB$1315,DataRegularSeason20242025!$B$3:$B$1315, "&lt;=" &amp; $A6, DataRegularSeason20242025!$E$3:$E$1315, B$1)</f>
        <v>0</v>
      </c>
      <c r="C6" s="2">
        <f>SUMIFS(DataRegularSeason20242025!$AA$3:$AA$1315,DataRegularSeason20242025!$B$3:$B$1315, "&lt;=" &amp; $A6, DataRegularSeason20242025!$D$3:$D$1315, C$1)+SUMIFS(DataRegularSeason20242025!$AB$3:$AB$1315,DataRegularSeason20242025!$B$3:$B$1315, "&lt;=" &amp; $A6, DataRegularSeason20242025!$E$3:$E$1315, C$1)</f>
        <v>0</v>
      </c>
      <c r="D6" s="2">
        <f>SUMIFS(DataRegularSeason20242025!$AA$3:$AA$1315,DataRegularSeason20242025!$B$3:$B$1315, "&lt;=" &amp; $A6, DataRegularSeason20242025!$D$3:$D$1315, D$1)+SUMIFS(DataRegularSeason20242025!$AB$3:$AB$1315,DataRegularSeason20242025!$B$3:$B$1315, "&lt;=" &amp; $A6, DataRegularSeason20242025!$E$3:$E$1315, D$1)</f>
        <v>0</v>
      </c>
      <c r="E6" s="2">
        <f>SUMIFS(DataRegularSeason20242025!$AA$3:$AA$1315,DataRegularSeason20242025!$B$3:$B$1315, "&lt;=" &amp; $A6, DataRegularSeason20242025!$D$3:$D$1315, E$1)+SUMIFS(DataRegularSeason20242025!$AB$3:$AB$1315,DataRegularSeason20242025!$B$3:$B$1315, "&lt;=" &amp; $A6, DataRegularSeason20242025!$E$3:$E$1315, E$1)</f>
        <v>0</v>
      </c>
      <c r="F6" s="2">
        <f>SUMIFS(DataRegularSeason20242025!$AA$3:$AA$1315,DataRegularSeason20242025!$B$3:$B$1315, "&lt;=" &amp; $A6, DataRegularSeason20242025!$D$3:$D$1315, F$1)+SUMIFS(DataRegularSeason20242025!$AB$3:$AB$1315,DataRegularSeason20242025!$B$3:$B$1315, "&lt;=" &amp; $A6, DataRegularSeason20242025!$E$3:$E$1315, F$1)</f>
        <v>0</v>
      </c>
      <c r="G6" s="2">
        <f>SUMIFS(DataRegularSeason20242025!$AA$3:$AA$1315,DataRegularSeason20242025!$B$3:$B$1315, "&lt;=" &amp; $A6, DataRegularSeason20242025!$D$3:$D$1315, G$1)+SUMIFS(DataRegularSeason20242025!$AB$3:$AB$1315,DataRegularSeason20242025!$B$3:$B$1315, "&lt;=" &amp; $A6, DataRegularSeason20242025!$E$3:$E$1315, G$1)</f>
        <v>0</v>
      </c>
      <c r="H6" s="2">
        <f>SUMIFS(DataRegularSeason20242025!$AA$3:$AA$1315,DataRegularSeason20242025!$B$3:$B$1315, "&lt;=" &amp; $A6, DataRegularSeason20242025!$D$3:$D$1315, H$1)+SUMIFS(DataRegularSeason20242025!$AB$3:$AB$1315,DataRegularSeason20242025!$B$3:$B$1315, "&lt;=" &amp; $A6, DataRegularSeason20242025!$E$3:$E$1315, H$1)</f>
        <v>0</v>
      </c>
      <c r="I6" s="2">
        <f>SUMIFS(DataRegularSeason20242025!$AA$3:$AA$1315,DataRegularSeason20242025!$B$3:$B$1315, "&lt;=" &amp; $A6, DataRegularSeason20242025!$D$3:$D$1315, I$1)+SUMIFS(DataRegularSeason20242025!$AB$3:$AB$1315,DataRegularSeason20242025!$B$3:$B$1315, "&lt;=" &amp; $A6, DataRegularSeason20242025!$E$3:$E$1315, I$1)</f>
        <v>0</v>
      </c>
      <c r="J6" s="2">
        <f>SUMIFS(DataRegularSeason20242025!$AA$3:$AA$1315,DataRegularSeason20242025!$B$3:$B$1315, "&lt;=" &amp; $A6, DataRegularSeason20242025!$D$3:$D$1315, J$1)+SUMIFS(DataRegularSeason20242025!$AB$3:$AB$1315,DataRegularSeason20242025!$B$3:$B$1315, "&lt;=" &amp; $A6, DataRegularSeason20242025!$E$3:$E$1315, J$1)</f>
        <v>0</v>
      </c>
      <c r="K6" s="2">
        <f>SUMIFS(DataRegularSeason20242025!$AA$3:$AA$1315,DataRegularSeason20242025!$B$3:$B$1315, "&lt;=" &amp; $A6, DataRegularSeason20242025!$D$3:$D$1315, K$1)+SUMIFS(DataRegularSeason20242025!$AB$3:$AB$1315,DataRegularSeason20242025!$B$3:$B$1315, "&lt;=" &amp; $A6, DataRegularSeason20242025!$E$3:$E$1315, K$1)</f>
        <v>0</v>
      </c>
      <c r="L6" s="2">
        <f>SUMIFS(DataRegularSeason20242025!$AA$3:$AA$1315,DataRegularSeason20242025!$B$3:$B$1315, "&lt;=" &amp; $A6, DataRegularSeason20242025!$D$3:$D$1315, L$1)+SUMIFS(DataRegularSeason20242025!$AB$3:$AB$1315,DataRegularSeason20242025!$B$3:$B$1315, "&lt;=" &amp; $A6, DataRegularSeason20242025!$E$3:$E$1315, L$1)</f>
        <v>0</v>
      </c>
      <c r="M6" s="2">
        <f>SUMIFS(DataRegularSeason20242025!$AA$3:$AA$1315,DataRegularSeason20242025!$B$3:$B$1315, "&lt;=" &amp; $A6, DataRegularSeason20242025!$D$3:$D$1315, M$1)+SUMIFS(DataRegularSeason20242025!$AB$3:$AB$1315,DataRegularSeason20242025!$B$3:$B$1315, "&lt;=" &amp; $A6, DataRegularSeason20242025!$E$3:$E$1315, M$1)</f>
        <v>0</v>
      </c>
      <c r="N6" s="2">
        <f>SUMIFS(DataRegularSeason20242025!$AA$3:$AA$1315,DataRegularSeason20242025!$B$3:$B$1315, "&lt;=" &amp; $A6, DataRegularSeason20242025!$D$3:$D$1315, N$1)+SUMIFS(DataRegularSeason20242025!$AB$3:$AB$1315,DataRegularSeason20242025!$B$3:$B$1315, "&lt;=" &amp; $A6, DataRegularSeason20242025!$E$3:$E$1315, N$1)</f>
        <v>0</v>
      </c>
      <c r="O6" s="2">
        <f>SUMIFS(DataRegularSeason20242025!$AA$3:$AA$1315,DataRegularSeason20242025!$B$3:$B$1315, "&lt;=" &amp; $A6, DataRegularSeason20242025!$D$3:$D$1315, O$1)+SUMIFS(DataRegularSeason20242025!$AB$3:$AB$1315,DataRegularSeason20242025!$B$3:$B$1315, "&lt;=" &amp; $A6, DataRegularSeason20242025!$E$3:$E$1315, O$1)</f>
        <v>0</v>
      </c>
      <c r="P6" s="2">
        <f>SUMIFS(DataRegularSeason20242025!$AA$3:$AA$1315,DataRegularSeason20242025!$B$3:$B$1315, "&lt;=" &amp; $A6, DataRegularSeason20242025!$D$3:$D$1315, P$1)+SUMIFS(DataRegularSeason20242025!$AB$3:$AB$1315,DataRegularSeason20242025!$B$3:$B$1315, "&lt;=" &amp; $A6, DataRegularSeason20242025!$E$3:$E$1315, P$1)</f>
        <v>0</v>
      </c>
      <c r="Q6" s="2">
        <f>SUMIFS(DataRegularSeason20242025!$AA$3:$AA$1315,DataRegularSeason20242025!$B$3:$B$1315, "&lt;=" &amp; $A6, DataRegularSeason20242025!$D$3:$D$1315, Q$1)+SUMIFS(DataRegularSeason20242025!$AB$3:$AB$1315,DataRegularSeason20242025!$B$3:$B$1315, "&lt;=" &amp; $A6, DataRegularSeason20242025!$E$3:$E$1315, Q$1)</f>
        <v>4</v>
      </c>
      <c r="R6" s="2">
        <f>SUMIFS(DataRegularSeason20242025!$AA$3:$AA$1315,DataRegularSeason20242025!$B$3:$B$1315, "&lt;=" &amp; $A6, DataRegularSeason20242025!$D$3:$D$1315, R$1)+SUMIFS(DataRegularSeason20242025!$AB$3:$AB$1315,DataRegularSeason20242025!$B$3:$B$1315, "&lt;=" &amp; $A6, DataRegularSeason20242025!$E$3:$E$1315, R$1)</f>
        <v>0</v>
      </c>
      <c r="S6" s="2">
        <f>SUMIFS(DataRegularSeason20242025!$AA$3:$AA$1315,DataRegularSeason20242025!$B$3:$B$1315, "&lt;=" &amp; $A6, DataRegularSeason20242025!$D$3:$D$1315, S$1)+SUMIFS(DataRegularSeason20242025!$AB$3:$AB$1315,DataRegularSeason20242025!$B$3:$B$1315, "&lt;=" &amp; $A6, DataRegularSeason20242025!$E$3:$E$1315, S$1)</f>
        <v>0</v>
      </c>
      <c r="T6" s="2">
        <f>SUMIFS(DataRegularSeason20242025!$AA$3:$AA$1315,DataRegularSeason20242025!$B$3:$B$1315, "&lt;=" &amp; $A6, DataRegularSeason20242025!$D$3:$D$1315, T$1)+SUMIFS(DataRegularSeason20242025!$AB$3:$AB$1315,DataRegularSeason20242025!$B$3:$B$1315, "&lt;=" &amp; $A6, DataRegularSeason20242025!$E$3:$E$1315, T$1)</f>
        <v>0</v>
      </c>
      <c r="U6" s="2">
        <f>SUMIFS(DataRegularSeason20242025!$AA$3:$AA$1315,DataRegularSeason20242025!$B$3:$B$1315, "&lt;=" &amp; $A6, DataRegularSeason20242025!$D$3:$D$1315, U$1)+SUMIFS(DataRegularSeason20242025!$AB$3:$AB$1315,DataRegularSeason20242025!$B$3:$B$1315, "&lt;=" &amp; $A6, DataRegularSeason20242025!$E$3:$E$1315, U$1)</f>
        <v>0</v>
      </c>
      <c r="V6" s="2">
        <f>SUMIFS(DataRegularSeason20242025!$AA$3:$AA$1315,DataRegularSeason20242025!$B$3:$B$1315, "&lt;=" &amp; $A6, DataRegularSeason20242025!$D$3:$D$1315, V$1)+SUMIFS(DataRegularSeason20242025!$AB$3:$AB$1315,DataRegularSeason20242025!$B$3:$B$1315, "&lt;=" &amp; $A6, DataRegularSeason20242025!$E$3:$E$1315, V$1)</f>
        <v>0</v>
      </c>
      <c r="W6" s="2">
        <f>SUMIFS(DataRegularSeason20242025!$AA$3:$AA$1315,DataRegularSeason20242025!$B$3:$B$1315, "&lt;=" &amp; $A6, DataRegularSeason20242025!$D$3:$D$1315, W$1)+SUMIFS(DataRegularSeason20242025!$AB$3:$AB$1315,DataRegularSeason20242025!$B$3:$B$1315, "&lt;=" &amp; $A6, DataRegularSeason20242025!$E$3:$E$1315, W$1)</f>
        <v>0</v>
      </c>
      <c r="X6" s="2">
        <f>SUMIFS(DataRegularSeason20242025!$AA$3:$AA$1315,DataRegularSeason20242025!$B$3:$B$1315, "&lt;=" &amp; $A6, DataRegularSeason20242025!$D$3:$D$1315, X$1)+SUMIFS(DataRegularSeason20242025!$AB$3:$AB$1315,DataRegularSeason20242025!$B$3:$B$1315, "&lt;=" &amp; $A6, DataRegularSeason20242025!$E$3:$E$1315, X$1)</f>
        <v>0</v>
      </c>
      <c r="Y6" s="2">
        <f>SUMIFS(DataRegularSeason20242025!$AA$3:$AA$1315,DataRegularSeason20242025!$B$3:$B$1315, "&lt;=" &amp; $A6, DataRegularSeason20242025!$D$3:$D$1315, Y$1)+SUMIFS(DataRegularSeason20242025!$AB$3:$AB$1315,DataRegularSeason20242025!$B$3:$B$1315, "&lt;=" &amp; $A6, DataRegularSeason20242025!$E$3:$E$1315, Y$1)</f>
        <v>0</v>
      </c>
      <c r="Z6" s="2">
        <f>SUMIFS(DataRegularSeason20242025!$AA$3:$AA$1315,DataRegularSeason20242025!$B$3:$B$1315, "&lt;=" &amp; $A6, DataRegularSeason20242025!$D$3:$D$1315, Z$1)+SUMIFS(DataRegularSeason20242025!$AB$3:$AB$1315,DataRegularSeason20242025!$B$3:$B$1315, "&lt;=" &amp; $A6, DataRegularSeason20242025!$E$3:$E$1315, Z$1)</f>
        <v>0</v>
      </c>
      <c r="AA6" s="2">
        <f>SUMIFS(DataRegularSeason20242025!$AA$3:$AA$1315,DataRegularSeason20242025!$B$3:$B$1315, "&lt;=" &amp; $A6, DataRegularSeason20242025!$D$3:$D$1315, AA$1)+SUMIFS(DataRegularSeason20242025!$AB$3:$AB$1315,DataRegularSeason20242025!$B$3:$B$1315, "&lt;=" &amp; $A6, DataRegularSeason20242025!$E$3:$E$1315, AA$1)</f>
        <v>0</v>
      </c>
      <c r="AB6" s="2">
        <f>SUMIFS(DataRegularSeason20242025!$AA$3:$AA$1315,DataRegularSeason20242025!$B$3:$B$1315, "&lt;=" &amp; $A6, DataRegularSeason20242025!$D$3:$D$1315, AB$1)+SUMIFS(DataRegularSeason20242025!$AB$3:$AB$1315,DataRegularSeason20242025!$B$3:$B$1315, "&lt;=" &amp; $A6, DataRegularSeason20242025!$E$3:$E$1315, AB$1)</f>
        <v>0</v>
      </c>
      <c r="AC6" s="2">
        <f>SUMIFS(DataRegularSeason20242025!$AA$3:$AA$1315,DataRegularSeason20242025!$B$3:$B$1315, "&lt;=" &amp; $A6, DataRegularSeason20242025!$D$3:$D$1315, AC$1)+SUMIFS(DataRegularSeason20242025!$AB$3:$AB$1315,DataRegularSeason20242025!$B$3:$B$1315, "&lt;=" &amp; $A6, DataRegularSeason20242025!$E$3:$E$1315, AC$1)</f>
        <v>0</v>
      </c>
      <c r="AD6" s="2">
        <f>SUMIFS(DataRegularSeason20242025!$AA$3:$AA$1315,DataRegularSeason20242025!$B$3:$B$1315, "&lt;=" &amp; $A6, DataRegularSeason20242025!$D$3:$D$1315, AD$1)+SUMIFS(DataRegularSeason20242025!$AB$3:$AB$1315,DataRegularSeason20242025!$B$3:$B$1315, "&lt;=" &amp; $A6, DataRegularSeason20242025!$E$3:$E$1315, AD$1)</f>
        <v>0</v>
      </c>
      <c r="AE6" s="2">
        <f>SUMIFS(DataRegularSeason20242025!$AA$3:$AA$1315,DataRegularSeason20242025!$B$3:$B$1315, "&lt;=" &amp; $A6, DataRegularSeason20242025!$D$3:$D$1315, AE$1)+SUMIFS(DataRegularSeason20242025!$AB$3:$AB$1315,DataRegularSeason20242025!$B$3:$B$1315, "&lt;=" &amp; $A6, DataRegularSeason20242025!$E$3:$E$1315, AE$1)</f>
        <v>0</v>
      </c>
      <c r="AF6" s="2">
        <f>SUMIFS(DataRegularSeason20242025!$AA$3:$AA$1315,DataRegularSeason20242025!$B$3:$B$1315, "&lt;=" &amp; $A6, DataRegularSeason20242025!$D$3:$D$1315, AF$1)+SUMIFS(DataRegularSeason20242025!$AB$3:$AB$1315,DataRegularSeason20242025!$B$3:$B$1315, "&lt;=" &amp; $A6, DataRegularSeason20242025!$E$3:$E$1315, AF$1)</f>
        <v>0</v>
      </c>
      <c r="AG6" s="2">
        <f>SUMIFS(DataRegularSeason20242025!$AA$3:$AA$1315,DataRegularSeason20242025!$B$3:$B$1315, "&lt;=" &amp; $A6, DataRegularSeason20242025!$D$3:$D$1315, AG$1)+SUMIFS(DataRegularSeason20242025!$AB$3:$AB$1315,DataRegularSeason20242025!$B$3:$B$1315, "&lt;=" &amp; $A6, DataRegularSeason20242025!$E$3:$E$1315, AG$1)</f>
        <v>0</v>
      </c>
    </row>
    <row r="7" spans="1:33" x14ac:dyDescent="0.25">
      <c r="A7" s="4">
        <v>45573</v>
      </c>
      <c r="B7" s="2">
        <f>SUMIFS(DataRegularSeason20242025!$AA$3:$AA$1315,DataRegularSeason20242025!$B$3:$B$1315, "&lt;=" &amp; $A7, DataRegularSeason20242025!$D$3:$D$1315, B$1)+SUMIFS(DataRegularSeason20242025!$AB$3:$AB$1315,DataRegularSeason20242025!$B$3:$B$1315, "&lt;=" &amp; $A7, DataRegularSeason20242025!$E$3:$E$1315, B$1)</f>
        <v>0</v>
      </c>
      <c r="C7" s="2">
        <f>SUMIFS(DataRegularSeason20242025!$AA$3:$AA$1315,DataRegularSeason20242025!$B$3:$B$1315, "&lt;=" &amp; $A7, DataRegularSeason20242025!$D$3:$D$1315, C$1)+SUMIFS(DataRegularSeason20242025!$AB$3:$AB$1315,DataRegularSeason20242025!$B$3:$B$1315, "&lt;=" &amp; $A7, DataRegularSeason20242025!$E$3:$E$1315, C$1)</f>
        <v>0</v>
      </c>
      <c r="D7" s="2">
        <f>SUMIFS(DataRegularSeason20242025!$AA$3:$AA$1315,DataRegularSeason20242025!$B$3:$B$1315, "&lt;=" &amp; $A7, DataRegularSeason20242025!$D$3:$D$1315, D$1)+SUMIFS(DataRegularSeason20242025!$AB$3:$AB$1315,DataRegularSeason20242025!$B$3:$B$1315, "&lt;=" &amp; $A7, DataRegularSeason20242025!$E$3:$E$1315, D$1)</f>
        <v>0</v>
      </c>
      <c r="E7" s="2">
        <f>SUMIFS(DataRegularSeason20242025!$AA$3:$AA$1315,DataRegularSeason20242025!$B$3:$B$1315, "&lt;=" &amp; $A7, DataRegularSeason20242025!$D$3:$D$1315, E$1)+SUMIFS(DataRegularSeason20242025!$AB$3:$AB$1315,DataRegularSeason20242025!$B$3:$B$1315, "&lt;=" &amp; $A7, DataRegularSeason20242025!$E$3:$E$1315, E$1)</f>
        <v>0</v>
      </c>
      <c r="F7" s="2">
        <f>SUMIFS(DataRegularSeason20242025!$AA$3:$AA$1315,DataRegularSeason20242025!$B$3:$B$1315, "&lt;=" &amp; $A7, DataRegularSeason20242025!$D$3:$D$1315, F$1)+SUMIFS(DataRegularSeason20242025!$AB$3:$AB$1315,DataRegularSeason20242025!$B$3:$B$1315, "&lt;=" &amp; $A7, DataRegularSeason20242025!$E$3:$E$1315, F$1)</f>
        <v>0</v>
      </c>
      <c r="G7" s="2">
        <f>SUMIFS(DataRegularSeason20242025!$AA$3:$AA$1315,DataRegularSeason20242025!$B$3:$B$1315, "&lt;=" &amp; $A7, DataRegularSeason20242025!$D$3:$D$1315, G$1)+SUMIFS(DataRegularSeason20242025!$AB$3:$AB$1315,DataRegularSeason20242025!$B$3:$B$1315, "&lt;=" &amp; $A7, DataRegularSeason20242025!$E$3:$E$1315, G$1)</f>
        <v>0</v>
      </c>
      <c r="H7" s="2">
        <f>SUMIFS(DataRegularSeason20242025!$AA$3:$AA$1315,DataRegularSeason20242025!$B$3:$B$1315, "&lt;=" &amp; $A7, DataRegularSeason20242025!$D$3:$D$1315, H$1)+SUMIFS(DataRegularSeason20242025!$AB$3:$AB$1315,DataRegularSeason20242025!$B$3:$B$1315, "&lt;=" &amp; $A7, DataRegularSeason20242025!$E$3:$E$1315, H$1)</f>
        <v>0</v>
      </c>
      <c r="I7" s="2">
        <f>SUMIFS(DataRegularSeason20242025!$AA$3:$AA$1315,DataRegularSeason20242025!$B$3:$B$1315, "&lt;=" &amp; $A7, DataRegularSeason20242025!$D$3:$D$1315, I$1)+SUMIFS(DataRegularSeason20242025!$AB$3:$AB$1315,DataRegularSeason20242025!$B$3:$B$1315, "&lt;=" &amp; $A7, DataRegularSeason20242025!$E$3:$E$1315, I$1)</f>
        <v>0</v>
      </c>
      <c r="J7" s="2">
        <f>SUMIFS(DataRegularSeason20242025!$AA$3:$AA$1315,DataRegularSeason20242025!$B$3:$B$1315, "&lt;=" &amp; $A7, DataRegularSeason20242025!$D$3:$D$1315, J$1)+SUMIFS(DataRegularSeason20242025!$AB$3:$AB$1315,DataRegularSeason20242025!$B$3:$B$1315, "&lt;=" &amp; $A7, DataRegularSeason20242025!$E$3:$E$1315, J$1)</f>
        <v>0</v>
      </c>
      <c r="K7" s="2">
        <f>SUMIFS(DataRegularSeason20242025!$AA$3:$AA$1315,DataRegularSeason20242025!$B$3:$B$1315, "&lt;=" &amp; $A7, DataRegularSeason20242025!$D$3:$D$1315, K$1)+SUMIFS(DataRegularSeason20242025!$AB$3:$AB$1315,DataRegularSeason20242025!$B$3:$B$1315, "&lt;=" &amp; $A7, DataRegularSeason20242025!$E$3:$E$1315, K$1)</f>
        <v>0</v>
      </c>
      <c r="L7" s="2">
        <f>SUMIFS(DataRegularSeason20242025!$AA$3:$AA$1315,DataRegularSeason20242025!$B$3:$B$1315, "&lt;=" &amp; $A7, DataRegularSeason20242025!$D$3:$D$1315, L$1)+SUMIFS(DataRegularSeason20242025!$AB$3:$AB$1315,DataRegularSeason20242025!$B$3:$B$1315, "&lt;=" &amp; $A7, DataRegularSeason20242025!$E$3:$E$1315, L$1)</f>
        <v>0</v>
      </c>
      <c r="M7" s="2">
        <f>SUMIFS(DataRegularSeason20242025!$AA$3:$AA$1315,DataRegularSeason20242025!$B$3:$B$1315, "&lt;=" &amp; $A7, DataRegularSeason20242025!$D$3:$D$1315, M$1)+SUMIFS(DataRegularSeason20242025!$AB$3:$AB$1315,DataRegularSeason20242025!$B$3:$B$1315, "&lt;=" &amp; $A7, DataRegularSeason20242025!$E$3:$E$1315, M$1)</f>
        <v>2</v>
      </c>
      <c r="N7" s="2">
        <f>SUMIFS(DataRegularSeason20242025!$AA$3:$AA$1315,DataRegularSeason20242025!$B$3:$B$1315, "&lt;=" &amp; $A7, DataRegularSeason20242025!$D$3:$D$1315, N$1)+SUMIFS(DataRegularSeason20242025!$AB$3:$AB$1315,DataRegularSeason20242025!$B$3:$B$1315, "&lt;=" &amp; $A7, DataRegularSeason20242025!$E$3:$E$1315, N$1)</f>
        <v>0</v>
      </c>
      <c r="O7" s="2">
        <f>SUMIFS(DataRegularSeason20242025!$AA$3:$AA$1315,DataRegularSeason20242025!$B$3:$B$1315, "&lt;=" &amp; $A7, DataRegularSeason20242025!$D$3:$D$1315, O$1)+SUMIFS(DataRegularSeason20242025!$AB$3:$AB$1315,DataRegularSeason20242025!$B$3:$B$1315, "&lt;=" &amp; $A7, DataRegularSeason20242025!$E$3:$E$1315, O$1)</f>
        <v>0</v>
      </c>
      <c r="P7" s="2">
        <f>SUMIFS(DataRegularSeason20242025!$AA$3:$AA$1315,DataRegularSeason20242025!$B$3:$B$1315, "&lt;=" &amp; $A7, DataRegularSeason20242025!$D$3:$D$1315, P$1)+SUMIFS(DataRegularSeason20242025!$AB$3:$AB$1315,DataRegularSeason20242025!$B$3:$B$1315, "&lt;=" &amp; $A7, DataRegularSeason20242025!$E$3:$E$1315, P$1)</f>
        <v>0</v>
      </c>
      <c r="Q7" s="2">
        <f>SUMIFS(DataRegularSeason20242025!$AA$3:$AA$1315,DataRegularSeason20242025!$B$3:$B$1315, "&lt;=" &amp; $A7, DataRegularSeason20242025!$D$3:$D$1315, Q$1)+SUMIFS(DataRegularSeason20242025!$AB$3:$AB$1315,DataRegularSeason20242025!$B$3:$B$1315, "&lt;=" &amp; $A7, DataRegularSeason20242025!$E$3:$E$1315, Q$1)</f>
        <v>4</v>
      </c>
      <c r="R7" s="2">
        <f>SUMIFS(DataRegularSeason20242025!$AA$3:$AA$1315,DataRegularSeason20242025!$B$3:$B$1315, "&lt;=" &amp; $A7, DataRegularSeason20242025!$D$3:$D$1315, R$1)+SUMIFS(DataRegularSeason20242025!$AB$3:$AB$1315,DataRegularSeason20242025!$B$3:$B$1315, "&lt;=" &amp; $A7, DataRegularSeason20242025!$E$3:$E$1315, R$1)</f>
        <v>0</v>
      </c>
      <c r="S7" s="2">
        <f>SUMIFS(DataRegularSeason20242025!$AA$3:$AA$1315,DataRegularSeason20242025!$B$3:$B$1315, "&lt;=" &amp; $A7, DataRegularSeason20242025!$D$3:$D$1315, S$1)+SUMIFS(DataRegularSeason20242025!$AB$3:$AB$1315,DataRegularSeason20242025!$B$3:$B$1315, "&lt;=" &amp; $A7, DataRegularSeason20242025!$E$3:$E$1315, S$1)</f>
        <v>0</v>
      </c>
      <c r="T7" s="2">
        <f>SUMIFS(DataRegularSeason20242025!$AA$3:$AA$1315,DataRegularSeason20242025!$B$3:$B$1315, "&lt;=" &amp; $A7, DataRegularSeason20242025!$D$3:$D$1315, T$1)+SUMIFS(DataRegularSeason20242025!$AB$3:$AB$1315,DataRegularSeason20242025!$B$3:$B$1315, "&lt;=" &amp; $A7, DataRegularSeason20242025!$E$3:$E$1315, T$1)</f>
        <v>0</v>
      </c>
      <c r="U7" s="2">
        <f>SUMIFS(DataRegularSeason20242025!$AA$3:$AA$1315,DataRegularSeason20242025!$B$3:$B$1315, "&lt;=" &amp; $A7, DataRegularSeason20242025!$D$3:$D$1315, U$1)+SUMIFS(DataRegularSeason20242025!$AB$3:$AB$1315,DataRegularSeason20242025!$B$3:$B$1315, "&lt;=" &amp; $A7, DataRegularSeason20242025!$E$3:$E$1315, U$1)</f>
        <v>0</v>
      </c>
      <c r="V7" s="2">
        <f>SUMIFS(DataRegularSeason20242025!$AA$3:$AA$1315,DataRegularSeason20242025!$B$3:$B$1315, "&lt;=" &amp; $A7, DataRegularSeason20242025!$D$3:$D$1315, V$1)+SUMIFS(DataRegularSeason20242025!$AB$3:$AB$1315,DataRegularSeason20242025!$B$3:$B$1315, "&lt;=" &amp; $A7, DataRegularSeason20242025!$E$3:$E$1315, V$1)</f>
        <v>0</v>
      </c>
      <c r="W7" s="2">
        <f>SUMIFS(DataRegularSeason20242025!$AA$3:$AA$1315,DataRegularSeason20242025!$B$3:$B$1315, "&lt;=" &amp; $A7, DataRegularSeason20242025!$D$3:$D$1315, W$1)+SUMIFS(DataRegularSeason20242025!$AB$3:$AB$1315,DataRegularSeason20242025!$B$3:$B$1315, "&lt;=" &amp; $A7, DataRegularSeason20242025!$E$3:$E$1315, W$1)</f>
        <v>0</v>
      </c>
      <c r="X7" s="2">
        <f>SUMIFS(DataRegularSeason20242025!$AA$3:$AA$1315,DataRegularSeason20242025!$B$3:$B$1315, "&lt;=" &amp; $A7, DataRegularSeason20242025!$D$3:$D$1315, X$1)+SUMIFS(DataRegularSeason20242025!$AB$3:$AB$1315,DataRegularSeason20242025!$B$3:$B$1315, "&lt;=" &amp; $A7, DataRegularSeason20242025!$E$3:$E$1315, X$1)</f>
        <v>0</v>
      </c>
      <c r="Y7" s="2">
        <f>SUMIFS(DataRegularSeason20242025!$AA$3:$AA$1315,DataRegularSeason20242025!$B$3:$B$1315, "&lt;=" &amp; $A7, DataRegularSeason20242025!$D$3:$D$1315, Y$1)+SUMIFS(DataRegularSeason20242025!$AB$3:$AB$1315,DataRegularSeason20242025!$B$3:$B$1315, "&lt;=" &amp; $A7, DataRegularSeason20242025!$E$3:$E$1315, Y$1)</f>
        <v>0</v>
      </c>
      <c r="Z7" s="2">
        <f>SUMIFS(DataRegularSeason20242025!$AA$3:$AA$1315,DataRegularSeason20242025!$B$3:$B$1315, "&lt;=" &amp; $A7, DataRegularSeason20242025!$D$3:$D$1315, Z$1)+SUMIFS(DataRegularSeason20242025!$AB$3:$AB$1315,DataRegularSeason20242025!$B$3:$B$1315, "&lt;=" &amp; $A7, DataRegularSeason20242025!$E$3:$E$1315, Z$1)</f>
        <v>2</v>
      </c>
      <c r="AA7" s="2">
        <f>SUMIFS(DataRegularSeason20242025!$AA$3:$AA$1315,DataRegularSeason20242025!$B$3:$B$1315, "&lt;=" &amp; $A7, DataRegularSeason20242025!$D$3:$D$1315, AA$1)+SUMIFS(DataRegularSeason20242025!$AB$3:$AB$1315,DataRegularSeason20242025!$B$3:$B$1315, "&lt;=" &amp; $A7, DataRegularSeason20242025!$E$3:$E$1315, AA$1)</f>
        <v>0</v>
      </c>
      <c r="AB7" s="2">
        <f>SUMIFS(DataRegularSeason20242025!$AA$3:$AA$1315,DataRegularSeason20242025!$B$3:$B$1315, "&lt;=" &amp; $A7, DataRegularSeason20242025!$D$3:$D$1315, AB$1)+SUMIFS(DataRegularSeason20242025!$AB$3:$AB$1315,DataRegularSeason20242025!$B$3:$B$1315, "&lt;=" &amp; $A7, DataRegularSeason20242025!$E$3:$E$1315, AB$1)</f>
        <v>0</v>
      </c>
      <c r="AC7" s="2">
        <f>SUMIFS(DataRegularSeason20242025!$AA$3:$AA$1315,DataRegularSeason20242025!$B$3:$B$1315, "&lt;=" &amp; $A7, DataRegularSeason20242025!$D$3:$D$1315, AC$1)+SUMIFS(DataRegularSeason20242025!$AB$3:$AB$1315,DataRegularSeason20242025!$B$3:$B$1315, "&lt;=" &amp; $A7, DataRegularSeason20242025!$E$3:$E$1315, AC$1)</f>
        <v>2</v>
      </c>
      <c r="AD7" s="2">
        <f>SUMIFS(DataRegularSeason20242025!$AA$3:$AA$1315,DataRegularSeason20242025!$B$3:$B$1315, "&lt;=" &amp; $A7, DataRegularSeason20242025!$D$3:$D$1315, AD$1)+SUMIFS(DataRegularSeason20242025!$AB$3:$AB$1315,DataRegularSeason20242025!$B$3:$B$1315, "&lt;=" &amp; $A7, DataRegularSeason20242025!$E$3:$E$1315, AD$1)</f>
        <v>0</v>
      </c>
      <c r="AE7" s="2">
        <f>SUMIFS(DataRegularSeason20242025!$AA$3:$AA$1315,DataRegularSeason20242025!$B$3:$B$1315, "&lt;=" &amp; $A7, DataRegularSeason20242025!$D$3:$D$1315, AE$1)+SUMIFS(DataRegularSeason20242025!$AB$3:$AB$1315,DataRegularSeason20242025!$B$3:$B$1315, "&lt;=" &amp; $A7, DataRegularSeason20242025!$E$3:$E$1315, AE$1)</f>
        <v>0</v>
      </c>
      <c r="AF7" s="2">
        <f>SUMIFS(DataRegularSeason20242025!$AA$3:$AA$1315,DataRegularSeason20242025!$B$3:$B$1315, "&lt;=" &amp; $A7, DataRegularSeason20242025!$D$3:$D$1315, AF$1)+SUMIFS(DataRegularSeason20242025!$AB$3:$AB$1315,DataRegularSeason20242025!$B$3:$B$1315, "&lt;=" &amp; $A7, DataRegularSeason20242025!$E$3:$E$1315, AF$1)</f>
        <v>0</v>
      </c>
      <c r="AG7" s="2">
        <f>SUMIFS(DataRegularSeason20242025!$AA$3:$AA$1315,DataRegularSeason20242025!$B$3:$B$1315, "&lt;=" &amp; $A7, DataRegularSeason20242025!$D$3:$D$1315, AG$1)+SUMIFS(DataRegularSeason20242025!$AB$3:$AB$1315,DataRegularSeason20242025!$B$3:$B$1315, "&lt;=" &amp; $A7, DataRegularSeason20242025!$E$3:$E$1315, AG$1)</f>
        <v>0</v>
      </c>
    </row>
    <row r="8" spans="1:33" x14ac:dyDescent="0.25">
      <c r="A8" s="4">
        <v>45574</v>
      </c>
      <c r="B8" s="2">
        <f>SUMIFS(DataRegularSeason20242025!$AA$3:$AA$1315,DataRegularSeason20242025!$B$3:$B$1315, "&lt;=" &amp; $A8, DataRegularSeason20242025!$D$3:$D$1315, B$1)+SUMIFS(DataRegularSeason20242025!$AB$3:$AB$1315,DataRegularSeason20242025!$B$3:$B$1315, "&lt;=" &amp; $A8, DataRegularSeason20242025!$E$3:$E$1315, B$1)</f>
        <v>0</v>
      </c>
      <c r="C8" s="2">
        <f>SUMIFS(DataRegularSeason20242025!$AA$3:$AA$1315,DataRegularSeason20242025!$B$3:$B$1315, "&lt;=" &amp; $A8, DataRegularSeason20242025!$D$3:$D$1315, C$1)+SUMIFS(DataRegularSeason20242025!$AB$3:$AB$1315,DataRegularSeason20242025!$B$3:$B$1315, "&lt;=" &amp; $A8, DataRegularSeason20242025!$E$3:$E$1315, C$1)</f>
        <v>0</v>
      </c>
      <c r="D8" s="2">
        <f>SUMIFS(DataRegularSeason20242025!$AA$3:$AA$1315,DataRegularSeason20242025!$B$3:$B$1315, "&lt;=" &amp; $A8, DataRegularSeason20242025!$D$3:$D$1315, D$1)+SUMIFS(DataRegularSeason20242025!$AB$3:$AB$1315,DataRegularSeason20242025!$B$3:$B$1315, "&lt;=" &amp; $A8, DataRegularSeason20242025!$E$3:$E$1315, D$1)</f>
        <v>0</v>
      </c>
      <c r="E8" s="2">
        <f>SUMIFS(DataRegularSeason20242025!$AA$3:$AA$1315,DataRegularSeason20242025!$B$3:$B$1315, "&lt;=" &amp; $A8, DataRegularSeason20242025!$D$3:$D$1315, E$1)+SUMIFS(DataRegularSeason20242025!$AB$3:$AB$1315,DataRegularSeason20242025!$B$3:$B$1315, "&lt;=" &amp; $A8, DataRegularSeason20242025!$E$3:$E$1315, E$1)</f>
        <v>0</v>
      </c>
      <c r="F8" s="2">
        <f>SUMIFS(DataRegularSeason20242025!$AA$3:$AA$1315,DataRegularSeason20242025!$B$3:$B$1315, "&lt;=" &amp; $A8, DataRegularSeason20242025!$D$3:$D$1315, F$1)+SUMIFS(DataRegularSeason20242025!$AB$3:$AB$1315,DataRegularSeason20242025!$B$3:$B$1315, "&lt;=" &amp; $A8, DataRegularSeason20242025!$E$3:$E$1315, F$1)</f>
        <v>0</v>
      </c>
      <c r="G8" s="2">
        <f>SUMIFS(DataRegularSeason20242025!$AA$3:$AA$1315,DataRegularSeason20242025!$B$3:$B$1315, "&lt;=" &amp; $A8, DataRegularSeason20242025!$D$3:$D$1315, G$1)+SUMIFS(DataRegularSeason20242025!$AB$3:$AB$1315,DataRegularSeason20242025!$B$3:$B$1315, "&lt;=" &amp; $A8, DataRegularSeason20242025!$E$3:$E$1315, G$1)</f>
        <v>2</v>
      </c>
      <c r="H8" s="2">
        <f>SUMIFS(DataRegularSeason20242025!$AA$3:$AA$1315,DataRegularSeason20242025!$B$3:$B$1315, "&lt;=" &amp; $A8, DataRegularSeason20242025!$D$3:$D$1315, H$1)+SUMIFS(DataRegularSeason20242025!$AB$3:$AB$1315,DataRegularSeason20242025!$B$3:$B$1315, "&lt;=" &amp; $A8, DataRegularSeason20242025!$E$3:$E$1315, H$1)</f>
        <v>0</v>
      </c>
      <c r="I8" s="2">
        <f>SUMIFS(DataRegularSeason20242025!$AA$3:$AA$1315,DataRegularSeason20242025!$B$3:$B$1315, "&lt;=" &amp; $A8, DataRegularSeason20242025!$D$3:$D$1315, I$1)+SUMIFS(DataRegularSeason20242025!$AB$3:$AB$1315,DataRegularSeason20242025!$B$3:$B$1315, "&lt;=" &amp; $A8, DataRegularSeason20242025!$E$3:$E$1315, I$1)</f>
        <v>0</v>
      </c>
      <c r="J8" s="2">
        <f>SUMIFS(DataRegularSeason20242025!$AA$3:$AA$1315,DataRegularSeason20242025!$B$3:$B$1315, "&lt;=" &amp; $A8, DataRegularSeason20242025!$D$3:$D$1315, J$1)+SUMIFS(DataRegularSeason20242025!$AB$3:$AB$1315,DataRegularSeason20242025!$B$3:$B$1315, "&lt;=" &amp; $A8, DataRegularSeason20242025!$E$3:$E$1315, J$1)</f>
        <v>0</v>
      </c>
      <c r="K8" s="2">
        <f>SUMIFS(DataRegularSeason20242025!$AA$3:$AA$1315,DataRegularSeason20242025!$B$3:$B$1315, "&lt;=" &amp; $A8, DataRegularSeason20242025!$D$3:$D$1315, K$1)+SUMIFS(DataRegularSeason20242025!$AB$3:$AB$1315,DataRegularSeason20242025!$B$3:$B$1315, "&lt;=" &amp; $A8, DataRegularSeason20242025!$E$3:$E$1315, K$1)</f>
        <v>0</v>
      </c>
      <c r="L8" s="2">
        <f>SUMIFS(DataRegularSeason20242025!$AA$3:$AA$1315,DataRegularSeason20242025!$B$3:$B$1315, "&lt;=" &amp; $A8, DataRegularSeason20242025!$D$3:$D$1315, L$1)+SUMIFS(DataRegularSeason20242025!$AB$3:$AB$1315,DataRegularSeason20242025!$B$3:$B$1315, "&lt;=" &amp; $A8, DataRegularSeason20242025!$E$3:$E$1315, L$1)</f>
        <v>0</v>
      </c>
      <c r="M8" s="2">
        <f>SUMIFS(DataRegularSeason20242025!$AA$3:$AA$1315,DataRegularSeason20242025!$B$3:$B$1315, "&lt;=" &amp; $A8, DataRegularSeason20242025!$D$3:$D$1315, M$1)+SUMIFS(DataRegularSeason20242025!$AB$3:$AB$1315,DataRegularSeason20242025!$B$3:$B$1315, "&lt;=" &amp; $A8, DataRegularSeason20242025!$E$3:$E$1315, M$1)</f>
        <v>2</v>
      </c>
      <c r="N8" s="2">
        <f>SUMIFS(DataRegularSeason20242025!$AA$3:$AA$1315,DataRegularSeason20242025!$B$3:$B$1315, "&lt;=" &amp; $A8, DataRegularSeason20242025!$D$3:$D$1315, N$1)+SUMIFS(DataRegularSeason20242025!$AB$3:$AB$1315,DataRegularSeason20242025!$B$3:$B$1315, "&lt;=" &amp; $A8, DataRegularSeason20242025!$E$3:$E$1315, N$1)</f>
        <v>0</v>
      </c>
      <c r="O8" s="2">
        <f>SUMIFS(DataRegularSeason20242025!$AA$3:$AA$1315,DataRegularSeason20242025!$B$3:$B$1315, "&lt;=" &amp; $A8, DataRegularSeason20242025!$D$3:$D$1315, O$1)+SUMIFS(DataRegularSeason20242025!$AB$3:$AB$1315,DataRegularSeason20242025!$B$3:$B$1315, "&lt;=" &amp; $A8, DataRegularSeason20242025!$E$3:$E$1315, O$1)</f>
        <v>0</v>
      </c>
      <c r="P8" s="2">
        <f>SUMIFS(DataRegularSeason20242025!$AA$3:$AA$1315,DataRegularSeason20242025!$B$3:$B$1315, "&lt;=" &amp; $A8, DataRegularSeason20242025!$D$3:$D$1315, P$1)+SUMIFS(DataRegularSeason20242025!$AB$3:$AB$1315,DataRegularSeason20242025!$B$3:$B$1315, "&lt;=" &amp; $A8, DataRegularSeason20242025!$E$3:$E$1315, P$1)</f>
        <v>2</v>
      </c>
      <c r="Q8" s="2">
        <f>SUMIFS(DataRegularSeason20242025!$AA$3:$AA$1315,DataRegularSeason20242025!$B$3:$B$1315, "&lt;=" &amp; $A8, DataRegularSeason20242025!$D$3:$D$1315, Q$1)+SUMIFS(DataRegularSeason20242025!$AB$3:$AB$1315,DataRegularSeason20242025!$B$3:$B$1315, "&lt;=" &amp; $A8, DataRegularSeason20242025!$E$3:$E$1315, Q$1)</f>
        <v>4</v>
      </c>
      <c r="R8" s="2">
        <f>SUMIFS(DataRegularSeason20242025!$AA$3:$AA$1315,DataRegularSeason20242025!$B$3:$B$1315, "&lt;=" &amp; $A8, DataRegularSeason20242025!$D$3:$D$1315, R$1)+SUMIFS(DataRegularSeason20242025!$AB$3:$AB$1315,DataRegularSeason20242025!$B$3:$B$1315, "&lt;=" &amp; $A8, DataRegularSeason20242025!$E$3:$E$1315, R$1)</f>
        <v>0</v>
      </c>
      <c r="S8" s="2">
        <f>SUMIFS(DataRegularSeason20242025!$AA$3:$AA$1315,DataRegularSeason20242025!$B$3:$B$1315, "&lt;=" &amp; $A8, DataRegularSeason20242025!$D$3:$D$1315, S$1)+SUMIFS(DataRegularSeason20242025!$AB$3:$AB$1315,DataRegularSeason20242025!$B$3:$B$1315, "&lt;=" &amp; $A8, DataRegularSeason20242025!$E$3:$E$1315, S$1)</f>
        <v>0</v>
      </c>
      <c r="T8" s="2">
        <f>SUMIFS(DataRegularSeason20242025!$AA$3:$AA$1315,DataRegularSeason20242025!$B$3:$B$1315, "&lt;=" &amp; $A8, DataRegularSeason20242025!$D$3:$D$1315, T$1)+SUMIFS(DataRegularSeason20242025!$AB$3:$AB$1315,DataRegularSeason20242025!$B$3:$B$1315, "&lt;=" &amp; $A8, DataRegularSeason20242025!$E$3:$E$1315, T$1)</f>
        <v>2</v>
      </c>
      <c r="U8" s="2">
        <f>SUMIFS(DataRegularSeason20242025!$AA$3:$AA$1315,DataRegularSeason20242025!$B$3:$B$1315, "&lt;=" &amp; $A8, DataRegularSeason20242025!$D$3:$D$1315, U$1)+SUMIFS(DataRegularSeason20242025!$AB$3:$AB$1315,DataRegularSeason20242025!$B$3:$B$1315, "&lt;=" &amp; $A8, DataRegularSeason20242025!$E$3:$E$1315, U$1)</f>
        <v>0</v>
      </c>
      <c r="V8" s="2">
        <f>SUMIFS(DataRegularSeason20242025!$AA$3:$AA$1315,DataRegularSeason20242025!$B$3:$B$1315, "&lt;=" &amp; $A8, DataRegularSeason20242025!$D$3:$D$1315, V$1)+SUMIFS(DataRegularSeason20242025!$AB$3:$AB$1315,DataRegularSeason20242025!$B$3:$B$1315, "&lt;=" &amp; $A8, DataRegularSeason20242025!$E$3:$E$1315, V$1)</f>
        <v>0</v>
      </c>
      <c r="W8" s="2">
        <f>SUMIFS(DataRegularSeason20242025!$AA$3:$AA$1315,DataRegularSeason20242025!$B$3:$B$1315, "&lt;=" &amp; $A8, DataRegularSeason20242025!$D$3:$D$1315, W$1)+SUMIFS(DataRegularSeason20242025!$AB$3:$AB$1315,DataRegularSeason20242025!$B$3:$B$1315, "&lt;=" &amp; $A8, DataRegularSeason20242025!$E$3:$E$1315, W$1)</f>
        <v>0</v>
      </c>
      <c r="X8" s="2">
        <f>SUMIFS(DataRegularSeason20242025!$AA$3:$AA$1315,DataRegularSeason20242025!$B$3:$B$1315, "&lt;=" &amp; $A8, DataRegularSeason20242025!$D$3:$D$1315, X$1)+SUMIFS(DataRegularSeason20242025!$AB$3:$AB$1315,DataRegularSeason20242025!$B$3:$B$1315, "&lt;=" &amp; $A8, DataRegularSeason20242025!$E$3:$E$1315, X$1)</f>
        <v>0</v>
      </c>
      <c r="Y8" s="2">
        <f>SUMIFS(DataRegularSeason20242025!$AA$3:$AA$1315,DataRegularSeason20242025!$B$3:$B$1315, "&lt;=" &amp; $A8, DataRegularSeason20242025!$D$3:$D$1315, Y$1)+SUMIFS(DataRegularSeason20242025!$AB$3:$AB$1315,DataRegularSeason20242025!$B$3:$B$1315, "&lt;=" &amp; $A8, DataRegularSeason20242025!$E$3:$E$1315, Y$1)</f>
        <v>0</v>
      </c>
      <c r="Z8" s="2">
        <f>SUMIFS(DataRegularSeason20242025!$AA$3:$AA$1315,DataRegularSeason20242025!$B$3:$B$1315, "&lt;=" &amp; $A8, DataRegularSeason20242025!$D$3:$D$1315, Z$1)+SUMIFS(DataRegularSeason20242025!$AB$3:$AB$1315,DataRegularSeason20242025!$B$3:$B$1315, "&lt;=" &amp; $A8, DataRegularSeason20242025!$E$3:$E$1315, Z$1)</f>
        <v>2</v>
      </c>
      <c r="AA8" s="2">
        <f>SUMIFS(DataRegularSeason20242025!$AA$3:$AA$1315,DataRegularSeason20242025!$B$3:$B$1315, "&lt;=" &amp; $A8, DataRegularSeason20242025!$D$3:$D$1315, AA$1)+SUMIFS(DataRegularSeason20242025!$AB$3:$AB$1315,DataRegularSeason20242025!$B$3:$B$1315, "&lt;=" &amp; $A8, DataRegularSeason20242025!$E$3:$E$1315, AA$1)</f>
        <v>0</v>
      </c>
      <c r="AB8" s="2">
        <f>SUMIFS(DataRegularSeason20242025!$AA$3:$AA$1315,DataRegularSeason20242025!$B$3:$B$1315, "&lt;=" &amp; $A8, DataRegularSeason20242025!$D$3:$D$1315, AB$1)+SUMIFS(DataRegularSeason20242025!$AB$3:$AB$1315,DataRegularSeason20242025!$B$3:$B$1315, "&lt;=" &amp; $A8, DataRegularSeason20242025!$E$3:$E$1315, AB$1)</f>
        <v>0</v>
      </c>
      <c r="AC8" s="2">
        <f>SUMIFS(DataRegularSeason20242025!$AA$3:$AA$1315,DataRegularSeason20242025!$B$3:$B$1315, "&lt;=" &amp; $A8, DataRegularSeason20242025!$D$3:$D$1315, AC$1)+SUMIFS(DataRegularSeason20242025!$AB$3:$AB$1315,DataRegularSeason20242025!$B$3:$B$1315, "&lt;=" &amp; $A8, DataRegularSeason20242025!$E$3:$E$1315, AC$1)</f>
        <v>2</v>
      </c>
      <c r="AD8" s="2">
        <f>SUMIFS(DataRegularSeason20242025!$AA$3:$AA$1315,DataRegularSeason20242025!$B$3:$B$1315, "&lt;=" &amp; $A8, DataRegularSeason20242025!$D$3:$D$1315, AD$1)+SUMIFS(DataRegularSeason20242025!$AB$3:$AB$1315,DataRegularSeason20242025!$B$3:$B$1315, "&lt;=" &amp; $A8, DataRegularSeason20242025!$E$3:$E$1315, AD$1)</f>
        <v>1</v>
      </c>
      <c r="AE8" s="2">
        <f>SUMIFS(DataRegularSeason20242025!$AA$3:$AA$1315,DataRegularSeason20242025!$B$3:$B$1315, "&lt;=" &amp; $A8, DataRegularSeason20242025!$D$3:$D$1315, AE$1)+SUMIFS(DataRegularSeason20242025!$AB$3:$AB$1315,DataRegularSeason20242025!$B$3:$B$1315, "&lt;=" &amp; $A8, DataRegularSeason20242025!$E$3:$E$1315, AE$1)</f>
        <v>2</v>
      </c>
      <c r="AF8" s="2">
        <f>SUMIFS(DataRegularSeason20242025!$AA$3:$AA$1315,DataRegularSeason20242025!$B$3:$B$1315, "&lt;=" &amp; $A8, DataRegularSeason20242025!$D$3:$D$1315, AF$1)+SUMIFS(DataRegularSeason20242025!$AB$3:$AB$1315,DataRegularSeason20242025!$B$3:$B$1315, "&lt;=" &amp; $A8, DataRegularSeason20242025!$E$3:$E$1315, AF$1)</f>
        <v>2</v>
      </c>
      <c r="AG8" s="2">
        <f>SUMIFS(DataRegularSeason20242025!$AA$3:$AA$1315,DataRegularSeason20242025!$B$3:$B$1315, "&lt;=" &amp; $A8, DataRegularSeason20242025!$D$3:$D$1315, AG$1)+SUMIFS(DataRegularSeason20242025!$AB$3:$AB$1315,DataRegularSeason20242025!$B$3:$B$1315, "&lt;=" &amp; $A8, DataRegularSeason20242025!$E$3:$E$1315, AG$1)</f>
        <v>0</v>
      </c>
    </row>
    <row r="9" spans="1:33" x14ac:dyDescent="0.25">
      <c r="A9" s="4">
        <v>45575</v>
      </c>
      <c r="B9" s="2">
        <f>SUMIFS(DataRegularSeason20242025!$AA$3:$AA$1315,DataRegularSeason20242025!$B$3:$B$1315, "&lt;=" &amp; $A9, DataRegularSeason20242025!$D$3:$D$1315, B$1)+SUMIFS(DataRegularSeason20242025!$AB$3:$AB$1315,DataRegularSeason20242025!$B$3:$B$1315, "&lt;=" &amp; $A9, DataRegularSeason20242025!$E$3:$E$1315, B$1)</f>
        <v>0</v>
      </c>
      <c r="C9" s="2">
        <f>SUMIFS(DataRegularSeason20242025!$AA$3:$AA$1315,DataRegularSeason20242025!$B$3:$B$1315, "&lt;=" &amp; $A9, DataRegularSeason20242025!$D$3:$D$1315, C$1)+SUMIFS(DataRegularSeason20242025!$AB$3:$AB$1315,DataRegularSeason20242025!$B$3:$B$1315, "&lt;=" &amp; $A9, DataRegularSeason20242025!$E$3:$E$1315, C$1)</f>
        <v>2</v>
      </c>
      <c r="D9" s="2">
        <f>SUMIFS(DataRegularSeason20242025!$AA$3:$AA$1315,DataRegularSeason20242025!$B$3:$B$1315, "&lt;=" &amp; $A9, DataRegularSeason20242025!$D$3:$D$1315, D$1)+SUMIFS(DataRegularSeason20242025!$AB$3:$AB$1315,DataRegularSeason20242025!$B$3:$B$1315, "&lt;=" &amp; $A9, DataRegularSeason20242025!$E$3:$E$1315, D$1)</f>
        <v>0</v>
      </c>
      <c r="E9" s="2">
        <f>SUMIFS(DataRegularSeason20242025!$AA$3:$AA$1315,DataRegularSeason20242025!$B$3:$B$1315, "&lt;=" &amp; $A9, DataRegularSeason20242025!$D$3:$D$1315, E$1)+SUMIFS(DataRegularSeason20242025!$AB$3:$AB$1315,DataRegularSeason20242025!$B$3:$B$1315, "&lt;=" &amp; $A9, DataRegularSeason20242025!$E$3:$E$1315, E$1)</f>
        <v>0</v>
      </c>
      <c r="F9" s="2">
        <f>SUMIFS(DataRegularSeason20242025!$AA$3:$AA$1315,DataRegularSeason20242025!$B$3:$B$1315, "&lt;=" &amp; $A9, DataRegularSeason20242025!$D$3:$D$1315, F$1)+SUMIFS(DataRegularSeason20242025!$AB$3:$AB$1315,DataRegularSeason20242025!$B$3:$B$1315, "&lt;=" &amp; $A9, DataRegularSeason20242025!$E$3:$E$1315, F$1)</f>
        <v>0</v>
      </c>
      <c r="G9" s="2">
        <f>SUMIFS(DataRegularSeason20242025!$AA$3:$AA$1315,DataRegularSeason20242025!$B$3:$B$1315, "&lt;=" &amp; $A9, DataRegularSeason20242025!$D$3:$D$1315, G$1)+SUMIFS(DataRegularSeason20242025!$AB$3:$AB$1315,DataRegularSeason20242025!$B$3:$B$1315, "&lt;=" &amp; $A9, DataRegularSeason20242025!$E$3:$E$1315, G$1)</f>
        <v>2</v>
      </c>
      <c r="H9" s="2">
        <f>SUMIFS(DataRegularSeason20242025!$AA$3:$AA$1315,DataRegularSeason20242025!$B$3:$B$1315, "&lt;=" &amp; $A9, DataRegularSeason20242025!$D$3:$D$1315, H$1)+SUMIFS(DataRegularSeason20242025!$AB$3:$AB$1315,DataRegularSeason20242025!$B$3:$B$1315, "&lt;=" &amp; $A9, DataRegularSeason20242025!$E$3:$E$1315, H$1)</f>
        <v>0</v>
      </c>
      <c r="I9" s="2">
        <f>SUMIFS(DataRegularSeason20242025!$AA$3:$AA$1315,DataRegularSeason20242025!$B$3:$B$1315, "&lt;=" &amp; $A9, DataRegularSeason20242025!$D$3:$D$1315, I$1)+SUMIFS(DataRegularSeason20242025!$AB$3:$AB$1315,DataRegularSeason20242025!$B$3:$B$1315, "&lt;=" &amp; $A9, DataRegularSeason20242025!$E$3:$E$1315, I$1)</f>
        <v>0</v>
      </c>
      <c r="J9" s="2">
        <f>SUMIFS(DataRegularSeason20242025!$AA$3:$AA$1315,DataRegularSeason20242025!$B$3:$B$1315, "&lt;=" &amp; $A9, DataRegularSeason20242025!$D$3:$D$1315, J$1)+SUMIFS(DataRegularSeason20242025!$AB$3:$AB$1315,DataRegularSeason20242025!$B$3:$B$1315, "&lt;=" &amp; $A9, DataRegularSeason20242025!$E$3:$E$1315, J$1)</f>
        <v>2</v>
      </c>
      <c r="K9" s="2">
        <f>SUMIFS(DataRegularSeason20242025!$AA$3:$AA$1315,DataRegularSeason20242025!$B$3:$B$1315, "&lt;=" &amp; $A9, DataRegularSeason20242025!$D$3:$D$1315, K$1)+SUMIFS(DataRegularSeason20242025!$AB$3:$AB$1315,DataRegularSeason20242025!$B$3:$B$1315, "&lt;=" &amp; $A9, DataRegularSeason20242025!$E$3:$E$1315, K$1)</f>
        <v>0</v>
      </c>
      <c r="L9" s="2">
        <f>SUMIFS(DataRegularSeason20242025!$AA$3:$AA$1315,DataRegularSeason20242025!$B$3:$B$1315, "&lt;=" &amp; $A9, DataRegularSeason20242025!$D$3:$D$1315, L$1)+SUMIFS(DataRegularSeason20242025!$AB$3:$AB$1315,DataRegularSeason20242025!$B$3:$B$1315, "&lt;=" &amp; $A9, DataRegularSeason20242025!$E$3:$E$1315, L$1)</f>
        <v>0</v>
      </c>
      <c r="M9" s="2">
        <f>SUMIFS(DataRegularSeason20242025!$AA$3:$AA$1315,DataRegularSeason20242025!$B$3:$B$1315, "&lt;=" &amp; $A9, DataRegularSeason20242025!$D$3:$D$1315, M$1)+SUMIFS(DataRegularSeason20242025!$AB$3:$AB$1315,DataRegularSeason20242025!$B$3:$B$1315, "&lt;=" &amp; $A9, DataRegularSeason20242025!$E$3:$E$1315, M$1)</f>
        <v>2</v>
      </c>
      <c r="N9" s="2">
        <f>SUMIFS(DataRegularSeason20242025!$AA$3:$AA$1315,DataRegularSeason20242025!$B$3:$B$1315, "&lt;=" &amp; $A9, DataRegularSeason20242025!$D$3:$D$1315, N$1)+SUMIFS(DataRegularSeason20242025!$AB$3:$AB$1315,DataRegularSeason20242025!$B$3:$B$1315, "&lt;=" &amp; $A9, DataRegularSeason20242025!$E$3:$E$1315, N$1)</f>
        <v>2</v>
      </c>
      <c r="O9" s="2">
        <f>SUMIFS(DataRegularSeason20242025!$AA$3:$AA$1315,DataRegularSeason20242025!$B$3:$B$1315, "&lt;=" &amp; $A9, DataRegularSeason20242025!$D$3:$D$1315, O$1)+SUMIFS(DataRegularSeason20242025!$AB$3:$AB$1315,DataRegularSeason20242025!$B$3:$B$1315, "&lt;=" &amp; $A9, DataRegularSeason20242025!$E$3:$E$1315, O$1)</f>
        <v>2</v>
      </c>
      <c r="P9" s="2">
        <f>SUMIFS(DataRegularSeason20242025!$AA$3:$AA$1315,DataRegularSeason20242025!$B$3:$B$1315, "&lt;=" &amp; $A9, DataRegularSeason20242025!$D$3:$D$1315, P$1)+SUMIFS(DataRegularSeason20242025!$AB$3:$AB$1315,DataRegularSeason20242025!$B$3:$B$1315, "&lt;=" &amp; $A9, DataRegularSeason20242025!$E$3:$E$1315, P$1)</f>
        <v>2</v>
      </c>
      <c r="Q9" s="2">
        <f>SUMIFS(DataRegularSeason20242025!$AA$3:$AA$1315,DataRegularSeason20242025!$B$3:$B$1315, "&lt;=" &amp; $A9, DataRegularSeason20242025!$D$3:$D$1315, Q$1)+SUMIFS(DataRegularSeason20242025!$AB$3:$AB$1315,DataRegularSeason20242025!$B$3:$B$1315, "&lt;=" &amp; $A9, DataRegularSeason20242025!$E$3:$E$1315, Q$1)</f>
        <v>4</v>
      </c>
      <c r="R9" s="2">
        <f>SUMIFS(DataRegularSeason20242025!$AA$3:$AA$1315,DataRegularSeason20242025!$B$3:$B$1315, "&lt;=" &amp; $A9, DataRegularSeason20242025!$D$3:$D$1315, R$1)+SUMIFS(DataRegularSeason20242025!$AB$3:$AB$1315,DataRegularSeason20242025!$B$3:$B$1315, "&lt;=" &amp; $A9, DataRegularSeason20242025!$E$3:$E$1315, R$1)</f>
        <v>0</v>
      </c>
      <c r="S9" s="2">
        <f>SUMIFS(DataRegularSeason20242025!$AA$3:$AA$1315,DataRegularSeason20242025!$B$3:$B$1315, "&lt;=" &amp; $A9, DataRegularSeason20242025!$D$3:$D$1315, S$1)+SUMIFS(DataRegularSeason20242025!$AB$3:$AB$1315,DataRegularSeason20242025!$B$3:$B$1315, "&lt;=" &amp; $A9, DataRegularSeason20242025!$E$3:$E$1315, S$1)</f>
        <v>1</v>
      </c>
      <c r="T9" s="2">
        <f>SUMIFS(DataRegularSeason20242025!$AA$3:$AA$1315,DataRegularSeason20242025!$B$3:$B$1315, "&lt;=" &amp; $A9, DataRegularSeason20242025!$D$3:$D$1315, T$1)+SUMIFS(DataRegularSeason20242025!$AB$3:$AB$1315,DataRegularSeason20242025!$B$3:$B$1315, "&lt;=" &amp; $A9, DataRegularSeason20242025!$E$3:$E$1315, T$1)</f>
        <v>2</v>
      </c>
      <c r="U9" s="2">
        <f>SUMIFS(DataRegularSeason20242025!$AA$3:$AA$1315,DataRegularSeason20242025!$B$3:$B$1315, "&lt;=" &amp; $A9, DataRegularSeason20242025!$D$3:$D$1315, U$1)+SUMIFS(DataRegularSeason20242025!$AB$3:$AB$1315,DataRegularSeason20242025!$B$3:$B$1315, "&lt;=" &amp; $A9, DataRegularSeason20242025!$E$3:$E$1315, U$1)</f>
        <v>2</v>
      </c>
      <c r="V9" s="2">
        <f>SUMIFS(DataRegularSeason20242025!$AA$3:$AA$1315,DataRegularSeason20242025!$B$3:$B$1315, "&lt;=" &amp; $A9, DataRegularSeason20242025!$D$3:$D$1315, V$1)+SUMIFS(DataRegularSeason20242025!$AB$3:$AB$1315,DataRegularSeason20242025!$B$3:$B$1315, "&lt;=" &amp; $A9, DataRegularSeason20242025!$E$3:$E$1315, V$1)</f>
        <v>0</v>
      </c>
      <c r="W9" s="2">
        <f>SUMIFS(DataRegularSeason20242025!$AA$3:$AA$1315,DataRegularSeason20242025!$B$3:$B$1315, "&lt;=" &amp; $A9, DataRegularSeason20242025!$D$3:$D$1315, W$1)+SUMIFS(DataRegularSeason20242025!$AB$3:$AB$1315,DataRegularSeason20242025!$B$3:$B$1315, "&lt;=" &amp; $A9, DataRegularSeason20242025!$E$3:$E$1315, W$1)</f>
        <v>2</v>
      </c>
      <c r="X9" s="2">
        <f>SUMIFS(DataRegularSeason20242025!$AA$3:$AA$1315,DataRegularSeason20242025!$B$3:$B$1315, "&lt;=" &amp; $A9, DataRegularSeason20242025!$D$3:$D$1315, X$1)+SUMIFS(DataRegularSeason20242025!$AB$3:$AB$1315,DataRegularSeason20242025!$B$3:$B$1315, "&lt;=" &amp; $A9, DataRegularSeason20242025!$E$3:$E$1315, X$1)</f>
        <v>0</v>
      </c>
      <c r="Y9" s="2">
        <f>SUMIFS(DataRegularSeason20242025!$AA$3:$AA$1315,DataRegularSeason20242025!$B$3:$B$1315, "&lt;=" &amp; $A9, DataRegularSeason20242025!$D$3:$D$1315, Y$1)+SUMIFS(DataRegularSeason20242025!$AB$3:$AB$1315,DataRegularSeason20242025!$B$3:$B$1315, "&lt;=" &amp; $A9, DataRegularSeason20242025!$E$3:$E$1315, Y$1)</f>
        <v>1</v>
      </c>
      <c r="Z9" s="2">
        <f>SUMIFS(DataRegularSeason20242025!$AA$3:$AA$1315,DataRegularSeason20242025!$B$3:$B$1315, "&lt;=" &amp; $A9, DataRegularSeason20242025!$D$3:$D$1315, Z$1)+SUMIFS(DataRegularSeason20242025!$AB$3:$AB$1315,DataRegularSeason20242025!$B$3:$B$1315, "&lt;=" &amp; $A9, DataRegularSeason20242025!$E$3:$E$1315, Z$1)</f>
        <v>4</v>
      </c>
      <c r="AA9" s="2">
        <f>SUMIFS(DataRegularSeason20242025!$AA$3:$AA$1315,DataRegularSeason20242025!$B$3:$B$1315, "&lt;=" &amp; $A9, DataRegularSeason20242025!$D$3:$D$1315, AA$1)+SUMIFS(DataRegularSeason20242025!$AB$3:$AB$1315,DataRegularSeason20242025!$B$3:$B$1315, "&lt;=" &amp; $A9, DataRegularSeason20242025!$E$3:$E$1315, AA$1)</f>
        <v>0</v>
      </c>
      <c r="AB9" s="2">
        <f>SUMIFS(DataRegularSeason20242025!$AA$3:$AA$1315,DataRegularSeason20242025!$B$3:$B$1315, "&lt;=" &amp; $A9, DataRegularSeason20242025!$D$3:$D$1315, AB$1)+SUMIFS(DataRegularSeason20242025!$AB$3:$AB$1315,DataRegularSeason20242025!$B$3:$B$1315, "&lt;=" &amp; $A9, DataRegularSeason20242025!$E$3:$E$1315, AB$1)</f>
        <v>2</v>
      </c>
      <c r="AC9" s="2">
        <f>SUMIFS(DataRegularSeason20242025!$AA$3:$AA$1315,DataRegularSeason20242025!$B$3:$B$1315, "&lt;=" &amp; $A9, DataRegularSeason20242025!$D$3:$D$1315, AC$1)+SUMIFS(DataRegularSeason20242025!$AB$3:$AB$1315,DataRegularSeason20242025!$B$3:$B$1315, "&lt;=" &amp; $A9, DataRegularSeason20242025!$E$3:$E$1315, AC$1)</f>
        <v>4</v>
      </c>
      <c r="AD9" s="2">
        <f>SUMIFS(DataRegularSeason20242025!$AA$3:$AA$1315,DataRegularSeason20242025!$B$3:$B$1315, "&lt;=" &amp; $A9, DataRegularSeason20242025!$D$3:$D$1315, AD$1)+SUMIFS(DataRegularSeason20242025!$AB$3:$AB$1315,DataRegularSeason20242025!$B$3:$B$1315, "&lt;=" &amp; $A9, DataRegularSeason20242025!$E$3:$E$1315, AD$1)</f>
        <v>1</v>
      </c>
      <c r="AE9" s="2">
        <f>SUMIFS(DataRegularSeason20242025!$AA$3:$AA$1315,DataRegularSeason20242025!$B$3:$B$1315, "&lt;=" &amp; $A9, DataRegularSeason20242025!$D$3:$D$1315, AE$1)+SUMIFS(DataRegularSeason20242025!$AB$3:$AB$1315,DataRegularSeason20242025!$B$3:$B$1315, "&lt;=" &amp; $A9, DataRegularSeason20242025!$E$3:$E$1315, AE$1)</f>
        <v>2</v>
      </c>
      <c r="AF9" s="2">
        <f>SUMIFS(DataRegularSeason20242025!$AA$3:$AA$1315,DataRegularSeason20242025!$B$3:$B$1315, "&lt;=" &amp; $A9, DataRegularSeason20242025!$D$3:$D$1315, AF$1)+SUMIFS(DataRegularSeason20242025!$AB$3:$AB$1315,DataRegularSeason20242025!$B$3:$B$1315, "&lt;=" &amp; $A9, DataRegularSeason20242025!$E$3:$E$1315, AF$1)</f>
        <v>2</v>
      </c>
      <c r="AG9" s="2">
        <f>SUMIFS(DataRegularSeason20242025!$AA$3:$AA$1315,DataRegularSeason20242025!$B$3:$B$1315, "&lt;=" &amp; $A9, DataRegularSeason20242025!$D$3:$D$1315, AG$1)+SUMIFS(DataRegularSeason20242025!$AB$3:$AB$1315,DataRegularSeason20242025!$B$3:$B$1315, "&lt;=" &amp; $A9, DataRegularSeason20242025!$E$3:$E$1315, AG$1)</f>
        <v>0</v>
      </c>
    </row>
    <row r="10" spans="1:33" x14ac:dyDescent="0.25">
      <c r="A10" s="4">
        <v>45576</v>
      </c>
      <c r="B10" s="2">
        <f>SUMIFS(DataRegularSeason20242025!$AA$3:$AA$1315,DataRegularSeason20242025!$B$3:$B$1315, "&lt;=" &amp; $A10, DataRegularSeason20242025!$D$3:$D$1315, B$1)+SUMIFS(DataRegularSeason20242025!$AB$3:$AB$1315,DataRegularSeason20242025!$B$3:$B$1315, "&lt;=" &amp; $A10, DataRegularSeason20242025!$E$3:$E$1315, B$1)</f>
        <v>0</v>
      </c>
      <c r="C10" s="2">
        <f>SUMIFS(DataRegularSeason20242025!$AA$3:$AA$1315,DataRegularSeason20242025!$B$3:$B$1315, "&lt;=" &amp; $A10, DataRegularSeason20242025!$D$3:$D$1315, C$1)+SUMIFS(DataRegularSeason20242025!$AB$3:$AB$1315,DataRegularSeason20242025!$B$3:$B$1315, "&lt;=" &amp; $A10, DataRegularSeason20242025!$E$3:$E$1315, C$1)</f>
        <v>2</v>
      </c>
      <c r="D10" s="2">
        <f>SUMIFS(DataRegularSeason20242025!$AA$3:$AA$1315,DataRegularSeason20242025!$B$3:$B$1315, "&lt;=" &amp; $A10, DataRegularSeason20242025!$D$3:$D$1315, D$1)+SUMIFS(DataRegularSeason20242025!$AB$3:$AB$1315,DataRegularSeason20242025!$B$3:$B$1315, "&lt;=" &amp; $A10, DataRegularSeason20242025!$E$3:$E$1315, D$1)</f>
        <v>0</v>
      </c>
      <c r="E10" s="2">
        <f>SUMIFS(DataRegularSeason20242025!$AA$3:$AA$1315,DataRegularSeason20242025!$B$3:$B$1315, "&lt;=" &amp; $A10, DataRegularSeason20242025!$D$3:$D$1315, E$1)+SUMIFS(DataRegularSeason20242025!$AB$3:$AB$1315,DataRegularSeason20242025!$B$3:$B$1315, "&lt;=" &amp; $A10, DataRegularSeason20242025!$E$3:$E$1315, E$1)</f>
        <v>0</v>
      </c>
      <c r="F10" s="2">
        <f>SUMIFS(DataRegularSeason20242025!$AA$3:$AA$1315,DataRegularSeason20242025!$B$3:$B$1315, "&lt;=" &amp; $A10, DataRegularSeason20242025!$D$3:$D$1315, F$1)+SUMIFS(DataRegularSeason20242025!$AB$3:$AB$1315,DataRegularSeason20242025!$B$3:$B$1315, "&lt;=" &amp; $A10, DataRegularSeason20242025!$E$3:$E$1315, F$1)</f>
        <v>0</v>
      </c>
      <c r="G10" s="2">
        <f>SUMIFS(DataRegularSeason20242025!$AA$3:$AA$1315,DataRegularSeason20242025!$B$3:$B$1315, "&lt;=" &amp; $A10, DataRegularSeason20242025!$D$3:$D$1315, G$1)+SUMIFS(DataRegularSeason20242025!$AB$3:$AB$1315,DataRegularSeason20242025!$B$3:$B$1315, "&lt;=" &amp; $A10, DataRegularSeason20242025!$E$3:$E$1315, G$1)</f>
        <v>2</v>
      </c>
      <c r="H10" s="2">
        <f>SUMIFS(DataRegularSeason20242025!$AA$3:$AA$1315,DataRegularSeason20242025!$B$3:$B$1315, "&lt;=" &amp; $A10, DataRegularSeason20242025!$D$3:$D$1315, H$1)+SUMIFS(DataRegularSeason20242025!$AB$3:$AB$1315,DataRegularSeason20242025!$B$3:$B$1315, "&lt;=" &amp; $A10, DataRegularSeason20242025!$E$3:$E$1315, H$1)</f>
        <v>1</v>
      </c>
      <c r="I10" s="2">
        <f>SUMIFS(DataRegularSeason20242025!$AA$3:$AA$1315,DataRegularSeason20242025!$B$3:$B$1315, "&lt;=" &amp; $A10, DataRegularSeason20242025!$D$3:$D$1315, I$1)+SUMIFS(DataRegularSeason20242025!$AB$3:$AB$1315,DataRegularSeason20242025!$B$3:$B$1315, "&lt;=" &amp; $A10, DataRegularSeason20242025!$E$3:$E$1315, I$1)</f>
        <v>0</v>
      </c>
      <c r="J10" s="2">
        <f>SUMIFS(DataRegularSeason20242025!$AA$3:$AA$1315,DataRegularSeason20242025!$B$3:$B$1315, "&lt;=" &amp; $A10, DataRegularSeason20242025!$D$3:$D$1315, J$1)+SUMIFS(DataRegularSeason20242025!$AB$3:$AB$1315,DataRegularSeason20242025!$B$3:$B$1315, "&lt;=" &amp; $A10, DataRegularSeason20242025!$E$3:$E$1315, J$1)</f>
        <v>2</v>
      </c>
      <c r="K10" s="2">
        <f>SUMIFS(DataRegularSeason20242025!$AA$3:$AA$1315,DataRegularSeason20242025!$B$3:$B$1315, "&lt;=" &amp; $A10, DataRegularSeason20242025!$D$3:$D$1315, K$1)+SUMIFS(DataRegularSeason20242025!$AB$3:$AB$1315,DataRegularSeason20242025!$B$3:$B$1315, "&lt;=" &amp; $A10, DataRegularSeason20242025!$E$3:$E$1315, K$1)</f>
        <v>0</v>
      </c>
      <c r="L10" s="2">
        <f>SUMIFS(DataRegularSeason20242025!$AA$3:$AA$1315,DataRegularSeason20242025!$B$3:$B$1315, "&lt;=" &amp; $A10, DataRegularSeason20242025!$D$3:$D$1315, L$1)+SUMIFS(DataRegularSeason20242025!$AB$3:$AB$1315,DataRegularSeason20242025!$B$3:$B$1315, "&lt;=" &amp; $A10, DataRegularSeason20242025!$E$3:$E$1315, L$1)</f>
        <v>0</v>
      </c>
      <c r="M10" s="2">
        <f>SUMIFS(DataRegularSeason20242025!$AA$3:$AA$1315,DataRegularSeason20242025!$B$3:$B$1315, "&lt;=" &amp; $A10, DataRegularSeason20242025!$D$3:$D$1315, M$1)+SUMIFS(DataRegularSeason20242025!$AB$3:$AB$1315,DataRegularSeason20242025!$B$3:$B$1315, "&lt;=" &amp; $A10, DataRegularSeason20242025!$E$3:$E$1315, M$1)</f>
        <v>2</v>
      </c>
      <c r="N10" s="2">
        <f>SUMIFS(DataRegularSeason20242025!$AA$3:$AA$1315,DataRegularSeason20242025!$B$3:$B$1315, "&lt;=" &amp; $A10, DataRegularSeason20242025!$D$3:$D$1315, N$1)+SUMIFS(DataRegularSeason20242025!$AB$3:$AB$1315,DataRegularSeason20242025!$B$3:$B$1315, "&lt;=" &amp; $A10, DataRegularSeason20242025!$E$3:$E$1315, N$1)</f>
        <v>2</v>
      </c>
      <c r="O10" s="2">
        <f>SUMIFS(DataRegularSeason20242025!$AA$3:$AA$1315,DataRegularSeason20242025!$B$3:$B$1315, "&lt;=" &amp; $A10, DataRegularSeason20242025!$D$3:$D$1315, O$1)+SUMIFS(DataRegularSeason20242025!$AB$3:$AB$1315,DataRegularSeason20242025!$B$3:$B$1315, "&lt;=" &amp; $A10, DataRegularSeason20242025!$E$3:$E$1315, O$1)</f>
        <v>2</v>
      </c>
      <c r="P10" s="2">
        <f>SUMIFS(DataRegularSeason20242025!$AA$3:$AA$1315,DataRegularSeason20242025!$B$3:$B$1315, "&lt;=" &amp; $A10, DataRegularSeason20242025!$D$3:$D$1315, P$1)+SUMIFS(DataRegularSeason20242025!$AB$3:$AB$1315,DataRegularSeason20242025!$B$3:$B$1315, "&lt;=" &amp; $A10, DataRegularSeason20242025!$E$3:$E$1315, P$1)</f>
        <v>2</v>
      </c>
      <c r="Q10" s="2">
        <f>SUMIFS(DataRegularSeason20242025!$AA$3:$AA$1315,DataRegularSeason20242025!$B$3:$B$1315, "&lt;=" &amp; $A10, DataRegularSeason20242025!$D$3:$D$1315, Q$1)+SUMIFS(DataRegularSeason20242025!$AB$3:$AB$1315,DataRegularSeason20242025!$B$3:$B$1315, "&lt;=" &amp; $A10, DataRegularSeason20242025!$E$3:$E$1315, Q$1)</f>
        <v>4</v>
      </c>
      <c r="R10" s="2">
        <f>SUMIFS(DataRegularSeason20242025!$AA$3:$AA$1315,DataRegularSeason20242025!$B$3:$B$1315, "&lt;=" &amp; $A10, DataRegularSeason20242025!$D$3:$D$1315, R$1)+SUMIFS(DataRegularSeason20242025!$AB$3:$AB$1315,DataRegularSeason20242025!$B$3:$B$1315, "&lt;=" &amp; $A10, DataRegularSeason20242025!$E$3:$E$1315, R$1)</f>
        <v>0</v>
      </c>
      <c r="S10" s="2">
        <f>SUMIFS(DataRegularSeason20242025!$AA$3:$AA$1315,DataRegularSeason20242025!$B$3:$B$1315, "&lt;=" &amp; $A10, DataRegularSeason20242025!$D$3:$D$1315, S$1)+SUMIFS(DataRegularSeason20242025!$AB$3:$AB$1315,DataRegularSeason20242025!$B$3:$B$1315, "&lt;=" &amp; $A10, DataRegularSeason20242025!$E$3:$E$1315, S$1)</f>
        <v>1</v>
      </c>
      <c r="T10" s="2">
        <f>SUMIFS(DataRegularSeason20242025!$AA$3:$AA$1315,DataRegularSeason20242025!$B$3:$B$1315, "&lt;=" &amp; $A10, DataRegularSeason20242025!$D$3:$D$1315, T$1)+SUMIFS(DataRegularSeason20242025!$AB$3:$AB$1315,DataRegularSeason20242025!$B$3:$B$1315, "&lt;=" &amp; $A10, DataRegularSeason20242025!$E$3:$E$1315, T$1)</f>
        <v>2</v>
      </c>
      <c r="U10" s="2">
        <f>SUMIFS(DataRegularSeason20242025!$AA$3:$AA$1315,DataRegularSeason20242025!$B$3:$B$1315, "&lt;=" &amp; $A10, DataRegularSeason20242025!$D$3:$D$1315, U$1)+SUMIFS(DataRegularSeason20242025!$AB$3:$AB$1315,DataRegularSeason20242025!$B$3:$B$1315, "&lt;=" &amp; $A10, DataRegularSeason20242025!$E$3:$E$1315, U$1)</f>
        <v>2</v>
      </c>
      <c r="V10" s="2">
        <f>SUMIFS(DataRegularSeason20242025!$AA$3:$AA$1315,DataRegularSeason20242025!$B$3:$B$1315, "&lt;=" &amp; $A10, DataRegularSeason20242025!$D$3:$D$1315, V$1)+SUMIFS(DataRegularSeason20242025!$AB$3:$AB$1315,DataRegularSeason20242025!$B$3:$B$1315, "&lt;=" &amp; $A10, DataRegularSeason20242025!$E$3:$E$1315, V$1)</f>
        <v>2</v>
      </c>
      <c r="W10" s="2">
        <f>SUMIFS(DataRegularSeason20242025!$AA$3:$AA$1315,DataRegularSeason20242025!$B$3:$B$1315, "&lt;=" &amp; $A10, DataRegularSeason20242025!$D$3:$D$1315, W$1)+SUMIFS(DataRegularSeason20242025!$AB$3:$AB$1315,DataRegularSeason20242025!$B$3:$B$1315, "&lt;=" &amp; $A10, DataRegularSeason20242025!$E$3:$E$1315, W$1)</f>
        <v>2</v>
      </c>
      <c r="X10" s="2">
        <f>SUMIFS(DataRegularSeason20242025!$AA$3:$AA$1315,DataRegularSeason20242025!$B$3:$B$1315, "&lt;=" &amp; $A10, DataRegularSeason20242025!$D$3:$D$1315, X$1)+SUMIFS(DataRegularSeason20242025!$AB$3:$AB$1315,DataRegularSeason20242025!$B$3:$B$1315, "&lt;=" &amp; $A10, DataRegularSeason20242025!$E$3:$E$1315, X$1)</f>
        <v>0</v>
      </c>
      <c r="Y10" s="2">
        <f>SUMIFS(DataRegularSeason20242025!$AA$3:$AA$1315,DataRegularSeason20242025!$B$3:$B$1315, "&lt;=" &amp; $A10, DataRegularSeason20242025!$D$3:$D$1315, Y$1)+SUMIFS(DataRegularSeason20242025!$AB$3:$AB$1315,DataRegularSeason20242025!$B$3:$B$1315, "&lt;=" &amp; $A10, DataRegularSeason20242025!$E$3:$E$1315, Y$1)</f>
        <v>1</v>
      </c>
      <c r="Z10" s="2">
        <f>SUMIFS(DataRegularSeason20242025!$AA$3:$AA$1315,DataRegularSeason20242025!$B$3:$B$1315, "&lt;=" &amp; $A10, DataRegularSeason20242025!$D$3:$D$1315, Z$1)+SUMIFS(DataRegularSeason20242025!$AB$3:$AB$1315,DataRegularSeason20242025!$B$3:$B$1315, "&lt;=" &amp; $A10, DataRegularSeason20242025!$E$3:$E$1315, Z$1)</f>
        <v>4</v>
      </c>
      <c r="AA10" s="2">
        <f>SUMIFS(DataRegularSeason20242025!$AA$3:$AA$1315,DataRegularSeason20242025!$B$3:$B$1315, "&lt;=" &amp; $A10, DataRegularSeason20242025!$D$3:$D$1315, AA$1)+SUMIFS(DataRegularSeason20242025!$AB$3:$AB$1315,DataRegularSeason20242025!$B$3:$B$1315, "&lt;=" &amp; $A10, DataRegularSeason20242025!$E$3:$E$1315, AA$1)</f>
        <v>2</v>
      </c>
      <c r="AB10" s="2">
        <f>SUMIFS(DataRegularSeason20242025!$AA$3:$AA$1315,DataRegularSeason20242025!$B$3:$B$1315, "&lt;=" &amp; $A10, DataRegularSeason20242025!$D$3:$D$1315, AB$1)+SUMIFS(DataRegularSeason20242025!$AB$3:$AB$1315,DataRegularSeason20242025!$B$3:$B$1315, "&lt;=" &amp; $A10, DataRegularSeason20242025!$E$3:$E$1315, AB$1)</f>
        <v>2</v>
      </c>
      <c r="AC10" s="2">
        <f>SUMIFS(DataRegularSeason20242025!$AA$3:$AA$1315,DataRegularSeason20242025!$B$3:$B$1315, "&lt;=" &amp; $A10, DataRegularSeason20242025!$D$3:$D$1315, AC$1)+SUMIFS(DataRegularSeason20242025!$AB$3:$AB$1315,DataRegularSeason20242025!$B$3:$B$1315, "&lt;=" &amp; $A10, DataRegularSeason20242025!$E$3:$E$1315, AC$1)</f>
        <v>4</v>
      </c>
      <c r="AD10" s="2">
        <f>SUMIFS(DataRegularSeason20242025!$AA$3:$AA$1315,DataRegularSeason20242025!$B$3:$B$1315, "&lt;=" &amp; $A10, DataRegularSeason20242025!$D$3:$D$1315, AD$1)+SUMIFS(DataRegularSeason20242025!$AB$3:$AB$1315,DataRegularSeason20242025!$B$3:$B$1315, "&lt;=" &amp; $A10, DataRegularSeason20242025!$E$3:$E$1315, AD$1)</f>
        <v>2</v>
      </c>
      <c r="AE10" s="2">
        <f>SUMIFS(DataRegularSeason20242025!$AA$3:$AA$1315,DataRegularSeason20242025!$B$3:$B$1315, "&lt;=" &amp; $A10, DataRegularSeason20242025!$D$3:$D$1315, AE$1)+SUMIFS(DataRegularSeason20242025!$AB$3:$AB$1315,DataRegularSeason20242025!$B$3:$B$1315, "&lt;=" &amp; $A10, DataRegularSeason20242025!$E$3:$E$1315, AE$1)</f>
        <v>4</v>
      </c>
      <c r="AF10" s="2">
        <f>SUMIFS(DataRegularSeason20242025!$AA$3:$AA$1315,DataRegularSeason20242025!$B$3:$B$1315, "&lt;=" &amp; $A10, DataRegularSeason20242025!$D$3:$D$1315, AF$1)+SUMIFS(DataRegularSeason20242025!$AB$3:$AB$1315,DataRegularSeason20242025!$B$3:$B$1315, "&lt;=" &amp; $A10, DataRegularSeason20242025!$E$3:$E$1315, AF$1)</f>
        <v>4</v>
      </c>
      <c r="AG10" s="2">
        <f>SUMIFS(DataRegularSeason20242025!$AA$3:$AA$1315,DataRegularSeason20242025!$B$3:$B$1315, "&lt;=" &amp; $A10, DataRegularSeason20242025!$D$3:$D$1315, AG$1)+SUMIFS(DataRegularSeason20242025!$AB$3:$AB$1315,DataRegularSeason20242025!$B$3:$B$1315, "&lt;=" &amp; $A10, DataRegularSeason20242025!$E$3:$E$1315, AG$1)</f>
        <v>0</v>
      </c>
    </row>
    <row r="11" spans="1:33" x14ac:dyDescent="0.25">
      <c r="A11" s="4">
        <v>45577</v>
      </c>
      <c r="B11" s="2">
        <f>SUMIFS(DataRegularSeason20242025!$AA$3:$AA$1315,DataRegularSeason20242025!$B$3:$B$1315, "&lt;=" &amp; $A11, DataRegularSeason20242025!$D$3:$D$1315, B$1)+SUMIFS(DataRegularSeason20242025!$AB$3:$AB$1315,DataRegularSeason20242025!$B$3:$B$1315, "&lt;=" &amp; $A11, DataRegularSeason20242025!$E$3:$E$1315, B$1)</f>
        <v>2</v>
      </c>
      <c r="C11" s="2">
        <f>SUMIFS(DataRegularSeason20242025!$AA$3:$AA$1315,DataRegularSeason20242025!$B$3:$B$1315, "&lt;=" &amp; $A11, DataRegularSeason20242025!$D$3:$D$1315, C$1)+SUMIFS(DataRegularSeason20242025!$AB$3:$AB$1315,DataRegularSeason20242025!$B$3:$B$1315, "&lt;=" &amp; $A11, DataRegularSeason20242025!$E$3:$E$1315, C$1)</f>
        <v>4</v>
      </c>
      <c r="D11" s="2">
        <f>SUMIFS(DataRegularSeason20242025!$AA$3:$AA$1315,DataRegularSeason20242025!$B$3:$B$1315, "&lt;=" &amp; $A11, DataRegularSeason20242025!$D$3:$D$1315, D$1)+SUMIFS(DataRegularSeason20242025!$AB$3:$AB$1315,DataRegularSeason20242025!$B$3:$B$1315, "&lt;=" &amp; $A11, DataRegularSeason20242025!$E$3:$E$1315, D$1)</f>
        <v>2</v>
      </c>
      <c r="E11" s="2">
        <f>SUMIFS(DataRegularSeason20242025!$AA$3:$AA$1315,DataRegularSeason20242025!$B$3:$B$1315, "&lt;=" &amp; $A11, DataRegularSeason20242025!$D$3:$D$1315, E$1)+SUMIFS(DataRegularSeason20242025!$AB$3:$AB$1315,DataRegularSeason20242025!$B$3:$B$1315, "&lt;=" &amp; $A11, DataRegularSeason20242025!$E$3:$E$1315, E$1)</f>
        <v>0</v>
      </c>
      <c r="F11" s="2">
        <f>SUMIFS(DataRegularSeason20242025!$AA$3:$AA$1315,DataRegularSeason20242025!$B$3:$B$1315, "&lt;=" &amp; $A11, DataRegularSeason20242025!$D$3:$D$1315, F$1)+SUMIFS(DataRegularSeason20242025!$AB$3:$AB$1315,DataRegularSeason20242025!$B$3:$B$1315, "&lt;=" &amp; $A11, DataRegularSeason20242025!$E$3:$E$1315, F$1)</f>
        <v>2</v>
      </c>
      <c r="G11" s="2">
        <f>SUMIFS(DataRegularSeason20242025!$AA$3:$AA$1315,DataRegularSeason20242025!$B$3:$B$1315, "&lt;=" &amp; $A11, DataRegularSeason20242025!$D$3:$D$1315, G$1)+SUMIFS(DataRegularSeason20242025!$AB$3:$AB$1315,DataRegularSeason20242025!$B$3:$B$1315, "&lt;=" &amp; $A11, DataRegularSeason20242025!$E$3:$E$1315, G$1)</f>
        <v>4</v>
      </c>
      <c r="H11" s="2">
        <f>SUMIFS(DataRegularSeason20242025!$AA$3:$AA$1315,DataRegularSeason20242025!$B$3:$B$1315, "&lt;=" &amp; $A11, DataRegularSeason20242025!$D$3:$D$1315, H$1)+SUMIFS(DataRegularSeason20242025!$AB$3:$AB$1315,DataRegularSeason20242025!$B$3:$B$1315, "&lt;=" &amp; $A11, DataRegularSeason20242025!$E$3:$E$1315, H$1)</f>
        <v>3</v>
      </c>
      <c r="I11" s="2">
        <f>SUMIFS(DataRegularSeason20242025!$AA$3:$AA$1315,DataRegularSeason20242025!$B$3:$B$1315, "&lt;=" &amp; $A11, DataRegularSeason20242025!$D$3:$D$1315, I$1)+SUMIFS(DataRegularSeason20242025!$AB$3:$AB$1315,DataRegularSeason20242025!$B$3:$B$1315, "&lt;=" &amp; $A11, DataRegularSeason20242025!$E$3:$E$1315, I$1)</f>
        <v>0</v>
      </c>
      <c r="J11" s="2">
        <f>SUMIFS(DataRegularSeason20242025!$AA$3:$AA$1315,DataRegularSeason20242025!$B$3:$B$1315, "&lt;=" &amp; $A11, DataRegularSeason20242025!$D$3:$D$1315, J$1)+SUMIFS(DataRegularSeason20242025!$AB$3:$AB$1315,DataRegularSeason20242025!$B$3:$B$1315, "&lt;=" &amp; $A11, DataRegularSeason20242025!$E$3:$E$1315, J$1)</f>
        <v>4</v>
      </c>
      <c r="K11" s="2">
        <f>SUMIFS(DataRegularSeason20242025!$AA$3:$AA$1315,DataRegularSeason20242025!$B$3:$B$1315, "&lt;=" &amp; $A11, DataRegularSeason20242025!$D$3:$D$1315, K$1)+SUMIFS(DataRegularSeason20242025!$AB$3:$AB$1315,DataRegularSeason20242025!$B$3:$B$1315, "&lt;=" &amp; $A11, DataRegularSeason20242025!$E$3:$E$1315, K$1)</f>
        <v>2</v>
      </c>
      <c r="L11" s="2">
        <f>SUMIFS(DataRegularSeason20242025!$AA$3:$AA$1315,DataRegularSeason20242025!$B$3:$B$1315, "&lt;=" &amp; $A11, DataRegularSeason20242025!$D$3:$D$1315, L$1)+SUMIFS(DataRegularSeason20242025!$AB$3:$AB$1315,DataRegularSeason20242025!$B$3:$B$1315, "&lt;=" &amp; $A11, DataRegularSeason20242025!$E$3:$E$1315, L$1)</f>
        <v>0</v>
      </c>
      <c r="M11" s="2">
        <f>SUMIFS(DataRegularSeason20242025!$AA$3:$AA$1315,DataRegularSeason20242025!$B$3:$B$1315, "&lt;=" &amp; $A11, DataRegularSeason20242025!$D$3:$D$1315, M$1)+SUMIFS(DataRegularSeason20242025!$AB$3:$AB$1315,DataRegularSeason20242025!$B$3:$B$1315, "&lt;=" &amp; $A11, DataRegularSeason20242025!$E$3:$E$1315, M$1)</f>
        <v>2</v>
      </c>
      <c r="N11" s="2">
        <f>SUMIFS(DataRegularSeason20242025!$AA$3:$AA$1315,DataRegularSeason20242025!$B$3:$B$1315, "&lt;=" &amp; $A11, DataRegularSeason20242025!$D$3:$D$1315, N$1)+SUMIFS(DataRegularSeason20242025!$AB$3:$AB$1315,DataRegularSeason20242025!$B$3:$B$1315, "&lt;=" &amp; $A11, DataRegularSeason20242025!$E$3:$E$1315, N$1)</f>
        <v>3</v>
      </c>
      <c r="O11" s="2">
        <f>SUMIFS(DataRegularSeason20242025!$AA$3:$AA$1315,DataRegularSeason20242025!$B$3:$B$1315, "&lt;=" &amp; $A11, DataRegularSeason20242025!$D$3:$D$1315, O$1)+SUMIFS(DataRegularSeason20242025!$AB$3:$AB$1315,DataRegularSeason20242025!$B$3:$B$1315, "&lt;=" &amp; $A11, DataRegularSeason20242025!$E$3:$E$1315, O$1)</f>
        <v>3</v>
      </c>
      <c r="P11" s="2">
        <f>SUMIFS(DataRegularSeason20242025!$AA$3:$AA$1315,DataRegularSeason20242025!$B$3:$B$1315, "&lt;=" &amp; $A11, DataRegularSeason20242025!$D$3:$D$1315, P$1)+SUMIFS(DataRegularSeason20242025!$AB$3:$AB$1315,DataRegularSeason20242025!$B$3:$B$1315, "&lt;=" &amp; $A11, DataRegularSeason20242025!$E$3:$E$1315, P$1)</f>
        <v>4</v>
      </c>
      <c r="Q11" s="2">
        <f>SUMIFS(DataRegularSeason20242025!$AA$3:$AA$1315,DataRegularSeason20242025!$B$3:$B$1315, "&lt;=" &amp; $A11, DataRegularSeason20242025!$D$3:$D$1315, Q$1)+SUMIFS(DataRegularSeason20242025!$AB$3:$AB$1315,DataRegularSeason20242025!$B$3:$B$1315, "&lt;=" &amp; $A11, DataRegularSeason20242025!$E$3:$E$1315, Q$1)</f>
        <v>6</v>
      </c>
      <c r="R11" s="2">
        <f>SUMIFS(DataRegularSeason20242025!$AA$3:$AA$1315,DataRegularSeason20242025!$B$3:$B$1315, "&lt;=" &amp; $A11, DataRegularSeason20242025!$D$3:$D$1315, R$1)+SUMIFS(DataRegularSeason20242025!$AB$3:$AB$1315,DataRegularSeason20242025!$B$3:$B$1315, "&lt;=" &amp; $A11, DataRegularSeason20242025!$E$3:$E$1315, R$1)</f>
        <v>0</v>
      </c>
      <c r="S11" s="2">
        <f>SUMIFS(DataRegularSeason20242025!$AA$3:$AA$1315,DataRegularSeason20242025!$B$3:$B$1315, "&lt;=" &amp; $A11, DataRegularSeason20242025!$D$3:$D$1315, S$1)+SUMIFS(DataRegularSeason20242025!$AB$3:$AB$1315,DataRegularSeason20242025!$B$3:$B$1315, "&lt;=" &amp; $A11, DataRegularSeason20242025!$E$3:$E$1315, S$1)</f>
        <v>1</v>
      </c>
      <c r="T11" s="2">
        <f>SUMIFS(DataRegularSeason20242025!$AA$3:$AA$1315,DataRegularSeason20242025!$B$3:$B$1315, "&lt;=" &amp; $A11, DataRegularSeason20242025!$D$3:$D$1315, T$1)+SUMIFS(DataRegularSeason20242025!$AB$3:$AB$1315,DataRegularSeason20242025!$B$3:$B$1315, "&lt;=" &amp; $A11, DataRegularSeason20242025!$E$3:$E$1315, T$1)</f>
        <v>3</v>
      </c>
      <c r="U11" s="2">
        <f>SUMIFS(DataRegularSeason20242025!$AA$3:$AA$1315,DataRegularSeason20242025!$B$3:$B$1315, "&lt;=" &amp; $A11, DataRegularSeason20242025!$D$3:$D$1315, U$1)+SUMIFS(DataRegularSeason20242025!$AB$3:$AB$1315,DataRegularSeason20242025!$B$3:$B$1315, "&lt;=" &amp; $A11, DataRegularSeason20242025!$E$3:$E$1315, U$1)</f>
        <v>2</v>
      </c>
      <c r="V11" s="2">
        <f>SUMIFS(DataRegularSeason20242025!$AA$3:$AA$1315,DataRegularSeason20242025!$B$3:$B$1315, "&lt;=" &amp; $A11, DataRegularSeason20242025!$D$3:$D$1315, V$1)+SUMIFS(DataRegularSeason20242025!$AB$3:$AB$1315,DataRegularSeason20242025!$B$3:$B$1315, "&lt;=" &amp; $A11, DataRegularSeason20242025!$E$3:$E$1315, V$1)</f>
        <v>2</v>
      </c>
      <c r="W11" s="2">
        <f>SUMIFS(DataRegularSeason20242025!$AA$3:$AA$1315,DataRegularSeason20242025!$B$3:$B$1315, "&lt;=" &amp; $A11, DataRegularSeason20242025!$D$3:$D$1315, W$1)+SUMIFS(DataRegularSeason20242025!$AB$3:$AB$1315,DataRegularSeason20242025!$B$3:$B$1315, "&lt;=" &amp; $A11, DataRegularSeason20242025!$E$3:$E$1315, W$1)</f>
        <v>2</v>
      </c>
      <c r="X11" s="2">
        <f>SUMIFS(DataRegularSeason20242025!$AA$3:$AA$1315,DataRegularSeason20242025!$B$3:$B$1315, "&lt;=" &amp; $A11, DataRegularSeason20242025!$D$3:$D$1315, X$1)+SUMIFS(DataRegularSeason20242025!$AB$3:$AB$1315,DataRegularSeason20242025!$B$3:$B$1315, "&lt;=" &amp; $A11, DataRegularSeason20242025!$E$3:$E$1315, X$1)</f>
        <v>2</v>
      </c>
      <c r="Y11" s="2">
        <f>SUMIFS(DataRegularSeason20242025!$AA$3:$AA$1315,DataRegularSeason20242025!$B$3:$B$1315, "&lt;=" &amp; $A11, DataRegularSeason20242025!$D$3:$D$1315, Y$1)+SUMIFS(DataRegularSeason20242025!$AB$3:$AB$1315,DataRegularSeason20242025!$B$3:$B$1315, "&lt;=" &amp; $A11, DataRegularSeason20242025!$E$3:$E$1315, Y$1)</f>
        <v>1</v>
      </c>
      <c r="Z11" s="2">
        <f>SUMIFS(DataRegularSeason20242025!$AA$3:$AA$1315,DataRegularSeason20242025!$B$3:$B$1315, "&lt;=" &amp; $A11, DataRegularSeason20242025!$D$3:$D$1315, Z$1)+SUMIFS(DataRegularSeason20242025!$AB$3:$AB$1315,DataRegularSeason20242025!$B$3:$B$1315, "&lt;=" &amp; $A11, DataRegularSeason20242025!$E$3:$E$1315, Z$1)</f>
        <v>4</v>
      </c>
      <c r="AA11" s="2">
        <f>SUMIFS(DataRegularSeason20242025!$AA$3:$AA$1315,DataRegularSeason20242025!$B$3:$B$1315, "&lt;=" &amp; $A11, DataRegularSeason20242025!$D$3:$D$1315, AA$1)+SUMIFS(DataRegularSeason20242025!$AB$3:$AB$1315,DataRegularSeason20242025!$B$3:$B$1315, "&lt;=" &amp; $A11, DataRegularSeason20242025!$E$3:$E$1315, AA$1)</f>
        <v>2</v>
      </c>
      <c r="AB11" s="2">
        <f>SUMIFS(DataRegularSeason20242025!$AA$3:$AA$1315,DataRegularSeason20242025!$B$3:$B$1315, "&lt;=" &amp; $A11, DataRegularSeason20242025!$D$3:$D$1315, AB$1)+SUMIFS(DataRegularSeason20242025!$AB$3:$AB$1315,DataRegularSeason20242025!$B$3:$B$1315, "&lt;=" &amp; $A11, DataRegularSeason20242025!$E$3:$E$1315, AB$1)</f>
        <v>4</v>
      </c>
      <c r="AC11" s="2">
        <f>SUMIFS(DataRegularSeason20242025!$AA$3:$AA$1315,DataRegularSeason20242025!$B$3:$B$1315, "&lt;=" &amp; $A11, DataRegularSeason20242025!$D$3:$D$1315, AC$1)+SUMIFS(DataRegularSeason20242025!$AB$3:$AB$1315,DataRegularSeason20242025!$B$3:$B$1315, "&lt;=" &amp; $A11, DataRegularSeason20242025!$E$3:$E$1315, AC$1)</f>
        <v>6</v>
      </c>
      <c r="AD11" s="2">
        <f>SUMIFS(DataRegularSeason20242025!$AA$3:$AA$1315,DataRegularSeason20242025!$B$3:$B$1315, "&lt;=" &amp; $A11, DataRegularSeason20242025!$D$3:$D$1315, AD$1)+SUMIFS(DataRegularSeason20242025!$AB$3:$AB$1315,DataRegularSeason20242025!$B$3:$B$1315, "&lt;=" &amp; $A11, DataRegularSeason20242025!$E$3:$E$1315, AD$1)</f>
        <v>2</v>
      </c>
      <c r="AE11" s="2">
        <f>SUMIFS(DataRegularSeason20242025!$AA$3:$AA$1315,DataRegularSeason20242025!$B$3:$B$1315, "&lt;=" &amp; $A11, DataRegularSeason20242025!$D$3:$D$1315, AE$1)+SUMIFS(DataRegularSeason20242025!$AB$3:$AB$1315,DataRegularSeason20242025!$B$3:$B$1315, "&lt;=" &amp; $A11, DataRegularSeason20242025!$E$3:$E$1315, AE$1)</f>
        <v>4</v>
      </c>
      <c r="AF11" s="2">
        <f>SUMIFS(DataRegularSeason20242025!$AA$3:$AA$1315,DataRegularSeason20242025!$B$3:$B$1315, "&lt;=" &amp; $A11, DataRegularSeason20242025!$D$3:$D$1315, AF$1)+SUMIFS(DataRegularSeason20242025!$AB$3:$AB$1315,DataRegularSeason20242025!$B$3:$B$1315, "&lt;=" &amp; $A11, DataRegularSeason20242025!$E$3:$E$1315, AF$1)</f>
        <v>4</v>
      </c>
      <c r="AG11" s="2">
        <f>SUMIFS(DataRegularSeason20242025!$AA$3:$AA$1315,DataRegularSeason20242025!$B$3:$B$1315, "&lt;=" &amp; $A11, DataRegularSeason20242025!$D$3:$D$1315, AG$1)+SUMIFS(DataRegularSeason20242025!$AB$3:$AB$1315,DataRegularSeason20242025!$B$3:$B$1315, "&lt;=" &amp; $A11, DataRegularSeason20242025!$E$3:$E$1315, AG$1)</f>
        <v>0</v>
      </c>
    </row>
    <row r="12" spans="1:33" x14ac:dyDescent="0.25">
      <c r="A12" s="4">
        <v>45578</v>
      </c>
      <c r="B12" s="2">
        <f>SUMIFS(DataRegularSeason20242025!$AA$3:$AA$1315,DataRegularSeason20242025!$B$3:$B$1315, "&lt;=" &amp; $A12, DataRegularSeason20242025!$D$3:$D$1315, B$1)+SUMIFS(DataRegularSeason20242025!$AB$3:$AB$1315,DataRegularSeason20242025!$B$3:$B$1315, "&lt;=" &amp; $A12, DataRegularSeason20242025!$E$3:$E$1315, B$1)</f>
        <v>2</v>
      </c>
      <c r="C12" s="2">
        <f>SUMIFS(DataRegularSeason20242025!$AA$3:$AA$1315,DataRegularSeason20242025!$B$3:$B$1315, "&lt;=" &amp; $A12, DataRegularSeason20242025!$D$3:$D$1315, C$1)+SUMIFS(DataRegularSeason20242025!$AB$3:$AB$1315,DataRegularSeason20242025!$B$3:$B$1315, "&lt;=" &amp; $A12, DataRegularSeason20242025!$E$3:$E$1315, C$1)</f>
        <v>4</v>
      </c>
      <c r="D12" s="2">
        <f>SUMIFS(DataRegularSeason20242025!$AA$3:$AA$1315,DataRegularSeason20242025!$B$3:$B$1315, "&lt;=" &amp; $A12, DataRegularSeason20242025!$D$3:$D$1315, D$1)+SUMIFS(DataRegularSeason20242025!$AB$3:$AB$1315,DataRegularSeason20242025!$B$3:$B$1315, "&lt;=" &amp; $A12, DataRegularSeason20242025!$E$3:$E$1315, D$1)</f>
        <v>2</v>
      </c>
      <c r="E12" s="2">
        <f>SUMIFS(DataRegularSeason20242025!$AA$3:$AA$1315,DataRegularSeason20242025!$B$3:$B$1315, "&lt;=" &amp; $A12, DataRegularSeason20242025!$D$3:$D$1315, E$1)+SUMIFS(DataRegularSeason20242025!$AB$3:$AB$1315,DataRegularSeason20242025!$B$3:$B$1315, "&lt;=" &amp; $A12, DataRegularSeason20242025!$E$3:$E$1315, E$1)</f>
        <v>0</v>
      </c>
      <c r="F12" s="2">
        <f>SUMIFS(DataRegularSeason20242025!$AA$3:$AA$1315,DataRegularSeason20242025!$B$3:$B$1315, "&lt;=" &amp; $A12, DataRegularSeason20242025!$D$3:$D$1315, F$1)+SUMIFS(DataRegularSeason20242025!$AB$3:$AB$1315,DataRegularSeason20242025!$B$3:$B$1315, "&lt;=" &amp; $A12, DataRegularSeason20242025!$E$3:$E$1315, F$1)</f>
        <v>2</v>
      </c>
      <c r="G12" s="2">
        <f>SUMIFS(DataRegularSeason20242025!$AA$3:$AA$1315,DataRegularSeason20242025!$B$3:$B$1315, "&lt;=" &amp; $A12, DataRegularSeason20242025!$D$3:$D$1315, G$1)+SUMIFS(DataRegularSeason20242025!$AB$3:$AB$1315,DataRegularSeason20242025!$B$3:$B$1315, "&lt;=" &amp; $A12, DataRegularSeason20242025!$E$3:$E$1315, G$1)</f>
        <v>6</v>
      </c>
      <c r="H12" s="2">
        <f>SUMIFS(DataRegularSeason20242025!$AA$3:$AA$1315,DataRegularSeason20242025!$B$3:$B$1315, "&lt;=" &amp; $A12, DataRegularSeason20242025!$D$3:$D$1315, H$1)+SUMIFS(DataRegularSeason20242025!$AB$3:$AB$1315,DataRegularSeason20242025!$B$3:$B$1315, "&lt;=" &amp; $A12, DataRegularSeason20242025!$E$3:$E$1315, H$1)</f>
        <v>3</v>
      </c>
      <c r="I12" s="2">
        <f>SUMIFS(DataRegularSeason20242025!$AA$3:$AA$1315,DataRegularSeason20242025!$B$3:$B$1315, "&lt;=" &amp; $A12, DataRegularSeason20242025!$D$3:$D$1315, I$1)+SUMIFS(DataRegularSeason20242025!$AB$3:$AB$1315,DataRegularSeason20242025!$B$3:$B$1315, "&lt;=" &amp; $A12, DataRegularSeason20242025!$E$3:$E$1315, I$1)</f>
        <v>0</v>
      </c>
      <c r="J12" s="2">
        <f>SUMIFS(DataRegularSeason20242025!$AA$3:$AA$1315,DataRegularSeason20242025!$B$3:$B$1315, "&lt;=" &amp; $A12, DataRegularSeason20242025!$D$3:$D$1315, J$1)+SUMIFS(DataRegularSeason20242025!$AB$3:$AB$1315,DataRegularSeason20242025!$B$3:$B$1315, "&lt;=" &amp; $A12, DataRegularSeason20242025!$E$3:$E$1315, J$1)</f>
        <v>6</v>
      </c>
      <c r="K12" s="2">
        <f>SUMIFS(DataRegularSeason20242025!$AA$3:$AA$1315,DataRegularSeason20242025!$B$3:$B$1315, "&lt;=" &amp; $A12, DataRegularSeason20242025!$D$3:$D$1315, K$1)+SUMIFS(DataRegularSeason20242025!$AB$3:$AB$1315,DataRegularSeason20242025!$B$3:$B$1315, "&lt;=" &amp; $A12, DataRegularSeason20242025!$E$3:$E$1315, K$1)</f>
        <v>2</v>
      </c>
      <c r="L12" s="2">
        <f>SUMIFS(DataRegularSeason20242025!$AA$3:$AA$1315,DataRegularSeason20242025!$B$3:$B$1315, "&lt;=" &amp; $A12, DataRegularSeason20242025!$D$3:$D$1315, L$1)+SUMIFS(DataRegularSeason20242025!$AB$3:$AB$1315,DataRegularSeason20242025!$B$3:$B$1315, "&lt;=" &amp; $A12, DataRegularSeason20242025!$E$3:$E$1315, L$1)</f>
        <v>0</v>
      </c>
      <c r="M12" s="2">
        <f>SUMIFS(DataRegularSeason20242025!$AA$3:$AA$1315,DataRegularSeason20242025!$B$3:$B$1315, "&lt;=" &amp; $A12, DataRegularSeason20242025!$D$3:$D$1315, M$1)+SUMIFS(DataRegularSeason20242025!$AB$3:$AB$1315,DataRegularSeason20242025!$B$3:$B$1315, "&lt;=" &amp; $A12, DataRegularSeason20242025!$E$3:$E$1315, M$1)</f>
        <v>2</v>
      </c>
      <c r="N12" s="2">
        <f>SUMIFS(DataRegularSeason20242025!$AA$3:$AA$1315,DataRegularSeason20242025!$B$3:$B$1315, "&lt;=" &amp; $A12, DataRegularSeason20242025!$D$3:$D$1315, N$1)+SUMIFS(DataRegularSeason20242025!$AB$3:$AB$1315,DataRegularSeason20242025!$B$3:$B$1315, "&lt;=" &amp; $A12, DataRegularSeason20242025!$E$3:$E$1315, N$1)</f>
        <v>3</v>
      </c>
      <c r="O12" s="2">
        <f>SUMIFS(DataRegularSeason20242025!$AA$3:$AA$1315,DataRegularSeason20242025!$B$3:$B$1315, "&lt;=" &amp; $A12, DataRegularSeason20242025!$D$3:$D$1315, O$1)+SUMIFS(DataRegularSeason20242025!$AB$3:$AB$1315,DataRegularSeason20242025!$B$3:$B$1315, "&lt;=" &amp; $A12, DataRegularSeason20242025!$E$3:$E$1315, O$1)</f>
        <v>4</v>
      </c>
      <c r="P12" s="2">
        <f>SUMIFS(DataRegularSeason20242025!$AA$3:$AA$1315,DataRegularSeason20242025!$B$3:$B$1315, "&lt;=" &amp; $A12, DataRegularSeason20242025!$D$3:$D$1315, P$1)+SUMIFS(DataRegularSeason20242025!$AB$3:$AB$1315,DataRegularSeason20242025!$B$3:$B$1315, "&lt;=" &amp; $A12, DataRegularSeason20242025!$E$3:$E$1315, P$1)</f>
        <v>4</v>
      </c>
      <c r="Q12" s="2">
        <f>SUMIFS(DataRegularSeason20242025!$AA$3:$AA$1315,DataRegularSeason20242025!$B$3:$B$1315, "&lt;=" &amp; $A12, DataRegularSeason20242025!$D$3:$D$1315, Q$1)+SUMIFS(DataRegularSeason20242025!$AB$3:$AB$1315,DataRegularSeason20242025!$B$3:$B$1315, "&lt;=" &amp; $A12, DataRegularSeason20242025!$E$3:$E$1315, Q$1)</f>
        <v>6</v>
      </c>
      <c r="R12" s="2">
        <f>SUMIFS(DataRegularSeason20242025!$AA$3:$AA$1315,DataRegularSeason20242025!$B$3:$B$1315, "&lt;=" &amp; $A12, DataRegularSeason20242025!$D$3:$D$1315, R$1)+SUMIFS(DataRegularSeason20242025!$AB$3:$AB$1315,DataRegularSeason20242025!$B$3:$B$1315, "&lt;=" &amp; $A12, DataRegularSeason20242025!$E$3:$E$1315, R$1)</f>
        <v>0</v>
      </c>
      <c r="S12" s="2">
        <f>SUMIFS(DataRegularSeason20242025!$AA$3:$AA$1315,DataRegularSeason20242025!$B$3:$B$1315, "&lt;=" &amp; $A12, DataRegularSeason20242025!$D$3:$D$1315, S$1)+SUMIFS(DataRegularSeason20242025!$AB$3:$AB$1315,DataRegularSeason20242025!$B$3:$B$1315, "&lt;=" &amp; $A12, DataRegularSeason20242025!$E$3:$E$1315, S$1)</f>
        <v>1</v>
      </c>
      <c r="T12" s="2">
        <f>SUMIFS(DataRegularSeason20242025!$AA$3:$AA$1315,DataRegularSeason20242025!$B$3:$B$1315, "&lt;=" &amp; $A12, DataRegularSeason20242025!$D$3:$D$1315, T$1)+SUMIFS(DataRegularSeason20242025!$AB$3:$AB$1315,DataRegularSeason20242025!$B$3:$B$1315, "&lt;=" &amp; $A12, DataRegularSeason20242025!$E$3:$E$1315, T$1)</f>
        <v>3</v>
      </c>
      <c r="U12" s="2">
        <f>SUMIFS(DataRegularSeason20242025!$AA$3:$AA$1315,DataRegularSeason20242025!$B$3:$B$1315, "&lt;=" &amp; $A12, DataRegularSeason20242025!$D$3:$D$1315, U$1)+SUMIFS(DataRegularSeason20242025!$AB$3:$AB$1315,DataRegularSeason20242025!$B$3:$B$1315, "&lt;=" &amp; $A12, DataRegularSeason20242025!$E$3:$E$1315, U$1)</f>
        <v>2</v>
      </c>
      <c r="V12" s="2">
        <f>SUMIFS(DataRegularSeason20242025!$AA$3:$AA$1315,DataRegularSeason20242025!$B$3:$B$1315, "&lt;=" &amp; $A12, DataRegularSeason20242025!$D$3:$D$1315, V$1)+SUMIFS(DataRegularSeason20242025!$AB$3:$AB$1315,DataRegularSeason20242025!$B$3:$B$1315, "&lt;=" &amp; $A12, DataRegularSeason20242025!$E$3:$E$1315, V$1)</f>
        <v>2</v>
      </c>
      <c r="W12" s="2">
        <f>SUMIFS(DataRegularSeason20242025!$AA$3:$AA$1315,DataRegularSeason20242025!$B$3:$B$1315, "&lt;=" &amp; $A12, DataRegularSeason20242025!$D$3:$D$1315, W$1)+SUMIFS(DataRegularSeason20242025!$AB$3:$AB$1315,DataRegularSeason20242025!$B$3:$B$1315, "&lt;=" &amp; $A12, DataRegularSeason20242025!$E$3:$E$1315, W$1)</f>
        <v>2</v>
      </c>
      <c r="X12" s="2">
        <f>SUMIFS(DataRegularSeason20242025!$AA$3:$AA$1315,DataRegularSeason20242025!$B$3:$B$1315, "&lt;=" &amp; $A12, DataRegularSeason20242025!$D$3:$D$1315, X$1)+SUMIFS(DataRegularSeason20242025!$AB$3:$AB$1315,DataRegularSeason20242025!$B$3:$B$1315, "&lt;=" &amp; $A12, DataRegularSeason20242025!$E$3:$E$1315, X$1)</f>
        <v>2</v>
      </c>
      <c r="Y12" s="2">
        <f>SUMIFS(DataRegularSeason20242025!$AA$3:$AA$1315,DataRegularSeason20242025!$B$3:$B$1315, "&lt;=" &amp; $A12, DataRegularSeason20242025!$D$3:$D$1315, Y$1)+SUMIFS(DataRegularSeason20242025!$AB$3:$AB$1315,DataRegularSeason20242025!$B$3:$B$1315, "&lt;=" &amp; $A12, DataRegularSeason20242025!$E$3:$E$1315, Y$1)</f>
        <v>1</v>
      </c>
      <c r="Z12" s="2">
        <f>SUMIFS(DataRegularSeason20242025!$AA$3:$AA$1315,DataRegularSeason20242025!$B$3:$B$1315, "&lt;=" &amp; $A12, DataRegularSeason20242025!$D$3:$D$1315, Z$1)+SUMIFS(DataRegularSeason20242025!$AB$3:$AB$1315,DataRegularSeason20242025!$B$3:$B$1315, "&lt;=" &amp; $A12, DataRegularSeason20242025!$E$3:$E$1315, Z$1)</f>
        <v>4</v>
      </c>
      <c r="AA12" s="2">
        <f>SUMIFS(DataRegularSeason20242025!$AA$3:$AA$1315,DataRegularSeason20242025!$B$3:$B$1315, "&lt;=" &amp; $A12, DataRegularSeason20242025!$D$3:$D$1315, AA$1)+SUMIFS(DataRegularSeason20242025!$AB$3:$AB$1315,DataRegularSeason20242025!$B$3:$B$1315, "&lt;=" &amp; $A12, DataRegularSeason20242025!$E$3:$E$1315, AA$1)</f>
        <v>2</v>
      </c>
      <c r="AB12" s="2">
        <f>SUMIFS(DataRegularSeason20242025!$AA$3:$AA$1315,DataRegularSeason20242025!$B$3:$B$1315, "&lt;=" &amp; $A12, DataRegularSeason20242025!$D$3:$D$1315, AB$1)+SUMIFS(DataRegularSeason20242025!$AB$3:$AB$1315,DataRegularSeason20242025!$B$3:$B$1315, "&lt;=" &amp; $A12, DataRegularSeason20242025!$E$3:$E$1315, AB$1)</f>
        <v>4</v>
      </c>
      <c r="AC12" s="2">
        <f>SUMIFS(DataRegularSeason20242025!$AA$3:$AA$1315,DataRegularSeason20242025!$B$3:$B$1315, "&lt;=" &amp; $A12, DataRegularSeason20242025!$D$3:$D$1315, AC$1)+SUMIFS(DataRegularSeason20242025!$AB$3:$AB$1315,DataRegularSeason20242025!$B$3:$B$1315, "&lt;=" &amp; $A12, DataRegularSeason20242025!$E$3:$E$1315, AC$1)</f>
        <v>6</v>
      </c>
      <c r="AD12" s="2">
        <f>SUMIFS(DataRegularSeason20242025!$AA$3:$AA$1315,DataRegularSeason20242025!$B$3:$B$1315, "&lt;=" &amp; $A12, DataRegularSeason20242025!$D$3:$D$1315, AD$1)+SUMIFS(DataRegularSeason20242025!$AB$3:$AB$1315,DataRegularSeason20242025!$B$3:$B$1315, "&lt;=" &amp; $A12, DataRegularSeason20242025!$E$3:$E$1315, AD$1)</f>
        <v>2</v>
      </c>
      <c r="AE12" s="2">
        <f>SUMIFS(DataRegularSeason20242025!$AA$3:$AA$1315,DataRegularSeason20242025!$B$3:$B$1315, "&lt;=" &amp; $A12, DataRegularSeason20242025!$D$3:$D$1315, AE$1)+SUMIFS(DataRegularSeason20242025!$AB$3:$AB$1315,DataRegularSeason20242025!$B$3:$B$1315, "&lt;=" &amp; $A12, DataRegularSeason20242025!$E$3:$E$1315, AE$1)</f>
        <v>6</v>
      </c>
      <c r="AF12" s="2">
        <f>SUMIFS(DataRegularSeason20242025!$AA$3:$AA$1315,DataRegularSeason20242025!$B$3:$B$1315, "&lt;=" &amp; $A12, DataRegularSeason20242025!$D$3:$D$1315, AF$1)+SUMIFS(DataRegularSeason20242025!$AB$3:$AB$1315,DataRegularSeason20242025!$B$3:$B$1315, "&lt;=" &amp; $A12, DataRegularSeason20242025!$E$3:$E$1315, AF$1)</f>
        <v>6</v>
      </c>
      <c r="AG12" s="2">
        <f>SUMIFS(DataRegularSeason20242025!$AA$3:$AA$1315,DataRegularSeason20242025!$B$3:$B$1315, "&lt;=" &amp; $A12, DataRegularSeason20242025!$D$3:$D$1315, AG$1)+SUMIFS(DataRegularSeason20242025!$AB$3:$AB$1315,DataRegularSeason20242025!$B$3:$B$1315, "&lt;=" &amp; $A12, DataRegularSeason20242025!$E$3:$E$1315, AG$1)</f>
        <v>0</v>
      </c>
    </row>
    <row r="13" spans="1:33" x14ac:dyDescent="0.25">
      <c r="A13" s="4">
        <v>45579</v>
      </c>
      <c r="B13" s="2">
        <f>SUMIFS(DataRegularSeason20242025!$AA$3:$AA$1315,DataRegularSeason20242025!$B$3:$B$1315, "&lt;=" &amp; $A13, DataRegularSeason20242025!$D$3:$D$1315, B$1)+SUMIFS(DataRegularSeason20242025!$AB$3:$AB$1315,DataRegularSeason20242025!$B$3:$B$1315, "&lt;=" &amp; $A13, DataRegularSeason20242025!$E$3:$E$1315, B$1)</f>
        <v>2</v>
      </c>
      <c r="C13" s="2">
        <f>SUMIFS(DataRegularSeason20242025!$AA$3:$AA$1315,DataRegularSeason20242025!$B$3:$B$1315, "&lt;=" &amp; $A13, DataRegularSeason20242025!$D$3:$D$1315, C$1)+SUMIFS(DataRegularSeason20242025!$AB$3:$AB$1315,DataRegularSeason20242025!$B$3:$B$1315, "&lt;=" &amp; $A13, DataRegularSeason20242025!$E$3:$E$1315, C$1)</f>
        <v>4</v>
      </c>
      <c r="D13" s="2">
        <f>SUMIFS(DataRegularSeason20242025!$AA$3:$AA$1315,DataRegularSeason20242025!$B$3:$B$1315, "&lt;=" &amp; $A13, DataRegularSeason20242025!$D$3:$D$1315, D$1)+SUMIFS(DataRegularSeason20242025!$AB$3:$AB$1315,DataRegularSeason20242025!$B$3:$B$1315, "&lt;=" &amp; $A13, DataRegularSeason20242025!$E$3:$E$1315, D$1)</f>
        <v>2</v>
      </c>
      <c r="E13" s="2">
        <f>SUMIFS(DataRegularSeason20242025!$AA$3:$AA$1315,DataRegularSeason20242025!$B$3:$B$1315, "&lt;=" &amp; $A13, DataRegularSeason20242025!$D$3:$D$1315, E$1)+SUMIFS(DataRegularSeason20242025!$AB$3:$AB$1315,DataRegularSeason20242025!$B$3:$B$1315, "&lt;=" &amp; $A13, DataRegularSeason20242025!$E$3:$E$1315, E$1)</f>
        <v>0</v>
      </c>
      <c r="F13" s="2">
        <f>SUMIFS(DataRegularSeason20242025!$AA$3:$AA$1315,DataRegularSeason20242025!$B$3:$B$1315, "&lt;=" &amp; $A13, DataRegularSeason20242025!$D$3:$D$1315, F$1)+SUMIFS(DataRegularSeason20242025!$AB$3:$AB$1315,DataRegularSeason20242025!$B$3:$B$1315, "&lt;=" &amp; $A13, DataRegularSeason20242025!$E$3:$E$1315, F$1)</f>
        <v>2</v>
      </c>
      <c r="G13" s="2">
        <f>SUMIFS(DataRegularSeason20242025!$AA$3:$AA$1315,DataRegularSeason20242025!$B$3:$B$1315, "&lt;=" &amp; $A13, DataRegularSeason20242025!$D$3:$D$1315, G$1)+SUMIFS(DataRegularSeason20242025!$AB$3:$AB$1315,DataRegularSeason20242025!$B$3:$B$1315, "&lt;=" &amp; $A13, DataRegularSeason20242025!$E$3:$E$1315, G$1)</f>
        <v>6</v>
      </c>
      <c r="H13" s="2">
        <f>SUMIFS(DataRegularSeason20242025!$AA$3:$AA$1315,DataRegularSeason20242025!$B$3:$B$1315, "&lt;=" &amp; $A13, DataRegularSeason20242025!$D$3:$D$1315, H$1)+SUMIFS(DataRegularSeason20242025!$AB$3:$AB$1315,DataRegularSeason20242025!$B$3:$B$1315, "&lt;=" &amp; $A13, DataRegularSeason20242025!$E$3:$E$1315, H$1)</f>
        <v>3</v>
      </c>
      <c r="I13" s="2">
        <f>SUMIFS(DataRegularSeason20242025!$AA$3:$AA$1315,DataRegularSeason20242025!$B$3:$B$1315, "&lt;=" &amp; $A13, DataRegularSeason20242025!$D$3:$D$1315, I$1)+SUMIFS(DataRegularSeason20242025!$AB$3:$AB$1315,DataRegularSeason20242025!$B$3:$B$1315, "&lt;=" &amp; $A13, DataRegularSeason20242025!$E$3:$E$1315, I$1)</f>
        <v>0</v>
      </c>
      <c r="J13" s="2">
        <f>SUMIFS(DataRegularSeason20242025!$AA$3:$AA$1315,DataRegularSeason20242025!$B$3:$B$1315, "&lt;=" &amp; $A13, DataRegularSeason20242025!$D$3:$D$1315, J$1)+SUMIFS(DataRegularSeason20242025!$AB$3:$AB$1315,DataRegularSeason20242025!$B$3:$B$1315, "&lt;=" &amp; $A13, DataRegularSeason20242025!$E$3:$E$1315, J$1)</f>
        <v>6</v>
      </c>
      <c r="K13" s="2">
        <f>SUMIFS(DataRegularSeason20242025!$AA$3:$AA$1315,DataRegularSeason20242025!$B$3:$B$1315, "&lt;=" &amp; $A13, DataRegularSeason20242025!$D$3:$D$1315, K$1)+SUMIFS(DataRegularSeason20242025!$AB$3:$AB$1315,DataRegularSeason20242025!$B$3:$B$1315, "&lt;=" &amp; $A13, DataRegularSeason20242025!$E$3:$E$1315, K$1)</f>
        <v>2</v>
      </c>
      <c r="L13" s="2">
        <f>SUMIFS(DataRegularSeason20242025!$AA$3:$AA$1315,DataRegularSeason20242025!$B$3:$B$1315, "&lt;=" &amp; $A13, DataRegularSeason20242025!$D$3:$D$1315, L$1)+SUMIFS(DataRegularSeason20242025!$AB$3:$AB$1315,DataRegularSeason20242025!$B$3:$B$1315, "&lt;=" &amp; $A13, DataRegularSeason20242025!$E$3:$E$1315, L$1)</f>
        <v>0</v>
      </c>
      <c r="M13" s="2">
        <f>SUMIFS(DataRegularSeason20242025!$AA$3:$AA$1315,DataRegularSeason20242025!$B$3:$B$1315, "&lt;=" &amp; $A13, DataRegularSeason20242025!$D$3:$D$1315, M$1)+SUMIFS(DataRegularSeason20242025!$AB$3:$AB$1315,DataRegularSeason20242025!$B$3:$B$1315, "&lt;=" &amp; $A13, DataRegularSeason20242025!$E$3:$E$1315, M$1)</f>
        <v>4</v>
      </c>
      <c r="N13" s="2">
        <f>SUMIFS(DataRegularSeason20242025!$AA$3:$AA$1315,DataRegularSeason20242025!$B$3:$B$1315, "&lt;=" &amp; $A13, DataRegularSeason20242025!$D$3:$D$1315, N$1)+SUMIFS(DataRegularSeason20242025!$AB$3:$AB$1315,DataRegularSeason20242025!$B$3:$B$1315, "&lt;=" &amp; $A13, DataRegularSeason20242025!$E$3:$E$1315, N$1)</f>
        <v>4</v>
      </c>
      <c r="O13" s="2">
        <f>SUMIFS(DataRegularSeason20242025!$AA$3:$AA$1315,DataRegularSeason20242025!$B$3:$B$1315, "&lt;=" &amp; $A13, DataRegularSeason20242025!$D$3:$D$1315, O$1)+SUMIFS(DataRegularSeason20242025!$AB$3:$AB$1315,DataRegularSeason20242025!$B$3:$B$1315, "&lt;=" &amp; $A13, DataRegularSeason20242025!$E$3:$E$1315, O$1)</f>
        <v>4</v>
      </c>
      <c r="P13" s="2">
        <f>SUMIFS(DataRegularSeason20242025!$AA$3:$AA$1315,DataRegularSeason20242025!$B$3:$B$1315, "&lt;=" &amp; $A13, DataRegularSeason20242025!$D$3:$D$1315, P$1)+SUMIFS(DataRegularSeason20242025!$AB$3:$AB$1315,DataRegularSeason20242025!$B$3:$B$1315, "&lt;=" &amp; $A13, DataRegularSeason20242025!$E$3:$E$1315, P$1)</f>
        <v>4</v>
      </c>
      <c r="Q13" s="2">
        <f>SUMIFS(DataRegularSeason20242025!$AA$3:$AA$1315,DataRegularSeason20242025!$B$3:$B$1315, "&lt;=" &amp; $A13, DataRegularSeason20242025!$D$3:$D$1315, Q$1)+SUMIFS(DataRegularSeason20242025!$AB$3:$AB$1315,DataRegularSeason20242025!$B$3:$B$1315, "&lt;=" &amp; $A13, DataRegularSeason20242025!$E$3:$E$1315, Q$1)</f>
        <v>8</v>
      </c>
      <c r="R13" s="2">
        <f>SUMIFS(DataRegularSeason20242025!$AA$3:$AA$1315,DataRegularSeason20242025!$B$3:$B$1315, "&lt;=" &amp; $A13, DataRegularSeason20242025!$D$3:$D$1315, R$1)+SUMIFS(DataRegularSeason20242025!$AB$3:$AB$1315,DataRegularSeason20242025!$B$3:$B$1315, "&lt;=" &amp; $A13, DataRegularSeason20242025!$E$3:$E$1315, R$1)</f>
        <v>0</v>
      </c>
      <c r="S13" s="2">
        <f>SUMIFS(DataRegularSeason20242025!$AA$3:$AA$1315,DataRegularSeason20242025!$B$3:$B$1315, "&lt;=" &amp; $A13, DataRegularSeason20242025!$D$3:$D$1315, S$1)+SUMIFS(DataRegularSeason20242025!$AB$3:$AB$1315,DataRegularSeason20242025!$B$3:$B$1315, "&lt;=" &amp; $A13, DataRegularSeason20242025!$E$3:$E$1315, S$1)</f>
        <v>3</v>
      </c>
      <c r="T13" s="2">
        <f>SUMIFS(DataRegularSeason20242025!$AA$3:$AA$1315,DataRegularSeason20242025!$B$3:$B$1315, "&lt;=" &amp; $A13, DataRegularSeason20242025!$D$3:$D$1315, T$1)+SUMIFS(DataRegularSeason20242025!$AB$3:$AB$1315,DataRegularSeason20242025!$B$3:$B$1315, "&lt;=" &amp; $A13, DataRegularSeason20242025!$E$3:$E$1315, T$1)</f>
        <v>5</v>
      </c>
      <c r="U13" s="2">
        <f>SUMIFS(DataRegularSeason20242025!$AA$3:$AA$1315,DataRegularSeason20242025!$B$3:$B$1315, "&lt;=" &amp; $A13, DataRegularSeason20242025!$D$3:$D$1315, U$1)+SUMIFS(DataRegularSeason20242025!$AB$3:$AB$1315,DataRegularSeason20242025!$B$3:$B$1315, "&lt;=" &amp; $A13, DataRegularSeason20242025!$E$3:$E$1315, U$1)</f>
        <v>4</v>
      </c>
      <c r="V13" s="2">
        <f>SUMIFS(DataRegularSeason20242025!$AA$3:$AA$1315,DataRegularSeason20242025!$B$3:$B$1315, "&lt;=" &amp; $A13, DataRegularSeason20242025!$D$3:$D$1315, V$1)+SUMIFS(DataRegularSeason20242025!$AB$3:$AB$1315,DataRegularSeason20242025!$B$3:$B$1315, "&lt;=" &amp; $A13, DataRegularSeason20242025!$E$3:$E$1315, V$1)</f>
        <v>2</v>
      </c>
      <c r="W13" s="2">
        <f>SUMIFS(DataRegularSeason20242025!$AA$3:$AA$1315,DataRegularSeason20242025!$B$3:$B$1315, "&lt;=" &amp; $A13, DataRegularSeason20242025!$D$3:$D$1315, W$1)+SUMIFS(DataRegularSeason20242025!$AB$3:$AB$1315,DataRegularSeason20242025!$B$3:$B$1315, "&lt;=" &amp; $A13, DataRegularSeason20242025!$E$3:$E$1315, W$1)</f>
        <v>4</v>
      </c>
      <c r="X13" s="2">
        <f>SUMIFS(DataRegularSeason20242025!$AA$3:$AA$1315,DataRegularSeason20242025!$B$3:$B$1315, "&lt;=" &amp; $A13, DataRegularSeason20242025!$D$3:$D$1315, X$1)+SUMIFS(DataRegularSeason20242025!$AB$3:$AB$1315,DataRegularSeason20242025!$B$3:$B$1315, "&lt;=" &amp; $A13, DataRegularSeason20242025!$E$3:$E$1315, X$1)</f>
        <v>2</v>
      </c>
      <c r="Y13" s="2">
        <f>SUMIFS(DataRegularSeason20242025!$AA$3:$AA$1315,DataRegularSeason20242025!$B$3:$B$1315, "&lt;=" &amp; $A13, DataRegularSeason20242025!$D$3:$D$1315, Y$1)+SUMIFS(DataRegularSeason20242025!$AB$3:$AB$1315,DataRegularSeason20242025!$B$3:$B$1315, "&lt;=" &amp; $A13, DataRegularSeason20242025!$E$3:$E$1315, Y$1)</f>
        <v>1</v>
      </c>
      <c r="Z13" s="2">
        <f>SUMIFS(DataRegularSeason20242025!$AA$3:$AA$1315,DataRegularSeason20242025!$B$3:$B$1315, "&lt;=" &amp; $A13, DataRegularSeason20242025!$D$3:$D$1315, Z$1)+SUMIFS(DataRegularSeason20242025!$AB$3:$AB$1315,DataRegularSeason20242025!$B$3:$B$1315, "&lt;=" &amp; $A13, DataRegularSeason20242025!$E$3:$E$1315, Z$1)</f>
        <v>4</v>
      </c>
      <c r="AA13" s="2">
        <f>SUMIFS(DataRegularSeason20242025!$AA$3:$AA$1315,DataRegularSeason20242025!$B$3:$B$1315, "&lt;=" &amp; $A13, DataRegularSeason20242025!$D$3:$D$1315, AA$1)+SUMIFS(DataRegularSeason20242025!$AB$3:$AB$1315,DataRegularSeason20242025!$B$3:$B$1315, "&lt;=" &amp; $A13, DataRegularSeason20242025!$E$3:$E$1315, AA$1)</f>
        <v>2</v>
      </c>
      <c r="AB13" s="2">
        <f>SUMIFS(DataRegularSeason20242025!$AA$3:$AA$1315,DataRegularSeason20242025!$B$3:$B$1315, "&lt;=" &amp; $A13, DataRegularSeason20242025!$D$3:$D$1315, AB$1)+SUMIFS(DataRegularSeason20242025!$AB$3:$AB$1315,DataRegularSeason20242025!$B$3:$B$1315, "&lt;=" &amp; $A13, DataRegularSeason20242025!$E$3:$E$1315, AB$1)</f>
        <v>4</v>
      </c>
      <c r="AC13" s="2">
        <f>SUMIFS(DataRegularSeason20242025!$AA$3:$AA$1315,DataRegularSeason20242025!$B$3:$B$1315, "&lt;=" &amp; $A13, DataRegularSeason20242025!$D$3:$D$1315, AC$1)+SUMIFS(DataRegularSeason20242025!$AB$3:$AB$1315,DataRegularSeason20242025!$B$3:$B$1315, "&lt;=" &amp; $A13, DataRegularSeason20242025!$E$3:$E$1315, AC$1)</f>
        <v>6</v>
      </c>
      <c r="AD13" s="2">
        <f>SUMIFS(DataRegularSeason20242025!$AA$3:$AA$1315,DataRegularSeason20242025!$B$3:$B$1315, "&lt;=" &amp; $A13, DataRegularSeason20242025!$D$3:$D$1315, AD$1)+SUMIFS(DataRegularSeason20242025!$AB$3:$AB$1315,DataRegularSeason20242025!$B$3:$B$1315, "&lt;=" &amp; $A13, DataRegularSeason20242025!$E$3:$E$1315, AD$1)</f>
        <v>2</v>
      </c>
      <c r="AE13" s="2">
        <f>SUMIFS(DataRegularSeason20242025!$AA$3:$AA$1315,DataRegularSeason20242025!$B$3:$B$1315, "&lt;=" &amp; $A13, DataRegularSeason20242025!$D$3:$D$1315, AE$1)+SUMIFS(DataRegularSeason20242025!$AB$3:$AB$1315,DataRegularSeason20242025!$B$3:$B$1315, "&lt;=" &amp; $A13, DataRegularSeason20242025!$E$3:$E$1315, AE$1)</f>
        <v>6</v>
      </c>
      <c r="AF13" s="2">
        <f>SUMIFS(DataRegularSeason20242025!$AA$3:$AA$1315,DataRegularSeason20242025!$B$3:$B$1315, "&lt;=" &amp; $A13, DataRegularSeason20242025!$D$3:$D$1315, AF$1)+SUMIFS(DataRegularSeason20242025!$AB$3:$AB$1315,DataRegularSeason20242025!$B$3:$B$1315, "&lt;=" &amp; $A13, DataRegularSeason20242025!$E$3:$E$1315, AF$1)</f>
        <v>6</v>
      </c>
      <c r="AG13" s="2">
        <f>SUMIFS(DataRegularSeason20242025!$AA$3:$AA$1315,DataRegularSeason20242025!$B$3:$B$1315, "&lt;=" &amp; $A13, DataRegularSeason20242025!$D$3:$D$1315, AG$1)+SUMIFS(DataRegularSeason20242025!$AB$3:$AB$1315,DataRegularSeason20242025!$B$3:$B$1315, "&lt;=" &amp; $A13, DataRegularSeason20242025!$E$3:$E$1315, AG$1)</f>
        <v>0</v>
      </c>
    </row>
    <row r="14" spans="1:33" x14ac:dyDescent="0.25">
      <c r="A14" s="4">
        <v>45580</v>
      </c>
      <c r="B14" s="2">
        <f>SUMIFS(DataRegularSeason20242025!$AA$3:$AA$1315,DataRegularSeason20242025!$B$3:$B$1315, "&lt;=" &amp; $A14, DataRegularSeason20242025!$D$3:$D$1315, B$1)+SUMIFS(DataRegularSeason20242025!$AB$3:$AB$1315,DataRegularSeason20242025!$B$3:$B$1315, "&lt;=" &amp; $A14, DataRegularSeason20242025!$E$3:$E$1315, B$1)</f>
        <v>2</v>
      </c>
      <c r="C14" s="2">
        <f>SUMIFS(DataRegularSeason20242025!$AA$3:$AA$1315,DataRegularSeason20242025!$B$3:$B$1315, "&lt;=" &amp; $A14, DataRegularSeason20242025!$D$3:$D$1315, C$1)+SUMIFS(DataRegularSeason20242025!$AB$3:$AB$1315,DataRegularSeason20242025!$B$3:$B$1315, "&lt;=" &amp; $A14, DataRegularSeason20242025!$E$3:$E$1315, C$1)</f>
        <v>4</v>
      </c>
      <c r="D14" s="2">
        <f>SUMIFS(DataRegularSeason20242025!$AA$3:$AA$1315,DataRegularSeason20242025!$B$3:$B$1315, "&lt;=" &amp; $A14, DataRegularSeason20242025!$D$3:$D$1315, D$1)+SUMIFS(DataRegularSeason20242025!$AB$3:$AB$1315,DataRegularSeason20242025!$B$3:$B$1315, "&lt;=" &amp; $A14, DataRegularSeason20242025!$E$3:$E$1315, D$1)</f>
        <v>2</v>
      </c>
      <c r="E14" s="2">
        <f>SUMIFS(DataRegularSeason20242025!$AA$3:$AA$1315,DataRegularSeason20242025!$B$3:$B$1315, "&lt;=" &amp; $A14, DataRegularSeason20242025!$D$3:$D$1315, E$1)+SUMIFS(DataRegularSeason20242025!$AB$3:$AB$1315,DataRegularSeason20242025!$B$3:$B$1315, "&lt;=" &amp; $A14, DataRegularSeason20242025!$E$3:$E$1315, E$1)</f>
        <v>2</v>
      </c>
      <c r="F14" s="2">
        <f>SUMIFS(DataRegularSeason20242025!$AA$3:$AA$1315,DataRegularSeason20242025!$B$3:$B$1315, "&lt;=" &amp; $A14, DataRegularSeason20242025!$D$3:$D$1315, F$1)+SUMIFS(DataRegularSeason20242025!$AB$3:$AB$1315,DataRegularSeason20242025!$B$3:$B$1315, "&lt;=" &amp; $A14, DataRegularSeason20242025!$E$3:$E$1315, F$1)</f>
        <v>2</v>
      </c>
      <c r="G14" s="2">
        <f>SUMIFS(DataRegularSeason20242025!$AA$3:$AA$1315,DataRegularSeason20242025!$B$3:$B$1315, "&lt;=" &amp; $A14, DataRegularSeason20242025!$D$3:$D$1315, G$1)+SUMIFS(DataRegularSeason20242025!$AB$3:$AB$1315,DataRegularSeason20242025!$B$3:$B$1315, "&lt;=" &amp; $A14, DataRegularSeason20242025!$E$3:$E$1315, G$1)</f>
        <v>8</v>
      </c>
      <c r="H14" s="2">
        <f>SUMIFS(DataRegularSeason20242025!$AA$3:$AA$1315,DataRegularSeason20242025!$B$3:$B$1315, "&lt;=" &amp; $A14, DataRegularSeason20242025!$D$3:$D$1315, H$1)+SUMIFS(DataRegularSeason20242025!$AB$3:$AB$1315,DataRegularSeason20242025!$B$3:$B$1315, "&lt;=" &amp; $A14, DataRegularSeason20242025!$E$3:$E$1315, H$1)</f>
        <v>3</v>
      </c>
      <c r="I14" s="2">
        <f>SUMIFS(DataRegularSeason20242025!$AA$3:$AA$1315,DataRegularSeason20242025!$B$3:$B$1315, "&lt;=" &amp; $A14, DataRegularSeason20242025!$D$3:$D$1315, I$1)+SUMIFS(DataRegularSeason20242025!$AB$3:$AB$1315,DataRegularSeason20242025!$B$3:$B$1315, "&lt;=" &amp; $A14, DataRegularSeason20242025!$E$3:$E$1315, I$1)</f>
        <v>0</v>
      </c>
      <c r="J14" s="2">
        <f>SUMIFS(DataRegularSeason20242025!$AA$3:$AA$1315,DataRegularSeason20242025!$B$3:$B$1315, "&lt;=" &amp; $A14, DataRegularSeason20242025!$D$3:$D$1315, J$1)+SUMIFS(DataRegularSeason20242025!$AB$3:$AB$1315,DataRegularSeason20242025!$B$3:$B$1315, "&lt;=" &amp; $A14, DataRegularSeason20242025!$E$3:$E$1315, J$1)</f>
        <v>8</v>
      </c>
      <c r="K14" s="2">
        <f>SUMIFS(DataRegularSeason20242025!$AA$3:$AA$1315,DataRegularSeason20242025!$B$3:$B$1315, "&lt;=" &amp; $A14, DataRegularSeason20242025!$D$3:$D$1315, K$1)+SUMIFS(DataRegularSeason20242025!$AB$3:$AB$1315,DataRegularSeason20242025!$B$3:$B$1315, "&lt;=" &amp; $A14, DataRegularSeason20242025!$E$3:$E$1315, K$1)</f>
        <v>2</v>
      </c>
      <c r="L14" s="2">
        <f>SUMIFS(DataRegularSeason20242025!$AA$3:$AA$1315,DataRegularSeason20242025!$B$3:$B$1315, "&lt;=" &amp; $A14, DataRegularSeason20242025!$D$3:$D$1315, L$1)+SUMIFS(DataRegularSeason20242025!$AB$3:$AB$1315,DataRegularSeason20242025!$B$3:$B$1315, "&lt;=" &amp; $A14, DataRegularSeason20242025!$E$3:$E$1315, L$1)</f>
        <v>2</v>
      </c>
      <c r="M14" s="2">
        <f>SUMIFS(DataRegularSeason20242025!$AA$3:$AA$1315,DataRegularSeason20242025!$B$3:$B$1315, "&lt;=" &amp; $A14, DataRegularSeason20242025!$D$3:$D$1315, M$1)+SUMIFS(DataRegularSeason20242025!$AB$3:$AB$1315,DataRegularSeason20242025!$B$3:$B$1315, "&lt;=" &amp; $A14, DataRegularSeason20242025!$E$3:$E$1315, M$1)</f>
        <v>6</v>
      </c>
      <c r="N14" s="2">
        <f>SUMIFS(DataRegularSeason20242025!$AA$3:$AA$1315,DataRegularSeason20242025!$B$3:$B$1315, "&lt;=" &amp; $A14, DataRegularSeason20242025!$D$3:$D$1315, N$1)+SUMIFS(DataRegularSeason20242025!$AB$3:$AB$1315,DataRegularSeason20242025!$B$3:$B$1315, "&lt;=" &amp; $A14, DataRegularSeason20242025!$E$3:$E$1315, N$1)</f>
        <v>4</v>
      </c>
      <c r="O14" s="2">
        <f>SUMIFS(DataRegularSeason20242025!$AA$3:$AA$1315,DataRegularSeason20242025!$B$3:$B$1315, "&lt;=" &amp; $A14, DataRegularSeason20242025!$D$3:$D$1315, O$1)+SUMIFS(DataRegularSeason20242025!$AB$3:$AB$1315,DataRegularSeason20242025!$B$3:$B$1315, "&lt;=" &amp; $A14, DataRegularSeason20242025!$E$3:$E$1315, O$1)</f>
        <v>6</v>
      </c>
      <c r="P14" s="2">
        <f>SUMIFS(DataRegularSeason20242025!$AA$3:$AA$1315,DataRegularSeason20242025!$B$3:$B$1315, "&lt;=" &amp; $A14, DataRegularSeason20242025!$D$3:$D$1315, P$1)+SUMIFS(DataRegularSeason20242025!$AB$3:$AB$1315,DataRegularSeason20242025!$B$3:$B$1315, "&lt;=" &amp; $A14, DataRegularSeason20242025!$E$3:$E$1315, P$1)</f>
        <v>4</v>
      </c>
      <c r="Q14" s="2">
        <f>SUMIFS(DataRegularSeason20242025!$AA$3:$AA$1315,DataRegularSeason20242025!$B$3:$B$1315, "&lt;=" &amp; $A14, DataRegularSeason20242025!$D$3:$D$1315, Q$1)+SUMIFS(DataRegularSeason20242025!$AB$3:$AB$1315,DataRegularSeason20242025!$B$3:$B$1315, "&lt;=" &amp; $A14, DataRegularSeason20242025!$E$3:$E$1315, Q$1)</f>
        <v>8</v>
      </c>
      <c r="R14" s="2">
        <f>SUMIFS(DataRegularSeason20242025!$AA$3:$AA$1315,DataRegularSeason20242025!$B$3:$B$1315, "&lt;=" &amp; $A14, DataRegularSeason20242025!$D$3:$D$1315, R$1)+SUMIFS(DataRegularSeason20242025!$AB$3:$AB$1315,DataRegularSeason20242025!$B$3:$B$1315, "&lt;=" &amp; $A14, DataRegularSeason20242025!$E$3:$E$1315, R$1)</f>
        <v>0</v>
      </c>
      <c r="S14" s="2">
        <f>SUMIFS(DataRegularSeason20242025!$AA$3:$AA$1315,DataRegularSeason20242025!$B$3:$B$1315, "&lt;=" &amp; $A14, DataRegularSeason20242025!$D$3:$D$1315, S$1)+SUMIFS(DataRegularSeason20242025!$AB$3:$AB$1315,DataRegularSeason20242025!$B$3:$B$1315, "&lt;=" &amp; $A14, DataRegularSeason20242025!$E$3:$E$1315, S$1)</f>
        <v>3</v>
      </c>
      <c r="T14" s="2">
        <f>SUMIFS(DataRegularSeason20242025!$AA$3:$AA$1315,DataRegularSeason20242025!$B$3:$B$1315, "&lt;=" &amp; $A14, DataRegularSeason20242025!$D$3:$D$1315, T$1)+SUMIFS(DataRegularSeason20242025!$AB$3:$AB$1315,DataRegularSeason20242025!$B$3:$B$1315, "&lt;=" &amp; $A14, DataRegularSeason20242025!$E$3:$E$1315, T$1)</f>
        <v>5</v>
      </c>
      <c r="U14" s="2">
        <f>SUMIFS(DataRegularSeason20242025!$AA$3:$AA$1315,DataRegularSeason20242025!$B$3:$B$1315, "&lt;=" &amp; $A14, DataRegularSeason20242025!$D$3:$D$1315, U$1)+SUMIFS(DataRegularSeason20242025!$AB$3:$AB$1315,DataRegularSeason20242025!$B$3:$B$1315, "&lt;=" &amp; $A14, DataRegularSeason20242025!$E$3:$E$1315, U$1)</f>
        <v>4</v>
      </c>
      <c r="V14" s="2">
        <f>SUMIFS(DataRegularSeason20242025!$AA$3:$AA$1315,DataRegularSeason20242025!$B$3:$B$1315, "&lt;=" &amp; $A14, DataRegularSeason20242025!$D$3:$D$1315, V$1)+SUMIFS(DataRegularSeason20242025!$AB$3:$AB$1315,DataRegularSeason20242025!$B$3:$B$1315, "&lt;=" &amp; $A14, DataRegularSeason20242025!$E$3:$E$1315, V$1)</f>
        <v>3</v>
      </c>
      <c r="W14" s="2">
        <f>SUMIFS(DataRegularSeason20242025!$AA$3:$AA$1315,DataRegularSeason20242025!$B$3:$B$1315, "&lt;=" &amp; $A14, DataRegularSeason20242025!$D$3:$D$1315, W$1)+SUMIFS(DataRegularSeason20242025!$AB$3:$AB$1315,DataRegularSeason20242025!$B$3:$B$1315, "&lt;=" &amp; $A14, DataRegularSeason20242025!$E$3:$E$1315, W$1)</f>
        <v>4</v>
      </c>
      <c r="X14" s="2">
        <f>SUMIFS(DataRegularSeason20242025!$AA$3:$AA$1315,DataRegularSeason20242025!$B$3:$B$1315, "&lt;=" &amp; $A14, DataRegularSeason20242025!$D$3:$D$1315, X$1)+SUMIFS(DataRegularSeason20242025!$AB$3:$AB$1315,DataRegularSeason20242025!$B$3:$B$1315, "&lt;=" &amp; $A14, DataRegularSeason20242025!$E$3:$E$1315, X$1)</f>
        <v>4</v>
      </c>
      <c r="Y14" s="2">
        <f>SUMIFS(DataRegularSeason20242025!$AA$3:$AA$1315,DataRegularSeason20242025!$B$3:$B$1315, "&lt;=" &amp; $A14, DataRegularSeason20242025!$D$3:$D$1315, Y$1)+SUMIFS(DataRegularSeason20242025!$AB$3:$AB$1315,DataRegularSeason20242025!$B$3:$B$1315, "&lt;=" &amp; $A14, DataRegularSeason20242025!$E$3:$E$1315, Y$1)</f>
        <v>2</v>
      </c>
      <c r="Z14" s="2">
        <f>SUMIFS(DataRegularSeason20242025!$AA$3:$AA$1315,DataRegularSeason20242025!$B$3:$B$1315, "&lt;=" &amp; $A14, DataRegularSeason20242025!$D$3:$D$1315, Z$1)+SUMIFS(DataRegularSeason20242025!$AB$3:$AB$1315,DataRegularSeason20242025!$B$3:$B$1315, "&lt;=" &amp; $A14, DataRegularSeason20242025!$E$3:$E$1315, Z$1)</f>
        <v>4</v>
      </c>
      <c r="AA14" s="2">
        <f>SUMIFS(DataRegularSeason20242025!$AA$3:$AA$1315,DataRegularSeason20242025!$B$3:$B$1315, "&lt;=" &amp; $A14, DataRegularSeason20242025!$D$3:$D$1315, AA$1)+SUMIFS(DataRegularSeason20242025!$AB$3:$AB$1315,DataRegularSeason20242025!$B$3:$B$1315, "&lt;=" &amp; $A14, DataRegularSeason20242025!$E$3:$E$1315, AA$1)</f>
        <v>4</v>
      </c>
      <c r="AB14" s="2">
        <f>SUMIFS(DataRegularSeason20242025!$AA$3:$AA$1315,DataRegularSeason20242025!$B$3:$B$1315, "&lt;=" &amp; $A14, DataRegularSeason20242025!$D$3:$D$1315, AB$1)+SUMIFS(DataRegularSeason20242025!$AB$3:$AB$1315,DataRegularSeason20242025!$B$3:$B$1315, "&lt;=" &amp; $A14, DataRegularSeason20242025!$E$3:$E$1315, AB$1)</f>
        <v>4</v>
      </c>
      <c r="AC14" s="2">
        <f>SUMIFS(DataRegularSeason20242025!$AA$3:$AA$1315,DataRegularSeason20242025!$B$3:$B$1315, "&lt;=" &amp; $A14, DataRegularSeason20242025!$D$3:$D$1315, AC$1)+SUMIFS(DataRegularSeason20242025!$AB$3:$AB$1315,DataRegularSeason20242025!$B$3:$B$1315, "&lt;=" &amp; $A14, DataRegularSeason20242025!$E$3:$E$1315, AC$1)</f>
        <v>6</v>
      </c>
      <c r="AD14" s="2">
        <f>SUMIFS(DataRegularSeason20242025!$AA$3:$AA$1315,DataRegularSeason20242025!$B$3:$B$1315, "&lt;=" &amp; $A14, DataRegularSeason20242025!$D$3:$D$1315, AD$1)+SUMIFS(DataRegularSeason20242025!$AB$3:$AB$1315,DataRegularSeason20242025!$B$3:$B$1315, "&lt;=" &amp; $A14, DataRegularSeason20242025!$E$3:$E$1315, AD$1)</f>
        <v>2</v>
      </c>
      <c r="AE14" s="2">
        <f>SUMIFS(DataRegularSeason20242025!$AA$3:$AA$1315,DataRegularSeason20242025!$B$3:$B$1315, "&lt;=" &amp; $A14, DataRegularSeason20242025!$D$3:$D$1315, AE$1)+SUMIFS(DataRegularSeason20242025!$AB$3:$AB$1315,DataRegularSeason20242025!$B$3:$B$1315, "&lt;=" &amp; $A14, DataRegularSeason20242025!$E$3:$E$1315, AE$1)</f>
        <v>6</v>
      </c>
      <c r="AF14" s="2">
        <f>SUMIFS(DataRegularSeason20242025!$AA$3:$AA$1315,DataRegularSeason20242025!$B$3:$B$1315, "&lt;=" &amp; $A14, DataRegularSeason20242025!$D$3:$D$1315, AF$1)+SUMIFS(DataRegularSeason20242025!$AB$3:$AB$1315,DataRegularSeason20242025!$B$3:$B$1315, "&lt;=" &amp; $A14, DataRegularSeason20242025!$E$3:$E$1315, AF$1)</f>
        <v>6</v>
      </c>
      <c r="AG14" s="2">
        <f>SUMIFS(DataRegularSeason20242025!$AA$3:$AA$1315,DataRegularSeason20242025!$B$3:$B$1315, "&lt;=" &amp; $A14, DataRegularSeason20242025!$D$3:$D$1315, AG$1)+SUMIFS(DataRegularSeason20242025!$AB$3:$AB$1315,DataRegularSeason20242025!$B$3:$B$1315, "&lt;=" &amp; $A14, DataRegularSeason20242025!$E$3:$E$1315, AG$1)</f>
        <v>2</v>
      </c>
    </row>
    <row r="15" spans="1:33" x14ac:dyDescent="0.25">
      <c r="A15" s="4">
        <v>45581</v>
      </c>
      <c r="B15" s="2">
        <f>SUMIFS(DataRegularSeason20242025!$AA$3:$AA$1315,DataRegularSeason20242025!$B$3:$B$1315, "&lt;=" &amp; $A15, DataRegularSeason20242025!$D$3:$D$1315, B$1)+SUMIFS(DataRegularSeason20242025!$AB$3:$AB$1315,DataRegularSeason20242025!$B$3:$B$1315, "&lt;=" &amp; $A15, DataRegularSeason20242025!$E$3:$E$1315, B$1)</f>
        <v>4</v>
      </c>
      <c r="C15" s="2">
        <f>SUMIFS(DataRegularSeason20242025!$AA$3:$AA$1315,DataRegularSeason20242025!$B$3:$B$1315, "&lt;=" &amp; $A15, DataRegularSeason20242025!$D$3:$D$1315, C$1)+SUMIFS(DataRegularSeason20242025!$AB$3:$AB$1315,DataRegularSeason20242025!$B$3:$B$1315, "&lt;=" &amp; $A15, DataRegularSeason20242025!$E$3:$E$1315, C$1)</f>
        <v>6</v>
      </c>
      <c r="D15" s="2">
        <f>SUMIFS(DataRegularSeason20242025!$AA$3:$AA$1315,DataRegularSeason20242025!$B$3:$B$1315, "&lt;=" &amp; $A15, DataRegularSeason20242025!$D$3:$D$1315, D$1)+SUMIFS(DataRegularSeason20242025!$AB$3:$AB$1315,DataRegularSeason20242025!$B$3:$B$1315, "&lt;=" &amp; $A15, DataRegularSeason20242025!$E$3:$E$1315, D$1)</f>
        <v>3</v>
      </c>
      <c r="E15" s="2">
        <f>SUMIFS(DataRegularSeason20242025!$AA$3:$AA$1315,DataRegularSeason20242025!$B$3:$B$1315, "&lt;=" &amp; $A15, DataRegularSeason20242025!$D$3:$D$1315, E$1)+SUMIFS(DataRegularSeason20242025!$AB$3:$AB$1315,DataRegularSeason20242025!$B$3:$B$1315, "&lt;=" &amp; $A15, DataRegularSeason20242025!$E$3:$E$1315, E$1)</f>
        <v>2</v>
      </c>
      <c r="F15" s="2">
        <f>SUMIFS(DataRegularSeason20242025!$AA$3:$AA$1315,DataRegularSeason20242025!$B$3:$B$1315, "&lt;=" &amp; $A15, DataRegularSeason20242025!$D$3:$D$1315, F$1)+SUMIFS(DataRegularSeason20242025!$AB$3:$AB$1315,DataRegularSeason20242025!$B$3:$B$1315, "&lt;=" &amp; $A15, DataRegularSeason20242025!$E$3:$E$1315, F$1)</f>
        <v>2</v>
      </c>
      <c r="G15" s="2">
        <f>SUMIFS(DataRegularSeason20242025!$AA$3:$AA$1315,DataRegularSeason20242025!$B$3:$B$1315, "&lt;=" &amp; $A15, DataRegularSeason20242025!$D$3:$D$1315, G$1)+SUMIFS(DataRegularSeason20242025!$AB$3:$AB$1315,DataRegularSeason20242025!$B$3:$B$1315, "&lt;=" &amp; $A15, DataRegularSeason20242025!$E$3:$E$1315, G$1)</f>
        <v>8</v>
      </c>
      <c r="H15" s="2">
        <f>SUMIFS(DataRegularSeason20242025!$AA$3:$AA$1315,DataRegularSeason20242025!$B$3:$B$1315, "&lt;=" &amp; $A15, DataRegularSeason20242025!$D$3:$D$1315, H$1)+SUMIFS(DataRegularSeason20242025!$AB$3:$AB$1315,DataRegularSeason20242025!$B$3:$B$1315, "&lt;=" &amp; $A15, DataRegularSeason20242025!$E$3:$E$1315, H$1)</f>
        <v>3</v>
      </c>
      <c r="I15" s="2">
        <f>SUMIFS(DataRegularSeason20242025!$AA$3:$AA$1315,DataRegularSeason20242025!$B$3:$B$1315, "&lt;=" &amp; $A15, DataRegularSeason20242025!$D$3:$D$1315, I$1)+SUMIFS(DataRegularSeason20242025!$AB$3:$AB$1315,DataRegularSeason20242025!$B$3:$B$1315, "&lt;=" &amp; $A15, DataRegularSeason20242025!$E$3:$E$1315, I$1)</f>
        <v>0</v>
      </c>
      <c r="J15" s="2">
        <f>SUMIFS(DataRegularSeason20242025!$AA$3:$AA$1315,DataRegularSeason20242025!$B$3:$B$1315, "&lt;=" &amp; $A15, DataRegularSeason20242025!$D$3:$D$1315, J$1)+SUMIFS(DataRegularSeason20242025!$AB$3:$AB$1315,DataRegularSeason20242025!$B$3:$B$1315, "&lt;=" &amp; $A15, DataRegularSeason20242025!$E$3:$E$1315, J$1)</f>
        <v>8</v>
      </c>
      <c r="K15" s="2">
        <f>SUMIFS(DataRegularSeason20242025!$AA$3:$AA$1315,DataRegularSeason20242025!$B$3:$B$1315, "&lt;=" &amp; $A15, DataRegularSeason20242025!$D$3:$D$1315, K$1)+SUMIFS(DataRegularSeason20242025!$AB$3:$AB$1315,DataRegularSeason20242025!$B$3:$B$1315, "&lt;=" &amp; $A15, DataRegularSeason20242025!$E$3:$E$1315, K$1)</f>
        <v>2</v>
      </c>
      <c r="L15" s="2">
        <f>SUMIFS(DataRegularSeason20242025!$AA$3:$AA$1315,DataRegularSeason20242025!$B$3:$B$1315, "&lt;=" &amp; $A15, DataRegularSeason20242025!$D$3:$D$1315, L$1)+SUMIFS(DataRegularSeason20242025!$AB$3:$AB$1315,DataRegularSeason20242025!$B$3:$B$1315, "&lt;=" &amp; $A15, DataRegularSeason20242025!$E$3:$E$1315, L$1)</f>
        <v>2</v>
      </c>
      <c r="M15" s="2">
        <f>SUMIFS(DataRegularSeason20242025!$AA$3:$AA$1315,DataRegularSeason20242025!$B$3:$B$1315, "&lt;=" &amp; $A15, DataRegularSeason20242025!$D$3:$D$1315, M$1)+SUMIFS(DataRegularSeason20242025!$AB$3:$AB$1315,DataRegularSeason20242025!$B$3:$B$1315, "&lt;=" &amp; $A15, DataRegularSeason20242025!$E$3:$E$1315, M$1)</f>
        <v>6</v>
      </c>
      <c r="N15" s="2">
        <f>SUMIFS(DataRegularSeason20242025!$AA$3:$AA$1315,DataRegularSeason20242025!$B$3:$B$1315, "&lt;=" &amp; $A15, DataRegularSeason20242025!$D$3:$D$1315, N$1)+SUMIFS(DataRegularSeason20242025!$AB$3:$AB$1315,DataRegularSeason20242025!$B$3:$B$1315, "&lt;=" &amp; $A15, DataRegularSeason20242025!$E$3:$E$1315, N$1)</f>
        <v>4</v>
      </c>
      <c r="O15" s="2">
        <f>SUMIFS(DataRegularSeason20242025!$AA$3:$AA$1315,DataRegularSeason20242025!$B$3:$B$1315, "&lt;=" &amp; $A15, DataRegularSeason20242025!$D$3:$D$1315, O$1)+SUMIFS(DataRegularSeason20242025!$AB$3:$AB$1315,DataRegularSeason20242025!$B$3:$B$1315, "&lt;=" &amp; $A15, DataRegularSeason20242025!$E$3:$E$1315, O$1)</f>
        <v>6</v>
      </c>
      <c r="P15" s="2">
        <f>SUMIFS(DataRegularSeason20242025!$AA$3:$AA$1315,DataRegularSeason20242025!$B$3:$B$1315, "&lt;=" &amp; $A15, DataRegularSeason20242025!$D$3:$D$1315, P$1)+SUMIFS(DataRegularSeason20242025!$AB$3:$AB$1315,DataRegularSeason20242025!$B$3:$B$1315, "&lt;=" &amp; $A15, DataRegularSeason20242025!$E$3:$E$1315, P$1)</f>
        <v>4</v>
      </c>
      <c r="Q15" s="2">
        <f>SUMIFS(DataRegularSeason20242025!$AA$3:$AA$1315,DataRegularSeason20242025!$B$3:$B$1315, "&lt;=" &amp; $A15, DataRegularSeason20242025!$D$3:$D$1315, Q$1)+SUMIFS(DataRegularSeason20242025!$AB$3:$AB$1315,DataRegularSeason20242025!$B$3:$B$1315, "&lt;=" &amp; $A15, DataRegularSeason20242025!$E$3:$E$1315, Q$1)</f>
        <v>8</v>
      </c>
      <c r="R15" s="2">
        <f>SUMIFS(DataRegularSeason20242025!$AA$3:$AA$1315,DataRegularSeason20242025!$B$3:$B$1315, "&lt;=" &amp; $A15, DataRegularSeason20242025!$D$3:$D$1315, R$1)+SUMIFS(DataRegularSeason20242025!$AB$3:$AB$1315,DataRegularSeason20242025!$B$3:$B$1315, "&lt;=" &amp; $A15, DataRegularSeason20242025!$E$3:$E$1315, R$1)</f>
        <v>0</v>
      </c>
      <c r="S15" s="2">
        <f>SUMIFS(DataRegularSeason20242025!$AA$3:$AA$1315,DataRegularSeason20242025!$B$3:$B$1315, "&lt;=" &amp; $A15, DataRegularSeason20242025!$D$3:$D$1315, S$1)+SUMIFS(DataRegularSeason20242025!$AB$3:$AB$1315,DataRegularSeason20242025!$B$3:$B$1315, "&lt;=" &amp; $A15, DataRegularSeason20242025!$E$3:$E$1315, S$1)</f>
        <v>3</v>
      </c>
      <c r="T15" s="2">
        <f>SUMIFS(DataRegularSeason20242025!$AA$3:$AA$1315,DataRegularSeason20242025!$B$3:$B$1315, "&lt;=" &amp; $A15, DataRegularSeason20242025!$D$3:$D$1315, T$1)+SUMIFS(DataRegularSeason20242025!$AB$3:$AB$1315,DataRegularSeason20242025!$B$3:$B$1315, "&lt;=" &amp; $A15, DataRegularSeason20242025!$E$3:$E$1315, T$1)</f>
        <v>5</v>
      </c>
      <c r="U15" s="2">
        <f>SUMIFS(DataRegularSeason20242025!$AA$3:$AA$1315,DataRegularSeason20242025!$B$3:$B$1315, "&lt;=" &amp; $A15, DataRegularSeason20242025!$D$3:$D$1315, U$1)+SUMIFS(DataRegularSeason20242025!$AB$3:$AB$1315,DataRegularSeason20242025!$B$3:$B$1315, "&lt;=" &amp; $A15, DataRegularSeason20242025!$E$3:$E$1315, U$1)</f>
        <v>4</v>
      </c>
      <c r="V15" s="2">
        <f>SUMIFS(DataRegularSeason20242025!$AA$3:$AA$1315,DataRegularSeason20242025!$B$3:$B$1315, "&lt;=" &amp; $A15, DataRegularSeason20242025!$D$3:$D$1315, V$1)+SUMIFS(DataRegularSeason20242025!$AB$3:$AB$1315,DataRegularSeason20242025!$B$3:$B$1315, "&lt;=" &amp; $A15, DataRegularSeason20242025!$E$3:$E$1315, V$1)</f>
        <v>3</v>
      </c>
      <c r="W15" s="2">
        <f>SUMIFS(DataRegularSeason20242025!$AA$3:$AA$1315,DataRegularSeason20242025!$B$3:$B$1315, "&lt;=" &amp; $A15, DataRegularSeason20242025!$D$3:$D$1315, W$1)+SUMIFS(DataRegularSeason20242025!$AB$3:$AB$1315,DataRegularSeason20242025!$B$3:$B$1315, "&lt;=" &amp; $A15, DataRegularSeason20242025!$E$3:$E$1315, W$1)</f>
        <v>6</v>
      </c>
      <c r="X15" s="2">
        <f>SUMIFS(DataRegularSeason20242025!$AA$3:$AA$1315,DataRegularSeason20242025!$B$3:$B$1315, "&lt;=" &amp; $A15, DataRegularSeason20242025!$D$3:$D$1315, X$1)+SUMIFS(DataRegularSeason20242025!$AB$3:$AB$1315,DataRegularSeason20242025!$B$3:$B$1315, "&lt;=" &amp; $A15, DataRegularSeason20242025!$E$3:$E$1315, X$1)</f>
        <v>4</v>
      </c>
      <c r="Y15" s="2">
        <f>SUMIFS(DataRegularSeason20242025!$AA$3:$AA$1315,DataRegularSeason20242025!$B$3:$B$1315, "&lt;=" &amp; $A15, DataRegularSeason20242025!$D$3:$D$1315, Y$1)+SUMIFS(DataRegularSeason20242025!$AB$3:$AB$1315,DataRegularSeason20242025!$B$3:$B$1315, "&lt;=" &amp; $A15, DataRegularSeason20242025!$E$3:$E$1315, Y$1)</f>
        <v>2</v>
      </c>
      <c r="Z15" s="2">
        <f>SUMIFS(DataRegularSeason20242025!$AA$3:$AA$1315,DataRegularSeason20242025!$B$3:$B$1315, "&lt;=" &amp; $A15, DataRegularSeason20242025!$D$3:$D$1315, Z$1)+SUMIFS(DataRegularSeason20242025!$AB$3:$AB$1315,DataRegularSeason20242025!$B$3:$B$1315, "&lt;=" &amp; $A15, DataRegularSeason20242025!$E$3:$E$1315, Z$1)</f>
        <v>4</v>
      </c>
      <c r="AA15" s="2">
        <f>SUMIFS(DataRegularSeason20242025!$AA$3:$AA$1315,DataRegularSeason20242025!$B$3:$B$1315, "&lt;=" &amp; $A15, DataRegularSeason20242025!$D$3:$D$1315, AA$1)+SUMIFS(DataRegularSeason20242025!$AB$3:$AB$1315,DataRegularSeason20242025!$B$3:$B$1315, "&lt;=" &amp; $A15, DataRegularSeason20242025!$E$3:$E$1315, AA$1)</f>
        <v>4</v>
      </c>
      <c r="AB15" s="2">
        <f>SUMIFS(DataRegularSeason20242025!$AA$3:$AA$1315,DataRegularSeason20242025!$B$3:$B$1315, "&lt;=" &amp; $A15, DataRegularSeason20242025!$D$3:$D$1315, AB$1)+SUMIFS(DataRegularSeason20242025!$AB$3:$AB$1315,DataRegularSeason20242025!$B$3:$B$1315, "&lt;=" &amp; $A15, DataRegularSeason20242025!$E$3:$E$1315, AB$1)</f>
        <v>6</v>
      </c>
      <c r="AC15" s="2">
        <f>SUMIFS(DataRegularSeason20242025!$AA$3:$AA$1315,DataRegularSeason20242025!$B$3:$B$1315, "&lt;=" &amp; $A15, DataRegularSeason20242025!$D$3:$D$1315, AC$1)+SUMIFS(DataRegularSeason20242025!$AB$3:$AB$1315,DataRegularSeason20242025!$B$3:$B$1315, "&lt;=" &amp; $A15, DataRegularSeason20242025!$E$3:$E$1315, AC$1)</f>
        <v>7</v>
      </c>
      <c r="AD15" s="2">
        <f>SUMIFS(DataRegularSeason20242025!$AA$3:$AA$1315,DataRegularSeason20242025!$B$3:$B$1315, "&lt;=" &amp; $A15, DataRegularSeason20242025!$D$3:$D$1315, AD$1)+SUMIFS(DataRegularSeason20242025!$AB$3:$AB$1315,DataRegularSeason20242025!$B$3:$B$1315, "&lt;=" &amp; $A15, DataRegularSeason20242025!$E$3:$E$1315, AD$1)</f>
        <v>2</v>
      </c>
      <c r="AE15" s="2">
        <f>SUMIFS(DataRegularSeason20242025!$AA$3:$AA$1315,DataRegularSeason20242025!$B$3:$B$1315, "&lt;=" &amp; $A15, DataRegularSeason20242025!$D$3:$D$1315, AE$1)+SUMIFS(DataRegularSeason20242025!$AB$3:$AB$1315,DataRegularSeason20242025!$B$3:$B$1315, "&lt;=" &amp; $A15, DataRegularSeason20242025!$E$3:$E$1315, AE$1)</f>
        <v>6</v>
      </c>
      <c r="AF15" s="2">
        <f>SUMIFS(DataRegularSeason20242025!$AA$3:$AA$1315,DataRegularSeason20242025!$B$3:$B$1315, "&lt;=" &amp; $A15, DataRegularSeason20242025!$D$3:$D$1315, AF$1)+SUMIFS(DataRegularSeason20242025!$AB$3:$AB$1315,DataRegularSeason20242025!$B$3:$B$1315, "&lt;=" &amp; $A15, DataRegularSeason20242025!$E$3:$E$1315, AF$1)</f>
        <v>6</v>
      </c>
      <c r="AG15" s="2">
        <f>SUMIFS(DataRegularSeason20242025!$AA$3:$AA$1315,DataRegularSeason20242025!$B$3:$B$1315, "&lt;=" &amp; $A15, DataRegularSeason20242025!$D$3:$D$1315, AG$1)+SUMIFS(DataRegularSeason20242025!$AB$3:$AB$1315,DataRegularSeason20242025!$B$3:$B$1315, "&lt;=" &amp; $A15, DataRegularSeason20242025!$E$3:$E$1315, AG$1)</f>
        <v>2</v>
      </c>
    </row>
    <row r="16" spans="1:33" x14ac:dyDescent="0.25">
      <c r="A16" s="4">
        <v>45582</v>
      </c>
      <c r="B16" s="2">
        <f>SUMIFS(DataRegularSeason20242025!$AA$3:$AA$1315,DataRegularSeason20242025!$B$3:$B$1315, "&lt;=" &amp; $A16, DataRegularSeason20242025!$D$3:$D$1315, B$1)+SUMIFS(DataRegularSeason20242025!$AB$3:$AB$1315,DataRegularSeason20242025!$B$3:$B$1315, "&lt;=" &amp; $A16, DataRegularSeason20242025!$E$3:$E$1315, B$1)</f>
        <v>4</v>
      </c>
      <c r="C16" s="2">
        <f>SUMIFS(DataRegularSeason20242025!$AA$3:$AA$1315,DataRegularSeason20242025!$B$3:$B$1315, "&lt;=" &amp; $A16, DataRegularSeason20242025!$D$3:$D$1315, C$1)+SUMIFS(DataRegularSeason20242025!$AB$3:$AB$1315,DataRegularSeason20242025!$B$3:$B$1315, "&lt;=" &amp; $A16, DataRegularSeason20242025!$E$3:$E$1315, C$1)</f>
        <v>6</v>
      </c>
      <c r="D16" s="2">
        <f>SUMIFS(DataRegularSeason20242025!$AA$3:$AA$1315,DataRegularSeason20242025!$B$3:$B$1315, "&lt;=" &amp; $A16, DataRegularSeason20242025!$D$3:$D$1315, D$1)+SUMIFS(DataRegularSeason20242025!$AB$3:$AB$1315,DataRegularSeason20242025!$B$3:$B$1315, "&lt;=" &amp; $A16, DataRegularSeason20242025!$E$3:$E$1315, D$1)</f>
        <v>3</v>
      </c>
      <c r="E16" s="2">
        <f>SUMIFS(DataRegularSeason20242025!$AA$3:$AA$1315,DataRegularSeason20242025!$B$3:$B$1315, "&lt;=" &amp; $A16, DataRegularSeason20242025!$D$3:$D$1315, E$1)+SUMIFS(DataRegularSeason20242025!$AB$3:$AB$1315,DataRegularSeason20242025!$B$3:$B$1315, "&lt;=" &amp; $A16, DataRegularSeason20242025!$E$3:$E$1315, E$1)</f>
        <v>2</v>
      </c>
      <c r="F16" s="2">
        <f>SUMIFS(DataRegularSeason20242025!$AA$3:$AA$1315,DataRegularSeason20242025!$B$3:$B$1315, "&lt;=" &amp; $A16, DataRegularSeason20242025!$D$3:$D$1315, F$1)+SUMIFS(DataRegularSeason20242025!$AB$3:$AB$1315,DataRegularSeason20242025!$B$3:$B$1315, "&lt;=" &amp; $A16, DataRegularSeason20242025!$E$3:$E$1315, F$1)</f>
        <v>4</v>
      </c>
      <c r="G16" s="2">
        <f>SUMIFS(DataRegularSeason20242025!$AA$3:$AA$1315,DataRegularSeason20242025!$B$3:$B$1315, "&lt;=" &amp; $A16, DataRegularSeason20242025!$D$3:$D$1315, G$1)+SUMIFS(DataRegularSeason20242025!$AB$3:$AB$1315,DataRegularSeason20242025!$B$3:$B$1315, "&lt;=" &amp; $A16, DataRegularSeason20242025!$E$3:$E$1315, G$1)</f>
        <v>8</v>
      </c>
      <c r="H16" s="2">
        <f>SUMIFS(DataRegularSeason20242025!$AA$3:$AA$1315,DataRegularSeason20242025!$B$3:$B$1315, "&lt;=" &amp; $A16, DataRegularSeason20242025!$D$3:$D$1315, H$1)+SUMIFS(DataRegularSeason20242025!$AB$3:$AB$1315,DataRegularSeason20242025!$B$3:$B$1315, "&lt;=" &amp; $A16, DataRegularSeason20242025!$E$3:$E$1315, H$1)</f>
        <v>5</v>
      </c>
      <c r="I16" s="2">
        <f>SUMIFS(DataRegularSeason20242025!$AA$3:$AA$1315,DataRegularSeason20242025!$B$3:$B$1315, "&lt;=" &amp; $A16, DataRegularSeason20242025!$D$3:$D$1315, I$1)+SUMIFS(DataRegularSeason20242025!$AB$3:$AB$1315,DataRegularSeason20242025!$B$3:$B$1315, "&lt;=" &amp; $A16, DataRegularSeason20242025!$E$3:$E$1315, I$1)</f>
        <v>0</v>
      </c>
      <c r="J16" s="2">
        <f>SUMIFS(DataRegularSeason20242025!$AA$3:$AA$1315,DataRegularSeason20242025!$B$3:$B$1315, "&lt;=" &amp; $A16, DataRegularSeason20242025!$D$3:$D$1315, J$1)+SUMIFS(DataRegularSeason20242025!$AB$3:$AB$1315,DataRegularSeason20242025!$B$3:$B$1315, "&lt;=" &amp; $A16, DataRegularSeason20242025!$E$3:$E$1315, J$1)</f>
        <v>8</v>
      </c>
      <c r="K16" s="2">
        <f>SUMIFS(DataRegularSeason20242025!$AA$3:$AA$1315,DataRegularSeason20242025!$B$3:$B$1315, "&lt;=" &amp; $A16, DataRegularSeason20242025!$D$3:$D$1315, K$1)+SUMIFS(DataRegularSeason20242025!$AB$3:$AB$1315,DataRegularSeason20242025!$B$3:$B$1315, "&lt;=" &amp; $A16, DataRegularSeason20242025!$E$3:$E$1315, K$1)</f>
        <v>2</v>
      </c>
      <c r="L16" s="2">
        <f>SUMIFS(DataRegularSeason20242025!$AA$3:$AA$1315,DataRegularSeason20242025!$B$3:$B$1315, "&lt;=" &amp; $A16, DataRegularSeason20242025!$D$3:$D$1315, L$1)+SUMIFS(DataRegularSeason20242025!$AB$3:$AB$1315,DataRegularSeason20242025!$B$3:$B$1315, "&lt;=" &amp; $A16, DataRegularSeason20242025!$E$3:$E$1315, L$1)</f>
        <v>4</v>
      </c>
      <c r="M16" s="2">
        <f>SUMIFS(DataRegularSeason20242025!$AA$3:$AA$1315,DataRegularSeason20242025!$B$3:$B$1315, "&lt;=" &amp; $A16, DataRegularSeason20242025!$D$3:$D$1315, M$1)+SUMIFS(DataRegularSeason20242025!$AB$3:$AB$1315,DataRegularSeason20242025!$B$3:$B$1315, "&lt;=" &amp; $A16, DataRegularSeason20242025!$E$3:$E$1315, M$1)</f>
        <v>7</v>
      </c>
      <c r="N16" s="2">
        <f>SUMIFS(DataRegularSeason20242025!$AA$3:$AA$1315,DataRegularSeason20242025!$B$3:$B$1315, "&lt;=" &amp; $A16, DataRegularSeason20242025!$D$3:$D$1315, N$1)+SUMIFS(DataRegularSeason20242025!$AB$3:$AB$1315,DataRegularSeason20242025!$B$3:$B$1315, "&lt;=" &amp; $A16, DataRegularSeason20242025!$E$3:$E$1315, N$1)</f>
        <v>6</v>
      </c>
      <c r="O16" s="2">
        <f>SUMIFS(DataRegularSeason20242025!$AA$3:$AA$1315,DataRegularSeason20242025!$B$3:$B$1315, "&lt;=" &amp; $A16, DataRegularSeason20242025!$D$3:$D$1315, O$1)+SUMIFS(DataRegularSeason20242025!$AB$3:$AB$1315,DataRegularSeason20242025!$B$3:$B$1315, "&lt;=" &amp; $A16, DataRegularSeason20242025!$E$3:$E$1315, O$1)</f>
        <v>6</v>
      </c>
      <c r="P16" s="2">
        <f>SUMIFS(DataRegularSeason20242025!$AA$3:$AA$1315,DataRegularSeason20242025!$B$3:$B$1315, "&lt;=" &amp; $A16, DataRegularSeason20242025!$D$3:$D$1315, P$1)+SUMIFS(DataRegularSeason20242025!$AB$3:$AB$1315,DataRegularSeason20242025!$B$3:$B$1315, "&lt;=" &amp; $A16, DataRegularSeason20242025!$E$3:$E$1315, P$1)</f>
        <v>4</v>
      </c>
      <c r="Q16" s="2">
        <f>SUMIFS(DataRegularSeason20242025!$AA$3:$AA$1315,DataRegularSeason20242025!$B$3:$B$1315, "&lt;=" &amp; $A16, DataRegularSeason20242025!$D$3:$D$1315, Q$1)+SUMIFS(DataRegularSeason20242025!$AB$3:$AB$1315,DataRegularSeason20242025!$B$3:$B$1315, "&lt;=" &amp; $A16, DataRegularSeason20242025!$E$3:$E$1315, Q$1)</f>
        <v>10</v>
      </c>
      <c r="R16" s="2">
        <f>SUMIFS(DataRegularSeason20242025!$AA$3:$AA$1315,DataRegularSeason20242025!$B$3:$B$1315, "&lt;=" &amp; $A16, DataRegularSeason20242025!$D$3:$D$1315, R$1)+SUMIFS(DataRegularSeason20242025!$AB$3:$AB$1315,DataRegularSeason20242025!$B$3:$B$1315, "&lt;=" &amp; $A16, DataRegularSeason20242025!$E$3:$E$1315, R$1)</f>
        <v>0</v>
      </c>
      <c r="S16" s="2">
        <f>SUMIFS(DataRegularSeason20242025!$AA$3:$AA$1315,DataRegularSeason20242025!$B$3:$B$1315, "&lt;=" &amp; $A16, DataRegularSeason20242025!$D$3:$D$1315, S$1)+SUMIFS(DataRegularSeason20242025!$AB$3:$AB$1315,DataRegularSeason20242025!$B$3:$B$1315, "&lt;=" &amp; $A16, DataRegularSeason20242025!$E$3:$E$1315, S$1)</f>
        <v>4</v>
      </c>
      <c r="T16" s="2">
        <f>SUMIFS(DataRegularSeason20242025!$AA$3:$AA$1315,DataRegularSeason20242025!$B$3:$B$1315, "&lt;=" &amp; $A16, DataRegularSeason20242025!$D$3:$D$1315, T$1)+SUMIFS(DataRegularSeason20242025!$AB$3:$AB$1315,DataRegularSeason20242025!$B$3:$B$1315, "&lt;=" &amp; $A16, DataRegularSeason20242025!$E$3:$E$1315, T$1)</f>
        <v>7</v>
      </c>
      <c r="U16" s="2">
        <f>SUMIFS(DataRegularSeason20242025!$AA$3:$AA$1315,DataRegularSeason20242025!$B$3:$B$1315, "&lt;=" &amp; $A16, DataRegularSeason20242025!$D$3:$D$1315, U$1)+SUMIFS(DataRegularSeason20242025!$AB$3:$AB$1315,DataRegularSeason20242025!$B$3:$B$1315, "&lt;=" &amp; $A16, DataRegularSeason20242025!$E$3:$E$1315, U$1)</f>
        <v>4</v>
      </c>
      <c r="V16" s="2">
        <f>SUMIFS(DataRegularSeason20242025!$AA$3:$AA$1315,DataRegularSeason20242025!$B$3:$B$1315, "&lt;=" &amp; $A16, DataRegularSeason20242025!$D$3:$D$1315, V$1)+SUMIFS(DataRegularSeason20242025!$AB$3:$AB$1315,DataRegularSeason20242025!$B$3:$B$1315, "&lt;=" &amp; $A16, DataRegularSeason20242025!$E$3:$E$1315, V$1)</f>
        <v>3</v>
      </c>
      <c r="W16" s="2">
        <f>SUMIFS(DataRegularSeason20242025!$AA$3:$AA$1315,DataRegularSeason20242025!$B$3:$B$1315, "&lt;=" &amp; $A16, DataRegularSeason20242025!$D$3:$D$1315, W$1)+SUMIFS(DataRegularSeason20242025!$AB$3:$AB$1315,DataRegularSeason20242025!$B$3:$B$1315, "&lt;=" &amp; $A16, DataRegularSeason20242025!$E$3:$E$1315, W$1)</f>
        <v>6</v>
      </c>
      <c r="X16" s="2">
        <f>SUMIFS(DataRegularSeason20242025!$AA$3:$AA$1315,DataRegularSeason20242025!$B$3:$B$1315, "&lt;=" &amp; $A16, DataRegularSeason20242025!$D$3:$D$1315, X$1)+SUMIFS(DataRegularSeason20242025!$AB$3:$AB$1315,DataRegularSeason20242025!$B$3:$B$1315, "&lt;=" &amp; $A16, DataRegularSeason20242025!$E$3:$E$1315, X$1)</f>
        <v>6</v>
      </c>
      <c r="Y16" s="2">
        <f>SUMIFS(DataRegularSeason20242025!$AA$3:$AA$1315,DataRegularSeason20242025!$B$3:$B$1315, "&lt;=" &amp; $A16, DataRegularSeason20242025!$D$3:$D$1315, Y$1)+SUMIFS(DataRegularSeason20242025!$AB$3:$AB$1315,DataRegularSeason20242025!$B$3:$B$1315, "&lt;=" &amp; $A16, DataRegularSeason20242025!$E$3:$E$1315, Y$1)</f>
        <v>2</v>
      </c>
      <c r="Z16" s="2">
        <f>SUMIFS(DataRegularSeason20242025!$AA$3:$AA$1315,DataRegularSeason20242025!$B$3:$B$1315, "&lt;=" &amp; $A16, DataRegularSeason20242025!$D$3:$D$1315, Z$1)+SUMIFS(DataRegularSeason20242025!$AB$3:$AB$1315,DataRegularSeason20242025!$B$3:$B$1315, "&lt;=" &amp; $A16, DataRegularSeason20242025!$E$3:$E$1315, Z$1)</f>
        <v>6</v>
      </c>
      <c r="AA16" s="2">
        <f>SUMIFS(DataRegularSeason20242025!$AA$3:$AA$1315,DataRegularSeason20242025!$B$3:$B$1315, "&lt;=" &amp; $A16, DataRegularSeason20242025!$D$3:$D$1315, AA$1)+SUMIFS(DataRegularSeason20242025!$AB$3:$AB$1315,DataRegularSeason20242025!$B$3:$B$1315, "&lt;=" &amp; $A16, DataRegularSeason20242025!$E$3:$E$1315, AA$1)</f>
        <v>6</v>
      </c>
      <c r="AB16" s="2">
        <f>SUMIFS(DataRegularSeason20242025!$AA$3:$AA$1315,DataRegularSeason20242025!$B$3:$B$1315, "&lt;=" &amp; $A16, DataRegularSeason20242025!$D$3:$D$1315, AB$1)+SUMIFS(DataRegularSeason20242025!$AB$3:$AB$1315,DataRegularSeason20242025!$B$3:$B$1315, "&lt;=" &amp; $A16, DataRegularSeason20242025!$E$3:$E$1315, AB$1)</f>
        <v>6</v>
      </c>
      <c r="AC16" s="2">
        <f>SUMIFS(DataRegularSeason20242025!$AA$3:$AA$1315,DataRegularSeason20242025!$B$3:$B$1315, "&lt;=" &amp; $A16, DataRegularSeason20242025!$D$3:$D$1315, AC$1)+SUMIFS(DataRegularSeason20242025!$AB$3:$AB$1315,DataRegularSeason20242025!$B$3:$B$1315, "&lt;=" &amp; $A16, DataRegularSeason20242025!$E$3:$E$1315, AC$1)</f>
        <v>7</v>
      </c>
      <c r="AD16" s="2">
        <f>SUMIFS(DataRegularSeason20242025!$AA$3:$AA$1315,DataRegularSeason20242025!$B$3:$B$1315, "&lt;=" &amp; $A16, DataRegularSeason20242025!$D$3:$D$1315, AD$1)+SUMIFS(DataRegularSeason20242025!$AB$3:$AB$1315,DataRegularSeason20242025!$B$3:$B$1315, "&lt;=" &amp; $A16, DataRegularSeason20242025!$E$3:$E$1315, AD$1)</f>
        <v>4</v>
      </c>
      <c r="AE16" s="2">
        <f>SUMIFS(DataRegularSeason20242025!$AA$3:$AA$1315,DataRegularSeason20242025!$B$3:$B$1315, "&lt;=" &amp; $A16, DataRegularSeason20242025!$D$3:$D$1315, AE$1)+SUMIFS(DataRegularSeason20242025!$AB$3:$AB$1315,DataRegularSeason20242025!$B$3:$B$1315, "&lt;=" &amp; $A16, DataRegularSeason20242025!$E$3:$E$1315, AE$1)</f>
        <v>6</v>
      </c>
      <c r="AF16" s="2">
        <f>SUMIFS(DataRegularSeason20242025!$AA$3:$AA$1315,DataRegularSeason20242025!$B$3:$B$1315, "&lt;=" &amp; $A16, DataRegularSeason20242025!$D$3:$D$1315, AF$1)+SUMIFS(DataRegularSeason20242025!$AB$3:$AB$1315,DataRegularSeason20242025!$B$3:$B$1315, "&lt;=" &amp; $A16, DataRegularSeason20242025!$E$3:$E$1315, AF$1)</f>
        <v>6</v>
      </c>
      <c r="AG16" s="2">
        <f>SUMIFS(DataRegularSeason20242025!$AA$3:$AA$1315,DataRegularSeason20242025!$B$3:$B$1315, "&lt;=" &amp; $A16, DataRegularSeason20242025!$D$3:$D$1315, AG$1)+SUMIFS(DataRegularSeason20242025!$AB$3:$AB$1315,DataRegularSeason20242025!$B$3:$B$1315, "&lt;=" &amp; $A16, DataRegularSeason20242025!$E$3:$E$1315, AG$1)</f>
        <v>4</v>
      </c>
    </row>
    <row r="17" spans="1:33" x14ac:dyDescent="0.25">
      <c r="A17" s="4">
        <v>45583</v>
      </c>
      <c r="B17" s="2">
        <f>SUMIFS(DataRegularSeason20242025!$AA$3:$AA$1315,DataRegularSeason20242025!$B$3:$B$1315, "&lt;=" &amp; $A17, DataRegularSeason20242025!$D$3:$D$1315, B$1)+SUMIFS(DataRegularSeason20242025!$AB$3:$AB$1315,DataRegularSeason20242025!$B$3:$B$1315, "&lt;=" &amp; $A17, DataRegularSeason20242025!$E$3:$E$1315, B$1)</f>
        <v>5</v>
      </c>
      <c r="C17" s="2">
        <f>SUMIFS(DataRegularSeason20242025!$AA$3:$AA$1315,DataRegularSeason20242025!$B$3:$B$1315, "&lt;=" &amp; $A17, DataRegularSeason20242025!$D$3:$D$1315, C$1)+SUMIFS(DataRegularSeason20242025!$AB$3:$AB$1315,DataRegularSeason20242025!$B$3:$B$1315, "&lt;=" &amp; $A17, DataRegularSeason20242025!$E$3:$E$1315, C$1)</f>
        <v>6</v>
      </c>
      <c r="D17" s="2">
        <f>SUMIFS(DataRegularSeason20242025!$AA$3:$AA$1315,DataRegularSeason20242025!$B$3:$B$1315, "&lt;=" &amp; $A17, DataRegularSeason20242025!$D$3:$D$1315, D$1)+SUMIFS(DataRegularSeason20242025!$AB$3:$AB$1315,DataRegularSeason20242025!$B$3:$B$1315, "&lt;=" &amp; $A17, DataRegularSeason20242025!$E$3:$E$1315, D$1)</f>
        <v>3</v>
      </c>
      <c r="E17" s="2">
        <f>SUMIFS(DataRegularSeason20242025!$AA$3:$AA$1315,DataRegularSeason20242025!$B$3:$B$1315, "&lt;=" &amp; $A17, DataRegularSeason20242025!$D$3:$D$1315, E$1)+SUMIFS(DataRegularSeason20242025!$AB$3:$AB$1315,DataRegularSeason20242025!$B$3:$B$1315, "&lt;=" &amp; $A17, DataRegularSeason20242025!$E$3:$E$1315, E$1)</f>
        <v>4</v>
      </c>
      <c r="F17" s="2">
        <f>SUMIFS(DataRegularSeason20242025!$AA$3:$AA$1315,DataRegularSeason20242025!$B$3:$B$1315, "&lt;=" &amp; $A17, DataRegularSeason20242025!$D$3:$D$1315, F$1)+SUMIFS(DataRegularSeason20242025!$AB$3:$AB$1315,DataRegularSeason20242025!$B$3:$B$1315, "&lt;=" &amp; $A17, DataRegularSeason20242025!$E$3:$E$1315, F$1)</f>
        <v>4</v>
      </c>
      <c r="G17" s="2">
        <f>SUMIFS(DataRegularSeason20242025!$AA$3:$AA$1315,DataRegularSeason20242025!$B$3:$B$1315, "&lt;=" &amp; $A17, DataRegularSeason20242025!$D$3:$D$1315, G$1)+SUMIFS(DataRegularSeason20242025!$AB$3:$AB$1315,DataRegularSeason20242025!$B$3:$B$1315, "&lt;=" &amp; $A17, DataRegularSeason20242025!$E$3:$E$1315, G$1)</f>
        <v>8</v>
      </c>
      <c r="H17" s="2">
        <f>SUMIFS(DataRegularSeason20242025!$AA$3:$AA$1315,DataRegularSeason20242025!$B$3:$B$1315, "&lt;=" &amp; $A17, DataRegularSeason20242025!$D$3:$D$1315, H$1)+SUMIFS(DataRegularSeason20242025!$AB$3:$AB$1315,DataRegularSeason20242025!$B$3:$B$1315, "&lt;=" &amp; $A17, DataRegularSeason20242025!$E$3:$E$1315, H$1)</f>
        <v>5</v>
      </c>
      <c r="I17" s="2">
        <f>SUMIFS(DataRegularSeason20242025!$AA$3:$AA$1315,DataRegularSeason20242025!$B$3:$B$1315, "&lt;=" &amp; $A17, DataRegularSeason20242025!$D$3:$D$1315, I$1)+SUMIFS(DataRegularSeason20242025!$AB$3:$AB$1315,DataRegularSeason20242025!$B$3:$B$1315, "&lt;=" &amp; $A17, DataRegularSeason20242025!$E$3:$E$1315, I$1)</f>
        <v>2</v>
      </c>
      <c r="J17" s="2">
        <f>SUMIFS(DataRegularSeason20242025!$AA$3:$AA$1315,DataRegularSeason20242025!$B$3:$B$1315, "&lt;=" &amp; $A17, DataRegularSeason20242025!$D$3:$D$1315, J$1)+SUMIFS(DataRegularSeason20242025!$AB$3:$AB$1315,DataRegularSeason20242025!$B$3:$B$1315, "&lt;=" &amp; $A17, DataRegularSeason20242025!$E$3:$E$1315, J$1)</f>
        <v>8</v>
      </c>
      <c r="K17" s="2">
        <f>SUMIFS(DataRegularSeason20242025!$AA$3:$AA$1315,DataRegularSeason20242025!$B$3:$B$1315, "&lt;=" &amp; $A17, DataRegularSeason20242025!$D$3:$D$1315, K$1)+SUMIFS(DataRegularSeason20242025!$AB$3:$AB$1315,DataRegularSeason20242025!$B$3:$B$1315, "&lt;=" &amp; $A17, DataRegularSeason20242025!$E$3:$E$1315, K$1)</f>
        <v>2</v>
      </c>
      <c r="L17" s="2">
        <f>SUMIFS(DataRegularSeason20242025!$AA$3:$AA$1315,DataRegularSeason20242025!$B$3:$B$1315, "&lt;=" &amp; $A17, DataRegularSeason20242025!$D$3:$D$1315, L$1)+SUMIFS(DataRegularSeason20242025!$AB$3:$AB$1315,DataRegularSeason20242025!$B$3:$B$1315, "&lt;=" &amp; $A17, DataRegularSeason20242025!$E$3:$E$1315, L$1)</f>
        <v>4</v>
      </c>
      <c r="M17" s="2">
        <f>SUMIFS(DataRegularSeason20242025!$AA$3:$AA$1315,DataRegularSeason20242025!$B$3:$B$1315, "&lt;=" &amp; $A17, DataRegularSeason20242025!$D$3:$D$1315, M$1)+SUMIFS(DataRegularSeason20242025!$AB$3:$AB$1315,DataRegularSeason20242025!$B$3:$B$1315, "&lt;=" &amp; $A17, DataRegularSeason20242025!$E$3:$E$1315, M$1)</f>
        <v>7</v>
      </c>
      <c r="N17" s="2">
        <f>SUMIFS(DataRegularSeason20242025!$AA$3:$AA$1315,DataRegularSeason20242025!$B$3:$B$1315, "&lt;=" &amp; $A17, DataRegularSeason20242025!$D$3:$D$1315, N$1)+SUMIFS(DataRegularSeason20242025!$AB$3:$AB$1315,DataRegularSeason20242025!$B$3:$B$1315, "&lt;=" &amp; $A17, DataRegularSeason20242025!$E$3:$E$1315, N$1)</f>
        <v>6</v>
      </c>
      <c r="O17" s="2">
        <f>SUMIFS(DataRegularSeason20242025!$AA$3:$AA$1315,DataRegularSeason20242025!$B$3:$B$1315, "&lt;=" &amp; $A17, DataRegularSeason20242025!$D$3:$D$1315, O$1)+SUMIFS(DataRegularSeason20242025!$AB$3:$AB$1315,DataRegularSeason20242025!$B$3:$B$1315, "&lt;=" &amp; $A17, DataRegularSeason20242025!$E$3:$E$1315, O$1)</f>
        <v>6</v>
      </c>
      <c r="P17" s="2">
        <f>SUMIFS(DataRegularSeason20242025!$AA$3:$AA$1315,DataRegularSeason20242025!$B$3:$B$1315, "&lt;=" &amp; $A17, DataRegularSeason20242025!$D$3:$D$1315, P$1)+SUMIFS(DataRegularSeason20242025!$AB$3:$AB$1315,DataRegularSeason20242025!$B$3:$B$1315, "&lt;=" &amp; $A17, DataRegularSeason20242025!$E$3:$E$1315, P$1)</f>
        <v>4</v>
      </c>
      <c r="Q17" s="2">
        <f>SUMIFS(DataRegularSeason20242025!$AA$3:$AA$1315,DataRegularSeason20242025!$B$3:$B$1315, "&lt;=" &amp; $A17, DataRegularSeason20242025!$D$3:$D$1315, Q$1)+SUMIFS(DataRegularSeason20242025!$AB$3:$AB$1315,DataRegularSeason20242025!$B$3:$B$1315, "&lt;=" &amp; $A17, DataRegularSeason20242025!$E$3:$E$1315, Q$1)</f>
        <v>10</v>
      </c>
      <c r="R17" s="2">
        <f>SUMIFS(DataRegularSeason20242025!$AA$3:$AA$1315,DataRegularSeason20242025!$B$3:$B$1315, "&lt;=" &amp; $A17, DataRegularSeason20242025!$D$3:$D$1315, R$1)+SUMIFS(DataRegularSeason20242025!$AB$3:$AB$1315,DataRegularSeason20242025!$B$3:$B$1315, "&lt;=" &amp; $A17, DataRegularSeason20242025!$E$3:$E$1315, R$1)</f>
        <v>0</v>
      </c>
      <c r="S17" s="2">
        <f>SUMIFS(DataRegularSeason20242025!$AA$3:$AA$1315,DataRegularSeason20242025!$B$3:$B$1315, "&lt;=" &amp; $A17, DataRegularSeason20242025!$D$3:$D$1315, S$1)+SUMIFS(DataRegularSeason20242025!$AB$3:$AB$1315,DataRegularSeason20242025!$B$3:$B$1315, "&lt;=" &amp; $A17, DataRegularSeason20242025!$E$3:$E$1315, S$1)</f>
        <v>4</v>
      </c>
      <c r="T17" s="2">
        <f>SUMIFS(DataRegularSeason20242025!$AA$3:$AA$1315,DataRegularSeason20242025!$B$3:$B$1315, "&lt;=" &amp; $A17, DataRegularSeason20242025!$D$3:$D$1315, T$1)+SUMIFS(DataRegularSeason20242025!$AB$3:$AB$1315,DataRegularSeason20242025!$B$3:$B$1315, "&lt;=" &amp; $A17, DataRegularSeason20242025!$E$3:$E$1315, T$1)</f>
        <v>7</v>
      </c>
      <c r="U17" s="2">
        <f>SUMIFS(DataRegularSeason20242025!$AA$3:$AA$1315,DataRegularSeason20242025!$B$3:$B$1315, "&lt;=" &amp; $A17, DataRegularSeason20242025!$D$3:$D$1315, U$1)+SUMIFS(DataRegularSeason20242025!$AB$3:$AB$1315,DataRegularSeason20242025!$B$3:$B$1315, "&lt;=" &amp; $A17, DataRegularSeason20242025!$E$3:$E$1315, U$1)</f>
        <v>4</v>
      </c>
      <c r="V17" s="2">
        <f>SUMIFS(DataRegularSeason20242025!$AA$3:$AA$1315,DataRegularSeason20242025!$B$3:$B$1315, "&lt;=" &amp; $A17, DataRegularSeason20242025!$D$3:$D$1315, V$1)+SUMIFS(DataRegularSeason20242025!$AB$3:$AB$1315,DataRegularSeason20242025!$B$3:$B$1315, "&lt;=" &amp; $A17, DataRegularSeason20242025!$E$3:$E$1315, V$1)</f>
        <v>3</v>
      </c>
      <c r="W17" s="2">
        <f>SUMIFS(DataRegularSeason20242025!$AA$3:$AA$1315,DataRegularSeason20242025!$B$3:$B$1315, "&lt;=" &amp; $A17, DataRegularSeason20242025!$D$3:$D$1315, W$1)+SUMIFS(DataRegularSeason20242025!$AB$3:$AB$1315,DataRegularSeason20242025!$B$3:$B$1315, "&lt;=" &amp; $A17, DataRegularSeason20242025!$E$3:$E$1315, W$1)</f>
        <v>6</v>
      </c>
      <c r="X17" s="2">
        <f>SUMIFS(DataRegularSeason20242025!$AA$3:$AA$1315,DataRegularSeason20242025!$B$3:$B$1315, "&lt;=" &amp; $A17, DataRegularSeason20242025!$D$3:$D$1315, X$1)+SUMIFS(DataRegularSeason20242025!$AB$3:$AB$1315,DataRegularSeason20242025!$B$3:$B$1315, "&lt;=" &amp; $A17, DataRegularSeason20242025!$E$3:$E$1315, X$1)</f>
        <v>6</v>
      </c>
      <c r="Y17" s="2">
        <f>SUMIFS(DataRegularSeason20242025!$AA$3:$AA$1315,DataRegularSeason20242025!$B$3:$B$1315, "&lt;=" &amp; $A17, DataRegularSeason20242025!$D$3:$D$1315, Y$1)+SUMIFS(DataRegularSeason20242025!$AB$3:$AB$1315,DataRegularSeason20242025!$B$3:$B$1315, "&lt;=" &amp; $A17, DataRegularSeason20242025!$E$3:$E$1315, Y$1)</f>
        <v>2</v>
      </c>
      <c r="Z17" s="2">
        <f>SUMIFS(DataRegularSeason20242025!$AA$3:$AA$1315,DataRegularSeason20242025!$B$3:$B$1315, "&lt;=" &amp; $A17, DataRegularSeason20242025!$D$3:$D$1315, Z$1)+SUMIFS(DataRegularSeason20242025!$AB$3:$AB$1315,DataRegularSeason20242025!$B$3:$B$1315, "&lt;=" &amp; $A17, DataRegularSeason20242025!$E$3:$E$1315, Z$1)</f>
        <v>6</v>
      </c>
      <c r="AA17" s="2">
        <f>SUMIFS(DataRegularSeason20242025!$AA$3:$AA$1315,DataRegularSeason20242025!$B$3:$B$1315, "&lt;=" &amp; $A17, DataRegularSeason20242025!$D$3:$D$1315, AA$1)+SUMIFS(DataRegularSeason20242025!$AB$3:$AB$1315,DataRegularSeason20242025!$B$3:$B$1315, "&lt;=" &amp; $A17, DataRegularSeason20242025!$E$3:$E$1315, AA$1)</f>
        <v>6</v>
      </c>
      <c r="AB17" s="2">
        <f>SUMIFS(DataRegularSeason20242025!$AA$3:$AA$1315,DataRegularSeason20242025!$B$3:$B$1315, "&lt;=" &amp; $A17, DataRegularSeason20242025!$D$3:$D$1315, AB$1)+SUMIFS(DataRegularSeason20242025!$AB$3:$AB$1315,DataRegularSeason20242025!$B$3:$B$1315, "&lt;=" &amp; $A17, DataRegularSeason20242025!$E$3:$E$1315, AB$1)</f>
        <v>6</v>
      </c>
      <c r="AC17" s="2">
        <f>SUMIFS(DataRegularSeason20242025!$AA$3:$AA$1315,DataRegularSeason20242025!$B$3:$B$1315, "&lt;=" &amp; $A17, DataRegularSeason20242025!$D$3:$D$1315, AC$1)+SUMIFS(DataRegularSeason20242025!$AB$3:$AB$1315,DataRegularSeason20242025!$B$3:$B$1315, "&lt;=" &amp; $A17, DataRegularSeason20242025!$E$3:$E$1315, AC$1)</f>
        <v>7</v>
      </c>
      <c r="AD17" s="2">
        <f>SUMIFS(DataRegularSeason20242025!$AA$3:$AA$1315,DataRegularSeason20242025!$B$3:$B$1315, "&lt;=" &amp; $A17, DataRegularSeason20242025!$D$3:$D$1315, AD$1)+SUMIFS(DataRegularSeason20242025!$AB$3:$AB$1315,DataRegularSeason20242025!$B$3:$B$1315, "&lt;=" &amp; $A17, DataRegularSeason20242025!$E$3:$E$1315, AD$1)</f>
        <v>4</v>
      </c>
      <c r="AE17" s="2">
        <f>SUMIFS(DataRegularSeason20242025!$AA$3:$AA$1315,DataRegularSeason20242025!$B$3:$B$1315, "&lt;=" &amp; $A17, DataRegularSeason20242025!$D$3:$D$1315, AE$1)+SUMIFS(DataRegularSeason20242025!$AB$3:$AB$1315,DataRegularSeason20242025!$B$3:$B$1315, "&lt;=" &amp; $A17, DataRegularSeason20242025!$E$3:$E$1315, AE$1)</f>
        <v>6</v>
      </c>
      <c r="AF17" s="2">
        <f>SUMIFS(DataRegularSeason20242025!$AA$3:$AA$1315,DataRegularSeason20242025!$B$3:$B$1315, "&lt;=" &amp; $A17, DataRegularSeason20242025!$D$3:$D$1315, AF$1)+SUMIFS(DataRegularSeason20242025!$AB$3:$AB$1315,DataRegularSeason20242025!$B$3:$B$1315, "&lt;=" &amp; $A17, DataRegularSeason20242025!$E$3:$E$1315, AF$1)</f>
        <v>8</v>
      </c>
      <c r="AG17" s="2">
        <f>SUMIFS(DataRegularSeason20242025!$AA$3:$AA$1315,DataRegularSeason20242025!$B$3:$B$1315, "&lt;=" &amp; $A17, DataRegularSeason20242025!$D$3:$D$1315, AG$1)+SUMIFS(DataRegularSeason20242025!$AB$3:$AB$1315,DataRegularSeason20242025!$B$3:$B$1315, "&lt;=" &amp; $A17, DataRegularSeason20242025!$E$3:$E$1315, AG$1)</f>
        <v>4</v>
      </c>
    </row>
    <row r="18" spans="1:33" x14ac:dyDescent="0.25">
      <c r="A18" s="4">
        <v>45584</v>
      </c>
      <c r="B18" s="2">
        <f>SUMIFS(DataRegularSeason20242025!$AA$3:$AA$1315,DataRegularSeason20242025!$B$3:$B$1315, "&lt;=" &amp; $A18, DataRegularSeason20242025!$D$3:$D$1315, B$1)+SUMIFS(DataRegularSeason20242025!$AB$3:$AB$1315,DataRegularSeason20242025!$B$3:$B$1315, "&lt;=" &amp; $A18, DataRegularSeason20242025!$E$3:$E$1315, B$1)</f>
        <v>5</v>
      </c>
      <c r="C18" s="2">
        <f>SUMIFS(DataRegularSeason20242025!$AA$3:$AA$1315,DataRegularSeason20242025!$B$3:$B$1315, "&lt;=" &amp; $A18, DataRegularSeason20242025!$D$3:$D$1315, C$1)+SUMIFS(DataRegularSeason20242025!$AB$3:$AB$1315,DataRegularSeason20242025!$B$3:$B$1315, "&lt;=" &amp; $A18, DataRegularSeason20242025!$E$3:$E$1315, C$1)</f>
        <v>7</v>
      </c>
      <c r="D18" s="2">
        <f>SUMIFS(DataRegularSeason20242025!$AA$3:$AA$1315,DataRegularSeason20242025!$B$3:$B$1315, "&lt;=" &amp; $A18, DataRegularSeason20242025!$D$3:$D$1315, D$1)+SUMIFS(DataRegularSeason20242025!$AB$3:$AB$1315,DataRegularSeason20242025!$B$3:$B$1315, "&lt;=" &amp; $A18, DataRegularSeason20242025!$E$3:$E$1315, D$1)</f>
        <v>5</v>
      </c>
      <c r="E18" s="2">
        <f>SUMIFS(DataRegularSeason20242025!$AA$3:$AA$1315,DataRegularSeason20242025!$B$3:$B$1315, "&lt;=" &amp; $A18, DataRegularSeason20242025!$D$3:$D$1315, E$1)+SUMIFS(DataRegularSeason20242025!$AB$3:$AB$1315,DataRegularSeason20242025!$B$3:$B$1315, "&lt;=" &amp; $A18, DataRegularSeason20242025!$E$3:$E$1315, E$1)</f>
        <v>4</v>
      </c>
      <c r="F18" s="2">
        <f>SUMIFS(DataRegularSeason20242025!$AA$3:$AA$1315,DataRegularSeason20242025!$B$3:$B$1315, "&lt;=" &amp; $A18, DataRegularSeason20242025!$D$3:$D$1315, F$1)+SUMIFS(DataRegularSeason20242025!$AB$3:$AB$1315,DataRegularSeason20242025!$B$3:$B$1315, "&lt;=" &amp; $A18, DataRegularSeason20242025!$E$3:$E$1315, F$1)</f>
        <v>4</v>
      </c>
      <c r="G18" s="2">
        <f>SUMIFS(DataRegularSeason20242025!$AA$3:$AA$1315,DataRegularSeason20242025!$B$3:$B$1315, "&lt;=" &amp; $A18, DataRegularSeason20242025!$D$3:$D$1315, G$1)+SUMIFS(DataRegularSeason20242025!$AB$3:$AB$1315,DataRegularSeason20242025!$B$3:$B$1315, "&lt;=" &amp; $A18, DataRegularSeason20242025!$E$3:$E$1315, G$1)</f>
        <v>9</v>
      </c>
      <c r="H18" s="2">
        <f>SUMIFS(DataRegularSeason20242025!$AA$3:$AA$1315,DataRegularSeason20242025!$B$3:$B$1315, "&lt;=" &amp; $A18, DataRegularSeason20242025!$D$3:$D$1315, H$1)+SUMIFS(DataRegularSeason20242025!$AB$3:$AB$1315,DataRegularSeason20242025!$B$3:$B$1315, "&lt;=" &amp; $A18, DataRegularSeason20242025!$E$3:$E$1315, H$1)</f>
        <v>5</v>
      </c>
      <c r="I18" s="2">
        <f>SUMIFS(DataRegularSeason20242025!$AA$3:$AA$1315,DataRegularSeason20242025!$B$3:$B$1315, "&lt;=" &amp; $A18, DataRegularSeason20242025!$D$3:$D$1315, I$1)+SUMIFS(DataRegularSeason20242025!$AB$3:$AB$1315,DataRegularSeason20242025!$B$3:$B$1315, "&lt;=" &amp; $A18, DataRegularSeason20242025!$E$3:$E$1315, I$1)</f>
        <v>2</v>
      </c>
      <c r="J18" s="2">
        <f>SUMIFS(DataRegularSeason20242025!$AA$3:$AA$1315,DataRegularSeason20242025!$B$3:$B$1315, "&lt;=" &amp; $A18, DataRegularSeason20242025!$D$3:$D$1315, J$1)+SUMIFS(DataRegularSeason20242025!$AB$3:$AB$1315,DataRegularSeason20242025!$B$3:$B$1315, "&lt;=" &amp; $A18, DataRegularSeason20242025!$E$3:$E$1315, J$1)</f>
        <v>10</v>
      </c>
      <c r="K18" s="2">
        <f>SUMIFS(DataRegularSeason20242025!$AA$3:$AA$1315,DataRegularSeason20242025!$B$3:$B$1315, "&lt;=" &amp; $A18, DataRegularSeason20242025!$D$3:$D$1315, K$1)+SUMIFS(DataRegularSeason20242025!$AB$3:$AB$1315,DataRegularSeason20242025!$B$3:$B$1315, "&lt;=" &amp; $A18, DataRegularSeason20242025!$E$3:$E$1315, K$1)</f>
        <v>4</v>
      </c>
      <c r="L18" s="2">
        <f>SUMIFS(DataRegularSeason20242025!$AA$3:$AA$1315,DataRegularSeason20242025!$B$3:$B$1315, "&lt;=" &amp; $A18, DataRegularSeason20242025!$D$3:$D$1315, L$1)+SUMIFS(DataRegularSeason20242025!$AB$3:$AB$1315,DataRegularSeason20242025!$B$3:$B$1315, "&lt;=" &amp; $A18, DataRegularSeason20242025!$E$3:$E$1315, L$1)</f>
        <v>4</v>
      </c>
      <c r="M18" s="2">
        <f>SUMIFS(DataRegularSeason20242025!$AA$3:$AA$1315,DataRegularSeason20242025!$B$3:$B$1315, "&lt;=" &amp; $A18, DataRegularSeason20242025!$D$3:$D$1315, M$1)+SUMIFS(DataRegularSeason20242025!$AB$3:$AB$1315,DataRegularSeason20242025!$B$3:$B$1315, "&lt;=" &amp; $A18, DataRegularSeason20242025!$E$3:$E$1315, M$1)</f>
        <v>9</v>
      </c>
      <c r="N18" s="2">
        <f>SUMIFS(DataRegularSeason20242025!$AA$3:$AA$1315,DataRegularSeason20242025!$B$3:$B$1315, "&lt;=" &amp; $A18, DataRegularSeason20242025!$D$3:$D$1315, N$1)+SUMIFS(DataRegularSeason20242025!$AB$3:$AB$1315,DataRegularSeason20242025!$B$3:$B$1315, "&lt;=" &amp; $A18, DataRegularSeason20242025!$E$3:$E$1315, N$1)</f>
        <v>6</v>
      </c>
      <c r="O18" s="2">
        <f>SUMIFS(DataRegularSeason20242025!$AA$3:$AA$1315,DataRegularSeason20242025!$B$3:$B$1315, "&lt;=" &amp; $A18, DataRegularSeason20242025!$D$3:$D$1315, O$1)+SUMIFS(DataRegularSeason20242025!$AB$3:$AB$1315,DataRegularSeason20242025!$B$3:$B$1315, "&lt;=" &amp; $A18, DataRegularSeason20242025!$E$3:$E$1315, O$1)</f>
        <v>8</v>
      </c>
      <c r="P18" s="2">
        <f>SUMIFS(DataRegularSeason20242025!$AA$3:$AA$1315,DataRegularSeason20242025!$B$3:$B$1315, "&lt;=" &amp; $A18, DataRegularSeason20242025!$D$3:$D$1315, P$1)+SUMIFS(DataRegularSeason20242025!$AB$3:$AB$1315,DataRegularSeason20242025!$B$3:$B$1315, "&lt;=" &amp; $A18, DataRegularSeason20242025!$E$3:$E$1315, P$1)</f>
        <v>5</v>
      </c>
      <c r="Q18" s="2">
        <f>SUMIFS(DataRegularSeason20242025!$AA$3:$AA$1315,DataRegularSeason20242025!$B$3:$B$1315, "&lt;=" &amp; $A18, DataRegularSeason20242025!$D$3:$D$1315, Q$1)+SUMIFS(DataRegularSeason20242025!$AB$3:$AB$1315,DataRegularSeason20242025!$B$3:$B$1315, "&lt;=" &amp; $A18, DataRegularSeason20242025!$E$3:$E$1315, Q$1)</f>
        <v>11</v>
      </c>
      <c r="R18" s="2">
        <f>SUMIFS(DataRegularSeason20242025!$AA$3:$AA$1315,DataRegularSeason20242025!$B$3:$B$1315, "&lt;=" &amp; $A18, DataRegularSeason20242025!$D$3:$D$1315, R$1)+SUMIFS(DataRegularSeason20242025!$AB$3:$AB$1315,DataRegularSeason20242025!$B$3:$B$1315, "&lt;=" &amp; $A18, DataRegularSeason20242025!$E$3:$E$1315, R$1)</f>
        <v>0</v>
      </c>
      <c r="S18" s="2">
        <f>SUMIFS(DataRegularSeason20242025!$AA$3:$AA$1315,DataRegularSeason20242025!$B$3:$B$1315, "&lt;=" &amp; $A18, DataRegularSeason20242025!$D$3:$D$1315, S$1)+SUMIFS(DataRegularSeason20242025!$AB$3:$AB$1315,DataRegularSeason20242025!$B$3:$B$1315, "&lt;=" &amp; $A18, DataRegularSeason20242025!$E$3:$E$1315, S$1)</f>
        <v>6</v>
      </c>
      <c r="T18" s="2">
        <f>SUMIFS(DataRegularSeason20242025!$AA$3:$AA$1315,DataRegularSeason20242025!$B$3:$B$1315, "&lt;=" &amp; $A18, DataRegularSeason20242025!$D$3:$D$1315, T$1)+SUMIFS(DataRegularSeason20242025!$AB$3:$AB$1315,DataRegularSeason20242025!$B$3:$B$1315, "&lt;=" &amp; $A18, DataRegularSeason20242025!$E$3:$E$1315, T$1)</f>
        <v>9</v>
      </c>
      <c r="U18" s="2">
        <f>SUMIFS(DataRegularSeason20242025!$AA$3:$AA$1315,DataRegularSeason20242025!$B$3:$B$1315, "&lt;=" &amp; $A18, DataRegularSeason20242025!$D$3:$D$1315, U$1)+SUMIFS(DataRegularSeason20242025!$AB$3:$AB$1315,DataRegularSeason20242025!$B$3:$B$1315, "&lt;=" &amp; $A18, DataRegularSeason20242025!$E$3:$E$1315, U$1)</f>
        <v>6</v>
      </c>
      <c r="V18" s="2">
        <f>SUMIFS(DataRegularSeason20242025!$AA$3:$AA$1315,DataRegularSeason20242025!$B$3:$B$1315, "&lt;=" &amp; $A18, DataRegularSeason20242025!$D$3:$D$1315, V$1)+SUMIFS(DataRegularSeason20242025!$AB$3:$AB$1315,DataRegularSeason20242025!$B$3:$B$1315, "&lt;=" &amp; $A18, DataRegularSeason20242025!$E$3:$E$1315, V$1)</f>
        <v>3</v>
      </c>
      <c r="W18" s="2">
        <f>SUMIFS(DataRegularSeason20242025!$AA$3:$AA$1315,DataRegularSeason20242025!$B$3:$B$1315, "&lt;=" &amp; $A18, DataRegularSeason20242025!$D$3:$D$1315, W$1)+SUMIFS(DataRegularSeason20242025!$AB$3:$AB$1315,DataRegularSeason20242025!$B$3:$B$1315, "&lt;=" &amp; $A18, DataRegularSeason20242025!$E$3:$E$1315, W$1)</f>
        <v>6</v>
      </c>
      <c r="X18" s="2">
        <f>SUMIFS(DataRegularSeason20242025!$AA$3:$AA$1315,DataRegularSeason20242025!$B$3:$B$1315, "&lt;=" &amp; $A18, DataRegularSeason20242025!$D$3:$D$1315, X$1)+SUMIFS(DataRegularSeason20242025!$AB$3:$AB$1315,DataRegularSeason20242025!$B$3:$B$1315, "&lt;=" &amp; $A18, DataRegularSeason20242025!$E$3:$E$1315, X$1)</f>
        <v>8</v>
      </c>
      <c r="Y18" s="2">
        <f>SUMIFS(DataRegularSeason20242025!$AA$3:$AA$1315,DataRegularSeason20242025!$B$3:$B$1315, "&lt;=" &amp; $A18, DataRegularSeason20242025!$D$3:$D$1315, Y$1)+SUMIFS(DataRegularSeason20242025!$AB$3:$AB$1315,DataRegularSeason20242025!$B$3:$B$1315, "&lt;=" &amp; $A18, DataRegularSeason20242025!$E$3:$E$1315, Y$1)</f>
        <v>2</v>
      </c>
      <c r="Z18" s="2">
        <f>SUMIFS(DataRegularSeason20242025!$AA$3:$AA$1315,DataRegularSeason20242025!$B$3:$B$1315, "&lt;=" &amp; $A18, DataRegularSeason20242025!$D$3:$D$1315, Z$1)+SUMIFS(DataRegularSeason20242025!$AB$3:$AB$1315,DataRegularSeason20242025!$B$3:$B$1315, "&lt;=" &amp; $A18, DataRegularSeason20242025!$E$3:$E$1315, Z$1)</f>
        <v>8</v>
      </c>
      <c r="AA18" s="2">
        <f>SUMIFS(DataRegularSeason20242025!$AA$3:$AA$1315,DataRegularSeason20242025!$B$3:$B$1315, "&lt;=" &amp; $A18, DataRegularSeason20242025!$D$3:$D$1315, AA$1)+SUMIFS(DataRegularSeason20242025!$AB$3:$AB$1315,DataRegularSeason20242025!$B$3:$B$1315, "&lt;=" &amp; $A18, DataRegularSeason20242025!$E$3:$E$1315, AA$1)</f>
        <v>6</v>
      </c>
      <c r="AB18" s="2">
        <f>SUMIFS(DataRegularSeason20242025!$AA$3:$AA$1315,DataRegularSeason20242025!$B$3:$B$1315, "&lt;=" &amp; $A18, DataRegularSeason20242025!$D$3:$D$1315, AB$1)+SUMIFS(DataRegularSeason20242025!$AB$3:$AB$1315,DataRegularSeason20242025!$B$3:$B$1315, "&lt;=" &amp; $A18, DataRegularSeason20242025!$E$3:$E$1315, AB$1)</f>
        <v>6</v>
      </c>
      <c r="AC18" s="2">
        <f>SUMIFS(DataRegularSeason20242025!$AA$3:$AA$1315,DataRegularSeason20242025!$B$3:$B$1315, "&lt;=" &amp; $A18, DataRegularSeason20242025!$D$3:$D$1315, AC$1)+SUMIFS(DataRegularSeason20242025!$AB$3:$AB$1315,DataRegularSeason20242025!$B$3:$B$1315, "&lt;=" &amp; $A18, DataRegularSeason20242025!$E$3:$E$1315, AC$1)</f>
        <v>9</v>
      </c>
      <c r="AD18" s="2">
        <f>SUMIFS(DataRegularSeason20242025!$AA$3:$AA$1315,DataRegularSeason20242025!$B$3:$B$1315, "&lt;=" &amp; $A18, DataRegularSeason20242025!$D$3:$D$1315, AD$1)+SUMIFS(DataRegularSeason20242025!$AB$3:$AB$1315,DataRegularSeason20242025!$B$3:$B$1315, "&lt;=" &amp; $A18, DataRegularSeason20242025!$E$3:$E$1315, AD$1)</f>
        <v>6</v>
      </c>
      <c r="AE18" s="2">
        <f>SUMIFS(DataRegularSeason20242025!$AA$3:$AA$1315,DataRegularSeason20242025!$B$3:$B$1315, "&lt;=" &amp; $A18, DataRegularSeason20242025!$D$3:$D$1315, AE$1)+SUMIFS(DataRegularSeason20242025!$AB$3:$AB$1315,DataRegularSeason20242025!$B$3:$B$1315, "&lt;=" &amp; $A18, DataRegularSeason20242025!$E$3:$E$1315, AE$1)</f>
        <v>7</v>
      </c>
      <c r="AF18" s="2">
        <f>SUMIFS(DataRegularSeason20242025!$AA$3:$AA$1315,DataRegularSeason20242025!$B$3:$B$1315, "&lt;=" &amp; $A18, DataRegularSeason20242025!$D$3:$D$1315, AF$1)+SUMIFS(DataRegularSeason20242025!$AB$3:$AB$1315,DataRegularSeason20242025!$B$3:$B$1315, "&lt;=" &amp; $A18, DataRegularSeason20242025!$E$3:$E$1315, AF$1)</f>
        <v>8</v>
      </c>
      <c r="AG18" s="2">
        <f>SUMIFS(DataRegularSeason20242025!$AA$3:$AA$1315,DataRegularSeason20242025!$B$3:$B$1315, "&lt;=" &amp; $A18, DataRegularSeason20242025!$D$3:$D$1315, AG$1)+SUMIFS(DataRegularSeason20242025!$AB$3:$AB$1315,DataRegularSeason20242025!$B$3:$B$1315, "&lt;=" &amp; $A18, DataRegularSeason20242025!$E$3:$E$1315, AG$1)</f>
        <v>6</v>
      </c>
    </row>
    <row r="19" spans="1:33" x14ac:dyDescent="0.25">
      <c r="A19" s="4">
        <v>45585</v>
      </c>
      <c r="B19" s="2">
        <f>SUMIFS(DataRegularSeason20242025!$AA$3:$AA$1315,DataRegularSeason20242025!$B$3:$B$1315, "&lt;=" &amp; $A19, DataRegularSeason20242025!$D$3:$D$1315, B$1)+SUMIFS(DataRegularSeason20242025!$AB$3:$AB$1315,DataRegularSeason20242025!$B$3:$B$1315, "&lt;=" &amp; $A19, DataRegularSeason20242025!$E$3:$E$1315, B$1)</f>
        <v>5</v>
      </c>
      <c r="C19" s="2">
        <f>SUMIFS(DataRegularSeason20242025!$AA$3:$AA$1315,DataRegularSeason20242025!$B$3:$B$1315, "&lt;=" &amp; $A19, DataRegularSeason20242025!$D$3:$D$1315, C$1)+SUMIFS(DataRegularSeason20242025!$AB$3:$AB$1315,DataRegularSeason20242025!$B$3:$B$1315, "&lt;=" &amp; $A19, DataRegularSeason20242025!$E$3:$E$1315, C$1)</f>
        <v>7</v>
      </c>
      <c r="D19" s="2">
        <f>SUMIFS(DataRegularSeason20242025!$AA$3:$AA$1315,DataRegularSeason20242025!$B$3:$B$1315, "&lt;=" &amp; $A19, DataRegularSeason20242025!$D$3:$D$1315, D$1)+SUMIFS(DataRegularSeason20242025!$AB$3:$AB$1315,DataRegularSeason20242025!$B$3:$B$1315, "&lt;=" &amp; $A19, DataRegularSeason20242025!$E$3:$E$1315, D$1)</f>
        <v>5</v>
      </c>
      <c r="E19" s="2">
        <f>SUMIFS(DataRegularSeason20242025!$AA$3:$AA$1315,DataRegularSeason20242025!$B$3:$B$1315, "&lt;=" &amp; $A19, DataRegularSeason20242025!$D$3:$D$1315, E$1)+SUMIFS(DataRegularSeason20242025!$AB$3:$AB$1315,DataRegularSeason20242025!$B$3:$B$1315, "&lt;=" &amp; $A19, DataRegularSeason20242025!$E$3:$E$1315, E$1)</f>
        <v>4</v>
      </c>
      <c r="F19" s="2">
        <f>SUMIFS(DataRegularSeason20242025!$AA$3:$AA$1315,DataRegularSeason20242025!$B$3:$B$1315, "&lt;=" &amp; $A19, DataRegularSeason20242025!$D$3:$D$1315, F$1)+SUMIFS(DataRegularSeason20242025!$AB$3:$AB$1315,DataRegularSeason20242025!$B$3:$B$1315, "&lt;=" &amp; $A19, DataRegularSeason20242025!$E$3:$E$1315, F$1)</f>
        <v>4</v>
      </c>
      <c r="G19" s="2">
        <f>SUMIFS(DataRegularSeason20242025!$AA$3:$AA$1315,DataRegularSeason20242025!$B$3:$B$1315, "&lt;=" &amp; $A19, DataRegularSeason20242025!$D$3:$D$1315, G$1)+SUMIFS(DataRegularSeason20242025!$AB$3:$AB$1315,DataRegularSeason20242025!$B$3:$B$1315, "&lt;=" &amp; $A19, DataRegularSeason20242025!$E$3:$E$1315, G$1)</f>
        <v>9</v>
      </c>
      <c r="H19" s="2">
        <f>SUMIFS(DataRegularSeason20242025!$AA$3:$AA$1315,DataRegularSeason20242025!$B$3:$B$1315, "&lt;=" &amp; $A19, DataRegularSeason20242025!$D$3:$D$1315, H$1)+SUMIFS(DataRegularSeason20242025!$AB$3:$AB$1315,DataRegularSeason20242025!$B$3:$B$1315, "&lt;=" &amp; $A19, DataRegularSeason20242025!$E$3:$E$1315, H$1)</f>
        <v>5</v>
      </c>
      <c r="I19" s="2">
        <f>SUMIFS(DataRegularSeason20242025!$AA$3:$AA$1315,DataRegularSeason20242025!$B$3:$B$1315, "&lt;=" &amp; $A19, DataRegularSeason20242025!$D$3:$D$1315, I$1)+SUMIFS(DataRegularSeason20242025!$AB$3:$AB$1315,DataRegularSeason20242025!$B$3:$B$1315, "&lt;=" &amp; $A19, DataRegularSeason20242025!$E$3:$E$1315, I$1)</f>
        <v>4</v>
      </c>
      <c r="J19" s="2">
        <f>SUMIFS(DataRegularSeason20242025!$AA$3:$AA$1315,DataRegularSeason20242025!$B$3:$B$1315, "&lt;=" &amp; $A19, DataRegularSeason20242025!$D$3:$D$1315, J$1)+SUMIFS(DataRegularSeason20242025!$AB$3:$AB$1315,DataRegularSeason20242025!$B$3:$B$1315, "&lt;=" &amp; $A19, DataRegularSeason20242025!$E$3:$E$1315, J$1)</f>
        <v>10</v>
      </c>
      <c r="K19" s="2">
        <f>SUMIFS(DataRegularSeason20242025!$AA$3:$AA$1315,DataRegularSeason20242025!$B$3:$B$1315, "&lt;=" &amp; $A19, DataRegularSeason20242025!$D$3:$D$1315, K$1)+SUMIFS(DataRegularSeason20242025!$AB$3:$AB$1315,DataRegularSeason20242025!$B$3:$B$1315, "&lt;=" &amp; $A19, DataRegularSeason20242025!$E$3:$E$1315, K$1)</f>
        <v>4</v>
      </c>
      <c r="L19" s="2">
        <f>SUMIFS(DataRegularSeason20242025!$AA$3:$AA$1315,DataRegularSeason20242025!$B$3:$B$1315, "&lt;=" &amp; $A19, DataRegularSeason20242025!$D$3:$D$1315, L$1)+SUMIFS(DataRegularSeason20242025!$AB$3:$AB$1315,DataRegularSeason20242025!$B$3:$B$1315, "&lt;=" &amp; $A19, DataRegularSeason20242025!$E$3:$E$1315, L$1)</f>
        <v>4</v>
      </c>
      <c r="M19" s="2">
        <f>SUMIFS(DataRegularSeason20242025!$AA$3:$AA$1315,DataRegularSeason20242025!$B$3:$B$1315, "&lt;=" &amp; $A19, DataRegularSeason20242025!$D$3:$D$1315, M$1)+SUMIFS(DataRegularSeason20242025!$AB$3:$AB$1315,DataRegularSeason20242025!$B$3:$B$1315, "&lt;=" &amp; $A19, DataRegularSeason20242025!$E$3:$E$1315, M$1)</f>
        <v>9</v>
      </c>
      <c r="N19" s="2">
        <f>SUMIFS(DataRegularSeason20242025!$AA$3:$AA$1315,DataRegularSeason20242025!$B$3:$B$1315, "&lt;=" &amp; $A19, DataRegularSeason20242025!$D$3:$D$1315, N$1)+SUMIFS(DataRegularSeason20242025!$AB$3:$AB$1315,DataRegularSeason20242025!$B$3:$B$1315, "&lt;=" &amp; $A19, DataRegularSeason20242025!$E$3:$E$1315, N$1)</f>
        <v>8</v>
      </c>
      <c r="O19" s="2">
        <f>SUMIFS(DataRegularSeason20242025!$AA$3:$AA$1315,DataRegularSeason20242025!$B$3:$B$1315, "&lt;=" &amp; $A19, DataRegularSeason20242025!$D$3:$D$1315, O$1)+SUMIFS(DataRegularSeason20242025!$AB$3:$AB$1315,DataRegularSeason20242025!$B$3:$B$1315, "&lt;=" &amp; $A19, DataRegularSeason20242025!$E$3:$E$1315, O$1)</f>
        <v>8</v>
      </c>
      <c r="P19" s="2">
        <f>SUMIFS(DataRegularSeason20242025!$AA$3:$AA$1315,DataRegularSeason20242025!$B$3:$B$1315, "&lt;=" &amp; $A19, DataRegularSeason20242025!$D$3:$D$1315, P$1)+SUMIFS(DataRegularSeason20242025!$AB$3:$AB$1315,DataRegularSeason20242025!$B$3:$B$1315, "&lt;=" &amp; $A19, DataRegularSeason20242025!$E$3:$E$1315, P$1)</f>
        <v>5</v>
      </c>
      <c r="Q19" s="2">
        <f>SUMIFS(DataRegularSeason20242025!$AA$3:$AA$1315,DataRegularSeason20242025!$B$3:$B$1315, "&lt;=" &amp; $A19, DataRegularSeason20242025!$D$3:$D$1315, Q$1)+SUMIFS(DataRegularSeason20242025!$AB$3:$AB$1315,DataRegularSeason20242025!$B$3:$B$1315, "&lt;=" &amp; $A19, DataRegularSeason20242025!$E$3:$E$1315, Q$1)</f>
        <v>11</v>
      </c>
      <c r="R19" s="2">
        <f>SUMIFS(DataRegularSeason20242025!$AA$3:$AA$1315,DataRegularSeason20242025!$B$3:$B$1315, "&lt;=" &amp; $A19, DataRegularSeason20242025!$D$3:$D$1315, R$1)+SUMIFS(DataRegularSeason20242025!$AB$3:$AB$1315,DataRegularSeason20242025!$B$3:$B$1315, "&lt;=" &amp; $A19, DataRegularSeason20242025!$E$3:$E$1315, R$1)</f>
        <v>0</v>
      </c>
      <c r="S19" s="2">
        <f>SUMIFS(DataRegularSeason20242025!$AA$3:$AA$1315,DataRegularSeason20242025!$B$3:$B$1315, "&lt;=" &amp; $A19, DataRegularSeason20242025!$D$3:$D$1315, S$1)+SUMIFS(DataRegularSeason20242025!$AB$3:$AB$1315,DataRegularSeason20242025!$B$3:$B$1315, "&lt;=" &amp; $A19, DataRegularSeason20242025!$E$3:$E$1315, S$1)</f>
        <v>6</v>
      </c>
      <c r="T19" s="2">
        <f>SUMIFS(DataRegularSeason20242025!$AA$3:$AA$1315,DataRegularSeason20242025!$B$3:$B$1315, "&lt;=" &amp; $A19, DataRegularSeason20242025!$D$3:$D$1315, T$1)+SUMIFS(DataRegularSeason20242025!$AB$3:$AB$1315,DataRegularSeason20242025!$B$3:$B$1315, "&lt;=" &amp; $A19, DataRegularSeason20242025!$E$3:$E$1315, T$1)</f>
        <v>9</v>
      </c>
      <c r="U19" s="2">
        <f>SUMIFS(DataRegularSeason20242025!$AA$3:$AA$1315,DataRegularSeason20242025!$B$3:$B$1315, "&lt;=" &amp; $A19, DataRegularSeason20242025!$D$3:$D$1315, U$1)+SUMIFS(DataRegularSeason20242025!$AB$3:$AB$1315,DataRegularSeason20242025!$B$3:$B$1315, "&lt;=" &amp; $A19, DataRegularSeason20242025!$E$3:$E$1315, U$1)</f>
        <v>6</v>
      </c>
      <c r="V19" s="2">
        <f>SUMIFS(DataRegularSeason20242025!$AA$3:$AA$1315,DataRegularSeason20242025!$B$3:$B$1315, "&lt;=" &amp; $A19, DataRegularSeason20242025!$D$3:$D$1315, V$1)+SUMIFS(DataRegularSeason20242025!$AB$3:$AB$1315,DataRegularSeason20242025!$B$3:$B$1315, "&lt;=" &amp; $A19, DataRegularSeason20242025!$E$3:$E$1315, V$1)</f>
        <v>3</v>
      </c>
      <c r="W19" s="2">
        <f>SUMIFS(DataRegularSeason20242025!$AA$3:$AA$1315,DataRegularSeason20242025!$B$3:$B$1315, "&lt;=" &amp; $A19, DataRegularSeason20242025!$D$3:$D$1315, W$1)+SUMIFS(DataRegularSeason20242025!$AB$3:$AB$1315,DataRegularSeason20242025!$B$3:$B$1315, "&lt;=" &amp; $A19, DataRegularSeason20242025!$E$3:$E$1315, W$1)</f>
        <v>6</v>
      </c>
      <c r="X19" s="2">
        <f>SUMIFS(DataRegularSeason20242025!$AA$3:$AA$1315,DataRegularSeason20242025!$B$3:$B$1315, "&lt;=" &amp; $A19, DataRegularSeason20242025!$D$3:$D$1315, X$1)+SUMIFS(DataRegularSeason20242025!$AB$3:$AB$1315,DataRegularSeason20242025!$B$3:$B$1315, "&lt;=" &amp; $A19, DataRegularSeason20242025!$E$3:$E$1315, X$1)</f>
        <v>8</v>
      </c>
      <c r="Y19" s="2">
        <f>SUMIFS(DataRegularSeason20242025!$AA$3:$AA$1315,DataRegularSeason20242025!$B$3:$B$1315, "&lt;=" &amp; $A19, DataRegularSeason20242025!$D$3:$D$1315, Y$1)+SUMIFS(DataRegularSeason20242025!$AB$3:$AB$1315,DataRegularSeason20242025!$B$3:$B$1315, "&lt;=" &amp; $A19, DataRegularSeason20242025!$E$3:$E$1315, Y$1)</f>
        <v>2</v>
      </c>
      <c r="Z19" s="2">
        <f>SUMIFS(DataRegularSeason20242025!$AA$3:$AA$1315,DataRegularSeason20242025!$B$3:$B$1315, "&lt;=" &amp; $A19, DataRegularSeason20242025!$D$3:$D$1315, Z$1)+SUMIFS(DataRegularSeason20242025!$AB$3:$AB$1315,DataRegularSeason20242025!$B$3:$B$1315, "&lt;=" &amp; $A19, DataRegularSeason20242025!$E$3:$E$1315, Z$1)</f>
        <v>8</v>
      </c>
      <c r="AA19" s="2">
        <f>SUMIFS(DataRegularSeason20242025!$AA$3:$AA$1315,DataRegularSeason20242025!$B$3:$B$1315, "&lt;=" &amp; $A19, DataRegularSeason20242025!$D$3:$D$1315, AA$1)+SUMIFS(DataRegularSeason20242025!$AB$3:$AB$1315,DataRegularSeason20242025!$B$3:$B$1315, "&lt;=" &amp; $A19, DataRegularSeason20242025!$E$3:$E$1315, AA$1)</f>
        <v>6</v>
      </c>
      <c r="AB19" s="2">
        <f>SUMIFS(DataRegularSeason20242025!$AA$3:$AA$1315,DataRegularSeason20242025!$B$3:$B$1315, "&lt;=" &amp; $A19, DataRegularSeason20242025!$D$3:$D$1315, AB$1)+SUMIFS(DataRegularSeason20242025!$AB$3:$AB$1315,DataRegularSeason20242025!$B$3:$B$1315, "&lt;=" &amp; $A19, DataRegularSeason20242025!$E$3:$E$1315, AB$1)</f>
        <v>6</v>
      </c>
      <c r="AC19" s="2">
        <f>SUMIFS(DataRegularSeason20242025!$AA$3:$AA$1315,DataRegularSeason20242025!$B$3:$B$1315, "&lt;=" &amp; $A19, DataRegularSeason20242025!$D$3:$D$1315, AC$1)+SUMIFS(DataRegularSeason20242025!$AB$3:$AB$1315,DataRegularSeason20242025!$B$3:$B$1315, "&lt;=" &amp; $A19, DataRegularSeason20242025!$E$3:$E$1315, AC$1)</f>
        <v>9</v>
      </c>
      <c r="AD19" s="2">
        <f>SUMIFS(DataRegularSeason20242025!$AA$3:$AA$1315,DataRegularSeason20242025!$B$3:$B$1315, "&lt;=" &amp; $A19, DataRegularSeason20242025!$D$3:$D$1315, AD$1)+SUMIFS(DataRegularSeason20242025!$AB$3:$AB$1315,DataRegularSeason20242025!$B$3:$B$1315, "&lt;=" &amp; $A19, DataRegularSeason20242025!$E$3:$E$1315, AD$1)</f>
        <v>6</v>
      </c>
      <c r="AE19" s="2">
        <f>SUMIFS(DataRegularSeason20242025!$AA$3:$AA$1315,DataRegularSeason20242025!$B$3:$B$1315, "&lt;=" &amp; $A19, DataRegularSeason20242025!$D$3:$D$1315, AE$1)+SUMIFS(DataRegularSeason20242025!$AB$3:$AB$1315,DataRegularSeason20242025!$B$3:$B$1315, "&lt;=" &amp; $A19, DataRegularSeason20242025!$E$3:$E$1315, AE$1)</f>
        <v>7</v>
      </c>
      <c r="AF19" s="2">
        <f>SUMIFS(DataRegularSeason20242025!$AA$3:$AA$1315,DataRegularSeason20242025!$B$3:$B$1315, "&lt;=" &amp; $A19, DataRegularSeason20242025!$D$3:$D$1315, AF$1)+SUMIFS(DataRegularSeason20242025!$AB$3:$AB$1315,DataRegularSeason20242025!$B$3:$B$1315, "&lt;=" &amp; $A19, DataRegularSeason20242025!$E$3:$E$1315, AF$1)</f>
        <v>10</v>
      </c>
      <c r="AG19" s="2">
        <f>SUMIFS(DataRegularSeason20242025!$AA$3:$AA$1315,DataRegularSeason20242025!$B$3:$B$1315, "&lt;=" &amp; $A19, DataRegularSeason20242025!$D$3:$D$1315, AG$1)+SUMIFS(DataRegularSeason20242025!$AB$3:$AB$1315,DataRegularSeason20242025!$B$3:$B$1315, "&lt;=" &amp; $A19, DataRegularSeason20242025!$E$3:$E$1315, AG$1)</f>
        <v>6</v>
      </c>
    </row>
    <row r="20" spans="1:33" x14ac:dyDescent="0.25">
      <c r="A20" s="4">
        <v>45586</v>
      </c>
      <c r="B20" s="2">
        <f>SUMIFS(DataRegularSeason20242025!$AA$3:$AA$1315,DataRegularSeason20242025!$B$3:$B$1315, "&lt;=" &amp; $A20, DataRegularSeason20242025!$D$3:$D$1315, B$1)+SUMIFS(DataRegularSeason20242025!$AB$3:$AB$1315,DataRegularSeason20242025!$B$3:$B$1315, "&lt;=" &amp; $A20, DataRegularSeason20242025!$E$3:$E$1315, B$1)</f>
        <v>5</v>
      </c>
      <c r="C20" s="2">
        <f>SUMIFS(DataRegularSeason20242025!$AA$3:$AA$1315,DataRegularSeason20242025!$B$3:$B$1315, "&lt;=" &amp; $A20, DataRegularSeason20242025!$D$3:$D$1315, C$1)+SUMIFS(DataRegularSeason20242025!$AB$3:$AB$1315,DataRegularSeason20242025!$B$3:$B$1315, "&lt;=" &amp; $A20, DataRegularSeason20242025!$E$3:$E$1315, C$1)</f>
        <v>7</v>
      </c>
      <c r="D20" s="2">
        <f>SUMIFS(DataRegularSeason20242025!$AA$3:$AA$1315,DataRegularSeason20242025!$B$3:$B$1315, "&lt;=" &amp; $A20, DataRegularSeason20242025!$D$3:$D$1315, D$1)+SUMIFS(DataRegularSeason20242025!$AB$3:$AB$1315,DataRegularSeason20242025!$B$3:$B$1315, "&lt;=" &amp; $A20, DataRegularSeason20242025!$E$3:$E$1315, D$1)</f>
        <v>5</v>
      </c>
      <c r="E20" s="2">
        <f>SUMIFS(DataRegularSeason20242025!$AA$3:$AA$1315,DataRegularSeason20242025!$B$3:$B$1315, "&lt;=" &amp; $A20, DataRegularSeason20242025!$D$3:$D$1315, E$1)+SUMIFS(DataRegularSeason20242025!$AB$3:$AB$1315,DataRegularSeason20242025!$B$3:$B$1315, "&lt;=" &amp; $A20, DataRegularSeason20242025!$E$3:$E$1315, E$1)</f>
        <v>4</v>
      </c>
      <c r="F20" s="2">
        <f>SUMIFS(DataRegularSeason20242025!$AA$3:$AA$1315,DataRegularSeason20242025!$B$3:$B$1315, "&lt;=" &amp; $A20, DataRegularSeason20242025!$D$3:$D$1315, F$1)+SUMIFS(DataRegularSeason20242025!$AB$3:$AB$1315,DataRegularSeason20242025!$B$3:$B$1315, "&lt;=" &amp; $A20, DataRegularSeason20242025!$E$3:$E$1315, F$1)</f>
        <v>4</v>
      </c>
      <c r="G20" s="2">
        <f>SUMIFS(DataRegularSeason20242025!$AA$3:$AA$1315,DataRegularSeason20242025!$B$3:$B$1315, "&lt;=" &amp; $A20, DataRegularSeason20242025!$D$3:$D$1315, G$1)+SUMIFS(DataRegularSeason20242025!$AB$3:$AB$1315,DataRegularSeason20242025!$B$3:$B$1315, "&lt;=" &amp; $A20, DataRegularSeason20242025!$E$3:$E$1315, G$1)</f>
        <v>9</v>
      </c>
      <c r="H20" s="2">
        <f>SUMIFS(DataRegularSeason20242025!$AA$3:$AA$1315,DataRegularSeason20242025!$B$3:$B$1315, "&lt;=" &amp; $A20, DataRegularSeason20242025!$D$3:$D$1315, H$1)+SUMIFS(DataRegularSeason20242025!$AB$3:$AB$1315,DataRegularSeason20242025!$B$3:$B$1315, "&lt;=" &amp; $A20, DataRegularSeason20242025!$E$3:$E$1315, H$1)</f>
        <v>5</v>
      </c>
      <c r="I20" s="2">
        <f>SUMIFS(DataRegularSeason20242025!$AA$3:$AA$1315,DataRegularSeason20242025!$B$3:$B$1315, "&lt;=" &amp; $A20, DataRegularSeason20242025!$D$3:$D$1315, I$1)+SUMIFS(DataRegularSeason20242025!$AB$3:$AB$1315,DataRegularSeason20242025!$B$3:$B$1315, "&lt;=" &amp; $A20, DataRegularSeason20242025!$E$3:$E$1315, I$1)</f>
        <v>4</v>
      </c>
      <c r="J20" s="2">
        <f>SUMIFS(DataRegularSeason20242025!$AA$3:$AA$1315,DataRegularSeason20242025!$B$3:$B$1315, "&lt;=" &amp; $A20, DataRegularSeason20242025!$D$3:$D$1315, J$1)+SUMIFS(DataRegularSeason20242025!$AB$3:$AB$1315,DataRegularSeason20242025!$B$3:$B$1315, "&lt;=" &amp; $A20, DataRegularSeason20242025!$E$3:$E$1315, J$1)</f>
        <v>10</v>
      </c>
      <c r="K20" s="2">
        <f>SUMIFS(DataRegularSeason20242025!$AA$3:$AA$1315,DataRegularSeason20242025!$B$3:$B$1315, "&lt;=" &amp; $A20, DataRegularSeason20242025!$D$3:$D$1315, K$1)+SUMIFS(DataRegularSeason20242025!$AB$3:$AB$1315,DataRegularSeason20242025!$B$3:$B$1315, "&lt;=" &amp; $A20, DataRegularSeason20242025!$E$3:$E$1315, K$1)</f>
        <v>4</v>
      </c>
      <c r="L20" s="2">
        <f>SUMIFS(DataRegularSeason20242025!$AA$3:$AA$1315,DataRegularSeason20242025!$B$3:$B$1315, "&lt;=" &amp; $A20, DataRegularSeason20242025!$D$3:$D$1315, L$1)+SUMIFS(DataRegularSeason20242025!$AB$3:$AB$1315,DataRegularSeason20242025!$B$3:$B$1315, "&lt;=" &amp; $A20, DataRegularSeason20242025!$E$3:$E$1315, L$1)</f>
        <v>4</v>
      </c>
      <c r="M20" s="2">
        <f>SUMIFS(DataRegularSeason20242025!$AA$3:$AA$1315,DataRegularSeason20242025!$B$3:$B$1315, "&lt;=" &amp; $A20, DataRegularSeason20242025!$D$3:$D$1315, M$1)+SUMIFS(DataRegularSeason20242025!$AB$3:$AB$1315,DataRegularSeason20242025!$B$3:$B$1315, "&lt;=" &amp; $A20, DataRegularSeason20242025!$E$3:$E$1315, M$1)</f>
        <v>9</v>
      </c>
      <c r="N20" s="2">
        <f>SUMIFS(DataRegularSeason20242025!$AA$3:$AA$1315,DataRegularSeason20242025!$B$3:$B$1315, "&lt;=" &amp; $A20, DataRegularSeason20242025!$D$3:$D$1315, N$1)+SUMIFS(DataRegularSeason20242025!$AB$3:$AB$1315,DataRegularSeason20242025!$B$3:$B$1315, "&lt;=" &amp; $A20, DataRegularSeason20242025!$E$3:$E$1315, N$1)</f>
        <v>8</v>
      </c>
      <c r="O20" s="2">
        <f>SUMIFS(DataRegularSeason20242025!$AA$3:$AA$1315,DataRegularSeason20242025!$B$3:$B$1315, "&lt;=" &amp; $A20, DataRegularSeason20242025!$D$3:$D$1315, O$1)+SUMIFS(DataRegularSeason20242025!$AB$3:$AB$1315,DataRegularSeason20242025!$B$3:$B$1315, "&lt;=" &amp; $A20, DataRegularSeason20242025!$E$3:$E$1315, O$1)</f>
        <v>8</v>
      </c>
      <c r="P20" s="2">
        <f>SUMIFS(DataRegularSeason20242025!$AA$3:$AA$1315,DataRegularSeason20242025!$B$3:$B$1315, "&lt;=" &amp; $A20, DataRegularSeason20242025!$D$3:$D$1315, P$1)+SUMIFS(DataRegularSeason20242025!$AB$3:$AB$1315,DataRegularSeason20242025!$B$3:$B$1315, "&lt;=" &amp; $A20, DataRegularSeason20242025!$E$3:$E$1315, P$1)</f>
        <v>5</v>
      </c>
      <c r="Q20" s="2">
        <f>SUMIFS(DataRegularSeason20242025!$AA$3:$AA$1315,DataRegularSeason20242025!$B$3:$B$1315, "&lt;=" &amp; $A20, DataRegularSeason20242025!$D$3:$D$1315, Q$1)+SUMIFS(DataRegularSeason20242025!$AB$3:$AB$1315,DataRegularSeason20242025!$B$3:$B$1315, "&lt;=" &amp; $A20, DataRegularSeason20242025!$E$3:$E$1315, Q$1)</f>
        <v>11</v>
      </c>
      <c r="R20" s="2">
        <f>SUMIFS(DataRegularSeason20242025!$AA$3:$AA$1315,DataRegularSeason20242025!$B$3:$B$1315, "&lt;=" &amp; $A20, DataRegularSeason20242025!$D$3:$D$1315, R$1)+SUMIFS(DataRegularSeason20242025!$AB$3:$AB$1315,DataRegularSeason20242025!$B$3:$B$1315, "&lt;=" &amp; $A20, DataRegularSeason20242025!$E$3:$E$1315, R$1)</f>
        <v>0</v>
      </c>
      <c r="S20" s="2">
        <f>SUMIFS(DataRegularSeason20242025!$AA$3:$AA$1315,DataRegularSeason20242025!$B$3:$B$1315, "&lt;=" &amp; $A20, DataRegularSeason20242025!$D$3:$D$1315, S$1)+SUMIFS(DataRegularSeason20242025!$AB$3:$AB$1315,DataRegularSeason20242025!$B$3:$B$1315, "&lt;=" &amp; $A20, DataRegularSeason20242025!$E$3:$E$1315, S$1)</f>
        <v>6</v>
      </c>
      <c r="T20" s="2">
        <f>SUMIFS(DataRegularSeason20242025!$AA$3:$AA$1315,DataRegularSeason20242025!$B$3:$B$1315, "&lt;=" &amp; $A20, DataRegularSeason20242025!$D$3:$D$1315, T$1)+SUMIFS(DataRegularSeason20242025!$AB$3:$AB$1315,DataRegularSeason20242025!$B$3:$B$1315, "&lt;=" &amp; $A20, DataRegularSeason20242025!$E$3:$E$1315, T$1)</f>
        <v>9</v>
      </c>
      <c r="U20" s="2">
        <f>SUMIFS(DataRegularSeason20242025!$AA$3:$AA$1315,DataRegularSeason20242025!$B$3:$B$1315, "&lt;=" &amp; $A20, DataRegularSeason20242025!$D$3:$D$1315, U$1)+SUMIFS(DataRegularSeason20242025!$AB$3:$AB$1315,DataRegularSeason20242025!$B$3:$B$1315, "&lt;=" &amp; $A20, DataRegularSeason20242025!$E$3:$E$1315, U$1)</f>
        <v>6</v>
      </c>
      <c r="V20" s="2">
        <f>SUMIFS(DataRegularSeason20242025!$AA$3:$AA$1315,DataRegularSeason20242025!$B$3:$B$1315, "&lt;=" &amp; $A20, DataRegularSeason20242025!$D$3:$D$1315, V$1)+SUMIFS(DataRegularSeason20242025!$AB$3:$AB$1315,DataRegularSeason20242025!$B$3:$B$1315, "&lt;=" &amp; $A20, DataRegularSeason20242025!$E$3:$E$1315, V$1)</f>
        <v>3</v>
      </c>
      <c r="W20" s="2">
        <f>SUMIFS(DataRegularSeason20242025!$AA$3:$AA$1315,DataRegularSeason20242025!$B$3:$B$1315, "&lt;=" &amp; $A20, DataRegularSeason20242025!$D$3:$D$1315, W$1)+SUMIFS(DataRegularSeason20242025!$AB$3:$AB$1315,DataRegularSeason20242025!$B$3:$B$1315, "&lt;=" &amp; $A20, DataRegularSeason20242025!$E$3:$E$1315, W$1)</f>
        <v>6</v>
      </c>
      <c r="X20" s="2">
        <f>SUMIFS(DataRegularSeason20242025!$AA$3:$AA$1315,DataRegularSeason20242025!$B$3:$B$1315, "&lt;=" &amp; $A20, DataRegularSeason20242025!$D$3:$D$1315, X$1)+SUMIFS(DataRegularSeason20242025!$AB$3:$AB$1315,DataRegularSeason20242025!$B$3:$B$1315, "&lt;=" &amp; $A20, DataRegularSeason20242025!$E$3:$E$1315, X$1)</f>
        <v>8</v>
      </c>
      <c r="Y20" s="2">
        <f>SUMIFS(DataRegularSeason20242025!$AA$3:$AA$1315,DataRegularSeason20242025!$B$3:$B$1315, "&lt;=" &amp; $A20, DataRegularSeason20242025!$D$3:$D$1315, Y$1)+SUMIFS(DataRegularSeason20242025!$AB$3:$AB$1315,DataRegularSeason20242025!$B$3:$B$1315, "&lt;=" &amp; $A20, DataRegularSeason20242025!$E$3:$E$1315, Y$1)</f>
        <v>2</v>
      </c>
      <c r="Z20" s="2">
        <f>SUMIFS(DataRegularSeason20242025!$AA$3:$AA$1315,DataRegularSeason20242025!$B$3:$B$1315, "&lt;=" &amp; $A20, DataRegularSeason20242025!$D$3:$D$1315, Z$1)+SUMIFS(DataRegularSeason20242025!$AB$3:$AB$1315,DataRegularSeason20242025!$B$3:$B$1315, "&lt;=" &amp; $A20, DataRegularSeason20242025!$E$3:$E$1315, Z$1)</f>
        <v>8</v>
      </c>
      <c r="AA20" s="2">
        <f>SUMIFS(DataRegularSeason20242025!$AA$3:$AA$1315,DataRegularSeason20242025!$B$3:$B$1315, "&lt;=" &amp; $A20, DataRegularSeason20242025!$D$3:$D$1315, AA$1)+SUMIFS(DataRegularSeason20242025!$AB$3:$AB$1315,DataRegularSeason20242025!$B$3:$B$1315, "&lt;=" &amp; $A20, DataRegularSeason20242025!$E$3:$E$1315, AA$1)</f>
        <v>6</v>
      </c>
      <c r="AB20" s="2">
        <f>SUMIFS(DataRegularSeason20242025!$AA$3:$AA$1315,DataRegularSeason20242025!$B$3:$B$1315, "&lt;=" &amp; $A20, DataRegularSeason20242025!$D$3:$D$1315, AB$1)+SUMIFS(DataRegularSeason20242025!$AB$3:$AB$1315,DataRegularSeason20242025!$B$3:$B$1315, "&lt;=" &amp; $A20, DataRegularSeason20242025!$E$3:$E$1315, AB$1)</f>
        <v>8</v>
      </c>
      <c r="AC20" s="2">
        <f>SUMIFS(DataRegularSeason20242025!$AA$3:$AA$1315,DataRegularSeason20242025!$B$3:$B$1315, "&lt;=" &amp; $A20, DataRegularSeason20242025!$D$3:$D$1315, AC$1)+SUMIFS(DataRegularSeason20242025!$AB$3:$AB$1315,DataRegularSeason20242025!$B$3:$B$1315, "&lt;=" &amp; $A20, DataRegularSeason20242025!$E$3:$E$1315, AC$1)</f>
        <v>9</v>
      </c>
      <c r="AD20" s="2">
        <f>SUMIFS(DataRegularSeason20242025!$AA$3:$AA$1315,DataRegularSeason20242025!$B$3:$B$1315, "&lt;=" &amp; $A20, DataRegularSeason20242025!$D$3:$D$1315, AD$1)+SUMIFS(DataRegularSeason20242025!$AB$3:$AB$1315,DataRegularSeason20242025!$B$3:$B$1315, "&lt;=" &amp; $A20, DataRegularSeason20242025!$E$3:$E$1315, AD$1)</f>
        <v>6</v>
      </c>
      <c r="AE20" s="2">
        <f>SUMIFS(DataRegularSeason20242025!$AA$3:$AA$1315,DataRegularSeason20242025!$B$3:$B$1315, "&lt;=" &amp; $A20, DataRegularSeason20242025!$D$3:$D$1315, AE$1)+SUMIFS(DataRegularSeason20242025!$AB$3:$AB$1315,DataRegularSeason20242025!$B$3:$B$1315, "&lt;=" &amp; $A20, DataRegularSeason20242025!$E$3:$E$1315, AE$1)</f>
        <v>7</v>
      </c>
      <c r="AF20" s="2">
        <f>SUMIFS(DataRegularSeason20242025!$AA$3:$AA$1315,DataRegularSeason20242025!$B$3:$B$1315, "&lt;=" &amp; $A20, DataRegularSeason20242025!$D$3:$D$1315, AF$1)+SUMIFS(DataRegularSeason20242025!$AB$3:$AB$1315,DataRegularSeason20242025!$B$3:$B$1315, "&lt;=" &amp; $A20, DataRegularSeason20242025!$E$3:$E$1315, AF$1)</f>
        <v>10</v>
      </c>
      <c r="AG20" s="2">
        <f>SUMIFS(DataRegularSeason20242025!$AA$3:$AA$1315,DataRegularSeason20242025!$B$3:$B$1315, "&lt;=" &amp; $A20, DataRegularSeason20242025!$D$3:$D$1315, AG$1)+SUMIFS(DataRegularSeason20242025!$AB$3:$AB$1315,DataRegularSeason20242025!$B$3:$B$1315, "&lt;=" &amp; $A20, DataRegularSeason20242025!$E$3:$E$1315, AG$1)</f>
        <v>6</v>
      </c>
    </row>
    <row r="21" spans="1:33" x14ac:dyDescent="0.25">
      <c r="A21" s="4">
        <v>45587</v>
      </c>
      <c r="B21" s="2">
        <f>SUMIFS(DataRegularSeason20242025!$AA$3:$AA$1315,DataRegularSeason20242025!$B$3:$B$1315, "&lt;=" &amp; $A21, DataRegularSeason20242025!$D$3:$D$1315, B$1)+SUMIFS(DataRegularSeason20242025!$AB$3:$AB$1315,DataRegularSeason20242025!$B$3:$B$1315, "&lt;=" &amp; $A21, DataRegularSeason20242025!$E$3:$E$1315, B$1)</f>
        <v>7</v>
      </c>
      <c r="C21" s="2">
        <f>SUMIFS(DataRegularSeason20242025!$AA$3:$AA$1315,DataRegularSeason20242025!$B$3:$B$1315, "&lt;=" &amp; $A21, DataRegularSeason20242025!$D$3:$D$1315, C$1)+SUMIFS(DataRegularSeason20242025!$AB$3:$AB$1315,DataRegularSeason20242025!$B$3:$B$1315, "&lt;=" &amp; $A21, DataRegularSeason20242025!$E$3:$E$1315, C$1)</f>
        <v>7</v>
      </c>
      <c r="D21" s="2">
        <f>SUMIFS(DataRegularSeason20242025!$AA$3:$AA$1315,DataRegularSeason20242025!$B$3:$B$1315, "&lt;=" &amp; $A21, DataRegularSeason20242025!$D$3:$D$1315, D$1)+SUMIFS(DataRegularSeason20242025!$AB$3:$AB$1315,DataRegularSeason20242025!$B$3:$B$1315, "&lt;=" &amp; $A21, DataRegularSeason20242025!$E$3:$E$1315, D$1)</f>
        <v>7</v>
      </c>
      <c r="E21" s="2">
        <f>SUMIFS(DataRegularSeason20242025!$AA$3:$AA$1315,DataRegularSeason20242025!$B$3:$B$1315, "&lt;=" &amp; $A21, DataRegularSeason20242025!$D$3:$D$1315, E$1)+SUMIFS(DataRegularSeason20242025!$AB$3:$AB$1315,DataRegularSeason20242025!$B$3:$B$1315, "&lt;=" &amp; $A21, DataRegularSeason20242025!$E$3:$E$1315, E$1)</f>
        <v>6</v>
      </c>
      <c r="F21" s="2">
        <f>SUMIFS(DataRegularSeason20242025!$AA$3:$AA$1315,DataRegularSeason20242025!$B$3:$B$1315, "&lt;=" &amp; $A21, DataRegularSeason20242025!$D$3:$D$1315, F$1)+SUMIFS(DataRegularSeason20242025!$AB$3:$AB$1315,DataRegularSeason20242025!$B$3:$B$1315, "&lt;=" &amp; $A21, DataRegularSeason20242025!$E$3:$E$1315, F$1)</f>
        <v>6</v>
      </c>
      <c r="G21" s="2">
        <f>SUMIFS(DataRegularSeason20242025!$AA$3:$AA$1315,DataRegularSeason20242025!$B$3:$B$1315, "&lt;=" &amp; $A21, DataRegularSeason20242025!$D$3:$D$1315, G$1)+SUMIFS(DataRegularSeason20242025!$AB$3:$AB$1315,DataRegularSeason20242025!$B$3:$B$1315, "&lt;=" &amp; $A21, DataRegularSeason20242025!$E$3:$E$1315, G$1)</f>
        <v>11</v>
      </c>
      <c r="H21" s="2">
        <f>SUMIFS(DataRegularSeason20242025!$AA$3:$AA$1315,DataRegularSeason20242025!$B$3:$B$1315, "&lt;=" &amp; $A21, DataRegularSeason20242025!$D$3:$D$1315, H$1)+SUMIFS(DataRegularSeason20242025!$AB$3:$AB$1315,DataRegularSeason20242025!$B$3:$B$1315, "&lt;=" &amp; $A21, DataRegularSeason20242025!$E$3:$E$1315, H$1)</f>
        <v>5</v>
      </c>
      <c r="I21" s="2">
        <f>SUMIFS(DataRegularSeason20242025!$AA$3:$AA$1315,DataRegularSeason20242025!$B$3:$B$1315, "&lt;=" &amp; $A21, DataRegularSeason20242025!$D$3:$D$1315, I$1)+SUMIFS(DataRegularSeason20242025!$AB$3:$AB$1315,DataRegularSeason20242025!$B$3:$B$1315, "&lt;=" &amp; $A21, DataRegularSeason20242025!$E$3:$E$1315, I$1)</f>
        <v>6</v>
      </c>
      <c r="J21" s="2">
        <f>SUMIFS(DataRegularSeason20242025!$AA$3:$AA$1315,DataRegularSeason20242025!$B$3:$B$1315, "&lt;=" &amp; $A21, DataRegularSeason20242025!$D$3:$D$1315, J$1)+SUMIFS(DataRegularSeason20242025!$AB$3:$AB$1315,DataRegularSeason20242025!$B$3:$B$1315, "&lt;=" &amp; $A21, DataRegularSeason20242025!$E$3:$E$1315, J$1)</f>
        <v>10</v>
      </c>
      <c r="K21" s="2">
        <f>SUMIFS(DataRegularSeason20242025!$AA$3:$AA$1315,DataRegularSeason20242025!$B$3:$B$1315, "&lt;=" &amp; $A21, DataRegularSeason20242025!$D$3:$D$1315, K$1)+SUMIFS(DataRegularSeason20242025!$AB$3:$AB$1315,DataRegularSeason20242025!$B$3:$B$1315, "&lt;=" &amp; $A21, DataRegularSeason20242025!$E$3:$E$1315, K$1)</f>
        <v>6</v>
      </c>
      <c r="L21" s="2">
        <f>SUMIFS(DataRegularSeason20242025!$AA$3:$AA$1315,DataRegularSeason20242025!$B$3:$B$1315, "&lt;=" &amp; $A21, DataRegularSeason20242025!$D$3:$D$1315, L$1)+SUMIFS(DataRegularSeason20242025!$AB$3:$AB$1315,DataRegularSeason20242025!$B$3:$B$1315, "&lt;=" &amp; $A21, DataRegularSeason20242025!$E$3:$E$1315, L$1)</f>
        <v>5</v>
      </c>
      <c r="M21" s="2">
        <f>SUMIFS(DataRegularSeason20242025!$AA$3:$AA$1315,DataRegularSeason20242025!$B$3:$B$1315, "&lt;=" &amp; $A21, DataRegularSeason20242025!$D$3:$D$1315, M$1)+SUMIFS(DataRegularSeason20242025!$AB$3:$AB$1315,DataRegularSeason20242025!$B$3:$B$1315, "&lt;=" &amp; $A21, DataRegularSeason20242025!$E$3:$E$1315, M$1)</f>
        <v>9</v>
      </c>
      <c r="N21" s="2">
        <f>SUMIFS(DataRegularSeason20242025!$AA$3:$AA$1315,DataRegularSeason20242025!$B$3:$B$1315, "&lt;=" &amp; $A21, DataRegularSeason20242025!$D$3:$D$1315, N$1)+SUMIFS(DataRegularSeason20242025!$AB$3:$AB$1315,DataRegularSeason20242025!$B$3:$B$1315, "&lt;=" &amp; $A21, DataRegularSeason20242025!$E$3:$E$1315, N$1)</f>
        <v>8</v>
      </c>
      <c r="O21" s="2">
        <f>SUMIFS(DataRegularSeason20242025!$AA$3:$AA$1315,DataRegularSeason20242025!$B$3:$B$1315, "&lt;=" &amp; $A21, DataRegularSeason20242025!$D$3:$D$1315, O$1)+SUMIFS(DataRegularSeason20242025!$AB$3:$AB$1315,DataRegularSeason20242025!$B$3:$B$1315, "&lt;=" &amp; $A21, DataRegularSeason20242025!$E$3:$E$1315, O$1)</f>
        <v>10</v>
      </c>
      <c r="P21" s="2">
        <f>SUMIFS(DataRegularSeason20242025!$AA$3:$AA$1315,DataRegularSeason20242025!$B$3:$B$1315, "&lt;=" &amp; $A21, DataRegularSeason20242025!$D$3:$D$1315, P$1)+SUMIFS(DataRegularSeason20242025!$AB$3:$AB$1315,DataRegularSeason20242025!$B$3:$B$1315, "&lt;=" &amp; $A21, DataRegularSeason20242025!$E$3:$E$1315, P$1)</f>
        <v>5</v>
      </c>
      <c r="Q21" s="2">
        <f>SUMIFS(DataRegularSeason20242025!$AA$3:$AA$1315,DataRegularSeason20242025!$B$3:$B$1315, "&lt;=" &amp; $A21, DataRegularSeason20242025!$D$3:$D$1315, Q$1)+SUMIFS(DataRegularSeason20242025!$AB$3:$AB$1315,DataRegularSeason20242025!$B$3:$B$1315, "&lt;=" &amp; $A21, DataRegularSeason20242025!$E$3:$E$1315, Q$1)</f>
        <v>11</v>
      </c>
      <c r="R21" s="2">
        <f>SUMIFS(DataRegularSeason20242025!$AA$3:$AA$1315,DataRegularSeason20242025!$B$3:$B$1315, "&lt;=" &amp; $A21, DataRegularSeason20242025!$D$3:$D$1315, R$1)+SUMIFS(DataRegularSeason20242025!$AB$3:$AB$1315,DataRegularSeason20242025!$B$3:$B$1315, "&lt;=" &amp; $A21, DataRegularSeason20242025!$E$3:$E$1315, R$1)</f>
        <v>2</v>
      </c>
      <c r="S21" s="2">
        <f>SUMIFS(DataRegularSeason20242025!$AA$3:$AA$1315,DataRegularSeason20242025!$B$3:$B$1315, "&lt;=" &amp; $A21, DataRegularSeason20242025!$D$3:$D$1315, S$1)+SUMIFS(DataRegularSeason20242025!$AB$3:$AB$1315,DataRegularSeason20242025!$B$3:$B$1315, "&lt;=" &amp; $A21, DataRegularSeason20242025!$E$3:$E$1315, S$1)</f>
        <v>6</v>
      </c>
      <c r="T21" s="2">
        <f>SUMIFS(DataRegularSeason20242025!$AA$3:$AA$1315,DataRegularSeason20242025!$B$3:$B$1315, "&lt;=" &amp; $A21, DataRegularSeason20242025!$D$3:$D$1315, T$1)+SUMIFS(DataRegularSeason20242025!$AB$3:$AB$1315,DataRegularSeason20242025!$B$3:$B$1315, "&lt;=" &amp; $A21, DataRegularSeason20242025!$E$3:$E$1315, T$1)</f>
        <v>11</v>
      </c>
      <c r="U21" s="2">
        <f>SUMIFS(DataRegularSeason20242025!$AA$3:$AA$1315,DataRegularSeason20242025!$B$3:$B$1315, "&lt;=" &amp; $A21, DataRegularSeason20242025!$D$3:$D$1315, U$1)+SUMIFS(DataRegularSeason20242025!$AB$3:$AB$1315,DataRegularSeason20242025!$B$3:$B$1315, "&lt;=" &amp; $A21, DataRegularSeason20242025!$E$3:$E$1315, U$1)</f>
        <v>8</v>
      </c>
      <c r="V21" s="2">
        <f>SUMIFS(DataRegularSeason20242025!$AA$3:$AA$1315,DataRegularSeason20242025!$B$3:$B$1315, "&lt;=" &amp; $A21, DataRegularSeason20242025!$D$3:$D$1315, V$1)+SUMIFS(DataRegularSeason20242025!$AB$3:$AB$1315,DataRegularSeason20242025!$B$3:$B$1315, "&lt;=" &amp; $A21, DataRegularSeason20242025!$E$3:$E$1315, V$1)</f>
        <v>3</v>
      </c>
      <c r="W21" s="2">
        <f>SUMIFS(DataRegularSeason20242025!$AA$3:$AA$1315,DataRegularSeason20242025!$B$3:$B$1315, "&lt;=" &amp; $A21, DataRegularSeason20242025!$D$3:$D$1315, W$1)+SUMIFS(DataRegularSeason20242025!$AB$3:$AB$1315,DataRegularSeason20242025!$B$3:$B$1315, "&lt;=" &amp; $A21, DataRegularSeason20242025!$E$3:$E$1315, W$1)</f>
        <v>7</v>
      </c>
      <c r="X21" s="2">
        <f>SUMIFS(DataRegularSeason20242025!$AA$3:$AA$1315,DataRegularSeason20242025!$B$3:$B$1315, "&lt;=" &amp; $A21, DataRegularSeason20242025!$D$3:$D$1315, X$1)+SUMIFS(DataRegularSeason20242025!$AB$3:$AB$1315,DataRegularSeason20242025!$B$3:$B$1315, "&lt;=" &amp; $A21, DataRegularSeason20242025!$E$3:$E$1315, X$1)</f>
        <v>8</v>
      </c>
      <c r="Y21" s="2">
        <f>SUMIFS(DataRegularSeason20242025!$AA$3:$AA$1315,DataRegularSeason20242025!$B$3:$B$1315, "&lt;=" &amp; $A21, DataRegularSeason20242025!$D$3:$D$1315, Y$1)+SUMIFS(DataRegularSeason20242025!$AB$3:$AB$1315,DataRegularSeason20242025!$B$3:$B$1315, "&lt;=" &amp; $A21, DataRegularSeason20242025!$E$3:$E$1315, Y$1)</f>
        <v>2</v>
      </c>
      <c r="Z21" s="2">
        <f>SUMIFS(DataRegularSeason20242025!$AA$3:$AA$1315,DataRegularSeason20242025!$B$3:$B$1315, "&lt;=" &amp; $A21, DataRegularSeason20242025!$D$3:$D$1315, Z$1)+SUMIFS(DataRegularSeason20242025!$AB$3:$AB$1315,DataRegularSeason20242025!$B$3:$B$1315, "&lt;=" &amp; $A21, DataRegularSeason20242025!$E$3:$E$1315, Z$1)</f>
        <v>8</v>
      </c>
      <c r="AA21" s="2">
        <f>SUMIFS(DataRegularSeason20242025!$AA$3:$AA$1315,DataRegularSeason20242025!$B$3:$B$1315, "&lt;=" &amp; $A21, DataRegularSeason20242025!$D$3:$D$1315, AA$1)+SUMIFS(DataRegularSeason20242025!$AB$3:$AB$1315,DataRegularSeason20242025!$B$3:$B$1315, "&lt;=" &amp; $A21, DataRegularSeason20242025!$E$3:$E$1315, AA$1)</f>
        <v>8</v>
      </c>
      <c r="AB21" s="2">
        <f>SUMIFS(DataRegularSeason20242025!$AA$3:$AA$1315,DataRegularSeason20242025!$B$3:$B$1315, "&lt;=" &amp; $A21, DataRegularSeason20242025!$D$3:$D$1315, AB$1)+SUMIFS(DataRegularSeason20242025!$AB$3:$AB$1315,DataRegularSeason20242025!$B$3:$B$1315, "&lt;=" &amp; $A21, DataRegularSeason20242025!$E$3:$E$1315, AB$1)</f>
        <v>8</v>
      </c>
      <c r="AC21" s="2">
        <f>SUMIFS(DataRegularSeason20242025!$AA$3:$AA$1315,DataRegularSeason20242025!$B$3:$B$1315, "&lt;=" &amp; $A21, DataRegularSeason20242025!$D$3:$D$1315, AC$1)+SUMIFS(DataRegularSeason20242025!$AB$3:$AB$1315,DataRegularSeason20242025!$B$3:$B$1315, "&lt;=" &amp; $A21, DataRegularSeason20242025!$E$3:$E$1315, AC$1)</f>
        <v>9</v>
      </c>
      <c r="AD21" s="2">
        <f>SUMIFS(DataRegularSeason20242025!$AA$3:$AA$1315,DataRegularSeason20242025!$B$3:$B$1315, "&lt;=" &amp; $A21, DataRegularSeason20242025!$D$3:$D$1315, AD$1)+SUMIFS(DataRegularSeason20242025!$AB$3:$AB$1315,DataRegularSeason20242025!$B$3:$B$1315, "&lt;=" &amp; $A21, DataRegularSeason20242025!$E$3:$E$1315, AD$1)</f>
        <v>8</v>
      </c>
      <c r="AE21" s="2">
        <f>SUMIFS(DataRegularSeason20242025!$AA$3:$AA$1315,DataRegularSeason20242025!$B$3:$B$1315, "&lt;=" &amp; $A21, DataRegularSeason20242025!$D$3:$D$1315, AE$1)+SUMIFS(DataRegularSeason20242025!$AB$3:$AB$1315,DataRegularSeason20242025!$B$3:$B$1315, "&lt;=" &amp; $A21, DataRegularSeason20242025!$E$3:$E$1315, AE$1)</f>
        <v>9</v>
      </c>
      <c r="AF21" s="2">
        <f>SUMIFS(DataRegularSeason20242025!$AA$3:$AA$1315,DataRegularSeason20242025!$B$3:$B$1315, "&lt;=" &amp; $A21, DataRegularSeason20242025!$D$3:$D$1315, AF$1)+SUMIFS(DataRegularSeason20242025!$AB$3:$AB$1315,DataRegularSeason20242025!$B$3:$B$1315, "&lt;=" &amp; $A21, DataRegularSeason20242025!$E$3:$E$1315, AF$1)</f>
        <v>12</v>
      </c>
      <c r="AG21" s="2">
        <f>SUMIFS(DataRegularSeason20242025!$AA$3:$AA$1315,DataRegularSeason20242025!$B$3:$B$1315, "&lt;=" &amp; $A21, DataRegularSeason20242025!$D$3:$D$1315, AG$1)+SUMIFS(DataRegularSeason20242025!$AB$3:$AB$1315,DataRegularSeason20242025!$B$3:$B$1315, "&lt;=" &amp; $A21, DataRegularSeason20242025!$E$3:$E$1315, AG$1)</f>
        <v>8</v>
      </c>
    </row>
    <row r="22" spans="1:33" x14ac:dyDescent="0.25">
      <c r="A22" s="4">
        <v>45588</v>
      </c>
      <c r="B22" s="2">
        <f>SUMIFS(DataRegularSeason20242025!$AA$3:$AA$1315,DataRegularSeason20242025!$B$3:$B$1315, "&lt;=" &amp; $A22, DataRegularSeason20242025!$D$3:$D$1315, B$1)+SUMIFS(DataRegularSeason20242025!$AB$3:$AB$1315,DataRegularSeason20242025!$B$3:$B$1315, "&lt;=" &amp; $A22, DataRegularSeason20242025!$E$3:$E$1315, B$1)</f>
        <v>7</v>
      </c>
      <c r="C22" s="2">
        <f>SUMIFS(DataRegularSeason20242025!$AA$3:$AA$1315,DataRegularSeason20242025!$B$3:$B$1315, "&lt;=" &amp; $A22, DataRegularSeason20242025!$D$3:$D$1315, C$1)+SUMIFS(DataRegularSeason20242025!$AB$3:$AB$1315,DataRegularSeason20242025!$B$3:$B$1315, "&lt;=" &amp; $A22, DataRegularSeason20242025!$E$3:$E$1315, C$1)</f>
        <v>7</v>
      </c>
      <c r="D22" s="2">
        <f>SUMIFS(DataRegularSeason20242025!$AA$3:$AA$1315,DataRegularSeason20242025!$B$3:$B$1315, "&lt;=" &amp; $A22, DataRegularSeason20242025!$D$3:$D$1315, D$1)+SUMIFS(DataRegularSeason20242025!$AB$3:$AB$1315,DataRegularSeason20242025!$B$3:$B$1315, "&lt;=" &amp; $A22, DataRegularSeason20242025!$E$3:$E$1315, D$1)</f>
        <v>7</v>
      </c>
      <c r="E22" s="2">
        <f>SUMIFS(DataRegularSeason20242025!$AA$3:$AA$1315,DataRegularSeason20242025!$B$3:$B$1315, "&lt;=" &amp; $A22, DataRegularSeason20242025!$D$3:$D$1315, E$1)+SUMIFS(DataRegularSeason20242025!$AB$3:$AB$1315,DataRegularSeason20242025!$B$3:$B$1315, "&lt;=" &amp; $A22, DataRegularSeason20242025!$E$3:$E$1315, E$1)</f>
        <v>6</v>
      </c>
      <c r="F22" s="2">
        <f>SUMIFS(DataRegularSeason20242025!$AA$3:$AA$1315,DataRegularSeason20242025!$B$3:$B$1315, "&lt;=" &amp; $A22, DataRegularSeason20242025!$D$3:$D$1315, F$1)+SUMIFS(DataRegularSeason20242025!$AB$3:$AB$1315,DataRegularSeason20242025!$B$3:$B$1315, "&lt;=" &amp; $A22, DataRegularSeason20242025!$E$3:$E$1315, F$1)</f>
        <v>6</v>
      </c>
      <c r="G22" s="2">
        <f>SUMIFS(DataRegularSeason20242025!$AA$3:$AA$1315,DataRegularSeason20242025!$B$3:$B$1315, "&lt;=" &amp; $A22, DataRegularSeason20242025!$D$3:$D$1315, G$1)+SUMIFS(DataRegularSeason20242025!$AB$3:$AB$1315,DataRegularSeason20242025!$B$3:$B$1315, "&lt;=" &amp; $A22, DataRegularSeason20242025!$E$3:$E$1315, G$1)</f>
        <v>11</v>
      </c>
      <c r="H22" s="2">
        <f>SUMIFS(DataRegularSeason20242025!$AA$3:$AA$1315,DataRegularSeason20242025!$B$3:$B$1315, "&lt;=" &amp; $A22, DataRegularSeason20242025!$D$3:$D$1315, H$1)+SUMIFS(DataRegularSeason20242025!$AB$3:$AB$1315,DataRegularSeason20242025!$B$3:$B$1315, "&lt;=" &amp; $A22, DataRegularSeason20242025!$E$3:$E$1315, H$1)</f>
        <v>5</v>
      </c>
      <c r="I22" s="2">
        <f>SUMIFS(DataRegularSeason20242025!$AA$3:$AA$1315,DataRegularSeason20242025!$B$3:$B$1315, "&lt;=" &amp; $A22, DataRegularSeason20242025!$D$3:$D$1315, I$1)+SUMIFS(DataRegularSeason20242025!$AB$3:$AB$1315,DataRegularSeason20242025!$B$3:$B$1315, "&lt;=" &amp; $A22, DataRegularSeason20242025!$E$3:$E$1315, I$1)</f>
        <v>6</v>
      </c>
      <c r="J22" s="2">
        <f>SUMIFS(DataRegularSeason20242025!$AA$3:$AA$1315,DataRegularSeason20242025!$B$3:$B$1315, "&lt;=" &amp; $A22, DataRegularSeason20242025!$D$3:$D$1315, J$1)+SUMIFS(DataRegularSeason20242025!$AB$3:$AB$1315,DataRegularSeason20242025!$B$3:$B$1315, "&lt;=" &amp; $A22, DataRegularSeason20242025!$E$3:$E$1315, J$1)</f>
        <v>10</v>
      </c>
      <c r="K22" s="2">
        <f>SUMIFS(DataRegularSeason20242025!$AA$3:$AA$1315,DataRegularSeason20242025!$B$3:$B$1315, "&lt;=" &amp; $A22, DataRegularSeason20242025!$D$3:$D$1315, K$1)+SUMIFS(DataRegularSeason20242025!$AB$3:$AB$1315,DataRegularSeason20242025!$B$3:$B$1315, "&lt;=" &amp; $A22, DataRegularSeason20242025!$E$3:$E$1315, K$1)</f>
        <v>6</v>
      </c>
      <c r="L22" s="2">
        <f>SUMIFS(DataRegularSeason20242025!$AA$3:$AA$1315,DataRegularSeason20242025!$B$3:$B$1315, "&lt;=" &amp; $A22, DataRegularSeason20242025!$D$3:$D$1315, L$1)+SUMIFS(DataRegularSeason20242025!$AB$3:$AB$1315,DataRegularSeason20242025!$B$3:$B$1315, "&lt;=" &amp; $A22, DataRegularSeason20242025!$E$3:$E$1315, L$1)</f>
        <v>5</v>
      </c>
      <c r="M22" s="2">
        <f>SUMIFS(DataRegularSeason20242025!$AA$3:$AA$1315,DataRegularSeason20242025!$B$3:$B$1315, "&lt;=" &amp; $A22, DataRegularSeason20242025!$D$3:$D$1315, M$1)+SUMIFS(DataRegularSeason20242025!$AB$3:$AB$1315,DataRegularSeason20242025!$B$3:$B$1315, "&lt;=" &amp; $A22, DataRegularSeason20242025!$E$3:$E$1315, M$1)</f>
        <v>9</v>
      </c>
      <c r="N22" s="2">
        <f>SUMIFS(DataRegularSeason20242025!$AA$3:$AA$1315,DataRegularSeason20242025!$B$3:$B$1315, "&lt;=" &amp; $A22, DataRegularSeason20242025!$D$3:$D$1315, N$1)+SUMIFS(DataRegularSeason20242025!$AB$3:$AB$1315,DataRegularSeason20242025!$B$3:$B$1315, "&lt;=" &amp; $A22, DataRegularSeason20242025!$E$3:$E$1315, N$1)</f>
        <v>8</v>
      </c>
      <c r="O22" s="2">
        <f>SUMIFS(DataRegularSeason20242025!$AA$3:$AA$1315,DataRegularSeason20242025!$B$3:$B$1315, "&lt;=" &amp; $A22, DataRegularSeason20242025!$D$3:$D$1315, O$1)+SUMIFS(DataRegularSeason20242025!$AB$3:$AB$1315,DataRegularSeason20242025!$B$3:$B$1315, "&lt;=" &amp; $A22, DataRegularSeason20242025!$E$3:$E$1315, O$1)</f>
        <v>10</v>
      </c>
      <c r="P22" s="2">
        <f>SUMIFS(DataRegularSeason20242025!$AA$3:$AA$1315,DataRegularSeason20242025!$B$3:$B$1315, "&lt;=" &amp; $A22, DataRegularSeason20242025!$D$3:$D$1315, P$1)+SUMIFS(DataRegularSeason20242025!$AB$3:$AB$1315,DataRegularSeason20242025!$B$3:$B$1315, "&lt;=" &amp; $A22, DataRegularSeason20242025!$E$3:$E$1315, P$1)</f>
        <v>5</v>
      </c>
      <c r="Q22" s="2">
        <f>SUMIFS(DataRegularSeason20242025!$AA$3:$AA$1315,DataRegularSeason20242025!$B$3:$B$1315, "&lt;=" &amp; $A22, DataRegularSeason20242025!$D$3:$D$1315, Q$1)+SUMIFS(DataRegularSeason20242025!$AB$3:$AB$1315,DataRegularSeason20242025!$B$3:$B$1315, "&lt;=" &amp; $A22, DataRegularSeason20242025!$E$3:$E$1315, Q$1)</f>
        <v>11</v>
      </c>
      <c r="R22" s="2">
        <f>SUMIFS(DataRegularSeason20242025!$AA$3:$AA$1315,DataRegularSeason20242025!$B$3:$B$1315, "&lt;=" &amp; $A22, DataRegularSeason20242025!$D$3:$D$1315, R$1)+SUMIFS(DataRegularSeason20242025!$AB$3:$AB$1315,DataRegularSeason20242025!$B$3:$B$1315, "&lt;=" &amp; $A22, DataRegularSeason20242025!$E$3:$E$1315, R$1)</f>
        <v>2</v>
      </c>
      <c r="S22" s="2">
        <f>SUMIFS(DataRegularSeason20242025!$AA$3:$AA$1315,DataRegularSeason20242025!$B$3:$B$1315, "&lt;=" &amp; $A22, DataRegularSeason20242025!$D$3:$D$1315, S$1)+SUMIFS(DataRegularSeason20242025!$AB$3:$AB$1315,DataRegularSeason20242025!$B$3:$B$1315, "&lt;=" &amp; $A22, DataRegularSeason20242025!$E$3:$E$1315, S$1)</f>
        <v>6</v>
      </c>
      <c r="T22" s="2">
        <f>SUMIFS(DataRegularSeason20242025!$AA$3:$AA$1315,DataRegularSeason20242025!$B$3:$B$1315, "&lt;=" &amp; $A22, DataRegularSeason20242025!$D$3:$D$1315, T$1)+SUMIFS(DataRegularSeason20242025!$AB$3:$AB$1315,DataRegularSeason20242025!$B$3:$B$1315, "&lt;=" &amp; $A22, DataRegularSeason20242025!$E$3:$E$1315, T$1)</f>
        <v>11</v>
      </c>
      <c r="U22" s="2">
        <f>SUMIFS(DataRegularSeason20242025!$AA$3:$AA$1315,DataRegularSeason20242025!$B$3:$B$1315, "&lt;=" &amp; $A22, DataRegularSeason20242025!$D$3:$D$1315, U$1)+SUMIFS(DataRegularSeason20242025!$AB$3:$AB$1315,DataRegularSeason20242025!$B$3:$B$1315, "&lt;=" &amp; $A22, DataRegularSeason20242025!$E$3:$E$1315, U$1)</f>
        <v>8</v>
      </c>
      <c r="V22" s="2">
        <f>SUMIFS(DataRegularSeason20242025!$AA$3:$AA$1315,DataRegularSeason20242025!$B$3:$B$1315, "&lt;=" &amp; $A22, DataRegularSeason20242025!$D$3:$D$1315, V$1)+SUMIFS(DataRegularSeason20242025!$AB$3:$AB$1315,DataRegularSeason20242025!$B$3:$B$1315, "&lt;=" &amp; $A22, DataRegularSeason20242025!$E$3:$E$1315, V$1)</f>
        <v>3</v>
      </c>
      <c r="W22" s="2">
        <f>SUMIFS(DataRegularSeason20242025!$AA$3:$AA$1315,DataRegularSeason20242025!$B$3:$B$1315, "&lt;=" &amp; $A22, DataRegularSeason20242025!$D$3:$D$1315, W$1)+SUMIFS(DataRegularSeason20242025!$AB$3:$AB$1315,DataRegularSeason20242025!$B$3:$B$1315, "&lt;=" &amp; $A22, DataRegularSeason20242025!$E$3:$E$1315, W$1)</f>
        <v>7</v>
      </c>
      <c r="X22" s="2">
        <f>SUMIFS(DataRegularSeason20242025!$AA$3:$AA$1315,DataRegularSeason20242025!$B$3:$B$1315, "&lt;=" &amp; $A22, DataRegularSeason20242025!$D$3:$D$1315, X$1)+SUMIFS(DataRegularSeason20242025!$AB$3:$AB$1315,DataRegularSeason20242025!$B$3:$B$1315, "&lt;=" &amp; $A22, DataRegularSeason20242025!$E$3:$E$1315, X$1)</f>
        <v>8</v>
      </c>
      <c r="Y22" s="2">
        <f>SUMIFS(DataRegularSeason20242025!$AA$3:$AA$1315,DataRegularSeason20242025!$B$3:$B$1315, "&lt;=" &amp; $A22, DataRegularSeason20242025!$D$3:$D$1315, Y$1)+SUMIFS(DataRegularSeason20242025!$AB$3:$AB$1315,DataRegularSeason20242025!$B$3:$B$1315, "&lt;=" &amp; $A22, DataRegularSeason20242025!$E$3:$E$1315, Y$1)</f>
        <v>2</v>
      </c>
      <c r="Z22" s="2">
        <f>SUMIFS(DataRegularSeason20242025!$AA$3:$AA$1315,DataRegularSeason20242025!$B$3:$B$1315, "&lt;=" &amp; $A22, DataRegularSeason20242025!$D$3:$D$1315, Z$1)+SUMIFS(DataRegularSeason20242025!$AB$3:$AB$1315,DataRegularSeason20242025!$B$3:$B$1315, "&lt;=" &amp; $A22, DataRegularSeason20242025!$E$3:$E$1315, Z$1)</f>
        <v>8</v>
      </c>
      <c r="AA22" s="2">
        <f>SUMIFS(DataRegularSeason20242025!$AA$3:$AA$1315,DataRegularSeason20242025!$B$3:$B$1315, "&lt;=" &amp; $A22, DataRegularSeason20242025!$D$3:$D$1315, AA$1)+SUMIFS(DataRegularSeason20242025!$AB$3:$AB$1315,DataRegularSeason20242025!$B$3:$B$1315, "&lt;=" &amp; $A22, DataRegularSeason20242025!$E$3:$E$1315, AA$1)</f>
        <v>8</v>
      </c>
      <c r="AB22" s="2">
        <f>SUMIFS(DataRegularSeason20242025!$AA$3:$AA$1315,DataRegularSeason20242025!$B$3:$B$1315, "&lt;=" &amp; $A22, DataRegularSeason20242025!$D$3:$D$1315, AB$1)+SUMIFS(DataRegularSeason20242025!$AB$3:$AB$1315,DataRegularSeason20242025!$B$3:$B$1315, "&lt;=" &amp; $A22, DataRegularSeason20242025!$E$3:$E$1315, AB$1)</f>
        <v>8</v>
      </c>
      <c r="AC22" s="2">
        <f>SUMIFS(DataRegularSeason20242025!$AA$3:$AA$1315,DataRegularSeason20242025!$B$3:$B$1315, "&lt;=" &amp; $A22, DataRegularSeason20242025!$D$3:$D$1315, AC$1)+SUMIFS(DataRegularSeason20242025!$AB$3:$AB$1315,DataRegularSeason20242025!$B$3:$B$1315, "&lt;=" &amp; $A22, DataRegularSeason20242025!$E$3:$E$1315, AC$1)</f>
        <v>9</v>
      </c>
      <c r="AD22" s="2">
        <f>SUMIFS(DataRegularSeason20242025!$AA$3:$AA$1315,DataRegularSeason20242025!$B$3:$B$1315, "&lt;=" &amp; $A22, DataRegularSeason20242025!$D$3:$D$1315, AD$1)+SUMIFS(DataRegularSeason20242025!$AB$3:$AB$1315,DataRegularSeason20242025!$B$3:$B$1315, "&lt;=" &amp; $A22, DataRegularSeason20242025!$E$3:$E$1315, AD$1)</f>
        <v>8</v>
      </c>
      <c r="AE22" s="2">
        <f>SUMIFS(DataRegularSeason20242025!$AA$3:$AA$1315,DataRegularSeason20242025!$B$3:$B$1315, "&lt;=" &amp; $A22, DataRegularSeason20242025!$D$3:$D$1315, AE$1)+SUMIFS(DataRegularSeason20242025!$AB$3:$AB$1315,DataRegularSeason20242025!$B$3:$B$1315, "&lt;=" &amp; $A22, DataRegularSeason20242025!$E$3:$E$1315, AE$1)</f>
        <v>9</v>
      </c>
      <c r="AF22" s="2">
        <f>SUMIFS(DataRegularSeason20242025!$AA$3:$AA$1315,DataRegularSeason20242025!$B$3:$B$1315, "&lt;=" &amp; $A22, DataRegularSeason20242025!$D$3:$D$1315, AF$1)+SUMIFS(DataRegularSeason20242025!$AB$3:$AB$1315,DataRegularSeason20242025!$B$3:$B$1315, "&lt;=" &amp; $A22, DataRegularSeason20242025!$E$3:$E$1315, AF$1)</f>
        <v>12</v>
      </c>
      <c r="AG22" s="2">
        <f>SUMIFS(DataRegularSeason20242025!$AA$3:$AA$1315,DataRegularSeason20242025!$B$3:$B$1315, "&lt;=" &amp; $A22, DataRegularSeason20242025!$D$3:$D$1315, AG$1)+SUMIFS(DataRegularSeason20242025!$AB$3:$AB$1315,DataRegularSeason20242025!$B$3:$B$1315, "&lt;=" &amp; $A22, DataRegularSeason20242025!$E$3:$E$1315, AG$1)</f>
        <v>10</v>
      </c>
    </row>
    <row r="23" spans="1:33" x14ac:dyDescent="0.25">
      <c r="A23" s="4">
        <v>45589</v>
      </c>
      <c r="B23" s="2">
        <f>SUMIFS(DataRegularSeason20242025!$AA$3:$AA$1315,DataRegularSeason20242025!$B$3:$B$1315, "&lt;=" &amp; $A23, DataRegularSeason20242025!$D$3:$D$1315, B$1)+SUMIFS(DataRegularSeason20242025!$AB$3:$AB$1315,DataRegularSeason20242025!$B$3:$B$1315, "&lt;=" &amp; $A23, DataRegularSeason20242025!$E$3:$E$1315, B$1)</f>
        <v>7</v>
      </c>
      <c r="C23" s="2">
        <f>SUMIFS(DataRegularSeason20242025!$AA$3:$AA$1315,DataRegularSeason20242025!$B$3:$B$1315, "&lt;=" &amp; $A23, DataRegularSeason20242025!$D$3:$D$1315, C$1)+SUMIFS(DataRegularSeason20242025!$AB$3:$AB$1315,DataRegularSeason20242025!$B$3:$B$1315, "&lt;=" &amp; $A23, DataRegularSeason20242025!$E$3:$E$1315, C$1)</f>
        <v>7</v>
      </c>
      <c r="D23" s="2">
        <f>SUMIFS(DataRegularSeason20242025!$AA$3:$AA$1315,DataRegularSeason20242025!$B$3:$B$1315, "&lt;=" &amp; $A23, DataRegularSeason20242025!$D$3:$D$1315, D$1)+SUMIFS(DataRegularSeason20242025!$AB$3:$AB$1315,DataRegularSeason20242025!$B$3:$B$1315, "&lt;=" &amp; $A23, DataRegularSeason20242025!$E$3:$E$1315, D$1)</f>
        <v>7</v>
      </c>
      <c r="E23" s="2">
        <f>SUMIFS(DataRegularSeason20242025!$AA$3:$AA$1315,DataRegularSeason20242025!$B$3:$B$1315, "&lt;=" &amp; $A23, DataRegularSeason20242025!$D$3:$D$1315, E$1)+SUMIFS(DataRegularSeason20242025!$AB$3:$AB$1315,DataRegularSeason20242025!$B$3:$B$1315, "&lt;=" &amp; $A23, DataRegularSeason20242025!$E$3:$E$1315, E$1)</f>
        <v>8</v>
      </c>
      <c r="F23" s="2">
        <f>SUMIFS(DataRegularSeason20242025!$AA$3:$AA$1315,DataRegularSeason20242025!$B$3:$B$1315, "&lt;=" &amp; $A23, DataRegularSeason20242025!$D$3:$D$1315, F$1)+SUMIFS(DataRegularSeason20242025!$AB$3:$AB$1315,DataRegularSeason20242025!$B$3:$B$1315, "&lt;=" &amp; $A23, DataRegularSeason20242025!$E$3:$E$1315, F$1)</f>
        <v>6</v>
      </c>
      <c r="G23" s="2">
        <f>SUMIFS(DataRegularSeason20242025!$AA$3:$AA$1315,DataRegularSeason20242025!$B$3:$B$1315, "&lt;=" &amp; $A23, DataRegularSeason20242025!$D$3:$D$1315, G$1)+SUMIFS(DataRegularSeason20242025!$AB$3:$AB$1315,DataRegularSeason20242025!$B$3:$B$1315, "&lt;=" &amp; $A23, DataRegularSeason20242025!$E$3:$E$1315, G$1)</f>
        <v>11</v>
      </c>
      <c r="H23" s="2">
        <f>SUMIFS(DataRegularSeason20242025!$AA$3:$AA$1315,DataRegularSeason20242025!$B$3:$B$1315, "&lt;=" &amp; $A23, DataRegularSeason20242025!$D$3:$D$1315, H$1)+SUMIFS(DataRegularSeason20242025!$AB$3:$AB$1315,DataRegularSeason20242025!$B$3:$B$1315, "&lt;=" &amp; $A23, DataRegularSeason20242025!$E$3:$E$1315, H$1)</f>
        <v>5</v>
      </c>
      <c r="I23" s="2">
        <f>SUMIFS(DataRegularSeason20242025!$AA$3:$AA$1315,DataRegularSeason20242025!$B$3:$B$1315, "&lt;=" &amp; $A23, DataRegularSeason20242025!$D$3:$D$1315, I$1)+SUMIFS(DataRegularSeason20242025!$AB$3:$AB$1315,DataRegularSeason20242025!$B$3:$B$1315, "&lt;=" &amp; $A23, DataRegularSeason20242025!$E$3:$E$1315, I$1)</f>
        <v>8</v>
      </c>
      <c r="J23" s="2">
        <f>SUMIFS(DataRegularSeason20242025!$AA$3:$AA$1315,DataRegularSeason20242025!$B$3:$B$1315, "&lt;=" &amp; $A23, DataRegularSeason20242025!$D$3:$D$1315, J$1)+SUMIFS(DataRegularSeason20242025!$AB$3:$AB$1315,DataRegularSeason20242025!$B$3:$B$1315, "&lt;=" &amp; $A23, DataRegularSeason20242025!$E$3:$E$1315, J$1)</f>
        <v>12</v>
      </c>
      <c r="K23" s="2">
        <f>SUMIFS(DataRegularSeason20242025!$AA$3:$AA$1315,DataRegularSeason20242025!$B$3:$B$1315, "&lt;=" &amp; $A23, DataRegularSeason20242025!$D$3:$D$1315, K$1)+SUMIFS(DataRegularSeason20242025!$AB$3:$AB$1315,DataRegularSeason20242025!$B$3:$B$1315, "&lt;=" &amp; $A23, DataRegularSeason20242025!$E$3:$E$1315, K$1)</f>
        <v>8</v>
      </c>
      <c r="L23" s="2">
        <f>SUMIFS(DataRegularSeason20242025!$AA$3:$AA$1315,DataRegularSeason20242025!$B$3:$B$1315, "&lt;=" &amp; $A23, DataRegularSeason20242025!$D$3:$D$1315, L$1)+SUMIFS(DataRegularSeason20242025!$AB$3:$AB$1315,DataRegularSeason20242025!$B$3:$B$1315, "&lt;=" &amp; $A23, DataRegularSeason20242025!$E$3:$E$1315, L$1)</f>
        <v>5</v>
      </c>
      <c r="M23" s="2">
        <f>SUMIFS(DataRegularSeason20242025!$AA$3:$AA$1315,DataRegularSeason20242025!$B$3:$B$1315, "&lt;=" &amp; $A23, DataRegularSeason20242025!$D$3:$D$1315, M$1)+SUMIFS(DataRegularSeason20242025!$AB$3:$AB$1315,DataRegularSeason20242025!$B$3:$B$1315, "&lt;=" &amp; $A23, DataRegularSeason20242025!$E$3:$E$1315, M$1)</f>
        <v>11</v>
      </c>
      <c r="N23" s="2">
        <f>SUMIFS(DataRegularSeason20242025!$AA$3:$AA$1315,DataRegularSeason20242025!$B$3:$B$1315, "&lt;=" &amp; $A23, DataRegularSeason20242025!$D$3:$D$1315, N$1)+SUMIFS(DataRegularSeason20242025!$AB$3:$AB$1315,DataRegularSeason20242025!$B$3:$B$1315, "&lt;=" &amp; $A23, DataRegularSeason20242025!$E$3:$E$1315, N$1)</f>
        <v>10</v>
      </c>
      <c r="O23" s="2">
        <f>SUMIFS(DataRegularSeason20242025!$AA$3:$AA$1315,DataRegularSeason20242025!$B$3:$B$1315, "&lt;=" &amp; $A23, DataRegularSeason20242025!$D$3:$D$1315, O$1)+SUMIFS(DataRegularSeason20242025!$AB$3:$AB$1315,DataRegularSeason20242025!$B$3:$B$1315, "&lt;=" &amp; $A23, DataRegularSeason20242025!$E$3:$E$1315, O$1)</f>
        <v>12</v>
      </c>
      <c r="P23" s="2">
        <f>SUMIFS(DataRegularSeason20242025!$AA$3:$AA$1315,DataRegularSeason20242025!$B$3:$B$1315, "&lt;=" &amp; $A23, DataRegularSeason20242025!$D$3:$D$1315, P$1)+SUMIFS(DataRegularSeason20242025!$AB$3:$AB$1315,DataRegularSeason20242025!$B$3:$B$1315, "&lt;=" &amp; $A23, DataRegularSeason20242025!$E$3:$E$1315, P$1)</f>
        <v>5</v>
      </c>
      <c r="Q23" s="2">
        <f>SUMIFS(DataRegularSeason20242025!$AA$3:$AA$1315,DataRegularSeason20242025!$B$3:$B$1315, "&lt;=" &amp; $A23, DataRegularSeason20242025!$D$3:$D$1315, Q$1)+SUMIFS(DataRegularSeason20242025!$AB$3:$AB$1315,DataRegularSeason20242025!$B$3:$B$1315, "&lt;=" &amp; $A23, DataRegularSeason20242025!$E$3:$E$1315, Q$1)</f>
        <v>11</v>
      </c>
      <c r="R23" s="2">
        <f>SUMIFS(DataRegularSeason20242025!$AA$3:$AA$1315,DataRegularSeason20242025!$B$3:$B$1315, "&lt;=" &amp; $A23, DataRegularSeason20242025!$D$3:$D$1315, R$1)+SUMIFS(DataRegularSeason20242025!$AB$3:$AB$1315,DataRegularSeason20242025!$B$3:$B$1315, "&lt;=" &amp; $A23, DataRegularSeason20242025!$E$3:$E$1315, R$1)</f>
        <v>2</v>
      </c>
      <c r="S23" s="2">
        <f>SUMIFS(DataRegularSeason20242025!$AA$3:$AA$1315,DataRegularSeason20242025!$B$3:$B$1315, "&lt;=" &amp; $A23, DataRegularSeason20242025!$D$3:$D$1315, S$1)+SUMIFS(DataRegularSeason20242025!$AB$3:$AB$1315,DataRegularSeason20242025!$B$3:$B$1315, "&lt;=" &amp; $A23, DataRegularSeason20242025!$E$3:$E$1315, S$1)</f>
        <v>6</v>
      </c>
      <c r="T23" s="2">
        <f>SUMIFS(DataRegularSeason20242025!$AA$3:$AA$1315,DataRegularSeason20242025!$B$3:$B$1315, "&lt;=" &amp; $A23, DataRegularSeason20242025!$D$3:$D$1315, T$1)+SUMIFS(DataRegularSeason20242025!$AB$3:$AB$1315,DataRegularSeason20242025!$B$3:$B$1315, "&lt;=" &amp; $A23, DataRegularSeason20242025!$E$3:$E$1315, T$1)</f>
        <v>11</v>
      </c>
      <c r="U23" s="2">
        <f>SUMIFS(DataRegularSeason20242025!$AA$3:$AA$1315,DataRegularSeason20242025!$B$3:$B$1315, "&lt;=" &amp; $A23, DataRegularSeason20242025!$D$3:$D$1315, U$1)+SUMIFS(DataRegularSeason20242025!$AB$3:$AB$1315,DataRegularSeason20242025!$B$3:$B$1315, "&lt;=" &amp; $A23, DataRegularSeason20242025!$E$3:$E$1315, U$1)</f>
        <v>8</v>
      </c>
      <c r="V23" s="2">
        <f>SUMIFS(DataRegularSeason20242025!$AA$3:$AA$1315,DataRegularSeason20242025!$B$3:$B$1315, "&lt;=" &amp; $A23, DataRegularSeason20242025!$D$3:$D$1315, V$1)+SUMIFS(DataRegularSeason20242025!$AB$3:$AB$1315,DataRegularSeason20242025!$B$3:$B$1315, "&lt;=" &amp; $A23, DataRegularSeason20242025!$E$3:$E$1315, V$1)</f>
        <v>3</v>
      </c>
      <c r="W23" s="2">
        <f>SUMIFS(DataRegularSeason20242025!$AA$3:$AA$1315,DataRegularSeason20242025!$B$3:$B$1315, "&lt;=" &amp; $A23, DataRegularSeason20242025!$D$3:$D$1315, W$1)+SUMIFS(DataRegularSeason20242025!$AB$3:$AB$1315,DataRegularSeason20242025!$B$3:$B$1315, "&lt;=" &amp; $A23, DataRegularSeason20242025!$E$3:$E$1315, W$1)</f>
        <v>7</v>
      </c>
      <c r="X23" s="2">
        <f>SUMIFS(DataRegularSeason20242025!$AA$3:$AA$1315,DataRegularSeason20242025!$B$3:$B$1315, "&lt;=" &amp; $A23, DataRegularSeason20242025!$D$3:$D$1315, X$1)+SUMIFS(DataRegularSeason20242025!$AB$3:$AB$1315,DataRegularSeason20242025!$B$3:$B$1315, "&lt;=" &amp; $A23, DataRegularSeason20242025!$E$3:$E$1315, X$1)</f>
        <v>9</v>
      </c>
      <c r="Y23" s="2">
        <f>SUMIFS(DataRegularSeason20242025!$AA$3:$AA$1315,DataRegularSeason20242025!$B$3:$B$1315, "&lt;=" &amp; $A23, DataRegularSeason20242025!$D$3:$D$1315, Y$1)+SUMIFS(DataRegularSeason20242025!$AB$3:$AB$1315,DataRegularSeason20242025!$B$3:$B$1315, "&lt;=" &amp; $A23, DataRegularSeason20242025!$E$3:$E$1315, Y$1)</f>
        <v>2</v>
      </c>
      <c r="Z23" s="2">
        <f>SUMIFS(DataRegularSeason20242025!$AA$3:$AA$1315,DataRegularSeason20242025!$B$3:$B$1315, "&lt;=" &amp; $A23, DataRegularSeason20242025!$D$3:$D$1315, Z$1)+SUMIFS(DataRegularSeason20242025!$AB$3:$AB$1315,DataRegularSeason20242025!$B$3:$B$1315, "&lt;=" &amp; $A23, DataRegularSeason20242025!$E$3:$E$1315, Z$1)</f>
        <v>10</v>
      </c>
      <c r="AA23" s="2">
        <f>SUMIFS(DataRegularSeason20242025!$AA$3:$AA$1315,DataRegularSeason20242025!$B$3:$B$1315, "&lt;=" &amp; $A23, DataRegularSeason20242025!$D$3:$D$1315, AA$1)+SUMIFS(DataRegularSeason20242025!$AB$3:$AB$1315,DataRegularSeason20242025!$B$3:$B$1315, "&lt;=" &amp; $A23, DataRegularSeason20242025!$E$3:$E$1315, AA$1)</f>
        <v>8</v>
      </c>
      <c r="AB23" s="2">
        <f>SUMIFS(DataRegularSeason20242025!$AA$3:$AA$1315,DataRegularSeason20242025!$B$3:$B$1315, "&lt;=" &amp; $A23, DataRegularSeason20242025!$D$3:$D$1315, AB$1)+SUMIFS(DataRegularSeason20242025!$AB$3:$AB$1315,DataRegularSeason20242025!$B$3:$B$1315, "&lt;=" &amp; $A23, DataRegularSeason20242025!$E$3:$E$1315, AB$1)</f>
        <v>8</v>
      </c>
      <c r="AC23" s="2">
        <f>SUMIFS(DataRegularSeason20242025!$AA$3:$AA$1315,DataRegularSeason20242025!$B$3:$B$1315, "&lt;=" &amp; $A23, DataRegularSeason20242025!$D$3:$D$1315, AC$1)+SUMIFS(DataRegularSeason20242025!$AB$3:$AB$1315,DataRegularSeason20242025!$B$3:$B$1315, "&lt;=" &amp; $A23, DataRegularSeason20242025!$E$3:$E$1315, AC$1)</f>
        <v>9</v>
      </c>
      <c r="AD23" s="2">
        <f>SUMIFS(DataRegularSeason20242025!$AA$3:$AA$1315,DataRegularSeason20242025!$B$3:$B$1315, "&lt;=" &amp; $A23, DataRegularSeason20242025!$D$3:$D$1315, AD$1)+SUMIFS(DataRegularSeason20242025!$AB$3:$AB$1315,DataRegularSeason20242025!$B$3:$B$1315, "&lt;=" &amp; $A23, DataRegularSeason20242025!$E$3:$E$1315, AD$1)</f>
        <v>8</v>
      </c>
      <c r="AE23" s="2">
        <f>SUMIFS(DataRegularSeason20242025!$AA$3:$AA$1315,DataRegularSeason20242025!$B$3:$B$1315, "&lt;=" &amp; $A23, DataRegularSeason20242025!$D$3:$D$1315, AE$1)+SUMIFS(DataRegularSeason20242025!$AB$3:$AB$1315,DataRegularSeason20242025!$B$3:$B$1315, "&lt;=" &amp; $A23, DataRegularSeason20242025!$E$3:$E$1315, AE$1)</f>
        <v>9</v>
      </c>
      <c r="AF23" s="2">
        <f>SUMIFS(DataRegularSeason20242025!$AA$3:$AA$1315,DataRegularSeason20242025!$B$3:$B$1315, "&lt;=" &amp; $A23, DataRegularSeason20242025!$D$3:$D$1315, AF$1)+SUMIFS(DataRegularSeason20242025!$AB$3:$AB$1315,DataRegularSeason20242025!$B$3:$B$1315, "&lt;=" &amp; $A23, DataRegularSeason20242025!$E$3:$E$1315, AF$1)</f>
        <v>14</v>
      </c>
      <c r="AG23" s="2">
        <f>SUMIFS(DataRegularSeason20242025!$AA$3:$AA$1315,DataRegularSeason20242025!$B$3:$B$1315, "&lt;=" &amp; $A23, DataRegularSeason20242025!$D$3:$D$1315, AG$1)+SUMIFS(DataRegularSeason20242025!$AB$3:$AB$1315,DataRegularSeason20242025!$B$3:$B$1315, "&lt;=" &amp; $A23, DataRegularSeason20242025!$E$3:$E$1315, AG$1)</f>
        <v>10</v>
      </c>
    </row>
    <row r="24" spans="1:33" x14ac:dyDescent="0.25">
      <c r="A24" s="4">
        <v>45590</v>
      </c>
      <c r="B24" s="2">
        <f>SUMIFS(DataRegularSeason20242025!$AA$3:$AA$1315,DataRegularSeason20242025!$B$3:$B$1315, "&lt;=" &amp; $A24, DataRegularSeason20242025!$D$3:$D$1315, B$1)+SUMIFS(DataRegularSeason20242025!$AB$3:$AB$1315,DataRegularSeason20242025!$B$3:$B$1315, "&lt;=" &amp; $A24, DataRegularSeason20242025!$E$3:$E$1315, B$1)</f>
        <v>7</v>
      </c>
      <c r="C24" s="2">
        <f>SUMIFS(DataRegularSeason20242025!$AA$3:$AA$1315,DataRegularSeason20242025!$B$3:$B$1315, "&lt;=" &amp; $A24, DataRegularSeason20242025!$D$3:$D$1315, C$1)+SUMIFS(DataRegularSeason20242025!$AB$3:$AB$1315,DataRegularSeason20242025!$B$3:$B$1315, "&lt;=" &amp; $A24, DataRegularSeason20242025!$E$3:$E$1315, C$1)</f>
        <v>7</v>
      </c>
      <c r="D24" s="2">
        <f>SUMIFS(DataRegularSeason20242025!$AA$3:$AA$1315,DataRegularSeason20242025!$B$3:$B$1315, "&lt;=" &amp; $A24, DataRegularSeason20242025!$D$3:$D$1315, D$1)+SUMIFS(DataRegularSeason20242025!$AB$3:$AB$1315,DataRegularSeason20242025!$B$3:$B$1315, "&lt;=" &amp; $A24, DataRegularSeason20242025!$E$3:$E$1315, D$1)</f>
        <v>7</v>
      </c>
      <c r="E24" s="2">
        <f>SUMIFS(DataRegularSeason20242025!$AA$3:$AA$1315,DataRegularSeason20242025!$B$3:$B$1315, "&lt;=" &amp; $A24, DataRegularSeason20242025!$D$3:$D$1315, E$1)+SUMIFS(DataRegularSeason20242025!$AB$3:$AB$1315,DataRegularSeason20242025!$B$3:$B$1315, "&lt;=" &amp; $A24, DataRegularSeason20242025!$E$3:$E$1315, E$1)</f>
        <v>8</v>
      </c>
      <c r="F24" s="2">
        <f>SUMIFS(DataRegularSeason20242025!$AA$3:$AA$1315,DataRegularSeason20242025!$B$3:$B$1315, "&lt;=" &amp; $A24, DataRegularSeason20242025!$D$3:$D$1315, F$1)+SUMIFS(DataRegularSeason20242025!$AB$3:$AB$1315,DataRegularSeason20242025!$B$3:$B$1315, "&lt;=" &amp; $A24, DataRegularSeason20242025!$E$3:$E$1315, F$1)</f>
        <v>6</v>
      </c>
      <c r="G24" s="2">
        <f>SUMIFS(DataRegularSeason20242025!$AA$3:$AA$1315,DataRegularSeason20242025!$B$3:$B$1315, "&lt;=" &amp; $A24, DataRegularSeason20242025!$D$3:$D$1315, G$1)+SUMIFS(DataRegularSeason20242025!$AB$3:$AB$1315,DataRegularSeason20242025!$B$3:$B$1315, "&lt;=" &amp; $A24, DataRegularSeason20242025!$E$3:$E$1315, G$1)</f>
        <v>11</v>
      </c>
      <c r="H24" s="2">
        <f>SUMIFS(DataRegularSeason20242025!$AA$3:$AA$1315,DataRegularSeason20242025!$B$3:$B$1315, "&lt;=" &amp; $A24, DataRegularSeason20242025!$D$3:$D$1315, H$1)+SUMIFS(DataRegularSeason20242025!$AB$3:$AB$1315,DataRegularSeason20242025!$B$3:$B$1315, "&lt;=" &amp; $A24, DataRegularSeason20242025!$E$3:$E$1315, H$1)</f>
        <v>5</v>
      </c>
      <c r="I24" s="2">
        <f>SUMIFS(DataRegularSeason20242025!$AA$3:$AA$1315,DataRegularSeason20242025!$B$3:$B$1315, "&lt;=" &amp; $A24, DataRegularSeason20242025!$D$3:$D$1315, I$1)+SUMIFS(DataRegularSeason20242025!$AB$3:$AB$1315,DataRegularSeason20242025!$B$3:$B$1315, "&lt;=" &amp; $A24, DataRegularSeason20242025!$E$3:$E$1315, I$1)</f>
        <v>8</v>
      </c>
      <c r="J24" s="2">
        <f>SUMIFS(DataRegularSeason20242025!$AA$3:$AA$1315,DataRegularSeason20242025!$B$3:$B$1315, "&lt;=" &amp; $A24, DataRegularSeason20242025!$D$3:$D$1315, J$1)+SUMIFS(DataRegularSeason20242025!$AB$3:$AB$1315,DataRegularSeason20242025!$B$3:$B$1315, "&lt;=" &amp; $A24, DataRegularSeason20242025!$E$3:$E$1315, J$1)</f>
        <v>12</v>
      </c>
      <c r="K24" s="2">
        <f>SUMIFS(DataRegularSeason20242025!$AA$3:$AA$1315,DataRegularSeason20242025!$B$3:$B$1315, "&lt;=" &amp; $A24, DataRegularSeason20242025!$D$3:$D$1315, K$1)+SUMIFS(DataRegularSeason20242025!$AB$3:$AB$1315,DataRegularSeason20242025!$B$3:$B$1315, "&lt;=" &amp; $A24, DataRegularSeason20242025!$E$3:$E$1315, K$1)</f>
        <v>8</v>
      </c>
      <c r="L24" s="2">
        <f>SUMIFS(DataRegularSeason20242025!$AA$3:$AA$1315,DataRegularSeason20242025!$B$3:$B$1315, "&lt;=" &amp; $A24, DataRegularSeason20242025!$D$3:$D$1315, L$1)+SUMIFS(DataRegularSeason20242025!$AB$3:$AB$1315,DataRegularSeason20242025!$B$3:$B$1315, "&lt;=" &amp; $A24, DataRegularSeason20242025!$E$3:$E$1315, L$1)</f>
        <v>7</v>
      </c>
      <c r="M24" s="2">
        <f>SUMIFS(DataRegularSeason20242025!$AA$3:$AA$1315,DataRegularSeason20242025!$B$3:$B$1315, "&lt;=" &amp; $A24, DataRegularSeason20242025!$D$3:$D$1315, M$1)+SUMIFS(DataRegularSeason20242025!$AB$3:$AB$1315,DataRegularSeason20242025!$B$3:$B$1315, "&lt;=" &amp; $A24, DataRegularSeason20242025!$E$3:$E$1315, M$1)</f>
        <v>11</v>
      </c>
      <c r="N24" s="2">
        <f>SUMIFS(DataRegularSeason20242025!$AA$3:$AA$1315,DataRegularSeason20242025!$B$3:$B$1315, "&lt;=" &amp; $A24, DataRegularSeason20242025!$D$3:$D$1315, N$1)+SUMIFS(DataRegularSeason20242025!$AB$3:$AB$1315,DataRegularSeason20242025!$B$3:$B$1315, "&lt;=" &amp; $A24, DataRegularSeason20242025!$E$3:$E$1315, N$1)</f>
        <v>10</v>
      </c>
      <c r="O24" s="2">
        <f>SUMIFS(DataRegularSeason20242025!$AA$3:$AA$1315,DataRegularSeason20242025!$B$3:$B$1315, "&lt;=" &amp; $A24, DataRegularSeason20242025!$D$3:$D$1315, O$1)+SUMIFS(DataRegularSeason20242025!$AB$3:$AB$1315,DataRegularSeason20242025!$B$3:$B$1315, "&lt;=" &amp; $A24, DataRegularSeason20242025!$E$3:$E$1315, O$1)</f>
        <v>12</v>
      </c>
      <c r="P24" s="2">
        <f>SUMIFS(DataRegularSeason20242025!$AA$3:$AA$1315,DataRegularSeason20242025!$B$3:$B$1315, "&lt;=" &amp; $A24, DataRegularSeason20242025!$D$3:$D$1315, P$1)+SUMIFS(DataRegularSeason20242025!$AB$3:$AB$1315,DataRegularSeason20242025!$B$3:$B$1315, "&lt;=" &amp; $A24, DataRegularSeason20242025!$E$3:$E$1315, P$1)</f>
        <v>5</v>
      </c>
      <c r="Q24" s="2">
        <f>SUMIFS(DataRegularSeason20242025!$AA$3:$AA$1315,DataRegularSeason20242025!$B$3:$B$1315, "&lt;=" &amp; $A24, DataRegularSeason20242025!$D$3:$D$1315, Q$1)+SUMIFS(DataRegularSeason20242025!$AB$3:$AB$1315,DataRegularSeason20242025!$B$3:$B$1315, "&lt;=" &amp; $A24, DataRegularSeason20242025!$E$3:$E$1315, Q$1)</f>
        <v>12</v>
      </c>
      <c r="R24" s="2">
        <f>SUMIFS(DataRegularSeason20242025!$AA$3:$AA$1315,DataRegularSeason20242025!$B$3:$B$1315, "&lt;=" &amp; $A24, DataRegularSeason20242025!$D$3:$D$1315, R$1)+SUMIFS(DataRegularSeason20242025!$AB$3:$AB$1315,DataRegularSeason20242025!$B$3:$B$1315, "&lt;=" &amp; $A24, DataRegularSeason20242025!$E$3:$E$1315, R$1)</f>
        <v>4</v>
      </c>
      <c r="S24" s="2">
        <f>SUMIFS(DataRegularSeason20242025!$AA$3:$AA$1315,DataRegularSeason20242025!$B$3:$B$1315, "&lt;=" &amp; $A24, DataRegularSeason20242025!$D$3:$D$1315, S$1)+SUMIFS(DataRegularSeason20242025!$AB$3:$AB$1315,DataRegularSeason20242025!$B$3:$B$1315, "&lt;=" &amp; $A24, DataRegularSeason20242025!$E$3:$E$1315, S$1)</f>
        <v>8</v>
      </c>
      <c r="T24" s="2">
        <f>SUMIFS(DataRegularSeason20242025!$AA$3:$AA$1315,DataRegularSeason20242025!$B$3:$B$1315, "&lt;=" &amp; $A24, DataRegularSeason20242025!$D$3:$D$1315, T$1)+SUMIFS(DataRegularSeason20242025!$AB$3:$AB$1315,DataRegularSeason20242025!$B$3:$B$1315, "&lt;=" &amp; $A24, DataRegularSeason20242025!$E$3:$E$1315, T$1)</f>
        <v>11</v>
      </c>
      <c r="U24" s="2">
        <f>SUMIFS(DataRegularSeason20242025!$AA$3:$AA$1315,DataRegularSeason20242025!$B$3:$B$1315, "&lt;=" &amp; $A24, DataRegularSeason20242025!$D$3:$D$1315, U$1)+SUMIFS(DataRegularSeason20242025!$AB$3:$AB$1315,DataRegularSeason20242025!$B$3:$B$1315, "&lt;=" &amp; $A24, DataRegularSeason20242025!$E$3:$E$1315, U$1)</f>
        <v>8</v>
      </c>
      <c r="V24" s="2">
        <f>SUMIFS(DataRegularSeason20242025!$AA$3:$AA$1315,DataRegularSeason20242025!$B$3:$B$1315, "&lt;=" &amp; $A24, DataRegularSeason20242025!$D$3:$D$1315, V$1)+SUMIFS(DataRegularSeason20242025!$AB$3:$AB$1315,DataRegularSeason20242025!$B$3:$B$1315, "&lt;=" &amp; $A24, DataRegularSeason20242025!$E$3:$E$1315, V$1)</f>
        <v>3</v>
      </c>
      <c r="W24" s="2">
        <f>SUMIFS(DataRegularSeason20242025!$AA$3:$AA$1315,DataRegularSeason20242025!$B$3:$B$1315, "&lt;=" &amp; $A24, DataRegularSeason20242025!$D$3:$D$1315, W$1)+SUMIFS(DataRegularSeason20242025!$AB$3:$AB$1315,DataRegularSeason20242025!$B$3:$B$1315, "&lt;=" &amp; $A24, DataRegularSeason20242025!$E$3:$E$1315, W$1)</f>
        <v>7</v>
      </c>
      <c r="X24" s="2">
        <f>SUMIFS(DataRegularSeason20242025!$AA$3:$AA$1315,DataRegularSeason20242025!$B$3:$B$1315, "&lt;=" &amp; $A24, DataRegularSeason20242025!$D$3:$D$1315, X$1)+SUMIFS(DataRegularSeason20242025!$AB$3:$AB$1315,DataRegularSeason20242025!$B$3:$B$1315, "&lt;=" &amp; $A24, DataRegularSeason20242025!$E$3:$E$1315, X$1)</f>
        <v>9</v>
      </c>
      <c r="Y24" s="2">
        <f>SUMIFS(DataRegularSeason20242025!$AA$3:$AA$1315,DataRegularSeason20242025!$B$3:$B$1315, "&lt;=" &amp; $A24, DataRegularSeason20242025!$D$3:$D$1315, Y$1)+SUMIFS(DataRegularSeason20242025!$AB$3:$AB$1315,DataRegularSeason20242025!$B$3:$B$1315, "&lt;=" &amp; $A24, DataRegularSeason20242025!$E$3:$E$1315, Y$1)</f>
        <v>2</v>
      </c>
      <c r="Z24" s="2">
        <f>SUMIFS(DataRegularSeason20242025!$AA$3:$AA$1315,DataRegularSeason20242025!$B$3:$B$1315, "&lt;=" &amp; $A24, DataRegularSeason20242025!$D$3:$D$1315, Z$1)+SUMIFS(DataRegularSeason20242025!$AB$3:$AB$1315,DataRegularSeason20242025!$B$3:$B$1315, "&lt;=" &amp; $A24, DataRegularSeason20242025!$E$3:$E$1315, Z$1)</f>
        <v>10</v>
      </c>
      <c r="AA24" s="2">
        <f>SUMIFS(DataRegularSeason20242025!$AA$3:$AA$1315,DataRegularSeason20242025!$B$3:$B$1315, "&lt;=" &amp; $A24, DataRegularSeason20242025!$D$3:$D$1315, AA$1)+SUMIFS(DataRegularSeason20242025!$AB$3:$AB$1315,DataRegularSeason20242025!$B$3:$B$1315, "&lt;=" &amp; $A24, DataRegularSeason20242025!$E$3:$E$1315, AA$1)</f>
        <v>8</v>
      </c>
      <c r="AB24" s="2">
        <f>SUMIFS(DataRegularSeason20242025!$AA$3:$AA$1315,DataRegularSeason20242025!$B$3:$B$1315, "&lt;=" &amp; $A24, DataRegularSeason20242025!$D$3:$D$1315, AB$1)+SUMIFS(DataRegularSeason20242025!$AB$3:$AB$1315,DataRegularSeason20242025!$B$3:$B$1315, "&lt;=" &amp; $A24, DataRegularSeason20242025!$E$3:$E$1315, AB$1)</f>
        <v>8</v>
      </c>
      <c r="AC24" s="2">
        <f>SUMIFS(DataRegularSeason20242025!$AA$3:$AA$1315,DataRegularSeason20242025!$B$3:$B$1315, "&lt;=" &amp; $A24, DataRegularSeason20242025!$D$3:$D$1315, AC$1)+SUMIFS(DataRegularSeason20242025!$AB$3:$AB$1315,DataRegularSeason20242025!$B$3:$B$1315, "&lt;=" &amp; $A24, DataRegularSeason20242025!$E$3:$E$1315, AC$1)</f>
        <v>9</v>
      </c>
      <c r="AD24" s="2">
        <f>SUMIFS(DataRegularSeason20242025!$AA$3:$AA$1315,DataRegularSeason20242025!$B$3:$B$1315, "&lt;=" &amp; $A24, DataRegularSeason20242025!$D$3:$D$1315, AD$1)+SUMIFS(DataRegularSeason20242025!$AB$3:$AB$1315,DataRegularSeason20242025!$B$3:$B$1315, "&lt;=" &amp; $A24, DataRegularSeason20242025!$E$3:$E$1315, AD$1)</f>
        <v>8</v>
      </c>
      <c r="AE24" s="2">
        <f>SUMIFS(DataRegularSeason20242025!$AA$3:$AA$1315,DataRegularSeason20242025!$B$3:$B$1315, "&lt;=" &amp; $A24, DataRegularSeason20242025!$D$3:$D$1315, AE$1)+SUMIFS(DataRegularSeason20242025!$AB$3:$AB$1315,DataRegularSeason20242025!$B$3:$B$1315, "&lt;=" &amp; $A24, DataRegularSeason20242025!$E$3:$E$1315, AE$1)</f>
        <v>11</v>
      </c>
      <c r="AF24" s="2">
        <f>SUMIFS(DataRegularSeason20242025!$AA$3:$AA$1315,DataRegularSeason20242025!$B$3:$B$1315, "&lt;=" &amp; $A24, DataRegularSeason20242025!$D$3:$D$1315, AF$1)+SUMIFS(DataRegularSeason20242025!$AB$3:$AB$1315,DataRegularSeason20242025!$B$3:$B$1315, "&lt;=" &amp; $A24, DataRegularSeason20242025!$E$3:$E$1315, AF$1)</f>
        <v>14</v>
      </c>
      <c r="AG24" s="2">
        <f>SUMIFS(DataRegularSeason20242025!$AA$3:$AA$1315,DataRegularSeason20242025!$B$3:$B$1315, "&lt;=" &amp; $A24, DataRegularSeason20242025!$D$3:$D$1315, AG$1)+SUMIFS(DataRegularSeason20242025!$AB$3:$AB$1315,DataRegularSeason20242025!$B$3:$B$1315, "&lt;=" &amp; $A24, DataRegularSeason20242025!$E$3:$E$1315, AG$1)</f>
        <v>10</v>
      </c>
    </row>
    <row r="25" spans="1:33" x14ac:dyDescent="0.25">
      <c r="A25" s="4">
        <v>45591</v>
      </c>
      <c r="B25" s="2">
        <f>SUMIFS(DataRegularSeason20242025!$AA$3:$AA$1315,DataRegularSeason20242025!$B$3:$B$1315, "&lt;=" &amp; $A25, DataRegularSeason20242025!$D$3:$D$1315, B$1)+SUMIFS(DataRegularSeason20242025!$AB$3:$AB$1315,DataRegularSeason20242025!$B$3:$B$1315, "&lt;=" &amp; $A25, DataRegularSeason20242025!$E$3:$E$1315, B$1)</f>
        <v>7</v>
      </c>
      <c r="C25" s="2">
        <f>SUMIFS(DataRegularSeason20242025!$AA$3:$AA$1315,DataRegularSeason20242025!$B$3:$B$1315, "&lt;=" &amp; $A25, DataRegularSeason20242025!$D$3:$D$1315, C$1)+SUMIFS(DataRegularSeason20242025!$AB$3:$AB$1315,DataRegularSeason20242025!$B$3:$B$1315, "&lt;=" &amp; $A25, DataRegularSeason20242025!$E$3:$E$1315, C$1)</f>
        <v>9</v>
      </c>
      <c r="D25" s="2">
        <f>SUMIFS(DataRegularSeason20242025!$AA$3:$AA$1315,DataRegularSeason20242025!$B$3:$B$1315, "&lt;=" &amp; $A25, DataRegularSeason20242025!$D$3:$D$1315, D$1)+SUMIFS(DataRegularSeason20242025!$AB$3:$AB$1315,DataRegularSeason20242025!$B$3:$B$1315, "&lt;=" &amp; $A25, DataRegularSeason20242025!$E$3:$E$1315, D$1)</f>
        <v>9</v>
      </c>
      <c r="E25" s="2">
        <f>SUMIFS(DataRegularSeason20242025!$AA$3:$AA$1315,DataRegularSeason20242025!$B$3:$B$1315, "&lt;=" &amp; $A25, DataRegularSeason20242025!$D$3:$D$1315, E$1)+SUMIFS(DataRegularSeason20242025!$AB$3:$AB$1315,DataRegularSeason20242025!$B$3:$B$1315, "&lt;=" &amp; $A25, DataRegularSeason20242025!$E$3:$E$1315, E$1)</f>
        <v>10</v>
      </c>
      <c r="F25" s="2">
        <f>SUMIFS(DataRegularSeason20242025!$AA$3:$AA$1315,DataRegularSeason20242025!$B$3:$B$1315, "&lt;=" &amp; $A25, DataRegularSeason20242025!$D$3:$D$1315, F$1)+SUMIFS(DataRegularSeason20242025!$AB$3:$AB$1315,DataRegularSeason20242025!$B$3:$B$1315, "&lt;=" &amp; $A25, DataRegularSeason20242025!$E$3:$E$1315, F$1)</f>
        <v>7</v>
      </c>
      <c r="G25" s="2">
        <f>SUMIFS(DataRegularSeason20242025!$AA$3:$AA$1315,DataRegularSeason20242025!$B$3:$B$1315, "&lt;=" &amp; $A25, DataRegularSeason20242025!$D$3:$D$1315, G$1)+SUMIFS(DataRegularSeason20242025!$AB$3:$AB$1315,DataRegularSeason20242025!$B$3:$B$1315, "&lt;=" &amp; $A25, DataRegularSeason20242025!$E$3:$E$1315, G$1)</f>
        <v>11</v>
      </c>
      <c r="H25" s="2">
        <f>SUMIFS(DataRegularSeason20242025!$AA$3:$AA$1315,DataRegularSeason20242025!$B$3:$B$1315, "&lt;=" &amp; $A25, DataRegularSeason20242025!$D$3:$D$1315, H$1)+SUMIFS(DataRegularSeason20242025!$AB$3:$AB$1315,DataRegularSeason20242025!$B$3:$B$1315, "&lt;=" &amp; $A25, DataRegularSeason20242025!$E$3:$E$1315, H$1)</f>
        <v>5</v>
      </c>
      <c r="I25" s="2">
        <f>SUMIFS(DataRegularSeason20242025!$AA$3:$AA$1315,DataRegularSeason20242025!$B$3:$B$1315, "&lt;=" &amp; $A25, DataRegularSeason20242025!$D$3:$D$1315, I$1)+SUMIFS(DataRegularSeason20242025!$AB$3:$AB$1315,DataRegularSeason20242025!$B$3:$B$1315, "&lt;=" &amp; $A25, DataRegularSeason20242025!$E$3:$E$1315, I$1)</f>
        <v>8</v>
      </c>
      <c r="J25" s="2">
        <f>SUMIFS(DataRegularSeason20242025!$AA$3:$AA$1315,DataRegularSeason20242025!$B$3:$B$1315, "&lt;=" &amp; $A25, DataRegularSeason20242025!$D$3:$D$1315, J$1)+SUMIFS(DataRegularSeason20242025!$AB$3:$AB$1315,DataRegularSeason20242025!$B$3:$B$1315, "&lt;=" &amp; $A25, DataRegularSeason20242025!$E$3:$E$1315, J$1)</f>
        <v>14</v>
      </c>
      <c r="K25" s="2">
        <f>SUMIFS(DataRegularSeason20242025!$AA$3:$AA$1315,DataRegularSeason20242025!$B$3:$B$1315, "&lt;=" &amp; $A25, DataRegularSeason20242025!$D$3:$D$1315, K$1)+SUMIFS(DataRegularSeason20242025!$AB$3:$AB$1315,DataRegularSeason20242025!$B$3:$B$1315, "&lt;=" &amp; $A25, DataRegularSeason20242025!$E$3:$E$1315, K$1)</f>
        <v>8</v>
      </c>
      <c r="L25" s="2">
        <f>SUMIFS(DataRegularSeason20242025!$AA$3:$AA$1315,DataRegularSeason20242025!$B$3:$B$1315, "&lt;=" &amp; $A25, DataRegularSeason20242025!$D$3:$D$1315, L$1)+SUMIFS(DataRegularSeason20242025!$AB$3:$AB$1315,DataRegularSeason20242025!$B$3:$B$1315, "&lt;=" &amp; $A25, DataRegularSeason20242025!$E$3:$E$1315, L$1)</f>
        <v>7</v>
      </c>
      <c r="M25" s="2">
        <f>SUMIFS(DataRegularSeason20242025!$AA$3:$AA$1315,DataRegularSeason20242025!$B$3:$B$1315, "&lt;=" &amp; $A25, DataRegularSeason20242025!$D$3:$D$1315, M$1)+SUMIFS(DataRegularSeason20242025!$AB$3:$AB$1315,DataRegularSeason20242025!$B$3:$B$1315, "&lt;=" &amp; $A25, DataRegularSeason20242025!$E$3:$E$1315, M$1)</f>
        <v>13</v>
      </c>
      <c r="N25" s="2">
        <f>SUMIFS(DataRegularSeason20242025!$AA$3:$AA$1315,DataRegularSeason20242025!$B$3:$B$1315, "&lt;=" &amp; $A25, DataRegularSeason20242025!$D$3:$D$1315, N$1)+SUMIFS(DataRegularSeason20242025!$AB$3:$AB$1315,DataRegularSeason20242025!$B$3:$B$1315, "&lt;=" &amp; $A25, DataRegularSeason20242025!$E$3:$E$1315, N$1)</f>
        <v>12</v>
      </c>
      <c r="O25" s="2">
        <f>SUMIFS(DataRegularSeason20242025!$AA$3:$AA$1315,DataRegularSeason20242025!$B$3:$B$1315, "&lt;=" &amp; $A25, DataRegularSeason20242025!$D$3:$D$1315, O$1)+SUMIFS(DataRegularSeason20242025!$AB$3:$AB$1315,DataRegularSeason20242025!$B$3:$B$1315, "&lt;=" &amp; $A25, DataRegularSeason20242025!$E$3:$E$1315, O$1)</f>
        <v>12</v>
      </c>
      <c r="P25" s="2">
        <f>SUMIFS(DataRegularSeason20242025!$AA$3:$AA$1315,DataRegularSeason20242025!$B$3:$B$1315, "&lt;=" &amp; $A25, DataRegularSeason20242025!$D$3:$D$1315, P$1)+SUMIFS(DataRegularSeason20242025!$AB$3:$AB$1315,DataRegularSeason20242025!$B$3:$B$1315, "&lt;=" &amp; $A25, DataRegularSeason20242025!$E$3:$E$1315, P$1)</f>
        <v>7</v>
      </c>
      <c r="Q25" s="2">
        <f>SUMIFS(DataRegularSeason20242025!$AA$3:$AA$1315,DataRegularSeason20242025!$B$3:$B$1315, "&lt;=" &amp; $A25, DataRegularSeason20242025!$D$3:$D$1315, Q$1)+SUMIFS(DataRegularSeason20242025!$AB$3:$AB$1315,DataRegularSeason20242025!$B$3:$B$1315, "&lt;=" &amp; $A25, DataRegularSeason20242025!$E$3:$E$1315, Q$1)</f>
        <v>12</v>
      </c>
      <c r="R25" s="2">
        <f>SUMIFS(DataRegularSeason20242025!$AA$3:$AA$1315,DataRegularSeason20242025!$B$3:$B$1315, "&lt;=" &amp; $A25, DataRegularSeason20242025!$D$3:$D$1315, R$1)+SUMIFS(DataRegularSeason20242025!$AB$3:$AB$1315,DataRegularSeason20242025!$B$3:$B$1315, "&lt;=" &amp; $A25, DataRegularSeason20242025!$E$3:$E$1315, R$1)</f>
        <v>6</v>
      </c>
      <c r="S25" s="2">
        <f>SUMIFS(DataRegularSeason20242025!$AA$3:$AA$1315,DataRegularSeason20242025!$B$3:$B$1315, "&lt;=" &amp; $A25, DataRegularSeason20242025!$D$3:$D$1315, S$1)+SUMIFS(DataRegularSeason20242025!$AB$3:$AB$1315,DataRegularSeason20242025!$B$3:$B$1315, "&lt;=" &amp; $A25, DataRegularSeason20242025!$E$3:$E$1315, S$1)</f>
        <v>8</v>
      </c>
      <c r="T25" s="2">
        <f>SUMIFS(DataRegularSeason20242025!$AA$3:$AA$1315,DataRegularSeason20242025!$B$3:$B$1315, "&lt;=" &amp; $A25, DataRegularSeason20242025!$D$3:$D$1315, T$1)+SUMIFS(DataRegularSeason20242025!$AB$3:$AB$1315,DataRegularSeason20242025!$B$3:$B$1315, "&lt;=" &amp; $A25, DataRegularSeason20242025!$E$3:$E$1315, T$1)</f>
        <v>13</v>
      </c>
      <c r="U25" s="2">
        <f>SUMIFS(DataRegularSeason20242025!$AA$3:$AA$1315,DataRegularSeason20242025!$B$3:$B$1315, "&lt;=" &amp; $A25, DataRegularSeason20242025!$D$3:$D$1315, U$1)+SUMIFS(DataRegularSeason20242025!$AB$3:$AB$1315,DataRegularSeason20242025!$B$3:$B$1315, "&lt;=" &amp; $A25, DataRegularSeason20242025!$E$3:$E$1315, U$1)</f>
        <v>8</v>
      </c>
      <c r="V25" s="2">
        <f>SUMIFS(DataRegularSeason20242025!$AA$3:$AA$1315,DataRegularSeason20242025!$B$3:$B$1315, "&lt;=" &amp; $A25, DataRegularSeason20242025!$D$3:$D$1315, V$1)+SUMIFS(DataRegularSeason20242025!$AB$3:$AB$1315,DataRegularSeason20242025!$B$3:$B$1315, "&lt;=" &amp; $A25, DataRegularSeason20242025!$E$3:$E$1315, V$1)</f>
        <v>5</v>
      </c>
      <c r="W25" s="2">
        <f>SUMIFS(DataRegularSeason20242025!$AA$3:$AA$1315,DataRegularSeason20242025!$B$3:$B$1315, "&lt;=" &amp; $A25, DataRegularSeason20242025!$D$3:$D$1315, W$1)+SUMIFS(DataRegularSeason20242025!$AB$3:$AB$1315,DataRegularSeason20242025!$B$3:$B$1315, "&lt;=" &amp; $A25, DataRegularSeason20242025!$E$3:$E$1315, W$1)</f>
        <v>7</v>
      </c>
      <c r="X25" s="2">
        <f>SUMIFS(DataRegularSeason20242025!$AA$3:$AA$1315,DataRegularSeason20242025!$B$3:$B$1315, "&lt;=" &amp; $A25, DataRegularSeason20242025!$D$3:$D$1315, X$1)+SUMIFS(DataRegularSeason20242025!$AB$3:$AB$1315,DataRegularSeason20242025!$B$3:$B$1315, "&lt;=" &amp; $A25, DataRegularSeason20242025!$E$3:$E$1315, X$1)</f>
        <v>9</v>
      </c>
      <c r="Y25" s="2">
        <f>SUMIFS(DataRegularSeason20242025!$AA$3:$AA$1315,DataRegularSeason20242025!$B$3:$B$1315, "&lt;=" &amp; $A25, DataRegularSeason20242025!$D$3:$D$1315, Y$1)+SUMIFS(DataRegularSeason20242025!$AB$3:$AB$1315,DataRegularSeason20242025!$B$3:$B$1315, "&lt;=" &amp; $A25, DataRegularSeason20242025!$E$3:$E$1315, Y$1)</f>
        <v>2</v>
      </c>
      <c r="Z25" s="2">
        <f>SUMIFS(DataRegularSeason20242025!$AA$3:$AA$1315,DataRegularSeason20242025!$B$3:$B$1315, "&lt;=" &amp; $A25, DataRegularSeason20242025!$D$3:$D$1315, Z$1)+SUMIFS(DataRegularSeason20242025!$AB$3:$AB$1315,DataRegularSeason20242025!$B$3:$B$1315, "&lt;=" &amp; $A25, DataRegularSeason20242025!$E$3:$E$1315, Z$1)</f>
        <v>10</v>
      </c>
      <c r="AA25" s="2">
        <f>SUMIFS(DataRegularSeason20242025!$AA$3:$AA$1315,DataRegularSeason20242025!$B$3:$B$1315, "&lt;=" &amp; $A25, DataRegularSeason20242025!$D$3:$D$1315, AA$1)+SUMIFS(DataRegularSeason20242025!$AB$3:$AB$1315,DataRegularSeason20242025!$B$3:$B$1315, "&lt;=" &amp; $A25, DataRegularSeason20242025!$E$3:$E$1315, AA$1)</f>
        <v>10</v>
      </c>
      <c r="AB25" s="2">
        <f>SUMIFS(DataRegularSeason20242025!$AA$3:$AA$1315,DataRegularSeason20242025!$B$3:$B$1315, "&lt;=" &amp; $A25, DataRegularSeason20242025!$D$3:$D$1315, AB$1)+SUMIFS(DataRegularSeason20242025!$AB$3:$AB$1315,DataRegularSeason20242025!$B$3:$B$1315, "&lt;=" &amp; $A25, DataRegularSeason20242025!$E$3:$E$1315, AB$1)</f>
        <v>9</v>
      </c>
      <c r="AC25" s="2">
        <f>SUMIFS(DataRegularSeason20242025!$AA$3:$AA$1315,DataRegularSeason20242025!$B$3:$B$1315, "&lt;=" &amp; $A25, DataRegularSeason20242025!$D$3:$D$1315, AC$1)+SUMIFS(DataRegularSeason20242025!$AB$3:$AB$1315,DataRegularSeason20242025!$B$3:$B$1315, "&lt;=" &amp; $A25, DataRegularSeason20242025!$E$3:$E$1315, AC$1)</f>
        <v>9</v>
      </c>
      <c r="AD25" s="2">
        <f>SUMIFS(DataRegularSeason20242025!$AA$3:$AA$1315,DataRegularSeason20242025!$B$3:$B$1315, "&lt;=" &amp; $A25, DataRegularSeason20242025!$D$3:$D$1315, AD$1)+SUMIFS(DataRegularSeason20242025!$AB$3:$AB$1315,DataRegularSeason20242025!$B$3:$B$1315, "&lt;=" &amp; $A25, DataRegularSeason20242025!$E$3:$E$1315, AD$1)</f>
        <v>10</v>
      </c>
      <c r="AE25" s="2">
        <f>SUMIFS(DataRegularSeason20242025!$AA$3:$AA$1315,DataRegularSeason20242025!$B$3:$B$1315, "&lt;=" &amp; $A25, DataRegularSeason20242025!$D$3:$D$1315, AE$1)+SUMIFS(DataRegularSeason20242025!$AB$3:$AB$1315,DataRegularSeason20242025!$B$3:$B$1315, "&lt;=" &amp; $A25, DataRegularSeason20242025!$E$3:$E$1315, AE$1)</f>
        <v>13</v>
      </c>
      <c r="AF25" s="2">
        <f>SUMIFS(DataRegularSeason20242025!$AA$3:$AA$1315,DataRegularSeason20242025!$B$3:$B$1315, "&lt;=" &amp; $A25, DataRegularSeason20242025!$D$3:$D$1315, AF$1)+SUMIFS(DataRegularSeason20242025!$AB$3:$AB$1315,DataRegularSeason20242025!$B$3:$B$1315, "&lt;=" &amp; $A25, DataRegularSeason20242025!$E$3:$E$1315, AF$1)</f>
        <v>16</v>
      </c>
      <c r="AG25" s="2">
        <f>SUMIFS(DataRegularSeason20242025!$AA$3:$AA$1315,DataRegularSeason20242025!$B$3:$B$1315, "&lt;=" &amp; $A25, DataRegularSeason20242025!$D$3:$D$1315, AG$1)+SUMIFS(DataRegularSeason20242025!$AB$3:$AB$1315,DataRegularSeason20242025!$B$3:$B$1315, "&lt;=" &amp; $A25, DataRegularSeason20242025!$E$3:$E$1315, AG$1)</f>
        <v>10</v>
      </c>
    </row>
    <row r="26" spans="1:33" x14ac:dyDescent="0.25">
      <c r="A26" s="4">
        <v>45592</v>
      </c>
      <c r="B26" s="2">
        <f>SUMIFS(DataRegularSeason20242025!$AA$3:$AA$1315,DataRegularSeason20242025!$B$3:$B$1315, "&lt;=" &amp; $A26, DataRegularSeason20242025!$D$3:$D$1315, B$1)+SUMIFS(DataRegularSeason20242025!$AB$3:$AB$1315,DataRegularSeason20242025!$B$3:$B$1315, "&lt;=" &amp; $A26, DataRegularSeason20242025!$E$3:$E$1315, B$1)</f>
        <v>7</v>
      </c>
      <c r="C26" s="2">
        <f>SUMIFS(DataRegularSeason20242025!$AA$3:$AA$1315,DataRegularSeason20242025!$B$3:$B$1315, "&lt;=" &amp; $A26, DataRegularSeason20242025!$D$3:$D$1315, C$1)+SUMIFS(DataRegularSeason20242025!$AB$3:$AB$1315,DataRegularSeason20242025!$B$3:$B$1315, "&lt;=" &amp; $A26, DataRegularSeason20242025!$E$3:$E$1315, C$1)</f>
        <v>9</v>
      </c>
      <c r="D26" s="2">
        <f>SUMIFS(DataRegularSeason20242025!$AA$3:$AA$1315,DataRegularSeason20242025!$B$3:$B$1315, "&lt;=" &amp; $A26, DataRegularSeason20242025!$D$3:$D$1315, D$1)+SUMIFS(DataRegularSeason20242025!$AB$3:$AB$1315,DataRegularSeason20242025!$B$3:$B$1315, "&lt;=" &amp; $A26, DataRegularSeason20242025!$E$3:$E$1315, D$1)</f>
        <v>9</v>
      </c>
      <c r="E26" s="2">
        <f>SUMIFS(DataRegularSeason20242025!$AA$3:$AA$1315,DataRegularSeason20242025!$B$3:$B$1315, "&lt;=" &amp; $A26, DataRegularSeason20242025!$D$3:$D$1315, E$1)+SUMIFS(DataRegularSeason20242025!$AB$3:$AB$1315,DataRegularSeason20242025!$B$3:$B$1315, "&lt;=" &amp; $A26, DataRegularSeason20242025!$E$3:$E$1315, E$1)</f>
        <v>10</v>
      </c>
      <c r="F26" s="2">
        <f>SUMIFS(DataRegularSeason20242025!$AA$3:$AA$1315,DataRegularSeason20242025!$B$3:$B$1315, "&lt;=" &amp; $A26, DataRegularSeason20242025!$D$3:$D$1315, F$1)+SUMIFS(DataRegularSeason20242025!$AB$3:$AB$1315,DataRegularSeason20242025!$B$3:$B$1315, "&lt;=" &amp; $A26, DataRegularSeason20242025!$E$3:$E$1315, F$1)</f>
        <v>7</v>
      </c>
      <c r="G26" s="2">
        <f>SUMIFS(DataRegularSeason20242025!$AA$3:$AA$1315,DataRegularSeason20242025!$B$3:$B$1315, "&lt;=" &amp; $A26, DataRegularSeason20242025!$D$3:$D$1315, G$1)+SUMIFS(DataRegularSeason20242025!$AB$3:$AB$1315,DataRegularSeason20242025!$B$3:$B$1315, "&lt;=" &amp; $A26, DataRegularSeason20242025!$E$3:$E$1315, G$1)</f>
        <v>11</v>
      </c>
      <c r="H26" s="2">
        <f>SUMIFS(DataRegularSeason20242025!$AA$3:$AA$1315,DataRegularSeason20242025!$B$3:$B$1315, "&lt;=" &amp; $A26, DataRegularSeason20242025!$D$3:$D$1315, H$1)+SUMIFS(DataRegularSeason20242025!$AB$3:$AB$1315,DataRegularSeason20242025!$B$3:$B$1315, "&lt;=" &amp; $A26, DataRegularSeason20242025!$E$3:$E$1315, H$1)</f>
        <v>5</v>
      </c>
      <c r="I26" s="2">
        <f>SUMIFS(DataRegularSeason20242025!$AA$3:$AA$1315,DataRegularSeason20242025!$B$3:$B$1315, "&lt;=" &amp; $A26, DataRegularSeason20242025!$D$3:$D$1315, I$1)+SUMIFS(DataRegularSeason20242025!$AB$3:$AB$1315,DataRegularSeason20242025!$B$3:$B$1315, "&lt;=" &amp; $A26, DataRegularSeason20242025!$E$3:$E$1315, I$1)</f>
        <v>10</v>
      </c>
      <c r="J26" s="2">
        <f>SUMIFS(DataRegularSeason20242025!$AA$3:$AA$1315,DataRegularSeason20242025!$B$3:$B$1315, "&lt;=" &amp; $A26, DataRegularSeason20242025!$D$3:$D$1315, J$1)+SUMIFS(DataRegularSeason20242025!$AB$3:$AB$1315,DataRegularSeason20242025!$B$3:$B$1315, "&lt;=" &amp; $A26, DataRegularSeason20242025!$E$3:$E$1315, J$1)</f>
        <v>14</v>
      </c>
      <c r="K26" s="2">
        <f>SUMIFS(DataRegularSeason20242025!$AA$3:$AA$1315,DataRegularSeason20242025!$B$3:$B$1315, "&lt;=" &amp; $A26, DataRegularSeason20242025!$D$3:$D$1315, K$1)+SUMIFS(DataRegularSeason20242025!$AB$3:$AB$1315,DataRegularSeason20242025!$B$3:$B$1315, "&lt;=" &amp; $A26, DataRegularSeason20242025!$E$3:$E$1315, K$1)</f>
        <v>9</v>
      </c>
      <c r="L26" s="2">
        <f>SUMIFS(DataRegularSeason20242025!$AA$3:$AA$1315,DataRegularSeason20242025!$B$3:$B$1315, "&lt;=" &amp; $A26, DataRegularSeason20242025!$D$3:$D$1315, L$1)+SUMIFS(DataRegularSeason20242025!$AB$3:$AB$1315,DataRegularSeason20242025!$B$3:$B$1315, "&lt;=" &amp; $A26, DataRegularSeason20242025!$E$3:$E$1315, L$1)</f>
        <v>9</v>
      </c>
      <c r="M26" s="2">
        <f>SUMIFS(DataRegularSeason20242025!$AA$3:$AA$1315,DataRegularSeason20242025!$B$3:$B$1315, "&lt;=" &amp; $A26, DataRegularSeason20242025!$D$3:$D$1315, M$1)+SUMIFS(DataRegularSeason20242025!$AB$3:$AB$1315,DataRegularSeason20242025!$B$3:$B$1315, "&lt;=" &amp; $A26, DataRegularSeason20242025!$E$3:$E$1315, M$1)</f>
        <v>13</v>
      </c>
      <c r="N26" s="2">
        <f>SUMIFS(DataRegularSeason20242025!$AA$3:$AA$1315,DataRegularSeason20242025!$B$3:$B$1315, "&lt;=" &amp; $A26, DataRegularSeason20242025!$D$3:$D$1315, N$1)+SUMIFS(DataRegularSeason20242025!$AB$3:$AB$1315,DataRegularSeason20242025!$B$3:$B$1315, "&lt;=" &amp; $A26, DataRegularSeason20242025!$E$3:$E$1315, N$1)</f>
        <v>12</v>
      </c>
      <c r="O26" s="2">
        <f>SUMIFS(DataRegularSeason20242025!$AA$3:$AA$1315,DataRegularSeason20242025!$B$3:$B$1315, "&lt;=" &amp; $A26, DataRegularSeason20242025!$D$3:$D$1315, O$1)+SUMIFS(DataRegularSeason20242025!$AB$3:$AB$1315,DataRegularSeason20242025!$B$3:$B$1315, "&lt;=" &amp; $A26, DataRegularSeason20242025!$E$3:$E$1315, O$1)</f>
        <v>12</v>
      </c>
      <c r="P26" s="2">
        <f>SUMIFS(DataRegularSeason20242025!$AA$3:$AA$1315,DataRegularSeason20242025!$B$3:$B$1315, "&lt;=" &amp; $A26, DataRegularSeason20242025!$D$3:$D$1315, P$1)+SUMIFS(DataRegularSeason20242025!$AB$3:$AB$1315,DataRegularSeason20242025!$B$3:$B$1315, "&lt;=" &amp; $A26, DataRegularSeason20242025!$E$3:$E$1315, P$1)</f>
        <v>9</v>
      </c>
      <c r="Q26" s="2">
        <f>SUMIFS(DataRegularSeason20242025!$AA$3:$AA$1315,DataRegularSeason20242025!$B$3:$B$1315, "&lt;=" &amp; $A26, DataRegularSeason20242025!$D$3:$D$1315, Q$1)+SUMIFS(DataRegularSeason20242025!$AB$3:$AB$1315,DataRegularSeason20242025!$B$3:$B$1315, "&lt;=" &amp; $A26, DataRegularSeason20242025!$E$3:$E$1315, Q$1)</f>
        <v>14</v>
      </c>
      <c r="R26" s="2">
        <f>SUMIFS(DataRegularSeason20242025!$AA$3:$AA$1315,DataRegularSeason20242025!$B$3:$B$1315, "&lt;=" &amp; $A26, DataRegularSeason20242025!$D$3:$D$1315, R$1)+SUMIFS(DataRegularSeason20242025!$AB$3:$AB$1315,DataRegularSeason20242025!$B$3:$B$1315, "&lt;=" &amp; $A26, DataRegularSeason20242025!$E$3:$E$1315, R$1)</f>
        <v>6</v>
      </c>
      <c r="S26" s="2">
        <f>SUMIFS(DataRegularSeason20242025!$AA$3:$AA$1315,DataRegularSeason20242025!$B$3:$B$1315, "&lt;=" &amp; $A26, DataRegularSeason20242025!$D$3:$D$1315, S$1)+SUMIFS(DataRegularSeason20242025!$AB$3:$AB$1315,DataRegularSeason20242025!$B$3:$B$1315, "&lt;=" &amp; $A26, DataRegularSeason20242025!$E$3:$E$1315, S$1)</f>
        <v>8</v>
      </c>
      <c r="T26" s="2">
        <f>SUMIFS(DataRegularSeason20242025!$AA$3:$AA$1315,DataRegularSeason20242025!$B$3:$B$1315, "&lt;=" &amp; $A26, DataRegularSeason20242025!$D$3:$D$1315, T$1)+SUMIFS(DataRegularSeason20242025!$AB$3:$AB$1315,DataRegularSeason20242025!$B$3:$B$1315, "&lt;=" &amp; $A26, DataRegularSeason20242025!$E$3:$E$1315, T$1)</f>
        <v>13</v>
      </c>
      <c r="U26" s="2">
        <f>SUMIFS(DataRegularSeason20242025!$AA$3:$AA$1315,DataRegularSeason20242025!$B$3:$B$1315, "&lt;=" &amp; $A26, DataRegularSeason20242025!$D$3:$D$1315, U$1)+SUMIFS(DataRegularSeason20242025!$AB$3:$AB$1315,DataRegularSeason20242025!$B$3:$B$1315, "&lt;=" &amp; $A26, DataRegularSeason20242025!$E$3:$E$1315, U$1)</f>
        <v>8</v>
      </c>
      <c r="V26" s="2">
        <f>SUMIFS(DataRegularSeason20242025!$AA$3:$AA$1315,DataRegularSeason20242025!$B$3:$B$1315, "&lt;=" &amp; $A26, DataRegularSeason20242025!$D$3:$D$1315, V$1)+SUMIFS(DataRegularSeason20242025!$AB$3:$AB$1315,DataRegularSeason20242025!$B$3:$B$1315, "&lt;=" &amp; $A26, DataRegularSeason20242025!$E$3:$E$1315, V$1)</f>
        <v>5</v>
      </c>
      <c r="W26" s="2">
        <f>SUMIFS(DataRegularSeason20242025!$AA$3:$AA$1315,DataRegularSeason20242025!$B$3:$B$1315, "&lt;=" &amp; $A26, DataRegularSeason20242025!$D$3:$D$1315, W$1)+SUMIFS(DataRegularSeason20242025!$AB$3:$AB$1315,DataRegularSeason20242025!$B$3:$B$1315, "&lt;=" &amp; $A26, DataRegularSeason20242025!$E$3:$E$1315, W$1)</f>
        <v>7</v>
      </c>
      <c r="X26" s="2">
        <f>SUMIFS(DataRegularSeason20242025!$AA$3:$AA$1315,DataRegularSeason20242025!$B$3:$B$1315, "&lt;=" &amp; $A26, DataRegularSeason20242025!$D$3:$D$1315, X$1)+SUMIFS(DataRegularSeason20242025!$AB$3:$AB$1315,DataRegularSeason20242025!$B$3:$B$1315, "&lt;=" &amp; $A26, DataRegularSeason20242025!$E$3:$E$1315, X$1)</f>
        <v>9</v>
      </c>
      <c r="Y26" s="2">
        <f>SUMIFS(DataRegularSeason20242025!$AA$3:$AA$1315,DataRegularSeason20242025!$B$3:$B$1315, "&lt;=" &amp; $A26, DataRegularSeason20242025!$D$3:$D$1315, Y$1)+SUMIFS(DataRegularSeason20242025!$AB$3:$AB$1315,DataRegularSeason20242025!$B$3:$B$1315, "&lt;=" &amp; $A26, DataRegularSeason20242025!$E$3:$E$1315, Y$1)</f>
        <v>2</v>
      </c>
      <c r="Z26" s="2">
        <f>SUMIFS(DataRegularSeason20242025!$AA$3:$AA$1315,DataRegularSeason20242025!$B$3:$B$1315, "&lt;=" &amp; $A26, DataRegularSeason20242025!$D$3:$D$1315, Z$1)+SUMIFS(DataRegularSeason20242025!$AB$3:$AB$1315,DataRegularSeason20242025!$B$3:$B$1315, "&lt;=" &amp; $A26, DataRegularSeason20242025!$E$3:$E$1315, Z$1)</f>
        <v>10</v>
      </c>
      <c r="AA26" s="2">
        <f>SUMIFS(DataRegularSeason20242025!$AA$3:$AA$1315,DataRegularSeason20242025!$B$3:$B$1315, "&lt;=" &amp; $A26, DataRegularSeason20242025!$D$3:$D$1315, AA$1)+SUMIFS(DataRegularSeason20242025!$AB$3:$AB$1315,DataRegularSeason20242025!$B$3:$B$1315, "&lt;=" &amp; $A26, DataRegularSeason20242025!$E$3:$E$1315, AA$1)</f>
        <v>10</v>
      </c>
      <c r="AB26" s="2">
        <f>SUMIFS(DataRegularSeason20242025!$AA$3:$AA$1315,DataRegularSeason20242025!$B$3:$B$1315, "&lt;=" &amp; $A26, DataRegularSeason20242025!$D$3:$D$1315, AB$1)+SUMIFS(DataRegularSeason20242025!$AB$3:$AB$1315,DataRegularSeason20242025!$B$3:$B$1315, "&lt;=" &amp; $A26, DataRegularSeason20242025!$E$3:$E$1315, AB$1)</f>
        <v>9</v>
      </c>
      <c r="AC26" s="2">
        <f>SUMIFS(DataRegularSeason20242025!$AA$3:$AA$1315,DataRegularSeason20242025!$B$3:$B$1315, "&lt;=" &amp; $A26, DataRegularSeason20242025!$D$3:$D$1315, AC$1)+SUMIFS(DataRegularSeason20242025!$AB$3:$AB$1315,DataRegularSeason20242025!$B$3:$B$1315, "&lt;=" &amp; $A26, DataRegularSeason20242025!$E$3:$E$1315, AC$1)</f>
        <v>9</v>
      </c>
      <c r="AD26" s="2">
        <f>SUMIFS(DataRegularSeason20242025!$AA$3:$AA$1315,DataRegularSeason20242025!$B$3:$B$1315, "&lt;=" &amp; $A26, DataRegularSeason20242025!$D$3:$D$1315, AD$1)+SUMIFS(DataRegularSeason20242025!$AB$3:$AB$1315,DataRegularSeason20242025!$B$3:$B$1315, "&lt;=" &amp; $A26, DataRegularSeason20242025!$E$3:$E$1315, AD$1)</f>
        <v>10</v>
      </c>
      <c r="AE26" s="2">
        <f>SUMIFS(DataRegularSeason20242025!$AA$3:$AA$1315,DataRegularSeason20242025!$B$3:$B$1315, "&lt;=" &amp; $A26, DataRegularSeason20242025!$D$3:$D$1315, AE$1)+SUMIFS(DataRegularSeason20242025!$AB$3:$AB$1315,DataRegularSeason20242025!$B$3:$B$1315, "&lt;=" &amp; $A26, DataRegularSeason20242025!$E$3:$E$1315, AE$1)</f>
        <v>13</v>
      </c>
      <c r="AF26" s="2">
        <f>SUMIFS(DataRegularSeason20242025!$AA$3:$AA$1315,DataRegularSeason20242025!$B$3:$B$1315, "&lt;=" &amp; $A26, DataRegularSeason20242025!$D$3:$D$1315, AF$1)+SUMIFS(DataRegularSeason20242025!$AB$3:$AB$1315,DataRegularSeason20242025!$B$3:$B$1315, "&lt;=" &amp; $A26, DataRegularSeason20242025!$E$3:$E$1315, AF$1)</f>
        <v>16</v>
      </c>
      <c r="AG26" s="2">
        <f>SUMIFS(DataRegularSeason20242025!$AA$3:$AA$1315,DataRegularSeason20242025!$B$3:$B$1315, "&lt;=" &amp; $A26, DataRegularSeason20242025!$D$3:$D$1315, AG$1)+SUMIFS(DataRegularSeason20242025!$AB$3:$AB$1315,DataRegularSeason20242025!$B$3:$B$1315, "&lt;=" &amp; $A26, DataRegularSeason20242025!$E$3:$E$1315, AG$1)</f>
        <v>10</v>
      </c>
    </row>
    <row r="27" spans="1:33" x14ac:dyDescent="0.25">
      <c r="A27" s="4">
        <v>45593</v>
      </c>
      <c r="B27" s="2">
        <f>SUMIFS(DataRegularSeason20242025!$AA$3:$AA$1315,DataRegularSeason20242025!$B$3:$B$1315, "&lt;=" &amp; $A27, DataRegularSeason20242025!$D$3:$D$1315, B$1)+SUMIFS(DataRegularSeason20242025!$AB$3:$AB$1315,DataRegularSeason20242025!$B$3:$B$1315, "&lt;=" &amp; $A27, DataRegularSeason20242025!$E$3:$E$1315, B$1)</f>
        <v>7</v>
      </c>
      <c r="C27" s="2">
        <f>SUMIFS(DataRegularSeason20242025!$AA$3:$AA$1315,DataRegularSeason20242025!$B$3:$B$1315, "&lt;=" &amp; $A27, DataRegularSeason20242025!$D$3:$D$1315, C$1)+SUMIFS(DataRegularSeason20242025!$AB$3:$AB$1315,DataRegularSeason20242025!$B$3:$B$1315, "&lt;=" &amp; $A27, DataRegularSeason20242025!$E$3:$E$1315, C$1)</f>
        <v>9</v>
      </c>
      <c r="D27" s="2">
        <f>SUMIFS(DataRegularSeason20242025!$AA$3:$AA$1315,DataRegularSeason20242025!$B$3:$B$1315, "&lt;=" &amp; $A27, DataRegularSeason20242025!$D$3:$D$1315, D$1)+SUMIFS(DataRegularSeason20242025!$AB$3:$AB$1315,DataRegularSeason20242025!$B$3:$B$1315, "&lt;=" &amp; $A27, DataRegularSeason20242025!$E$3:$E$1315, D$1)</f>
        <v>9</v>
      </c>
      <c r="E27" s="2">
        <f>SUMIFS(DataRegularSeason20242025!$AA$3:$AA$1315,DataRegularSeason20242025!$B$3:$B$1315, "&lt;=" &amp; $A27, DataRegularSeason20242025!$D$3:$D$1315, E$1)+SUMIFS(DataRegularSeason20242025!$AB$3:$AB$1315,DataRegularSeason20242025!$B$3:$B$1315, "&lt;=" &amp; $A27, DataRegularSeason20242025!$E$3:$E$1315, E$1)</f>
        <v>12</v>
      </c>
      <c r="F27" s="2">
        <f>SUMIFS(DataRegularSeason20242025!$AA$3:$AA$1315,DataRegularSeason20242025!$B$3:$B$1315, "&lt;=" &amp; $A27, DataRegularSeason20242025!$D$3:$D$1315, F$1)+SUMIFS(DataRegularSeason20242025!$AB$3:$AB$1315,DataRegularSeason20242025!$B$3:$B$1315, "&lt;=" &amp; $A27, DataRegularSeason20242025!$E$3:$E$1315, F$1)</f>
        <v>9</v>
      </c>
      <c r="G27" s="2">
        <f>SUMIFS(DataRegularSeason20242025!$AA$3:$AA$1315,DataRegularSeason20242025!$B$3:$B$1315, "&lt;=" &amp; $A27, DataRegularSeason20242025!$D$3:$D$1315, G$1)+SUMIFS(DataRegularSeason20242025!$AB$3:$AB$1315,DataRegularSeason20242025!$B$3:$B$1315, "&lt;=" &amp; $A27, DataRegularSeason20242025!$E$3:$E$1315, G$1)</f>
        <v>11</v>
      </c>
      <c r="H27" s="2">
        <f>SUMIFS(DataRegularSeason20242025!$AA$3:$AA$1315,DataRegularSeason20242025!$B$3:$B$1315, "&lt;=" &amp; $A27, DataRegularSeason20242025!$D$3:$D$1315, H$1)+SUMIFS(DataRegularSeason20242025!$AB$3:$AB$1315,DataRegularSeason20242025!$B$3:$B$1315, "&lt;=" &amp; $A27, DataRegularSeason20242025!$E$3:$E$1315, H$1)</f>
        <v>7</v>
      </c>
      <c r="I27" s="2">
        <f>SUMIFS(DataRegularSeason20242025!$AA$3:$AA$1315,DataRegularSeason20242025!$B$3:$B$1315, "&lt;=" &amp; $A27, DataRegularSeason20242025!$D$3:$D$1315, I$1)+SUMIFS(DataRegularSeason20242025!$AB$3:$AB$1315,DataRegularSeason20242025!$B$3:$B$1315, "&lt;=" &amp; $A27, DataRegularSeason20242025!$E$3:$E$1315, I$1)</f>
        <v>10</v>
      </c>
      <c r="J27" s="2">
        <f>SUMIFS(DataRegularSeason20242025!$AA$3:$AA$1315,DataRegularSeason20242025!$B$3:$B$1315, "&lt;=" &amp; $A27, DataRegularSeason20242025!$D$3:$D$1315, J$1)+SUMIFS(DataRegularSeason20242025!$AB$3:$AB$1315,DataRegularSeason20242025!$B$3:$B$1315, "&lt;=" &amp; $A27, DataRegularSeason20242025!$E$3:$E$1315, J$1)</f>
        <v>14</v>
      </c>
      <c r="K27" s="2">
        <f>SUMIFS(DataRegularSeason20242025!$AA$3:$AA$1315,DataRegularSeason20242025!$B$3:$B$1315, "&lt;=" &amp; $A27, DataRegularSeason20242025!$D$3:$D$1315, K$1)+SUMIFS(DataRegularSeason20242025!$AB$3:$AB$1315,DataRegularSeason20242025!$B$3:$B$1315, "&lt;=" &amp; $A27, DataRegularSeason20242025!$E$3:$E$1315, K$1)</f>
        <v>9</v>
      </c>
      <c r="L27" s="2">
        <f>SUMIFS(DataRegularSeason20242025!$AA$3:$AA$1315,DataRegularSeason20242025!$B$3:$B$1315, "&lt;=" &amp; $A27, DataRegularSeason20242025!$D$3:$D$1315, L$1)+SUMIFS(DataRegularSeason20242025!$AB$3:$AB$1315,DataRegularSeason20242025!$B$3:$B$1315, "&lt;=" &amp; $A27, DataRegularSeason20242025!$E$3:$E$1315, L$1)</f>
        <v>9</v>
      </c>
      <c r="M27" s="2">
        <f>SUMIFS(DataRegularSeason20242025!$AA$3:$AA$1315,DataRegularSeason20242025!$B$3:$B$1315, "&lt;=" &amp; $A27, DataRegularSeason20242025!$D$3:$D$1315, M$1)+SUMIFS(DataRegularSeason20242025!$AB$3:$AB$1315,DataRegularSeason20242025!$B$3:$B$1315, "&lt;=" &amp; $A27, DataRegularSeason20242025!$E$3:$E$1315, M$1)</f>
        <v>15</v>
      </c>
      <c r="N27" s="2">
        <f>SUMIFS(DataRegularSeason20242025!$AA$3:$AA$1315,DataRegularSeason20242025!$B$3:$B$1315, "&lt;=" &amp; $A27, DataRegularSeason20242025!$D$3:$D$1315, N$1)+SUMIFS(DataRegularSeason20242025!$AB$3:$AB$1315,DataRegularSeason20242025!$B$3:$B$1315, "&lt;=" &amp; $A27, DataRegularSeason20242025!$E$3:$E$1315, N$1)</f>
        <v>12</v>
      </c>
      <c r="O27" s="2">
        <f>SUMIFS(DataRegularSeason20242025!$AA$3:$AA$1315,DataRegularSeason20242025!$B$3:$B$1315, "&lt;=" &amp; $A27, DataRegularSeason20242025!$D$3:$D$1315, O$1)+SUMIFS(DataRegularSeason20242025!$AB$3:$AB$1315,DataRegularSeason20242025!$B$3:$B$1315, "&lt;=" &amp; $A27, DataRegularSeason20242025!$E$3:$E$1315, O$1)</f>
        <v>12</v>
      </c>
      <c r="P27" s="2">
        <f>SUMIFS(DataRegularSeason20242025!$AA$3:$AA$1315,DataRegularSeason20242025!$B$3:$B$1315, "&lt;=" &amp; $A27, DataRegularSeason20242025!$D$3:$D$1315, P$1)+SUMIFS(DataRegularSeason20242025!$AB$3:$AB$1315,DataRegularSeason20242025!$B$3:$B$1315, "&lt;=" &amp; $A27, DataRegularSeason20242025!$E$3:$E$1315, P$1)</f>
        <v>9</v>
      </c>
      <c r="Q27" s="2">
        <f>SUMIFS(DataRegularSeason20242025!$AA$3:$AA$1315,DataRegularSeason20242025!$B$3:$B$1315, "&lt;=" &amp; $A27, DataRegularSeason20242025!$D$3:$D$1315, Q$1)+SUMIFS(DataRegularSeason20242025!$AB$3:$AB$1315,DataRegularSeason20242025!$B$3:$B$1315, "&lt;=" &amp; $A27, DataRegularSeason20242025!$E$3:$E$1315, Q$1)</f>
        <v>14</v>
      </c>
      <c r="R27" s="2">
        <f>SUMIFS(DataRegularSeason20242025!$AA$3:$AA$1315,DataRegularSeason20242025!$B$3:$B$1315, "&lt;=" &amp; $A27, DataRegularSeason20242025!$D$3:$D$1315, R$1)+SUMIFS(DataRegularSeason20242025!$AB$3:$AB$1315,DataRegularSeason20242025!$B$3:$B$1315, "&lt;=" &amp; $A27, DataRegularSeason20242025!$E$3:$E$1315, R$1)</f>
        <v>7</v>
      </c>
      <c r="S27" s="2">
        <f>SUMIFS(DataRegularSeason20242025!$AA$3:$AA$1315,DataRegularSeason20242025!$B$3:$B$1315, "&lt;=" &amp; $A27, DataRegularSeason20242025!$D$3:$D$1315, S$1)+SUMIFS(DataRegularSeason20242025!$AB$3:$AB$1315,DataRegularSeason20242025!$B$3:$B$1315, "&lt;=" &amp; $A27, DataRegularSeason20242025!$E$3:$E$1315, S$1)</f>
        <v>8</v>
      </c>
      <c r="T27" s="2">
        <f>SUMIFS(DataRegularSeason20242025!$AA$3:$AA$1315,DataRegularSeason20242025!$B$3:$B$1315, "&lt;=" &amp; $A27, DataRegularSeason20242025!$D$3:$D$1315, T$1)+SUMIFS(DataRegularSeason20242025!$AB$3:$AB$1315,DataRegularSeason20242025!$B$3:$B$1315, "&lt;=" &amp; $A27, DataRegularSeason20242025!$E$3:$E$1315, T$1)</f>
        <v>13</v>
      </c>
      <c r="U27" s="2">
        <f>SUMIFS(DataRegularSeason20242025!$AA$3:$AA$1315,DataRegularSeason20242025!$B$3:$B$1315, "&lt;=" &amp; $A27, DataRegularSeason20242025!$D$3:$D$1315, U$1)+SUMIFS(DataRegularSeason20242025!$AB$3:$AB$1315,DataRegularSeason20242025!$B$3:$B$1315, "&lt;=" &amp; $A27, DataRegularSeason20242025!$E$3:$E$1315, U$1)</f>
        <v>8</v>
      </c>
      <c r="V27" s="2">
        <f>SUMIFS(DataRegularSeason20242025!$AA$3:$AA$1315,DataRegularSeason20242025!$B$3:$B$1315, "&lt;=" &amp; $A27, DataRegularSeason20242025!$D$3:$D$1315, V$1)+SUMIFS(DataRegularSeason20242025!$AB$3:$AB$1315,DataRegularSeason20242025!$B$3:$B$1315, "&lt;=" &amp; $A27, DataRegularSeason20242025!$E$3:$E$1315, V$1)</f>
        <v>5</v>
      </c>
      <c r="W27" s="2">
        <f>SUMIFS(DataRegularSeason20242025!$AA$3:$AA$1315,DataRegularSeason20242025!$B$3:$B$1315, "&lt;=" &amp; $A27, DataRegularSeason20242025!$D$3:$D$1315, W$1)+SUMIFS(DataRegularSeason20242025!$AB$3:$AB$1315,DataRegularSeason20242025!$B$3:$B$1315, "&lt;=" &amp; $A27, DataRegularSeason20242025!$E$3:$E$1315, W$1)</f>
        <v>7</v>
      </c>
      <c r="X27" s="2">
        <f>SUMIFS(DataRegularSeason20242025!$AA$3:$AA$1315,DataRegularSeason20242025!$B$3:$B$1315, "&lt;=" &amp; $A27, DataRegularSeason20242025!$D$3:$D$1315, X$1)+SUMIFS(DataRegularSeason20242025!$AB$3:$AB$1315,DataRegularSeason20242025!$B$3:$B$1315, "&lt;=" &amp; $A27, DataRegularSeason20242025!$E$3:$E$1315, X$1)</f>
        <v>9</v>
      </c>
      <c r="Y27" s="2">
        <f>SUMIFS(DataRegularSeason20242025!$AA$3:$AA$1315,DataRegularSeason20242025!$B$3:$B$1315, "&lt;=" &amp; $A27, DataRegularSeason20242025!$D$3:$D$1315, Y$1)+SUMIFS(DataRegularSeason20242025!$AB$3:$AB$1315,DataRegularSeason20242025!$B$3:$B$1315, "&lt;=" &amp; $A27, DataRegularSeason20242025!$E$3:$E$1315, Y$1)</f>
        <v>4</v>
      </c>
      <c r="Z27" s="2">
        <f>SUMIFS(DataRegularSeason20242025!$AA$3:$AA$1315,DataRegularSeason20242025!$B$3:$B$1315, "&lt;=" &amp; $A27, DataRegularSeason20242025!$D$3:$D$1315, Z$1)+SUMIFS(DataRegularSeason20242025!$AB$3:$AB$1315,DataRegularSeason20242025!$B$3:$B$1315, "&lt;=" &amp; $A27, DataRegularSeason20242025!$E$3:$E$1315, Z$1)</f>
        <v>10</v>
      </c>
      <c r="AA27" s="2">
        <f>SUMIFS(DataRegularSeason20242025!$AA$3:$AA$1315,DataRegularSeason20242025!$B$3:$B$1315, "&lt;=" &amp; $A27, DataRegularSeason20242025!$D$3:$D$1315, AA$1)+SUMIFS(DataRegularSeason20242025!$AB$3:$AB$1315,DataRegularSeason20242025!$B$3:$B$1315, "&lt;=" &amp; $A27, DataRegularSeason20242025!$E$3:$E$1315, AA$1)</f>
        <v>12</v>
      </c>
      <c r="AB27" s="2">
        <f>SUMIFS(DataRegularSeason20242025!$AA$3:$AA$1315,DataRegularSeason20242025!$B$3:$B$1315, "&lt;=" &amp; $A27, DataRegularSeason20242025!$D$3:$D$1315, AB$1)+SUMIFS(DataRegularSeason20242025!$AB$3:$AB$1315,DataRegularSeason20242025!$B$3:$B$1315, "&lt;=" &amp; $A27, DataRegularSeason20242025!$E$3:$E$1315, AB$1)</f>
        <v>11</v>
      </c>
      <c r="AC27" s="2">
        <f>SUMIFS(DataRegularSeason20242025!$AA$3:$AA$1315,DataRegularSeason20242025!$B$3:$B$1315, "&lt;=" &amp; $A27, DataRegularSeason20242025!$D$3:$D$1315, AC$1)+SUMIFS(DataRegularSeason20242025!$AB$3:$AB$1315,DataRegularSeason20242025!$B$3:$B$1315, "&lt;=" &amp; $A27, DataRegularSeason20242025!$E$3:$E$1315, AC$1)</f>
        <v>10</v>
      </c>
      <c r="AD27" s="2">
        <f>SUMIFS(DataRegularSeason20242025!$AA$3:$AA$1315,DataRegularSeason20242025!$B$3:$B$1315, "&lt;=" &amp; $A27, DataRegularSeason20242025!$D$3:$D$1315, AD$1)+SUMIFS(DataRegularSeason20242025!$AB$3:$AB$1315,DataRegularSeason20242025!$B$3:$B$1315, "&lt;=" &amp; $A27, DataRegularSeason20242025!$E$3:$E$1315, AD$1)</f>
        <v>11</v>
      </c>
      <c r="AE27" s="2">
        <f>SUMIFS(DataRegularSeason20242025!$AA$3:$AA$1315,DataRegularSeason20242025!$B$3:$B$1315, "&lt;=" &amp; $A27, DataRegularSeason20242025!$D$3:$D$1315, AE$1)+SUMIFS(DataRegularSeason20242025!$AB$3:$AB$1315,DataRegularSeason20242025!$B$3:$B$1315, "&lt;=" &amp; $A27, DataRegularSeason20242025!$E$3:$E$1315, AE$1)</f>
        <v>15</v>
      </c>
      <c r="AF27" s="2">
        <f>SUMIFS(DataRegularSeason20242025!$AA$3:$AA$1315,DataRegularSeason20242025!$B$3:$B$1315, "&lt;=" &amp; $A27, DataRegularSeason20242025!$D$3:$D$1315, AF$1)+SUMIFS(DataRegularSeason20242025!$AB$3:$AB$1315,DataRegularSeason20242025!$B$3:$B$1315, "&lt;=" &amp; $A27, DataRegularSeason20242025!$E$3:$E$1315, AF$1)</f>
        <v>16</v>
      </c>
      <c r="AG27" s="2">
        <f>SUMIFS(DataRegularSeason20242025!$AA$3:$AA$1315,DataRegularSeason20242025!$B$3:$B$1315, "&lt;=" &amp; $A27, DataRegularSeason20242025!$D$3:$D$1315, AG$1)+SUMIFS(DataRegularSeason20242025!$AB$3:$AB$1315,DataRegularSeason20242025!$B$3:$B$1315, "&lt;=" &amp; $A27, DataRegularSeason20242025!$E$3:$E$1315, AG$1)</f>
        <v>10</v>
      </c>
    </row>
    <row r="28" spans="1:33" x14ac:dyDescent="0.25">
      <c r="A28" s="4">
        <v>45594</v>
      </c>
      <c r="B28" s="2">
        <f>SUMIFS(DataRegularSeason20242025!$AA$3:$AA$1315,DataRegularSeason20242025!$B$3:$B$1315, "&lt;=" &amp; $A28, DataRegularSeason20242025!$D$3:$D$1315, B$1)+SUMIFS(DataRegularSeason20242025!$AB$3:$AB$1315,DataRegularSeason20242025!$B$3:$B$1315, "&lt;=" &amp; $A28, DataRegularSeason20242025!$E$3:$E$1315, B$1)</f>
        <v>9</v>
      </c>
      <c r="C28" s="2">
        <f>SUMIFS(DataRegularSeason20242025!$AA$3:$AA$1315,DataRegularSeason20242025!$B$3:$B$1315, "&lt;=" &amp; $A28, DataRegularSeason20242025!$D$3:$D$1315, C$1)+SUMIFS(DataRegularSeason20242025!$AB$3:$AB$1315,DataRegularSeason20242025!$B$3:$B$1315, "&lt;=" &amp; $A28, DataRegularSeason20242025!$E$3:$E$1315, C$1)</f>
        <v>9</v>
      </c>
      <c r="D28" s="2">
        <f>SUMIFS(DataRegularSeason20242025!$AA$3:$AA$1315,DataRegularSeason20242025!$B$3:$B$1315, "&lt;=" &amp; $A28, DataRegularSeason20242025!$D$3:$D$1315, D$1)+SUMIFS(DataRegularSeason20242025!$AB$3:$AB$1315,DataRegularSeason20242025!$B$3:$B$1315, "&lt;=" &amp; $A28, DataRegularSeason20242025!$E$3:$E$1315, D$1)</f>
        <v>9</v>
      </c>
      <c r="E28" s="2">
        <f>SUMIFS(DataRegularSeason20242025!$AA$3:$AA$1315,DataRegularSeason20242025!$B$3:$B$1315, "&lt;=" &amp; $A28, DataRegularSeason20242025!$D$3:$D$1315, E$1)+SUMIFS(DataRegularSeason20242025!$AB$3:$AB$1315,DataRegularSeason20242025!$B$3:$B$1315, "&lt;=" &amp; $A28, DataRegularSeason20242025!$E$3:$E$1315, E$1)</f>
        <v>12</v>
      </c>
      <c r="F28" s="2">
        <f>SUMIFS(DataRegularSeason20242025!$AA$3:$AA$1315,DataRegularSeason20242025!$B$3:$B$1315, "&lt;=" &amp; $A28, DataRegularSeason20242025!$D$3:$D$1315, F$1)+SUMIFS(DataRegularSeason20242025!$AB$3:$AB$1315,DataRegularSeason20242025!$B$3:$B$1315, "&lt;=" &amp; $A28, DataRegularSeason20242025!$E$3:$E$1315, F$1)</f>
        <v>9</v>
      </c>
      <c r="G28" s="2">
        <f>SUMIFS(DataRegularSeason20242025!$AA$3:$AA$1315,DataRegularSeason20242025!$B$3:$B$1315, "&lt;=" &amp; $A28, DataRegularSeason20242025!$D$3:$D$1315, G$1)+SUMIFS(DataRegularSeason20242025!$AB$3:$AB$1315,DataRegularSeason20242025!$B$3:$B$1315, "&lt;=" &amp; $A28, DataRegularSeason20242025!$E$3:$E$1315, G$1)</f>
        <v>11</v>
      </c>
      <c r="H28" s="2">
        <f>SUMIFS(DataRegularSeason20242025!$AA$3:$AA$1315,DataRegularSeason20242025!$B$3:$B$1315, "&lt;=" &amp; $A28, DataRegularSeason20242025!$D$3:$D$1315, H$1)+SUMIFS(DataRegularSeason20242025!$AB$3:$AB$1315,DataRegularSeason20242025!$B$3:$B$1315, "&lt;=" &amp; $A28, DataRegularSeason20242025!$E$3:$E$1315, H$1)</f>
        <v>7</v>
      </c>
      <c r="I28" s="2">
        <f>SUMIFS(DataRegularSeason20242025!$AA$3:$AA$1315,DataRegularSeason20242025!$B$3:$B$1315, "&lt;=" &amp; $A28, DataRegularSeason20242025!$D$3:$D$1315, I$1)+SUMIFS(DataRegularSeason20242025!$AB$3:$AB$1315,DataRegularSeason20242025!$B$3:$B$1315, "&lt;=" &amp; $A28, DataRegularSeason20242025!$E$3:$E$1315, I$1)</f>
        <v>10</v>
      </c>
      <c r="J28" s="2">
        <f>SUMIFS(DataRegularSeason20242025!$AA$3:$AA$1315,DataRegularSeason20242025!$B$3:$B$1315, "&lt;=" &amp; $A28, DataRegularSeason20242025!$D$3:$D$1315, J$1)+SUMIFS(DataRegularSeason20242025!$AB$3:$AB$1315,DataRegularSeason20242025!$B$3:$B$1315, "&lt;=" &amp; $A28, DataRegularSeason20242025!$E$3:$E$1315, J$1)</f>
        <v>14</v>
      </c>
      <c r="K28" s="2">
        <f>SUMIFS(DataRegularSeason20242025!$AA$3:$AA$1315,DataRegularSeason20242025!$B$3:$B$1315, "&lt;=" &amp; $A28, DataRegularSeason20242025!$D$3:$D$1315, K$1)+SUMIFS(DataRegularSeason20242025!$AB$3:$AB$1315,DataRegularSeason20242025!$B$3:$B$1315, "&lt;=" &amp; $A28, DataRegularSeason20242025!$E$3:$E$1315, K$1)</f>
        <v>9</v>
      </c>
      <c r="L28" s="2">
        <f>SUMIFS(DataRegularSeason20242025!$AA$3:$AA$1315,DataRegularSeason20242025!$B$3:$B$1315, "&lt;=" &amp; $A28, DataRegularSeason20242025!$D$3:$D$1315, L$1)+SUMIFS(DataRegularSeason20242025!$AB$3:$AB$1315,DataRegularSeason20242025!$B$3:$B$1315, "&lt;=" &amp; $A28, DataRegularSeason20242025!$E$3:$E$1315, L$1)</f>
        <v>9</v>
      </c>
      <c r="M28" s="2">
        <f>SUMIFS(DataRegularSeason20242025!$AA$3:$AA$1315,DataRegularSeason20242025!$B$3:$B$1315, "&lt;=" &amp; $A28, DataRegularSeason20242025!$D$3:$D$1315, M$1)+SUMIFS(DataRegularSeason20242025!$AB$3:$AB$1315,DataRegularSeason20242025!$B$3:$B$1315, "&lt;=" &amp; $A28, DataRegularSeason20242025!$E$3:$E$1315, M$1)</f>
        <v>15</v>
      </c>
      <c r="N28" s="2">
        <f>SUMIFS(DataRegularSeason20242025!$AA$3:$AA$1315,DataRegularSeason20242025!$B$3:$B$1315, "&lt;=" &amp; $A28, DataRegularSeason20242025!$D$3:$D$1315, N$1)+SUMIFS(DataRegularSeason20242025!$AB$3:$AB$1315,DataRegularSeason20242025!$B$3:$B$1315, "&lt;=" &amp; $A28, DataRegularSeason20242025!$E$3:$E$1315, N$1)</f>
        <v>12</v>
      </c>
      <c r="O28" s="2">
        <f>SUMIFS(DataRegularSeason20242025!$AA$3:$AA$1315,DataRegularSeason20242025!$B$3:$B$1315, "&lt;=" &amp; $A28, DataRegularSeason20242025!$D$3:$D$1315, O$1)+SUMIFS(DataRegularSeason20242025!$AB$3:$AB$1315,DataRegularSeason20242025!$B$3:$B$1315, "&lt;=" &amp; $A28, DataRegularSeason20242025!$E$3:$E$1315, O$1)</f>
        <v>14</v>
      </c>
      <c r="P28" s="2">
        <f>SUMIFS(DataRegularSeason20242025!$AA$3:$AA$1315,DataRegularSeason20242025!$B$3:$B$1315, "&lt;=" &amp; $A28, DataRegularSeason20242025!$D$3:$D$1315, P$1)+SUMIFS(DataRegularSeason20242025!$AB$3:$AB$1315,DataRegularSeason20242025!$B$3:$B$1315, "&lt;=" &amp; $A28, DataRegularSeason20242025!$E$3:$E$1315, P$1)</f>
        <v>9</v>
      </c>
      <c r="Q28" s="2">
        <f>SUMIFS(DataRegularSeason20242025!$AA$3:$AA$1315,DataRegularSeason20242025!$B$3:$B$1315, "&lt;=" &amp; $A28, DataRegularSeason20242025!$D$3:$D$1315, Q$1)+SUMIFS(DataRegularSeason20242025!$AB$3:$AB$1315,DataRegularSeason20242025!$B$3:$B$1315, "&lt;=" &amp; $A28, DataRegularSeason20242025!$E$3:$E$1315, Q$1)</f>
        <v>14</v>
      </c>
      <c r="R28" s="2">
        <f>SUMIFS(DataRegularSeason20242025!$AA$3:$AA$1315,DataRegularSeason20242025!$B$3:$B$1315, "&lt;=" &amp; $A28, DataRegularSeason20242025!$D$3:$D$1315, R$1)+SUMIFS(DataRegularSeason20242025!$AB$3:$AB$1315,DataRegularSeason20242025!$B$3:$B$1315, "&lt;=" &amp; $A28, DataRegularSeason20242025!$E$3:$E$1315, R$1)</f>
        <v>7</v>
      </c>
      <c r="S28" s="2">
        <f>SUMIFS(DataRegularSeason20242025!$AA$3:$AA$1315,DataRegularSeason20242025!$B$3:$B$1315, "&lt;=" &amp; $A28, DataRegularSeason20242025!$D$3:$D$1315, S$1)+SUMIFS(DataRegularSeason20242025!$AB$3:$AB$1315,DataRegularSeason20242025!$B$3:$B$1315, "&lt;=" &amp; $A28, DataRegularSeason20242025!$E$3:$E$1315, S$1)</f>
        <v>8</v>
      </c>
      <c r="T28" s="2">
        <f>SUMIFS(DataRegularSeason20242025!$AA$3:$AA$1315,DataRegularSeason20242025!$B$3:$B$1315, "&lt;=" &amp; $A28, DataRegularSeason20242025!$D$3:$D$1315, T$1)+SUMIFS(DataRegularSeason20242025!$AB$3:$AB$1315,DataRegularSeason20242025!$B$3:$B$1315, "&lt;=" &amp; $A28, DataRegularSeason20242025!$E$3:$E$1315, T$1)</f>
        <v>13</v>
      </c>
      <c r="U28" s="2">
        <f>SUMIFS(DataRegularSeason20242025!$AA$3:$AA$1315,DataRegularSeason20242025!$B$3:$B$1315, "&lt;=" &amp; $A28, DataRegularSeason20242025!$D$3:$D$1315, U$1)+SUMIFS(DataRegularSeason20242025!$AB$3:$AB$1315,DataRegularSeason20242025!$B$3:$B$1315, "&lt;=" &amp; $A28, DataRegularSeason20242025!$E$3:$E$1315, U$1)</f>
        <v>10</v>
      </c>
      <c r="V28" s="2">
        <f>SUMIFS(DataRegularSeason20242025!$AA$3:$AA$1315,DataRegularSeason20242025!$B$3:$B$1315, "&lt;=" &amp; $A28, DataRegularSeason20242025!$D$3:$D$1315, V$1)+SUMIFS(DataRegularSeason20242025!$AB$3:$AB$1315,DataRegularSeason20242025!$B$3:$B$1315, "&lt;=" &amp; $A28, DataRegularSeason20242025!$E$3:$E$1315, V$1)</f>
        <v>7</v>
      </c>
      <c r="W28" s="2">
        <f>SUMIFS(DataRegularSeason20242025!$AA$3:$AA$1315,DataRegularSeason20242025!$B$3:$B$1315, "&lt;=" &amp; $A28, DataRegularSeason20242025!$D$3:$D$1315, W$1)+SUMIFS(DataRegularSeason20242025!$AB$3:$AB$1315,DataRegularSeason20242025!$B$3:$B$1315, "&lt;=" &amp; $A28, DataRegularSeason20242025!$E$3:$E$1315, W$1)</f>
        <v>7</v>
      </c>
      <c r="X28" s="2">
        <f>SUMIFS(DataRegularSeason20242025!$AA$3:$AA$1315,DataRegularSeason20242025!$B$3:$B$1315, "&lt;=" &amp; $A28, DataRegularSeason20242025!$D$3:$D$1315, X$1)+SUMIFS(DataRegularSeason20242025!$AB$3:$AB$1315,DataRegularSeason20242025!$B$3:$B$1315, "&lt;=" &amp; $A28, DataRegularSeason20242025!$E$3:$E$1315, X$1)</f>
        <v>11</v>
      </c>
      <c r="Y28" s="2">
        <f>SUMIFS(DataRegularSeason20242025!$AA$3:$AA$1315,DataRegularSeason20242025!$B$3:$B$1315, "&lt;=" &amp; $A28, DataRegularSeason20242025!$D$3:$D$1315, Y$1)+SUMIFS(DataRegularSeason20242025!$AB$3:$AB$1315,DataRegularSeason20242025!$B$3:$B$1315, "&lt;=" &amp; $A28, DataRegularSeason20242025!$E$3:$E$1315, Y$1)</f>
        <v>6</v>
      </c>
      <c r="Z28" s="2">
        <f>SUMIFS(DataRegularSeason20242025!$AA$3:$AA$1315,DataRegularSeason20242025!$B$3:$B$1315, "&lt;=" &amp; $A28, DataRegularSeason20242025!$D$3:$D$1315, Z$1)+SUMIFS(DataRegularSeason20242025!$AB$3:$AB$1315,DataRegularSeason20242025!$B$3:$B$1315, "&lt;=" &amp; $A28, DataRegularSeason20242025!$E$3:$E$1315, Z$1)</f>
        <v>10</v>
      </c>
      <c r="AA28" s="2">
        <f>SUMIFS(DataRegularSeason20242025!$AA$3:$AA$1315,DataRegularSeason20242025!$B$3:$B$1315, "&lt;=" &amp; $A28, DataRegularSeason20242025!$D$3:$D$1315, AA$1)+SUMIFS(DataRegularSeason20242025!$AB$3:$AB$1315,DataRegularSeason20242025!$B$3:$B$1315, "&lt;=" &amp; $A28, DataRegularSeason20242025!$E$3:$E$1315, AA$1)</f>
        <v>12</v>
      </c>
      <c r="AB28" s="2">
        <f>SUMIFS(DataRegularSeason20242025!$AA$3:$AA$1315,DataRegularSeason20242025!$B$3:$B$1315, "&lt;=" &amp; $A28, DataRegularSeason20242025!$D$3:$D$1315, AB$1)+SUMIFS(DataRegularSeason20242025!$AB$3:$AB$1315,DataRegularSeason20242025!$B$3:$B$1315, "&lt;=" &amp; $A28, DataRegularSeason20242025!$E$3:$E$1315, AB$1)</f>
        <v>11</v>
      </c>
      <c r="AC28" s="2">
        <f>SUMIFS(DataRegularSeason20242025!$AA$3:$AA$1315,DataRegularSeason20242025!$B$3:$B$1315, "&lt;=" &amp; $A28, DataRegularSeason20242025!$D$3:$D$1315, AC$1)+SUMIFS(DataRegularSeason20242025!$AB$3:$AB$1315,DataRegularSeason20242025!$B$3:$B$1315, "&lt;=" &amp; $A28, DataRegularSeason20242025!$E$3:$E$1315, AC$1)</f>
        <v>10</v>
      </c>
      <c r="AD28" s="2">
        <f>SUMIFS(DataRegularSeason20242025!$AA$3:$AA$1315,DataRegularSeason20242025!$B$3:$B$1315, "&lt;=" &amp; $A28, DataRegularSeason20242025!$D$3:$D$1315, AD$1)+SUMIFS(DataRegularSeason20242025!$AB$3:$AB$1315,DataRegularSeason20242025!$B$3:$B$1315, "&lt;=" &amp; $A28, DataRegularSeason20242025!$E$3:$E$1315, AD$1)</f>
        <v>11</v>
      </c>
      <c r="AE28" s="2">
        <f>SUMIFS(DataRegularSeason20242025!$AA$3:$AA$1315,DataRegularSeason20242025!$B$3:$B$1315, "&lt;=" &amp; $A28, DataRegularSeason20242025!$D$3:$D$1315, AE$1)+SUMIFS(DataRegularSeason20242025!$AB$3:$AB$1315,DataRegularSeason20242025!$B$3:$B$1315, "&lt;=" &amp; $A28, DataRegularSeason20242025!$E$3:$E$1315, AE$1)</f>
        <v>15</v>
      </c>
      <c r="AF28" s="2">
        <f>SUMIFS(DataRegularSeason20242025!$AA$3:$AA$1315,DataRegularSeason20242025!$B$3:$B$1315, "&lt;=" &amp; $A28, DataRegularSeason20242025!$D$3:$D$1315, AF$1)+SUMIFS(DataRegularSeason20242025!$AB$3:$AB$1315,DataRegularSeason20242025!$B$3:$B$1315, "&lt;=" &amp; $A28, DataRegularSeason20242025!$E$3:$E$1315, AF$1)</f>
        <v>16</v>
      </c>
      <c r="AG28" s="2">
        <f>SUMIFS(DataRegularSeason20242025!$AA$3:$AA$1315,DataRegularSeason20242025!$B$3:$B$1315, "&lt;=" &amp; $A28, DataRegularSeason20242025!$D$3:$D$1315, AG$1)+SUMIFS(DataRegularSeason20242025!$AB$3:$AB$1315,DataRegularSeason20242025!$B$3:$B$1315, "&lt;=" &amp; $A28, DataRegularSeason20242025!$E$3:$E$1315, AG$1)</f>
        <v>12</v>
      </c>
    </row>
    <row r="29" spans="1:33" x14ac:dyDescent="0.25">
      <c r="A29" s="4">
        <v>45595</v>
      </c>
      <c r="B29" s="2">
        <f>SUMIFS(DataRegularSeason20242025!$AA$3:$AA$1315,DataRegularSeason20242025!$B$3:$B$1315, "&lt;=" &amp; $A29, DataRegularSeason20242025!$D$3:$D$1315, B$1)+SUMIFS(DataRegularSeason20242025!$AB$3:$AB$1315,DataRegularSeason20242025!$B$3:$B$1315, "&lt;=" &amp; $A29, DataRegularSeason20242025!$E$3:$E$1315, B$1)</f>
        <v>9</v>
      </c>
      <c r="C29" s="2">
        <f>SUMIFS(DataRegularSeason20242025!$AA$3:$AA$1315,DataRegularSeason20242025!$B$3:$B$1315, "&lt;=" &amp; $A29, DataRegularSeason20242025!$D$3:$D$1315, C$1)+SUMIFS(DataRegularSeason20242025!$AB$3:$AB$1315,DataRegularSeason20242025!$B$3:$B$1315, "&lt;=" &amp; $A29, DataRegularSeason20242025!$E$3:$E$1315, C$1)</f>
        <v>9</v>
      </c>
      <c r="D29" s="2">
        <f>SUMIFS(DataRegularSeason20242025!$AA$3:$AA$1315,DataRegularSeason20242025!$B$3:$B$1315, "&lt;=" &amp; $A29, DataRegularSeason20242025!$D$3:$D$1315, D$1)+SUMIFS(DataRegularSeason20242025!$AB$3:$AB$1315,DataRegularSeason20242025!$B$3:$B$1315, "&lt;=" &amp; $A29, DataRegularSeason20242025!$E$3:$E$1315, D$1)</f>
        <v>9</v>
      </c>
      <c r="E29" s="2">
        <f>SUMIFS(DataRegularSeason20242025!$AA$3:$AA$1315,DataRegularSeason20242025!$B$3:$B$1315, "&lt;=" &amp; $A29, DataRegularSeason20242025!$D$3:$D$1315, E$1)+SUMIFS(DataRegularSeason20242025!$AB$3:$AB$1315,DataRegularSeason20242025!$B$3:$B$1315, "&lt;=" &amp; $A29, DataRegularSeason20242025!$E$3:$E$1315, E$1)</f>
        <v>12</v>
      </c>
      <c r="F29" s="2">
        <f>SUMIFS(DataRegularSeason20242025!$AA$3:$AA$1315,DataRegularSeason20242025!$B$3:$B$1315, "&lt;=" &amp; $A29, DataRegularSeason20242025!$D$3:$D$1315, F$1)+SUMIFS(DataRegularSeason20242025!$AB$3:$AB$1315,DataRegularSeason20242025!$B$3:$B$1315, "&lt;=" &amp; $A29, DataRegularSeason20242025!$E$3:$E$1315, F$1)</f>
        <v>11</v>
      </c>
      <c r="G29" s="2">
        <f>SUMIFS(DataRegularSeason20242025!$AA$3:$AA$1315,DataRegularSeason20242025!$B$3:$B$1315, "&lt;=" &amp; $A29, DataRegularSeason20242025!$D$3:$D$1315, G$1)+SUMIFS(DataRegularSeason20242025!$AB$3:$AB$1315,DataRegularSeason20242025!$B$3:$B$1315, "&lt;=" &amp; $A29, DataRegularSeason20242025!$E$3:$E$1315, G$1)</f>
        <v>11</v>
      </c>
      <c r="H29" s="2">
        <f>SUMIFS(DataRegularSeason20242025!$AA$3:$AA$1315,DataRegularSeason20242025!$B$3:$B$1315, "&lt;=" &amp; $A29, DataRegularSeason20242025!$D$3:$D$1315, H$1)+SUMIFS(DataRegularSeason20242025!$AB$3:$AB$1315,DataRegularSeason20242025!$B$3:$B$1315, "&lt;=" &amp; $A29, DataRegularSeason20242025!$E$3:$E$1315, H$1)</f>
        <v>7</v>
      </c>
      <c r="I29" s="2">
        <f>SUMIFS(DataRegularSeason20242025!$AA$3:$AA$1315,DataRegularSeason20242025!$B$3:$B$1315, "&lt;=" &amp; $A29, DataRegularSeason20242025!$D$3:$D$1315, I$1)+SUMIFS(DataRegularSeason20242025!$AB$3:$AB$1315,DataRegularSeason20242025!$B$3:$B$1315, "&lt;=" &amp; $A29, DataRegularSeason20242025!$E$3:$E$1315, I$1)</f>
        <v>10</v>
      </c>
      <c r="J29" s="2">
        <f>SUMIFS(DataRegularSeason20242025!$AA$3:$AA$1315,DataRegularSeason20242025!$B$3:$B$1315, "&lt;=" &amp; $A29, DataRegularSeason20242025!$D$3:$D$1315, J$1)+SUMIFS(DataRegularSeason20242025!$AB$3:$AB$1315,DataRegularSeason20242025!$B$3:$B$1315, "&lt;=" &amp; $A29, DataRegularSeason20242025!$E$3:$E$1315, J$1)</f>
        <v>14</v>
      </c>
      <c r="K29" s="2">
        <f>SUMIFS(DataRegularSeason20242025!$AA$3:$AA$1315,DataRegularSeason20242025!$B$3:$B$1315, "&lt;=" &amp; $A29, DataRegularSeason20242025!$D$3:$D$1315, K$1)+SUMIFS(DataRegularSeason20242025!$AB$3:$AB$1315,DataRegularSeason20242025!$B$3:$B$1315, "&lt;=" &amp; $A29, DataRegularSeason20242025!$E$3:$E$1315, K$1)</f>
        <v>9</v>
      </c>
      <c r="L29" s="2">
        <f>SUMIFS(DataRegularSeason20242025!$AA$3:$AA$1315,DataRegularSeason20242025!$B$3:$B$1315, "&lt;=" &amp; $A29, DataRegularSeason20242025!$D$3:$D$1315, L$1)+SUMIFS(DataRegularSeason20242025!$AB$3:$AB$1315,DataRegularSeason20242025!$B$3:$B$1315, "&lt;=" &amp; $A29, DataRegularSeason20242025!$E$3:$E$1315, L$1)</f>
        <v>9</v>
      </c>
      <c r="M29" s="2">
        <f>SUMIFS(DataRegularSeason20242025!$AA$3:$AA$1315,DataRegularSeason20242025!$B$3:$B$1315, "&lt;=" &amp; $A29, DataRegularSeason20242025!$D$3:$D$1315, M$1)+SUMIFS(DataRegularSeason20242025!$AB$3:$AB$1315,DataRegularSeason20242025!$B$3:$B$1315, "&lt;=" &amp; $A29, DataRegularSeason20242025!$E$3:$E$1315, M$1)</f>
        <v>15</v>
      </c>
      <c r="N29" s="2">
        <f>SUMIFS(DataRegularSeason20242025!$AA$3:$AA$1315,DataRegularSeason20242025!$B$3:$B$1315, "&lt;=" &amp; $A29, DataRegularSeason20242025!$D$3:$D$1315, N$1)+SUMIFS(DataRegularSeason20242025!$AB$3:$AB$1315,DataRegularSeason20242025!$B$3:$B$1315, "&lt;=" &amp; $A29, DataRegularSeason20242025!$E$3:$E$1315, N$1)</f>
        <v>14</v>
      </c>
      <c r="O29" s="2">
        <f>SUMIFS(DataRegularSeason20242025!$AA$3:$AA$1315,DataRegularSeason20242025!$B$3:$B$1315, "&lt;=" &amp; $A29, DataRegularSeason20242025!$D$3:$D$1315, O$1)+SUMIFS(DataRegularSeason20242025!$AB$3:$AB$1315,DataRegularSeason20242025!$B$3:$B$1315, "&lt;=" &amp; $A29, DataRegularSeason20242025!$E$3:$E$1315, O$1)</f>
        <v>14</v>
      </c>
      <c r="P29" s="2">
        <f>SUMIFS(DataRegularSeason20242025!$AA$3:$AA$1315,DataRegularSeason20242025!$B$3:$B$1315, "&lt;=" &amp; $A29, DataRegularSeason20242025!$D$3:$D$1315, P$1)+SUMIFS(DataRegularSeason20242025!$AB$3:$AB$1315,DataRegularSeason20242025!$B$3:$B$1315, "&lt;=" &amp; $A29, DataRegularSeason20242025!$E$3:$E$1315, P$1)</f>
        <v>9</v>
      </c>
      <c r="Q29" s="2">
        <f>SUMIFS(DataRegularSeason20242025!$AA$3:$AA$1315,DataRegularSeason20242025!$B$3:$B$1315, "&lt;=" &amp; $A29, DataRegularSeason20242025!$D$3:$D$1315, Q$1)+SUMIFS(DataRegularSeason20242025!$AB$3:$AB$1315,DataRegularSeason20242025!$B$3:$B$1315, "&lt;=" &amp; $A29, DataRegularSeason20242025!$E$3:$E$1315, Q$1)</f>
        <v>16</v>
      </c>
      <c r="R29" s="2">
        <f>SUMIFS(DataRegularSeason20242025!$AA$3:$AA$1315,DataRegularSeason20242025!$B$3:$B$1315, "&lt;=" &amp; $A29, DataRegularSeason20242025!$D$3:$D$1315, R$1)+SUMIFS(DataRegularSeason20242025!$AB$3:$AB$1315,DataRegularSeason20242025!$B$3:$B$1315, "&lt;=" &amp; $A29, DataRegularSeason20242025!$E$3:$E$1315, R$1)</f>
        <v>7</v>
      </c>
      <c r="S29" s="2">
        <f>SUMIFS(DataRegularSeason20242025!$AA$3:$AA$1315,DataRegularSeason20242025!$B$3:$B$1315, "&lt;=" &amp; $A29, DataRegularSeason20242025!$D$3:$D$1315, S$1)+SUMIFS(DataRegularSeason20242025!$AB$3:$AB$1315,DataRegularSeason20242025!$B$3:$B$1315, "&lt;=" &amp; $A29, DataRegularSeason20242025!$E$3:$E$1315, S$1)</f>
        <v>8</v>
      </c>
      <c r="T29" s="2">
        <f>SUMIFS(DataRegularSeason20242025!$AA$3:$AA$1315,DataRegularSeason20242025!$B$3:$B$1315, "&lt;=" &amp; $A29, DataRegularSeason20242025!$D$3:$D$1315, T$1)+SUMIFS(DataRegularSeason20242025!$AB$3:$AB$1315,DataRegularSeason20242025!$B$3:$B$1315, "&lt;=" &amp; $A29, DataRegularSeason20242025!$E$3:$E$1315, T$1)</f>
        <v>13</v>
      </c>
      <c r="U29" s="2">
        <f>SUMIFS(DataRegularSeason20242025!$AA$3:$AA$1315,DataRegularSeason20242025!$B$3:$B$1315, "&lt;=" &amp; $A29, DataRegularSeason20242025!$D$3:$D$1315, U$1)+SUMIFS(DataRegularSeason20242025!$AB$3:$AB$1315,DataRegularSeason20242025!$B$3:$B$1315, "&lt;=" &amp; $A29, DataRegularSeason20242025!$E$3:$E$1315, U$1)</f>
        <v>10</v>
      </c>
      <c r="V29" s="2">
        <f>SUMIFS(DataRegularSeason20242025!$AA$3:$AA$1315,DataRegularSeason20242025!$B$3:$B$1315, "&lt;=" &amp; $A29, DataRegularSeason20242025!$D$3:$D$1315, V$1)+SUMIFS(DataRegularSeason20242025!$AB$3:$AB$1315,DataRegularSeason20242025!$B$3:$B$1315, "&lt;=" &amp; $A29, DataRegularSeason20242025!$E$3:$E$1315, V$1)</f>
        <v>7</v>
      </c>
      <c r="W29" s="2">
        <f>SUMIFS(DataRegularSeason20242025!$AA$3:$AA$1315,DataRegularSeason20242025!$B$3:$B$1315, "&lt;=" &amp; $A29, DataRegularSeason20242025!$D$3:$D$1315, W$1)+SUMIFS(DataRegularSeason20242025!$AB$3:$AB$1315,DataRegularSeason20242025!$B$3:$B$1315, "&lt;=" &amp; $A29, DataRegularSeason20242025!$E$3:$E$1315, W$1)</f>
        <v>7</v>
      </c>
      <c r="X29" s="2">
        <f>SUMIFS(DataRegularSeason20242025!$AA$3:$AA$1315,DataRegularSeason20242025!$B$3:$B$1315, "&lt;=" &amp; $A29, DataRegularSeason20242025!$D$3:$D$1315, X$1)+SUMIFS(DataRegularSeason20242025!$AB$3:$AB$1315,DataRegularSeason20242025!$B$3:$B$1315, "&lt;=" &amp; $A29, DataRegularSeason20242025!$E$3:$E$1315, X$1)</f>
        <v>11</v>
      </c>
      <c r="Y29" s="2">
        <f>SUMIFS(DataRegularSeason20242025!$AA$3:$AA$1315,DataRegularSeason20242025!$B$3:$B$1315, "&lt;=" &amp; $A29, DataRegularSeason20242025!$D$3:$D$1315, Y$1)+SUMIFS(DataRegularSeason20242025!$AB$3:$AB$1315,DataRegularSeason20242025!$B$3:$B$1315, "&lt;=" &amp; $A29, DataRegularSeason20242025!$E$3:$E$1315, Y$1)</f>
        <v>6</v>
      </c>
      <c r="Z29" s="2">
        <f>SUMIFS(DataRegularSeason20242025!$AA$3:$AA$1315,DataRegularSeason20242025!$B$3:$B$1315, "&lt;=" &amp; $A29, DataRegularSeason20242025!$D$3:$D$1315, Z$1)+SUMIFS(DataRegularSeason20242025!$AB$3:$AB$1315,DataRegularSeason20242025!$B$3:$B$1315, "&lt;=" &amp; $A29, DataRegularSeason20242025!$E$3:$E$1315, Z$1)</f>
        <v>10</v>
      </c>
      <c r="AA29" s="2">
        <f>SUMIFS(DataRegularSeason20242025!$AA$3:$AA$1315,DataRegularSeason20242025!$B$3:$B$1315, "&lt;=" &amp; $A29, DataRegularSeason20242025!$D$3:$D$1315, AA$1)+SUMIFS(DataRegularSeason20242025!$AB$3:$AB$1315,DataRegularSeason20242025!$B$3:$B$1315, "&lt;=" &amp; $A29, DataRegularSeason20242025!$E$3:$E$1315, AA$1)</f>
        <v>14</v>
      </c>
      <c r="AB29" s="2">
        <f>SUMIFS(DataRegularSeason20242025!$AA$3:$AA$1315,DataRegularSeason20242025!$B$3:$B$1315, "&lt;=" &amp; $A29, DataRegularSeason20242025!$D$3:$D$1315, AB$1)+SUMIFS(DataRegularSeason20242025!$AB$3:$AB$1315,DataRegularSeason20242025!$B$3:$B$1315, "&lt;=" &amp; $A29, DataRegularSeason20242025!$E$3:$E$1315, AB$1)</f>
        <v>11</v>
      </c>
      <c r="AC29" s="2">
        <f>SUMIFS(DataRegularSeason20242025!$AA$3:$AA$1315,DataRegularSeason20242025!$B$3:$B$1315, "&lt;=" &amp; $A29, DataRegularSeason20242025!$D$3:$D$1315, AC$1)+SUMIFS(DataRegularSeason20242025!$AB$3:$AB$1315,DataRegularSeason20242025!$B$3:$B$1315, "&lt;=" &amp; $A29, DataRegularSeason20242025!$E$3:$E$1315, AC$1)</f>
        <v>12</v>
      </c>
      <c r="AD29" s="2">
        <f>SUMIFS(DataRegularSeason20242025!$AA$3:$AA$1315,DataRegularSeason20242025!$B$3:$B$1315, "&lt;=" &amp; $A29, DataRegularSeason20242025!$D$3:$D$1315, AD$1)+SUMIFS(DataRegularSeason20242025!$AB$3:$AB$1315,DataRegularSeason20242025!$B$3:$B$1315, "&lt;=" &amp; $A29, DataRegularSeason20242025!$E$3:$E$1315, AD$1)</f>
        <v>11</v>
      </c>
      <c r="AE29" s="2">
        <f>SUMIFS(DataRegularSeason20242025!$AA$3:$AA$1315,DataRegularSeason20242025!$B$3:$B$1315, "&lt;=" &amp; $A29, DataRegularSeason20242025!$D$3:$D$1315, AE$1)+SUMIFS(DataRegularSeason20242025!$AB$3:$AB$1315,DataRegularSeason20242025!$B$3:$B$1315, "&lt;=" &amp; $A29, DataRegularSeason20242025!$E$3:$E$1315, AE$1)</f>
        <v>15</v>
      </c>
      <c r="AF29" s="2">
        <f>SUMIFS(DataRegularSeason20242025!$AA$3:$AA$1315,DataRegularSeason20242025!$B$3:$B$1315, "&lt;=" &amp; $A29, DataRegularSeason20242025!$D$3:$D$1315, AF$1)+SUMIFS(DataRegularSeason20242025!$AB$3:$AB$1315,DataRegularSeason20242025!$B$3:$B$1315, "&lt;=" &amp; $A29, DataRegularSeason20242025!$E$3:$E$1315, AF$1)</f>
        <v>18</v>
      </c>
      <c r="AG29" s="2">
        <f>SUMIFS(DataRegularSeason20242025!$AA$3:$AA$1315,DataRegularSeason20242025!$B$3:$B$1315, "&lt;=" &amp; $A29, DataRegularSeason20242025!$D$3:$D$1315, AG$1)+SUMIFS(DataRegularSeason20242025!$AB$3:$AB$1315,DataRegularSeason20242025!$B$3:$B$1315, "&lt;=" &amp; $A29, DataRegularSeason20242025!$E$3:$E$1315, AG$1)</f>
        <v>12</v>
      </c>
    </row>
    <row r="30" spans="1:33" x14ac:dyDescent="0.25">
      <c r="A30" s="4">
        <v>45596</v>
      </c>
      <c r="B30" s="2">
        <f>SUMIFS(DataRegularSeason20242025!$AA$3:$AA$1315,DataRegularSeason20242025!$B$3:$B$1315, "&lt;=" &amp; $A30, DataRegularSeason20242025!$D$3:$D$1315, B$1)+SUMIFS(DataRegularSeason20242025!$AB$3:$AB$1315,DataRegularSeason20242025!$B$3:$B$1315, "&lt;=" &amp; $A30, DataRegularSeason20242025!$E$3:$E$1315, B$1)</f>
        <v>10</v>
      </c>
      <c r="C30" s="2">
        <f>SUMIFS(DataRegularSeason20242025!$AA$3:$AA$1315,DataRegularSeason20242025!$B$3:$B$1315, "&lt;=" &amp; $A30, DataRegularSeason20242025!$D$3:$D$1315, C$1)+SUMIFS(DataRegularSeason20242025!$AB$3:$AB$1315,DataRegularSeason20242025!$B$3:$B$1315, "&lt;=" &amp; $A30, DataRegularSeason20242025!$E$3:$E$1315, C$1)</f>
        <v>9</v>
      </c>
      <c r="D30" s="2">
        <f>SUMIFS(DataRegularSeason20242025!$AA$3:$AA$1315,DataRegularSeason20242025!$B$3:$B$1315, "&lt;=" &amp; $A30, DataRegularSeason20242025!$D$3:$D$1315, D$1)+SUMIFS(DataRegularSeason20242025!$AB$3:$AB$1315,DataRegularSeason20242025!$B$3:$B$1315, "&lt;=" &amp; $A30, DataRegularSeason20242025!$E$3:$E$1315, D$1)</f>
        <v>9</v>
      </c>
      <c r="E30" s="2">
        <f>SUMIFS(DataRegularSeason20242025!$AA$3:$AA$1315,DataRegularSeason20242025!$B$3:$B$1315, "&lt;=" &amp; $A30, DataRegularSeason20242025!$D$3:$D$1315, E$1)+SUMIFS(DataRegularSeason20242025!$AB$3:$AB$1315,DataRegularSeason20242025!$B$3:$B$1315, "&lt;=" &amp; $A30, DataRegularSeason20242025!$E$3:$E$1315, E$1)</f>
        <v>14</v>
      </c>
      <c r="F30" s="2">
        <f>SUMIFS(DataRegularSeason20242025!$AA$3:$AA$1315,DataRegularSeason20242025!$B$3:$B$1315, "&lt;=" &amp; $A30, DataRegularSeason20242025!$D$3:$D$1315, F$1)+SUMIFS(DataRegularSeason20242025!$AB$3:$AB$1315,DataRegularSeason20242025!$B$3:$B$1315, "&lt;=" &amp; $A30, DataRegularSeason20242025!$E$3:$E$1315, F$1)</f>
        <v>11</v>
      </c>
      <c r="G30" s="2">
        <f>SUMIFS(DataRegularSeason20242025!$AA$3:$AA$1315,DataRegularSeason20242025!$B$3:$B$1315, "&lt;=" &amp; $A30, DataRegularSeason20242025!$D$3:$D$1315, G$1)+SUMIFS(DataRegularSeason20242025!$AB$3:$AB$1315,DataRegularSeason20242025!$B$3:$B$1315, "&lt;=" &amp; $A30, DataRegularSeason20242025!$E$3:$E$1315, G$1)</f>
        <v>11</v>
      </c>
      <c r="H30" s="2">
        <f>SUMIFS(DataRegularSeason20242025!$AA$3:$AA$1315,DataRegularSeason20242025!$B$3:$B$1315, "&lt;=" &amp; $A30, DataRegularSeason20242025!$D$3:$D$1315, H$1)+SUMIFS(DataRegularSeason20242025!$AB$3:$AB$1315,DataRegularSeason20242025!$B$3:$B$1315, "&lt;=" &amp; $A30, DataRegularSeason20242025!$E$3:$E$1315, H$1)</f>
        <v>7</v>
      </c>
      <c r="I30" s="2">
        <f>SUMIFS(DataRegularSeason20242025!$AA$3:$AA$1315,DataRegularSeason20242025!$B$3:$B$1315, "&lt;=" &amp; $A30, DataRegularSeason20242025!$D$3:$D$1315, I$1)+SUMIFS(DataRegularSeason20242025!$AB$3:$AB$1315,DataRegularSeason20242025!$B$3:$B$1315, "&lt;=" &amp; $A30, DataRegularSeason20242025!$E$3:$E$1315, I$1)</f>
        <v>10</v>
      </c>
      <c r="J30" s="2">
        <f>SUMIFS(DataRegularSeason20242025!$AA$3:$AA$1315,DataRegularSeason20242025!$B$3:$B$1315, "&lt;=" &amp; $A30, DataRegularSeason20242025!$D$3:$D$1315, J$1)+SUMIFS(DataRegularSeason20242025!$AB$3:$AB$1315,DataRegularSeason20242025!$B$3:$B$1315, "&lt;=" &amp; $A30, DataRegularSeason20242025!$E$3:$E$1315, J$1)</f>
        <v>14</v>
      </c>
      <c r="K30" s="2">
        <f>SUMIFS(DataRegularSeason20242025!$AA$3:$AA$1315,DataRegularSeason20242025!$B$3:$B$1315, "&lt;=" &amp; $A30, DataRegularSeason20242025!$D$3:$D$1315, K$1)+SUMIFS(DataRegularSeason20242025!$AB$3:$AB$1315,DataRegularSeason20242025!$B$3:$B$1315, "&lt;=" &amp; $A30, DataRegularSeason20242025!$E$3:$E$1315, K$1)</f>
        <v>9</v>
      </c>
      <c r="L30" s="2">
        <f>SUMIFS(DataRegularSeason20242025!$AA$3:$AA$1315,DataRegularSeason20242025!$B$3:$B$1315, "&lt;=" &amp; $A30, DataRegularSeason20242025!$D$3:$D$1315, L$1)+SUMIFS(DataRegularSeason20242025!$AB$3:$AB$1315,DataRegularSeason20242025!$B$3:$B$1315, "&lt;=" &amp; $A30, DataRegularSeason20242025!$E$3:$E$1315, L$1)</f>
        <v>11</v>
      </c>
      <c r="M30" s="2">
        <f>SUMIFS(DataRegularSeason20242025!$AA$3:$AA$1315,DataRegularSeason20242025!$B$3:$B$1315, "&lt;=" &amp; $A30, DataRegularSeason20242025!$D$3:$D$1315, M$1)+SUMIFS(DataRegularSeason20242025!$AB$3:$AB$1315,DataRegularSeason20242025!$B$3:$B$1315, "&lt;=" &amp; $A30, DataRegularSeason20242025!$E$3:$E$1315, M$1)</f>
        <v>15</v>
      </c>
      <c r="N30" s="2">
        <f>SUMIFS(DataRegularSeason20242025!$AA$3:$AA$1315,DataRegularSeason20242025!$B$3:$B$1315, "&lt;=" &amp; $A30, DataRegularSeason20242025!$D$3:$D$1315, N$1)+SUMIFS(DataRegularSeason20242025!$AB$3:$AB$1315,DataRegularSeason20242025!$B$3:$B$1315, "&lt;=" &amp; $A30, DataRegularSeason20242025!$E$3:$E$1315, N$1)</f>
        <v>14</v>
      </c>
      <c r="O30" s="2">
        <f>SUMIFS(DataRegularSeason20242025!$AA$3:$AA$1315,DataRegularSeason20242025!$B$3:$B$1315, "&lt;=" &amp; $A30, DataRegularSeason20242025!$D$3:$D$1315, O$1)+SUMIFS(DataRegularSeason20242025!$AB$3:$AB$1315,DataRegularSeason20242025!$B$3:$B$1315, "&lt;=" &amp; $A30, DataRegularSeason20242025!$E$3:$E$1315, O$1)</f>
        <v>14</v>
      </c>
      <c r="P30" s="2">
        <f>SUMIFS(DataRegularSeason20242025!$AA$3:$AA$1315,DataRegularSeason20242025!$B$3:$B$1315, "&lt;=" &amp; $A30, DataRegularSeason20242025!$D$3:$D$1315, P$1)+SUMIFS(DataRegularSeason20242025!$AB$3:$AB$1315,DataRegularSeason20242025!$B$3:$B$1315, "&lt;=" &amp; $A30, DataRegularSeason20242025!$E$3:$E$1315, P$1)</f>
        <v>9</v>
      </c>
      <c r="Q30" s="2">
        <f>SUMIFS(DataRegularSeason20242025!$AA$3:$AA$1315,DataRegularSeason20242025!$B$3:$B$1315, "&lt;=" &amp; $A30, DataRegularSeason20242025!$D$3:$D$1315, Q$1)+SUMIFS(DataRegularSeason20242025!$AB$3:$AB$1315,DataRegularSeason20242025!$B$3:$B$1315, "&lt;=" &amp; $A30, DataRegularSeason20242025!$E$3:$E$1315, Q$1)</f>
        <v>16</v>
      </c>
      <c r="R30" s="2">
        <f>SUMIFS(DataRegularSeason20242025!$AA$3:$AA$1315,DataRegularSeason20242025!$B$3:$B$1315, "&lt;=" &amp; $A30, DataRegularSeason20242025!$D$3:$D$1315, R$1)+SUMIFS(DataRegularSeason20242025!$AB$3:$AB$1315,DataRegularSeason20242025!$B$3:$B$1315, "&lt;=" &amp; $A30, DataRegularSeason20242025!$E$3:$E$1315, R$1)</f>
        <v>7</v>
      </c>
      <c r="S30" s="2">
        <f>SUMIFS(DataRegularSeason20242025!$AA$3:$AA$1315,DataRegularSeason20242025!$B$3:$B$1315, "&lt;=" &amp; $A30, DataRegularSeason20242025!$D$3:$D$1315, S$1)+SUMIFS(DataRegularSeason20242025!$AB$3:$AB$1315,DataRegularSeason20242025!$B$3:$B$1315, "&lt;=" &amp; $A30, DataRegularSeason20242025!$E$3:$E$1315, S$1)</f>
        <v>8</v>
      </c>
      <c r="T30" s="2">
        <f>SUMIFS(DataRegularSeason20242025!$AA$3:$AA$1315,DataRegularSeason20242025!$B$3:$B$1315, "&lt;=" &amp; $A30, DataRegularSeason20242025!$D$3:$D$1315, T$1)+SUMIFS(DataRegularSeason20242025!$AB$3:$AB$1315,DataRegularSeason20242025!$B$3:$B$1315, "&lt;=" &amp; $A30, DataRegularSeason20242025!$E$3:$E$1315, T$1)</f>
        <v>13</v>
      </c>
      <c r="U30" s="2">
        <f>SUMIFS(DataRegularSeason20242025!$AA$3:$AA$1315,DataRegularSeason20242025!$B$3:$B$1315, "&lt;=" &amp; $A30, DataRegularSeason20242025!$D$3:$D$1315, U$1)+SUMIFS(DataRegularSeason20242025!$AB$3:$AB$1315,DataRegularSeason20242025!$B$3:$B$1315, "&lt;=" &amp; $A30, DataRegularSeason20242025!$E$3:$E$1315, U$1)</f>
        <v>10</v>
      </c>
      <c r="V30" s="2">
        <f>SUMIFS(DataRegularSeason20242025!$AA$3:$AA$1315,DataRegularSeason20242025!$B$3:$B$1315, "&lt;=" &amp; $A30, DataRegularSeason20242025!$D$3:$D$1315, V$1)+SUMIFS(DataRegularSeason20242025!$AB$3:$AB$1315,DataRegularSeason20242025!$B$3:$B$1315, "&lt;=" &amp; $A30, DataRegularSeason20242025!$E$3:$E$1315, V$1)</f>
        <v>9</v>
      </c>
      <c r="W30" s="2">
        <f>SUMIFS(DataRegularSeason20242025!$AA$3:$AA$1315,DataRegularSeason20242025!$B$3:$B$1315, "&lt;=" &amp; $A30, DataRegularSeason20242025!$D$3:$D$1315, W$1)+SUMIFS(DataRegularSeason20242025!$AB$3:$AB$1315,DataRegularSeason20242025!$B$3:$B$1315, "&lt;=" &amp; $A30, DataRegularSeason20242025!$E$3:$E$1315, W$1)</f>
        <v>9</v>
      </c>
      <c r="X30" s="2">
        <f>SUMIFS(DataRegularSeason20242025!$AA$3:$AA$1315,DataRegularSeason20242025!$B$3:$B$1315, "&lt;=" &amp; $A30, DataRegularSeason20242025!$D$3:$D$1315, X$1)+SUMIFS(DataRegularSeason20242025!$AB$3:$AB$1315,DataRegularSeason20242025!$B$3:$B$1315, "&lt;=" &amp; $A30, DataRegularSeason20242025!$E$3:$E$1315, X$1)</f>
        <v>11</v>
      </c>
      <c r="Y30" s="2">
        <f>SUMIFS(DataRegularSeason20242025!$AA$3:$AA$1315,DataRegularSeason20242025!$B$3:$B$1315, "&lt;=" &amp; $A30, DataRegularSeason20242025!$D$3:$D$1315, Y$1)+SUMIFS(DataRegularSeason20242025!$AB$3:$AB$1315,DataRegularSeason20242025!$B$3:$B$1315, "&lt;=" &amp; $A30, DataRegularSeason20242025!$E$3:$E$1315, Y$1)</f>
        <v>8</v>
      </c>
      <c r="Z30" s="2">
        <f>SUMIFS(DataRegularSeason20242025!$AA$3:$AA$1315,DataRegularSeason20242025!$B$3:$B$1315, "&lt;=" &amp; $A30, DataRegularSeason20242025!$D$3:$D$1315, Z$1)+SUMIFS(DataRegularSeason20242025!$AB$3:$AB$1315,DataRegularSeason20242025!$B$3:$B$1315, "&lt;=" &amp; $A30, DataRegularSeason20242025!$E$3:$E$1315, Z$1)</f>
        <v>10</v>
      </c>
      <c r="AA30" s="2">
        <f>SUMIFS(DataRegularSeason20242025!$AA$3:$AA$1315,DataRegularSeason20242025!$B$3:$B$1315, "&lt;=" &amp; $A30, DataRegularSeason20242025!$D$3:$D$1315, AA$1)+SUMIFS(DataRegularSeason20242025!$AB$3:$AB$1315,DataRegularSeason20242025!$B$3:$B$1315, "&lt;=" &amp; $A30, DataRegularSeason20242025!$E$3:$E$1315, AA$1)</f>
        <v>14</v>
      </c>
      <c r="AB30" s="2">
        <f>SUMIFS(DataRegularSeason20242025!$AA$3:$AA$1315,DataRegularSeason20242025!$B$3:$B$1315, "&lt;=" &amp; $A30, DataRegularSeason20242025!$D$3:$D$1315, AB$1)+SUMIFS(DataRegularSeason20242025!$AB$3:$AB$1315,DataRegularSeason20242025!$B$3:$B$1315, "&lt;=" &amp; $A30, DataRegularSeason20242025!$E$3:$E$1315, AB$1)</f>
        <v>13</v>
      </c>
      <c r="AC30" s="2">
        <f>SUMIFS(DataRegularSeason20242025!$AA$3:$AA$1315,DataRegularSeason20242025!$B$3:$B$1315, "&lt;=" &amp; $A30, DataRegularSeason20242025!$D$3:$D$1315, AC$1)+SUMIFS(DataRegularSeason20242025!$AB$3:$AB$1315,DataRegularSeason20242025!$B$3:$B$1315, "&lt;=" &amp; $A30, DataRegularSeason20242025!$E$3:$E$1315, AC$1)</f>
        <v>12</v>
      </c>
      <c r="AD30" s="2">
        <f>SUMIFS(DataRegularSeason20242025!$AA$3:$AA$1315,DataRegularSeason20242025!$B$3:$B$1315, "&lt;=" &amp; $A30, DataRegularSeason20242025!$D$3:$D$1315, AD$1)+SUMIFS(DataRegularSeason20242025!$AB$3:$AB$1315,DataRegularSeason20242025!$B$3:$B$1315, "&lt;=" &amp; $A30, DataRegularSeason20242025!$E$3:$E$1315, AD$1)</f>
        <v>11</v>
      </c>
      <c r="AE30" s="2">
        <f>SUMIFS(DataRegularSeason20242025!$AA$3:$AA$1315,DataRegularSeason20242025!$B$3:$B$1315, "&lt;=" &amp; $A30, DataRegularSeason20242025!$D$3:$D$1315, AE$1)+SUMIFS(DataRegularSeason20242025!$AB$3:$AB$1315,DataRegularSeason20242025!$B$3:$B$1315, "&lt;=" &amp; $A30, DataRegularSeason20242025!$E$3:$E$1315, AE$1)</f>
        <v>15</v>
      </c>
      <c r="AF30" s="2">
        <f>SUMIFS(DataRegularSeason20242025!$AA$3:$AA$1315,DataRegularSeason20242025!$B$3:$B$1315, "&lt;=" &amp; $A30, DataRegularSeason20242025!$D$3:$D$1315, AF$1)+SUMIFS(DataRegularSeason20242025!$AB$3:$AB$1315,DataRegularSeason20242025!$B$3:$B$1315, "&lt;=" &amp; $A30, DataRegularSeason20242025!$E$3:$E$1315, AF$1)</f>
        <v>18</v>
      </c>
      <c r="AG30" s="2">
        <f>SUMIFS(DataRegularSeason20242025!$AA$3:$AA$1315,DataRegularSeason20242025!$B$3:$B$1315, "&lt;=" &amp; $A30, DataRegularSeason20242025!$D$3:$D$1315, AG$1)+SUMIFS(DataRegularSeason20242025!$AB$3:$AB$1315,DataRegularSeason20242025!$B$3:$B$1315, "&lt;=" &amp; $A30, DataRegularSeason20242025!$E$3:$E$1315, AG$1)</f>
        <v>14</v>
      </c>
    </row>
    <row r="31" spans="1:33" x14ac:dyDescent="0.25">
      <c r="A31" s="4">
        <v>45597</v>
      </c>
      <c r="B31" s="2">
        <f>SUMIFS(DataRegularSeason20242025!$AA$3:$AA$1315,DataRegularSeason20242025!$B$3:$B$1315, "&lt;=" &amp; $A31, DataRegularSeason20242025!$D$3:$D$1315, B$1)+SUMIFS(DataRegularSeason20242025!$AB$3:$AB$1315,DataRegularSeason20242025!$B$3:$B$1315, "&lt;=" &amp; $A31, DataRegularSeason20242025!$E$3:$E$1315, B$1)</f>
        <v>10</v>
      </c>
      <c r="C31" s="2">
        <f>SUMIFS(DataRegularSeason20242025!$AA$3:$AA$1315,DataRegularSeason20242025!$B$3:$B$1315, "&lt;=" &amp; $A31, DataRegularSeason20242025!$D$3:$D$1315, C$1)+SUMIFS(DataRegularSeason20242025!$AB$3:$AB$1315,DataRegularSeason20242025!$B$3:$B$1315, "&lt;=" &amp; $A31, DataRegularSeason20242025!$E$3:$E$1315, C$1)</f>
        <v>9</v>
      </c>
      <c r="D31" s="2">
        <f>SUMIFS(DataRegularSeason20242025!$AA$3:$AA$1315,DataRegularSeason20242025!$B$3:$B$1315, "&lt;=" &amp; $A31, DataRegularSeason20242025!$D$3:$D$1315, D$1)+SUMIFS(DataRegularSeason20242025!$AB$3:$AB$1315,DataRegularSeason20242025!$B$3:$B$1315, "&lt;=" &amp; $A31, DataRegularSeason20242025!$E$3:$E$1315, D$1)</f>
        <v>9</v>
      </c>
      <c r="E31" s="2">
        <f>SUMIFS(DataRegularSeason20242025!$AA$3:$AA$1315,DataRegularSeason20242025!$B$3:$B$1315, "&lt;=" &amp; $A31, DataRegularSeason20242025!$D$3:$D$1315, E$1)+SUMIFS(DataRegularSeason20242025!$AB$3:$AB$1315,DataRegularSeason20242025!$B$3:$B$1315, "&lt;=" &amp; $A31, DataRegularSeason20242025!$E$3:$E$1315, E$1)</f>
        <v>14</v>
      </c>
      <c r="F31" s="2">
        <f>SUMIFS(DataRegularSeason20242025!$AA$3:$AA$1315,DataRegularSeason20242025!$B$3:$B$1315, "&lt;=" &amp; $A31, DataRegularSeason20242025!$D$3:$D$1315, F$1)+SUMIFS(DataRegularSeason20242025!$AB$3:$AB$1315,DataRegularSeason20242025!$B$3:$B$1315, "&lt;=" &amp; $A31, DataRegularSeason20242025!$E$3:$E$1315, F$1)</f>
        <v>11</v>
      </c>
      <c r="G31" s="2">
        <f>SUMIFS(DataRegularSeason20242025!$AA$3:$AA$1315,DataRegularSeason20242025!$B$3:$B$1315, "&lt;=" &amp; $A31, DataRegularSeason20242025!$D$3:$D$1315, G$1)+SUMIFS(DataRegularSeason20242025!$AB$3:$AB$1315,DataRegularSeason20242025!$B$3:$B$1315, "&lt;=" &amp; $A31, DataRegularSeason20242025!$E$3:$E$1315, G$1)</f>
        <v>13</v>
      </c>
      <c r="H31" s="2">
        <f>SUMIFS(DataRegularSeason20242025!$AA$3:$AA$1315,DataRegularSeason20242025!$B$3:$B$1315, "&lt;=" &amp; $A31, DataRegularSeason20242025!$D$3:$D$1315, H$1)+SUMIFS(DataRegularSeason20242025!$AB$3:$AB$1315,DataRegularSeason20242025!$B$3:$B$1315, "&lt;=" &amp; $A31, DataRegularSeason20242025!$E$3:$E$1315, H$1)</f>
        <v>7</v>
      </c>
      <c r="I31" s="2">
        <f>SUMIFS(DataRegularSeason20242025!$AA$3:$AA$1315,DataRegularSeason20242025!$B$3:$B$1315, "&lt;=" &amp; $A31, DataRegularSeason20242025!$D$3:$D$1315, I$1)+SUMIFS(DataRegularSeason20242025!$AB$3:$AB$1315,DataRegularSeason20242025!$B$3:$B$1315, "&lt;=" &amp; $A31, DataRegularSeason20242025!$E$3:$E$1315, I$1)</f>
        <v>10</v>
      </c>
      <c r="J31" s="2">
        <f>SUMIFS(DataRegularSeason20242025!$AA$3:$AA$1315,DataRegularSeason20242025!$B$3:$B$1315, "&lt;=" &amp; $A31, DataRegularSeason20242025!$D$3:$D$1315, J$1)+SUMIFS(DataRegularSeason20242025!$AB$3:$AB$1315,DataRegularSeason20242025!$B$3:$B$1315, "&lt;=" &amp; $A31, DataRegularSeason20242025!$E$3:$E$1315, J$1)</f>
        <v>14</v>
      </c>
      <c r="K31" s="2">
        <f>SUMIFS(DataRegularSeason20242025!$AA$3:$AA$1315,DataRegularSeason20242025!$B$3:$B$1315, "&lt;=" &amp; $A31, DataRegularSeason20242025!$D$3:$D$1315, K$1)+SUMIFS(DataRegularSeason20242025!$AB$3:$AB$1315,DataRegularSeason20242025!$B$3:$B$1315, "&lt;=" &amp; $A31, DataRegularSeason20242025!$E$3:$E$1315, K$1)</f>
        <v>9</v>
      </c>
      <c r="L31" s="2">
        <f>SUMIFS(DataRegularSeason20242025!$AA$3:$AA$1315,DataRegularSeason20242025!$B$3:$B$1315, "&lt;=" &amp; $A31, DataRegularSeason20242025!$D$3:$D$1315, L$1)+SUMIFS(DataRegularSeason20242025!$AB$3:$AB$1315,DataRegularSeason20242025!$B$3:$B$1315, "&lt;=" &amp; $A31, DataRegularSeason20242025!$E$3:$E$1315, L$1)</f>
        <v>11</v>
      </c>
      <c r="M31" s="2">
        <f>SUMIFS(DataRegularSeason20242025!$AA$3:$AA$1315,DataRegularSeason20242025!$B$3:$B$1315, "&lt;=" &amp; $A31, DataRegularSeason20242025!$D$3:$D$1315, M$1)+SUMIFS(DataRegularSeason20242025!$AB$3:$AB$1315,DataRegularSeason20242025!$B$3:$B$1315, "&lt;=" &amp; $A31, DataRegularSeason20242025!$E$3:$E$1315, M$1)</f>
        <v>17</v>
      </c>
      <c r="N31" s="2">
        <f>SUMIFS(DataRegularSeason20242025!$AA$3:$AA$1315,DataRegularSeason20242025!$B$3:$B$1315, "&lt;=" &amp; $A31, DataRegularSeason20242025!$D$3:$D$1315, N$1)+SUMIFS(DataRegularSeason20242025!$AB$3:$AB$1315,DataRegularSeason20242025!$B$3:$B$1315, "&lt;=" &amp; $A31, DataRegularSeason20242025!$E$3:$E$1315, N$1)</f>
        <v>14</v>
      </c>
      <c r="O31" s="2">
        <f>SUMIFS(DataRegularSeason20242025!$AA$3:$AA$1315,DataRegularSeason20242025!$B$3:$B$1315, "&lt;=" &amp; $A31, DataRegularSeason20242025!$D$3:$D$1315, O$1)+SUMIFS(DataRegularSeason20242025!$AB$3:$AB$1315,DataRegularSeason20242025!$B$3:$B$1315, "&lt;=" &amp; $A31, DataRegularSeason20242025!$E$3:$E$1315, O$1)</f>
        <v>16</v>
      </c>
      <c r="P31" s="2">
        <f>SUMIFS(DataRegularSeason20242025!$AA$3:$AA$1315,DataRegularSeason20242025!$B$3:$B$1315, "&lt;=" &amp; $A31, DataRegularSeason20242025!$D$3:$D$1315, P$1)+SUMIFS(DataRegularSeason20242025!$AB$3:$AB$1315,DataRegularSeason20242025!$B$3:$B$1315, "&lt;=" &amp; $A31, DataRegularSeason20242025!$E$3:$E$1315, P$1)</f>
        <v>9</v>
      </c>
      <c r="Q31" s="2">
        <f>SUMIFS(DataRegularSeason20242025!$AA$3:$AA$1315,DataRegularSeason20242025!$B$3:$B$1315, "&lt;=" &amp; $A31, DataRegularSeason20242025!$D$3:$D$1315, Q$1)+SUMIFS(DataRegularSeason20242025!$AB$3:$AB$1315,DataRegularSeason20242025!$B$3:$B$1315, "&lt;=" &amp; $A31, DataRegularSeason20242025!$E$3:$E$1315, Q$1)</f>
        <v>16</v>
      </c>
      <c r="R31" s="2">
        <f>SUMIFS(DataRegularSeason20242025!$AA$3:$AA$1315,DataRegularSeason20242025!$B$3:$B$1315, "&lt;=" &amp; $A31, DataRegularSeason20242025!$D$3:$D$1315, R$1)+SUMIFS(DataRegularSeason20242025!$AB$3:$AB$1315,DataRegularSeason20242025!$B$3:$B$1315, "&lt;=" &amp; $A31, DataRegularSeason20242025!$E$3:$E$1315, R$1)</f>
        <v>7</v>
      </c>
      <c r="S31" s="2">
        <f>SUMIFS(DataRegularSeason20242025!$AA$3:$AA$1315,DataRegularSeason20242025!$B$3:$B$1315, "&lt;=" &amp; $A31, DataRegularSeason20242025!$D$3:$D$1315, S$1)+SUMIFS(DataRegularSeason20242025!$AB$3:$AB$1315,DataRegularSeason20242025!$B$3:$B$1315, "&lt;=" &amp; $A31, DataRegularSeason20242025!$E$3:$E$1315, S$1)</f>
        <v>10</v>
      </c>
      <c r="T31" s="2">
        <f>SUMIFS(DataRegularSeason20242025!$AA$3:$AA$1315,DataRegularSeason20242025!$B$3:$B$1315, "&lt;=" &amp; $A31, DataRegularSeason20242025!$D$3:$D$1315, T$1)+SUMIFS(DataRegularSeason20242025!$AB$3:$AB$1315,DataRegularSeason20242025!$B$3:$B$1315, "&lt;=" &amp; $A31, DataRegularSeason20242025!$E$3:$E$1315, T$1)</f>
        <v>15</v>
      </c>
      <c r="U31" s="2">
        <f>SUMIFS(DataRegularSeason20242025!$AA$3:$AA$1315,DataRegularSeason20242025!$B$3:$B$1315, "&lt;=" &amp; $A31, DataRegularSeason20242025!$D$3:$D$1315, U$1)+SUMIFS(DataRegularSeason20242025!$AB$3:$AB$1315,DataRegularSeason20242025!$B$3:$B$1315, "&lt;=" &amp; $A31, DataRegularSeason20242025!$E$3:$E$1315, U$1)</f>
        <v>10</v>
      </c>
      <c r="V31" s="2">
        <f>SUMIFS(DataRegularSeason20242025!$AA$3:$AA$1315,DataRegularSeason20242025!$B$3:$B$1315, "&lt;=" &amp; $A31, DataRegularSeason20242025!$D$3:$D$1315, V$1)+SUMIFS(DataRegularSeason20242025!$AB$3:$AB$1315,DataRegularSeason20242025!$B$3:$B$1315, "&lt;=" &amp; $A31, DataRegularSeason20242025!$E$3:$E$1315, V$1)</f>
        <v>9</v>
      </c>
      <c r="W31" s="2">
        <f>SUMIFS(DataRegularSeason20242025!$AA$3:$AA$1315,DataRegularSeason20242025!$B$3:$B$1315, "&lt;=" &amp; $A31, DataRegularSeason20242025!$D$3:$D$1315, W$1)+SUMIFS(DataRegularSeason20242025!$AB$3:$AB$1315,DataRegularSeason20242025!$B$3:$B$1315, "&lt;=" &amp; $A31, DataRegularSeason20242025!$E$3:$E$1315, W$1)</f>
        <v>9</v>
      </c>
      <c r="X31" s="2">
        <f>SUMIFS(DataRegularSeason20242025!$AA$3:$AA$1315,DataRegularSeason20242025!$B$3:$B$1315, "&lt;=" &amp; $A31, DataRegularSeason20242025!$D$3:$D$1315, X$1)+SUMIFS(DataRegularSeason20242025!$AB$3:$AB$1315,DataRegularSeason20242025!$B$3:$B$1315, "&lt;=" &amp; $A31, DataRegularSeason20242025!$E$3:$E$1315, X$1)</f>
        <v>11</v>
      </c>
      <c r="Y31" s="2">
        <f>SUMIFS(DataRegularSeason20242025!$AA$3:$AA$1315,DataRegularSeason20242025!$B$3:$B$1315, "&lt;=" &amp; $A31, DataRegularSeason20242025!$D$3:$D$1315, Y$1)+SUMIFS(DataRegularSeason20242025!$AB$3:$AB$1315,DataRegularSeason20242025!$B$3:$B$1315, "&lt;=" &amp; $A31, DataRegularSeason20242025!$E$3:$E$1315, Y$1)</f>
        <v>8</v>
      </c>
      <c r="Z31" s="2">
        <f>SUMIFS(DataRegularSeason20242025!$AA$3:$AA$1315,DataRegularSeason20242025!$B$3:$B$1315, "&lt;=" &amp; $A31, DataRegularSeason20242025!$D$3:$D$1315, Z$1)+SUMIFS(DataRegularSeason20242025!$AB$3:$AB$1315,DataRegularSeason20242025!$B$3:$B$1315, "&lt;=" &amp; $A31, DataRegularSeason20242025!$E$3:$E$1315, Z$1)</f>
        <v>10</v>
      </c>
      <c r="AA31" s="2">
        <f>SUMIFS(DataRegularSeason20242025!$AA$3:$AA$1315,DataRegularSeason20242025!$B$3:$B$1315, "&lt;=" &amp; $A31, DataRegularSeason20242025!$D$3:$D$1315, AA$1)+SUMIFS(DataRegularSeason20242025!$AB$3:$AB$1315,DataRegularSeason20242025!$B$3:$B$1315, "&lt;=" &amp; $A31, DataRegularSeason20242025!$E$3:$E$1315, AA$1)</f>
        <v>14</v>
      </c>
      <c r="AB31" s="2">
        <f>SUMIFS(DataRegularSeason20242025!$AA$3:$AA$1315,DataRegularSeason20242025!$B$3:$B$1315, "&lt;=" &amp; $A31, DataRegularSeason20242025!$D$3:$D$1315, AB$1)+SUMIFS(DataRegularSeason20242025!$AB$3:$AB$1315,DataRegularSeason20242025!$B$3:$B$1315, "&lt;=" &amp; $A31, DataRegularSeason20242025!$E$3:$E$1315, AB$1)</f>
        <v>13</v>
      </c>
      <c r="AC31" s="2">
        <f>SUMIFS(DataRegularSeason20242025!$AA$3:$AA$1315,DataRegularSeason20242025!$B$3:$B$1315, "&lt;=" &amp; $A31, DataRegularSeason20242025!$D$3:$D$1315, AC$1)+SUMIFS(DataRegularSeason20242025!$AB$3:$AB$1315,DataRegularSeason20242025!$B$3:$B$1315, "&lt;=" &amp; $A31, DataRegularSeason20242025!$E$3:$E$1315, AC$1)</f>
        <v>12</v>
      </c>
      <c r="AD31" s="2">
        <f>SUMIFS(DataRegularSeason20242025!$AA$3:$AA$1315,DataRegularSeason20242025!$B$3:$B$1315, "&lt;=" &amp; $A31, DataRegularSeason20242025!$D$3:$D$1315, AD$1)+SUMIFS(DataRegularSeason20242025!$AB$3:$AB$1315,DataRegularSeason20242025!$B$3:$B$1315, "&lt;=" &amp; $A31, DataRegularSeason20242025!$E$3:$E$1315, AD$1)</f>
        <v>11</v>
      </c>
      <c r="AE31" s="2">
        <f>SUMIFS(DataRegularSeason20242025!$AA$3:$AA$1315,DataRegularSeason20242025!$B$3:$B$1315, "&lt;=" &amp; $A31, DataRegularSeason20242025!$D$3:$D$1315, AE$1)+SUMIFS(DataRegularSeason20242025!$AB$3:$AB$1315,DataRegularSeason20242025!$B$3:$B$1315, "&lt;=" &amp; $A31, DataRegularSeason20242025!$E$3:$E$1315, AE$1)</f>
        <v>15</v>
      </c>
      <c r="AF31" s="2">
        <f>SUMIFS(DataRegularSeason20242025!$AA$3:$AA$1315,DataRegularSeason20242025!$B$3:$B$1315, "&lt;=" &amp; $A31, DataRegularSeason20242025!$D$3:$D$1315, AF$1)+SUMIFS(DataRegularSeason20242025!$AB$3:$AB$1315,DataRegularSeason20242025!$B$3:$B$1315, "&lt;=" &amp; $A31, DataRegularSeason20242025!$E$3:$E$1315, AF$1)</f>
        <v>20</v>
      </c>
      <c r="AG31" s="2">
        <f>SUMIFS(DataRegularSeason20242025!$AA$3:$AA$1315,DataRegularSeason20242025!$B$3:$B$1315, "&lt;=" &amp; $A31, DataRegularSeason20242025!$D$3:$D$1315, AG$1)+SUMIFS(DataRegularSeason20242025!$AB$3:$AB$1315,DataRegularSeason20242025!$B$3:$B$1315, "&lt;=" &amp; $A31, DataRegularSeason20242025!$E$3:$E$1315, AG$1)</f>
        <v>14</v>
      </c>
    </row>
    <row r="32" spans="1:33" x14ac:dyDescent="0.25">
      <c r="A32" s="4">
        <v>45598</v>
      </c>
      <c r="B32" s="2">
        <f>SUMIFS(DataRegularSeason20242025!$AA$3:$AA$1315,DataRegularSeason20242025!$B$3:$B$1315, "&lt;=" &amp; $A32, DataRegularSeason20242025!$D$3:$D$1315, B$1)+SUMIFS(DataRegularSeason20242025!$AB$3:$AB$1315,DataRegularSeason20242025!$B$3:$B$1315, "&lt;=" &amp; $A32, DataRegularSeason20242025!$E$3:$E$1315, B$1)</f>
        <v>10</v>
      </c>
      <c r="C32" s="2">
        <f>SUMIFS(DataRegularSeason20242025!$AA$3:$AA$1315,DataRegularSeason20242025!$B$3:$B$1315, "&lt;=" &amp; $A32, DataRegularSeason20242025!$D$3:$D$1315, C$1)+SUMIFS(DataRegularSeason20242025!$AB$3:$AB$1315,DataRegularSeason20242025!$B$3:$B$1315, "&lt;=" &amp; $A32, DataRegularSeason20242025!$E$3:$E$1315, C$1)</f>
        <v>11</v>
      </c>
      <c r="D32" s="2">
        <f>SUMIFS(DataRegularSeason20242025!$AA$3:$AA$1315,DataRegularSeason20242025!$B$3:$B$1315, "&lt;=" &amp; $A32, DataRegularSeason20242025!$D$3:$D$1315, D$1)+SUMIFS(DataRegularSeason20242025!$AB$3:$AB$1315,DataRegularSeason20242025!$B$3:$B$1315, "&lt;=" &amp; $A32, DataRegularSeason20242025!$E$3:$E$1315, D$1)</f>
        <v>9</v>
      </c>
      <c r="E32" s="2">
        <f>SUMIFS(DataRegularSeason20242025!$AA$3:$AA$1315,DataRegularSeason20242025!$B$3:$B$1315, "&lt;=" &amp; $A32, DataRegularSeason20242025!$D$3:$D$1315, E$1)+SUMIFS(DataRegularSeason20242025!$AB$3:$AB$1315,DataRegularSeason20242025!$B$3:$B$1315, "&lt;=" &amp; $A32, DataRegularSeason20242025!$E$3:$E$1315, E$1)</f>
        <v>14</v>
      </c>
      <c r="F32" s="2">
        <f>SUMIFS(DataRegularSeason20242025!$AA$3:$AA$1315,DataRegularSeason20242025!$B$3:$B$1315, "&lt;=" &amp; $A32, DataRegularSeason20242025!$D$3:$D$1315, F$1)+SUMIFS(DataRegularSeason20242025!$AB$3:$AB$1315,DataRegularSeason20242025!$B$3:$B$1315, "&lt;=" &amp; $A32, DataRegularSeason20242025!$E$3:$E$1315, F$1)</f>
        <v>11</v>
      </c>
      <c r="G32" s="2">
        <f>SUMIFS(DataRegularSeason20242025!$AA$3:$AA$1315,DataRegularSeason20242025!$B$3:$B$1315, "&lt;=" &amp; $A32, DataRegularSeason20242025!$D$3:$D$1315, G$1)+SUMIFS(DataRegularSeason20242025!$AB$3:$AB$1315,DataRegularSeason20242025!$B$3:$B$1315, "&lt;=" &amp; $A32, DataRegularSeason20242025!$E$3:$E$1315, G$1)</f>
        <v>13</v>
      </c>
      <c r="H32" s="2">
        <f>SUMIFS(DataRegularSeason20242025!$AA$3:$AA$1315,DataRegularSeason20242025!$B$3:$B$1315, "&lt;=" &amp; $A32, DataRegularSeason20242025!$D$3:$D$1315, H$1)+SUMIFS(DataRegularSeason20242025!$AB$3:$AB$1315,DataRegularSeason20242025!$B$3:$B$1315, "&lt;=" &amp; $A32, DataRegularSeason20242025!$E$3:$E$1315, H$1)</f>
        <v>9</v>
      </c>
      <c r="I32" s="2">
        <f>SUMIFS(DataRegularSeason20242025!$AA$3:$AA$1315,DataRegularSeason20242025!$B$3:$B$1315, "&lt;=" &amp; $A32, DataRegularSeason20242025!$D$3:$D$1315, I$1)+SUMIFS(DataRegularSeason20242025!$AB$3:$AB$1315,DataRegularSeason20242025!$B$3:$B$1315, "&lt;=" &amp; $A32, DataRegularSeason20242025!$E$3:$E$1315, I$1)</f>
        <v>10</v>
      </c>
      <c r="J32" s="2">
        <f>SUMIFS(DataRegularSeason20242025!$AA$3:$AA$1315,DataRegularSeason20242025!$B$3:$B$1315, "&lt;=" &amp; $A32, DataRegularSeason20242025!$D$3:$D$1315, J$1)+SUMIFS(DataRegularSeason20242025!$AB$3:$AB$1315,DataRegularSeason20242025!$B$3:$B$1315, "&lt;=" &amp; $A32, DataRegularSeason20242025!$E$3:$E$1315, J$1)</f>
        <v>14</v>
      </c>
      <c r="K32" s="2">
        <f>SUMIFS(DataRegularSeason20242025!$AA$3:$AA$1315,DataRegularSeason20242025!$B$3:$B$1315, "&lt;=" &amp; $A32, DataRegularSeason20242025!$D$3:$D$1315, K$1)+SUMIFS(DataRegularSeason20242025!$AB$3:$AB$1315,DataRegularSeason20242025!$B$3:$B$1315, "&lt;=" &amp; $A32, DataRegularSeason20242025!$E$3:$E$1315, K$1)</f>
        <v>11</v>
      </c>
      <c r="L32" s="2">
        <f>SUMIFS(DataRegularSeason20242025!$AA$3:$AA$1315,DataRegularSeason20242025!$B$3:$B$1315, "&lt;=" &amp; $A32, DataRegularSeason20242025!$D$3:$D$1315, L$1)+SUMIFS(DataRegularSeason20242025!$AB$3:$AB$1315,DataRegularSeason20242025!$B$3:$B$1315, "&lt;=" &amp; $A32, DataRegularSeason20242025!$E$3:$E$1315, L$1)</f>
        <v>11</v>
      </c>
      <c r="M32" s="2">
        <f>SUMIFS(DataRegularSeason20242025!$AA$3:$AA$1315,DataRegularSeason20242025!$B$3:$B$1315, "&lt;=" &amp; $A32, DataRegularSeason20242025!$D$3:$D$1315, M$1)+SUMIFS(DataRegularSeason20242025!$AB$3:$AB$1315,DataRegularSeason20242025!$B$3:$B$1315, "&lt;=" &amp; $A32, DataRegularSeason20242025!$E$3:$E$1315, M$1)</f>
        <v>19</v>
      </c>
      <c r="N32" s="2">
        <f>SUMIFS(DataRegularSeason20242025!$AA$3:$AA$1315,DataRegularSeason20242025!$B$3:$B$1315, "&lt;=" &amp; $A32, DataRegularSeason20242025!$D$3:$D$1315, N$1)+SUMIFS(DataRegularSeason20242025!$AB$3:$AB$1315,DataRegularSeason20242025!$B$3:$B$1315, "&lt;=" &amp; $A32, DataRegularSeason20242025!$E$3:$E$1315, N$1)</f>
        <v>15</v>
      </c>
      <c r="O32" s="2">
        <f>SUMIFS(DataRegularSeason20242025!$AA$3:$AA$1315,DataRegularSeason20242025!$B$3:$B$1315, "&lt;=" &amp; $A32, DataRegularSeason20242025!$D$3:$D$1315, O$1)+SUMIFS(DataRegularSeason20242025!$AB$3:$AB$1315,DataRegularSeason20242025!$B$3:$B$1315, "&lt;=" &amp; $A32, DataRegularSeason20242025!$E$3:$E$1315, O$1)</f>
        <v>16</v>
      </c>
      <c r="P32" s="2">
        <f>SUMIFS(DataRegularSeason20242025!$AA$3:$AA$1315,DataRegularSeason20242025!$B$3:$B$1315, "&lt;=" &amp; $A32, DataRegularSeason20242025!$D$3:$D$1315, P$1)+SUMIFS(DataRegularSeason20242025!$AB$3:$AB$1315,DataRegularSeason20242025!$B$3:$B$1315, "&lt;=" &amp; $A32, DataRegularSeason20242025!$E$3:$E$1315, P$1)</f>
        <v>9</v>
      </c>
      <c r="Q32" s="2">
        <f>SUMIFS(DataRegularSeason20242025!$AA$3:$AA$1315,DataRegularSeason20242025!$B$3:$B$1315, "&lt;=" &amp; $A32, DataRegularSeason20242025!$D$3:$D$1315, Q$1)+SUMIFS(DataRegularSeason20242025!$AB$3:$AB$1315,DataRegularSeason20242025!$B$3:$B$1315, "&lt;=" &amp; $A32, DataRegularSeason20242025!$E$3:$E$1315, Q$1)</f>
        <v>16</v>
      </c>
      <c r="R32" s="2">
        <f>SUMIFS(DataRegularSeason20242025!$AA$3:$AA$1315,DataRegularSeason20242025!$B$3:$B$1315, "&lt;=" &amp; $A32, DataRegularSeason20242025!$D$3:$D$1315, R$1)+SUMIFS(DataRegularSeason20242025!$AB$3:$AB$1315,DataRegularSeason20242025!$B$3:$B$1315, "&lt;=" &amp; $A32, DataRegularSeason20242025!$E$3:$E$1315, R$1)</f>
        <v>9</v>
      </c>
      <c r="S32" s="2">
        <f>SUMIFS(DataRegularSeason20242025!$AA$3:$AA$1315,DataRegularSeason20242025!$B$3:$B$1315, "&lt;=" &amp; $A32, DataRegularSeason20242025!$D$3:$D$1315, S$1)+SUMIFS(DataRegularSeason20242025!$AB$3:$AB$1315,DataRegularSeason20242025!$B$3:$B$1315, "&lt;=" &amp; $A32, DataRegularSeason20242025!$E$3:$E$1315, S$1)</f>
        <v>10</v>
      </c>
      <c r="T32" s="2">
        <f>SUMIFS(DataRegularSeason20242025!$AA$3:$AA$1315,DataRegularSeason20242025!$B$3:$B$1315, "&lt;=" &amp; $A32, DataRegularSeason20242025!$D$3:$D$1315, T$1)+SUMIFS(DataRegularSeason20242025!$AB$3:$AB$1315,DataRegularSeason20242025!$B$3:$B$1315, "&lt;=" &amp; $A32, DataRegularSeason20242025!$E$3:$E$1315, T$1)</f>
        <v>15</v>
      </c>
      <c r="U32" s="2">
        <f>SUMIFS(DataRegularSeason20242025!$AA$3:$AA$1315,DataRegularSeason20242025!$B$3:$B$1315, "&lt;=" &amp; $A32, DataRegularSeason20242025!$D$3:$D$1315, U$1)+SUMIFS(DataRegularSeason20242025!$AB$3:$AB$1315,DataRegularSeason20242025!$B$3:$B$1315, "&lt;=" &amp; $A32, DataRegularSeason20242025!$E$3:$E$1315, U$1)</f>
        <v>12</v>
      </c>
      <c r="V32" s="2">
        <f>SUMIFS(DataRegularSeason20242025!$AA$3:$AA$1315,DataRegularSeason20242025!$B$3:$B$1315, "&lt;=" &amp; $A32, DataRegularSeason20242025!$D$3:$D$1315, V$1)+SUMIFS(DataRegularSeason20242025!$AB$3:$AB$1315,DataRegularSeason20242025!$B$3:$B$1315, "&lt;=" &amp; $A32, DataRegularSeason20242025!$E$3:$E$1315, V$1)</f>
        <v>9</v>
      </c>
      <c r="W32" s="2">
        <f>SUMIFS(DataRegularSeason20242025!$AA$3:$AA$1315,DataRegularSeason20242025!$B$3:$B$1315, "&lt;=" &amp; $A32, DataRegularSeason20242025!$D$3:$D$1315, W$1)+SUMIFS(DataRegularSeason20242025!$AB$3:$AB$1315,DataRegularSeason20242025!$B$3:$B$1315, "&lt;=" &amp; $A32, DataRegularSeason20242025!$E$3:$E$1315, W$1)</f>
        <v>11</v>
      </c>
      <c r="X32" s="2">
        <f>SUMIFS(DataRegularSeason20242025!$AA$3:$AA$1315,DataRegularSeason20242025!$B$3:$B$1315, "&lt;=" &amp; $A32, DataRegularSeason20242025!$D$3:$D$1315, X$1)+SUMIFS(DataRegularSeason20242025!$AB$3:$AB$1315,DataRegularSeason20242025!$B$3:$B$1315, "&lt;=" &amp; $A32, DataRegularSeason20242025!$E$3:$E$1315, X$1)</f>
        <v>11</v>
      </c>
      <c r="Y32" s="2">
        <f>SUMIFS(DataRegularSeason20242025!$AA$3:$AA$1315,DataRegularSeason20242025!$B$3:$B$1315, "&lt;=" &amp; $A32, DataRegularSeason20242025!$D$3:$D$1315, Y$1)+SUMIFS(DataRegularSeason20242025!$AB$3:$AB$1315,DataRegularSeason20242025!$B$3:$B$1315, "&lt;=" &amp; $A32, DataRegularSeason20242025!$E$3:$E$1315, Y$1)</f>
        <v>8</v>
      </c>
      <c r="Z32" s="2">
        <f>SUMIFS(DataRegularSeason20242025!$AA$3:$AA$1315,DataRegularSeason20242025!$B$3:$B$1315, "&lt;=" &amp; $A32, DataRegularSeason20242025!$D$3:$D$1315, Z$1)+SUMIFS(DataRegularSeason20242025!$AB$3:$AB$1315,DataRegularSeason20242025!$B$3:$B$1315, "&lt;=" &amp; $A32, DataRegularSeason20242025!$E$3:$E$1315, Z$1)</f>
        <v>12</v>
      </c>
      <c r="AA32" s="2">
        <f>SUMIFS(DataRegularSeason20242025!$AA$3:$AA$1315,DataRegularSeason20242025!$B$3:$B$1315, "&lt;=" &amp; $A32, DataRegularSeason20242025!$D$3:$D$1315, AA$1)+SUMIFS(DataRegularSeason20242025!$AB$3:$AB$1315,DataRegularSeason20242025!$B$3:$B$1315, "&lt;=" &amp; $A32, DataRegularSeason20242025!$E$3:$E$1315, AA$1)</f>
        <v>14</v>
      </c>
      <c r="AB32" s="2">
        <f>SUMIFS(DataRegularSeason20242025!$AA$3:$AA$1315,DataRegularSeason20242025!$B$3:$B$1315, "&lt;=" &amp; $A32, DataRegularSeason20242025!$D$3:$D$1315, AB$1)+SUMIFS(DataRegularSeason20242025!$AB$3:$AB$1315,DataRegularSeason20242025!$B$3:$B$1315, "&lt;=" &amp; $A32, DataRegularSeason20242025!$E$3:$E$1315, AB$1)</f>
        <v>13</v>
      </c>
      <c r="AC32" s="2">
        <f>SUMIFS(DataRegularSeason20242025!$AA$3:$AA$1315,DataRegularSeason20242025!$B$3:$B$1315, "&lt;=" &amp; $A32, DataRegularSeason20242025!$D$3:$D$1315, AC$1)+SUMIFS(DataRegularSeason20242025!$AB$3:$AB$1315,DataRegularSeason20242025!$B$3:$B$1315, "&lt;=" &amp; $A32, DataRegularSeason20242025!$E$3:$E$1315, AC$1)</f>
        <v>13</v>
      </c>
      <c r="AD32" s="2">
        <f>SUMIFS(DataRegularSeason20242025!$AA$3:$AA$1315,DataRegularSeason20242025!$B$3:$B$1315, "&lt;=" &amp; $A32, DataRegularSeason20242025!$D$3:$D$1315, AD$1)+SUMIFS(DataRegularSeason20242025!$AB$3:$AB$1315,DataRegularSeason20242025!$B$3:$B$1315, "&lt;=" &amp; $A32, DataRegularSeason20242025!$E$3:$E$1315, AD$1)</f>
        <v>13</v>
      </c>
      <c r="AE32" s="2">
        <f>SUMIFS(DataRegularSeason20242025!$AA$3:$AA$1315,DataRegularSeason20242025!$B$3:$B$1315, "&lt;=" &amp; $A32, DataRegularSeason20242025!$D$3:$D$1315, AE$1)+SUMIFS(DataRegularSeason20242025!$AB$3:$AB$1315,DataRegularSeason20242025!$B$3:$B$1315, "&lt;=" &amp; $A32, DataRegularSeason20242025!$E$3:$E$1315, AE$1)</f>
        <v>17</v>
      </c>
      <c r="AF32" s="2">
        <f>SUMIFS(DataRegularSeason20242025!$AA$3:$AA$1315,DataRegularSeason20242025!$B$3:$B$1315, "&lt;=" &amp; $A32, DataRegularSeason20242025!$D$3:$D$1315, AF$1)+SUMIFS(DataRegularSeason20242025!$AB$3:$AB$1315,DataRegularSeason20242025!$B$3:$B$1315, "&lt;=" &amp; $A32, DataRegularSeason20242025!$E$3:$E$1315, AF$1)</f>
        <v>20</v>
      </c>
      <c r="AG32" s="2">
        <f>SUMIFS(DataRegularSeason20242025!$AA$3:$AA$1315,DataRegularSeason20242025!$B$3:$B$1315, "&lt;=" &amp; $A32, DataRegularSeason20242025!$D$3:$D$1315, AG$1)+SUMIFS(DataRegularSeason20242025!$AB$3:$AB$1315,DataRegularSeason20242025!$B$3:$B$1315, "&lt;=" &amp; $A32, DataRegularSeason20242025!$E$3:$E$1315, AG$1)</f>
        <v>16</v>
      </c>
    </row>
    <row r="33" spans="1:33" x14ac:dyDescent="0.25">
      <c r="A33" s="4">
        <v>45599</v>
      </c>
      <c r="B33" s="2">
        <f>SUMIFS(DataRegularSeason20242025!$AA$3:$AA$1315,DataRegularSeason20242025!$B$3:$B$1315, "&lt;=" &amp; $A33, DataRegularSeason20242025!$D$3:$D$1315, B$1)+SUMIFS(DataRegularSeason20242025!$AB$3:$AB$1315,DataRegularSeason20242025!$B$3:$B$1315, "&lt;=" &amp; $A33, DataRegularSeason20242025!$E$3:$E$1315, B$1)</f>
        <v>10</v>
      </c>
      <c r="C33" s="2">
        <f>SUMIFS(DataRegularSeason20242025!$AA$3:$AA$1315,DataRegularSeason20242025!$B$3:$B$1315, "&lt;=" &amp; $A33, DataRegularSeason20242025!$D$3:$D$1315, C$1)+SUMIFS(DataRegularSeason20242025!$AB$3:$AB$1315,DataRegularSeason20242025!$B$3:$B$1315, "&lt;=" &amp; $A33, DataRegularSeason20242025!$E$3:$E$1315, C$1)</f>
        <v>13</v>
      </c>
      <c r="D33" s="2">
        <f>SUMIFS(DataRegularSeason20242025!$AA$3:$AA$1315,DataRegularSeason20242025!$B$3:$B$1315, "&lt;=" &amp; $A33, DataRegularSeason20242025!$D$3:$D$1315, D$1)+SUMIFS(DataRegularSeason20242025!$AB$3:$AB$1315,DataRegularSeason20242025!$B$3:$B$1315, "&lt;=" &amp; $A33, DataRegularSeason20242025!$E$3:$E$1315, D$1)</f>
        <v>9</v>
      </c>
      <c r="E33" s="2">
        <f>SUMIFS(DataRegularSeason20242025!$AA$3:$AA$1315,DataRegularSeason20242025!$B$3:$B$1315, "&lt;=" &amp; $A33, DataRegularSeason20242025!$D$3:$D$1315, E$1)+SUMIFS(DataRegularSeason20242025!$AB$3:$AB$1315,DataRegularSeason20242025!$B$3:$B$1315, "&lt;=" &amp; $A33, DataRegularSeason20242025!$E$3:$E$1315, E$1)</f>
        <v>16</v>
      </c>
      <c r="F33" s="2">
        <f>SUMIFS(DataRegularSeason20242025!$AA$3:$AA$1315,DataRegularSeason20242025!$B$3:$B$1315, "&lt;=" &amp; $A33, DataRegularSeason20242025!$D$3:$D$1315, F$1)+SUMIFS(DataRegularSeason20242025!$AB$3:$AB$1315,DataRegularSeason20242025!$B$3:$B$1315, "&lt;=" &amp; $A33, DataRegularSeason20242025!$E$3:$E$1315, F$1)</f>
        <v>11</v>
      </c>
      <c r="G33" s="2">
        <f>SUMIFS(DataRegularSeason20242025!$AA$3:$AA$1315,DataRegularSeason20242025!$B$3:$B$1315, "&lt;=" &amp; $A33, DataRegularSeason20242025!$D$3:$D$1315, G$1)+SUMIFS(DataRegularSeason20242025!$AB$3:$AB$1315,DataRegularSeason20242025!$B$3:$B$1315, "&lt;=" &amp; $A33, DataRegularSeason20242025!$E$3:$E$1315, G$1)</f>
        <v>13</v>
      </c>
      <c r="H33" s="2">
        <f>SUMIFS(DataRegularSeason20242025!$AA$3:$AA$1315,DataRegularSeason20242025!$B$3:$B$1315, "&lt;=" &amp; $A33, DataRegularSeason20242025!$D$3:$D$1315, H$1)+SUMIFS(DataRegularSeason20242025!$AB$3:$AB$1315,DataRegularSeason20242025!$B$3:$B$1315, "&lt;=" &amp; $A33, DataRegularSeason20242025!$E$3:$E$1315, H$1)</f>
        <v>11</v>
      </c>
      <c r="I33" s="2">
        <f>SUMIFS(DataRegularSeason20242025!$AA$3:$AA$1315,DataRegularSeason20242025!$B$3:$B$1315, "&lt;=" &amp; $A33, DataRegularSeason20242025!$D$3:$D$1315, I$1)+SUMIFS(DataRegularSeason20242025!$AB$3:$AB$1315,DataRegularSeason20242025!$B$3:$B$1315, "&lt;=" &amp; $A33, DataRegularSeason20242025!$E$3:$E$1315, I$1)</f>
        <v>10</v>
      </c>
      <c r="J33" s="2">
        <f>SUMIFS(DataRegularSeason20242025!$AA$3:$AA$1315,DataRegularSeason20242025!$B$3:$B$1315, "&lt;=" &amp; $A33, DataRegularSeason20242025!$D$3:$D$1315, J$1)+SUMIFS(DataRegularSeason20242025!$AB$3:$AB$1315,DataRegularSeason20242025!$B$3:$B$1315, "&lt;=" &amp; $A33, DataRegularSeason20242025!$E$3:$E$1315, J$1)</f>
        <v>14</v>
      </c>
      <c r="K33" s="2">
        <f>SUMIFS(DataRegularSeason20242025!$AA$3:$AA$1315,DataRegularSeason20242025!$B$3:$B$1315, "&lt;=" &amp; $A33, DataRegularSeason20242025!$D$3:$D$1315, K$1)+SUMIFS(DataRegularSeason20242025!$AB$3:$AB$1315,DataRegularSeason20242025!$B$3:$B$1315, "&lt;=" &amp; $A33, DataRegularSeason20242025!$E$3:$E$1315, K$1)</f>
        <v>11</v>
      </c>
      <c r="L33" s="2">
        <f>SUMIFS(DataRegularSeason20242025!$AA$3:$AA$1315,DataRegularSeason20242025!$B$3:$B$1315, "&lt;=" &amp; $A33, DataRegularSeason20242025!$D$3:$D$1315, L$1)+SUMIFS(DataRegularSeason20242025!$AB$3:$AB$1315,DataRegularSeason20242025!$B$3:$B$1315, "&lt;=" &amp; $A33, DataRegularSeason20242025!$E$3:$E$1315, L$1)</f>
        <v>13</v>
      </c>
      <c r="M33" s="2">
        <f>SUMIFS(DataRegularSeason20242025!$AA$3:$AA$1315,DataRegularSeason20242025!$B$3:$B$1315, "&lt;=" &amp; $A33, DataRegularSeason20242025!$D$3:$D$1315, M$1)+SUMIFS(DataRegularSeason20242025!$AB$3:$AB$1315,DataRegularSeason20242025!$B$3:$B$1315, "&lt;=" &amp; $A33, DataRegularSeason20242025!$E$3:$E$1315, M$1)</f>
        <v>19</v>
      </c>
      <c r="N33" s="2">
        <f>SUMIFS(DataRegularSeason20242025!$AA$3:$AA$1315,DataRegularSeason20242025!$B$3:$B$1315, "&lt;=" &amp; $A33, DataRegularSeason20242025!$D$3:$D$1315, N$1)+SUMIFS(DataRegularSeason20242025!$AB$3:$AB$1315,DataRegularSeason20242025!$B$3:$B$1315, "&lt;=" &amp; $A33, DataRegularSeason20242025!$E$3:$E$1315, N$1)</f>
        <v>15</v>
      </c>
      <c r="O33" s="2">
        <f>SUMIFS(DataRegularSeason20242025!$AA$3:$AA$1315,DataRegularSeason20242025!$B$3:$B$1315, "&lt;=" &amp; $A33, DataRegularSeason20242025!$D$3:$D$1315, O$1)+SUMIFS(DataRegularSeason20242025!$AB$3:$AB$1315,DataRegularSeason20242025!$B$3:$B$1315, "&lt;=" &amp; $A33, DataRegularSeason20242025!$E$3:$E$1315, O$1)</f>
        <v>18</v>
      </c>
      <c r="P33" s="2">
        <f>SUMIFS(DataRegularSeason20242025!$AA$3:$AA$1315,DataRegularSeason20242025!$B$3:$B$1315, "&lt;=" &amp; $A33, DataRegularSeason20242025!$D$3:$D$1315, P$1)+SUMIFS(DataRegularSeason20242025!$AB$3:$AB$1315,DataRegularSeason20242025!$B$3:$B$1315, "&lt;=" &amp; $A33, DataRegularSeason20242025!$E$3:$E$1315, P$1)</f>
        <v>9</v>
      </c>
      <c r="Q33" s="2">
        <f>SUMIFS(DataRegularSeason20242025!$AA$3:$AA$1315,DataRegularSeason20242025!$B$3:$B$1315, "&lt;=" &amp; $A33, DataRegularSeason20242025!$D$3:$D$1315, Q$1)+SUMIFS(DataRegularSeason20242025!$AB$3:$AB$1315,DataRegularSeason20242025!$B$3:$B$1315, "&lt;=" &amp; $A33, DataRegularSeason20242025!$E$3:$E$1315, Q$1)</f>
        <v>16</v>
      </c>
      <c r="R33" s="2">
        <f>SUMIFS(DataRegularSeason20242025!$AA$3:$AA$1315,DataRegularSeason20242025!$B$3:$B$1315, "&lt;=" &amp; $A33, DataRegularSeason20242025!$D$3:$D$1315, R$1)+SUMIFS(DataRegularSeason20242025!$AB$3:$AB$1315,DataRegularSeason20242025!$B$3:$B$1315, "&lt;=" &amp; $A33, DataRegularSeason20242025!$E$3:$E$1315, R$1)</f>
        <v>9</v>
      </c>
      <c r="S33" s="2">
        <f>SUMIFS(DataRegularSeason20242025!$AA$3:$AA$1315,DataRegularSeason20242025!$B$3:$B$1315, "&lt;=" &amp; $A33, DataRegularSeason20242025!$D$3:$D$1315, S$1)+SUMIFS(DataRegularSeason20242025!$AB$3:$AB$1315,DataRegularSeason20242025!$B$3:$B$1315, "&lt;=" &amp; $A33, DataRegularSeason20242025!$E$3:$E$1315, S$1)</f>
        <v>10</v>
      </c>
      <c r="T33" s="2">
        <f>SUMIFS(DataRegularSeason20242025!$AA$3:$AA$1315,DataRegularSeason20242025!$B$3:$B$1315, "&lt;=" &amp; $A33, DataRegularSeason20242025!$D$3:$D$1315, T$1)+SUMIFS(DataRegularSeason20242025!$AB$3:$AB$1315,DataRegularSeason20242025!$B$3:$B$1315, "&lt;=" &amp; $A33, DataRegularSeason20242025!$E$3:$E$1315, T$1)</f>
        <v>17</v>
      </c>
      <c r="U33" s="2">
        <f>SUMIFS(DataRegularSeason20242025!$AA$3:$AA$1315,DataRegularSeason20242025!$B$3:$B$1315, "&lt;=" &amp; $A33, DataRegularSeason20242025!$D$3:$D$1315, U$1)+SUMIFS(DataRegularSeason20242025!$AB$3:$AB$1315,DataRegularSeason20242025!$B$3:$B$1315, "&lt;=" &amp; $A33, DataRegularSeason20242025!$E$3:$E$1315, U$1)</f>
        <v>12</v>
      </c>
      <c r="V33" s="2">
        <f>SUMIFS(DataRegularSeason20242025!$AA$3:$AA$1315,DataRegularSeason20242025!$B$3:$B$1315, "&lt;=" &amp; $A33, DataRegularSeason20242025!$D$3:$D$1315, V$1)+SUMIFS(DataRegularSeason20242025!$AB$3:$AB$1315,DataRegularSeason20242025!$B$3:$B$1315, "&lt;=" &amp; $A33, DataRegularSeason20242025!$E$3:$E$1315, V$1)</f>
        <v>9</v>
      </c>
      <c r="W33" s="2">
        <f>SUMIFS(DataRegularSeason20242025!$AA$3:$AA$1315,DataRegularSeason20242025!$B$3:$B$1315, "&lt;=" &amp; $A33, DataRegularSeason20242025!$D$3:$D$1315, W$1)+SUMIFS(DataRegularSeason20242025!$AB$3:$AB$1315,DataRegularSeason20242025!$B$3:$B$1315, "&lt;=" &amp; $A33, DataRegularSeason20242025!$E$3:$E$1315, W$1)</f>
        <v>11</v>
      </c>
      <c r="X33" s="2">
        <f>SUMIFS(DataRegularSeason20242025!$AA$3:$AA$1315,DataRegularSeason20242025!$B$3:$B$1315, "&lt;=" &amp; $A33, DataRegularSeason20242025!$D$3:$D$1315, X$1)+SUMIFS(DataRegularSeason20242025!$AB$3:$AB$1315,DataRegularSeason20242025!$B$3:$B$1315, "&lt;=" &amp; $A33, DataRegularSeason20242025!$E$3:$E$1315, X$1)</f>
        <v>11</v>
      </c>
      <c r="Y33" s="2">
        <f>SUMIFS(DataRegularSeason20242025!$AA$3:$AA$1315,DataRegularSeason20242025!$B$3:$B$1315, "&lt;=" &amp; $A33, DataRegularSeason20242025!$D$3:$D$1315, Y$1)+SUMIFS(DataRegularSeason20242025!$AB$3:$AB$1315,DataRegularSeason20242025!$B$3:$B$1315, "&lt;=" &amp; $A33, DataRegularSeason20242025!$E$3:$E$1315, Y$1)</f>
        <v>8</v>
      </c>
      <c r="Z33" s="2">
        <f>SUMIFS(DataRegularSeason20242025!$AA$3:$AA$1315,DataRegularSeason20242025!$B$3:$B$1315, "&lt;=" &amp; $A33, DataRegularSeason20242025!$D$3:$D$1315, Z$1)+SUMIFS(DataRegularSeason20242025!$AB$3:$AB$1315,DataRegularSeason20242025!$B$3:$B$1315, "&lt;=" &amp; $A33, DataRegularSeason20242025!$E$3:$E$1315, Z$1)</f>
        <v>12</v>
      </c>
      <c r="AA33" s="2">
        <f>SUMIFS(DataRegularSeason20242025!$AA$3:$AA$1315,DataRegularSeason20242025!$B$3:$B$1315, "&lt;=" &amp; $A33, DataRegularSeason20242025!$D$3:$D$1315, AA$1)+SUMIFS(DataRegularSeason20242025!$AB$3:$AB$1315,DataRegularSeason20242025!$B$3:$B$1315, "&lt;=" &amp; $A33, DataRegularSeason20242025!$E$3:$E$1315, AA$1)</f>
        <v>14</v>
      </c>
      <c r="AB33" s="2">
        <f>SUMIFS(DataRegularSeason20242025!$AA$3:$AA$1315,DataRegularSeason20242025!$B$3:$B$1315, "&lt;=" &amp; $A33, DataRegularSeason20242025!$D$3:$D$1315, AB$1)+SUMIFS(DataRegularSeason20242025!$AB$3:$AB$1315,DataRegularSeason20242025!$B$3:$B$1315, "&lt;=" &amp; $A33, DataRegularSeason20242025!$E$3:$E$1315, AB$1)</f>
        <v>14</v>
      </c>
      <c r="AC33" s="2">
        <f>SUMIFS(DataRegularSeason20242025!$AA$3:$AA$1315,DataRegularSeason20242025!$B$3:$B$1315, "&lt;=" &amp; $A33, DataRegularSeason20242025!$D$3:$D$1315, AC$1)+SUMIFS(DataRegularSeason20242025!$AB$3:$AB$1315,DataRegularSeason20242025!$B$3:$B$1315, "&lt;=" &amp; $A33, DataRegularSeason20242025!$E$3:$E$1315, AC$1)</f>
        <v>13</v>
      </c>
      <c r="AD33" s="2">
        <f>SUMIFS(DataRegularSeason20242025!$AA$3:$AA$1315,DataRegularSeason20242025!$B$3:$B$1315, "&lt;=" &amp; $A33, DataRegularSeason20242025!$D$3:$D$1315, AD$1)+SUMIFS(DataRegularSeason20242025!$AB$3:$AB$1315,DataRegularSeason20242025!$B$3:$B$1315, "&lt;=" &amp; $A33, DataRegularSeason20242025!$E$3:$E$1315, AD$1)</f>
        <v>13</v>
      </c>
      <c r="AE33" s="2">
        <f>SUMIFS(DataRegularSeason20242025!$AA$3:$AA$1315,DataRegularSeason20242025!$B$3:$B$1315, "&lt;=" &amp; $A33, DataRegularSeason20242025!$D$3:$D$1315, AE$1)+SUMIFS(DataRegularSeason20242025!$AB$3:$AB$1315,DataRegularSeason20242025!$B$3:$B$1315, "&lt;=" &amp; $A33, DataRegularSeason20242025!$E$3:$E$1315, AE$1)</f>
        <v>17</v>
      </c>
      <c r="AF33" s="2">
        <f>SUMIFS(DataRegularSeason20242025!$AA$3:$AA$1315,DataRegularSeason20242025!$B$3:$B$1315, "&lt;=" &amp; $A33, DataRegularSeason20242025!$D$3:$D$1315, AF$1)+SUMIFS(DataRegularSeason20242025!$AB$3:$AB$1315,DataRegularSeason20242025!$B$3:$B$1315, "&lt;=" &amp; $A33, DataRegularSeason20242025!$E$3:$E$1315, AF$1)</f>
        <v>22</v>
      </c>
      <c r="AG33" s="2">
        <f>SUMIFS(DataRegularSeason20242025!$AA$3:$AA$1315,DataRegularSeason20242025!$B$3:$B$1315, "&lt;=" &amp; $A33, DataRegularSeason20242025!$D$3:$D$1315, AG$1)+SUMIFS(DataRegularSeason20242025!$AB$3:$AB$1315,DataRegularSeason20242025!$B$3:$B$1315, "&lt;=" &amp; $A33, DataRegularSeason20242025!$E$3:$E$1315, AG$1)</f>
        <v>16</v>
      </c>
    </row>
    <row r="34" spans="1:33" x14ac:dyDescent="0.25">
      <c r="A34" s="4">
        <v>45600</v>
      </c>
      <c r="B34" s="2">
        <f>SUMIFS(DataRegularSeason20242025!$AA$3:$AA$1315,DataRegularSeason20242025!$B$3:$B$1315, "&lt;=" &amp; $A34, DataRegularSeason20242025!$D$3:$D$1315, B$1)+SUMIFS(DataRegularSeason20242025!$AB$3:$AB$1315,DataRegularSeason20242025!$B$3:$B$1315, "&lt;=" &amp; $A34, DataRegularSeason20242025!$E$3:$E$1315, B$1)</f>
        <v>10</v>
      </c>
      <c r="C34" s="2">
        <f>SUMIFS(DataRegularSeason20242025!$AA$3:$AA$1315,DataRegularSeason20242025!$B$3:$B$1315, "&lt;=" &amp; $A34, DataRegularSeason20242025!$D$3:$D$1315, C$1)+SUMIFS(DataRegularSeason20242025!$AB$3:$AB$1315,DataRegularSeason20242025!$B$3:$B$1315, "&lt;=" &amp; $A34, DataRegularSeason20242025!$E$3:$E$1315, C$1)</f>
        <v>13</v>
      </c>
      <c r="D34" s="2">
        <f>SUMIFS(DataRegularSeason20242025!$AA$3:$AA$1315,DataRegularSeason20242025!$B$3:$B$1315, "&lt;=" &amp; $A34, DataRegularSeason20242025!$D$3:$D$1315, D$1)+SUMIFS(DataRegularSeason20242025!$AB$3:$AB$1315,DataRegularSeason20242025!$B$3:$B$1315, "&lt;=" &amp; $A34, DataRegularSeason20242025!$E$3:$E$1315, D$1)</f>
        <v>9</v>
      </c>
      <c r="E34" s="2">
        <f>SUMIFS(DataRegularSeason20242025!$AA$3:$AA$1315,DataRegularSeason20242025!$B$3:$B$1315, "&lt;=" &amp; $A34, DataRegularSeason20242025!$D$3:$D$1315, E$1)+SUMIFS(DataRegularSeason20242025!$AB$3:$AB$1315,DataRegularSeason20242025!$B$3:$B$1315, "&lt;=" &amp; $A34, DataRegularSeason20242025!$E$3:$E$1315, E$1)</f>
        <v>16</v>
      </c>
      <c r="F34" s="2">
        <f>SUMIFS(DataRegularSeason20242025!$AA$3:$AA$1315,DataRegularSeason20242025!$B$3:$B$1315, "&lt;=" &amp; $A34, DataRegularSeason20242025!$D$3:$D$1315, F$1)+SUMIFS(DataRegularSeason20242025!$AB$3:$AB$1315,DataRegularSeason20242025!$B$3:$B$1315, "&lt;=" &amp; $A34, DataRegularSeason20242025!$E$3:$E$1315, F$1)</f>
        <v>11</v>
      </c>
      <c r="G34" s="2">
        <f>SUMIFS(DataRegularSeason20242025!$AA$3:$AA$1315,DataRegularSeason20242025!$B$3:$B$1315, "&lt;=" &amp; $A34, DataRegularSeason20242025!$D$3:$D$1315, G$1)+SUMIFS(DataRegularSeason20242025!$AB$3:$AB$1315,DataRegularSeason20242025!$B$3:$B$1315, "&lt;=" &amp; $A34, DataRegularSeason20242025!$E$3:$E$1315, G$1)</f>
        <v>13</v>
      </c>
      <c r="H34" s="2">
        <f>SUMIFS(DataRegularSeason20242025!$AA$3:$AA$1315,DataRegularSeason20242025!$B$3:$B$1315, "&lt;=" &amp; $A34, DataRegularSeason20242025!$D$3:$D$1315, H$1)+SUMIFS(DataRegularSeason20242025!$AB$3:$AB$1315,DataRegularSeason20242025!$B$3:$B$1315, "&lt;=" &amp; $A34, DataRegularSeason20242025!$E$3:$E$1315, H$1)</f>
        <v>11</v>
      </c>
      <c r="I34" s="2">
        <f>SUMIFS(DataRegularSeason20242025!$AA$3:$AA$1315,DataRegularSeason20242025!$B$3:$B$1315, "&lt;=" &amp; $A34, DataRegularSeason20242025!$D$3:$D$1315, I$1)+SUMIFS(DataRegularSeason20242025!$AB$3:$AB$1315,DataRegularSeason20242025!$B$3:$B$1315, "&lt;=" &amp; $A34, DataRegularSeason20242025!$E$3:$E$1315, I$1)</f>
        <v>10</v>
      </c>
      <c r="J34" s="2">
        <f>SUMIFS(DataRegularSeason20242025!$AA$3:$AA$1315,DataRegularSeason20242025!$B$3:$B$1315, "&lt;=" &amp; $A34, DataRegularSeason20242025!$D$3:$D$1315, J$1)+SUMIFS(DataRegularSeason20242025!$AB$3:$AB$1315,DataRegularSeason20242025!$B$3:$B$1315, "&lt;=" &amp; $A34, DataRegularSeason20242025!$E$3:$E$1315, J$1)</f>
        <v>14</v>
      </c>
      <c r="K34" s="2">
        <f>SUMIFS(DataRegularSeason20242025!$AA$3:$AA$1315,DataRegularSeason20242025!$B$3:$B$1315, "&lt;=" &amp; $A34, DataRegularSeason20242025!$D$3:$D$1315, K$1)+SUMIFS(DataRegularSeason20242025!$AB$3:$AB$1315,DataRegularSeason20242025!$B$3:$B$1315, "&lt;=" &amp; $A34, DataRegularSeason20242025!$E$3:$E$1315, K$1)</f>
        <v>11</v>
      </c>
      <c r="L34" s="2">
        <f>SUMIFS(DataRegularSeason20242025!$AA$3:$AA$1315,DataRegularSeason20242025!$B$3:$B$1315, "&lt;=" &amp; $A34, DataRegularSeason20242025!$D$3:$D$1315, L$1)+SUMIFS(DataRegularSeason20242025!$AB$3:$AB$1315,DataRegularSeason20242025!$B$3:$B$1315, "&lt;=" &amp; $A34, DataRegularSeason20242025!$E$3:$E$1315, L$1)</f>
        <v>13</v>
      </c>
      <c r="M34" s="2">
        <f>SUMIFS(DataRegularSeason20242025!$AA$3:$AA$1315,DataRegularSeason20242025!$B$3:$B$1315, "&lt;=" &amp; $A34, DataRegularSeason20242025!$D$3:$D$1315, M$1)+SUMIFS(DataRegularSeason20242025!$AB$3:$AB$1315,DataRegularSeason20242025!$B$3:$B$1315, "&lt;=" &amp; $A34, DataRegularSeason20242025!$E$3:$E$1315, M$1)</f>
        <v>19</v>
      </c>
      <c r="N34" s="2">
        <f>SUMIFS(DataRegularSeason20242025!$AA$3:$AA$1315,DataRegularSeason20242025!$B$3:$B$1315, "&lt;=" &amp; $A34, DataRegularSeason20242025!$D$3:$D$1315, N$1)+SUMIFS(DataRegularSeason20242025!$AB$3:$AB$1315,DataRegularSeason20242025!$B$3:$B$1315, "&lt;=" &amp; $A34, DataRegularSeason20242025!$E$3:$E$1315, N$1)</f>
        <v>17</v>
      </c>
      <c r="O34" s="2">
        <f>SUMIFS(DataRegularSeason20242025!$AA$3:$AA$1315,DataRegularSeason20242025!$B$3:$B$1315, "&lt;=" &amp; $A34, DataRegularSeason20242025!$D$3:$D$1315, O$1)+SUMIFS(DataRegularSeason20242025!$AB$3:$AB$1315,DataRegularSeason20242025!$B$3:$B$1315, "&lt;=" &amp; $A34, DataRegularSeason20242025!$E$3:$E$1315, O$1)</f>
        <v>18</v>
      </c>
      <c r="P34" s="2">
        <f>SUMIFS(DataRegularSeason20242025!$AA$3:$AA$1315,DataRegularSeason20242025!$B$3:$B$1315, "&lt;=" &amp; $A34, DataRegularSeason20242025!$D$3:$D$1315, P$1)+SUMIFS(DataRegularSeason20242025!$AB$3:$AB$1315,DataRegularSeason20242025!$B$3:$B$1315, "&lt;=" &amp; $A34, DataRegularSeason20242025!$E$3:$E$1315, P$1)</f>
        <v>9</v>
      </c>
      <c r="Q34" s="2">
        <f>SUMIFS(DataRegularSeason20242025!$AA$3:$AA$1315,DataRegularSeason20242025!$B$3:$B$1315, "&lt;=" &amp; $A34, DataRegularSeason20242025!$D$3:$D$1315, Q$1)+SUMIFS(DataRegularSeason20242025!$AB$3:$AB$1315,DataRegularSeason20242025!$B$3:$B$1315, "&lt;=" &amp; $A34, DataRegularSeason20242025!$E$3:$E$1315, Q$1)</f>
        <v>18</v>
      </c>
      <c r="R34" s="2">
        <f>SUMIFS(DataRegularSeason20242025!$AA$3:$AA$1315,DataRegularSeason20242025!$B$3:$B$1315, "&lt;=" &amp; $A34, DataRegularSeason20242025!$D$3:$D$1315, R$1)+SUMIFS(DataRegularSeason20242025!$AB$3:$AB$1315,DataRegularSeason20242025!$B$3:$B$1315, "&lt;=" &amp; $A34, DataRegularSeason20242025!$E$3:$E$1315, R$1)</f>
        <v>9</v>
      </c>
      <c r="S34" s="2">
        <f>SUMIFS(DataRegularSeason20242025!$AA$3:$AA$1315,DataRegularSeason20242025!$B$3:$B$1315, "&lt;=" &amp; $A34, DataRegularSeason20242025!$D$3:$D$1315, S$1)+SUMIFS(DataRegularSeason20242025!$AB$3:$AB$1315,DataRegularSeason20242025!$B$3:$B$1315, "&lt;=" &amp; $A34, DataRegularSeason20242025!$E$3:$E$1315, S$1)</f>
        <v>10</v>
      </c>
      <c r="T34" s="2">
        <f>SUMIFS(DataRegularSeason20242025!$AA$3:$AA$1315,DataRegularSeason20242025!$B$3:$B$1315, "&lt;=" &amp; $A34, DataRegularSeason20242025!$D$3:$D$1315, T$1)+SUMIFS(DataRegularSeason20242025!$AB$3:$AB$1315,DataRegularSeason20242025!$B$3:$B$1315, "&lt;=" &amp; $A34, DataRegularSeason20242025!$E$3:$E$1315, T$1)</f>
        <v>17</v>
      </c>
      <c r="U34" s="2">
        <f>SUMIFS(DataRegularSeason20242025!$AA$3:$AA$1315,DataRegularSeason20242025!$B$3:$B$1315, "&lt;=" &amp; $A34, DataRegularSeason20242025!$D$3:$D$1315, U$1)+SUMIFS(DataRegularSeason20242025!$AB$3:$AB$1315,DataRegularSeason20242025!$B$3:$B$1315, "&lt;=" &amp; $A34, DataRegularSeason20242025!$E$3:$E$1315, U$1)</f>
        <v>12</v>
      </c>
      <c r="V34" s="2">
        <f>SUMIFS(DataRegularSeason20242025!$AA$3:$AA$1315,DataRegularSeason20242025!$B$3:$B$1315, "&lt;=" &amp; $A34, DataRegularSeason20242025!$D$3:$D$1315, V$1)+SUMIFS(DataRegularSeason20242025!$AB$3:$AB$1315,DataRegularSeason20242025!$B$3:$B$1315, "&lt;=" &amp; $A34, DataRegularSeason20242025!$E$3:$E$1315, V$1)</f>
        <v>9</v>
      </c>
      <c r="W34" s="2">
        <f>SUMIFS(DataRegularSeason20242025!$AA$3:$AA$1315,DataRegularSeason20242025!$B$3:$B$1315, "&lt;=" &amp; $A34, DataRegularSeason20242025!$D$3:$D$1315, W$1)+SUMIFS(DataRegularSeason20242025!$AB$3:$AB$1315,DataRegularSeason20242025!$B$3:$B$1315, "&lt;=" &amp; $A34, DataRegularSeason20242025!$E$3:$E$1315, W$1)</f>
        <v>11</v>
      </c>
      <c r="X34" s="2">
        <f>SUMIFS(DataRegularSeason20242025!$AA$3:$AA$1315,DataRegularSeason20242025!$B$3:$B$1315, "&lt;=" &amp; $A34, DataRegularSeason20242025!$D$3:$D$1315, X$1)+SUMIFS(DataRegularSeason20242025!$AB$3:$AB$1315,DataRegularSeason20242025!$B$3:$B$1315, "&lt;=" &amp; $A34, DataRegularSeason20242025!$E$3:$E$1315, X$1)</f>
        <v>11</v>
      </c>
      <c r="Y34" s="2">
        <f>SUMIFS(DataRegularSeason20242025!$AA$3:$AA$1315,DataRegularSeason20242025!$B$3:$B$1315, "&lt;=" &amp; $A34, DataRegularSeason20242025!$D$3:$D$1315, Y$1)+SUMIFS(DataRegularSeason20242025!$AB$3:$AB$1315,DataRegularSeason20242025!$B$3:$B$1315, "&lt;=" &amp; $A34, DataRegularSeason20242025!$E$3:$E$1315, Y$1)</f>
        <v>8</v>
      </c>
      <c r="Z34" s="2">
        <f>SUMIFS(DataRegularSeason20242025!$AA$3:$AA$1315,DataRegularSeason20242025!$B$3:$B$1315, "&lt;=" &amp; $A34, DataRegularSeason20242025!$D$3:$D$1315, Z$1)+SUMIFS(DataRegularSeason20242025!$AB$3:$AB$1315,DataRegularSeason20242025!$B$3:$B$1315, "&lt;=" &amp; $A34, DataRegularSeason20242025!$E$3:$E$1315, Z$1)</f>
        <v>12</v>
      </c>
      <c r="AA34" s="2">
        <f>SUMIFS(DataRegularSeason20242025!$AA$3:$AA$1315,DataRegularSeason20242025!$B$3:$B$1315, "&lt;=" &amp; $A34, DataRegularSeason20242025!$D$3:$D$1315, AA$1)+SUMIFS(DataRegularSeason20242025!$AB$3:$AB$1315,DataRegularSeason20242025!$B$3:$B$1315, "&lt;=" &amp; $A34, DataRegularSeason20242025!$E$3:$E$1315, AA$1)</f>
        <v>14</v>
      </c>
      <c r="AB34" s="2">
        <f>SUMIFS(DataRegularSeason20242025!$AA$3:$AA$1315,DataRegularSeason20242025!$B$3:$B$1315, "&lt;=" &amp; $A34, DataRegularSeason20242025!$D$3:$D$1315, AB$1)+SUMIFS(DataRegularSeason20242025!$AB$3:$AB$1315,DataRegularSeason20242025!$B$3:$B$1315, "&lt;=" &amp; $A34, DataRegularSeason20242025!$E$3:$E$1315, AB$1)</f>
        <v>14</v>
      </c>
      <c r="AC34" s="2">
        <f>SUMIFS(DataRegularSeason20242025!$AA$3:$AA$1315,DataRegularSeason20242025!$B$3:$B$1315, "&lt;=" &amp; $A34, DataRegularSeason20242025!$D$3:$D$1315, AC$1)+SUMIFS(DataRegularSeason20242025!$AB$3:$AB$1315,DataRegularSeason20242025!$B$3:$B$1315, "&lt;=" &amp; $A34, DataRegularSeason20242025!$E$3:$E$1315, AC$1)</f>
        <v>13</v>
      </c>
      <c r="AD34" s="2">
        <f>SUMIFS(DataRegularSeason20242025!$AA$3:$AA$1315,DataRegularSeason20242025!$B$3:$B$1315, "&lt;=" &amp; $A34, DataRegularSeason20242025!$D$3:$D$1315, AD$1)+SUMIFS(DataRegularSeason20242025!$AB$3:$AB$1315,DataRegularSeason20242025!$B$3:$B$1315, "&lt;=" &amp; $A34, DataRegularSeason20242025!$E$3:$E$1315, AD$1)</f>
        <v>13</v>
      </c>
      <c r="AE34" s="2">
        <f>SUMIFS(DataRegularSeason20242025!$AA$3:$AA$1315,DataRegularSeason20242025!$B$3:$B$1315, "&lt;=" &amp; $A34, DataRegularSeason20242025!$D$3:$D$1315, AE$1)+SUMIFS(DataRegularSeason20242025!$AB$3:$AB$1315,DataRegularSeason20242025!$B$3:$B$1315, "&lt;=" &amp; $A34, DataRegularSeason20242025!$E$3:$E$1315, AE$1)</f>
        <v>17</v>
      </c>
      <c r="AF34" s="2">
        <f>SUMIFS(DataRegularSeason20242025!$AA$3:$AA$1315,DataRegularSeason20242025!$B$3:$B$1315, "&lt;=" &amp; $A34, DataRegularSeason20242025!$D$3:$D$1315, AF$1)+SUMIFS(DataRegularSeason20242025!$AB$3:$AB$1315,DataRegularSeason20242025!$B$3:$B$1315, "&lt;=" &amp; $A34, DataRegularSeason20242025!$E$3:$E$1315, AF$1)</f>
        <v>22</v>
      </c>
      <c r="AG34" s="2">
        <f>SUMIFS(DataRegularSeason20242025!$AA$3:$AA$1315,DataRegularSeason20242025!$B$3:$B$1315, "&lt;=" &amp; $A34, DataRegularSeason20242025!$D$3:$D$1315, AG$1)+SUMIFS(DataRegularSeason20242025!$AB$3:$AB$1315,DataRegularSeason20242025!$B$3:$B$1315, "&lt;=" &amp; $A34, DataRegularSeason20242025!$E$3:$E$1315, AG$1)</f>
        <v>16</v>
      </c>
    </row>
    <row r="35" spans="1:33" x14ac:dyDescent="0.25">
      <c r="A35" s="4">
        <v>45601</v>
      </c>
      <c r="B35" s="2">
        <f>SUMIFS(DataRegularSeason20242025!$AA$3:$AA$1315,DataRegularSeason20242025!$B$3:$B$1315, "&lt;=" &amp; $A35, DataRegularSeason20242025!$D$3:$D$1315, B$1)+SUMIFS(DataRegularSeason20242025!$AB$3:$AB$1315,DataRegularSeason20242025!$B$3:$B$1315, "&lt;=" &amp; $A35, DataRegularSeason20242025!$E$3:$E$1315, B$1)</f>
        <v>10</v>
      </c>
      <c r="C35" s="2">
        <f>SUMIFS(DataRegularSeason20242025!$AA$3:$AA$1315,DataRegularSeason20242025!$B$3:$B$1315, "&lt;=" &amp; $A35, DataRegularSeason20242025!$D$3:$D$1315, C$1)+SUMIFS(DataRegularSeason20242025!$AB$3:$AB$1315,DataRegularSeason20242025!$B$3:$B$1315, "&lt;=" &amp; $A35, DataRegularSeason20242025!$E$3:$E$1315, C$1)</f>
        <v>13</v>
      </c>
      <c r="D35" s="2">
        <f>SUMIFS(DataRegularSeason20242025!$AA$3:$AA$1315,DataRegularSeason20242025!$B$3:$B$1315, "&lt;=" &amp; $A35, DataRegularSeason20242025!$D$3:$D$1315, D$1)+SUMIFS(DataRegularSeason20242025!$AB$3:$AB$1315,DataRegularSeason20242025!$B$3:$B$1315, "&lt;=" &amp; $A35, DataRegularSeason20242025!$E$3:$E$1315, D$1)</f>
        <v>11</v>
      </c>
      <c r="E35" s="2">
        <f>SUMIFS(DataRegularSeason20242025!$AA$3:$AA$1315,DataRegularSeason20242025!$B$3:$B$1315, "&lt;=" &amp; $A35, DataRegularSeason20242025!$D$3:$D$1315, E$1)+SUMIFS(DataRegularSeason20242025!$AB$3:$AB$1315,DataRegularSeason20242025!$B$3:$B$1315, "&lt;=" &amp; $A35, DataRegularSeason20242025!$E$3:$E$1315, E$1)</f>
        <v>18</v>
      </c>
      <c r="F35" s="2">
        <f>SUMIFS(DataRegularSeason20242025!$AA$3:$AA$1315,DataRegularSeason20242025!$B$3:$B$1315, "&lt;=" &amp; $A35, DataRegularSeason20242025!$D$3:$D$1315, F$1)+SUMIFS(DataRegularSeason20242025!$AB$3:$AB$1315,DataRegularSeason20242025!$B$3:$B$1315, "&lt;=" &amp; $A35, DataRegularSeason20242025!$E$3:$E$1315, F$1)</f>
        <v>12</v>
      </c>
      <c r="G35" s="2">
        <f>SUMIFS(DataRegularSeason20242025!$AA$3:$AA$1315,DataRegularSeason20242025!$B$3:$B$1315, "&lt;=" &amp; $A35, DataRegularSeason20242025!$D$3:$D$1315, G$1)+SUMIFS(DataRegularSeason20242025!$AB$3:$AB$1315,DataRegularSeason20242025!$B$3:$B$1315, "&lt;=" &amp; $A35, DataRegularSeason20242025!$E$3:$E$1315, G$1)</f>
        <v>15</v>
      </c>
      <c r="H35" s="2">
        <f>SUMIFS(DataRegularSeason20242025!$AA$3:$AA$1315,DataRegularSeason20242025!$B$3:$B$1315, "&lt;=" &amp; $A35, DataRegularSeason20242025!$D$3:$D$1315, H$1)+SUMIFS(DataRegularSeason20242025!$AB$3:$AB$1315,DataRegularSeason20242025!$B$3:$B$1315, "&lt;=" &amp; $A35, DataRegularSeason20242025!$E$3:$E$1315, H$1)</f>
        <v>11</v>
      </c>
      <c r="I35" s="2">
        <f>SUMIFS(DataRegularSeason20242025!$AA$3:$AA$1315,DataRegularSeason20242025!$B$3:$B$1315, "&lt;=" &amp; $A35, DataRegularSeason20242025!$D$3:$D$1315, I$1)+SUMIFS(DataRegularSeason20242025!$AB$3:$AB$1315,DataRegularSeason20242025!$B$3:$B$1315, "&lt;=" &amp; $A35, DataRegularSeason20242025!$E$3:$E$1315, I$1)</f>
        <v>12</v>
      </c>
      <c r="J35" s="2">
        <f>SUMIFS(DataRegularSeason20242025!$AA$3:$AA$1315,DataRegularSeason20242025!$B$3:$B$1315, "&lt;=" &amp; $A35, DataRegularSeason20242025!$D$3:$D$1315, J$1)+SUMIFS(DataRegularSeason20242025!$AB$3:$AB$1315,DataRegularSeason20242025!$B$3:$B$1315, "&lt;=" &amp; $A35, DataRegularSeason20242025!$E$3:$E$1315, J$1)</f>
        <v>14</v>
      </c>
      <c r="K35" s="2">
        <f>SUMIFS(DataRegularSeason20242025!$AA$3:$AA$1315,DataRegularSeason20242025!$B$3:$B$1315, "&lt;=" &amp; $A35, DataRegularSeason20242025!$D$3:$D$1315, K$1)+SUMIFS(DataRegularSeason20242025!$AB$3:$AB$1315,DataRegularSeason20242025!$B$3:$B$1315, "&lt;=" &amp; $A35, DataRegularSeason20242025!$E$3:$E$1315, K$1)</f>
        <v>11</v>
      </c>
      <c r="L35" s="2">
        <f>SUMIFS(DataRegularSeason20242025!$AA$3:$AA$1315,DataRegularSeason20242025!$B$3:$B$1315, "&lt;=" &amp; $A35, DataRegularSeason20242025!$D$3:$D$1315, L$1)+SUMIFS(DataRegularSeason20242025!$AB$3:$AB$1315,DataRegularSeason20242025!$B$3:$B$1315, "&lt;=" &amp; $A35, DataRegularSeason20242025!$E$3:$E$1315, L$1)</f>
        <v>13</v>
      </c>
      <c r="M35" s="2">
        <f>SUMIFS(DataRegularSeason20242025!$AA$3:$AA$1315,DataRegularSeason20242025!$B$3:$B$1315, "&lt;=" &amp; $A35, DataRegularSeason20242025!$D$3:$D$1315, M$1)+SUMIFS(DataRegularSeason20242025!$AB$3:$AB$1315,DataRegularSeason20242025!$B$3:$B$1315, "&lt;=" &amp; $A35, DataRegularSeason20242025!$E$3:$E$1315, M$1)</f>
        <v>19</v>
      </c>
      <c r="N35" s="2">
        <f>SUMIFS(DataRegularSeason20242025!$AA$3:$AA$1315,DataRegularSeason20242025!$B$3:$B$1315, "&lt;=" &amp; $A35, DataRegularSeason20242025!$D$3:$D$1315, N$1)+SUMIFS(DataRegularSeason20242025!$AB$3:$AB$1315,DataRegularSeason20242025!$B$3:$B$1315, "&lt;=" &amp; $A35, DataRegularSeason20242025!$E$3:$E$1315, N$1)</f>
        <v>19</v>
      </c>
      <c r="O35" s="2">
        <f>SUMIFS(DataRegularSeason20242025!$AA$3:$AA$1315,DataRegularSeason20242025!$B$3:$B$1315, "&lt;=" &amp; $A35, DataRegularSeason20242025!$D$3:$D$1315, O$1)+SUMIFS(DataRegularSeason20242025!$AB$3:$AB$1315,DataRegularSeason20242025!$B$3:$B$1315, "&lt;=" &amp; $A35, DataRegularSeason20242025!$E$3:$E$1315, O$1)</f>
        <v>18</v>
      </c>
      <c r="P35" s="2">
        <f>SUMIFS(DataRegularSeason20242025!$AA$3:$AA$1315,DataRegularSeason20242025!$B$3:$B$1315, "&lt;=" &amp; $A35, DataRegularSeason20242025!$D$3:$D$1315, P$1)+SUMIFS(DataRegularSeason20242025!$AB$3:$AB$1315,DataRegularSeason20242025!$B$3:$B$1315, "&lt;=" &amp; $A35, DataRegularSeason20242025!$E$3:$E$1315, P$1)</f>
        <v>10</v>
      </c>
      <c r="Q35" s="2">
        <f>SUMIFS(DataRegularSeason20242025!$AA$3:$AA$1315,DataRegularSeason20242025!$B$3:$B$1315, "&lt;=" &amp; $A35, DataRegularSeason20242025!$D$3:$D$1315, Q$1)+SUMIFS(DataRegularSeason20242025!$AB$3:$AB$1315,DataRegularSeason20242025!$B$3:$B$1315, "&lt;=" &amp; $A35, DataRegularSeason20242025!$E$3:$E$1315, Q$1)</f>
        <v>18</v>
      </c>
      <c r="R35" s="2">
        <f>SUMIFS(DataRegularSeason20242025!$AA$3:$AA$1315,DataRegularSeason20242025!$B$3:$B$1315, "&lt;=" &amp; $A35, DataRegularSeason20242025!$D$3:$D$1315, R$1)+SUMIFS(DataRegularSeason20242025!$AB$3:$AB$1315,DataRegularSeason20242025!$B$3:$B$1315, "&lt;=" &amp; $A35, DataRegularSeason20242025!$E$3:$E$1315, R$1)</f>
        <v>9</v>
      </c>
      <c r="S35" s="2">
        <f>SUMIFS(DataRegularSeason20242025!$AA$3:$AA$1315,DataRegularSeason20242025!$B$3:$B$1315, "&lt;=" &amp; $A35, DataRegularSeason20242025!$D$3:$D$1315, S$1)+SUMIFS(DataRegularSeason20242025!$AB$3:$AB$1315,DataRegularSeason20242025!$B$3:$B$1315, "&lt;=" &amp; $A35, DataRegularSeason20242025!$E$3:$E$1315, S$1)</f>
        <v>12</v>
      </c>
      <c r="T35" s="2">
        <f>SUMIFS(DataRegularSeason20242025!$AA$3:$AA$1315,DataRegularSeason20242025!$B$3:$B$1315, "&lt;=" &amp; $A35, DataRegularSeason20242025!$D$3:$D$1315, T$1)+SUMIFS(DataRegularSeason20242025!$AB$3:$AB$1315,DataRegularSeason20242025!$B$3:$B$1315, "&lt;=" &amp; $A35, DataRegularSeason20242025!$E$3:$E$1315, T$1)</f>
        <v>17</v>
      </c>
      <c r="U35" s="2">
        <f>SUMIFS(DataRegularSeason20242025!$AA$3:$AA$1315,DataRegularSeason20242025!$B$3:$B$1315, "&lt;=" &amp; $A35, DataRegularSeason20242025!$D$3:$D$1315, U$1)+SUMIFS(DataRegularSeason20242025!$AB$3:$AB$1315,DataRegularSeason20242025!$B$3:$B$1315, "&lt;=" &amp; $A35, DataRegularSeason20242025!$E$3:$E$1315, U$1)</f>
        <v>12</v>
      </c>
      <c r="V35" s="2">
        <f>SUMIFS(DataRegularSeason20242025!$AA$3:$AA$1315,DataRegularSeason20242025!$B$3:$B$1315, "&lt;=" &amp; $A35, DataRegularSeason20242025!$D$3:$D$1315, V$1)+SUMIFS(DataRegularSeason20242025!$AB$3:$AB$1315,DataRegularSeason20242025!$B$3:$B$1315, "&lt;=" &amp; $A35, DataRegularSeason20242025!$E$3:$E$1315, V$1)</f>
        <v>9</v>
      </c>
      <c r="W35" s="2">
        <f>SUMIFS(DataRegularSeason20242025!$AA$3:$AA$1315,DataRegularSeason20242025!$B$3:$B$1315, "&lt;=" &amp; $A35, DataRegularSeason20242025!$D$3:$D$1315, W$1)+SUMIFS(DataRegularSeason20242025!$AB$3:$AB$1315,DataRegularSeason20242025!$B$3:$B$1315, "&lt;=" &amp; $A35, DataRegularSeason20242025!$E$3:$E$1315, W$1)</f>
        <v>12</v>
      </c>
      <c r="X35" s="2">
        <f>SUMIFS(DataRegularSeason20242025!$AA$3:$AA$1315,DataRegularSeason20242025!$B$3:$B$1315, "&lt;=" &amp; $A35, DataRegularSeason20242025!$D$3:$D$1315, X$1)+SUMIFS(DataRegularSeason20242025!$AB$3:$AB$1315,DataRegularSeason20242025!$B$3:$B$1315, "&lt;=" &amp; $A35, DataRegularSeason20242025!$E$3:$E$1315, X$1)</f>
        <v>11</v>
      </c>
      <c r="Y35" s="2">
        <f>SUMIFS(DataRegularSeason20242025!$AA$3:$AA$1315,DataRegularSeason20242025!$B$3:$B$1315, "&lt;=" &amp; $A35, DataRegularSeason20242025!$D$3:$D$1315, Y$1)+SUMIFS(DataRegularSeason20242025!$AB$3:$AB$1315,DataRegularSeason20242025!$B$3:$B$1315, "&lt;=" &amp; $A35, DataRegularSeason20242025!$E$3:$E$1315, Y$1)</f>
        <v>10</v>
      </c>
      <c r="Z35" s="2">
        <f>SUMIFS(DataRegularSeason20242025!$AA$3:$AA$1315,DataRegularSeason20242025!$B$3:$B$1315, "&lt;=" &amp; $A35, DataRegularSeason20242025!$D$3:$D$1315, Z$1)+SUMIFS(DataRegularSeason20242025!$AB$3:$AB$1315,DataRegularSeason20242025!$B$3:$B$1315, "&lt;=" &amp; $A35, DataRegularSeason20242025!$E$3:$E$1315, Z$1)</f>
        <v>14</v>
      </c>
      <c r="AA35" s="2">
        <f>SUMIFS(DataRegularSeason20242025!$AA$3:$AA$1315,DataRegularSeason20242025!$B$3:$B$1315, "&lt;=" &amp; $A35, DataRegularSeason20242025!$D$3:$D$1315, AA$1)+SUMIFS(DataRegularSeason20242025!$AB$3:$AB$1315,DataRegularSeason20242025!$B$3:$B$1315, "&lt;=" &amp; $A35, DataRegularSeason20242025!$E$3:$E$1315, AA$1)</f>
        <v>14</v>
      </c>
      <c r="AB35" s="2">
        <f>SUMIFS(DataRegularSeason20242025!$AA$3:$AA$1315,DataRegularSeason20242025!$B$3:$B$1315, "&lt;=" &amp; $A35, DataRegularSeason20242025!$D$3:$D$1315, AB$1)+SUMIFS(DataRegularSeason20242025!$AB$3:$AB$1315,DataRegularSeason20242025!$B$3:$B$1315, "&lt;=" &amp; $A35, DataRegularSeason20242025!$E$3:$E$1315, AB$1)</f>
        <v>16</v>
      </c>
      <c r="AC35" s="2">
        <f>SUMIFS(DataRegularSeason20242025!$AA$3:$AA$1315,DataRegularSeason20242025!$B$3:$B$1315, "&lt;=" &amp; $A35, DataRegularSeason20242025!$D$3:$D$1315, AC$1)+SUMIFS(DataRegularSeason20242025!$AB$3:$AB$1315,DataRegularSeason20242025!$B$3:$B$1315, "&lt;=" &amp; $A35, DataRegularSeason20242025!$E$3:$E$1315, AC$1)</f>
        <v>13</v>
      </c>
      <c r="AD35" s="2">
        <f>SUMIFS(DataRegularSeason20242025!$AA$3:$AA$1315,DataRegularSeason20242025!$B$3:$B$1315, "&lt;=" &amp; $A35, DataRegularSeason20242025!$D$3:$D$1315, AD$1)+SUMIFS(DataRegularSeason20242025!$AB$3:$AB$1315,DataRegularSeason20242025!$B$3:$B$1315, "&lt;=" &amp; $A35, DataRegularSeason20242025!$E$3:$E$1315, AD$1)</f>
        <v>15</v>
      </c>
      <c r="AE35" s="2">
        <f>SUMIFS(DataRegularSeason20242025!$AA$3:$AA$1315,DataRegularSeason20242025!$B$3:$B$1315, "&lt;=" &amp; $A35, DataRegularSeason20242025!$D$3:$D$1315, AE$1)+SUMIFS(DataRegularSeason20242025!$AB$3:$AB$1315,DataRegularSeason20242025!$B$3:$B$1315, "&lt;=" &amp; $A35, DataRegularSeason20242025!$E$3:$E$1315, AE$1)</f>
        <v>17</v>
      </c>
      <c r="AF35" s="2">
        <f>SUMIFS(DataRegularSeason20242025!$AA$3:$AA$1315,DataRegularSeason20242025!$B$3:$B$1315, "&lt;=" &amp; $A35, DataRegularSeason20242025!$D$3:$D$1315, AF$1)+SUMIFS(DataRegularSeason20242025!$AB$3:$AB$1315,DataRegularSeason20242025!$B$3:$B$1315, "&lt;=" &amp; $A35, DataRegularSeason20242025!$E$3:$E$1315, AF$1)</f>
        <v>24</v>
      </c>
      <c r="AG35" s="2">
        <f>SUMIFS(DataRegularSeason20242025!$AA$3:$AA$1315,DataRegularSeason20242025!$B$3:$B$1315, "&lt;=" &amp; $A35, DataRegularSeason20242025!$D$3:$D$1315, AG$1)+SUMIFS(DataRegularSeason20242025!$AB$3:$AB$1315,DataRegularSeason20242025!$B$3:$B$1315, "&lt;=" &amp; $A35, DataRegularSeason20242025!$E$3:$E$1315, AG$1)</f>
        <v>16</v>
      </c>
    </row>
    <row r="36" spans="1:33" x14ac:dyDescent="0.25">
      <c r="A36" s="4">
        <v>45602</v>
      </c>
      <c r="B36" s="2">
        <f>SUMIFS(DataRegularSeason20242025!$AA$3:$AA$1315,DataRegularSeason20242025!$B$3:$B$1315, "&lt;=" &amp; $A36, DataRegularSeason20242025!$D$3:$D$1315, B$1)+SUMIFS(DataRegularSeason20242025!$AB$3:$AB$1315,DataRegularSeason20242025!$B$3:$B$1315, "&lt;=" &amp; $A36, DataRegularSeason20242025!$E$3:$E$1315, B$1)</f>
        <v>10</v>
      </c>
      <c r="C36" s="2">
        <f>SUMIFS(DataRegularSeason20242025!$AA$3:$AA$1315,DataRegularSeason20242025!$B$3:$B$1315, "&lt;=" &amp; $A36, DataRegularSeason20242025!$D$3:$D$1315, C$1)+SUMIFS(DataRegularSeason20242025!$AB$3:$AB$1315,DataRegularSeason20242025!$B$3:$B$1315, "&lt;=" &amp; $A36, DataRegularSeason20242025!$E$3:$E$1315, C$1)</f>
        <v>13</v>
      </c>
      <c r="D36" s="2">
        <f>SUMIFS(DataRegularSeason20242025!$AA$3:$AA$1315,DataRegularSeason20242025!$B$3:$B$1315, "&lt;=" &amp; $A36, DataRegularSeason20242025!$D$3:$D$1315, D$1)+SUMIFS(DataRegularSeason20242025!$AB$3:$AB$1315,DataRegularSeason20242025!$B$3:$B$1315, "&lt;=" &amp; $A36, DataRegularSeason20242025!$E$3:$E$1315, D$1)</f>
        <v>11</v>
      </c>
      <c r="E36" s="2">
        <f>SUMIFS(DataRegularSeason20242025!$AA$3:$AA$1315,DataRegularSeason20242025!$B$3:$B$1315, "&lt;=" &amp; $A36, DataRegularSeason20242025!$D$3:$D$1315, E$1)+SUMIFS(DataRegularSeason20242025!$AB$3:$AB$1315,DataRegularSeason20242025!$B$3:$B$1315, "&lt;=" &amp; $A36, DataRegularSeason20242025!$E$3:$E$1315, E$1)</f>
        <v>18</v>
      </c>
      <c r="F36" s="2">
        <f>SUMIFS(DataRegularSeason20242025!$AA$3:$AA$1315,DataRegularSeason20242025!$B$3:$B$1315, "&lt;=" &amp; $A36, DataRegularSeason20242025!$D$3:$D$1315, F$1)+SUMIFS(DataRegularSeason20242025!$AB$3:$AB$1315,DataRegularSeason20242025!$B$3:$B$1315, "&lt;=" &amp; $A36, DataRegularSeason20242025!$E$3:$E$1315, F$1)</f>
        <v>12</v>
      </c>
      <c r="G36" s="2">
        <f>SUMIFS(DataRegularSeason20242025!$AA$3:$AA$1315,DataRegularSeason20242025!$B$3:$B$1315, "&lt;=" &amp; $A36, DataRegularSeason20242025!$D$3:$D$1315, G$1)+SUMIFS(DataRegularSeason20242025!$AB$3:$AB$1315,DataRegularSeason20242025!$B$3:$B$1315, "&lt;=" &amp; $A36, DataRegularSeason20242025!$E$3:$E$1315, G$1)</f>
        <v>15</v>
      </c>
      <c r="H36" s="2">
        <f>SUMIFS(DataRegularSeason20242025!$AA$3:$AA$1315,DataRegularSeason20242025!$B$3:$B$1315, "&lt;=" &amp; $A36, DataRegularSeason20242025!$D$3:$D$1315, H$1)+SUMIFS(DataRegularSeason20242025!$AB$3:$AB$1315,DataRegularSeason20242025!$B$3:$B$1315, "&lt;=" &amp; $A36, DataRegularSeason20242025!$E$3:$E$1315, H$1)</f>
        <v>11</v>
      </c>
      <c r="I36" s="2">
        <f>SUMIFS(DataRegularSeason20242025!$AA$3:$AA$1315,DataRegularSeason20242025!$B$3:$B$1315, "&lt;=" &amp; $A36, DataRegularSeason20242025!$D$3:$D$1315, I$1)+SUMIFS(DataRegularSeason20242025!$AB$3:$AB$1315,DataRegularSeason20242025!$B$3:$B$1315, "&lt;=" &amp; $A36, DataRegularSeason20242025!$E$3:$E$1315, I$1)</f>
        <v>12</v>
      </c>
      <c r="J36" s="2">
        <f>SUMIFS(DataRegularSeason20242025!$AA$3:$AA$1315,DataRegularSeason20242025!$B$3:$B$1315, "&lt;=" &amp; $A36, DataRegularSeason20242025!$D$3:$D$1315, J$1)+SUMIFS(DataRegularSeason20242025!$AB$3:$AB$1315,DataRegularSeason20242025!$B$3:$B$1315, "&lt;=" &amp; $A36, DataRegularSeason20242025!$E$3:$E$1315, J$1)</f>
        <v>14</v>
      </c>
      <c r="K36" s="2">
        <f>SUMIFS(DataRegularSeason20242025!$AA$3:$AA$1315,DataRegularSeason20242025!$B$3:$B$1315, "&lt;=" &amp; $A36, DataRegularSeason20242025!$D$3:$D$1315, K$1)+SUMIFS(DataRegularSeason20242025!$AB$3:$AB$1315,DataRegularSeason20242025!$B$3:$B$1315, "&lt;=" &amp; $A36, DataRegularSeason20242025!$E$3:$E$1315, K$1)</f>
        <v>13</v>
      </c>
      <c r="L36" s="2">
        <f>SUMIFS(DataRegularSeason20242025!$AA$3:$AA$1315,DataRegularSeason20242025!$B$3:$B$1315, "&lt;=" &amp; $A36, DataRegularSeason20242025!$D$3:$D$1315, L$1)+SUMIFS(DataRegularSeason20242025!$AB$3:$AB$1315,DataRegularSeason20242025!$B$3:$B$1315, "&lt;=" &amp; $A36, DataRegularSeason20242025!$E$3:$E$1315, L$1)</f>
        <v>13</v>
      </c>
      <c r="M36" s="2">
        <f>SUMIFS(DataRegularSeason20242025!$AA$3:$AA$1315,DataRegularSeason20242025!$B$3:$B$1315, "&lt;=" &amp; $A36, DataRegularSeason20242025!$D$3:$D$1315, M$1)+SUMIFS(DataRegularSeason20242025!$AB$3:$AB$1315,DataRegularSeason20242025!$B$3:$B$1315, "&lt;=" &amp; $A36, DataRegularSeason20242025!$E$3:$E$1315, M$1)</f>
        <v>19</v>
      </c>
      <c r="N36" s="2">
        <f>SUMIFS(DataRegularSeason20242025!$AA$3:$AA$1315,DataRegularSeason20242025!$B$3:$B$1315, "&lt;=" &amp; $A36, DataRegularSeason20242025!$D$3:$D$1315, N$1)+SUMIFS(DataRegularSeason20242025!$AB$3:$AB$1315,DataRegularSeason20242025!$B$3:$B$1315, "&lt;=" &amp; $A36, DataRegularSeason20242025!$E$3:$E$1315, N$1)</f>
        <v>19</v>
      </c>
      <c r="O36" s="2">
        <f>SUMIFS(DataRegularSeason20242025!$AA$3:$AA$1315,DataRegularSeason20242025!$B$3:$B$1315, "&lt;=" &amp; $A36, DataRegularSeason20242025!$D$3:$D$1315, O$1)+SUMIFS(DataRegularSeason20242025!$AB$3:$AB$1315,DataRegularSeason20242025!$B$3:$B$1315, "&lt;=" &amp; $A36, DataRegularSeason20242025!$E$3:$E$1315, O$1)</f>
        <v>18</v>
      </c>
      <c r="P36" s="2">
        <f>SUMIFS(DataRegularSeason20242025!$AA$3:$AA$1315,DataRegularSeason20242025!$B$3:$B$1315, "&lt;=" &amp; $A36, DataRegularSeason20242025!$D$3:$D$1315, P$1)+SUMIFS(DataRegularSeason20242025!$AB$3:$AB$1315,DataRegularSeason20242025!$B$3:$B$1315, "&lt;=" &amp; $A36, DataRegularSeason20242025!$E$3:$E$1315, P$1)</f>
        <v>10</v>
      </c>
      <c r="Q36" s="2">
        <f>SUMIFS(DataRegularSeason20242025!$AA$3:$AA$1315,DataRegularSeason20242025!$B$3:$B$1315, "&lt;=" &amp; $A36, DataRegularSeason20242025!$D$3:$D$1315, Q$1)+SUMIFS(DataRegularSeason20242025!$AB$3:$AB$1315,DataRegularSeason20242025!$B$3:$B$1315, "&lt;=" &amp; $A36, DataRegularSeason20242025!$E$3:$E$1315, Q$1)</f>
        <v>18</v>
      </c>
      <c r="R36" s="2">
        <f>SUMIFS(DataRegularSeason20242025!$AA$3:$AA$1315,DataRegularSeason20242025!$B$3:$B$1315, "&lt;=" &amp; $A36, DataRegularSeason20242025!$D$3:$D$1315, R$1)+SUMIFS(DataRegularSeason20242025!$AB$3:$AB$1315,DataRegularSeason20242025!$B$3:$B$1315, "&lt;=" &amp; $A36, DataRegularSeason20242025!$E$3:$E$1315, R$1)</f>
        <v>9</v>
      </c>
      <c r="S36" s="2">
        <f>SUMIFS(DataRegularSeason20242025!$AA$3:$AA$1315,DataRegularSeason20242025!$B$3:$B$1315, "&lt;=" &amp; $A36, DataRegularSeason20242025!$D$3:$D$1315, S$1)+SUMIFS(DataRegularSeason20242025!$AB$3:$AB$1315,DataRegularSeason20242025!$B$3:$B$1315, "&lt;=" &amp; $A36, DataRegularSeason20242025!$E$3:$E$1315, S$1)</f>
        <v>12</v>
      </c>
      <c r="T36" s="2">
        <f>SUMIFS(DataRegularSeason20242025!$AA$3:$AA$1315,DataRegularSeason20242025!$B$3:$B$1315, "&lt;=" &amp; $A36, DataRegularSeason20242025!$D$3:$D$1315, T$1)+SUMIFS(DataRegularSeason20242025!$AB$3:$AB$1315,DataRegularSeason20242025!$B$3:$B$1315, "&lt;=" &amp; $A36, DataRegularSeason20242025!$E$3:$E$1315, T$1)</f>
        <v>17</v>
      </c>
      <c r="U36" s="2">
        <f>SUMIFS(DataRegularSeason20242025!$AA$3:$AA$1315,DataRegularSeason20242025!$B$3:$B$1315, "&lt;=" &amp; $A36, DataRegularSeason20242025!$D$3:$D$1315, U$1)+SUMIFS(DataRegularSeason20242025!$AB$3:$AB$1315,DataRegularSeason20242025!$B$3:$B$1315, "&lt;=" &amp; $A36, DataRegularSeason20242025!$E$3:$E$1315, U$1)</f>
        <v>12</v>
      </c>
      <c r="V36" s="2">
        <f>SUMIFS(DataRegularSeason20242025!$AA$3:$AA$1315,DataRegularSeason20242025!$B$3:$B$1315, "&lt;=" &amp; $A36, DataRegularSeason20242025!$D$3:$D$1315, V$1)+SUMIFS(DataRegularSeason20242025!$AB$3:$AB$1315,DataRegularSeason20242025!$B$3:$B$1315, "&lt;=" &amp; $A36, DataRegularSeason20242025!$E$3:$E$1315, V$1)</f>
        <v>9</v>
      </c>
      <c r="W36" s="2">
        <f>SUMIFS(DataRegularSeason20242025!$AA$3:$AA$1315,DataRegularSeason20242025!$B$3:$B$1315, "&lt;=" &amp; $A36, DataRegularSeason20242025!$D$3:$D$1315, W$1)+SUMIFS(DataRegularSeason20242025!$AB$3:$AB$1315,DataRegularSeason20242025!$B$3:$B$1315, "&lt;=" &amp; $A36, DataRegularSeason20242025!$E$3:$E$1315, W$1)</f>
        <v>12</v>
      </c>
      <c r="X36" s="2">
        <f>SUMIFS(DataRegularSeason20242025!$AA$3:$AA$1315,DataRegularSeason20242025!$B$3:$B$1315, "&lt;=" &amp; $A36, DataRegularSeason20242025!$D$3:$D$1315, X$1)+SUMIFS(DataRegularSeason20242025!$AB$3:$AB$1315,DataRegularSeason20242025!$B$3:$B$1315, "&lt;=" &amp; $A36, DataRegularSeason20242025!$E$3:$E$1315, X$1)</f>
        <v>11</v>
      </c>
      <c r="Y36" s="2">
        <f>SUMIFS(DataRegularSeason20242025!$AA$3:$AA$1315,DataRegularSeason20242025!$B$3:$B$1315, "&lt;=" &amp; $A36, DataRegularSeason20242025!$D$3:$D$1315, Y$1)+SUMIFS(DataRegularSeason20242025!$AB$3:$AB$1315,DataRegularSeason20242025!$B$3:$B$1315, "&lt;=" &amp; $A36, DataRegularSeason20242025!$E$3:$E$1315, Y$1)</f>
        <v>10</v>
      </c>
      <c r="Z36" s="2">
        <f>SUMIFS(DataRegularSeason20242025!$AA$3:$AA$1315,DataRegularSeason20242025!$B$3:$B$1315, "&lt;=" &amp; $A36, DataRegularSeason20242025!$D$3:$D$1315, Z$1)+SUMIFS(DataRegularSeason20242025!$AB$3:$AB$1315,DataRegularSeason20242025!$B$3:$B$1315, "&lt;=" &amp; $A36, DataRegularSeason20242025!$E$3:$E$1315, Z$1)</f>
        <v>14</v>
      </c>
      <c r="AA36" s="2">
        <f>SUMIFS(DataRegularSeason20242025!$AA$3:$AA$1315,DataRegularSeason20242025!$B$3:$B$1315, "&lt;=" &amp; $A36, DataRegularSeason20242025!$D$3:$D$1315, AA$1)+SUMIFS(DataRegularSeason20242025!$AB$3:$AB$1315,DataRegularSeason20242025!$B$3:$B$1315, "&lt;=" &amp; $A36, DataRegularSeason20242025!$E$3:$E$1315, AA$1)</f>
        <v>14</v>
      </c>
      <c r="AB36" s="2">
        <f>SUMIFS(DataRegularSeason20242025!$AA$3:$AA$1315,DataRegularSeason20242025!$B$3:$B$1315, "&lt;=" &amp; $A36, DataRegularSeason20242025!$D$3:$D$1315, AB$1)+SUMIFS(DataRegularSeason20242025!$AB$3:$AB$1315,DataRegularSeason20242025!$B$3:$B$1315, "&lt;=" &amp; $A36, DataRegularSeason20242025!$E$3:$E$1315, AB$1)</f>
        <v>16</v>
      </c>
      <c r="AC36" s="2">
        <f>SUMIFS(DataRegularSeason20242025!$AA$3:$AA$1315,DataRegularSeason20242025!$B$3:$B$1315, "&lt;=" &amp; $A36, DataRegularSeason20242025!$D$3:$D$1315, AC$1)+SUMIFS(DataRegularSeason20242025!$AB$3:$AB$1315,DataRegularSeason20242025!$B$3:$B$1315, "&lt;=" &amp; $A36, DataRegularSeason20242025!$E$3:$E$1315, AC$1)</f>
        <v>13</v>
      </c>
      <c r="AD36" s="2">
        <f>SUMIFS(DataRegularSeason20242025!$AA$3:$AA$1315,DataRegularSeason20242025!$B$3:$B$1315, "&lt;=" &amp; $A36, DataRegularSeason20242025!$D$3:$D$1315, AD$1)+SUMIFS(DataRegularSeason20242025!$AB$3:$AB$1315,DataRegularSeason20242025!$B$3:$B$1315, "&lt;=" &amp; $A36, DataRegularSeason20242025!$E$3:$E$1315, AD$1)</f>
        <v>15</v>
      </c>
      <c r="AE36" s="2">
        <f>SUMIFS(DataRegularSeason20242025!$AA$3:$AA$1315,DataRegularSeason20242025!$B$3:$B$1315, "&lt;=" &amp; $A36, DataRegularSeason20242025!$D$3:$D$1315, AE$1)+SUMIFS(DataRegularSeason20242025!$AB$3:$AB$1315,DataRegularSeason20242025!$B$3:$B$1315, "&lt;=" &amp; $A36, DataRegularSeason20242025!$E$3:$E$1315, AE$1)</f>
        <v>19</v>
      </c>
      <c r="AF36" s="2">
        <f>SUMIFS(DataRegularSeason20242025!$AA$3:$AA$1315,DataRegularSeason20242025!$B$3:$B$1315, "&lt;=" &amp; $A36, DataRegularSeason20242025!$D$3:$D$1315, AF$1)+SUMIFS(DataRegularSeason20242025!$AB$3:$AB$1315,DataRegularSeason20242025!$B$3:$B$1315, "&lt;=" &amp; $A36, DataRegularSeason20242025!$E$3:$E$1315, AF$1)</f>
        <v>24</v>
      </c>
      <c r="AG36" s="2">
        <f>SUMIFS(DataRegularSeason20242025!$AA$3:$AA$1315,DataRegularSeason20242025!$B$3:$B$1315, "&lt;=" &amp; $A36, DataRegularSeason20242025!$D$3:$D$1315, AG$1)+SUMIFS(DataRegularSeason20242025!$AB$3:$AB$1315,DataRegularSeason20242025!$B$3:$B$1315, "&lt;=" &amp; $A36, DataRegularSeason20242025!$E$3:$E$1315, AG$1)</f>
        <v>18</v>
      </c>
    </row>
    <row r="37" spans="1:33" x14ac:dyDescent="0.25">
      <c r="A37" s="4">
        <v>45603</v>
      </c>
      <c r="B37" s="2">
        <f>SUMIFS(DataRegularSeason20242025!$AA$3:$AA$1315,DataRegularSeason20242025!$B$3:$B$1315, "&lt;=" &amp; $A37, DataRegularSeason20242025!$D$3:$D$1315, B$1)+SUMIFS(DataRegularSeason20242025!$AB$3:$AB$1315,DataRegularSeason20242025!$B$3:$B$1315, "&lt;=" &amp; $A37, DataRegularSeason20242025!$E$3:$E$1315, B$1)</f>
        <v>10</v>
      </c>
      <c r="C37" s="2">
        <f>SUMIFS(DataRegularSeason20242025!$AA$3:$AA$1315,DataRegularSeason20242025!$B$3:$B$1315, "&lt;=" &amp; $A37, DataRegularSeason20242025!$D$3:$D$1315, C$1)+SUMIFS(DataRegularSeason20242025!$AB$3:$AB$1315,DataRegularSeason20242025!$B$3:$B$1315, "&lt;=" &amp; $A37, DataRegularSeason20242025!$E$3:$E$1315, C$1)</f>
        <v>15</v>
      </c>
      <c r="D37" s="2">
        <f>SUMIFS(DataRegularSeason20242025!$AA$3:$AA$1315,DataRegularSeason20242025!$B$3:$B$1315, "&lt;=" &amp; $A37, DataRegularSeason20242025!$D$3:$D$1315, D$1)+SUMIFS(DataRegularSeason20242025!$AB$3:$AB$1315,DataRegularSeason20242025!$B$3:$B$1315, "&lt;=" &amp; $A37, DataRegularSeason20242025!$E$3:$E$1315, D$1)</f>
        <v>13</v>
      </c>
      <c r="E37" s="2">
        <f>SUMIFS(DataRegularSeason20242025!$AA$3:$AA$1315,DataRegularSeason20242025!$B$3:$B$1315, "&lt;=" &amp; $A37, DataRegularSeason20242025!$D$3:$D$1315, E$1)+SUMIFS(DataRegularSeason20242025!$AB$3:$AB$1315,DataRegularSeason20242025!$B$3:$B$1315, "&lt;=" &amp; $A37, DataRegularSeason20242025!$E$3:$E$1315, E$1)</f>
        <v>20</v>
      </c>
      <c r="F37" s="2">
        <f>SUMIFS(DataRegularSeason20242025!$AA$3:$AA$1315,DataRegularSeason20242025!$B$3:$B$1315, "&lt;=" &amp; $A37, DataRegularSeason20242025!$D$3:$D$1315, F$1)+SUMIFS(DataRegularSeason20242025!$AB$3:$AB$1315,DataRegularSeason20242025!$B$3:$B$1315, "&lt;=" &amp; $A37, DataRegularSeason20242025!$E$3:$E$1315, F$1)</f>
        <v>12</v>
      </c>
      <c r="G37" s="2">
        <f>SUMIFS(DataRegularSeason20242025!$AA$3:$AA$1315,DataRegularSeason20242025!$B$3:$B$1315, "&lt;=" &amp; $A37, DataRegularSeason20242025!$D$3:$D$1315, G$1)+SUMIFS(DataRegularSeason20242025!$AB$3:$AB$1315,DataRegularSeason20242025!$B$3:$B$1315, "&lt;=" &amp; $A37, DataRegularSeason20242025!$E$3:$E$1315, G$1)</f>
        <v>16</v>
      </c>
      <c r="H37" s="2">
        <f>SUMIFS(DataRegularSeason20242025!$AA$3:$AA$1315,DataRegularSeason20242025!$B$3:$B$1315, "&lt;=" &amp; $A37, DataRegularSeason20242025!$D$3:$D$1315, H$1)+SUMIFS(DataRegularSeason20242025!$AB$3:$AB$1315,DataRegularSeason20242025!$B$3:$B$1315, "&lt;=" &amp; $A37, DataRegularSeason20242025!$E$3:$E$1315, H$1)</f>
        <v>11</v>
      </c>
      <c r="I37" s="2">
        <f>SUMIFS(DataRegularSeason20242025!$AA$3:$AA$1315,DataRegularSeason20242025!$B$3:$B$1315, "&lt;=" &amp; $A37, DataRegularSeason20242025!$D$3:$D$1315, I$1)+SUMIFS(DataRegularSeason20242025!$AB$3:$AB$1315,DataRegularSeason20242025!$B$3:$B$1315, "&lt;=" &amp; $A37, DataRegularSeason20242025!$E$3:$E$1315, I$1)</f>
        <v>12</v>
      </c>
      <c r="J37" s="2">
        <f>SUMIFS(DataRegularSeason20242025!$AA$3:$AA$1315,DataRegularSeason20242025!$B$3:$B$1315, "&lt;=" &amp; $A37, DataRegularSeason20242025!$D$3:$D$1315, J$1)+SUMIFS(DataRegularSeason20242025!$AB$3:$AB$1315,DataRegularSeason20242025!$B$3:$B$1315, "&lt;=" &amp; $A37, DataRegularSeason20242025!$E$3:$E$1315, J$1)</f>
        <v>16</v>
      </c>
      <c r="K37" s="2">
        <f>SUMIFS(DataRegularSeason20242025!$AA$3:$AA$1315,DataRegularSeason20242025!$B$3:$B$1315, "&lt;=" &amp; $A37, DataRegularSeason20242025!$D$3:$D$1315, K$1)+SUMIFS(DataRegularSeason20242025!$AB$3:$AB$1315,DataRegularSeason20242025!$B$3:$B$1315, "&lt;=" &amp; $A37, DataRegularSeason20242025!$E$3:$E$1315, K$1)</f>
        <v>13</v>
      </c>
      <c r="L37" s="2">
        <f>SUMIFS(DataRegularSeason20242025!$AA$3:$AA$1315,DataRegularSeason20242025!$B$3:$B$1315, "&lt;=" &amp; $A37, DataRegularSeason20242025!$D$3:$D$1315, L$1)+SUMIFS(DataRegularSeason20242025!$AB$3:$AB$1315,DataRegularSeason20242025!$B$3:$B$1315, "&lt;=" &amp; $A37, DataRegularSeason20242025!$E$3:$E$1315, L$1)</f>
        <v>13</v>
      </c>
      <c r="M37" s="2">
        <f>SUMIFS(DataRegularSeason20242025!$AA$3:$AA$1315,DataRegularSeason20242025!$B$3:$B$1315, "&lt;=" &amp; $A37, DataRegularSeason20242025!$D$3:$D$1315, M$1)+SUMIFS(DataRegularSeason20242025!$AB$3:$AB$1315,DataRegularSeason20242025!$B$3:$B$1315, "&lt;=" &amp; $A37, DataRegularSeason20242025!$E$3:$E$1315, M$1)</f>
        <v>21</v>
      </c>
      <c r="N37" s="2">
        <f>SUMIFS(DataRegularSeason20242025!$AA$3:$AA$1315,DataRegularSeason20242025!$B$3:$B$1315, "&lt;=" &amp; $A37, DataRegularSeason20242025!$D$3:$D$1315, N$1)+SUMIFS(DataRegularSeason20242025!$AB$3:$AB$1315,DataRegularSeason20242025!$B$3:$B$1315, "&lt;=" &amp; $A37, DataRegularSeason20242025!$E$3:$E$1315, N$1)</f>
        <v>19</v>
      </c>
      <c r="O37" s="2">
        <f>SUMIFS(DataRegularSeason20242025!$AA$3:$AA$1315,DataRegularSeason20242025!$B$3:$B$1315, "&lt;=" &amp; $A37, DataRegularSeason20242025!$D$3:$D$1315, O$1)+SUMIFS(DataRegularSeason20242025!$AB$3:$AB$1315,DataRegularSeason20242025!$B$3:$B$1315, "&lt;=" &amp; $A37, DataRegularSeason20242025!$E$3:$E$1315, O$1)</f>
        <v>20</v>
      </c>
      <c r="P37" s="2">
        <f>SUMIFS(DataRegularSeason20242025!$AA$3:$AA$1315,DataRegularSeason20242025!$B$3:$B$1315, "&lt;=" &amp; $A37, DataRegularSeason20242025!$D$3:$D$1315, P$1)+SUMIFS(DataRegularSeason20242025!$AB$3:$AB$1315,DataRegularSeason20242025!$B$3:$B$1315, "&lt;=" &amp; $A37, DataRegularSeason20242025!$E$3:$E$1315, P$1)</f>
        <v>10</v>
      </c>
      <c r="Q37" s="2">
        <f>SUMIFS(DataRegularSeason20242025!$AA$3:$AA$1315,DataRegularSeason20242025!$B$3:$B$1315, "&lt;=" &amp; $A37, DataRegularSeason20242025!$D$3:$D$1315, Q$1)+SUMIFS(DataRegularSeason20242025!$AB$3:$AB$1315,DataRegularSeason20242025!$B$3:$B$1315, "&lt;=" &amp; $A37, DataRegularSeason20242025!$E$3:$E$1315, Q$1)</f>
        <v>20</v>
      </c>
      <c r="R37" s="2">
        <f>SUMIFS(DataRegularSeason20242025!$AA$3:$AA$1315,DataRegularSeason20242025!$B$3:$B$1315, "&lt;=" &amp; $A37, DataRegularSeason20242025!$D$3:$D$1315, R$1)+SUMIFS(DataRegularSeason20242025!$AB$3:$AB$1315,DataRegularSeason20242025!$B$3:$B$1315, "&lt;=" &amp; $A37, DataRegularSeason20242025!$E$3:$E$1315, R$1)</f>
        <v>9</v>
      </c>
      <c r="S37" s="2">
        <f>SUMIFS(DataRegularSeason20242025!$AA$3:$AA$1315,DataRegularSeason20242025!$B$3:$B$1315, "&lt;=" &amp; $A37, DataRegularSeason20242025!$D$3:$D$1315, S$1)+SUMIFS(DataRegularSeason20242025!$AB$3:$AB$1315,DataRegularSeason20242025!$B$3:$B$1315, "&lt;=" &amp; $A37, DataRegularSeason20242025!$E$3:$E$1315, S$1)</f>
        <v>14</v>
      </c>
      <c r="T37" s="2">
        <f>SUMIFS(DataRegularSeason20242025!$AA$3:$AA$1315,DataRegularSeason20242025!$B$3:$B$1315, "&lt;=" &amp; $A37, DataRegularSeason20242025!$D$3:$D$1315, T$1)+SUMIFS(DataRegularSeason20242025!$AB$3:$AB$1315,DataRegularSeason20242025!$B$3:$B$1315, "&lt;=" &amp; $A37, DataRegularSeason20242025!$E$3:$E$1315, T$1)</f>
        <v>17</v>
      </c>
      <c r="U37" s="2">
        <f>SUMIFS(DataRegularSeason20242025!$AA$3:$AA$1315,DataRegularSeason20242025!$B$3:$B$1315, "&lt;=" &amp; $A37, DataRegularSeason20242025!$D$3:$D$1315, U$1)+SUMIFS(DataRegularSeason20242025!$AB$3:$AB$1315,DataRegularSeason20242025!$B$3:$B$1315, "&lt;=" &amp; $A37, DataRegularSeason20242025!$E$3:$E$1315, U$1)</f>
        <v>12</v>
      </c>
      <c r="V37" s="2">
        <f>SUMIFS(DataRegularSeason20242025!$AA$3:$AA$1315,DataRegularSeason20242025!$B$3:$B$1315, "&lt;=" &amp; $A37, DataRegularSeason20242025!$D$3:$D$1315, V$1)+SUMIFS(DataRegularSeason20242025!$AB$3:$AB$1315,DataRegularSeason20242025!$B$3:$B$1315, "&lt;=" &amp; $A37, DataRegularSeason20242025!$E$3:$E$1315, V$1)</f>
        <v>11</v>
      </c>
      <c r="W37" s="2">
        <f>SUMIFS(DataRegularSeason20242025!$AA$3:$AA$1315,DataRegularSeason20242025!$B$3:$B$1315, "&lt;=" &amp; $A37, DataRegularSeason20242025!$D$3:$D$1315, W$1)+SUMIFS(DataRegularSeason20242025!$AB$3:$AB$1315,DataRegularSeason20242025!$B$3:$B$1315, "&lt;=" &amp; $A37, DataRegularSeason20242025!$E$3:$E$1315, W$1)</f>
        <v>12</v>
      </c>
      <c r="X37" s="2">
        <f>SUMIFS(DataRegularSeason20242025!$AA$3:$AA$1315,DataRegularSeason20242025!$B$3:$B$1315, "&lt;=" &amp; $A37, DataRegularSeason20242025!$D$3:$D$1315, X$1)+SUMIFS(DataRegularSeason20242025!$AB$3:$AB$1315,DataRegularSeason20242025!$B$3:$B$1315, "&lt;=" &amp; $A37, DataRegularSeason20242025!$E$3:$E$1315, X$1)</f>
        <v>11</v>
      </c>
      <c r="Y37" s="2">
        <f>SUMIFS(DataRegularSeason20242025!$AA$3:$AA$1315,DataRegularSeason20242025!$B$3:$B$1315, "&lt;=" &amp; $A37, DataRegularSeason20242025!$D$3:$D$1315, Y$1)+SUMIFS(DataRegularSeason20242025!$AB$3:$AB$1315,DataRegularSeason20242025!$B$3:$B$1315, "&lt;=" &amp; $A37, DataRegularSeason20242025!$E$3:$E$1315, Y$1)</f>
        <v>10</v>
      </c>
      <c r="Z37" s="2">
        <f>SUMIFS(DataRegularSeason20242025!$AA$3:$AA$1315,DataRegularSeason20242025!$B$3:$B$1315, "&lt;=" &amp; $A37, DataRegularSeason20242025!$D$3:$D$1315, Z$1)+SUMIFS(DataRegularSeason20242025!$AB$3:$AB$1315,DataRegularSeason20242025!$B$3:$B$1315, "&lt;=" &amp; $A37, DataRegularSeason20242025!$E$3:$E$1315, Z$1)</f>
        <v>14</v>
      </c>
      <c r="AA37" s="2">
        <f>SUMIFS(DataRegularSeason20242025!$AA$3:$AA$1315,DataRegularSeason20242025!$B$3:$B$1315, "&lt;=" &amp; $A37, DataRegularSeason20242025!$D$3:$D$1315, AA$1)+SUMIFS(DataRegularSeason20242025!$AB$3:$AB$1315,DataRegularSeason20242025!$B$3:$B$1315, "&lt;=" &amp; $A37, DataRegularSeason20242025!$E$3:$E$1315, AA$1)</f>
        <v>15</v>
      </c>
      <c r="AB37" s="2">
        <f>SUMIFS(DataRegularSeason20242025!$AA$3:$AA$1315,DataRegularSeason20242025!$B$3:$B$1315, "&lt;=" &amp; $A37, DataRegularSeason20242025!$D$3:$D$1315, AB$1)+SUMIFS(DataRegularSeason20242025!$AB$3:$AB$1315,DataRegularSeason20242025!$B$3:$B$1315, "&lt;=" &amp; $A37, DataRegularSeason20242025!$E$3:$E$1315, AB$1)</f>
        <v>16</v>
      </c>
      <c r="AC37" s="2">
        <f>SUMIFS(DataRegularSeason20242025!$AA$3:$AA$1315,DataRegularSeason20242025!$B$3:$B$1315, "&lt;=" &amp; $A37, DataRegularSeason20242025!$D$3:$D$1315, AC$1)+SUMIFS(DataRegularSeason20242025!$AB$3:$AB$1315,DataRegularSeason20242025!$B$3:$B$1315, "&lt;=" &amp; $A37, DataRegularSeason20242025!$E$3:$E$1315, AC$1)</f>
        <v>15</v>
      </c>
      <c r="AD37" s="2">
        <f>SUMIFS(DataRegularSeason20242025!$AA$3:$AA$1315,DataRegularSeason20242025!$B$3:$B$1315, "&lt;=" &amp; $A37, DataRegularSeason20242025!$D$3:$D$1315, AD$1)+SUMIFS(DataRegularSeason20242025!$AB$3:$AB$1315,DataRegularSeason20242025!$B$3:$B$1315, "&lt;=" &amp; $A37, DataRegularSeason20242025!$E$3:$E$1315, AD$1)</f>
        <v>17</v>
      </c>
      <c r="AE37" s="2">
        <f>SUMIFS(DataRegularSeason20242025!$AA$3:$AA$1315,DataRegularSeason20242025!$B$3:$B$1315, "&lt;=" &amp; $A37, DataRegularSeason20242025!$D$3:$D$1315, AE$1)+SUMIFS(DataRegularSeason20242025!$AB$3:$AB$1315,DataRegularSeason20242025!$B$3:$B$1315, "&lt;=" &amp; $A37, DataRegularSeason20242025!$E$3:$E$1315, AE$1)</f>
        <v>19</v>
      </c>
      <c r="AF37" s="2">
        <f>SUMIFS(DataRegularSeason20242025!$AA$3:$AA$1315,DataRegularSeason20242025!$B$3:$B$1315, "&lt;=" &amp; $A37, DataRegularSeason20242025!$D$3:$D$1315, AF$1)+SUMIFS(DataRegularSeason20242025!$AB$3:$AB$1315,DataRegularSeason20242025!$B$3:$B$1315, "&lt;=" &amp; $A37, DataRegularSeason20242025!$E$3:$E$1315, AF$1)</f>
        <v>26</v>
      </c>
      <c r="AG37" s="2">
        <f>SUMIFS(DataRegularSeason20242025!$AA$3:$AA$1315,DataRegularSeason20242025!$B$3:$B$1315, "&lt;=" &amp; $A37, DataRegularSeason20242025!$D$3:$D$1315, AG$1)+SUMIFS(DataRegularSeason20242025!$AB$3:$AB$1315,DataRegularSeason20242025!$B$3:$B$1315, "&lt;=" &amp; $A37, DataRegularSeason20242025!$E$3:$E$1315, AG$1)</f>
        <v>18</v>
      </c>
    </row>
    <row r="38" spans="1:33" x14ac:dyDescent="0.25">
      <c r="A38" s="4">
        <v>45604</v>
      </c>
      <c r="B38" s="2">
        <f>SUMIFS(DataRegularSeason20242025!$AA$3:$AA$1315,DataRegularSeason20242025!$B$3:$B$1315, "&lt;=" &amp; $A38, DataRegularSeason20242025!$D$3:$D$1315, B$1)+SUMIFS(DataRegularSeason20242025!$AB$3:$AB$1315,DataRegularSeason20242025!$B$3:$B$1315, "&lt;=" &amp; $A38, DataRegularSeason20242025!$E$3:$E$1315, B$1)</f>
        <v>10</v>
      </c>
      <c r="C38" s="2">
        <f>SUMIFS(DataRegularSeason20242025!$AA$3:$AA$1315,DataRegularSeason20242025!$B$3:$B$1315, "&lt;=" &amp; $A38, DataRegularSeason20242025!$D$3:$D$1315, C$1)+SUMIFS(DataRegularSeason20242025!$AB$3:$AB$1315,DataRegularSeason20242025!$B$3:$B$1315, "&lt;=" &amp; $A38, DataRegularSeason20242025!$E$3:$E$1315, C$1)</f>
        <v>15</v>
      </c>
      <c r="D38" s="2">
        <f>SUMIFS(DataRegularSeason20242025!$AA$3:$AA$1315,DataRegularSeason20242025!$B$3:$B$1315, "&lt;=" &amp; $A38, DataRegularSeason20242025!$D$3:$D$1315, D$1)+SUMIFS(DataRegularSeason20242025!$AB$3:$AB$1315,DataRegularSeason20242025!$B$3:$B$1315, "&lt;=" &amp; $A38, DataRegularSeason20242025!$E$3:$E$1315, D$1)</f>
        <v>13</v>
      </c>
      <c r="E38" s="2">
        <f>SUMIFS(DataRegularSeason20242025!$AA$3:$AA$1315,DataRegularSeason20242025!$B$3:$B$1315, "&lt;=" &amp; $A38, DataRegularSeason20242025!$D$3:$D$1315, E$1)+SUMIFS(DataRegularSeason20242025!$AB$3:$AB$1315,DataRegularSeason20242025!$B$3:$B$1315, "&lt;=" &amp; $A38, DataRegularSeason20242025!$E$3:$E$1315, E$1)</f>
        <v>20</v>
      </c>
      <c r="F38" s="2">
        <f>SUMIFS(DataRegularSeason20242025!$AA$3:$AA$1315,DataRegularSeason20242025!$B$3:$B$1315, "&lt;=" &amp; $A38, DataRegularSeason20242025!$D$3:$D$1315, F$1)+SUMIFS(DataRegularSeason20242025!$AB$3:$AB$1315,DataRegularSeason20242025!$B$3:$B$1315, "&lt;=" &amp; $A38, DataRegularSeason20242025!$E$3:$E$1315, F$1)</f>
        <v>12</v>
      </c>
      <c r="G38" s="2">
        <f>SUMIFS(DataRegularSeason20242025!$AA$3:$AA$1315,DataRegularSeason20242025!$B$3:$B$1315, "&lt;=" &amp; $A38, DataRegularSeason20242025!$D$3:$D$1315, G$1)+SUMIFS(DataRegularSeason20242025!$AB$3:$AB$1315,DataRegularSeason20242025!$B$3:$B$1315, "&lt;=" &amp; $A38, DataRegularSeason20242025!$E$3:$E$1315, G$1)</f>
        <v>16</v>
      </c>
      <c r="H38" s="2">
        <f>SUMIFS(DataRegularSeason20242025!$AA$3:$AA$1315,DataRegularSeason20242025!$B$3:$B$1315, "&lt;=" &amp; $A38, DataRegularSeason20242025!$D$3:$D$1315, H$1)+SUMIFS(DataRegularSeason20242025!$AB$3:$AB$1315,DataRegularSeason20242025!$B$3:$B$1315, "&lt;=" &amp; $A38, DataRegularSeason20242025!$E$3:$E$1315, H$1)</f>
        <v>11</v>
      </c>
      <c r="I38" s="2">
        <f>SUMIFS(DataRegularSeason20242025!$AA$3:$AA$1315,DataRegularSeason20242025!$B$3:$B$1315, "&lt;=" &amp; $A38, DataRegularSeason20242025!$D$3:$D$1315, I$1)+SUMIFS(DataRegularSeason20242025!$AB$3:$AB$1315,DataRegularSeason20242025!$B$3:$B$1315, "&lt;=" &amp; $A38, DataRegularSeason20242025!$E$3:$E$1315, I$1)</f>
        <v>12</v>
      </c>
      <c r="J38" s="2">
        <f>SUMIFS(DataRegularSeason20242025!$AA$3:$AA$1315,DataRegularSeason20242025!$B$3:$B$1315, "&lt;=" &amp; $A38, DataRegularSeason20242025!$D$3:$D$1315, J$1)+SUMIFS(DataRegularSeason20242025!$AB$3:$AB$1315,DataRegularSeason20242025!$B$3:$B$1315, "&lt;=" &amp; $A38, DataRegularSeason20242025!$E$3:$E$1315, J$1)</f>
        <v>16</v>
      </c>
      <c r="K38" s="2">
        <f>SUMIFS(DataRegularSeason20242025!$AA$3:$AA$1315,DataRegularSeason20242025!$B$3:$B$1315, "&lt;=" &amp; $A38, DataRegularSeason20242025!$D$3:$D$1315, K$1)+SUMIFS(DataRegularSeason20242025!$AB$3:$AB$1315,DataRegularSeason20242025!$B$3:$B$1315, "&lt;=" &amp; $A38, DataRegularSeason20242025!$E$3:$E$1315, K$1)</f>
        <v>13</v>
      </c>
      <c r="L38" s="2">
        <f>SUMIFS(DataRegularSeason20242025!$AA$3:$AA$1315,DataRegularSeason20242025!$B$3:$B$1315, "&lt;=" &amp; $A38, DataRegularSeason20242025!$D$3:$D$1315, L$1)+SUMIFS(DataRegularSeason20242025!$AB$3:$AB$1315,DataRegularSeason20242025!$B$3:$B$1315, "&lt;=" &amp; $A38, DataRegularSeason20242025!$E$3:$E$1315, L$1)</f>
        <v>13</v>
      </c>
      <c r="M38" s="2">
        <f>SUMIFS(DataRegularSeason20242025!$AA$3:$AA$1315,DataRegularSeason20242025!$B$3:$B$1315, "&lt;=" &amp; $A38, DataRegularSeason20242025!$D$3:$D$1315, M$1)+SUMIFS(DataRegularSeason20242025!$AB$3:$AB$1315,DataRegularSeason20242025!$B$3:$B$1315, "&lt;=" &amp; $A38, DataRegularSeason20242025!$E$3:$E$1315, M$1)</f>
        <v>21</v>
      </c>
      <c r="N38" s="2">
        <f>SUMIFS(DataRegularSeason20242025!$AA$3:$AA$1315,DataRegularSeason20242025!$B$3:$B$1315, "&lt;=" &amp; $A38, DataRegularSeason20242025!$D$3:$D$1315, N$1)+SUMIFS(DataRegularSeason20242025!$AB$3:$AB$1315,DataRegularSeason20242025!$B$3:$B$1315, "&lt;=" &amp; $A38, DataRegularSeason20242025!$E$3:$E$1315, N$1)</f>
        <v>19</v>
      </c>
      <c r="O38" s="2">
        <f>SUMIFS(DataRegularSeason20242025!$AA$3:$AA$1315,DataRegularSeason20242025!$B$3:$B$1315, "&lt;=" &amp; $A38, DataRegularSeason20242025!$D$3:$D$1315, O$1)+SUMIFS(DataRegularSeason20242025!$AB$3:$AB$1315,DataRegularSeason20242025!$B$3:$B$1315, "&lt;=" &amp; $A38, DataRegularSeason20242025!$E$3:$E$1315, O$1)</f>
        <v>22</v>
      </c>
      <c r="P38" s="2">
        <f>SUMIFS(DataRegularSeason20242025!$AA$3:$AA$1315,DataRegularSeason20242025!$B$3:$B$1315, "&lt;=" &amp; $A38, DataRegularSeason20242025!$D$3:$D$1315, P$1)+SUMIFS(DataRegularSeason20242025!$AB$3:$AB$1315,DataRegularSeason20242025!$B$3:$B$1315, "&lt;=" &amp; $A38, DataRegularSeason20242025!$E$3:$E$1315, P$1)</f>
        <v>10</v>
      </c>
      <c r="Q38" s="2">
        <f>SUMIFS(DataRegularSeason20242025!$AA$3:$AA$1315,DataRegularSeason20242025!$B$3:$B$1315, "&lt;=" &amp; $A38, DataRegularSeason20242025!$D$3:$D$1315, Q$1)+SUMIFS(DataRegularSeason20242025!$AB$3:$AB$1315,DataRegularSeason20242025!$B$3:$B$1315, "&lt;=" &amp; $A38, DataRegularSeason20242025!$E$3:$E$1315, Q$1)</f>
        <v>20</v>
      </c>
      <c r="R38" s="2">
        <f>SUMIFS(DataRegularSeason20242025!$AA$3:$AA$1315,DataRegularSeason20242025!$B$3:$B$1315, "&lt;=" &amp; $A38, DataRegularSeason20242025!$D$3:$D$1315, R$1)+SUMIFS(DataRegularSeason20242025!$AB$3:$AB$1315,DataRegularSeason20242025!$B$3:$B$1315, "&lt;=" &amp; $A38, DataRegularSeason20242025!$E$3:$E$1315, R$1)</f>
        <v>9</v>
      </c>
      <c r="S38" s="2">
        <f>SUMIFS(DataRegularSeason20242025!$AA$3:$AA$1315,DataRegularSeason20242025!$B$3:$B$1315, "&lt;=" &amp; $A38, DataRegularSeason20242025!$D$3:$D$1315, S$1)+SUMIFS(DataRegularSeason20242025!$AB$3:$AB$1315,DataRegularSeason20242025!$B$3:$B$1315, "&lt;=" &amp; $A38, DataRegularSeason20242025!$E$3:$E$1315, S$1)</f>
        <v>14</v>
      </c>
      <c r="T38" s="2">
        <f>SUMIFS(DataRegularSeason20242025!$AA$3:$AA$1315,DataRegularSeason20242025!$B$3:$B$1315, "&lt;=" &amp; $A38, DataRegularSeason20242025!$D$3:$D$1315, T$1)+SUMIFS(DataRegularSeason20242025!$AB$3:$AB$1315,DataRegularSeason20242025!$B$3:$B$1315, "&lt;=" &amp; $A38, DataRegularSeason20242025!$E$3:$E$1315, T$1)</f>
        <v>17</v>
      </c>
      <c r="U38" s="2">
        <f>SUMIFS(DataRegularSeason20242025!$AA$3:$AA$1315,DataRegularSeason20242025!$B$3:$B$1315, "&lt;=" &amp; $A38, DataRegularSeason20242025!$D$3:$D$1315, U$1)+SUMIFS(DataRegularSeason20242025!$AB$3:$AB$1315,DataRegularSeason20242025!$B$3:$B$1315, "&lt;=" &amp; $A38, DataRegularSeason20242025!$E$3:$E$1315, U$1)</f>
        <v>12</v>
      </c>
      <c r="V38" s="2">
        <f>SUMIFS(DataRegularSeason20242025!$AA$3:$AA$1315,DataRegularSeason20242025!$B$3:$B$1315, "&lt;=" &amp; $A38, DataRegularSeason20242025!$D$3:$D$1315, V$1)+SUMIFS(DataRegularSeason20242025!$AB$3:$AB$1315,DataRegularSeason20242025!$B$3:$B$1315, "&lt;=" &amp; $A38, DataRegularSeason20242025!$E$3:$E$1315, V$1)</f>
        <v>11</v>
      </c>
      <c r="W38" s="2">
        <f>SUMIFS(DataRegularSeason20242025!$AA$3:$AA$1315,DataRegularSeason20242025!$B$3:$B$1315, "&lt;=" &amp; $A38, DataRegularSeason20242025!$D$3:$D$1315, W$1)+SUMIFS(DataRegularSeason20242025!$AB$3:$AB$1315,DataRegularSeason20242025!$B$3:$B$1315, "&lt;=" &amp; $A38, DataRegularSeason20242025!$E$3:$E$1315, W$1)</f>
        <v>14</v>
      </c>
      <c r="X38" s="2">
        <f>SUMIFS(DataRegularSeason20242025!$AA$3:$AA$1315,DataRegularSeason20242025!$B$3:$B$1315, "&lt;=" &amp; $A38, DataRegularSeason20242025!$D$3:$D$1315, X$1)+SUMIFS(DataRegularSeason20242025!$AB$3:$AB$1315,DataRegularSeason20242025!$B$3:$B$1315, "&lt;=" &amp; $A38, DataRegularSeason20242025!$E$3:$E$1315, X$1)</f>
        <v>13</v>
      </c>
      <c r="Y38" s="2">
        <f>SUMIFS(DataRegularSeason20242025!$AA$3:$AA$1315,DataRegularSeason20242025!$B$3:$B$1315, "&lt;=" &amp; $A38, DataRegularSeason20242025!$D$3:$D$1315, Y$1)+SUMIFS(DataRegularSeason20242025!$AB$3:$AB$1315,DataRegularSeason20242025!$B$3:$B$1315, "&lt;=" &amp; $A38, DataRegularSeason20242025!$E$3:$E$1315, Y$1)</f>
        <v>10</v>
      </c>
      <c r="Z38" s="2">
        <f>SUMIFS(DataRegularSeason20242025!$AA$3:$AA$1315,DataRegularSeason20242025!$B$3:$B$1315, "&lt;=" &amp; $A38, DataRegularSeason20242025!$D$3:$D$1315, Z$1)+SUMIFS(DataRegularSeason20242025!$AB$3:$AB$1315,DataRegularSeason20242025!$B$3:$B$1315, "&lt;=" &amp; $A38, DataRegularSeason20242025!$E$3:$E$1315, Z$1)</f>
        <v>14</v>
      </c>
      <c r="AA38" s="2">
        <f>SUMIFS(DataRegularSeason20242025!$AA$3:$AA$1315,DataRegularSeason20242025!$B$3:$B$1315, "&lt;=" &amp; $A38, DataRegularSeason20242025!$D$3:$D$1315, AA$1)+SUMIFS(DataRegularSeason20242025!$AB$3:$AB$1315,DataRegularSeason20242025!$B$3:$B$1315, "&lt;=" &amp; $A38, DataRegularSeason20242025!$E$3:$E$1315, AA$1)</f>
        <v>15</v>
      </c>
      <c r="AB38" s="2">
        <f>SUMIFS(DataRegularSeason20242025!$AA$3:$AA$1315,DataRegularSeason20242025!$B$3:$B$1315, "&lt;=" &amp; $A38, DataRegularSeason20242025!$D$3:$D$1315, AB$1)+SUMIFS(DataRegularSeason20242025!$AB$3:$AB$1315,DataRegularSeason20242025!$B$3:$B$1315, "&lt;=" &amp; $A38, DataRegularSeason20242025!$E$3:$E$1315, AB$1)</f>
        <v>18</v>
      </c>
      <c r="AC38" s="2">
        <f>SUMIFS(DataRegularSeason20242025!$AA$3:$AA$1315,DataRegularSeason20242025!$B$3:$B$1315, "&lt;=" &amp; $A38, DataRegularSeason20242025!$D$3:$D$1315, AC$1)+SUMIFS(DataRegularSeason20242025!$AB$3:$AB$1315,DataRegularSeason20242025!$B$3:$B$1315, "&lt;=" &amp; $A38, DataRegularSeason20242025!$E$3:$E$1315, AC$1)</f>
        <v>15</v>
      </c>
      <c r="AD38" s="2">
        <f>SUMIFS(DataRegularSeason20242025!$AA$3:$AA$1315,DataRegularSeason20242025!$B$3:$B$1315, "&lt;=" &amp; $A38, DataRegularSeason20242025!$D$3:$D$1315, AD$1)+SUMIFS(DataRegularSeason20242025!$AB$3:$AB$1315,DataRegularSeason20242025!$B$3:$B$1315, "&lt;=" &amp; $A38, DataRegularSeason20242025!$E$3:$E$1315, AD$1)</f>
        <v>17</v>
      </c>
      <c r="AE38" s="2">
        <f>SUMIFS(DataRegularSeason20242025!$AA$3:$AA$1315,DataRegularSeason20242025!$B$3:$B$1315, "&lt;=" &amp; $A38, DataRegularSeason20242025!$D$3:$D$1315, AE$1)+SUMIFS(DataRegularSeason20242025!$AB$3:$AB$1315,DataRegularSeason20242025!$B$3:$B$1315, "&lt;=" &amp; $A38, DataRegularSeason20242025!$E$3:$E$1315, AE$1)</f>
        <v>20</v>
      </c>
      <c r="AF38" s="2">
        <f>SUMIFS(DataRegularSeason20242025!$AA$3:$AA$1315,DataRegularSeason20242025!$B$3:$B$1315, "&lt;=" &amp; $A38, DataRegularSeason20242025!$D$3:$D$1315, AF$1)+SUMIFS(DataRegularSeason20242025!$AB$3:$AB$1315,DataRegularSeason20242025!$B$3:$B$1315, "&lt;=" &amp; $A38, DataRegularSeason20242025!$E$3:$E$1315, AF$1)</f>
        <v>26</v>
      </c>
      <c r="AG38" s="2">
        <f>SUMIFS(DataRegularSeason20242025!$AA$3:$AA$1315,DataRegularSeason20242025!$B$3:$B$1315, "&lt;=" &amp; $A38, DataRegularSeason20242025!$D$3:$D$1315, AG$1)+SUMIFS(DataRegularSeason20242025!$AB$3:$AB$1315,DataRegularSeason20242025!$B$3:$B$1315, "&lt;=" &amp; $A38, DataRegularSeason20242025!$E$3:$E$1315, AG$1)</f>
        <v>18</v>
      </c>
    </row>
    <row r="39" spans="1:33" x14ac:dyDescent="0.25">
      <c r="A39" s="4">
        <v>45605</v>
      </c>
      <c r="B39" s="2">
        <f>SUMIFS(DataRegularSeason20242025!$AA$3:$AA$1315,DataRegularSeason20242025!$B$3:$B$1315, "&lt;=" &amp; $A39, DataRegularSeason20242025!$D$3:$D$1315, B$1)+SUMIFS(DataRegularSeason20242025!$AB$3:$AB$1315,DataRegularSeason20242025!$B$3:$B$1315, "&lt;=" &amp; $A39, DataRegularSeason20242025!$E$3:$E$1315, B$1)</f>
        <v>10</v>
      </c>
      <c r="C39" s="2">
        <f>SUMIFS(DataRegularSeason20242025!$AA$3:$AA$1315,DataRegularSeason20242025!$B$3:$B$1315, "&lt;=" &amp; $A39, DataRegularSeason20242025!$D$3:$D$1315, C$1)+SUMIFS(DataRegularSeason20242025!$AB$3:$AB$1315,DataRegularSeason20242025!$B$3:$B$1315, "&lt;=" &amp; $A39, DataRegularSeason20242025!$E$3:$E$1315, C$1)</f>
        <v>16</v>
      </c>
      <c r="D39" s="2">
        <f>SUMIFS(DataRegularSeason20242025!$AA$3:$AA$1315,DataRegularSeason20242025!$B$3:$B$1315, "&lt;=" &amp; $A39, DataRegularSeason20242025!$D$3:$D$1315, D$1)+SUMIFS(DataRegularSeason20242025!$AB$3:$AB$1315,DataRegularSeason20242025!$B$3:$B$1315, "&lt;=" &amp; $A39, DataRegularSeason20242025!$E$3:$E$1315, D$1)</f>
        <v>15</v>
      </c>
      <c r="E39" s="2">
        <f>SUMIFS(DataRegularSeason20242025!$AA$3:$AA$1315,DataRegularSeason20242025!$B$3:$B$1315, "&lt;=" &amp; $A39, DataRegularSeason20242025!$D$3:$D$1315, E$1)+SUMIFS(DataRegularSeason20242025!$AB$3:$AB$1315,DataRegularSeason20242025!$B$3:$B$1315, "&lt;=" &amp; $A39, DataRegularSeason20242025!$E$3:$E$1315, E$1)</f>
        <v>20</v>
      </c>
      <c r="F39" s="2">
        <f>SUMIFS(DataRegularSeason20242025!$AA$3:$AA$1315,DataRegularSeason20242025!$B$3:$B$1315, "&lt;=" &amp; $A39, DataRegularSeason20242025!$D$3:$D$1315, F$1)+SUMIFS(DataRegularSeason20242025!$AB$3:$AB$1315,DataRegularSeason20242025!$B$3:$B$1315, "&lt;=" &amp; $A39, DataRegularSeason20242025!$E$3:$E$1315, F$1)</f>
        <v>12</v>
      </c>
      <c r="G39" s="2">
        <f>SUMIFS(DataRegularSeason20242025!$AA$3:$AA$1315,DataRegularSeason20242025!$B$3:$B$1315, "&lt;=" &amp; $A39, DataRegularSeason20242025!$D$3:$D$1315, G$1)+SUMIFS(DataRegularSeason20242025!$AB$3:$AB$1315,DataRegularSeason20242025!$B$3:$B$1315, "&lt;=" &amp; $A39, DataRegularSeason20242025!$E$3:$E$1315, G$1)</f>
        <v>17</v>
      </c>
      <c r="H39" s="2">
        <f>SUMIFS(DataRegularSeason20242025!$AA$3:$AA$1315,DataRegularSeason20242025!$B$3:$B$1315, "&lt;=" &amp; $A39, DataRegularSeason20242025!$D$3:$D$1315, H$1)+SUMIFS(DataRegularSeason20242025!$AB$3:$AB$1315,DataRegularSeason20242025!$B$3:$B$1315, "&lt;=" &amp; $A39, DataRegularSeason20242025!$E$3:$E$1315, H$1)</f>
        <v>11</v>
      </c>
      <c r="I39" s="2">
        <f>SUMIFS(DataRegularSeason20242025!$AA$3:$AA$1315,DataRegularSeason20242025!$B$3:$B$1315, "&lt;=" &amp; $A39, DataRegularSeason20242025!$D$3:$D$1315, I$1)+SUMIFS(DataRegularSeason20242025!$AB$3:$AB$1315,DataRegularSeason20242025!$B$3:$B$1315, "&lt;=" &amp; $A39, DataRegularSeason20242025!$E$3:$E$1315, I$1)</f>
        <v>14</v>
      </c>
      <c r="J39" s="2">
        <f>SUMIFS(DataRegularSeason20242025!$AA$3:$AA$1315,DataRegularSeason20242025!$B$3:$B$1315, "&lt;=" &amp; $A39, DataRegularSeason20242025!$D$3:$D$1315, J$1)+SUMIFS(DataRegularSeason20242025!$AB$3:$AB$1315,DataRegularSeason20242025!$B$3:$B$1315, "&lt;=" &amp; $A39, DataRegularSeason20242025!$E$3:$E$1315, J$1)</f>
        <v>16</v>
      </c>
      <c r="K39" s="2">
        <f>SUMIFS(DataRegularSeason20242025!$AA$3:$AA$1315,DataRegularSeason20242025!$B$3:$B$1315, "&lt;=" &amp; $A39, DataRegularSeason20242025!$D$3:$D$1315, K$1)+SUMIFS(DataRegularSeason20242025!$AB$3:$AB$1315,DataRegularSeason20242025!$B$3:$B$1315, "&lt;=" &amp; $A39, DataRegularSeason20242025!$E$3:$E$1315, K$1)</f>
        <v>13</v>
      </c>
      <c r="L39" s="2">
        <f>SUMIFS(DataRegularSeason20242025!$AA$3:$AA$1315,DataRegularSeason20242025!$B$3:$B$1315, "&lt;=" &amp; $A39, DataRegularSeason20242025!$D$3:$D$1315, L$1)+SUMIFS(DataRegularSeason20242025!$AB$3:$AB$1315,DataRegularSeason20242025!$B$3:$B$1315, "&lt;=" &amp; $A39, DataRegularSeason20242025!$E$3:$E$1315, L$1)</f>
        <v>15</v>
      </c>
      <c r="M39" s="2">
        <f>SUMIFS(DataRegularSeason20242025!$AA$3:$AA$1315,DataRegularSeason20242025!$B$3:$B$1315, "&lt;=" &amp; $A39, DataRegularSeason20242025!$D$3:$D$1315, M$1)+SUMIFS(DataRegularSeason20242025!$AB$3:$AB$1315,DataRegularSeason20242025!$B$3:$B$1315, "&lt;=" &amp; $A39, DataRegularSeason20242025!$E$3:$E$1315, M$1)</f>
        <v>23</v>
      </c>
      <c r="N39" s="2">
        <f>SUMIFS(DataRegularSeason20242025!$AA$3:$AA$1315,DataRegularSeason20242025!$B$3:$B$1315, "&lt;=" &amp; $A39, DataRegularSeason20242025!$D$3:$D$1315, N$1)+SUMIFS(DataRegularSeason20242025!$AB$3:$AB$1315,DataRegularSeason20242025!$B$3:$B$1315, "&lt;=" &amp; $A39, DataRegularSeason20242025!$E$3:$E$1315, N$1)</f>
        <v>21</v>
      </c>
      <c r="O39" s="2">
        <f>SUMIFS(DataRegularSeason20242025!$AA$3:$AA$1315,DataRegularSeason20242025!$B$3:$B$1315, "&lt;=" &amp; $A39, DataRegularSeason20242025!$D$3:$D$1315, O$1)+SUMIFS(DataRegularSeason20242025!$AB$3:$AB$1315,DataRegularSeason20242025!$B$3:$B$1315, "&lt;=" &amp; $A39, DataRegularSeason20242025!$E$3:$E$1315, O$1)</f>
        <v>22</v>
      </c>
      <c r="P39" s="2">
        <f>SUMIFS(DataRegularSeason20242025!$AA$3:$AA$1315,DataRegularSeason20242025!$B$3:$B$1315, "&lt;=" &amp; $A39, DataRegularSeason20242025!$D$3:$D$1315, P$1)+SUMIFS(DataRegularSeason20242025!$AB$3:$AB$1315,DataRegularSeason20242025!$B$3:$B$1315, "&lt;=" &amp; $A39, DataRegularSeason20242025!$E$3:$E$1315, P$1)</f>
        <v>10</v>
      </c>
      <c r="Q39" s="2">
        <f>SUMIFS(DataRegularSeason20242025!$AA$3:$AA$1315,DataRegularSeason20242025!$B$3:$B$1315, "&lt;=" &amp; $A39, DataRegularSeason20242025!$D$3:$D$1315, Q$1)+SUMIFS(DataRegularSeason20242025!$AB$3:$AB$1315,DataRegularSeason20242025!$B$3:$B$1315, "&lt;=" &amp; $A39, DataRegularSeason20242025!$E$3:$E$1315, Q$1)</f>
        <v>22</v>
      </c>
      <c r="R39" s="2">
        <f>SUMIFS(DataRegularSeason20242025!$AA$3:$AA$1315,DataRegularSeason20242025!$B$3:$B$1315, "&lt;=" &amp; $A39, DataRegularSeason20242025!$D$3:$D$1315, R$1)+SUMIFS(DataRegularSeason20242025!$AB$3:$AB$1315,DataRegularSeason20242025!$B$3:$B$1315, "&lt;=" &amp; $A39, DataRegularSeason20242025!$E$3:$E$1315, R$1)</f>
        <v>11</v>
      </c>
      <c r="S39" s="2">
        <f>SUMIFS(DataRegularSeason20242025!$AA$3:$AA$1315,DataRegularSeason20242025!$B$3:$B$1315, "&lt;=" &amp; $A39, DataRegularSeason20242025!$D$3:$D$1315, S$1)+SUMIFS(DataRegularSeason20242025!$AB$3:$AB$1315,DataRegularSeason20242025!$B$3:$B$1315, "&lt;=" &amp; $A39, DataRegularSeason20242025!$E$3:$E$1315, S$1)</f>
        <v>15</v>
      </c>
      <c r="T39" s="2">
        <f>SUMIFS(DataRegularSeason20242025!$AA$3:$AA$1315,DataRegularSeason20242025!$B$3:$B$1315, "&lt;=" &amp; $A39, DataRegularSeason20242025!$D$3:$D$1315, T$1)+SUMIFS(DataRegularSeason20242025!$AB$3:$AB$1315,DataRegularSeason20242025!$B$3:$B$1315, "&lt;=" &amp; $A39, DataRegularSeason20242025!$E$3:$E$1315, T$1)</f>
        <v>19</v>
      </c>
      <c r="U39" s="2">
        <f>SUMIFS(DataRegularSeason20242025!$AA$3:$AA$1315,DataRegularSeason20242025!$B$3:$B$1315, "&lt;=" &amp; $A39, DataRegularSeason20242025!$D$3:$D$1315, U$1)+SUMIFS(DataRegularSeason20242025!$AB$3:$AB$1315,DataRegularSeason20242025!$B$3:$B$1315, "&lt;=" &amp; $A39, DataRegularSeason20242025!$E$3:$E$1315, U$1)</f>
        <v>14</v>
      </c>
      <c r="V39" s="2">
        <f>SUMIFS(DataRegularSeason20242025!$AA$3:$AA$1315,DataRegularSeason20242025!$B$3:$B$1315, "&lt;=" &amp; $A39, DataRegularSeason20242025!$D$3:$D$1315, V$1)+SUMIFS(DataRegularSeason20242025!$AB$3:$AB$1315,DataRegularSeason20242025!$B$3:$B$1315, "&lt;=" &amp; $A39, DataRegularSeason20242025!$E$3:$E$1315, V$1)</f>
        <v>12</v>
      </c>
      <c r="W39" s="2">
        <f>SUMIFS(DataRegularSeason20242025!$AA$3:$AA$1315,DataRegularSeason20242025!$B$3:$B$1315, "&lt;=" &amp; $A39, DataRegularSeason20242025!$D$3:$D$1315, W$1)+SUMIFS(DataRegularSeason20242025!$AB$3:$AB$1315,DataRegularSeason20242025!$B$3:$B$1315, "&lt;=" &amp; $A39, DataRegularSeason20242025!$E$3:$E$1315, W$1)</f>
        <v>14</v>
      </c>
      <c r="X39" s="2">
        <f>SUMIFS(DataRegularSeason20242025!$AA$3:$AA$1315,DataRegularSeason20242025!$B$3:$B$1315, "&lt;=" &amp; $A39, DataRegularSeason20242025!$D$3:$D$1315, X$1)+SUMIFS(DataRegularSeason20242025!$AB$3:$AB$1315,DataRegularSeason20242025!$B$3:$B$1315, "&lt;=" &amp; $A39, DataRegularSeason20242025!$E$3:$E$1315, X$1)</f>
        <v>13</v>
      </c>
      <c r="Y39" s="2">
        <f>SUMIFS(DataRegularSeason20242025!$AA$3:$AA$1315,DataRegularSeason20242025!$B$3:$B$1315, "&lt;=" &amp; $A39, DataRegularSeason20242025!$D$3:$D$1315, Y$1)+SUMIFS(DataRegularSeason20242025!$AB$3:$AB$1315,DataRegularSeason20242025!$B$3:$B$1315, "&lt;=" &amp; $A39, DataRegularSeason20242025!$E$3:$E$1315, Y$1)</f>
        <v>10</v>
      </c>
      <c r="Z39" s="2">
        <f>SUMIFS(DataRegularSeason20242025!$AA$3:$AA$1315,DataRegularSeason20242025!$B$3:$B$1315, "&lt;=" &amp; $A39, DataRegularSeason20242025!$D$3:$D$1315, Z$1)+SUMIFS(DataRegularSeason20242025!$AB$3:$AB$1315,DataRegularSeason20242025!$B$3:$B$1315, "&lt;=" &amp; $A39, DataRegularSeason20242025!$E$3:$E$1315, Z$1)</f>
        <v>14</v>
      </c>
      <c r="AA39" s="2">
        <f>SUMIFS(DataRegularSeason20242025!$AA$3:$AA$1315,DataRegularSeason20242025!$B$3:$B$1315, "&lt;=" &amp; $A39, DataRegularSeason20242025!$D$3:$D$1315, AA$1)+SUMIFS(DataRegularSeason20242025!$AB$3:$AB$1315,DataRegularSeason20242025!$B$3:$B$1315, "&lt;=" &amp; $A39, DataRegularSeason20242025!$E$3:$E$1315, AA$1)</f>
        <v>15</v>
      </c>
      <c r="AB39" s="2">
        <f>SUMIFS(DataRegularSeason20242025!$AA$3:$AA$1315,DataRegularSeason20242025!$B$3:$B$1315, "&lt;=" &amp; $A39, DataRegularSeason20242025!$D$3:$D$1315, AB$1)+SUMIFS(DataRegularSeason20242025!$AB$3:$AB$1315,DataRegularSeason20242025!$B$3:$B$1315, "&lt;=" &amp; $A39, DataRegularSeason20242025!$E$3:$E$1315, AB$1)</f>
        <v>20</v>
      </c>
      <c r="AC39" s="2">
        <f>SUMIFS(DataRegularSeason20242025!$AA$3:$AA$1315,DataRegularSeason20242025!$B$3:$B$1315, "&lt;=" &amp; $A39, DataRegularSeason20242025!$D$3:$D$1315, AC$1)+SUMIFS(DataRegularSeason20242025!$AB$3:$AB$1315,DataRegularSeason20242025!$B$3:$B$1315, "&lt;=" &amp; $A39, DataRegularSeason20242025!$E$3:$E$1315, AC$1)</f>
        <v>15</v>
      </c>
      <c r="AD39" s="2">
        <f>SUMIFS(DataRegularSeason20242025!$AA$3:$AA$1315,DataRegularSeason20242025!$B$3:$B$1315, "&lt;=" &amp; $A39, DataRegularSeason20242025!$D$3:$D$1315, AD$1)+SUMIFS(DataRegularSeason20242025!$AB$3:$AB$1315,DataRegularSeason20242025!$B$3:$B$1315, "&lt;=" &amp; $A39, DataRegularSeason20242025!$E$3:$E$1315, AD$1)</f>
        <v>17</v>
      </c>
      <c r="AE39" s="2">
        <f>SUMIFS(DataRegularSeason20242025!$AA$3:$AA$1315,DataRegularSeason20242025!$B$3:$B$1315, "&lt;=" &amp; $A39, DataRegularSeason20242025!$D$3:$D$1315, AE$1)+SUMIFS(DataRegularSeason20242025!$AB$3:$AB$1315,DataRegularSeason20242025!$B$3:$B$1315, "&lt;=" &amp; $A39, DataRegularSeason20242025!$E$3:$E$1315, AE$1)</f>
        <v>20</v>
      </c>
      <c r="AF39" s="2">
        <f>SUMIFS(DataRegularSeason20242025!$AA$3:$AA$1315,DataRegularSeason20242025!$B$3:$B$1315, "&lt;=" &amp; $A39, DataRegularSeason20242025!$D$3:$D$1315, AF$1)+SUMIFS(DataRegularSeason20242025!$AB$3:$AB$1315,DataRegularSeason20242025!$B$3:$B$1315, "&lt;=" &amp; $A39, DataRegularSeason20242025!$E$3:$E$1315, AF$1)</f>
        <v>28</v>
      </c>
      <c r="AG39" s="2">
        <f>SUMIFS(DataRegularSeason20242025!$AA$3:$AA$1315,DataRegularSeason20242025!$B$3:$B$1315, "&lt;=" &amp; $A39, DataRegularSeason20242025!$D$3:$D$1315, AG$1)+SUMIFS(DataRegularSeason20242025!$AB$3:$AB$1315,DataRegularSeason20242025!$B$3:$B$1315, "&lt;=" &amp; $A39, DataRegularSeason20242025!$E$3:$E$1315, AG$1)</f>
        <v>20</v>
      </c>
    </row>
    <row r="40" spans="1:33" x14ac:dyDescent="0.25">
      <c r="A40" s="4">
        <v>45606</v>
      </c>
      <c r="B40" s="2">
        <f>SUMIFS(DataRegularSeason20242025!$AA$3:$AA$1315,DataRegularSeason20242025!$B$3:$B$1315, "&lt;=" &amp; $A40, DataRegularSeason20242025!$D$3:$D$1315, B$1)+SUMIFS(DataRegularSeason20242025!$AB$3:$AB$1315,DataRegularSeason20242025!$B$3:$B$1315, "&lt;=" &amp; $A40, DataRegularSeason20242025!$E$3:$E$1315, B$1)</f>
        <v>12</v>
      </c>
      <c r="C40" s="2">
        <f>SUMIFS(DataRegularSeason20242025!$AA$3:$AA$1315,DataRegularSeason20242025!$B$3:$B$1315, "&lt;=" &amp; $A40, DataRegularSeason20242025!$D$3:$D$1315, C$1)+SUMIFS(DataRegularSeason20242025!$AB$3:$AB$1315,DataRegularSeason20242025!$B$3:$B$1315, "&lt;=" &amp; $A40, DataRegularSeason20242025!$E$3:$E$1315, C$1)</f>
        <v>16</v>
      </c>
      <c r="D40" s="2">
        <f>SUMIFS(DataRegularSeason20242025!$AA$3:$AA$1315,DataRegularSeason20242025!$B$3:$B$1315, "&lt;=" &amp; $A40, DataRegularSeason20242025!$D$3:$D$1315, D$1)+SUMIFS(DataRegularSeason20242025!$AB$3:$AB$1315,DataRegularSeason20242025!$B$3:$B$1315, "&lt;=" &amp; $A40, DataRegularSeason20242025!$E$3:$E$1315, D$1)</f>
        <v>15</v>
      </c>
      <c r="E40" s="2">
        <f>SUMIFS(DataRegularSeason20242025!$AA$3:$AA$1315,DataRegularSeason20242025!$B$3:$B$1315, "&lt;=" &amp; $A40, DataRegularSeason20242025!$D$3:$D$1315, E$1)+SUMIFS(DataRegularSeason20242025!$AB$3:$AB$1315,DataRegularSeason20242025!$B$3:$B$1315, "&lt;=" &amp; $A40, DataRegularSeason20242025!$E$3:$E$1315, E$1)</f>
        <v>20</v>
      </c>
      <c r="F40" s="2">
        <f>SUMIFS(DataRegularSeason20242025!$AA$3:$AA$1315,DataRegularSeason20242025!$B$3:$B$1315, "&lt;=" &amp; $A40, DataRegularSeason20242025!$D$3:$D$1315, F$1)+SUMIFS(DataRegularSeason20242025!$AB$3:$AB$1315,DataRegularSeason20242025!$B$3:$B$1315, "&lt;=" &amp; $A40, DataRegularSeason20242025!$E$3:$E$1315, F$1)</f>
        <v>12</v>
      </c>
      <c r="G40" s="2">
        <f>SUMIFS(DataRegularSeason20242025!$AA$3:$AA$1315,DataRegularSeason20242025!$B$3:$B$1315, "&lt;=" &amp; $A40, DataRegularSeason20242025!$D$3:$D$1315, G$1)+SUMIFS(DataRegularSeason20242025!$AB$3:$AB$1315,DataRegularSeason20242025!$B$3:$B$1315, "&lt;=" &amp; $A40, DataRegularSeason20242025!$E$3:$E$1315, G$1)</f>
        <v>17</v>
      </c>
      <c r="H40" s="2">
        <f>SUMIFS(DataRegularSeason20242025!$AA$3:$AA$1315,DataRegularSeason20242025!$B$3:$B$1315, "&lt;=" &amp; $A40, DataRegularSeason20242025!$D$3:$D$1315, H$1)+SUMIFS(DataRegularSeason20242025!$AB$3:$AB$1315,DataRegularSeason20242025!$B$3:$B$1315, "&lt;=" &amp; $A40, DataRegularSeason20242025!$E$3:$E$1315, H$1)</f>
        <v>13</v>
      </c>
      <c r="I40" s="2">
        <f>SUMIFS(DataRegularSeason20242025!$AA$3:$AA$1315,DataRegularSeason20242025!$B$3:$B$1315, "&lt;=" &amp; $A40, DataRegularSeason20242025!$D$3:$D$1315, I$1)+SUMIFS(DataRegularSeason20242025!$AB$3:$AB$1315,DataRegularSeason20242025!$B$3:$B$1315, "&lt;=" &amp; $A40, DataRegularSeason20242025!$E$3:$E$1315, I$1)</f>
        <v>14</v>
      </c>
      <c r="J40" s="2">
        <f>SUMIFS(DataRegularSeason20242025!$AA$3:$AA$1315,DataRegularSeason20242025!$B$3:$B$1315, "&lt;=" &amp; $A40, DataRegularSeason20242025!$D$3:$D$1315, J$1)+SUMIFS(DataRegularSeason20242025!$AB$3:$AB$1315,DataRegularSeason20242025!$B$3:$B$1315, "&lt;=" &amp; $A40, DataRegularSeason20242025!$E$3:$E$1315, J$1)</f>
        <v>16</v>
      </c>
      <c r="K40" s="2">
        <f>SUMIFS(DataRegularSeason20242025!$AA$3:$AA$1315,DataRegularSeason20242025!$B$3:$B$1315, "&lt;=" &amp; $A40, DataRegularSeason20242025!$D$3:$D$1315, K$1)+SUMIFS(DataRegularSeason20242025!$AB$3:$AB$1315,DataRegularSeason20242025!$B$3:$B$1315, "&lt;=" &amp; $A40, DataRegularSeason20242025!$E$3:$E$1315, K$1)</f>
        <v>13</v>
      </c>
      <c r="L40" s="2">
        <f>SUMIFS(DataRegularSeason20242025!$AA$3:$AA$1315,DataRegularSeason20242025!$B$3:$B$1315, "&lt;=" &amp; $A40, DataRegularSeason20242025!$D$3:$D$1315, L$1)+SUMIFS(DataRegularSeason20242025!$AB$3:$AB$1315,DataRegularSeason20242025!$B$3:$B$1315, "&lt;=" &amp; $A40, DataRegularSeason20242025!$E$3:$E$1315, L$1)</f>
        <v>15</v>
      </c>
      <c r="M40" s="2">
        <f>SUMIFS(DataRegularSeason20242025!$AA$3:$AA$1315,DataRegularSeason20242025!$B$3:$B$1315, "&lt;=" &amp; $A40, DataRegularSeason20242025!$D$3:$D$1315, M$1)+SUMIFS(DataRegularSeason20242025!$AB$3:$AB$1315,DataRegularSeason20242025!$B$3:$B$1315, "&lt;=" &amp; $A40, DataRegularSeason20242025!$E$3:$E$1315, M$1)</f>
        <v>23</v>
      </c>
      <c r="N40" s="2">
        <f>SUMIFS(DataRegularSeason20242025!$AA$3:$AA$1315,DataRegularSeason20242025!$B$3:$B$1315, "&lt;=" &amp; $A40, DataRegularSeason20242025!$D$3:$D$1315, N$1)+SUMIFS(DataRegularSeason20242025!$AB$3:$AB$1315,DataRegularSeason20242025!$B$3:$B$1315, "&lt;=" &amp; $A40, DataRegularSeason20242025!$E$3:$E$1315, N$1)</f>
        <v>21</v>
      </c>
      <c r="O40" s="2">
        <f>SUMIFS(DataRegularSeason20242025!$AA$3:$AA$1315,DataRegularSeason20242025!$B$3:$B$1315, "&lt;=" &amp; $A40, DataRegularSeason20242025!$D$3:$D$1315, O$1)+SUMIFS(DataRegularSeason20242025!$AB$3:$AB$1315,DataRegularSeason20242025!$B$3:$B$1315, "&lt;=" &amp; $A40, DataRegularSeason20242025!$E$3:$E$1315, O$1)</f>
        <v>23</v>
      </c>
      <c r="P40" s="2">
        <f>SUMIFS(DataRegularSeason20242025!$AA$3:$AA$1315,DataRegularSeason20242025!$B$3:$B$1315, "&lt;=" &amp; $A40, DataRegularSeason20242025!$D$3:$D$1315, P$1)+SUMIFS(DataRegularSeason20242025!$AB$3:$AB$1315,DataRegularSeason20242025!$B$3:$B$1315, "&lt;=" &amp; $A40, DataRegularSeason20242025!$E$3:$E$1315, P$1)</f>
        <v>10</v>
      </c>
      <c r="Q40" s="2">
        <f>SUMIFS(DataRegularSeason20242025!$AA$3:$AA$1315,DataRegularSeason20242025!$B$3:$B$1315, "&lt;=" &amp; $A40, DataRegularSeason20242025!$D$3:$D$1315, Q$1)+SUMIFS(DataRegularSeason20242025!$AB$3:$AB$1315,DataRegularSeason20242025!$B$3:$B$1315, "&lt;=" &amp; $A40, DataRegularSeason20242025!$E$3:$E$1315, Q$1)</f>
        <v>22</v>
      </c>
      <c r="R40" s="2">
        <f>SUMIFS(DataRegularSeason20242025!$AA$3:$AA$1315,DataRegularSeason20242025!$B$3:$B$1315, "&lt;=" &amp; $A40, DataRegularSeason20242025!$D$3:$D$1315, R$1)+SUMIFS(DataRegularSeason20242025!$AB$3:$AB$1315,DataRegularSeason20242025!$B$3:$B$1315, "&lt;=" &amp; $A40, DataRegularSeason20242025!$E$3:$E$1315, R$1)</f>
        <v>11</v>
      </c>
      <c r="S40" s="2">
        <f>SUMIFS(DataRegularSeason20242025!$AA$3:$AA$1315,DataRegularSeason20242025!$B$3:$B$1315, "&lt;=" &amp; $A40, DataRegularSeason20242025!$D$3:$D$1315, S$1)+SUMIFS(DataRegularSeason20242025!$AB$3:$AB$1315,DataRegularSeason20242025!$B$3:$B$1315, "&lt;=" &amp; $A40, DataRegularSeason20242025!$E$3:$E$1315, S$1)</f>
        <v>15</v>
      </c>
      <c r="T40" s="2">
        <f>SUMIFS(DataRegularSeason20242025!$AA$3:$AA$1315,DataRegularSeason20242025!$B$3:$B$1315, "&lt;=" &amp; $A40, DataRegularSeason20242025!$D$3:$D$1315, T$1)+SUMIFS(DataRegularSeason20242025!$AB$3:$AB$1315,DataRegularSeason20242025!$B$3:$B$1315, "&lt;=" &amp; $A40, DataRegularSeason20242025!$E$3:$E$1315, T$1)</f>
        <v>19</v>
      </c>
      <c r="U40" s="2">
        <f>SUMIFS(DataRegularSeason20242025!$AA$3:$AA$1315,DataRegularSeason20242025!$B$3:$B$1315, "&lt;=" &amp; $A40, DataRegularSeason20242025!$D$3:$D$1315, U$1)+SUMIFS(DataRegularSeason20242025!$AB$3:$AB$1315,DataRegularSeason20242025!$B$3:$B$1315, "&lt;=" &amp; $A40, DataRegularSeason20242025!$E$3:$E$1315, U$1)</f>
        <v>14</v>
      </c>
      <c r="V40" s="2">
        <f>SUMIFS(DataRegularSeason20242025!$AA$3:$AA$1315,DataRegularSeason20242025!$B$3:$B$1315, "&lt;=" &amp; $A40, DataRegularSeason20242025!$D$3:$D$1315, V$1)+SUMIFS(DataRegularSeason20242025!$AB$3:$AB$1315,DataRegularSeason20242025!$B$3:$B$1315, "&lt;=" &amp; $A40, DataRegularSeason20242025!$E$3:$E$1315, V$1)</f>
        <v>12</v>
      </c>
      <c r="W40" s="2">
        <f>SUMIFS(DataRegularSeason20242025!$AA$3:$AA$1315,DataRegularSeason20242025!$B$3:$B$1315, "&lt;=" &amp; $A40, DataRegularSeason20242025!$D$3:$D$1315, W$1)+SUMIFS(DataRegularSeason20242025!$AB$3:$AB$1315,DataRegularSeason20242025!$B$3:$B$1315, "&lt;=" &amp; $A40, DataRegularSeason20242025!$E$3:$E$1315, W$1)</f>
        <v>14</v>
      </c>
      <c r="X40" s="2">
        <f>SUMIFS(DataRegularSeason20242025!$AA$3:$AA$1315,DataRegularSeason20242025!$B$3:$B$1315, "&lt;=" &amp; $A40, DataRegularSeason20242025!$D$3:$D$1315, X$1)+SUMIFS(DataRegularSeason20242025!$AB$3:$AB$1315,DataRegularSeason20242025!$B$3:$B$1315, "&lt;=" &amp; $A40, DataRegularSeason20242025!$E$3:$E$1315, X$1)</f>
        <v>13</v>
      </c>
      <c r="Y40" s="2">
        <f>SUMIFS(DataRegularSeason20242025!$AA$3:$AA$1315,DataRegularSeason20242025!$B$3:$B$1315, "&lt;=" &amp; $A40, DataRegularSeason20242025!$D$3:$D$1315, Y$1)+SUMIFS(DataRegularSeason20242025!$AB$3:$AB$1315,DataRegularSeason20242025!$B$3:$B$1315, "&lt;=" &amp; $A40, DataRegularSeason20242025!$E$3:$E$1315, Y$1)</f>
        <v>12</v>
      </c>
      <c r="Z40" s="2">
        <f>SUMIFS(DataRegularSeason20242025!$AA$3:$AA$1315,DataRegularSeason20242025!$B$3:$B$1315, "&lt;=" &amp; $A40, DataRegularSeason20242025!$D$3:$D$1315, Z$1)+SUMIFS(DataRegularSeason20242025!$AB$3:$AB$1315,DataRegularSeason20242025!$B$3:$B$1315, "&lt;=" &amp; $A40, DataRegularSeason20242025!$E$3:$E$1315, Z$1)</f>
        <v>14</v>
      </c>
      <c r="AA40" s="2">
        <f>SUMIFS(DataRegularSeason20242025!$AA$3:$AA$1315,DataRegularSeason20242025!$B$3:$B$1315, "&lt;=" &amp; $A40, DataRegularSeason20242025!$D$3:$D$1315, AA$1)+SUMIFS(DataRegularSeason20242025!$AB$3:$AB$1315,DataRegularSeason20242025!$B$3:$B$1315, "&lt;=" &amp; $A40, DataRegularSeason20242025!$E$3:$E$1315, AA$1)</f>
        <v>15</v>
      </c>
      <c r="AB40" s="2">
        <f>SUMIFS(DataRegularSeason20242025!$AA$3:$AA$1315,DataRegularSeason20242025!$B$3:$B$1315, "&lt;=" &amp; $A40, DataRegularSeason20242025!$D$3:$D$1315, AB$1)+SUMIFS(DataRegularSeason20242025!$AB$3:$AB$1315,DataRegularSeason20242025!$B$3:$B$1315, "&lt;=" &amp; $A40, DataRegularSeason20242025!$E$3:$E$1315, AB$1)</f>
        <v>20</v>
      </c>
      <c r="AC40" s="2">
        <f>SUMIFS(DataRegularSeason20242025!$AA$3:$AA$1315,DataRegularSeason20242025!$B$3:$B$1315, "&lt;=" &amp; $A40, DataRegularSeason20242025!$D$3:$D$1315, AC$1)+SUMIFS(DataRegularSeason20242025!$AB$3:$AB$1315,DataRegularSeason20242025!$B$3:$B$1315, "&lt;=" &amp; $A40, DataRegularSeason20242025!$E$3:$E$1315, AC$1)</f>
        <v>15</v>
      </c>
      <c r="AD40" s="2">
        <f>SUMIFS(DataRegularSeason20242025!$AA$3:$AA$1315,DataRegularSeason20242025!$B$3:$B$1315, "&lt;=" &amp; $A40, DataRegularSeason20242025!$D$3:$D$1315, AD$1)+SUMIFS(DataRegularSeason20242025!$AB$3:$AB$1315,DataRegularSeason20242025!$B$3:$B$1315, "&lt;=" &amp; $A40, DataRegularSeason20242025!$E$3:$E$1315, AD$1)</f>
        <v>17</v>
      </c>
      <c r="AE40" s="2">
        <f>SUMIFS(DataRegularSeason20242025!$AA$3:$AA$1315,DataRegularSeason20242025!$B$3:$B$1315, "&lt;=" &amp; $A40, DataRegularSeason20242025!$D$3:$D$1315, AE$1)+SUMIFS(DataRegularSeason20242025!$AB$3:$AB$1315,DataRegularSeason20242025!$B$3:$B$1315, "&lt;=" &amp; $A40, DataRegularSeason20242025!$E$3:$E$1315, AE$1)</f>
        <v>20</v>
      </c>
      <c r="AF40" s="2">
        <f>SUMIFS(DataRegularSeason20242025!$AA$3:$AA$1315,DataRegularSeason20242025!$B$3:$B$1315, "&lt;=" &amp; $A40, DataRegularSeason20242025!$D$3:$D$1315, AF$1)+SUMIFS(DataRegularSeason20242025!$AB$3:$AB$1315,DataRegularSeason20242025!$B$3:$B$1315, "&lt;=" &amp; $A40, DataRegularSeason20242025!$E$3:$E$1315, AF$1)</f>
        <v>28</v>
      </c>
      <c r="AG40" s="2">
        <f>SUMIFS(DataRegularSeason20242025!$AA$3:$AA$1315,DataRegularSeason20242025!$B$3:$B$1315, "&lt;=" &amp; $A40, DataRegularSeason20242025!$D$3:$D$1315, AG$1)+SUMIFS(DataRegularSeason20242025!$AB$3:$AB$1315,DataRegularSeason20242025!$B$3:$B$1315, "&lt;=" &amp; $A40, DataRegularSeason20242025!$E$3:$E$1315, AG$1)</f>
        <v>20</v>
      </c>
    </row>
    <row r="41" spans="1:33" x14ac:dyDescent="0.25">
      <c r="A41" s="4">
        <v>45607</v>
      </c>
      <c r="B41" s="2">
        <f>SUMIFS(DataRegularSeason20242025!$AA$3:$AA$1315,DataRegularSeason20242025!$B$3:$B$1315, "&lt;=" &amp; $A41, DataRegularSeason20242025!$D$3:$D$1315, B$1)+SUMIFS(DataRegularSeason20242025!$AB$3:$AB$1315,DataRegularSeason20242025!$B$3:$B$1315, "&lt;=" &amp; $A41, DataRegularSeason20242025!$E$3:$E$1315, B$1)</f>
        <v>12</v>
      </c>
      <c r="C41" s="2">
        <f>SUMIFS(DataRegularSeason20242025!$AA$3:$AA$1315,DataRegularSeason20242025!$B$3:$B$1315, "&lt;=" &amp; $A41, DataRegularSeason20242025!$D$3:$D$1315, C$1)+SUMIFS(DataRegularSeason20242025!$AB$3:$AB$1315,DataRegularSeason20242025!$B$3:$B$1315, "&lt;=" &amp; $A41, DataRegularSeason20242025!$E$3:$E$1315, C$1)</f>
        <v>16</v>
      </c>
      <c r="D41" s="2">
        <f>SUMIFS(DataRegularSeason20242025!$AA$3:$AA$1315,DataRegularSeason20242025!$B$3:$B$1315, "&lt;=" &amp; $A41, DataRegularSeason20242025!$D$3:$D$1315, D$1)+SUMIFS(DataRegularSeason20242025!$AB$3:$AB$1315,DataRegularSeason20242025!$B$3:$B$1315, "&lt;=" &amp; $A41, DataRegularSeason20242025!$E$3:$E$1315, D$1)</f>
        <v>15</v>
      </c>
      <c r="E41" s="2">
        <f>SUMIFS(DataRegularSeason20242025!$AA$3:$AA$1315,DataRegularSeason20242025!$B$3:$B$1315, "&lt;=" &amp; $A41, DataRegularSeason20242025!$D$3:$D$1315, E$1)+SUMIFS(DataRegularSeason20242025!$AB$3:$AB$1315,DataRegularSeason20242025!$B$3:$B$1315, "&lt;=" &amp; $A41, DataRegularSeason20242025!$E$3:$E$1315, E$1)</f>
        <v>22</v>
      </c>
      <c r="F41" s="2">
        <f>SUMIFS(DataRegularSeason20242025!$AA$3:$AA$1315,DataRegularSeason20242025!$B$3:$B$1315, "&lt;=" &amp; $A41, DataRegularSeason20242025!$D$3:$D$1315, F$1)+SUMIFS(DataRegularSeason20242025!$AB$3:$AB$1315,DataRegularSeason20242025!$B$3:$B$1315, "&lt;=" &amp; $A41, DataRegularSeason20242025!$E$3:$E$1315, F$1)</f>
        <v>12</v>
      </c>
      <c r="G41" s="2">
        <f>SUMIFS(DataRegularSeason20242025!$AA$3:$AA$1315,DataRegularSeason20242025!$B$3:$B$1315, "&lt;=" &amp; $A41, DataRegularSeason20242025!$D$3:$D$1315, G$1)+SUMIFS(DataRegularSeason20242025!$AB$3:$AB$1315,DataRegularSeason20242025!$B$3:$B$1315, "&lt;=" &amp; $A41, DataRegularSeason20242025!$E$3:$E$1315, G$1)</f>
        <v>19</v>
      </c>
      <c r="H41" s="2">
        <f>SUMIFS(DataRegularSeason20242025!$AA$3:$AA$1315,DataRegularSeason20242025!$B$3:$B$1315, "&lt;=" &amp; $A41, DataRegularSeason20242025!$D$3:$D$1315, H$1)+SUMIFS(DataRegularSeason20242025!$AB$3:$AB$1315,DataRegularSeason20242025!$B$3:$B$1315, "&lt;=" &amp; $A41, DataRegularSeason20242025!$E$3:$E$1315, H$1)</f>
        <v>13</v>
      </c>
      <c r="I41" s="2">
        <f>SUMIFS(DataRegularSeason20242025!$AA$3:$AA$1315,DataRegularSeason20242025!$B$3:$B$1315, "&lt;=" &amp; $A41, DataRegularSeason20242025!$D$3:$D$1315, I$1)+SUMIFS(DataRegularSeason20242025!$AB$3:$AB$1315,DataRegularSeason20242025!$B$3:$B$1315, "&lt;=" &amp; $A41, DataRegularSeason20242025!$E$3:$E$1315, I$1)</f>
        <v>16</v>
      </c>
      <c r="J41" s="2">
        <f>SUMIFS(DataRegularSeason20242025!$AA$3:$AA$1315,DataRegularSeason20242025!$B$3:$B$1315, "&lt;=" &amp; $A41, DataRegularSeason20242025!$D$3:$D$1315, J$1)+SUMIFS(DataRegularSeason20242025!$AB$3:$AB$1315,DataRegularSeason20242025!$B$3:$B$1315, "&lt;=" &amp; $A41, DataRegularSeason20242025!$E$3:$E$1315, J$1)</f>
        <v>18</v>
      </c>
      <c r="K41" s="2">
        <f>SUMIFS(DataRegularSeason20242025!$AA$3:$AA$1315,DataRegularSeason20242025!$B$3:$B$1315, "&lt;=" &amp; $A41, DataRegularSeason20242025!$D$3:$D$1315, K$1)+SUMIFS(DataRegularSeason20242025!$AB$3:$AB$1315,DataRegularSeason20242025!$B$3:$B$1315, "&lt;=" &amp; $A41, DataRegularSeason20242025!$E$3:$E$1315, K$1)</f>
        <v>13</v>
      </c>
      <c r="L41" s="2">
        <f>SUMIFS(DataRegularSeason20242025!$AA$3:$AA$1315,DataRegularSeason20242025!$B$3:$B$1315, "&lt;=" &amp; $A41, DataRegularSeason20242025!$D$3:$D$1315, L$1)+SUMIFS(DataRegularSeason20242025!$AB$3:$AB$1315,DataRegularSeason20242025!$B$3:$B$1315, "&lt;=" &amp; $A41, DataRegularSeason20242025!$E$3:$E$1315, L$1)</f>
        <v>15</v>
      </c>
      <c r="M41" s="2">
        <f>SUMIFS(DataRegularSeason20242025!$AA$3:$AA$1315,DataRegularSeason20242025!$B$3:$B$1315, "&lt;=" &amp; $A41, DataRegularSeason20242025!$D$3:$D$1315, M$1)+SUMIFS(DataRegularSeason20242025!$AB$3:$AB$1315,DataRegularSeason20242025!$B$3:$B$1315, "&lt;=" &amp; $A41, DataRegularSeason20242025!$E$3:$E$1315, M$1)</f>
        <v>23</v>
      </c>
      <c r="N41" s="2">
        <f>SUMIFS(DataRegularSeason20242025!$AA$3:$AA$1315,DataRegularSeason20242025!$B$3:$B$1315, "&lt;=" &amp; $A41, DataRegularSeason20242025!$D$3:$D$1315, N$1)+SUMIFS(DataRegularSeason20242025!$AB$3:$AB$1315,DataRegularSeason20242025!$B$3:$B$1315, "&lt;=" &amp; $A41, DataRegularSeason20242025!$E$3:$E$1315, N$1)</f>
        <v>21</v>
      </c>
      <c r="O41" s="2">
        <f>SUMIFS(DataRegularSeason20242025!$AA$3:$AA$1315,DataRegularSeason20242025!$B$3:$B$1315, "&lt;=" &amp; $A41, DataRegularSeason20242025!$D$3:$D$1315, O$1)+SUMIFS(DataRegularSeason20242025!$AB$3:$AB$1315,DataRegularSeason20242025!$B$3:$B$1315, "&lt;=" &amp; $A41, DataRegularSeason20242025!$E$3:$E$1315, O$1)</f>
        <v>23</v>
      </c>
      <c r="P41" s="2">
        <f>SUMIFS(DataRegularSeason20242025!$AA$3:$AA$1315,DataRegularSeason20242025!$B$3:$B$1315, "&lt;=" &amp; $A41, DataRegularSeason20242025!$D$3:$D$1315, P$1)+SUMIFS(DataRegularSeason20242025!$AB$3:$AB$1315,DataRegularSeason20242025!$B$3:$B$1315, "&lt;=" &amp; $A41, DataRegularSeason20242025!$E$3:$E$1315, P$1)</f>
        <v>12</v>
      </c>
      <c r="Q41" s="2">
        <f>SUMIFS(DataRegularSeason20242025!$AA$3:$AA$1315,DataRegularSeason20242025!$B$3:$B$1315, "&lt;=" &amp; $A41, DataRegularSeason20242025!$D$3:$D$1315, Q$1)+SUMIFS(DataRegularSeason20242025!$AB$3:$AB$1315,DataRegularSeason20242025!$B$3:$B$1315, "&lt;=" &amp; $A41, DataRegularSeason20242025!$E$3:$E$1315, Q$1)</f>
        <v>22</v>
      </c>
      <c r="R41" s="2">
        <f>SUMIFS(DataRegularSeason20242025!$AA$3:$AA$1315,DataRegularSeason20242025!$B$3:$B$1315, "&lt;=" &amp; $A41, DataRegularSeason20242025!$D$3:$D$1315, R$1)+SUMIFS(DataRegularSeason20242025!$AB$3:$AB$1315,DataRegularSeason20242025!$B$3:$B$1315, "&lt;=" &amp; $A41, DataRegularSeason20242025!$E$3:$E$1315, R$1)</f>
        <v>12</v>
      </c>
      <c r="S41" s="2">
        <f>SUMIFS(DataRegularSeason20242025!$AA$3:$AA$1315,DataRegularSeason20242025!$B$3:$B$1315, "&lt;=" &amp; $A41, DataRegularSeason20242025!$D$3:$D$1315, S$1)+SUMIFS(DataRegularSeason20242025!$AB$3:$AB$1315,DataRegularSeason20242025!$B$3:$B$1315, "&lt;=" &amp; $A41, DataRegularSeason20242025!$E$3:$E$1315, S$1)</f>
        <v>15</v>
      </c>
      <c r="T41" s="2">
        <f>SUMIFS(DataRegularSeason20242025!$AA$3:$AA$1315,DataRegularSeason20242025!$B$3:$B$1315, "&lt;=" &amp; $A41, DataRegularSeason20242025!$D$3:$D$1315, T$1)+SUMIFS(DataRegularSeason20242025!$AB$3:$AB$1315,DataRegularSeason20242025!$B$3:$B$1315, "&lt;=" &amp; $A41, DataRegularSeason20242025!$E$3:$E$1315, T$1)</f>
        <v>19</v>
      </c>
      <c r="U41" s="2">
        <f>SUMIFS(DataRegularSeason20242025!$AA$3:$AA$1315,DataRegularSeason20242025!$B$3:$B$1315, "&lt;=" &amp; $A41, DataRegularSeason20242025!$D$3:$D$1315, U$1)+SUMIFS(DataRegularSeason20242025!$AB$3:$AB$1315,DataRegularSeason20242025!$B$3:$B$1315, "&lt;=" &amp; $A41, DataRegularSeason20242025!$E$3:$E$1315, U$1)</f>
        <v>14</v>
      </c>
      <c r="V41" s="2">
        <f>SUMIFS(DataRegularSeason20242025!$AA$3:$AA$1315,DataRegularSeason20242025!$B$3:$B$1315, "&lt;=" &amp; $A41, DataRegularSeason20242025!$D$3:$D$1315, V$1)+SUMIFS(DataRegularSeason20242025!$AB$3:$AB$1315,DataRegularSeason20242025!$B$3:$B$1315, "&lt;=" &amp; $A41, DataRegularSeason20242025!$E$3:$E$1315, V$1)</f>
        <v>14</v>
      </c>
      <c r="W41" s="2">
        <f>SUMIFS(DataRegularSeason20242025!$AA$3:$AA$1315,DataRegularSeason20242025!$B$3:$B$1315, "&lt;=" &amp; $A41, DataRegularSeason20242025!$D$3:$D$1315, W$1)+SUMIFS(DataRegularSeason20242025!$AB$3:$AB$1315,DataRegularSeason20242025!$B$3:$B$1315, "&lt;=" &amp; $A41, DataRegularSeason20242025!$E$3:$E$1315, W$1)</f>
        <v>14</v>
      </c>
      <c r="X41" s="2">
        <f>SUMIFS(DataRegularSeason20242025!$AA$3:$AA$1315,DataRegularSeason20242025!$B$3:$B$1315, "&lt;=" &amp; $A41, DataRegularSeason20242025!$D$3:$D$1315, X$1)+SUMIFS(DataRegularSeason20242025!$AB$3:$AB$1315,DataRegularSeason20242025!$B$3:$B$1315, "&lt;=" &amp; $A41, DataRegularSeason20242025!$E$3:$E$1315, X$1)</f>
        <v>13</v>
      </c>
      <c r="Y41" s="2">
        <f>SUMIFS(DataRegularSeason20242025!$AA$3:$AA$1315,DataRegularSeason20242025!$B$3:$B$1315, "&lt;=" &amp; $A41, DataRegularSeason20242025!$D$3:$D$1315, Y$1)+SUMIFS(DataRegularSeason20242025!$AB$3:$AB$1315,DataRegularSeason20242025!$B$3:$B$1315, "&lt;=" &amp; $A41, DataRegularSeason20242025!$E$3:$E$1315, Y$1)</f>
        <v>13</v>
      </c>
      <c r="Z41" s="2">
        <f>SUMIFS(DataRegularSeason20242025!$AA$3:$AA$1315,DataRegularSeason20242025!$B$3:$B$1315, "&lt;=" &amp; $A41, DataRegularSeason20242025!$D$3:$D$1315, Z$1)+SUMIFS(DataRegularSeason20242025!$AB$3:$AB$1315,DataRegularSeason20242025!$B$3:$B$1315, "&lt;=" &amp; $A41, DataRegularSeason20242025!$E$3:$E$1315, Z$1)</f>
        <v>14</v>
      </c>
      <c r="AA41" s="2">
        <f>SUMIFS(DataRegularSeason20242025!$AA$3:$AA$1315,DataRegularSeason20242025!$B$3:$B$1315, "&lt;=" &amp; $A41, DataRegularSeason20242025!$D$3:$D$1315, AA$1)+SUMIFS(DataRegularSeason20242025!$AB$3:$AB$1315,DataRegularSeason20242025!$B$3:$B$1315, "&lt;=" &amp; $A41, DataRegularSeason20242025!$E$3:$E$1315, AA$1)</f>
        <v>15</v>
      </c>
      <c r="AB41" s="2">
        <f>SUMIFS(DataRegularSeason20242025!$AA$3:$AA$1315,DataRegularSeason20242025!$B$3:$B$1315, "&lt;=" &amp; $A41, DataRegularSeason20242025!$D$3:$D$1315, AB$1)+SUMIFS(DataRegularSeason20242025!$AB$3:$AB$1315,DataRegularSeason20242025!$B$3:$B$1315, "&lt;=" &amp; $A41, DataRegularSeason20242025!$E$3:$E$1315, AB$1)</f>
        <v>20</v>
      </c>
      <c r="AC41" s="2">
        <f>SUMIFS(DataRegularSeason20242025!$AA$3:$AA$1315,DataRegularSeason20242025!$B$3:$B$1315, "&lt;=" &amp; $A41, DataRegularSeason20242025!$D$3:$D$1315, AC$1)+SUMIFS(DataRegularSeason20242025!$AB$3:$AB$1315,DataRegularSeason20242025!$B$3:$B$1315, "&lt;=" &amp; $A41, DataRegularSeason20242025!$E$3:$E$1315, AC$1)</f>
        <v>15</v>
      </c>
      <c r="AD41" s="2">
        <f>SUMIFS(DataRegularSeason20242025!$AA$3:$AA$1315,DataRegularSeason20242025!$B$3:$B$1315, "&lt;=" &amp; $A41, DataRegularSeason20242025!$D$3:$D$1315, AD$1)+SUMIFS(DataRegularSeason20242025!$AB$3:$AB$1315,DataRegularSeason20242025!$B$3:$B$1315, "&lt;=" &amp; $A41, DataRegularSeason20242025!$E$3:$E$1315, AD$1)</f>
        <v>17</v>
      </c>
      <c r="AE41" s="2">
        <f>SUMIFS(DataRegularSeason20242025!$AA$3:$AA$1315,DataRegularSeason20242025!$B$3:$B$1315, "&lt;=" &amp; $A41, DataRegularSeason20242025!$D$3:$D$1315, AE$1)+SUMIFS(DataRegularSeason20242025!$AB$3:$AB$1315,DataRegularSeason20242025!$B$3:$B$1315, "&lt;=" &amp; $A41, DataRegularSeason20242025!$E$3:$E$1315, AE$1)</f>
        <v>20</v>
      </c>
      <c r="AF41" s="2">
        <f>SUMIFS(DataRegularSeason20242025!$AA$3:$AA$1315,DataRegularSeason20242025!$B$3:$B$1315, "&lt;=" &amp; $A41, DataRegularSeason20242025!$D$3:$D$1315, AF$1)+SUMIFS(DataRegularSeason20242025!$AB$3:$AB$1315,DataRegularSeason20242025!$B$3:$B$1315, "&lt;=" &amp; $A41, DataRegularSeason20242025!$E$3:$E$1315, AF$1)</f>
        <v>28</v>
      </c>
      <c r="AG41" s="2">
        <f>SUMIFS(DataRegularSeason20242025!$AA$3:$AA$1315,DataRegularSeason20242025!$B$3:$B$1315, "&lt;=" &amp; $A41, DataRegularSeason20242025!$D$3:$D$1315, AG$1)+SUMIFS(DataRegularSeason20242025!$AB$3:$AB$1315,DataRegularSeason20242025!$B$3:$B$1315, "&lt;=" &amp; $A41, DataRegularSeason20242025!$E$3:$E$1315, AG$1)</f>
        <v>20</v>
      </c>
    </row>
    <row r="42" spans="1:33" x14ac:dyDescent="0.25">
      <c r="A42" s="4">
        <v>45608</v>
      </c>
      <c r="B42" s="2">
        <f>SUMIFS(DataRegularSeason20242025!$AA$3:$AA$1315,DataRegularSeason20242025!$B$3:$B$1315, "&lt;=" &amp; $A42, DataRegularSeason20242025!$D$3:$D$1315, B$1)+SUMIFS(DataRegularSeason20242025!$AB$3:$AB$1315,DataRegularSeason20242025!$B$3:$B$1315, "&lt;=" &amp; $A42, DataRegularSeason20242025!$E$3:$E$1315, B$1)</f>
        <v>12</v>
      </c>
      <c r="C42" s="2">
        <f>SUMIFS(DataRegularSeason20242025!$AA$3:$AA$1315,DataRegularSeason20242025!$B$3:$B$1315, "&lt;=" &amp; $A42, DataRegularSeason20242025!$D$3:$D$1315, C$1)+SUMIFS(DataRegularSeason20242025!$AB$3:$AB$1315,DataRegularSeason20242025!$B$3:$B$1315, "&lt;=" &amp; $A42, DataRegularSeason20242025!$E$3:$E$1315, C$1)</f>
        <v>18</v>
      </c>
      <c r="D42" s="2">
        <f>SUMIFS(DataRegularSeason20242025!$AA$3:$AA$1315,DataRegularSeason20242025!$B$3:$B$1315, "&lt;=" &amp; $A42, DataRegularSeason20242025!$D$3:$D$1315, D$1)+SUMIFS(DataRegularSeason20242025!$AB$3:$AB$1315,DataRegularSeason20242025!$B$3:$B$1315, "&lt;=" &amp; $A42, DataRegularSeason20242025!$E$3:$E$1315, D$1)</f>
        <v>15</v>
      </c>
      <c r="E42" s="2">
        <f>SUMIFS(DataRegularSeason20242025!$AA$3:$AA$1315,DataRegularSeason20242025!$B$3:$B$1315, "&lt;=" &amp; $A42, DataRegularSeason20242025!$D$3:$D$1315, E$1)+SUMIFS(DataRegularSeason20242025!$AB$3:$AB$1315,DataRegularSeason20242025!$B$3:$B$1315, "&lt;=" &amp; $A42, DataRegularSeason20242025!$E$3:$E$1315, E$1)</f>
        <v>22</v>
      </c>
      <c r="F42" s="2">
        <f>SUMIFS(DataRegularSeason20242025!$AA$3:$AA$1315,DataRegularSeason20242025!$B$3:$B$1315, "&lt;=" &amp; $A42, DataRegularSeason20242025!$D$3:$D$1315, F$1)+SUMIFS(DataRegularSeason20242025!$AB$3:$AB$1315,DataRegularSeason20242025!$B$3:$B$1315, "&lt;=" &amp; $A42, DataRegularSeason20242025!$E$3:$E$1315, F$1)</f>
        <v>12</v>
      </c>
      <c r="G42" s="2">
        <f>SUMIFS(DataRegularSeason20242025!$AA$3:$AA$1315,DataRegularSeason20242025!$B$3:$B$1315, "&lt;=" &amp; $A42, DataRegularSeason20242025!$D$3:$D$1315, G$1)+SUMIFS(DataRegularSeason20242025!$AB$3:$AB$1315,DataRegularSeason20242025!$B$3:$B$1315, "&lt;=" &amp; $A42, DataRegularSeason20242025!$E$3:$E$1315, G$1)</f>
        <v>19</v>
      </c>
      <c r="H42" s="2">
        <f>SUMIFS(DataRegularSeason20242025!$AA$3:$AA$1315,DataRegularSeason20242025!$B$3:$B$1315, "&lt;=" &amp; $A42, DataRegularSeason20242025!$D$3:$D$1315, H$1)+SUMIFS(DataRegularSeason20242025!$AB$3:$AB$1315,DataRegularSeason20242025!$B$3:$B$1315, "&lt;=" &amp; $A42, DataRegularSeason20242025!$E$3:$E$1315, H$1)</f>
        <v>13</v>
      </c>
      <c r="I42" s="2">
        <f>SUMIFS(DataRegularSeason20242025!$AA$3:$AA$1315,DataRegularSeason20242025!$B$3:$B$1315, "&lt;=" &amp; $A42, DataRegularSeason20242025!$D$3:$D$1315, I$1)+SUMIFS(DataRegularSeason20242025!$AB$3:$AB$1315,DataRegularSeason20242025!$B$3:$B$1315, "&lt;=" &amp; $A42, DataRegularSeason20242025!$E$3:$E$1315, I$1)</f>
        <v>16</v>
      </c>
      <c r="J42" s="2">
        <f>SUMIFS(DataRegularSeason20242025!$AA$3:$AA$1315,DataRegularSeason20242025!$B$3:$B$1315, "&lt;=" &amp; $A42, DataRegularSeason20242025!$D$3:$D$1315, J$1)+SUMIFS(DataRegularSeason20242025!$AB$3:$AB$1315,DataRegularSeason20242025!$B$3:$B$1315, "&lt;=" &amp; $A42, DataRegularSeason20242025!$E$3:$E$1315, J$1)</f>
        <v>18</v>
      </c>
      <c r="K42" s="2">
        <f>SUMIFS(DataRegularSeason20242025!$AA$3:$AA$1315,DataRegularSeason20242025!$B$3:$B$1315, "&lt;=" &amp; $A42, DataRegularSeason20242025!$D$3:$D$1315, K$1)+SUMIFS(DataRegularSeason20242025!$AB$3:$AB$1315,DataRegularSeason20242025!$B$3:$B$1315, "&lt;=" &amp; $A42, DataRegularSeason20242025!$E$3:$E$1315, K$1)</f>
        <v>13</v>
      </c>
      <c r="L42" s="2">
        <f>SUMIFS(DataRegularSeason20242025!$AA$3:$AA$1315,DataRegularSeason20242025!$B$3:$B$1315, "&lt;=" &amp; $A42, DataRegularSeason20242025!$D$3:$D$1315, L$1)+SUMIFS(DataRegularSeason20242025!$AB$3:$AB$1315,DataRegularSeason20242025!$B$3:$B$1315, "&lt;=" &amp; $A42, DataRegularSeason20242025!$E$3:$E$1315, L$1)</f>
        <v>17</v>
      </c>
      <c r="M42" s="2">
        <f>SUMIFS(DataRegularSeason20242025!$AA$3:$AA$1315,DataRegularSeason20242025!$B$3:$B$1315, "&lt;=" &amp; $A42, DataRegularSeason20242025!$D$3:$D$1315, M$1)+SUMIFS(DataRegularSeason20242025!$AB$3:$AB$1315,DataRegularSeason20242025!$B$3:$B$1315, "&lt;=" &amp; $A42, DataRegularSeason20242025!$E$3:$E$1315, M$1)</f>
        <v>23</v>
      </c>
      <c r="N42" s="2">
        <f>SUMIFS(DataRegularSeason20242025!$AA$3:$AA$1315,DataRegularSeason20242025!$B$3:$B$1315, "&lt;=" &amp; $A42, DataRegularSeason20242025!$D$3:$D$1315, N$1)+SUMIFS(DataRegularSeason20242025!$AB$3:$AB$1315,DataRegularSeason20242025!$B$3:$B$1315, "&lt;=" &amp; $A42, DataRegularSeason20242025!$E$3:$E$1315, N$1)</f>
        <v>21</v>
      </c>
      <c r="O42" s="2">
        <f>SUMIFS(DataRegularSeason20242025!$AA$3:$AA$1315,DataRegularSeason20242025!$B$3:$B$1315, "&lt;=" &amp; $A42, DataRegularSeason20242025!$D$3:$D$1315, O$1)+SUMIFS(DataRegularSeason20242025!$AB$3:$AB$1315,DataRegularSeason20242025!$B$3:$B$1315, "&lt;=" &amp; $A42, DataRegularSeason20242025!$E$3:$E$1315, O$1)</f>
        <v>23</v>
      </c>
      <c r="P42" s="2">
        <f>SUMIFS(DataRegularSeason20242025!$AA$3:$AA$1315,DataRegularSeason20242025!$B$3:$B$1315, "&lt;=" &amp; $A42, DataRegularSeason20242025!$D$3:$D$1315, P$1)+SUMIFS(DataRegularSeason20242025!$AB$3:$AB$1315,DataRegularSeason20242025!$B$3:$B$1315, "&lt;=" &amp; $A42, DataRegularSeason20242025!$E$3:$E$1315, P$1)</f>
        <v>12</v>
      </c>
      <c r="Q42" s="2">
        <f>SUMIFS(DataRegularSeason20242025!$AA$3:$AA$1315,DataRegularSeason20242025!$B$3:$B$1315, "&lt;=" &amp; $A42, DataRegularSeason20242025!$D$3:$D$1315, Q$1)+SUMIFS(DataRegularSeason20242025!$AB$3:$AB$1315,DataRegularSeason20242025!$B$3:$B$1315, "&lt;=" &amp; $A42, DataRegularSeason20242025!$E$3:$E$1315, Q$1)</f>
        <v>24</v>
      </c>
      <c r="R42" s="2">
        <f>SUMIFS(DataRegularSeason20242025!$AA$3:$AA$1315,DataRegularSeason20242025!$B$3:$B$1315, "&lt;=" &amp; $A42, DataRegularSeason20242025!$D$3:$D$1315, R$1)+SUMIFS(DataRegularSeason20242025!$AB$3:$AB$1315,DataRegularSeason20242025!$B$3:$B$1315, "&lt;=" &amp; $A42, DataRegularSeason20242025!$E$3:$E$1315, R$1)</f>
        <v>12</v>
      </c>
      <c r="S42" s="2">
        <f>SUMIFS(DataRegularSeason20242025!$AA$3:$AA$1315,DataRegularSeason20242025!$B$3:$B$1315, "&lt;=" &amp; $A42, DataRegularSeason20242025!$D$3:$D$1315, S$1)+SUMIFS(DataRegularSeason20242025!$AB$3:$AB$1315,DataRegularSeason20242025!$B$3:$B$1315, "&lt;=" &amp; $A42, DataRegularSeason20242025!$E$3:$E$1315, S$1)</f>
        <v>16</v>
      </c>
      <c r="T42" s="2">
        <f>SUMIFS(DataRegularSeason20242025!$AA$3:$AA$1315,DataRegularSeason20242025!$B$3:$B$1315, "&lt;=" &amp; $A42, DataRegularSeason20242025!$D$3:$D$1315, T$1)+SUMIFS(DataRegularSeason20242025!$AB$3:$AB$1315,DataRegularSeason20242025!$B$3:$B$1315, "&lt;=" &amp; $A42, DataRegularSeason20242025!$E$3:$E$1315, T$1)</f>
        <v>19</v>
      </c>
      <c r="U42" s="2">
        <f>SUMIFS(DataRegularSeason20242025!$AA$3:$AA$1315,DataRegularSeason20242025!$B$3:$B$1315, "&lt;=" &amp; $A42, DataRegularSeason20242025!$D$3:$D$1315, U$1)+SUMIFS(DataRegularSeason20242025!$AB$3:$AB$1315,DataRegularSeason20242025!$B$3:$B$1315, "&lt;=" &amp; $A42, DataRegularSeason20242025!$E$3:$E$1315, U$1)</f>
        <v>16</v>
      </c>
      <c r="V42" s="2">
        <f>SUMIFS(DataRegularSeason20242025!$AA$3:$AA$1315,DataRegularSeason20242025!$B$3:$B$1315, "&lt;=" &amp; $A42, DataRegularSeason20242025!$D$3:$D$1315, V$1)+SUMIFS(DataRegularSeason20242025!$AB$3:$AB$1315,DataRegularSeason20242025!$B$3:$B$1315, "&lt;=" &amp; $A42, DataRegularSeason20242025!$E$3:$E$1315, V$1)</f>
        <v>14</v>
      </c>
      <c r="W42" s="2">
        <f>SUMIFS(DataRegularSeason20242025!$AA$3:$AA$1315,DataRegularSeason20242025!$B$3:$B$1315, "&lt;=" &amp; $A42, DataRegularSeason20242025!$D$3:$D$1315, W$1)+SUMIFS(DataRegularSeason20242025!$AB$3:$AB$1315,DataRegularSeason20242025!$B$3:$B$1315, "&lt;=" &amp; $A42, DataRegularSeason20242025!$E$3:$E$1315, W$1)</f>
        <v>14</v>
      </c>
      <c r="X42" s="2">
        <f>SUMIFS(DataRegularSeason20242025!$AA$3:$AA$1315,DataRegularSeason20242025!$B$3:$B$1315, "&lt;=" &amp; $A42, DataRegularSeason20242025!$D$3:$D$1315, X$1)+SUMIFS(DataRegularSeason20242025!$AB$3:$AB$1315,DataRegularSeason20242025!$B$3:$B$1315, "&lt;=" &amp; $A42, DataRegularSeason20242025!$E$3:$E$1315, X$1)</f>
        <v>15</v>
      </c>
      <c r="Y42" s="2">
        <f>SUMIFS(DataRegularSeason20242025!$AA$3:$AA$1315,DataRegularSeason20242025!$B$3:$B$1315, "&lt;=" &amp; $A42, DataRegularSeason20242025!$D$3:$D$1315, Y$1)+SUMIFS(DataRegularSeason20242025!$AB$3:$AB$1315,DataRegularSeason20242025!$B$3:$B$1315, "&lt;=" &amp; $A42, DataRegularSeason20242025!$E$3:$E$1315, Y$1)</f>
        <v>13</v>
      </c>
      <c r="Z42" s="2">
        <f>SUMIFS(DataRegularSeason20242025!$AA$3:$AA$1315,DataRegularSeason20242025!$B$3:$B$1315, "&lt;=" &amp; $A42, DataRegularSeason20242025!$D$3:$D$1315, Z$1)+SUMIFS(DataRegularSeason20242025!$AB$3:$AB$1315,DataRegularSeason20242025!$B$3:$B$1315, "&lt;=" &amp; $A42, DataRegularSeason20242025!$E$3:$E$1315, Z$1)</f>
        <v>14</v>
      </c>
      <c r="AA42" s="2">
        <f>SUMIFS(DataRegularSeason20242025!$AA$3:$AA$1315,DataRegularSeason20242025!$B$3:$B$1315, "&lt;=" &amp; $A42, DataRegularSeason20242025!$D$3:$D$1315, AA$1)+SUMIFS(DataRegularSeason20242025!$AB$3:$AB$1315,DataRegularSeason20242025!$B$3:$B$1315, "&lt;=" &amp; $A42, DataRegularSeason20242025!$E$3:$E$1315, AA$1)</f>
        <v>15</v>
      </c>
      <c r="AB42" s="2">
        <f>SUMIFS(DataRegularSeason20242025!$AA$3:$AA$1315,DataRegularSeason20242025!$B$3:$B$1315, "&lt;=" &amp; $A42, DataRegularSeason20242025!$D$3:$D$1315, AB$1)+SUMIFS(DataRegularSeason20242025!$AB$3:$AB$1315,DataRegularSeason20242025!$B$3:$B$1315, "&lt;=" &amp; $A42, DataRegularSeason20242025!$E$3:$E$1315, AB$1)</f>
        <v>20</v>
      </c>
      <c r="AC42" s="2">
        <f>SUMIFS(DataRegularSeason20242025!$AA$3:$AA$1315,DataRegularSeason20242025!$B$3:$B$1315, "&lt;=" &amp; $A42, DataRegularSeason20242025!$D$3:$D$1315, AC$1)+SUMIFS(DataRegularSeason20242025!$AB$3:$AB$1315,DataRegularSeason20242025!$B$3:$B$1315, "&lt;=" &amp; $A42, DataRegularSeason20242025!$E$3:$E$1315, AC$1)</f>
        <v>15</v>
      </c>
      <c r="AD42" s="2">
        <f>SUMIFS(DataRegularSeason20242025!$AA$3:$AA$1315,DataRegularSeason20242025!$B$3:$B$1315, "&lt;=" &amp; $A42, DataRegularSeason20242025!$D$3:$D$1315, AD$1)+SUMIFS(DataRegularSeason20242025!$AB$3:$AB$1315,DataRegularSeason20242025!$B$3:$B$1315, "&lt;=" &amp; $A42, DataRegularSeason20242025!$E$3:$E$1315, AD$1)</f>
        <v>19</v>
      </c>
      <c r="AE42" s="2">
        <f>SUMIFS(DataRegularSeason20242025!$AA$3:$AA$1315,DataRegularSeason20242025!$B$3:$B$1315, "&lt;=" &amp; $A42, DataRegularSeason20242025!$D$3:$D$1315, AE$1)+SUMIFS(DataRegularSeason20242025!$AB$3:$AB$1315,DataRegularSeason20242025!$B$3:$B$1315, "&lt;=" &amp; $A42, DataRegularSeason20242025!$E$3:$E$1315, AE$1)</f>
        <v>20</v>
      </c>
      <c r="AF42" s="2">
        <f>SUMIFS(DataRegularSeason20242025!$AA$3:$AA$1315,DataRegularSeason20242025!$B$3:$B$1315, "&lt;=" &amp; $A42, DataRegularSeason20242025!$D$3:$D$1315, AF$1)+SUMIFS(DataRegularSeason20242025!$AB$3:$AB$1315,DataRegularSeason20242025!$B$3:$B$1315, "&lt;=" &amp; $A42, DataRegularSeason20242025!$E$3:$E$1315, AF$1)</f>
        <v>30</v>
      </c>
      <c r="AG42" s="2">
        <f>SUMIFS(DataRegularSeason20242025!$AA$3:$AA$1315,DataRegularSeason20242025!$B$3:$B$1315, "&lt;=" &amp; $A42, DataRegularSeason20242025!$D$3:$D$1315, AG$1)+SUMIFS(DataRegularSeason20242025!$AB$3:$AB$1315,DataRegularSeason20242025!$B$3:$B$1315, "&lt;=" &amp; $A42, DataRegularSeason20242025!$E$3:$E$1315, AG$1)</f>
        <v>20</v>
      </c>
    </row>
    <row r="43" spans="1:33" x14ac:dyDescent="0.25">
      <c r="A43" s="4">
        <v>45609</v>
      </c>
      <c r="B43" s="2">
        <f>SUMIFS(DataRegularSeason20242025!$AA$3:$AA$1315,DataRegularSeason20242025!$B$3:$B$1315, "&lt;=" &amp; $A43, DataRegularSeason20242025!$D$3:$D$1315, B$1)+SUMIFS(DataRegularSeason20242025!$AB$3:$AB$1315,DataRegularSeason20242025!$B$3:$B$1315, "&lt;=" &amp; $A43, DataRegularSeason20242025!$E$3:$E$1315, B$1)</f>
        <v>12</v>
      </c>
      <c r="C43" s="2">
        <f>SUMIFS(DataRegularSeason20242025!$AA$3:$AA$1315,DataRegularSeason20242025!$B$3:$B$1315, "&lt;=" &amp; $A43, DataRegularSeason20242025!$D$3:$D$1315, C$1)+SUMIFS(DataRegularSeason20242025!$AB$3:$AB$1315,DataRegularSeason20242025!$B$3:$B$1315, "&lt;=" &amp; $A43, DataRegularSeason20242025!$E$3:$E$1315, C$1)</f>
        <v>18</v>
      </c>
      <c r="D43" s="2">
        <f>SUMIFS(DataRegularSeason20242025!$AA$3:$AA$1315,DataRegularSeason20242025!$B$3:$B$1315, "&lt;=" &amp; $A43, DataRegularSeason20242025!$D$3:$D$1315, D$1)+SUMIFS(DataRegularSeason20242025!$AB$3:$AB$1315,DataRegularSeason20242025!$B$3:$B$1315, "&lt;=" &amp; $A43, DataRegularSeason20242025!$E$3:$E$1315, D$1)</f>
        <v>15</v>
      </c>
      <c r="E43" s="2">
        <f>SUMIFS(DataRegularSeason20242025!$AA$3:$AA$1315,DataRegularSeason20242025!$B$3:$B$1315, "&lt;=" &amp; $A43, DataRegularSeason20242025!$D$3:$D$1315, E$1)+SUMIFS(DataRegularSeason20242025!$AB$3:$AB$1315,DataRegularSeason20242025!$B$3:$B$1315, "&lt;=" &amp; $A43, DataRegularSeason20242025!$E$3:$E$1315, E$1)</f>
        <v>22</v>
      </c>
      <c r="F43" s="2">
        <f>SUMIFS(DataRegularSeason20242025!$AA$3:$AA$1315,DataRegularSeason20242025!$B$3:$B$1315, "&lt;=" &amp; $A43, DataRegularSeason20242025!$D$3:$D$1315, F$1)+SUMIFS(DataRegularSeason20242025!$AB$3:$AB$1315,DataRegularSeason20242025!$B$3:$B$1315, "&lt;=" &amp; $A43, DataRegularSeason20242025!$E$3:$E$1315, F$1)</f>
        <v>12</v>
      </c>
      <c r="G43" s="2">
        <f>SUMIFS(DataRegularSeason20242025!$AA$3:$AA$1315,DataRegularSeason20242025!$B$3:$B$1315, "&lt;=" &amp; $A43, DataRegularSeason20242025!$D$3:$D$1315, G$1)+SUMIFS(DataRegularSeason20242025!$AB$3:$AB$1315,DataRegularSeason20242025!$B$3:$B$1315, "&lt;=" &amp; $A43, DataRegularSeason20242025!$E$3:$E$1315, G$1)</f>
        <v>19</v>
      </c>
      <c r="H43" s="2">
        <f>SUMIFS(DataRegularSeason20242025!$AA$3:$AA$1315,DataRegularSeason20242025!$B$3:$B$1315, "&lt;=" &amp; $A43, DataRegularSeason20242025!$D$3:$D$1315, H$1)+SUMIFS(DataRegularSeason20242025!$AB$3:$AB$1315,DataRegularSeason20242025!$B$3:$B$1315, "&lt;=" &amp; $A43, DataRegularSeason20242025!$E$3:$E$1315, H$1)</f>
        <v>13</v>
      </c>
      <c r="I43" s="2">
        <f>SUMIFS(DataRegularSeason20242025!$AA$3:$AA$1315,DataRegularSeason20242025!$B$3:$B$1315, "&lt;=" &amp; $A43, DataRegularSeason20242025!$D$3:$D$1315, I$1)+SUMIFS(DataRegularSeason20242025!$AB$3:$AB$1315,DataRegularSeason20242025!$B$3:$B$1315, "&lt;=" &amp; $A43, DataRegularSeason20242025!$E$3:$E$1315, I$1)</f>
        <v>18</v>
      </c>
      <c r="J43" s="2">
        <f>SUMIFS(DataRegularSeason20242025!$AA$3:$AA$1315,DataRegularSeason20242025!$B$3:$B$1315, "&lt;=" &amp; $A43, DataRegularSeason20242025!$D$3:$D$1315, J$1)+SUMIFS(DataRegularSeason20242025!$AB$3:$AB$1315,DataRegularSeason20242025!$B$3:$B$1315, "&lt;=" &amp; $A43, DataRegularSeason20242025!$E$3:$E$1315, J$1)</f>
        <v>18</v>
      </c>
      <c r="K43" s="2">
        <f>SUMIFS(DataRegularSeason20242025!$AA$3:$AA$1315,DataRegularSeason20242025!$B$3:$B$1315, "&lt;=" &amp; $A43, DataRegularSeason20242025!$D$3:$D$1315, K$1)+SUMIFS(DataRegularSeason20242025!$AB$3:$AB$1315,DataRegularSeason20242025!$B$3:$B$1315, "&lt;=" &amp; $A43, DataRegularSeason20242025!$E$3:$E$1315, K$1)</f>
        <v>15</v>
      </c>
      <c r="L43" s="2">
        <f>SUMIFS(DataRegularSeason20242025!$AA$3:$AA$1315,DataRegularSeason20242025!$B$3:$B$1315, "&lt;=" &amp; $A43, DataRegularSeason20242025!$D$3:$D$1315, L$1)+SUMIFS(DataRegularSeason20242025!$AB$3:$AB$1315,DataRegularSeason20242025!$B$3:$B$1315, "&lt;=" &amp; $A43, DataRegularSeason20242025!$E$3:$E$1315, L$1)</f>
        <v>17</v>
      </c>
      <c r="M43" s="2">
        <f>SUMIFS(DataRegularSeason20242025!$AA$3:$AA$1315,DataRegularSeason20242025!$B$3:$B$1315, "&lt;=" &amp; $A43, DataRegularSeason20242025!$D$3:$D$1315, M$1)+SUMIFS(DataRegularSeason20242025!$AB$3:$AB$1315,DataRegularSeason20242025!$B$3:$B$1315, "&lt;=" &amp; $A43, DataRegularSeason20242025!$E$3:$E$1315, M$1)</f>
        <v>23</v>
      </c>
      <c r="N43" s="2">
        <f>SUMIFS(DataRegularSeason20242025!$AA$3:$AA$1315,DataRegularSeason20242025!$B$3:$B$1315, "&lt;=" &amp; $A43, DataRegularSeason20242025!$D$3:$D$1315, N$1)+SUMIFS(DataRegularSeason20242025!$AB$3:$AB$1315,DataRegularSeason20242025!$B$3:$B$1315, "&lt;=" &amp; $A43, DataRegularSeason20242025!$E$3:$E$1315, N$1)</f>
        <v>21</v>
      </c>
      <c r="O43" s="2">
        <f>SUMIFS(DataRegularSeason20242025!$AA$3:$AA$1315,DataRegularSeason20242025!$B$3:$B$1315, "&lt;=" &amp; $A43, DataRegularSeason20242025!$D$3:$D$1315, O$1)+SUMIFS(DataRegularSeason20242025!$AB$3:$AB$1315,DataRegularSeason20242025!$B$3:$B$1315, "&lt;=" &amp; $A43, DataRegularSeason20242025!$E$3:$E$1315, O$1)</f>
        <v>23</v>
      </c>
      <c r="P43" s="2">
        <f>SUMIFS(DataRegularSeason20242025!$AA$3:$AA$1315,DataRegularSeason20242025!$B$3:$B$1315, "&lt;=" &amp; $A43, DataRegularSeason20242025!$D$3:$D$1315, P$1)+SUMIFS(DataRegularSeason20242025!$AB$3:$AB$1315,DataRegularSeason20242025!$B$3:$B$1315, "&lt;=" &amp; $A43, DataRegularSeason20242025!$E$3:$E$1315, P$1)</f>
        <v>12</v>
      </c>
      <c r="Q43" s="2">
        <f>SUMIFS(DataRegularSeason20242025!$AA$3:$AA$1315,DataRegularSeason20242025!$B$3:$B$1315, "&lt;=" &amp; $A43, DataRegularSeason20242025!$D$3:$D$1315, Q$1)+SUMIFS(DataRegularSeason20242025!$AB$3:$AB$1315,DataRegularSeason20242025!$B$3:$B$1315, "&lt;=" &amp; $A43, DataRegularSeason20242025!$E$3:$E$1315, Q$1)</f>
        <v>24</v>
      </c>
      <c r="R43" s="2">
        <f>SUMIFS(DataRegularSeason20242025!$AA$3:$AA$1315,DataRegularSeason20242025!$B$3:$B$1315, "&lt;=" &amp; $A43, DataRegularSeason20242025!$D$3:$D$1315, R$1)+SUMIFS(DataRegularSeason20242025!$AB$3:$AB$1315,DataRegularSeason20242025!$B$3:$B$1315, "&lt;=" &amp; $A43, DataRegularSeason20242025!$E$3:$E$1315, R$1)</f>
        <v>12</v>
      </c>
      <c r="S43" s="2">
        <f>SUMIFS(DataRegularSeason20242025!$AA$3:$AA$1315,DataRegularSeason20242025!$B$3:$B$1315, "&lt;=" &amp; $A43, DataRegularSeason20242025!$D$3:$D$1315, S$1)+SUMIFS(DataRegularSeason20242025!$AB$3:$AB$1315,DataRegularSeason20242025!$B$3:$B$1315, "&lt;=" &amp; $A43, DataRegularSeason20242025!$E$3:$E$1315, S$1)</f>
        <v>16</v>
      </c>
      <c r="T43" s="2">
        <f>SUMIFS(DataRegularSeason20242025!$AA$3:$AA$1315,DataRegularSeason20242025!$B$3:$B$1315, "&lt;=" &amp; $A43, DataRegularSeason20242025!$D$3:$D$1315, T$1)+SUMIFS(DataRegularSeason20242025!$AB$3:$AB$1315,DataRegularSeason20242025!$B$3:$B$1315, "&lt;=" &amp; $A43, DataRegularSeason20242025!$E$3:$E$1315, T$1)</f>
        <v>19</v>
      </c>
      <c r="U43" s="2">
        <f>SUMIFS(DataRegularSeason20242025!$AA$3:$AA$1315,DataRegularSeason20242025!$B$3:$B$1315, "&lt;=" &amp; $A43, DataRegularSeason20242025!$D$3:$D$1315, U$1)+SUMIFS(DataRegularSeason20242025!$AB$3:$AB$1315,DataRegularSeason20242025!$B$3:$B$1315, "&lt;=" &amp; $A43, DataRegularSeason20242025!$E$3:$E$1315, U$1)</f>
        <v>16</v>
      </c>
      <c r="V43" s="2">
        <f>SUMIFS(DataRegularSeason20242025!$AA$3:$AA$1315,DataRegularSeason20242025!$B$3:$B$1315, "&lt;=" &amp; $A43, DataRegularSeason20242025!$D$3:$D$1315, V$1)+SUMIFS(DataRegularSeason20242025!$AB$3:$AB$1315,DataRegularSeason20242025!$B$3:$B$1315, "&lt;=" &amp; $A43, DataRegularSeason20242025!$E$3:$E$1315, V$1)</f>
        <v>14</v>
      </c>
      <c r="W43" s="2">
        <f>SUMIFS(DataRegularSeason20242025!$AA$3:$AA$1315,DataRegularSeason20242025!$B$3:$B$1315, "&lt;=" &amp; $A43, DataRegularSeason20242025!$D$3:$D$1315, W$1)+SUMIFS(DataRegularSeason20242025!$AB$3:$AB$1315,DataRegularSeason20242025!$B$3:$B$1315, "&lt;=" &amp; $A43, DataRegularSeason20242025!$E$3:$E$1315, W$1)</f>
        <v>15</v>
      </c>
      <c r="X43" s="2">
        <f>SUMIFS(DataRegularSeason20242025!$AA$3:$AA$1315,DataRegularSeason20242025!$B$3:$B$1315, "&lt;=" &amp; $A43, DataRegularSeason20242025!$D$3:$D$1315, X$1)+SUMIFS(DataRegularSeason20242025!$AB$3:$AB$1315,DataRegularSeason20242025!$B$3:$B$1315, "&lt;=" &amp; $A43, DataRegularSeason20242025!$E$3:$E$1315, X$1)</f>
        <v>15</v>
      </c>
      <c r="Y43" s="2">
        <f>SUMIFS(DataRegularSeason20242025!$AA$3:$AA$1315,DataRegularSeason20242025!$B$3:$B$1315, "&lt;=" &amp; $A43, DataRegularSeason20242025!$D$3:$D$1315, Y$1)+SUMIFS(DataRegularSeason20242025!$AB$3:$AB$1315,DataRegularSeason20242025!$B$3:$B$1315, "&lt;=" &amp; $A43, DataRegularSeason20242025!$E$3:$E$1315, Y$1)</f>
        <v>13</v>
      </c>
      <c r="Z43" s="2">
        <f>SUMIFS(DataRegularSeason20242025!$AA$3:$AA$1315,DataRegularSeason20242025!$B$3:$B$1315, "&lt;=" &amp; $A43, DataRegularSeason20242025!$D$3:$D$1315, Z$1)+SUMIFS(DataRegularSeason20242025!$AB$3:$AB$1315,DataRegularSeason20242025!$B$3:$B$1315, "&lt;=" &amp; $A43, DataRegularSeason20242025!$E$3:$E$1315, Z$1)</f>
        <v>14</v>
      </c>
      <c r="AA43" s="2">
        <f>SUMIFS(DataRegularSeason20242025!$AA$3:$AA$1315,DataRegularSeason20242025!$B$3:$B$1315, "&lt;=" &amp; $A43, DataRegularSeason20242025!$D$3:$D$1315, AA$1)+SUMIFS(DataRegularSeason20242025!$AB$3:$AB$1315,DataRegularSeason20242025!$B$3:$B$1315, "&lt;=" &amp; $A43, DataRegularSeason20242025!$E$3:$E$1315, AA$1)</f>
        <v>15</v>
      </c>
      <c r="AB43" s="2">
        <f>SUMIFS(DataRegularSeason20242025!$AA$3:$AA$1315,DataRegularSeason20242025!$B$3:$B$1315, "&lt;=" &amp; $A43, DataRegularSeason20242025!$D$3:$D$1315, AB$1)+SUMIFS(DataRegularSeason20242025!$AB$3:$AB$1315,DataRegularSeason20242025!$B$3:$B$1315, "&lt;=" &amp; $A43, DataRegularSeason20242025!$E$3:$E$1315, AB$1)</f>
        <v>22</v>
      </c>
      <c r="AC43" s="2">
        <f>SUMIFS(DataRegularSeason20242025!$AA$3:$AA$1315,DataRegularSeason20242025!$B$3:$B$1315, "&lt;=" &amp; $A43, DataRegularSeason20242025!$D$3:$D$1315, AC$1)+SUMIFS(DataRegularSeason20242025!$AB$3:$AB$1315,DataRegularSeason20242025!$B$3:$B$1315, "&lt;=" &amp; $A43, DataRegularSeason20242025!$E$3:$E$1315, AC$1)</f>
        <v>17</v>
      </c>
      <c r="AD43" s="2">
        <f>SUMIFS(DataRegularSeason20242025!$AA$3:$AA$1315,DataRegularSeason20242025!$B$3:$B$1315, "&lt;=" &amp; $A43, DataRegularSeason20242025!$D$3:$D$1315, AD$1)+SUMIFS(DataRegularSeason20242025!$AB$3:$AB$1315,DataRegularSeason20242025!$B$3:$B$1315, "&lt;=" &amp; $A43, DataRegularSeason20242025!$E$3:$E$1315, AD$1)</f>
        <v>19</v>
      </c>
      <c r="AE43" s="2">
        <f>SUMIFS(DataRegularSeason20242025!$AA$3:$AA$1315,DataRegularSeason20242025!$B$3:$B$1315, "&lt;=" &amp; $A43, DataRegularSeason20242025!$D$3:$D$1315, AE$1)+SUMIFS(DataRegularSeason20242025!$AB$3:$AB$1315,DataRegularSeason20242025!$B$3:$B$1315, "&lt;=" &amp; $A43, DataRegularSeason20242025!$E$3:$E$1315, AE$1)</f>
        <v>22</v>
      </c>
      <c r="AF43" s="2">
        <f>SUMIFS(DataRegularSeason20242025!$AA$3:$AA$1315,DataRegularSeason20242025!$B$3:$B$1315, "&lt;=" &amp; $A43, DataRegularSeason20242025!$D$3:$D$1315, AF$1)+SUMIFS(DataRegularSeason20242025!$AB$3:$AB$1315,DataRegularSeason20242025!$B$3:$B$1315, "&lt;=" &amp; $A43, DataRegularSeason20242025!$E$3:$E$1315, AF$1)</f>
        <v>30</v>
      </c>
      <c r="AG43" s="2">
        <f>SUMIFS(DataRegularSeason20242025!$AA$3:$AA$1315,DataRegularSeason20242025!$B$3:$B$1315, "&lt;=" &amp; $A43, DataRegularSeason20242025!$D$3:$D$1315, AG$1)+SUMIFS(DataRegularSeason20242025!$AB$3:$AB$1315,DataRegularSeason20242025!$B$3:$B$1315, "&lt;=" &amp; $A43, DataRegularSeason20242025!$E$3:$E$1315, AG$1)</f>
        <v>21</v>
      </c>
    </row>
    <row r="44" spans="1:33" x14ac:dyDescent="0.25">
      <c r="A44" s="4">
        <v>45610</v>
      </c>
      <c r="B44" s="2">
        <f>SUMIFS(DataRegularSeason20242025!$AA$3:$AA$1315,DataRegularSeason20242025!$B$3:$B$1315, "&lt;=" &amp; $A44, DataRegularSeason20242025!$D$3:$D$1315, B$1)+SUMIFS(DataRegularSeason20242025!$AB$3:$AB$1315,DataRegularSeason20242025!$B$3:$B$1315, "&lt;=" &amp; $A44, DataRegularSeason20242025!$E$3:$E$1315, B$1)</f>
        <v>12</v>
      </c>
      <c r="C44" s="2">
        <f>SUMIFS(DataRegularSeason20242025!$AA$3:$AA$1315,DataRegularSeason20242025!$B$3:$B$1315, "&lt;=" &amp; $A44, DataRegularSeason20242025!$D$3:$D$1315, C$1)+SUMIFS(DataRegularSeason20242025!$AB$3:$AB$1315,DataRegularSeason20242025!$B$3:$B$1315, "&lt;=" &amp; $A44, DataRegularSeason20242025!$E$3:$E$1315, C$1)</f>
        <v>18</v>
      </c>
      <c r="D44" s="2">
        <f>SUMIFS(DataRegularSeason20242025!$AA$3:$AA$1315,DataRegularSeason20242025!$B$3:$B$1315, "&lt;=" &amp; $A44, DataRegularSeason20242025!$D$3:$D$1315, D$1)+SUMIFS(DataRegularSeason20242025!$AB$3:$AB$1315,DataRegularSeason20242025!$B$3:$B$1315, "&lt;=" &amp; $A44, DataRegularSeason20242025!$E$3:$E$1315, D$1)</f>
        <v>17</v>
      </c>
      <c r="E44" s="2">
        <f>SUMIFS(DataRegularSeason20242025!$AA$3:$AA$1315,DataRegularSeason20242025!$B$3:$B$1315, "&lt;=" &amp; $A44, DataRegularSeason20242025!$D$3:$D$1315, E$1)+SUMIFS(DataRegularSeason20242025!$AB$3:$AB$1315,DataRegularSeason20242025!$B$3:$B$1315, "&lt;=" &amp; $A44, DataRegularSeason20242025!$E$3:$E$1315, E$1)</f>
        <v>22</v>
      </c>
      <c r="F44" s="2">
        <f>SUMIFS(DataRegularSeason20242025!$AA$3:$AA$1315,DataRegularSeason20242025!$B$3:$B$1315, "&lt;=" &amp; $A44, DataRegularSeason20242025!$D$3:$D$1315, F$1)+SUMIFS(DataRegularSeason20242025!$AB$3:$AB$1315,DataRegularSeason20242025!$B$3:$B$1315, "&lt;=" &amp; $A44, DataRegularSeason20242025!$E$3:$E$1315, F$1)</f>
        <v>12</v>
      </c>
      <c r="G44" s="2">
        <f>SUMIFS(DataRegularSeason20242025!$AA$3:$AA$1315,DataRegularSeason20242025!$B$3:$B$1315, "&lt;=" &amp; $A44, DataRegularSeason20242025!$D$3:$D$1315, G$1)+SUMIFS(DataRegularSeason20242025!$AB$3:$AB$1315,DataRegularSeason20242025!$B$3:$B$1315, "&lt;=" &amp; $A44, DataRegularSeason20242025!$E$3:$E$1315, G$1)</f>
        <v>19</v>
      </c>
      <c r="H44" s="2">
        <f>SUMIFS(DataRegularSeason20242025!$AA$3:$AA$1315,DataRegularSeason20242025!$B$3:$B$1315, "&lt;=" &amp; $A44, DataRegularSeason20242025!$D$3:$D$1315, H$1)+SUMIFS(DataRegularSeason20242025!$AB$3:$AB$1315,DataRegularSeason20242025!$B$3:$B$1315, "&lt;=" &amp; $A44, DataRegularSeason20242025!$E$3:$E$1315, H$1)</f>
        <v>13</v>
      </c>
      <c r="I44" s="2">
        <f>SUMIFS(DataRegularSeason20242025!$AA$3:$AA$1315,DataRegularSeason20242025!$B$3:$B$1315, "&lt;=" &amp; $A44, DataRegularSeason20242025!$D$3:$D$1315, I$1)+SUMIFS(DataRegularSeason20242025!$AB$3:$AB$1315,DataRegularSeason20242025!$B$3:$B$1315, "&lt;=" &amp; $A44, DataRegularSeason20242025!$E$3:$E$1315, I$1)</f>
        <v>18</v>
      </c>
      <c r="J44" s="2">
        <f>SUMIFS(DataRegularSeason20242025!$AA$3:$AA$1315,DataRegularSeason20242025!$B$3:$B$1315, "&lt;=" &amp; $A44, DataRegularSeason20242025!$D$3:$D$1315, J$1)+SUMIFS(DataRegularSeason20242025!$AB$3:$AB$1315,DataRegularSeason20242025!$B$3:$B$1315, "&lt;=" &amp; $A44, DataRegularSeason20242025!$E$3:$E$1315, J$1)</f>
        <v>20</v>
      </c>
      <c r="K44" s="2">
        <f>SUMIFS(DataRegularSeason20242025!$AA$3:$AA$1315,DataRegularSeason20242025!$B$3:$B$1315, "&lt;=" &amp; $A44, DataRegularSeason20242025!$D$3:$D$1315, K$1)+SUMIFS(DataRegularSeason20242025!$AB$3:$AB$1315,DataRegularSeason20242025!$B$3:$B$1315, "&lt;=" &amp; $A44, DataRegularSeason20242025!$E$3:$E$1315, K$1)</f>
        <v>15</v>
      </c>
      <c r="L44" s="2">
        <f>SUMIFS(DataRegularSeason20242025!$AA$3:$AA$1315,DataRegularSeason20242025!$B$3:$B$1315, "&lt;=" &amp; $A44, DataRegularSeason20242025!$D$3:$D$1315, L$1)+SUMIFS(DataRegularSeason20242025!$AB$3:$AB$1315,DataRegularSeason20242025!$B$3:$B$1315, "&lt;=" &amp; $A44, DataRegularSeason20242025!$E$3:$E$1315, L$1)</f>
        <v>19</v>
      </c>
      <c r="M44" s="2">
        <f>SUMIFS(DataRegularSeason20242025!$AA$3:$AA$1315,DataRegularSeason20242025!$B$3:$B$1315, "&lt;=" &amp; $A44, DataRegularSeason20242025!$D$3:$D$1315, M$1)+SUMIFS(DataRegularSeason20242025!$AB$3:$AB$1315,DataRegularSeason20242025!$B$3:$B$1315, "&lt;=" &amp; $A44, DataRegularSeason20242025!$E$3:$E$1315, M$1)</f>
        <v>23</v>
      </c>
      <c r="N44" s="2">
        <f>SUMIFS(DataRegularSeason20242025!$AA$3:$AA$1315,DataRegularSeason20242025!$B$3:$B$1315, "&lt;=" &amp; $A44, DataRegularSeason20242025!$D$3:$D$1315, N$1)+SUMIFS(DataRegularSeason20242025!$AB$3:$AB$1315,DataRegularSeason20242025!$B$3:$B$1315, "&lt;=" &amp; $A44, DataRegularSeason20242025!$E$3:$E$1315, N$1)</f>
        <v>21</v>
      </c>
      <c r="O44" s="2">
        <f>SUMIFS(DataRegularSeason20242025!$AA$3:$AA$1315,DataRegularSeason20242025!$B$3:$B$1315, "&lt;=" &amp; $A44, DataRegularSeason20242025!$D$3:$D$1315, O$1)+SUMIFS(DataRegularSeason20242025!$AB$3:$AB$1315,DataRegularSeason20242025!$B$3:$B$1315, "&lt;=" &amp; $A44, DataRegularSeason20242025!$E$3:$E$1315, O$1)</f>
        <v>25</v>
      </c>
      <c r="P44" s="2">
        <f>SUMIFS(DataRegularSeason20242025!$AA$3:$AA$1315,DataRegularSeason20242025!$B$3:$B$1315, "&lt;=" &amp; $A44, DataRegularSeason20242025!$D$3:$D$1315, P$1)+SUMIFS(DataRegularSeason20242025!$AB$3:$AB$1315,DataRegularSeason20242025!$B$3:$B$1315, "&lt;=" &amp; $A44, DataRegularSeason20242025!$E$3:$E$1315, P$1)</f>
        <v>12</v>
      </c>
      <c r="Q44" s="2">
        <f>SUMIFS(DataRegularSeason20242025!$AA$3:$AA$1315,DataRegularSeason20242025!$B$3:$B$1315, "&lt;=" &amp; $A44, DataRegularSeason20242025!$D$3:$D$1315, Q$1)+SUMIFS(DataRegularSeason20242025!$AB$3:$AB$1315,DataRegularSeason20242025!$B$3:$B$1315, "&lt;=" &amp; $A44, DataRegularSeason20242025!$E$3:$E$1315, Q$1)</f>
        <v>26</v>
      </c>
      <c r="R44" s="2">
        <f>SUMIFS(DataRegularSeason20242025!$AA$3:$AA$1315,DataRegularSeason20242025!$B$3:$B$1315, "&lt;=" &amp; $A44, DataRegularSeason20242025!$D$3:$D$1315, R$1)+SUMIFS(DataRegularSeason20242025!$AB$3:$AB$1315,DataRegularSeason20242025!$B$3:$B$1315, "&lt;=" &amp; $A44, DataRegularSeason20242025!$E$3:$E$1315, R$1)</f>
        <v>13</v>
      </c>
      <c r="S44" s="2">
        <f>SUMIFS(DataRegularSeason20242025!$AA$3:$AA$1315,DataRegularSeason20242025!$B$3:$B$1315, "&lt;=" &amp; $A44, DataRegularSeason20242025!$D$3:$D$1315, S$1)+SUMIFS(DataRegularSeason20242025!$AB$3:$AB$1315,DataRegularSeason20242025!$B$3:$B$1315, "&lt;=" &amp; $A44, DataRegularSeason20242025!$E$3:$E$1315, S$1)</f>
        <v>18</v>
      </c>
      <c r="T44" s="2">
        <f>SUMIFS(DataRegularSeason20242025!$AA$3:$AA$1315,DataRegularSeason20242025!$B$3:$B$1315, "&lt;=" &amp; $A44, DataRegularSeason20242025!$D$3:$D$1315, T$1)+SUMIFS(DataRegularSeason20242025!$AB$3:$AB$1315,DataRegularSeason20242025!$B$3:$B$1315, "&lt;=" &amp; $A44, DataRegularSeason20242025!$E$3:$E$1315, T$1)</f>
        <v>21</v>
      </c>
      <c r="U44" s="2">
        <f>SUMIFS(DataRegularSeason20242025!$AA$3:$AA$1315,DataRegularSeason20242025!$B$3:$B$1315, "&lt;=" &amp; $A44, DataRegularSeason20242025!$D$3:$D$1315, U$1)+SUMIFS(DataRegularSeason20242025!$AB$3:$AB$1315,DataRegularSeason20242025!$B$3:$B$1315, "&lt;=" &amp; $A44, DataRegularSeason20242025!$E$3:$E$1315, U$1)</f>
        <v>17</v>
      </c>
      <c r="V44" s="2">
        <f>SUMIFS(DataRegularSeason20242025!$AA$3:$AA$1315,DataRegularSeason20242025!$B$3:$B$1315, "&lt;=" &amp; $A44, DataRegularSeason20242025!$D$3:$D$1315, V$1)+SUMIFS(DataRegularSeason20242025!$AB$3:$AB$1315,DataRegularSeason20242025!$B$3:$B$1315, "&lt;=" &amp; $A44, DataRegularSeason20242025!$E$3:$E$1315, V$1)</f>
        <v>16</v>
      </c>
      <c r="W44" s="2">
        <f>SUMIFS(DataRegularSeason20242025!$AA$3:$AA$1315,DataRegularSeason20242025!$B$3:$B$1315, "&lt;=" &amp; $A44, DataRegularSeason20242025!$D$3:$D$1315, W$1)+SUMIFS(DataRegularSeason20242025!$AB$3:$AB$1315,DataRegularSeason20242025!$B$3:$B$1315, "&lt;=" &amp; $A44, DataRegularSeason20242025!$E$3:$E$1315, W$1)</f>
        <v>15</v>
      </c>
      <c r="X44" s="2">
        <f>SUMIFS(DataRegularSeason20242025!$AA$3:$AA$1315,DataRegularSeason20242025!$B$3:$B$1315, "&lt;=" &amp; $A44, DataRegularSeason20242025!$D$3:$D$1315, X$1)+SUMIFS(DataRegularSeason20242025!$AB$3:$AB$1315,DataRegularSeason20242025!$B$3:$B$1315, "&lt;=" &amp; $A44, DataRegularSeason20242025!$E$3:$E$1315, X$1)</f>
        <v>17</v>
      </c>
      <c r="Y44" s="2">
        <f>SUMIFS(DataRegularSeason20242025!$AA$3:$AA$1315,DataRegularSeason20242025!$B$3:$B$1315, "&lt;=" &amp; $A44, DataRegularSeason20242025!$D$3:$D$1315, Y$1)+SUMIFS(DataRegularSeason20242025!$AB$3:$AB$1315,DataRegularSeason20242025!$B$3:$B$1315, "&lt;=" &amp; $A44, DataRegularSeason20242025!$E$3:$E$1315, Y$1)</f>
        <v>13</v>
      </c>
      <c r="Z44" s="2">
        <f>SUMIFS(DataRegularSeason20242025!$AA$3:$AA$1315,DataRegularSeason20242025!$B$3:$B$1315, "&lt;=" &amp; $A44, DataRegularSeason20242025!$D$3:$D$1315, Z$1)+SUMIFS(DataRegularSeason20242025!$AB$3:$AB$1315,DataRegularSeason20242025!$B$3:$B$1315, "&lt;=" &amp; $A44, DataRegularSeason20242025!$E$3:$E$1315, Z$1)</f>
        <v>15</v>
      </c>
      <c r="AA44" s="2">
        <f>SUMIFS(DataRegularSeason20242025!$AA$3:$AA$1315,DataRegularSeason20242025!$B$3:$B$1315, "&lt;=" &amp; $A44, DataRegularSeason20242025!$D$3:$D$1315, AA$1)+SUMIFS(DataRegularSeason20242025!$AB$3:$AB$1315,DataRegularSeason20242025!$B$3:$B$1315, "&lt;=" &amp; $A44, DataRegularSeason20242025!$E$3:$E$1315, AA$1)</f>
        <v>17</v>
      </c>
      <c r="AB44" s="2">
        <f>SUMIFS(DataRegularSeason20242025!$AA$3:$AA$1315,DataRegularSeason20242025!$B$3:$B$1315, "&lt;=" &amp; $A44, DataRegularSeason20242025!$D$3:$D$1315, AB$1)+SUMIFS(DataRegularSeason20242025!$AB$3:$AB$1315,DataRegularSeason20242025!$B$3:$B$1315, "&lt;=" &amp; $A44, DataRegularSeason20242025!$E$3:$E$1315, AB$1)</f>
        <v>22</v>
      </c>
      <c r="AC44" s="2">
        <f>SUMIFS(DataRegularSeason20242025!$AA$3:$AA$1315,DataRegularSeason20242025!$B$3:$B$1315, "&lt;=" &amp; $A44, DataRegularSeason20242025!$D$3:$D$1315, AC$1)+SUMIFS(DataRegularSeason20242025!$AB$3:$AB$1315,DataRegularSeason20242025!$B$3:$B$1315, "&lt;=" &amp; $A44, DataRegularSeason20242025!$E$3:$E$1315, AC$1)</f>
        <v>17</v>
      </c>
      <c r="AD44" s="2">
        <f>SUMIFS(DataRegularSeason20242025!$AA$3:$AA$1315,DataRegularSeason20242025!$B$3:$B$1315, "&lt;=" &amp; $A44, DataRegularSeason20242025!$D$3:$D$1315, AD$1)+SUMIFS(DataRegularSeason20242025!$AB$3:$AB$1315,DataRegularSeason20242025!$B$3:$B$1315, "&lt;=" &amp; $A44, DataRegularSeason20242025!$E$3:$E$1315, AD$1)</f>
        <v>19</v>
      </c>
      <c r="AE44" s="2">
        <f>SUMIFS(DataRegularSeason20242025!$AA$3:$AA$1315,DataRegularSeason20242025!$B$3:$B$1315, "&lt;=" &amp; $A44, DataRegularSeason20242025!$D$3:$D$1315, AE$1)+SUMIFS(DataRegularSeason20242025!$AB$3:$AB$1315,DataRegularSeason20242025!$B$3:$B$1315, "&lt;=" &amp; $A44, DataRegularSeason20242025!$E$3:$E$1315, AE$1)</f>
        <v>22</v>
      </c>
      <c r="AF44" s="2">
        <f>SUMIFS(DataRegularSeason20242025!$AA$3:$AA$1315,DataRegularSeason20242025!$B$3:$B$1315, "&lt;=" &amp; $A44, DataRegularSeason20242025!$D$3:$D$1315, AF$1)+SUMIFS(DataRegularSeason20242025!$AB$3:$AB$1315,DataRegularSeason20242025!$B$3:$B$1315, "&lt;=" &amp; $A44, DataRegularSeason20242025!$E$3:$E$1315, AF$1)</f>
        <v>30</v>
      </c>
      <c r="AG44" s="2">
        <f>SUMIFS(DataRegularSeason20242025!$AA$3:$AA$1315,DataRegularSeason20242025!$B$3:$B$1315, "&lt;=" &amp; $A44, DataRegularSeason20242025!$D$3:$D$1315, AG$1)+SUMIFS(DataRegularSeason20242025!$AB$3:$AB$1315,DataRegularSeason20242025!$B$3:$B$1315, "&lt;=" &amp; $A44, DataRegularSeason20242025!$E$3:$E$1315, AG$1)</f>
        <v>21</v>
      </c>
    </row>
    <row r="45" spans="1:33" x14ac:dyDescent="0.25">
      <c r="A45" s="4">
        <v>45611</v>
      </c>
      <c r="B45" s="2">
        <f>SUMIFS(DataRegularSeason20242025!$AA$3:$AA$1315,DataRegularSeason20242025!$B$3:$B$1315, "&lt;=" &amp; $A45, DataRegularSeason20242025!$D$3:$D$1315, B$1)+SUMIFS(DataRegularSeason20242025!$AB$3:$AB$1315,DataRegularSeason20242025!$B$3:$B$1315, "&lt;=" &amp; $A45, DataRegularSeason20242025!$E$3:$E$1315, B$1)</f>
        <v>14</v>
      </c>
      <c r="C45" s="2">
        <f>SUMIFS(DataRegularSeason20242025!$AA$3:$AA$1315,DataRegularSeason20242025!$B$3:$B$1315, "&lt;=" &amp; $A45, DataRegularSeason20242025!$D$3:$D$1315, C$1)+SUMIFS(DataRegularSeason20242025!$AB$3:$AB$1315,DataRegularSeason20242025!$B$3:$B$1315, "&lt;=" &amp; $A45, DataRegularSeason20242025!$E$3:$E$1315, C$1)</f>
        <v>18</v>
      </c>
      <c r="D45" s="2">
        <f>SUMIFS(DataRegularSeason20242025!$AA$3:$AA$1315,DataRegularSeason20242025!$B$3:$B$1315, "&lt;=" &amp; $A45, DataRegularSeason20242025!$D$3:$D$1315, D$1)+SUMIFS(DataRegularSeason20242025!$AB$3:$AB$1315,DataRegularSeason20242025!$B$3:$B$1315, "&lt;=" &amp; $A45, DataRegularSeason20242025!$E$3:$E$1315, D$1)</f>
        <v>17</v>
      </c>
      <c r="E45" s="2">
        <f>SUMIFS(DataRegularSeason20242025!$AA$3:$AA$1315,DataRegularSeason20242025!$B$3:$B$1315, "&lt;=" &amp; $A45, DataRegularSeason20242025!$D$3:$D$1315, E$1)+SUMIFS(DataRegularSeason20242025!$AB$3:$AB$1315,DataRegularSeason20242025!$B$3:$B$1315, "&lt;=" &amp; $A45, DataRegularSeason20242025!$E$3:$E$1315, E$1)</f>
        <v>22</v>
      </c>
      <c r="F45" s="2">
        <f>SUMIFS(DataRegularSeason20242025!$AA$3:$AA$1315,DataRegularSeason20242025!$B$3:$B$1315, "&lt;=" &amp; $A45, DataRegularSeason20242025!$D$3:$D$1315, F$1)+SUMIFS(DataRegularSeason20242025!$AB$3:$AB$1315,DataRegularSeason20242025!$B$3:$B$1315, "&lt;=" &amp; $A45, DataRegularSeason20242025!$E$3:$E$1315, F$1)</f>
        <v>14</v>
      </c>
      <c r="G45" s="2">
        <f>SUMIFS(DataRegularSeason20242025!$AA$3:$AA$1315,DataRegularSeason20242025!$B$3:$B$1315, "&lt;=" &amp; $A45, DataRegularSeason20242025!$D$3:$D$1315, G$1)+SUMIFS(DataRegularSeason20242025!$AB$3:$AB$1315,DataRegularSeason20242025!$B$3:$B$1315, "&lt;=" &amp; $A45, DataRegularSeason20242025!$E$3:$E$1315, G$1)</f>
        <v>21</v>
      </c>
      <c r="H45" s="2">
        <f>SUMIFS(DataRegularSeason20242025!$AA$3:$AA$1315,DataRegularSeason20242025!$B$3:$B$1315, "&lt;=" &amp; $A45, DataRegularSeason20242025!$D$3:$D$1315, H$1)+SUMIFS(DataRegularSeason20242025!$AB$3:$AB$1315,DataRegularSeason20242025!$B$3:$B$1315, "&lt;=" &amp; $A45, DataRegularSeason20242025!$E$3:$E$1315, H$1)</f>
        <v>13</v>
      </c>
      <c r="I45" s="2">
        <f>SUMIFS(DataRegularSeason20242025!$AA$3:$AA$1315,DataRegularSeason20242025!$B$3:$B$1315, "&lt;=" &amp; $A45, DataRegularSeason20242025!$D$3:$D$1315, I$1)+SUMIFS(DataRegularSeason20242025!$AB$3:$AB$1315,DataRegularSeason20242025!$B$3:$B$1315, "&lt;=" &amp; $A45, DataRegularSeason20242025!$E$3:$E$1315, I$1)</f>
        <v>18</v>
      </c>
      <c r="J45" s="2">
        <f>SUMIFS(DataRegularSeason20242025!$AA$3:$AA$1315,DataRegularSeason20242025!$B$3:$B$1315, "&lt;=" &amp; $A45, DataRegularSeason20242025!$D$3:$D$1315, J$1)+SUMIFS(DataRegularSeason20242025!$AB$3:$AB$1315,DataRegularSeason20242025!$B$3:$B$1315, "&lt;=" &amp; $A45, DataRegularSeason20242025!$E$3:$E$1315, J$1)</f>
        <v>20</v>
      </c>
      <c r="K45" s="2">
        <f>SUMIFS(DataRegularSeason20242025!$AA$3:$AA$1315,DataRegularSeason20242025!$B$3:$B$1315, "&lt;=" &amp; $A45, DataRegularSeason20242025!$D$3:$D$1315, K$1)+SUMIFS(DataRegularSeason20242025!$AB$3:$AB$1315,DataRegularSeason20242025!$B$3:$B$1315, "&lt;=" &amp; $A45, DataRegularSeason20242025!$E$3:$E$1315, K$1)</f>
        <v>15</v>
      </c>
      <c r="L45" s="2">
        <f>SUMIFS(DataRegularSeason20242025!$AA$3:$AA$1315,DataRegularSeason20242025!$B$3:$B$1315, "&lt;=" &amp; $A45, DataRegularSeason20242025!$D$3:$D$1315, L$1)+SUMIFS(DataRegularSeason20242025!$AB$3:$AB$1315,DataRegularSeason20242025!$B$3:$B$1315, "&lt;=" &amp; $A45, DataRegularSeason20242025!$E$3:$E$1315, L$1)</f>
        <v>19</v>
      </c>
      <c r="M45" s="2">
        <f>SUMIFS(DataRegularSeason20242025!$AA$3:$AA$1315,DataRegularSeason20242025!$B$3:$B$1315, "&lt;=" &amp; $A45, DataRegularSeason20242025!$D$3:$D$1315, M$1)+SUMIFS(DataRegularSeason20242025!$AB$3:$AB$1315,DataRegularSeason20242025!$B$3:$B$1315, "&lt;=" &amp; $A45, DataRegularSeason20242025!$E$3:$E$1315, M$1)</f>
        <v>23</v>
      </c>
      <c r="N45" s="2">
        <f>SUMIFS(DataRegularSeason20242025!$AA$3:$AA$1315,DataRegularSeason20242025!$B$3:$B$1315, "&lt;=" &amp; $A45, DataRegularSeason20242025!$D$3:$D$1315, N$1)+SUMIFS(DataRegularSeason20242025!$AB$3:$AB$1315,DataRegularSeason20242025!$B$3:$B$1315, "&lt;=" &amp; $A45, DataRegularSeason20242025!$E$3:$E$1315, N$1)</f>
        <v>21</v>
      </c>
      <c r="O45" s="2">
        <f>SUMIFS(DataRegularSeason20242025!$AA$3:$AA$1315,DataRegularSeason20242025!$B$3:$B$1315, "&lt;=" &amp; $A45, DataRegularSeason20242025!$D$3:$D$1315, O$1)+SUMIFS(DataRegularSeason20242025!$AB$3:$AB$1315,DataRegularSeason20242025!$B$3:$B$1315, "&lt;=" &amp; $A45, DataRegularSeason20242025!$E$3:$E$1315, O$1)</f>
        <v>25</v>
      </c>
      <c r="P45" s="2">
        <f>SUMIFS(DataRegularSeason20242025!$AA$3:$AA$1315,DataRegularSeason20242025!$B$3:$B$1315, "&lt;=" &amp; $A45, DataRegularSeason20242025!$D$3:$D$1315, P$1)+SUMIFS(DataRegularSeason20242025!$AB$3:$AB$1315,DataRegularSeason20242025!$B$3:$B$1315, "&lt;=" &amp; $A45, DataRegularSeason20242025!$E$3:$E$1315, P$1)</f>
        <v>12</v>
      </c>
      <c r="Q45" s="2">
        <f>SUMIFS(DataRegularSeason20242025!$AA$3:$AA$1315,DataRegularSeason20242025!$B$3:$B$1315, "&lt;=" &amp; $A45, DataRegularSeason20242025!$D$3:$D$1315, Q$1)+SUMIFS(DataRegularSeason20242025!$AB$3:$AB$1315,DataRegularSeason20242025!$B$3:$B$1315, "&lt;=" &amp; $A45, DataRegularSeason20242025!$E$3:$E$1315, Q$1)</f>
        <v>26</v>
      </c>
      <c r="R45" s="2">
        <f>SUMIFS(DataRegularSeason20242025!$AA$3:$AA$1315,DataRegularSeason20242025!$B$3:$B$1315, "&lt;=" &amp; $A45, DataRegularSeason20242025!$D$3:$D$1315, R$1)+SUMIFS(DataRegularSeason20242025!$AB$3:$AB$1315,DataRegularSeason20242025!$B$3:$B$1315, "&lt;=" &amp; $A45, DataRegularSeason20242025!$E$3:$E$1315, R$1)</f>
        <v>13</v>
      </c>
      <c r="S45" s="2">
        <f>SUMIFS(DataRegularSeason20242025!$AA$3:$AA$1315,DataRegularSeason20242025!$B$3:$B$1315, "&lt;=" &amp; $A45, DataRegularSeason20242025!$D$3:$D$1315, S$1)+SUMIFS(DataRegularSeason20242025!$AB$3:$AB$1315,DataRegularSeason20242025!$B$3:$B$1315, "&lt;=" &amp; $A45, DataRegularSeason20242025!$E$3:$E$1315, S$1)</f>
        <v>18</v>
      </c>
      <c r="T45" s="2">
        <f>SUMIFS(DataRegularSeason20242025!$AA$3:$AA$1315,DataRegularSeason20242025!$B$3:$B$1315, "&lt;=" &amp; $A45, DataRegularSeason20242025!$D$3:$D$1315, T$1)+SUMIFS(DataRegularSeason20242025!$AB$3:$AB$1315,DataRegularSeason20242025!$B$3:$B$1315, "&lt;=" &amp; $A45, DataRegularSeason20242025!$E$3:$E$1315, T$1)</f>
        <v>21</v>
      </c>
      <c r="U45" s="2">
        <f>SUMIFS(DataRegularSeason20242025!$AA$3:$AA$1315,DataRegularSeason20242025!$B$3:$B$1315, "&lt;=" &amp; $A45, DataRegularSeason20242025!$D$3:$D$1315, U$1)+SUMIFS(DataRegularSeason20242025!$AB$3:$AB$1315,DataRegularSeason20242025!$B$3:$B$1315, "&lt;=" &amp; $A45, DataRegularSeason20242025!$E$3:$E$1315, U$1)</f>
        <v>17</v>
      </c>
      <c r="V45" s="2">
        <f>SUMIFS(DataRegularSeason20242025!$AA$3:$AA$1315,DataRegularSeason20242025!$B$3:$B$1315, "&lt;=" &amp; $A45, DataRegularSeason20242025!$D$3:$D$1315, V$1)+SUMIFS(DataRegularSeason20242025!$AB$3:$AB$1315,DataRegularSeason20242025!$B$3:$B$1315, "&lt;=" &amp; $A45, DataRegularSeason20242025!$E$3:$E$1315, V$1)</f>
        <v>16</v>
      </c>
      <c r="W45" s="2">
        <f>SUMIFS(DataRegularSeason20242025!$AA$3:$AA$1315,DataRegularSeason20242025!$B$3:$B$1315, "&lt;=" &amp; $A45, DataRegularSeason20242025!$D$3:$D$1315, W$1)+SUMIFS(DataRegularSeason20242025!$AB$3:$AB$1315,DataRegularSeason20242025!$B$3:$B$1315, "&lt;=" &amp; $A45, DataRegularSeason20242025!$E$3:$E$1315, W$1)</f>
        <v>15</v>
      </c>
      <c r="X45" s="2">
        <f>SUMIFS(DataRegularSeason20242025!$AA$3:$AA$1315,DataRegularSeason20242025!$B$3:$B$1315, "&lt;=" &amp; $A45, DataRegularSeason20242025!$D$3:$D$1315, X$1)+SUMIFS(DataRegularSeason20242025!$AB$3:$AB$1315,DataRegularSeason20242025!$B$3:$B$1315, "&lt;=" &amp; $A45, DataRegularSeason20242025!$E$3:$E$1315, X$1)</f>
        <v>17</v>
      </c>
      <c r="Y45" s="2">
        <f>SUMIFS(DataRegularSeason20242025!$AA$3:$AA$1315,DataRegularSeason20242025!$B$3:$B$1315, "&lt;=" &amp; $A45, DataRegularSeason20242025!$D$3:$D$1315, Y$1)+SUMIFS(DataRegularSeason20242025!$AB$3:$AB$1315,DataRegularSeason20242025!$B$3:$B$1315, "&lt;=" &amp; $A45, DataRegularSeason20242025!$E$3:$E$1315, Y$1)</f>
        <v>13</v>
      </c>
      <c r="Z45" s="2">
        <f>SUMIFS(DataRegularSeason20242025!$AA$3:$AA$1315,DataRegularSeason20242025!$B$3:$B$1315, "&lt;=" &amp; $A45, DataRegularSeason20242025!$D$3:$D$1315, Z$1)+SUMIFS(DataRegularSeason20242025!$AB$3:$AB$1315,DataRegularSeason20242025!$B$3:$B$1315, "&lt;=" &amp; $A45, DataRegularSeason20242025!$E$3:$E$1315, Z$1)</f>
        <v>15</v>
      </c>
      <c r="AA45" s="2">
        <f>SUMIFS(DataRegularSeason20242025!$AA$3:$AA$1315,DataRegularSeason20242025!$B$3:$B$1315, "&lt;=" &amp; $A45, DataRegularSeason20242025!$D$3:$D$1315, AA$1)+SUMIFS(DataRegularSeason20242025!$AB$3:$AB$1315,DataRegularSeason20242025!$B$3:$B$1315, "&lt;=" &amp; $A45, DataRegularSeason20242025!$E$3:$E$1315, AA$1)</f>
        <v>17</v>
      </c>
      <c r="AB45" s="2">
        <f>SUMIFS(DataRegularSeason20242025!$AA$3:$AA$1315,DataRegularSeason20242025!$B$3:$B$1315, "&lt;=" &amp; $A45, DataRegularSeason20242025!$D$3:$D$1315, AB$1)+SUMIFS(DataRegularSeason20242025!$AB$3:$AB$1315,DataRegularSeason20242025!$B$3:$B$1315, "&lt;=" &amp; $A45, DataRegularSeason20242025!$E$3:$E$1315, AB$1)</f>
        <v>22</v>
      </c>
      <c r="AC45" s="2">
        <f>SUMIFS(DataRegularSeason20242025!$AA$3:$AA$1315,DataRegularSeason20242025!$B$3:$B$1315, "&lt;=" &amp; $A45, DataRegularSeason20242025!$D$3:$D$1315, AC$1)+SUMIFS(DataRegularSeason20242025!$AB$3:$AB$1315,DataRegularSeason20242025!$B$3:$B$1315, "&lt;=" &amp; $A45, DataRegularSeason20242025!$E$3:$E$1315, AC$1)</f>
        <v>17</v>
      </c>
      <c r="AD45" s="2">
        <f>SUMIFS(DataRegularSeason20242025!$AA$3:$AA$1315,DataRegularSeason20242025!$B$3:$B$1315, "&lt;=" &amp; $A45, DataRegularSeason20242025!$D$3:$D$1315, AD$1)+SUMIFS(DataRegularSeason20242025!$AB$3:$AB$1315,DataRegularSeason20242025!$B$3:$B$1315, "&lt;=" &amp; $A45, DataRegularSeason20242025!$E$3:$E$1315, AD$1)</f>
        <v>19</v>
      </c>
      <c r="AE45" s="2">
        <f>SUMIFS(DataRegularSeason20242025!$AA$3:$AA$1315,DataRegularSeason20242025!$B$3:$B$1315, "&lt;=" &amp; $A45, DataRegularSeason20242025!$D$3:$D$1315, AE$1)+SUMIFS(DataRegularSeason20242025!$AB$3:$AB$1315,DataRegularSeason20242025!$B$3:$B$1315, "&lt;=" &amp; $A45, DataRegularSeason20242025!$E$3:$E$1315, AE$1)</f>
        <v>24</v>
      </c>
      <c r="AF45" s="2">
        <f>SUMIFS(DataRegularSeason20242025!$AA$3:$AA$1315,DataRegularSeason20242025!$B$3:$B$1315, "&lt;=" &amp; $A45, DataRegularSeason20242025!$D$3:$D$1315, AF$1)+SUMIFS(DataRegularSeason20242025!$AB$3:$AB$1315,DataRegularSeason20242025!$B$3:$B$1315, "&lt;=" &amp; $A45, DataRegularSeason20242025!$E$3:$E$1315, AF$1)</f>
        <v>30</v>
      </c>
      <c r="AG45" s="2">
        <f>SUMIFS(DataRegularSeason20242025!$AA$3:$AA$1315,DataRegularSeason20242025!$B$3:$B$1315, "&lt;=" &amp; $A45, DataRegularSeason20242025!$D$3:$D$1315, AG$1)+SUMIFS(DataRegularSeason20242025!$AB$3:$AB$1315,DataRegularSeason20242025!$B$3:$B$1315, "&lt;=" &amp; $A45, DataRegularSeason20242025!$E$3:$E$1315, AG$1)</f>
        <v>23</v>
      </c>
    </row>
    <row r="46" spans="1:33" x14ac:dyDescent="0.25">
      <c r="A46" s="4">
        <v>45612</v>
      </c>
      <c r="B46" s="2">
        <f>SUMIFS(DataRegularSeason20242025!$AA$3:$AA$1315,DataRegularSeason20242025!$B$3:$B$1315, "&lt;=" &amp; $A46, DataRegularSeason20242025!$D$3:$D$1315, B$1)+SUMIFS(DataRegularSeason20242025!$AB$3:$AB$1315,DataRegularSeason20242025!$B$3:$B$1315, "&lt;=" &amp; $A46, DataRegularSeason20242025!$E$3:$E$1315, B$1)</f>
        <v>14</v>
      </c>
      <c r="C46" s="2">
        <f>SUMIFS(DataRegularSeason20242025!$AA$3:$AA$1315,DataRegularSeason20242025!$B$3:$B$1315, "&lt;=" &amp; $A46, DataRegularSeason20242025!$D$3:$D$1315, C$1)+SUMIFS(DataRegularSeason20242025!$AB$3:$AB$1315,DataRegularSeason20242025!$B$3:$B$1315, "&lt;=" &amp; $A46, DataRegularSeason20242025!$E$3:$E$1315, C$1)</f>
        <v>19</v>
      </c>
      <c r="D46" s="2">
        <f>SUMIFS(DataRegularSeason20242025!$AA$3:$AA$1315,DataRegularSeason20242025!$B$3:$B$1315, "&lt;=" &amp; $A46, DataRegularSeason20242025!$D$3:$D$1315, D$1)+SUMIFS(DataRegularSeason20242025!$AB$3:$AB$1315,DataRegularSeason20242025!$B$3:$B$1315, "&lt;=" &amp; $A46, DataRegularSeason20242025!$E$3:$E$1315, D$1)</f>
        <v>17</v>
      </c>
      <c r="E46" s="2">
        <f>SUMIFS(DataRegularSeason20242025!$AA$3:$AA$1315,DataRegularSeason20242025!$B$3:$B$1315, "&lt;=" &amp; $A46, DataRegularSeason20242025!$D$3:$D$1315, E$1)+SUMIFS(DataRegularSeason20242025!$AB$3:$AB$1315,DataRegularSeason20242025!$B$3:$B$1315, "&lt;=" &amp; $A46, DataRegularSeason20242025!$E$3:$E$1315, E$1)</f>
        <v>24</v>
      </c>
      <c r="F46" s="2">
        <f>SUMIFS(DataRegularSeason20242025!$AA$3:$AA$1315,DataRegularSeason20242025!$B$3:$B$1315, "&lt;=" &amp; $A46, DataRegularSeason20242025!$D$3:$D$1315, F$1)+SUMIFS(DataRegularSeason20242025!$AB$3:$AB$1315,DataRegularSeason20242025!$B$3:$B$1315, "&lt;=" &amp; $A46, DataRegularSeason20242025!$E$3:$E$1315, F$1)</f>
        <v>14</v>
      </c>
      <c r="G46" s="2">
        <f>SUMIFS(DataRegularSeason20242025!$AA$3:$AA$1315,DataRegularSeason20242025!$B$3:$B$1315, "&lt;=" &amp; $A46, DataRegularSeason20242025!$D$3:$D$1315, G$1)+SUMIFS(DataRegularSeason20242025!$AB$3:$AB$1315,DataRegularSeason20242025!$B$3:$B$1315, "&lt;=" &amp; $A46, DataRegularSeason20242025!$E$3:$E$1315, G$1)</f>
        <v>21</v>
      </c>
      <c r="H46" s="2">
        <f>SUMIFS(DataRegularSeason20242025!$AA$3:$AA$1315,DataRegularSeason20242025!$B$3:$B$1315, "&lt;=" &amp; $A46, DataRegularSeason20242025!$D$3:$D$1315, H$1)+SUMIFS(DataRegularSeason20242025!$AB$3:$AB$1315,DataRegularSeason20242025!$B$3:$B$1315, "&lt;=" &amp; $A46, DataRegularSeason20242025!$E$3:$E$1315, H$1)</f>
        <v>13</v>
      </c>
      <c r="I46" s="2">
        <f>SUMIFS(DataRegularSeason20242025!$AA$3:$AA$1315,DataRegularSeason20242025!$B$3:$B$1315, "&lt;=" &amp; $A46, DataRegularSeason20242025!$D$3:$D$1315, I$1)+SUMIFS(DataRegularSeason20242025!$AB$3:$AB$1315,DataRegularSeason20242025!$B$3:$B$1315, "&lt;=" &amp; $A46, DataRegularSeason20242025!$E$3:$E$1315, I$1)</f>
        <v>18</v>
      </c>
      <c r="J46" s="2">
        <f>SUMIFS(DataRegularSeason20242025!$AA$3:$AA$1315,DataRegularSeason20242025!$B$3:$B$1315, "&lt;=" &amp; $A46, DataRegularSeason20242025!$D$3:$D$1315, J$1)+SUMIFS(DataRegularSeason20242025!$AB$3:$AB$1315,DataRegularSeason20242025!$B$3:$B$1315, "&lt;=" &amp; $A46, DataRegularSeason20242025!$E$3:$E$1315, J$1)</f>
        <v>22</v>
      </c>
      <c r="K46" s="2">
        <f>SUMIFS(DataRegularSeason20242025!$AA$3:$AA$1315,DataRegularSeason20242025!$B$3:$B$1315, "&lt;=" &amp; $A46, DataRegularSeason20242025!$D$3:$D$1315, K$1)+SUMIFS(DataRegularSeason20242025!$AB$3:$AB$1315,DataRegularSeason20242025!$B$3:$B$1315, "&lt;=" &amp; $A46, DataRegularSeason20242025!$E$3:$E$1315, K$1)</f>
        <v>15</v>
      </c>
      <c r="L46" s="2">
        <f>SUMIFS(DataRegularSeason20242025!$AA$3:$AA$1315,DataRegularSeason20242025!$B$3:$B$1315, "&lt;=" &amp; $A46, DataRegularSeason20242025!$D$3:$D$1315, L$1)+SUMIFS(DataRegularSeason20242025!$AB$3:$AB$1315,DataRegularSeason20242025!$B$3:$B$1315, "&lt;=" &amp; $A46, DataRegularSeason20242025!$E$3:$E$1315, L$1)</f>
        <v>20</v>
      </c>
      <c r="M46" s="2">
        <f>SUMIFS(DataRegularSeason20242025!$AA$3:$AA$1315,DataRegularSeason20242025!$B$3:$B$1315, "&lt;=" &amp; $A46, DataRegularSeason20242025!$D$3:$D$1315, M$1)+SUMIFS(DataRegularSeason20242025!$AB$3:$AB$1315,DataRegularSeason20242025!$B$3:$B$1315, "&lt;=" &amp; $A46, DataRegularSeason20242025!$E$3:$E$1315, M$1)</f>
        <v>25</v>
      </c>
      <c r="N46" s="2">
        <f>SUMIFS(DataRegularSeason20242025!$AA$3:$AA$1315,DataRegularSeason20242025!$B$3:$B$1315, "&lt;=" &amp; $A46, DataRegularSeason20242025!$D$3:$D$1315, N$1)+SUMIFS(DataRegularSeason20242025!$AB$3:$AB$1315,DataRegularSeason20242025!$B$3:$B$1315, "&lt;=" &amp; $A46, DataRegularSeason20242025!$E$3:$E$1315, N$1)</f>
        <v>23</v>
      </c>
      <c r="O46" s="2">
        <f>SUMIFS(DataRegularSeason20242025!$AA$3:$AA$1315,DataRegularSeason20242025!$B$3:$B$1315, "&lt;=" &amp; $A46, DataRegularSeason20242025!$D$3:$D$1315, O$1)+SUMIFS(DataRegularSeason20242025!$AB$3:$AB$1315,DataRegularSeason20242025!$B$3:$B$1315, "&lt;=" &amp; $A46, DataRegularSeason20242025!$E$3:$E$1315, O$1)</f>
        <v>25</v>
      </c>
      <c r="P46" s="2">
        <f>SUMIFS(DataRegularSeason20242025!$AA$3:$AA$1315,DataRegularSeason20242025!$B$3:$B$1315, "&lt;=" &amp; $A46, DataRegularSeason20242025!$D$3:$D$1315, P$1)+SUMIFS(DataRegularSeason20242025!$AB$3:$AB$1315,DataRegularSeason20242025!$B$3:$B$1315, "&lt;=" &amp; $A46, DataRegularSeason20242025!$E$3:$E$1315, P$1)</f>
        <v>14</v>
      </c>
      <c r="Q46" s="2">
        <f>SUMIFS(DataRegularSeason20242025!$AA$3:$AA$1315,DataRegularSeason20242025!$B$3:$B$1315, "&lt;=" &amp; $A46, DataRegularSeason20242025!$D$3:$D$1315, Q$1)+SUMIFS(DataRegularSeason20242025!$AB$3:$AB$1315,DataRegularSeason20242025!$B$3:$B$1315, "&lt;=" &amp; $A46, DataRegularSeason20242025!$E$3:$E$1315, Q$1)</f>
        <v>26</v>
      </c>
      <c r="R46" s="2">
        <f>SUMIFS(DataRegularSeason20242025!$AA$3:$AA$1315,DataRegularSeason20242025!$B$3:$B$1315, "&lt;=" &amp; $A46, DataRegularSeason20242025!$D$3:$D$1315, R$1)+SUMIFS(DataRegularSeason20242025!$AB$3:$AB$1315,DataRegularSeason20242025!$B$3:$B$1315, "&lt;=" &amp; $A46, DataRegularSeason20242025!$E$3:$E$1315, R$1)</f>
        <v>13</v>
      </c>
      <c r="S46" s="2">
        <f>SUMIFS(DataRegularSeason20242025!$AA$3:$AA$1315,DataRegularSeason20242025!$B$3:$B$1315, "&lt;=" &amp; $A46, DataRegularSeason20242025!$D$3:$D$1315, S$1)+SUMIFS(DataRegularSeason20242025!$AB$3:$AB$1315,DataRegularSeason20242025!$B$3:$B$1315, "&lt;=" &amp; $A46, DataRegularSeason20242025!$E$3:$E$1315, S$1)</f>
        <v>18</v>
      </c>
      <c r="T46" s="2">
        <f>SUMIFS(DataRegularSeason20242025!$AA$3:$AA$1315,DataRegularSeason20242025!$B$3:$B$1315, "&lt;=" &amp; $A46, DataRegularSeason20242025!$D$3:$D$1315, T$1)+SUMIFS(DataRegularSeason20242025!$AB$3:$AB$1315,DataRegularSeason20242025!$B$3:$B$1315, "&lt;=" &amp; $A46, DataRegularSeason20242025!$E$3:$E$1315, T$1)</f>
        <v>21</v>
      </c>
      <c r="U46" s="2">
        <f>SUMIFS(DataRegularSeason20242025!$AA$3:$AA$1315,DataRegularSeason20242025!$B$3:$B$1315, "&lt;=" &amp; $A46, DataRegularSeason20242025!$D$3:$D$1315, U$1)+SUMIFS(DataRegularSeason20242025!$AB$3:$AB$1315,DataRegularSeason20242025!$B$3:$B$1315, "&lt;=" &amp; $A46, DataRegularSeason20242025!$E$3:$E$1315, U$1)</f>
        <v>17</v>
      </c>
      <c r="V46" s="2">
        <f>SUMIFS(DataRegularSeason20242025!$AA$3:$AA$1315,DataRegularSeason20242025!$B$3:$B$1315, "&lt;=" &amp; $A46, DataRegularSeason20242025!$D$3:$D$1315, V$1)+SUMIFS(DataRegularSeason20242025!$AB$3:$AB$1315,DataRegularSeason20242025!$B$3:$B$1315, "&lt;=" &amp; $A46, DataRegularSeason20242025!$E$3:$E$1315, V$1)</f>
        <v>18</v>
      </c>
      <c r="W46" s="2">
        <f>SUMIFS(DataRegularSeason20242025!$AA$3:$AA$1315,DataRegularSeason20242025!$B$3:$B$1315, "&lt;=" &amp; $A46, DataRegularSeason20242025!$D$3:$D$1315, W$1)+SUMIFS(DataRegularSeason20242025!$AB$3:$AB$1315,DataRegularSeason20242025!$B$3:$B$1315, "&lt;=" &amp; $A46, DataRegularSeason20242025!$E$3:$E$1315, W$1)</f>
        <v>17</v>
      </c>
      <c r="X46" s="2">
        <f>SUMIFS(DataRegularSeason20242025!$AA$3:$AA$1315,DataRegularSeason20242025!$B$3:$B$1315, "&lt;=" &amp; $A46, DataRegularSeason20242025!$D$3:$D$1315, X$1)+SUMIFS(DataRegularSeason20242025!$AB$3:$AB$1315,DataRegularSeason20242025!$B$3:$B$1315, "&lt;=" &amp; $A46, DataRegularSeason20242025!$E$3:$E$1315, X$1)</f>
        <v>19</v>
      </c>
      <c r="Y46" s="2">
        <f>SUMIFS(DataRegularSeason20242025!$AA$3:$AA$1315,DataRegularSeason20242025!$B$3:$B$1315, "&lt;=" &amp; $A46, DataRegularSeason20242025!$D$3:$D$1315, Y$1)+SUMIFS(DataRegularSeason20242025!$AB$3:$AB$1315,DataRegularSeason20242025!$B$3:$B$1315, "&lt;=" &amp; $A46, DataRegularSeason20242025!$E$3:$E$1315, Y$1)</f>
        <v>14</v>
      </c>
      <c r="Z46" s="2">
        <f>SUMIFS(DataRegularSeason20242025!$AA$3:$AA$1315,DataRegularSeason20242025!$B$3:$B$1315, "&lt;=" &amp; $A46, DataRegularSeason20242025!$D$3:$D$1315, Z$1)+SUMIFS(DataRegularSeason20242025!$AB$3:$AB$1315,DataRegularSeason20242025!$B$3:$B$1315, "&lt;=" &amp; $A46, DataRegularSeason20242025!$E$3:$E$1315, Z$1)</f>
        <v>17</v>
      </c>
      <c r="AA46" s="2">
        <f>SUMIFS(DataRegularSeason20242025!$AA$3:$AA$1315,DataRegularSeason20242025!$B$3:$B$1315, "&lt;=" &amp; $A46, DataRegularSeason20242025!$D$3:$D$1315, AA$1)+SUMIFS(DataRegularSeason20242025!$AB$3:$AB$1315,DataRegularSeason20242025!$B$3:$B$1315, "&lt;=" &amp; $A46, DataRegularSeason20242025!$E$3:$E$1315, AA$1)</f>
        <v>19</v>
      </c>
      <c r="AB46" s="2">
        <f>SUMIFS(DataRegularSeason20242025!$AA$3:$AA$1315,DataRegularSeason20242025!$B$3:$B$1315, "&lt;=" &amp; $A46, DataRegularSeason20242025!$D$3:$D$1315, AB$1)+SUMIFS(DataRegularSeason20242025!$AB$3:$AB$1315,DataRegularSeason20242025!$B$3:$B$1315, "&lt;=" &amp; $A46, DataRegularSeason20242025!$E$3:$E$1315, AB$1)</f>
        <v>24</v>
      </c>
      <c r="AC46" s="2">
        <f>SUMIFS(DataRegularSeason20242025!$AA$3:$AA$1315,DataRegularSeason20242025!$B$3:$B$1315, "&lt;=" &amp; $A46, DataRegularSeason20242025!$D$3:$D$1315, AC$1)+SUMIFS(DataRegularSeason20242025!$AB$3:$AB$1315,DataRegularSeason20242025!$B$3:$B$1315, "&lt;=" &amp; $A46, DataRegularSeason20242025!$E$3:$E$1315, AC$1)</f>
        <v>17</v>
      </c>
      <c r="AD46" s="2">
        <f>SUMIFS(DataRegularSeason20242025!$AA$3:$AA$1315,DataRegularSeason20242025!$B$3:$B$1315, "&lt;=" &amp; $A46, DataRegularSeason20242025!$D$3:$D$1315, AD$1)+SUMIFS(DataRegularSeason20242025!$AB$3:$AB$1315,DataRegularSeason20242025!$B$3:$B$1315, "&lt;=" &amp; $A46, DataRegularSeason20242025!$E$3:$E$1315, AD$1)</f>
        <v>21</v>
      </c>
      <c r="AE46" s="2">
        <f>SUMIFS(DataRegularSeason20242025!$AA$3:$AA$1315,DataRegularSeason20242025!$B$3:$B$1315, "&lt;=" &amp; $A46, DataRegularSeason20242025!$D$3:$D$1315, AE$1)+SUMIFS(DataRegularSeason20242025!$AB$3:$AB$1315,DataRegularSeason20242025!$B$3:$B$1315, "&lt;=" &amp; $A46, DataRegularSeason20242025!$E$3:$E$1315, AE$1)</f>
        <v>24</v>
      </c>
      <c r="AF46" s="2">
        <f>SUMIFS(DataRegularSeason20242025!$AA$3:$AA$1315,DataRegularSeason20242025!$B$3:$B$1315, "&lt;=" &amp; $A46, DataRegularSeason20242025!$D$3:$D$1315, AF$1)+SUMIFS(DataRegularSeason20242025!$AB$3:$AB$1315,DataRegularSeason20242025!$B$3:$B$1315, "&lt;=" &amp; $A46, DataRegularSeason20242025!$E$3:$E$1315, AF$1)</f>
        <v>30</v>
      </c>
      <c r="AG46" s="2">
        <f>SUMIFS(DataRegularSeason20242025!$AA$3:$AA$1315,DataRegularSeason20242025!$B$3:$B$1315, "&lt;=" &amp; $A46, DataRegularSeason20242025!$D$3:$D$1315, AG$1)+SUMIFS(DataRegularSeason20242025!$AB$3:$AB$1315,DataRegularSeason20242025!$B$3:$B$1315, "&lt;=" &amp; $A46, DataRegularSeason20242025!$E$3:$E$1315, AG$1)</f>
        <v>23</v>
      </c>
    </row>
    <row r="47" spans="1:33" x14ac:dyDescent="0.25">
      <c r="A47" s="4">
        <v>45613</v>
      </c>
      <c r="B47" s="2">
        <f>SUMIFS(DataRegularSeason20242025!$AA$3:$AA$1315,DataRegularSeason20242025!$B$3:$B$1315, "&lt;=" &amp; $A47, DataRegularSeason20242025!$D$3:$D$1315, B$1)+SUMIFS(DataRegularSeason20242025!$AB$3:$AB$1315,DataRegularSeason20242025!$B$3:$B$1315, "&lt;=" &amp; $A47, DataRegularSeason20242025!$E$3:$E$1315, B$1)</f>
        <v>14</v>
      </c>
      <c r="C47" s="2">
        <f>SUMIFS(DataRegularSeason20242025!$AA$3:$AA$1315,DataRegularSeason20242025!$B$3:$B$1315, "&lt;=" &amp; $A47, DataRegularSeason20242025!$D$3:$D$1315, C$1)+SUMIFS(DataRegularSeason20242025!$AB$3:$AB$1315,DataRegularSeason20242025!$B$3:$B$1315, "&lt;=" &amp; $A47, DataRegularSeason20242025!$E$3:$E$1315, C$1)</f>
        <v>19</v>
      </c>
      <c r="D47" s="2">
        <f>SUMIFS(DataRegularSeason20242025!$AA$3:$AA$1315,DataRegularSeason20242025!$B$3:$B$1315, "&lt;=" &amp; $A47, DataRegularSeason20242025!$D$3:$D$1315, D$1)+SUMIFS(DataRegularSeason20242025!$AB$3:$AB$1315,DataRegularSeason20242025!$B$3:$B$1315, "&lt;=" &amp; $A47, DataRegularSeason20242025!$E$3:$E$1315, D$1)</f>
        <v>17</v>
      </c>
      <c r="E47" s="2">
        <f>SUMIFS(DataRegularSeason20242025!$AA$3:$AA$1315,DataRegularSeason20242025!$B$3:$B$1315, "&lt;=" &amp; $A47, DataRegularSeason20242025!$D$3:$D$1315, E$1)+SUMIFS(DataRegularSeason20242025!$AB$3:$AB$1315,DataRegularSeason20242025!$B$3:$B$1315, "&lt;=" &amp; $A47, DataRegularSeason20242025!$E$3:$E$1315, E$1)</f>
        <v>26</v>
      </c>
      <c r="F47" s="2">
        <f>SUMIFS(DataRegularSeason20242025!$AA$3:$AA$1315,DataRegularSeason20242025!$B$3:$B$1315, "&lt;=" &amp; $A47, DataRegularSeason20242025!$D$3:$D$1315, F$1)+SUMIFS(DataRegularSeason20242025!$AB$3:$AB$1315,DataRegularSeason20242025!$B$3:$B$1315, "&lt;=" &amp; $A47, DataRegularSeason20242025!$E$3:$E$1315, F$1)</f>
        <v>14</v>
      </c>
      <c r="G47" s="2">
        <f>SUMIFS(DataRegularSeason20242025!$AA$3:$AA$1315,DataRegularSeason20242025!$B$3:$B$1315, "&lt;=" &amp; $A47, DataRegularSeason20242025!$D$3:$D$1315, G$1)+SUMIFS(DataRegularSeason20242025!$AB$3:$AB$1315,DataRegularSeason20242025!$B$3:$B$1315, "&lt;=" &amp; $A47, DataRegularSeason20242025!$E$3:$E$1315, G$1)</f>
        <v>21</v>
      </c>
      <c r="H47" s="2">
        <f>SUMIFS(DataRegularSeason20242025!$AA$3:$AA$1315,DataRegularSeason20242025!$B$3:$B$1315, "&lt;=" &amp; $A47, DataRegularSeason20242025!$D$3:$D$1315, H$1)+SUMIFS(DataRegularSeason20242025!$AB$3:$AB$1315,DataRegularSeason20242025!$B$3:$B$1315, "&lt;=" &amp; $A47, DataRegularSeason20242025!$E$3:$E$1315, H$1)</f>
        <v>13</v>
      </c>
      <c r="I47" s="2">
        <f>SUMIFS(DataRegularSeason20242025!$AA$3:$AA$1315,DataRegularSeason20242025!$B$3:$B$1315, "&lt;=" &amp; $A47, DataRegularSeason20242025!$D$3:$D$1315, I$1)+SUMIFS(DataRegularSeason20242025!$AB$3:$AB$1315,DataRegularSeason20242025!$B$3:$B$1315, "&lt;=" &amp; $A47, DataRegularSeason20242025!$E$3:$E$1315, I$1)</f>
        <v>18</v>
      </c>
      <c r="J47" s="2">
        <f>SUMIFS(DataRegularSeason20242025!$AA$3:$AA$1315,DataRegularSeason20242025!$B$3:$B$1315, "&lt;=" &amp; $A47, DataRegularSeason20242025!$D$3:$D$1315, J$1)+SUMIFS(DataRegularSeason20242025!$AB$3:$AB$1315,DataRegularSeason20242025!$B$3:$B$1315, "&lt;=" &amp; $A47, DataRegularSeason20242025!$E$3:$E$1315, J$1)</f>
        <v>22</v>
      </c>
      <c r="K47" s="2">
        <f>SUMIFS(DataRegularSeason20242025!$AA$3:$AA$1315,DataRegularSeason20242025!$B$3:$B$1315, "&lt;=" &amp; $A47, DataRegularSeason20242025!$D$3:$D$1315, K$1)+SUMIFS(DataRegularSeason20242025!$AB$3:$AB$1315,DataRegularSeason20242025!$B$3:$B$1315, "&lt;=" &amp; $A47, DataRegularSeason20242025!$E$3:$E$1315, K$1)</f>
        <v>15</v>
      </c>
      <c r="L47" s="2">
        <f>SUMIFS(DataRegularSeason20242025!$AA$3:$AA$1315,DataRegularSeason20242025!$B$3:$B$1315, "&lt;=" &amp; $A47, DataRegularSeason20242025!$D$3:$D$1315, L$1)+SUMIFS(DataRegularSeason20242025!$AB$3:$AB$1315,DataRegularSeason20242025!$B$3:$B$1315, "&lt;=" &amp; $A47, DataRegularSeason20242025!$E$3:$E$1315, L$1)</f>
        <v>20</v>
      </c>
      <c r="M47" s="2">
        <f>SUMIFS(DataRegularSeason20242025!$AA$3:$AA$1315,DataRegularSeason20242025!$B$3:$B$1315, "&lt;=" &amp; $A47, DataRegularSeason20242025!$D$3:$D$1315, M$1)+SUMIFS(DataRegularSeason20242025!$AB$3:$AB$1315,DataRegularSeason20242025!$B$3:$B$1315, "&lt;=" &amp; $A47, DataRegularSeason20242025!$E$3:$E$1315, M$1)</f>
        <v>25</v>
      </c>
      <c r="N47" s="2">
        <f>SUMIFS(DataRegularSeason20242025!$AA$3:$AA$1315,DataRegularSeason20242025!$B$3:$B$1315, "&lt;=" &amp; $A47, DataRegularSeason20242025!$D$3:$D$1315, N$1)+SUMIFS(DataRegularSeason20242025!$AB$3:$AB$1315,DataRegularSeason20242025!$B$3:$B$1315, "&lt;=" &amp; $A47, DataRegularSeason20242025!$E$3:$E$1315, N$1)</f>
        <v>23</v>
      </c>
      <c r="O47" s="2">
        <f>SUMIFS(DataRegularSeason20242025!$AA$3:$AA$1315,DataRegularSeason20242025!$B$3:$B$1315, "&lt;=" &amp; $A47, DataRegularSeason20242025!$D$3:$D$1315, O$1)+SUMIFS(DataRegularSeason20242025!$AB$3:$AB$1315,DataRegularSeason20242025!$B$3:$B$1315, "&lt;=" &amp; $A47, DataRegularSeason20242025!$E$3:$E$1315, O$1)</f>
        <v>25</v>
      </c>
      <c r="P47" s="2">
        <f>SUMIFS(DataRegularSeason20242025!$AA$3:$AA$1315,DataRegularSeason20242025!$B$3:$B$1315, "&lt;=" &amp; $A47, DataRegularSeason20242025!$D$3:$D$1315, P$1)+SUMIFS(DataRegularSeason20242025!$AB$3:$AB$1315,DataRegularSeason20242025!$B$3:$B$1315, "&lt;=" &amp; $A47, DataRegularSeason20242025!$E$3:$E$1315, P$1)</f>
        <v>14</v>
      </c>
      <c r="Q47" s="2">
        <f>SUMIFS(DataRegularSeason20242025!$AA$3:$AA$1315,DataRegularSeason20242025!$B$3:$B$1315, "&lt;=" &amp; $A47, DataRegularSeason20242025!$D$3:$D$1315, Q$1)+SUMIFS(DataRegularSeason20242025!$AB$3:$AB$1315,DataRegularSeason20242025!$B$3:$B$1315, "&lt;=" &amp; $A47, DataRegularSeason20242025!$E$3:$E$1315, Q$1)</f>
        <v>26</v>
      </c>
      <c r="R47" s="2">
        <f>SUMIFS(DataRegularSeason20242025!$AA$3:$AA$1315,DataRegularSeason20242025!$B$3:$B$1315, "&lt;=" &amp; $A47, DataRegularSeason20242025!$D$3:$D$1315, R$1)+SUMIFS(DataRegularSeason20242025!$AB$3:$AB$1315,DataRegularSeason20242025!$B$3:$B$1315, "&lt;=" &amp; $A47, DataRegularSeason20242025!$E$3:$E$1315, R$1)</f>
        <v>15</v>
      </c>
      <c r="S47" s="2">
        <f>SUMIFS(DataRegularSeason20242025!$AA$3:$AA$1315,DataRegularSeason20242025!$B$3:$B$1315, "&lt;=" &amp; $A47, DataRegularSeason20242025!$D$3:$D$1315, S$1)+SUMIFS(DataRegularSeason20242025!$AB$3:$AB$1315,DataRegularSeason20242025!$B$3:$B$1315, "&lt;=" &amp; $A47, DataRegularSeason20242025!$E$3:$E$1315, S$1)</f>
        <v>18</v>
      </c>
      <c r="T47" s="2">
        <f>SUMIFS(DataRegularSeason20242025!$AA$3:$AA$1315,DataRegularSeason20242025!$B$3:$B$1315, "&lt;=" &amp; $A47, DataRegularSeason20242025!$D$3:$D$1315, T$1)+SUMIFS(DataRegularSeason20242025!$AB$3:$AB$1315,DataRegularSeason20242025!$B$3:$B$1315, "&lt;=" &amp; $A47, DataRegularSeason20242025!$E$3:$E$1315, T$1)</f>
        <v>23</v>
      </c>
      <c r="U47" s="2">
        <f>SUMIFS(DataRegularSeason20242025!$AA$3:$AA$1315,DataRegularSeason20242025!$B$3:$B$1315, "&lt;=" &amp; $A47, DataRegularSeason20242025!$D$3:$D$1315, U$1)+SUMIFS(DataRegularSeason20242025!$AB$3:$AB$1315,DataRegularSeason20242025!$B$3:$B$1315, "&lt;=" &amp; $A47, DataRegularSeason20242025!$E$3:$E$1315, U$1)</f>
        <v>17</v>
      </c>
      <c r="V47" s="2">
        <f>SUMIFS(DataRegularSeason20242025!$AA$3:$AA$1315,DataRegularSeason20242025!$B$3:$B$1315, "&lt;=" &amp; $A47, DataRegularSeason20242025!$D$3:$D$1315, V$1)+SUMIFS(DataRegularSeason20242025!$AB$3:$AB$1315,DataRegularSeason20242025!$B$3:$B$1315, "&lt;=" &amp; $A47, DataRegularSeason20242025!$E$3:$E$1315, V$1)</f>
        <v>18</v>
      </c>
      <c r="W47" s="2">
        <f>SUMIFS(DataRegularSeason20242025!$AA$3:$AA$1315,DataRegularSeason20242025!$B$3:$B$1315, "&lt;=" &amp; $A47, DataRegularSeason20242025!$D$3:$D$1315, W$1)+SUMIFS(DataRegularSeason20242025!$AB$3:$AB$1315,DataRegularSeason20242025!$B$3:$B$1315, "&lt;=" &amp; $A47, DataRegularSeason20242025!$E$3:$E$1315, W$1)</f>
        <v>17</v>
      </c>
      <c r="X47" s="2">
        <f>SUMIFS(DataRegularSeason20242025!$AA$3:$AA$1315,DataRegularSeason20242025!$B$3:$B$1315, "&lt;=" &amp; $A47, DataRegularSeason20242025!$D$3:$D$1315, X$1)+SUMIFS(DataRegularSeason20242025!$AB$3:$AB$1315,DataRegularSeason20242025!$B$3:$B$1315, "&lt;=" &amp; $A47, DataRegularSeason20242025!$E$3:$E$1315, X$1)</f>
        <v>19</v>
      </c>
      <c r="Y47" s="2">
        <f>SUMIFS(DataRegularSeason20242025!$AA$3:$AA$1315,DataRegularSeason20242025!$B$3:$B$1315, "&lt;=" &amp; $A47, DataRegularSeason20242025!$D$3:$D$1315, Y$1)+SUMIFS(DataRegularSeason20242025!$AB$3:$AB$1315,DataRegularSeason20242025!$B$3:$B$1315, "&lt;=" &amp; $A47, DataRegularSeason20242025!$E$3:$E$1315, Y$1)</f>
        <v>14</v>
      </c>
      <c r="Z47" s="2">
        <f>SUMIFS(DataRegularSeason20242025!$AA$3:$AA$1315,DataRegularSeason20242025!$B$3:$B$1315, "&lt;=" &amp; $A47, DataRegularSeason20242025!$D$3:$D$1315, Z$1)+SUMIFS(DataRegularSeason20242025!$AB$3:$AB$1315,DataRegularSeason20242025!$B$3:$B$1315, "&lt;=" &amp; $A47, DataRegularSeason20242025!$E$3:$E$1315, Z$1)</f>
        <v>17</v>
      </c>
      <c r="AA47" s="2">
        <f>SUMIFS(DataRegularSeason20242025!$AA$3:$AA$1315,DataRegularSeason20242025!$B$3:$B$1315, "&lt;=" &amp; $A47, DataRegularSeason20242025!$D$3:$D$1315, AA$1)+SUMIFS(DataRegularSeason20242025!$AB$3:$AB$1315,DataRegularSeason20242025!$B$3:$B$1315, "&lt;=" &amp; $A47, DataRegularSeason20242025!$E$3:$E$1315, AA$1)</f>
        <v>19</v>
      </c>
      <c r="AB47" s="2">
        <f>SUMIFS(DataRegularSeason20242025!$AA$3:$AA$1315,DataRegularSeason20242025!$B$3:$B$1315, "&lt;=" &amp; $A47, DataRegularSeason20242025!$D$3:$D$1315, AB$1)+SUMIFS(DataRegularSeason20242025!$AB$3:$AB$1315,DataRegularSeason20242025!$B$3:$B$1315, "&lt;=" &amp; $A47, DataRegularSeason20242025!$E$3:$E$1315, AB$1)</f>
        <v>24</v>
      </c>
      <c r="AC47" s="2">
        <f>SUMIFS(DataRegularSeason20242025!$AA$3:$AA$1315,DataRegularSeason20242025!$B$3:$B$1315, "&lt;=" &amp; $A47, DataRegularSeason20242025!$D$3:$D$1315, AC$1)+SUMIFS(DataRegularSeason20242025!$AB$3:$AB$1315,DataRegularSeason20242025!$B$3:$B$1315, "&lt;=" &amp; $A47, DataRegularSeason20242025!$E$3:$E$1315, AC$1)</f>
        <v>17</v>
      </c>
      <c r="AD47" s="2">
        <f>SUMIFS(DataRegularSeason20242025!$AA$3:$AA$1315,DataRegularSeason20242025!$B$3:$B$1315, "&lt;=" &amp; $A47, DataRegularSeason20242025!$D$3:$D$1315, AD$1)+SUMIFS(DataRegularSeason20242025!$AB$3:$AB$1315,DataRegularSeason20242025!$B$3:$B$1315, "&lt;=" &amp; $A47, DataRegularSeason20242025!$E$3:$E$1315, AD$1)</f>
        <v>21</v>
      </c>
      <c r="AE47" s="2">
        <f>SUMIFS(DataRegularSeason20242025!$AA$3:$AA$1315,DataRegularSeason20242025!$B$3:$B$1315, "&lt;=" &amp; $A47, DataRegularSeason20242025!$D$3:$D$1315, AE$1)+SUMIFS(DataRegularSeason20242025!$AB$3:$AB$1315,DataRegularSeason20242025!$B$3:$B$1315, "&lt;=" &amp; $A47, DataRegularSeason20242025!$E$3:$E$1315, AE$1)</f>
        <v>24</v>
      </c>
      <c r="AF47" s="2">
        <f>SUMIFS(DataRegularSeason20242025!$AA$3:$AA$1315,DataRegularSeason20242025!$B$3:$B$1315, "&lt;=" &amp; $A47, DataRegularSeason20242025!$D$3:$D$1315, AF$1)+SUMIFS(DataRegularSeason20242025!$AB$3:$AB$1315,DataRegularSeason20242025!$B$3:$B$1315, "&lt;=" &amp; $A47, DataRegularSeason20242025!$E$3:$E$1315, AF$1)</f>
        <v>30</v>
      </c>
      <c r="AG47" s="2">
        <f>SUMIFS(DataRegularSeason20242025!$AA$3:$AA$1315,DataRegularSeason20242025!$B$3:$B$1315, "&lt;=" &amp; $A47, DataRegularSeason20242025!$D$3:$D$1315, AG$1)+SUMIFS(DataRegularSeason20242025!$AB$3:$AB$1315,DataRegularSeason20242025!$B$3:$B$1315, "&lt;=" &amp; $A47, DataRegularSeason20242025!$E$3:$E$1315, AG$1)</f>
        <v>25</v>
      </c>
    </row>
    <row r="48" spans="1:33" x14ac:dyDescent="0.25">
      <c r="A48" s="4">
        <v>45614</v>
      </c>
      <c r="B48" s="2">
        <f>SUMIFS(DataRegularSeason20242025!$AA$3:$AA$1315,DataRegularSeason20242025!$B$3:$B$1315, "&lt;=" &amp; $A48, DataRegularSeason20242025!$D$3:$D$1315, B$1)+SUMIFS(DataRegularSeason20242025!$AB$3:$AB$1315,DataRegularSeason20242025!$B$3:$B$1315, "&lt;=" &amp; $A48, DataRegularSeason20242025!$E$3:$E$1315, B$1)</f>
        <v>16</v>
      </c>
      <c r="C48" s="2">
        <f>SUMIFS(DataRegularSeason20242025!$AA$3:$AA$1315,DataRegularSeason20242025!$B$3:$B$1315, "&lt;=" &amp; $A48, DataRegularSeason20242025!$D$3:$D$1315, C$1)+SUMIFS(DataRegularSeason20242025!$AB$3:$AB$1315,DataRegularSeason20242025!$B$3:$B$1315, "&lt;=" &amp; $A48, DataRegularSeason20242025!$E$3:$E$1315, C$1)</f>
        <v>19</v>
      </c>
      <c r="D48" s="2">
        <f>SUMIFS(DataRegularSeason20242025!$AA$3:$AA$1315,DataRegularSeason20242025!$B$3:$B$1315, "&lt;=" &amp; $A48, DataRegularSeason20242025!$D$3:$D$1315, D$1)+SUMIFS(DataRegularSeason20242025!$AB$3:$AB$1315,DataRegularSeason20242025!$B$3:$B$1315, "&lt;=" &amp; $A48, DataRegularSeason20242025!$E$3:$E$1315, D$1)</f>
        <v>17</v>
      </c>
      <c r="E48" s="2">
        <f>SUMIFS(DataRegularSeason20242025!$AA$3:$AA$1315,DataRegularSeason20242025!$B$3:$B$1315, "&lt;=" &amp; $A48, DataRegularSeason20242025!$D$3:$D$1315, E$1)+SUMIFS(DataRegularSeason20242025!$AB$3:$AB$1315,DataRegularSeason20242025!$B$3:$B$1315, "&lt;=" &amp; $A48, DataRegularSeason20242025!$E$3:$E$1315, E$1)</f>
        <v>26</v>
      </c>
      <c r="F48" s="2">
        <f>SUMIFS(DataRegularSeason20242025!$AA$3:$AA$1315,DataRegularSeason20242025!$B$3:$B$1315, "&lt;=" &amp; $A48, DataRegularSeason20242025!$D$3:$D$1315, F$1)+SUMIFS(DataRegularSeason20242025!$AB$3:$AB$1315,DataRegularSeason20242025!$B$3:$B$1315, "&lt;=" &amp; $A48, DataRegularSeason20242025!$E$3:$E$1315, F$1)</f>
        <v>16</v>
      </c>
      <c r="G48" s="2">
        <f>SUMIFS(DataRegularSeason20242025!$AA$3:$AA$1315,DataRegularSeason20242025!$B$3:$B$1315, "&lt;=" &amp; $A48, DataRegularSeason20242025!$D$3:$D$1315, G$1)+SUMIFS(DataRegularSeason20242025!$AB$3:$AB$1315,DataRegularSeason20242025!$B$3:$B$1315, "&lt;=" &amp; $A48, DataRegularSeason20242025!$E$3:$E$1315, G$1)</f>
        <v>21</v>
      </c>
      <c r="H48" s="2">
        <f>SUMIFS(DataRegularSeason20242025!$AA$3:$AA$1315,DataRegularSeason20242025!$B$3:$B$1315, "&lt;=" &amp; $A48, DataRegularSeason20242025!$D$3:$D$1315, H$1)+SUMIFS(DataRegularSeason20242025!$AB$3:$AB$1315,DataRegularSeason20242025!$B$3:$B$1315, "&lt;=" &amp; $A48, DataRegularSeason20242025!$E$3:$E$1315, H$1)</f>
        <v>13</v>
      </c>
      <c r="I48" s="2">
        <f>SUMIFS(DataRegularSeason20242025!$AA$3:$AA$1315,DataRegularSeason20242025!$B$3:$B$1315, "&lt;=" &amp; $A48, DataRegularSeason20242025!$D$3:$D$1315, I$1)+SUMIFS(DataRegularSeason20242025!$AB$3:$AB$1315,DataRegularSeason20242025!$B$3:$B$1315, "&lt;=" &amp; $A48, DataRegularSeason20242025!$E$3:$E$1315, I$1)</f>
        <v>20</v>
      </c>
      <c r="J48" s="2">
        <f>SUMIFS(DataRegularSeason20242025!$AA$3:$AA$1315,DataRegularSeason20242025!$B$3:$B$1315, "&lt;=" &amp; $A48, DataRegularSeason20242025!$D$3:$D$1315, J$1)+SUMIFS(DataRegularSeason20242025!$AB$3:$AB$1315,DataRegularSeason20242025!$B$3:$B$1315, "&lt;=" &amp; $A48, DataRegularSeason20242025!$E$3:$E$1315, J$1)</f>
        <v>22</v>
      </c>
      <c r="K48" s="2">
        <f>SUMIFS(DataRegularSeason20242025!$AA$3:$AA$1315,DataRegularSeason20242025!$B$3:$B$1315, "&lt;=" &amp; $A48, DataRegularSeason20242025!$D$3:$D$1315, K$1)+SUMIFS(DataRegularSeason20242025!$AB$3:$AB$1315,DataRegularSeason20242025!$B$3:$B$1315, "&lt;=" &amp; $A48, DataRegularSeason20242025!$E$3:$E$1315, K$1)</f>
        <v>16</v>
      </c>
      <c r="L48" s="2">
        <f>SUMIFS(DataRegularSeason20242025!$AA$3:$AA$1315,DataRegularSeason20242025!$B$3:$B$1315, "&lt;=" &amp; $A48, DataRegularSeason20242025!$D$3:$D$1315, L$1)+SUMIFS(DataRegularSeason20242025!$AB$3:$AB$1315,DataRegularSeason20242025!$B$3:$B$1315, "&lt;=" &amp; $A48, DataRegularSeason20242025!$E$3:$E$1315, L$1)</f>
        <v>20</v>
      </c>
      <c r="M48" s="2">
        <f>SUMIFS(DataRegularSeason20242025!$AA$3:$AA$1315,DataRegularSeason20242025!$B$3:$B$1315, "&lt;=" &amp; $A48, DataRegularSeason20242025!$D$3:$D$1315, M$1)+SUMIFS(DataRegularSeason20242025!$AB$3:$AB$1315,DataRegularSeason20242025!$B$3:$B$1315, "&lt;=" &amp; $A48, DataRegularSeason20242025!$E$3:$E$1315, M$1)</f>
        <v>25</v>
      </c>
      <c r="N48" s="2">
        <f>SUMIFS(DataRegularSeason20242025!$AA$3:$AA$1315,DataRegularSeason20242025!$B$3:$B$1315, "&lt;=" &amp; $A48, DataRegularSeason20242025!$D$3:$D$1315, N$1)+SUMIFS(DataRegularSeason20242025!$AB$3:$AB$1315,DataRegularSeason20242025!$B$3:$B$1315, "&lt;=" &amp; $A48, DataRegularSeason20242025!$E$3:$E$1315, N$1)</f>
        <v>23</v>
      </c>
      <c r="O48" s="2">
        <f>SUMIFS(DataRegularSeason20242025!$AA$3:$AA$1315,DataRegularSeason20242025!$B$3:$B$1315, "&lt;=" &amp; $A48, DataRegularSeason20242025!$D$3:$D$1315, O$1)+SUMIFS(DataRegularSeason20242025!$AB$3:$AB$1315,DataRegularSeason20242025!$B$3:$B$1315, "&lt;=" &amp; $A48, DataRegularSeason20242025!$E$3:$E$1315, O$1)</f>
        <v>25</v>
      </c>
      <c r="P48" s="2">
        <f>SUMIFS(DataRegularSeason20242025!$AA$3:$AA$1315,DataRegularSeason20242025!$B$3:$B$1315, "&lt;=" &amp; $A48, DataRegularSeason20242025!$D$3:$D$1315, P$1)+SUMIFS(DataRegularSeason20242025!$AB$3:$AB$1315,DataRegularSeason20242025!$B$3:$B$1315, "&lt;=" &amp; $A48, DataRegularSeason20242025!$E$3:$E$1315, P$1)</f>
        <v>16</v>
      </c>
      <c r="Q48" s="2">
        <f>SUMIFS(DataRegularSeason20242025!$AA$3:$AA$1315,DataRegularSeason20242025!$B$3:$B$1315, "&lt;=" &amp; $A48, DataRegularSeason20242025!$D$3:$D$1315, Q$1)+SUMIFS(DataRegularSeason20242025!$AB$3:$AB$1315,DataRegularSeason20242025!$B$3:$B$1315, "&lt;=" &amp; $A48, DataRegularSeason20242025!$E$3:$E$1315, Q$1)</f>
        <v>26</v>
      </c>
      <c r="R48" s="2">
        <f>SUMIFS(DataRegularSeason20242025!$AA$3:$AA$1315,DataRegularSeason20242025!$B$3:$B$1315, "&lt;=" &amp; $A48, DataRegularSeason20242025!$D$3:$D$1315, R$1)+SUMIFS(DataRegularSeason20242025!$AB$3:$AB$1315,DataRegularSeason20242025!$B$3:$B$1315, "&lt;=" &amp; $A48, DataRegularSeason20242025!$E$3:$E$1315, R$1)</f>
        <v>15</v>
      </c>
      <c r="S48" s="2">
        <f>SUMIFS(DataRegularSeason20242025!$AA$3:$AA$1315,DataRegularSeason20242025!$B$3:$B$1315, "&lt;=" &amp; $A48, DataRegularSeason20242025!$D$3:$D$1315, S$1)+SUMIFS(DataRegularSeason20242025!$AB$3:$AB$1315,DataRegularSeason20242025!$B$3:$B$1315, "&lt;=" &amp; $A48, DataRegularSeason20242025!$E$3:$E$1315, S$1)</f>
        <v>18</v>
      </c>
      <c r="T48" s="2">
        <f>SUMIFS(DataRegularSeason20242025!$AA$3:$AA$1315,DataRegularSeason20242025!$B$3:$B$1315, "&lt;=" &amp; $A48, DataRegularSeason20242025!$D$3:$D$1315, T$1)+SUMIFS(DataRegularSeason20242025!$AB$3:$AB$1315,DataRegularSeason20242025!$B$3:$B$1315, "&lt;=" &amp; $A48, DataRegularSeason20242025!$E$3:$E$1315, T$1)</f>
        <v>23</v>
      </c>
      <c r="U48" s="2">
        <f>SUMIFS(DataRegularSeason20242025!$AA$3:$AA$1315,DataRegularSeason20242025!$B$3:$B$1315, "&lt;=" &amp; $A48, DataRegularSeason20242025!$D$3:$D$1315, U$1)+SUMIFS(DataRegularSeason20242025!$AB$3:$AB$1315,DataRegularSeason20242025!$B$3:$B$1315, "&lt;=" &amp; $A48, DataRegularSeason20242025!$E$3:$E$1315, U$1)</f>
        <v>17</v>
      </c>
      <c r="V48" s="2">
        <f>SUMIFS(DataRegularSeason20242025!$AA$3:$AA$1315,DataRegularSeason20242025!$B$3:$B$1315, "&lt;=" &amp; $A48, DataRegularSeason20242025!$D$3:$D$1315, V$1)+SUMIFS(DataRegularSeason20242025!$AB$3:$AB$1315,DataRegularSeason20242025!$B$3:$B$1315, "&lt;=" &amp; $A48, DataRegularSeason20242025!$E$3:$E$1315, V$1)</f>
        <v>18</v>
      </c>
      <c r="W48" s="2">
        <f>SUMIFS(DataRegularSeason20242025!$AA$3:$AA$1315,DataRegularSeason20242025!$B$3:$B$1315, "&lt;=" &amp; $A48, DataRegularSeason20242025!$D$3:$D$1315, W$1)+SUMIFS(DataRegularSeason20242025!$AB$3:$AB$1315,DataRegularSeason20242025!$B$3:$B$1315, "&lt;=" &amp; $A48, DataRegularSeason20242025!$E$3:$E$1315, W$1)</f>
        <v>17</v>
      </c>
      <c r="X48" s="2">
        <f>SUMIFS(DataRegularSeason20242025!$AA$3:$AA$1315,DataRegularSeason20242025!$B$3:$B$1315, "&lt;=" &amp; $A48, DataRegularSeason20242025!$D$3:$D$1315, X$1)+SUMIFS(DataRegularSeason20242025!$AB$3:$AB$1315,DataRegularSeason20242025!$B$3:$B$1315, "&lt;=" &amp; $A48, DataRegularSeason20242025!$E$3:$E$1315, X$1)</f>
        <v>19</v>
      </c>
      <c r="Y48" s="2">
        <f>SUMIFS(DataRegularSeason20242025!$AA$3:$AA$1315,DataRegularSeason20242025!$B$3:$B$1315, "&lt;=" &amp; $A48, DataRegularSeason20242025!$D$3:$D$1315, Y$1)+SUMIFS(DataRegularSeason20242025!$AB$3:$AB$1315,DataRegularSeason20242025!$B$3:$B$1315, "&lt;=" &amp; $A48, DataRegularSeason20242025!$E$3:$E$1315, Y$1)</f>
        <v>16</v>
      </c>
      <c r="Z48" s="2">
        <f>SUMIFS(DataRegularSeason20242025!$AA$3:$AA$1315,DataRegularSeason20242025!$B$3:$B$1315, "&lt;=" &amp; $A48, DataRegularSeason20242025!$D$3:$D$1315, Z$1)+SUMIFS(DataRegularSeason20242025!$AB$3:$AB$1315,DataRegularSeason20242025!$B$3:$B$1315, "&lt;=" &amp; $A48, DataRegularSeason20242025!$E$3:$E$1315, Z$1)</f>
        <v>17</v>
      </c>
      <c r="AA48" s="2">
        <f>SUMIFS(DataRegularSeason20242025!$AA$3:$AA$1315,DataRegularSeason20242025!$B$3:$B$1315, "&lt;=" &amp; $A48, DataRegularSeason20242025!$D$3:$D$1315, AA$1)+SUMIFS(DataRegularSeason20242025!$AB$3:$AB$1315,DataRegularSeason20242025!$B$3:$B$1315, "&lt;=" &amp; $A48, DataRegularSeason20242025!$E$3:$E$1315, AA$1)</f>
        <v>19</v>
      </c>
      <c r="AB48" s="2">
        <f>SUMIFS(DataRegularSeason20242025!$AA$3:$AA$1315,DataRegularSeason20242025!$B$3:$B$1315, "&lt;=" &amp; $A48, DataRegularSeason20242025!$D$3:$D$1315, AB$1)+SUMIFS(DataRegularSeason20242025!$AB$3:$AB$1315,DataRegularSeason20242025!$B$3:$B$1315, "&lt;=" &amp; $A48, DataRegularSeason20242025!$E$3:$E$1315, AB$1)</f>
        <v>24</v>
      </c>
      <c r="AC48" s="2">
        <f>SUMIFS(DataRegularSeason20242025!$AA$3:$AA$1315,DataRegularSeason20242025!$B$3:$B$1315, "&lt;=" &amp; $A48, DataRegularSeason20242025!$D$3:$D$1315, AC$1)+SUMIFS(DataRegularSeason20242025!$AB$3:$AB$1315,DataRegularSeason20242025!$B$3:$B$1315, "&lt;=" &amp; $A48, DataRegularSeason20242025!$E$3:$E$1315, AC$1)</f>
        <v>17</v>
      </c>
      <c r="AD48" s="2">
        <f>SUMIFS(DataRegularSeason20242025!$AA$3:$AA$1315,DataRegularSeason20242025!$B$3:$B$1315, "&lt;=" &amp; $A48, DataRegularSeason20242025!$D$3:$D$1315, AD$1)+SUMIFS(DataRegularSeason20242025!$AB$3:$AB$1315,DataRegularSeason20242025!$B$3:$B$1315, "&lt;=" &amp; $A48, DataRegularSeason20242025!$E$3:$E$1315, AD$1)</f>
        <v>21</v>
      </c>
      <c r="AE48" s="2">
        <f>SUMIFS(DataRegularSeason20242025!$AA$3:$AA$1315,DataRegularSeason20242025!$B$3:$B$1315, "&lt;=" &amp; $A48, DataRegularSeason20242025!$D$3:$D$1315, AE$1)+SUMIFS(DataRegularSeason20242025!$AB$3:$AB$1315,DataRegularSeason20242025!$B$3:$B$1315, "&lt;=" &amp; $A48, DataRegularSeason20242025!$E$3:$E$1315, AE$1)</f>
        <v>24</v>
      </c>
      <c r="AF48" s="2">
        <f>SUMIFS(DataRegularSeason20242025!$AA$3:$AA$1315,DataRegularSeason20242025!$B$3:$B$1315, "&lt;=" &amp; $A48, DataRegularSeason20242025!$D$3:$D$1315, AF$1)+SUMIFS(DataRegularSeason20242025!$AB$3:$AB$1315,DataRegularSeason20242025!$B$3:$B$1315, "&lt;=" &amp; $A48, DataRegularSeason20242025!$E$3:$E$1315, AF$1)</f>
        <v>30</v>
      </c>
      <c r="AG48" s="2">
        <f>SUMIFS(DataRegularSeason20242025!$AA$3:$AA$1315,DataRegularSeason20242025!$B$3:$B$1315, "&lt;=" &amp; $A48, DataRegularSeason20242025!$D$3:$D$1315, AG$1)+SUMIFS(DataRegularSeason20242025!$AB$3:$AB$1315,DataRegularSeason20242025!$B$3:$B$1315, "&lt;=" &amp; $A48, DataRegularSeason20242025!$E$3:$E$1315, AG$1)</f>
        <v>27</v>
      </c>
    </row>
    <row r="49" spans="1:33" x14ac:dyDescent="0.25">
      <c r="A49" s="4">
        <v>45615</v>
      </c>
      <c r="B49" s="2">
        <f>SUMIFS(DataRegularSeason20242025!$AA$3:$AA$1315,DataRegularSeason20242025!$B$3:$B$1315, "&lt;=" &amp; $A49, DataRegularSeason20242025!$D$3:$D$1315, B$1)+SUMIFS(DataRegularSeason20242025!$AB$3:$AB$1315,DataRegularSeason20242025!$B$3:$B$1315, "&lt;=" &amp; $A49, DataRegularSeason20242025!$E$3:$E$1315, B$1)</f>
        <v>18</v>
      </c>
      <c r="C49" s="2">
        <f>SUMIFS(DataRegularSeason20242025!$AA$3:$AA$1315,DataRegularSeason20242025!$B$3:$B$1315, "&lt;=" &amp; $A49, DataRegularSeason20242025!$D$3:$D$1315, C$1)+SUMIFS(DataRegularSeason20242025!$AB$3:$AB$1315,DataRegularSeason20242025!$B$3:$B$1315, "&lt;=" &amp; $A49, DataRegularSeason20242025!$E$3:$E$1315, C$1)</f>
        <v>19</v>
      </c>
      <c r="D49" s="2">
        <f>SUMIFS(DataRegularSeason20242025!$AA$3:$AA$1315,DataRegularSeason20242025!$B$3:$B$1315, "&lt;=" &amp; $A49, DataRegularSeason20242025!$D$3:$D$1315, D$1)+SUMIFS(DataRegularSeason20242025!$AB$3:$AB$1315,DataRegularSeason20242025!$B$3:$B$1315, "&lt;=" &amp; $A49, DataRegularSeason20242025!$E$3:$E$1315, D$1)</f>
        <v>17</v>
      </c>
      <c r="E49" s="2">
        <f>SUMIFS(DataRegularSeason20242025!$AA$3:$AA$1315,DataRegularSeason20242025!$B$3:$B$1315, "&lt;=" &amp; $A49, DataRegularSeason20242025!$D$3:$D$1315, E$1)+SUMIFS(DataRegularSeason20242025!$AB$3:$AB$1315,DataRegularSeason20242025!$B$3:$B$1315, "&lt;=" &amp; $A49, DataRegularSeason20242025!$E$3:$E$1315, E$1)</f>
        <v>26</v>
      </c>
      <c r="F49" s="2">
        <f>SUMIFS(DataRegularSeason20242025!$AA$3:$AA$1315,DataRegularSeason20242025!$B$3:$B$1315, "&lt;=" &amp; $A49, DataRegularSeason20242025!$D$3:$D$1315, F$1)+SUMIFS(DataRegularSeason20242025!$AB$3:$AB$1315,DataRegularSeason20242025!$B$3:$B$1315, "&lt;=" &amp; $A49, DataRegularSeason20242025!$E$3:$E$1315, F$1)</f>
        <v>16</v>
      </c>
      <c r="G49" s="2">
        <f>SUMIFS(DataRegularSeason20242025!$AA$3:$AA$1315,DataRegularSeason20242025!$B$3:$B$1315, "&lt;=" &amp; $A49, DataRegularSeason20242025!$D$3:$D$1315, G$1)+SUMIFS(DataRegularSeason20242025!$AB$3:$AB$1315,DataRegularSeason20242025!$B$3:$B$1315, "&lt;=" &amp; $A49, DataRegularSeason20242025!$E$3:$E$1315, G$1)</f>
        <v>23</v>
      </c>
      <c r="H49" s="2">
        <f>SUMIFS(DataRegularSeason20242025!$AA$3:$AA$1315,DataRegularSeason20242025!$B$3:$B$1315, "&lt;=" &amp; $A49, DataRegularSeason20242025!$D$3:$D$1315, H$1)+SUMIFS(DataRegularSeason20242025!$AB$3:$AB$1315,DataRegularSeason20242025!$B$3:$B$1315, "&lt;=" &amp; $A49, DataRegularSeason20242025!$E$3:$E$1315, H$1)</f>
        <v>13</v>
      </c>
      <c r="I49" s="2">
        <f>SUMIFS(DataRegularSeason20242025!$AA$3:$AA$1315,DataRegularSeason20242025!$B$3:$B$1315, "&lt;=" &amp; $A49, DataRegularSeason20242025!$D$3:$D$1315, I$1)+SUMIFS(DataRegularSeason20242025!$AB$3:$AB$1315,DataRegularSeason20242025!$B$3:$B$1315, "&lt;=" &amp; $A49, DataRegularSeason20242025!$E$3:$E$1315, I$1)</f>
        <v>20</v>
      </c>
      <c r="J49" s="2">
        <f>SUMIFS(DataRegularSeason20242025!$AA$3:$AA$1315,DataRegularSeason20242025!$B$3:$B$1315, "&lt;=" &amp; $A49, DataRegularSeason20242025!$D$3:$D$1315, J$1)+SUMIFS(DataRegularSeason20242025!$AB$3:$AB$1315,DataRegularSeason20242025!$B$3:$B$1315, "&lt;=" &amp; $A49, DataRegularSeason20242025!$E$3:$E$1315, J$1)</f>
        <v>22</v>
      </c>
      <c r="K49" s="2">
        <f>SUMIFS(DataRegularSeason20242025!$AA$3:$AA$1315,DataRegularSeason20242025!$B$3:$B$1315, "&lt;=" &amp; $A49, DataRegularSeason20242025!$D$3:$D$1315, K$1)+SUMIFS(DataRegularSeason20242025!$AB$3:$AB$1315,DataRegularSeason20242025!$B$3:$B$1315, "&lt;=" &amp; $A49, DataRegularSeason20242025!$E$3:$E$1315, K$1)</f>
        <v>16</v>
      </c>
      <c r="L49" s="2">
        <f>SUMIFS(DataRegularSeason20242025!$AA$3:$AA$1315,DataRegularSeason20242025!$B$3:$B$1315, "&lt;=" &amp; $A49, DataRegularSeason20242025!$D$3:$D$1315, L$1)+SUMIFS(DataRegularSeason20242025!$AB$3:$AB$1315,DataRegularSeason20242025!$B$3:$B$1315, "&lt;=" &amp; $A49, DataRegularSeason20242025!$E$3:$E$1315, L$1)</f>
        <v>22</v>
      </c>
      <c r="M49" s="2">
        <f>SUMIFS(DataRegularSeason20242025!$AA$3:$AA$1315,DataRegularSeason20242025!$B$3:$B$1315, "&lt;=" &amp; $A49, DataRegularSeason20242025!$D$3:$D$1315, M$1)+SUMIFS(DataRegularSeason20242025!$AB$3:$AB$1315,DataRegularSeason20242025!$B$3:$B$1315, "&lt;=" &amp; $A49, DataRegularSeason20242025!$E$3:$E$1315, M$1)</f>
        <v>25</v>
      </c>
      <c r="N49" s="2">
        <f>SUMIFS(DataRegularSeason20242025!$AA$3:$AA$1315,DataRegularSeason20242025!$B$3:$B$1315, "&lt;=" &amp; $A49, DataRegularSeason20242025!$D$3:$D$1315, N$1)+SUMIFS(DataRegularSeason20242025!$AB$3:$AB$1315,DataRegularSeason20242025!$B$3:$B$1315, "&lt;=" &amp; $A49, DataRegularSeason20242025!$E$3:$E$1315, N$1)</f>
        <v>23</v>
      </c>
      <c r="O49" s="2">
        <f>SUMIFS(DataRegularSeason20242025!$AA$3:$AA$1315,DataRegularSeason20242025!$B$3:$B$1315, "&lt;=" &amp; $A49, DataRegularSeason20242025!$D$3:$D$1315, O$1)+SUMIFS(DataRegularSeason20242025!$AB$3:$AB$1315,DataRegularSeason20242025!$B$3:$B$1315, "&lt;=" &amp; $A49, DataRegularSeason20242025!$E$3:$E$1315, O$1)</f>
        <v>27</v>
      </c>
      <c r="P49" s="2">
        <f>SUMIFS(DataRegularSeason20242025!$AA$3:$AA$1315,DataRegularSeason20242025!$B$3:$B$1315, "&lt;=" &amp; $A49, DataRegularSeason20242025!$D$3:$D$1315, P$1)+SUMIFS(DataRegularSeason20242025!$AB$3:$AB$1315,DataRegularSeason20242025!$B$3:$B$1315, "&lt;=" &amp; $A49, DataRegularSeason20242025!$E$3:$E$1315, P$1)</f>
        <v>16</v>
      </c>
      <c r="Q49" s="2">
        <f>SUMIFS(DataRegularSeason20242025!$AA$3:$AA$1315,DataRegularSeason20242025!$B$3:$B$1315, "&lt;=" &amp; $A49, DataRegularSeason20242025!$D$3:$D$1315, Q$1)+SUMIFS(DataRegularSeason20242025!$AB$3:$AB$1315,DataRegularSeason20242025!$B$3:$B$1315, "&lt;=" &amp; $A49, DataRegularSeason20242025!$E$3:$E$1315, Q$1)</f>
        <v>26</v>
      </c>
      <c r="R49" s="2">
        <f>SUMIFS(DataRegularSeason20242025!$AA$3:$AA$1315,DataRegularSeason20242025!$B$3:$B$1315, "&lt;=" &amp; $A49, DataRegularSeason20242025!$D$3:$D$1315, R$1)+SUMIFS(DataRegularSeason20242025!$AB$3:$AB$1315,DataRegularSeason20242025!$B$3:$B$1315, "&lt;=" &amp; $A49, DataRegularSeason20242025!$E$3:$E$1315, R$1)</f>
        <v>15</v>
      </c>
      <c r="S49" s="2">
        <f>SUMIFS(DataRegularSeason20242025!$AA$3:$AA$1315,DataRegularSeason20242025!$B$3:$B$1315, "&lt;=" &amp; $A49, DataRegularSeason20242025!$D$3:$D$1315, S$1)+SUMIFS(DataRegularSeason20242025!$AB$3:$AB$1315,DataRegularSeason20242025!$B$3:$B$1315, "&lt;=" &amp; $A49, DataRegularSeason20242025!$E$3:$E$1315, S$1)</f>
        <v>19</v>
      </c>
      <c r="T49" s="2">
        <f>SUMIFS(DataRegularSeason20242025!$AA$3:$AA$1315,DataRegularSeason20242025!$B$3:$B$1315, "&lt;=" &amp; $A49, DataRegularSeason20242025!$D$3:$D$1315, T$1)+SUMIFS(DataRegularSeason20242025!$AB$3:$AB$1315,DataRegularSeason20242025!$B$3:$B$1315, "&lt;=" &amp; $A49, DataRegularSeason20242025!$E$3:$E$1315, T$1)</f>
        <v>25</v>
      </c>
      <c r="U49" s="2">
        <f>SUMIFS(DataRegularSeason20242025!$AA$3:$AA$1315,DataRegularSeason20242025!$B$3:$B$1315, "&lt;=" &amp; $A49, DataRegularSeason20242025!$D$3:$D$1315, U$1)+SUMIFS(DataRegularSeason20242025!$AB$3:$AB$1315,DataRegularSeason20242025!$B$3:$B$1315, "&lt;=" &amp; $A49, DataRegularSeason20242025!$E$3:$E$1315, U$1)</f>
        <v>17</v>
      </c>
      <c r="V49" s="2">
        <f>SUMIFS(DataRegularSeason20242025!$AA$3:$AA$1315,DataRegularSeason20242025!$B$3:$B$1315, "&lt;=" &amp; $A49, DataRegularSeason20242025!$D$3:$D$1315, V$1)+SUMIFS(DataRegularSeason20242025!$AB$3:$AB$1315,DataRegularSeason20242025!$B$3:$B$1315, "&lt;=" &amp; $A49, DataRegularSeason20242025!$E$3:$E$1315, V$1)</f>
        <v>18</v>
      </c>
      <c r="W49" s="2">
        <f>SUMIFS(DataRegularSeason20242025!$AA$3:$AA$1315,DataRegularSeason20242025!$B$3:$B$1315, "&lt;=" &amp; $A49, DataRegularSeason20242025!$D$3:$D$1315, W$1)+SUMIFS(DataRegularSeason20242025!$AB$3:$AB$1315,DataRegularSeason20242025!$B$3:$B$1315, "&lt;=" &amp; $A49, DataRegularSeason20242025!$E$3:$E$1315, W$1)</f>
        <v>18</v>
      </c>
      <c r="X49" s="2">
        <f>SUMIFS(DataRegularSeason20242025!$AA$3:$AA$1315,DataRegularSeason20242025!$B$3:$B$1315, "&lt;=" &amp; $A49, DataRegularSeason20242025!$D$3:$D$1315, X$1)+SUMIFS(DataRegularSeason20242025!$AB$3:$AB$1315,DataRegularSeason20242025!$B$3:$B$1315, "&lt;=" &amp; $A49, DataRegularSeason20242025!$E$3:$E$1315, X$1)</f>
        <v>19</v>
      </c>
      <c r="Y49" s="2">
        <f>SUMIFS(DataRegularSeason20242025!$AA$3:$AA$1315,DataRegularSeason20242025!$B$3:$B$1315, "&lt;=" &amp; $A49, DataRegularSeason20242025!$D$3:$D$1315, Y$1)+SUMIFS(DataRegularSeason20242025!$AB$3:$AB$1315,DataRegularSeason20242025!$B$3:$B$1315, "&lt;=" &amp; $A49, DataRegularSeason20242025!$E$3:$E$1315, Y$1)</f>
        <v>16</v>
      </c>
      <c r="Z49" s="2">
        <f>SUMIFS(DataRegularSeason20242025!$AA$3:$AA$1315,DataRegularSeason20242025!$B$3:$B$1315, "&lt;=" &amp; $A49, DataRegularSeason20242025!$D$3:$D$1315, Z$1)+SUMIFS(DataRegularSeason20242025!$AB$3:$AB$1315,DataRegularSeason20242025!$B$3:$B$1315, "&lt;=" &amp; $A49, DataRegularSeason20242025!$E$3:$E$1315, Z$1)</f>
        <v>17</v>
      </c>
      <c r="AA49" s="2">
        <f>SUMIFS(DataRegularSeason20242025!$AA$3:$AA$1315,DataRegularSeason20242025!$B$3:$B$1315, "&lt;=" &amp; $A49, DataRegularSeason20242025!$D$3:$D$1315, AA$1)+SUMIFS(DataRegularSeason20242025!$AB$3:$AB$1315,DataRegularSeason20242025!$B$3:$B$1315, "&lt;=" &amp; $A49, DataRegularSeason20242025!$E$3:$E$1315, AA$1)</f>
        <v>21</v>
      </c>
      <c r="AB49" s="2">
        <f>SUMIFS(DataRegularSeason20242025!$AA$3:$AA$1315,DataRegularSeason20242025!$B$3:$B$1315, "&lt;=" &amp; $A49, DataRegularSeason20242025!$D$3:$D$1315, AB$1)+SUMIFS(DataRegularSeason20242025!$AB$3:$AB$1315,DataRegularSeason20242025!$B$3:$B$1315, "&lt;=" &amp; $A49, DataRegularSeason20242025!$E$3:$E$1315, AB$1)</f>
        <v>24</v>
      </c>
      <c r="AC49" s="2">
        <f>SUMIFS(DataRegularSeason20242025!$AA$3:$AA$1315,DataRegularSeason20242025!$B$3:$B$1315, "&lt;=" &amp; $A49, DataRegularSeason20242025!$D$3:$D$1315, AC$1)+SUMIFS(DataRegularSeason20242025!$AB$3:$AB$1315,DataRegularSeason20242025!$B$3:$B$1315, "&lt;=" &amp; $A49, DataRegularSeason20242025!$E$3:$E$1315, AC$1)</f>
        <v>17</v>
      </c>
      <c r="AD49" s="2">
        <f>SUMIFS(DataRegularSeason20242025!$AA$3:$AA$1315,DataRegularSeason20242025!$B$3:$B$1315, "&lt;=" &amp; $A49, DataRegularSeason20242025!$D$3:$D$1315, AD$1)+SUMIFS(DataRegularSeason20242025!$AB$3:$AB$1315,DataRegularSeason20242025!$B$3:$B$1315, "&lt;=" &amp; $A49, DataRegularSeason20242025!$E$3:$E$1315, AD$1)</f>
        <v>21</v>
      </c>
      <c r="AE49" s="2">
        <f>SUMIFS(DataRegularSeason20242025!$AA$3:$AA$1315,DataRegularSeason20242025!$B$3:$B$1315, "&lt;=" &amp; $A49, DataRegularSeason20242025!$D$3:$D$1315, AE$1)+SUMIFS(DataRegularSeason20242025!$AB$3:$AB$1315,DataRegularSeason20242025!$B$3:$B$1315, "&lt;=" &amp; $A49, DataRegularSeason20242025!$E$3:$E$1315, AE$1)</f>
        <v>24</v>
      </c>
      <c r="AF49" s="2">
        <f>SUMIFS(DataRegularSeason20242025!$AA$3:$AA$1315,DataRegularSeason20242025!$B$3:$B$1315, "&lt;=" &amp; $A49, DataRegularSeason20242025!$D$3:$D$1315, AF$1)+SUMIFS(DataRegularSeason20242025!$AB$3:$AB$1315,DataRegularSeason20242025!$B$3:$B$1315, "&lt;=" &amp; $A49, DataRegularSeason20242025!$E$3:$E$1315, AF$1)</f>
        <v>32</v>
      </c>
      <c r="AG49" s="2">
        <f>SUMIFS(DataRegularSeason20242025!$AA$3:$AA$1315,DataRegularSeason20242025!$B$3:$B$1315, "&lt;=" &amp; $A49, DataRegularSeason20242025!$D$3:$D$1315, AG$1)+SUMIFS(DataRegularSeason20242025!$AB$3:$AB$1315,DataRegularSeason20242025!$B$3:$B$1315, "&lt;=" &amp; $A49, DataRegularSeason20242025!$E$3:$E$1315, AG$1)</f>
        <v>27</v>
      </c>
    </row>
    <row r="50" spans="1:33" x14ac:dyDescent="0.25">
      <c r="A50" s="4">
        <v>45616</v>
      </c>
      <c r="B50" s="2">
        <f>SUMIFS(DataRegularSeason20242025!$AA$3:$AA$1315,DataRegularSeason20242025!$B$3:$B$1315, "&lt;=" &amp; $A50, DataRegularSeason20242025!$D$3:$D$1315, B$1)+SUMIFS(DataRegularSeason20242025!$AB$3:$AB$1315,DataRegularSeason20242025!$B$3:$B$1315, "&lt;=" &amp; $A50, DataRegularSeason20242025!$E$3:$E$1315, B$1)</f>
        <v>18</v>
      </c>
      <c r="C50" s="2">
        <f>SUMIFS(DataRegularSeason20242025!$AA$3:$AA$1315,DataRegularSeason20242025!$B$3:$B$1315, "&lt;=" &amp; $A50, DataRegularSeason20242025!$D$3:$D$1315, C$1)+SUMIFS(DataRegularSeason20242025!$AB$3:$AB$1315,DataRegularSeason20242025!$B$3:$B$1315, "&lt;=" &amp; $A50, DataRegularSeason20242025!$E$3:$E$1315, C$1)</f>
        <v>19</v>
      </c>
      <c r="D50" s="2">
        <f>SUMIFS(DataRegularSeason20242025!$AA$3:$AA$1315,DataRegularSeason20242025!$B$3:$B$1315, "&lt;=" &amp; $A50, DataRegularSeason20242025!$D$3:$D$1315, D$1)+SUMIFS(DataRegularSeason20242025!$AB$3:$AB$1315,DataRegularSeason20242025!$B$3:$B$1315, "&lt;=" &amp; $A50, DataRegularSeason20242025!$E$3:$E$1315, D$1)</f>
        <v>19</v>
      </c>
      <c r="E50" s="2">
        <f>SUMIFS(DataRegularSeason20242025!$AA$3:$AA$1315,DataRegularSeason20242025!$B$3:$B$1315, "&lt;=" &amp; $A50, DataRegularSeason20242025!$D$3:$D$1315, E$1)+SUMIFS(DataRegularSeason20242025!$AB$3:$AB$1315,DataRegularSeason20242025!$B$3:$B$1315, "&lt;=" &amp; $A50, DataRegularSeason20242025!$E$3:$E$1315, E$1)</f>
        <v>28</v>
      </c>
      <c r="F50" s="2">
        <f>SUMIFS(DataRegularSeason20242025!$AA$3:$AA$1315,DataRegularSeason20242025!$B$3:$B$1315, "&lt;=" &amp; $A50, DataRegularSeason20242025!$D$3:$D$1315, F$1)+SUMIFS(DataRegularSeason20242025!$AB$3:$AB$1315,DataRegularSeason20242025!$B$3:$B$1315, "&lt;=" &amp; $A50, DataRegularSeason20242025!$E$3:$E$1315, F$1)</f>
        <v>16</v>
      </c>
      <c r="G50" s="2">
        <f>SUMIFS(DataRegularSeason20242025!$AA$3:$AA$1315,DataRegularSeason20242025!$B$3:$B$1315, "&lt;=" &amp; $A50, DataRegularSeason20242025!$D$3:$D$1315, G$1)+SUMIFS(DataRegularSeason20242025!$AB$3:$AB$1315,DataRegularSeason20242025!$B$3:$B$1315, "&lt;=" &amp; $A50, DataRegularSeason20242025!$E$3:$E$1315, G$1)</f>
        <v>23</v>
      </c>
      <c r="H50" s="2">
        <f>SUMIFS(DataRegularSeason20242025!$AA$3:$AA$1315,DataRegularSeason20242025!$B$3:$B$1315, "&lt;=" &amp; $A50, DataRegularSeason20242025!$D$3:$D$1315, H$1)+SUMIFS(DataRegularSeason20242025!$AB$3:$AB$1315,DataRegularSeason20242025!$B$3:$B$1315, "&lt;=" &amp; $A50, DataRegularSeason20242025!$E$3:$E$1315, H$1)</f>
        <v>13</v>
      </c>
      <c r="I50" s="2">
        <f>SUMIFS(DataRegularSeason20242025!$AA$3:$AA$1315,DataRegularSeason20242025!$B$3:$B$1315, "&lt;=" &amp; $A50, DataRegularSeason20242025!$D$3:$D$1315, I$1)+SUMIFS(DataRegularSeason20242025!$AB$3:$AB$1315,DataRegularSeason20242025!$B$3:$B$1315, "&lt;=" &amp; $A50, DataRegularSeason20242025!$E$3:$E$1315, I$1)</f>
        <v>20</v>
      </c>
      <c r="J50" s="2">
        <f>SUMIFS(DataRegularSeason20242025!$AA$3:$AA$1315,DataRegularSeason20242025!$B$3:$B$1315, "&lt;=" &amp; $A50, DataRegularSeason20242025!$D$3:$D$1315, J$1)+SUMIFS(DataRegularSeason20242025!$AB$3:$AB$1315,DataRegularSeason20242025!$B$3:$B$1315, "&lt;=" &amp; $A50, DataRegularSeason20242025!$E$3:$E$1315, J$1)</f>
        <v>24</v>
      </c>
      <c r="K50" s="2">
        <f>SUMIFS(DataRegularSeason20242025!$AA$3:$AA$1315,DataRegularSeason20242025!$B$3:$B$1315, "&lt;=" &amp; $A50, DataRegularSeason20242025!$D$3:$D$1315, K$1)+SUMIFS(DataRegularSeason20242025!$AB$3:$AB$1315,DataRegularSeason20242025!$B$3:$B$1315, "&lt;=" &amp; $A50, DataRegularSeason20242025!$E$3:$E$1315, K$1)</f>
        <v>16</v>
      </c>
      <c r="L50" s="2">
        <f>SUMIFS(DataRegularSeason20242025!$AA$3:$AA$1315,DataRegularSeason20242025!$B$3:$B$1315, "&lt;=" &amp; $A50, DataRegularSeason20242025!$D$3:$D$1315, L$1)+SUMIFS(DataRegularSeason20242025!$AB$3:$AB$1315,DataRegularSeason20242025!$B$3:$B$1315, "&lt;=" &amp; $A50, DataRegularSeason20242025!$E$3:$E$1315, L$1)</f>
        <v>22</v>
      </c>
      <c r="M50" s="2">
        <f>SUMIFS(DataRegularSeason20242025!$AA$3:$AA$1315,DataRegularSeason20242025!$B$3:$B$1315, "&lt;=" &amp; $A50, DataRegularSeason20242025!$D$3:$D$1315, M$1)+SUMIFS(DataRegularSeason20242025!$AB$3:$AB$1315,DataRegularSeason20242025!$B$3:$B$1315, "&lt;=" &amp; $A50, DataRegularSeason20242025!$E$3:$E$1315, M$1)</f>
        <v>25</v>
      </c>
      <c r="N50" s="2">
        <f>SUMIFS(DataRegularSeason20242025!$AA$3:$AA$1315,DataRegularSeason20242025!$B$3:$B$1315, "&lt;=" &amp; $A50, DataRegularSeason20242025!$D$3:$D$1315, N$1)+SUMIFS(DataRegularSeason20242025!$AB$3:$AB$1315,DataRegularSeason20242025!$B$3:$B$1315, "&lt;=" &amp; $A50, DataRegularSeason20242025!$E$3:$E$1315, N$1)</f>
        <v>23</v>
      </c>
      <c r="O50" s="2">
        <f>SUMIFS(DataRegularSeason20242025!$AA$3:$AA$1315,DataRegularSeason20242025!$B$3:$B$1315, "&lt;=" &amp; $A50, DataRegularSeason20242025!$D$3:$D$1315, O$1)+SUMIFS(DataRegularSeason20242025!$AB$3:$AB$1315,DataRegularSeason20242025!$B$3:$B$1315, "&lt;=" &amp; $A50, DataRegularSeason20242025!$E$3:$E$1315, O$1)</f>
        <v>27</v>
      </c>
      <c r="P50" s="2">
        <f>SUMIFS(DataRegularSeason20242025!$AA$3:$AA$1315,DataRegularSeason20242025!$B$3:$B$1315, "&lt;=" &amp; $A50, DataRegularSeason20242025!$D$3:$D$1315, P$1)+SUMIFS(DataRegularSeason20242025!$AB$3:$AB$1315,DataRegularSeason20242025!$B$3:$B$1315, "&lt;=" &amp; $A50, DataRegularSeason20242025!$E$3:$E$1315, P$1)</f>
        <v>16</v>
      </c>
      <c r="Q50" s="2">
        <f>SUMIFS(DataRegularSeason20242025!$AA$3:$AA$1315,DataRegularSeason20242025!$B$3:$B$1315, "&lt;=" &amp; $A50, DataRegularSeason20242025!$D$3:$D$1315, Q$1)+SUMIFS(DataRegularSeason20242025!$AB$3:$AB$1315,DataRegularSeason20242025!$B$3:$B$1315, "&lt;=" &amp; $A50, DataRegularSeason20242025!$E$3:$E$1315, Q$1)</f>
        <v>26</v>
      </c>
      <c r="R50" s="2">
        <f>SUMIFS(DataRegularSeason20242025!$AA$3:$AA$1315,DataRegularSeason20242025!$B$3:$B$1315, "&lt;=" &amp; $A50, DataRegularSeason20242025!$D$3:$D$1315, R$1)+SUMIFS(DataRegularSeason20242025!$AB$3:$AB$1315,DataRegularSeason20242025!$B$3:$B$1315, "&lt;=" &amp; $A50, DataRegularSeason20242025!$E$3:$E$1315, R$1)</f>
        <v>15</v>
      </c>
      <c r="S50" s="2">
        <f>SUMIFS(DataRegularSeason20242025!$AA$3:$AA$1315,DataRegularSeason20242025!$B$3:$B$1315, "&lt;=" &amp; $A50, DataRegularSeason20242025!$D$3:$D$1315, S$1)+SUMIFS(DataRegularSeason20242025!$AB$3:$AB$1315,DataRegularSeason20242025!$B$3:$B$1315, "&lt;=" &amp; $A50, DataRegularSeason20242025!$E$3:$E$1315, S$1)</f>
        <v>19</v>
      </c>
      <c r="T50" s="2">
        <f>SUMIFS(DataRegularSeason20242025!$AA$3:$AA$1315,DataRegularSeason20242025!$B$3:$B$1315, "&lt;=" &amp; $A50, DataRegularSeason20242025!$D$3:$D$1315, T$1)+SUMIFS(DataRegularSeason20242025!$AB$3:$AB$1315,DataRegularSeason20242025!$B$3:$B$1315, "&lt;=" &amp; $A50, DataRegularSeason20242025!$E$3:$E$1315, T$1)</f>
        <v>25</v>
      </c>
      <c r="U50" s="2">
        <f>SUMIFS(DataRegularSeason20242025!$AA$3:$AA$1315,DataRegularSeason20242025!$B$3:$B$1315, "&lt;=" &amp; $A50, DataRegularSeason20242025!$D$3:$D$1315, U$1)+SUMIFS(DataRegularSeason20242025!$AB$3:$AB$1315,DataRegularSeason20242025!$B$3:$B$1315, "&lt;=" &amp; $A50, DataRegularSeason20242025!$E$3:$E$1315, U$1)</f>
        <v>17</v>
      </c>
      <c r="V50" s="2">
        <f>SUMIFS(DataRegularSeason20242025!$AA$3:$AA$1315,DataRegularSeason20242025!$B$3:$B$1315, "&lt;=" &amp; $A50, DataRegularSeason20242025!$D$3:$D$1315, V$1)+SUMIFS(DataRegularSeason20242025!$AB$3:$AB$1315,DataRegularSeason20242025!$B$3:$B$1315, "&lt;=" &amp; $A50, DataRegularSeason20242025!$E$3:$E$1315, V$1)</f>
        <v>18</v>
      </c>
      <c r="W50" s="2">
        <f>SUMIFS(DataRegularSeason20242025!$AA$3:$AA$1315,DataRegularSeason20242025!$B$3:$B$1315, "&lt;=" &amp; $A50, DataRegularSeason20242025!$D$3:$D$1315, W$1)+SUMIFS(DataRegularSeason20242025!$AB$3:$AB$1315,DataRegularSeason20242025!$B$3:$B$1315, "&lt;=" &amp; $A50, DataRegularSeason20242025!$E$3:$E$1315, W$1)</f>
        <v>18</v>
      </c>
      <c r="X50" s="2">
        <f>SUMIFS(DataRegularSeason20242025!$AA$3:$AA$1315,DataRegularSeason20242025!$B$3:$B$1315, "&lt;=" &amp; $A50, DataRegularSeason20242025!$D$3:$D$1315, X$1)+SUMIFS(DataRegularSeason20242025!$AB$3:$AB$1315,DataRegularSeason20242025!$B$3:$B$1315, "&lt;=" &amp; $A50, DataRegularSeason20242025!$E$3:$E$1315, X$1)</f>
        <v>21</v>
      </c>
      <c r="Y50" s="2">
        <f>SUMIFS(DataRegularSeason20242025!$AA$3:$AA$1315,DataRegularSeason20242025!$B$3:$B$1315, "&lt;=" &amp; $A50, DataRegularSeason20242025!$D$3:$D$1315, Y$1)+SUMIFS(DataRegularSeason20242025!$AB$3:$AB$1315,DataRegularSeason20242025!$B$3:$B$1315, "&lt;=" &amp; $A50, DataRegularSeason20242025!$E$3:$E$1315, Y$1)</f>
        <v>16</v>
      </c>
      <c r="Z50" s="2">
        <f>SUMIFS(DataRegularSeason20242025!$AA$3:$AA$1315,DataRegularSeason20242025!$B$3:$B$1315, "&lt;=" &amp; $A50, DataRegularSeason20242025!$D$3:$D$1315, Z$1)+SUMIFS(DataRegularSeason20242025!$AB$3:$AB$1315,DataRegularSeason20242025!$B$3:$B$1315, "&lt;=" &amp; $A50, DataRegularSeason20242025!$E$3:$E$1315, Z$1)</f>
        <v>17</v>
      </c>
      <c r="AA50" s="2">
        <f>SUMIFS(DataRegularSeason20242025!$AA$3:$AA$1315,DataRegularSeason20242025!$B$3:$B$1315, "&lt;=" &amp; $A50, DataRegularSeason20242025!$D$3:$D$1315, AA$1)+SUMIFS(DataRegularSeason20242025!$AB$3:$AB$1315,DataRegularSeason20242025!$B$3:$B$1315, "&lt;=" &amp; $A50, DataRegularSeason20242025!$E$3:$E$1315, AA$1)</f>
        <v>21</v>
      </c>
      <c r="AB50" s="2">
        <f>SUMIFS(DataRegularSeason20242025!$AA$3:$AA$1315,DataRegularSeason20242025!$B$3:$B$1315, "&lt;=" &amp; $A50, DataRegularSeason20242025!$D$3:$D$1315, AB$1)+SUMIFS(DataRegularSeason20242025!$AB$3:$AB$1315,DataRegularSeason20242025!$B$3:$B$1315, "&lt;=" &amp; $A50, DataRegularSeason20242025!$E$3:$E$1315, AB$1)</f>
        <v>26</v>
      </c>
      <c r="AC50" s="2">
        <f>SUMIFS(DataRegularSeason20242025!$AA$3:$AA$1315,DataRegularSeason20242025!$B$3:$B$1315, "&lt;=" &amp; $A50, DataRegularSeason20242025!$D$3:$D$1315, AC$1)+SUMIFS(DataRegularSeason20242025!$AB$3:$AB$1315,DataRegularSeason20242025!$B$3:$B$1315, "&lt;=" &amp; $A50, DataRegularSeason20242025!$E$3:$E$1315, AC$1)</f>
        <v>17</v>
      </c>
      <c r="AD50" s="2">
        <f>SUMIFS(DataRegularSeason20242025!$AA$3:$AA$1315,DataRegularSeason20242025!$B$3:$B$1315, "&lt;=" &amp; $A50, DataRegularSeason20242025!$D$3:$D$1315, AD$1)+SUMIFS(DataRegularSeason20242025!$AB$3:$AB$1315,DataRegularSeason20242025!$B$3:$B$1315, "&lt;=" &amp; $A50, DataRegularSeason20242025!$E$3:$E$1315, AD$1)</f>
        <v>21</v>
      </c>
      <c r="AE50" s="2">
        <f>SUMIFS(DataRegularSeason20242025!$AA$3:$AA$1315,DataRegularSeason20242025!$B$3:$B$1315, "&lt;=" &amp; $A50, DataRegularSeason20242025!$D$3:$D$1315, AE$1)+SUMIFS(DataRegularSeason20242025!$AB$3:$AB$1315,DataRegularSeason20242025!$B$3:$B$1315, "&lt;=" &amp; $A50, DataRegularSeason20242025!$E$3:$E$1315, AE$1)</f>
        <v>24</v>
      </c>
      <c r="AF50" s="2">
        <f>SUMIFS(DataRegularSeason20242025!$AA$3:$AA$1315,DataRegularSeason20242025!$B$3:$B$1315, "&lt;=" &amp; $A50, DataRegularSeason20242025!$D$3:$D$1315, AF$1)+SUMIFS(DataRegularSeason20242025!$AB$3:$AB$1315,DataRegularSeason20242025!$B$3:$B$1315, "&lt;=" &amp; $A50, DataRegularSeason20242025!$E$3:$E$1315, AF$1)</f>
        <v>32</v>
      </c>
      <c r="AG50" s="2">
        <f>SUMIFS(DataRegularSeason20242025!$AA$3:$AA$1315,DataRegularSeason20242025!$B$3:$B$1315, "&lt;=" &amp; $A50, DataRegularSeason20242025!$D$3:$D$1315, AG$1)+SUMIFS(DataRegularSeason20242025!$AB$3:$AB$1315,DataRegularSeason20242025!$B$3:$B$1315, "&lt;=" &amp; $A50, DataRegularSeason20242025!$E$3:$E$1315, AG$1)</f>
        <v>27</v>
      </c>
    </row>
    <row r="51" spans="1:33" x14ac:dyDescent="0.25">
      <c r="A51" s="4">
        <v>45617</v>
      </c>
      <c r="B51" s="2">
        <f>SUMIFS(DataRegularSeason20242025!$AA$3:$AA$1315,DataRegularSeason20242025!$B$3:$B$1315, "&lt;=" &amp; $A51, DataRegularSeason20242025!$D$3:$D$1315, B$1)+SUMIFS(DataRegularSeason20242025!$AB$3:$AB$1315,DataRegularSeason20242025!$B$3:$B$1315, "&lt;=" &amp; $A51, DataRegularSeason20242025!$E$3:$E$1315, B$1)</f>
        <v>18</v>
      </c>
      <c r="C51" s="2">
        <f>SUMIFS(DataRegularSeason20242025!$AA$3:$AA$1315,DataRegularSeason20242025!$B$3:$B$1315, "&lt;=" &amp; $A51, DataRegularSeason20242025!$D$3:$D$1315, C$1)+SUMIFS(DataRegularSeason20242025!$AB$3:$AB$1315,DataRegularSeason20242025!$B$3:$B$1315, "&lt;=" &amp; $A51, DataRegularSeason20242025!$E$3:$E$1315, C$1)</f>
        <v>19</v>
      </c>
      <c r="D51" s="2">
        <f>SUMIFS(DataRegularSeason20242025!$AA$3:$AA$1315,DataRegularSeason20242025!$B$3:$B$1315, "&lt;=" &amp; $A51, DataRegularSeason20242025!$D$3:$D$1315, D$1)+SUMIFS(DataRegularSeason20242025!$AB$3:$AB$1315,DataRegularSeason20242025!$B$3:$B$1315, "&lt;=" &amp; $A51, DataRegularSeason20242025!$E$3:$E$1315, D$1)</f>
        <v>19</v>
      </c>
      <c r="E51" s="2">
        <f>SUMIFS(DataRegularSeason20242025!$AA$3:$AA$1315,DataRegularSeason20242025!$B$3:$B$1315, "&lt;=" &amp; $A51, DataRegularSeason20242025!$D$3:$D$1315, E$1)+SUMIFS(DataRegularSeason20242025!$AB$3:$AB$1315,DataRegularSeason20242025!$B$3:$B$1315, "&lt;=" &amp; $A51, DataRegularSeason20242025!$E$3:$E$1315, E$1)</f>
        <v>28</v>
      </c>
      <c r="F51" s="2">
        <f>SUMIFS(DataRegularSeason20242025!$AA$3:$AA$1315,DataRegularSeason20242025!$B$3:$B$1315, "&lt;=" &amp; $A51, DataRegularSeason20242025!$D$3:$D$1315, F$1)+SUMIFS(DataRegularSeason20242025!$AB$3:$AB$1315,DataRegularSeason20242025!$B$3:$B$1315, "&lt;=" &amp; $A51, DataRegularSeason20242025!$E$3:$E$1315, F$1)</f>
        <v>16</v>
      </c>
      <c r="G51" s="2">
        <f>SUMIFS(DataRegularSeason20242025!$AA$3:$AA$1315,DataRegularSeason20242025!$B$3:$B$1315, "&lt;=" &amp; $A51, DataRegularSeason20242025!$D$3:$D$1315, G$1)+SUMIFS(DataRegularSeason20242025!$AB$3:$AB$1315,DataRegularSeason20242025!$B$3:$B$1315, "&lt;=" &amp; $A51, DataRegularSeason20242025!$E$3:$E$1315, G$1)</f>
        <v>23</v>
      </c>
      <c r="H51" s="2">
        <f>SUMIFS(DataRegularSeason20242025!$AA$3:$AA$1315,DataRegularSeason20242025!$B$3:$B$1315, "&lt;=" &amp; $A51, DataRegularSeason20242025!$D$3:$D$1315, H$1)+SUMIFS(DataRegularSeason20242025!$AB$3:$AB$1315,DataRegularSeason20242025!$B$3:$B$1315, "&lt;=" &amp; $A51, DataRegularSeason20242025!$E$3:$E$1315, H$1)</f>
        <v>13</v>
      </c>
      <c r="I51" s="2">
        <f>SUMIFS(DataRegularSeason20242025!$AA$3:$AA$1315,DataRegularSeason20242025!$B$3:$B$1315, "&lt;=" &amp; $A51, DataRegularSeason20242025!$D$3:$D$1315, I$1)+SUMIFS(DataRegularSeason20242025!$AB$3:$AB$1315,DataRegularSeason20242025!$B$3:$B$1315, "&lt;=" &amp; $A51, DataRegularSeason20242025!$E$3:$E$1315, I$1)</f>
        <v>20</v>
      </c>
      <c r="J51" s="2">
        <f>SUMIFS(DataRegularSeason20242025!$AA$3:$AA$1315,DataRegularSeason20242025!$B$3:$B$1315, "&lt;=" &amp; $A51, DataRegularSeason20242025!$D$3:$D$1315, J$1)+SUMIFS(DataRegularSeason20242025!$AB$3:$AB$1315,DataRegularSeason20242025!$B$3:$B$1315, "&lt;=" &amp; $A51, DataRegularSeason20242025!$E$3:$E$1315, J$1)</f>
        <v>24</v>
      </c>
      <c r="K51" s="2">
        <f>SUMIFS(DataRegularSeason20242025!$AA$3:$AA$1315,DataRegularSeason20242025!$B$3:$B$1315, "&lt;=" &amp; $A51, DataRegularSeason20242025!$D$3:$D$1315, K$1)+SUMIFS(DataRegularSeason20242025!$AB$3:$AB$1315,DataRegularSeason20242025!$B$3:$B$1315, "&lt;=" &amp; $A51, DataRegularSeason20242025!$E$3:$E$1315, K$1)</f>
        <v>16</v>
      </c>
      <c r="L51" s="2">
        <f>SUMIFS(DataRegularSeason20242025!$AA$3:$AA$1315,DataRegularSeason20242025!$B$3:$B$1315, "&lt;=" &amp; $A51, DataRegularSeason20242025!$D$3:$D$1315, L$1)+SUMIFS(DataRegularSeason20242025!$AB$3:$AB$1315,DataRegularSeason20242025!$B$3:$B$1315, "&lt;=" &amp; $A51, DataRegularSeason20242025!$E$3:$E$1315, L$1)</f>
        <v>22</v>
      </c>
      <c r="M51" s="2">
        <f>SUMIFS(DataRegularSeason20242025!$AA$3:$AA$1315,DataRegularSeason20242025!$B$3:$B$1315, "&lt;=" &amp; $A51, DataRegularSeason20242025!$D$3:$D$1315, M$1)+SUMIFS(DataRegularSeason20242025!$AB$3:$AB$1315,DataRegularSeason20242025!$B$3:$B$1315, "&lt;=" &amp; $A51, DataRegularSeason20242025!$E$3:$E$1315, M$1)</f>
        <v>25</v>
      </c>
      <c r="N51" s="2">
        <f>SUMIFS(DataRegularSeason20242025!$AA$3:$AA$1315,DataRegularSeason20242025!$B$3:$B$1315, "&lt;=" &amp; $A51, DataRegularSeason20242025!$D$3:$D$1315, N$1)+SUMIFS(DataRegularSeason20242025!$AB$3:$AB$1315,DataRegularSeason20242025!$B$3:$B$1315, "&lt;=" &amp; $A51, DataRegularSeason20242025!$E$3:$E$1315, N$1)</f>
        <v>23</v>
      </c>
      <c r="O51" s="2">
        <f>SUMIFS(DataRegularSeason20242025!$AA$3:$AA$1315,DataRegularSeason20242025!$B$3:$B$1315, "&lt;=" &amp; $A51, DataRegularSeason20242025!$D$3:$D$1315, O$1)+SUMIFS(DataRegularSeason20242025!$AB$3:$AB$1315,DataRegularSeason20242025!$B$3:$B$1315, "&lt;=" &amp; $A51, DataRegularSeason20242025!$E$3:$E$1315, O$1)</f>
        <v>27</v>
      </c>
      <c r="P51" s="2">
        <f>SUMIFS(DataRegularSeason20242025!$AA$3:$AA$1315,DataRegularSeason20242025!$B$3:$B$1315, "&lt;=" &amp; $A51, DataRegularSeason20242025!$D$3:$D$1315, P$1)+SUMIFS(DataRegularSeason20242025!$AB$3:$AB$1315,DataRegularSeason20242025!$B$3:$B$1315, "&lt;=" &amp; $A51, DataRegularSeason20242025!$E$3:$E$1315, P$1)</f>
        <v>16</v>
      </c>
      <c r="Q51" s="2">
        <f>SUMIFS(DataRegularSeason20242025!$AA$3:$AA$1315,DataRegularSeason20242025!$B$3:$B$1315, "&lt;=" &amp; $A51, DataRegularSeason20242025!$D$3:$D$1315, Q$1)+SUMIFS(DataRegularSeason20242025!$AB$3:$AB$1315,DataRegularSeason20242025!$B$3:$B$1315, "&lt;=" &amp; $A51, DataRegularSeason20242025!$E$3:$E$1315, Q$1)</f>
        <v>26</v>
      </c>
      <c r="R51" s="2">
        <f>SUMIFS(DataRegularSeason20242025!$AA$3:$AA$1315,DataRegularSeason20242025!$B$3:$B$1315, "&lt;=" &amp; $A51, DataRegularSeason20242025!$D$3:$D$1315, R$1)+SUMIFS(DataRegularSeason20242025!$AB$3:$AB$1315,DataRegularSeason20242025!$B$3:$B$1315, "&lt;=" &amp; $A51, DataRegularSeason20242025!$E$3:$E$1315, R$1)</f>
        <v>15</v>
      </c>
      <c r="S51" s="2">
        <f>SUMIFS(DataRegularSeason20242025!$AA$3:$AA$1315,DataRegularSeason20242025!$B$3:$B$1315, "&lt;=" &amp; $A51, DataRegularSeason20242025!$D$3:$D$1315, S$1)+SUMIFS(DataRegularSeason20242025!$AB$3:$AB$1315,DataRegularSeason20242025!$B$3:$B$1315, "&lt;=" &amp; $A51, DataRegularSeason20242025!$E$3:$E$1315, S$1)</f>
        <v>19</v>
      </c>
      <c r="T51" s="2">
        <f>SUMIFS(DataRegularSeason20242025!$AA$3:$AA$1315,DataRegularSeason20242025!$B$3:$B$1315, "&lt;=" &amp; $A51, DataRegularSeason20242025!$D$3:$D$1315, T$1)+SUMIFS(DataRegularSeason20242025!$AB$3:$AB$1315,DataRegularSeason20242025!$B$3:$B$1315, "&lt;=" &amp; $A51, DataRegularSeason20242025!$E$3:$E$1315, T$1)</f>
        <v>25</v>
      </c>
      <c r="U51" s="2">
        <f>SUMIFS(DataRegularSeason20242025!$AA$3:$AA$1315,DataRegularSeason20242025!$B$3:$B$1315, "&lt;=" &amp; $A51, DataRegularSeason20242025!$D$3:$D$1315, U$1)+SUMIFS(DataRegularSeason20242025!$AB$3:$AB$1315,DataRegularSeason20242025!$B$3:$B$1315, "&lt;=" &amp; $A51, DataRegularSeason20242025!$E$3:$E$1315, U$1)</f>
        <v>17</v>
      </c>
      <c r="V51" s="2">
        <f>SUMIFS(DataRegularSeason20242025!$AA$3:$AA$1315,DataRegularSeason20242025!$B$3:$B$1315, "&lt;=" &amp; $A51, DataRegularSeason20242025!$D$3:$D$1315, V$1)+SUMIFS(DataRegularSeason20242025!$AB$3:$AB$1315,DataRegularSeason20242025!$B$3:$B$1315, "&lt;=" &amp; $A51, DataRegularSeason20242025!$E$3:$E$1315, V$1)</f>
        <v>18</v>
      </c>
      <c r="W51" s="2">
        <f>SUMIFS(DataRegularSeason20242025!$AA$3:$AA$1315,DataRegularSeason20242025!$B$3:$B$1315, "&lt;=" &amp; $A51, DataRegularSeason20242025!$D$3:$D$1315, W$1)+SUMIFS(DataRegularSeason20242025!$AB$3:$AB$1315,DataRegularSeason20242025!$B$3:$B$1315, "&lt;=" &amp; $A51, DataRegularSeason20242025!$E$3:$E$1315, W$1)</f>
        <v>18</v>
      </c>
      <c r="X51" s="2">
        <f>SUMIFS(DataRegularSeason20242025!$AA$3:$AA$1315,DataRegularSeason20242025!$B$3:$B$1315, "&lt;=" &amp; $A51, DataRegularSeason20242025!$D$3:$D$1315, X$1)+SUMIFS(DataRegularSeason20242025!$AB$3:$AB$1315,DataRegularSeason20242025!$B$3:$B$1315, "&lt;=" &amp; $A51, DataRegularSeason20242025!$E$3:$E$1315, X$1)</f>
        <v>21</v>
      </c>
      <c r="Y51" s="2">
        <f>SUMIFS(DataRegularSeason20242025!$AA$3:$AA$1315,DataRegularSeason20242025!$B$3:$B$1315, "&lt;=" &amp; $A51, DataRegularSeason20242025!$D$3:$D$1315, Y$1)+SUMIFS(DataRegularSeason20242025!$AB$3:$AB$1315,DataRegularSeason20242025!$B$3:$B$1315, "&lt;=" &amp; $A51, DataRegularSeason20242025!$E$3:$E$1315, Y$1)</f>
        <v>16</v>
      </c>
      <c r="Z51" s="2">
        <f>SUMIFS(DataRegularSeason20242025!$AA$3:$AA$1315,DataRegularSeason20242025!$B$3:$B$1315, "&lt;=" &amp; $A51, DataRegularSeason20242025!$D$3:$D$1315, Z$1)+SUMIFS(DataRegularSeason20242025!$AB$3:$AB$1315,DataRegularSeason20242025!$B$3:$B$1315, "&lt;=" &amp; $A51, DataRegularSeason20242025!$E$3:$E$1315, Z$1)</f>
        <v>17</v>
      </c>
      <c r="AA51" s="2">
        <f>SUMIFS(DataRegularSeason20242025!$AA$3:$AA$1315,DataRegularSeason20242025!$B$3:$B$1315, "&lt;=" &amp; $A51, DataRegularSeason20242025!$D$3:$D$1315, AA$1)+SUMIFS(DataRegularSeason20242025!$AB$3:$AB$1315,DataRegularSeason20242025!$B$3:$B$1315, "&lt;=" &amp; $A51, DataRegularSeason20242025!$E$3:$E$1315, AA$1)</f>
        <v>21</v>
      </c>
      <c r="AB51" s="2">
        <f>SUMIFS(DataRegularSeason20242025!$AA$3:$AA$1315,DataRegularSeason20242025!$B$3:$B$1315, "&lt;=" &amp; $A51, DataRegularSeason20242025!$D$3:$D$1315, AB$1)+SUMIFS(DataRegularSeason20242025!$AB$3:$AB$1315,DataRegularSeason20242025!$B$3:$B$1315, "&lt;=" &amp; $A51, DataRegularSeason20242025!$E$3:$E$1315, AB$1)</f>
        <v>26</v>
      </c>
      <c r="AC51" s="2">
        <f>SUMIFS(DataRegularSeason20242025!$AA$3:$AA$1315,DataRegularSeason20242025!$B$3:$B$1315, "&lt;=" &amp; $A51, DataRegularSeason20242025!$D$3:$D$1315, AC$1)+SUMIFS(DataRegularSeason20242025!$AB$3:$AB$1315,DataRegularSeason20242025!$B$3:$B$1315, "&lt;=" &amp; $A51, DataRegularSeason20242025!$E$3:$E$1315, AC$1)</f>
        <v>17</v>
      </c>
      <c r="AD51" s="2">
        <f>SUMIFS(DataRegularSeason20242025!$AA$3:$AA$1315,DataRegularSeason20242025!$B$3:$B$1315, "&lt;=" &amp; $A51, DataRegularSeason20242025!$D$3:$D$1315, AD$1)+SUMIFS(DataRegularSeason20242025!$AB$3:$AB$1315,DataRegularSeason20242025!$B$3:$B$1315, "&lt;=" &amp; $A51, DataRegularSeason20242025!$E$3:$E$1315, AD$1)</f>
        <v>21</v>
      </c>
      <c r="AE51" s="2">
        <f>SUMIFS(DataRegularSeason20242025!$AA$3:$AA$1315,DataRegularSeason20242025!$B$3:$B$1315, "&lt;=" &amp; $A51, DataRegularSeason20242025!$D$3:$D$1315, AE$1)+SUMIFS(DataRegularSeason20242025!$AB$3:$AB$1315,DataRegularSeason20242025!$B$3:$B$1315, "&lt;=" &amp; $A51, DataRegularSeason20242025!$E$3:$E$1315, AE$1)</f>
        <v>24</v>
      </c>
      <c r="AF51" s="2">
        <f>SUMIFS(DataRegularSeason20242025!$AA$3:$AA$1315,DataRegularSeason20242025!$B$3:$B$1315, "&lt;=" &amp; $A51, DataRegularSeason20242025!$D$3:$D$1315, AF$1)+SUMIFS(DataRegularSeason20242025!$AB$3:$AB$1315,DataRegularSeason20242025!$B$3:$B$1315, "&lt;=" &amp; $A51, DataRegularSeason20242025!$E$3:$E$1315, AF$1)</f>
        <v>32</v>
      </c>
      <c r="AG51" s="2">
        <f>SUMIFS(DataRegularSeason20242025!$AA$3:$AA$1315,DataRegularSeason20242025!$B$3:$B$1315, "&lt;=" &amp; $A51, DataRegularSeason20242025!$D$3:$D$1315, AG$1)+SUMIFS(DataRegularSeason20242025!$AB$3:$AB$1315,DataRegularSeason20242025!$B$3:$B$1315, "&lt;=" &amp; $A51, DataRegularSeason20242025!$E$3:$E$1315, AG$1)</f>
        <v>27</v>
      </c>
    </row>
    <row r="52" spans="1:33" x14ac:dyDescent="0.25">
      <c r="A52" s="4">
        <v>45618</v>
      </c>
      <c r="B52" s="2">
        <f>SUMIFS(DataRegularSeason20242025!$AA$3:$AA$1315,DataRegularSeason20242025!$B$3:$B$1315, "&lt;=" &amp; $A52, DataRegularSeason20242025!$D$3:$D$1315, B$1)+SUMIFS(DataRegularSeason20242025!$AB$3:$AB$1315,DataRegularSeason20242025!$B$3:$B$1315, "&lt;=" &amp; $A52, DataRegularSeason20242025!$E$3:$E$1315, B$1)</f>
        <v>18</v>
      </c>
      <c r="C52" s="2">
        <f>SUMIFS(DataRegularSeason20242025!$AA$3:$AA$1315,DataRegularSeason20242025!$B$3:$B$1315, "&lt;=" &amp; $A52, DataRegularSeason20242025!$D$3:$D$1315, C$1)+SUMIFS(DataRegularSeason20242025!$AB$3:$AB$1315,DataRegularSeason20242025!$B$3:$B$1315, "&lt;=" &amp; $A52, DataRegularSeason20242025!$E$3:$E$1315, C$1)</f>
        <v>19</v>
      </c>
      <c r="D52" s="2">
        <f>SUMIFS(DataRegularSeason20242025!$AA$3:$AA$1315,DataRegularSeason20242025!$B$3:$B$1315, "&lt;=" &amp; $A52, DataRegularSeason20242025!$D$3:$D$1315, D$1)+SUMIFS(DataRegularSeason20242025!$AB$3:$AB$1315,DataRegularSeason20242025!$B$3:$B$1315, "&lt;=" &amp; $A52, DataRegularSeason20242025!$E$3:$E$1315, D$1)</f>
        <v>19</v>
      </c>
      <c r="E52" s="2">
        <f>SUMIFS(DataRegularSeason20242025!$AA$3:$AA$1315,DataRegularSeason20242025!$B$3:$B$1315, "&lt;=" &amp; $A52, DataRegularSeason20242025!$D$3:$D$1315, E$1)+SUMIFS(DataRegularSeason20242025!$AB$3:$AB$1315,DataRegularSeason20242025!$B$3:$B$1315, "&lt;=" &amp; $A52, DataRegularSeason20242025!$E$3:$E$1315, E$1)</f>
        <v>28</v>
      </c>
      <c r="F52" s="2">
        <f>SUMIFS(DataRegularSeason20242025!$AA$3:$AA$1315,DataRegularSeason20242025!$B$3:$B$1315, "&lt;=" &amp; $A52, DataRegularSeason20242025!$D$3:$D$1315, F$1)+SUMIFS(DataRegularSeason20242025!$AB$3:$AB$1315,DataRegularSeason20242025!$B$3:$B$1315, "&lt;=" &amp; $A52, DataRegularSeason20242025!$E$3:$E$1315, F$1)</f>
        <v>16</v>
      </c>
      <c r="G52" s="2">
        <f>SUMIFS(DataRegularSeason20242025!$AA$3:$AA$1315,DataRegularSeason20242025!$B$3:$B$1315, "&lt;=" &amp; $A52, DataRegularSeason20242025!$D$3:$D$1315, G$1)+SUMIFS(DataRegularSeason20242025!$AB$3:$AB$1315,DataRegularSeason20242025!$B$3:$B$1315, "&lt;=" &amp; $A52, DataRegularSeason20242025!$E$3:$E$1315, G$1)</f>
        <v>23</v>
      </c>
      <c r="H52" s="2">
        <f>SUMIFS(DataRegularSeason20242025!$AA$3:$AA$1315,DataRegularSeason20242025!$B$3:$B$1315, "&lt;=" &amp; $A52, DataRegularSeason20242025!$D$3:$D$1315, H$1)+SUMIFS(DataRegularSeason20242025!$AB$3:$AB$1315,DataRegularSeason20242025!$B$3:$B$1315, "&lt;=" &amp; $A52, DataRegularSeason20242025!$E$3:$E$1315, H$1)</f>
        <v>13</v>
      </c>
      <c r="I52" s="2">
        <f>SUMIFS(DataRegularSeason20242025!$AA$3:$AA$1315,DataRegularSeason20242025!$B$3:$B$1315, "&lt;=" &amp; $A52, DataRegularSeason20242025!$D$3:$D$1315, I$1)+SUMIFS(DataRegularSeason20242025!$AB$3:$AB$1315,DataRegularSeason20242025!$B$3:$B$1315, "&lt;=" &amp; $A52, DataRegularSeason20242025!$E$3:$E$1315, I$1)</f>
        <v>20</v>
      </c>
      <c r="J52" s="2">
        <f>SUMIFS(DataRegularSeason20242025!$AA$3:$AA$1315,DataRegularSeason20242025!$B$3:$B$1315, "&lt;=" &amp; $A52, DataRegularSeason20242025!$D$3:$D$1315, J$1)+SUMIFS(DataRegularSeason20242025!$AB$3:$AB$1315,DataRegularSeason20242025!$B$3:$B$1315, "&lt;=" &amp; $A52, DataRegularSeason20242025!$E$3:$E$1315, J$1)</f>
        <v>24</v>
      </c>
      <c r="K52" s="2">
        <f>SUMIFS(DataRegularSeason20242025!$AA$3:$AA$1315,DataRegularSeason20242025!$B$3:$B$1315, "&lt;=" &amp; $A52, DataRegularSeason20242025!$D$3:$D$1315, K$1)+SUMIFS(DataRegularSeason20242025!$AB$3:$AB$1315,DataRegularSeason20242025!$B$3:$B$1315, "&lt;=" &amp; $A52, DataRegularSeason20242025!$E$3:$E$1315, K$1)</f>
        <v>16</v>
      </c>
      <c r="L52" s="2">
        <f>SUMIFS(DataRegularSeason20242025!$AA$3:$AA$1315,DataRegularSeason20242025!$B$3:$B$1315, "&lt;=" &amp; $A52, DataRegularSeason20242025!$D$3:$D$1315, L$1)+SUMIFS(DataRegularSeason20242025!$AB$3:$AB$1315,DataRegularSeason20242025!$B$3:$B$1315, "&lt;=" &amp; $A52, DataRegularSeason20242025!$E$3:$E$1315, L$1)</f>
        <v>22</v>
      </c>
      <c r="M52" s="2">
        <f>SUMIFS(DataRegularSeason20242025!$AA$3:$AA$1315,DataRegularSeason20242025!$B$3:$B$1315, "&lt;=" &amp; $A52, DataRegularSeason20242025!$D$3:$D$1315, M$1)+SUMIFS(DataRegularSeason20242025!$AB$3:$AB$1315,DataRegularSeason20242025!$B$3:$B$1315, "&lt;=" &amp; $A52, DataRegularSeason20242025!$E$3:$E$1315, M$1)</f>
        <v>25</v>
      </c>
      <c r="N52" s="2">
        <f>SUMIFS(DataRegularSeason20242025!$AA$3:$AA$1315,DataRegularSeason20242025!$B$3:$B$1315, "&lt;=" &amp; $A52, DataRegularSeason20242025!$D$3:$D$1315, N$1)+SUMIFS(DataRegularSeason20242025!$AB$3:$AB$1315,DataRegularSeason20242025!$B$3:$B$1315, "&lt;=" &amp; $A52, DataRegularSeason20242025!$E$3:$E$1315, N$1)</f>
        <v>23</v>
      </c>
      <c r="O52" s="2">
        <f>SUMIFS(DataRegularSeason20242025!$AA$3:$AA$1315,DataRegularSeason20242025!$B$3:$B$1315, "&lt;=" &amp; $A52, DataRegularSeason20242025!$D$3:$D$1315, O$1)+SUMIFS(DataRegularSeason20242025!$AB$3:$AB$1315,DataRegularSeason20242025!$B$3:$B$1315, "&lt;=" &amp; $A52, DataRegularSeason20242025!$E$3:$E$1315, O$1)</f>
        <v>27</v>
      </c>
      <c r="P52" s="2">
        <f>SUMIFS(DataRegularSeason20242025!$AA$3:$AA$1315,DataRegularSeason20242025!$B$3:$B$1315, "&lt;=" &amp; $A52, DataRegularSeason20242025!$D$3:$D$1315, P$1)+SUMIFS(DataRegularSeason20242025!$AB$3:$AB$1315,DataRegularSeason20242025!$B$3:$B$1315, "&lt;=" &amp; $A52, DataRegularSeason20242025!$E$3:$E$1315, P$1)</f>
        <v>16</v>
      </c>
      <c r="Q52" s="2">
        <f>SUMIFS(DataRegularSeason20242025!$AA$3:$AA$1315,DataRegularSeason20242025!$B$3:$B$1315, "&lt;=" &amp; $A52, DataRegularSeason20242025!$D$3:$D$1315, Q$1)+SUMIFS(DataRegularSeason20242025!$AB$3:$AB$1315,DataRegularSeason20242025!$B$3:$B$1315, "&lt;=" &amp; $A52, DataRegularSeason20242025!$E$3:$E$1315, Q$1)</f>
        <v>26</v>
      </c>
      <c r="R52" s="2">
        <f>SUMIFS(DataRegularSeason20242025!$AA$3:$AA$1315,DataRegularSeason20242025!$B$3:$B$1315, "&lt;=" &amp; $A52, DataRegularSeason20242025!$D$3:$D$1315, R$1)+SUMIFS(DataRegularSeason20242025!$AB$3:$AB$1315,DataRegularSeason20242025!$B$3:$B$1315, "&lt;=" &amp; $A52, DataRegularSeason20242025!$E$3:$E$1315, R$1)</f>
        <v>15</v>
      </c>
      <c r="S52" s="2">
        <f>SUMIFS(DataRegularSeason20242025!$AA$3:$AA$1315,DataRegularSeason20242025!$B$3:$B$1315, "&lt;=" &amp; $A52, DataRegularSeason20242025!$D$3:$D$1315, S$1)+SUMIFS(DataRegularSeason20242025!$AB$3:$AB$1315,DataRegularSeason20242025!$B$3:$B$1315, "&lt;=" &amp; $A52, DataRegularSeason20242025!$E$3:$E$1315, S$1)</f>
        <v>19</v>
      </c>
      <c r="T52" s="2">
        <f>SUMIFS(DataRegularSeason20242025!$AA$3:$AA$1315,DataRegularSeason20242025!$B$3:$B$1315, "&lt;=" &amp; $A52, DataRegularSeason20242025!$D$3:$D$1315, T$1)+SUMIFS(DataRegularSeason20242025!$AB$3:$AB$1315,DataRegularSeason20242025!$B$3:$B$1315, "&lt;=" &amp; $A52, DataRegularSeason20242025!$E$3:$E$1315, T$1)</f>
        <v>25</v>
      </c>
      <c r="U52" s="2">
        <f>SUMIFS(DataRegularSeason20242025!$AA$3:$AA$1315,DataRegularSeason20242025!$B$3:$B$1315, "&lt;=" &amp; $A52, DataRegularSeason20242025!$D$3:$D$1315, U$1)+SUMIFS(DataRegularSeason20242025!$AB$3:$AB$1315,DataRegularSeason20242025!$B$3:$B$1315, "&lt;=" &amp; $A52, DataRegularSeason20242025!$E$3:$E$1315, U$1)</f>
        <v>17</v>
      </c>
      <c r="V52" s="2">
        <f>SUMIFS(DataRegularSeason20242025!$AA$3:$AA$1315,DataRegularSeason20242025!$B$3:$B$1315, "&lt;=" &amp; $A52, DataRegularSeason20242025!$D$3:$D$1315, V$1)+SUMIFS(DataRegularSeason20242025!$AB$3:$AB$1315,DataRegularSeason20242025!$B$3:$B$1315, "&lt;=" &amp; $A52, DataRegularSeason20242025!$E$3:$E$1315, V$1)</f>
        <v>18</v>
      </c>
      <c r="W52" s="2">
        <f>SUMIFS(DataRegularSeason20242025!$AA$3:$AA$1315,DataRegularSeason20242025!$B$3:$B$1315, "&lt;=" &amp; $A52, DataRegularSeason20242025!$D$3:$D$1315, W$1)+SUMIFS(DataRegularSeason20242025!$AB$3:$AB$1315,DataRegularSeason20242025!$B$3:$B$1315, "&lt;=" &amp; $A52, DataRegularSeason20242025!$E$3:$E$1315, W$1)</f>
        <v>18</v>
      </c>
      <c r="X52" s="2">
        <f>SUMIFS(DataRegularSeason20242025!$AA$3:$AA$1315,DataRegularSeason20242025!$B$3:$B$1315, "&lt;=" &amp; $A52, DataRegularSeason20242025!$D$3:$D$1315, X$1)+SUMIFS(DataRegularSeason20242025!$AB$3:$AB$1315,DataRegularSeason20242025!$B$3:$B$1315, "&lt;=" &amp; $A52, DataRegularSeason20242025!$E$3:$E$1315, X$1)</f>
        <v>21</v>
      </c>
      <c r="Y52" s="2">
        <f>SUMIFS(DataRegularSeason20242025!$AA$3:$AA$1315,DataRegularSeason20242025!$B$3:$B$1315, "&lt;=" &amp; $A52, DataRegularSeason20242025!$D$3:$D$1315, Y$1)+SUMIFS(DataRegularSeason20242025!$AB$3:$AB$1315,DataRegularSeason20242025!$B$3:$B$1315, "&lt;=" &amp; $A52, DataRegularSeason20242025!$E$3:$E$1315, Y$1)</f>
        <v>16</v>
      </c>
      <c r="Z52" s="2">
        <f>SUMIFS(DataRegularSeason20242025!$AA$3:$AA$1315,DataRegularSeason20242025!$B$3:$B$1315, "&lt;=" &amp; $A52, DataRegularSeason20242025!$D$3:$D$1315, Z$1)+SUMIFS(DataRegularSeason20242025!$AB$3:$AB$1315,DataRegularSeason20242025!$B$3:$B$1315, "&lt;=" &amp; $A52, DataRegularSeason20242025!$E$3:$E$1315, Z$1)</f>
        <v>17</v>
      </c>
      <c r="AA52" s="2">
        <f>SUMIFS(DataRegularSeason20242025!$AA$3:$AA$1315,DataRegularSeason20242025!$B$3:$B$1315, "&lt;=" &amp; $A52, DataRegularSeason20242025!$D$3:$D$1315, AA$1)+SUMIFS(DataRegularSeason20242025!$AB$3:$AB$1315,DataRegularSeason20242025!$B$3:$B$1315, "&lt;=" &amp; $A52, DataRegularSeason20242025!$E$3:$E$1315, AA$1)</f>
        <v>21</v>
      </c>
      <c r="AB52" s="2">
        <f>SUMIFS(DataRegularSeason20242025!$AA$3:$AA$1315,DataRegularSeason20242025!$B$3:$B$1315, "&lt;=" &amp; $A52, DataRegularSeason20242025!$D$3:$D$1315, AB$1)+SUMIFS(DataRegularSeason20242025!$AB$3:$AB$1315,DataRegularSeason20242025!$B$3:$B$1315, "&lt;=" &amp; $A52, DataRegularSeason20242025!$E$3:$E$1315, AB$1)</f>
        <v>26</v>
      </c>
      <c r="AC52" s="2">
        <f>SUMIFS(DataRegularSeason20242025!$AA$3:$AA$1315,DataRegularSeason20242025!$B$3:$B$1315, "&lt;=" &amp; $A52, DataRegularSeason20242025!$D$3:$D$1315, AC$1)+SUMIFS(DataRegularSeason20242025!$AB$3:$AB$1315,DataRegularSeason20242025!$B$3:$B$1315, "&lt;=" &amp; $A52, DataRegularSeason20242025!$E$3:$E$1315, AC$1)</f>
        <v>17</v>
      </c>
      <c r="AD52" s="2">
        <f>SUMIFS(DataRegularSeason20242025!$AA$3:$AA$1315,DataRegularSeason20242025!$B$3:$B$1315, "&lt;=" &amp; $A52, DataRegularSeason20242025!$D$3:$D$1315, AD$1)+SUMIFS(DataRegularSeason20242025!$AB$3:$AB$1315,DataRegularSeason20242025!$B$3:$B$1315, "&lt;=" &amp; $A52, DataRegularSeason20242025!$E$3:$E$1315, AD$1)</f>
        <v>21</v>
      </c>
      <c r="AE52" s="2">
        <f>SUMIFS(DataRegularSeason20242025!$AA$3:$AA$1315,DataRegularSeason20242025!$B$3:$B$1315, "&lt;=" &amp; $A52, DataRegularSeason20242025!$D$3:$D$1315, AE$1)+SUMIFS(DataRegularSeason20242025!$AB$3:$AB$1315,DataRegularSeason20242025!$B$3:$B$1315, "&lt;=" &amp; $A52, DataRegularSeason20242025!$E$3:$E$1315, AE$1)</f>
        <v>24</v>
      </c>
      <c r="AF52" s="2">
        <f>SUMIFS(DataRegularSeason20242025!$AA$3:$AA$1315,DataRegularSeason20242025!$B$3:$B$1315, "&lt;=" &amp; $A52, DataRegularSeason20242025!$D$3:$D$1315, AF$1)+SUMIFS(DataRegularSeason20242025!$AB$3:$AB$1315,DataRegularSeason20242025!$B$3:$B$1315, "&lt;=" &amp; $A52, DataRegularSeason20242025!$E$3:$E$1315, AF$1)</f>
        <v>32</v>
      </c>
      <c r="AG52" s="2">
        <f>SUMIFS(DataRegularSeason20242025!$AA$3:$AA$1315,DataRegularSeason20242025!$B$3:$B$1315, "&lt;=" &amp; $A52, DataRegularSeason20242025!$D$3:$D$1315, AG$1)+SUMIFS(DataRegularSeason20242025!$AB$3:$AB$1315,DataRegularSeason20242025!$B$3:$B$1315, "&lt;=" &amp; $A52, DataRegularSeason20242025!$E$3:$E$1315, AG$1)</f>
        <v>27</v>
      </c>
    </row>
    <row r="53" spans="1:33" x14ac:dyDescent="0.25">
      <c r="A53" s="4">
        <v>45619</v>
      </c>
      <c r="B53" s="2">
        <f>SUMIFS(DataRegularSeason20242025!$AA$3:$AA$1315,DataRegularSeason20242025!$B$3:$B$1315, "&lt;=" &amp; $A53, DataRegularSeason20242025!$D$3:$D$1315, B$1)+SUMIFS(DataRegularSeason20242025!$AB$3:$AB$1315,DataRegularSeason20242025!$B$3:$B$1315, "&lt;=" &amp; $A53, DataRegularSeason20242025!$E$3:$E$1315, B$1)</f>
        <v>18</v>
      </c>
      <c r="C53" s="2">
        <f>SUMIFS(DataRegularSeason20242025!$AA$3:$AA$1315,DataRegularSeason20242025!$B$3:$B$1315, "&lt;=" &amp; $A53, DataRegularSeason20242025!$D$3:$D$1315, C$1)+SUMIFS(DataRegularSeason20242025!$AB$3:$AB$1315,DataRegularSeason20242025!$B$3:$B$1315, "&lt;=" &amp; $A53, DataRegularSeason20242025!$E$3:$E$1315, C$1)</f>
        <v>19</v>
      </c>
      <c r="D53" s="2">
        <f>SUMIFS(DataRegularSeason20242025!$AA$3:$AA$1315,DataRegularSeason20242025!$B$3:$B$1315, "&lt;=" &amp; $A53, DataRegularSeason20242025!$D$3:$D$1315, D$1)+SUMIFS(DataRegularSeason20242025!$AB$3:$AB$1315,DataRegularSeason20242025!$B$3:$B$1315, "&lt;=" &amp; $A53, DataRegularSeason20242025!$E$3:$E$1315, D$1)</f>
        <v>19</v>
      </c>
      <c r="E53" s="2">
        <f>SUMIFS(DataRegularSeason20242025!$AA$3:$AA$1315,DataRegularSeason20242025!$B$3:$B$1315, "&lt;=" &amp; $A53, DataRegularSeason20242025!$D$3:$D$1315, E$1)+SUMIFS(DataRegularSeason20242025!$AB$3:$AB$1315,DataRegularSeason20242025!$B$3:$B$1315, "&lt;=" &amp; $A53, DataRegularSeason20242025!$E$3:$E$1315, E$1)</f>
        <v>28</v>
      </c>
      <c r="F53" s="2">
        <f>SUMIFS(DataRegularSeason20242025!$AA$3:$AA$1315,DataRegularSeason20242025!$B$3:$B$1315, "&lt;=" &amp; $A53, DataRegularSeason20242025!$D$3:$D$1315, F$1)+SUMIFS(DataRegularSeason20242025!$AB$3:$AB$1315,DataRegularSeason20242025!$B$3:$B$1315, "&lt;=" &amp; $A53, DataRegularSeason20242025!$E$3:$E$1315, F$1)</f>
        <v>16</v>
      </c>
      <c r="G53" s="2">
        <f>SUMIFS(DataRegularSeason20242025!$AA$3:$AA$1315,DataRegularSeason20242025!$B$3:$B$1315, "&lt;=" &amp; $A53, DataRegularSeason20242025!$D$3:$D$1315, G$1)+SUMIFS(DataRegularSeason20242025!$AB$3:$AB$1315,DataRegularSeason20242025!$B$3:$B$1315, "&lt;=" &amp; $A53, DataRegularSeason20242025!$E$3:$E$1315, G$1)</f>
        <v>23</v>
      </c>
      <c r="H53" s="2">
        <f>SUMIFS(DataRegularSeason20242025!$AA$3:$AA$1315,DataRegularSeason20242025!$B$3:$B$1315, "&lt;=" &amp; $A53, DataRegularSeason20242025!$D$3:$D$1315, H$1)+SUMIFS(DataRegularSeason20242025!$AB$3:$AB$1315,DataRegularSeason20242025!$B$3:$B$1315, "&lt;=" &amp; $A53, DataRegularSeason20242025!$E$3:$E$1315, H$1)</f>
        <v>13</v>
      </c>
      <c r="I53" s="2">
        <f>SUMIFS(DataRegularSeason20242025!$AA$3:$AA$1315,DataRegularSeason20242025!$B$3:$B$1315, "&lt;=" &amp; $A53, DataRegularSeason20242025!$D$3:$D$1315, I$1)+SUMIFS(DataRegularSeason20242025!$AB$3:$AB$1315,DataRegularSeason20242025!$B$3:$B$1315, "&lt;=" &amp; $A53, DataRegularSeason20242025!$E$3:$E$1315, I$1)</f>
        <v>20</v>
      </c>
      <c r="J53" s="2">
        <f>SUMIFS(DataRegularSeason20242025!$AA$3:$AA$1315,DataRegularSeason20242025!$B$3:$B$1315, "&lt;=" &amp; $A53, DataRegularSeason20242025!$D$3:$D$1315, J$1)+SUMIFS(DataRegularSeason20242025!$AB$3:$AB$1315,DataRegularSeason20242025!$B$3:$B$1315, "&lt;=" &amp; $A53, DataRegularSeason20242025!$E$3:$E$1315, J$1)</f>
        <v>24</v>
      </c>
      <c r="K53" s="2">
        <f>SUMIFS(DataRegularSeason20242025!$AA$3:$AA$1315,DataRegularSeason20242025!$B$3:$B$1315, "&lt;=" &amp; $A53, DataRegularSeason20242025!$D$3:$D$1315, K$1)+SUMIFS(DataRegularSeason20242025!$AB$3:$AB$1315,DataRegularSeason20242025!$B$3:$B$1315, "&lt;=" &amp; $A53, DataRegularSeason20242025!$E$3:$E$1315, K$1)</f>
        <v>16</v>
      </c>
      <c r="L53" s="2">
        <f>SUMIFS(DataRegularSeason20242025!$AA$3:$AA$1315,DataRegularSeason20242025!$B$3:$B$1315, "&lt;=" &amp; $A53, DataRegularSeason20242025!$D$3:$D$1315, L$1)+SUMIFS(DataRegularSeason20242025!$AB$3:$AB$1315,DataRegularSeason20242025!$B$3:$B$1315, "&lt;=" &amp; $A53, DataRegularSeason20242025!$E$3:$E$1315, L$1)</f>
        <v>22</v>
      </c>
      <c r="M53" s="2">
        <f>SUMIFS(DataRegularSeason20242025!$AA$3:$AA$1315,DataRegularSeason20242025!$B$3:$B$1315, "&lt;=" &amp; $A53, DataRegularSeason20242025!$D$3:$D$1315, M$1)+SUMIFS(DataRegularSeason20242025!$AB$3:$AB$1315,DataRegularSeason20242025!$B$3:$B$1315, "&lt;=" &amp; $A53, DataRegularSeason20242025!$E$3:$E$1315, M$1)</f>
        <v>25</v>
      </c>
      <c r="N53" s="2">
        <f>SUMIFS(DataRegularSeason20242025!$AA$3:$AA$1315,DataRegularSeason20242025!$B$3:$B$1315, "&lt;=" &amp; $A53, DataRegularSeason20242025!$D$3:$D$1315, N$1)+SUMIFS(DataRegularSeason20242025!$AB$3:$AB$1315,DataRegularSeason20242025!$B$3:$B$1315, "&lt;=" &amp; $A53, DataRegularSeason20242025!$E$3:$E$1315, N$1)</f>
        <v>23</v>
      </c>
      <c r="O53" s="2">
        <f>SUMIFS(DataRegularSeason20242025!$AA$3:$AA$1315,DataRegularSeason20242025!$B$3:$B$1315, "&lt;=" &amp; $A53, DataRegularSeason20242025!$D$3:$D$1315, O$1)+SUMIFS(DataRegularSeason20242025!$AB$3:$AB$1315,DataRegularSeason20242025!$B$3:$B$1315, "&lt;=" &amp; $A53, DataRegularSeason20242025!$E$3:$E$1315, O$1)</f>
        <v>27</v>
      </c>
      <c r="P53" s="2">
        <f>SUMIFS(DataRegularSeason20242025!$AA$3:$AA$1315,DataRegularSeason20242025!$B$3:$B$1315, "&lt;=" &amp; $A53, DataRegularSeason20242025!$D$3:$D$1315, P$1)+SUMIFS(DataRegularSeason20242025!$AB$3:$AB$1315,DataRegularSeason20242025!$B$3:$B$1315, "&lt;=" &amp; $A53, DataRegularSeason20242025!$E$3:$E$1315, P$1)</f>
        <v>16</v>
      </c>
      <c r="Q53" s="2">
        <f>SUMIFS(DataRegularSeason20242025!$AA$3:$AA$1315,DataRegularSeason20242025!$B$3:$B$1315, "&lt;=" &amp; $A53, DataRegularSeason20242025!$D$3:$D$1315, Q$1)+SUMIFS(DataRegularSeason20242025!$AB$3:$AB$1315,DataRegularSeason20242025!$B$3:$B$1315, "&lt;=" &amp; $A53, DataRegularSeason20242025!$E$3:$E$1315, Q$1)</f>
        <v>26</v>
      </c>
      <c r="R53" s="2">
        <f>SUMIFS(DataRegularSeason20242025!$AA$3:$AA$1315,DataRegularSeason20242025!$B$3:$B$1315, "&lt;=" &amp; $A53, DataRegularSeason20242025!$D$3:$D$1315, R$1)+SUMIFS(DataRegularSeason20242025!$AB$3:$AB$1315,DataRegularSeason20242025!$B$3:$B$1315, "&lt;=" &amp; $A53, DataRegularSeason20242025!$E$3:$E$1315, R$1)</f>
        <v>15</v>
      </c>
      <c r="S53" s="2">
        <f>SUMIFS(DataRegularSeason20242025!$AA$3:$AA$1315,DataRegularSeason20242025!$B$3:$B$1315, "&lt;=" &amp; $A53, DataRegularSeason20242025!$D$3:$D$1315, S$1)+SUMIFS(DataRegularSeason20242025!$AB$3:$AB$1315,DataRegularSeason20242025!$B$3:$B$1315, "&lt;=" &amp; $A53, DataRegularSeason20242025!$E$3:$E$1315, S$1)</f>
        <v>19</v>
      </c>
      <c r="T53" s="2">
        <f>SUMIFS(DataRegularSeason20242025!$AA$3:$AA$1315,DataRegularSeason20242025!$B$3:$B$1315, "&lt;=" &amp; $A53, DataRegularSeason20242025!$D$3:$D$1315, T$1)+SUMIFS(DataRegularSeason20242025!$AB$3:$AB$1315,DataRegularSeason20242025!$B$3:$B$1315, "&lt;=" &amp; $A53, DataRegularSeason20242025!$E$3:$E$1315, T$1)</f>
        <v>25</v>
      </c>
      <c r="U53" s="2">
        <f>SUMIFS(DataRegularSeason20242025!$AA$3:$AA$1315,DataRegularSeason20242025!$B$3:$B$1315, "&lt;=" &amp; $A53, DataRegularSeason20242025!$D$3:$D$1315, U$1)+SUMIFS(DataRegularSeason20242025!$AB$3:$AB$1315,DataRegularSeason20242025!$B$3:$B$1315, "&lt;=" &amp; $A53, DataRegularSeason20242025!$E$3:$E$1315, U$1)</f>
        <v>17</v>
      </c>
      <c r="V53" s="2">
        <f>SUMIFS(DataRegularSeason20242025!$AA$3:$AA$1315,DataRegularSeason20242025!$B$3:$B$1315, "&lt;=" &amp; $A53, DataRegularSeason20242025!$D$3:$D$1315, V$1)+SUMIFS(DataRegularSeason20242025!$AB$3:$AB$1315,DataRegularSeason20242025!$B$3:$B$1315, "&lt;=" &amp; $A53, DataRegularSeason20242025!$E$3:$E$1315, V$1)</f>
        <v>18</v>
      </c>
      <c r="W53" s="2">
        <f>SUMIFS(DataRegularSeason20242025!$AA$3:$AA$1315,DataRegularSeason20242025!$B$3:$B$1315, "&lt;=" &amp; $A53, DataRegularSeason20242025!$D$3:$D$1315, W$1)+SUMIFS(DataRegularSeason20242025!$AB$3:$AB$1315,DataRegularSeason20242025!$B$3:$B$1315, "&lt;=" &amp; $A53, DataRegularSeason20242025!$E$3:$E$1315, W$1)</f>
        <v>18</v>
      </c>
      <c r="X53" s="2">
        <f>SUMIFS(DataRegularSeason20242025!$AA$3:$AA$1315,DataRegularSeason20242025!$B$3:$B$1315, "&lt;=" &amp; $A53, DataRegularSeason20242025!$D$3:$D$1315, X$1)+SUMIFS(DataRegularSeason20242025!$AB$3:$AB$1315,DataRegularSeason20242025!$B$3:$B$1315, "&lt;=" &amp; $A53, DataRegularSeason20242025!$E$3:$E$1315, X$1)</f>
        <v>21</v>
      </c>
      <c r="Y53" s="2">
        <f>SUMIFS(DataRegularSeason20242025!$AA$3:$AA$1315,DataRegularSeason20242025!$B$3:$B$1315, "&lt;=" &amp; $A53, DataRegularSeason20242025!$D$3:$D$1315, Y$1)+SUMIFS(DataRegularSeason20242025!$AB$3:$AB$1315,DataRegularSeason20242025!$B$3:$B$1315, "&lt;=" &amp; $A53, DataRegularSeason20242025!$E$3:$E$1315, Y$1)</f>
        <v>16</v>
      </c>
      <c r="Z53" s="2">
        <f>SUMIFS(DataRegularSeason20242025!$AA$3:$AA$1315,DataRegularSeason20242025!$B$3:$B$1315, "&lt;=" &amp; $A53, DataRegularSeason20242025!$D$3:$D$1315, Z$1)+SUMIFS(DataRegularSeason20242025!$AB$3:$AB$1315,DataRegularSeason20242025!$B$3:$B$1315, "&lt;=" &amp; $A53, DataRegularSeason20242025!$E$3:$E$1315, Z$1)</f>
        <v>17</v>
      </c>
      <c r="AA53" s="2">
        <f>SUMIFS(DataRegularSeason20242025!$AA$3:$AA$1315,DataRegularSeason20242025!$B$3:$B$1315, "&lt;=" &amp; $A53, DataRegularSeason20242025!$D$3:$D$1315, AA$1)+SUMIFS(DataRegularSeason20242025!$AB$3:$AB$1315,DataRegularSeason20242025!$B$3:$B$1315, "&lt;=" &amp; $A53, DataRegularSeason20242025!$E$3:$E$1315, AA$1)</f>
        <v>21</v>
      </c>
      <c r="AB53" s="2">
        <f>SUMIFS(DataRegularSeason20242025!$AA$3:$AA$1315,DataRegularSeason20242025!$B$3:$B$1315, "&lt;=" &amp; $A53, DataRegularSeason20242025!$D$3:$D$1315, AB$1)+SUMIFS(DataRegularSeason20242025!$AB$3:$AB$1315,DataRegularSeason20242025!$B$3:$B$1315, "&lt;=" &amp; $A53, DataRegularSeason20242025!$E$3:$E$1315, AB$1)</f>
        <v>26</v>
      </c>
      <c r="AC53" s="2">
        <f>SUMIFS(DataRegularSeason20242025!$AA$3:$AA$1315,DataRegularSeason20242025!$B$3:$B$1315, "&lt;=" &amp; $A53, DataRegularSeason20242025!$D$3:$D$1315, AC$1)+SUMIFS(DataRegularSeason20242025!$AB$3:$AB$1315,DataRegularSeason20242025!$B$3:$B$1315, "&lt;=" &amp; $A53, DataRegularSeason20242025!$E$3:$E$1315, AC$1)</f>
        <v>17</v>
      </c>
      <c r="AD53" s="2">
        <f>SUMIFS(DataRegularSeason20242025!$AA$3:$AA$1315,DataRegularSeason20242025!$B$3:$B$1315, "&lt;=" &amp; $A53, DataRegularSeason20242025!$D$3:$D$1315, AD$1)+SUMIFS(DataRegularSeason20242025!$AB$3:$AB$1315,DataRegularSeason20242025!$B$3:$B$1315, "&lt;=" &amp; $A53, DataRegularSeason20242025!$E$3:$E$1315, AD$1)</f>
        <v>21</v>
      </c>
      <c r="AE53" s="2">
        <f>SUMIFS(DataRegularSeason20242025!$AA$3:$AA$1315,DataRegularSeason20242025!$B$3:$B$1315, "&lt;=" &amp; $A53, DataRegularSeason20242025!$D$3:$D$1315, AE$1)+SUMIFS(DataRegularSeason20242025!$AB$3:$AB$1315,DataRegularSeason20242025!$B$3:$B$1315, "&lt;=" &amp; $A53, DataRegularSeason20242025!$E$3:$E$1315, AE$1)</f>
        <v>24</v>
      </c>
      <c r="AF53" s="2">
        <f>SUMIFS(DataRegularSeason20242025!$AA$3:$AA$1315,DataRegularSeason20242025!$B$3:$B$1315, "&lt;=" &amp; $A53, DataRegularSeason20242025!$D$3:$D$1315, AF$1)+SUMIFS(DataRegularSeason20242025!$AB$3:$AB$1315,DataRegularSeason20242025!$B$3:$B$1315, "&lt;=" &amp; $A53, DataRegularSeason20242025!$E$3:$E$1315, AF$1)</f>
        <v>32</v>
      </c>
      <c r="AG53" s="2">
        <f>SUMIFS(DataRegularSeason20242025!$AA$3:$AA$1315,DataRegularSeason20242025!$B$3:$B$1315, "&lt;=" &amp; $A53, DataRegularSeason20242025!$D$3:$D$1315, AG$1)+SUMIFS(DataRegularSeason20242025!$AB$3:$AB$1315,DataRegularSeason20242025!$B$3:$B$1315, "&lt;=" &amp; $A53, DataRegularSeason20242025!$E$3:$E$1315, AG$1)</f>
        <v>27</v>
      </c>
    </row>
    <row r="54" spans="1:33" x14ac:dyDescent="0.25">
      <c r="A54" s="4">
        <v>45620</v>
      </c>
      <c r="B54" s="2">
        <f>SUMIFS(DataRegularSeason20242025!$AA$3:$AA$1315,DataRegularSeason20242025!$B$3:$B$1315, "&lt;=" &amp; $A54, DataRegularSeason20242025!$D$3:$D$1315, B$1)+SUMIFS(DataRegularSeason20242025!$AB$3:$AB$1315,DataRegularSeason20242025!$B$3:$B$1315, "&lt;=" &amp; $A54, DataRegularSeason20242025!$E$3:$E$1315, B$1)</f>
        <v>18</v>
      </c>
      <c r="C54" s="2">
        <f>SUMIFS(DataRegularSeason20242025!$AA$3:$AA$1315,DataRegularSeason20242025!$B$3:$B$1315, "&lt;=" &amp; $A54, DataRegularSeason20242025!$D$3:$D$1315, C$1)+SUMIFS(DataRegularSeason20242025!$AB$3:$AB$1315,DataRegularSeason20242025!$B$3:$B$1315, "&lt;=" &amp; $A54, DataRegularSeason20242025!$E$3:$E$1315, C$1)</f>
        <v>19</v>
      </c>
      <c r="D54" s="2">
        <f>SUMIFS(DataRegularSeason20242025!$AA$3:$AA$1315,DataRegularSeason20242025!$B$3:$B$1315, "&lt;=" &amp; $A54, DataRegularSeason20242025!$D$3:$D$1315, D$1)+SUMIFS(DataRegularSeason20242025!$AB$3:$AB$1315,DataRegularSeason20242025!$B$3:$B$1315, "&lt;=" &amp; $A54, DataRegularSeason20242025!$E$3:$E$1315, D$1)</f>
        <v>19</v>
      </c>
      <c r="E54" s="2">
        <f>SUMIFS(DataRegularSeason20242025!$AA$3:$AA$1315,DataRegularSeason20242025!$B$3:$B$1315, "&lt;=" &amp; $A54, DataRegularSeason20242025!$D$3:$D$1315, E$1)+SUMIFS(DataRegularSeason20242025!$AB$3:$AB$1315,DataRegularSeason20242025!$B$3:$B$1315, "&lt;=" &amp; $A54, DataRegularSeason20242025!$E$3:$E$1315, E$1)</f>
        <v>28</v>
      </c>
      <c r="F54" s="2">
        <f>SUMIFS(DataRegularSeason20242025!$AA$3:$AA$1315,DataRegularSeason20242025!$B$3:$B$1315, "&lt;=" &amp; $A54, DataRegularSeason20242025!$D$3:$D$1315, F$1)+SUMIFS(DataRegularSeason20242025!$AB$3:$AB$1315,DataRegularSeason20242025!$B$3:$B$1315, "&lt;=" &amp; $A54, DataRegularSeason20242025!$E$3:$E$1315, F$1)</f>
        <v>16</v>
      </c>
      <c r="G54" s="2">
        <f>SUMIFS(DataRegularSeason20242025!$AA$3:$AA$1315,DataRegularSeason20242025!$B$3:$B$1315, "&lt;=" &amp; $A54, DataRegularSeason20242025!$D$3:$D$1315, G$1)+SUMIFS(DataRegularSeason20242025!$AB$3:$AB$1315,DataRegularSeason20242025!$B$3:$B$1315, "&lt;=" &amp; $A54, DataRegularSeason20242025!$E$3:$E$1315, G$1)</f>
        <v>23</v>
      </c>
      <c r="H54" s="2">
        <f>SUMIFS(DataRegularSeason20242025!$AA$3:$AA$1315,DataRegularSeason20242025!$B$3:$B$1315, "&lt;=" &amp; $A54, DataRegularSeason20242025!$D$3:$D$1315, H$1)+SUMIFS(DataRegularSeason20242025!$AB$3:$AB$1315,DataRegularSeason20242025!$B$3:$B$1315, "&lt;=" &amp; $A54, DataRegularSeason20242025!$E$3:$E$1315, H$1)</f>
        <v>13</v>
      </c>
      <c r="I54" s="2">
        <f>SUMIFS(DataRegularSeason20242025!$AA$3:$AA$1315,DataRegularSeason20242025!$B$3:$B$1315, "&lt;=" &amp; $A54, DataRegularSeason20242025!$D$3:$D$1315, I$1)+SUMIFS(DataRegularSeason20242025!$AB$3:$AB$1315,DataRegularSeason20242025!$B$3:$B$1315, "&lt;=" &amp; $A54, DataRegularSeason20242025!$E$3:$E$1315, I$1)</f>
        <v>20</v>
      </c>
      <c r="J54" s="2">
        <f>SUMIFS(DataRegularSeason20242025!$AA$3:$AA$1315,DataRegularSeason20242025!$B$3:$B$1315, "&lt;=" &amp; $A54, DataRegularSeason20242025!$D$3:$D$1315, J$1)+SUMIFS(DataRegularSeason20242025!$AB$3:$AB$1315,DataRegularSeason20242025!$B$3:$B$1315, "&lt;=" &amp; $A54, DataRegularSeason20242025!$E$3:$E$1315, J$1)</f>
        <v>24</v>
      </c>
      <c r="K54" s="2">
        <f>SUMIFS(DataRegularSeason20242025!$AA$3:$AA$1315,DataRegularSeason20242025!$B$3:$B$1315, "&lt;=" &amp; $A54, DataRegularSeason20242025!$D$3:$D$1315, K$1)+SUMIFS(DataRegularSeason20242025!$AB$3:$AB$1315,DataRegularSeason20242025!$B$3:$B$1315, "&lt;=" &amp; $A54, DataRegularSeason20242025!$E$3:$E$1315, K$1)</f>
        <v>16</v>
      </c>
      <c r="L54" s="2">
        <f>SUMIFS(DataRegularSeason20242025!$AA$3:$AA$1315,DataRegularSeason20242025!$B$3:$B$1315, "&lt;=" &amp; $A54, DataRegularSeason20242025!$D$3:$D$1315, L$1)+SUMIFS(DataRegularSeason20242025!$AB$3:$AB$1315,DataRegularSeason20242025!$B$3:$B$1315, "&lt;=" &amp; $A54, DataRegularSeason20242025!$E$3:$E$1315, L$1)</f>
        <v>22</v>
      </c>
      <c r="M54" s="2">
        <f>SUMIFS(DataRegularSeason20242025!$AA$3:$AA$1315,DataRegularSeason20242025!$B$3:$B$1315, "&lt;=" &amp; $A54, DataRegularSeason20242025!$D$3:$D$1315, M$1)+SUMIFS(DataRegularSeason20242025!$AB$3:$AB$1315,DataRegularSeason20242025!$B$3:$B$1315, "&lt;=" &amp; $A54, DataRegularSeason20242025!$E$3:$E$1315, M$1)</f>
        <v>25</v>
      </c>
      <c r="N54" s="2">
        <f>SUMIFS(DataRegularSeason20242025!$AA$3:$AA$1315,DataRegularSeason20242025!$B$3:$B$1315, "&lt;=" &amp; $A54, DataRegularSeason20242025!$D$3:$D$1315, N$1)+SUMIFS(DataRegularSeason20242025!$AB$3:$AB$1315,DataRegularSeason20242025!$B$3:$B$1315, "&lt;=" &amp; $A54, DataRegularSeason20242025!$E$3:$E$1315, N$1)</f>
        <v>23</v>
      </c>
      <c r="O54" s="2">
        <f>SUMIFS(DataRegularSeason20242025!$AA$3:$AA$1315,DataRegularSeason20242025!$B$3:$B$1315, "&lt;=" &amp; $A54, DataRegularSeason20242025!$D$3:$D$1315, O$1)+SUMIFS(DataRegularSeason20242025!$AB$3:$AB$1315,DataRegularSeason20242025!$B$3:$B$1315, "&lt;=" &amp; $A54, DataRegularSeason20242025!$E$3:$E$1315, O$1)</f>
        <v>27</v>
      </c>
      <c r="P54" s="2">
        <f>SUMIFS(DataRegularSeason20242025!$AA$3:$AA$1315,DataRegularSeason20242025!$B$3:$B$1315, "&lt;=" &amp; $A54, DataRegularSeason20242025!$D$3:$D$1315, P$1)+SUMIFS(DataRegularSeason20242025!$AB$3:$AB$1315,DataRegularSeason20242025!$B$3:$B$1315, "&lt;=" &amp; $A54, DataRegularSeason20242025!$E$3:$E$1315, P$1)</f>
        <v>16</v>
      </c>
      <c r="Q54" s="2">
        <f>SUMIFS(DataRegularSeason20242025!$AA$3:$AA$1315,DataRegularSeason20242025!$B$3:$B$1315, "&lt;=" &amp; $A54, DataRegularSeason20242025!$D$3:$D$1315, Q$1)+SUMIFS(DataRegularSeason20242025!$AB$3:$AB$1315,DataRegularSeason20242025!$B$3:$B$1315, "&lt;=" &amp; $A54, DataRegularSeason20242025!$E$3:$E$1315, Q$1)</f>
        <v>26</v>
      </c>
      <c r="R54" s="2">
        <f>SUMIFS(DataRegularSeason20242025!$AA$3:$AA$1315,DataRegularSeason20242025!$B$3:$B$1315, "&lt;=" &amp; $A54, DataRegularSeason20242025!$D$3:$D$1315, R$1)+SUMIFS(DataRegularSeason20242025!$AB$3:$AB$1315,DataRegularSeason20242025!$B$3:$B$1315, "&lt;=" &amp; $A54, DataRegularSeason20242025!$E$3:$E$1315, R$1)</f>
        <v>15</v>
      </c>
      <c r="S54" s="2">
        <f>SUMIFS(DataRegularSeason20242025!$AA$3:$AA$1315,DataRegularSeason20242025!$B$3:$B$1315, "&lt;=" &amp; $A54, DataRegularSeason20242025!$D$3:$D$1315, S$1)+SUMIFS(DataRegularSeason20242025!$AB$3:$AB$1315,DataRegularSeason20242025!$B$3:$B$1315, "&lt;=" &amp; $A54, DataRegularSeason20242025!$E$3:$E$1315, S$1)</f>
        <v>19</v>
      </c>
      <c r="T54" s="2">
        <f>SUMIFS(DataRegularSeason20242025!$AA$3:$AA$1315,DataRegularSeason20242025!$B$3:$B$1315, "&lt;=" &amp; $A54, DataRegularSeason20242025!$D$3:$D$1315, T$1)+SUMIFS(DataRegularSeason20242025!$AB$3:$AB$1315,DataRegularSeason20242025!$B$3:$B$1315, "&lt;=" &amp; $A54, DataRegularSeason20242025!$E$3:$E$1315, T$1)</f>
        <v>25</v>
      </c>
      <c r="U54" s="2">
        <f>SUMIFS(DataRegularSeason20242025!$AA$3:$AA$1315,DataRegularSeason20242025!$B$3:$B$1315, "&lt;=" &amp; $A54, DataRegularSeason20242025!$D$3:$D$1315, U$1)+SUMIFS(DataRegularSeason20242025!$AB$3:$AB$1315,DataRegularSeason20242025!$B$3:$B$1315, "&lt;=" &amp; $A54, DataRegularSeason20242025!$E$3:$E$1315, U$1)</f>
        <v>17</v>
      </c>
      <c r="V54" s="2">
        <f>SUMIFS(DataRegularSeason20242025!$AA$3:$AA$1315,DataRegularSeason20242025!$B$3:$B$1315, "&lt;=" &amp; $A54, DataRegularSeason20242025!$D$3:$D$1315, V$1)+SUMIFS(DataRegularSeason20242025!$AB$3:$AB$1315,DataRegularSeason20242025!$B$3:$B$1315, "&lt;=" &amp; $A54, DataRegularSeason20242025!$E$3:$E$1315, V$1)</f>
        <v>18</v>
      </c>
      <c r="W54" s="2">
        <f>SUMIFS(DataRegularSeason20242025!$AA$3:$AA$1315,DataRegularSeason20242025!$B$3:$B$1315, "&lt;=" &amp; $A54, DataRegularSeason20242025!$D$3:$D$1315, W$1)+SUMIFS(DataRegularSeason20242025!$AB$3:$AB$1315,DataRegularSeason20242025!$B$3:$B$1315, "&lt;=" &amp; $A54, DataRegularSeason20242025!$E$3:$E$1315, W$1)</f>
        <v>18</v>
      </c>
      <c r="X54" s="2">
        <f>SUMIFS(DataRegularSeason20242025!$AA$3:$AA$1315,DataRegularSeason20242025!$B$3:$B$1315, "&lt;=" &amp; $A54, DataRegularSeason20242025!$D$3:$D$1315, X$1)+SUMIFS(DataRegularSeason20242025!$AB$3:$AB$1315,DataRegularSeason20242025!$B$3:$B$1315, "&lt;=" &amp; $A54, DataRegularSeason20242025!$E$3:$E$1315, X$1)</f>
        <v>21</v>
      </c>
      <c r="Y54" s="2">
        <f>SUMIFS(DataRegularSeason20242025!$AA$3:$AA$1315,DataRegularSeason20242025!$B$3:$B$1315, "&lt;=" &amp; $A54, DataRegularSeason20242025!$D$3:$D$1315, Y$1)+SUMIFS(DataRegularSeason20242025!$AB$3:$AB$1315,DataRegularSeason20242025!$B$3:$B$1315, "&lt;=" &amp; $A54, DataRegularSeason20242025!$E$3:$E$1315, Y$1)</f>
        <v>16</v>
      </c>
      <c r="Z54" s="2">
        <f>SUMIFS(DataRegularSeason20242025!$AA$3:$AA$1315,DataRegularSeason20242025!$B$3:$B$1315, "&lt;=" &amp; $A54, DataRegularSeason20242025!$D$3:$D$1315, Z$1)+SUMIFS(DataRegularSeason20242025!$AB$3:$AB$1315,DataRegularSeason20242025!$B$3:$B$1315, "&lt;=" &amp; $A54, DataRegularSeason20242025!$E$3:$E$1315, Z$1)</f>
        <v>17</v>
      </c>
      <c r="AA54" s="2">
        <f>SUMIFS(DataRegularSeason20242025!$AA$3:$AA$1315,DataRegularSeason20242025!$B$3:$B$1315, "&lt;=" &amp; $A54, DataRegularSeason20242025!$D$3:$D$1315, AA$1)+SUMIFS(DataRegularSeason20242025!$AB$3:$AB$1315,DataRegularSeason20242025!$B$3:$B$1315, "&lt;=" &amp; $A54, DataRegularSeason20242025!$E$3:$E$1315, AA$1)</f>
        <v>21</v>
      </c>
      <c r="AB54" s="2">
        <f>SUMIFS(DataRegularSeason20242025!$AA$3:$AA$1315,DataRegularSeason20242025!$B$3:$B$1315, "&lt;=" &amp; $A54, DataRegularSeason20242025!$D$3:$D$1315, AB$1)+SUMIFS(DataRegularSeason20242025!$AB$3:$AB$1315,DataRegularSeason20242025!$B$3:$B$1315, "&lt;=" &amp; $A54, DataRegularSeason20242025!$E$3:$E$1315, AB$1)</f>
        <v>26</v>
      </c>
      <c r="AC54" s="2">
        <f>SUMIFS(DataRegularSeason20242025!$AA$3:$AA$1315,DataRegularSeason20242025!$B$3:$B$1315, "&lt;=" &amp; $A54, DataRegularSeason20242025!$D$3:$D$1315, AC$1)+SUMIFS(DataRegularSeason20242025!$AB$3:$AB$1315,DataRegularSeason20242025!$B$3:$B$1315, "&lt;=" &amp; $A54, DataRegularSeason20242025!$E$3:$E$1315, AC$1)</f>
        <v>17</v>
      </c>
      <c r="AD54" s="2">
        <f>SUMIFS(DataRegularSeason20242025!$AA$3:$AA$1315,DataRegularSeason20242025!$B$3:$B$1315, "&lt;=" &amp; $A54, DataRegularSeason20242025!$D$3:$D$1315, AD$1)+SUMIFS(DataRegularSeason20242025!$AB$3:$AB$1315,DataRegularSeason20242025!$B$3:$B$1315, "&lt;=" &amp; $A54, DataRegularSeason20242025!$E$3:$E$1315, AD$1)</f>
        <v>21</v>
      </c>
      <c r="AE54" s="2">
        <f>SUMIFS(DataRegularSeason20242025!$AA$3:$AA$1315,DataRegularSeason20242025!$B$3:$B$1315, "&lt;=" &amp; $A54, DataRegularSeason20242025!$D$3:$D$1315, AE$1)+SUMIFS(DataRegularSeason20242025!$AB$3:$AB$1315,DataRegularSeason20242025!$B$3:$B$1315, "&lt;=" &amp; $A54, DataRegularSeason20242025!$E$3:$E$1315, AE$1)</f>
        <v>24</v>
      </c>
      <c r="AF54" s="2">
        <f>SUMIFS(DataRegularSeason20242025!$AA$3:$AA$1315,DataRegularSeason20242025!$B$3:$B$1315, "&lt;=" &amp; $A54, DataRegularSeason20242025!$D$3:$D$1315, AF$1)+SUMIFS(DataRegularSeason20242025!$AB$3:$AB$1315,DataRegularSeason20242025!$B$3:$B$1315, "&lt;=" &amp; $A54, DataRegularSeason20242025!$E$3:$E$1315, AF$1)</f>
        <v>32</v>
      </c>
      <c r="AG54" s="2">
        <f>SUMIFS(DataRegularSeason20242025!$AA$3:$AA$1315,DataRegularSeason20242025!$B$3:$B$1315, "&lt;=" &amp; $A54, DataRegularSeason20242025!$D$3:$D$1315, AG$1)+SUMIFS(DataRegularSeason20242025!$AB$3:$AB$1315,DataRegularSeason20242025!$B$3:$B$1315, "&lt;=" &amp; $A54, DataRegularSeason20242025!$E$3:$E$1315, AG$1)</f>
        <v>27</v>
      </c>
    </row>
    <row r="55" spans="1:33" x14ac:dyDescent="0.25">
      <c r="A55" s="4">
        <v>45621</v>
      </c>
      <c r="B55" s="2">
        <f>SUMIFS(DataRegularSeason20242025!$AA$3:$AA$1315,DataRegularSeason20242025!$B$3:$B$1315, "&lt;=" &amp; $A55, DataRegularSeason20242025!$D$3:$D$1315, B$1)+SUMIFS(DataRegularSeason20242025!$AB$3:$AB$1315,DataRegularSeason20242025!$B$3:$B$1315, "&lt;=" &amp; $A55, DataRegularSeason20242025!$E$3:$E$1315, B$1)</f>
        <v>18</v>
      </c>
      <c r="C55" s="2">
        <f>SUMIFS(DataRegularSeason20242025!$AA$3:$AA$1315,DataRegularSeason20242025!$B$3:$B$1315, "&lt;=" &amp; $A55, DataRegularSeason20242025!$D$3:$D$1315, C$1)+SUMIFS(DataRegularSeason20242025!$AB$3:$AB$1315,DataRegularSeason20242025!$B$3:$B$1315, "&lt;=" &amp; $A55, DataRegularSeason20242025!$E$3:$E$1315, C$1)</f>
        <v>19</v>
      </c>
      <c r="D55" s="2">
        <f>SUMIFS(DataRegularSeason20242025!$AA$3:$AA$1315,DataRegularSeason20242025!$B$3:$B$1315, "&lt;=" &amp; $A55, DataRegularSeason20242025!$D$3:$D$1315, D$1)+SUMIFS(DataRegularSeason20242025!$AB$3:$AB$1315,DataRegularSeason20242025!$B$3:$B$1315, "&lt;=" &amp; $A55, DataRegularSeason20242025!$E$3:$E$1315, D$1)</f>
        <v>19</v>
      </c>
      <c r="E55" s="2">
        <f>SUMIFS(DataRegularSeason20242025!$AA$3:$AA$1315,DataRegularSeason20242025!$B$3:$B$1315, "&lt;=" &amp; $A55, DataRegularSeason20242025!$D$3:$D$1315, E$1)+SUMIFS(DataRegularSeason20242025!$AB$3:$AB$1315,DataRegularSeason20242025!$B$3:$B$1315, "&lt;=" &amp; $A55, DataRegularSeason20242025!$E$3:$E$1315, E$1)</f>
        <v>28</v>
      </c>
      <c r="F55" s="2">
        <f>SUMIFS(DataRegularSeason20242025!$AA$3:$AA$1315,DataRegularSeason20242025!$B$3:$B$1315, "&lt;=" &amp; $A55, DataRegularSeason20242025!$D$3:$D$1315, F$1)+SUMIFS(DataRegularSeason20242025!$AB$3:$AB$1315,DataRegularSeason20242025!$B$3:$B$1315, "&lt;=" &amp; $A55, DataRegularSeason20242025!$E$3:$E$1315, F$1)</f>
        <v>16</v>
      </c>
      <c r="G55" s="2">
        <f>SUMIFS(DataRegularSeason20242025!$AA$3:$AA$1315,DataRegularSeason20242025!$B$3:$B$1315, "&lt;=" &amp; $A55, DataRegularSeason20242025!$D$3:$D$1315, G$1)+SUMIFS(DataRegularSeason20242025!$AB$3:$AB$1315,DataRegularSeason20242025!$B$3:$B$1315, "&lt;=" &amp; $A55, DataRegularSeason20242025!$E$3:$E$1315, G$1)</f>
        <v>23</v>
      </c>
      <c r="H55" s="2">
        <f>SUMIFS(DataRegularSeason20242025!$AA$3:$AA$1315,DataRegularSeason20242025!$B$3:$B$1315, "&lt;=" &amp; $A55, DataRegularSeason20242025!$D$3:$D$1315, H$1)+SUMIFS(DataRegularSeason20242025!$AB$3:$AB$1315,DataRegularSeason20242025!$B$3:$B$1315, "&lt;=" &amp; $A55, DataRegularSeason20242025!$E$3:$E$1315, H$1)</f>
        <v>13</v>
      </c>
      <c r="I55" s="2">
        <f>SUMIFS(DataRegularSeason20242025!$AA$3:$AA$1315,DataRegularSeason20242025!$B$3:$B$1315, "&lt;=" &amp; $A55, DataRegularSeason20242025!$D$3:$D$1315, I$1)+SUMIFS(DataRegularSeason20242025!$AB$3:$AB$1315,DataRegularSeason20242025!$B$3:$B$1315, "&lt;=" &amp; $A55, DataRegularSeason20242025!$E$3:$E$1315, I$1)</f>
        <v>20</v>
      </c>
      <c r="J55" s="2">
        <f>SUMIFS(DataRegularSeason20242025!$AA$3:$AA$1315,DataRegularSeason20242025!$B$3:$B$1315, "&lt;=" &amp; $A55, DataRegularSeason20242025!$D$3:$D$1315, J$1)+SUMIFS(DataRegularSeason20242025!$AB$3:$AB$1315,DataRegularSeason20242025!$B$3:$B$1315, "&lt;=" &amp; $A55, DataRegularSeason20242025!$E$3:$E$1315, J$1)</f>
        <v>24</v>
      </c>
      <c r="K55" s="2">
        <f>SUMIFS(DataRegularSeason20242025!$AA$3:$AA$1315,DataRegularSeason20242025!$B$3:$B$1315, "&lt;=" &amp; $A55, DataRegularSeason20242025!$D$3:$D$1315, K$1)+SUMIFS(DataRegularSeason20242025!$AB$3:$AB$1315,DataRegularSeason20242025!$B$3:$B$1315, "&lt;=" &amp; $A55, DataRegularSeason20242025!$E$3:$E$1315, K$1)</f>
        <v>16</v>
      </c>
      <c r="L55" s="2">
        <f>SUMIFS(DataRegularSeason20242025!$AA$3:$AA$1315,DataRegularSeason20242025!$B$3:$B$1315, "&lt;=" &amp; $A55, DataRegularSeason20242025!$D$3:$D$1315, L$1)+SUMIFS(DataRegularSeason20242025!$AB$3:$AB$1315,DataRegularSeason20242025!$B$3:$B$1315, "&lt;=" &amp; $A55, DataRegularSeason20242025!$E$3:$E$1315, L$1)</f>
        <v>22</v>
      </c>
      <c r="M55" s="2">
        <f>SUMIFS(DataRegularSeason20242025!$AA$3:$AA$1315,DataRegularSeason20242025!$B$3:$B$1315, "&lt;=" &amp; $A55, DataRegularSeason20242025!$D$3:$D$1315, M$1)+SUMIFS(DataRegularSeason20242025!$AB$3:$AB$1315,DataRegularSeason20242025!$B$3:$B$1315, "&lt;=" &amp; $A55, DataRegularSeason20242025!$E$3:$E$1315, M$1)</f>
        <v>25</v>
      </c>
      <c r="N55" s="2">
        <f>SUMIFS(DataRegularSeason20242025!$AA$3:$AA$1315,DataRegularSeason20242025!$B$3:$B$1315, "&lt;=" &amp; $A55, DataRegularSeason20242025!$D$3:$D$1315, N$1)+SUMIFS(DataRegularSeason20242025!$AB$3:$AB$1315,DataRegularSeason20242025!$B$3:$B$1315, "&lt;=" &amp; $A55, DataRegularSeason20242025!$E$3:$E$1315, N$1)</f>
        <v>23</v>
      </c>
      <c r="O55" s="2">
        <f>SUMIFS(DataRegularSeason20242025!$AA$3:$AA$1315,DataRegularSeason20242025!$B$3:$B$1315, "&lt;=" &amp; $A55, DataRegularSeason20242025!$D$3:$D$1315, O$1)+SUMIFS(DataRegularSeason20242025!$AB$3:$AB$1315,DataRegularSeason20242025!$B$3:$B$1315, "&lt;=" &amp; $A55, DataRegularSeason20242025!$E$3:$E$1315, O$1)</f>
        <v>27</v>
      </c>
      <c r="P55" s="2">
        <f>SUMIFS(DataRegularSeason20242025!$AA$3:$AA$1315,DataRegularSeason20242025!$B$3:$B$1315, "&lt;=" &amp; $A55, DataRegularSeason20242025!$D$3:$D$1315, P$1)+SUMIFS(DataRegularSeason20242025!$AB$3:$AB$1315,DataRegularSeason20242025!$B$3:$B$1315, "&lt;=" &amp; $A55, DataRegularSeason20242025!$E$3:$E$1315, P$1)</f>
        <v>16</v>
      </c>
      <c r="Q55" s="2">
        <f>SUMIFS(DataRegularSeason20242025!$AA$3:$AA$1315,DataRegularSeason20242025!$B$3:$B$1315, "&lt;=" &amp; $A55, DataRegularSeason20242025!$D$3:$D$1315, Q$1)+SUMIFS(DataRegularSeason20242025!$AB$3:$AB$1315,DataRegularSeason20242025!$B$3:$B$1315, "&lt;=" &amp; $A55, DataRegularSeason20242025!$E$3:$E$1315, Q$1)</f>
        <v>26</v>
      </c>
      <c r="R55" s="2">
        <f>SUMIFS(DataRegularSeason20242025!$AA$3:$AA$1315,DataRegularSeason20242025!$B$3:$B$1315, "&lt;=" &amp; $A55, DataRegularSeason20242025!$D$3:$D$1315, R$1)+SUMIFS(DataRegularSeason20242025!$AB$3:$AB$1315,DataRegularSeason20242025!$B$3:$B$1315, "&lt;=" &amp; $A55, DataRegularSeason20242025!$E$3:$E$1315, R$1)</f>
        <v>15</v>
      </c>
      <c r="S55" s="2">
        <f>SUMIFS(DataRegularSeason20242025!$AA$3:$AA$1315,DataRegularSeason20242025!$B$3:$B$1315, "&lt;=" &amp; $A55, DataRegularSeason20242025!$D$3:$D$1315, S$1)+SUMIFS(DataRegularSeason20242025!$AB$3:$AB$1315,DataRegularSeason20242025!$B$3:$B$1315, "&lt;=" &amp; $A55, DataRegularSeason20242025!$E$3:$E$1315, S$1)</f>
        <v>19</v>
      </c>
      <c r="T55" s="2">
        <f>SUMIFS(DataRegularSeason20242025!$AA$3:$AA$1315,DataRegularSeason20242025!$B$3:$B$1315, "&lt;=" &amp; $A55, DataRegularSeason20242025!$D$3:$D$1315, T$1)+SUMIFS(DataRegularSeason20242025!$AB$3:$AB$1315,DataRegularSeason20242025!$B$3:$B$1315, "&lt;=" &amp; $A55, DataRegularSeason20242025!$E$3:$E$1315, T$1)</f>
        <v>25</v>
      </c>
      <c r="U55" s="2">
        <f>SUMIFS(DataRegularSeason20242025!$AA$3:$AA$1315,DataRegularSeason20242025!$B$3:$B$1315, "&lt;=" &amp; $A55, DataRegularSeason20242025!$D$3:$D$1315, U$1)+SUMIFS(DataRegularSeason20242025!$AB$3:$AB$1315,DataRegularSeason20242025!$B$3:$B$1315, "&lt;=" &amp; $A55, DataRegularSeason20242025!$E$3:$E$1315, U$1)</f>
        <v>17</v>
      </c>
      <c r="V55" s="2">
        <f>SUMIFS(DataRegularSeason20242025!$AA$3:$AA$1315,DataRegularSeason20242025!$B$3:$B$1315, "&lt;=" &amp; $A55, DataRegularSeason20242025!$D$3:$D$1315, V$1)+SUMIFS(DataRegularSeason20242025!$AB$3:$AB$1315,DataRegularSeason20242025!$B$3:$B$1315, "&lt;=" &amp; $A55, DataRegularSeason20242025!$E$3:$E$1315, V$1)</f>
        <v>18</v>
      </c>
      <c r="W55" s="2">
        <f>SUMIFS(DataRegularSeason20242025!$AA$3:$AA$1315,DataRegularSeason20242025!$B$3:$B$1315, "&lt;=" &amp; $A55, DataRegularSeason20242025!$D$3:$D$1315, W$1)+SUMIFS(DataRegularSeason20242025!$AB$3:$AB$1315,DataRegularSeason20242025!$B$3:$B$1315, "&lt;=" &amp; $A55, DataRegularSeason20242025!$E$3:$E$1315, W$1)</f>
        <v>18</v>
      </c>
      <c r="X55" s="2">
        <f>SUMIFS(DataRegularSeason20242025!$AA$3:$AA$1315,DataRegularSeason20242025!$B$3:$B$1315, "&lt;=" &amp; $A55, DataRegularSeason20242025!$D$3:$D$1315, X$1)+SUMIFS(DataRegularSeason20242025!$AB$3:$AB$1315,DataRegularSeason20242025!$B$3:$B$1315, "&lt;=" &amp; $A55, DataRegularSeason20242025!$E$3:$E$1315, X$1)</f>
        <v>21</v>
      </c>
      <c r="Y55" s="2">
        <f>SUMIFS(DataRegularSeason20242025!$AA$3:$AA$1315,DataRegularSeason20242025!$B$3:$B$1315, "&lt;=" &amp; $A55, DataRegularSeason20242025!$D$3:$D$1315, Y$1)+SUMIFS(DataRegularSeason20242025!$AB$3:$AB$1315,DataRegularSeason20242025!$B$3:$B$1315, "&lt;=" &amp; $A55, DataRegularSeason20242025!$E$3:$E$1315, Y$1)</f>
        <v>16</v>
      </c>
      <c r="Z55" s="2">
        <f>SUMIFS(DataRegularSeason20242025!$AA$3:$AA$1315,DataRegularSeason20242025!$B$3:$B$1315, "&lt;=" &amp; $A55, DataRegularSeason20242025!$D$3:$D$1315, Z$1)+SUMIFS(DataRegularSeason20242025!$AB$3:$AB$1315,DataRegularSeason20242025!$B$3:$B$1315, "&lt;=" &amp; $A55, DataRegularSeason20242025!$E$3:$E$1315, Z$1)</f>
        <v>17</v>
      </c>
      <c r="AA55" s="2">
        <f>SUMIFS(DataRegularSeason20242025!$AA$3:$AA$1315,DataRegularSeason20242025!$B$3:$B$1315, "&lt;=" &amp; $A55, DataRegularSeason20242025!$D$3:$D$1315, AA$1)+SUMIFS(DataRegularSeason20242025!$AB$3:$AB$1315,DataRegularSeason20242025!$B$3:$B$1315, "&lt;=" &amp; $A55, DataRegularSeason20242025!$E$3:$E$1315, AA$1)</f>
        <v>21</v>
      </c>
      <c r="AB55" s="2">
        <f>SUMIFS(DataRegularSeason20242025!$AA$3:$AA$1315,DataRegularSeason20242025!$B$3:$B$1315, "&lt;=" &amp; $A55, DataRegularSeason20242025!$D$3:$D$1315, AB$1)+SUMIFS(DataRegularSeason20242025!$AB$3:$AB$1315,DataRegularSeason20242025!$B$3:$B$1315, "&lt;=" &amp; $A55, DataRegularSeason20242025!$E$3:$E$1315, AB$1)</f>
        <v>26</v>
      </c>
      <c r="AC55" s="2">
        <f>SUMIFS(DataRegularSeason20242025!$AA$3:$AA$1315,DataRegularSeason20242025!$B$3:$B$1315, "&lt;=" &amp; $A55, DataRegularSeason20242025!$D$3:$D$1315, AC$1)+SUMIFS(DataRegularSeason20242025!$AB$3:$AB$1315,DataRegularSeason20242025!$B$3:$B$1315, "&lt;=" &amp; $A55, DataRegularSeason20242025!$E$3:$E$1315, AC$1)</f>
        <v>17</v>
      </c>
      <c r="AD55" s="2">
        <f>SUMIFS(DataRegularSeason20242025!$AA$3:$AA$1315,DataRegularSeason20242025!$B$3:$B$1315, "&lt;=" &amp; $A55, DataRegularSeason20242025!$D$3:$D$1315, AD$1)+SUMIFS(DataRegularSeason20242025!$AB$3:$AB$1315,DataRegularSeason20242025!$B$3:$B$1315, "&lt;=" &amp; $A55, DataRegularSeason20242025!$E$3:$E$1315, AD$1)</f>
        <v>21</v>
      </c>
      <c r="AE55" s="2">
        <f>SUMIFS(DataRegularSeason20242025!$AA$3:$AA$1315,DataRegularSeason20242025!$B$3:$B$1315, "&lt;=" &amp; $A55, DataRegularSeason20242025!$D$3:$D$1315, AE$1)+SUMIFS(DataRegularSeason20242025!$AB$3:$AB$1315,DataRegularSeason20242025!$B$3:$B$1315, "&lt;=" &amp; $A55, DataRegularSeason20242025!$E$3:$E$1315, AE$1)</f>
        <v>24</v>
      </c>
      <c r="AF55" s="2">
        <f>SUMIFS(DataRegularSeason20242025!$AA$3:$AA$1315,DataRegularSeason20242025!$B$3:$B$1315, "&lt;=" &amp; $A55, DataRegularSeason20242025!$D$3:$D$1315, AF$1)+SUMIFS(DataRegularSeason20242025!$AB$3:$AB$1315,DataRegularSeason20242025!$B$3:$B$1315, "&lt;=" &amp; $A55, DataRegularSeason20242025!$E$3:$E$1315, AF$1)</f>
        <v>32</v>
      </c>
      <c r="AG55" s="2">
        <f>SUMIFS(DataRegularSeason20242025!$AA$3:$AA$1315,DataRegularSeason20242025!$B$3:$B$1315, "&lt;=" &amp; $A55, DataRegularSeason20242025!$D$3:$D$1315, AG$1)+SUMIFS(DataRegularSeason20242025!$AB$3:$AB$1315,DataRegularSeason20242025!$B$3:$B$1315, "&lt;=" &amp; $A55, DataRegularSeason20242025!$E$3:$E$1315, AG$1)</f>
        <v>27</v>
      </c>
    </row>
    <row r="56" spans="1:33" x14ac:dyDescent="0.25">
      <c r="A56" s="4">
        <v>45622</v>
      </c>
      <c r="B56" s="2">
        <f>SUMIFS(DataRegularSeason20242025!$AA$3:$AA$1315,DataRegularSeason20242025!$B$3:$B$1315, "&lt;=" &amp; $A56, DataRegularSeason20242025!$D$3:$D$1315, B$1)+SUMIFS(DataRegularSeason20242025!$AB$3:$AB$1315,DataRegularSeason20242025!$B$3:$B$1315, "&lt;=" &amp; $A56, DataRegularSeason20242025!$E$3:$E$1315, B$1)</f>
        <v>18</v>
      </c>
      <c r="C56" s="2">
        <f>SUMIFS(DataRegularSeason20242025!$AA$3:$AA$1315,DataRegularSeason20242025!$B$3:$B$1315, "&lt;=" &amp; $A56, DataRegularSeason20242025!$D$3:$D$1315, C$1)+SUMIFS(DataRegularSeason20242025!$AB$3:$AB$1315,DataRegularSeason20242025!$B$3:$B$1315, "&lt;=" &amp; $A56, DataRegularSeason20242025!$E$3:$E$1315, C$1)</f>
        <v>19</v>
      </c>
      <c r="D56" s="2">
        <f>SUMIFS(DataRegularSeason20242025!$AA$3:$AA$1315,DataRegularSeason20242025!$B$3:$B$1315, "&lt;=" &amp; $A56, DataRegularSeason20242025!$D$3:$D$1315, D$1)+SUMIFS(DataRegularSeason20242025!$AB$3:$AB$1315,DataRegularSeason20242025!$B$3:$B$1315, "&lt;=" &amp; $A56, DataRegularSeason20242025!$E$3:$E$1315, D$1)</f>
        <v>19</v>
      </c>
      <c r="E56" s="2">
        <f>SUMIFS(DataRegularSeason20242025!$AA$3:$AA$1315,DataRegularSeason20242025!$B$3:$B$1315, "&lt;=" &amp; $A56, DataRegularSeason20242025!$D$3:$D$1315, E$1)+SUMIFS(DataRegularSeason20242025!$AB$3:$AB$1315,DataRegularSeason20242025!$B$3:$B$1315, "&lt;=" &amp; $A56, DataRegularSeason20242025!$E$3:$E$1315, E$1)</f>
        <v>28</v>
      </c>
      <c r="F56" s="2">
        <f>SUMIFS(DataRegularSeason20242025!$AA$3:$AA$1315,DataRegularSeason20242025!$B$3:$B$1315, "&lt;=" &amp; $A56, DataRegularSeason20242025!$D$3:$D$1315, F$1)+SUMIFS(DataRegularSeason20242025!$AB$3:$AB$1315,DataRegularSeason20242025!$B$3:$B$1315, "&lt;=" &amp; $A56, DataRegularSeason20242025!$E$3:$E$1315, F$1)</f>
        <v>16</v>
      </c>
      <c r="G56" s="2">
        <f>SUMIFS(DataRegularSeason20242025!$AA$3:$AA$1315,DataRegularSeason20242025!$B$3:$B$1315, "&lt;=" &amp; $A56, DataRegularSeason20242025!$D$3:$D$1315, G$1)+SUMIFS(DataRegularSeason20242025!$AB$3:$AB$1315,DataRegularSeason20242025!$B$3:$B$1315, "&lt;=" &amp; $A56, DataRegularSeason20242025!$E$3:$E$1315, G$1)</f>
        <v>23</v>
      </c>
      <c r="H56" s="2">
        <f>SUMIFS(DataRegularSeason20242025!$AA$3:$AA$1315,DataRegularSeason20242025!$B$3:$B$1315, "&lt;=" &amp; $A56, DataRegularSeason20242025!$D$3:$D$1315, H$1)+SUMIFS(DataRegularSeason20242025!$AB$3:$AB$1315,DataRegularSeason20242025!$B$3:$B$1315, "&lt;=" &amp; $A56, DataRegularSeason20242025!$E$3:$E$1315, H$1)</f>
        <v>13</v>
      </c>
      <c r="I56" s="2">
        <f>SUMIFS(DataRegularSeason20242025!$AA$3:$AA$1315,DataRegularSeason20242025!$B$3:$B$1315, "&lt;=" &amp; $A56, DataRegularSeason20242025!$D$3:$D$1315, I$1)+SUMIFS(DataRegularSeason20242025!$AB$3:$AB$1315,DataRegularSeason20242025!$B$3:$B$1315, "&lt;=" &amp; $A56, DataRegularSeason20242025!$E$3:$E$1315, I$1)</f>
        <v>20</v>
      </c>
      <c r="J56" s="2">
        <f>SUMIFS(DataRegularSeason20242025!$AA$3:$AA$1315,DataRegularSeason20242025!$B$3:$B$1315, "&lt;=" &amp; $A56, DataRegularSeason20242025!$D$3:$D$1315, J$1)+SUMIFS(DataRegularSeason20242025!$AB$3:$AB$1315,DataRegularSeason20242025!$B$3:$B$1315, "&lt;=" &amp; $A56, DataRegularSeason20242025!$E$3:$E$1315, J$1)</f>
        <v>24</v>
      </c>
      <c r="K56" s="2">
        <f>SUMIFS(DataRegularSeason20242025!$AA$3:$AA$1315,DataRegularSeason20242025!$B$3:$B$1315, "&lt;=" &amp; $A56, DataRegularSeason20242025!$D$3:$D$1315, K$1)+SUMIFS(DataRegularSeason20242025!$AB$3:$AB$1315,DataRegularSeason20242025!$B$3:$B$1315, "&lt;=" &amp; $A56, DataRegularSeason20242025!$E$3:$E$1315, K$1)</f>
        <v>16</v>
      </c>
      <c r="L56" s="2">
        <f>SUMIFS(DataRegularSeason20242025!$AA$3:$AA$1315,DataRegularSeason20242025!$B$3:$B$1315, "&lt;=" &amp; $A56, DataRegularSeason20242025!$D$3:$D$1315, L$1)+SUMIFS(DataRegularSeason20242025!$AB$3:$AB$1315,DataRegularSeason20242025!$B$3:$B$1315, "&lt;=" &amp; $A56, DataRegularSeason20242025!$E$3:$E$1315, L$1)</f>
        <v>22</v>
      </c>
      <c r="M56" s="2">
        <f>SUMIFS(DataRegularSeason20242025!$AA$3:$AA$1315,DataRegularSeason20242025!$B$3:$B$1315, "&lt;=" &amp; $A56, DataRegularSeason20242025!$D$3:$D$1315, M$1)+SUMIFS(DataRegularSeason20242025!$AB$3:$AB$1315,DataRegularSeason20242025!$B$3:$B$1315, "&lt;=" &amp; $A56, DataRegularSeason20242025!$E$3:$E$1315, M$1)</f>
        <v>25</v>
      </c>
      <c r="N56" s="2">
        <f>SUMIFS(DataRegularSeason20242025!$AA$3:$AA$1315,DataRegularSeason20242025!$B$3:$B$1315, "&lt;=" &amp; $A56, DataRegularSeason20242025!$D$3:$D$1315, N$1)+SUMIFS(DataRegularSeason20242025!$AB$3:$AB$1315,DataRegularSeason20242025!$B$3:$B$1315, "&lt;=" &amp; $A56, DataRegularSeason20242025!$E$3:$E$1315, N$1)</f>
        <v>23</v>
      </c>
      <c r="O56" s="2">
        <f>SUMIFS(DataRegularSeason20242025!$AA$3:$AA$1315,DataRegularSeason20242025!$B$3:$B$1315, "&lt;=" &amp; $A56, DataRegularSeason20242025!$D$3:$D$1315, O$1)+SUMIFS(DataRegularSeason20242025!$AB$3:$AB$1315,DataRegularSeason20242025!$B$3:$B$1315, "&lt;=" &amp; $A56, DataRegularSeason20242025!$E$3:$E$1315, O$1)</f>
        <v>27</v>
      </c>
      <c r="P56" s="2">
        <f>SUMIFS(DataRegularSeason20242025!$AA$3:$AA$1315,DataRegularSeason20242025!$B$3:$B$1315, "&lt;=" &amp; $A56, DataRegularSeason20242025!$D$3:$D$1315, P$1)+SUMIFS(DataRegularSeason20242025!$AB$3:$AB$1315,DataRegularSeason20242025!$B$3:$B$1315, "&lt;=" &amp; $A56, DataRegularSeason20242025!$E$3:$E$1315, P$1)</f>
        <v>16</v>
      </c>
      <c r="Q56" s="2">
        <f>SUMIFS(DataRegularSeason20242025!$AA$3:$AA$1315,DataRegularSeason20242025!$B$3:$B$1315, "&lt;=" &amp; $A56, DataRegularSeason20242025!$D$3:$D$1315, Q$1)+SUMIFS(DataRegularSeason20242025!$AB$3:$AB$1315,DataRegularSeason20242025!$B$3:$B$1315, "&lt;=" &amp; $A56, DataRegularSeason20242025!$E$3:$E$1315, Q$1)</f>
        <v>26</v>
      </c>
      <c r="R56" s="2">
        <f>SUMIFS(DataRegularSeason20242025!$AA$3:$AA$1315,DataRegularSeason20242025!$B$3:$B$1315, "&lt;=" &amp; $A56, DataRegularSeason20242025!$D$3:$D$1315, R$1)+SUMIFS(DataRegularSeason20242025!$AB$3:$AB$1315,DataRegularSeason20242025!$B$3:$B$1315, "&lt;=" &amp; $A56, DataRegularSeason20242025!$E$3:$E$1315, R$1)</f>
        <v>15</v>
      </c>
      <c r="S56" s="2">
        <f>SUMIFS(DataRegularSeason20242025!$AA$3:$AA$1315,DataRegularSeason20242025!$B$3:$B$1315, "&lt;=" &amp; $A56, DataRegularSeason20242025!$D$3:$D$1315, S$1)+SUMIFS(DataRegularSeason20242025!$AB$3:$AB$1315,DataRegularSeason20242025!$B$3:$B$1315, "&lt;=" &amp; $A56, DataRegularSeason20242025!$E$3:$E$1315, S$1)</f>
        <v>19</v>
      </c>
      <c r="T56" s="2">
        <f>SUMIFS(DataRegularSeason20242025!$AA$3:$AA$1315,DataRegularSeason20242025!$B$3:$B$1315, "&lt;=" &amp; $A56, DataRegularSeason20242025!$D$3:$D$1315, T$1)+SUMIFS(DataRegularSeason20242025!$AB$3:$AB$1315,DataRegularSeason20242025!$B$3:$B$1315, "&lt;=" &amp; $A56, DataRegularSeason20242025!$E$3:$E$1315, T$1)</f>
        <v>25</v>
      </c>
      <c r="U56" s="2">
        <f>SUMIFS(DataRegularSeason20242025!$AA$3:$AA$1315,DataRegularSeason20242025!$B$3:$B$1315, "&lt;=" &amp; $A56, DataRegularSeason20242025!$D$3:$D$1315, U$1)+SUMIFS(DataRegularSeason20242025!$AB$3:$AB$1315,DataRegularSeason20242025!$B$3:$B$1315, "&lt;=" &amp; $A56, DataRegularSeason20242025!$E$3:$E$1315, U$1)</f>
        <v>17</v>
      </c>
      <c r="V56" s="2">
        <f>SUMIFS(DataRegularSeason20242025!$AA$3:$AA$1315,DataRegularSeason20242025!$B$3:$B$1315, "&lt;=" &amp; $A56, DataRegularSeason20242025!$D$3:$D$1315, V$1)+SUMIFS(DataRegularSeason20242025!$AB$3:$AB$1315,DataRegularSeason20242025!$B$3:$B$1315, "&lt;=" &amp; $A56, DataRegularSeason20242025!$E$3:$E$1315, V$1)</f>
        <v>18</v>
      </c>
      <c r="W56" s="2">
        <f>SUMIFS(DataRegularSeason20242025!$AA$3:$AA$1315,DataRegularSeason20242025!$B$3:$B$1315, "&lt;=" &amp; $A56, DataRegularSeason20242025!$D$3:$D$1315, W$1)+SUMIFS(DataRegularSeason20242025!$AB$3:$AB$1315,DataRegularSeason20242025!$B$3:$B$1315, "&lt;=" &amp; $A56, DataRegularSeason20242025!$E$3:$E$1315, W$1)</f>
        <v>18</v>
      </c>
      <c r="X56" s="2">
        <f>SUMIFS(DataRegularSeason20242025!$AA$3:$AA$1315,DataRegularSeason20242025!$B$3:$B$1315, "&lt;=" &amp; $A56, DataRegularSeason20242025!$D$3:$D$1315, X$1)+SUMIFS(DataRegularSeason20242025!$AB$3:$AB$1315,DataRegularSeason20242025!$B$3:$B$1315, "&lt;=" &amp; $A56, DataRegularSeason20242025!$E$3:$E$1315, X$1)</f>
        <v>21</v>
      </c>
      <c r="Y56" s="2">
        <f>SUMIFS(DataRegularSeason20242025!$AA$3:$AA$1315,DataRegularSeason20242025!$B$3:$B$1315, "&lt;=" &amp; $A56, DataRegularSeason20242025!$D$3:$D$1315, Y$1)+SUMIFS(DataRegularSeason20242025!$AB$3:$AB$1315,DataRegularSeason20242025!$B$3:$B$1315, "&lt;=" &amp; $A56, DataRegularSeason20242025!$E$3:$E$1315, Y$1)</f>
        <v>16</v>
      </c>
      <c r="Z56" s="2">
        <f>SUMIFS(DataRegularSeason20242025!$AA$3:$AA$1315,DataRegularSeason20242025!$B$3:$B$1315, "&lt;=" &amp; $A56, DataRegularSeason20242025!$D$3:$D$1315, Z$1)+SUMIFS(DataRegularSeason20242025!$AB$3:$AB$1315,DataRegularSeason20242025!$B$3:$B$1315, "&lt;=" &amp; $A56, DataRegularSeason20242025!$E$3:$E$1315, Z$1)</f>
        <v>17</v>
      </c>
      <c r="AA56" s="2">
        <f>SUMIFS(DataRegularSeason20242025!$AA$3:$AA$1315,DataRegularSeason20242025!$B$3:$B$1315, "&lt;=" &amp; $A56, DataRegularSeason20242025!$D$3:$D$1315, AA$1)+SUMIFS(DataRegularSeason20242025!$AB$3:$AB$1315,DataRegularSeason20242025!$B$3:$B$1315, "&lt;=" &amp; $A56, DataRegularSeason20242025!$E$3:$E$1315, AA$1)</f>
        <v>21</v>
      </c>
      <c r="AB56" s="2">
        <f>SUMIFS(DataRegularSeason20242025!$AA$3:$AA$1315,DataRegularSeason20242025!$B$3:$B$1315, "&lt;=" &amp; $A56, DataRegularSeason20242025!$D$3:$D$1315, AB$1)+SUMIFS(DataRegularSeason20242025!$AB$3:$AB$1315,DataRegularSeason20242025!$B$3:$B$1315, "&lt;=" &amp; $A56, DataRegularSeason20242025!$E$3:$E$1315, AB$1)</f>
        <v>26</v>
      </c>
      <c r="AC56" s="2">
        <f>SUMIFS(DataRegularSeason20242025!$AA$3:$AA$1315,DataRegularSeason20242025!$B$3:$B$1315, "&lt;=" &amp; $A56, DataRegularSeason20242025!$D$3:$D$1315, AC$1)+SUMIFS(DataRegularSeason20242025!$AB$3:$AB$1315,DataRegularSeason20242025!$B$3:$B$1315, "&lt;=" &amp; $A56, DataRegularSeason20242025!$E$3:$E$1315, AC$1)</f>
        <v>17</v>
      </c>
      <c r="AD56" s="2">
        <f>SUMIFS(DataRegularSeason20242025!$AA$3:$AA$1315,DataRegularSeason20242025!$B$3:$B$1315, "&lt;=" &amp; $A56, DataRegularSeason20242025!$D$3:$D$1315, AD$1)+SUMIFS(DataRegularSeason20242025!$AB$3:$AB$1315,DataRegularSeason20242025!$B$3:$B$1315, "&lt;=" &amp; $A56, DataRegularSeason20242025!$E$3:$E$1315, AD$1)</f>
        <v>21</v>
      </c>
      <c r="AE56" s="2">
        <f>SUMIFS(DataRegularSeason20242025!$AA$3:$AA$1315,DataRegularSeason20242025!$B$3:$B$1315, "&lt;=" &amp; $A56, DataRegularSeason20242025!$D$3:$D$1315, AE$1)+SUMIFS(DataRegularSeason20242025!$AB$3:$AB$1315,DataRegularSeason20242025!$B$3:$B$1315, "&lt;=" &amp; $A56, DataRegularSeason20242025!$E$3:$E$1315, AE$1)</f>
        <v>24</v>
      </c>
      <c r="AF56" s="2">
        <f>SUMIFS(DataRegularSeason20242025!$AA$3:$AA$1315,DataRegularSeason20242025!$B$3:$B$1315, "&lt;=" &amp; $A56, DataRegularSeason20242025!$D$3:$D$1315, AF$1)+SUMIFS(DataRegularSeason20242025!$AB$3:$AB$1315,DataRegularSeason20242025!$B$3:$B$1315, "&lt;=" &amp; $A56, DataRegularSeason20242025!$E$3:$E$1315, AF$1)</f>
        <v>32</v>
      </c>
      <c r="AG56" s="2">
        <f>SUMIFS(DataRegularSeason20242025!$AA$3:$AA$1315,DataRegularSeason20242025!$B$3:$B$1315, "&lt;=" &amp; $A56, DataRegularSeason20242025!$D$3:$D$1315, AG$1)+SUMIFS(DataRegularSeason20242025!$AB$3:$AB$1315,DataRegularSeason20242025!$B$3:$B$1315, "&lt;=" &amp; $A56, DataRegularSeason20242025!$E$3:$E$1315, AG$1)</f>
        <v>27</v>
      </c>
    </row>
    <row r="57" spans="1:33" x14ac:dyDescent="0.25">
      <c r="A57" s="4">
        <v>45623</v>
      </c>
      <c r="B57" s="2">
        <f>SUMIFS(DataRegularSeason20242025!$AA$3:$AA$1315,DataRegularSeason20242025!$B$3:$B$1315, "&lt;=" &amp; $A57, DataRegularSeason20242025!$D$3:$D$1315, B$1)+SUMIFS(DataRegularSeason20242025!$AB$3:$AB$1315,DataRegularSeason20242025!$B$3:$B$1315, "&lt;=" &amp; $A57, DataRegularSeason20242025!$E$3:$E$1315, B$1)</f>
        <v>18</v>
      </c>
      <c r="C57" s="2">
        <f>SUMIFS(DataRegularSeason20242025!$AA$3:$AA$1315,DataRegularSeason20242025!$B$3:$B$1315, "&lt;=" &amp; $A57, DataRegularSeason20242025!$D$3:$D$1315, C$1)+SUMIFS(DataRegularSeason20242025!$AB$3:$AB$1315,DataRegularSeason20242025!$B$3:$B$1315, "&lt;=" &amp; $A57, DataRegularSeason20242025!$E$3:$E$1315, C$1)</f>
        <v>19</v>
      </c>
      <c r="D57" s="2">
        <f>SUMIFS(DataRegularSeason20242025!$AA$3:$AA$1315,DataRegularSeason20242025!$B$3:$B$1315, "&lt;=" &amp; $A57, DataRegularSeason20242025!$D$3:$D$1315, D$1)+SUMIFS(DataRegularSeason20242025!$AB$3:$AB$1315,DataRegularSeason20242025!$B$3:$B$1315, "&lt;=" &amp; $A57, DataRegularSeason20242025!$E$3:$E$1315, D$1)</f>
        <v>19</v>
      </c>
      <c r="E57" s="2">
        <f>SUMIFS(DataRegularSeason20242025!$AA$3:$AA$1315,DataRegularSeason20242025!$B$3:$B$1315, "&lt;=" &amp; $A57, DataRegularSeason20242025!$D$3:$D$1315, E$1)+SUMIFS(DataRegularSeason20242025!$AB$3:$AB$1315,DataRegularSeason20242025!$B$3:$B$1315, "&lt;=" &amp; $A57, DataRegularSeason20242025!$E$3:$E$1315, E$1)</f>
        <v>28</v>
      </c>
      <c r="F57" s="2">
        <f>SUMIFS(DataRegularSeason20242025!$AA$3:$AA$1315,DataRegularSeason20242025!$B$3:$B$1315, "&lt;=" &amp; $A57, DataRegularSeason20242025!$D$3:$D$1315, F$1)+SUMIFS(DataRegularSeason20242025!$AB$3:$AB$1315,DataRegularSeason20242025!$B$3:$B$1315, "&lt;=" &amp; $A57, DataRegularSeason20242025!$E$3:$E$1315, F$1)</f>
        <v>16</v>
      </c>
      <c r="G57" s="2">
        <f>SUMIFS(DataRegularSeason20242025!$AA$3:$AA$1315,DataRegularSeason20242025!$B$3:$B$1315, "&lt;=" &amp; $A57, DataRegularSeason20242025!$D$3:$D$1315, G$1)+SUMIFS(DataRegularSeason20242025!$AB$3:$AB$1315,DataRegularSeason20242025!$B$3:$B$1315, "&lt;=" &amp; $A57, DataRegularSeason20242025!$E$3:$E$1315, G$1)</f>
        <v>23</v>
      </c>
      <c r="H57" s="2">
        <f>SUMIFS(DataRegularSeason20242025!$AA$3:$AA$1315,DataRegularSeason20242025!$B$3:$B$1315, "&lt;=" &amp; $A57, DataRegularSeason20242025!$D$3:$D$1315, H$1)+SUMIFS(DataRegularSeason20242025!$AB$3:$AB$1315,DataRegularSeason20242025!$B$3:$B$1315, "&lt;=" &amp; $A57, DataRegularSeason20242025!$E$3:$E$1315, H$1)</f>
        <v>13</v>
      </c>
      <c r="I57" s="2">
        <f>SUMIFS(DataRegularSeason20242025!$AA$3:$AA$1315,DataRegularSeason20242025!$B$3:$B$1315, "&lt;=" &amp; $A57, DataRegularSeason20242025!$D$3:$D$1315, I$1)+SUMIFS(DataRegularSeason20242025!$AB$3:$AB$1315,DataRegularSeason20242025!$B$3:$B$1315, "&lt;=" &amp; $A57, DataRegularSeason20242025!$E$3:$E$1315, I$1)</f>
        <v>20</v>
      </c>
      <c r="J57" s="2">
        <f>SUMIFS(DataRegularSeason20242025!$AA$3:$AA$1315,DataRegularSeason20242025!$B$3:$B$1315, "&lt;=" &amp; $A57, DataRegularSeason20242025!$D$3:$D$1315, J$1)+SUMIFS(DataRegularSeason20242025!$AB$3:$AB$1315,DataRegularSeason20242025!$B$3:$B$1315, "&lt;=" &amp; $A57, DataRegularSeason20242025!$E$3:$E$1315, J$1)</f>
        <v>24</v>
      </c>
      <c r="K57" s="2">
        <f>SUMIFS(DataRegularSeason20242025!$AA$3:$AA$1315,DataRegularSeason20242025!$B$3:$B$1315, "&lt;=" &amp; $A57, DataRegularSeason20242025!$D$3:$D$1315, K$1)+SUMIFS(DataRegularSeason20242025!$AB$3:$AB$1315,DataRegularSeason20242025!$B$3:$B$1315, "&lt;=" &amp; $A57, DataRegularSeason20242025!$E$3:$E$1315, K$1)</f>
        <v>16</v>
      </c>
      <c r="L57" s="2">
        <f>SUMIFS(DataRegularSeason20242025!$AA$3:$AA$1315,DataRegularSeason20242025!$B$3:$B$1315, "&lt;=" &amp; $A57, DataRegularSeason20242025!$D$3:$D$1315, L$1)+SUMIFS(DataRegularSeason20242025!$AB$3:$AB$1315,DataRegularSeason20242025!$B$3:$B$1315, "&lt;=" &amp; $A57, DataRegularSeason20242025!$E$3:$E$1315, L$1)</f>
        <v>22</v>
      </c>
      <c r="M57" s="2">
        <f>SUMIFS(DataRegularSeason20242025!$AA$3:$AA$1315,DataRegularSeason20242025!$B$3:$B$1315, "&lt;=" &amp; $A57, DataRegularSeason20242025!$D$3:$D$1315, M$1)+SUMIFS(DataRegularSeason20242025!$AB$3:$AB$1315,DataRegularSeason20242025!$B$3:$B$1315, "&lt;=" &amp; $A57, DataRegularSeason20242025!$E$3:$E$1315, M$1)</f>
        <v>25</v>
      </c>
      <c r="N57" s="2">
        <f>SUMIFS(DataRegularSeason20242025!$AA$3:$AA$1315,DataRegularSeason20242025!$B$3:$B$1315, "&lt;=" &amp; $A57, DataRegularSeason20242025!$D$3:$D$1315, N$1)+SUMIFS(DataRegularSeason20242025!$AB$3:$AB$1315,DataRegularSeason20242025!$B$3:$B$1315, "&lt;=" &amp; $A57, DataRegularSeason20242025!$E$3:$E$1315, N$1)</f>
        <v>23</v>
      </c>
      <c r="O57" s="2">
        <f>SUMIFS(DataRegularSeason20242025!$AA$3:$AA$1315,DataRegularSeason20242025!$B$3:$B$1315, "&lt;=" &amp; $A57, DataRegularSeason20242025!$D$3:$D$1315, O$1)+SUMIFS(DataRegularSeason20242025!$AB$3:$AB$1315,DataRegularSeason20242025!$B$3:$B$1315, "&lt;=" &amp; $A57, DataRegularSeason20242025!$E$3:$E$1315, O$1)</f>
        <v>27</v>
      </c>
      <c r="P57" s="2">
        <f>SUMIFS(DataRegularSeason20242025!$AA$3:$AA$1315,DataRegularSeason20242025!$B$3:$B$1315, "&lt;=" &amp; $A57, DataRegularSeason20242025!$D$3:$D$1315, P$1)+SUMIFS(DataRegularSeason20242025!$AB$3:$AB$1315,DataRegularSeason20242025!$B$3:$B$1315, "&lt;=" &amp; $A57, DataRegularSeason20242025!$E$3:$E$1315, P$1)</f>
        <v>16</v>
      </c>
      <c r="Q57" s="2">
        <f>SUMIFS(DataRegularSeason20242025!$AA$3:$AA$1315,DataRegularSeason20242025!$B$3:$B$1315, "&lt;=" &amp; $A57, DataRegularSeason20242025!$D$3:$D$1315, Q$1)+SUMIFS(DataRegularSeason20242025!$AB$3:$AB$1315,DataRegularSeason20242025!$B$3:$B$1315, "&lt;=" &amp; $A57, DataRegularSeason20242025!$E$3:$E$1315, Q$1)</f>
        <v>26</v>
      </c>
      <c r="R57" s="2">
        <f>SUMIFS(DataRegularSeason20242025!$AA$3:$AA$1315,DataRegularSeason20242025!$B$3:$B$1315, "&lt;=" &amp; $A57, DataRegularSeason20242025!$D$3:$D$1315, R$1)+SUMIFS(DataRegularSeason20242025!$AB$3:$AB$1315,DataRegularSeason20242025!$B$3:$B$1315, "&lt;=" &amp; $A57, DataRegularSeason20242025!$E$3:$E$1315, R$1)</f>
        <v>15</v>
      </c>
      <c r="S57" s="2">
        <f>SUMIFS(DataRegularSeason20242025!$AA$3:$AA$1315,DataRegularSeason20242025!$B$3:$B$1315, "&lt;=" &amp; $A57, DataRegularSeason20242025!$D$3:$D$1315, S$1)+SUMIFS(DataRegularSeason20242025!$AB$3:$AB$1315,DataRegularSeason20242025!$B$3:$B$1315, "&lt;=" &amp; $A57, DataRegularSeason20242025!$E$3:$E$1315, S$1)</f>
        <v>19</v>
      </c>
      <c r="T57" s="2">
        <f>SUMIFS(DataRegularSeason20242025!$AA$3:$AA$1315,DataRegularSeason20242025!$B$3:$B$1315, "&lt;=" &amp; $A57, DataRegularSeason20242025!$D$3:$D$1315, T$1)+SUMIFS(DataRegularSeason20242025!$AB$3:$AB$1315,DataRegularSeason20242025!$B$3:$B$1315, "&lt;=" &amp; $A57, DataRegularSeason20242025!$E$3:$E$1315, T$1)</f>
        <v>25</v>
      </c>
      <c r="U57" s="2">
        <f>SUMIFS(DataRegularSeason20242025!$AA$3:$AA$1315,DataRegularSeason20242025!$B$3:$B$1315, "&lt;=" &amp; $A57, DataRegularSeason20242025!$D$3:$D$1315, U$1)+SUMIFS(DataRegularSeason20242025!$AB$3:$AB$1315,DataRegularSeason20242025!$B$3:$B$1315, "&lt;=" &amp; $A57, DataRegularSeason20242025!$E$3:$E$1315, U$1)</f>
        <v>17</v>
      </c>
      <c r="V57" s="2">
        <f>SUMIFS(DataRegularSeason20242025!$AA$3:$AA$1315,DataRegularSeason20242025!$B$3:$B$1315, "&lt;=" &amp; $A57, DataRegularSeason20242025!$D$3:$D$1315, V$1)+SUMIFS(DataRegularSeason20242025!$AB$3:$AB$1315,DataRegularSeason20242025!$B$3:$B$1315, "&lt;=" &amp; $A57, DataRegularSeason20242025!$E$3:$E$1315, V$1)</f>
        <v>18</v>
      </c>
      <c r="W57" s="2">
        <f>SUMIFS(DataRegularSeason20242025!$AA$3:$AA$1315,DataRegularSeason20242025!$B$3:$B$1315, "&lt;=" &amp; $A57, DataRegularSeason20242025!$D$3:$D$1315, W$1)+SUMIFS(DataRegularSeason20242025!$AB$3:$AB$1315,DataRegularSeason20242025!$B$3:$B$1315, "&lt;=" &amp; $A57, DataRegularSeason20242025!$E$3:$E$1315, W$1)</f>
        <v>18</v>
      </c>
      <c r="X57" s="2">
        <f>SUMIFS(DataRegularSeason20242025!$AA$3:$AA$1315,DataRegularSeason20242025!$B$3:$B$1315, "&lt;=" &amp; $A57, DataRegularSeason20242025!$D$3:$D$1315, X$1)+SUMIFS(DataRegularSeason20242025!$AB$3:$AB$1315,DataRegularSeason20242025!$B$3:$B$1315, "&lt;=" &amp; $A57, DataRegularSeason20242025!$E$3:$E$1315, X$1)</f>
        <v>21</v>
      </c>
      <c r="Y57" s="2">
        <f>SUMIFS(DataRegularSeason20242025!$AA$3:$AA$1315,DataRegularSeason20242025!$B$3:$B$1315, "&lt;=" &amp; $A57, DataRegularSeason20242025!$D$3:$D$1315, Y$1)+SUMIFS(DataRegularSeason20242025!$AB$3:$AB$1315,DataRegularSeason20242025!$B$3:$B$1315, "&lt;=" &amp; $A57, DataRegularSeason20242025!$E$3:$E$1315, Y$1)</f>
        <v>16</v>
      </c>
      <c r="Z57" s="2">
        <f>SUMIFS(DataRegularSeason20242025!$AA$3:$AA$1315,DataRegularSeason20242025!$B$3:$B$1315, "&lt;=" &amp; $A57, DataRegularSeason20242025!$D$3:$D$1315, Z$1)+SUMIFS(DataRegularSeason20242025!$AB$3:$AB$1315,DataRegularSeason20242025!$B$3:$B$1315, "&lt;=" &amp; $A57, DataRegularSeason20242025!$E$3:$E$1315, Z$1)</f>
        <v>17</v>
      </c>
      <c r="AA57" s="2">
        <f>SUMIFS(DataRegularSeason20242025!$AA$3:$AA$1315,DataRegularSeason20242025!$B$3:$B$1315, "&lt;=" &amp; $A57, DataRegularSeason20242025!$D$3:$D$1315, AA$1)+SUMIFS(DataRegularSeason20242025!$AB$3:$AB$1315,DataRegularSeason20242025!$B$3:$B$1315, "&lt;=" &amp; $A57, DataRegularSeason20242025!$E$3:$E$1315, AA$1)</f>
        <v>21</v>
      </c>
      <c r="AB57" s="2">
        <f>SUMIFS(DataRegularSeason20242025!$AA$3:$AA$1315,DataRegularSeason20242025!$B$3:$B$1315, "&lt;=" &amp; $A57, DataRegularSeason20242025!$D$3:$D$1315, AB$1)+SUMIFS(DataRegularSeason20242025!$AB$3:$AB$1315,DataRegularSeason20242025!$B$3:$B$1315, "&lt;=" &amp; $A57, DataRegularSeason20242025!$E$3:$E$1315, AB$1)</f>
        <v>26</v>
      </c>
      <c r="AC57" s="2">
        <f>SUMIFS(DataRegularSeason20242025!$AA$3:$AA$1315,DataRegularSeason20242025!$B$3:$B$1315, "&lt;=" &amp; $A57, DataRegularSeason20242025!$D$3:$D$1315, AC$1)+SUMIFS(DataRegularSeason20242025!$AB$3:$AB$1315,DataRegularSeason20242025!$B$3:$B$1315, "&lt;=" &amp; $A57, DataRegularSeason20242025!$E$3:$E$1315, AC$1)</f>
        <v>17</v>
      </c>
      <c r="AD57" s="2">
        <f>SUMIFS(DataRegularSeason20242025!$AA$3:$AA$1315,DataRegularSeason20242025!$B$3:$B$1315, "&lt;=" &amp; $A57, DataRegularSeason20242025!$D$3:$D$1315, AD$1)+SUMIFS(DataRegularSeason20242025!$AB$3:$AB$1315,DataRegularSeason20242025!$B$3:$B$1315, "&lt;=" &amp; $A57, DataRegularSeason20242025!$E$3:$E$1315, AD$1)</f>
        <v>21</v>
      </c>
      <c r="AE57" s="2">
        <f>SUMIFS(DataRegularSeason20242025!$AA$3:$AA$1315,DataRegularSeason20242025!$B$3:$B$1315, "&lt;=" &amp; $A57, DataRegularSeason20242025!$D$3:$D$1315, AE$1)+SUMIFS(DataRegularSeason20242025!$AB$3:$AB$1315,DataRegularSeason20242025!$B$3:$B$1315, "&lt;=" &amp; $A57, DataRegularSeason20242025!$E$3:$E$1315, AE$1)</f>
        <v>24</v>
      </c>
      <c r="AF57" s="2">
        <f>SUMIFS(DataRegularSeason20242025!$AA$3:$AA$1315,DataRegularSeason20242025!$B$3:$B$1315, "&lt;=" &amp; $A57, DataRegularSeason20242025!$D$3:$D$1315, AF$1)+SUMIFS(DataRegularSeason20242025!$AB$3:$AB$1315,DataRegularSeason20242025!$B$3:$B$1315, "&lt;=" &amp; $A57, DataRegularSeason20242025!$E$3:$E$1315, AF$1)</f>
        <v>32</v>
      </c>
      <c r="AG57" s="2">
        <f>SUMIFS(DataRegularSeason20242025!$AA$3:$AA$1315,DataRegularSeason20242025!$B$3:$B$1315, "&lt;=" &amp; $A57, DataRegularSeason20242025!$D$3:$D$1315, AG$1)+SUMIFS(DataRegularSeason20242025!$AB$3:$AB$1315,DataRegularSeason20242025!$B$3:$B$1315, "&lt;=" &amp; $A57, DataRegularSeason20242025!$E$3:$E$1315, AG$1)</f>
        <v>27</v>
      </c>
    </row>
    <row r="58" spans="1:33" x14ac:dyDescent="0.25">
      <c r="A58" s="4">
        <v>45624</v>
      </c>
      <c r="B58" s="2">
        <f>SUMIFS(DataRegularSeason20242025!$AA$3:$AA$1315,DataRegularSeason20242025!$B$3:$B$1315, "&lt;=" &amp; $A58, DataRegularSeason20242025!$D$3:$D$1315, B$1)+SUMIFS(DataRegularSeason20242025!$AB$3:$AB$1315,DataRegularSeason20242025!$B$3:$B$1315, "&lt;=" &amp; $A58, DataRegularSeason20242025!$E$3:$E$1315, B$1)</f>
        <v>18</v>
      </c>
      <c r="C58" s="2">
        <f>SUMIFS(DataRegularSeason20242025!$AA$3:$AA$1315,DataRegularSeason20242025!$B$3:$B$1315, "&lt;=" &amp; $A58, DataRegularSeason20242025!$D$3:$D$1315, C$1)+SUMIFS(DataRegularSeason20242025!$AB$3:$AB$1315,DataRegularSeason20242025!$B$3:$B$1315, "&lt;=" &amp; $A58, DataRegularSeason20242025!$E$3:$E$1315, C$1)</f>
        <v>19</v>
      </c>
      <c r="D58" s="2">
        <f>SUMIFS(DataRegularSeason20242025!$AA$3:$AA$1315,DataRegularSeason20242025!$B$3:$B$1315, "&lt;=" &amp; $A58, DataRegularSeason20242025!$D$3:$D$1315, D$1)+SUMIFS(DataRegularSeason20242025!$AB$3:$AB$1315,DataRegularSeason20242025!$B$3:$B$1315, "&lt;=" &amp; $A58, DataRegularSeason20242025!$E$3:$E$1315, D$1)</f>
        <v>19</v>
      </c>
      <c r="E58" s="2">
        <f>SUMIFS(DataRegularSeason20242025!$AA$3:$AA$1315,DataRegularSeason20242025!$B$3:$B$1315, "&lt;=" &amp; $A58, DataRegularSeason20242025!$D$3:$D$1315, E$1)+SUMIFS(DataRegularSeason20242025!$AB$3:$AB$1315,DataRegularSeason20242025!$B$3:$B$1315, "&lt;=" &amp; $A58, DataRegularSeason20242025!$E$3:$E$1315, E$1)</f>
        <v>28</v>
      </c>
      <c r="F58" s="2">
        <f>SUMIFS(DataRegularSeason20242025!$AA$3:$AA$1315,DataRegularSeason20242025!$B$3:$B$1315, "&lt;=" &amp; $A58, DataRegularSeason20242025!$D$3:$D$1315, F$1)+SUMIFS(DataRegularSeason20242025!$AB$3:$AB$1315,DataRegularSeason20242025!$B$3:$B$1315, "&lt;=" &amp; $A58, DataRegularSeason20242025!$E$3:$E$1315, F$1)</f>
        <v>16</v>
      </c>
      <c r="G58" s="2">
        <f>SUMIFS(DataRegularSeason20242025!$AA$3:$AA$1315,DataRegularSeason20242025!$B$3:$B$1315, "&lt;=" &amp; $A58, DataRegularSeason20242025!$D$3:$D$1315, G$1)+SUMIFS(DataRegularSeason20242025!$AB$3:$AB$1315,DataRegularSeason20242025!$B$3:$B$1315, "&lt;=" &amp; $A58, DataRegularSeason20242025!$E$3:$E$1315, G$1)</f>
        <v>23</v>
      </c>
      <c r="H58" s="2">
        <f>SUMIFS(DataRegularSeason20242025!$AA$3:$AA$1315,DataRegularSeason20242025!$B$3:$B$1315, "&lt;=" &amp; $A58, DataRegularSeason20242025!$D$3:$D$1315, H$1)+SUMIFS(DataRegularSeason20242025!$AB$3:$AB$1315,DataRegularSeason20242025!$B$3:$B$1315, "&lt;=" &amp; $A58, DataRegularSeason20242025!$E$3:$E$1315, H$1)</f>
        <v>13</v>
      </c>
      <c r="I58" s="2">
        <f>SUMIFS(DataRegularSeason20242025!$AA$3:$AA$1315,DataRegularSeason20242025!$B$3:$B$1315, "&lt;=" &amp; $A58, DataRegularSeason20242025!$D$3:$D$1315, I$1)+SUMIFS(DataRegularSeason20242025!$AB$3:$AB$1315,DataRegularSeason20242025!$B$3:$B$1315, "&lt;=" &amp; $A58, DataRegularSeason20242025!$E$3:$E$1315, I$1)</f>
        <v>20</v>
      </c>
      <c r="J58" s="2">
        <f>SUMIFS(DataRegularSeason20242025!$AA$3:$AA$1315,DataRegularSeason20242025!$B$3:$B$1315, "&lt;=" &amp; $A58, DataRegularSeason20242025!$D$3:$D$1315, J$1)+SUMIFS(DataRegularSeason20242025!$AB$3:$AB$1315,DataRegularSeason20242025!$B$3:$B$1315, "&lt;=" &amp; $A58, DataRegularSeason20242025!$E$3:$E$1315, J$1)</f>
        <v>24</v>
      </c>
      <c r="K58" s="2">
        <f>SUMIFS(DataRegularSeason20242025!$AA$3:$AA$1315,DataRegularSeason20242025!$B$3:$B$1315, "&lt;=" &amp; $A58, DataRegularSeason20242025!$D$3:$D$1315, K$1)+SUMIFS(DataRegularSeason20242025!$AB$3:$AB$1315,DataRegularSeason20242025!$B$3:$B$1315, "&lt;=" &amp; $A58, DataRegularSeason20242025!$E$3:$E$1315, K$1)</f>
        <v>16</v>
      </c>
      <c r="L58" s="2">
        <f>SUMIFS(DataRegularSeason20242025!$AA$3:$AA$1315,DataRegularSeason20242025!$B$3:$B$1315, "&lt;=" &amp; $A58, DataRegularSeason20242025!$D$3:$D$1315, L$1)+SUMIFS(DataRegularSeason20242025!$AB$3:$AB$1315,DataRegularSeason20242025!$B$3:$B$1315, "&lt;=" &amp; $A58, DataRegularSeason20242025!$E$3:$E$1315, L$1)</f>
        <v>22</v>
      </c>
      <c r="M58" s="2">
        <f>SUMIFS(DataRegularSeason20242025!$AA$3:$AA$1315,DataRegularSeason20242025!$B$3:$B$1315, "&lt;=" &amp; $A58, DataRegularSeason20242025!$D$3:$D$1315, M$1)+SUMIFS(DataRegularSeason20242025!$AB$3:$AB$1315,DataRegularSeason20242025!$B$3:$B$1315, "&lt;=" &amp; $A58, DataRegularSeason20242025!$E$3:$E$1315, M$1)</f>
        <v>25</v>
      </c>
      <c r="N58" s="2">
        <f>SUMIFS(DataRegularSeason20242025!$AA$3:$AA$1315,DataRegularSeason20242025!$B$3:$B$1315, "&lt;=" &amp; $A58, DataRegularSeason20242025!$D$3:$D$1315, N$1)+SUMIFS(DataRegularSeason20242025!$AB$3:$AB$1315,DataRegularSeason20242025!$B$3:$B$1315, "&lt;=" &amp; $A58, DataRegularSeason20242025!$E$3:$E$1315, N$1)</f>
        <v>23</v>
      </c>
      <c r="O58" s="2">
        <f>SUMIFS(DataRegularSeason20242025!$AA$3:$AA$1315,DataRegularSeason20242025!$B$3:$B$1315, "&lt;=" &amp; $A58, DataRegularSeason20242025!$D$3:$D$1315, O$1)+SUMIFS(DataRegularSeason20242025!$AB$3:$AB$1315,DataRegularSeason20242025!$B$3:$B$1315, "&lt;=" &amp; $A58, DataRegularSeason20242025!$E$3:$E$1315, O$1)</f>
        <v>27</v>
      </c>
      <c r="P58" s="2">
        <f>SUMIFS(DataRegularSeason20242025!$AA$3:$AA$1315,DataRegularSeason20242025!$B$3:$B$1315, "&lt;=" &amp; $A58, DataRegularSeason20242025!$D$3:$D$1315, P$1)+SUMIFS(DataRegularSeason20242025!$AB$3:$AB$1315,DataRegularSeason20242025!$B$3:$B$1315, "&lt;=" &amp; $A58, DataRegularSeason20242025!$E$3:$E$1315, P$1)</f>
        <v>16</v>
      </c>
      <c r="Q58" s="2">
        <f>SUMIFS(DataRegularSeason20242025!$AA$3:$AA$1315,DataRegularSeason20242025!$B$3:$B$1315, "&lt;=" &amp; $A58, DataRegularSeason20242025!$D$3:$D$1315, Q$1)+SUMIFS(DataRegularSeason20242025!$AB$3:$AB$1315,DataRegularSeason20242025!$B$3:$B$1315, "&lt;=" &amp; $A58, DataRegularSeason20242025!$E$3:$E$1315, Q$1)</f>
        <v>26</v>
      </c>
      <c r="R58" s="2">
        <f>SUMIFS(DataRegularSeason20242025!$AA$3:$AA$1315,DataRegularSeason20242025!$B$3:$B$1315, "&lt;=" &amp; $A58, DataRegularSeason20242025!$D$3:$D$1315, R$1)+SUMIFS(DataRegularSeason20242025!$AB$3:$AB$1315,DataRegularSeason20242025!$B$3:$B$1315, "&lt;=" &amp; $A58, DataRegularSeason20242025!$E$3:$E$1315, R$1)</f>
        <v>15</v>
      </c>
      <c r="S58" s="2">
        <f>SUMIFS(DataRegularSeason20242025!$AA$3:$AA$1315,DataRegularSeason20242025!$B$3:$B$1315, "&lt;=" &amp; $A58, DataRegularSeason20242025!$D$3:$D$1315, S$1)+SUMIFS(DataRegularSeason20242025!$AB$3:$AB$1315,DataRegularSeason20242025!$B$3:$B$1315, "&lt;=" &amp; $A58, DataRegularSeason20242025!$E$3:$E$1315, S$1)</f>
        <v>19</v>
      </c>
      <c r="T58" s="2">
        <f>SUMIFS(DataRegularSeason20242025!$AA$3:$AA$1315,DataRegularSeason20242025!$B$3:$B$1315, "&lt;=" &amp; $A58, DataRegularSeason20242025!$D$3:$D$1315, T$1)+SUMIFS(DataRegularSeason20242025!$AB$3:$AB$1315,DataRegularSeason20242025!$B$3:$B$1315, "&lt;=" &amp; $A58, DataRegularSeason20242025!$E$3:$E$1315, T$1)</f>
        <v>25</v>
      </c>
      <c r="U58" s="2">
        <f>SUMIFS(DataRegularSeason20242025!$AA$3:$AA$1315,DataRegularSeason20242025!$B$3:$B$1315, "&lt;=" &amp; $A58, DataRegularSeason20242025!$D$3:$D$1315, U$1)+SUMIFS(DataRegularSeason20242025!$AB$3:$AB$1315,DataRegularSeason20242025!$B$3:$B$1315, "&lt;=" &amp; $A58, DataRegularSeason20242025!$E$3:$E$1315, U$1)</f>
        <v>17</v>
      </c>
      <c r="V58" s="2">
        <f>SUMIFS(DataRegularSeason20242025!$AA$3:$AA$1315,DataRegularSeason20242025!$B$3:$B$1315, "&lt;=" &amp; $A58, DataRegularSeason20242025!$D$3:$D$1315, V$1)+SUMIFS(DataRegularSeason20242025!$AB$3:$AB$1315,DataRegularSeason20242025!$B$3:$B$1315, "&lt;=" &amp; $A58, DataRegularSeason20242025!$E$3:$E$1315, V$1)</f>
        <v>18</v>
      </c>
      <c r="W58" s="2">
        <f>SUMIFS(DataRegularSeason20242025!$AA$3:$AA$1315,DataRegularSeason20242025!$B$3:$B$1315, "&lt;=" &amp; $A58, DataRegularSeason20242025!$D$3:$D$1315, W$1)+SUMIFS(DataRegularSeason20242025!$AB$3:$AB$1315,DataRegularSeason20242025!$B$3:$B$1315, "&lt;=" &amp; $A58, DataRegularSeason20242025!$E$3:$E$1315, W$1)</f>
        <v>18</v>
      </c>
      <c r="X58" s="2">
        <f>SUMIFS(DataRegularSeason20242025!$AA$3:$AA$1315,DataRegularSeason20242025!$B$3:$B$1315, "&lt;=" &amp; $A58, DataRegularSeason20242025!$D$3:$D$1315, X$1)+SUMIFS(DataRegularSeason20242025!$AB$3:$AB$1315,DataRegularSeason20242025!$B$3:$B$1315, "&lt;=" &amp; $A58, DataRegularSeason20242025!$E$3:$E$1315, X$1)</f>
        <v>21</v>
      </c>
      <c r="Y58" s="2">
        <f>SUMIFS(DataRegularSeason20242025!$AA$3:$AA$1315,DataRegularSeason20242025!$B$3:$B$1315, "&lt;=" &amp; $A58, DataRegularSeason20242025!$D$3:$D$1315, Y$1)+SUMIFS(DataRegularSeason20242025!$AB$3:$AB$1315,DataRegularSeason20242025!$B$3:$B$1315, "&lt;=" &amp; $A58, DataRegularSeason20242025!$E$3:$E$1315, Y$1)</f>
        <v>16</v>
      </c>
      <c r="Z58" s="2">
        <f>SUMIFS(DataRegularSeason20242025!$AA$3:$AA$1315,DataRegularSeason20242025!$B$3:$B$1315, "&lt;=" &amp; $A58, DataRegularSeason20242025!$D$3:$D$1315, Z$1)+SUMIFS(DataRegularSeason20242025!$AB$3:$AB$1315,DataRegularSeason20242025!$B$3:$B$1315, "&lt;=" &amp; $A58, DataRegularSeason20242025!$E$3:$E$1315, Z$1)</f>
        <v>17</v>
      </c>
      <c r="AA58" s="2">
        <f>SUMIFS(DataRegularSeason20242025!$AA$3:$AA$1315,DataRegularSeason20242025!$B$3:$B$1315, "&lt;=" &amp; $A58, DataRegularSeason20242025!$D$3:$D$1315, AA$1)+SUMIFS(DataRegularSeason20242025!$AB$3:$AB$1315,DataRegularSeason20242025!$B$3:$B$1315, "&lt;=" &amp; $A58, DataRegularSeason20242025!$E$3:$E$1315, AA$1)</f>
        <v>21</v>
      </c>
      <c r="AB58" s="2">
        <f>SUMIFS(DataRegularSeason20242025!$AA$3:$AA$1315,DataRegularSeason20242025!$B$3:$B$1315, "&lt;=" &amp; $A58, DataRegularSeason20242025!$D$3:$D$1315, AB$1)+SUMIFS(DataRegularSeason20242025!$AB$3:$AB$1315,DataRegularSeason20242025!$B$3:$B$1315, "&lt;=" &amp; $A58, DataRegularSeason20242025!$E$3:$E$1315, AB$1)</f>
        <v>26</v>
      </c>
      <c r="AC58" s="2">
        <f>SUMIFS(DataRegularSeason20242025!$AA$3:$AA$1315,DataRegularSeason20242025!$B$3:$B$1315, "&lt;=" &amp; $A58, DataRegularSeason20242025!$D$3:$D$1315, AC$1)+SUMIFS(DataRegularSeason20242025!$AB$3:$AB$1315,DataRegularSeason20242025!$B$3:$B$1315, "&lt;=" &amp; $A58, DataRegularSeason20242025!$E$3:$E$1315, AC$1)</f>
        <v>17</v>
      </c>
      <c r="AD58" s="2">
        <f>SUMIFS(DataRegularSeason20242025!$AA$3:$AA$1315,DataRegularSeason20242025!$B$3:$B$1315, "&lt;=" &amp; $A58, DataRegularSeason20242025!$D$3:$D$1315, AD$1)+SUMIFS(DataRegularSeason20242025!$AB$3:$AB$1315,DataRegularSeason20242025!$B$3:$B$1315, "&lt;=" &amp; $A58, DataRegularSeason20242025!$E$3:$E$1315, AD$1)</f>
        <v>21</v>
      </c>
      <c r="AE58" s="2">
        <f>SUMIFS(DataRegularSeason20242025!$AA$3:$AA$1315,DataRegularSeason20242025!$B$3:$B$1315, "&lt;=" &amp; $A58, DataRegularSeason20242025!$D$3:$D$1315, AE$1)+SUMIFS(DataRegularSeason20242025!$AB$3:$AB$1315,DataRegularSeason20242025!$B$3:$B$1315, "&lt;=" &amp; $A58, DataRegularSeason20242025!$E$3:$E$1315, AE$1)</f>
        <v>24</v>
      </c>
      <c r="AF58" s="2">
        <f>SUMIFS(DataRegularSeason20242025!$AA$3:$AA$1315,DataRegularSeason20242025!$B$3:$B$1315, "&lt;=" &amp; $A58, DataRegularSeason20242025!$D$3:$D$1315, AF$1)+SUMIFS(DataRegularSeason20242025!$AB$3:$AB$1315,DataRegularSeason20242025!$B$3:$B$1315, "&lt;=" &amp; $A58, DataRegularSeason20242025!$E$3:$E$1315, AF$1)</f>
        <v>32</v>
      </c>
      <c r="AG58" s="2">
        <f>SUMIFS(DataRegularSeason20242025!$AA$3:$AA$1315,DataRegularSeason20242025!$B$3:$B$1315, "&lt;=" &amp; $A58, DataRegularSeason20242025!$D$3:$D$1315, AG$1)+SUMIFS(DataRegularSeason20242025!$AB$3:$AB$1315,DataRegularSeason20242025!$B$3:$B$1315, "&lt;=" &amp; $A58, DataRegularSeason20242025!$E$3:$E$1315, AG$1)</f>
        <v>27</v>
      </c>
    </row>
    <row r="59" spans="1:33" x14ac:dyDescent="0.25">
      <c r="A59" s="4">
        <v>45625</v>
      </c>
      <c r="B59" s="2">
        <f>SUMIFS(DataRegularSeason20242025!$AA$3:$AA$1315,DataRegularSeason20242025!$B$3:$B$1315, "&lt;=" &amp; $A59, DataRegularSeason20242025!$D$3:$D$1315, B$1)+SUMIFS(DataRegularSeason20242025!$AB$3:$AB$1315,DataRegularSeason20242025!$B$3:$B$1315, "&lt;=" &amp; $A59, DataRegularSeason20242025!$E$3:$E$1315, B$1)</f>
        <v>18</v>
      </c>
      <c r="C59" s="2">
        <f>SUMIFS(DataRegularSeason20242025!$AA$3:$AA$1315,DataRegularSeason20242025!$B$3:$B$1315, "&lt;=" &amp; $A59, DataRegularSeason20242025!$D$3:$D$1315, C$1)+SUMIFS(DataRegularSeason20242025!$AB$3:$AB$1315,DataRegularSeason20242025!$B$3:$B$1315, "&lt;=" &amp; $A59, DataRegularSeason20242025!$E$3:$E$1315, C$1)</f>
        <v>19</v>
      </c>
      <c r="D59" s="2">
        <f>SUMIFS(DataRegularSeason20242025!$AA$3:$AA$1315,DataRegularSeason20242025!$B$3:$B$1315, "&lt;=" &amp; $A59, DataRegularSeason20242025!$D$3:$D$1315, D$1)+SUMIFS(DataRegularSeason20242025!$AB$3:$AB$1315,DataRegularSeason20242025!$B$3:$B$1315, "&lt;=" &amp; $A59, DataRegularSeason20242025!$E$3:$E$1315, D$1)</f>
        <v>19</v>
      </c>
      <c r="E59" s="2">
        <f>SUMIFS(DataRegularSeason20242025!$AA$3:$AA$1315,DataRegularSeason20242025!$B$3:$B$1315, "&lt;=" &amp; $A59, DataRegularSeason20242025!$D$3:$D$1315, E$1)+SUMIFS(DataRegularSeason20242025!$AB$3:$AB$1315,DataRegularSeason20242025!$B$3:$B$1315, "&lt;=" &amp; $A59, DataRegularSeason20242025!$E$3:$E$1315, E$1)</f>
        <v>28</v>
      </c>
      <c r="F59" s="2">
        <f>SUMIFS(DataRegularSeason20242025!$AA$3:$AA$1315,DataRegularSeason20242025!$B$3:$B$1315, "&lt;=" &amp; $A59, DataRegularSeason20242025!$D$3:$D$1315, F$1)+SUMIFS(DataRegularSeason20242025!$AB$3:$AB$1315,DataRegularSeason20242025!$B$3:$B$1315, "&lt;=" &amp; $A59, DataRegularSeason20242025!$E$3:$E$1315, F$1)</f>
        <v>16</v>
      </c>
      <c r="G59" s="2">
        <f>SUMIFS(DataRegularSeason20242025!$AA$3:$AA$1315,DataRegularSeason20242025!$B$3:$B$1315, "&lt;=" &amp; $A59, DataRegularSeason20242025!$D$3:$D$1315, G$1)+SUMIFS(DataRegularSeason20242025!$AB$3:$AB$1315,DataRegularSeason20242025!$B$3:$B$1315, "&lt;=" &amp; $A59, DataRegularSeason20242025!$E$3:$E$1315, G$1)</f>
        <v>23</v>
      </c>
      <c r="H59" s="2">
        <f>SUMIFS(DataRegularSeason20242025!$AA$3:$AA$1315,DataRegularSeason20242025!$B$3:$B$1315, "&lt;=" &amp; $A59, DataRegularSeason20242025!$D$3:$D$1315, H$1)+SUMIFS(DataRegularSeason20242025!$AB$3:$AB$1315,DataRegularSeason20242025!$B$3:$B$1315, "&lt;=" &amp; $A59, DataRegularSeason20242025!$E$3:$E$1315, H$1)</f>
        <v>13</v>
      </c>
      <c r="I59" s="2">
        <f>SUMIFS(DataRegularSeason20242025!$AA$3:$AA$1315,DataRegularSeason20242025!$B$3:$B$1315, "&lt;=" &amp; $A59, DataRegularSeason20242025!$D$3:$D$1315, I$1)+SUMIFS(DataRegularSeason20242025!$AB$3:$AB$1315,DataRegularSeason20242025!$B$3:$B$1315, "&lt;=" &amp; $A59, DataRegularSeason20242025!$E$3:$E$1315, I$1)</f>
        <v>20</v>
      </c>
      <c r="J59" s="2">
        <f>SUMIFS(DataRegularSeason20242025!$AA$3:$AA$1315,DataRegularSeason20242025!$B$3:$B$1315, "&lt;=" &amp; $A59, DataRegularSeason20242025!$D$3:$D$1315, J$1)+SUMIFS(DataRegularSeason20242025!$AB$3:$AB$1315,DataRegularSeason20242025!$B$3:$B$1315, "&lt;=" &amp; $A59, DataRegularSeason20242025!$E$3:$E$1315, J$1)</f>
        <v>24</v>
      </c>
      <c r="K59" s="2">
        <f>SUMIFS(DataRegularSeason20242025!$AA$3:$AA$1315,DataRegularSeason20242025!$B$3:$B$1315, "&lt;=" &amp; $A59, DataRegularSeason20242025!$D$3:$D$1315, K$1)+SUMIFS(DataRegularSeason20242025!$AB$3:$AB$1315,DataRegularSeason20242025!$B$3:$B$1315, "&lt;=" &amp; $A59, DataRegularSeason20242025!$E$3:$E$1315, K$1)</f>
        <v>16</v>
      </c>
      <c r="L59" s="2">
        <f>SUMIFS(DataRegularSeason20242025!$AA$3:$AA$1315,DataRegularSeason20242025!$B$3:$B$1315, "&lt;=" &amp; $A59, DataRegularSeason20242025!$D$3:$D$1315, L$1)+SUMIFS(DataRegularSeason20242025!$AB$3:$AB$1315,DataRegularSeason20242025!$B$3:$B$1315, "&lt;=" &amp; $A59, DataRegularSeason20242025!$E$3:$E$1315, L$1)</f>
        <v>22</v>
      </c>
      <c r="M59" s="2">
        <f>SUMIFS(DataRegularSeason20242025!$AA$3:$AA$1315,DataRegularSeason20242025!$B$3:$B$1315, "&lt;=" &amp; $A59, DataRegularSeason20242025!$D$3:$D$1315, M$1)+SUMIFS(DataRegularSeason20242025!$AB$3:$AB$1315,DataRegularSeason20242025!$B$3:$B$1315, "&lt;=" &amp; $A59, DataRegularSeason20242025!$E$3:$E$1315, M$1)</f>
        <v>25</v>
      </c>
      <c r="N59" s="2">
        <f>SUMIFS(DataRegularSeason20242025!$AA$3:$AA$1315,DataRegularSeason20242025!$B$3:$B$1315, "&lt;=" &amp; $A59, DataRegularSeason20242025!$D$3:$D$1315, N$1)+SUMIFS(DataRegularSeason20242025!$AB$3:$AB$1315,DataRegularSeason20242025!$B$3:$B$1315, "&lt;=" &amp; $A59, DataRegularSeason20242025!$E$3:$E$1315, N$1)</f>
        <v>23</v>
      </c>
      <c r="O59" s="2">
        <f>SUMIFS(DataRegularSeason20242025!$AA$3:$AA$1315,DataRegularSeason20242025!$B$3:$B$1315, "&lt;=" &amp; $A59, DataRegularSeason20242025!$D$3:$D$1315, O$1)+SUMIFS(DataRegularSeason20242025!$AB$3:$AB$1315,DataRegularSeason20242025!$B$3:$B$1315, "&lt;=" &amp; $A59, DataRegularSeason20242025!$E$3:$E$1315, O$1)</f>
        <v>27</v>
      </c>
      <c r="P59" s="2">
        <f>SUMIFS(DataRegularSeason20242025!$AA$3:$AA$1315,DataRegularSeason20242025!$B$3:$B$1315, "&lt;=" &amp; $A59, DataRegularSeason20242025!$D$3:$D$1315, P$1)+SUMIFS(DataRegularSeason20242025!$AB$3:$AB$1315,DataRegularSeason20242025!$B$3:$B$1315, "&lt;=" &amp; $A59, DataRegularSeason20242025!$E$3:$E$1315, P$1)</f>
        <v>16</v>
      </c>
      <c r="Q59" s="2">
        <f>SUMIFS(DataRegularSeason20242025!$AA$3:$AA$1315,DataRegularSeason20242025!$B$3:$B$1315, "&lt;=" &amp; $A59, DataRegularSeason20242025!$D$3:$D$1315, Q$1)+SUMIFS(DataRegularSeason20242025!$AB$3:$AB$1315,DataRegularSeason20242025!$B$3:$B$1315, "&lt;=" &amp; $A59, DataRegularSeason20242025!$E$3:$E$1315, Q$1)</f>
        <v>26</v>
      </c>
      <c r="R59" s="2">
        <f>SUMIFS(DataRegularSeason20242025!$AA$3:$AA$1315,DataRegularSeason20242025!$B$3:$B$1315, "&lt;=" &amp; $A59, DataRegularSeason20242025!$D$3:$D$1315, R$1)+SUMIFS(DataRegularSeason20242025!$AB$3:$AB$1315,DataRegularSeason20242025!$B$3:$B$1315, "&lt;=" &amp; $A59, DataRegularSeason20242025!$E$3:$E$1315, R$1)</f>
        <v>15</v>
      </c>
      <c r="S59" s="2">
        <f>SUMIFS(DataRegularSeason20242025!$AA$3:$AA$1315,DataRegularSeason20242025!$B$3:$B$1315, "&lt;=" &amp; $A59, DataRegularSeason20242025!$D$3:$D$1315, S$1)+SUMIFS(DataRegularSeason20242025!$AB$3:$AB$1315,DataRegularSeason20242025!$B$3:$B$1315, "&lt;=" &amp; $A59, DataRegularSeason20242025!$E$3:$E$1315, S$1)</f>
        <v>19</v>
      </c>
      <c r="T59" s="2">
        <f>SUMIFS(DataRegularSeason20242025!$AA$3:$AA$1315,DataRegularSeason20242025!$B$3:$B$1315, "&lt;=" &amp; $A59, DataRegularSeason20242025!$D$3:$D$1315, T$1)+SUMIFS(DataRegularSeason20242025!$AB$3:$AB$1315,DataRegularSeason20242025!$B$3:$B$1315, "&lt;=" &amp; $A59, DataRegularSeason20242025!$E$3:$E$1315, T$1)</f>
        <v>25</v>
      </c>
      <c r="U59" s="2">
        <f>SUMIFS(DataRegularSeason20242025!$AA$3:$AA$1315,DataRegularSeason20242025!$B$3:$B$1315, "&lt;=" &amp; $A59, DataRegularSeason20242025!$D$3:$D$1315, U$1)+SUMIFS(DataRegularSeason20242025!$AB$3:$AB$1315,DataRegularSeason20242025!$B$3:$B$1315, "&lt;=" &amp; $A59, DataRegularSeason20242025!$E$3:$E$1315, U$1)</f>
        <v>17</v>
      </c>
      <c r="V59" s="2">
        <f>SUMIFS(DataRegularSeason20242025!$AA$3:$AA$1315,DataRegularSeason20242025!$B$3:$B$1315, "&lt;=" &amp; $A59, DataRegularSeason20242025!$D$3:$D$1315, V$1)+SUMIFS(DataRegularSeason20242025!$AB$3:$AB$1315,DataRegularSeason20242025!$B$3:$B$1315, "&lt;=" &amp; $A59, DataRegularSeason20242025!$E$3:$E$1315, V$1)</f>
        <v>18</v>
      </c>
      <c r="W59" s="2">
        <f>SUMIFS(DataRegularSeason20242025!$AA$3:$AA$1315,DataRegularSeason20242025!$B$3:$B$1315, "&lt;=" &amp; $A59, DataRegularSeason20242025!$D$3:$D$1315, W$1)+SUMIFS(DataRegularSeason20242025!$AB$3:$AB$1315,DataRegularSeason20242025!$B$3:$B$1315, "&lt;=" &amp; $A59, DataRegularSeason20242025!$E$3:$E$1315, W$1)</f>
        <v>18</v>
      </c>
      <c r="X59" s="2">
        <f>SUMIFS(DataRegularSeason20242025!$AA$3:$AA$1315,DataRegularSeason20242025!$B$3:$B$1315, "&lt;=" &amp; $A59, DataRegularSeason20242025!$D$3:$D$1315, X$1)+SUMIFS(DataRegularSeason20242025!$AB$3:$AB$1315,DataRegularSeason20242025!$B$3:$B$1315, "&lt;=" &amp; $A59, DataRegularSeason20242025!$E$3:$E$1315, X$1)</f>
        <v>21</v>
      </c>
      <c r="Y59" s="2">
        <f>SUMIFS(DataRegularSeason20242025!$AA$3:$AA$1315,DataRegularSeason20242025!$B$3:$B$1315, "&lt;=" &amp; $A59, DataRegularSeason20242025!$D$3:$D$1315, Y$1)+SUMIFS(DataRegularSeason20242025!$AB$3:$AB$1315,DataRegularSeason20242025!$B$3:$B$1315, "&lt;=" &amp; $A59, DataRegularSeason20242025!$E$3:$E$1315, Y$1)</f>
        <v>16</v>
      </c>
      <c r="Z59" s="2">
        <f>SUMIFS(DataRegularSeason20242025!$AA$3:$AA$1315,DataRegularSeason20242025!$B$3:$B$1315, "&lt;=" &amp; $A59, DataRegularSeason20242025!$D$3:$D$1315, Z$1)+SUMIFS(DataRegularSeason20242025!$AB$3:$AB$1315,DataRegularSeason20242025!$B$3:$B$1315, "&lt;=" &amp; $A59, DataRegularSeason20242025!$E$3:$E$1315, Z$1)</f>
        <v>17</v>
      </c>
      <c r="AA59" s="2">
        <f>SUMIFS(DataRegularSeason20242025!$AA$3:$AA$1315,DataRegularSeason20242025!$B$3:$B$1315, "&lt;=" &amp; $A59, DataRegularSeason20242025!$D$3:$D$1315, AA$1)+SUMIFS(DataRegularSeason20242025!$AB$3:$AB$1315,DataRegularSeason20242025!$B$3:$B$1315, "&lt;=" &amp; $A59, DataRegularSeason20242025!$E$3:$E$1315, AA$1)</f>
        <v>21</v>
      </c>
      <c r="AB59" s="2">
        <f>SUMIFS(DataRegularSeason20242025!$AA$3:$AA$1315,DataRegularSeason20242025!$B$3:$B$1315, "&lt;=" &amp; $A59, DataRegularSeason20242025!$D$3:$D$1315, AB$1)+SUMIFS(DataRegularSeason20242025!$AB$3:$AB$1315,DataRegularSeason20242025!$B$3:$B$1315, "&lt;=" &amp; $A59, DataRegularSeason20242025!$E$3:$E$1315, AB$1)</f>
        <v>26</v>
      </c>
      <c r="AC59" s="2">
        <f>SUMIFS(DataRegularSeason20242025!$AA$3:$AA$1315,DataRegularSeason20242025!$B$3:$B$1315, "&lt;=" &amp; $A59, DataRegularSeason20242025!$D$3:$D$1315, AC$1)+SUMIFS(DataRegularSeason20242025!$AB$3:$AB$1315,DataRegularSeason20242025!$B$3:$B$1315, "&lt;=" &amp; $A59, DataRegularSeason20242025!$E$3:$E$1315, AC$1)</f>
        <v>17</v>
      </c>
      <c r="AD59" s="2">
        <f>SUMIFS(DataRegularSeason20242025!$AA$3:$AA$1315,DataRegularSeason20242025!$B$3:$B$1315, "&lt;=" &amp; $A59, DataRegularSeason20242025!$D$3:$D$1315, AD$1)+SUMIFS(DataRegularSeason20242025!$AB$3:$AB$1315,DataRegularSeason20242025!$B$3:$B$1315, "&lt;=" &amp; $A59, DataRegularSeason20242025!$E$3:$E$1315, AD$1)</f>
        <v>21</v>
      </c>
      <c r="AE59" s="2">
        <f>SUMIFS(DataRegularSeason20242025!$AA$3:$AA$1315,DataRegularSeason20242025!$B$3:$B$1315, "&lt;=" &amp; $A59, DataRegularSeason20242025!$D$3:$D$1315, AE$1)+SUMIFS(DataRegularSeason20242025!$AB$3:$AB$1315,DataRegularSeason20242025!$B$3:$B$1315, "&lt;=" &amp; $A59, DataRegularSeason20242025!$E$3:$E$1315, AE$1)</f>
        <v>24</v>
      </c>
      <c r="AF59" s="2">
        <f>SUMIFS(DataRegularSeason20242025!$AA$3:$AA$1315,DataRegularSeason20242025!$B$3:$B$1315, "&lt;=" &amp; $A59, DataRegularSeason20242025!$D$3:$D$1315, AF$1)+SUMIFS(DataRegularSeason20242025!$AB$3:$AB$1315,DataRegularSeason20242025!$B$3:$B$1315, "&lt;=" &amp; $A59, DataRegularSeason20242025!$E$3:$E$1315, AF$1)</f>
        <v>32</v>
      </c>
      <c r="AG59" s="2">
        <f>SUMIFS(DataRegularSeason20242025!$AA$3:$AA$1315,DataRegularSeason20242025!$B$3:$B$1315, "&lt;=" &amp; $A59, DataRegularSeason20242025!$D$3:$D$1315, AG$1)+SUMIFS(DataRegularSeason20242025!$AB$3:$AB$1315,DataRegularSeason20242025!$B$3:$B$1315, "&lt;=" &amp; $A59, DataRegularSeason20242025!$E$3:$E$1315, AG$1)</f>
        <v>27</v>
      </c>
    </row>
    <row r="60" spans="1:33" x14ac:dyDescent="0.25">
      <c r="A60" s="4">
        <v>45626</v>
      </c>
      <c r="B60" s="2">
        <f>SUMIFS(DataRegularSeason20242025!$AA$3:$AA$1315,DataRegularSeason20242025!$B$3:$B$1315, "&lt;=" &amp; $A60, DataRegularSeason20242025!$D$3:$D$1315, B$1)+SUMIFS(DataRegularSeason20242025!$AB$3:$AB$1315,DataRegularSeason20242025!$B$3:$B$1315, "&lt;=" &amp; $A60, DataRegularSeason20242025!$E$3:$E$1315, B$1)</f>
        <v>18</v>
      </c>
      <c r="C60" s="2">
        <f>SUMIFS(DataRegularSeason20242025!$AA$3:$AA$1315,DataRegularSeason20242025!$B$3:$B$1315, "&lt;=" &amp; $A60, DataRegularSeason20242025!$D$3:$D$1315, C$1)+SUMIFS(DataRegularSeason20242025!$AB$3:$AB$1315,DataRegularSeason20242025!$B$3:$B$1315, "&lt;=" &amp; $A60, DataRegularSeason20242025!$E$3:$E$1315, C$1)</f>
        <v>19</v>
      </c>
      <c r="D60" s="2">
        <f>SUMIFS(DataRegularSeason20242025!$AA$3:$AA$1315,DataRegularSeason20242025!$B$3:$B$1315, "&lt;=" &amp; $A60, DataRegularSeason20242025!$D$3:$D$1315, D$1)+SUMIFS(DataRegularSeason20242025!$AB$3:$AB$1315,DataRegularSeason20242025!$B$3:$B$1315, "&lt;=" &amp; $A60, DataRegularSeason20242025!$E$3:$E$1315, D$1)</f>
        <v>19</v>
      </c>
      <c r="E60" s="2">
        <f>SUMIFS(DataRegularSeason20242025!$AA$3:$AA$1315,DataRegularSeason20242025!$B$3:$B$1315, "&lt;=" &amp; $A60, DataRegularSeason20242025!$D$3:$D$1315, E$1)+SUMIFS(DataRegularSeason20242025!$AB$3:$AB$1315,DataRegularSeason20242025!$B$3:$B$1315, "&lt;=" &amp; $A60, DataRegularSeason20242025!$E$3:$E$1315, E$1)</f>
        <v>28</v>
      </c>
      <c r="F60" s="2">
        <f>SUMIFS(DataRegularSeason20242025!$AA$3:$AA$1315,DataRegularSeason20242025!$B$3:$B$1315, "&lt;=" &amp; $A60, DataRegularSeason20242025!$D$3:$D$1315, F$1)+SUMIFS(DataRegularSeason20242025!$AB$3:$AB$1315,DataRegularSeason20242025!$B$3:$B$1315, "&lt;=" &amp; $A60, DataRegularSeason20242025!$E$3:$E$1315, F$1)</f>
        <v>16</v>
      </c>
      <c r="G60" s="2">
        <f>SUMIFS(DataRegularSeason20242025!$AA$3:$AA$1315,DataRegularSeason20242025!$B$3:$B$1315, "&lt;=" &amp; $A60, DataRegularSeason20242025!$D$3:$D$1315, G$1)+SUMIFS(DataRegularSeason20242025!$AB$3:$AB$1315,DataRegularSeason20242025!$B$3:$B$1315, "&lt;=" &amp; $A60, DataRegularSeason20242025!$E$3:$E$1315, G$1)</f>
        <v>23</v>
      </c>
      <c r="H60" s="2">
        <f>SUMIFS(DataRegularSeason20242025!$AA$3:$AA$1315,DataRegularSeason20242025!$B$3:$B$1315, "&lt;=" &amp; $A60, DataRegularSeason20242025!$D$3:$D$1315, H$1)+SUMIFS(DataRegularSeason20242025!$AB$3:$AB$1315,DataRegularSeason20242025!$B$3:$B$1315, "&lt;=" &amp; $A60, DataRegularSeason20242025!$E$3:$E$1315, H$1)</f>
        <v>13</v>
      </c>
      <c r="I60" s="2">
        <f>SUMIFS(DataRegularSeason20242025!$AA$3:$AA$1315,DataRegularSeason20242025!$B$3:$B$1315, "&lt;=" &amp; $A60, DataRegularSeason20242025!$D$3:$D$1315, I$1)+SUMIFS(DataRegularSeason20242025!$AB$3:$AB$1315,DataRegularSeason20242025!$B$3:$B$1315, "&lt;=" &amp; $A60, DataRegularSeason20242025!$E$3:$E$1315, I$1)</f>
        <v>20</v>
      </c>
      <c r="J60" s="2">
        <f>SUMIFS(DataRegularSeason20242025!$AA$3:$AA$1315,DataRegularSeason20242025!$B$3:$B$1315, "&lt;=" &amp; $A60, DataRegularSeason20242025!$D$3:$D$1315, J$1)+SUMIFS(DataRegularSeason20242025!$AB$3:$AB$1315,DataRegularSeason20242025!$B$3:$B$1315, "&lt;=" &amp; $A60, DataRegularSeason20242025!$E$3:$E$1315, J$1)</f>
        <v>24</v>
      </c>
      <c r="K60" s="2">
        <f>SUMIFS(DataRegularSeason20242025!$AA$3:$AA$1315,DataRegularSeason20242025!$B$3:$B$1315, "&lt;=" &amp; $A60, DataRegularSeason20242025!$D$3:$D$1315, K$1)+SUMIFS(DataRegularSeason20242025!$AB$3:$AB$1315,DataRegularSeason20242025!$B$3:$B$1315, "&lt;=" &amp; $A60, DataRegularSeason20242025!$E$3:$E$1315, K$1)</f>
        <v>16</v>
      </c>
      <c r="L60" s="2">
        <f>SUMIFS(DataRegularSeason20242025!$AA$3:$AA$1315,DataRegularSeason20242025!$B$3:$B$1315, "&lt;=" &amp; $A60, DataRegularSeason20242025!$D$3:$D$1315, L$1)+SUMIFS(DataRegularSeason20242025!$AB$3:$AB$1315,DataRegularSeason20242025!$B$3:$B$1315, "&lt;=" &amp; $A60, DataRegularSeason20242025!$E$3:$E$1315, L$1)</f>
        <v>22</v>
      </c>
      <c r="M60" s="2">
        <f>SUMIFS(DataRegularSeason20242025!$AA$3:$AA$1315,DataRegularSeason20242025!$B$3:$B$1315, "&lt;=" &amp; $A60, DataRegularSeason20242025!$D$3:$D$1315, M$1)+SUMIFS(DataRegularSeason20242025!$AB$3:$AB$1315,DataRegularSeason20242025!$B$3:$B$1315, "&lt;=" &amp; $A60, DataRegularSeason20242025!$E$3:$E$1315, M$1)</f>
        <v>25</v>
      </c>
      <c r="N60" s="2">
        <f>SUMIFS(DataRegularSeason20242025!$AA$3:$AA$1315,DataRegularSeason20242025!$B$3:$B$1315, "&lt;=" &amp; $A60, DataRegularSeason20242025!$D$3:$D$1315, N$1)+SUMIFS(DataRegularSeason20242025!$AB$3:$AB$1315,DataRegularSeason20242025!$B$3:$B$1315, "&lt;=" &amp; $A60, DataRegularSeason20242025!$E$3:$E$1315, N$1)</f>
        <v>23</v>
      </c>
      <c r="O60" s="2">
        <f>SUMIFS(DataRegularSeason20242025!$AA$3:$AA$1315,DataRegularSeason20242025!$B$3:$B$1315, "&lt;=" &amp; $A60, DataRegularSeason20242025!$D$3:$D$1315, O$1)+SUMIFS(DataRegularSeason20242025!$AB$3:$AB$1315,DataRegularSeason20242025!$B$3:$B$1315, "&lt;=" &amp; $A60, DataRegularSeason20242025!$E$3:$E$1315, O$1)</f>
        <v>27</v>
      </c>
      <c r="P60" s="2">
        <f>SUMIFS(DataRegularSeason20242025!$AA$3:$AA$1315,DataRegularSeason20242025!$B$3:$B$1315, "&lt;=" &amp; $A60, DataRegularSeason20242025!$D$3:$D$1315, P$1)+SUMIFS(DataRegularSeason20242025!$AB$3:$AB$1315,DataRegularSeason20242025!$B$3:$B$1315, "&lt;=" &amp; $A60, DataRegularSeason20242025!$E$3:$E$1315, P$1)</f>
        <v>16</v>
      </c>
      <c r="Q60" s="2">
        <f>SUMIFS(DataRegularSeason20242025!$AA$3:$AA$1315,DataRegularSeason20242025!$B$3:$B$1315, "&lt;=" &amp; $A60, DataRegularSeason20242025!$D$3:$D$1315, Q$1)+SUMIFS(DataRegularSeason20242025!$AB$3:$AB$1315,DataRegularSeason20242025!$B$3:$B$1315, "&lt;=" &amp; $A60, DataRegularSeason20242025!$E$3:$E$1315, Q$1)</f>
        <v>26</v>
      </c>
      <c r="R60" s="2">
        <f>SUMIFS(DataRegularSeason20242025!$AA$3:$AA$1315,DataRegularSeason20242025!$B$3:$B$1315, "&lt;=" &amp; $A60, DataRegularSeason20242025!$D$3:$D$1315, R$1)+SUMIFS(DataRegularSeason20242025!$AB$3:$AB$1315,DataRegularSeason20242025!$B$3:$B$1315, "&lt;=" &amp; $A60, DataRegularSeason20242025!$E$3:$E$1315, R$1)</f>
        <v>15</v>
      </c>
      <c r="S60" s="2">
        <f>SUMIFS(DataRegularSeason20242025!$AA$3:$AA$1315,DataRegularSeason20242025!$B$3:$B$1315, "&lt;=" &amp; $A60, DataRegularSeason20242025!$D$3:$D$1315, S$1)+SUMIFS(DataRegularSeason20242025!$AB$3:$AB$1315,DataRegularSeason20242025!$B$3:$B$1315, "&lt;=" &amp; $A60, DataRegularSeason20242025!$E$3:$E$1315, S$1)</f>
        <v>19</v>
      </c>
      <c r="T60" s="2">
        <f>SUMIFS(DataRegularSeason20242025!$AA$3:$AA$1315,DataRegularSeason20242025!$B$3:$B$1315, "&lt;=" &amp; $A60, DataRegularSeason20242025!$D$3:$D$1315, T$1)+SUMIFS(DataRegularSeason20242025!$AB$3:$AB$1315,DataRegularSeason20242025!$B$3:$B$1315, "&lt;=" &amp; $A60, DataRegularSeason20242025!$E$3:$E$1315, T$1)</f>
        <v>25</v>
      </c>
      <c r="U60" s="2">
        <f>SUMIFS(DataRegularSeason20242025!$AA$3:$AA$1315,DataRegularSeason20242025!$B$3:$B$1315, "&lt;=" &amp; $A60, DataRegularSeason20242025!$D$3:$D$1315, U$1)+SUMIFS(DataRegularSeason20242025!$AB$3:$AB$1315,DataRegularSeason20242025!$B$3:$B$1315, "&lt;=" &amp; $A60, DataRegularSeason20242025!$E$3:$E$1315, U$1)</f>
        <v>17</v>
      </c>
      <c r="V60" s="2">
        <f>SUMIFS(DataRegularSeason20242025!$AA$3:$AA$1315,DataRegularSeason20242025!$B$3:$B$1315, "&lt;=" &amp; $A60, DataRegularSeason20242025!$D$3:$D$1315, V$1)+SUMIFS(DataRegularSeason20242025!$AB$3:$AB$1315,DataRegularSeason20242025!$B$3:$B$1315, "&lt;=" &amp; $A60, DataRegularSeason20242025!$E$3:$E$1315, V$1)</f>
        <v>18</v>
      </c>
      <c r="W60" s="2">
        <f>SUMIFS(DataRegularSeason20242025!$AA$3:$AA$1315,DataRegularSeason20242025!$B$3:$B$1315, "&lt;=" &amp; $A60, DataRegularSeason20242025!$D$3:$D$1315, W$1)+SUMIFS(DataRegularSeason20242025!$AB$3:$AB$1315,DataRegularSeason20242025!$B$3:$B$1315, "&lt;=" &amp; $A60, DataRegularSeason20242025!$E$3:$E$1315, W$1)</f>
        <v>18</v>
      </c>
      <c r="X60" s="2">
        <f>SUMIFS(DataRegularSeason20242025!$AA$3:$AA$1315,DataRegularSeason20242025!$B$3:$B$1315, "&lt;=" &amp; $A60, DataRegularSeason20242025!$D$3:$D$1315, X$1)+SUMIFS(DataRegularSeason20242025!$AB$3:$AB$1315,DataRegularSeason20242025!$B$3:$B$1315, "&lt;=" &amp; $A60, DataRegularSeason20242025!$E$3:$E$1315, X$1)</f>
        <v>21</v>
      </c>
      <c r="Y60" s="2">
        <f>SUMIFS(DataRegularSeason20242025!$AA$3:$AA$1315,DataRegularSeason20242025!$B$3:$B$1315, "&lt;=" &amp; $A60, DataRegularSeason20242025!$D$3:$D$1315, Y$1)+SUMIFS(DataRegularSeason20242025!$AB$3:$AB$1315,DataRegularSeason20242025!$B$3:$B$1315, "&lt;=" &amp; $A60, DataRegularSeason20242025!$E$3:$E$1315, Y$1)</f>
        <v>16</v>
      </c>
      <c r="Z60" s="2">
        <f>SUMIFS(DataRegularSeason20242025!$AA$3:$AA$1315,DataRegularSeason20242025!$B$3:$B$1315, "&lt;=" &amp; $A60, DataRegularSeason20242025!$D$3:$D$1315, Z$1)+SUMIFS(DataRegularSeason20242025!$AB$3:$AB$1315,DataRegularSeason20242025!$B$3:$B$1315, "&lt;=" &amp; $A60, DataRegularSeason20242025!$E$3:$E$1315, Z$1)</f>
        <v>17</v>
      </c>
      <c r="AA60" s="2">
        <f>SUMIFS(DataRegularSeason20242025!$AA$3:$AA$1315,DataRegularSeason20242025!$B$3:$B$1315, "&lt;=" &amp; $A60, DataRegularSeason20242025!$D$3:$D$1315, AA$1)+SUMIFS(DataRegularSeason20242025!$AB$3:$AB$1315,DataRegularSeason20242025!$B$3:$B$1315, "&lt;=" &amp; $A60, DataRegularSeason20242025!$E$3:$E$1315, AA$1)</f>
        <v>21</v>
      </c>
      <c r="AB60" s="2">
        <f>SUMIFS(DataRegularSeason20242025!$AA$3:$AA$1315,DataRegularSeason20242025!$B$3:$B$1315, "&lt;=" &amp; $A60, DataRegularSeason20242025!$D$3:$D$1315, AB$1)+SUMIFS(DataRegularSeason20242025!$AB$3:$AB$1315,DataRegularSeason20242025!$B$3:$B$1315, "&lt;=" &amp; $A60, DataRegularSeason20242025!$E$3:$E$1315, AB$1)</f>
        <v>26</v>
      </c>
      <c r="AC60" s="2">
        <f>SUMIFS(DataRegularSeason20242025!$AA$3:$AA$1315,DataRegularSeason20242025!$B$3:$B$1315, "&lt;=" &amp; $A60, DataRegularSeason20242025!$D$3:$D$1315, AC$1)+SUMIFS(DataRegularSeason20242025!$AB$3:$AB$1315,DataRegularSeason20242025!$B$3:$B$1315, "&lt;=" &amp; $A60, DataRegularSeason20242025!$E$3:$E$1315, AC$1)</f>
        <v>17</v>
      </c>
      <c r="AD60" s="2">
        <f>SUMIFS(DataRegularSeason20242025!$AA$3:$AA$1315,DataRegularSeason20242025!$B$3:$B$1315, "&lt;=" &amp; $A60, DataRegularSeason20242025!$D$3:$D$1315, AD$1)+SUMIFS(DataRegularSeason20242025!$AB$3:$AB$1315,DataRegularSeason20242025!$B$3:$B$1315, "&lt;=" &amp; $A60, DataRegularSeason20242025!$E$3:$E$1315, AD$1)</f>
        <v>21</v>
      </c>
      <c r="AE60" s="2">
        <f>SUMIFS(DataRegularSeason20242025!$AA$3:$AA$1315,DataRegularSeason20242025!$B$3:$B$1315, "&lt;=" &amp; $A60, DataRegularSeason20242025!$D$3:$D$1315, AE$1)+SUMIFS(DataRegularSeason20242025!$AB$3:$AB$1315,DataRegularSeason20242025!$B$3:$B$1315, "&lt;=" &amp; $A60, DataRegularSeason20242025!$E$3:$E$1315, AE$1)</f>
        <v>24</v>
      </c>
      <c r="AF60" s="2">
        <f>SUMIFS(DataRegularSeason20242025!$AA$3:$AA$1315,DataRegularSeason20242025!$B$3:$B$1315, "&lt;=" &amp; $A60, DataRegularSeason20242025!$D$3:$D$1315, AF$1)+SUMIFS(DataRegularSeason20242025!$AB$3:$AB$1315,DataRegularSeason20242025!$B$3:$B$1315, "&lt;=" &amp; $A60, DataRegularSeason20242025!$E$3:$E$1315, AF$1)</f>
        <v>32</v>
      </c>
      <c r="AG60" s="2">
        <f>SUMIFS(DataRegularSeason20242025!$AA$3:$AA$1315,DataRegularSeason20242025!$B$3:$B$1315, "&lt;=" &amp; $A60, DataRegularSeason20242025!$D$3:$D$1315, AG$1)+SUMIFS(DataRegularSeason20242025!$AB$3:$AB$1315,DataRegularSeason20242025!$B$3:$B$1315, "&lt;=" &amp; $A60, DataRegularSeason20242025!$E$3:$E$1315, AG$1)</f>
        <v>27</v>
      </c>
    </row>
    <row r="61" spans="1:33" x14ac:dyDescent="0.25">
      <c r="A61" s="4">
        <v>45627</v>
      </c>
      <c r="B61" s="2">
        <f>SUMIFS(DataRegularSeason20242025!$AA$3:$AA$1315,DataRegularSeason20242025!$B$3:$B$1315, "&lt;=" &amp; $A61, DataRegularSeason20242025!$D$3:$D$1315, B$1)+SUMIFS(DataRegularSeason20242025!$AB$3:$AB$1315,DataRegularSeason20242025!$B$3:$B$1315, "&lt;=" &amp; $A61, DataRegularSeason20242025!$E$3:$E$1315, B$1)</f>
        <v>18</v>
      </c>
      <c r="C61" s="2">
        <f>SUMIFS(DataRegularSeason20242025!$AA$3:$AA$1315,DataRegularSeason20242025!$B$3:$B$1315, "&lt;=" &amp; $A61, DataRegularSeason20242025!$D$3:$D$1315, C$1)+SUMIFS(DataRegularSeason20242025!$AB$3:$AB$1315,DataRegularSeason20242025!$B$3:$B$1315, "&lt;=" &amp; $A61, DataRegularSeason20242025!$E$3:$E$1315, C$1)</f>
        <v>19</v>
      </c>
      <c r="D61" s="2">
        <f>SUMIFS(DataRegularSeason20242025!$AA$3:$AA$1315,DataRegularSeason20242025!$B$3:$B$1315, "&lt;=" &amp; $A61, DataRegularSeason20242025!$D$3:$D$1315, D$1)+SUMIFS(DataRegularSeason20242025!$AB$3:$AB$1315,DataRegularSeason20242025!$B$3:$B$1315, "&lt;=" &amp; $A61, DataRegularSeason20242025!$E$3:$E$1315, D$1)</f>
        <v>19</v>
      </c>
      <c r="E61" s="2">
        <f>SUMIFS(DataRegularSeason20242025!$AA$3:$AA$1315,DataRegularSeason20242025!$B$3:$B$1315, "&lt;=" &amp; $A61, DataRegularSeason20242025!$D$3:$D$1315, E$1)+SUMIFS(DataRegularSeason20242025!$AB$3:$AB$1315,DataRegularSeason20242025!$B$3:$B$1315, "&lt;=" &amp; $A61, DataRegularSeason20242025!$E$3:$E$1315, E$1)</f>
        <v>28</v>
      </c>
      <c r="F61" s="2">
        <f>SUMIFS(DataRegularSeason20242025!$AA$3:$AA$1315,DataRegularSeason20242025!$B$3:$B$1315, "&lt;=" &amp; $A61, DataRegularSeason20242025!$D$3:$D$1315, F$1)+SUMIFS(DataRegularSeason20242025!$AB$3:$AB$1315,DataRegularSeason20242025!$B$3:$B$1315, "&lt;=" &amp; $A61, DataRegularSeason20242025!$E$3:$E$1315, F$1)</f>
        <v>16</v>
      </c>
      <c r="G61" s="2">
        <f>SUMIFS(DataRegularSeason20242025!$AA$3:$AA$1315,DataRegularSeason20242025!$B$3:$B$1315, "&lt;=" &amp; $A61, DataRegularSeason20242025!$D$3:$D$1315, G$1)+SUMIFS(DataRegularSeason20242025!$AB$3:$AB$1315,DataRegularSeason20242025!$B$3:$B$1315, "&lt;=" &amp; $A61, DataRegularSeason20242025!$E$3:$E$1315, G$1)</f>
        <v>23</v>
      </c>
      <c r="H61" s="2">
        <f>SUMIFS(DataRegularSeason20242025!$AA$3:$AA$1315,DataRegularSeason20242025!$B$3:$B$1315, "&lt;=" &amp; $A61, DataRegularSeason20242025!$D$3:$D$1315, H$1)+SUMIFS(DataRegularSeason20242025!$AB$3:$AB$1315,DataRegularSeason20242025!$B$3:$B$1315, "&lt;=" &amp; $A61, DataRegularSeason20242025!$E$3:$E$1315, H$1)</f>
        <v>13</v>
      </c>
      <c r="I61" s="2">
        <f>SUMIFS(DataRegularSeason20242025!$AA$3:$AA$1315,DataRegularSeason20242025!$B$3:$B$1315, "&lt;=" &amp; $A61, DataRegularSeason20242025!$D$3:$D$1315, I$1)+SUMIFS(DataRegularSeason20242025!$AB$3:$AB$1315,DataRegularSeason20242025!$B$3:$B$1315, "&lt;=" &amp; $A61, DataRegularSeason20242025!$E$3:$E$1315, I$1)</f>
        <v>20</v>
      </c>
      <c r="J61" s="2">
        <f>SUMIFS(DataRegularSeason20242025!$AA$3:$AA$1315,DataRegularSeason20242025!$B$3:$B$1315, "&lt;=" &amp; $A61, DataRegularSeason20242025!$D$3:$D$1315, J$1)+SUMIFS(DataRegularSeason20242025!$AB$3:$AB$1315,DataRegularSeason20242025!$B$3:$B$1315, "&lt;=" &amp; $A61, DataRegularSeason20242025!$E$3:$E$1315, J$1)</f>
        <v>24</v>
      </c>
      <c r="K61" s="2">
        <f>SUMIFS(DataRegularSeason20242025!$AA$3:$AA$1315,DataRegularSeason20242025!$B$3:$B$1315, "&lt;=" &amp; $A61, DataRegularSeason20242025!$D$3:$D$1315, K$1)+SUMIFS(DataRegularSeason20242025!$AB$3:$AB$1315,DataRegularSeason20242025!$B$3:$B$1315, "&lt;=" &amp; $A61, DataRegularSeason20242025!$E$3:$E$1315, K$1)</f>
        <v>16</v>
      </c>
      <c r="L61" s="2">
        <f>SUMIFS(DataRegularSeason20242025!$AA$3:$AA$1315,DataRegularSeason20242025!$B$3:$B$1315, "&lt;=" &amp; $A61, DataRegularSeason20242025!$D$3:$D$1315, L$1)+SUMIFS(DataRegularSeason20242025!$AB$3:$AB$1315,DataRegularSeason20242025!$B$3:$B$1315, "&lt;=" &amp; $A61, DataRegularSeason20242025!$E$3:$E$1315, L$1)</f>
        <v>22</v>
      </c>
      <c r="M61" s="2">
        <f>SUMIFS(DataRegularSeason20242025!$AA$3:$AA$1315,DataRegularSeason20242025!$B$3:$B$1315, "&lt;=" &amp; $A61, DataRegularSeason20242025!$D$3:$D$1315, M$1)+SUMIFS(DataRegularSeason20242025!$AB$3:$AB$1315,DataRegularSeason20242025!$B$3:$B$1315, "&lt;=" &amp; $A61, DataRegularSeason20242025!$E$3:$E$1315, M$1)</f>
        <v>25</v>
      </c>
      <c r="N61" s="2">
        <f>SUMIFS(DataRegularSeason20242025!$AA$3:$AA$1315,DataRegularSeason20242025!$B$3:$B$1315, "&lt;=" &amp; $A61, DataRegularSeason20242025!$D$3:$D$1315, N$1)+SUMIFS(DataRegularSeason20242025!$AB$3:$AB$1315,DataRegularSeason20242025!$B$3:$B$1315, "&lt;=" &amp; $A61, DataRegularSeason20242025!$E$3:$E$1315, N$1)</f>
        <v>23</v>
      </c>
      <c r="O61" s="2">
        <f>SUMIFS(DataRegularSeason20242025!$AA$3:$AA$1315,DataRegularSeason20242025!$B$3:$B$1315, "&lt;=" &amp; $A61, DataRegularSeason20242025!$D$3:$D$1315, O$1)+SUMIFS(DataRegularSeason20242025!$AB$3:$AB$1315,DataRegularSeason20242025!$B$3:$B$1315, "&lt;=" &amp; $A61, DataRegularSeason20242025!$E$3:$E$1315, O$1)</f>
        <v>27</v>
      </c>
      <c r="P61" s="2">
        <f>SUMIFS(DataRegularSeason20242025!$AA$3:$AA$1315,DataRegularSeason20242025!$B$3:$B$1315, "&lt;=" &amp; $A61, DataRegularSeason20242025!$D$3:$D$1315, P$1)+SUMIFS(DataRegularSeason20242025!$AB$3:$AB$1315,DataRegularSeason20242025!$B$3:$B$1315, "&lt;=" &amp; $A61, DataRegularSeason20242025!$E$3:$E$1315, P$1)</f>
        <v>16</v>
      </c>
      <c r="Q61" s="2">
        <f>SUMIFS(DataRegularSeason20242025!$AA$3:$AA$1315,DataRegularSeason20242025!$B$3:$B$1315, "&lt;=" &amp; $A61, DataRegularSeason20242025!$D$3:$D$1315, Q$1)+SUMIFS(DataRegularSeason20242025!$AB$3:$AB$1315,DataRegularSeason20242025!$B$3:$B$1315, "&lt;=" &amp; $A61, DataRegularSeason20242025!$E$3:$E$1315, Q$1)</f>
        <v>26</v>
      </c>
      <c r="R61" s="2">
        <f>SUMIFS(DataRegularSeason20242025!$AA$3:$AA$1315,DataRegularSeason20242025!$B$3:$B$1315, "&lt;=" &amp; $A61, DataRegularSeason20242025!$D$3:$D$1315, R$1)+SUMIFS(DataRegularSeason20242025!$AB$3:$AB$1315,DataRegularSeason20242025!$B$3:$B$1315, "&lt;=" &amp; $A61, DataRegularSeason20242025!$E$3:$E$1315, R$1)</f>
        <v>15</v>
      </c>
      <c r="S61" s="2">
        <f>SUMIFS(DataRegularSeason20242025!$AA$3:$AA$1315,DataRegularSeason20242025!$B$3:$B$1315, "&lt;=" &amp; $A61, DataRegularSeason20242025!$D$3:$D$1315, S$1)+SUMIFS(DataRegularSeason20242025!$AB$3:$AB$1315,DataRegularSeason20242025!$B$3:$B$1315, "&lt;=" &amp; $A61, DataRegularSeason20242025!$E$3:$E$1315, S$1)</f>
        <v>19</v>
      </c>
      <c r="T61" s="2">
        <f>SUMIFS(DataRegularSeason20242025!$AA$3:$AA$1315,DataRegularSeason20242025!$B$3:$B$1315, "&lt;=" &amp; $A61, DataRegularSeason20242025!$D$3:$D$1315, T$1)+SUMIFS(DataRegularSeason20242025!$AB$3:$AB$1315,DataRegularSeason20242025!$B$3:$B$1315, "&lt;=" &amp; $A61, DataRegularSeason20242025!$E$3:$E$1315, T$1)</f>
        <v>25</v>
      </c>
      <c r="U61" s="2">
        <f>SUMIFS(DataRegularSeason20242025!$AA$3:$AA$1315,DataRegularSeason20242025!$B$3:$B$1315, "&lt;=" &amp; $A61, DataRegularSeason20242025!$D$3:$D$1315, U$1)+SUMIFS(DataRegularSeason20242025!$AB$3:$AB$1315,DataRegularSeason20242025!$B$3:$B$1315, "&lt;=" &amp; $A61, DataRegularSeason20242025!$E$3:$E$1315, U$1)</f>
        <v>17</v>
      </c>
      <c r="V61" s="2">
        <f>SUMIFS(DataRegularSeason20242025!$AA$3:$AA$1315,DataRegularSeason20242025!$B$3:$B$1315, "&lt;=" &amp; $A61, DataRegularSeason20242025!$D$3:$D$1315, V$1)+SUMIFS(DataRegularSeason20242025!$AB$3:$AB$1315,DataRegularSeason20242025!$B$3:$B$1315, "&lt;=" &amp; $A61, DataRegularSeason20242025!$E$3:$E$1315, V$1)</f>
        <v>18</v>
      </c>
      <c r="W61" s="2">
        <f>SUMIFS(DataRegularSeason20242025!$AA$3:$AA$1315,DataRegularSeason20242025!$B$3:$B$1315, "&lt;=" &amp; $A61, DataRegularSeason20242025!$D$3:$D$1315, W$1)+SUMIFS(DataRegularSeason20242025!$AB$3:$AB$1315,DataRegularSeason20242025!$B$3:$B$1315, "&lt;=" &amp; $A61, DataRegularSeason20242025!$E$3:$E$1315, W$1)</f>
        <v>18</v>
      </c>
      <c r="X61" s="2">
        <f>SUMIFS(DataRegularSeason20242025!$AA$3:$AA$1315,DataRegularSeason20242025!$B$3:$B$1315, "&lt;=" &amp; $A61, DataRegularSeason20242025!$D$3:$D$1315, X$1)+SUMIFS(DataRegularSeason20242025!$AB$3:$AB$1315,DataRegularSeason20242025!$B$3:$B$1315, "&lt;=" &amp; $A61, DataRegularSeason20242025!$E$3:$E$1315, X$1)</f>
        <v>21</v>
      </c>
      <c r="Y61" s="2">
        <f>SUMIFS(DataRegularSeason20242025!$AA$3:$AA$1315,DataRegularSeason20242025!$B$3:$B$1315, "&lt;=" &amp; $A61, DataRegularSeason20242025!$D$3:$D$1315, Y$1)+SUMIFS(DataRegularSeason20242025!$AB$3:$AB$1315,DataRegularSeason20242025!$B$3:$B$1315, "&lt;=" &amp; $A61, DataRegularSeason20242025!$E$3:$E$1315, Y$1)</f>
        <v>16</v>
      </c>
      <c r="Z61" s="2">
        <f>SUMIFS(DataRegularSeason20242025!$AA$3:$AA$1315,DataRegularSeason20242025!$B$3:$B$1315, "&lt;=" &amp; $A61, DataRegularSeason20242025!$D$3:$D$1315, Z$1)+SUMIFS(DataRegularSeason20242025!$AB$3:$AB$1315,DataRegularSeason20242025!$B$3:$B$1315, "&lt;=" &amp; $A61, DataRegularSeason20242025!$E$3:$E$1315, Z$1)</f>
        <v>17</v>
      </c>
      <c r="AA61" s="2">
        <f>SUMIFS(DataRegularSeason20242025!$AA$3:$AA$1315,DataRegularSeason20242025!$B$3:$B$1315, "&lt;=" &amp; $A61, DataRegularSeason20242025!$D$3:$D$1315, AA$1)+SUMIFS(DataRegularSeason20242025!$AB$3:$AB$1315,DataRegularSeason20242025!$B$3:$B$1315, "&lt;=" &amp; $A61, DataRegularSeason20242025!$E$3:$E$1315, AA$1)</f>
        <v>21</v>
      </c>
      <c r="AB61" s="2">
        <f>SUMIFS(DataRegularSeason20242025!$AA$3:$AA$1315,DataRegularSeason20242025!$B$3:$B$1315, "&lt;=" &amp; $A61, DataRegularSeason20242025!$D$3:$D$1315, AB$1)+SUMIFS(DataRegularSeason20242025!$AB$3:$AB$1315,DataRegularSeason20242025!$B$3:$B$1315, "&lt;=" &amp; $A61, DataRegularSeason20242025!$E$3:$E$1315, AB$1)</f>
        <v>26</v>
      </c>
      <c r="AC61" s="2">
        <f>SUMIFS(DataRegularSeason20242025!$AA$3:$AA$1315,DataRegularSeason20242025!$B$3:$B$1315, "&lt;=" &amp; $A61, DataRegularSeason20242025!$D$3:$D$1315, AC$1)+SUMIFS(DataRegularSeason20242025!$AB$3:$AB$1315,DataRegularSeason20242025!$B$3:$B$1315, "&lt;=" &amp; $A61, DataRegularSeason20242025!$E$3:$E$1315, AC$1)</f>
        <v>17</v>
      </c>
      <c r="AD61" s="2">
        <f>SUMIFS(DataRegularSeason20242025!$AA$3:$AA$1315,DataRegularSeason20242025!$B$3:$B$1315, "&lt;=" &amp; $A61, DataRegularSeason20242025!$D$3:$D$1315, AD$1)+SUMIFS(DataRegularSeason20242025!$AB$3:$AB$1315,DataRegularSeason20242025!$B$3:$B$1315, "&lt;=" &amp; $A61, DataRegularSeason20242025!$E$3:$E$1315, AD$1)</f>
        <v>21</v>
      </c>
      <c r="AE61" s="2">
        <f>SUMIFS(DataRegularSeason20242025!$AA$3:$AA$1315,DataRegularSeason20242025!$B$3:$B$1315, "&lt;=" &amp; $A61, DataRegularSeason20242025!$D$3:$D$1315, AE$1)+SUMIFS(DataRegularSeason20242025!$AB$3:$AB$1315,DataRegularSeason20242025!$B$3:$B$1315, "&lt;=" &amp; $A61, DataRegularSeason20242025!$E$3:$E$1315, AE$1)</f>
        <v>24</v>
      </c>
      <c r="AF61" s="2">
        <f>SUMIFS(DataRegularSeason20242025!$AA$3:$AA$1315,DataRegularSeason20242025!$B$3:$B$1315, "&lt;=" &amp; $A61, DataRegularSeason20242025!$D$3:$D$1315, AF$1)+SUMIFS(DataRegularSeason20242025!$AB$3:$AB$1315,DataRegularSeason20242025!$B$3:$B$1315, "&lt;=" &amp; $A61, DataRegularSeason20242025!$E$3:$E$1315, AF$1)</f>
        <v>32</v>
      </c>
      <c r="AG61" s="2">
        <f>SUMIFS(DataRegularSeason20242025!$AA$3:$AA$1315,DataRegularSeason20242025!$B$3:$B$1315, "&lt;=" &amp; $A61, DataRegularSeason20242025!$D$3:$D$1315, AG$1)+SUMIFS(DataRegularSeason20242025!$AB$3:$AB$1315,DataRegularSeason20242025!$B$3:$B$1315, "&lt;=" &amp; $A61, DataRegularSeason20242025!$E$3:$E$1315, AG$1)</f>
        <v>27</v>
      </c>
    </row>
    <row r="62" spans="1:33" x14ac:dyDescent="0.25">
      <c r="A62" s="4">
        <v>45628</v>
      </c>
      <c r="B62" s="2">
        <f>SUMIFS(DataRegularSeason20242025!$AA$3:$AA$1315,DataRegularSeason20242025!$B$3:$B$1315, "&lt;=" &amp; $A62, DataRegularSeason20242025!$D$3:$D$1315, B$1)+SUMIFS(DataRegularSeason20242025!$AB$3:$AB$1315,DataRegularSeason20242025!$B$3:$B$1315, "&lt;=" &amp; $A62, DataRegularSeason20242025!$E$3:$E$1315, B$1)</f>
        <v>18</v>
      </c>
      <c r="C62" s="2">
        <f>SUMIFS(DataRegularSeason20242025!$AA$3:$AA$1315,DataRegularSeason20242025!$B$3:$B$1315, "&lt;=" &amp; $A62, DataRegularSeason20242025!$D$3:$D$1315, C$1)+SUMIFS(DataRegularSeason20242025!$AB$3:$AB$1315,DataRegularSeason20242025!$B$3:$B$1315, "&lt;=" &amp; $A62, DataRegularSeason20242025!$E$3:$E$1315, C$1)</f>
        <v>19</v>
      </c>
      <c r="D62" s="2">
        <f>SUMIFS(DataRegularSeason20242025!$AA$3:$AA$1315,DataRegularSeason20242025!$B$3:$B$1315, "&lt;=" &amp; $A62, DataRegularSeason20242025!$D$3:$D$1315, D$1)+SUMIFS(DataRegularSeason20242025!$AB$3:$AB$1315,DataRegularSeason20242025!$B$3:$B$1315, "&lt;=" &amp; $A62, DataRegularSeason20242025!$E$3:$E$1315, D$1)</f>
        <v>19</v>
      </c>
      <c r="E62" s="2">
        <f>SUMIFS(DataRegularSeason20242025!$AA$3:$AA$1315,DataRegularSeason20242025!$B$3:$B$1315, "&lt;=" &amp; $A62, DataRegularSeason20242025!$D$3:$D$1315, E$1)+SUMIFS(DataRegularSeason20242025!$AB$3:$AB$1315,DataRegularSeason20242025!$B$3:$B$1315, "&lt;=" &amp; $A62, DataRegularSeason20242025!$E$3:$E$1315, E$1)</f>
        <v>28</v>
      </c>
      <c r="F62" s="2">
        <f>SUMIFS(DataRegularSeason20242025!$AA$3:$AA$1315,DataRegularSeason20242025!$B$3:$B$1315, "&lt;=" &amp; $A62, DataRegularSeason20242025!$D$3:$D$1315, F$1)+SUMIFS(DataRegularSeason20242025!$AB$3:$AB$1315,DataRegularSeason20242025!$B$3:$B$1315, "&lt;=" &amp; $A62, DataRegularSeason20242025!$E$3:$E$1315, F$1)</f>
        <v>16</v>
      </c>
      <c r="G62" s="2">
        <f>SUMIFS(DataRegularSeason20242025!$AA$3:$AA$1315,DataRegularSeason20242025!$B$3:$B$1315, "&lt;=" &amp; $A62, DataRegularSeason20242025!$D$3:$D$1315, G$1)+SUMIFS(DataRegularSeason20242025!$AB$3:$AB$1315,DataRegularSeason20242025!$B$3:$B$1315, "&lt;=" &amp; $A62, DataRegularSeason20242025!$E$3:$E$1315, G$1)</f>
        <v>23</v>
      </c>
      <c r="H62" s="2">
        <f>SUMIFS(DataRegularSeason20242025!$AA$3:$AA$1315,DataRegularSeason20242025!$B$3:$B$1315, "&lt;=" &amp; $A62, DataRegularSeason20242025!$D$3:$D$1315, H$1)+SUMIFS(DataRegularSeason20242025!$AB$3:$AB$1315,DataRegularSeason20242025!$B$3:$B$1315, "&lt;=" &amp; $A62, DataRegularSeason20242025!$E$3:$E$1315, H$1)</f>
        <v>13</v>
      </c>
      <c r="I62" s="2">
        <f>SUMIFS(DataRegularSeason20242025!$AA$3:$AA$1315,DataRegularSeason20242025!$B$3:$B$1315, "&lt;=" &amp; $A62, DataRegularSeason20242025!$D$3:$D$1315, I$1)+SUMIFS(DataRegularSeason20242025!$AB$3:$AB$1315,DataRegularSeason20242025!$B$3:$B$1315, "&lt;=" &amp; $A62, DataRegularSeason20242025!$E$3:$E$1315, I$1)</f>
        <v>20</v>
      </c>
      <c r="J62" s="2">
        <f>SUMIFS(DataRegularSeason20242025!$AA$3:$AA$1315,DataRegularSeason20242025!$B$3:$B$1315, "&lt;=" &amp; $A62, DataRegularSeason20242025!$D$3:$D$1315, J$1)+SUMIFS(DataRegularSeason20242025!$AB$3:$AB$1315,DataRegularSeason20242025!$B$3:$B$1315, "&lt;=" &amp; $A62, DataRegularSeason20242025!$E$3:$E$1315, J$1)</f>
        <v>24</v>
      </c>
      <c r="K62" s="2">
        <f>SUMIFS(DataRegularSeason20242025!$AA$3:$AA$1315,DataRegularSeason20242025!$B$3:$B$1315, "&lt;=" &amp; $A62, DataRegularSeason20242025!$D$3:$D$1315, K$1)+SUMIFS(DataRegularSeason20242025!$AB$3:$AB$1315,DataRegularSeason20242025!$B$3:$B$1315, "&lt;=" &amp; $A62, DataRegularSeason20242025!$E$3:$E$1315, K$1)</f>
        <v>16</v>
      </c>
      <c r="L62" s="2">
        <f>SUMIFS(DataRegularSeason20242025!$AA$3:$AA$1315,DataRegularSeason20242025!$B$3:$B$1315, "&lt;=" &amp; $A62, DataRegularSeason20242025!$D$3:$D$1315, L$1)+SUMIFS(DataRegularSeason20242025!$AB$3:$AB$1315,DataRegularSeason20242025!$B$3:$B$1315, "&lt;=" &amp; $A62, DataRegularSeason20242025!$E$3:$E$1315, L$1)</f>
        <v>22</v>
      </c>
      <c r="M62" s="2">
        <f>SUMIFS(DataRegularSeason20242025!$AA$3:$AA$1315,DataRegularSeason20242025!$B$3:$B$1315, "&lt;=" &amp; $A62, DataRegularSeason20242025!$D$3:$D$1315, M$1)+SUMIFS(DataRegularSeason20242025!$AB$3:$AB$1315,DataRegularSeason20242025!$B$3:$B$1315, "&lt;=" &amp; $A62, DataRegularSeason20242025!$E$3:$E$1315, M$1)</f>
        <v>25</v>
      </c>
      <c r="N62" s="2">
        <f>SUMIFS(DataRegularSeason20242025!$AA$3:$AA$1315,DataRegularSeason20242025!$B$3:$B$1315, "&lt;=" &amp; $A62, DataRegularSeason20242025!$D$3:$D$1315, N$1)+SUMIFS(DataRegularSeason20242025!$AB$3:$AB$1315,DataRegularSeason20242025!$B$3:$B$1315, "&lt;=" &amp; $A62, DataRegularSeason20242025!$E$3:$E$1315, N$1)</f>
        <v>23</v>
      </c>
      <c r="O62" s="2">
        <f>SUMIFS(DataRegularSeason20242025!$AA$3:$AA$1315,DataRegularSeason20242025!$B$3:$B$1315, "&lt;=" &amp; $A62, DataRegularSeason20242025!$D$3:$D$1315, O$1)+SUMIFS(DataRegularSeason20242025!$AB$3:$AB$1315,DataRegularSeason20242025!$B$3:$B$1315, "&lt;=" &amp; $A62, DataRegularSeason20242025!$E$3:$E$1315, O$1)</f>
        <v>27</v>
      </c>
      <c r="P62" s="2">
        <f>SUMIFS(DataRegularSeason20242025!$AA$3:$AA$1315,DataRegularSeason20242025!$B$3:$B$1315, "&lt;=" &amp; $A62, DataRegularSeason20242025!$D$3:$D$1315, P$1)+SUMIFS(DataRegularSeason20242025!$AB$3:$AB$1315,DataRegularSeason20242025!$B$3:$B$1315, "&lt;=" &amp; $A62, DataRegularSeason20242025!$E$3:$E$1315, P$1)</f>
        <v>16</v>
      </c>
      <c r="Q62" s="2">
        <f>SUMIFS(DataRegularSeason20242025!$AA$3:$AA$1315,DataRegularSeason20242025!$B$3:$B$1315, "&lt;=" &amp; $A62, DataRegularSeason20242025!$D$3:$D$1315, Q$1)+SUMIFS(DataRegularSeason20242025!$AB$3:$AB$1315,DataRegularSeason20242025!$B$3:$B$1315, "&lt;=" &amp; $A62, DataRegularSeason20242025!$E$3:$E$1315, Q$1)</f>
        <v>26</v>
      </c>
      <c r="R62" s="2">
        <f>SUMIFS(DataRegularSeason20242025!$AA$3:$AA$1315,DataRegularSeason20242025!$B$3:$B$1315, "&lt;=" &amp; $A62, DataRegularSeason20242025!$D$3:$D$1315, R$1)+SUMIFS(DataRegularSeason20242025!$AB$3:$AB$1315,DataRegularSeason20242025!$B$3:$B$1315, "&lt;=" &amp; $A62, DataRegularSeason20242025!$E$3:$E$1315, R$1)</f>
        <v>15</v>
      </c>
      <c r="S62" s="2">
        <f>SUMIFS(DataRegularSeason20242025!$AA$3:$AA$1315,DataRegularSeason20242025!$B$3:$B$1315, "&lt;=" &amp; $A62, DataRegularSeason20242025!$D$3:$D$1315, S$1)+SUMIFS(DataRegularSeason20242025!$AB$3:$AB$1315,DataRegularSeason20242025!$B$3:$B$1315, "&lt;=" &amp; $A62, DataRegularSeason20242025!$E$3:$E$1315, S$1)</f>
        <v>19</v>
      </c>
      <c r="T62" s="2">
        <f>SUMIFS(DataRegularSeason20242025!$AA$3:$AA$1315,DataRegularSeason20242025!$B$3:$B$1315, "&lt;=" &amp; $A62, DataRegularSeason20242025!$D$3:$D$1315, T$1)+SUMIFS(DataRegularSeason20242025!$AB$3:$AB$1315,DataRegularSeason20242025!$B$3:$B$1315, "&lt;=" &amp; $A62, DataRegularSeason20242025!$E$3:$E$1315, T$1)</f>
        <v>25</v>
      </c>
      <c r="U62" s="2">
        <f>SUMIFS(DataRegularSeason20242025!$AA$3:$AA$1315,DataRegularSeason20242025!$B$3:$B$1315, "&lt;=" &amp; $A62, DataRegularSeason20242025!$D$3:$D$1315, U$1)+SUMIFS(DataRegularSeason20242025!$AB$3:$AB$1315,DataRegularSeason20242025!$B$3:$B$1315, "&lt;=" &amp; $A62, DataRegularSeason20242025!$E$3:$E$1315, U$1)</f>
        <v>17</v>
      </c>
      <c r="V62" s="2">
        <f>SUMIFS(DataRegularSeason20242025!$AA$3:$AA$1315,DataRegularSeason20242025!$B$3:$B$1315, "&lt;=" &amp; $A62, DataRegularSeason20242025!$D$3:$D$1315, V$1)+SUMIFS(DataRegularSeason20242025!$AB$3:$AB$1315,DataRegularSeason20242025!$B$3:$B$1315, "&lt;=" &amp; $A62, DataRegularSeason20242025!$E$3:$E$1315, V$1)</f>
        <v>18</v>
      </c>
      <c r="W62" s="2">
        <f>SUMIFS(DataRegularSeason20242025!$AA$3:$AA$1315,DataRegularSeason20242025!$B$3:$B$1315, "&lt;=" &amp; $A62, DataRegularSeason20242025!$D$3:$D$1315, W$1)+SUMIFS(DataRegularSeason20242025!$AB$3:$AB$1315,DataRegularSeason20242025!$B$3:$B$1315, "&lt;=" &amp; $A62, DataRegularSeason20242025!$E$3:$E$1315, W$1)</f>
        <v>18</v>
      </c>
      <c r="X62" s="2">
        <f>SUMIFS(DataRegularSeason20242025!$AA$3:$AA$1315,DataRegularSeason20242025!$B$3:$B$1315, "&lt;=" &amp; $A62, DataRegularSeason20242025!$D$3:$D$1315, X$1)+SUMIFS(DataRegularSeason20242025!$AB$3:$AB$1315,DataRegularSeason20242025!$B$3:$B$1315, "&lt;=" &amp; $A62, DataRegularSeason20242025!$E$3:$E$1315, X$1)</f>
        <v>21</v>
      </c>
      <c r="Y62" s="2">
        <f>SUMIFS(DataRegularSeason20242025!$AA$3:$AA$1315,DataRegularSeason20242025!$B$3:$B$1315, "&lt;=" &amp; $A62, DataRegularSeason20242025!$D$3:$D$1315, Y$1)+SUMIFS(DataRegularSeason20242025!$AB$3:$AB$1315,DataRegularSeason20242025!$B$3:$B$1315, "&lt;=" &amp; $A62, DataRegularSeason20242025!$E$3:$E$1315, Y$1)</f>
        <v>16</v>
      </c>
      <c r="Z62" s="2">
        <f>SUMIFS(DataRegularSeason20242025!$AA$3:$AA$1315,DataRegularSeason20242025!$B$3:$B$1315, "&lt;=" &amp; $A62, DataRegularSeason20242025!$D$3:$D$1315, Z$1)+SUMIFS(DataRegularSeason20242025!$AB$3:$AB$1315,DataRegularSeason20242025!$B$3:$B$1315, "&lt;=" &amp; $A62, DataRegularSeason20242025!$E$3:$E$1315, Z$1)</f>
        <v>17</v>
      </c>
      <c r="AA62" s="2">
        <f>SUMIFS(DataRegularSeason20242025!$AA$3:$AA$1315,DataRegularSeason20242025!$B$3:$B$1315, "&lt;=" &amp; $A62, DataRegularSeason20242025!$D$3:$D$1315, AA$1)+SUMIFS(DataRegularSeason20242025!$AB$3:$AB$1315,DataRegularSeason20242025!$B$3:$B$1315, "&lt;=" &amp; $A62, DataRegularSeason20242025!$E$3:$E$1315, AA$1)</f>
        <v>21</v>
      </c>
      <c r="AB62" s="2">
        <f>SUMIFS(DataRegularSeason20242025!$AA$3:$AA$1315,DataRegularSeason20242025!$B$3:$B$1315, "&lt;=" &amp; $A62, DataRegularSeason20242025!$D$3:$D$1315, AB$1)+SUMIFS(DataRegularSeason20242025!$AB$3:$AB$1315,DataRegularSeason20242025!$B$3:$B$1315, "&lt;=" &amp; $A62, DataRegularSeason20242025!$E$3:$E$1315, AB$1)</f>
        <v>26</v>
      </c>
      <c r="AC62" s="2">
        <f>SUMIFS(DataRegularSeason20242025!$AA$3:$AA$1315,DataRegularSeason20242025!$B$3:$B$1315, "&lt;=" &amp; $A62, DataRegularSeason20242025!$D$3:$D$1315, AC$1)+SUMIFS(DataRegularSeason20242025!$AB$3:$AB$1315,DataRegularSeason20242025!$B$3:$B$1315, "&lt;=" &amp; $A62, DataRegularSeason20242025!$E$3:$E$1315, AC$1)</f>
        <v>17</v>
      </c>
      <c r="AD62" s="2">
        <f>SUMIFS(DataRegularSeason20242025!$AA$3:$AA$1315,DataRegularSeason20242025!$B$3:$B$1315, "&lt;=" &amp; $A62, DataRegularSeason20242025!$D$3:$D$1315, AD$1)+SUMIFS(DataRegularSeason20242025!$AB$3:$AB$1315,DataRegularSeason20242025!$B$3:$B$1315, "&lt;=" &amp; $A62, DataRegularSeason20242025!$E$3:$E$1315, AD$1)</f>
        <v>21</v>
      </c>
      <c r="AE62" s="2">
        <f>SUMIFS(DataRegularSeason20242025!$AA$3:$AA$1315,DataRegularSeason20242025!$B$3:$B$1315, "&lt;=" &amp; $A62, DataRegularSeason20242025!$D$3:$D$1315, AE$1)+SUMIFS(DataRegularSeason20242025!$AB$3:$AB$1315,DataRegularSeason20242025!$B$3:$B$1315, "&lt;=" &amp; $A62, DataRegularSeason20242025!$E$3:$E$1315, AE$1)</f>
        <v>24</v>
      </c>
      <c r="AF62" s="2">
        <f>SUMIFS(DataRegularSeason20242025!$AA$3:$AA$1315,DataRegularSeason20242025!$B$3:$B$1315, "&lt;=" &amp; $A62, DataRegularSeason20242025!$D$3:$D$1315, AF$1)+SUMIFS(DataRegularSeason20242025!$AB$3:$AB$1315,DataRegularSeason20242025!$B$3:$B$1315, "&lt;=" &amp; $A62, DataRegularSeason20242025!$E$3:$E$1315, AF$1)</f>
        <v>32</v>
      </c>
      <c r="AG62" s="2">
        <f>SUMIFS(DataRegularSeason20242025!$AA$3:$AA$1315,DataRegularSeason20242025!$B$3:$B$1315, "&lt;=" &amp; $A62, DataRegularSeason20242025!$D$3:$D$1315, AG$1)+SUMIFS(DataRegularSeason20242025!$AB$3:$AB$1315,DataRegularSeason20242025!$B$3:$B$1315, "&lt;=" &amp; $A62, DataRegularSeason20242025!$E$3:$E$1315, AG$1)</f>
        <v>27</v>
      </c>
    </row>
    <row r="63" spans="1:33" x14ac:dyDescent="0.25">
      <c r="A63" s="4">
        <v>45629</v>
      </c>
      <c r="B63" s="2">
        <f>SUMIFS(DataRegularSeason20242025!$AA$3:$AA$1315,DataRegularSeason20242025!$B$3:$B$1315, "&lt;=" &amp; $A63, DataRegularSeason20242025!$D$3:$D$1315, B$1)+SUMIFS(DataRegularSeason20242025!$AB$3:$AB$1315,DataRegularSeason20242025!$B$3:$B$1315, "&lt;=" &amp; $A63, DataRegularSeason20242025!$E$3:$E$1315, B$1)</f>
        <v>18</v>
      </c>
      <c r="C63" s="2">
        <f>SUMIFS(DataRegularSeason20242025!$AA$3:$AA$1315,DataRegularSeason20242025!$B$3:$B$1315, "&lt;=" &amp; $A63, DataRegularSeason20242025!$D$3:$D$1315, C$1)+SUMIFS(DataRegularSeason20242025!$AB$3:$AB$1315,DataRegularSeason20242025!$B$3:$B$1315, "&lt;=" &amp; $A63, DataRegularSeason20242025!$E$3:$E$1315, C$1)</f>
        <v>19</v>
      </c>
      <c r="D63" s="2">
        <f>SUMIFS(DataRegularSeason20242025!$AA$3:$AA$1315,DataRegularSeason20242025!$B$3:$B$1315, "&lt;=" &amp; $A63, DataRegularSeason20242025!$D$3:$D$1315, D$1)+SUMIFS(DataRegularSeason20242025!$AB$3:$AB$1315,DataRegularSeason20242025!$B$3:$B$1315, "&lt;=" &amp; $A63, DataRegularSeason20242025!$E$3:$E$1315, D$1)</f>
        <v>19</v>
      </c>
      <c r="E63" s="2">
        <f>SUMIFS(DataRegularSeason20242025!$AA$3:$AA$1315,DataRegularSeason20242025!$B$3:$B$1315, "&lt;=" &amp; $A63, DataRegularSeason20242025!$D$3:$D$1315, E$1)+SUMIFS(DataRegularSeason20242025!$AB$3:$AB$1315,DataRegularSeason20242025!$B$3:$B$1315, "&lt;=" &amp; $A63, DataRegularSeason20242025!$E$3:$E$1315, E$1)</f>
        <v>28</v>
      </c>
      <c r="F63" s="2">
        <f>SUMIFS(DataRegularSeason20242025!$AA$3:$AA$1315,DataRegularSeason20242025!$B$3:$B$1315, "&lt;=" &amp; $A63, DataRegularSeason20242025!$D$3:$D$1315, F$1)+SUMIFS(DataRegularSeason20242025!$AB$3:$AB$1315,DataRegularSeason20242025!$B$3:$B$1315, "&lt;=" &amp; $A63, DataRegularSeason20242025!$E$3:$E$1315, F$1)</f>
        <v>16</v>
      </c>
      <c r="G63" s="2">
        <f>SUMIFS(DataRegularSeason20242025!$AA$3:$AA$1315,DataRegularSeason20242025!$B$3:$B$1315, "&lt;=" &amp; $A63, DataRegularSeason20242025!$D$3:$D$1315, G$1)+SUMIFS(DataRegularSeason20242025!$AB$3:$AB$1315,DataRegularSeason20242025!$B$3:$B$1315, "&lt;=" &amp; $A63, DataRegularSeason20242025!$E$3:$E$1315, G$1)</f>
        <v>23</v>
      </c>
      <c r="H63" s="2">
        <f>SUMIFS(DataRegularSeason20242025!$AA$3:$AA$1315,DataRegularSeason20242025!$B$3:$B$1315, "&lt;=" &amp; $A63, DataRegularSeason20242025!$D$3:$D$1315, H$1)+SUMIFS(DataRegularSeason20242025!$AB$3:$AB$1315,DataRegularSeason20242025!$B$3:$B$1315, "&lt;=" &amp; $A63, DataRegularSeason20242025!$E$3:$E$1315, H$1)</f>
        <v>13</v>
      </c>
      <c r="I63" s="2">
        <f>SUMIFS(DataRegularSeason20242025!$AA$3:$AA$1315,DataRegularSeason20242025!$B$3:$B$1315, "&lt;=" &amp; $A63, DataRegularSeason20242025!$D$3:$D$1315, I$1)+SUMIFS(DataRegularSeason20242025!$AB$3:$AB$1315,DataRegularSeason20242025!$B$3:$B$1315, "&lt;=" &amp; $A63, DataRegularSeason20242025!$E$3:$E$1315, I$1)</f>
        <v>20</v>
      </c>
      <c r="J63" s="2">
        <f>SUMIFS(DataRegularSeason20242025!$AA$3:$AA$1315,DataRegularSeason20242025!$B$3:$B$1315, "&lt;=" &amp; $A63, DataRegularSeason20242025!$D$3:$D$1315, J$1)+SUMIFS(DataRegularSeason20242025!$AB$3:$AB$1315,DataRegularSeason20242025!$B$3:$B$1315, "&lt;=" &amp; $A63, DataRegularSeason20242025!$E$3:$E$1315, J$1)</f>
        <v>24</v>
      </c>
      <c r="K63" s="2">
        <f>SUMIFS(DataRegularSeason20242025!$AA$3:$AA$1315,DataRegularSeason20242025!$B$3:$B$1315, "&lt;=" &amp; $A63, DataRegularSeason20242025!$D$3:$D$1315, K$1)+SUMIFS(DataRegularSeason20242025!$AB$3:$AB$1315,DataRegularSeason20242025!$B$3:$B$1315, "&lt;=" &amp; $A63, DataRegularSeason20242025!$E$3:$E$1315, K$1)</f>
        <v>16</v>
      </c>
      <c r="L63" s="2">
        <f>SUMIFS(DataRegularSeason20242025!$AA$3:$AA$1315,DataRegularSeason20242025!$B$3:$B$1315, "&lt;=" &amp; $A63, DataRegularSeason20242025!$D$3:$D$1315, L$1)+SUMIFS(DataRegularSeason20242025!$AB$3:$AB$1315,DataRegularSeason20242025!$B$3:$B$1315, "&lt;=" &amp; $A63, DataRegularSeason20242025!$E$3:$E$1315, L$1)</f>
        <v>22</v>
      </c>
      <c r="M63" s="2">
        <f>SUMIFS(DataRegularSeason20242025!$AA$3:$AA$1315,DataRegularSeason20242025!$B$3:$B$1315, "&lt;=" &amp; $A63, DataRegularSeason20242025!$D$3:$D$1315, M$1)+SUMIFS(DataRegularSeason20242025!$AB$3:$AB$1315,DataRegularSeason20242025!$B$3:$B$1315, "&lt;=" &amp; $A63, DataRegularSeason20242025!$E$3:$E$1315, M$1)</f>
        <v>25</v>
      </c>
      <c r="N63" s="2">
        <f>SUMIFS(DataRegularSeason20242025!$AA$3:$AA$1315,DataRegularSeason20242025!$B$3:$B$1315, "&lt;=" &amp; $A63, DataRegularSeason20242025!$D$3:$D$1315, N$1)+SUMIFS(DataRegularSeason20242025!$AB$3:$AB$1315,DataRegularSeason20242025!$B$3:$B$1315, "&lt;=" &amp; $A63, DataRegularSeason20242025!$E$3:$E$1315, N$1)</f>
        <v>23</v>
      </c>
      <c r="O63" s="2">
        <f>SUMIFS(DataRegularSeason20242025!$AA$3:$AA$1315,DataRegularSeason20242025!$B$3:$B$1315, "&lt;=" &amp; $A63, DataRegularSeason20242025!$D$3:$D$1315, O$1)+SUMIFS(DataRegularSeason20242025!$AB$3:$AB$1315,DataRegularSeason20242025!$B$3:$B$1315, "&lt;=" &amp; $A63, DataRegularSeason20242025!$E$3:$E$1315, O$1)</f>
        <v>27</v>
      </c>
      <c r="P63" s="2">
        <f>SUMIFS(DataRegularSeason20242025!$AA$3:$AA$1315,DataRegularSeason20242025!$B$3:$B$1315, "&lt;=" &amp; $A63, DataRegularSeason20242025!$D$3:$D$1315, P$1)+SUMIFS(DataRegularSeason20242025!$AB$3:$AB$1315,DataRegularSeason20242025!$B$3:$B$1315, "&lt;=" &amp; $A63, DataRegularSeason20242025!$E$3:$E$1315, P$1)</f>
        <v>16</v>
      </c>
      <c r="Q63" s="2">
        <f>SUMIFS(DataRegularSeason20242025!$AA$3:$AA$1315,DataRegularSeason20242025!$B$3:$B$1315, "&lt;=" &amp; $A63, DataRegularSeason20242025!$D$3:$D$1315, Q$1)+SUMIFS(DataRegularSeason20242025!$AB$3:$AB$1315,DataRegularSeason20242025!$B$3:$B$1315, "&lt;=" &amp; $A63, DataRegularSeason20242025!$E$3:$E$1315, Q$1)</f>
        <v>26</v>
      </c>
      <c r="R63" s="2">
        <f>SUMIFS(DataRegularSeason20242025!$AA$3:$AA$1315,DataRegularSeason20242025!$B$3:$B$1315, "&lt;=" &amp; $A63, DataRegularSeason20242025!$D$3:$D$1315, R$1)+SUMIFS(DataRegularSeason20242025!$AB$3:$AB$1315,DataRegularSeason20242025!$B$3:$B$1315, "&lt;=" &amp; $A63, DataRegularSeason20242025!$E$3:$E$1315, R$1)</f>
        <v>15</v>
      </c>
      <c r="S63" s="2">
        <f>SUMIFS(DataRegularSeason20242025!$AA$3:$AA$1315,DataRegularSeason20242025!$B$3:$B$1315, "&lt;=" &amp; $A63, DataRegularSeason20242025!$D$3:$D$1315, S$1)+SUMIFS(DataRegularSeason20242025!$AB$3:$AB$1315,DataRegularSeason20242025!$B$3:$B$1315, "&lt;=" &amp; $A63, DataRegularSeason20242025!$E$3:$E$1315, S$1)</f>
        <v>19</v>
      </c>
      <c r="T63" s="2">
        <f>SUMIFS(DataRegularSeason20242025!$AA$3:$AA$1315,DataRegularSeason20242025!$B$3:$B$1315, "&lt;=" &amp; $A63, DataRegularSeason20242025!$D$3:$D$1315, T$1)+SUMIFS(DataRegularSeason20242025!$AB$3:$AB$1315,DataRegularSeason20242025!$B$3:$B$1315, "&lt;=" &amp; $A63, DataRegularSeason20242025!$E$3:$E$1315, T$1)</f>
        <v>25</v>
      </c>
      <c r="U63" s="2">
        <f>SUMIFS(DataRegularSeason20242025!$AA$3:$AA$1315,DataRegularSeason20242025!$B$3:$B$1315, "&lt;=" &amp; $A63, DataRegularSeason20242025!$D$3:$D$1315, U$1)+SUMIFS(DataRegularSeason20242025!$AB$3:$AB$1315,DataRegularSeason20242025!$B$3:$B$1315, "&lt;=" &amp; $A63, DataRegularSeason20242025!$E$3:$E$1315, U$1)</f>
        <v>17</v>
      </c>
      <c r="V63" s="2">
        <f>SUMIFS(DataRegularSeason20242025!$AA$3:$AA$1315,DataRegularSeason20242025!$B$3:$B$1315, "&lt;=" &amp; $A63, DataRegularSeason20242025!$D$3:$D$1315, V$1)+SUMIFS(DataRegularSeason20242025!$AB$3:$AB$1315,DataRegularSeason20242025!$B$3:$B$1315, "&lt;=" &amp; $A63, DataRegularSeason20242025!$E$3:$E$1315, V$1)</f>
        <v>18</v>
      </c>
      <c r="W63" s="2">
        <f>SUMIFS(DataRegularSeason20242025!$AA$3:$AA$1315,DataRegularSeason20242025!$B$3:$B$1315, "&lt;=" &amp; $A63, DataRegularSeason20242025!$D$3:$D$1315, W$1)+SUMIFS(DataRegularSeason20242025!$AB$3:$AB$1315,DataRegularSeason20242025!$B$3:$B$1315, "&lt;=" &amp; $A63, DataRegularSeason20242025!$E$3:$E$1315, W$1)</f>
        <v>18</v>
      </c>
      <c r="X63" s="2">
        <f>SUMIFS(DataRegularSeason20242025!$AA$3:$AA$1315,DataRegularSeason20242025!$B$3:$B$1315, "&lt;=" &amp; $A63, DataRegularSeason20242025!$D$3:$D$1315, X$1)+SUMIFS(DataRegularSeason20242025!$AB$3:$AB$1315,DataRegularSeason20242025!$B$3:$B$1315, "&lt;=" &amp; $A63, DataRegularSeason20242025!$E$3:$E$1315, X$1)</f>
        <v>21</v>
      </c>
      <c r="Y63" s="2">
        <f>SUMIFS(DataRegularSeason20242025!$AA$3:$AA$1315,DataRegularSeason20242025!$B$3:$B$1315, "&lt;=" &amp; $A63, DataRegularSeason20242025!$D$3:$D$1315, Y$1)+SUMIFS(DataRegularSeason20242025!$AB$3:$AB$1315,DataRegularSeason20242025!$B$3:$B$1315, "&lt;=" &amp; $A63, DataRegularSeason20242025!$E$3:$E$1315, Y$1)</f>
        <v>16</v>
      </c>
      <c r="Z63" s="2">
        <f>SUMIFS(DataRegularSeason20242025!$AA$3:$AA$1315,DataRegularSeason20242025!$B$3:$B$1315, "&lt;=" &amp; $A63, DataRegularSeason20242025!$D$3:$D$1315, Z$1)+SUMIFS(DataRegularSeason20242025!$AB$3:$AB$1315,DataRegularSeason20242025!$B$3:$B$1315, "&lt;=" &amp; $A63, DataRegularSeason20242025!$E$3:$E$1315, Z$1)</f>
        <v>17</v>
      </c>
      <c r="AA63" s="2">
        <f>SUMIFS(DataRegularSeason20242025!$AA$3:$AA$1315,DataRegularSeason20242025!$B$3:$B$1315, "&lt;=" &amp; $A63, DataRegularSeason20242025!$D$3:$D$1315, AA$1)+SUMIFS(DataRegularSeason20242025!$AB$3:$AB$1315,DataRegularSeason20242025!$B$3:$B$1315, "&lt;=" &amp; $A63, DataRegularSeason20242025!$E$3:$E$1315, AA$1)</f>
        <v>21</v>
      </c>
      <c r="AB63" s="2">
        <f>SUMIFS(DataRegularSeason20242025!$AA$3:$AA$1315,DataRegularSeason20242025!$B$3:$B$1315, "&lt;=" &amp; $A63, DataRegularSeason20242025!$D$3:$D$1315, AB$1)+SUMIFS(DataRegularSeason20242025!$AB$3:$AB$1315,DataRegularSeason20242025!$B$3:$B$1315, "&lt;=" &amp; $A63, DataRegularSeason20242025!$E$3:$E$1315, AB$1)</f>
        <v>26</v>
      </c>
      <c r="AC63" s="2">
        <f>SUMIFS(DataRegularSeason20242025!$AA$3:$AA$1315,DataRegularSeason20242025!$B$3:$B$1315, "&lt;=" &amp; $A63, DataRegularSeason20242025!$D$3:$D$1315, AC$1)+SUMIFS(DataRegularSeason20242025!$AB$3:$AB$1315,DataRegularSeason20242025!$B$3:$B$1315, "&lt;=" &amp; $A63, DataRegularSeason20242025!$E$3:$E$1315, AC$1)</f>
        <v>17</v>
      </c>
      <c r="AD63" s="2">
        <f>SUMIFS(DataRegularSeason20242025!$AA$3:$AA$1315,DataRegularSeason20242025!$B$3:$B$1315, "&lt;=" &amp; $A63, DataRegularSeason20242025!$D$3:$D$1315, AD$1)+SUMIFS(DataRegularSeason20242025!$AB$3:$AB$1315,DataRegularSeason20242025!$B$3:$B$1315, "&lt;=" &amp; $A63, DataRegularSeason20242025!$E$3:$E$1315, AD$1)</f>
        <v>21</v>
      </c>
      <c r="AE63" s="2">
        <f>SUMIFS(DataRegularSeason20242025!$AA$3:$AA$1315,DataRegularSeason20242025!$B$3:$B$1315, "&lt;=" &amp; $A63, DataRegularSeason20242025!$D$3:$D$1315, AE$1)+SUMIFS(DataRegularSeason20242025!$AB$3:$AB$1315,DataRegularSeason20242025!$B$3:$B$1315, "&lt;=" &amp; $A63, DataRegularSeason20242025!$E$3:$E$1315, AE$1)</f>
        <v>24</v>
      </c>
      <c r="AF63" s="2">
        <f>SUMIFS(DataRegularSeason20242025!$AA$3:$AA$1315,DataRegularSeason20242025!$B$3:$B$1315, "&lt;=" &amp; $A63, DataRegularSeason20242025!$D$3:$D$1315, AF$1)+SUMIFS(DataRegularSeason20242025!$AB$3:$AB$1315,DataRegularSeason20242025!$B$3:$B$1315, "&lt;=" &amp; $A63, DataRegularSeason20242025!$E$3:$E$1315, AF$1)</f>
        <v>32</v>
      </c>
      <c r="AG63" s="2">
        <f>SUMIFS(DataRegularSeason20242025!$AA$3:$AA$1315,DataRegularSeason20242025!$B$3:$B$1315, "&lt;=" &amp; $A63, DataRegularSeason20242025!$D$3:$D$1315, AG$1)+SUMIFS(DataRegularSeason20242025!$AB$3:$AB$1315,DataRegularSeason20242025!$B$3:$B$1315, "&lt;=" &amp; $A63, DataRegularSeason20242025!$E$3:$E$1315, AG$1)</f>
        <v>27</v>
      </c>
    </row>
    <row r="64" spans="1:33" x14ac:dyDescent="0.25">
      <c r="A64" s="4">
        <v>45630</v>
      </c>
      <c r="B64" s="2">
        <f>SUMIFS(DataRegularSeason20242025!$AA$3:$AA$1315,DataRegularSeason20242025!$B$3:$B$1315, "&lt;=" &amp; $A64, DataRegularSeason20242025!$D$3:$D$1315, B$1)+SUMIFS(DataRegularSeason20242025!$AB$3:$AB$1315,DataRegularSeason20242025!$B$3:$B$1315, "&lt;=" &amp; $A64, DataRegularSeason20242025!$E$3:$E$1315, B$1)</f>
        <v>18</v>
      </c>
      <c r="C64" s="2">
        <f>SUMIFS(DataRegularSeason20242025!$AA$3:$AA$1315,DataRegularSeason20242025!$B$3:$B$1315, "&lt;=" &amp; $A64, DataRegularSeason20242025!$D$3:$D$1315, C$1)+SUMIFS(DataRegularSeason20242025!$AB$3:$AB$1315,DataRegularSeason20242025!$B$3:$B$1315, "&lt;=" &amp; $A64, DataRegularSeason20242025!$E$3:$E$1315, C$1)</f>
        <v>19</v>
      </c>
      <c r="D64" s="2">
        <f>SUMIFS(DataRegularSeason20242025!$AA$3:$AA$1315,DataRegularSeason20242025!$B$3:$B$1315, "&lt;=" &amp; $A64, DataRegularSeason20242025!$D$3:$D$1315, D$1)+SUMIFS(DataRegularSeason20242025!$AB$3:$AB$1315,DataRegularSeason20242025!$B$3:$B$1315, "&lt;=" &amp; $A64, DataRegularSeason20242025!$E$3:$E$1315, D$1)</f>
        <v>19</v>
      </c>
      <c r="E64" s="2">
        <f>SUMIFS(DataRegularSeason20242025!$AA$3:$AA$1315,DataRegularSeason20242025!$B$3:$B$1315, "&lt;=" &amp; $A64, DataRegularSeason20242025!$D$3:$D$1315, E$1)+SUMIFS(DataRegularSeason20242025!$AB$3:$AB$1315,DataRegularSeason20242025!$B$3:$B$1315, "&lt;=" &amp; $A64, DataRegularSeason20242025!$E$3:$E$1315, E$1)</f>
        <v>28</v>
      </c>
      <c r="F64" s="2">
        <f>SUMIFS(DataRegularSeason20242025!$AA$3:$AA$1315,DataRegularSeason20242025!$B$3:$B$1315, "&lt;=" &amp; $A64, DataRegularSeason20242025!$D$3:$D$1315, F$1)+SUMIFS(DataRegularSeason20242025!$AB$3:$AB$1315,DataRegularSeason20242025!$B$3:$B$1315, "&lt;=" &amp; $A64, DataRegularSeason20242025!$E$3:$E$1315, F$1)</f>
        <v>16</v>
      </c>
      <c r="G64" s="2">
        <f>SUMIFS(DataRegularSeason20242025!$AA$3:$AA$1315,DataRegularSeason20242025!$B$3:$B$1315, "&lt;=" &amp; $A64, DataRegularSeason20242025!$D$3:$D$1315, G$1)+SUMIFS(DataRegularSeason20242025!$AB$3:$AB$1315,DataRegularSeason20242025!$B$3:$B$1315, "&lt;=" &amp; $A64, DataRegularSeason20242025!$E$3:$E$1315, G$1)</f>
        <v>23</v>
      </c>
      <c r="H64" s="2">
        <f>SUMIFS(DataRegularSeason20242025!$AA$3:$AA$1315,DataRegularSeason20242025!$B$3:$B$1315, "&lt;=" &amp; $A64, DataRegularSeason20242025!$D$3:$D$1315, H$1)+SUMIFS(DataRegularSeason20242025!$AB$3:$AB$1315,DataRegularSeason20242025!$B$3:$B$1315, "&lt;=" &amp; $A64, DataRegularSeason20242025!$E$3:$E$1315, H$1)</f>
        <v>13</v>
      </c>
      <c r="I64" s="2">
        <f>SUMIFS(DataRegularSeason20242025!$AA$3:$AA$1315,DataRegularSeason20242025!$B$3:$B$1315, "&lt;=" &amp; $A64, DataRegularSeason20242025!$D$3:$D$1315, I$1)+SUMIFS(DataRegularSeason20242025!$AB$3:$AB$1315,DataRegularSeason20242025!$B$3:$B$1315, "&lt;=" &amp; $A64, DataRegularSeason20242025!$E$3:$E$1315, I$1)</f>
        <v>20</v>
      </c>
      <c r="J64" s="2">
        <f>SUMIFS(DataRegularSeason20242025!$AA$3:$AA$1315,DataRegularSeason20242025!$B$3:$B$1315, "&lt;=" &amp; $A64, DataRegularSeason20242025!$D$3:$D$1315, J$1)+SUMIFS(DataRegularSeason20242025!$AB$3:$AB$1315,DataRegularSeason20242025!$B$3:$B$1315, "&lt;=" &amp; $A64, DataRegularSeason20242025!$E$3:$E$1315, J$1)</f>
        <v>24</v>
      </c>
      <c r="K64" s="2">
        <f>SUMIFS(DataRegularSeason20242025!$AA$3:$AA$1315,DataRegularSeason20242025!$B$3:$B$1315, "&lt;=" &amp; $A64, DataRegularSeason20242025!$D$3:$D$1315, K$1)+SUMIFS(DataRegularSeason20242025!$AB$3:$AB$1315,DataRegularSeason20242025!$B$3:$B$1315, "&lt;=" &amp; $A64, DataRegularSeason20242025!$E$3:$E$1315, K$1)</f>
        <v>16</v>
      </c>
      <c r="L64" s="2">
        <f>SUMIFS(DataRegularSeason20242025!$AA$3:$AA$1315,DataRegularSeason20242025!$B$3:$B$1315, "&lt;=" &amp; $A64, DataRegularSeason20242025!$D$3:$D$1315, L$1)+SUMIFS(DataRegularSeason20242025!$AB$3:$AB$1315,DataRegularSeason20242025!$B$3:$B$1315, "&lt;=" &amp; $A64, DataRegularSeason20242025!$E$3:$E$1315, L$1)</f>
        <v>22</v>
      </c>
      <c r="M64" s="2">
        <f>SUMIFS(DataRegularSeason20242025!$AA$3:$AA$1315,DataRegularSeason20242025!$B$3:$B$1315, "&lt;=" &amp; $A64, DataRegularSeason20242025!$D$3:$D$1315, M$1)+SUMIFS(DataRegularSeason20242025!$AB$3:$AB$1315,DataRegularSeason20242025!$B$3:$B$1315, "&lt;=" &amp; $A64, DataRegularSeason20242025!$E$3:$E$1315, M$1)</f>
        <v>25</v>
      </c>
      <c r="N64" s="2">
        <f>SUMIFS(DataRegularSeason20242025!$AA$3:$AA$1315,DataRegularSeason20242025!$B$3:$B$1315, "&lt;=" &amp; $A64, DataRegularSeason20242025!$D$3:$D$1315, N$1)+SUMIFS(DataRegularSeason20242025!$AB$3:$AB$1315,DataRegularSeason20242025!$B$3:$B$1315, "&lt;=" &amp; $A64, DataRegularSeason20242025!$E$3:$E$1315, N$1)</f>
        <v>23</v>
      </c>
      <c r="O64" s="2">
        <f>SUMIFS(DataRegularSeason20242025!$AA$3:$AA$1315,DataRegularSeason20242025!$B$3:$B$1315, "&lt;=" &amp; $A64, DataRegularSeason20242025!$D$3:$D$1315, O$1)+SUMIFS(DataRegularSeason20242025!$AB$3:$AB$1315,DataRegularSeason20242025!$B$3:$B$1315, "&lt;=" &amp; $A64, DataRegularSeason20242025!$E$3:$E$1315, O$1)</f>
        <v>27</v>
      </c>
      <c r="P64" s="2">
        <f>SUMIFS(DataRegularSeason20242025!$AA$3:$AA$1315,DataRegularSeason20242025!$B$3:$B$1315, "&lt;=" &amp; $A64, DataRegularSeason20242025!$D$3:$D$1315, P$1)+SUMIFS(DataRegularSeason20242025!$AB$3:$AB$1315,DataRegularSeason20242025!$B$3:$B$1315, "&lt;=" &amp; $A64, DataRegularSeason20242025!$E$3:$E$1315, P$1)</f>
        <v>16</v>
      </c>
      <c r="Q64" s="2">
        <f>SUMIFS(DataRegularSeason20242025!$AA$3:$AA$1315,DataRegularSeason20242025!$B$3:$B$1315, "&lt;=" &amp; $A64, DataRegularSeason20242025!$D$3:$D$1315, Q$1)+SUMIFS(DataRegularSeason20242025!$AB$3:$AB$1315,DataRegularSeason20242025!$B$3:$B$1315, "&lt;=" &amp; $A64, DataRegularSeason20242025!$E$3:$E$1315, Q$1)</f>
        <v>26</v>
      </c>
      <c r="R64" s="2">
        <f>SUMIFS(DataRegularSeason20242025!$AA$3:$AA$1315,DataRegularSeason20242025!$B$3:$B$1315, "&lt;=" &amp; $A64, DataRegularSeason20242025!$D$3:$D$1315, R$1)+SUMIFS(DataRegularSeason20242025!$AB$3:$AB$1315,DataRegularSeason20242025!$B$3:$B$1315, "&lt;=" &amp; $A64, DataRegularSeason20242025!$E$3:$E$1315, R$1)</f>
        <v>15</v>
      </c>
      <c r="S64" s="2">
        <f>SUMIFS(DataRegularSeason20242025!$AA$3:$AA$1315,DataRegularSeason20242025!$B$3:$B$1315, "&lt;=" &amp; $A64, DataRegularSeason20242025!$D$3:$D$1315, S$1)+SUMIFS(DataRegularSeason20242025!$AB$3:$AB$1315,DataRegularSeason20242025!$B$3:$B$1315, "&lt;=" &amp; $A64, DataRegularSeason20242025!$E$3:$E$1315, S$1)</f>
        <v>19</v>
      </c>
      <c r="T64" s="2">
        <f>SUMIFS(DataRegularSeason20242025!$AA$3:$AA$1315,DataRegularSeason20242025!$B$3:$B$1315, "&lt;=" &amp; $A64, DataRegularSeason20242025!$D$3:$D$1315, T$1)+SUMIFS(DataRegularSeason20242025!$AB$3:$AB$1315,DataRegularSeason20242025!$B$3:$B$1315, "&lt;=" &amp; $A64, DataRegularSeason20242025!$E$3:$E$1315, T$1)</f>
        <v>25</v>
      </c>
      <c r="U64" s="2">
        <f>SUMIFS(DataRegularSeason20242025!$AA$3:$AA$1315,DataRegularSeason20242025!$B$3:$B$1315, "&lt;=" &amp; $A64, DataRegularSeason20242025!$D$3:$D$1315, U$1)+SUMIFS(DataRegularSeason20242025!$AB$3:$AB$1315,DataRegularSeason20242025!$B$3:$B$1315, "&lt;=" &amp; $A64, DataRegularSeason20242025!$E$3:$E$1315, U$1)</f>
        <v>17</v>
      </c>
      <c r="V64" s="2">
        <f>SUMIFS(DataRegularSeason20242025!$AA$3:$AA$1315,DataRegularSeason20242025!$B$3:$B$1315, "&lt;=" &amp; $A64, DataRegularSeason20242025!$D$3:$D$1315, V$1)+SUMIFS(DataRegularSeason20242025!$AB$3:$AB$1315,DataRegularSeason20242025!$B$3:$B$1315, "&lt;=" &amp; $A64, DataRegularSeason20242025!$E$3:$E$1315, V$1)</f>
        <v>18</v>
      </c>
      <c r="W64" s="2">
        <f>SUMIFS(DataRegularSeason20242025!$AA$3:$AA$1315,DataRegularSeason20242025!$B$3:$B$1315, "&lt;=" &amp; $A64, DataRegularSeason20242025!$D$3:$D$1315, W$1)+SUMIFS(DataRegularSeason20242025!$AB$3:$AB$1315,DataRegularSeason20242025!$B$3:$B$1315, "&lt;=" &amp; $A64, DataRegularSeason20242025!$E$3:$E$1315, W$1)</f>
        <v>18</v>
      </c>
      <c r="X64" s="2">
        <f>SUMIFS(DataRegularSeason20242025!$AA$3:$AA$1315,DataRegularSeason20242025!$B$3:$B$1315, "&lt;=" &amp; $A64, DataRegularSeason20242025!$D$3:$D$1315, X$1)+SUMIFS(DataRegularSeason20242025!$AB$3:$AB$1315,DataRegularSeason20242025!$B$3:$B$1315, "&lt;=" &amp; $A64, DataRegularSeason20242025!$E$3:$E$1315, X$1)</f>
        <v>21</v>
      </c>
      <c r="Y64" s="2">
        <f>SUMIFS(DataRegularSeason20242025!$AA$3:$AA$1315,DataRegularSeason20242025!$B$3:$B$1315, "&lt;=" &amp; $A64, DataRegularSeason20242025!$D$3:$D$1315, Y$1)+SUMIFS(DataRegularSeason20242025!$AB$3:$AB$1315,DataRegularSeason20242025!$B$3:$B$1315, "&lt;=" &amp; $A64, DataRegularSeason20242025!$E$3:$E$1315, Y$1)</f>
        <v>16</v>
      </c>
      <c r="Z64" s="2">
        <f>SUMIFS(DataRegularSeason20242025!$AA$3:$AA$1315,DataRegularSeason20242025!$B$3:$B$1315, "&lt;=" &amp; $A64, DataRegularSeason20242025!$D$3:$D$1315, Z$1)+SUMIFS(DataRegularSeason20242025!$AB$3:$AB$1315,DataRegularSeason20242025!$B$3:$B$1315, "&lt;=" &amp; $A64, DataRegularSeason20242025!$E$3:$E$1315, Z$1)</f>
        <v>17</v>
      </c>
      <c r="AA64" s="2">
        <f>SUMIFS(DataRegularSeason20242025!$AA$3:$AA$1315,DataRegularSeason20242025!$B$3:$B$1315, "&lt;=" &amp; $A64, DataRegularSeason20242025!$D$3:$D$1315, AA$1)+SUMIFS(DataRegularSeason20242025!$AB$3:$AB$1315,DataRegularSeason20242025!$B$3:$B$1315, "&lt;=" &amp; $A64, DataRegularSeason20242025!$E$3:$E$1315, AA$1)</f>
        <v>21</v>
      </c>
      <c r="AB64" s="2">
        <f>SUMIFS(DataRegularSeason20242025!$AA$3:$AA$1315,DataRegularSeason20242025!$B$3:$B$1315, "&lt;=" &amp; $A64, DataRegularSeason20242025!$D$3:$D$1315, AB$1)+SUMIFS(DataRegularSeason20242025!$AB$3:$AB$1315,DataRegularSeason20242025!$B$3:$B$1315, "&lt;=" &amp; $A64, DataRegularSeason20242025!$E$3:$E$1315, AB$1)</f>
        <v>26</v>
      </c>
      <c r="AC64" s="2">
        <f>SUMIFS(DataRegularSeason20242025!$AA$3:$AA$1315,DataRegularSeason20242025!$B$3:$B$1315, "&lt;=" &amp; $A64, DataRegularSeason20242025!$D$3:$D$1315, AC$1)+SUMIFS(DataRegularSeason20242025!$AB$3:$AB$1315,DataRegularSeason20242025!$B$3:$B$1315, "&lt;=" &amp; $A64, DataRegularSeason20242025!$E$3:$E$1315, AC$1)</f>
        <v>17</v>
      </c>
      <c r="AD64" s="2">
        <f>SUMIFS(DataRegularSeason20242025!$AA$3:$AA$1315,DataRegularSeason20242025!$B$3:$B$1315, "&lt;=" &amp; $A64, DataRegularSeason20242025!$D$3:$D$1315, AD$1)+SUMIFS(DataRegularSeason20242025!$AB$3:$AB$1315,DataRegularSeason20242025!$B$3:$B$1315, "&lt;=" &amp; $A64, DataRegularSeason20242025!$E$3:$E$1315, AD$1)</f>
        <v>21</v>
      </c>
      <c r="AE64" s="2">
        <f>SUMIFS(DataRegularSeason20242025!$AA$3:$AA$1315,DataRegularSeason20242025!$B$3:$B$1315, "&lt;=" &amp; $A64, DataRegularSeason20242025!$D$3:$D$1315, AE$1)+SUMIFS(DataRegularSeason20242025!$AB$3:$AB$1315,DataRegularSeason20242025!$B$3:$B$1315, "&lt;=" &amp; $A64, DataRegularSeason20242025!$E$3:$E$1315, AE$1)</f>
        <v>24</v>
      </c>
      <c r="AF64" s="2">
        <f>SUMIFS(DataRegularSeason20242025!$AA$3:$AA$1315,DataRegularSeason20242025!$B$3:$B$1315, "&lt;=" &amp; $A64, DataRegularSeason20242025!$D$3:$D$1315, AF$1)+SUMIFS(DataRegularSeason20242025!$AB$3:$AB$1315,DataRegularSeason20242025!$B$3:$B$1315, "&lt;=" &amp; $A64, DataRegularSeason20242025!$E$3:$E$1315, AF$1)</f>
        <v>32</v>
      </c>
      <c r="AG64" s="2">
        <f>SUMIFS(DataRegularSeason20242025!$AA$3:$AA$1315,DataRegularSeason20242025!$B$3:$B$1315, "&lt;=" &amp; $A64, DataRegularSeason20242025!$D$3:$D$1315, AG$1)+SUMIFS(DataRegularSeason20242025!$AB$3:$AB$1315,DataRegularSeason20242025!$B$3:$B$1315, "&lt;=" &amp; $A64, DataRegularSeason20242025!$E$3:$E$1315, AG$1)</f>
        <v>27</v>
      </c>
    </row>
    <row r="65" spans="1:33" x14ac:dyDescent="0.25">
      <c r="A65" s="4">
        <v>45631</v>
      </c>
      <c r="B65" s="2">
        <f>SUMIFS(DataRegularSeason20242025!$AA$3:$AA$1315,DataRegularSeason20242025!$B$3:$B$1315, "&lt;=" &amp; $A65, DataRegularSeason20242025!$D$3:$D$1315, B$1)+SUMIFS(DataRegularSeason20242025!$AB$3:$AB$1315,DataRegularSeason20242025!$B$3:$B$1315, "&lt;=" &amp; $A65, DataRegularSeason20242025!$E$3:$E$1315, B$1)</f>
        <v>18</v>
      </c>
      <c r="C65" s="2">
        <f>SUMIFS(DataRegularSeason20242025!$AA$3:$AA$1315,DataRegularSeason20242025!$B$3:$B$1315, "&lt;=" &amp; $A65, DataRegularSeason20242025!$D$3:$D$1315, C$1)+SUMIFS(DataRegularSeason20242025!$AB$3:$AB$1315,DataRegularSeason20242025!$B$3:$B$1315, "&lt;=" &amp; $A65, DataRegularSeason20242025!$E$3:$E$1315, C$1)</f>
        <v>19</v>
      </c>
      <c r="D65" s="2">
        <f>SUMIFS(DataRegularSeason20242025!$AA$3:$AA$1315,DataRegularSeason20242025!$B$3:$B$1315, "&lt;=" &amp; $A65, DataRegularSeason20242025!$D$3:$D$1315, D$1)+SUMIFS(DataRegularSeason20242025!$AB$3:$AB$1315,DataRegularSeason20242025!$B$3:$B$1315, "&lt;=" &amp; $A65, DataRegularSeason20242025!$E$3:$E$1315, D$1)</f>
        <v>19</v>
      </c>
      <c r="E65" s="2">
        <f>SUMIFS(DataRegularSeason20242025!$AA$3:$AA$1315,DataRegularSeason20242025!$B$3:$B$1315, "&lt;=" &amp; $A65, DataRegularSeason20242025!$D$3:$D$1315, E$1)+SUMIFS(DataRegularSeason20242025!$AB$3:$AB$1315,DataRegularSeason20242025!$B$3:$B$1315, "&lt;=" &amp; $A65, DataRegularSeason20242025!$E$3:$E$1315, E$1)</f>
        <v>28</v>
      </c>
      <c r="F65" s="2">
        <f>SUMIFS(DataRegularSeason20242025!$AA$3:$AA$1315,DataRegularSeason20242025!$B$3:$B$1315, "&lt;=" &amp; $A65, DataRegularSeason20242025!$D$3:$D$1315, F$1)+SUMIFS(DataRegularSeason20242025!$AB$3:$AB$1315,DataRegularSeason20242025!$B$3:$B$1315, "&lt;=" &amp; $A65, DataRegularSeason20242025!$E$3:$E$1315, F$1)</f>
        <v>16</v>
      </c>
      <c r="G65" s="2">
        <f>SUMIFS(DataRegularSeason20242025!$AA$3:$AA$1315,DataRegularSeason20242025!$B$3:$B$1315, "&lt;=" &amp; $A65, DataRegularSeason20242025!$D$3:$D$1315, G$1)+SUMIFS(DataRegularSeason20242025!$AB$3:$AB$1315,DataRegularSeason20242025!$B$3:$B$1315, "&lt;=" &amp; $A65, DataRegularSeason20242025!$E$3:$E$1315, G$1)</f>
        <v>23</v>
      </c>
      <c r="H65" s="2">
        <f>SUMIFS(DataRegularSeason20242025!$AA$3:$AA$1315,DataRegularSeason20242025!$B$3:$B$1315, "&lt;=" &amp; $A65, DataRegularSeason20242025!$D$3:$D$1315, H$1)+SUMIFS(DataRegularSeason20242025!$AB$3:$AB$1315,DataRegularSeason20242025!$B$3:$B$1315, "&lt;=" &amp; $A65, DataRegularSeason20242025!$E$3:$E$1315, H$1)</f>
        <v>13</v>
      </c>
      <c r="I65" s="2">
        <f>SUMIFS(DataRegularSeason20242025!$AA$3:$AA$1315,DataRegularSeason20242025!$B$3:$B$1315, "&lt;=" &amp; $A65, DataRegularSeason20242025!$D$3:$D$1315, I$1)+SUMIFS(DataRegularSeason20242025!$AB$3:$AB$1315,DataRegularSeason20242025!$B$3:$B$1315, "&lt;=" &amp; $A65, DataRegularSeason20242025!$E$3:$E$1315, I$1)</f>
        <v>20</v>
      </c>
      <c r="J65" s="2">
        <f>SUMIFS(DataRegularSeason20242025!$AA$3:$AA$1315,DataRegularSeason20242025!$B$3:$B$1315, "&lt;=" &amp; $A65, DataRegularSeason20242025!$D$3:$D$1315, J$1)+SUMIFS(DataRegularSeason20242025!$AB$3:$AB$1315,DataRegularSeason20242025!$B$3:$B$1315, "&lt;=" &amp; $A65, DataRegularSeason20242025!$E$3:$E$1315, J$1)</f>
        <v>24</v>
      </c>
      <c r="K65" s="2">
        <f>SUMIFS(DataRegularSeason20242025!$AA$3:$AA$1315,DataRegularSeason20242025!$B$3:$B$1315, "&lt;=" &amp; $A65, DataRegularSeason20242025!$D$3:$D$1315, K$1)+SUMIFS(DataRegularSeason20242025!$AB$3:$AB$1315,DataRegularSeason20242025!$B$3:$B$1315, "&lt;=" &amp; $A65, DataRegularSeason20242025!$E$3:$E$1315, K$1)</f>
        <v>16</v>
      </c>
      <c r="L65" s="2">
        <f>SUMIFS(DataRegularSeason20242025!$AA$3:$AA$1315,DataRegularSeason20242025!$B$3:$B$1315, "&lt;=" &amp; $A65, DataRegularSeason20242025!$D$3:$D$1315, L$1)+SUMIFS(DataRegularSeason20242025!$AB$3:$AB$1315,DataRegularSeason20242025!$B$3:$B$1315, "&lt;=" &amp; $A65, DataRegularSeason20242025!$E$3:$E$1315, L$1)</f>
        <v>22</v>
      </c>
      <c r="M65" s="2">
        <f>SUMIFS(DataRegularSeason20242025!$AA$3:$AA$1315,DataRegularSeason20242025!$B$3:$B$1315, "&lt;=" &amp; $A65, DataRegularSeason20242025!$D$3:$D$1315, M$1)+SUMIFS(DataRegularSeason20242025!$AB$3:$AB$1315,DataRegularSeason20242025!$B$3:$B$1315, "&lt;=" &amp; $A65, DataRegularSeason20242025!$E$3:$E$1315, M$1)</f>
        <v>25</v>
      </c>
      <c r="N65" s="2">
        <f>SUMIFS(DataRegularSeason20242025!$AA$3:$AA$1315,DataRegularSeason20242025!$B$3:$B$1315, "&lt;=" &amp; $A65, DataRegularSeason20242025!$D$3:$D$1315, N$1)+SUMIFS(DataRegularSeason20242025!$AB$3:$AB$1315,DataRegularSeason20242025!$B$3:$B$1315, "&lt;=" &amp; $A65, DataRegularSeason20242025!$E$3:$E$1315, N$1)</f>
        <v>23</v>
      </c>
      <c r="O65" s="2">
        <f>SUMIFS(DataRegularSeason20242025!$AA$3:$AA$1315,DataRegularSeason20242025!$B$3:$B$1315, "&lt;=" &amp; $A65, DataRegularSeason20242025!$D$3:$D$1315, O$1)+SUMIFS(DataRegularSeason20242025!$AB$3:$AB$1315,DataRegularSeason20242025!$B$3:$B$1315, "&lt;=" &amp; $A65, DataRegularSeason20242025!$E$3:$E$1315, O$1)</f>
        <v>27</v>
      </c>
      <c r="P65" s="2">
        <f>SUMIFS(DataRegularSeason20242025!$AA$3:$AA$1315,DataRegularSeason20242025!$B$3:$B$1315, "&lt;=" &amp; $A65, DataRegularSeason20242025!$D$3:$D$1315, P$1)+SUMIFS(DataRegularSeason20242025!$AB$3:$AB$1315,DataRegularSeason20242025!$B$3:$B$1315, "&lt;=" &amp; $A65, DataRegularSeason20242025!$E$3:$E$1315, P$1)</f>
        <v>16</v>
      </c>
      <c r="Q65" s="2">
        <f>SUMIFS(DataRegularSeason20242025!$AA$3:$AA$1315,DataRegularSeason20242025!$B$3:$B$1315, "&lt;=" &amp; $A65, DataRegularSeason20242025!$D$3:$D$1315, Q$1)+SUMIFS(DataRegularSeason20242025!$AB$3:$AB$1315,DataRegularSeason20242025!$B$3:$B$1315, "&lt;=" &amp; $A65, DataRegularSeason20242025!$E$3:$E$1315, Q$1)</f>
        <v>26</v>
      </c>
      <c r="R65" s="2">
        <f>SUMIFS(DataRegularSeason20242025!$AA$3:$AA$1315,DataRegularSeason20242025!$B$3:$B$1315, "&lt;=" &amp; $A65, DataRegularSeason20242025!$D$3:$D$1315, R$1)+SUMIFS(DataRegularSeason20242025!$AB$3:$AB$1315,DataRegularSeason20242025!$B$3:$B$1315, "&lt;=" &amp; $A65, DataRegularSeason20242025!$E$3:$E$1315, R$1)</f>
        <v>15</v>
      </c>
      <c r="S65" s="2">
        <f>SUMIFS(DataRegularSeason20242025!$AA$3:$AA$1315,DataRegularSeason20242025!$B$3:$B$1315, "&lt;=" &amp; $A65, DataRegularSeason20242025!$D$3:$D$1315, S$1)+SUMIFS(DataRegularSeason20242025!$AB$3:$AB$1315,DataRegularSeason20242025!$B$3:$B$1315, "&lt;=" &amp; $A65, DataRegularSeason20242025!$E$3:$E$1315, S$1)</f>
        <v>19</v>
      </c>
      <c r="T65" s="2">
        <f>SUMIFS(DataRegularSeason20242025!$AA$3:$AA$1315,DataRegularSeason20242025!$B$3:$B$1315, "&lt;=" &amp; $A65, DataRegularSeason20242025!$D$3:$D$1315, T$1)+SUMIFS(DataRegularSeason20242025!$AB$3:$AB$1315,DataRegularSeason20242025!$B$3:$B$1315, "&lt;=" &amp; $A65, DataRegularSeason20242025!$E$3:$E$1315, T$1)</f>
        <v>25</v>
      </c>
      <c r="U65" s="2">
        <f>SUMIFS(DataRegularSeason20242025!$AA$3:$AA$1315,DataRegularSeason20242025!$B$3:$B$1315, "&lt;=" &amp; $A65, DataRegularSeason20242025!$D$3:$D$1315, U$1)+SUMIFS(DataRegularSeason20242025!$AB$3:$AB$1315,DataRegularSeason20242025!$B$3:$B$1315, "&lt;=" &amp; $A65, DataRegularSeason20242025!$E$3:$E$1315, U$1)</f>
        <v>17</v>
      </c>
      <c r="V65" s="2">
        <f>SUMIFS(DataRegularSeason20242025!$AA$3:$AA$1315,DataRegularSeason20242025!$B$3:$B$1315, "&lt;=" &amp; $A65, DataRegularSeason20242025!$D$3:$D$1315, V$1)+SUMIFS(DataRegularSeason20242025!$AB$3:$AB$1315,DataRegularSeason20242025!$B$3:$B$1315, "&lt;=" &amp; $A65, DataRegularSeason20242025!$E$3:$E$1315, V$1)</f>
        <v>18</v>
      </c>
      <c r="W65" s="2">
        <f>SUMIFS(DataRegularSeason20242025!$AA$3:$AA$1315,DataRegularSeason20242025!$B$3:$B$1315, "&lt;=" &amp; $A65, DataRegularSeason20242025!$D$3:$D$1315, W$1)+SUMIFS(DataRegularSeason20242025!$AB$3:$AB$1315,DataRegularSeason20242025!$B$3:$B$1315, "&lt;=" &amp; $A65, DataRegularSeason20242025!$E$3:$E$1315, W$1)</f>
        <v>18</v>
      </c>
      <c r="X65" s="2">
        <f>SUMIFS(DataRegularSeason20242025!$AA$3:$AA$1315,DataRegularSeason20242025!$B$3:$B$1315, "&lt;=" &amp; $A65, DataRegularSeason20242025!$D$3:$D$1315, X$1)+SUMIFS(DataRegularSeason20242025!$AB$3:$AB$1315,DataRegularSeason20242025!$B$3:$B$1315, "&lt;=" &amp; $A65, DataRegularSeason20242025!$E$3:$E$1315, X$1)</f>
        <v>21</v>
      </c>
      <c r="Y65" s="2">
        <f>SUMIFS(DataRegularSeason20242025!$AA$3:$AA$1315,DataRegularSeason20242025!$B$3:$B$1315, "&lt;=" &amp; $A65, DataRegularSeason20242025!$D$3:$D$1315, Y$1)+SUMIFS(DataRegularSeason20242025!$AB$3:$AB$1315,DataRegularSeason20242025!$B$3:$B$1315, "&lt;=" &amp; $A65, DataRegularSeason20242025!$E$3:$E$1315, Y$1)</f>
        <v>16</v>
      </c>
      <c r="Z65" s="2">
        <f>SUMIFS(DataRegularSeason20242025!$AA$3:$AA$1315,DataRegularSeason20242025!$B$3:$B$1315, "&lt;=" &amp; $A65, DataRegularSeason20242025!$D$3:$D$1315, Z$1)+SUMIFS(DataRegularSeason20242025!$AB$3:$AB$1315,DataRegularSeason20242025!$B$3:$B$1315, "&lt;=" &amp; $A65, DataRegularSeason20242025!$E$3:$E$1315, Z$1)</f>
        <v>17</v>
      </c>
      <c r="AA65" s="2">
        <f>SUMIFS(DataRegularSeason20242025!$AA$3:$AA$1315,DataRegularSeason20242025!$B$3:$B$1315, "&lt;=" &amp; $A65, DataRegularSeason20242025!$D$3:$D$1315, AA$1)+SUMIFS(DataRegularSeason20242025!$AB$3:$AB$1315,DataRegularSeason20242025!$B$3:$B$1315, "&lt;=" &amp; $A65, DataRegularSeason20242025!$E$3:$E$1315, AA$1)</f>
        <v>21</v>
      </c>
      <c r="AB65" s="2">
        <f>SUMIFS(DataRegularSeason20242025!$AA$3:$AA$1315,DataRegularSeason20242025!$B$3:$B$1315, "&lt;=" &amp; $A65, DataRegularSeason20242025!$D$3:$D$1315, AB$1)+SUMIFS(DataRegularSeason20242025!$AB$3:$AB$1315,DataRegularSeason20242025!$B$3:$B$1315, "&lt;=" &amp; $A65, DataRegularSeason20242025!$E$3:$E$1315, AB$1)</f>
        <v>26</v>
      </c>
      <c r="AC65" s="2">
        <f>SUMIFS(DataRegularSeason20242025!$AA$3:$AA$1315,DataRegularSeason20242025!$B$3:$B$1315, "&lt;=" &amp; $A65, DataRegularSeason20242025!$D$3:$D$1315, AC$1)+SUMIFS(DataRegularSeason20242025!$AB$3:$AB$1315,DataRegularSeason20242025!$B$3:$B$1315, "&lt;=" &amp; $A65, DataRegularSeason20242025!$E$3:$E$1315, AC$1)</f>
        <v>17</v>
      </c>
      <c r="AD65" s="2">
        <f>SUMIFS(DataRegularSeason20242025!$AA$3:$AA$1315,DataRegularSeason20242025!$B$3:$B$1315, "&lt;=" &amp; $A65, DataRegularSeason20242025!$D$3:$D$1315, AD$1)+SUMIFS(DataRegularSeason20242025!$AB$3:$AB$1315,DataRegularSeason20242025!$B$3:$B$1315, "&lt;=" &amp; $A65, DataRegularSeason20242025!$E$3:$E$1315, AD$1)</f>
        <v>21</v>
      </c>
      <c r="AE65" s="2">
        <f>SUMIFS(DataRegularSeason20242025!$AA$3:$AA$1315,DataRegularSeason20242025!$B$3:$B$1315, "&lt;=" &amp; $A65, DataRegularSeason20242025!$D$3:$D$1315, AE$1)+SUMIFS(DataRegularSeason20242025!$AB$3:$AB$1315,DataRegularSeason20242025!$B$3:$B$1315, "&lt;=" &amp; $A65, DataRegularSeason20242025!$E$3:$E$1315, AE$1)</f>
        <v>24</v>
      </c>
      <c r="AF65" s="2">
        <f>SUMIFS(DataRegularSeason20242025!$AA$3:$AA$1315,DataRegularSeason20242025!$B$3:$B$1315, "&lt;=" &amp; $A65, DataRegularSeason20242025!$D$3:$D$1315, AF$1)+SUMIFS(DataRegularSeason20242025!$AB$3:$AB$1315,DataRegularSeason20242025!$B$3:$B$1315, "&lt;=" &amp; $A65, DataRegularSeason20242025!$E$3:$E$1315, AF$1)</f>
        <v>32</v>
      </c>
      <c r="AG65" s="2">
        <f>SUMIFS(DataRegularSeason20242025!$AA$3:$AA$1315,DataRegularSeason20242025!$B$3:$B$1315, "&lt;=" &amp; $A65, DataRegularSeason20242025!$D$3:$D$1315, AG$1)+SUMIFS(DataRegularSeason20242025!$AB$3:$AB$1315,DataRegularSeason20242025!$B$3:$B$1315, "&lt;=" &amp; $A65, DataRegularSeason20242025!$E$3:$E$1315, AG$1)</f>
        <v>27</v>
      </c>
    </row>
    <row r="66" spans="1:33" x14ac:dyDescent="0.25">
      <c r="A66" s="4">
        <v>45632</v>
      </c>
      <c r="B66" s="2">
        <f>SUMIFS(DataRegularSeason20242025!$AA$3:$AA$1315,DataRegularSeason20242025!$B$3:$B$1315, "&lt;=" &amp; $A66, DataRegularSeason20242025!$D$3:$D$1315, B$1)+SUMIFS(DataRegularSeason20242025!$AB$3:$AB$1315,DataRegularSeason20242025!$B$3:$B$1315, "&lt;=" &amp; $A66, DataRegularSeason20242025!$E$3:$E$1315, B$1)</f>
        <v>18</v>
      </c>
      <c r="C66" s="2">
        <f>SUMIFS(DataRegularSeason20242025!$AA$3:$AA$1315,DataRegularSeason20242025!$B$3:$B$1315, "&lt;=" &amp; $A66, DataRegularSeason20242025!$D$3:$D$1315, C$1)+SUMIFS(DataRegularSeason20242025!$AB$3:$AB$1315,DataRegularSeason20242025!$B$3:$B$1315, "&lt;=" &amp; $A66, DataRegularSeason20242025!$E$3:$E$1315, C$1)</f>
        <v>19</v>
      </c>
      <c r="D66" s="2">
        <f>SUMIFS(DataRegularSeason20242025!$AA$3:$AA$1315,DataRegularSeason20242025!$B$3:$B$1315, "&lt;=" &amp; $A66, DataRegularSeason20242025!$D$3:$D$1315, D$1)+SUMIFS(DataRegularSeason20242025!$AB$3:$AB$1315,DataRegularSeason20242025!$B$3:$B$1315, "&lt;=" &amp; $A66, DataRegularSeason20242025!$E$3:$E$1315, D$1)</f>
        <v>19</v>
      </c>
      <c r="E66" s="2">
        <f>SUMIFS(DataRegularSeason20242025!$AA$3:$AA$1315,DataRegularSeason20242025!$B$3:$B$1315, "&lt;=" &amp; $A66, DataRegularSeason20242025!$D$3:$D$1315, E$1)+SUMIFS(DataRegularSeason20242025!$AB$3:$AB$1315,DataRegularSeason20242025!$B$3:$B$1315, "&lt;=" &amp; $A66, DataRegularSeason20242025!$E$3:$E$1315, E$1)</f>
        <v>28</v>
      </c>
      <c r="F66" s="2">
        <f>SUMIFS(DataRegularSeason20242025!$AA$3:$AA$1315,DataRegularSeason20242025!$B$3:$B$1315, "&lt;=" &amp; $A66, DataRegularSeason20242025!$D$3:$D$1315, F$1)+SUMIFS(DataRegularSeason20242025!$AB$3:$AB$1315,DataRegularSeason20242025!$B$3:$B$1315, "&lt;=" &amp; $A66, DataRegularSeason20242025!$E$3:$E$1315, F$1)</f>
        <v>16</v>
      </c>
      <c r="G66" s="2">
        <f>SUMIFS(DataRegularSeason20242025!$AA$3:$AA$1315,DataRegularSeason20242025!$B$3:$B$1315, "&lt;=" &amp; $A66, DataRegularSeason20242025!$D$3:$D$1315, G$1)+SUMIFS(DataRegularSeason20242025!$AB$3:$AB$1315,DataRegularSeason20242025!$B$3:$B$1315, "&lt;=" &amp; $A66, DataRegularSeason20242025!$E$3:$E$1315, G$1)</f>
        <v>23</v>
      </c>
      <c r="H66" s="2">
        <f>SUMIFS(DataRegularSeason20242025!$AA$3:$AA$1315,DataRegularSeason20242025!$B$3:$B$1315, "&lt;=" &amp; $A66, DataRegularSeason20242025!$D$3:$D$1315, H$1)+SUMIFS(DataRegularSeason20242025!$AB$3:$AB$1315,DataRegularSeason20242025!$B$3:$B$1315, "&lt;=" &amp; $A66, DataRegularSeason20242025!$E$3:$E$1315, H$1)</f>
        <v>13</v>
      </c>
      <c r="I66" s="2">
        <f>SUMIFS(DataRegularSeason20242025!$AA$3:$AA$1315,DataRegularSeason20242025!$B$3:$B$1315, "&lt;=" &amp; $A66, DataRegularSeason20242025!$D$3:$D$1315, I$1)+SUMIFS(DataRegularSeason20242025!$AB$3:$AB$1315,DataRegularSeason20242025!$B$3:$B$1315, "&lt;=" &amp; $A66, DataRegularSeason20242025!$E$3:$E$1315, I$1)</f>
        <v>20</v>
      </c>
      <c r="J66" s="2">
        <f>SUMIFS(DataRegularSeason20242025!$AA$3:$AA$1315,DataRegularSeason20242025!$B$3:$B$1315, "&lt;=" &amp; $A66, DataRegularSeason20242025!$D$3:$D$1315, J$1)+SUMIFS(DataRegularSeason20242025!$AB$3:$AB$1315,DataRegularSeason20242025!$B$3:$B$1315, "&lt;=" &amp; $A66, DataRegularSeason20242025!$E$3:$E$1315, J$1)</f>
        <v>24</v>
      </c>
      <c r="K66" s="2">
        <f>SUMIFS(DataRegularSeason20242025!$AA$3:$AA$1315,DataRegularSeason20242025!$B$3:$B$1315, "&lt;=" &amp; $A66, DataRegularSeason20242025!$D$3:$D$1315, K$1)+SUMIFS(DataRegularSeason20242025!$AB$3:$AB$1315,DataRegularSeason20242025!$B$3:$B$1315, "&lt;=" &amp; $A66, DataRegularSeason20242025!$E$3:$E$1315, K$1)</f>
        <v>16</v>
      </c>
      <c r="L66" s="2">
        <f>SUMIFS(DataRegularSeason20242025!$AA$3:$AA$1315,DataRegularSeason20242025!$B$3:$B$1315, "&lt;=" &amp; $A66, DataRegularSeason20242025!$D$3:$D$1315, L$1)+SUMIFS(DataRegularSeason20242025!$AB$3:$AB$1315,DataRegularSeason20242025!$B$3:$B$1315, "&lt;=" &amp; $A66, DataRegularSeason20242025!$E$3:$E$1315, L$1)</f>
        <v>22</v>
      </c>
      <c r="M66" s="2">
        <f>SUMIFS(DataRegularSeason20242025!$AA$3:$AA$1315,DataRegularSeason20242025!$B$3:$B$1315, "&lt;=" &amp; $A66, DataRegularSeason20242025!$D$3:$D$1315, M$1)+SUMIFS(DataRegularSeason20242025!$AB$3:$AB$1315,DataRegularSeason20242025!$B$3:$B$1315, "&lt;=" &amp; $A66, DataRegularSeason20242025!$E$3:$E$1315, M$1)</f>
        <v>25</v>
      </c>
      <c r="N66" s="2">
        <f>SUMIFS(DataRegularSeason20242025!$AA$3:$AA$1315,DataRegularSeason20242025!$B$3:$B$1315, "&lt;=" &amp; $A66, DataRegularSeason20242025!$D$3:$D$1315, N$1)+SUMIFS(DataRegularSeason20242025!$AB$3:$AB$1315,DataRegularSeason20242025!$B$3:$B$1315, "&lt;=" &amp; $A66, DataRegularSeason20242025!$E$3:$E$1315, N$1)</f>
        <v>23</v>
      </c>
      <c r="O66" s="2">
        <f>SUMIFS(DataRegularSeason20242025!$AA$3:$AA$1315,DataRegularSeason20242025!$B$3:$B$1315, "&lt;=" &amp; $A66, DataRegularSeason20242025!$D$3:$D$1315, O$1)+SUMIFS(DataRegularSeason20242025!$AB$3:$AB$1315,DataRegularSeason20242025!$B$3:$B$1315, "&lt;=" &amp; $A66, DataRegularSeason20242025!$E$3:$E$1315, O$1)</f>
        <v>27</v>
      </c>
      <c r="P66" s="2">
        <f>SUMIFS(DataRegularSeason20242025!$AA$3:$AA$1315,DataRegularSeason20242025!$B$3:$B$1315, "&lt;=" &amp; $A66, DataRegularSeason20242025!$D$3:$D$1315, P$1)+SUMIFS(DataRegularSeason20242025!$AB$3:$AB$1315,DataRegularSeason20242025!$B$3:$B$1315, "&lt;=" &amp; $A66, DataRegularSeason20242025!$E$3:$E$1315, P$1)</f>
        <v>16</v>
      </c>
      <c r="Q66" s="2">
        <f>SUMIFS(DataRegularSeason20242025!$AA$3:$AA$1315,DataRegularSeason20242025!$B$3:$B$1315, "&lt;=" &amp; $A66, DataRegularSeason20242025!$D$3:$D$1315, Q$1)+SUMIFS(DataRegularSeason20242025!$AB$3:$AB$1315,DataRegularSeason20242025!$B$3:$B$1315, "&lt;=" &amp; $A66, DataRegularSeason20242025!$E$3:$E$1315, Q$1)</f>
        <v>26</v>
      </c>
      <c r="R66" s="2">
        <f>SUMIFS(DataRegularSeason20242025!$AA$3:$AA$1315,DataRegularSeason20242025!$B$3:$B$1315, "&lt;=" &amp; $A66, DataRegularSeason20242025!$D$3:$D$1315, R$1)+SUMIFS(DataRegularSeason20242025!$AB$3:$AB$1315,DataRegularSeason20242025!$B$3:$B$1315, "&lt;=" &amp; $A66, DataRegularSeason20242025!$E$3:$E$1315, R$1)</f>
        <v>15</v>
      </c>
      <c r="S66" s="2">
        <f>SUMIFS(DataRegularSeason20242025!$AA$3:$AA$1315,DataRegularSeason20242025!$B$3:$B$1315, "&lt;=" &amp; $A66, DataRegularSeason20242025!$D$3:$D$1315, S$1)+SUMIFS(DataRegularSeason20242025!$AB$3:$AB$1315,DataRegularSeason20242025!$B$3:$B$1315, "&lt;=" &amp; $A66, DataRegularSeason20242025!$E$3:$E$1315, S$1)</f>
        <v>19</v>
      </c>
      <c r="T66" s="2">
        <f>SUMIFS(DataRegularSeason20242025!$AA$3:$AA$1315,DataRegularSeason20242025!$B$3:$B$1315, "&lt;=" &amp; $A66, DataRegularSeason20242025!$D$3:$D$1315, T$1)+SUMIFS(DataRegularSeason20242025!$AB$3:$AB$1315,DataRegularSeason20242025!$B$3:$B$1315, "&lt;=" &amp; $A66, DataRegularSeason20242025!$E$3:$E$1315, T$1)</f>
        <v>25</v>
      </c>
      <c r="U66" s="2">
        <f>SUMIFS(DataRegularSeason20242025!$AA$3:$AA$1315,DataRegularSeason20242025!$B$3:$B$1315, "&lt;=" &amp; $A66, DataRegularSeason20242025!$D$3:$D$1315, U$1)+SUMIFS(DataRegularSeason20242025!$AB$3:$AB$1315,DataRegularSeason20242025!$B$3:$B$1315, "&lt;=" &amp; $A66, DataRegularSeason20242025!$E$3:$E$1315, U$1)</f>
        <v>17</v>
      </c>
      <c r="V66" s="2">
        <f>SUMIFS(DataRegularSeason20242025!$AA$3:$AA$1315,DataRegularSeason20242025!$B$3:$B$1315, "&lt;=" &amp; $A66, DataRegularSeason20242025!$D$3:$D$1315, V$1)+SUMIFS(DataRegularSeason20242025!$AB$3:$AB$1315,DataRegularSeason20242025!$B$3:$B$1315, "&lt;=" &amp; $A66, DataRegularSeason20242025!$E$3:$E$1315, V$1)</f>
        <v>18</v>
      </c>
      <c r="W66" s="2">
        <f>SUMIFS(DataRegularSeason20242025!$AA$3:$AA$1315,DataRegularSeason20242025!$B$3:$B$1315, "&lt;=" &amp; $A66, DataRegularSeason20242025!$D$3:$D$1315, W$1)+SUMIFS(DataRegularSeason20242025!$AB$3:$AB$1315,DataRegularSeason20242025!$B$3:$B$1315, "&lt;=" &amp; $A66, DataRegularSeason20242025!$E$3:$E$1315, W$1)</f>
        <v>18</v>
      </c>
      <c r="X66" s="2">
        <f>SUMIFS(DataRegularSeason20242025!$AA$3:$AA$1315,DataRegularSeason20242025!$B$3:$B$1315, "&lt;=" &amp; $A66, DataRegularSeason20242025!$D$3:$D$1315, X$1)+SUMIFS(DataRegularSeason20242025!$AB$3:$AB$1315,DataRegularSeason20242025!$B$3:$B$1315, "&lt;=" &amp; $A66, DataRegularSeason20242025!$E$3:$E$1315, X$1)</f>
        <v>21</v>
      </c>
      <c r="Y66" s="2">
        <f>SUMIFS(DataRegularSeason20242025!$AA$3:$AA$1315,DataRegularSeason20242025!$B$3:$B$1315, "&lt;=" &amp; $A66, DataRegularSeason20242025!$D$3:$D$1315, Y$1)+SUMIFS(DataRegularSeason20242025!$AB$3:$AB$1315,DataRegularSeason20242025!$B$3:$B$1315, "&lt;=" &amp; $A66, DataRegularSeason20242025!$E$3:$E$1315, Y$1)</f>
        <v>16</v>
      </c>
      <c r="Z66" s="2">
        <f>SUMIFS(DataRegularSeason20242025!$AA$3:$AA$1315,DataRegularSeason20242025!$B$3:$B$1315, "&lt;=" &amp; $A66, DataRegularSeason20242025!$D$3:$D$1315, Z$1)+SUMIFS(DataRegularSeason20242025!$AB$3:$AB$1315,DataRegularSeason20242025!$B$3:$B$1315, "&lt;=" &amp; $A66, DataRegularSeason20242025!$E$3:$E$1315, Z$1)</f>
        <v>17</v>
      </c>
      <c r="AA66" s="2">
        <f>SUMIFS(DataRegularSeason20242025!$AA$3:$AA$1315,DataRegularSeason20242025!$B$3:$B$1315, "&lt;=" &amp; $A66, DataRegularSeason20242025!$D$3:$D$1315, AA$1)+SUMIFS(DataRegularSeason20242025!$AB$3:$AB$1315,DataRegularSeason20242025!$B$3:$B$1315, "&lt;=" &amp; $A66, DataRegularSeason20242025!$E$3:$E$1315, AA$1)</f>
        <v>21</v>
      </c>
      <c r="AB66" s="2">
        <f>SUMIFS(DataRegularSeason20242025!$AA$3:$AA$1315,DataRegularSeason20242025!$B$3:$B$1315, "&lt;=" &amp; $A66, DataRegularSeason20242025!$D$3:$D$1315, AB$1)+SUMIFS(DataRegularSeason20242025!$AB$3:$AB$1315,DataRegularSeason20242025!$B$3:$B$1315, "&lt;=" &amp; $A66, DataRegularSeason20242025!$E$3:$E$1315, AB$1)</f>
        <v>26</v>
      </c>
      <c r="AC66" s="2">
        <f>SUMIFS(DataRegularSeason20242025!$AA$3:$AA$1315,DataRegularSeason20242025!$B$3:$B$1315, "&lt;=" &amp; $A66, DataRegularSeason20242025!$D$3:$D$1315, AC$1)+SUMIFS(DataRegularSeason20242025!$AB$3:$AB$1315,DataRegularSeason20242025!$B$3:$B$1315, "&lt;=" &amp; $A66, DataRegularSeason20242025!$E$3:$E$1315, AC$1)</f>
        <v>17</v>
      </c>
      <c r="AD66" s="2">
        <f>SUMIFS(DataRegularSeason20242025!$AA$3:$AA$1315,DataRegularSeason20242025!$B$3:$B$1315, "&lt;=" &amp; $A66, DataRegularSeason20242025!$D$3:$D$1315, AD$1)+SUMIFS(DataRegularSeason20242025!$AB$3:$AB$1315,DataRegularSeason20242025!$B$3:$B$1315, "&lt;=" &amp; $A66, DataRegularSeason20242025!$E$3:$E$1315, AD$1)</f>
        <v>21</v>
      </c>
      <c r="AE66" s="2">
        <f>SUMIFS(DataRegularSeason20242025!$AA$3:$AA$1315,DataRegularSeason20242025!$B$3:$B$1315, "&lt;=" &amp; $A66, DataRegularSeason20242025!$D$3:$D$1315, AE$1)+SUMIFS(DataRegularSeason20242025!$AB$3:$AB$1315,DataRegularSeason20242025!$B$3:$B$1315, "&lt;=" &amp; $A66, DataRegularSeason20242025!$E$3:$E$1315, AE$1)</f>
        <v>24</v>
      </c>
      <c r="AF66" s="2">
        <f>SUMIFS(DataRegularSeason20242025!$AA$3:$AA$1315,DataRegularSeason20242025!$B$3:$B$1315, "&lt;=" &amp; $A66, DataRegularSeason20242025!$D$3:$D$1315, AF$1)+SUMIFS(DataRegularSeason20242025!$AB$3:$AB$1315,DataRegularSeason20242025!$B$3:$B$1315, "&lt;=" &amp; $A66, DataRegularSeason20242025!$E$3:$E$1315, AF$1)</f>
        <v>32</v>
      </c>
      <c r="AG66" s="2">
        <f>SUMIFS(DataRegularSeason20242025!$AA$3:$AA$1315,DataRegularSeason20242025!$B$3:$B$1315, "&lt;=" &amp; $A66, DataRegularSeason20242025!$D$3:$D$1315, AG$1)+SUMIFS(DataRegularSeason20242025!$AB$3:$AB$1315,DataRegularSeason20242025!$B$3:$B$1315, "&lt;=" &amp; $A66, DataRegularSeason20242025!$E$3:$E$1315, AG$1)</f>
        <v>27</v>
      </c>
    </row>
    <row r="67" spans="1:33" x14ac:dyDescent="0.25">
      <c r="A67" s="4">
        <v>45633</v>
      </c>
      <c r="B67" s="2">
        <f>SUMIFS(DataRegularSeason20242025!$AA$3:$AA$1315,DataRegularSeason20242025!$B$3:$B$1315, "&lt;=" &amp; $A67, DataRegularSeason20242025!$D$3:$D$1315, B$1)+SUMIFS(DataRegularSeason20242025!$AB$3:$AB$1315,DataRegularSeason20242025!$B$3:$B$1315, "&lt;=" &amp; $A67, DataRegularSeason20242025!$E$3:$E$1315, B$1)</f>
        <v>18</v>
      </c>
      <c r="C67" s="2">
        <f>SUMIFS(DataRegularSeason20242025!$AA$3:$AA$1315,DataRegularSeason20242025!$B$3:$B$1315, "&lt;=" &amp; $A67, DataRegularSeason20242025!$D$3:$D$1315, C$1)+SUMIFS(DataRegularSeason20242025!$AB$3:$AB$1315,DataRegularSeason20242025!$B$3:$B$1315, "&lt;=" &amp; $A67, DataRegularSeason20242025!$E$3:$E$1315, C$1)</f>
        <v>19</v>
      </c>
      <c r="D67" s="2">
        <f>SUMIFS(DataRegularSeason20242025!$AA$3:$AA$1315,DataRegularSeason20242025!$B$3:$B$1315, "&lt;=" &amp; $A67, DataRegularSeason20242025!$D$3:$D$1315, D$1)+SUMIFS(DataRegularSeason20242025!$AB$3:$AB$1315,DataRegularSeason20242025!$B$3:$B$1315, "&lt;=" &amp; $A67, DataRegularSeason20242025!$E$3:$E$1315, D$1)</f>
        <v>19</v>
      </c>
      <c r="E67" s="2">
        <f>SUMIFS(DataRegularSeason20242025!$AA$3:$AA$1315,DataRegularSeason20242025!$B$3:$B$1315, "&lt;=" &amp; $A67, DataRegularSeason20242025!$D$3:$D$1315, E$1)+SUMIFS(DataRegularSeason20242025!$AB$3:$AB$1315,DataRegularSeason20242025!$B$3:$B$1315, "&lt;=" &amp; $A67, DataRegularSeason20242025!$E$3:$E$1315, E$1)</f>
        <v>28</v>
      </c>
      <c r="F67" s="2">
        <f>SUMIFS(DataRegularSeason20242025!$AA$3:$AA$1315,DataRegularSeason20242025!$B$3:$B$1315, "&lt;=" &amp; $A67, DataRegularSeason20242025!$D$3:$D$1315, F$1)+SUMIFS(DataRegularSeason20242025!$AB$3:$AB$1315,DataRegularSeason20242025!$B$3:$B$1315, "&lt;=" &amp; $A67, DataRegularSeason20242025!$E$3:$E$1315, F$1)</f>
        <v>16</v>
      </c>
      <c r="G67" s="2">
        <f>SUMIFS(DataRegularSeason20242025!$AA$3:$AA$1315,DataRegularSeason20242025!$B$3:$B$1315, "&lt;=" &amp; $A67, DataRegularSeason20242025!$D$3:$D$1315, G$1)+SUMIFS(DataRegularSeason20242025!$AB$3:$AB$1315,DataRegularSeason20242025!$B$3:$B$1315, "&lt;=" &amp; $A67, DataRegularSeason20242025!$E$3:$E$1315, G$1)</f>
        <v>23</v>
      </c>
      <c r="H67" s="2">
        <f>SUMIFS(DataRegularSeason20242025!$AA$3:$AA$1315,DataRegularSeason20242025!$B$3:$B$1315, "&lt;=" &amp; $A67, DataRegularSeason20242025!$D$3:$D$1315, H$1)+SUMIFS(DataRegularSeason20242025!$AB$3:$AB$1315,DataRegularSeason20242025!$B$3:$B$1315, "&lt;=" &amp; $A67, DataRegularSeason20242025!$E$3:$E$1315, H$1)</f>
        <v>13</v>
      </c>
      <c r="I67" s="2">
        <f>SUMIFS(DataRegularSeason20242025!$AA$3:$AA$1315,DataRegularSeason20242025!$B$3:$B$1315, "&lt;=" &amp; $A67, DataRegularSeason20242025!$D$3:$D$1315, I$1)+SUMIFS(DataRegularSeason20242025!$AB$3:$AB$1315,DataRegularSeason20242025!$B$3:$B$1315, "&lt;=" &amp; $A67, DataRegularSeason20242025!$E$3:$E$1315, I$1)</f>
        <v>20</v>
      </c>
      <c r="J67" s="2">
        <f>SUMIFS(DataRegularSeason20242025!$AA$3:$AA$1315,DataRegularSeason20242025!$B$3:$B$1315, "&lt;=" &amp; $A67, DataRegularSeason20242025!$D$3:$D$1315, J$1)+SUMIFS(DataRegularSeason20242025!$AB$3:$AB$1315,DataRegularSeason20242025!$B$3:$B$1315, "&lt;=" &amp; $A67, DataRegularSeason20242025!$E$3:$E$1315, J$1)</f>
        <v>24</v>
      </c>
      <c r="K67" s="2">
        <f>SUMIFS(DataRegularSeason20242025!$AA$3:$AA$1315,DataRegularSeason20242025!$B$3:$B$1315, "&lt;=" &amp; $A67, DataRegularSeason20242025!$D$3:$D$1315, K$1)+SUMIFS(DataRegularSeason20242025!$AB$3:$AB$1315,DataRegularSeason20242025!$B$3:$B$1315, "&lt;=" &amp; $A67, DataRegularSeason20242025!$E$3:$E$1315, K$1)</f>
        <v>16</v>
      </c>
      <c r="L67" s="2">
        <f>SUMIFS(DataRegularSeason20242025!$AA$3:$AA$1315,DataRegularSeason20242025!$B$3:$B$1315, "&lt;=" &amp; $A67, DataRegularSeason20242025!$D$3:$D$1315, L$1)+SUMIFS(DataRegularSeason20242025!$AB$3:$AB$1315,DataRegularSeason20242025!$B$3:$B$1315, "&lt;=" &amp; $A67, DataRegularSeason20242025!$E$3:$E$1315, L$1)</f>
        <v>22</v>
      </c>
      <c r="M67" s="2">
        <f>SUMIFS(DataRegularSeason20242025!$AA$3:$AA$1315,DataRegularSeason20242025!$B$3:$B$1315, "&lt;=" &amp; $A67, DataRegularSeason20242025!$D$3:$D$1315, M$1)+SUMIFS(DataRegularSeason20242025!$AB$3:$AB$1315,DataRegularSeason20242025!$B$3:$B$1315, "&lt;=" &amp; $A67, DataRegularSeason20242025!$E$3:$E$1315, M$1)</f>
        <v>25</v>
      </c>
      <c r="N67" s="2">
        <f>SUMIFS(DataRegularSeason20242025!$AA$3:$AA$1315,DataRegularSeason20242025!$B$3:$B$1315, "&lt;=" &amp; $A67, DataRegularSeason20242025!$D$3:$D$1315, N$1)+SUMIFS(DataRegularSeason20242025!$AB$3:$AB$1315,DataRegularSeason20242025!$B$3:$B$1315, "&lt;=" &amp; $A67, DataRegularSeason20242025!$E$3:$E$1315, N$1)</f>
        <v>23</v>
      </c>
      <c r="O67" s="2">
        <f>SUMIFS(DataRegularSeason20242025!$AA$3:$AA$1315,DataRegularSeason20242025!$B$3:$B$1315, "&lt;=" &amp; $A67, DataRegularSeason20242025!$D$3:$D$1315, O$1)+SUMIFS(DataRegularSeason20242025!$AB$3:$AB$1315,DataRegularSeason20242025!$B$3:$B$1315, "&lt;=" &amp; $A67, DataRegularSeason20242025!$E$3:$E$1315, O$1)</f>
        <v>27</v>
      </c>
      <c r="P67" s="2">
        <f>SUMIFS(DataRegularSeason20242025!$AA$3:$AA$1315,DataRegularSeason20242025!$B$3:$B$1315, "&lt;=" &amp; $A67, DataRegularSeason20242025!$D$3:$D$1315, P$1)+SUMIFS(DataRegularSeason20242025!$AB$3:$AB$1315,DataRegularSeason20242025!$B$3:$B$1315, "&lt;=" &amp; $A67, DataRegularSeason20242025!$E$3:$E$1315, P$1)</f>
        <v>16</v>
      </c>
      <c r="Q67" s="2">
        <f>SUMIFS(DataRegularSeason20242025!$AA$3:$AA$1315,DataRegularSeason20242025!$B$3:$B$1315, "&lt;=" &amp; $A67, DataRegularSeason20242025!$D$3:$D$1315, Q$1)+SUMIFS(DataRegularSeason20242025!$AB$3:$AB$1315,DataRegularSeason20242025!$B$3:$B$1315, "&lt;=" &amp; $A67, DataRegularSeason20242025!$E$3:$E$1315, Q$1)</f>
        <v>26</v>
      </c>
      <c r="R67" s="2">
        <f>SUMIFS(DataRegularSeason20242025!$AA$3:$AA$1315,DataRegularSeason20242025!$B$3:$B$1315, "&lt;=" &amp; $A67, DataRegularSeason20242025!$D$3:$D$1315, R$1)+SUMIFS(DataRegularSeason20242025!$AB$3:$AB$1315,DataRegularSeason20242025!$B$3:$B$1315, "&lt;=" &amp; $A67, DataRegularSeason20242025!$E$3:$E$1315, R$1)</f>
        <v>15</v>
      </c>
      <c r="S67" s="2">
        <f>SUMIFS(DataRegularSeason20242025!$AA$3:$AA$1315,DataRegularSeason20242025!$B$3:$B$1315, "&lt;=" &amp; $A67, DataRegularSeason20242025!$D$3:$D$1315, S$1)+SUMIFS(DataRegularSeason20242025!$AB$3:$AB$1315,DataRegularSeason20242025!$B$3:$B$1315, "&lt;=" &amp; $A67, DataRegularSeason20242025!$E$3:$E$1315, S$1)</f>
        <v>19</v>
      </c>
      <c r="T67" s="2">
        <f>SUMIFS(DataRegularSeason20242025!$AA$3:$AA$1315,DataRegularSeason20242025!$B$3:$B$1315, "&lt;=" &amp; $A67, DataRegularSeason20242025!$D$3:$D$1315, T$1)+SUMIFS(DataRegularSeason20242025!$AB$3:$AB$1315,DataRegularSeason20242025!$B$3:$B$1315, "&lt;=" &amp; $A67, DataRegularSeason20242025!$E$3:$E$1315, T$1)</f>
        <v>25</v>
      </c>
      <c r="U67" s="2">
        <f>SUMIFS(DataRegularSeason20242025!$AA$3:$AA$1315,DataRegularSeason20242025!$B$3:$B$1315, "&lt;=" &amp; $A67, DataRegularSeason20242025!$D$3:$D$1315, U$1)+SUMIFS(DataRegularSeason20242025!$AB$3:$AB$1315,DataRegularSeason20242025!$B$3:$B$1315, "&lt;=" &amp; $A67, DataRegularSeason20242025!$E$3:$E$1315, U$1)</f>
        <v>17</v>
      </c>
      <c r="V67" s="2">
        <f>SUMIFS(DataRegularSeason20242025!$AA$3:$AA$1315,DataRegularSeason20242025!$B$3:$B$1315, "&lt;=" &amp; $A67, DataRegularSeason20242025!$D$3:$D$1315, V$1)+SUMIFS(DataRegularSeason20242025!$AB$3:$AB$1315,DataRegularSeason20242025!$B$3:$B$1315, "&lt;=" &amp; $A67, DataRegularSeason20242025!$E$3:$E$1315, V$1)</f>
        <v>18</v>
      </c>
      <c r="W67" s="2">
        <f>SUMIFS(DataRegularSeason20242025!$AA$3:$AA$1315,DataRegularSeason20242025!$B$3:$B$1315, "&lt;=" &amp; $A67, DataRegularSeason20242025!$D$3:$D$1315, W$1)+SUMIFS(DataRegularSeason20242025!$AB$3:$AB$1315,DataRegularSeason20242025!$B$3:$B$1315, "&lt;=" &amp; $A67, DataRegularSeason20242025!$E$3:$E$1315, W$1)</f>
        <v>18</v>
      </c>
      <c r="X67" s="2">
        <f>SUMIFS(DataRegularSeason20242025!$AA$3:$AA$1315,DataRegularSeason20242025!$B$3:$B$1315, "&lt;=" &amp; $A67, DataRegularSeason20242025!$D$3:$D$1315, X$1)+SUMIFS(DataRegularSeason20242025!$AB$3:$AB$1315,DataRegularSeason20242025!$B$3:$B$1315, "&lt;=" &amp; $A67, DataRegularSeason20242025!$E$3:$E$1315, X$1)</f>
        <v>21</v>
      </c>
      <c r="Y67" s="2">
        <f>SUMIFS(DataRegularSeason20242025!$AA$3:$AA$1315,DataRegularSeason20242025!$B$3:$B$1315, "&lt;=" &amp; $A67, DataRegularSeason20242025!$D$3:$D$1315, Y$1)+SUMIFS(DataRegularSeason20242025!$AB$3:$AB$1315,DataRegularSeason20242025!$B$3:$B$1315, "&lt;=" &amp; $A67, DataRegularSeason20242025!$E$3:$E$1315, Y$1)</f>
        <v>16</v>
      </c>
      <c r="Z67" s="2">
        <f>SUMIFS(DataRegularSeason20242025!$AA$3:$AA$1315,DataRegularSeason20242025!$B$3:$B$1315, "&lt;=" &amp; $A67, DataRegularSeason20242025!$D$3:$D$1315, Z$1)+SUMIFS(DataRegularSeason20242025!$AB$3:$AB$1315,DataRegularSeason20242025!$B$3:$B$1315, "&lt;=" &amp; $A67, DataRegularSeason20242025!$E$3:$E$1315, Z$1)</f>
        <v>17</v>
      </c>
      <c r="AA67" s="2">
        <f>SUMIFS(DataRegularSeason20242025!$AA$3:$AA$1315,DataRegularSeason20242025!$B$3:$B$1315, "&lt;=" &amp; $A67, DataRegularSeason20242025!$D$3:$D$1315, AA$1)+SUMIFS(DataRegularSeason20242025!$AB$3:$AB$1315,DataRegularSeason20242025!$B$3:$B$1315, "&lt;=" &amp; $A67, DataRegularSeason20242025!$E$3:$E$1315, AA$1)</f>
        <v>21</v>
      </c>
      <c r="AB67" s="2">
        <f>SUMIFS(DataRegularSeason20242025!$AA$3:$AA$1315,DataRegularSeason20242025!$B$3:$B$1315, "&lt;=" &amp; $A67, DataRegularSeason20242025!$D$3:$D$1315, AB$1)+SUMIFS(DataRegularSeason20242025!$AB$3:$AB$1315,DataRegularSeason20242025!$B$3:$B$1315, "&lt;=" &amp; $A67, DataRegularSeason20242025!$E$3:$E$1315, AB$1)</f>
        <v>26</v>
      </c>
      <c r="AC67" s="2">
        <f>SUMIFS(DataRegularSeason20242025!$AA$3:$AA$1315,DataRegularSeason20242025!$B$3:$B$1315, "&lt;=" &amp; $A67, DataRegularSeason20242025!$D$3:$D$1315, AC$1)+SUMIFS(DataRegularSeason20242025!$AB$3:$AB$1315,DataRegularSeason20242025!$B$3:$B$1315, "&lt;=" &amp; $A67, DataRegularSeason20242025!$E$3:$E$1315, AC$1)</f>
        <v>17</v>
      </c>
      <c r="AD67" s="2">
        <f>SUMIFS(DataRegularSeason20242025!$AA$3:$AA$1315,DataRegularSeason20242025!$B$3:$B$1315, "&lt;=" &amp; $A67, DataRegularSeason20242025!$D$3:$D$1315, AD$1)+SUMIFS(DataRegularSeason20242025!$AB$3:$AB$1315,DataRegularSeason20242025!$B$3:$B$1315, "&lt;=" &amp; $A67, DataRegularSeason20242025!$E$3:$E$1315, AD$1)</f>
        <v>21</v>
      </c>
      <c r="AE67" s="2">
        <f>SUMIFS(DataRegularSeason20242025!$AA$3:$AA$1315,DataRegularSeason20242025!$B$3:$B$1315, "&lt;=" &amp; $A67, DataRegularSeason20242025!$D$3:$D$1315, AE$1)+SUMIFS(DataRegularSeason20242025!$AB$3:$AB$1315,DataRegularSeason20242025!$B$3:$B$1315, "&lt;=" &amp; $A67, DataRegularSeason20242025!$E$3:$E$1315, AE$1)</f>
        <v>24</v>
      </c>
      <c r="AF67" s="2">
        <f>SUMIFS(DataRegularSeason20242025!$AA$3:$AA$1315,DataRegularSeason20242025!$B$3:$B$1315, "&lt;=" &amp; $A67, DataRegularSeason20242025!$D$3:$D$1315, AF$1)+SUMIFS(DataRegularSeason20242025!$AB$3:$AB$1315,DataRegularSeason20242025!$B$3:$B$1315, "&lt;=" &amp; $A67, DataRegularSeason20242025!$E$3:$E$1315, AF$1)</f>
        <v>32</v>
      </c>
      <c r="AG67" s="2">
        <f>SUMIFS(DataRegularSeason20242025!$AA$3:$AA$1315,DataRegularSeason20242025!$B$3:$B$1315, "&lt;=" &amp; $A67, DataRegularSeason20242025!$D$3:$D$1315, AG$1)+SUMIFS(DataRegularSeason20242025!$AB$3:$AB$1315,DataRegularSeason20242025!$B$3:$B$1315, "&lt;=" &amp; $A67, DataRegularSeason20242025!$E$3:$E$1315, AG$1)</f>
        <v>27</v>
      </c>
    </row>
    <row r="68" spans="1:33" x14ac:dyDescent="0.25">
      <c r="A68" s="4">
        <v>45634</v>
      </c>
      <c r="B68" s="2">
        <f>SUMIFS(DataRegularSeason20242025!$AA$3:$AA$1315,DataRegularSeason20242025!$B$3:$B$1315, "&lt;=" &amp; $A68, DataRegularSeason20242025!$D$3:$D$1315, B$1)+SUMIFS(DataRegularSeason20242025!$AB$3:$AB$1315,DataRegularSeason20242025!$B$3:$B$1315, "&lt;=" &amp; $A68, DataRegularSeason20242025!$E$3:$E$1315, B$1)</f>
        <v>18</v>
      </c>
      <c r="C68" s="2">
        <f>SUMIFS(DataRegularSeason20242025!$AA$3:$AA$1315,DataRegularSeason20242025!$B$3:$B$1315, "&lt;=" &amp; $A68, DataRegularSeason20242025!$D$3:$D$1315, C$1)+SUMIFS(DataRegularSeason20242025!$AB$3:$AB$1315,DataRegularSeason20242025!$B$3:$B$1315, "&lt;=" &amp; $A68, DataRegularSeason20242025!$E$3:$E$1315, C$1)</f>
        <v>19</v>
      </c>
      <c r="D68" s="2">
        <f>SUMIFS(DataRegularSeason20242025!$AA$3:$AA$1315,DataRegularSeason20242025!$B$3:$B$1315, "&lt;=" &amp; $A68, DataRegularSeason20242025!$D$3:$D$1315, D$1)+SUMIFS(DataRegularSeason20242025!$AB$3:$AB$1315,DataRegularSeason20242025!$B$3:$B$1315, "&lt;=" &amp; $A68, DataRegularSeason20242025!$E$3:$E$1315, D$1)</f>
        <v>19</v>
      </c>
      <c r="E68" s="2">
        <f>SUMIFS(DataRegularSeason20242025!$AA$3:$AA$1315,DataRegularSeason20242025!$B$3:$B$1315, "&lt;=" &amp; $A68, DataRegularSeason20242025!$D$3:$D$1315, E$1)+SUMIFS(DataRegularSeason20242025!$AB$3:$AB$1315,DataRegularSeason20242025!$B$3:$B$1315, "&lt;=" &amp; $A68, DataRegularSeason20242025!$E$3:$E$1315, E$1)</f>
        <v>28</v>
      </c>
      <c r="F68" s="2">
        <f>SUMIFS(DataRegularSeason20242025!$AA$3:$AA$1315,DataRegularSeason20242025!$B$3:$B$1315, "&lt;=" &amp; $A68, DataRegularSeason20242025!$D$3:$D$1315, F$1)+SUMIFS(DataRegularSeason20242025!$AB$3:$AB$1315,DataRegularSeason20242025!$B$3:$B$1315, "&lt;=" &amp; $A68, DataRegularSeason20242025!$E$3:$E$1315, F$1)</f>
        <v>16</v>
      </c>
      <c r="G68" s="2">
        <f>SUMIFS(DataRegularSeason20242025!$AA$3:$AA$1315,DataRegularSeason20242025!$B$3:$B$1315, "&lt;=" &amp; $A68, DataRegularSeason20242025!$D$3:$D$1315, G$1)+SUMIFS(DataRegularSeason20242025!$AB$3:$AB$1315,DataRegularSeason20242025!$B$3:$B$1315, "&lt;=" &amp; $A68, DataRegularSeason20242025!$E$3:$E$1315, G$1)</f>
        <v>23</v>
      </c>
      <c r="H68" s="2">
        <f>SUMIFS(DataRegularSeason20242025!$AA$3:$AA$1315,DataRegularSeason20242025!$B$3:$B$1315, "&lt;=" &amp; $A68, DataRegularSeason20242025!$D$3:$D$1315, H$1)+SUMIFS(DataRegularSeason20242025!$AB$3:$AB$1315,DataRegularSeason20242025!$B$3:$B$1315, "&lt;=" &amp; $A68, DataRegularSeason20242025!$E$3:$E$1315, H$1)</f>
        <v>13</v>
      </c>
      <c r="I68" s="2">
        <f>SUMIFS(DataRegularSeason20242025!$AA$3:$AA$1315,DataRegularSeason20242025!$B$3:$B$1315, "&lt;=" &amp; $A68, DataRegularSeason20242025!$D$3:$D$1315, I$1)+SUMIFS(DataRegularSeason20242025!$AB$3:$AB$1315,DataRegularSeason20242025!$B$3:$B$1315, "&lt;=" &amp; $A68, DataRegularSeason20242025!$E$3:$E$1315, I$1)</f>
        <v>20</v>
      </c>
      <c r="J68" s="2">
        <f>SUMIFS(DataRegularSeason20242025!$AA$3:$AA$1315,DataRegularSeason20242025!$B$3:$B$1315, "&lt;=" &amp; $A68, DataRegularSeason20242025!$D$3:$D$1315, J$1)+SUMIFS(DataRegularSeason20242025!$AB$3:$AB$1315,DataRegularSeason20242025!$B$3:$B$1315, "&lt;=" &amp; $A68, DataRegularSeason20242025!$E$3:$E$1315, J$1)</f>
        <v>24</v>
      </c>
      <c r="K68" s="2">
        <f>SUMIFS(DataRegularSeason20242025!$AA$3:$AA$1315,DataRegularSeason20242025!$B$3:$B$1315, "&lt;=" &amp; $A68, DataRegularSeason20242025!$D$3:$D$1315, K$1)+SUMIFS(DataRegularSeason20242025!$AB$3:$AB$1315,DataRegularSeason20242025!$B$3:$B$1315, "&lt;=" &amp; $A68, DataRegularSeason20242025!$E$3:$E$1315, K$1)</f>
        <v>16</v>
      </c>
      <c r="L68" s="2">
        <f>SUMIFS(DataRegularSeason20242025!$AA$3:$AA$1315,DataRegularSeason20242025!$B$3:$B$1315, "&lt;=" &amp; $A68, DataRegularSeason20242025!$D$3:$D$1315, L$1)+SUMIFS(DataRegularSeason20242025!$AB$3:$AB$1315,DataRegularSeason20242025!$B$3:$B$1315, "&lt;=" &amp; $A68, DataRegularSeason20242025!$E$3:$E$1315, L$1)</f>
        <v>22</v>
      </c>
      <c r="M68" s="2">
        <f>SUMIFS(DataRegularSeason20242025!$AA$3:$AA$1315,DataRegularSeason20242025!$B$3:$B$1315, "&lt;=" &amp; $A68, DataRegularSeason20242025!$D$3:$D$1315, M$1)+SUMIFS(DataRegularSeason20242025!$AB$3:$AB$1315,DataRegularSeason20242025!$B$3:$B$1315, "&lt;=" &amp; $A68, DataRegularSeason20242025!$E$3:$E$1315, M$1)</f>
        <v>25</v>
      </c>
      <c r="N68" s="2">
        <f>SUMIFS(DataRegularSeason20242025!$AA$3:$AA$1315,DataRegularSeason20242025!$B$3:$B$1315, "&lt;=" &amp; $A68, DataRegularSeason20242025!$D$3:$D$1315, N$1)+SUMIFS(DataRegularSeason20242025!$AB$3:$AB$1315,DataRegularSeason20242025!$B$3:$B$1315, "&lt;=" &amp; $A68, DataRegularSeason20242025!$E$3:$E$1315, N$1)</f>
        <v>23</v>
      </c>
      <c r="O68" s="2">
        <f>SUMIFS(DataRegularSeason20242025!$AA$3:$AA$1315,DataRegularSeason20242025!$B$3:$B$1315, "&lt;=" &amp; $A68, DataRegularSeason20242025!$D$3:$D$1315, O$1)+SUMIFS(DataRegularSeason20242025!$AB$3:$AB$1315,DataRegularSeason20242025!$B$3:$B$1315, "&lt;=" &amp; $A68, DataRegularSeason20242025!$E$3:$E$1315, O$1)</f>
        <v>27</v>
      </c>
      <c r="P68" s="2">
        <f>SUMIFS(DataRegularSeason20242025!$AA$3:$AA$1315,DataRegularSeason20242025!$B$3:$B$1315, "&lt;=" &amp; $A68, DataRegularSeason20242025!$D$3:$D$1315, P$1)+SUMIFS(DataRegularSeason20242025!$AB$3:$AB$1315,DataRegularSeason20242025!$B$3:$B$1315, "&lt;=" &amp; $A68, DataRegularSeason20242025!$E$3:$E$1315, P$1)</f>
        <v>16</v>
      </c>
      <c r="Q68" s="2">
        <f>SUMIFS(DataRegularSeason20242025!$AA$3:$AA$1315,DataRegularSeason20242025!$B$3:$B$1315, "&lt;=" &amp; $A68, DataRegularSeason20242025!$D$3:$D$1315, Q$1)+SUMIFS(DataRegularSeason20242025!$AB$3:$AB$1315,DataRegularSeason20242025!$B$3:$B$1315, "&lt;=" &amp; $A68, DataRegularSeason20242025!$E$3:$E$1315, Q$1)</f>
        <v>26</v>
      </c>
      <c r="R68" s="2">
        <f>SUMIFS(DataRegularSeason20242025!$AA$3:$AA$1315,DataRegularSeason20242025!$B$3:$B$1315, "&lt;=" &amp; $A68, DataRegularSeason20242025!$D$3:$D$1315, R$1)+SUMIFS(DataRegularSeason20242025!$AB$3:$AB$1315,DataRegularSeason20242025!$B$3:$B$1315, "&lt;=" &amp; $A68, DataRegularSeason20242025!$E$3:$E$1315, R$1)</f>
        <v>15</v>
      </c>
      <c r="S68" s="2">
        <f>SUMIFS(DataRegularSeason20242025!$AA$3:$AA$1315,DataRegularSeason20242025!$B$3:$B$1315, "&lt;=" &amp; $A68, DataRegularSeason20242025!$D$3:$D$1315, S$1)+SUMIFS(DataRegularSeason20242025!$AB$3:$AB$1315,DataRegularSeason20242025!$B$3:$B$1315, "&lt;=" &amp; $A68, DataRegularSeason20242025!$E$3:$E$1315, S$1)</f>
        <v>19</v>
      </c>
      <c r="T68" s="2">
        <f>SUMIFS(DataRegularSeason20242025!$AA$3:$AA$1315,DataRegularSeason20242025!$B$3:$B$1315, "&lt;=" &amp; $A68, DataRegularSeason20242025!$D$3:$D$1315, T$1)+SUMIFS(DataRegularSeason20242025!$AB$3:$AB$1315,DataRegularSeason20242025!$B$3:$B$1315, "&lt;=" &amp; $A68, DataRegularSeason20242025!$E$3:$E$1315, T$1)</f>
        <v>25</v>
      </c>
      <c r="U68" s="2">
        <f>SUMIFS(DataRegularSeason20242025!$AA$3:$AA$1315,DataRegularSeason20242025!$B$3:$B$1315, "&lt;=" &amp; $A68, DataRegularSeason20242025!$D$3:$D$1315, U$1)+SUMIFS(DataRegularSeason20242025!$AB$3:$AB$1315,DataRegularSeason20242025!$B$3:$B$1315, "&lt;=" &amp; $A68, DataRegularSeason20242025!$E$3:$E$1315, U$1)</f>
        <v>17</v>
      </c>
      <c r="V68" s="2">
        <f>SUMIFS(DataRegularSeason20242025!$AA$3:$AA$1315,DataRegularSeason20242025!$B$3:$B$1315, "&lt;=" &amp; $A68, DataRegularSeason20242025!$D$3:$D$1315, V$1)+SUMIFS(DataRegularSeason20242025!$AB$3:$AB$1315,DataRegularSeason20242025!$B$3:$B$1315, "&lt;=" &amp; $A68, DataRegularSeason20242025!$E$3:$E$1315, V$1)</f>
        <v>18</v>
      </c>
      <c r="W68" s="2">
        <f>SUMIFS(DataRegularSeason20242025!$AA$3:$AA$1315,DataRegularSeason20242025!$B$3:$B$1315, "&lt;=" &amp; $A68, DataRegularSeason20242025!$D$3:$D$1315, W$1)+SUMIFS(DataRegularSeason20242025!$AB$3:$AB$1315,DataRegularSeason20242025!$B$3:$B$1315, "&lt;=" &amp; $A68, DataRegularSeason20242025!$E$3:$E$1315, W$1)</f>
        <v>18</v>
      </c>
      <c r="X68" s="2">
        <f>SUMIFS(DataRegularSeason20242025!$AA$3:$AA$1315,DataRegularSeason20242025!$B$3:$B$1315, "&lt;=" &amp; $A68, DataRegularSeason20242025!$D$3:$D$1315, X$1)+SUMIFS(DataRegularSeason20242025!$AB$3:$AB$1315,DataRegularSeason20242025!$B$3:$B$1315, "&lt;=" &amp; $A68, DataRegularSeason20242025!$E$3:$E$1315, X$1)</f>
        <v>21</v>
      </c>
      <c r="Y68" s="2">
        <f>SUMIFS(DataRegularSeason20242025!$AA$3:$AA$1315,DataRegularSeason20242025!$B$3:$B$1315, "&lt;=" &amp; $A68, DataRegularSeason20242025!$D$3:$D$1315, Y$1)+SUMIFS(DataRegularSeason20242025!$AB$3:$AB$1315,DataRegularSeason20242025!$B$3:$B$1315, "&lt;=" &amp; $A68, DataRegularSeason20242025!$E$3:$E$1315, Y$1)</f>
        <v>16</v>
      </c>
      <c r="Z68" s="2">
        <f>SUMIFS(DataRegularSeason20242025!$AA$3:$AA$1315,DataRegularSeason20242025!$B$3:$B$1315, "&lt;=" &amp; $A68, DataRegularSeason20242025!$D$3:$D$1315, Z$1)+SUMIFS(DataRegularSeason20242025!$AB$3:$AB$1315,DataRegularSeason20242025!$B$3:$B$1315, "&lt;=" &amp; $A68, DataRegularSeason20242025!$E$3:$E$1315, Z$1)</f>
        <v>17</v>
      </c>
      <c r="AA68" s="2">
        <f>SUMIFS(DataRegularSeason20242025!$AA$3:$AA$1315,DataRegularSeason20242025!$B$3:$B$1315, "&lt;=" &amp; $A68, DataRegularSeason20242025!$D$3:$D$1315, AA$1)+SUMIFS(DataRegularSeason20242025!$AB$3:$AB$1315,DataRegularSeason20242025!$B$3:$B$1315, "&lt;=" &amp; $A68, DataRegularSeason20242025!$E$3:$E$1315, AA$1)</f>
        <v>21</v>
      </c>
      <c r="AB68" s="2">
        <f>SUMIFS(DataRegularSeason20242025!$AA$3:$AA$1315,DataRegularSeason20242025!$B$3:$B$1315, "&lt;=" &amp; $A68, DataRegularSeason20242025!$D$3:$D$1315, AB$1)+SUMIFS(DataRegularSeason20242025!$AB$3:$AB$1315,DataRegularSeason20242025!$B$3:$B$1315, "&lt;=" &amp; $A68, DataRegularSeason20242025!$E$3:$E$1315, AB$1)</f>
        <v>26</v>
      </c>
      <c r="AC68" s="2">
        <f>SUMIFS(DataRegularSeason20242025!$AA$3:$AA$1315,DataRegularSeason20242025!$B$3:$B$1315, "&lt;=" &amp; $A68, DataRegularSeason20242025!$D$3:$D$1315, AC$1)+SUMIFS(DataRegularSeason20242025!$AB$3:$AB$1315,DataRegularSeason20242025!$B$3:$B$1315, "&lt;=" &amp; $A68, DataRegularSeason20242025!$E$3:$E$1315, AC$1)</f>
        <v>17</v>
      </c>
      <c r="AD68" s="2">
        <f>SUMIFS(DataRegularSeason20242025!$AA$3:$AA$1315,DataRegularSeason20242025!$B$3:$B$1315, "&lt;=" &amp; $A68, DataRegularSeason20242025!$D$3:$D$1315, AD$1)+SUMIFS(DataRegularSeason20242025!$AB$3:$AB$1315,DataRegularSeason20242025!$B$3:$B$1315, "&lt;=" &amp; $A68, DataRegularSeason20242025!$E$3:$E$1315, AD$1)</f>
        <v>21</v>
      </c>
      <c r="AE68" s="2">
        <f>SUMIFS(DataRegularSeason20242025!$AA$3:$AA$1315,DataRegularSeason20242025!$B$3:$B$1315, "&lt;=" &amp; $A68, DataRegularSeason20242025!$D$3:$D$1315, AE$1)+SUMIFS(DataRegularSeason20242025!$AB$3:$AB$1315,DataRegularSeason20242025!$B$3:$B$1315, "&lt;=" &amp; $A68, DataRegularSeason20242025!$E$3:$E$1315, AE$1)</f>
        <v>24</v>
      </c>
      <c r="AF68" s="2">
        <f>SUMIFS(DataRegularSeason20242025!$AA$3:$AA$1315,DataRegularSeason20242025!$B$3:$B$1315, "&lt;=" &amp; $A68, DataRegularSeason20242025!$D$3:$D$1315, AF$1)+SUMIFS(DataRegularSeason20242025!$AB$3:$AB$1315,DataRegularSeason20242025!$B$3:$B$1315, "&lt;=" &amp; $A68, DataRegularSeason20242025!$E$3:$E$1315, AF$1)</f>
        <v>32</v>
      </c>
      <c r="AG68" s="2">
        <f>SUMIFS(DataRegularSeason20242025!$AA$3:$AA$1315,DataRegularSeason20242025!$B$3:$B$1315, "&lt;=" &amp; $A68, DataRegularSeason20242025!$D$3:$D$1315, AG$1)+SUMIFS(DataRegularSeason20242025!$AB$3:$AB$1315,DataRegularSeason20242025!$B$3:$B$1315, "&lt;=" &amp; $A68, DataRegularSeason20242025!$E$3:$E$1315, AG$1)</f>
        <v>27</v>
      </c>
    </row>
    <row r="69" spans="1:33" x14ac:dyDescent="0.25">
      <c r="A69" s="4">
        <v>45635</v>
      </c>
      <c r="B69" s="2">
        <f>SUMIFS(DataRegularSeason20242025!$AA$3:$AA$1315,DataRegularSeason20242025!$B$3:$B$1315, "&lt;=" &amp; $A69, DataRegularSeason20242025!$D$3:$D$1315, B$1)+SUMIFS(DataRegularSeason20242025!$AB$3:$AB$1315,DataRegularSeason20242025!$B$3:$B$1315, "&lt;=" &amp; $A69, DataRegularSeason20242025!$E$3:$E$1315, B$1)</f>
        <v>18</v>
      </c>
      <c r="C69" s="2">
        <f>SUMIFS(DataRegularSeason20242025!$AA$3:$AA$1315,DataRegularSeason20242025!$B$3:$B$1315, "&lt;=" &amp; $A69, DataRegularSeason20242025!$D$3:$D$1315, C$1)+SUMIFS(DataRegularSeason20242025!$AB$3:$AB$1315,DataRegularSeason20242025!$B$3:$B$1315, "&lt;=" &amp; $A69, DataRegularSeason20242025!$E$3:$E$1315, C$1)</f>
        <v>19</v>
      </c>
      <c r="D69" s="2">
        <f>SUMIFS(DataRegularSeason20242025!$AA$3:$AA$1315,DataRegularSeason20242025!$B$3:$B$1315, "&lt;=" &amp; $A69, DataRegularSeason20242025!$D$3:$D$1315, D$1)+SUMIFS(DataRegularSeason20242025!$AB$3:$AB$1315,DataRegularSeason20242025!$B$3:$B$1315, "&lt;=" &amp; $A69, DataRegularSeason20242025!$E$3:$E$1315, D$1)</f>
        <v>19</v>
      </c>
      <c r="E69" s="2">
        <f>SUMIFS(DataRegularSeason20242025!$AA$3:$AA$1315,DataRegularSeason20242025!$B$3:$B$1315, "&lt;=" &amp; $A69, DataRegularSeason20242025!$D$3:$D$1315, E$1)+SUMIFS(DataRegularSeason20242025!$AB$3:$AB$1315,DataRegularSeason20242025!$B$3:$B$1315, "&lt;=" &amp; $A69, DataRegularSeason20242025!$E$3:$E$1315, E$1)</f>
        <v>28</v>
      </c>
      <c r="F69" s="2">
        <f>SUMIFS(DataRegularSeason20242025!$AA$3:$AA$1315,DataRegularSeason20242025!$B$3:$B$1315, "&lt;=" &amp; $A69, DataRegularSeason20242025!$D$3:$D$1315, F$1)+SUMIFS(DataRegularSeason20242025!$AB$3:$AB$1315,DataRegularSeason20242025!$B$3:$B$1315, "&lt;=" &amp; $A69, DataRegularSeason20242025!$E$3:$E$1315, F$1)</f>
        <v>16</v>
      </c>
      <c r="G69" s="2">
        <f>SUMIFS(DataRegularSeason20242025!$AA$3:$AA$1315,DataRegularSeason20242025!$B$3:$B$1315, "&lt;=" &amp; $A69, DataRegularSeason20242025!$D$3:$D$1315, G$1)+SUMIFS(DataRegularSeason20242025!$AB$3:$AB$1315,DataRegularSeason20242025!$B$3:$B$1315, "&lt;=" &amp; $A69, DataRegularSeason20242025!$E$3:$E$1315, G$1)</f>
        <v>23</v>
      </c>
      <c r="H69" s="2">
        <f>SUMIFS(DataRegularSeason20242025!$AA$3:$AA$1315,DataRegularSeason20242025!$B$3:$B$1315, "&lt;=" &amp; $A69, DataRegularSeason20242025!$D$3:$D$1315, H$1)+SUMIFS(DataRegularSeason20242025!$AB$3:$AB$1315,DataRegularSeason20242025!$B$3:$B$1315, "&lt;=" &amp; $A69, DataRegularSeason20242025!$E$3:$E$1315, H$1)</f>
        <v>13</v>
      </c>
      <c r="I69" s="2">
        <f>SUMIFS(DataRegularSeason20242025!$AA$3:$AA$1315,DataRegularSeason20242025!$B$3:$B$1315, "&lt;=" &amp; $A69, DataRegularSeason20242025!$D$3:$D$1315, I$1)+SUMIFS(DataRegularSeason20242025!$AB$3:$AB$1315,DataRegularSeason20242025!$B$3:$B$1315, "&lt;=" &amp; $A69, DataRegularSeason20242025!$E$3:$E$1315, I$1)</f>
        <v>20</v>
      </c>
      <c r="J69" s="2">
        <f>SUMIFS(DataRegularSeason20242025!$AA$3:$AA$1315,DataRegularSeason20242025!$B$3:$B$1315, "&lt;=" &amp; $A69, DataRegularSeason20242025!$D$3:$D$1315, J$1)+SUMIFS(DataRegularSeason20242025!$AB$3:$AB$1315,DataRegularSeason20242025!$B$3:$B$1315, "&lt;=" &amp; $A69, DataRegularSeason20242025!$E$3:$E$1315, J$1)</f>
        <v>24</v>
      </c>
      <c r="K69" s="2">
        <f>SUMIFS(DataRegularSeason20242025!$AA$3:$AA$1315,DataRegularSeason20242025!$B$3:$B$1315, "&lt;=" &amp; $A69, DataRegularSeason20242025!$D$3:$D$1315, K$1)+SUMIFS(DataRegularSeason20242025!$AB$3:$AB$1315,DataRegularSeason20242025!$B$3:$B$1315, "&lt;=" &amp; $A69, DataRegularSeason20242025!$E$3:$E$1315, K$1)</f>
        <v>16</v>
      </c>
      <c r="L69" s="2">
        <f>SUMIFS(DataRegularSeason20242025!$AA$3:$AA$1315,DataRegularSeason20242025!$B$3:$B$1315, "&lt;=" &amp; $A69, DataRegularSeason20242025!$D$3:$D$1315, L$1)+SUMIFS(DataRegularSeason20242025!$AB$3:$AB$1315,DataRegularSeason20242025!$B$3:$B$1315, "&lt;=" &amp; $A69, DataRegularSeason20242025!$E$3:$E$1315, L$1)</f>
        <v>22</v>
      </c>
      <c r="M69" s="2">
        <f>SUMIFS(DataRegularSeason20242025!$AA$3:$AA$1315,DataRegularSeason20242025!$B$3:$B$1315, "&lt;=" &amp; $A69, DataRegularSeason20242025!$D$3:$D$1315, M$1)+SUMIFS(DataRegularSeason20242025!$AB$3:$AB$1315,DataRegularSeason20242025!$B$3:$B$1315, "&lt;=" &amp; $A69, DataRegularSeason20242025!$E$3:$E$1315, M$1)</f>
        <v>25</v>
      </c>
      <c r="N69" s="2">
        <f>SUMIFS(DataRegularSeason20242025!$AA$3:$AA$1315,DataRegularSeason20242025!$B$3:$B$1315, "&lt;=" &amp; $A69, DataRegularSeason20242025!$D$3:$D$1315, N$1)+SUMIFS(DataRegularSeason20242025!$AB$3:$AB$1315,DataRegularSeason20242025!$B$3:$B$1315, "&lt;=" &amp; $A69, DataRegularSeason20242025!$E$3:$E$1315, N$1)</f>
        <v>23</v>
      </c>
      <c r="O69" s="2">
        <f>SUMIFS(DataRegularSeason20242025!$AA$3:$AA$1315,DataRegularSeason20242025!$B$3:$B$1315, "&lt;=" &amp; $A69, DataRegularSeason20242025!$D$3:$D$1315, O$1)+SUMIFS(DataRegularSeason20242025!$AB$3:$AB$1315,DataRegularSeason20242025!$B$3:$B$1315, "&lt;=" &amp; $A69, DataRegularSeason20242025!$E$3:$E$1315, O$1)</f>
        <v>27</v>
      </c>
      <c r="P69" s="2">
        <f>SUMIFS(DataRegularSeason20242025!$AA$3:$AA$1315,DataRegularSeason20242025!$B$3:$B$1315, "&lt;=" &amp; $A69, DataRegularSeason20242025!$D$3:$D$1315, P$1)+SUMIFS(DataRegularSeason20242025!$AB$3:$AB$1315,DataRegularSeason20242025!$B$3:$B$1315, "&lt;=" &amp; $A69, DataRegularSeason20242025!$E$3:$E$1315, P$1)</f>
        <v>16</v>
      </c>
      <c r="Q69" s="2">
        <f>SUMIFS(DataRegularSeason20242025!$AA$3:$AA$1315,DataRegularSeason20242025!$B$3:$B$1315, "&lt;=" &amp; $A69, DataRegularSeason20242025!$D$3:$D$1315, Q$1)+SUMIFS(DataRegularSeason20242025!$AB$3:$AB$1315,DataRegularSeason20242025!$B$3:$B$1315, "&lt;=" &amp; $A69, DataRegularSeason20242025!$E$3:$E$1315, Q$1)</f>
        <v>26</v>
      </c>
      <c r="R69" s="2">
        <f>SUMIFS(DataRegularSeason20242025!$AA$3:$AA$1315,DataRegularSeason20242025!$B$3:$B$1315, "&lt;=" &amp; $A69, DataRegularSeason20242025!$D$3:$D$1315, R$1)+SUMIFS(DataRegularSeason20242025!$AB$3:$AB$1315,DataRegularSeason20242025!$B$3:$B$1315, "&lt;=" &amp; $A69, DataRegularSeason20242025!$E$3:$E$1315, R$1)</f>
        <v>15</v>
      </c>
      <c r="S69" s="2">
        <f>SUMIFS(DataRegularSeason20242025!$AA$3:$AA$1315,DataRegularSeason20242025!$B$3:$B$1315, "&lt;=" &amp; $A69, DataRegularSeason20242025!$D$3:$D$1315, S$1)+SUMIFS(DataRegularSeason20242025!$AB$3:$AB$1315,DataRegularSeason20242025!$B$3:$B$1315, "&lt;=" &amp; $A69, DataRegularSeason20242025!$E$3:$E$1315, S$1)</f>
        <v>19</v>
      </c>
      <c r="T69" s="2">
        <f>SUMIFS(DataRegularSeason20242025!$AA$3:$AA$1315,DataRegularSeason20242025!$B$3:$B$1315, "&lt;=" &amp; $A69, DataRegularSeason20242025!$D$3:$D$1315, T$1)+SUMIFS(DataRegularSeason20242025!$AB$3:$AB$1315,DataRegularSeason20242025!$B$3:$B$1315, "&lt;=" &amp; $A69, DataRegularSeason20242025!$E$3:$E$1315, T$1)</f>
        <v>25</v>
      </c>
      <c r="U69" s="2">
        <f>SUMIFS(DataRegularSeason20242025!$AA$3:$AA$1315,DataRegularSeason20242025!$B$3:$B$1315, "&lt;=" &amp; $A69, DataRegularSeason20242025!$D$3:$D$1315, U$1)+SUMIFS(DataRegularSeason20242025!$AB$3:$AB$1315,DataRegularSeason20242025!$B$3:$B$1315, "&lt;=" &amp; $A69, DataRegularSeason20242025!$E$3:$E$1315, U$1)</f>
        <v>17</v>
      </c>
      <c r="V69" s="2">
        <f>SUMIFS(DataRegularSeason20242025!$AA$3:$AA$1315,DataRegularSeason20242025!$B$3:$B$1315, "&lt;=" &amp; $A69, DataRegularSeason20242025!$D$3:$D$1315, V$1)+SUMIFS(DataRegularSeason20242025!$AB$3:$AB$1315,DataRegularSeason20242025!$B$3:$B$1315, "&lt;=" &amp; $A69, DataRegularSeason20242025!$E$3:$E$1315, V$1)</f>
        <v>18</v>
      </c>
      <c r="W69" s="2">
        <f>SUMIFS(DataRegularSeason20242025!$AA$3:$AA$1315,DataRegularSeason20242025!$B$3:$B$1315, "&lt;=" &amp; $A69, DataRegularSeason20242025!$D$3:$D$1315, W$1)+SUMIFS(DataRegularSeason20242025!$AB$3:$AB$1315,DataRegularSeason20242025!$B$3:$B$1315, "&lt;=" &amp; $A69, DataRegularSeason20242025!$E$3:$E$1315, W$1)</f>
        <v>18</v>
      </c>
      <c r="X69" s="2">
        <f>SUMIFS(DataRegularSeason20242025!$AA$3:$AA$1315,DataRegularSeason20242025!$B$3:$B$1315, "&lt;=" &amp; $A69, DataRegularSeason20242025!$D$3:$D$1315, X$1)+SUMIFS(DataRegularSeason20242025!$AB$3:$AB$1315,DataRegularSeason20242025!$B$3:$B$1315, "&lt;=" &amp; $A69, DataRegularSeason20242025!$E$3:$E$1315, X$1)</f>
        <v>21</v>
      </c>
      <c r="Y69" s="2">
        <f>SUMIFS(DataRegularSeason20242025!$AA$3:$AA$1315,DataRegularSeason20242025!$B$3:$B$1315, "&lt;=" &amp; $A69, DataRegularSeason20242025!$D$3:$D$1315, Y$1)+SUMIFS(DataRegularSeason20242025!$AB$3:$AB$1315,DataRegularSeason20242025!$B$3:$B$1315, "&lt;=" &amp; $A69, DataRegularSeason20242025!$E$3:$E$1315, Y$1)</f>
        <v>16</v>
      </c>
      <c r="Z69" s="2">
        <f>SUMIFS(DataRegularSeason20242025!$AA$3:$AA$1315,DataRegularSeason20242025!$B$3:$B$1315, "&lt;=" &amp; $A69, DataRegularSeason20242025!$D$3:$D$1315, Z$1)+SUMIFS(DataRegularSeason20242025!$AB$3:$AB$1315,DataRegularSeason20242025!$B$3:$B$1315, "&lt;=" &amp; $A69, DataRegularSeason20242025!$E$3:$E$1315, Z$1)</f>
        <v>17</v>
      </c>
      <c r="AA69" s="2">
        <f>SUMIFS(DataRegularSeason20242025!$AA$3:$AA$1315,DataRegularSeason20242025!$B$3:$B$1315, "&lt;=" &amp; $A69, DataRegularSeason20242025!$D$3:$D$1315, AA$1)+SUMIFS(DataRegularSeason20242025!$AB$3:$AB$1315,DataRegularSeason20242025!$B$3:$B$1315, "&lt;=" &amp; $A69, DataRegularSeason20242025!$E$3:$E$1315, AA$1)</f>
        <v>21</v>
      </c>
      <c r="AB69" s="2">
        <f>SUMIFS(DataRegularSeason20242025!$AA$3:$AA$1315,DataRegularSeason20242025!$B$3:$B$1315, "&lt;=" &amp; $A69, DataRegularSeason20242025!$D$3:$D$1315, AB$1)+SUMIFS(DataRegularSeason20242025!$AB$3:$AB$1315,DataRegularSeason20242025!$B$3:$B$1315, "&lt;=" &amp; $A69, DataRegularSeason20242025!$E$3:$E$1315, AB$1)</f>
        <v>26</v>
      </c>
      <c r="AC69" s="2">
        <f>SUMIFS(DataRegularSeason20242025!$AA$3:$AA$1315,DataRegularSeason20242025!$B$3:$B$1315, "&lt;=" &amp; $A69, DataRegularSeason20242025!$D$3:$D$1315, AC$1)+SUMIFS(DataRegularSeason20242025!$AB$3:$AB$1315,DataRegularSeason20242025!$B$3:$B$1315, "&lt;=" &amp; $A69, DataRegularSeason20242025!$E$3:$E$1315, AC$1)</f>
        <v>17</v>
      </c>
      <c r="AD69" s="2">
        <f>SUMIFS(DataRegularSeason20242025!$AA$3:$AA$1315,DataRegularSeason20242025!$B$3:$B$1315, "&lt;=" &amp; $A69, DataRegularSeason20242025!$D$3:$D$1315, AD$1)+SUMIFS(DataRegularSeason20242025!$AB$3:$AB$1315,DataRegularSeason20242025!$B$3:$B$1315, "&lt;=" &amp; $A69, DataRegularSeason20242025!$E$3:$E$1315, AD$1)</f>
        <v>21</v>
      </c>
      <c r="AE69" s="2">
        <f>SUMIFS(DataRegularSeason20242025!$AA$3:$AA$1315,DataRegularSeason20242025!$B$3:$B$1315, "&lt;=" &amp; $A69, DataRegularSeason20242025!$D$3:$D$1315, AE$1)+SUMIFS(DataRegularSeason20242025!$AB$3:$AB$1315,DataRegularSeason20242025!$B$3:$B$1315, "&lt;=" &amp; $A69, DataRegularSeason20242025!$E$3:$E$1315, AE$1)</f>
        <v>24</v>
      </c>
      <c r="AF69" s="2">
        <f>SUMIFS(DataRegularSeason20242025!$AA$3:$AA$1315,DataRegularSeason20242025!$B$3:$B$1315, "&lt;=" &amp; $A69, DataRegularSeason20242025!$D$3:$D$1315, AF$1)+SUMIFS(DataRegularSeason20242025!$AB$3:$AB$1315,DataRegularSeason20242025!$B$3:$B$1315, "&lt;=" &amp; $A69, DataRegularSeason20242025!$E$3:$E$1315, AF$1)</f>
        <v>32</v>
      </c>
      <c r="AG69" s="2">
        <f>SUMIFS(DataRegularSeason20242025!$AA$3:$AA$1315,DataRegularSeason20242025!$B$3:$B$1315, "&lt;=" &amp; $A69, DataRegularSeason20242025!$D$3:$D$1315, AG$1)+SUMIFS(DataRegularSeason20242025!$AB$3:$AB$1315,DataRegularSeason20242025!$B$3:$B$1315, "&lt;=" &amp; $A69, DataRegularSeason20242025!$E$3:$E$1315, AG$1)</f>
        <v>27</v>
      </c>
    </row>
    <row r="70" spans="1:33" x14ac:dyDescent="0.25">
      <c r="A70" s="4">
        <v>45636</v>
      </c>
      <c r="B70" s="2">
        <f>SUMIFS(DataRegularSeason20242025!$AA$3:$AA$1315,DataRegularSeason20242025!$B$3:$B$1315, "&lt;=" &amp; $A70, DataRegularSeason20242025!$D$3:$D$1315, B$1)+SUMIFS(DataRegularSeason20242025!$AB$3:$AB$1315,DataRegularSeason20242025!$B$3:$B$1315, "&lt;=" &amp; $A70, DataRegularSeason20242025!$E$3:$E$1315, B$1)</f>
        <v>18</v>
      </c>
      <c r="C70" s="2">
        <f>SUMIFS(DataRegularSeason20242025!$AA$3:$AA$1315,DataRegularSeason20242025!$B$3:$B$1315, "&lt;=" &amp; $A70, DataRegularSeason20242025!$D$3:$D$1315, C$1)+SUMIFS(DataRegularSeason20242025!$AB$3:$AB$1315,DataRegularSeason20242025!$B$3:$B$1315, "&lt;=" &amp; $A70, DataRegularSeason20242025!$E$3:$E$1315, C$1)</f>
        <v>19</v>
      </c>
      <c r="D70" s="2">
        <f>SUMIFS(DataRegularSeason20242025!$AA$3:$AA$1315,DataRegularSeason20242025!$B$3:$B$1315, "&lt;=" &amp; $A70, DataRegularSeason20242025!$D$3:$D$1315, D$1)+SUMIFS(DataRegularSeason20242025!$AB$3:$AB$1315,DataRegularSeason20242025!$B$3:$B$1315, "&lt;=" &amp; $A70, DataRegularSeason20242025!$E$3:$E$1315, D$1)</f>
        <v>19</v>
      </c>
      <c r="E70" s="2">
        <f>SUMIFS(DataRegularSeason20242025!$AA$3:$AA$1315,DataRegularSeason20242025!$B$3:$B$1315, "&lt;=" &amp; $A70, DataRegularSeason20242025!$D$3:$D$1315, E$1)+SUMIFS(DataRegularSeason20242025!$AB$3:$AB$1315,DataRegularSeason20242025!$B$3:$B$1315, "&lt;=" &amp; $A70, DataRegularSeason20242025!$E$3:$E$1315, E$1)</f>
        <v>28</v>
      </c>
      <c r="F70" s="2">
        <f>SUMIFS(DataRegularSeason20242025!$AA$3:$AA$1315,DataRegularSeason20242025!$B$3:$B$1315, "&lt;=" &amp; $A70, DataRegularSeason20242025!$D$3:$D$1315, F$1)+SUMIFS(DataRegularSeason20242025!$AB$3:$AB$1315,DataRegularSeason20242025!$B$3:$B$1315, "&lt;=" &amp; $A70, DataRegularSeason20242025!$E$3:$E$1315, F$1)</f>
        <v>16</v>
      </c>
      <c r="G70" s="2">
        <f>SUMIFS(DataRegularSeason20242025!$AA$3:$AA$1315,DataRegularSeason20242025!$B$3:$B$1315, "&lt;=" &amp; $A70, DataRegularSeason20242025!$D$3:$D$1315, G$1)+SUMIFS(DataRegularSeason20242025!$AB$3:$AB$1315,DataRegularSeason20242025!$B$3:$B$1315, "&lt;=" &amp; $A70, DataRegularSeason20242025!$E$3:$E$1315, G$1)</f>
        <v>23</v>
      </c>
      <c r="H70" s="2">
        <f>SUMIFS(DataRegularSeason20242025!$AA$3:$AA$1315,DataRegularSeason20242025!$B$3:$B$1315, "&lt;=" &amp; $A70, DataRegularSeason20242025!$D$3:$D$1315, H$1)+SUMIFS(DataRegularSeason20242025!$AB$3:$AB$1315,DataRegularSeason20242025!$B$3:$B$1315, "&lt;=" &amp; $A70, DataRegularSeason20242025!$E$3:$E$1315, H$1)</f>
        <v>13</v>
      </c>
      <c r="I70" s="2">
        <f>SUMIFS(DataRegularSeason20242025!$AA$3:$AA$1315,DataRegularSeason20242025!$B$3:$B$1315, "&lt;=" &amp; $A70, DataRegularSeason20242025!$D$3:$D$1315, I$1)+SUMIFS(DataRegularSeason20242025!$AB$3:$AB$1315,DataRegularSeason20242025!$B$3:$B$1315, "&lt;=" &amp; $A70, DataRegularSeason20242025!$E$3:$E$1315, I$1)</f>
        <v>20</v>
      </c>
      <c r="J70" s="2">
        <f>SUMIFS(DataRegularSeason20242025!$AA$3:$AA$1315,DataRegularSeason20242025!$B$3:$B$1315, "&lt;=" &amp; $A70, DataRegularSeason20242025!$D$3:$D$1315, J$1)+SUMIFS(DataRegularSeason20242025!$AB$3:$AB$1315,DataRegularSeason20242025!$B$3:$B$1315, "&lt;=" &amp; $A70, DataRegularSeason20242025!$E$3:$E$1315, J$1)</f>
        <v>24</v>
      </c>
      <c r="K70" s="2">
        <f>SUMIFS(DataRegularSeason20242025!$AA$3:$AA$1315,DataRegularSeason20242025!$B$3:$B$1315, "&lt;=" &amp; $A70, DataRegularSeason20242025!$D$3:$D$1315, K$1)+SUMIFS(DataRegularSeason20242025!$AB$3:$AB$1315,DataRegularSeason20242025!$B$3:$B$1315, "&lt;=" &amp; $A70, DataRegularSeason20242025!$E$3:$E$1315, K$1)</f>
        <v>16</v>
      </c>
      <c r="L70" s="2">
        <f>SUMIFS(DataRegularSeason20242025!$AA$3:$AA$1315,DataRegularSeason20242025!$B$3:$B$1315, "&lt;=" &amp; $A70, DataRegularSeason20242025!$D$3:$D$1315, L$1)+SUMIFS(DataRegularSeason20242025!$AB$3:$AB$1315,DataRegularSeason20242025!$B$3:$B$1315, "&lt;=" &amp; $A70, DataRegularSeason20242025!$E$3:$E$1315, L$1)</f>
        <v>22</v>
      </c>
      <c r="M70" s="2">
        <f>SUMIFS(DataRegularSeason20242025!$AA$3:$AA$1315,DataRegularSeason20242025!$B$3:$B$1315, "&lt;=" &amp; $A70, DataRegularSeason20242025!$D$3:$D$1315, M$1)+SUMIFS(DataRegularSeason20242025!$AB$3:$AB$1315,DataRegularSeason20242025!$B$3:$B$1315, "&lt;=" &amp; $A70, DataRegularSeason20242025!$E$3:$E$1315, M$1)</f>
        <v>25</v>
      </c>
      <c r="N70" s="2">
        <f>SUMIFS(DataRegularSeason20242025!$AA$3:$AA$1315,DataRegularSeason20242025!$B$3:$B$1315, "&lt;=" &amp; $A70, DataRegularSeason20242025!$D$3:$D$1315, N$1)+SUMIFS(DataRegularSeason20242025!$AB$3:$AB$1315,DataRegularSeason20242025!$B$3:$B$1315, "&lt;=" &amp; $A70, DataRegularSeason20242025!$E$3:$E$1315, N$1)</f>
        <v>23</v>
      </c>
      <c r="O70" s="2">
        <f>SUMIFS(DataRegularSeason20242025!$AA$3:$AA$1315,DataRegularSeason20242025!$B$3:$B$1315, "&lt;=" &amp; $A70, DataRegularSeason20242025!$D$3:$D$1315, O$1)+SUMIFS(DataRegularSeason20242025!$AB$3:$AB$1315,DataRegularSeason20242025!$B$3:$B$1315, "&lt;=" &amp; $A70, DataRegularSeason20242025!$E$3:$E$1315, O$1)</f>
        <v>27</v>
      </c>
      <c r="P70" s="2">
        <f>SUMIFS(DataRegularSeason20242025!$AA$3:$AA$1315,DataRegularSeason20242025!$B$3:$B$1315, "&lt;=" &amp; $A70, DataRegularSeason20242025!$D$3:$D$1315, P$1)+SUMIFS(DataRegularSeason20242025!$AB$3:$AB$1315,DataRegularSeason20242025!$B$3:$B$1315, "&lt;=" &amp; $A70, DataRegularSeason20242025!$E$3:$E$1315, P$1)</f>
        <v>16</v>
      </c>
      <c r="Q70" s="2">
        <f>SUMIFS(DataRegularSeason20242025!$AA$3:$AA$1315,DataRegularSeason20242025!$B$3:$B$1315, "&lt;=" &amp; $A70, DataRegularSeason20242025!$D$3:$D$1315, Q$1)+SUMIFS(DataRegularSeason20242025!$AB$3:$AB$1315,DataRegularSeason20242025!$B$3:$B$1315, "&lt;=" &amp; $A70, DataRegularSeason20242025!$E$3:$E$1315, Q$1)</f>
        <v>26</v>
      </c>
      <c r="R70" s="2">
        <f>SUMIFS(DataRegularSeason20242025!$AA$3:$AA$1315,DataRegularSeason20242025!$B$3:$B$1315, "&lt;=" &amp; $A70, DataRegularSeason20242025!$D$3:$D$1315, R$1)+SUMIFS(DataRegularSeason20242025!$AB$3:$AB$1315,DataRegularSeason20242025!$B$3:$B$1315, "&lt;=" &amp; $A70, DataRegularSeason20242025!$E$3:$E$1315, R$1)</f>
        <v>15</v>
      </c>
      <c r="S70" s="2">
        <f>SUMIFS(DataRegularSeason20242025!$AA$3:$AA$1315,DataRegularSeason20242025!$B$3:$B$1315, "&lt;=" &amp; $A70, DataRegularSeason20242025!$D$3:$D$1315, S$1)+SUMIFS(DataRegularSeason20242025!$AB$3:$AB$1315,DataRegularSeason20242025!$B$3:$B$1315, "&lt;=" &amp; $A70, DataRegularSeason20242025!$E$3:$E$1315, S$1)</f>
        <v>19</v>
      </c>
      <c r="T70" s="2">
        <f>SUMIFS(DataRegularSeason20242025!$AA$3:$AA$1315,DataRegularSeason20242025!$B$3:$B$1315, "&lt;=" &amp; $A70, DataRegularSeason20242025!$D$3:$D$1315, T$1)+SUMIFS(DataRegularSeason20242025!$AB$3:$AB$1315,DataRegularSeason20242025!$B$3:$B$1315, "&lt;=" &amp; $A70, DataRegularSeason20242025!$E$3:$E$1315, T$1)</f>
        <v>25</v>
      </c>
      <c r="U70" s="2">
        <f>SUMIFS(DataRegularSeason20242025!$AA$3:$AA$1315,DataRegularSeason20242025!$B$3:$B$1315, "&lt;=" &amp; $A70, DataRegularSeason20242025!$D$3:$D$1315, U$1)+SUMIFS(DataRegularSeason20242025!$AB$3:$AB$1315,DataRegularSeason20242025!$B$3:$B$1315, "&lt;=" &amp; $A70, DataRegularSeason20242025!$E$3:$E$1315, U$1)</f>
        <v>17</v>
      </c>
      <c r="V70" s="2">
        <f>SUMIFS(DataRegularSeason20242025!$AA$3:$AA$1315,DataRegularSeason20242025!$B$3:$B$1315, "&lt;=" &amp; $A70, DataRegularSeason20242025!$D$3:$D$1315, V$1)+SUMIFS(DataRegularSeason20242025!$AB$3:$AB$1315,DataRegularSeason20242025!$B$3:$B$1315, "&lt;=" &amp; $A70, DataRegularSeason20242025!$E$3:$E$1315, V$1)</f>
        <v>18</v>
      </c>
      <c r="W70" s="2">
        <f>SUMIFS(DataRegularSeason20242025!$AA$3:$AA$1315,DataRegularSeason20242025!$B$3:$B$1315, "&lt;=" &amp; $A70, DataRegularSeason20242025!$D$3:$D$1315, W$1)+SUMIFS(DataRegularSeason20242025!$AB$3:$AB$1315,DataRegularSeason20242025!$B$3:$B$1315, "&lt;=" &amp; $A70, DataRegularSeason20242025!$E$3:$E$1315, W$1)</f>
        <v>18</v>
      </c>
      <c r="X70" s="2">
        <f>SUMIFS(DataRegularSeason20242025!$AA$3:$AA$1315,DataRegularSeason20242025!$B$3:$B$1315, "&lt;=" &amp; $A70, DataRegularSeason20242025!$D$3:$D$1315, X$1)+SUMIFS(DataRegularSeason20242025!$AB$3:$AB$1315,DataRegularSeason20242025!$B$3:$B$1315, "&lt;=" &amp; $A70, DataRegularSeason20242025!$E$3:$E$1315, X$1)</f>
        <v>21</v>
      </c>
      <c r="Y70" s="2">
        <f>SUMIFS(DataRegularSeason20242025!$AA$3:$AA$1315,DataRegularSeason20242025!$B$3:$B$1315, "&lt;=" &amp; $A70, DataRegularSeason20242025!$D$3:$D$1315, Y$1)+SUMIFS(DataRegularSeason20242025!$AB$3:$AB$1315,DataRegularSeason20242025!$B$3:$B$1315, "&lt;=" &amp; $A70, DataRegularSeason20242025!$E$3:$E$1315, Y$1)</f>
        <v>16</v>
      </c>
      <c r="Z70" s="2">
        <f>SUMIFS(DataRegularSeason20242025!$AA$3:$AA$1315,DataRegularSeason20242025!$B$3:$B$1315, "&lt;=" &amp; $A70, DataRegularSeason20242025!$D$3:$D$1315, Z$1)+SUMIFS(DataRegularSeason20242025!$AB$3:$AB$1315,DataRegularSeason20242025!$B$3:$B$1315, "&lt;=" &amp; $A70, DataRegularSeason20242025!$E$3:$E$1315, Z$1)</f>
        <v>17</v>
      </c>
      <c r="AA70" s="2">
        <f>SUMIFS(DataRegularSeason20242025!$AA$3:$AA$1315,DataRegularSeason20242025!$B$3:$B$1315, "&lt;=" &amp; $A70, DataRegularSeason20242025!$D$3:$D$1315, AA$1)+SUMIFS(DataRegularSeason20242025!$AB$3:$AB$1315,DataRegularSeason20242025!$B$3:$B$1315, "&lt;=" &amp; $A70, DataRegularSeason20242025!$E$3:$E$1315, AA$1)</f>
        <v>21</v>
      </c>
      <c r="AB70" s="2">
        <f>SUMIFS(DataRegularSeason20242025!$AA$3:$AA$1315,DataRegularSeason20242025!$B$3:$B$1315, "&lt;=" &amp; $A70, DataRegularSeason20242025!$D$3:$D$1315, AB$1)+SUMIFS(DataRegularSeason20242025!$AB$3:$AB$1315,DataRegularSeason20242025!$B$3:$B$1315, "&lt;=" &amp; $A70, DataRegularSeason20242025!$E$3:$E$1315, AB$1)</f>
        <v>26</v>
      </c>
      <c r="AC70" s="2">
        <f>SUMIFS(DataRegularSeason20242025!$AA$3:$AA$1315,DataRegularSeason20242025!$B$3:$B$1315, "&lt;=" &amp; $A70, DataRegularSeason20242025!$D$3:$D$1315, AC$1)+SUMIFS(DataRegularSeason20242025!$AB$3:$AB$1315,DataRegularSeason20242025!$B$3:$B$1315, "&lt;=" &amp; $A70, DataRegularSeason20242025!$E$3:$E$1315, AC$1)</f>
        <v>17</v>
      </c>
      <c r="AD70" s="2">
        <f>SUMIFS(DataRegularSeason20242025!$AA$3:$AA$1315,DataRegularSeason20242025!$B$3:$B$1315, "&lt;=" &amp; $A70, DataRegularSeason20242025!$D$3:$D$1315, AD$1)+SUMIFS(DataRegularSeason20242025!$AB$3:$AB$1315,DataRegularSeason20242025!$B$3:$B$1315, "&lt;=" &amp; $A70, DataRegularSeason20242025!$E$3:$E$1315, AD$1)</f>
        <v>21</v>
      </c>
      <c r="AE70" s="2">
        <f>SUMIFS(DataRegularSeason20242025!$AA$3:$AA$1315,DataRegularSeason20242025!$B$3:$B$1315, "&lt;=" &amp; $A70, DataRegularSeason20242025!$D$3:$D$1315, AE$1)+SUMIFS(DataRegularSeason20242025!$AB$3:$AB$1315,DataRegularSeason20242025!$B$3:$B$1315, "&lt;=" &amp; $A70, DataRegularSeason20242025!$E$3:$E$1315, AE$1)</f>
        <v>24</v>
      </c>
      <c r="AF70" s="2">
        <f>SUMIFS(DataRegularSeason20242025!$AA$3:$AA$1315,DataRegularSeason20242025!$B$3:$B$1315, "&lt;=" &amp; $A70, DataRegularSeason20242025!$D$3:$D$1315, AF$1)+SUMIFS(DataRegularSeason20242025!$AB$3:$AB$1315,DataRegularSeason20242025!$B$3:$B$1315, "&lt;=" &amp; $A70, DataRegularSeason20242025!$E$3:$E$1315, AF$1)</f>
        <v>32</v>
      </c>
      <c r="AG70" s="2">
        <f>SUMIFS(DataRegularSeason20242025!$AA$3:$AA$1315,DataRegularSeason20242025!$B$3:$B$1315, "&lt;=" &amp; $A70, DataRegularSeason20242025!$D$3:$D$1315, AG$1)+SUMIFS(DataRegularSeason20242025!$AB$3:$AB$1315,DataRegularSeason20242025!$B$3:$B$1315, "&lt;=" &amp; $A70, DataRegularSeason20242025!$E$3:$E$1315, AG$1)</f>
        <v>27</v>
      </c>
    </row>
    <row r="71" spans="1:33" x14ac:dyDescent="0.25">
      <c r="A71" s="4">
        <v>45637</v>
      </c>
      <c r="B71" s="2">
        <f>SUMIFS(DataRegularSeason20242025!$AA$3:$AA$1315,DataRegularSeason20242025!$B$3:$B$1315, "&lt;=" &amp; $A71, DataRegularSeason20242025!$D$3:$D$1315, B$1)+SUMIFS(DataRegularSeason20242025!$AB$3:$AB$1315,DataRegularSeason20242025!$B$3:$B$1315, "&lt;=" &amp; $A71, DataRegularSeason20242025!$E$3:$E$1315, B$1)</f>
        <v>18</v>
      </c>
      <c r="C71" s="2">
        <f>SUMIFS(DataRegularSeason20242025!$AA$3:$AA$1315,DataRegularSeason20242025!$B$3:$B$1315, "&lt;=" &amp; $A71, DataRegularSeason20242025!$D$3:$D$1315, C$1)+SUMIFS(DataRegularSeason20242025!$AB$3:$AB$1315,DataRegularSeason20242025!$B$3:$B$1315, "&lt;=" &amp; $A71, DataRegularSeason20242025!$E$3:$E$1315, C$1)</f>
        <v>19</v>
      </c>
      <c r="D71" s="2">
        <f>SUMIFS(DataRegularSeason20242025!$AA$3:$AA$1315,DataRegularSeason20242025!$B$3:$B$1315, "&lt;=" &amp; $A71, DataRegularSeason20242025!$D$3:$D$1315, D$1)+SUMIFS(DataRegularSeason20242025!$AB$3:$AB$1315,DataRegularSeason20242025!$B$3:$B$1315, "&lt;=" &amp; $A71, DataRegularSeason20242025!$E$3:$E$1315, D$1)</f>
        <v>19</v>
      </c>
      <c r="E71" s="2">
        <f>SUMIFS(DataRegularSeason20242025!$AA$3:$AA$1315,DataRegularSeason20242025!$B$3:$B$1315, "&lt;=" &amp; $A71, DataRegularSeason20242025!$D$3:$D$1315, E$1)+SUMIFS(DataRegularSeason20242025!$AB$3:$AB$1315,DataRegularSeason20242025!$B$3:$B$1315, "&lt;=" &amp; $A71, DataRegularSeason20242025!$E$3:$E$1315, E$1)</f>
        <v>28</v>
      </c>
      <c r="F71" s="2">
        <f>SUMIFS(DataRegularSeason20242025!$AA$3:$AA$1315,DataRegularSeason20242025!$B$3:$B$1315, "&lt;=" &amp; $A71, DataRegularSeason20242025!$D$3:$D$1315, F$1)+SUMIFS(DataRegularSeason20242025!$AB$3:$AB$1315,DataRegularSeason20242025!$B$3:$B$1315, "&lt;=" &amp; $A71, DataRegularSeason20242025!$E$3:$E$1315, F$1)</f>
        <v>16</v>
      </c>
      <c r="G71" s="2">
        <f>SUMIFS(DataRegularSeason20242025!$AA$3:$AA$1315,DataRegularSeason20242025!$B$3:$B$1315, "&lt;=" &amp; $A71, DataRegularSeason20242025!$D$3:$D$1315, G$1)+SUMIFS(DataRegularSeason20242025!$AB$3:$AB$1315,DataRegularSeason20242025!$B$3:$B$1315, "&lt;=" &amp; $A71, DataRegularSeason20242025!$E$3:$E$1315, G$1)</f>
        <v>23</v>
      </c>
      <c r="H71" s="2">
        <f>SUMIFS(DataRegularSeason20242025!$AA$3:$AA$1315,DataRegularSeason20242025!$B$3:$B$1315, "&lt;=" &amp; $A71, DataRegularSeason20242025!$D$3:$D$1315, H$1)+SUMIFS(DataRegularSeason20242025!$AB$3:$AB$1315,DataRegularSeason20242025!$B$3:$B$1315, "&lt;=" &amp; $A71, DataRegularSeason20242025!$E$3:$E$1315, H$1)</f>
        <v>13</v>
      </c>
      <c r="I71" s="2">
        <f>SUMIFS(DataRegularSeason20242025!$AA$3:$AA$1315,DataRegularSeason20242025!$B$3:$B$1315, "&lt;=" &amp; $A71, DataRegularSeason20242025!$D$3:$D$1315, I$1)+SUMIFS(DataRegularSeason20242025!$AB$3:$AB$1315,DataRegularSeason20242025!$B$3:$B$1315, "&lt;=" &amp; $A71, DataRegularSeason20242025!$E$3:$E$1315, I$1)</f>
        <v>20</v>
      </c>
      <c r="J71" s="2">
        <f>SUMIFS(DataRegularSeason20242025!$AA$3:$AA$1315,DataRegularSeason20242025!$B$3:$B$1315, "&lt;=" &amp; $A71, DataRegularSeason20242025!$D$3:$D$1315, J$1)+SUMIFS(DataRegularSeason20242025!$AB$3:$AB$1315,DataRegularSeason20242025!$B$3:$B$1315, "&lt;=" &amp; $A71, DataRegularSeason20242025!$E$3:$E$1315, J$1)</f>
        <v>24</v>
      </c>
      <c r="K71" s="2">
        <f>SUMIFS(DataRegularSeason20242025!$AA$3:$AA$1315,DataRegularSeason20242025!$B$3:$B$1315, "&lt;=" &amp; $A71, DataRegularSeason20242025!$D$3:$D$1315, K$1)+SUMIFS(DataRegularSeason20242025!$AB$3:$AB$1315,DataRegularSeason20242025!$B$3:$B$1315, "&lt;=" &amp; $A71, DataRegularSeason20242025!$E$3:$E$1315, K$1)</f>
        <v>16</v>
      </c>
      <c r="L71" s="2">
        <f>SUMIFS(DataRegularSeason20242025!$AA$3:$AA$1315,DataRegularSeason20242025!$B$3:$B$1315, "&lt;=" &amp; $A71, DataRegularSeason20242025!$D$3:$D$1315, L$1)+SUMIFS(DataRegularSeason20242025!$AB$3:$AB$1315,DataRegularSeason20242025!$B$3:$B$1315, "&lt;=" &amp; $A71, DataRegularSeason20242025!$E$3:$E$1315, L$1)</f>
        <v>22</v>
      </c>
      <c r="M71" s="2">
        <f>SUMIFS(DataRegularSeason20242025!$AA$3:$AA$1315,DataRegularSeason20242025!$B$3:$B$1315, "&lt;=" &amp; $A71, DataRegularSeason20242025!$D$3:$D$1315, M$1)+SUMIFS(DataRegularSeason20242025!$AB$3:$AB$1315,DataRegularSeason20242025!$B$3:$B$1315, "&lt;=" &amp; $A71, DataRegularSeason20242025!$E$3:$E$1315, M$1)</f>
        <v>25</v>
      </c>
      <c r="N71" s="2">
        <f>SUMIFS(DataRegularSeason20242025!$AA$3:$AA$1315,DataRegularSeason20242025!$B$3:$B$1315, "&lt;=" &amp; $A71, DataRegularSeason20242025!$D$3:$D$1315, N$1)+SUMIFS(DataRegularSeason20242025!$AB$3:$AB$1315,DataRegularSeason20242025!$B$3:$B$1315, "&lt;=" &amp; $A71, DataRegularSeason20242025!$E$3:$E$1315, N$1)</f>
        <v>23</v>
      </c>
      <c r="O71" s="2">
        <f>SUMIFS(DataRegularSeason20242025!$AA$3:$AA$1315,DataRegularSeason20242025!$B$3:$B$1315, "&lt;=" &amp; $A71, DataRegularSeason20242025!$D$3:$D$1315, O$1)+SUMIFS(DataRegularSeason20242025!$AB$3:$AB$1315,DataRegularSeason20242025!$B$3:$B$1315, "&lt;=" &amp; $A71, DataRegularSeason20242025!$E$3:$E$1315, O$1)</f>
        <v>27</v>
      </c>
      <c r="P71" s="2">
        <f>SUMIFS(DataRegularSeason20242025!$AA$3:$AA$1315,DataRegularSeason20242025!$B$3:$B$1315, "&lt;=" &amp; $A71, DataRegularSeason20242025!$D$3:$D$1315, P$1)+SUMIFS(DataRegularSeason20242025!$AB$3:$AB$1315,DataRegularSeason20242025!$B$3:$B$1315, "&lt;=" &amp; $A71, DataRegularSeason20242025!$E$3:$E$1315, P$1)</f>
        <v>16</v>
      </c>
      <c r="Q71" s="2">
        <f>SUMIFS(DataRegularSeason20242025!$AA$3:$AA$1315,DataRegularSeason20242025!$B$3:$B$1315, "&lt;=" &amp; $A71, DataRegularSeason20242025!$D$3:$D$1315, Q$1)+SUMIFS(DataRegularSeason20242025!$AB$3:$AB$1315,DataRegularSeason20242025!$B$3:$B$1315, "&lt;=" &amp; $A71, DataRegularSeason20242025!$E$3:$E$1315, Q$1)</f>
        <v>26</v>
      </c>
      <c r="R71" s="2">
        <f>SUMIFS(DataRegularSeason20242025!$AA$3:$AA$1315,DataRegularSeason20242025!$B$3:$B$1315, "&lt;=" &amp; $A71, DataRegularSeason20242025!$D$3:$D$1315, R$1)+SUMIFS(DataRegularSeason20242025!$AB$3:$AB$1315,DataRegularSeason20242025!$B$3:$B$1315, "&lt;=" &amp; $A71, DataRegularSeason20242025!$E$3:$E$1315, R$1)</f>
        <v>15</v>
      </c>
      <c r="S71" s="2">
        <f>SUMIFS(DataRegularSeason20242025!$AA$3:$AA$1315,DataRegularSeason20242025!$B$3:$B$1315, "&lt;=" &amp; $A71, DataRegularSeason20242025!$D$3:$D$1315, S$1)+SUMIFS(DataRegularSeason20242025!$AB$3:$AB$1315,DataRegularSeason20242025!$B$3:$B$1315, "&lt;=" &amp; $A71, DataRegularSeason20242025!$E$3:$E$1315, S$1)</f>
        <v>19</v>
      </c>
      <c r="T71" s="2">
        <f>SUMIFS(DataRegularSeason20242025!$AA$3:$AA$1315,DataRegularSeason20242025!$B$3:$B$1315, "&lt;=" &amp; $A71, DataRegularSeason20242025!$D$3:$D$1315, T$1)+SUMIFS(DataRegularSeason20242025!$AB$3:$AB$1315,DataRegularSeason20242025!$B$3:$B$1315, "&lt;=" &amp; $A71, DataRegularSeason20242025!$E$3:$E$1315, T$1)</f>
        <v>25</v>
      </c>
      <c r="U71" s="2">
        <f>SUMIFS(DataRegularSeason20242025!$AA$3:$AA$1315,DataRegularSeason20242025!$B$3:$B$1315, "&lt;=" &amp; $A71, DataRegularSeason20242025!$D$3:$D$1315, U$1)+SUMIFS(DataRegularSeason20242025!$AB$3:$AB$1315,DataRegularSeason20242025!$B$3:$B$1315, "&lt;=" &amp; $A71, DataRegularSeason20242025!$E$3:$E$1315, U$1)</f>
        <v>17</v>
      </c>
      <c r="V71" s="2">
        <f>SUMIFS(DataRegularSeason20242025!$AA$3:$AA$1315,DataRegularSeason20242025!$B$3:$B$1315, "&lt;=" &amp; $A71, DataRegularSeason20242025!$D$3:$D$1315, V$1)+SUMIFS(DataRegularSeason20242025!$AB$3:$AB$1315,DataRegularSeason20242025!$B$3:$B$1315, "&lt;=" &amp; $A71, DataRegularSeason20242025!$E$3:$E$1315, V$1)</f>
        <v>18</v>
      </c>
      <c r="W71" s="2">
        <f>SUMIFS(DataRegularSeason20242025!$AA$3:$AA$1315,DataRegularSeason20242025!$B$3:$B$1315, "&lt;=" &amp; $A71, DataRegularSeason20242025!$D$3:$D$1315, W$1)+SUMIFS(DataRegularSeason20242025!$AB$3:$AB$1315,DataRegularSeason20242025!$B$3:$B$1315, "&lt;=" &amp; $A71, DataRegularSeason20242025!$E$3:$E$1315, W$1)</f>
        <v>18</v>
      </c>
      <c r="X71" s="2">
        <f>SUMIFS(DataRegularSeason20242025!$AA$3:$AA$1315,DataRegularSeason20242025!$B$3:$B$1315, "&lt;=" &amp; $A71, DataRegularSeason20242025!$D$3:$D$1315, X$1)+SUMIFS(DataRegularSeason20242025!$AB$3:$AB$1315,DataRegularSeason20242025!$B$3:$B$1315, "&lt;=" &amp; $A71, DataRegularSeason20242025!$E$3:$E$1315, X$1)</f>
        <v>21</v>
      </c>
      <c r="Y71" s="2">
        <f>SUMIFS(DataRegularSeason20242025!$AA$3:$AA$1315,DataRegularSeason20242025!$B$3:$B$1315, "&lt;=" &amp; $A71, DataRegularSeason20242025!$D$3:$D$1315, Y$1)+SUMIFS(DataRegularSeason20242025!$AB$3:$AB$1315,DataRegularSeason20242025!$B$3:$B$1315, "&lt;=" &amp; $A71, DataRegularSeason20242025!$E$3:$E$1315, Y$1)</f>
        <v>16</v>
      </c>
      <c r="Z71" s="2">
        <f>SUMIFS(DataRegularSeason20242025!$AA$3:$AA$1315,DataRegularSeason20242025!$B$3:$B$1315, "&lt;=" &amp; $A71, DataRegularSeason20242025!$D$3:$D$1315, Z$1)+SUMIFS(DataRegularSeason20242025!$AB$3:$AB$1315,DataRegularSeason20242025!$B$3:$B$1315, "&lt;=" &amp; $A71, DataRegularSeason20242025!$E$3:$E$1315, Z$1)</f>
        <v>17</v>
      </c>
      <c r="AA71" s="2">
        <f>SUMIFS(DataRegularSeason20242025!$AA$3:$AA$1315,DataRegularSeason20242025!$B$3:$B$1315, "&lt;=" &amp; $A71, DataRegularSeason20242025!$D$3:$D$1315, AA$1)+SUMIFS(DataRegularSeason20242025!$AB$3:$AB$1315,DataRegularSeason20242025!$B$3:$B$1315, "&lt;=" &amp; $A71, DataRegularSeason20242025!$E$3:$E$1315, AA$1)</f>
        <v>21</v>
      </c>
      <c r="AB71" s="2">
        <f>SUMIFS(DataRegularSeason20242025!$AA$3:$AA$1315,DataRegularSeason20242025!$B$3:$B$1315, "&lt;=" &amp; $A71, DataRegularSeason20242025!$D$3:$D$1315, AB$1)+SUMIFS(DataRegularSeason20242025!$AB$3:$AB$1315,DataRegularSeason20242025!$B$3:$B$1315, "&lt;=" &amp; $A71, DataRegularSeason20242025!$E$3:$E$1315, AB$1)</f>
        <v>26</v>
      </c>
      <c r="AC71" s="2">
        <f>SUMIFS(DataRegularSeason20242025!$AA$3:$AA$1315,DataRegularSeason20242025!$B$3:$B$1315, "&lt;=" &amp; $A71, DataRegularSeason20242025!$D$3:$D$1315, AC$1)+SUMIFS(DataRegularSeason20242025!$AB$3:$AB$1315,DataRegularSeason20242025!$B$3:$B$1315, "&lt;=" &amp; $A71, DataRegularSeason20242025!$E$3:$E$1315, AC$1)</f>
        <v>17</v>
      </c>
      <c r="AD71" s="2">
        <f>SUMIFS(DataRegularSeason20242025!$AA$3:$AA$1315,DataRegularSeason20242025!$B$3:$B$1315, "&lt;=" &amp; $A71, DataRegularSeason20242025!$D$3:$D$1315, AD$1)+SUMIFS(DataRegularSeason20242025!$AB$3:$AB$1315,DataRegularSeason20242025!$B$3:$B$1315, "&lt;=" &amp; $A71, DataRegularSeason20242025!$E$3:$E$1315, AD$1)</f>
        <v>21</v>
      </c>
      <c r="AE71" s="2">
        <f>SUMIFS(DataRegularSeason20242025!$AA$3:$AA$1315,DataRegularSeason20242025!$B$3:$B$1315, "&lt;=" &amp; $A71, DataRegularSeason20242025!$D$3:$D$1315, AE$1)+SUMIFS(DataRegularSeason20242025!$AB$3:$AB$1315,DataRegularSeason20242025!$B$3:$B$1315, "&lt;=" &amp; $A71, DataRegularSeason20242025!$E$3:$E$1315, AE$1)</f>
        <v>24</v>
      </c>
      <c r="AF71" s="2">
        <f>SUMIFS(DataRegularSeason20242025!$AA$3:$AA$1315,DataRegularSeason20242025!$B$3:$B$1315, "&lt;=" &amp; $A71, DataRegularSeason20242025!$D$3:$D$1315, AF$1)+SUMIFS(DataRegularSeason20242025!$AB$3:$AB$1315,DataRegularSeason20242025!$B$3:$B$1315, "&lt;=" &amp; $A71, DataRegularSeason20242025!$E$3:$E$1315, AF$1)</f>
        <v>32</v>
      </c>
      <c r="AG71" s="2">
        <f>SUMIFS(DataRegularSeason20242025!$AA$3:$AA$1315,DataRegularSeason20242025!$B$3:$B$1315, "&lt;=" &amp; $A71, DataRegularSeason20242025!$D$3:$D$1315, AG$1)+SUMIFS(DataRegularSeason20242025!$AB$3:$AB$1315,DataRegularSeason20242025!$B$3:$B$1315, "&lt;=" &amp; $A71, DataRegularSeason20242025!$E$3:$E$1315, AG$1)</f>
        <v>27</v>
      </c>
    </row>
    <row r="72" spans="1:33" x14ac:dyDescent="0.25">
      <c r="A72" s="4">
        <v>45638</v>
      </c>
      <c r="B72" s="2">
        <f>SUMIFS(DataRegularSeason20242025!$AA$3:$AA$1315,DataRegularSeason20242025!$B$3:$B$1315, "&lt;=" &amp; $A72, DataRegularSeason20242025!$D$3:$D$1315, B$1)+SUMIFS(DataRegularSeason20242025!$AB$3:$AB$1315,DataRegularSeason20242025!$B$3:$B$1315, "&lt;=" &amp; $A72, DataRegularSeason20242025!$E$3:$E$1315, B$1)</f>
        <v>18</v>
      </c>
      <c r="C72" s="2">
        <f>SUMIFS(DataRegularSeason20242025!$AA$3:$AA$1315,DataRegularSeason20242025!$B$3:$B$1315, "&lt;=" &amp; $A72, DataRegularSeason20242025!$D$3:$D$1315, C$1)+SUMIFS(DataRegularSeason20242025!$AB$3:$AB$1315,DataRegularSeason20242025!$B$3:$B$1315, "&lt;=" &amp; $A72, DataRegularSeason20242025!$E$3:$E$1315, C$1)</f>
        <v>19</v>
      </c>
      <c r="D72" s="2">
        <f>SUMIFS(DataRegularSeason20242025!$AA$3:$AA$1315,DataRegularSeason20242025!$B$3:$B$1315, "&lt;=" &amp; $A72, DataRegularSeason20242025!$D$3:$D$1315, D$1)+SUMIFS(DataRegularSeason20242025!$AB$3:$AB$1315,DataRegularSeason20242025!$B$3:$B$1315, "&lt;=" &amp; $A72, DataRegularSeason20242025!$E$3:$E$1315, D$1)</f>
        <v>19</v>
      </c>
      <c r="E72" s="2">
        <f>SUMIFS(DataRegularSeason20242025!$AA$3:$AA$1315,DataRegularSeason20242025!$B$3:$B$1315, "&lt;=" &amp; $A72, DataRegularSeason20242025!$D$3:$D$1315, E$1)+SUMIFS(DataRegularSeason20242025!$AB$3:$AB$1315,DataRegularSeason20242025!$B$3:$B$1315, "&lt;=" &amp; $A72, DataRegularSeason20242025!$E$3:$E$1315, E$1)</f>
        <v>28</v>
      </c>
      <c r="F72" s="2">
        <f>SUMIFS(DataRegularSeason20242025!$AA$3:$AA$1315,DataRegularSeason20242025!$B$3:$B$1315, "&lt;=" &amp; $A72, DataRegularSeason20242025!$D$3:$D$1315, F$1)+SUMIFS(DataRegularSeason20242025!$AB$3:$AB$1315,DataRegularSeason20242025!$B$3:$B$1315, "&lt;=" &amp; $A72, DataRegularSeason20242025!$E$3:$E$1315, F$1)</f>
        <v>16</v>
      </c>
      <c r="G72" s="2">
        <f>SUMIFS(DataRegularSeason20242025!$AA$3:$AA$1315,DataRegularSeason20242025!$B$3:$B$1315, "&lt;=" &amp; $A72, DataRegularSeason20242025!$D$3:$D$1315, G$1)+SUMIFS(DataRegularSeason20242025!$AB$3:$AB$1315,DataRegularSeason20242025!$B$3:$B$1315, "&lt;=" &amp; $A72, DataRegularSeason20242025!$E$3:$E$1315, G$1)</f>
        <v>23</v>
      </c>
      <c r="H72" s="2">
        <f>SUMIFS(DataRegularSeason20242025!$AA$3:$AA$1315,DataRegularSeason20242025!$B$3:$B$1315, "&lt;=" &amp; $A72, DataRegularSeason20242025!$D$3:$D$1315, H$1)+SUMIFS(DataRegularSeason20242025!$AB$3:$AB$1315,DataRegularSeason20242025!$B$3:$B$1315, "&lt;=" &amp; $A72, DataRegularSeason20242025!$E$3:$E$1315, H$1)</f>
        <v>13</v>
      </c>
      <c r="I72" s="2">
        <f>SUMIFS(DataRegularSeason20242025!$AA$3:$AA$1315,DataRegularSeason20242025!$B$3:$B$1315, "&lt;=" &amp; $A72, DataRegularSeason20242025!$D$3:$D$1315, I$1)+SUMIFS(DataRegularSeason20242025!$AB$3:$AB$1315,DataRegularSeason20242025!$B$3:$B$1315, "&lt;=" &amp; $A72, DataRegularSeason20242025!$E$3:$E$1315, I$1)</f>
        <v>20</v>
      </c>
      <c r="J72" s="2">
        <f>SUMIFS(DataRegularSeason20242025!$AA$3:$AA$1315,DataRegularSeason20242025!$B$3:$B$1315, "&lt;=" &amp; $A72, DataRegularSeason20242025!$D$3:$D$1315, J$1)+SUMIFS(DataRegularSeason20242025!$AB$3:$AB$1315,DataRegularSeason20242025!$B$3:$B$1315, "&lt;=" &amp; $A72, DataRegularSeason20242025!$E$3:$E$1315, J$1)</f>
        <v>24</v>
      </c>
      <c r="K72" s="2">
        <f>SUMIFS(DataRegularSeason20242025!$AA$3:$AA$1315,DataRegularSeason20242025!$B$3:$B$1315, "&lt;=" &amp; $A72, DataRegularSeason20242025!$D$3:$D$1315, K$1)+SUMIFS(DataRegularSeason20242025!$AB$3:$AB$1315,DataRegularSeason20242025!$B$3:$B$1315, "&lt;=" &amp; $A72, DataRegularSeason20242025!$E$3:$E$1315, K$1)</f>
        <v>16</v>
      </c>
      <c r="L72" s="2">
        <f>SUMIFS(DataRegularSeason20242025!$AA$3:$AA$1315,DataRegularSeason20242025!$B$3:$B$1315, "&lt;=" &amp; $A72, DataRegularSeason20242025!$D$3:$D$1315, L$1)+SUMIFS(DataRegularSeason20242025!$AB$3:$AB$1315,DataRegularSeason20242025!$B$3:$B$1315, "&lt;=" &amp; $A72, DataRegularSeason20242025!$E$3:$E$1315, L$1)</f>
        <v>22</v>
      </c>
      <c r="M72" s="2">
        <f>SUMIFS(DataRegularSeason20242025!$AA$3:$AA$1315,DataRegularSeason20242025!$B$3:$B$1315, "&lt;=" &amp; $A72, DataRegularSeason20242025!$D$3:$D$1315, M$1)+SUMIFS(DataRegularSeason20242025!$AB$3:$AB$1315,DataRegularSeason20242025!$B$3:$B$1315, "&lt;=" &amp; $A72, DataRegularSeason20242025!$E$3:$E$1315, M$1)</f>
        <v>25</v>
      </c>
      <c r="N72" s="2">
        <f>SUMIFS(DataRegularSeason20242025!$AA$3:$AA$1315,DataRegularSeason20242025!$B$3:$B$1315, "&lt;=" &amp; $A72, DataRegularSeason20242025!$D$3:$D$1315, N$1)+SUMIFS(DataRegularSeason20242025!$AB$3:$AB$1315,DataRegularSeason20242025!$B$3:$B$1315, "&lt;=" &amp; $A72, DataRegularSeason20242025!$E$3:$E$1315, N$1)</f>
        <v>23</v>
      </c>
      <c r="O72" s="2">
        <f>SUMIFS(DataRegularSeason20242025!$AA$3:$AA$1315,DataRegularSeason20242025!$B$3:$B$1315, "&lt;=" &amp; $A72, DataRegularSeason20242025!$D$3:$D$1315, O$1)+SUMIFS(DataRegularSeason20242025!$AB$3:$AB$1315,DataRegularSeason20242025!$B$3:$B$1315, "&lt;=" &amp; $A72, DataRegularSeason20242025!$E$3:$E$1315, O$1)</f>
        <v>27</v>
      </c>
      <c r="P72" s="2">
        <f>SUMIFS(DataRegularSeason20242025!$AA$3:$AA$1315,DataRegularSeason20242025!$B$3:$B$1315, "&lt;=" &amp; $A72, DataRegularSeason20242025!$D$3:$D$1315, P$1)+SUMIFS(DataRegularSeason20242025!$AB$3:$AB$1315,DataRegularSeason20242025!$B$3:$B$1315, "&lt;=" &amp; $A72, DataRegularSeason20242025!$E$3:$E$1315, P$1)</f>
        <v>16</v>
      </c>
      <c r="Q72" s="2">
        <f>SUMIFS(DataRegularSeason20242025!$AA$3:$AA$1315,DataRegularSeason20242025!$B$3:$B$1315, "&lt;=" &amp; $A72, DataRegularSeason20242025!$D$3:$D$1315, Q$1)+SUMIFS(DataRegularSeason20242025!$AB$3:$AB$1315,DataRegularSeason20242025!$B$3:$B$1315, "&lt;=" &amp; $A72, DataRegularSeason20242025!$E$3:$E$1315, Q$1)</f>
        <v>26</v>
      </c>
      <c r="R72" s="2">
        <f>SUMIFS(DataRegularSeason20242025!$AA$3:$AA$1315,DataRegularSeason20242025!$B$3:$B$1315, "&lt;=" &amp; $A72, DataRegularSeason20242025!$D$3:$D$1315, R$1)+SUMIFS(DataRegularSeason20242025!$AB$3:$AB$1315,DataRegularSeason20242025!$B$3:$B$1315, "&lt;=" &amp; $A72, DataRegularSeason20242025!$E$3:$E$1315, R$1)</f>
        <v>15</v>
      </c>
      <c r="S72" s="2">
        <f>SUMIFS(DataRegularSeason20242025!$AA$3:$AA$1315,DataRegularSeason20242025!$B$3:$B$1315, "&lt;=" &amp; $A72, DataRegularSeason20242025!$D$3:$D$1315, S$1)+SUMIFS(DataRegularSeason20242025!$AB$3:$AB$1315,DataRegularSeason20242025!$B$3:$B$1315, "&lt;=" &amp; $A72, DataRegularSeason20242025!$E$3:$E$1315, S$1)</f>
        <v>19</v>
      </c>
      <c r="T72" s="2">
        <f>SUMIFS(DataRegularSeason20242025!$AA$3:$AA$1315,DataRegularSeason20242025!$B$3:$B$1315, "&lt;=" &amp; $A72, DataRegularSeason20242025!$D$3:$D$1315, T$1)+SUMIFS(DataRegularSeason20242025!$AB$3:$AB$1315,DataRegularSeason20242025!$B$3:$B$1315, "&lt;=" &amp; $A72, DataRegularSeason20242025!$E$3:$E$1315, T$1)</f>
        <v>25</v>
      </c>
      <c r="U72" s="2">
        <f>SUMIFS(DataRegularSeason20242025!$AA$3:$AA$1315,DataRegularSeason20242025!$B$3:$B$1315, "&lt;=" &amp; $A72, DataRegularSeason20242025!$D$3:$D$1315, U$1)+SUMIFS(DataRegularSeason20242025!$AB$3:$AB$1315,DataRegularSeason20242025!$B$3:$B$1315, "&lt;=" &amp; $A72, DataRegularSeason20242025!$E$3:$E$1315, U$1)</f>
        <v>17</v>
      </c>
      <c r="V72" s="2">
        <f>SUMIFS(DataRegularSeason20242025!$AA$3:$AA$1315,DataRegularSeason20242025!$B$3:$B$1315, "&lt;=" &amp; $A72, DataRegularSeason20242025!$D$3:$D$1315, V$1)+SUMIFS(DataRegularSeason20242025!$AB$3:$AB$1315,DataRegularSeason20242025!$B$3:$B$1315, "&lt;=" &amp; $A72, DataRegularSeason20242025!$E$3:$E$1315, V$1)</f>
        <v>18</v>
      </c>
      <c r="W72" s="2">
        <f>SUMIFS(DataRegularSeason20242025!$AA$3:$AA$1315,DataRegularSeason20242025!$B$3:$B$1315, "&lt;=" &amp; $A72, DataRegularSeason20242025!$D$3:$D$1315, W$1)+SUMIFS(DataRegularSeason20242025!$AB$3:$AB$1315,DataRegularSeason20242025!$B$3:$B$1315, "&lt;=" &amp; $A72, DataRegularSeason20242025!$E$3:$E$1315, W$1)</f>
        <v>18</v>
      </c>
      <c r="X72" s="2">
        <f>SUMIFS(DataRegularSeason20242025!$AA$3:$AA$1315,DataRegularSeason20242025!$B$3:$B$1315, "&lt;=" &amp; $A72, DataRegularSeason20242025!$D$3:$D$1315, X$1)+SUMIFS(DataRegularSeason20242025!$AB$3:$AB$1315,DataRegularSeason20242025!$B$3:$B$1315, "&lt;=" &amp; $A72, DataRegularSeason20242025!$E$3:$E$1315, X$1)</f>
        <v>21</v>
      </c>
      <c r="Y72" s="2">
        <f>SUMIFS(DataRegularSeason20242025!$AA$3:$AA$1315,DataRegularSeason20242025!$B$3:$B$1315, "&lt;=" &amp; $A72, DataRegularSeason20242025!$D$3:$D$1315, Y$1)+SUMIFS(DataRegularSeason20242025!$AB$3:$AB$1315,DataRegularSeason20242025!$B$3:$B$1315, "&lt;=" &amp; $A72, DataRegularSeason20242025!$E$3:$E$1315, Y$1)</f>
        <v>16</v>
      </c>
      <c r="Z72" s="2">
        <f>SUMIFS(DataRegularSeason20242025!$AA$3:$AA$1315,DataRegularSeason20242025!$B$3:$B$1315, "&lt;=" &amp; $A72, DataRegularSeason20242025!$D$3:$D$1315, Z$1)+SUMIFS(DataRegularSeason20242025!$AB$3:$AB$1315,DataRegularSeason20242025!$B$3:$B$1315, "&lt;=" &amp; $A72, DataRegularSeason20242025!$E$3:$E$1315, Z$1)</f>
        <v>17</v>
      </c>
      <c r="AA72" s="2">
        <f>SUMIFS(DataRegularSeason20242025!$AA$3:$AA$1315,DataRegularSeason20242025!$B$3:$B$1315, "&lt;=" &amp; $A72, DataRegularSeason20242025!$D$3:$D$1315, AA$1)+SUMIFS(DataRegularSeason20242025!$AB$3:$AB$1315,DataRegularSeason20242025!$B$3:$B$1315, "&lt;=" &amp; $A72, DataRegularSeason20242025!$E$3:$E$1315, AA$1)</f>
        <v>21</v>
      </c>
      <c r="AB72" s="2">
        <f>SUMIFS(DataRegularSeason20242025!$AA$3:$AA$1315,DataRegularSeason20242025!$B$3:$B$1315, "&lt;=" &amp; $A72, DataRegularSeason20242025!$D$3:$D$1315, AB$1)+SUMIFS(DataRegularSeason20242025!$AB$3:$AB$1315,DataRegularSeason20242025!$B$3:$B$1315, "&lt;=" &amp; $A72, DataRegularSeason20242025!$E$3:$E$1315, AB$1)</f>
        <v>26</v>
      </c>
      <c r="AC72" s="2">
        <f>SUMIFS(DataRegularSeason20242025!$AA$3:$AA$1315,DataRegularSeason20242025!$B$3:$B$1315, "&lt;=" &amp; $A72, DataRegularSeason20242025!$D$3:$D$1315, AC$1)+SUMIFS(DataRegularSeason20242025!$AB$3:$AB$1315,DataRegularSeason20242025!$B$3:$B$1315, "&lt;=" &amp; $A72, DataRegularSeason20242025!$E$3:$E$1315, AC$1)</f>
        <v>17</v>
      </c>
      <c r="AD72" s="2">
        <f>SUMIFS(DataRegularSeason20242025!$AA$3:$AA$1315,DataRegularSeason20242025!$B$3:$B$1315, "&lt;=" &amp; $A72, DataRegularSeason20242025!$D$3:$D$1315, AD$1)+SUMIFS(DataRegularSeason20242025!$AB$3:$AB$1315,DataRegularSeason20242025!$B$3:$B$1315, "&lt;=" &amp; $A72, DataRegularSeason20242025!$E$3:$E$1315, AD$1)</f>
        <v>21</v>
      </c>
      <c r="AE72" s="2">
        <f>SUMIFS(DataRegularSeason20242025!$AA$3:$AA$1315,DataRegularSeason20242025!$B$3:$B$1315, "&lt;=" &amp; $A72, DataRegularSeason20242025!$D$3:$D$1315, AE$1)+SUMIFS(DataRegularSeason20242025!$AB$3:$AB$1315,DataRegularSeason20242025!$B$3:$B$1315, "&lt;=" &amp; $A72, DataRegularSeason20242025!$E$3:$E$1315, AE$1)</f>
        <v>24</v>
      </c>
      <c r="AF72" s="2">
        <f>SUMIFS(DataRegularSeason20242025!$AA$3:$AA$1315,DataRegularSeason20242025!$B$3:$B$1315, "&lt;=" &amp; $A72, DataRegularSeason20242025!$D$3:$D$1315, AF$1)+SUMIFS(DataRegularSeason20242025!$AB$3:$AB$1315,DataRegularSeason20242025!$B$3:$B$1315, "&lt;=" &amp; $A72, DataRegularSeason20242025!$E$3:$E$1315, AF$1)</f>
        <v>32</v>
      </c>
      <c r="AG72" s="2">
        <f>SUMIFS(DataRegularSeason20242025!$AA$3:$AA$1315,DataRegularSeason20242025!$B$3:$B$1315, "&lt;=" &amp; $A72, DataRegularSeason20242025!$D$3:$D$1315, AG$1)+SUMIFS(DataRegularSeason20242025!$AB$3:$AB$1315,DataRegularSeason20242025!$B$3:$B$1315, "&lt;=" &amp; $A72, DataRegularSeason20242025!$E$3:$E$1315, AG$1)</f>
        <v>27</v>
      </c>
    </row>
    <row r="73" spans="1:33" x14ac:dyDescent="0.25">
      <c r="A73" s="4">
        <v>45639</v>
      </c>
      <c r="B73" s="2">
        <f>SUMIFS(DataRegularSeason20242025!$AA$3:$AA$1315,DataRegularSeason20242025!$B$3:$B$1315, "&lt;=" &amp; $A73, DataRegularSeason20242025!$D$3:$D$1315, B$1)+SUMIFS(DataRegularSeason20242025!$AB$3:$AB$1315,DataRegularSeason20242025!$B$3:$B$1315, "&lt;=" &amp; $A73, DataRegularSeason20242025!$E$3:$E$1315, B$1)</f>
        <v>18</v>
      </c>
      <c r="C73" s="2">
        <f>SUMIFS(DataRegularSeason20242025!$AA$3:$AA$1315,DataRegularSeason20242025!$B$3:$B$1315, "&lt;=" &amp; $A73, DataRegularSeason20242025!$D$3:$D$1315, C$1)+SUMIFS(DataRegularSeason20242025!$AB$3:$AB$1315,DataRegularSeason20242025!$B$3:$B$1315, "&lt;=" &amp; $A73, DataRegularSeason20242025!$E$3:$E$1315, C$1)</f>
        <v>19</v>
      </c>
      <c r="D73" s="2">
        <f>SUMIFS(DataRegularSeason20242025!$AA$3:$AA$1315,DataRegularSeason20242025!$B$3:$B$1315, "&lt;=" &amp; $A73, DataRegularSeason20242025!$D$3:$D$1315, D$1)+SUMIFS(DataRegularSeason20242025!$AB$3:$AB$1315,DataRegularSeason20242025!$B$3:$B$1315, "&lt;=" &amp; $A73, DataRegularSeason20242025!$E$3:$E$1315, D$1)</f>
        <v>19</v>
      </c>
      <c r="E73" s="2">
        <f>SUMIFS(DataRegularSeason20242025!$AA$3:$AA$1315,DataRegularSeason20242025!$B$3:$B$1315, "&lt;=" &amp; $A73, DataRegularSeason20242025!$D$3:$D$1315, E$1)+SUMIFS(DataRegularSeason20242025!$AB$3:$AB$1315,DataRegularSeason20242025!$B$3:$B$1315, "&lt;=" &amp; $A73, DataRegularSeason20242025!$E$3:$E$1315, E$1)</f>
        <v>28</v>
      </c>
      <c r="F73" s="2">
        <f>SUMIFS(DataRegularSeason20242025!$AA$3:$AA$1315,DataRegularSeason20242025!$B$3:$B$1315, "&lt;=" &amp; $A73, DataRegularSeason20242025!$D$3:$D$1315, F$1)+SUMIFS(DataRegularSeason20242025!$AB$3:$AB$1315,DataRegularSeason20242025!$B$3:$B$1315, "&lt;=" &amp; $A73, DataRegularSeason20242025!$E$3:$E$1315, F$1)</f>
        <v>16</v>
      </c>
      <c r="G73" s="2">
        <f>SUMIFS(DataRegularSeason20242025!$AA$3:$AA$1315,DataRegularSeason20242025!$B$3:$B$1315, "&lt;=" &amp; $A73, DataRegularSeason20242025!$D$3:$D$1315, G$1)+SUMIFS(DataRegularSeason20242025!$AB$3:$AB$1315,DataRegularSeason20242025!$B$3:$B$1315, "&lt;=" &amp; $A73, DataRegularSeason20242025!$E$3:$E$1315, G$1)</f>
        <v>23</v>
      </c>
      <c r="H73" s="2">
        <f>SUMIFS(DataRegularSeason20242025!$AA$3:$AA$1315,DataRegularSeason20242025!$B$3:$B$1315, "&lt;=" &amp; $A73, DataRegularSeason20242025!$D$3:$D$1315, H$1)+SUMIFS(DataRegularSeason20242025!$AB$3:$AB$1315,DataRegularSeason20242025!$B$3:$B$1315, "&lt;=" &amp; $A73, DataRegularSeason20242025!$E$3:$E$1315, H$1)</f>
        <v>13</v>
      </c>
      <c r="I73" s="2">
        <f>SUMIFS(DataRegularSeason20242025!$AA$3:$AA$1315,DataRegularSeason20242025!$B$3:$B$1315, "&lt;=" &amp; $A73, DataRegularSeason20242025!$D$3:$D$1315, I$1)+SUMIFS(DataRegularSeason20242025!$AB$3:$AB$1315,DataRegularSeason20242025!$B$3:$B$1315, "&lt;=" &amp; $A73, DataRegularSeason20242025!$E$3:$E$1315, I$1)</f>
        <v>20</v>
      </c>
      <c r="J73" s="2">
        <f>SUMIFS(DataRegularSeason20242025!$AA$3:$AA$1315,DataRegularSeason20242025!$B$3:$B$1315, "&lt;=" &amp; $A73, DataRegularSeason20242025!$D$3:$D$1315, J$1)+SUMIFS(DataRegularSeason20242025!$AB$3:$AB$1315,DataRegularSeason20242025!$B$3:$B$1315, "&lt;=" &amp; $A73, DataRegularSeason20242025!$E$3:$E$1315, J$1)</f>
        <v>24</v>
      </c>
      <c r="K73" s="2">
        <f>SUMIFS(DataRegularSeason20242025!$AA$3:$AA$1315,DataRegularSeason20242025!$B$3:$B$1315, "&lt;=" &amp; $A73, DataRegularSeason20242025!$D$3:$D$1315, K$1)+SUMIFS(DataRegularSeason20242025!$AB$3:$AB$1315,DataRegularSeason20242025!$B$3:$B$1315, "&lt;=" &amp; $A73, DataRegularSeason20242025!$E$3:$E$1315, K$1)</f>
        <v>16</v>
      </c>
      <c r="L73" s="2">
        <f>SUMIFS(DataRegularSeason20242025!$AA$3:$AA$1315,DataRegularSeason20242025!$B$3:$B$1315, "&lt;=" &amp; $A73, DataRegularSeason20242025!$D$3:$D$1315, L$1)+SUMIFS(DataRegularSeason20242025!$AB$3:$AB$1315,DataRegularSeason20242025!$B$3:$B$1315, "&lt;=" &amp; $A73, DataRegularSeason20242025!$E$3:$E$1315, L$1)</f>
        <v>22</v>
      </c>
      <c r="M73" s="2">
        <f>SUMIFS(DataRegularSeason20242025!$AA$3:$AA$1315,DataRegularSeason20242025!$B$3:$B$1315, "&lt;=" &amp; $A73, DataRegularSeason20242025!$D$3:$D$1315, M$1)+SUMIFS(DataRegularSeason20242025!$AB$3:$AB$1315,DataRegularSeason20242025!$B$3:$B$1315, "&lt;=" &amp; $A73, DataRegularSeason20242025!$E$3:$E$1315, M$1)</f>
        <v>25</v>
      </c>
      <c r="N73" s="2">
        <f>SUMIFS(DataRegularSeason20242025!$AA$3:$AA$1315,DataRegularSeason20242025!$B$3:$B$1315, "&lt;=" &amp; $A73, DataRegularSeason20242025!$D$3:$D$1315, N$1)+SUMIFS(DataRegularSeason20242025!$AB$3:$AB$1315,DataRegularSeason20242025!$B$3:$B$1315, "&lt;=" &amp; $A73, DataRegularSeason20242025!$E$3:$E$1315, N$1)</f>
        <v>23</v>
      </c>
      <c r="O73" s="2">
        <f>SUMIFS(DataRegularSeason20242025!$AA$3:$AA$1315,DataRegularSeason20242025!$B$3:$B$1315, "&lt;=" &amp; $A73, DataRegularSeason20242025!$D$3:$D$1315, O$1)+SUMIFS(DataRegularSeason20242025!$AB$3:$AB$1315,DataRegularSeason20242025!$B$3:$B$1315, "&lt;=" &amp; $A73, DataRegularSeason20242025!$E$3:$E$1315, O$1)</f>
        <v>27</v>
      </c>
      <c r="P73" s="2">
        <f>SUMIFS(DataRegularSeason20242025!$AA$3:$AA$1315,DataRegularSeason20242025!$B$3:$B$1315, "&lt;=" &amp; $A73, DataRegularSeason20242025!$D$3:$D$1315, P$1)+SUMIFS(DataRegularSeason20242025!$AB$3:$AB$1315,DataRegularSeason20242025!$B$3:$B$1315, "&lt;=" &amp; $A73, DataRegularSeason20242025!$E$3:$E$1315, P$1)</f>
        <v>16</v>
      </c>
      <c r="Q73" s="2">
        <f>SUMIFS(DataRegularSeason20242025!$AA$3:$AA$1315,DataRegularSeason20242025!$B$3:$B$1315, "&lt;=" &amp; $A73, DataRegularSeason20242025!$D$3:$D$1315, Q$1)+SUMIFS(DataRegularSeason20242025!$AB$3:$AB$1315,DataRegularSeason20242025!$B$3:$B$1315, "&lt;=" &amp; $A73, DataRegularSeason20242025!$E$3:$E$1315, Q$1)</f>
        <v>26</v>
      </c>
      <c r="R73" s="2">
        <f>SUMIFS(DataRegularSeason20242025!$AA$3:$AA$1315,DataRegularSeason20242025!$B$3:$B$1315, "&lt;=" &amp; $A73, DataRegularSeason20242025!$D$3:$D$1315, R$1)+SUMIFS(DataRegularSeason20242025!$AB$3:$AB$1315,DataRegularSeason20242025!$B$3:$B$1315, "&lt;=" &amp; $A73, DataRegularSeason20242025!$E$3:$E$1315, R$1)</f>
        <v>15</v>
      </c>
      <c r="S73" s="2">
        <f>SUMIFS(DataRegularSeason20242025!$AA$3:$AA$1315,DataRegularSeason20242025!$B$3:$B$1315, "&lt;=" &amp; $A73, DataRegularSeason20242025!$D$3:$D$1315, S$1)+SUMIFS(DataRegularSeason20242025!$AB$3:$AB$1315,DataRegularSeason20242025!$B$3:$B$1315, "&lt;=" &amp; $A73, DataRegularSeason20242025!$E$3:$E$1315, S$1)</f>
        <v>19</v>
      </c>
      <c r="T73" s="2">
        <f>SUMIFS(DataRegularSeason20242025!$AA$3:$AA$1315,DataRegularSeason20242025!$B$3:$B$1315, "&lt;=" &amp; $A73, DataRegularSeason20242025!$D$3:$D$1315, T$1)+SUMIFS(DataRegularSeason20242025!$AB$3:$AB$1315,DataRegularSeason20242025!$B$3:$B$1315, "&lt;=" &amp; $A73, DataRegularSeason20242025!$E$3:$E$1315, T$1)</f>
        <v>25</v>
      </c>
      <c r="U73" s="2">
        <f>SUMIFS(DataRegularSeason20242025!$AA$3:$AA$1315,DataRegularSeason20242025!$B$3:$B$1315, "&lt;=" &amp; $A73, DataRegularSeason20242025!$D$3:$D$1315, U$1)+SUMIFS(DataRegularSeason20242025!$AB$3:$AB$1315,DataRegularSeason20242025!$B$3:$B$1315, "&lt;=" &amp; $A73, DataRegularSeason20242025!$E$3:$E$1315, U$1)</f>
        <v>17</v>
      </c>
      <c r="V73" s="2">
        <f>SUMIFS(DataRegularSeason20242025!$AA$3:$AA$1315,DataRegularSeason20242025!$B$3:$B$1315, "&lt;=" &amp; $A73, DataRegularSeason20242025!$D$3:$D$1315, V$1)+SUMIFS(DataRegularSeason20242025!$AB$3:$AB$1315,DataRegularSeason20242025!$B$3:$B$1315, "&lt;=" &amp; $A73, DataRegularSeason20242025!$E$3:$E$1315, V$1)</f>
        <v>18</v>
      </c>
      <c r="W73" s="2">
        <f>SUMIFS(DataRegularSeason20242025!$AA$3:$AA$1315,DataRegularSeason20242025!$B$3:$B$1315, "&lt;=" &amp; $A73, DataRegularSeason20242025!$D$3:$D$1315, W$1)+SUMIFS(DataRegularSeason20242025!$AB$3:$AB$1315,DataRegularSeason20242025!$B$3:$B$1315, "&lt;=" &amp; $A73, DataRegularSeason20242025!$E$3:$E$1315, W$1)</f>
        <v>18</v>
      </c>
      <c r="X73" s="2">
        <f>SUMIFS(DataRegularSeason20242025!$AA$3:$AA$1315,DataRegularSeason20242025!$B$3:$B$1315, "&lt;=" &amp; $A73, DataRegularSeason20242025!$D$3:$D$1315, X$1)+SUMIFS(DataRegularSeason20242025!$AB$3:$AB$1315,DataRegularSeason20242025!$B$3:$B$1315, "&lt;=" &amp; $A73, DataRegularSeason20242025!$E$3:$E$1315, X$1)</f>
        <v>21</v>
      </c>
      <c r="Y73" s="2">
        <f>SUMIFS(DataRegularSeason20242025!$AA$3:$AA$1315,DataRegularSeason20242025!$B$3:$B$1315, "&lt;=" &amp; $A73, DataRegularSeason20242025!$D$3:$D$1315, Y$1)+SUMIFS(DataRegularSeason20242025!$AB$3:$AB$1315,DataRegularSeason20242025!$B$3:$B$1315, "&lt;=" &amp; $A73, DataRegularSeason20242025!$E$3:$E$1315, Y$1)</f>
        <v>16</v>
      </c>
      <c r="Z73" s="2">
        <f>SUMIFS(DataRegularSeason20242025!$AA$3:$AA$1315,DataRegularSeason20242025!$B$3:$B$1315, "&lt;=" &amp; $A73, DataRegularSeason20242025!$D$3:$D$1315, Z$1)+SUMIFS(DataRegularSeason20242025!$AB$3:$AB$1315,DataRegularSeason20242025!$B$3:$B$1315, "&lt;=" &amp; $A73, DataRegularSeason20242025!$E$3:$E$1315, Z$1)</f>
        <v>17</v>
      </c>
      <c r="AA73" s="2">
        <f>SUMIFS(DataRegularSeason20242025!$AA$3:$AA$1315,DataRegularSeason20242025!$B$3:$B$1315, "&lt;=" &amp; $A73, DataRegularSeason20242025!$D$3:$D$1315, AA$1)+SUMIFS(DataRegularSeason20242025!$AB$3:$AB$1315,DataRegularSeason20242025!$B$3:$B$1315, "&lt;=" &amp; $A73, DataRegularSeason20242025!$E$3:$E$1315, AA$1)</f>
        <v>21</v>
      </c>
      <c r="AB73" s="2">
        <f>SUMIFS(DataRegularSeason20242025!$AA$3:$AA$1315,DataRegularSeason20242025!$B$3:$B$1315, "&lt;=" &amp; $A73, DataRegularSeason20242025!$D$3:$D$1315, AB$1)+SUMIFS(DataRegularSeason20242025!$AB$3:$AB$1315,DataRegularSeason20242025!$B$3:$B$1315, "&lt;=" &amp; $A73, DataRegularSeason20242025!$E$3:$E$1315, AB$1)</f>
        <v>26</v>
      </c>
      <c r="AC73" s="2">
        <f>SUMIFS(DataRegularSeason20242025!$AA$3:$AA$1315,DataRegularSeason20242025!$B$3:$B$1315, "&lt;=" &amp; $A73, DataRegularSeason20242025!$D$3:$D$1315, AC$1)+SUMIFS(DataRegularSeason20242025!$AB$3:$AB$1315,DataRegularSeason20242025!$B$3:$B$1315, "&lt;=" &amp; $A73, DataRegularSeason20242025!$E$3:$E$1315, AC$1)</f>
        <v>17</v>
      </c>
      <c r="AD73" s="2">
        <f>SUMIFS(DataRegularSeason20242025!$AA$3:$AA$1315,DataRegularSeason20242025!$B$3:$B$1315, "&lt;=" &amp; $A73, DataRegularSeason20242025!$D$3:$D$1315, AD$1)+SUMIFS(DataRegularSeason20242025!$AB$3:$AB$1315,DataRegularSeason20242025!$B$3:$B$1315, "&lt;=" &amp; $A73, DataRegularSeason20242025!$E$3:$E$1315, AD$1)</f>
        <v>21</v>
      </c>
      <c r="AE73" s="2">
        <f>SUMIFS(DataRegularSeason20242025!$AA$3:$AA$1315,DataRegularSeason20242025!$B$3:$B$1315, "&lt;=" &amp; $A73, DataRegularSeason20242025!$D$3:$D$1315, AE$1)+SUMIFS(DataRegularSeason20242025!$AB$3:$AB$1315,DataRegularSeason20242025!$B$3:$B$1315, "&lt;=" &amp; $A73, DataRegularSeason20242025!$E$3:$E$1315, AE$1)</f>
        <v>24</v>
      </c>
      <c r="AF73" s="2">
        <f>SUMIFS(DataRegularSeason20242025!$AA$3:$AA$1315,DataRegularSeason20242025!$B$3:$B$1315, "&lt;=" &amp; $A73, DataRegularSeason20242025!$D$3:$D$1315, AF$1)+SUMIFS(DataRegularSeason20242025!$AB$3:$AB$1315,DataRegularSeason20242025!$B$3:$B$1315, "&lt;=" &amp; $A73, DataRegularSeason20242025!$E$3:$E$1315, AF$1)</f>
        <v>32</v>
      </c>
      <c r="AG73" s="2">
        <f>SUMIFS(DataRegularSeason20242025!$AA$3:$AA$1315,DataRegularSeason20242025!$B$3:$B$1315, "&lt;=" &amp; $A73, DataRegularSeason20242025!$D$3:$D$1315, AG$1)+SUMIFS(DataRegularSeason20242025!$AB$3:$AB$1315,DataRegularSeason20242025!$B$3:$B$1315, "&lt;=" &amp; $A73, DataRegularSeason20242025!$E$3:$E$1315, AG$1)</f>
        <v>27</v>
      </c>
    </row>
    <row r="74" spans="1:33" x14ac:dyDescent="0.25">
      <c r="A74" s="4">
        <v>45640</v>
      </c>
      <c r="B74" s="2">
        <f>SUMIFS(DataRegularSeason20242025!$AA$3:$AA$1315,DataRegularSeason20242025!$B$3:$B$1315, "&lt;=" &amp; $A74, DataRegularSeason20242025!$D$3:$D$1315, B$1)+SUMIFS(DataRegularSeason20242025!$AB$3:$AB$1315,DataRegularSeason20242025!$B$3:$B$1315, "&lt;=" &amp; $A74, DataRegularSeason20242025!$E$3:$E$1315, B$1)</f>
        <v>18</v>
      </c>
      <c r="C74" s="2">
        <f>SUMIFS(DataRegularSeason20242025!$AA$3:$AA$1315,DataRegularSeason20242025!$B$3:$B$1315, "&lt;=" &amp; $A74, DataRegularSeason20242025!$D$3:$D$1315, C$1)+SUMIFS(DataRegularSeason20242025!$AB$3:$AB$1315,DataRegularSeason20242025!$B$3:$B$1315, "&lt;=" &amp; $A74, DataRegularSeason20242025!$E$3:$E$1315, C$1)</f>
        <v>19</v>
      </c>
      <c r="D74" s="2">
        <f>SUMIFS(DataRegularSeason20242025!$AA$3:$AA$1315,DataRegularSeason20242025!$B$3:$B$1315, "&lt;=" &amp; $A74, DataRegularSeason20242025!$D$3:$D$1315, D$1)+SUMIFS(DataRegularSeason20242025!$AB$3:$AB$1315,DataRegularSeason20242025!$B$3:$B$1315, "&lt;=" &amp; $A74, DataRegularSeason20242025!$E$3:$E$1315, D$1)</f>
        <v>19</v>
      </c>
      <c r="E74" s="2">
        <f>SUMIFS(DataRegularSeason20242025!$AA$3:$AA$1315,DataRegularSeason20242025!$B$3:$B$1315, "&lt;=" &amp; $A74, DataRegularSeason20242025!$D$3:$D$1315, E$1)+SUMIFS(DataRegularSeason20242025!$AB$3:$AB$1315,DataRegularSeason20242025!$B$3:$B$1315, "&lt;=" &amp; $A74, DataRegularSeason20242025!$E$3:$E$1315, E$1)</f>
        <v>28</v>
      </c>
      <c r="F74" s="2">
        <f>SUMIFS(DataRegularSeason20242025!$AA$3:$AA$1315,DataRegularSeason20242025!$B$3:$B$1315, "&lt;=" &amp; $A74, DataRegularSeason20242025!$D$3:$D$1315, F$1)+SUMIFS(DataRegularSeason20242025!$AB$3:$AB$1315,DataRegularSeason20242025!$B$3:$B$1315, "&lt;=" &amp; $A74, DataRegularSeason20242025!$E$3:$E$1315, F$1)</f>
        <v>16</v>
      </c>
      <c r="G74" s="2">
        <f>SUMIFS(DataRegularSeason20242025!$AA$3:$AA$1315,DataRegularSeason20242025!$B$3:$B$1315, "&lt;=" &amp; $A74, DataRegularSeason20242025!$D$3:$D$1315, G$1)+SUMIFS(DataRegularSeason20242025!$AB$3:$AB$1315,DataRegularSeason20242025!$B$3:$B$1315, "&lt;=" &amp; $A74, DataRegularSeason20242025!$E$3:$E$1315, G$1)</f>
        <v>23</v>
      </c>
      <c r="H74" s="2">
        <f>SUMIFS(DataRegularSeason20242025!$AA$3:$AA$1315,DataRegularSeason20242025!$B$3:$B$1315, "&lt;=" &amp; $A74, DataRegularSeason20242025!$D$3:$D$1315, H$1)+SUMIFS(DataRegularSeason20242025!$AB$3:$AB$1315,DataRegularSeason20242025!$B$3:$B$1315, "&lt;=" &amp; $A74, DataRegularSeason20242025!$E$3:$E$1315, H$1)</f>
        <v>13</v>
      </c>
      <c r="I74" s="2">
        <f>SUMIFS(DataRegularSeason20242025!$AA$3:$AA$1315,DataRegularSeason20242025!$B$3:$B$1315, "&lt;=" &amp; $A74, DataRegularSeason20242025!$D$3:$D$1315, I$1)+SUMIFS(DataRegularSeason20242025!$AB$3:$AB$1315,DataRegularSeason20242025!$B$3:$B$1315, "&lt;=" &amp; $A74, DataRegularSeason20242025!$E$3:$E$1315, I$1)</f>
        <v>20</v>
      </c>
      <c r="J74" s="2">
        <f>SUMIFS(DataRegularSeason20242025!$AA$3:$AA$1315,DataRegularSeason20242025!$B$3:$B$1315, "&lt;=" &amp; $A74, DataRegularSeason20242025!$D$3:$D$1315, J$1)+SUMIFS(DataRegularSeason20242025!$AB$3:$AB$1315,DataRegularSeason20242025!$B$3:$B$1315, "&lt;=" &amp; $A74, DataRegularSeason20242025!$E$3:$E$1315, J$1)</f>
        <v>24</v>
      </c>
      <c r="K74" s="2">
        <f>SUMIFS(DataRegularSeason20242025!$AA$3:$AA$1315,DataRegularSeason20242025!$B$3:$B$1315, "&lt;=" &amp; $A74, DataRegularSeason20242025!$D$3:$D$1315, K$1)+SUMIFS(DataRegularSeason20242025!$AB$3:$AB$1315,DataRegularSeason20242025!$B$3:$B$1315, "&lt;=" &amp; $A74, DataRegularSeason20242025!$E$3:$E$1315, K$1)</f>
        <v>16</v>
      </c>
      <c r="L74" s="2">
        <f>SUMIFS(DataRegularSeason20242025!$AA$3:$AA$1315,DataRegularSeason20242025!$B$3:$B$1315, "&lt;=" &amp; $A74, DataRegularSeason20242025!$D$3:$D$1315, L$1)+SUMIFS(DataRegularSeason20242025!$AB$3:$AB$1315,DataRegularSeason20242025!$B$3:$B$1315, "&lt;=" &amp; $A74, DataRegularSeason20242025!$E$3:$E$1315, L$1)</f>
        <v>22</v>
      </c>
      <c r="M74" s="2">
        <f>SUMIFS(DataRegularSeason20242025!$AA$3:$AA$1315,DataRegularSeason20242025!$B$3:$B$1315, "&lt;=" &amp; $A74, DataRegularSeason20242025!$D$3:$D$1315, M$1)+SUMIFS(DataRegularSeason20242025!$AB$3:$AB$1315,DataRegularSeason20242025!$B$3:$B$1315, "&lt;=" &amp; $A74, DataRegularSeason20242025!$E$3:$E$1315, M$1)</f>
        <v>25</v>
      </c>
      <c r="N74" s="2">
        <f>SUMIFS(DataRegularSeason20242025!$AA$3:$AA$1315,DataRegularSeason20242025!$B$3:$B$1315, "&lt;=" &amp; $A74, DataRegularSeason20242025!$D$3:$D$1315, N$1)+SUMIFS(DataRegularSeason20242025!$AB$3:$AB$1315,DataRegularSeason20242025!$B$3:$B$1315, "&lt;=" &amp; $A74, DataRegularSeason20242025!$E$3:$E$1315, N$1)</f>
        <v>23</v>
      </c>
      <c r="O74" s="2">
        <f>SUMIFS(DataRegularSeason20242025!$AA$3:$AA$1315,DataRegularSeason20242025!$B$3:$B$1315, "&lt;=" &amp; $A74, DataRegularSeason20242025!$D$3:$D$1315, O$1)+SUMIFS(DataRegularSeason20242025!$AB$3:$AB$1315,DataRegularSeason20242025!$B$3:$B$1315, "&lt;=" &amp; $A74, DataRegularSeason20242025!$E$3:$E$1315, O$1)</f>
        <v>27</v>
      </c>
      <c r="P74" s="2">
        <f>SUMIFS(DataRegularSeason20242025!$AA$3:$AA$1315,DataRegularSeason20242025!$B$3:$B$1315, "&lt;=" &amp; $A74, DataRegularSeason20242025!$D$3:$D$1315, P$1)+SUMIFS(DataRegularSeason20242025!$AB$3:$AB$1315,DataRegularSeason20242025!$B$3:$B$1315, "&lt;=" &amp; $A74, DataRegularSeason20242025!$E$3:$E$1315, P$1)</f>
        <v>16</v>
      </c>
      <c r="Q74" s="2">
        <f>SUMIFS(DataRegularSeason20242025!$AA$3:$AA$1315,DataRegularSeason20242025!$B$3:$B$1315, "&lt;=" &amp; $A74, DataRegularSeason20242025!$D$3:$D$1315, Q$1)+SUMIFS(DataRegularSeason20242025!$AB$3:$AB$1315,DataRegularSeason20242025!$B$3:$B$1315, "&lt;=" &amp; $A74, DataRegularSeason20242025!$E$3:$E$1315, Q$1)</f>
        <v>26</v>
      </c>
      <c r="R74" s="2">
        <f>SUMIFS(DataRegularSeason20242025!$AA$3:$AA$1315,DataRegularSeason20242025!$B$3:$B$1315, "&lt;=" &amp; $A74, DataRegularSeason20242025!$D$3:$D$1315, R$1)+SUMIFS(DataRegularSeason20242025!$AB$3:$AB$1315,DataRegularSeason20242025!$B$3:$B$1315, "&lt;=" &amp; $A74, DataRegularSeason20242025!$E$3:$E$1315, R$1)</f>
        <v>15</v>
      </c>
      <c r="S74" s="2">
        <f>SUMIFS(DataRegularSeason20242025!$AA$3:$AA$1315,DataRegularSeason20242025!$B$3:$B$1315, "&lt;=" &amp; $A74, DataRegularSeason20242025!$D$3:$D$1315, S$1)+SUMIFS(DataRegularSeason20242025!$AB$3:$AB$1315,DataRegularSeason20242025!$B$3:$B$1315, "&lt;=" &amp; $A74, DataRegularSeason20242025!$E$3:$E$1315, S$1)</f>
        <v>19</v>
      </c>
      <c r="T74" s="2">
        <f>SUMIFS(DataRegularSeason20242025!$AA$3:$AA$1315,DataRegularSeason20242025!$B$3:$B$1315, "&lt;=" &amp; $A74, DataRegularSeason20242025!$D$3:$D$1315, T$1)+SUMIFS(DataRegularSeason20242025!$AB$3:$AB$1315,DataRegularSeason20242025!$B$3:$B$1315, "&lt;=" &amp; $A74, DataRegularSeason20242025!$E$3:$E$1315, T$1)</f>
        <v>25</v>
      </c>
      <c r="U74" s="2">
        <f>SUMIFS(DataRegularSeason20242025!$AA$3:$AA$1315,DataRegularSeason20242025!$B$3:$B$1315, "&lt;=" &amp; $A74, DataRegularSeason20242025!$D$3:$D$1315, U$1)+SUMIFS(DataRegularSeason20242025!$AB$3:$AB$1315,DataRegularSeason20242025!$B$3:$B$1315, "&lt;=" &amp; $A74, DataRegularSeason20242025!$E$3:$E$1315, U$1)</f>
        <v>17</v>
      </c>
      <c r="V74" s="2">
        <f>SUMIFS(DataRegularSeason20242025!$AA$3:$AA$1315,DataRegularSeason20242025!$B$3:$B$1315, "&lt;=" &amp; $A74, DataRegularSeason20242025!$D$3:$D$1315, V$1)+SUMIFS(DataRegularSeason20242025!$AB$3:$AB$1315,DataRegularSeason20242025!$B$3:$B$1315, "&lt;=" &amp; $A74, DataRegularSeason20242025!$E$3:$E$1315, V$1)</f>
        <v>18</v>
      </c>
      <c r="W74" s="2">
        <f>SUMIFS(DataRegularSeason20242025!$AA$3:$AA$1315,DataRegularSeason20242025!$B$3:$B$1315, "&lt;=" &amp; $A74, DataRegularSeason20242025!$D$3:$D$1315, W$1)+SUMIFS(DataRegularSeason20242025!$AB$3:$AB$1315,DataRegularSeason20242025!$B$3:$B$1315, "&lt;=" &amp; $A74, DataRegularSeason20242025!$E$3:$E$1315, W$1)</f>
        <v>18</v>
      </c>
      <c r="X74" s="2">
        <f>SUMIFS(DataRegularSeason20242025!$AA$3:$AA$1315,DataRegularSeason20242025!$B$3:$B$1315, "&lt;=" &amp; $A74, DataRegularSeason20242025!$D$3:$D$1315, X$1)+SUMIFS(DataRegularSeason20242025!$AB$3:$AB$1315,DataRegularSeason20242025!$B$3:$B$1315, "&lt;=" &amp; $A74, DataRegularSeason20242025!$E$3:$E$1315, X$1)</f>
        <v>21</v>
      </c>
      <c r="Y74" s="2">
        <f>SUMIFS(DataRegularSeason20242025!$AA$3:$AA$1315,DataRegularSeason20242025!$B$3:$B$1315, "&lt;=" &amp; $A74, DataRegularSeason20242025!$D$3:$D$1315, Y$1)+SUMIFS(DataRegularSeason20242025!$AB$3:$AB$1315,DataRegularSeason20242025!$B$3:$B$1315, "&lt;=" &amp; $A74, DataRegularSeason20242025!$E$3:$E$1315, Y$1)</f>
        <v>16</v>
      </c>
      <c r="Z74" s="2">
        <f>SUMIFS(DataRegularSeason20242025!$AA$3:$AA$1315,DataRegularSeason20242025!$B$3:$B$1315, "&lt;=" &amp; $A74, DataRegularSeason20242025!$D$3:$D$1315, Z$1)+SUMIFS(DataRegularSeason20242025!$AB$3:$AB$1315,DataRegularSeason20242025!$B$3:$B$1315, "&lt;=" &amp; $A74, DataRegularSeason20242025!$E$3:$E$1315, Z$1)</f>
        <v>17</v>
      </c>
      <c r="AA74" s="2">
        <f>SUMIFS(DataRegularSeason20242025!$AA$3:$AA$1315,DataRegularSeason20242025!$B$3:$B$1315, "&lt;=" &amp; $A74, DataRegularSeason20242025!$D$3:$D$1315, AA$1)+SUMIFS(DataRegularSeason20242025!$AB$3:$AB$1315,DataRegularSeason20242025!$B$3:$B$1315, "&lt;=" &amp; $A74, DataRegularSeason20242025!$E$3:$E$1315, AA$1)</f>
        <v>21</v>
      </c>
      <c r="AB74" s="2">
        <f>SUMIFS(DataRegularSeason20242025!$AA$3:$AA$1315,DataRegularSeason20242025!$B$3:$B$1315, "&lt;=" &amp; $A74, DataRegularSeason20242025!$D$3:$D$1315, AB$1)+SUMIFS(DataRegularSeason20242025!$AB$3:$AB$1315,DataRegularSeason20242025!$B$3:$B$1315, "&lt;=" &amp; $A74, DataRegularSeason20242025!$E$3:$E$1315, AB$1)</f>
        <v>26</v>
      </c>
      <c r="AC74" s="2">
        <f>SUMIFS(DataRegularSeason20242025!$AA$3:$AA$1315,DataRegularSeason20242025!$B$3:$B$1315, "&lt;=" &amp; $A74, DataRegularSeason20242025!$D$3:$D$1315, AC$1)+SUMIFS(DataRegularSeason20242025!$AB$3:$AB$1315,DataRegularSeason20242025!$B$3:$B$1315, "&lt;=" &amp; $A74, DataRegularSeason20242025!$E$3:$E$1315, AC$1)</f>
        <v>17</v>
      </c>
      <c r="AD74" s="2">
        <f>SUMIFS(DataRegularSeason20242025!$AA$3:$AA$1315,DataRegularSeason20242025!$B$3:$B$1315, "&lt;=" &amp; $A74, DataRegularSeason20242025!$D$3:$D$1315, AD$1)+SUMIFS(DataRegularSeason20242025!$AB$3:$AB$1315,DataRegularSeason20242025!$B$3:$B$1315, "&lt;=" &amp; $A74, DataRegularSeason20242025!$E$3:$E$1315, AD$1)</f>
        <v>21</v>
      </c>
      <c r="AE74" s="2">
        <f>SUMIFS(DataRegularSeason20242025!$AA$3:$AA$1315,DataRegularSeason20242025!$B$3:$B$1315, "&lt;=" &amp; $A74, DataRegularSeason20242025!$D$3:$D$1315, AE$1)+SUMIFS(DataRegularSeason20242025!$AB$3:$AB$1315,DataRegularSeason20242025!$B$3:$B$1315, "&lt;=" &amp; $A74, DataRegularSeason20242025!$E$3:$E$1315, AE$1)</f>
        <v>24</v>
      </c>
      <c r="AF74" s="2">
        <f>SUMIFS(DataRegularSeason20242025!$AA$3:$AA$1315,DataRegularSeason20242025!$B$3:$B$1315, "&lt;=" &amp; $A74, DataRegularSeason20242025!$D$3:$D$1315, AF$1)+SUMIFS(DataRegularSeason20242025!$AB$3:$AB$1315,DataRegularSeason20242025!$B$3:$B$1315, "&lt;=" &amp; $A74, DataRegularSeason20242025!$E$3:$E$1315, AF$1)</f>
        <v>32</v>
      </c>
      <c r="AG74" s="2">
        <f>SUMIFS(DataRegularSeason20242025!$AA$3:$AA$1315,DataRegularSeason20242025!$B$3:$B$1315, "&lt;=" &amp; $A74, DataRegularSeason20242025!$D$3:$D$1315, AG$1)+SUMIFS(DataRegularSeason20242025!$AB$3:$AB$1315,DataRegularSeason20242025!$B$3:$B$1315, "&lt;=" &amp; $A74, DataRegularSeason20242025!$E$3:$E$1315, AG$1)</f>
        <v>27</v>
      </c>
    </row>
    <row r="75" spans="1:33" x14ac:dyDescent="0.25">
      <c r="A75" s="4">
        <v>45641</v>
      </c>
      <c r="B75" s="2">
        <f>SUMIFS(DataRegularSeason20242025!$AA$3:$AA$1315,DataRegularSeason20242025!$B$3:$B$1315, "&lt;=" &amp; $A75, DataRegularSeason20242025!$D$3:$D$1315, B$1)+SUMIFS(DataRegularSeason20242025!$AB$3:$AB$1315,DataRegularSeason20242025!$B$3:$B$1315, "&lt;=" &amp; $A75, DataRegularSeason20242025!$E$3:$E$1315, B$1)</f>
        <v>18</v>
      </c>
      <c r="C75" s="2">
        <f>SUMIFS(DataRegularSeason20242025!$AA$3:$AA$1315,DataRegularSeason20242025!$B$3:$B$1315, "&lt;=" &amp; $A75, DataRegularSeason20242025!$D$3:$D$1315, C$1)+SUMIFS(DataRegularSeason20242025!$AB$3:$AB$1315,DataRegularSeason20242025!$B$3:$B$1315, "&lt;=" &amp; $A75, DataRegularSeason20242025!$E$3:$E$1315, C$1)</f>
        <v>19</v>
      </c>
      <c r="D75" s="2">
        <f>SUMIFS(DataRegularSeason20242025!$AA$3:$AA$1315,DataRegularSeason20242025!$B$3:$B$1315, "&lt;=" &amp; $A75, DataRegularSeason20242025!$D$3:$D$1315, D$1)+SUMIFS(DataRegularSeason20242025!$AB$3:$AB$1315,DataRegularSeason20242025!$B$3:$B$1315, "&lt;=" &amp; $A75, DataRegularSeason20242025!$E$3:$E$1315, D$1)</f>
        <v>19</v>
      </c>
      <c r="E75" s="2">
        <f>SUMIFS(DataRegularSeason20242025!$AA$3:$AA$1315,DataRegularSeason20242025!$B$3:$B$1315, "&lt;=" &amp; $A75, DataRegularSeason20242025!$D$3:$D$1315, E$1)+SUMIFS(DataRegularSeason20242025!$AB$3:$AB$1315,DataRegularSeason20242025!$B$3:$B$1315, "&lt;=" &amp; $A75, DataRegularSeason20242025!$E$3:$E$1315, E$1)</f>
        <v>28</v>
      </c>
      <c r="F75" s="2">
        <f>SUMIFS(DataRegularSeason20242025!$AA$3:$AA$1315,DataRegularSeason20242025!$B$3:$B$1315, "&lt;=" &amp; $A75, DataRegularSeason20242025!$D$3:$D$1315, F$1)+SUMIFS(DataRegularSeason20242025!$AB$3:$AB$1315,DataRegularSeason20242025!$B$3:$B$1315, "&lt;=" &amp; $A75, DataRegularSeason20242025!$E$3:$E$1315, F$1)</f>
        <v>16</v>
      </c>
      <c r="G75" s="2">
        <f>SUMIFS(DataRegularSeason20242025!$AA$3:$AA$1315,DataRegularSeason20242025!$B$3:$B$1315, "&lt;=" &amp; $A75, DataRegularSeason20242025!$D$3:$D$1315, G$1)+SUMIFS(DataRegularSeason20242025!$AB$3:$AB$1315,DataRegularSeason20242025!$B$3:$B$1315, "&lt;=" &amp; $A75, DataRegularSeason20242025!$E$3:$E$1315, G$1)</f>
        <v>23</v>
      </c>
      <c r="H75" s="2">
        <f>SUMIFS(DataRegularSeason20242025!$AA$3:$AA$1315,DataRegularSeason20242025!$B$3:$B$1315, "&lt;=" &amp; $A75, DataRegularSeason20242025!$D$3:$D$1315, H$1)+SUMIFS(DataRegularSeason20242025!$AB$3:$AB$1315,DataRegularSeason20242025!$B$3:$B$1315, "&lt;=" &amp; $A75, DataRegularSeason20242025!$E$3:$E$1315, H$1)</f>
        <v>13</v>
      </c>
      <c r="I75" s="2">
        <f>SUMIFS(DataRegularSeason20242025!$AA$3:$AA$1315,DataRegularSeason20242025!$B$3:$B$1315, "&lt;=" &amp; $A75, DataRegularSeason20242025!$D$3:$D$1315, I$1)+SUMIFS(DataRegularSeason20242025!$AB$3:$AB$1315,DataRegularSeason20242025!$B$3:$B$1315, "&lt;=" &amp; $A75, DataRegularSeason20242025!$E$3:$E$1315, I$1)</f>
        <v>20</v>
      </c>
      <c r="J75" s="2">
        <f>SUMIFS(DataRegularSeason20242025!$AA$3:$AA$1315,DataRegularSeason20242025!$B$3:$B$1315, "&lt;=" &amp; $A75, DataRegularSeason20242025!$D$3:$D$1315, J$1)+SUMIFS(DataRegularSeason20242025!$AB$3:$AB$1315,DataRegularSeason20242025!$B$3:$B$1315, "&lt;=" &amp; $A75, DataRegularSeason20242025!$E$3:$E$1315, J$1)</f>
        <v>24</v>
      </c>
      <c r="K75" s="2">
        <f>SUMIFS(DataRegularSeason20242025!$AA$3:$AA$1315,DataRegularSeason20242025!$B$3:$B$1315, "&lt;=" &amp; $A75, DataRegularSeason20242025!$D$3:$D$1315, K$1)+SUMIFS(DataRegularSeason20242025!$AB$3:$AB$1315,DataRegularSeason20242025!$B$3:$B$1315, "&lt;=" &amp; $A75, DataRegularSeason20242025!$E$3:$E$1315, K$1)</f>
        <v>16</v>
      </c>
      <c r="L75" s="2">
        <f>SUMIFS(DataRegularSeason20242025!$AA$3:$AA$1315,DataRegularSeason20242025!$B$3:$B$1315, "&lt;=" &amp; $A75, DataRegularSeason20242025!$D$3:$D$1315, L$1)+SUMIFS(DataRegularSeason20242025!$AB$3:$AB$1315,DataRegularSeason20242025!$B$3:$B$1315, "&lt;=" &amp; $A75, DataRegularSeason20242025!$E$3:$E$1315, L$1)</f>
        <v>22</v>
      </c>
      <c r="M75" s="2">
        <f>SUMIFS(DataRegularSeason20242025!$AA$3:$AA$1315,DataRegularSeason20242025!$B$3:$B$1315, "&lt;=" &amp; $A75, DataRegularSeason20242025!$D$3:$D$1315, M$1)+SUMIFS(DataRegularSeason20242025!$AB$3:$AB$1315,DataRegularSeason20242025!$B$3:$B$1315, "&lt;=" &amp; $A75, DataRegularSeason20242025!$E$3:$E$1315, M$1)</f>
        <v>25</v>
      </c>
      <c r="N75" s="2">
        <f>SUMIFS(DataRegularSeason20242025!$AA$3:$AA$1315,DataRegularSeason20242025!$B$3:$B$1315, "&lt;=" &amp; $A75, DataRegularSeason20242025!$D$3:$D$1315, N$1)+SUMIFS(DataRegularSeason20242025!$AB$3:$AB$1315,DataRegularSeason20242025!$B$3:$B$1315, "&lt;=" &amp; $A75, DataRegularSeason20242025!$E$3:$E$1315, N$1)</f>
        <v>23</v>
      </c>
      <c r="O75" s="2">
        <f>SUMIFS(DataRegularSeason20242025!$AA$3:$AA$1315,DataRegularSeason20242025!$B$3:$B$1315, "&lt;=" &amp; $A75, DataRegularSeason20242025!$D$3:$D$1315, O$1)+SUMIFS(DataRegularSeason20242025!$AB$3:$AB$1315,DataRegularSeason20242025!$B$3:$B$1315, "&lt;=" &amp; $A75, DataRegularSeason20242025!$E$3:$E$1315, O$1)</f>
        <v>27</v>
      </c>
      <c r="P75" s="2">
        <f>SUMIFS(DataRegularSeason20242025!$AA$3:$AA$1315,DataRegularSeason20242025!$B$3:$B$1315, "&lt;=" &amp; $A75, DataRegularSeason20242025!$D$3:$D$1315, P$1)+SUMIFS(DataRegularSeason20242025!$AB$3:$AB$1315,DataRegularSeason20242025!$B$3:$B$1315, "&lt;=" &amp; $A75, DataRegularSeason20242025!$E$3:$E$1315, P$1)</f>
        <v>16</v>
      </c>
      <c r="Q75" s="2">
        <f>SUMIFS(DataRegularSeason20242025!$AA$3:$AA$1315,DataRegularSeason20242025!$B$3:$B$1315, "&lt;=" &amp; $A75, DataRegularSeason20242025!$D$3:$D$1315, Q$1)+SUMIFS(DataRegularSeason20242025!$AB$3:$AB$1315,DataRegularSeason20242025!$B$3:$B$1315, "&lt;=" &amp; $A75, DataRegularSeason20242025!$E$3:$E$1315, Q$1)</f>
        <v>26</v>
      </c>
      <c r="R75" s="2">
        <f>SUMIFS(DataRegularSeason20242025!$AA$3:$AA$1315,DataRegularSeason20242025!$B$3:$B$1315, "&lt;=" &amp; $A75, DataRegularSeason20242025!$D$3:$D$1315, R$1)+SUMIFS(DataRegularSeason20242025!$AB$3:$AB$1315,DataRegularSeason20242025!$B$3:$B$1315, "&lt;=" &amp; $A75, DataRegularSeason20242025!$E$3:$E$1315, R$1)</f>
        <v>15</v>
      </c>
      <c r="S75" s="2">
        <f>SUMIFS(DataRegularSeason20242025!$AA$3:$AA$1315,DataRegularSeason20242025!$B$3:$B$1315, "&lt;=" &amp; $A75, DataRegularSeason20242025!$D$3:$D$1315, S$1)+SUMIFS(DataRegularSeason20242025!$AB$3:$AB$1315,DataRegularSeason20242025!$B$3:$B$1315, "&lt;=" &amp; $A75, DataRegularSeason20242025!$E$3:$E$1315, S$1)</f>
        <v>19</v>
      </c>
      <c r="T75" s="2">
        <f>SUMIFS(DataRegularSeason20242025!$AA$3:$AA$1315,DataRegularSeason20242025!$B$3:$B$1315, "&lt;=" &amp; $A75, DataRegularSeason20242025!$D$3:$D$1315, T$1)+SUMIFS(DataRegularSeason20242025!$AB$3:$AB$1315,DataRegularSeason20242025!$B$3:$B$1315, "&lt;=" &amp; $A75, DataRegularSeason20242025!$E$3:$E$1315, T$1)</f>
        <v>25</v>
      </c>
      <c r="U75" s="2">
        <f>SUMIFS(DataRegularSeason20242025!$AA$3:$AA$1315,DataRegularSeason20242025!$B$3:$B$1315, "&lt;=" &amp; $A75, DataRegularSeason20242025!$D$3:$D$1315, U$1)+SUMIFS(DataRegularSeason20242025!$AB$3:$AB$1315,DataRegularSeason20242025!$B$3:$B$1315, "&lt;=" &amp; $A75, DataRegularSeason20242025!$E$3:$E$1315, U$1)</f>
        <v>17</v>
      </c>
      <c r="V75" s="2">
        <f>SUMIFS(DataRegularSeason20242025!$AA$3:$AA$1315,DataRegularSeason20242025!$B$3:$B$1315, "&lt;=" &amp; $A75, DataRegularSeason20242025!$D$3:$D$1315, V$1)+SUMIFS(DataRegularSeason20242025!$AB$3:$AB$1315,DataRegularSeason20242025!$B$3:$B$1315, "&lt;=" &amp; $A75, DataRegularSeason20242025!$E$3:$E$1315, V$1)</f>
        <v>18</v>
      </c>
      <c r="W75" s="2">
        <f>SUMIFS(DataRegularSeason20242025!$AA$3:$AA$1315,DataRegularSeason20242025!$B$3:$B$1315, "&lt;=" &amp; $A75, DataRegularSeason20242025!$D$3:$D$1315, W$1)+SUMIFS(DataRegularSeason20242025!$AB$3:$AB$1315,DataRegularSeason20242025!$B$3:$B$1315, "&lt;=" &amp; $A75, DataRegularSeason20242025!$E$3:$E$1315, W$1)</f>
        <v>18</v>
      </c>
      <c r="X75" s="2">
        <f>SUMIFS(DataRegularSeason20242025!$AA$3:$AA$1315,DataRegularSeason20242025!$B$3:$B$1315, "&lt;=" &amp; $A75, DataRegularSeason20242025!$D$3:$D$1315, X$1)+SUMIFS(DataRegularSeason20242025!$AB$3:$AB$1315,DataRegularSeason20242025!$B$3:$B$1315, "&lt;=" &amp; $A75, DataRegularSeason20242025!$E$3:$E$1315, X$1)</f>
        <v>21</v>
      </c>
      <c r="Y75" s="2">
        <f>SUMIFS(DataRegularSeason20242025!$AA$3:$AA$1315,DataRegularSeason20242025!$B$3:$B$1315, "&lt;=" &amp; $A75, DataRegularSeason20242025!$D$3:$D$1315, Y$1)+SUMIFS(DataRegularSeason20242025!$AB$3:$AB$1315,DataRegularSeason20242025!$B$3:$B$1315, "&lt;=" &amp; $A75, DataRegularSeason20242025!$E$3:$E$1315, Y$1)</f>
        <v>16</v>
      </c>
      <c r="Z75" s="2">
        <f>SUMIFS(DataRegularSeason20242025!$AA$3:$AA$1315,DataRegularSeason20242025!$B$3:$B$1315, "&lt;=" &amp; $A75, DataRegularSeason20242025!$D$3:$D$1315, Z$1)+SUMIFS(DataRegularSeason20242025!$AB$3:$AB$1315,DataRegularSeason20242025!$B$3:$B$1315, "&lt;=" &amp; $A75, DataRegularSeason20242025!$E$3:$E$1315, Z$1)</f>
        <v>17</v>
      </c>
      <c r="AA75" s="2">
        <f>SUMIFS(DataRegularSeason20242025!$AA$3:$AA$1315,DataRegularSeason20242025!$B$3:$B$1315, "&lt;=" &amp; $A75, DataRegularSeason20242025!$D$3:$D$1315, AA$1)+SUMIFS(DataRegularSeason20242025!$AB$3:$AB$1315,DataRegularSeason20242025!$B$3:$B$1315, "&lt;=" &amp; $A75, DataRegularSeason20242025!$E$3:$E$1315, AA$1)</f>
        <v>21</v>
      </c>
      <c r="AB75" s="2">
        <f>SUMIFS(DataRegularSeason20242025!$AA$3:$AA$1315,DataRegularSeason20242025!$B$3:$B$1315, "&lt;=" &amp; $A75, DataRegularSeason20242025!$D$3:$D$1315, AB$1)+SUMIFS(DataRegularSeason20242025!$AB$3:$AB$1315,DataRegularSeason20242025!$B$3:$B$1315, "&lt;=" &amp; $A75, DataRegularSeason20242025!$E$3:$E$1315, AB$1)</f>
        <v>26</v>
      </c>
      <c r="AC75" s="2">
        <f>SUMIFS(DataRegularSeason20242025!$AA$3:$AA$1315,DataRegularSeason20242025!$B$3:$B$1315, "&lt;=" &amp; $A75, DataRegularSeason20242025!$D$3:$D$1315, AC$1)+SUMIFS(DataRegularSeason20242025!$AB$3:$AB$1315,DataRegularSeason20242025!$B$3:$B$1315, "&lt;=" &amp; $A75, DataRegularSeason20242025!$E$3:$E$1315, AC$1)</f>
        <v>17</v>
      </c>
      <c r="AD75" s="2">
        <f>SUMIFS(DataRegularSeason20242025!$AA$3:$AA$1315,DataRegularSeason20242025!$B$3:$B$1315, "&lt;=" &amp; $A75, DataRegularSeason20242025!$D$3:$D$1315, AD$1)+SUMIFS(DataRegularSeason20242025!$AB$3:$AB$1315,DataRegularSeason20242025!$B$3:$B$1315, "&lt;=" &amp; $A75, DataRegularSeason20242025!$E$3:$E$1315, AD$1)</f>
        <v>21</v>
      </c>
      <c r="AE75" s="2">
        <f>SUMIFS(DataRegularSeason20242025!$AA$3:$AA$1315,DataRegularSeason20242025!$B$3:$B$1315, "&lt;=" &amp; $A75, DataRegularSeason20242025!$D$3:$D$1315, AE$1)+SUMIFS(DataRegularSeason20242025!$AB$3:$AB$1315,DataRegularSeason20242025!$B$3:$B$1315, "&lt;=" &amp; $A75, DataRegularSeason20242025!$E$3:$E$1315, AE$1)</f>
        <v>24</v>
      </c>
      <c r="AF75" s="2">
        <f>SUMIFS(DataRegularSeason20242025!$AA$3:$AA$1315,DataRegularSeason20242025!$B$3:$B$1315, "&lt;=" &amp; $A75, DataRegularSeason20242025!$D$3:$D$1315, AF$1)+SUMIFS(DataRegularSeason20242025!$AB$3:$AB$1315,DataRegularSeason20242025!$B$3:$B$1315, "&lt;=" &amp; $A75, DataRegularSeason20242025!$E$3:$E$1315, AF$1)</f>
        <v>32</v>
      </c>
      <c r="AG75" s="2">
        <f>SUMIFS(DataRegularSeason20242025!$AA$3:$AA$1315,DataRegularSeason20242025!$B$3:$B$1315, "&lt;=" &amp; $A75, DataRegularSeason20242025!$D$3:$D$1315, AG$1)+SUMIFS(DataRegularSeason20242025!$AB$3:$AB$1315,DataRegularSeason20242025!$B$3:$B$1315, "&lt;=" &amp; $A75, DataRegularSeason20242025!$E$3:$E$1315, AG$1)</f>
        <v>27</v>
      </c>
    </row>
    <row r="76" spans="1:33" x14ac:dyDescent="0.25">
      <c r="A76" s="4">
        <v>45642</v>
      </c>
      <c r="B76" s="2">
        <f>SUMIFS(DataRegularSeason20242025!$AA$3:$AA$1315,DataRegularSeason20242025!$B$3:$B$1315, "&lt;=" &amp; $A76, DataRegularSeason20242025!$D$3:$D$1315, B$1)+SUMIFS(DataRegularSeason20242025!$AB$3:$AB$1315,DataRegularSeason20242025!$B$3:$B$1315, "&lt;=" &amp; $A76, DataRegularSeason20242025!$E$3:$E$1315, B$1)</f>
        <v>18</v>
      </c>
      <c r="C76" s="2">
        <f>SUMIFS(DataRegularSeason20242025!$AA$3:$AA$1315,DataRegularSeason20242025!$B$3:$B$1315, "&lt;=" &amp; $A76, DataRegularSeason20242025!$D$3:$D$1315, C$1)+SUMIFS(DataRegularSeason20242025!$AB$3:$AB$1315,DataRegularSeason20242025!$B$3:$B$1315, "&lt;=" &amp; $A76, DataRegularSeason20242025!$E$3:$E$1315, C$1)</f>
        <v>19</v>
      </c>
      <c r="D76" s="2">
        <f>SUMIFS(DataRegularSeason20242025!$AA$3:$AA$1315,DataRegularSeason20242025!$B$3:$B$1315, "&lt;=" &amp; $A76, DataRegularSeason20242025!$D$3:$D$1315, D$1)+SUMIFS(DataRegularSeason20242025!$AB$3:$AB$1315,DataRegularSeason20242025!$B$3:$B$1315, "&lt;=" &amp; $A76, DataRegularSeason20242025!$E$3:$E$1315, D$1)</f>
        <v>19</v>
      </c>
      <c r="E76" s="2">
        <f>SUMIFS(DataRegularSeason20242025!$AA$3:$AA$1315,DataRegularSeason20242025!$B$3:$B$1315, "&lt;=" &amp; $A76, DataRegularSeason20242025!$D$3:$D$1315, E$1)+SUMIFS(DataRegularSeason20242025!$AB$3:$AB$1315,DataRegularSeason20242025!$B$3:$B$1315, "&lt;=" &amp; $A76, DataRegularSeason20242025!$E$3:$E$1315, E$1)</f>
        <v>28</v>
      </c>
      <c r="F76" s="2">
        <f>SUMIFS(DataRegularSeason20242025!$AA$3:$AA$1315,DataRegularSeason20242025!$B$3:$B$1315, "&lt;=" &amp; $A76, DataRegularSeason20242025!$D$3:$D$1315, F$1)+SUMIFS(DataRegularSeason20242025!$AB$3:$AB$1315,DataRegularSeason20242025!$B$3:$B$1315, "&lt;=" &amp; $A76, DataRegularSeason20242025!$E$3:$E$1315, F$1)</f>
        <v>16</v>
      </c>
      <c r="G76" s="2">
        <f>SUMIFS(DataRegularSeason20242025!$AA$3:$AA$1315,DataRegularSeason20242025!$B$3:$B$1315, "&lt;=" &amp; $A76, DataRegularSeason20242025!$D$3:$D$1315, G$1)+SUMIFS(DataRegularSeason20242025!$AB$3:$AB$1315,DataRegularSeason20242025!$B$3:$B$1315, "&lt;=" &amp; $A76, DataRegularSeason20242025!$E$3:$E$1315, G$1)</f>
        <v>23</v>
      </c>
      <c r="H76" s="2">
        <f>SUMIFS(DataRegularSeason20242025!$AA$3:$AA$1315,DataRegularSeason20242025!$B$3:$B$1315, "&lt;=" &amp; $A76, DataRegularSeason20242025!$D$3:$D$1315, H$1)+SUMIFS(DataRegularSeason20242025!$AB$3:$AB$1315,DataRegularSeason20242025!$B$3:$B$1315, "&lt;=" &amp; $A76, DataRegularSeason20242025!$E$3:$E$1315, H$1)</f>
        <v>13</v>
      </c>
      <c r="I76" s="2">
        <f>SUMIFS(DataRegularSeason20242025!$AA$3:$AA$1315,DataRegularSeason20242025!$B$3:$B$1315, "&lt;=" &amp; $A76, DataRegularSeason20242025!$D$3:$D$1315, I$1)+SUMIFS(DataRegularSeason20242025!$AB$3:$AB$1315,DataRegularSeason20242025!$B$3:$B$1315, "&lt;=" &amp; $A76, DataRegularSeason20242025!$E$3:$E$1315, I$1)</f>
        <v>20</v>
      </c>
      <c r="J76" s="2">
        <f>SUMIFS(DataRegularSeason20242025!$AA$3:$AA$1315,DataRegularSeason20242025!$B$3:$B$1315, "&lt;=" &amp; $A76, DataRegularSeason20242025!$D$3:$D$1315, J$1)+SUMIFS(DataRegularSeason20242025!$AB$3:$AB$1315,DataRegularSeason20242025!$B$3:$B$1315, "&lt;=" &amp; $A76, DataRegularSeason20242025!$E$3:$E$1315, J$1)</f>
        <v>24</v>
      </c>
      <c r="K76" s="2">
        <f>SUMIFS(DataRegularSeason20242025!$AA$3:$AA$1315,DataRegularSeason20242025!$B$3:$B$1315, "&lt;=" &amp; $A76, DataRegularSeason20242025!$D$3:$D$1315, K$1)+SUMIFS(DataRegularSeason20242025!$AB$3:$AB$1315,DataRegularSeason20242025!$B$3:$B$1315, "&lt;=" &amp; $A76, DataRegularSeason20242025!$E$3:$E$1315, K$1)</f>
        <v>16</v>
      </c>
      <c r="L76" s="2">
        <f>SUMIFS(DataRegularSeason20242025!$AA$3:$AA$1315,DataRegularSeason20242025!$B$3:$B$1315, "&lt;=" &amp; $A76, DataRegularSeason20242025!$D$3:$D$1315, L$1)+SUMIFS(DataRegularSeason20242025!$AB$3:$AB$1315,DataRegularSeason20242025!$B$3:$B$1315, "&lt;=" &amp; $A76, DataRegularSeason20242025!$E$3:$E$1315, L$1)</f>
        <v>22</v>
      </c>
      <c r="M76" s="2">
        <f>SUMIFS(DataRegularSeason20242025!$AA$3:$AA$1315,DataRegularSeason20242025!$B$3:$B$1315, "&lt;=" &amp; $A76, DataRegularSeason20242025!$D$3:$D$1315, M$1)+SUMIFS(DataRegularSeason20242025!$AB$3:$AB$1315,DataRegularSeason20242025!$B$3:$B$1315, "&lt;=" &amp; $A76, DataRegularSeason20242025!$E$3:$E$1315, M$1)</f>
        <v>25</v>
      </c>
      <c r="N76" s="2">
        <f>SUMIFS(DataRegularSeason20242025!$AA$3:$AA$1315,DataRegularSeason20242025!$B$3:$B$1315, "&lt;=" &amp; $A76, DataRegularSeason20242025!$D$3:$D$1315, N$1)+SUMIFS(DataRegularSeason20242025!$AB$3:$AB$1315,DataRegularSeason20242025!$B$3:$B$1315, "&lt;=" &amp; $A76, DataRegularSeason20242025!$E$3:$E$1315, N$1)</f>
        <v>23</v>
      </c>
      <c r="O76" s="2">
        <f>SUMIFS(DataRegularSeason20242025!$AA$3:$AA$1315,DataRegularSeason20242025!$B$3:$B$1315, "&lt;=" &amp; $A76, DataRegularSeason20242025!$D$3:$D$1315, O$1)+SUMIFS(DataRegularSeason20242025!$AB$3:$AB$1315,DataRegularSeason20242025!$B$3:$B$1315, "&lt;=" &amp; $A76, DataRegularSeason20242025!$E$3:$E$1315, O$1)</f>
        <v>27</v>
      </c>
      <c r="P76" s="2">
        <f>SUMIFS(DataRegularSeason20242025!$AA$3:$AA$1315,DataRegularSeason20242025!$B$3:$B$1315, "&lt;=" &amp; $A76, DataRegularSeason20242025!$D$3:$D$1315, P$1)+SUMIFS(DataRegularSeason20242025!$AB$3:$AB$1315,DataRegularSeason20242025!$B$3:$B$1315, "&lt;=" &amp; $A76, DataRegularSeason20242025!$E$3:$E$1315, P$1)</f>
        <v>16</v>
      </c>
      <c r="Q76" s="2">
        <f>SUMIFS(DataRegularSeason20242025!$AA$3:$AA$1315,DataRegularSeason20242025!$B$3:$B$1315, "&lt;=" &amp; $A76, DataRegularSeason20242025!$D$3:$D$1315, Q$1)+SUMIFS(DataRegularSeason20242025!$AB$3:$AB$1315,DataRegularSeason20242025!$B$3:$B$1315, "&lt;=" &amp; $A76, DataRegularSeason20242025!$E$3:$E$1315, Q$1)</f>
        <v>26</v>
      </c>
      <c r="R76" s="2">
        <f>SUMIFS(DataRegularSeason20242025!$AA$3:$AA$1315,DataRegularSeason20242025!$B$3:$B$1315, "&lt;=" &amp; $A76, DataRegularSeason20242025!$D$3:$D$1315, R$1)+SUMIFS(DataRegularSeason20242025!$AB$3:$AB$1315,DataRegularSeason20242025!$B$3:$B$1315, "&lt;=" &amp; $A76, DataRegularSeason20242025!$E$3:$E$1315, R$1)</f>
        <v>15</v>
      </c>
      <c r="S76" s="2">
        <f>SUMIFS(DataRegularSeason20242025!$AA$3:$AA$1315,DataRegularSeason20242025!$B$3:$B$1315, "&lt;=" &amp; $A76, DataRegularSeason20242025!$D$3:$D$1315, S$1)+SUMIFS(DataRegularSeason20242025!$AB$3:$AB$1315,DataRegularSeason20242025!$B$3:$B$1315, "&lt;=" &amp; $A76, DataRegularSeason20242025!$E$3:$E$1315, S$1)</f>
        <v>19</v>
      </c>
      <c r="T76" s="2">
        <f>SUMIFS(DataRegularSeason20242025!$AA$3:$AA$1315,DataRegularSeason20242025!$B$3:$B$1315, "&lt;=" &amp; $A76, DataRegularSeason20242025!$D$3:$D$1315, T$1)+SUMIFS(DataRegularSeason20242025!$AB$3:$AB$1315,DataRegularSeason20242025!$B$3:$B$1315, "&lt;=" &amp; $A76, DataRegularSeason20242025!$E$3:$E$1315, T$1)</f>
        <v>25</v>
      </c>
      <c r="U76" s="2">
        <f>SUMIFS(DataRegularSeason20242025!$AA$3:$AA$1315,DataRegularSeason20242025!$B$3:$B$1315, "&lt;=" &amp; $A76, DataRegularSeason20242025!$D$3:$D$1315, U$1)+SUMIFS(DataRegularSeason20242025!$AB$3:$AB$1315,DataRegularSeason20242025!$B$3:$B$1315, "&lt;=" &amp; $A76, DataRegularSeason20242025!$E$3:$E$1315, U$1)</f>
        <v>17</v>
      </c>
      <c r="V76" s="2">
        <f>SUMIFS(DataRegularSeason20242025!$AA$3:$AA$1315,DataRegularSeason20242025!$B$3:$B$1315, "&lt;=" &amp; $A76, DataRegularSeason20242025!$D$3:$D$1315, V$1)+SUMIFS(DataRegularSeason20242025!$AB$3:$AB$1315,DataRegularSeason20242025!$B$3:$B$1315, "&lt;=" &amp; $A76, DataRegularSeason20242025!$E$3:$E$1315, V$1)</f>
        <v>18</v>
      </c>
      <c r="W76" s="2">
        <f>SUMIFS(DataRegularSeason20242025!$AA$3:$AA$1315,DataRegularSeason20242025!$B$3:$B$1315, "&lt;=" &amp; $A76, DataRegularSeason20242025!$D$3:$D$1315, W$1)+SUMIFS(DataRegularSeason20242025!$AB$3:$AB$1315,DataRegularSeason20242025!$B$3:$B$1315, "&lt;=" &amp; $A76, DataRegularSeason20242025!$E$3:$E$1315, W$1)</f>
        <v>18</v>
      </c>
      <c r="X76" s="2">
        <f>SUMIFS(DataRegularSeason20242025!$AA$3:$AA$1315,DataRegularSeason20242025!$B$3:$B$1315, "&lt;=" &amp; $A76, DataRegularSeason20242025!$D$3:$D$1315, X$1)+SUMIFS(DataRegularSeason20242025!$AB$3:$AB$1315,DataRegularSeason20242025!$B$3:$B$1315, "&lt;=" &amp; $A76, DataRegularSeason20242025!$E$3:$E$1315, X$1)</f>
        <v>21</v>
      </c>
      <c r="Y76" s="2">
        <f>SUMIFS(DataRegularSeason20242025!$AA$3:$AA$1315,DataRegularSeason20242025!$B$3:$B$1315, "&lt;=" &amp; $A76, DataRegularSeason20242025!$D$3:$D$1315, Y$1)+SUMIFS(DataRegularSeason20242025!$AB$3:$AB$1315,DataRegularSeason20242025!$B$3:$B$1315, "&lt;=" &amp; $A76, DataRegularSeason20242025!$E$3:$E$1315, Y$1)</f>
        <v>16</v>
      </c>
      <c r="Z76" s="2">
        <f>SUMIFS(DataRegularSeason20242025!$AA$3:$AA$1315,DataRegularSeason20242025!$B$3:$B$1315, "&lt;=" &amp; $A76, DataRegularSeason20242025!$D$3:$D$1315, Z$1)+SUMIFS(DataRegularSeason20242025!$AB$3:$AB$1315,DataRegularSeason20242025!$B$3:$B$1315, "&lt;=" &amp; $A76, DataRegularSeason20242025!$E$3:$E$1315, Z$1)</f>
        <v>17</v>
      </c>
      <c r="AA76" s="2">
        <f>SUMIFS(DataRegularSeason20242025!$AA$3:$AA$1315,DataRegularSeason20242025!$B$3:$B$1315, "&lt;=" &amp; $A76, DataRegularSeason20242025!$D$3:$D$1315, AA$1)+SUMIFS(DataRegularSeason20242025!$AB$3:$AB$1315,DataRegularSeason20242025!$B$3:$B$1315, "&lt;=" &amp; $A76, DataRegularSeason20242025!$E$3:$E$1315, AA$1)</f>
        <v>21</v>
      </c>
      <c r="AB76" s="2">
        <f>SUMIFS(DataRegularSeason20242025!$AA$3:$AA$1315,DataRegularSeason20242025!$B$3:$B$1315, "&lt;=" &amp; $A76, DataRegularSeason20242025!$D$3:$D$1315, AB$1)+SUMIFS(DataRegularSeason20242025!$AB$3:$AB$1315,DataRegularSeason20242025!$B$3:$B$1315, "&lt;=" &amp; $A76, DataRegularSeason20242025!$E$3:$E$1315, AB$1)</f>
        <v>26</v>
      </c>
      <c r="AC76" s="2">
        <f>SUMIFS(DataRegularSeason20242025!$AA$3:$AA$1315,DataRegularSeason20242025!$B$3:$B$1315, "&lt;=" &amp; $A76, DataRegularSeason20242025!$D$3:$D$1315, AC$1)+SUMIFS(DataRegularSeason20242025!$AB$3:$AB$1315,DataRegularSeason20242025!$B$3:$B$1315, "&lt;=" &amp; $A76, DataRegularSeason20242025!$E$3:$E$1315, AC$1)</f>
        <v>17</v>
      </c>
      <c r="AD76" s="2">
        <f>SUMIFS(DataRegularSeason20242025!$AA$3:$AA$1315,DataRegularSeason20242025!$B$3:$B$1315, "&lt;=" &amp; $A76, DataRegularSeason20242025!$D$3:$D$1315, AD$1)+SUMIFS(DataRegularSeason20242025!$AB$3:$AB$1315,DataRegularSeason20242025!$B$3:$B$1315, "&lt;=" &amp; $A76, DataRegularSeason20242025!$E$3:$E$1315, AD$1)</f>
        <v>21</v>
      </c>
      <c r="AE76" s="2">
        <f>SUMIFS(DataRegularSeason20242025!$AA$3:$AA$1315,DataRegularSeason20242025!$B$3:$B$1315, "&lt;=" &amp; $A76, DataRegularSeason20242025!$D$3:$D$1315, AE$1)+SUMIFS(DataRegularSeason20242025!$AB$3:$AB$1315,DataRegularSeason20242025!$B$3:$B$1315, "&lt;=" &amp; $A76, DataRegularSeason20242025!$E$3:$E$1315, AE$1)</f>
        <v>24</v>
      </c>
      <c r="AF76" s="2">
        <f>SUMIFS(DataRegularSeason20242025!$AA$3:$AA$1315,DataRegularSeason20242025!$B$3:$B$1315, "&lt;=" &amp; $A76, DataRegularSeason20242025!$D$3:$D$1315, AF$1)+SUMIFS(DataRegularSeason20242025!$AB$3:$AB$1315,DataRegularSeason20242025!$B$3:$B$1315, "&lt;=" &amp; $A76, DataRegularSeason20242025!$E$3:$E$1315, AF$1)</f>
        <v>32</v>
      </c>
      <c r="AG76" s="2">
        <f>SUMIFS(DataRegularSeason20242025!$AA$3:$AA$1315,DataRegularSeason20242025!$B$3:$B$1315, "&lt;=" &amp; $A76, DataRegularSeason20242025!$D$3:$D$1315, AG$1)+SUMIFS(DataRegularSeason20242025!$AB$3:$AB$1315,DataRegularSeason20242025!$B$3:$B$1315, "&lt;=" &amp; $A76, DataRegularSeason20242025!$E$3:$E$1315, AG$1)</f>
        <v>27</v>
      </c>
    </row>
    <row r="77" spans="1:33" x14ac:dyDescent="0.25">
      <c r="A77" s="4">
        <v>45643</v>
      </c>
      <c r="B77" s="2">
        <f>SUMIFS(DataRegularSeason20242025!$AA$3:$AA$1315,DataRegularSeason20242025!$B$3:$B$1315, "&lt;=" &amp; $A77, DataRegularSeason20242025!$D$3:$D$1315, B$1)+SUMIFS(DataRegularSeason20242025!$AB$3:$AB$1315,DataRegularSeason20242025!$B$3:$B$1315, "&lt;=" &amp; $A77, DataRegularSeason20242025!$E$3:$E$1315, B$1)</f>
        <v>18</v>
      </c>
      <c r="C77" s="2">
        <f>SUMIFS(DataRegularSeason20242025!$AA$3:$AA$1315,DataRegularSeason20242025!$B$3:$B$1315, "&lt;=" &amp; $A77, DataRegularSeason20242025!$D$3:$D$1315, C$1)+SUMIFS(DataRegularSeason20242025!$AB$3:$AB$1315,DataRegularSeason20242025!$B$3:$B$1315, "&lt;=" &amp; $A77, DataRegularSeason20242025!$E$3:$E$1315, C$1)</f>
        <v>19</v>
      </c>
      <c r="D77" s="2">
        <f>SUMIFS(DataRegularSeason20242025!$AA$3:$AA$1315,DataRegularSeason20242025!$B$3:$B$1315, "&lt;=" &amp; $A77, DataRegularSeason20242025!$D$3:$D$1315, D$1)+SUMIFS(DataRegularSeason20242025!$AB$3:$AB$1315,DataRegularSeason20242025!$B$3:$B$1315, "&lt;=" &amp; $A77, DataRegularSeason20242025!$E$3:$E$1315, D$1)</f>
        <v>19</v>
      </c>
      <c r="E77" s="2">
        <f>SUMIFS(DataRegularSeason20242025!$AA$3:$AA$1315,DataRegularSeason20242025!$B$3:$B$1315, "&lt;=" &amp; $A77, DataRegularSeason20242025!$D$3:$D$1315, E$1)+SUMIFS(DataRegularSeason20242025!$AB$3:$AB$1315,DataRegularSeason20242025!$B$3:$B$1315, "&lt;=" &amp; $A77, DataRegularSeason20242025!$E$3:$E$1315, E$1)</f>
        <v>28</v>
      </c>
      <c r="F77" s="2">
        <f>SUMIFS(DataRegularSeason20242025!$AA$3:$AA$1315,DataRegularSeason20242025!$B$3:$B$1315, "&lt;=" &amp; $A77, DataRegularSeason20242025!$D$3:$D$1315, F$1)+SUMIFS(DataRegularSeason20242025!$AB$3:$AB$1315,DataRegularSeason20242025!$B$3:$B$1315, "&lt;=" &amp; $A77, DataRegularSeason20242025!$E$3:$E$1315, F$1)</f>
        <v>16</v>
      </c>
      <c r="G77" s="2">
        <f>SUMIFS(DataRegularSeason20242025!$AA$3:$AA$1315,DataRegularSeason20242025!$B$3:$B$1315, "&lt;=" &amp; $A77, DataRegularSeason20242025!$D$3:$D$1315, G$1)+SUMIFS(DataRegularSeason20242025!$AB$3:$AB$1315,DataRegularSeason20242025!$B$3:$B$1315, "&lt;=" &amp; $A77, DataRegularSeason20242025!$E$3:$E$1315, G$1)</f>
        <v>23</v>
      </c>
      <c r="H77" s="2">
        <f>SUMIFS(DataRegularSeason20242025!$AA$3:$AA$1315,DataRegularSeason20242025!$B$3:$B$1315, "&lt;=" &amp; $A77, DataRegularSeason20242025!$D$3:$D$1315, H$1)+SUMIFS(DataRegularSeason20242025!$AB$3:$AB$1315,DataRegularSeason20242025!$B$3:$B$1315, "&lt;=" &amp; $A77, DataRegularSeason20242025!$E$3:$E$1315, H$1)</f>
        <v>13</v>
      </c>
      <c r="I77" s="2">
        <f>SUMIFS(DataRegularSeason20242025!$AA$3:$AA$1315,DataRegularSeason20242025!$B$3:$B$1315, "&lt;=" &amp; $A77, DataRegularSeason20242025!$D$3:$D$1315, I$1)+SUMIFS(DataRegularSeason20242025!$AB$3:$AB$1315,DataRegularSeason20242025!$B$3:$B$1315, "&lt;=" &amp; $A77, DataRegularSeason20242025!$E$3:$E$1315, I$1)</f>
        <v>20</v>
      </c>
      <c r="J77" s="2">
        <f>SUMIFS(DataRegularSeason20242025!$AA$3:$AA$1315,DataRegularSeason20242025!$B$3:$B$1315, "&lt;=" &amp; $A77, DataRegularSeason20242025!$D$3:$D$1315, J$1)+SUMIFS(DataRegularSeason20242025!$AB$3:$AB$1315,DataRegularSeason20242025!$B$3:$B$1315, "&lt;=" &amp; $A77, DataRegularSeason20242025!$E$3:$E$1315, J$1)</f>
        <v>24</v>
      </c>
      <c r="K77" s="2">
        <f>SUMIFS(DataRegularSeason20242025!$AA$3:$AA$1315,DataRegularSeason20242025!$B$3:$B$1315, "&lt;=" &amp; $A77, DataRegularSeason20242025!$D$3:$D$1315, K$1)+SUMIFS(DataRegularSeason20242025!$AB$3:$AB$1315,DataRegularSeason20242025!$B$3:$B$1315, "&lt;=" &amp; $A77, DataRegularSeason20242025!$E$3:$E$1315, K$1)</f>
        <v>16</v>
      </c>
      <c r="L77" s="2">
        <f>SUMIFS(DataRegularSeason20242025!$AA$3:$AA$1315,DataRegularSeason20242025!$B$3:$B$1315, "&lt;=" &amp; $A77, DataRegularSeason20242025!$D$3:$D$1315, L$1)+SUMIFS(DataRegularSeason20242025!$AB$3:$AB$1315,DataRegularSeason20242025!$B$3:$B$1315, "&lt;=" &amp; $A77, DataRegularSeason20242025!$E$3:$E$1315, L$1)</f>
        <v>22</v>
      </c>
      <c r="M77" s="2">
        <f>SUMIFS(DataRegularSeason20242025!$AA$3:$AA$1315,DataRegularSeason20242025!$B$3:$B$1315, "&lt;=" &amp; $A77, DataRegularSeason20242025!$D$3:$D$1315, M$1)+SUMIFS(DataRegularSeason20242025!$AB$3:$AB$1315,DataRegularSeason20242025!$B$3:$B$1315, "&lt;=" &amp; $A77, DataRegularSeason20242025!$E$3:$E$1315, M$1)</f>
        <v>25</v>
      </c>
      <c r="N77" s="2">
        <f>SUMIFS(DataRegularSeason20242025!$AA$3:$AA$1315,DataRegularSeason20242025!$B$3:$B$1315, "&lt;=" &amp; $A77, DataRegularSeason20242025!$D$3:$D$1315, N$1)+SUMIFS(DataRegularSeason20242025!$AB$3:$AB$1315,DataRegularSeason20242025!$B$3:$B$1315, "&lt;=" &amp; $A77, DataRegularSeason20242025!$E$3:$E$1315, N$1)</f>
        <v>23</v>
      </c>
      <c r="O77" s="2">
        <f>SUMIFS(DataRegularSeason20242025!$AA$3:$AA$1315,DataRegularSeason20242025!$B$3:$B$1315, "&lt;=" &amp; $A77, DataRegularSeason20242025!$D$3:$D$1315, O$1)+SUMIFS(DataRegularSeason20242025!$AB$3:$AB$1315,DataRegularSeason20242025!$B$3:$B$1315, "&lt;=" &amp; $A77, DataRegularSeason20242025!$E$3:$E$1315, O$1)</f>
        <v>27</v>
      </c>
      <c r="P77" s="2">
        <f>SUMIFS(DataRegularSeason20242025!$AA$3:$AA$1315,DataRegularSeason20242025!$B$3:$B$1315, "&lt;=" &amp; $A77, DataRegularSeason20242025!$D$3:$D$1315, P$1)+SUMIFS(DataRegularSeason20242025!$AB$3:$AB$1315,DataRegularSeason20242025!$B$3:$B$1315, "&lt;=" &amp; $A77, DataRegularSeason20242025!$E$3:$E$1315, P$1)</f>
        <v>16</v>
      </c>
      <c r="Q77" s="2">
        <f>SUMIFS(DataRegularSeason20242025!$AA$3:$AA$1315,DataRegularSeason20242025!$B$3:$B$1315, "&lt;=" &amp; $A77, DataRegularSeason20242025!$D$3:$D$1315, Q$1)+SUMIFS(DataRegularSeason20242025!$AB$3:$AB$1315,DataRegularSeason20242025!$B$3:$B$1315, "&lt;=" &amp; $A77, DataRegularSeason20242025!$E$3:$E$1315, Q$1)</f>
        <v>26</v>
      </c>
      <c r="R77" s="2">
        <f>SUMIFS(DataRegularSeason20242025!$AA$3:$AA$1315,DataRegularSeason20242025!$B$3:$B$1315, "&lt;=" &amp; $A77, DataRegularSeason20242025!$D$3:$D$1315, R$1)+SUMIFS(DataRegularSeason20242025!$AB$3:$AB$1315,DataRegularSeason20242025!$B$3:$B$1315, "&lt;=" &amp; $A77, DataRegularSeason20242025!$E$3:$E$1315, R$1)</f>
        <v>15</v>
      </c>
      <c r="S77" s="2">
        <f>SUMIFS(DataRegularSeason20242025!$AA$3:$AA$1315,DataRegularSeason20242025!$B$3:$B$1315, "&lt;=" &amp; $A77, DataRegularSeason20242025!$D$3:$D$1315, S$1)+SUMIFS(DataRegularSeason20242025!$AB$3:$AB$1315,DataRegularSeason20242025!$B$3:$B$1315, "&lt;=" &amp; $A77, DataRegularSeason20242025!$E$3:$E$1315, S$1)</f>
        <v>19</v>
      </c>
      <c r="T77" s="2">
        <f>SUMIFS(DataRegularSeason20242025!$AA$3:$AA$1315,DataRegularSeason20242025!$B$3:$B$1315, "&lt;=" &amp; $A77, DataRegularSeason20242025!$D$3:$D$1315, T$1)+SUMIFS(DataRegularSeason20242025!$AB$3:$AB$1315,DataRegularSeason20242025!$B$3:$B$1315, "&lt;=" &amp; $A77, DataRegularSeason20242025!$E$3:$E$1315, T$1)</f>
        <v>25</v>
      </c>
      <c r="U77" s="2">
        <f>SUMIFS(DataRegularSeason20242025!$AA$3:$AA$1315,DataRegularSeason20242025!$B$3:$B$1315, "&lt;=" &amp; $A77, DataRegularSeason20242025!$D$3:$D$1315, U$1)+SUMIFS(DataRegularSeason20242025!$AB$3:$AB$1315,DataRegularSeason20242025!$B$3:$B$1315, "&lt;=" &amp; $A77, DataRegularSeason20242025!$E$3:$E$1315, U$1)</f>
        <v>17</v>
      </c>
      <c r="V77" s="2">
        <f>SUMIFS(DataRegularSeason20242025!$AA$3:$AA$1315,DataRegularSeason20242025!$B$3:$B$1315, "&lt;=" &amp; $A77, DataRegularSeason20242025!$D$3:$D$1315, V$1)+SUMIFS(DataRegularSeason20242025!$AB$3:$AB$1315,DataRegularSeason20242025!$B$3:$B$1315, "&lt;=" &amp; $A77, DataRegularSeason20242025!$E$3:$E$1315, V$1)</f>
        <v>18</v>
      </c>
      <c r="W77" s="2">
        <f>SUMIFS(DataRegularSeason20242025!$AA$3:$AA$1315,DataRegularSeason20242025!$B$3:$B$1315, "&lt;=" &amp; $A77, DataRegularSeason20242025!$D$3:$D$1315, W$1)+SUMIFS(DataRegularSeason20242025!$AB$3:$AB$1315,DataRegularSeason20242025!$B$3:$B$1315, "&lt;=" &amp; $A77, DataRegularSeason20242025!$E$3:$E$1315, W$1)</f>
        <v>18</v>
      </c>
      <c r="X77" s="2">
        <f>SUMIFS(DataRegularSeason20242025!$AA$3:$AA$1315,DataRegularSeason20242025!$B$3:$B$1315, "&lt;=" &amp; $A77, DataRegularSeason20242025!$D$3:$D$1315, X$1)+SUMIFS(DataRegularSeason20242025!$AB$3:$AB$1315,DataRegularSeason20242025!$B$3:$B$1315, "&lt;=" &amp; $A77, DataRegularSeason20242025!$E$3:$E$1315, X$1)</f>
        <v>21</v>
      </c>
      <c r="Y77" s="2">
        <f>SUMIFS(DataRegularSeason20242025!$AA$3:$AA$1315,DataRegularSeason20242025!$B$3:$B$1315, "&lt;=" &amp; $A77, DataRegularSeason20242025!$D$3:$D$1315, Y$1)+SUMIFS(DataRegularSeason20242025!$AB$3:$AB$1315,DataRegularSeason20242025!$B$3:$B$1315, "&lt;=" &amp; $A77, DataRegularSeason20242025!$E$3:$E$1315, Y$1)</f>
        <v>16</v>
      </c>
      <c r="Z77" s="2">
        <f>SUMIFS(DataRegularSeason20242025!$AA$3:$AA$1315,DataRegularSeason20242025!$B$3:$B$1315, "&lt;=" &amp; $A77, DataRegularSeason20242025!$D$3:$D$1315, Z$1)+SUMIFS(DataRegularSeason20242025!$AB$3:$AB$1315,DataRegularSeason20242025!$B$3:$B$1315, "&lt;=" &amp; $A77, DataRegularSeason20242025!$E$3:$E$1315, Z$1)</f>
        <v>17</v>
      </c>
      <c r="AA77" s="2">
        <f>SUMIFS(DataRegularSeason20242025!$AA$3:$AA$1315,DataRegularSeason20242025!$B$3:$B$1315, "&lt;=" &amp; $A77, DataRegularSeason20242025!$D$3:$D$1315, AA$1)+SUMIFS(DataRegularSeason20242025!$AB$3:$AB$1315,DataRegularSeason20242025!$B$3:$B$1315, "&lt;=" &amp; $A77, DataRegularSeason20242025!$E$3:$E$1315, AA$1)</f>
        <v>21</v>
      </c>
      <c r="AB77" s="2">
        <f>SUMIFS(DataRegularSeason20242025!$AA$3:$AA$1315,DataRegularSeason20242025!$B$3:$B$1315, "&lt;=" &amp; $A77, DataRegularSeason20242025!$D$3:$D$1315, AB$1)+SUMIFS(DataRegularSeason20242025!$AB$3:$AB$1315,DataRegularSeason20242025!$B$3:$B$1315, "&lt;=" &amp; $A77, DataRegularSeason20242025!$E$3:$E$1315, AB$1)</f>
        <v>26</v>
      </c>
      <c r="AC77" s="2">
        <f>SUMIFS(DataRegularSeason20242025!$AA$3:$AA$1315,DataRegularSeason20242025!$B$3:$B$1315, "&lt;=" &amp; $A77, DataRegularSeason20242025!$D$3:$D$1315, AC$1)+SUMIFS(DataRegularSeason20242025!$AB$3:$AB$1315,DataRegularSeason20242025!$B$3:$B$1315, "&lt;=" &amp; $A77, DataRegularSeason20242025!$E$3:$E$1315, AC$1)</f>
        <v>17</v>
      </c>
      <c r="AD77" s="2">
        <f>SUMIFS(DataRegularSeason20242025!$AA$3:$AA$1315,DataRegularSeason20242025!$B$3:$B$1315, "&lt;=" &amp; $A77, DataRegularSeason20242025!$D$3:$D$1315, AD$1)+SUMIFS(DataRegularSeason20242025!$AB$3:$AB$1315,DataRegularSeason20242025!$B$3:$B$1315, "&lt;=" &amp; $A77, DataRegularSeason20242025!$E$3:$E$1315, AD$1)</f>
        <v>21</v>
      </c>
      <c r="AE77" s="2">
        <f>SUMIFS(DataRegularSeason20242025!$AA$3:$AA$1315,DataRegularSeason20242025!$B$3:$B$1315, "&lt;=" &amp; $A77, DataRegularSeason20242025!$D$3:$D$1315, AE$1)+SUMIFS(DataRegularSeason20242025!$AB$3:$AB$1315,DataRegularSeason20242025!$B$3:$B$1315, "&lt;=" &amp; $A77, DataRegularSeason20242025!$E$3:$E$1315, AE$1)</f>
        <v>24</v>
      </c>
      <c r="AF77" s="2">
        <f>SUMIFS(DataRegularSeason20242025!$AA$3:$AA$1315,DataRegularSeason20242025!$B$3:$B$1315, "&lt;=" &amp; $A77, DataRegularSeason20242025!$D$3:$D$1315, AF$1)+SUMIFS(DataRegularSeason20242025!$AB$3:$AB$1315,DataRegularSeason20242025!$B$3:$B$1315, "&lt;=" &amp; $A77, DataRegularSeason20242025!$E$3:$E$1315, AF$1)</f>
        <v>32</v>
      </c>
      <c r="AG77" s="2">
        <f>SUMIFS(DataRegularSeason20242025!$AA$3:$AA$1315,DataRegularSeason20242025!$B$3:$B$1315, "&lt;=" &amp; $A77, DataRegularSeason20242025!$D$3:$D$1315, AG$1)+SUMIFS(DataRegularSeason20242025!$AB$3:$AB$1315,DataRegularSeason20242025!$B$3:$B$1315, "&lt;=" &amp; $A77, DataRegularSeason20242025!$E$3:$E$1315, AG$1)</f>
        <v>27</v>
      </c>
    </row>
    <row r="78" spans="1:33" x14ac:dyDescent="0.25">
      <c r="A78" s="4">
        <v>45644</v>
      </c>
      <c r="B78" s="2">
        <f>SUMIFS(DataRegularSeason20242025!$AA$3:$AA$1315,DataRegularSeason20242025!$B$3:$B$1315, "&lt;=" &amp; $A78, DataRegularSeason20242025!$D$3:$D$1315, B$1)+SUMIFS(DataRegularSeason20242025!$AB$3:$AB$1315,DataRegularSeason20242025!$B$3:$B$1315, "&lt;=" &amp; $A78, DataRegularSeason20242025!$E$3:$E$1315, B$1)</f>
        <v>18</v>
      </c>
      <c r="C78" s="2">
        <f>SUMIFS(DataRegularSeason20242025!$AA$3:$AA$1315,DataRegularSeason20242025!$B$3:$B$1315, "&lt;=" &amp; $A78, DataRegularSeason20242025!$D$3:$D$1315, C$1)+SUMIFS(DataRegularSeason20242025!$AB$3:$AB$1315,DataRegularSeason20242025!$B$3:$B$1315, "&lt;=" &amp; $A78, DataRegularSeason20242025!$E$3:$E$1315, C$1)</f>
        <v>19</v>
      </c>
      <c r="D78" s="2">
        <f>SUMIFS(DataRegularSeason20242025!$AA$3:$AA$1315,DataRegularSeason20242025!$B$3:$B$1315, "&lt;=" &amp; $A78, DataRegularSeason20242025!$D$3:$D$1315, D$1)+SUMIFS(DataRegularSeason20242025!$AB$3:$AB$1315,DataRegularSeason20242025!$B$3:$B$1315, "&lt;=" &amp; $A78, DataRegularSeason20242025!$E$3:$E$1315, D$1)</f>
        <v>19</v>
      </c>
      <c r="E78" s="2">
        <f>SUMIFS(DataRegularSeason20242025!$AA$3:$AA$1315,DataRegularSeason20242025!$B$3:$B$1315, "&lt;=" &amp; $A78, DataRegularSeason20242025!$D$3:$D$1315, E$1)+SUMIFS(DataRegularSeason20242025!$AB$3:$AB$1315,DataRegularSeason20242025!$B$3:$B$1315, "&lt;=" &amp; $A78, DataRegularSeason20242025!$E$3:$E$1315, E$1)</f>
        <v>28</v>
      </c>
      <c r="F78" s="2">
        <f>SUMIFS(DataRegularSeason20242025!$AA$3:$AA$1315,DataRegularSeason20242025!$B$3:$B$1315, "&lt;=" &amp; $A78, DataRegularSeason20242025!$D$3:$D$1315, F$1)+SUMIFS(DataRegularSeason20242025!$AB$3:$AB$1315,DataRegularSeason20242025!$B$3:$B$1315, "&lt;=" &amp; $A78, DataRegularSeason20242025!$E$3:$E$1315, F$1)</f>
        <v>16</v>
      </c>
      <c r="G78" s="2">
        <f>SUMIFS(DataRegularSeason20242025!$AA$3:$AA$1315,DataRegularSeason20242025!$B$3:$B$1315, "&lt;=" &amp; $A78, DataRegularSeason20242025!$D$3:$D$1315, G$1)+SUMIFS(DataRegularSeason20242025!$AB$3:$AB$1315,DataRegularSeason20242025!$B$3:$B$1315, "&lt;=" &amp; $A78, DataRegularSeason20242025!$E$3:$E$1315, G$1)</f>
        <v>23</v>
      </c>
      <c r="H78" s="2">
        <f>SUMIFS(DataRegularSeason20242025!$AA$3:$AA$1315,DataRegularSeason20242025!$B$3:$B$1315, "&lt;=" &amp; $A78, DataRegularSeason20242025!$D$3:$D$1315, H$1)+SUMIFS(DataRegularSeason20242025!$AB$3:$AB$1315,DataRegularSeason20242025!$B$3:$B$1315, "&lt;=" &amp; $A78, DataRegularSeason20242025!$E$3:$E$1315, H$1)</f>
        <v>13</v>
      </c>
      <c r="I78" s="2">
        <f>SUMIFS(DataRegularSeason20242025!$AA$3:$AA$1315,DataRegularSeason20242025!$B$3:$B$1315, "&lt;=" &amp; $A78, DataRegularSeason20242025!$D$3:$D$1315, I$1)+SUMIFS(DataRegularSeason20242025!$AB$3:$AB$1315,DataRegularSeason20242025!$B$3:$B$1315, "&lt;=" &amp; $A78, DataRegularSeason20242025!$E$3:$E$1315, I$1)</f>
        <v>20</v>
      </c>
      <c r="J78" s="2">
        <f>SUMIFS(DataRegularSeason20242025!$AA$3:$AA$1315,DataRegularSeason20242025!$B$3:$B$1315, "&lt;=" &amp; $A78, DataRegularSeason20242025!$D$3:$D$1315, J$1)+SUMIFS(DataRegularSeason20242025!$AB$3:$AB$1315,DataRegularSeason20242025!$B$3:$B$1315, "&lt;=" &amp; $A78, DataRegularSeason20242025!$E$3:$E$1315, J$1)</f>
        <v>24</v>
      </c>
      <c r="K78" s="2">
        <f>SUMIFS(DataRegularSeason20242025!$AA$3:$AA$1315,DataRegularSeason20242025!$B$3:$B$1315, "&lt;=" &amp; $A78, DataRegularSeason20242025!$D$3:$D$1315, K$1)+SUMIFS(DataRegularSeason20242025!$AB$3:$AB$1315,DataRegularSeason20242025!$B$3:$B$1315, "&lt;=" &amp; $A78, DataRegularSeason20242025!$E$3:$E$1315, K$1)</f>
        <v>16</v>
      </c>
      <c r="L78" s="2">
        <f>SUMIFS(DataRegularSeason20242025!$AA$3:$AA$1315,DataRegularSeason20242025!$B$3:$B$1315, "&lt;=" &amp; $A78, DataRegularSeason20242025!$D$3:$D$1315, L$1)+SUMIFS(DataRegularSeason20242025!$AB$3:$AB$1315,DataRegularSeason20242025!$B$3:$B$1315, "&lt;=" &amp; $A78, DataRegularSeason20242025!$E$3:$E$1315, L$1)</f>
        <v>22</v>
      </c>
      <c r="M78" s="2">
        <f>SUMIFS(DataRegularSeason20242025!$AA$3:$AA$1315,DataRegularSeason20242025!$B$3:$B$1315, "&lt;=" &amp; $A78, DataRegularSeason20242025!$D$3:$D$1315, M$1)+SUMIFS(DataRegularSeason20242025!$AB$3:$AB$1315,DataRegularSeason20242025!$B$3:$B$1315, "&lt;=" &amp; $A78, DataRegularSeason20242025!$E$3:$E$1315, M$1)</f>
        <v>25</v>
      </c>
      <c r="N78" s="2">
        <f>SUMIFS(DataRegularSeason20242025!$AA$3:$AA$1315,DataRegularSeason20242025!$B$3:$B$1315, "&lt;=" &amp; $A78, DataRegularSeason20242025!$D$3:$D$1315, N$1)+SUMIFS(DataRegularSeason20242025!$AB$3:$AB$1315,DataRegularSeason20242025!$B$3:$B$1315, "&lt;=" &amp; $A78, DataRegularSeason20242025!$E$3:$E$1315, N$1)</f>
        <v>23</v>
      </c>
      <c r="O78" s="2">
        <f>SUMIFS(DataRegularSeason20242025!$AA$3:$AA$1315,DataRegularSeason20242025!$B$3:$B$1315, "&lt;=" &amp; $A78, DataRegularSeason20242025!$D$3:$D$1315, O$1)+SUMIFS(DataRegularSeason20242025!$AB$3:$AB$1315,DataRegularSeason20242025!$B$3:$B$1315, "&lt;=" &amp; $A78, DataRegularSeason20242025!$E$3:$E$1315, O$1)</f>
        <v>27</v>
      </c>
      <c r="P78" s="2">
        <f>SUMIFS(DataRegularSeason20242025!$AA$3:$AA$1315,DataRegularSeason20242025!$B$3:$B$1315, "&lt;=" &amp; $A78, DataRegularSeason20242025!$D$3:$D$1315, P$1)+SUMIFS(DataRegularSeason20242025!$AB$3:$AB$1315,DataRegularSeason20242025!$B$3:$B$1315, "&lt;=" &amp; $A78, DataRegularSeason20242025!$E$3:$E$1315, P$1)</f>
        <v>16</v>
      </c>
      <c r="Q78" s="2">
        <f>SUMIFS(DataRegularSeason20242025!$AA$3:$AA$1315,DataRegularSeason20242025!$B$3:$B$1315, "&lt;=" &amp; $A78, DataRegularSeason20242025!$D$3:$D$1315, Q$1)+SUMIFS(DataRegularSeason20242025!$AB$3:$AB$1315,DataRegularSeason20242025!$B$3:$B$1315, "&lt;=" &amp; $A78, DataRegularSeason20242025!$E$3:$E$1315, Q$1)</f>
        <v>26</v>
      </c>
      <c r="R78" s="2">
        <f>SUMIFS(DataRegularSeason20242025!$AA$3:$AA$1315,DataRegularSeason20242025!$B$3:$B$1315, "&lt;=" &amp; $A78, DataRegularSeason20242025!$D$3:$D$1315, R$1)+SUMIFS(DataRegularSeason20242025!$AB$3:$AB$1315,DataRegularSeason20242025!$B$3:$B$1315, "&lt;=" &amp; $A78, DataRegularSeason20242025!$E$3:$E$1315, R$1)</f>
        <v>15</v>
      </c>
      <c r="S78" s="2">
        <f>SUMIFS(DataRegularSeason20242025!$AA$3:$AA$1315,DataRegularSeason20242025!$B$3:$B$1315, "&lt;=" &amp; $A78, DataRegularSeason20242025!$D$3:$D$1315, S$1)+SUMIFS(DataRegularSeason20242025!$AB$3:$AB$1315,DataRegularSeason20242025!$B$3:$B$1315, "&lt;=" &amp; $A78, DataRegularSeason20242025!$E$3:$E$1315, S$1)</f>
        <v>19</v>
      </c>
      <c r="T78" s="2">
        <f>SUMIFS(DataRegularSeason20242025!$AA$3:$AA$1315,DataRegularSeason20242025!$B$3:$B$1315, "&lt;=" &amp; $A78, DataRegularSeason20242025!$D$3:$D$1315, T$1)+SUMIFS(DataRegularSeason20242025!$AB$3:$AB$1315,DataRegularSeason20242025!$B$3:$B$1315, "&lt;=" &amp; $A78, DataRegularSeason20242025!$E$3:$E$1315, T$1)</f>
        <v>25</v>
      </c>
      <c r="U78" s="2">
        <f>SUMIFS(DataRegularSeason20242025!$AA$3:$AA$1315,DataRegularSeason20242025!$B$3:$B$1315, "&lt;=" &amp; $A78, DataRegularSeason20242025!$D$3:$D$1315, U$1)+SUMIFS(DataRegularSeason20242025!$AB$3:$AB$1315,DataRegularSeason20242025!$B$3:$B$1315, "&lt;=" &amp; $A78, DataRegularSeason20242025!$E$3:$E$1315, U$1)</f>
        <v>17</v>
      </c>
      <c r="V78" s="2">
        <f>SUMIFS(DataRegularSeason20242025!$AA$3:$AA$1315,DataRegularSeason20242025!$B$3:$B$1315, "&lt;=" &amp; $A78, DataRegularSeason20242025!$D$3:$D$1315, V$1)+SUMIFS(DataRegularSeason20242025!$AB$3:$AB$1315,DataRegularSeason20242025!$B$3:$B$1315, "&lt;=" &amp; $A78, DataRegularSeason20242025!$E$3:$E$1315, V$1)</f>
        <v>18</v>
      </c>
      <c r="W78" s="2">
        <f>SUMIFS(DataRegularSeason20242025!$AA$3:$AA$1315,DataRegularSeason20242025!$B$3:$B$1315, "&lt;=" &amp; $A78, DataRegularSeason20242025!$D$3:$D$1315, W$1)+SUMIFS(DataRegularSeason20242025!$AB$3:$AB$1315,DataRegularSeason20242025!$B$3:$B$1315, "&lt;=" &amp; $A78, DataRegularSeason20242025!$E$3:$E$1315, W$1)</f>
        <v>18</v>
      </c>
      <c r="X78" s="2">
        <f>SUMIFS(DataRegularSeason20242025!$AA$3:$AA$1315,DataRegularSeason20242025!$B$3:$B$1315, "&lt;=" &amp; $A78, DataRegularSeason20242025!$D$3:$D$1315, X$1)+SUMIFS(DataRegularSeason20242025!$AB$3:$AB$1315,DataRegularSeason20242025!$B$3:$B$1315, "&lt;=" &amp; $A78, DataRegularSeason20242025!$E$3:$E$1315, X$1)</f>
        <v>21</v>
      </c>
      <c r="Y78" s="2">
        <f>SUMIFS(DataRegularSeason20242025!$AA$3:$AA$1315,DataRegularSeason20242025!$B$3:$B$1315, "&lt;=" &amp; $A78, DataRegularSeason20242025!$D$3:$D$1315, Y$1)+SUMIFS(DataRegularSeason20242025!$AB$3:$AB$1315,DataRegularSeason20242025!$B$3:$B$1315, "&lt;=" &amp; $A78, DataRegularSeason20242025!$E$3:$E$1315, Y$1)</f>
        <v>16</v>
      </c>
      <c r="Z78" s="2">
        <f>SUMIFS(DataRegularSeason20242025!$AA$3:$AA$1315,DataRegularSeason20242025!$B$3:$B$1315, "&lt;=" &amp; $A78, DataRegularSeason20242025!$D$3:$D$1315, Z$1)+SUMIFS(DataRegularSeason20242025!$AB$3:$AB$1315,DataRegularSeason20242025!$B$3:$B$1315, "&lt;=" &amp; $A78, DataRegularSeason20242025!$E$3:$E$1315, Z$1)</f>
        <v>17</v>
      </c>
      <c r="AA78" s="2">
        <f>SUMIFS(DataRegularSeason20242025!$AA$3:$AA$1315,DataRegularSeason20242025!$B$3:$B$1315, "&lt;=" &amp; $A78, DataRegularSeason20242025!$D$3:$D$1315, AA$1)+SUMIFS(DataRegularSeason20242025!$AB$3:$AB$1315,DataRegularSeason20242025!$B$3:$B$1315, "&lt;=" &amp; $A78, DataRegularSeason20242025!$E$3:$E$1315, AA$1)</f>
        <v>21</v>
      </c>
      <c r="AB78" s="2">
        <f>SUMIFS(DataRegularSeason20242025!$AA$3:$AA$1315,DataRegularSeason20242025!$B$3:$B$1315, "&lt;=" &amp; $A78, DataRegularSeason20242025!$D$3:$D$1315, AB$1)+SUMIFS(DataRegularSeason20242025!$AB$3:$AB$1315,DataRegularSeason20242025!$B$3:$B$1315, "&lt;=" &amp; $A78, DataRegularSeason20242025!$E$3:$E$1315, AB$1)</f>
        <v>26</v>
      </c>
      <c r="AC78" s="2">
        <f>SUMIFS(DataRegularSeason20242025!$AA$3:$AA$1315,DataRegularSeason20242025!$B$3:$B$1315, "&lt;=" &amp; $A78, DataRegularSeason20242025!$D$3:$D$1315, AC$1)+SUMIFS(DataRegularSeason20242025!$AB$3:$AB$1315,DataRegularSeason20242025!$B$3:$B$1315, "&lt;=" &amp; $A78, DataRegularSeason20242025!$E$3:$E$1315, AC$1)</f>
        <v>17</v>
      </c>
      <c r="AD78" s="2">
        <f>SUMIFS(DataRegularSeason20242025!$AA$3:$AA$1315,DataRegularSeason20242025!$B$3:$B$1315, "&lt;=" &amp; $A78, DataRegularSeason20242025!$D$3:$D$1315, AD$1)+SUMIFS(DataRegularSeason20242025!$AB$3:$AB$1315,DataRegularSeason20242025!$B$3:$B$1315, "&lt;=" &amp; $A78, DataRegularSeason20242025!$E$3:$E$1315, AD$1)</f>
        <v>21</v>
      </c>
      <c r="AE78" s="2">
        <f>SUMIFS(DataRegularSeason20242025!$AA$3:$AA$1315,DataRegularSeason20242025!$B$3:$B$1315, "&lt;=" &amp; $A78, DataRegularSeason20242025!$D$3:$D$1315, AE$1)+SUMIFS(DataRegularSeason20242025!$AB$3:$AB$1315,DataRegularSeason20242025!$B$3:$B$1315, "&lt;=" &amp; $A78, DataRegularSeason20242025!$E$3:$E$1315, AE$1)</f>
        <v>24</v>
      </c>
      <c r="AF78" s="2">
        <f>SUMIFS(DataRegularSeason20242025!$AA$3:$AA$1315,DataRegularSeason20242025!$B$3:$B$1315, "&lt;=" &amp; $A78, DataRegularSeason20242025!$D$3:$D$1315, AF$1)+SUMIFS(DataRegularSeason20242025!$AB$3:$AB$1315,DataRegularSeason20242025!$B$3:$B$1315, "&lt;=" &amp; $A78, DataRegularSeason20242025!$E$3:$E$1315, AF$1)</f>
        <v>32</v>
      </c>
      <c r="AG78" s="2">
        <f>SUMIFS(DataRegularSeason20242025!$AA$3:$AA$1315,DataRegularSeason20242025!$B$3:$B$1315, "&lt;=" &amp; $A78, DataRegularSeason20242025!$D$3:$D$1315, AG$1)+SUMIFS(DataRegularSeason20242025!$AB$3:$AB$1315,DataRegularSeason20242025!$B$3:$B$1315, "&lt;=" &amp; $A78, DataRegularSeason20242025!$E$3:$E$1315, AG$1)</f>
        <v>27</v>
      </c>
    </row>
    <row r="79" spans="1:33" x14ac:dyDescent="0.25">
      <c r="A79" s="4">
        <v>45645</v>
      </c>
      <c r="B79" s="2">
        <f>SUMIFS(DataRegularSeason20242025!$AA$3:$AA$1315,DataRegularSeason20242025!$B$3:$B$1315, "&lt;=" &amp; $A79, DataRegularSeason20242025!$D$3:$D$1315, B$1)+SUMIFS(DataRegularSeason20242025!$AB$3:$AB$1315,DataRegularSeason20242025!$B$3:$B$1315, "&lt;=" &amp; $A79, DataRegularSeason20242025!$E$3:$E$1315, B$1)</f>
        <v>18</v>
      </c>
      <c r="C79" s="2">
        <f>SUMIFS(DataRegularSeason20242025!$AA$3:$AA$1315,DataRegularSeason20242025!$B$3:$B$1315, "&lt;=" &amp; $A79, DataRegularSeason20242025!$D$3:$D$1315, C$1)+SUMIFS(DataRegularSeason20242025!$AB$3:$AB$1315,DataRegularSeason20242025!$B$3:$B$1315, "&lt;=" &amp; $A79, DataRegularSeason20242025!$E$3:$E$1315, C$1)</f>
        <v>19</v>
      </c>
      <c r="D79" s="2">
        <f>SUMIFS(DataRegularSeason20242025!$AA$3:$AA$1315,DataRegularSeason20242025!$B$3:$B$1315, "&lt;=" &amp; $A79, DataRegularSeason20242025!$D$3:$D$1315, D$1)+SUMIFS(DataRegularSeason20242025!$AB$3:$AB$1315,DataRegularSeason20242025!$B$3:$B$1315, "&lt;=" &amp; $A79, DataRegularSeason20242025!$E$3:$E$1315, D$1)</f>
        <v>19</v>
      </c>
      <c r="E79" s="2">
        <f>SUMIFS(DataRegularSeason20242025!$AA$3:$AA$1315,DataRegularSeason20242025!$B$3:$B$1315, "&lt;=" &amp; $A79, DataRegularSeason20242025!$D$3:$D$1315, E$1)+SUMIFS(DataRegularSeason20242025!$AB$3:$AB$1315,DataRegularSeason20242025!$B$3:$B$1315, "&lt;=" &amp; $A79, DataRegularSeason20242025!$E$3:$E$1315, E$1)</f>
        <v>28</v>
      </c>
      <c r="F79" s="2">
        <f>SUMIFS(DataRegularSeason20242025!$AA$3:$AA$1315,DataRegularSeason20242025!$B$3:$B$1315, "&lt;=" &amp; $A79, DataRegularSeason20242025!$D$3:$D$1315, F$1)+SUMIFS(DataRegularSeason20242025!$AB$3:$AB$1315,DataRegularSeason20242025!$B$3:$B$1315, "&lt;=" &amp; $A79, DataRegularSeason20242025!$E$3:$E$1315, F$1)</f>
        <v>16</v>
      </c>
      <c r="G79" s="2">
        <f>SUMIFS(DataRegularSeason20242025!$AA$3:$AA$1315,DataRegularSeason20242025!$B$3:$B$1315, "&lt;=" &amp; $A79, DataRegularSeason20242025!$D$3:$D$1315, G$1)+SUMIFS(DataRegularSeason20242025!$AB$3:$AB$1315,DataRegularSeason20242025!$B$3:$B$1315, "&lt;=" &amp; $A79, DataRegularSeason20242025!$E$3:$E$1315, G$1)</f>
        <v>23</v>
      </c>
      <c r="H79" s="2">
        <f>SUMIFS(DataRegularSeason20242025!$AA$3:$AA$1315,DataRegularSeason20242025!$B$3:$B$1315, "&lt;=" &amp; $A79, DataRegularSeason20242025!$D$3:$D$1315, H$1)+SUMIFS(DataRegularSeason20242025!$AB$3:$AB$1315,DataRegularSeason20242025!$B$3:$B$1315, "&lt;=" &amp; $A79, DataRegularSeason20242025!$E$3:$E$1315, H$1)</f>
        <v>13</v>
      </c>
      <c r="I79" s="2">
        <f>SUMIFS(DataRegularSeason20242025!$AA$3:$AA$1315,DataRegularSeason20242025!$B$3:$B$1315, "&lt;=" &amp; $A79, DataRegularSeason20242025!$D$3:$D$1315, I$1)+SUMIFS(DataRegularSeason20242025!$AB$3:$AB$1315,DataRegularSeason20242025!$B$3:$B$1315, "&lt;=" &amp; $A79, DataRegularSeason20242025!$E$3:$E$1315, I$1)</f>
        <v>20</v>
      </c>
      <c r="J79" s="2">
        <f>SUMIFS(DataRegularSeason20242025!$AA$3:$AA$1315,DataRegularSeason20242025!$B$3:$B$1315, "&lt;=" &amp; $A79, DataRegularSeason20242025!$D$3:$D$1315, J$1)+SUMIFS(DataRegularSeason20242025!$AB$3:$AB$1315,DataRegularSeason20242025!$B$3:$B$1315, "&lt;=" &amp; $A79, DataRegularSeason20242025!$E$3:$E$1315, J$1)</f>
        <v>24</v>
      </c>
      <c r="K79" s="2">
        <f>SUMIFS(DataRegularSeason20242025!$AA$3:$AA$1315,DataRegularSeason20242025!$B$3:$B$1315, "&lt;=" &amp; $A79, DataRegularSeason20242025!$D$3:$D$1315, K$1)+SUMIFS(DataRegularSeason20242025!$AB$3:$AB$1315,DataRegularSeason20242025!$B$3:$B$1315, "&lt;=" &amp; $A79, DataRegularSeason20242025!$E$3:$E$1315, K$1)</f>
        <v>16</v>
      </c>
      <c r="L79" s="2">
        <f>SUMIFS(DataRegularSeason20242025!$AA$3:$AA$1315,DataRegularSeason20242025!$B$3:$B$1315, "&lt;=" &amp; $A79, DataRegularSeason20242025!$D$3:$D$1315, L$1)+SUMIFS(DataRegularSeason20242025!$AB$3:$AB$1315,DataRegularSeason20242025!$B$3:$B$1315, "&lt;=" &amp; $A79, DataRegularSeason20242025!$E$3:$E$1315, L$1)</f>
        <v>22</v>
      </c>
      <c r="M79" s="2">
        <f>SUMIFS(DataRegularSeason20242025!$AA$3:$AA$1315,DataRegularSeason20242025!$B$3:$B$1315, "&lt;=" &amp; $A79, DataRegularSeason20242025!$D$3:$D$1315, M$1)+SUMIFS(DataRegularSeason20242025!$AB$3:$AB$1315,DataRegularSeason20242025!$B$3:$B$1315, "&lt;=" &amp; $A79, DataRegularSeason20242025!$E$3:$E$1315, M$1)</f>
        <v>25</v>
      </c>
      <c r="N79" s="2">
        <f>SUMIFS(DataRegularSeason20242025!$AA$3:$AA$1315,DataRegularSeason20242025!$B$3:$B$1315, "&lt;=" &amp; $A79, DataRegularSeason20242025!$D$3:$D$1315, N$1)+SUMIFS(DataRegularSeason20242025!$AB$3:$AB$1315,DataRegularSeason20242025!$B$3:$B$1315, "&lt;=" &amp; $A79, DataRegularSeason20242025!$E$3:$E$1315, N$1)</f>
        <v>23</v>
      </c>
      <c r="O79" s="2">
        <f>SUMIFS(DataRegularSeason20242025!$AA$3:$AA$1315,DataRegularSeason20242025!$B$3:$B$1315, "&lt;=" &amp; $A79, DataRegularSeason20242025!$D$3:$D$1315, O$1)+SUMIFS(DataRegularSeason20242025!$AB$3:$AB$1315,DataRegularSeason20242025!$B$3:$B$1315, "&lt;=" &amp; $A79, DataRegularSeason20242025!$E$3:$E$1315, O$1)</f>
        <v>27</v>
      </c>
      <c r="P79" s="2">
        <f>SUMIFS(DataRegularSeason20242025!$AA$3:$AA$1315,DataRegularSeason20242025!$B$3:$B$1315, "&lt;=" &amp; $A79, DataRegularSeason20242025!$D$3:$D$1315, P$1)+SUMIFS(DataRegularSeason20242025!$AB$3:$AB$1315,DataRegularSeason20242025!$B$3:$B$1315, "&lt;=" &amp; $A79, DataRegularSeason20242025!$E$3:$E$1315, P$1)</f>
        <v>16</v>
      </c>
      <c r="Q79" s="2">
        <f>SUMIFS(DataRegularSeason20242025!$AA$3:$AA$1315,DataRegularSeason20242025!$B$3:$B$1315, "&lt;=" &amp; $A79, DataRegularSeason20242025!$D$3:$D$1315, Q$1)+SUMIFS(DataRegularSeason20242025!$AB$3:$AB$1315,DataRegularSeason20242025!$B$3:$B$1315, "&lt;=" &amp; $A79, DataRegularSeason20242025!$E$3:$E$1315, Q$1)</f>
        <v>26</v>
      </c>
      <c r="R79" s="2">
        <f>SUMIFS(DataRegularSeason20242025!$AA$3:$AA$1315,DataRegularSeason20242025!$B$3:$B$1315, "&lt;=" &amp; $A79, DataRegularSeason20242025!$D$3:$D$1315, R$1)+SUMIFS(DataRegularSeason20242025!$AB$3:$AB$1315,DataRegularSeason20242025!$B$3:$B$1315, "&lt;=" &amp; $A79, DataRegularSeason20242025!$E$3:$E$1315, R$1)</f>
        <v>15</v>
      </c>
      <c r="S79" s="2">
        <f>SUMIFS(DataRegularSeason20242025!$AA$3:$AA$1315,DataRegularSeason20242025!$B$3:$B$1315, "&lt;=" &amp; $A79, DataRegularSeason20242025!$D$3:$D$1315, S$1)+SUMIFS(DataRegularSeason20242025!$AB$3:$AB$1315,DataRegularSeason20242025!$B$3:$B$1315, "&lt;=" &amp; $A79, DataRegularSeason20242025!$E$3:$E$1315, S$1)</f>
        <v>19</v>
      </c>
      <c r="T79" s="2">
        <f>SUMIFS(DataRegularSeason20242025!$AA$3:$AA$1315,DataRegularSeason20242025!$B$3:$B$1315, "&lt;=" &amp; $A79, DataRegularSeason20242025!$D$3:$D$1315, T$1)+SUMIFS(DataRegularSeason20242025!$AB$3:$AB$1315,DataRegularSeason20242025!$B$3:$B$1315, "&lt;=" &amp; $A79, DataRegularSeason20242025!$E$3:$E$1315, T$1)</f>
        <v>25</v>
      </c>
      <c r="U79" s="2">
        <f>SUMIFS(DataRegularSeason20242025!$AA$3:$AA$1315,DataRegularSeason20242025!$B$3:$B$1315, "&lt;=" &amp; $A79, DataRegularSeason20242025!$D$3:$D$1315, U$1)+SUMIFS(DataRegularSeason20242025!$AB$3:$AB$1315,DataRegularSeason20242025!$B$3:$B$1315, "&lt;=" &amp; $A79, DataRegularSeason20242025!$E$3:$E$1315, U$1)</f>
        <v>17</v>
      </c>
      <c r="V79" s="2">
        <f>SUMIFS(DataRegularSeason20242025!$AA$3:$AA$1315,DataRegularSeason20242025!$B$3:$B$1315, "&lt;=" &amp; $A79, DataRegularSeason20242025!$D$3:$D$1315, V$1)+SUMIFS(DataRegularSeason20242025!$AB$3:$AB$1315,DataRegularSeason20242025!$B$3:$B$1315, "&lt;=" &amp; $A79, DataRegularSeason20242025!$E$3:$E$1315, V$1)</f>
        <v>18</v>
      </c>
      <c r="W79" s="2">
        <f>SUMIFS(DataRegularSeason20242025!$AA$3:$AA$1315,DataRegularSeason20242025!$B$3:$B$1315, "&lt;=" &amp; $A79, DataRegularSeason20242025!$D$3:$D$1315, W$1)+SUMIFS(DataRegularSeason20242025!$AB$3:$AB$1315,DataRegularSeason20242025!$B$3:$B$1315, "&lt;=" &amp; $A79, DataRegularSeason20242025!$E$3:$E$1315, W$1)</f>
        <v>18</v>
      </c>
      <c r="X79" s="2">
        <f>SUMIFS(DataRegularSeason20242025!$AA$3:$AA$1315,DataRegularSeason20242025!$B$3:$B$1315, "&lt;=" &amp; $A79, DataRegularSeason20242025!$D$3:$D$1315, X$1)+SUMIFS(DataRegularSeason20242025!$AB$3:$AB$1315,DataRegularSeason20242025!$B$3:$B$1315, "&lt;=" &amp; $A79, DataRegularSeason20242025!$E$3:$E$1315, X$1)</f>
        <v>21</v>
      </c>
      <c r="Y79" s="2">
        <f>SUMIFS(DataRegularSeason20242025!$AA$3:$AA$1315,DataRegularSeason20242025!$B$3:$B$1315, "&lt;=" &amp; $A79, DataRegularSeason20242025!$D$3:$D$1315, Y$1)+SUMIFS(DataRegularSeason20242025!$AB$3:$AB$1315,DataRegularSeason20242025!$B$3:$B$1315, "&lt;=" &amp; $A79, DataRegularSeason20242025!$E$3:$E$1315, Y$1)</f>
        <v>16</v>
      </c>
      <c r="Z79" s="2">
        <f>SUMIFS(DataRegularSeason20242025!$AA$3:$AA$1315,DataRegularSeason20242025!$B$3:$B$1315, "&lt;=" &amp; $A79, DataRegularSeason20242025!$D$3:$D$1315, Z$1)+SUMIFS(DataRegularSeason20242025!$AB$3:$AB$1315,DataRegularSeason20242025!$B$3:$B$1315, "&lt;=" &amp; $A79, DataRegularSeason20242025!$E$3:$E$1315, Z$1)</f>
        <v>17</v>
      </c>
      <c r="AA79" s="2">
        <f>SUMIFS(DataRegularSeason20242025!$AA$3:$AA$1315,DataRegularSeason20242025!$B$3:$B$1315, "&lt;=" &amp; $A79, DataRegularSeason20242025!$D$3:$D$1315, AA$1)+SUMIFS(DataRegularSeason20242025!$AB$3:$AB$1315,DataRegularSeason20242025!$B$3:$B$1315, "&lt;=" &amp; $A79, DataRegularSeason20242025!$E$3:$E$1315, AA$1)</f>
        <v>21</v>
      </c>
      <c r="AB79" s="2">
        <f>SUMIFS(DataRegularSeason20242025!$AA$3:$AA$1315,DataRegularSeason20242025!$B$3:$B$1315, "&lt;=" &amp; $A79, DataRegularSeason20242025!$D$3:$D$1315, AB$1)+SUMIFS(DataRegularSeason20242025!$AB$3:$AB$1315,DataRegularSeason20242025!$B$3:$B$1315, "&lt;=" &amp; $A79, DataRegularSeason20242025!$E$3:$E$1315, AB$1)</f>
        <v>26</v>
      </c>
      <c r="AC79" s="2">
        <f>SUMIFS(DataRegularSeason20242025!$AA$3:$AA$1315,DataRegularSeason20242025!$B$3:$B$1315, "&lt;=" &amp; $A79, DataRegularSeason20242025!$D$3:$D$1315, AC$1)+SUMIFS(DataRegularSeason20242025!$AB$3:$AB$1315,DataRegularSeason20242025!$B$3:$B$1315, "&lt;=" &amp; $A79, DataRegularSeason20242025!$E$3:$E$1315, AC$1)</f>
        <v>17</v>
      </c>
      <c r="AD79" s="2">
        <f>SUMIFS(DataRegularSeason20242025!$AA$3:$AA$1315,DataRegularSeason20242025!$B$3:$B$1315, "&lt;=" &amp; $A79, DataRegularSeason20242025!$D$3:$D$1315, AD$1)+SUMIFS(DataRegularSeason20242025!$AB$3:$AB$1315,DataRegularSeason20242025!$B$3:$B$1315, "&lt;=" &amp; $A79, DataRegularSeason20242025!$E$3:$E$1315, AD$1)</f>
        <v>21</v>
      </c>
      <c r="AE79" s="2">
        <f>SUMIFS(DataRegularSeason20242025!$AA$3:$AA$1315,DataRegularSeason20242025!$B$3:$B$1315, "&lt;=" &amp; $A79, DataRegularSeason20242025!$D$3:$D$1315, AE$1)+SUMIFS(DataRegularSeason20242025!$AB$3:$AB$1315,DataRegularSeason20242025!$B$3:$B$1315, "&lt;=" &amp; $A79, DataRegularSeason20242025!$E$3:$E$1315, AE$1)</f>
        <v>24</v>
      </c>
      <c r="AF79" s="2">
        <f>SUMIFS(DataRegularSeason20242025!$AA$3:$AA$1315,DataRegularSeason20242025!$B$3:$B$1315, "&lt;=" &amp; $A79, DataRegularSeason20242025!$D$3:$D$1315, AF$1)+SUMIFS(DataRegularSeason20242025!$AB$3:$AB$1315,DataRegularSeason20242025!$B$3:$B$1315, "&lt;=" &amp; $A79, DataRegularSeason20242025!$E$3:$E$1315, AF$1)</f>
        <v>32</v>
      </c>
      <c r="AG79" s="2">
        <f>SUMIFS(DataRegularSeason20242025!$AA$3:$AA$1315,DataRegularSeason20242025!$B$3:$B$1315, "&lt;=" &amp; $A79, DataRegularSeason20242025!$D$3:$D$1315, AG$1)+SUMIFS(DataRegularSeason20242025!$AB$3:$AB$1315,DataRegularSeason20242025!$B$3:$B$1315, "&lt;=" &amp; $A79, DataRegularSeason20242025!$E$3:$E$1315, AG$1)</f>
        <v>27</v>
      </c>
    </row>
    <row r="80" spans="1:33" x14ac:dyDescent="0.25">
      <c r="A80" s="4">
        <v>45646</v>
      </c>
      <c r="B80" s="2">
        <f>SUMIFS(DataRegularSeason20242025!$AA$3:$AA$1315,DataRegularSeason20242025!$B$3:$B$1315, "&lt;=" &amp; $A80, DataRegularSeason20242025!$D$3:$D$1315, B$1)+SUMIFS(DataRegularSeason20242025!$AB$3:$AB$1315,DataRegularSeason20242025!$B$3:$B$1315, "&lt;=" &amp; $A80, DataRegularSeason20242025!$E$3:$E$1315, B$1)</f>
        <v>18</v>
      </c>
      <c r="C80" s="2">
        <f>SUMIFS(DataRegularSeason20242025!$AA$3:$AA$1315,DataRegularSeason20242025!$B$3:$B$1315, "&lt;=" &amp; $A80, DataRegularSeason20242025!$D$3:$D$1315, C$1)+SUMIFS(DataRegularSeason20242025!$AB$3:$AB$1315,DataRegularSeason20242025!$B$3:$B$1315, "&lt;=" &amp; $A80, DataRegularSeason20242025!$E$3:$E$1315, C$1)</f>
        <v>19</v>
      </c>
      <c r="D80" s="2">
        <f>SUMIFS(DataRegularSeason20242025!$AA$3:$AA$1315,DataRegularSeason20242025!$B$3:$B$1315, "&lt;=" &amp; $A80, DataRegularSeason20242025!$D$3:$D$1315, D$1)+SUMIFS(DataRegularSeason20242025!$AB$3:$AB$1315,DataRegularSeason20242025!$B$3:$B$1315, "&lt;=" &amp; $A80, DataRegularSeason20242025!$E$3:$E$1315, D$1)</f>
        <v>19</v>
      </c>
      <c r="E80" s="2">
        <f>SUMIFS(DataRegularSeason20242025!$AA$3:$AA$1315,DataRegularSeason20242025!$B$3:$B$1315, "&lt;=" &amp; $A80, DataRegularSeason20242025!$D$3:$D$1315, E$1)+SUMIFS(DataRegularSeason20242025!$AB$3:$AB$1315,DataRegularSeason20242025!$B$3:$B$1315, "&lt;=" &amp; $A80, DataRegularSeason20242025!$E$3:$E$1315, E$1)</f>
        <v>28</v>
      </c>
      <c r="F80" s="2">
        <f>SUMIFS(DataRegularSeason20242025!$AA$3:$AA$1315,DataRegularSeason20242025!$B$3:$B$1315, "&lt;=" &amp; $A80, DataRegularSeason20242025!$D$3:$D$1315, F$1)+SUMIFS(DataRegularSeason20242025!$AB$3:$AB$1315,DataRegularSeason20242025!$B$3:$B$1315, "&lt;=" &amp; $A80, DataRegularSeason20242025!$E$3:$E$1315, F$1)</f>
        <v>16</v>
      </c>
      <c r="G80" s="2">
        <f>SUMIFS(DataRegularSeason20242025!$AA$3:$AA$1315,DataRegularSeason20242025!$B$3:$B$1315, "&lt;=" &amp; $A80, DataRegularSeason20242025!$D$3:$D$1315, G$1)+SUMIFS(DataRegularSeason20242025!$AB$3:$AB$1315,DataRegularSeason20242025!$B$3:$B$1315, "&lt;=" &amp; $A80, DataRegularSeason20242025!$E$3:$E$1315, G$1)</f>
        <v>23</v>
      </c>
      <c r="H80" s="2">
        <f>SUMIFS(DataRegularSeason20242025!$AA$3:$AA$1315,DataRegularSeason20242025!$B$3:$B$1315, "&lt;=" &amp; $A80, DataRegularSeason20242025!$D$3:$D$1315, H$1)+SUMIFS(DataRegularSeason20242025!$AB$3:$AB$1315,DataRegularSeason20242025!$B$3:$B$1315, "&lt;=" &amp; $A80, DataRegularSeason20242025!$E$3:$E$1315, H$1)</f>
        <v>13</v>
      </c>
      <c r="I80" s="2">
        <f>SUMIFS(DataRegularSeason20242025!$AA$3:$AA$1315,DataRegularSeason20242025!$B$3:$B$1315, "&lt;=" &amp; $A80, DataRegularSeason20242025!$D$3:$D$1315, I$1)+SUMIFS(DataRegularSeason20242025!$AB$3:$AB$1315,DataRegularSeason20242025!$B$3:$B$1315, "&lt;=" &amp; $A80, DataRegularSeason20242025!$E$3:$E$1315, I$1)</f>
        <v>20</v>
      </c>
      <c r="J80" s="2">
        <f>SUMIFS(DataRegularSeason20242025!$AA$3:$AA$1315,DataRegularSeason20242025!$B$3:$B$1315, "&lt;=" &amp; $A80, DataRegularSeason20242025!$D$3:$D$1315, J$1)+SUMIFS(DataRegularSeason20242025!$AB$3:$AB$1315,DataRegularSeason20242025!$B$3:$B$1315, "&lt;=" &amp; $A80, DataRegularSeason20242025!$E$3:$E$1315, J$1)</f>
        <v>24</v>
      </c>
      <c r="K80" s="2">
        <f>SUMIFS(DataRegularSeason20242025!$AA$3:$AA$1315,DataRegularSeason20242025!$B$3:$B$1315, "&lt;=" &amp; $A80, DataRegularSeason20242025!$D$3:$D$1315, K$1)+SUMIFS(DataRegularSeason20242025!$AB$3:$AB$1315,DataRegularSeason20242025!$B$3:$B$1315, "&lt;=" &amp; $A80, DataRegularSeason20242025!$E$3:$E$1315, K$1)</f>
        <v>16</v>
      </c>
      <c r="L80" s="2">
        <f>SUMIFS(DataRegularSeason20242025!$AA$3:$AA$1315,DataRegularSeason20242025!$B$3:$B$1315, "&lt;=" &amp; $A80, DataRegularSeason20242025!$D$3:$D$1315, L$1)+SUMIFS(DataRegularSeason20242025!$AB$3:$AB$1315,DataRegularSeason20242025!$B$3:$B$1315, "&lt;=" &amp; $A80, DataRegularSeason20242025!$E$3:$E$1315, L$1)</f>
        <v>22</v>
      </c>
      <c r="M80" s="2">
        <f>SUMIFS(DataRegularSeason20242025!$AA$3:$AA$1315,DataRegularSeason20242025!$B$3:$B$1315, "&lt;=" &amp; $A80, DataRegularSeason20242025!$D$3:$D$1315, M$1)+SUMIFS(DataRegularSeason20242025!$AB$3:$AB$1315,DataRegularSeason20242025!$B$3:$B$1315, "&lt;=" &amp; $A80, DataRegularSeason20242025!$E$3:$E$1315, M$1)</f>
        <v>25</v>
      </c>
      <c r="N80" s="2">
        <f>SUMIFS(DataRegularSeason20242025!$AA$3:$AA$1315,DataRegularSeason20242025!$B$3:$B$1315, "&lt;=" &amp; $A80, DataRegularSeason20242025!$D$3:$D$1315, N$1)+SUMIFS(DataRegularSeason20242025!$AB$3:$AB$1315,DataRegularSeason20242025!$B$3:$B$1315, "&lt;=" &amp; $A80, DataRegularSeason20242025!$E$3:$E$1315, N$1)</f>
        <v>23</v>
      </c>
      <c r="O80" s="2">
        <f>SUMIFS(DataRegularSeason20242025!$AA$3:$AA$1315,DataRegularSeason20242025!$B$3:$B$1315, "&lt;=" &amp; $A80, DataRegularSeason20242025!$D$3:$D$1315, O$1)+SUMIFS(DataRegularSeason20242025!$AB$3:$AB$1315,DataRegularSeason20242025!$B$3:$B$1315, "&lt;=" &amp; $A80, DataRegularSeason20242025!$E$3:$E$1315, O$1)</f>
        <v>27</v>
      </c>
      <c r="P80" s="2">
        <f>SUMIFS(DataRegularSeason20242025!$AA$3:$AA$1315,DataRegularSeason20242025!$B$3:$B$1315, "&lt;=" &amp; $A80, DataRegularSeason20242025!$D$3:$D$1315, P$1)+SUMIFS(DataRegularSeason20242025!$AB$3:$AB$1315,DataRegularSeason20242025!$B$3:$B$1315, "&lt;=" &amp; $A80, DataRegularSeason20242025!$E$3:$E$1315, P$1)</f>
        <v>16</v>
      </c>
      <c r="Q80" s="2">
        <f>SUMIFS(DataRegularSeason20242025!$AA$3:$AA$1315,DataRegularSeason20242025!$B$3:$B$1315, "&lt;=" &amp; $A80, DataRegularSeason20242025!$D$3:$D$1315, Q$1)+SUMIFS(DataRegularSeason20242025!$AB$3:$AB$1315,DataRegularSeason20242025!$B$3:$B$1315, "&lt;=" &amp; $A80, DataRegularSeason20242025!$E$3:$E$1315, Q$1)</f>
        <v>26</v>
      </c>
      <c r="R80" s="2">
        <f>SUMIFS(DataRegularSeason20242025!$AA$3:$AA$1315,DataRegularSeason20242025!$B$3:$B$1315, "&lt;=" &amp; $A80, DataRegularSeason20242025!$D$3:$D$1315, R$1)+SUMIFS(DataRegularSeason20242025!$AB$3:$AB$1315,DataRegularSeason20242025!$B$3:$B$1315, "&lt;=" &amp; $A80, DataRegularSeason20242025!$E$3:$E$1315, R$1)</f>
        <v>15</v>
      </c>
      <c r="S80" s="2">
        <f>SUMIFS(DataRegularSeason20242025!$AA$3:$AA$1315,DataRegularSeason20242025!$B$3:$B$1315, "&lt;=" &amp; $A80, DataRegularSeason20242025!$D$3:$D$1315, S$1)+SUMIFS(DataRegularSeason20242025!$AB$3:$AB$1315,DataRegularSeason20242025!$B$3:$B$1315, "&lt;=" &amp; $A80, DataRegularSeason20242025!$E$3:$E$1315, S$1)</f>
        <v>19</v>
      </c>
      <c r="T80" s="2">
        <f>SUMIFS(DataRegularSeason20242025!$AA$3:$AA$1315,DataRegularSeason20242025!$B$3:$B$1315, "&lt;=" &amp; $A80, DataRegularSeason20242025!$D$3:$D$1315, T$1)+SUMIFS(DataRegularSeason20242025!$AB$3:$AB$1315,DataRegularSeason20242025!$B$3:$B$1315, "&lt;=" &amp; $A80, DataRegularSeason20242025!$E$3:$E$1315, T$1)</f>
        <v>25</v>
      </c>
      <c r="U80" s="2">
        <f>SUMIFS(DataRegularSeason20242025!$AA$3:$AA$1315,DataRegularSeason20242025!$B$3:$B$1315, "&lt;=" &amp; $A80, DataRegularSeason20242025!$D$3:$D$1315, U$1)+SUMIFS(DataRegularSeason20242025!$AB$3:$AB$1315,DataRegularSeason20242025!$B$3:$B$1315, "&lt;=" &amp; $A80, DataRegularSeason20242025!$E$3:$E$1315, U$1)</f>
        <v>17</v>
      </c>
      <c r="V80" s="2">
        <f>SUMIFS(DataRegularSeason20242025!$AA$3:$AA$1315,DataRegularSeason20242025!$B$3:$B$1315, "&lt;=" &amp; $A80, DataRegularSeason20242025!$D$3:$D$1315, V$1)+SUMIFS(DataRegularSeason20242025!$AB$3:$AB$1315,DataRegularSeason20242025!$B$3:$B$1315, "&lt;=" &amp; $A80, DataRegularSeason20242025!$E$3:$E$1315, V$1)</f>
        <v>18</v>
      </c>
      <c r="W80" s="2">
        <f>SUMIFS(DataRegularSeason20242025!$AA$3:$AA$1315,DataRegularSeason20242025!$B$3:$B$1315, "&lt;=" &amp; $A80, DataRegularSeason20242025!$D$3:$D$1315, W$1)+SUMIFS(DataRegularSeason20242025!$AB$3:$AB$1315,DataRegularSeason20242025!$B$3:$B$1315, "&lt;=" &amp; $A80, DataRegularSeason20242025!$E$3:$E$1315, W$1)</f>
        <v>18</v>
      </c>
      <c r="X80" s="2">
        <f>SUMIFS(DataRegularSeason20242025!$AA$3:$AA$1315,DataRegularSeason20242025!$B$3:$B$1315, "&lt;=" &amp; $A80, DataRegularSeason20242025!$D$3:$D$1315, X$1)+SUMIFS(DataRegularSeason20242025!$AB$3:$AB$1315,DataRegularSeason20242025!$B$3:$B$1315, "&lt;=" &amp; $A80, DataRegularSeason20242025!$E$3:$E$1315, X$1)</f>
        <v>21</v>
      </c>
      <c r="Y80" s="2">
        <f>SUMIFS(DataRegularSeason20242025!$AA$3:$AA$1315,DataRegularSeason20242025!$B$3:$B$1315, "&lt;=" &amp; $A80, DataRegularSeason20242025!$D$3:$D$1315, Y$1)+SUMIFS(DataRegularSeason20242025!$AB$3:$AB$1315,DataRegularSeason20242025!$B$3:$B$1315, "&lt;=" &amp; $A80, DataRegularSeason20242025!$E$3:$E$1315, Y$1)</f>
        <v>16</v>
      </c>
      <c r="Z80" s="2">
        <f>SUMIFS(DataRegularSeason20242025!$AA$3:$AA$1315,DataRegularSeason20242025!$B$3:$B$1315, "&lt;=" &amp; $A80, DataRegularSeason20242025!$D$3:$D$1315, Z$1)+SUMIFS(DataRegularSeason20242025!$AB$3:$AB$1315,DataRegularSeason20242025!$B$3:$B$1315, "&lt;=" &amp; $A80, DataRegularSeason20242025!$E$3:$E$1315, Z$1)</f>
        <v>17</v>
      </c>
      <c r="AA80" s="2">
        <f>SUMIFS(DataRegularSeason20242025!$AA$3:$AA$1315,DataRegularSeason20242025!$B$3:$B$1315, "&lt;=" &amp; $A80, DataRegularSeason20242025!$D$3:$D$1315, AA$1)+SUMIFS(DataRegularSeason20242025!$AB$3:$AB$1315,DataRegularSeason20242025!$B$3:$B$1315, "&lt;=" &amp; $A80, DataRegularSeason20242025!$E$3:$E$1315, AA$1)</f>
        <v>21</v>
      </c>
      <c r="AB80" s="2">
        <f>SUMIFS(DataRegularSeason20242025!$AA$3:$AA$1315,DataRegularSeason20242025!$B$3:$B$1315, "&lt;=" &amp; $A80, DataRegularSeason20242025!$D$3:$D$1315, AB$1)+SUMIFS(DataRegularSeason20242025!$AB$3:$AB$1315,DataRegularSeason20242025!$B$3:$B$1315, "&lt;=" &amp; $A80, DataRegularSeason20242025!$E$3:$E$1315, AB$1)</f>
        <v>26</v>
      </c>
      <c r="AC80" s="2">
        <f>SUMIFS(DataRegularSeason20242025!$AA$3:$AA$1315,DataRegularSeason20242025!$B$3:$B$1315, "&lt;=" &amp; $A80, DataRegularSeason20242025!$D$3:$D$1315, AC$1)+SUMIFS(DataRegularSeason20242025!$AB$3:$AB$1315,DataRegularSeason20242025!$B$3:$B$1315, "&lt;=" &amp; $A80, DataRegularSeason20242025!$E$3:$E$1315, AC$1)</f>
        <v>17</v>
      </c>
      <c r="AD80" s="2">
        <f>SUMIFS(DataRegularSeason20242025!$AA$3:$AA$1315,DataRegularSeason20242025!$B$3:$B$1315, "&lt;=" &amp; $A80, DataRegularSeason20242025!$D$3:$D$1315, AD$1)+SUMIFS(DataRegularSeason20242025!$AB$3:$AB$1315,DataRegularSeason20242025!$B$3:$B$1315, "&lt;=" &amp; $A80, DataRegularSeason20242025!$E$3:$E$1315, AD$1)</f>
        <v>21</v>
      </c>
      <c r="AE80" s="2">
        <f>SUMIFS(DataRegularSeason20242025!$AA$3:$AA$1315,DataRegularSeason20242025!$B$3:$B$1315, "&lt;=" &amp; $A80, DataRegularSeason20242025!$D$3:$D$1315, AE$1)+SUMIFS(DataRegularSeason20242025!$AB$3:$AB$1315,DataRegularSeason20242025!$B$3:$B$1315, "&lt;=" &amp; $A80, DataRegularSeason20242025!$E$3:$E$1315, AE$1)</f>
        <v>24</v>
      </c>
      <c r="AF80" s="2">
        <f>SUMIFS(DataRegularSeason20242025!$AA$3:$AA$1315,DataRegularSeason20242025!$B$3:$B$1315, "&lt;=" &amp; $A80, DataRegularSeason20242025!$D$3:$D$1315, AF$1)+SUMIFS(DataRegularSeason20242025!$AB$3:$AB$1315,DataRegularSeason20242025!$B$3:$B$1315, "&lt;=" &amp; $A80, DataRegularSeason20242025!$E$3:$E$1315, AF$1)</f>
        <v>32</v>
      </c>
      <c r="AG80" s="2">
        <f>SUMIFS(DataRegularSeason20242025!$AA$3:$AA$1315,DataRegularSeason20242025!$B$3:$B$1315, "&lt;=" &amp; $A80, DataRegularSeason20242025!$D$3:$D$1315, AG$1)+SUMIFS(DataRegularSeason20242025!$AB$3:$AB$1315,DataRegularSeason20242025!$B$3:$B$1315, "&lt;=" &amp; $A80, DataRegularSeason20242025!$E$3:$E$1315, AG$1)</f>
        <v>27</v>
      </c>
    </row>
    <row r="81" spans="1:33" x14ac:dyDescent="0.25">
      <c r="A81" s="4">
        <v>45647</v>
      </c>
      <c r="B81" s="2">
        <f>SUMIFS(DataRegularSeason20242025!$AA$3:$AA$1315,DataRegularSeason20242025!$B$3:$B$1315, "&lt;=" &amp; $A81, DataRegularSeason20242025!$D$3:$D$1315, B$1)+SUMIFS(DataRegularSeason20242025!$AB$3:$AB$1315,DataRegularSeason20242025!$B$3:$B$1315, "&lt;=" &amp; $A81, DataRegularSeason20242025!$E$3:$E$1315, B$1)</f>
        <v>18</v>
      </c>
      <c r="C81" s="2">
        <f>SUMIFS(DataRegularSeason20242025!$AA$3:$AA$1315,DataRegularSeason20242025!$B$3:$B$1315, "&lt;=" &amp; $A81, DataRegularSeason20242025!$D$3:$D$1315, C$1)+SUMIFS(DataRegularSeason20242025!$AB$3:$AB$1315,DataRegularSeason20242025!$B$3:$B$1315, "&lt;=" &amp; $A81, DataRegularSeason20242025!$E$3:$E$1315, C$1)</f>
        <v>19</v>
      </c>
      <c r="D81" s="2">
        <f>SUMIFS(DataRegularSeason20242025!$AA$3:$AA$1315,DataRegularSeason20242025!$B$3:$B$1315, "&lt;=" &amp; $A81, DataRegularSeason20242025!$D$3:$D$1315, D$1)+SUMIFS(DataRegularSeason20242025!$AB$3:$AB$1315,DataRegularSeason20242025!$B$3:$B$1315, "&lt;=" &amp; $A81, DataRegularSeason20242025!$E$3:$E$1315, D$1)</f>
        <v>19</v>
      </c>
      <c r="E81" s="2">
        <f>SUMIFS(DataRegularSeason20242025!$AA$3:$AA$1315,DataRegularSeason20242025!$B$3:$B$1315, "&lt;=" &amp; $A81, DataRegularSeason20242025!$D$3:$D$1315, E$1)+SUMIFS(DataRegularSeason20242025!$AB$3:$AB$1315,DataRegularSeason20242025!$B$3:$B$1315, "&lt;=" &amp; $A81, DataRegularSeason20242025!$E$3:$E$1315, E$1)</f>
        <v>28</v>
      </c>
      <c r="F81" s="2">
        <f>SUMIFS(DataRegularSeason20242025!$AA$3:$AA$1315,DataRegularSeason20242025!$B$3:$B$1315, "&lt;=" &amp; $A81, DataRegularSeason20242025!$D$3:$D$1315, F$1)+SUMIFS(DataRegularSeason20242025!$AB$3:$AB$1315,DataRegularSeason20242025!$B$3:$B$1315, "&lt;=" &amp; $A81, DataRegularSeason20242025!$E$3:$E$1315, F$1)</f>
        <v>16</v>
      </c>
      <c r="G81" s="2">
        <f>SUMIFS(DataRegularSeason20242025!$AA$3:$AA$1315,DataRegularSeason20242025!$B$3:$B$1315, "&lt;=" &amp; $A81, DataRegularSeason20242025!$D$3:$D$1315, G$1)+SUMIFS(DataRegularSeason20242025!$AB$3:$AB$1315,DataRegularSeason20242025!$B$3:$B$1315, "&lt;=" &amp; $A81, DataRegularSeason20242025!$E$3:$E$1315, G$1)</f>
        <v>23</v>
      </c>
      <c r="H81" s="2">
        <f>SUMIFS(DataRegularSeason20242025!$AA$3:$AA$1315,DataRegularSeason20242025!$B$3:$B$1315, "&lt;=" &amp; $A81, DataRegularSeason20242025!$D$3:$D$1315, H$1)+SUMIFS(DataRegularSeason20242025!$AB$3:$AB$1315,DataRegularSeason20242025!$B$3:$B$1315, "&lt;=" &amp; $A81, DataRegularSeason20242025!$E$3:$E$1315, H$1)</f>
        <v>13</v>
      </c>
      <c r="I81" s="2">
        <f>SUMIFS(DataRegularSeason20242025!$AA$3:$AA$1315,DataRegularSeason20242025!$B$3:$B$1315, "&lt;=" &amp; $A81, DataRegularSeason20242025!$D$3:$D$1315, I$1)+SUMIFS(DataRegularSeason20242025!$AB$3:$AB$1315,DataRegularSeason20242025!$B$3:$B$1315, "&lt;=" &amp; $A81, DataRegularSeason20242025!$E$3:$E$1315, I$1)</f>
        <v>20</v>
      </c>
      <c r="J81" s="2">
        <f>SUMIFS(DataRegularSeason20242025!$AA$3:$AA$1315,DataRegularSeason20242025!$B$3:$B$1315, "&lt;=" &amp; $A81, DataRegularSeason20242025!$D$3:$D$1315, J$1)+SUMIFS(DataRegularSeason20242025!$AB$3:$AB$1315,DataRegularSeason20242025!$B$3:$B$1315, "&lt;=" &amp; $A81, DataRegularSeason20242025!$E$3:$E$1315, J$1)</f>
        <v>24</v>
      </c>
      <c r="K81" s="2">
        <f>SUMIFS(DataRegularSeason20242025!$AA$3:$AA$1315,DataRegularSeason20242025!$B$3:$B$1315, "&lt;=" &amp; $A81, DataRegularSeason20242025!$D$3:$D$1315, K$1)+SUMIFS(DataRegularSeason20242025!$AB$3:$AB$1315,DataRegularSeason20242025!$B$3:$B$1315, "&lt;=" &amp; $A81, DataRegularSeason20242025!$E$3:$E$1315, K$1)</f>
        <v>16</v>
      </c>
      <c r="L81" s="2">
        <f>SUMIFS(DataRegularSeason20242025!$AA$3:$AA$1315,DataRegularSeason20242025!$B$3:$B$1315, "&lt;=" &amp; $A81, DataRegularSeason20242025!$D$3:$D$1315, L$1)+SUMIFS(DataRegularSeason20242025!$AB$3:$AB$1315,DataRegularSeason20242025!$B$3:$B$1315, "&lt;=" &amp; $A81, DataRegularSeason20242025!$E$3:$E$1315, L$1)</f>
        <v>22</v>
      </c>
      <c r="M81" s="2">
        <f>SUMIFS(DataRegularSeason20242025!$AA$3:$AA$1315,DataRegularSeason20242025!$B$3:$B$1315, "&lt;=" &amp; $A81, DataRegularSeason20242025!$D$3:$D$1315, M$1)+SUMIFS(DataRegularSeason20242025!$AB$3:$AB$1315,DataRegularSeason20242025!$B$3:$B$1315, "&lt;=" &amp; $A81, DataRegularSeason20242025!$E$3:$E$1315, M$1)</f>
        <v>25</v>
      </c>
      <c r="N81" s="2">
        <f>SUMIFS(DataRegularSeason20242025!$AA$3:$AA$1315,DataRegularSeason20242025!$B$3:$B$1315, "&lt;=" &amp; $A81, DataRegularSeason20242025!$D$3:$D$1315, N$1)+SUMIFS(DataRegularSeason20242025!$AB$3:$AB$1315,DataRegularSeason20242025!$B$3:$B$1315, "&lt;=" &amp; $A81, DataRegularSeason20242025!$E$3:$E$1315, N$1)</f>
        <v>23</v>
      </c>
      <c r="O81" s="2">
        <f>SUMIFS(DataRegularSeason20242025!$AA$3:$AA$1315,DataRegularSeason20242025!$B$3:$B$1315, "&lt;=" &amp; $A81, DataRegularSeason20242025!$D$3:$D$1315, O$1)+SUMIFS(DataRegularSeason20242025!$AB$3:$AB$1315,DataRegularSeason20242025!$B$3:$B$1315, "&lt;=" &amp; $A81, DataRegularSeason20242025!$E$3:$E$1315, O$1)</f>
        <v>27</v>
      </c>
      <c r="P81" s="2">
        <f>SUMIFS(DataRegularSeason20242025!$AA$3:$AA$1315,DataRegularSeason20242025!$B$3:$B$1315, "&lt;=" &amp; $A81, DataRegularSeason20242025!$D$3:$D$1315, P$1)+SUMIFS(DataRegularSeason20242025!$AB$3:$AB$1315,DataRegularSeason20242025!$B$3:$B$1315, "&lt;=" &amp; $A81, DataRegularSeason20242025!$E$3:$E$1315, P$1)</f>
        <v>16</v>
      </c>
      <c r="Q81" s="2">
        <f>SUMIFS(DataRegularSeason20242025!$AA$3:$AA$1315,DataRegularSeason20242025!$B$3:$B$1315, "&lt;=" &amp; $A81, DataRegularSeason20242025!$D$3:$D$1315, Q$1)+SUMIFS(DataRegularSeason20242025!$AB$3:$AB$1315,DataRegularSeason20242025!$B$3:$B$1315, "&lt;=" &amp; $A81, DataRegularSeason20242025!$E$3:$E$1315, Q$1)</f>
        <v>26</v>
      </c>
      <c r="R81" s="2">
        <f>SUMIFS(DataRegularSeason20242025!$AA$3:$AA$1315,DataRegularSeason20242025!$B$3:$B$1315, "&lt;=" &amp; $A81, DataRegularSeason20242025!$D$3:$D$1315, R$1)+SUMIFS(DataRegularSeason20242025!$AB$3:$AB$1315,DataRegularSeason20242025!$B$3:$B$1315, "&lt;=" &amp; $A81, DataRegularSeason20242025!$E$3:$E$1315, R$1)</f>
        <v>15</v>
      </c>
      <c r="S81" s="2">
        <f>SUMIFS(DataRegularSeason20242025!$AA$3:$AA$1315,DataRegularSeason20242025!$B$3:$B$1315, "&lt;=" &amp; $A81, DataRegularSeason20242025!$D$3:$D$1315, S$1)+SUMIFS(DataRegularSeason20242025!$AB$3:$AB$1315,DataRegularSeason20242025!$B$3:$B$1315, "&lt;=" &amp; $A81, DataRegularSeason20242025!$E$3:$E$1315, S$1)</f>
        <v>19</v>
      </c>
      <c r="T81" s="2">
        <f>SUMIFS(DataRegularSeason20242025!$AA$3:$AA$1315,DataRegularSeason20242025!$B$3:$B$1315, "&lt;=" &amp; $A81, DataRegularSeason20242025!$D$3:$D$1315, T$1)+SUMIFS(DataRegularSeason20242025!$AB$3:$AB$1315,DataRegularSeason20242025!$B$3:$B$1315, "&lt;=" &amp; $A81, DataRegularSeason20242025!$E$3:$E$1315, T$1)</f>
        <v>25</v>
      </c>
      <c r="U81" s="2">
        <f>SUMIFS(DataRegularSeason20242025!$AA$3:$AA$1315,DataRegularSeason20242025!$B$3:$B$1315, "&lt;=" &amp; $A81, DataRegularSeason20242025!$D$3:$D$1315, U$1)+SUMIFS(DataRegularSeason20242025!$AB$3:$AB$1315,DataRegularSeason20242025!$B$3:$B$1315, "&lt;=" &amp; $A81, DataRegularSeason20242025!$E$3:$E$1315, U$1)</f>
        <v>17</v>
      </c>
      <c r="V81" s="2">
        <f>SUMIFS(DataRegularSeason20242025!$AA$3:$AA$1315,DataRegularSeason20242025!$B$3:$B$1315, "&lt;=" &amp; $A81, DataRegularSeason20242025!$D$3:$D$1315, V$1)+SUMIFS(DataRegularSeason20242025!$AB$3:$AB$1315,DataRegularSeason20242025!$B$3:$B$1315, "&lt;=" &amp; $A81, DataRegularSeason20242025!$E$3:$E$1315, V$1)</f>
        <v>18</v>
      </c>
      <c r="W81" s="2">
        <f>SUMIFS(DataRegularSeason20242025!$AA$3:$AA$1315,DataRegularSeason20242025!$B$3:$B$1315, "&lt;=" &amp; $A81, DataRegularSeason20242025!$D$3:$D$1315, W$1)+SUMIFS(DataRegularSeason20242025!$AB$3:$AB$1315,DataRegularSeason20242025!$B$3:$B$1315, "&lt;=" &amp; $A81, DataRegularSeason20242025!$E$3:$E$1315, W$1)</f>
        <v>18</v>
      </c>
      <c r="X81" s="2">
        <f>SUMIFS(DataRegularSeason20242025!$AA$3:$AA$1315,DataRegularSeason20242025!$B$3:$B$1315, "&lt;=" &amp; $A81, DataRegularSeason20242025!$D$3:$D$1315, X$1)+SUMIFS(DataRegularSeason20242025!$AB$3:$AB$1315,DataRegularSeason20242025!$B$3:$B$1315, "&lt;=" &amp; $A81, DataRegularSeason20242025!$E$3:$E$1315, X$1)</f>
        <v>21</v>
      </c>
      <c r="Y81" s="2">
        <f>SUMIFS(DataRegularSeason20242025!$AA$3:$AA$1315,DataRegularSeason20242025!$B$3:$B$1315, "&lt;=" &amp; $A81, DataRegularSeason20242025!$D$3:$D$1315, Y$1)+SUMIFS(DataRegularSeason20242025!$AB$3:$AB$1315,DataRegularSeason20242025!$B$3:$B$1315, "&lt;=" &amp; $A81, DataRegularSeason20242025!$E$3:$E$1315, Y$1)</f>
        <v>16</v>
      </c>
      <c r="Z81" s="2">
        <f>SUMIFS(DataRegularSeason20242025!$AA$3:$AA$1315,DataRegularSeason20242025!$B$3:$B$1315, "&lt;=" &amp; $A81, DataRegularSeason20242025!$D$3:$D$1315, Z$1)+SUMIFS(DataRegularSeason20242025!$AB$3:$AB$1315,DataRegularSeason20242025!$B$3:$B$1315, "&lt;=" &amp; $A81, DataRegularSeason20242025!$E$3:$E$1315, Z$1)</f>
        <v>17</v>
      </c>
      <c r="AA81" s="2">
        <f>SUMIFS(DataRegularSeason20242025!$AA$3:$AA$1315,DataRegularSeason20242025!$B$3:$B$1315, "&lt;=" &amp; $A81, DataRegularSeason20242025!$D$3:$D$1315, AA$1)+SUMIFS(DataRegularSeason20242025!$AB$3:$AB$1315,DataRegularSeason20242025!$B$3:$B$1315, "&lt;=" &amp; $A81, DataRegularSeason20242025!$E$3:$E$1315, AA$1)</f>
        <v>21</v>
      </c>
      <c r="AB81" s="2">
        <f>SUMIFS(DataRegularSeason20242025!$AA$3:$AA$1315,DataRegularSeason20242025!$B$3:$B$1315, "&lt;=" &amp; $A81, DataRegularSeason20242025!$D$3:$D$1315, AB$1)+SUMIFS(DataRegularSeason20242025!$AB$3:$AB$1315,DataRegularSeason20242025!$B$3:$B$1315, "&lt;=" &amp; $A81, DataRegularSeason20242025!$E$3:$E$1315, AB$1)</f>
        <v>26</v>
      </c>
      <c r="AC81" s="2">
        <f>SUMIFS(DataRegularSeason20242025!$AA$3:$AA$1315,DataRegularSeason20242025!$B$3:$B$1315, "&lt;=" &amp; $A81, DataRegularSeason20242025!$D$3:$D$1315, AC$1)+SUMIFS(DataRegularSeason20242025!$AB$3:$AB$1315,DataRegularSeason20242025!$B$3:$B$1315, "&lt;=" &amp; $A81, DataRegularSeason20242025!$E$3:$E$1315, AC$1)</f>
        <v>17</v>
      </c>
      <c r="AD81" s="2">
        <f>SUMIFS(DataRegularSeason20242025!$AA$3:$AA$1315,DataRegularSeason20242025!$B$3:$B$1315, "&lt;=" &amp; $A81, DataRegularSeason20242025!$D$3:$D$1315, AD$1)+SUMIFS(DataRegularSeason20242025!$AB$3:$AB$1315,DataRegularSeason20242025!$B$3:$B$1315, "&lt;=" &amp; $A81, DataRegularSeason20242025!$E$3:$E$1315, AD$1)</f>
        <v>21</v>
      </c>
      <c r="AE81" s="2">
        <f>SUMIFS(DataRegularSeason20242025!$AA$3:$AA$1315,DataRegularSeason20242025!$B$3:$B$1315, "&lt;=" &amp; $A81, DataRegularSeason20242025!$D$3:$D$1315, AE$1)+SUMIFS(DataRegularSeason20242025!$AB$3:$AB$1315,DataRegularSeason20242025!$B$3:$B$1315, "&lt;=" &amp; $A81, DataRegularSeason20242025!$E$3:$E$1315, AE$1)</f>
        <v>24</v>
      </c>
      <c r="AF81" s="2">
        <f>SUMIFS(DataRegularSeason20242025!$AA$3:$AA$1315,DataRegularSeason20242025!$B$3:$B$1315, "&lt;=" &amp; $A81, DataRegularSeason20242025!$D$3:$D$1315, AF$1)+SUMIFS(DataRegularSeason20242025!$AB$3:$AB$1315,DataRegularSeason20242025!$B$3:$B$1315, "&lt;=" &amp; $A81, DataRegularSeason20242025!$E$3:$E$1315, AF$1)</f>
        <v>32</v>
      </c>
      <c r="AG81" s="2">
        <f>SUMIFS(DataRegularSeason20242025!$AA$3:$AA$1315,DataRegularSeason20242025!$B$3:$B$1315, "&lt;=" &amp; $A81, DataRegularSeason20242025!$D$3:$D$1315, AG$1)+SUMIFS(DataRegularSeason20242025!$AB$3:$AB$1315,DataRegularSeason20242025!$B$3:$B$1315, "&lt;=" &amp; $A81, DataRegularSeason20242025!$E$3:$E$1315, AG$1)</f>
        <v>27</v>
      </c>
    </row>
    <row r="82" spans="1:33" x14ac:dyDescent="0.25">
      <c r="A82" s="4">
        <v>45648</v>
      </c>
      <c r="B82" s="2">
        <f>SUMIFS(DataRegularSeason20242025!$AA$3:$AA$1315,DataRegularSeason20242025!$B$3:$B$1315, "&lt;=" &amp; $A82, DataRegularSeason20242025!$D$3:$D$1315, B$1)+SUMIFS(DataRegularSeason20242025!$AB$3:$AB$1315,DataRegularSeason20242025!$B$3:$B$1315, "&lt;=" &amp; $A82, DataRegularSeason20242025!$E$3:$E$1315, B$1)</f>
        <v>18</v>
      </c>
      <c r="C82" s="2">
        <f>SUMIFS(DataRegularSeason20242025!$AA$3:$AA$1315,DataRegularSeason20242025!$B$3:$B$1315, "&lt;=" &amp; $A82, DataRegularSeason20242025!$D$3:$D$1315, C$1)+SUMIFS(DataRegularSeason20242025!$AB$3:$AB$1315,DataRegularSeason20242025!$B$3:$B$1315, "&lt;=" &amp; $A82, DataRegularSeason20242025!$E$3:$E$1315, C$1)</f>
        <v>19</v>
      </c>
      <c r="D82" s="2">
        <f>SUMIFS(DataRegularSeason20242025!$AA$3:$AA$1315,DataRegularSeason20242025!$B$3:$B$1315, "&lt;=" &amp; $A82, DataRegularSeason20242025!$D$3:$D$1315, D$1)+SUMIFS(DataRegularSeason20242025!$AB$3:$AB$1315,DataRegularSeason20242025!$B$3:$B$1315, "&lt;=" &amp; $A82, DataRegularSeason20242025!$E$3:$E$1315, D$1)</f>
        <v>19</v>
      </c>
      <c r="E82" s="2">
        <f>SUMIFS(DataRegularSeason20242025!$AA$3:$AA$1315,DataRegularSeason20242025!$B$3:$B$1315, "&lt;=" &amp; $A82, DataRegularSeason20242025!$D$3:$D$1315, E$1)+SUMIFS(DataRegularSeason20242025!$AB$3:$AB$1315,DataRegularSeason20242025!$B$3:$B$1315, "&lt;=" &amp; $A82, DataRegularSeason20242025!$E$3:$E$1315, E$1)</f>
        <v>28</v>
      </c>
      <c r="F82" s="2">
        <f>SUMIFS(DataRegularSeason20242025!$AA$3:$AA$1315,DataRegularSeason20242025!$B$3:$B$1315, "&lt;=" &amp; $A82, DataRegularSeason20242025!$D$3:$D$1315, F$1)+SUMIFS(DataRegularSeason20242025!$AB$3:$AB$1315,DataRegularSeason20242025!$B$3:$B$1315, "&lt;=" &amp; $A82, DataRegularSeason20242025!$E$3:$E$1315, F$1)</f>
        <v>16</v>
      </c>
      <c r="G82" s="2">
        <f>SUMIFS(DataRegularSeason20242025!$AA$3:$AA$1315,DataRegularSeason20242025!$B$3:$B$1315, "&lt;=" &amp; $A82, DataRegularSeason20242025!$D$3:$D$1315, G$1)+SUMIFS(DataRegularSeason20242025!$AB$3:$AB$1315,DataRegularSeason20242025!$B$3:$B$1315, "&lt;=" &amp; $A82, DataRegularSeason20242025!$E$3:$E$1315, G$1)</f>
        <v>23</v>
      </c>
      <c r="H82" s="2">
        <f>SUMIFS(DataRegularSeason20242025!$AA$3:$AA$1315,DataRegularSeason20242025!$B$3:$B$1315, "&lt;=" &amp; $A82, DataRegularSeason20242025!$D$3:$D$1315, H$1)+SUMIFS(DataRegularSeason20242025!$AB$3:$AB$1315,DataRegularSeason20242025!$B$3:$B$1315, "&lt;=" &amp; $A82, DataRegularSeason20242025!$E$3:$E$1315, H$1)</f>
        <v>13</v>
      </c>
      <c r="I82" s="2">
        <f>SUMIFS(DataRegularSeason20242025!$AA$3:$AA$1315,DataRegularSeason20242025!$B$3:$B$1315, "&lt;=" &amp; $A82, DataRegularSeason20242025!$D$3:$D$1315, I$1)+SUMIFS(DataRegularSeason20242025!$AB$3:$AB$1315,DataRegularSeason20242025!$B$3:$B$1315, "&lt;=" &amp; $A82, DataRegularSeason20242025!$E$3:$E$1315, I$1)</f>
        <v>20</v>
      </c>
      <c r="J82" s="2">
        <f>SUMIFS(DataRegularSeason20242025!$AA$3:$AA$1315,DataRegularSeason20242025!$B$3:$B$1315, "&lt;=" &amp; $A82, DataRegularSeason20242025!$D$3:$D$1315, J$1)+SUMIFS(DataRegularSeason20242025!$AB$3:$AB$1315,DataRegularSeason20242025!$B$3:$B$1315, "&lt;=" &amp; $A82, DataRegularSeason20242025!$E$3:$E$1315, J$1)</f>
        <v>24</v>
      </c>
      <c r="K82" s="2">
        <f>SUMIFS(DataRegularSeason20242025!$AA$3:$AA$1315,DataRegularSeason20242025!$B$3:$B$1315, "&lt;=" &amp; $A82, DataRegularSeason20242025!$D$3:$D$1315, K$1)+SUMIFS(DataRegularSeason20242025!$AB$3:$AB$1315,DataRegularSeason20242025!$B$3:$B$1315, "&lt;=" &amp; $A82, DataRegularSeason20242025!$E$3:$E$1315, K$1)</f>
        <v>16</v>
      </c>
      <c r="L82" s="2">
        <f>SUMIFS(DataRegularSeason20242025!$AA$3:$AA$1315,DataRegularSeason20242025!$B$3:$B$1315, "&lt;=" &amp; $A82, DataRegularSeason20242025!$D$3:$D$1315, L$1)+SUMIFS(DataRegularSeason20242025!$AB$3:$AB$1315,DataRegularSeason20242025!$B$3:$B$1315, "&lt;=" &amp; $A82, DataRegularSeason20242025!$E$3:$E$1315, L$1)</f>
        <v>22</v>
      </c>
      <c r="M82" s="2">
        <f>SUMIFS(DataRegularSeason20242025!$AA$3:$AA$1315,DataRegularSeason20242025!$B$3:$B$1315, "&lt;=" &amp; $A82, DataRegularSeason20242025!$D$3:$D$1315, M$1)+SUMIFS(DataRegularSeason20242025!$AB$3:$AB$1315,DataRegularSeason20242025!$B$3:$B$1315, "&lt;=" &amp; $A82, DataRegularSeason20242025!$E$3:$E$1315, M$1)</f>
        <v>25</v>
      </c>
      <c r="N82" s="2">
        <f>SUMIFS(DataRegularSeason20242025!$AA$3:$AA$1315,DataRegularSeason20242025!$B$3:$B$1315, "&lt;=" &amp; $A82, DataRegularSeason20242025!$D$3:$D$1315, N$1)+SUMIFS(DataRegularSeason20242025!$AB$3:$AB$1315,DataRegularSeason20242025!$B$3:$B$1315, "&lt;=" &amp; $A82, DataRegularSeason20242025!$E$3:$E$1315, N$1)</f>
        <v>23</v>
      </c>
      <c r="O82" s="2">
        <f>SUMIFS(DataRegularSeason20242025!$AA$3:$AA$1315,DataRegularSeason20242025!$B$3:$B$1315, "&lt;=" &amp; $A82, DataRegularSeason20242025!$D$3:$D$1315, O$1)+SUMIFS(DataRegularSeason20242025!$AB$3:$AB$1315,DataRegularSeason20242025!$B$3:$B$1315, "&lt;=" &amp; $A82, DataRegularSeason20242025!$E$3:$E$1315, O$1)</f>
        <v>27</v>
      </c>
      <c r="P82" s="2">
        <f>SUMIFS(DataRegularSeason20242025!$AA$3:$AA$1315,DataRegularSeason20242025!$B$3:$B$1315, "&lt;=" &amp; $A82, DataRegularSeason20242025!$D$3:$D$1315, P$1)+SUMIFS(DataRegularSeason20242025!$AB$3:$AB$1315,DataRegularSeason20242025!$B$3:$B$1315, "&lt;=" &amp; $A82, DataRegularSeason20242025!$E$3:$E$1315, P$1)</f>
        <v>16</v>
      </c>
      <c r="Q82" s="2">
        <f>SUMIFS(DataRegularSeason20242025!$AA$3:$AA$1315,DataRegularSeason20242025!$B$3:$B$1315, "&lt;=" &amp; $A82, DataRegularSeason20242025!$D$3:$D$1315, Q$1)+SUMIFS(DataRegularSeason20242025!$AB$3:$AB$1315,DataRegularSeason20242025!$B$3:$B$1315, "&lt;=" &amp; $A82, DataRegularSeason20242025!$E$3:$E$1315, Q$1)</f>
        <v>26</v>
      </c>
      <c r="R82" s="2">
        <f>SUMIFS(DataRegularSeason20242025!$AA$3:$AA$1315,DataRegularSeason20242025!$B$3:$B$1315, "&lt;=" &amp; $A82, DataRegularSeason20242025!$D$3:$D$1315, R$1)+SUMIFS(DataRegularSeason20242025!$AB$3:$AB$1315,DataRegularSeason20242025!$B$3:$B$1315, "&lt;=" &amp; $A82, DataRegularSeason20242025!$E$3:$E$1315, R$1)</f>
        <v>15</v>
      </c>
      <c r="S82" s="2">
        <f>SUMIFS(DataRegularSeason20242025!$AA$3:$AA$1315,DataRegularSeason20242025!$B$3:$B$1315, "&lt;=" &amp; $A82, DataRegularSeason20242025!$D$3:$D$1315, S$1)+SUMIFS(DataRegularSeason20242025!$AB$3:$AB$1315,DataRegularSeason20242025!$B$3:$B$1315, "&lt;=" &amp; $A82, DataRegularSeason20242025!$E$3:$E$1315, S$1)</f>
        <v>19</v>
      </c>
      <c r="T82" s="2">
        <f>SUMIFS(DataRegularSeason20242025!$AA$3:$AA$1315,DataRegularSeason20242025!$B$3:$B$1315, "&lt;=" &amp; $A82, DataRegularSeason20242025!$D$3:$D$1315, T$1)+SUMIFS(DataRegularSeason20242025!$AB$3:$AB$1315,DataRegularSeason20242025!$B$3:$B$1315, "&lt;=" &amp; $A82, DataRegularSeason20242025!$E$3:$E$1315, T$1)</f>
        <v>25</v>
      </c>
      <c r="U82" s="2">
        <f>SUMIFS(DataRegularSeason20242025!$AA$3:$AA$1315,DataRegularSeason20242025!$B$3:$B$1315, "&lt;=" &amp; $A82, DataRegularSeason20242025!$D$3:$D$1315, U$1)+SUMIFS(DataRegularSeason20242025!$AB$3:$AB$1315,DataRegularSeason20242025!$B$3:$B$1315, "&lt;=" &amp; $A82, DataRegularSeason20242025!$E$3:$E$1315, U$1)</f>
        <v>17</v>
      </c>
      <c r="V82" s="2">
        <f>SUMIFS(DataRegularSeason20242025!$AA$3:$AA$1315,DataRegularSeason20242025!$B$3:$B$1315, "&lt;=" &amp; $A82, DataRegularSeason20242025!$D$3:$D$1315, V$1)+SUMIFS(DataRegularSeason20242025!$AB$3:$AB$1315,DataRegularSeason20242025!$B$3:$B$1315, "&lt;=" &amp; $A82, DataRegularSeason20242025!$E$3:$E$1315, V$1)</f>
        <v>18</v>
      </c>
      <c r="W82" s="2">
        <f>SUMIFS(DataRegularSeason20242025!$AA$3:$AA$1315,DataRegularSeason20242025!$B$3:$B$1315, "&lt;=" &amp; $A82, DataRegularSeason20242025!$D$3:$D$1315, W$1)+SUMIFS(DataRegularSeason20242025!$AB$3:$AB$1315,DataRegularSeason20242025!$B$3:$B$1315, "&lt;=" &amp; $A82, DataRegularSeason20242025!$E$3:$E$1315, W$1)</f>
        <v>18</v>
      </c>
      <c r="X82" s="2">
        <f>SUMIFS(DataRegularSeason20242025!$AA$3:$AA$1315,DataRegularSeason20242025!$B$3:$B$1315, "&lt;=" &amp; $A82, DataRegularSeason20242025!$D$3:$D$1315, X$1)+SUMIFS(DataRegularSeason20242025!$AB$3:$AB$1315,DataRegularSeason20242025!$B$3:$B$1315, "&lt;=" &amp; $A82, DataRegularSeason20242025!$E$3:$E$1315, X$1)</f>
        <v>21</v>
      </c>
      <c r="Y82" s="2">
        <f>SUMIFS(DataRegularSeason20242025!$AA$3:$AA$1315,DataRegularSeason20242025!$B$3:$B$1315, "&lt;=" &amp; $A82, DataRegularSeason20242025!$D$3:$D$1315, Y$1)+SUMIFS(DataRegularSeason20242025!$AB$3:$AB$1315,DataRegularSeason20242025!$B$3:$B$1315, "&lt;=" &amp; $A82, DataRegularSeason20242025!$E$3:$E$1315, Y$1)</f>
        <v>16</v>
      </c>
      <c r="Z82" s="2">
        <f>SUMIFS(DataRegularSeason20242025!$AA$3:$AA$1315,DataRegularSeason20242025!$B$3:$B$1315, "&lt;=" &amp; $A82, DataRegularSeason20242025!$D$3:$D$1315, Z$1)+SUMIFS(DataRegularSeason20242025!$AB$3:$AB$1315,DataRegularSeason20242025!$B$3:$B$1315, "&lt;=" &amp; $A82, DataRegularSeason20242025!$E$3:$E$1315, Z$1)</f>
        <v>17</v>
      </c>
      <c r="AA82" s="2">
        <f>SUMIFS(DataRegularSeason20242025!$AA$3:$AA$1315,DataRegularSeason20242025!$B$3:$B$1315, "&lt;=" &amp; $A82, DataRegularSeason20242025!$D$3:$D$1315, AA$1)+SUMIFS(DataRegularSeason20242025!$AB$3:$AB$1315,DataRegularSeason20242025!$B$3:$B$1315, "&lt;=" &amp; $A82, DataRegularSeason20242025!$E$3:$E$1315, AA$1)</f>
        <v>21</v>
      </c>
      <c r="AB82" s="2">
        <f>SUMIFS(DataRegularSeason20242025!$AA$3:$AA$1315,DataRegularSeason20242025!$B$3:$B$1315, "&lt;=" &amp; $A82, DataRegularSeason20242025!$D$3:$D$1315, AB$1)+SUMIFS(DataRegularSeason20242025!$AB$3:$AB$1315,DataRegularSeason20242025!$B$3:$B$1315, "&lt;=" &amp; $A82, DataRegularSeason20242025!$E$3:$E$1315, AB$1)</f>
        <v>26</v>
      </c>
      <c r="AC82" s="2">
        <f>SUMIFS(DataRegularSeason20242025!$AA$3:$AA$1315,DataRegularSeason20242025!$B$3:$B$1315, "&lt;=" &amp; $A82, DataRegularSeason20242025!$D$3:$D$1315, AC$1)+SUMIFS(DataRegularSeason20242025!$AB$3:$AB$1315,DataRegularSeason20242025!$B$3:$B$1315, "&lt;=" &amp; $A82, DataRegularSeason20242025!$E$3:$E$1315, AC$1)</f>
        <v>17</v>
      </c>
      <c r="AD82" s="2">
        <f>SUMIFS(DataRegularSeason20242025!$AA$3:$AA$1315,DataRegularSeason20242025!$B$3:$B$1315, "&lt;=" &amp; $A82, DataRegularSeason20242025!$D$3:$D$1315, AD$1)+SUMIFS(DataRegularSeason20242025!$AB$3:$AB$1315,DataRegularSeason20242025!$B$3:$B$1315, "&lt;=" &amp; $A82, DataRegularSeason20242025!$E$3:$E$1315, AD$1)</f>
        <v>21</v>
      </c>
      <c r="AE82" s="2">
        <f>SUMIFS(DataRegularSeason20242025!$AA$3:$AA$1315,DataRegularSeason20242025!$B$3:$B$1315, "&lt;=" &amp; $A82, DataRegularSeason20242025!$D$3:$D$1315, AE$1)+SUMIFS(DataRegularSeason20242025!$AB$3:$AB$1315,DataRegularSeason20242025!$B$3:$B$1315, "&lt;=" &amp; $A82, DataRegularSeason20242025!$E$3:$E$1315, AE$1)</f>
        <v>24</v>
      </c>
      <c r="AF82" s="2">
        <f>SUMIFS(DataRegularSeason20242025!$AA$3:$AA$1315,DataRegularSeason20242025!$B$3:$B$1315, "&lt;=" &amp; $A82, DataRegularSeason20242025!$D$3:$D$1315, AF$1)+SUMIFS(DataRegularSeason20242025!$AB$3:$AB$1315,DataRegularSeason20242025!$B$3:$B$1315, "&lt;=" &amp; $A82, DataRegularSeason20242025!$E$3:$E$1315, AF$1)</f>
        <v>32</v>
      </c>
      <c r="AG82" s="2">
        <f>SUMIFS(DataRegularSeason20242025!$AA$3:$AA$1315,DataRegularSeason20242025!$B$3:$B$1315, "&lt;=" &amp; $A82, DataRegularSeason20242025!$D$3:$D$1315, AG$1)+SUMIFS(DataRegularSeason20242025!$AB$3:$AB$1315,DataRegularSeason20242025!$B$3:$B$1315, "&lt;=" &amp; $A82, DataRegularSeason20242025!$E$3:$E$1315, AG$1)</f>
        <v>27</v>
      </c>
    </row>
    <row r="83" spans="1:33" x14ac:dyDescent="0.25">
      <c r="A83" s="4">
        <v>45649</v>
      </c>
      <c r="B83" s="2">
        <f>SUMIFS(DataRegularSeason20242025!$AA$3:$AA$1315,DataRegularSeason20242025!$B$3:$B$1315, "&lt;=" &amp; $A83, DataRegularSeason20242025!$D$3:$D$1315, B$1)+SUMIFS(DataRegularSeason20242025!$AB$3:$AB$1315,DataRegularSeason20242025!$B$3:$B$1315, "&lt;=" &amp; $A83, DataRegularSeason20242025!$E$3:$E$1315, B$1)</f>
        <v>18</v>
      </c>
      <c r="C83" s="2">
        <f>SUMIFS(DataRegularSeason20242025!$AA$3:$AA$1315,DataRegularSeason20242025!$B$3:$B$1315, "&lt;=" &amp; $A83, DataRegularSeason20242025!$D$3:$D$1315, C$1)+SUMIFS(DataRegularSeason20242025!$AB$3:$AB$1315,DataRegularSeason20242025!$B$3:$B$1315, "&lt;=" &amp; $A83, DataRegularSeason20242025!$E$3:$E$1315, C$1)</f>
        <v>19</v>
      </c>
      <c r="D83" s="2">
        <f>SUMIFS(DataRegularSeason20242025!$AA$3:$AA$1315,DataRegularSeason20242025!$B$3:$B$1315, "&lt;=" &amp; $A83, DataRegularSeason20242025!$D$3:$D$1315, D$1)+SUMIFS(DataRegularSeason20242025!$AB$3:$AB$1315,DataRegularSeason20242025!$B$3:$B$1315, "&lt;=" &amp; $A83, DataRegularSeason20242025!$E$3:$E$1315, D$1)</f>
        <v>19</v>
      </c>
      <c r="E83" s="2">
        <f>SUMIFS(DataRegularSeason20242025!$AA$3:$AA$1315,DataRegularSeason20242025!$B$3:$B$1315, "&lt;=" &amp; $A83, DataRegularSeason20242025!$D$3:$D$1315, E$1)+SUMIFS(DataRegularSeason20242025!$AB$3:$AB$1315,DataRegularSeason20242025!$B$3:$B$1315, "&lt;=" &amp; $A83, DataRegularSeason20242025!$E$3:$E$1315, E$1)</f>
        <v>28</v>
      </c>
      <c r="F83" s="2">
        <f>SUMIFS(DataRegularSeason20242025!$AA$3:$AA$1315,DataRegularSeason20242025!$B$3:$B$1315, "&lt;=" &amp; $A83, DataRegularSeason20242025!$D$3:$D$1315, F$1)+SUMIFS(DataRegularSeason20242025!$AB$3:$AB$1315,DataRegularSeason20242025!$B$3:$B$1315, "&lt;=" &amp; $A83, DataRegularSeason20242025!$E$3:$E$1315, F$1)</f>
        <v>16</v>
      </c>
      <c r="G83" s="2">
        <f>SUMIFS(DataRegularSeason20242025!$AA$3:$AA$1315,DataRegularSeason20242025!$B$3:$B$1315, "&lt;=" &amp; $A83, DataRegularSeason20242025!$D$3:$D$1315, G$1)+SUMIFS(DataRegularSeason20242025!$AB$3:$AB$1315,DataRegularSeason20242025!$B$3:$B$1315, "&lt;=" &amp; $A83, DataRegularSeason20242025!$E$3:$E$1315, G$1)</f>
        <v>23</v>
      </c>
      <c r="H83" s="2">
        <f>SUMIFS(DataRegularSeason20242025!$AA$3:$AA$1315,DataRegularSeason20242025!$B$3:$B$1315, "&lt;=" &amp; $A83, DataRegularSeason20242025!$D$3:$D$1315, H$1)+SUMIFS(DataRegularSeason20242025!$AB$3:$AB$1315,DataRegularSeason20242025!$B$3:$B$1315, "&lt;=" &amp; $A83, DataRegularSeason20242025!$E$3:$E$1315, H$1)</f>
        <v>13</v>
      </c>
      <c r="I83" s="2">
        <f>SUMIFS(DataRegularSeason20242025!$AA$3:$AA$1315,DataRegularSeason20242025!$B$3:$B$1315, "&lt;=" &amp; $A83, DataRegularSeason20242025!$D$3:$D$1315, I$1)+SUMIFS(DataRegularSeason20242025!$AB$3:$AB$1315,DataRegularSeason20242025!$B$3:$B$1315, "&lt;=" &amp; $A83, DataRegularSeason20242025!$E$3:$E$1315, I$1)</f>
        <v>20</v>
      </c>
      <c r="J83" s="2">
        <f>SUMIFS(DataRegularSeason20242025!$AA$3:$AA$1315,DataRegularSeason20242025!$B$3:$B$1315, "&lt;=" &amp; $A83, DataRegularSeason20242025!$D$3:$D$1315, J$1)+SUMIFS(DataRegularSeason20242025!$AB$3:$AB$1315,DataRegularSeason20242025!$B$3:$B$1315, "&lt;=" &amp; $A83, DataRegularSeason20242025!$E$3:$E$1315, J$1)</f>
        <v>24</v>
      </c>
      <c r="K83" s="2">
        <f>SUMIFS(DataRegularSeason20242025!$AA$3:$AA$1315,DataRegularSeason20242025!$B$3:$B$1315, "&lt;=" &amp; $A83, DataRegularSeason20242025!$D$3:$D$1315, K$1)+SUMIFS(DataRegularSeason20242025!$AB$3:$AB$1315,DataRegularSeason20242025!$B$3:$B$1315, "&lt;=" &amp; $A83, DataRegularSeason20242025!$E$3:$E$1315, K$1)</f>
        <v>16</v>
      </c>
      <c r="L83" s="2">
        <f>SUMIFS(DataRegularSeason20242025!$AA$3:$AA$1315,DataRegularSeason20242025!$B$3:$B$1315, "&lt;=" &amp; $A83, DataRegularSeason20242025!$D$3:$D$1315, L$1)+SUMIFS(DataRegularSeason20242025!$AB$3:$AB$1315,DataRegularSeason20242025!$B$3:$B$1315, "&lt;=" &amp; $A83, DataRegularSeason20242025!$E$3:$E$1315, L$1)</f>
        <v>22</v>
      </c>
      <c r="M83" s="2">
        <f>SUMIFS(DataRegularSeason20242025!$AA$3:$AA$1315,DataRegularSeason20242025!$B$3:$B$1315, "&lt;=" &amp; $A83, DataRegularSeason20242025!$D$3:$D$1315, M$1)+SUMIFS(DataRegularSeason20242025!$AB$3:$AB$1315,DataRegularSeason20242025!$B$3:$B$1315, "&lt;=" &amp; $A83, DataRegularSeason20242025!$E$3:$E$1315, M$1)</f>
        <v>25</v>
      </c>
      <c r="N83" s="2">
        <f>SUMIFS(DataRegularSeason20242025!$AA$3:$AA$1315,DataRegularSeason20242025!$B$3:$B$1315, "&lt;=" &amp; $A83, DataRegularSeason20242025!$D$3:$D$1315, N$1)+SUMIFS(DataRegularSeason20242025!$AB$3:$AB$1315,DataRegularSeason20242025!$B$3:$B$1315, "&lt;=" &amp; $A83, DataRegularSeason20242025!$E$3:$E$1315, N$1)</f>
        <v>23</v>
      </c>
      <c r="O83" s="2">
        <f>SUMIFS(DataRegularSeason20242025!$AA$3:$AA$1315,DataRegularSeason20242025!$B$3:$B$1315, "&lt;=" &amp; $A83, DataRegularSeason20242025!$D$3:$D$1315, O$1)+SUMIFS(DataRegularSeason20242025!$AB$3:$AB$1315,DataRegularSeason20242025!$B$3:$B$1315, "&lt;=" &amp; $A83, DataRegularSeason20242025!$E$3:$E$1315, O$1)</f>
        <v>27</v>
      </c>
      <c r="P83" s="2">
        <f>SUMIFS(DataRegularSeason20242025!$AA$3:$AA$1315,DataRegularSeason20242025!$B$3:$B$1315, "&lt;=" &amp; $A83, DataRegularSeason20242025!$D$3:$D$1315, P$1)+SUMIFS(DataRegularSeason20242025!$AB$3:$AB$1315,DataRegularSeason20242025!$B$3:$B$1315, "&lt;=" &amp; $A83, DataRegularSeason20242025!$E$3:$E$1315, P$1)</f>
        <v>16</v>
      </c>
      <c r="Q83" s="2">
        <f>SUMIFS(DataRegularSeason20242025!$AA$3:$AA$1315,DataRegularSeason20242025!$B$3:$B$1315, "&lt;=" &amp; $A83, DataRegularSeason20242025!$D$3:$D$1315, Q$1)+SUMIFS(DataRegularSeason20242025!$AB$3:$AB$1315,DataRegularSeason20242025!$B$3:$B$1315, "&lt;=" &amp; $A83, DataRegularSeason20242025!$E$3:$E$1315, Q$1)</f>
        <v>26</v>
      </c>
      <c r="R83" s="2">
        <f>SUMIFS(DataRegularSeason20242025!$AA$3:$AA$1315,DataRegularSeason20242025!$B$3:$B$1315, "&lt;=" &amp; $A83, DataRegularSeason20242025!$D$3:$D$1315, R$1)+SUMIFS(DataRegularSeason20242025!$AB$3:$AB$1315,DataRegularSeason20242025!$B$3:$B$1315, "&lt;=" &amp; $A83, DataRegularSeason20242025!$E$3:$E$1315, R$1)</f>
        <v>15</v>
      </c>
      <c r="S83" s="2">
        <f>SUMIFS(DataRegularSeason20242025!$AA$3:$AA$1315,DataRegularSeason20242025!$B$3:$B$1315, "&lt;=" &amp; $A83, DataRegularSeason20242025!$D$3:$D$1315, S$1)+SUMIFS(DataRegularSeason20242025!$AB$3:$AB$1315,DataRegularSeason20242025!$B$3:$B$1315, "&lt;=" &amp; $A83, DataRegularSeason20242025!$E$3:$E$1315, S$1)</f>
        <v>19</v>
      </c>
      <c r="T83" s="2">
        <f>SUMIFS(DataRegularSeason20242025!$AA$3:$AA$1315,DataRegularSeason20242025!$B$3:$B$1315, "&lt;=" &amp; $A83, DataRegularSeason20242025!$D$3:$D$1315, T$1)+SUMIFS(DataRegularSeason20242025!$AB$3:$AB$1315,DataRegularSeason20242025!$B$3:$B$1315, "&lt;=" &amp; $A83, DataRegularSeason20242025!$E$3:$E$1315, T$1)</f>
        <v>25</v>
      </c>
      <c r="U83" s="2">
        <f>SUMIFS(DataRegularSeason20242025!$AA$3:$AA$1315,DataRegularSeason20242025!$B$3:$B$1315, "&lt;=" &amp; $A83, DataRegularSeason20242025!$D$3:$D$1315, U$1)+SUMIFS(DataRegularSeason20242025!$AB$3:$AB$1315,DataRegularSeason20242025!$B$3:$B$1315, "&lt;=" &amp; $A83, DataRegularSeason20242025!$E$3:$E$1315, U$1)</f>
        <v>17</v>
      </c>
      <c r="V83" s="2">
        <f>SUMIFS(DataRegularSeason20242025!$AA$3:$AA$1315,DataRegularSeason20242025!$B$3:$B$1315, "&lt;=" &amp; $A83, DataRegularSeason20242025!$D$3:$D$1315, V$1)+SUMIFS(DataRegularSeason20242025!$AB$3:$AB$1315,DataRegularSeason20242025!$B$3:$B$1315, "&lt;=" &amp; $A83, DataRegularSeason20242025!$E$3:$E$1315, V$1)</f>
        <v>18</v>
      </c>
      <c r="W83" s="2">
        <f>SUMIFS(DataRegularSeason20242025!$AA$3:$AA$1315,DataRegularSeason20242025!$B$3:$B$1315, "&lt;=" &amp; $A83, DataRegularSeason20242025!$D$3:$D$1315, W$1)+SUMIFS(DataRegularSeason20242025!$AB$3:$AB$1315,DataRegularSeason20242025!$B$3:$B$1315, "&lt;=" &amp; $A83, DataRegularSeason20242025!$E$3:$E$1315, W$1)</f>
        <v>18</v>
      </c>
      <c r="X83" s="2">
        <f>SUMIFS(DataRegularSeason20242025!$AA$3:$AA$1315,DataRegularSeason20242025!$B$3:$B$1315, "&lt;=" &amp; $A83, DataRegularSeason20242025!$D$3:$D$1315, X$1)+SUMIFS(DataRegularSeason20242025!$AB$3:$AB$1315,DataRegularSeason20242025!$B$3:$B$1315, "&lt;=" &amp; $A83, DataRegularSeason20242025!$E$3:$E$1315, X$1)</f>
        <v>21</v>
      </c>
      <c r="Y83" s="2">
        <f>SUMIFS(DataRegularSeason20242025!$AA$3:$AA$1315,DataRegularSeason20242025!$B$3:$B$1315, "&lt;=" &amp; $A83, DataRegularSeason20242025!$D$3:$D$1315, Y$1)+SUMIFS(DataRegularSeason20242025!$AB$3:$AB$1315,DataRegularSeason20242025!$B$3:$B$1315, "&lt;=" &amp; $A83, DataRegularSeason20242025!$E$3:$E$1315, Y$1)</f>
        <v>16</v>
      </c>
      <c r="Z83" s="2">
        <f>SUMIFS(DataRegularSeason20242025!$AA$3:$AA$1315,DataRegularSeason20242025!$B$3:$B$1315, "&lt;=" &amp; $A83, DataRegularSeason20242025!$D$3:$D$1315, Z$1)+SUMIFS(DataRegularSeason20242025!$AB$3:$AB$1315,DataRegularSeason20242025!$B$3:$B$1315, "&lt;=" &amp; $A83, DataRegularSeason20242025!$E$3:$E$1315, Z$1)</f>
        <v>17</v>
      </c>
      <c r="AA83" s="2">
        <f>SUMIFS(DataRegularSeason20242025!$AA$3:$AA$1315,DataRegularSeason20242025!$B$3:$B$1315, "&lt;=" &amp; $A83, DataRegularSeason20242025!$D$3:$D$1315, AA$1)+SUMIFS(DataRegularSeason20242025!$AB$3:$AB$1315,DataRegularSeason20242025!$B$3:$B$1315, "&lt;=" &amp; $A83, DataRegularSeason20242025!$E$3:$E$1315, AA$1)</f>
        <v>21</v>
      </c>
      <c r="AB83" s="2">
        <f>SUMIFS(DataRegularSeason20242025!$AA$3:$AA$1315,DataRegularSeason20242025!$B$3:$B$1315, "&lt;=" &amp; $A83, DataRegularSeason20242025!$D$3:$D$1315, AB$1)+SUMIFS(DataRegularSeason20242025!$AB$3:$AB$1315,DataRegularSeason20242025!$B$3:$B$1315, "&lt;=" &amp; $A83, DataRegularSeason20242025!$E$3:$E$1315, AB$1)</f>
        <v>26</v>
      </c>
      <c r="AC83" s="2">
        <f>SUMIFS(DataRegularSeason20242025!$AA$3:$AA$1315,DataRegularSeason20242025!$B$3:$B$1315, "&lt;=" &amp; $A83, DataRegularSeason20242025!$D$3:$D$1315, AC$1)+SUMIFS(DataRegularSeason20242025!$AB$3:$AB$1315,DataRegularSeason20242025!$B$3:$B$1315, "&lt;=" &amp; $A83, DataRegularSeason20242025!$E$3:$E$1315, AC$1)</f>
        <v>17</v>
      </c>
      <c r="AD83" s="2">
        <f>SUMIFS(DataRegularSeason20242025!$AA$3:$AA$1315,DataRegularSeason20242025!$B$3:$B$1315, "&lt;=" &amp; $A83, DataRegularSeason20242025!$D$3:$D$1315, AD$1)+SUMIFS(DataRegularSeason20242025!$AB$3:$AB$1315,DataRegularSeason20242025!$B$3:$B$1315, "&lt;=" &amp; $A83, DataRegularSeason20242025!$E$3:$E$1315, AD$1)</f>
        <v>21</v>
      </c>
      <c r="AE83" s="2">
        <f>SUMIFS(DataRegularSeason20242025!$AA$3:$AA$1315,DataRegularSeason20242025!$B$3:$B$1315, "&lt;=" &amp; $A83, DataRegularSeason20242025!$D$3:$D$1315, AE$1)+SUMIFS(DataRegularSeason20242025!$AB$3:$AB$1315,DataRegularSeason20242025!$B$3:$B$1315, "&lt;=" &amp; $A83, DataRegularSeason20242025!$E$3:$E$1315, AE$1)</f>
        <v>24</v>
      </c>
      <c r="AF83" s="2">
        <f>SUMIFS(DataRegularSeason20242025!$AA$3:$AA$1315,DataRegularSeason20242025!$B$3:$B$1315, "&lt;=" &amp; $A83, DataRegularSeason20242025!$D$3:$D$1315, AF$1)+SUMIFS(DataRegularSeason20242025!$AB$3:$AB$1315,DataRegularSeason20242025!$B$3:$B$1315, "&lt;=" &amp; $A83, DataRegularSeason20242025!$E$3:$E$1315, AF$1)</f>
        <v>32</v>
      </c>
      <c r="AG83" s="2">
        <f>SUMIFS(DataRegularSeason20242025!$AA$3:$AA$1315,DataRegularSeason20242025!$B$3:$B$1315, "&lt;=" &amp; $A83, DataRegularSeason20242025!$D$3:$D$1315, AG$1)+SUMIFS(DataRegularSeason20242025!$AB$3:$AB$1315,DataRegularSeason20242025!$B$3:$B$1315, "&lt;=" &amp; $A83, DataRegularSeason20242025!$E$3:$E$1315, AG$1)</f>
        <v>27</v>
      </c>
    </row>
    <row r="84" spans="1:33" x14ac:dyDescent="0.25">
      <c r="A84" s="4">
        <v>45650</v>
      </c>
      <c r="B84" s="2">
        <f>SUMIFS(DataRegularSeason20242025!$AA$3:$AA$1315,DataRegularSeason20242025!$B$3:$B$1315, "&lt;=" &amp; $A84, DataRegularSeason20242025!$D$3:$D$1315, B$1)+SUMIFS(DataRegularSeason20242025!$AB$3:$AB$1315,DataRegularSeason20242025!$B$3:$B$1315, "&lt;=" &amp; $A84, DataRegularSeason20242025!$E$3:$E$1315, B$1)</f>
        <v>18</v>
      </c>
      <c r="C84" s="2">
        <f>SUMIFS(DataRegularSeason20242025!$AA$3:$AA$1315,DataRegularSeason20242025!$B$3:$B$1315, "&lt;=" &amp; $A84, DataRegularSeason20242025!$D$3:$D$1315, C$1)+SUMIFS(DataRegularSeason20242025!$AB$3:$AB$1315,DataRegularSeason20242025!$B$3:$B$1315, "&lt;=" &amp; $A84, DataRegularSeason20242025!$E$3:$E$1315, C$1)</f>
        <v>19</v>
      </c>
      <c r="D84" s="2">
        <f>SUMIFS(DataRegularSeason20242025!$AA$3:$AA$1315,DataRegularSeason20242025!$B$3:$B$1315, "&lt;=" &amp; $A84, DataRegularSeason20242025!$D$3:$D$1315, D$1)+SUMIFS(DataRegularSeason20242025!$AB$3:$AB$1315,DataRegularSeason20242025!$B$3:$B$1315, "&lt;=" &amp; $A84, DataRegularSeason20242025!$E$3:$E$1315, D$1)</f>
        <v>19</v>
      </c>
      <c r="E84" s="2">
        <f>SUMIFS(DataRegularSeason20242025!$AA$3:$AA$1315,DataRegularSeason20242025!$B$3:$B$1315, "&lt;=" &amp; $A84, DataRegularSeason20242025!$D$3:$D$1315, E$1)+SUMIFS(DataRegularSeason20242025!$AB$3:$AB$1315,DataRegularSeason20242025!$B$3:$B$1315, "&lt;=" &amp; $A84, DataRegularSeason20242025!$E$3:$E$1315, E$1)</f>
        <v>28</v>
      </c>
      <c r="F84" s="2">
        <f>SUMIFS(DataRegularSeason20242025!$AA$3:$AA$1315,DataRegularSeason20242025!$B$3:$B$1315, "&lt;=" &amp; $A84, DataRegularSeason20242025!$D$3:$D$1315, F$1)+SUMIFS(DataRegularSeason20242025!$AB$3:$AB$1315,DataRegularSeason20242025!$B$3:$B$1315, "&lt;=" &amp; $A84, DataRegularSeason20242025!$E$3:$E$1315, F$1)</f>
        <v>16</v>
      </c>
      <c r="G84" s="2">
        <f>SUMIFS(DataRegularSeason20242025!$AA$3:$AA$1315,DataRegularSeason20242025!$B$3:$B$1315, "&lt;=" &amp; $A84, DataRegularSeason20242025!$D$3:$D$1315, G$1)+SUMIFS(DataRegularSeason20242025!$AB$3:$AB$1315,DataRegularSeason20242025!$B$3:$B$1315, "&lt;=" &amp; $A84, DataRegularSeason20242025!$E$3:$E$1315, G$1)</f>
        <v>23</v>
      </c>
      <c r="H84" s="2">
        <f>SUMIFS(DataRegularSeason20242025!$AA$3:$AA$1315,DataRegularSeason20242025!$B$3:$B$1315, "&lt;=" &amp; $A84, DataRegularSeason20242025!$D$3:$D$1315, H$1)+SUMIFS(DataRegularSeason20242025!$AB$3:$AB$1315,DataRegularSeason20242025!$B$3:$B$1315, "&lt;=" &amp; $A84, DataRegularSeason20242025!$E$3:$E$1315, H$1)</f>
        <v>13</v>
      </c>
      <c r="I84" s="2">
        <f>SUMIFS(DataRegularSeason20242025!$AA$3:$AA$1315,DataRegularSeason20242025!$B$3:$B$1315, "&lt;=" &amp; $A84, DataRegularSeason20242025!$D$3:$D$1315, I$1)+SUMIFS(DataRegularSeason20242025!$AB$3:$AB$1315,DataRegularSeason20242025!$B$3:$B$1315, "&lt;=" &amp; $A84, DataRegularSeason20242025!$E$3:$E$1315, I$1)</f>
        <v>20</v>
      </c>
      <c r="J84" s="2">
        <f>SUMIFS(DataRegularSeason20242025!$AA$3:$AA$1315,DataRegularSeason20242025!$B$3:$B$1315, "&lt;=" &amp; $A84, DataRegularSeason20242025!$D$3:$D$1315, J$1)+SUMIFS(DataRegularSeason20242025!$AB$3:$AB$1315,DataRegularSeason20242025!$B$3:$B$1315, "&lt;=" &amp; $A84, DataRegularSeason20242025!$E$3:$E$1315, J$1)</f>
        <v>24</v>
      </c>
      <c r="K84" s="2">
        <f>SUMIFS(DataRegularSeason20242025!$AA$3:$AA$1315,DataRegularSeason20242025!$B$3:$B$1315, "&lt;=" &amp; $A84, DataRegularSeason20242025!$D$3:$D$1315, K$1)+SUMIFS(DataRegularSeason20242025!$AB$3:$AB$1315,DataRegularSeason20242025!$B$3:$B$1315, "&lt;=" &amp; $A84, DataRegularSeason20242025!$E$3:$E$1315, K$1)</f>
        <v>16</v>
      </c>
      <c r="L84" s="2">
        <f>SUMIFS(DataRegularSeason20242025!$AA$3:$AA$1315,DataRegularSeason20242025!$B$3:$B$1315, "&lt;=" &amp; $A84, DataRegularSeason20242025!$D$3:$D$1315, L$1)+SUMIFS(DataRegularSeason20242025!$AB$3:$AB$1315,DataRegularSeason20242025!$B$3:$B$1315, "&lt;=" &amp; $A84, DataRegularSeason20242025!$E$3:$E$1315, L$1)</f>
        <v>22</v>
      </c>
      <c r="M84" s="2">
        <f>SUMIFS(DataRegularSeason20242025!$AA$3:$AA$1315,DataRegularSeason20242025!$B$3:$B$1315, "&lt;=" &amp; $A84, DataRegularSeason20242025!$D$3:$D$1315, M$1)+SUMIFS(DataRegularSeason20242025!$AB$3:$AB$1315,DataRegularSeason20242025!$B$3:$B$1315, "&lt;=" &amp; $A84, DataRegularSeason20242025!$E$3:$E$1315, M$1)</f>
        <v>25</v>
      </c>
      <c r="N84" s="2">
        <f>SUMIFS(DataRegularSeason20242025!$AA$3:$AA$1315,DataRegularSeason20242025!$B$3:$B$1315, "&lt;=" &amp; $A84, DataRegularSeason20242025!$D$3:$D$1315, N$1)+SUMIFS(DataRegularSeason20242025!$AB$3:$AB$1315,DataRegularSeason20242025!$B$3:$B$1315, "&lt;=" &amp; $A84, DataRegularSeason20242025!$E$3:$E$1315, N$1)</f>
        <v>23</v>
      </c>
      <c r="O84" s="2">
        <f>SUMIFS(DataRegularSeason20242025!$AA$3:$AA$1315,DataRegularSeason20242025!$B$3:$B$1315, "&lt;=" &amp; $A84, DataRegularSeason20242025!$D$3:$D$1315, O$1)+SUMIFS(DataRegularSeason20242025!$AB$3:$AB$1315,DataRegularSeason20242025!$B$3:$B$1315, "&lt;=" &amp; $A84, DataRegularSeason20242025!$E$3:$E$1315, O$1)</f>
        <v>27</v>
      </c>
      <c r="P84" s="2">
        <f>SUMIFS(DataRegularSeason20242025!$AA$3:$AA$1315,DataRegularSeason20242025!$B$3:$B$1315, "&lt;=" &amp; $A84, DataRegularSeason20242025!$D$3:$D$1315, P$1)+SUMIFS(DataRegularSeason20242025!$AB$3:$AB$1315,DataRegularSeason20242025!$B$3:$B$1315, "&lt;=" &amp; $A84, DataRegularSeason20242025!$E$3:$E$1315, P$1)</f>
        <v>16</v>
      </c>
      <c r="Q84" s="2">
        <f>SUMIFS(DataRegularSeason20242025!$AA$3:$AA$1315,DataRegularSeason20242025!$B$3:$B$1315, "&lt;=" &amp; $A84, DataRegularSeason20242025!$D$3:$D$1315, Q$1)+SUMIFS(DataRegularSeason20242025!$AB$3:$AB$1315,DataRegularSeason20242025!$B$3:$B$1315, "&lt;=" &amp; $A84, DataRegularSeason20242025!$E$3:$E$1315, Q$1)</f>
        <v>26</v>
      </c>
      <c r="R84" s="2">
        <f>SUMIFS(DataRegularSeason20242025!$AA$3:$AA$1315,DataRegularSeason20242025!$B$3:$B$1315, "&lt;=" &amp; $A84, DataRegularSeason20242025!$D$3:$D$1315, R$1)+SUMIFS(DataRegularSeason20242025!$AB$3:$AB$1315,DataRegularSeason20242025!$B$3:$B$1315, "&lt;=" &amp; $A84, DataRegularSeason20242025!$E$3:$E$1315, R$1)</f>
        <v>15</v>
      </c>
      <c r="S84" s="2">
        <f>SUMIFS(DataRegularSeason20242025!$AA$3:$AA$1315,DataRegularSeason20242025!$B$3:$B$1315, "&lt;=" &amp; $A84, DataRegularSeason20242025!$D$3:$D$1315, S$1)+SUMIFS(DataRegularSeason20242025!$AB$3:$AB$1315,DataRegularSeason20242025!$B$3:$B$1315, "&lt;=" &amp; $A84, DataRegularSeason20242025!$E$3:$E$1315, S$1)</f>
        <v>19</v>
      </c>
      <c r="T84" s="2">
        <f>SUMIFS(DataRegularSeason20242025!$AA$3:$AA$1315,DataRegularSeason20242025!$B$3:$B$1315, "&lt;=" &amp; $A84, DataRegularSeason20242025!$D$3:$D$1315, T$1)+SUMIFS(DataRegularSeason20242025!$AB$3:$AB$1315,DataRegularSeason20242025!$B$3:$B$1315, "&lt;=" &amp; $A84, DataRegularSeason20242025!$E$3:$E$1315, T$1)</f>
        <v>25</v>
      </c>
      <c r="U84" s="2">
        <f>SUMIFS(DataRegularSeason20242025!$AA$3:$AA$1315,DataRegularSeason20242025!$B$3:$B$1315, "&lt;=" &amp; $A84, DataRegularSeason20242025!$D$3:$D$1315, U$1)+SUMIFS(DataRegularSeason20242025!$AB$3:$AB$1315,DataRegularSeason20242025!$B$3:$B$1315, "&lt;=" &amp; $A84, DataRegularSeason20242025!$E$3:$E$1315, U$1)</f>
        <v>17</v>
      </c>
      <c r="V84" s="2">
        <f>SUMIFS(DataRegularSeason20242025!$AA$3:$AA$1315,DataRegularSeason20242025!$B$3:$B$1315, "&lt;=" &amp; $A84, DataRegularSeason20242025!$D$3:$D$1315, V$1)+SUMIFS(DataRegularSeason20242025!$AB$3:$AB$1315,DataRegularSeason20242025!$B$3:$B$1315, "&lt;=" &amp; $A84, DataRegularSeason20242025!$E$3:$E$1315, V$1)</f>
        <v>18</v>
      </c>
      <c r="W84" s="2">
        <f>SUMIFS(DataRegularSeason20242025!$AA$3:$AA$1315,DataRegularSeason20242025!$B$3:$B$1315, "&lt;=" &amp; $A84, DataRegularSeason20242025!$D$3:$D$1315, W$1)+SUMIFS(DataRegularSeason20242025!$AB$3:$AB$1315,DataRegularSeason20242025!$B$3:$B$1315, "&lt;=" &amp; $A84, DataRegularSeason20242025!$E$3:$E$1315, W$1)</f>
        <v>18</v>
      </c>
      <c r="X84" s="2">
        <f>SUMIFS(DataRegularSeason20242025!$AA$3:$AA$1315,DataRegularSeason20242025!$B$3:$B$1315, "&lt;=" &amp; $A84, DataRegularSeason20242025!$D$3:$D$1315, X$1)+SUMIFS(DataRegularSeason20242025!$AB$3:$AB$1315,DataRegularSeason20242025!$B$3:$B$1315, "&lt;=" &amp; $A84, DataRegularSeason20242025!$E$3:$E$1315, X$1)</f>
        <v>21</v>
      </c>
      <c r="Y84" s="2">
        <f>SUMIFS(DataRegularSeason20242025!$AA$3:$AA$1315,DataRegularSeason20242025!$B$3:$B$1315, "&lt;=" &amp; $A84, DataRegularSeason20242025!$D$3:$D$1315, Y$1)+SUMIFS(DataRegularSeason20242025!$AB$3:$AB$1315,DataRegularSeason20242025!$B$3:$B$1315, "&lt;=" &amp; $A84, DataRegularSeason20242025!$E$3:$E$1315, Y$1)</f>
        <v>16</v>
      </c>
      <c r="Z84" s="2">
        <f>SUMIFS(DataRegularSeason20242025!$AA$3:$AA$1315,DataRegularSeason20242025!$B$3:$B$1315, "&lt;=" &amp; $A84, DataRegularSeason20242025!$D$3:$D$1315, Z$1)+SUMIFS(DataRegularSeason20242025!$AB$3:$AB$1315,DataRegularSeason20242025!$B$3:$B$1315, "&lt;=" &amp; $A84, DataRegularSeason20242025!$E$3:$E$1315, Z$1)</f>
        <v>17</v>
      </c>
      <c r="AA84" s="2">
        <f>SUMIFS(DataRegularSeason20242025!$AA$3:$AA$1315,DataRegularSeason20242025!$B$3:$B$1315, "&lt;=" &amp; $A84, DataRegularSeason20242025!$D$3:$D$1315, AA$1)+SUMIFS(DataRegularSeason20242025!$AB$3:$AB$1315,DataRegularSeason20242025!$B$3:$B$1315, "&lt;=" &amp; $A84, DataRegularSeason20242025!$E$3:$E$1315, AA$1)</f>
        <v>21</v>
      </c>
      <c r="AB84" s="2">
        <f>SUMIFS(DataRegularSeason20242025!$AA$3:$AA$1315,DataRegularSeason20242025!$B$3:$B$1315, "&lt;=" &amp; $A84, DataRegularSeason20242025!$D$3:$D$1315, AB$1)+SUMIFS(DataRegularSeason20242025!$AB$3:$AB$1315,DataRegularSeason20242025!$B$3:$B$1315, "&lt;=" &amp; $A84, DataRegularSeason20242025!$E$3:$E$1315, AB$1)</f>
        <v>26</v>
      </c>
      <c r="AC84" s="2">
        <f>SUMIFS(DataRegularSeason20242025!$AA$3:$AA$1315,DataRegularSeason20242025!$B$3:$B$1315, "&lt;=" &amp; $A84, DataRegularSeason20242025!$D$3:$D$1315, AC$1)+SUMIFS(DataRegularSeason20242025!$AB$3:$AB$1315,DataRegularSeason20242025!$B$3:$B$1315, "&lt;=" &amp; $A84, DataRegularSeason20242025!$E$3:$E$1315, AC$1)</f>
        <v>17</v>
      </c>
      <c r="AD84" s="2">
        <f>SUMIFS(DataRegularSeason20242025!$AA$3:$AA$1315,DataRegularSeason20242025!$B$3:$B$1315, "&lt;=" &amp; $A84, DataRegularSeason20242025!$D$3:$D$1315, AD$1)+SUMIFS(DataRegularSeason20242025!$AB$3:$AB$1315,DataRegularSeason20242025!$B$3:$B$1315, "&lt;=" &amp; $A84, DataRegularSeason20242025!$E$3:$E$1315, AD$1)</f>
        <v>21</v>
      </c>
      <c r="AE84" s="2">
        <f>SUMIFS(DataRegularSeason20242025!$AA$3:$AA$1315,DataRegularSeason20242025!$B$3:$B$1315, "&lt;=" &amp; $A84, DataRegularSeason20242025!$D$3:$D$1315, AE$1)+SUMIFS(DataRegularSeason20242025!$AB$3:$AB$1315,DataRegularSeason20242025!$B$3:$B$1315, "&lt;=" &amp; $A84, DataRegularSeason20242025!$E$3:$E$1315, AE$1)</f>
        <v>24</v>
      </c>
      <c r="AF84" s="2">
        <f>SUMIFS(DataRegularSeason20242025!$AA$3:$AA$1315,DataRegularSeason20242025!$B$3:$B$1315, "&lt;=" &amp; $A84, DataRegularSeason20242025!$D$3:$D$1315, AF$1)+SUMIFS(DataRegularSeason20242025!$AB$3:$AB$1315,DataRegularSeason20242025!$B$3:$B$1315, "&lt;=" &amp; $A84, DataRegularSeason20242025!$E$3:$E$1315, AF$1)</f>
        <v>32</v>
      </c>
      <c r="AG84" s="2">
        <f>SUMIFS(DataRegularSeason20242025!$AA$3:$AA$1315,DataRegularSeason20242025!$B$3:$B$1315, "&lt;=" &amp; $A84, DataRegularSeason20242025!$D$3:$D$1315, AG$1)+SUMIFS(DataRegularSeason20242025!$AB$3:$AB$1315,DataRegularSeason20242025!$B$3:$B$1315, "&lt;=" &amp; $A84, DataRegularSeason20242025!$E$3:$E$1315, AG$1)</f>
        <v>27</v>
      </c>
    </row>
    <row r="85" spans="1:33" x14ac:dyDescent="0.25">
      <c r="A85" s="4">
        <v>45651</v>
      </c>
      <c r="B85" s="2">
        <f>SUMIFS(DataRegularSeason20242025!$AA$3:$AA$1315,DataRegularSeason20242025!$B$3:$B$1315, "&lt;=" &amp; $A85, DataRegularSeason20242025!$D$3:$D$1315, B$1)+SUMIFS(DataRegularSeason20242025!$AB$3:$AB$1315,DataRegularSeason20242025!$B$3:$B$1315, "&lt;=" &amp; $A85, DataRegularSeason20242025!$E$3:$E$1315, B$1)</f>
        <v>18</v>
      </c>
      <c r="C85" s="2">
        <f>SUMIFS(DataRegularSeason20242025!$AA$3:$AA$1315,DataRegularSeason20242025!$B$3:$B$1315, "&lt;=" &amp; $A85, DataRegularSeason20242025!$D$3:$D$1315, C$1)+SUMIFS(DataRegularSeason20242025!$AB$3:$AB$1315,DataRegularSeason20242025!$B$3:$B$1315, "&lt;=" &amp; $A85, DataRegularSeason20242025!$E$3:$E$1315, C$1)</f>
        <v>19</v>
      </c>
      <c r="D85" s="2">
        <f>SUMIFS(DataRegularSeason20242025!$AA$3:$AA$1315,DataRegularSeason20242025!$B$3:$B$1315, "&lt;=" &amp; $A85, DataRegularSeason20242025!$D$3:$D$1315, D$1)+SUMIFS(DataRegularSeason20242025!$AB$3:$AB$1315,DataRegularSeason20242025!$B$3:$B$1315, "&lt;=" &amp; $A85, DataRegularSeason20242025!$E$3:$E$1315, D$1)</f>
        <v>19</v>
      </c>
      <c r="E85" s="2">
        <f>SUMIFS(DataRegularSeason20242025!$AA$3:$AA$1315,DataRegularSeason20242025!$B$3:$B$1315, "&lt;=" &amp; $A85, DataRegularSeason20242025!$D$3:$D$1315, E$1)+SUMIFS(DataRegularSeason20242025!$AB$3:$AB$1315,DataRegularSeason20242025!$B$3:$B$1315, "&lt;=" &amp; $A85, DataRegularSeason20242025!$E$3:$E$1315, E$1)</f>
        <v>28</v>
      </c>
      <c r="F85" s="2">
        <f>SUMIFS(DataRegularSeason20242025!$AA$3:$AA$1315,DataRegularSeason20242025!$B$3:$B$1315, "&lt;=" &amp; $A85, DataRegularSeason20242025!$D$3:$D$1315, F$1)+SUMIFS(DataRegularSeason20242025!$AB$3:$AB$1315,DataRegularSeason20242025!$B$3:$B$1315, "&lt;=" &amp; $A85, DataRegularSeason20242025!$E$3:$E$1315, F$1)</f>
        <v>16</v>
      </c>
      <c r="G85" s="2">
        <f>SUMIFS(DataRegularSeason20242025!$AA$3:$AA$1315,DataRegularSeason20242025!$B$3:$B$1315, "&lt;=" &amp; $A85, DataRegularSeason20242025!$D$3:$D$1315, G$1)+SUMIFS(DataRegularSeason20242025!$AB$3:$AB$1315,DataRegularSeason20242025!$B$3:$B$1315, "&lt;=" &amp; $A85, DataRegularSeason20242025!$E$3:$E$1315, G$1)</f>
        <v>23</v>
      </c>
      <c r="H85" s="2">
        <f>SUMIFS(DataRegularSeason20242025!$AA$3:$AA$1315,DataRegularSeason20242025!$B$3:$B$1315, "&lt;=" &amp; $A85, DataRegularSeason20242025!$D$3:$D$1315, H$1)+SUMIFS(DataRegularSeason20242025!$AB$3:$AB$1315,DataRegularSeason20242025!$B$3:$B$1315, "&lt;=" &amp; $A85, DataRegularSeason20242025!$E$3:$E$1315, H$1)</f>
        <v>13</v>
      </c>
      <c r="I85" s="2">
        <f>SUMIFS(DataRegularSeason20242025!$AA$3:$AA$1315,DataRegularSeason20242025!$B$3:$B$1315, "&lt;=" &amp; $A85, DataRegularSeason20242025!$D$3:$D$1315, I$1)+SUMIFS(DataRegularSeason20242025!$AB$3:$AB$1315,DataRegularSeason20242025!$B$3:$B$1315, "&lt;=" &amp; $A85, DataRegularSeason20242025!$E$3:$E$1315, I$1)</f>
        <v>20</v>
      </c>
      <c r="J85" s="2">
        <f>SUMIFS(DataRegularSeason20242025!$AA$3:$AA$1315,DataRegularSeason20242025!$B$3:$B$1315, "&lt;=" &amp; $A85, DataRegularSeason20242025!$D$3:$D$1315, J$1)+SUMIFS(DataRegularSeason20242025!$AB$3:$AB$1315,DataRegularSeason20242025!$B$3:$B$1315, "&lt;=" &amp; $A85, DataRegularSeason20242025!$E$3:$E$1315, J$1)</f>
        <v>24</v>
      </c>
      <c r="K85" s="2">
        <f>SUMIFS(DataRegularSeason20242025!$AA$3:$AA$1315,DataRegularSeason20242025!$B$3:$B$1315, "&lt;=" &amp; $A85, DataRegularSeason20242025!$D$3:$D$1315, K$1)+SUMIFS(DataRegularSeason20242025!$AB$3:$AB$1315,DataRegularSeason20242025!$B$3:$B$1315, "&lt;=" &amp; $A85, DataRegularSeason20242025!$E$3:$E$1315, K$1)</f>
        <v>16</v>
      </c>
      <c r="L85" s="2">
        <f>SUMIFS(DataRegularSeason20242025!$AA$3:$AA$1315,DataRegularSeason20242025!$B$3:$B$1315, "&lt;=" &amp; $A85, DataRegularSeason20242025!$D$3:$D$1315, L$1)+SUMIFS(DataRegularSeason20242025!$AB$3:$AB$1315,DataRegularSeason20242025!$B$3:$B$1315, "&lt;=" &amp; $A85, DataRegularSeason20242025!$E$3:$E$1315, L$1)</f>
        <v>22</v>
      </c>
      <c r="M85" s="2">
        <f>SUMIFS(DataRegularSeason20242025!$AA$3:$AA$1315,DataRegularSeason20242025!$B$3:$B$1315, "&lt;=" &amp; $A85, DataRegularSeason20242025!$D$3:$D$1315, M$1)+SUMIFS(DataRegularSeason20242025!$AB$3:$AB$1315,DataRegularSeason20242025!$B$3:$B$1315, "&lt;=" &amp; $A85, DataRegularSeason20242025!$E$3:$E$1315, M$1)</f>
        <v>25</v>
      </c>
      <c r="N85" s="2">
        <f>SUMIFS(DataRegularSeason20242025!$AA$3:$AA$1315,DataRegularSeason20242025!$B$3:$B$1315, "&lt;=" &amp; $A85, DataRegularSeason20242025!$D$3:$D$1315, N$1)+SUMIFS(DataRegularSeason20242025!$AB$3:$AB$1315,DataRegularSeason20242025!$B$3:$B$1315, "&lt;=" &amp; $A85, DataRegularSeason20242025!$E$3:$E$1315, N$1)</f>
        <v>23</v>
      </c>
      <c r="O85" s="2">
        <f>SUMIFS(DataRegularSeason20242025!$AA$3:$AA$1315,DataRegularSeason20242025!$B$3:$B$1315, "&lt;=" &amp; $A85, DataRegularSeason20242025!$D$3:$D$1315, O$1)+SUMIFS(DataRegularSeason20242025!$AB$3:$AB$1315,DataRegularSeason20242025!$B$3:$B$1315, "&lt;=" &amp; $A85, DataRegularSeason20242025!$E$3:$E$1315, O$1)</f>
        <v>27</v>
      </c>
      <c r="P85" s="2">
        <f>SUMIFS(DataRegularSeason20242025!$AA$3:$AA$1315,DataRegularSeason20242025!$B$3:$B$1315, "&lt;=" &amp; $A85, DataRegularSeason20242025!$D$3:$D$1315, P$1)+SUMIFS(DataRegularSeason20242025!$AB$3:$AB$1315,DataRegularSeason20242025!$B$3:$B$1315, "&lt;=" &amp; $A85, DataRegularSeason20242025!$E$3:$E$1315, P$1)</f>
        <v>16</v>
      </c>
      <c r="Q85" s="2">
        <f>SUMIFS(DataRegularSeason20242025!$AA$3:$AA$1315,DataRegularSeason20242025!$B$3:$B$1315, "&lt;=" &amp; $A85, DataRegularSeason20242025!$D$3:$D$1315, Q$1)+SUMIFS(DataRegularSeason20242025!$AB$3:$AB$1315,DataRegularSeason20242025!$B$3:$B$1315, "&lt;=" &amp; $A85, DataRegularSeason20242025!$E$3:$E$1315, Q$1)</f>
        <v>26</v>
      </c>
      <c r="R85" s="2">
        <f>SUMIFS(DataRegularSeason20242025!$AA$3:$AA$1315,DataRegularSeason20242025!$B$3:$B$1315, "&lt;=" &amp; $A85, DataRegularSeason20242025!$D$3:$D$1315, R$1)+SUMIFS(DataRegularSeason20242025!$AB$3:$AB$1315,DataRegularSeason20242025!$B$3:$B$1315, "&lt;=" &amp; $A85, DataRegularSeason20242025!$E$3:$E$1315, R$1)</f>
        <v>15</v>
      </c>
      <c r="S85" s="2">
        <f>SUMIFS(DataRegularSeason20242025!$AA$3:$AA$1315,DataRegularSeason20242025!$B$3:$B$1315, "&lt;=" &amp; $A85, DataRegularSeason20242025!$D$3:$D$1315, S$1)+SUMIFS(DataRegularSeason20242025!$AB$3:$AB$1315,DataRegularSeason20242025!$B$3:$B$1315, "&lt;=" &amp; $A85, DataRegularSeason20242025!$E$3:$E$1315, S$1)</f>
        <v>19</v>
      </c>
      <c r="T85" s="2">
        <f>SUMIFS(DataRegularSeason20242025!$AA$3:$AA$1315,DataRegularSeason20242025!$B$3:$B$1315, "&lt;=" &amp; $A85, DataRegularSeason20242025!$D$3:$D$1315, T$1)+SUMIFS(DataRegularSeason20242025!$AB$3:$AB$1315,DataRegularSeason20242025!$B$3:$B$1315, "&lt;=" &amp; $A85, DataRegularSeason20242025!$E$3:$E$1315, T$1)</f>
        <v>25</v>
      </c>
      <c r="U85" s="2">
        <f>SUMIFS(DataRegularSeason20242025!$AA$3:$AA$1315,DataRegularSeason20242025!$B$3:$B$1315, "&lt;=" &amp; $A85, DataRegularSeason20242025!$D$3:$D$1315, U$1)+SUMIFS(DataRegularSeason20242025!$AB$3:$AB$1315,DataRegularSeason20242025!$B$3:$B$1315, "&lt;=" &amp; $A85, DataRegularSeason20242025!$E$3:$E$1315, U$1)</f>
        <v>17</v>
      </c>
      <c r="V85" s="2">
        <f>SUMIFS(DataRegularSeason20242025!$AA$3:$AA$1315,DataRegularSeason20242025!$B$3:$B$1315, "&lt;=" &amp; $A85, DataRegularSeason20242025!$D$3:$D$1315, V$1)+SUMIFS(DataRegularSeason20242025!$AB$3:$AB$1315,DataRegularSeason20242025!$B$3:$B$1315, "&lt;=" &amp; $A85, DataRegularSeason20242025!$E$3:$E$1315, V$1)</f>
        <v>18</v>
      </c>
      <c r="W85" s="2">
        <f>SUMIFS(DataRegularSeason20242025!$AA$3:$AA$1315,DataRegularSeason20242025!$B$3:$B$1315, "&lt;=" &amp; $A85, DataRegularSeason20242025!$D$3:$D$1315, W$1)+SUMIFS(DataRegularSeason20242025!$AB$3:$AB$1315,DataRegularSeason20242025!$B$3:$B$1315, "&lt;=" &amp; $A85, DataRegularSeason20242025!$E$3:$E$1315, W$1)</f>
        <v>18</v>
      </c>
      <c r="X85" s="2">
        <f>SUMIFS(DataRegularSeason20242025!$AA$3:$AA$1315,DataRegularSeason20242025!$B$3:$B$1315, "&lt;=" &amp; $A85, DataRegularSeason20242025!$D$3:$D$1315, X$1)+SUMIFS(DataRegularSeason20242025!$AB$3:$AB$1315,DataRegularSeason20242025!$B$3:$B$1315, "&lt;=" &amp; $A85, DataRegularSeason20242025!$E$3:$E$1315, X$1)</f>
        <v>21</v>
      </c>
      <c r="Y85" s="2">
        <f>SUMIFS(DataRegularSeason20242025!$AA$3:$AA$1315,DataRegularSeason20242025!$B$3:$B$1315, "&lt;=" &amp; $A85, DataRegularSeason20242025!$D$3:$D$1315, Y$1)+SUMIFS(DataRegularSeason20242025!$AB$3:$AB$1315,DataRegularSeason20242025!$B$3:$B$1315, "&lt;=" &amp; $A85, DataRegularSeason20242025!$E$3:$E$1315, Y$1)</f>
        <v>16</v>
      </c>
      <c r="Z85" s="2">
        <f>SUMIFS(DataRegularSeason20242025!$AA$3:$AA$1315,DataRegularSeason20242025!$B$3:$B$1315, "&lt;=" &amp; $A85, DataRegularSeason20242025!$D$3:$D$1315, Z$1)+SUMIFS(DataRegularSeason20242025!$AB$3:$AB$1315,DataRegularSeason20242025!$B$3:$B$1315, "&lt;=" &amp; $A85, DataRegularSeason20242025!$E$3:$E$1315, Z$1)</f>
        <v>17</v>
      </c>
      <c r="AA85" s="2">
        <f>SUMIFS(DataRegularSeason20242025!$AA$3:$AA$1315,DataRegularSeason20242025!$B$3:$B$1315, "&lt;=" &amp; $A85, DataRegularSeason20242025!$D$3:$D$1315, AA$1)+SUMIFS(DataRegularSeason20242025!$AB$3:$AB$1315,DataRegularSeason20242025!$B$3:$B$1315, "&lt;=" &amp; $A85, DataRegularSeason20242025!$E$3:$E$1315, AA$1)</f>
        <v>21</v>
      </c>
      <c r="AB85" s="2">
        <f>SUMIFS(DataRegularSeason20242025!$AA$3:$AA$1315,DataRegularSeason20242025!$B$3:$B$1315, "&lt;=" &amp; $A85, DataRegularSeason20242025!$D$3:$D$1315, AB$1)+SUMIFS(DataRegularSeason20242025!$AB$3:$AB$1315,DataRegularSeason20242025!$B$3:$B$1315, "&lt;=" &amp; $A85, DataRegularSeason20242025!$E$3:$E$1315, AB$1)</f>
        <v>26</v>
      </c>
      <c r="AC85" s="2">
        <f>SUMIFS(DataRegularSeason20242025!$AA$3:$AA$1315,DataRegularSeason20242025!$B$3:$B$1315, "&lt;=" &amp; $A85, DataRegularSeason20242025!$D$3:$D$1315, AC$1)+SUMIFS(DataRegularSeason20242025!$AB$3:$AB$1315,DataRegularSeason20242025!$B$3:$B$1315, "&lt;=" &amp; $A85, DataRegularSeason20242025!$E$3:$E$1315, AC$1)</f>
        <v>17</v>
      </c>
      <c r="AD85" s="2">
        <f>SUMIFS(DataRegularSeason20242025!$AA$3:$AA$1315,DataRegularSeason20242025!$B$3:$B$1315, "&lt;=" &amp; $A85, DataRegularSeason20242025!$D$3:$D$1315, AD$1)+SUMIFS(DataRegularSeason20242025!$AB$3:$AB$1315,DataRegularSeason20242025!$B$3:$B$1315, "&lt;=" &amp; $A85, DataRegularSeason20242025!$E$3:$E$1315, AD$1)</f>
        <v>21</v>
      </c>
      <c r="AE85" s="2">
        <f>SUMIFS(DataRegularSeason20242025!$AA$3:$AA$1315,DataRegularSeason20242025!$B$3:$B$1315, "&lt;=" &amp; $A85, DataRegularSeason20242025!$D$3:$D$1315, AE$1)+SUMIFS(DataRegularSeason20242025!$AB$3:$AB$1315,DataRegularSeason20242025!$B$3:$B$1315, "&lt;=" &amp; $A85, DataRegularSeason20242025!$E$3:$E$1315, AE$1)</f>
        <v>24</v>
      </c>
      <c r="AF85" s="2">
        <f>SUMIFS(DataRegularSeason20242025!$AA$3:$AA$1315,DataRegularSeason20242025!$B$3:$B$1315, "&lt;=" &amp; $A85, DataRegularSeason20242025!$D$3:$D$1315, AF$1)+SUMIFS(DataRegularSeason20242025!$AB$3:$AB$1315,DataRegularSeason20242025!$B$3:$B$1315, "&lt;=" &amp; $A85, DataRegularSeason20242025!$E$3:$E$1315, AF$1)</f>
        <v>32</v>
      </c>
      <c r="AG85" s="2">
        <f>SUMIFS(DataRegularSeason20242025!$AA$3:$AA$1315,DataRegularSeason20242025!$B$3:$B$1315, "&lt;=" &amp; $A85, DataRegularSeason20242025!$D$3:$D$1315, AG$1)+SUMIFS(DataRegularSeason20242025!$AB$3:$AB$1315,DataRegularSeason20242025!$B$3:$B$1315, "&lt;=" &amp; $A85, DataRegularSeason20242025!$E$3:$E$1315, AG$1)</f>
        <v>27</v>
      </c>
    </row>
    <row r="86" spans="1:33" x14ac:dyDescent="0.25">
      <c r="A86" s="4">
        <v>45652</v>
      </c>
      <c r="B86" s="2">
        <f>SUMIFS(DataRegularSeason20242025!$AA$3:$AA$1315,DataRegularSeason20242025!$B$3:$B$1315, "&lt;=" &amp; $A86, DataRegularSeason20242025!$D$3:$D$1315, B$1)+SUMIFS(DataRegularSeason20242025!$AB$3:$AB$1315,DataRegularSeason20242025!$B$3:$B$1315, "&lt;=" &amp; $A86, DataRegularSeason20242025!$E$3:$E$1315, B$1)</f>
        <v>18</v>
      </c>
      <c r="C86" s="2">
        <f>SUMIFS(DataRegularSeason20242025!$AA$3:$AA$1315,DataRegularSeason20242025!$B$3:$B$1315, "&lt;=" &amp; $A86, DataRegularSeason20242025!$D$3:$D$1315, C$1)+SUMIFS(DataRegularSeason20242025!$AB$3:$AB$1315,DataRegularSeason20242025!$B$3:$B$1315, "&lt;=" &amp; $A86, DataRegularSeason20242025!$E$3:$E$1315, C$1)</f>
        <v>19</v>
      </c>
      <c r="D86" s="2">
        <f>SUMIFS(DataRegularSeason20242025!$AA$3:$AA$1315,DataRegularSeason20242025!$B$3:$B$1315, "&lt;=" &amp; $A86, DataRegularSeason20242025!$D$3:$D$1315, D$1)+SUMIFS(DataRegularSeason20242025!$AB$3:$AB$1315,DataRegularSeason20242025!$B$3:$B$1315, "&lt;=" &amp; $A86, DataRegularSeason20242025!$E$3:$E$1315, D$1)</f>
        <v>19</v>
      </c>
      <c r="E86" s="2">
        <f>SUMIFS(DataRegularSeason20242025!$AA$3:$AA$1315,DataRegularSeason20242025!$B$3:$B$1315, "&lt;=" &amp; $A86, DataRegularSeason20242025!$D$3:$D$1315, E$1)+SUMIFS(DataRegularSeason20242025!$AB$3:$AB$1315,DataRegularSeason20242025!$B$3:$B$1315, "&lt;=" &amp; $A86, DataRegularSeason20242025!$E$3:$E$1315, E$1)</f>
        <v>28</v>
      </c>
      <c r="F86" s="2">
        <f>SUMIFS(DataRegularSeason20242025!$AA$3:$AA$1315,DataRegularSeason20242025!$B$3:$B$1315, "&lt;=" &amp; $A86, DataRegularSeason20242025!$D$3:$D$1315, F$1)+SUMIFS(DataRegularSeason20242025!$AB$3:$AB$1315,DataRegularSeason20242025!$B$3:$B$1315, "&lt;=" &amp; $A86, DataRegularSeason20242025!$E$3:$E$1315, F$1)</f>
        <v>16</v>
      </c>
      <c r="G86" s="2">
        <f>SUMIFS(DataRegularSeason20242025!$AA$3:$AA$1315,DataRegularSeason20242025!$B$3:$B$1315, "&lt;=" &amp; $A86, DataRegularSeason20242025!$D$3:$D$1315, G$1)+SUMIFS(DataRegularSeason20242025!$AB$3:$AB$1315,DataRegularSeason20242025!$B$3:$B$1315, "&lt;=" &amp; $A86, DataRegularSeason20242025!$E$3:$E$1315, G$1)</f>
        <v>23</v>
      </c>
      <c r="H86" s="2">
        <f>SUMIFS(DataRegularSeason20242025!$AA$3:$AA$1315,DataRegularSeason20242025!$B$3:$B$1315, "&lt;=" &amp; $A86, DataRegularSeason20242025!$D$3:$D$1315, H$1)+SUMIFS(DataRegularSeason20242025!$AB$3:$AB$1315,DataRegularSeason20242025!$B$3:$B$1315, "&lt;=" &amp; $A86, DataRegularSeason20242025!$E$3:$E$1315, H$1)</f>
        <v>13</v>
      </c>
      <c r="I86" s="2">
        <f>SUMIFS(DataRegularSeason20242025!$AA$3:$AA$1315,DataRegularSeason20242025!$B$3:$B$1315, "&lt;=" &amp; $A86, DataRegularSeason20242025!$D$3:$D$1315, I$1)+SUMIFS(DataRegularSeason20242025!$AB$3:$AB$1315,DataRegularSeason20242025!$B$3:$B$1315, "&lt;=" &amp; $A86, DataRegularSeason20242025!$E$3:$E$1315, I$1)</f>
        <v>20</v>
      </c>
      <c r="J86" s="2">
        <f>SUMIFS(DataRegularSeason20242025!$AA$3:$AA$1315,DataRegularSeason20242025!$B$3:$B$1315, "&lt;=" &amp; $A86, DataRegularSeason20242025!$D$3:$D$1315, J$1)+SUMIFS(DataRegularSeason20242025!$AB$3:$AB$1315,DataRegularSeason20242025!$B$3:$B$1315, "&lt;=" &amp; $A86, DataRegularSeason20242025!$E$3:$E$1315, J$1)</f>
        <v>24</v>
      </c>
      <c r="K86" s="2">
        <f>SUMIFS(DataRegularSeason20242025!$AA$3:$AA$1315,DataRegularSeason20242025!$B$3:$B$1315, "&lt;=" &amp; $A86, DataRegularSeason20242025!$D$3:$D$1315, K$1)+SUMIFS(DataRegularSeason20242025!$AB$3:$AB$1315,DataRegularSeason20242025!$B$3:$B$1315, "&lt;=" &amp; $A86, DataRegularSeason20242025!$E$3:$E$1315, K$1)</f>
        <v>16</v>
      </c>
      <c r="L86" s="2">
        <f>SUMIFS(DataRegularSeason20242025!$AA$3:$AA$1315,DataRegularSeason20242025!$B$3:$B$1315, "&lt;=" &amp; $A86, DataRegularSeason20242025!$D$3:$D$1315, L$1)+SUMIFS(DataRegularSeason20242025!$AB$3:$AB$1315,DataRegularSeason20242025!$B$3:$B$1315, "&lt;=" &amp; $A86, DataRegularSeason20242025!$E$3:$E$1315, L$1)</f>
        <v>22</v>
      </c>
      <c r="M86" s="2">
        <f>SUMIFS(DataRegularSeason20242025!$AA$3:$AA$1315,DataRegularSeason20242025!$B$3:$B$1315, "&lt;=" &amp; $A86, DataRegularSeason20242025!$D$3:$D$1315, M$1)+SUMIFS(DataRegularSeason20242025!$AB$3:$AB$1315,DataRegularSeason20242025!$B$3:$B$1315, "&lt;=" &amp; $A86, DataRegularSeason20242025!$E$3:$E$1315, M$1)</f>
        <v>25</v>
      </c>
      <c r="N86" s="2">
        <f>SUMIFS(DataRegularSeason20242025!$AA$3:$AA$1315,DataRegularSeason20242025!$B$3:$B$1315, "&lt;=" &amp; $A86, DataRegularSeason20242025!$D$3:$D$1315, N$1)+SUMIFS(DataRegularSeason20242025!$AB$3:$AB$1315,DataRegularSeason20242025!$B$3:$B$1315, "&lt;=" &amp; $A86, DataRegularSeason20242025!$E$3:$E$1315, N$1)</f>
        <v>23</v>
      </c>
      <c r="O86" s="2">
        <f>SUMIFS(DataRegularSeason20242025!$AA$3:$AA$1315,DataRegularSeason20242025!$B$3:$B$1315, "&lt;=" &amp; $A86, DataRegularSeason20242025!$D$3:$D$1315, O$1)+SUMIFS(DataRegularSeason20242025!$AB$3:$AB$1315,DataRegularSeason20242025!$B$3:$B$1315, "&lt;=" &amp; $A86, DataRegularSeason20242025!$E$3:$E$1315, O$1)</f>
        <v>27</v>
      </c>
      <c r="P86" s="2">
        <f>SUMIFS(DataRegularSeason20242025!$AA$3:$AA$1315,DataRegularSeason20242025!$B$3:$B$1315, "&lt;=" &amp; $A86, DataRegularSeason20242025!$D$3:$D$1315, P$1)+SUMIFS(DataRegularSeason20242025!$AB$3:$AB$1315,DataRegularSeason20242025!$B$3:$B$1315, "&lt;=" &amp; $A86, DataRegularSeason20242025!$E$3:$E$1315, P$1)</f>
        <v>16</v>
      </c>
      <c r="Q86" s="2">
        <f>SUMIFS(DataRegularSeason20242025!$AA$3:$AA$1315,DataRegularSeason20242025!$B$3:$B$1315, "&lt;=" &amp; $A86, DataRegularSeason20242025!$D$3:$D$1315, Q$1)+SUMIFS(DataRegularSeason20242025!$AB$3:$AB$1315,DataRegularSeason20242025!$B$3:$B$1315, "&lt;=" &amp; $A86, DataRegularSeason20242025!$E$3:$E$1315, Q$1)</f>
        <v>26</v>
      </c>
      <c r="R86" s="2">
        <f>SUMIFS(DataRegularSeason20242025!$AA$3:$AA$1315,DataRegularSeason20242025!$B$3:$B$1315, "&lt;=" &amp; $A86, DataRegularSeason20242025!$D$3:$D$1315, R$1)+SUMIFS(DataRegularSeason20242025!$AB$3:$AB$1315,DataRegularSeason20242025!$B$3:$B$1315, "&lt;=" &amp; $A86, DataRegularSeason20242025!$E$3:$E$1315, R$1)</f>
        <v>15</v>
      </c>
      <c r="S86" s="2">
        <f>SUMIFS(DataRegularSeason20242025!$AA$3:$AA$1315,DataRegularSeason20242025!$B$3:$B$1315, "&lt;=" &amp; $A86, DataRegularSeason20242025!$D$3:$D$1315, S$1)+SUMIFS(DataRegularSeason20242025!$AB$3:$AB$1315,DataRegularSeason20242025!$B$3:$B$1315, "&lt;=" &amp; $A86, DataRegularSeason20242025!$E$3:$E$1315, S$1)</f>
        <v>19</v>
      </c>
      <c r="T86" s="2">
        <f>SUMIFS(DataRegularSeason20242025!$AA$3:$AA$1315,DataRegularSeason20242025!$B$3:$B$1315, "&lt;=" &amp; $A86, DataRegularSeason20242025!$D$3:$D$1315, T$1)+SUMIFS(DataRegularSeason20242025!$AB$3:$AB$1315,DataRegularSeason20242025!$B$3:$B$1315, "&lt;=" &amp; $A86, DataRegularSeason20242025!$E$3:$E$1315, T$1)</f>
        <v>25</v>
      </c>
      <c r="U86" s="2">
        <f>SUMIFS(DataRegularSeason20242025!$AA$3:$AA$1315,DataRegularSeason20242025!$B$3:$B$1315, "&lt;=" &amp; $A86, DataRegularSeason20242025!$D$3:$D$1315, U$1)+SUMIFS(DataRegularSeason20242025!$AB$3:$AB$1315,DataRegularSeason20242025!$B$3:$B$1315, "&lt;=" &amp; $A86, DataRegularSeason20242025!$E$3:$E$1315, U$1)</f>
        <v>17</v>
      </c>
      <c r="V86" s="2">
        <f>SUMIFS(DataRegularSeason20242025!$AA$3:$AA$1315,DataRegularSeason20242025!$B$3:$B$1315, "&lt;=" &amp; $A86, DataRegularSeason20242025!$D$3:$D$1315, V$1)+SUMIFS(DataRegularSeason20242025!$AB$3:$AB$1315,DataRegularSeason20242025!$B$3:$B$1315, "&lt;=" &amp; $A86, DataRegularSeason20242025!$E$3:$E$1315, V$1)</f>
        <v>18</v>
      </c>
      <c r="W86" s="2">
        <f>SUMIFS(DataRegularSeason20242025!$AA$3:$AA$1315,DataRegularSeason20242025!$B$3:$B$1315, "&lt;=" &amp; $A86, DataRegularSeason20242025!$D$3:$D$1315, W$1)+SUMIFS(DataRegularSeason20242025!$AB$3:$AB$1315,DataRegularSeason20242025!$B$3:$B$1315, "&lt;=" &amp; $A86, DataRegularSeason20242025!$E$3:$E$1315, W$1)</f>
        <v>18</v>
      </c>
      <c r="X86" s="2">
        <f>SUMIFS(DataRegularSeason20242025!$AA$3:$AA$1315,DataRegularSeason20242025!$B$3:$B$1315, "&lt;=" &amp; $A86, DataRegularSeason20242025!$D$3:$D$1315, X$1)+SUMIFS(DataRegularSeason20242025!$AB$3:$AB$1315,DataRegularSeason20242025!$B$3:$B$1315, "&lt;=" &amp; $A86, DataRegularSeason20242025!$E$3:$E$1315, X$1)</f>
        <v>21</v>
      </c>
      <c r="Y86" s="2">
        <f>SUMIFS(DataRegularSeason20242025!$AA$3:$AA$1315,DataRegularSeason20242025!$B$3:$B$1315, "&lt;=" &amp; $A86, DataRegularSeason20242025!$D$3:$D$1315, Y$1)+SUMIFS(DataRegularSeason20242025!$AB$3:$AB$1315,DataRegularSeason20242025!$B$3:$B$1315, "&lt;=" &amp; $A86, DataRegularSeason20242025!$E$3:$E$1315, Y$1)</f>
        <v>16</v>
      </c>
      <c r="Z86" s="2">
        <f>SUMIFS(DataRegularSeason20242025!$AA$3:$AA$1315,DataRegularSeason20242025!$B$3:$B$1315, "&lt;=" &amp; $A86, DataRegularSeason20242025!$D$3:$D$1315, Z$1)+SUMIFS(DataRegularSeason20242025!$AB$3:$AB$1315,DataRegularSeason20242025!$B$3:$B$1315, "&lt;=" &amp; $A86, DataRegularSeason20242025!$E$3:$E$1315, Z$1)</f>
        <v>17</v>
      </c>
      <c r="AA86" s="2">
        <f>SUMIFS(DataRegularSeason20242025!$AA$3:$AA$1315,DataRegularSeason20242025!$B$3:$B$1315, "&lt;=" &amp; $A86, DataRegularSeason20242025!$D$3:$D$1315, AA$1)+SUMIFS(DataRegularSeason20242025!$AB$3:$AB$1315,DataRegularSeason20242025!$B$3:$B$1315, "&lt;=" &amp; $A86, DataRegularSeason20242025!$E$3:$E$1315, AA$1)</f>
        <v>21</v>
      </c>
      <c r="AB86" s="2">
        <f>SUMIFS(DataRegularSeason20242025!$AA$3:$AA$1315,DataRegularSeason20242025!$B$3:$B$1315, "&lt;=" &amp; $A86, DataRegularSeason20242025!$D$3:$D$1315, AB$1)+SUMIFS(DataRegularSeason20242025!$AB$3:$AB$1315,DataRegularSeason20242025!$B$3:$B$1315, "&lt;=" &amp; $A86, DataRegularSeason20242025!$E$3:$E$1315, AB$1)</f>
        <v>26</v>
      </c>
      <c r="AC86" s="2">
        <f>SUMIFS(DataRegularSeason20242025!$AA$3:$AA$1315,DataRegularSeason20242025!$B$3:$B$1315, "&lt;=" &amp; $A86, DataRegularSeason20242025!$D$3:$D$1315, AC$1)+SUMIFS(DataRegularSeason20242025!$AB$3:$AB$1315,DataRegularSeason20242025!$B$3:$B$1315, "&lt;=" &amp; $A86, DataRegularSeason20242025!$E$3:$E$1315, AC$1)</f>
        <v>17</v>
      </c>
      <c r="AD86" s="2">
        <f>SUMIFS(DataRegularSeason20242025!$AA$3:$AA$1315,DataRegularSeason20242025!$B$3:$B$1315, "&lt;=" &amp; $A86, DataRegularSeason20242025!$D$3:$D$1315, AD$1)+SUMIFS(DataRegularSeason20242025!$AB$3:$AB$1315,DataRegularSeason20242025!$B$3:$B$1315, "&lt;=" &amp; $A86, DataRegularSeason20242025!$E$3:$E$1315, AD$1)</f>
        <v>21</v>
      </c>
      <c r="AE86" s="2">
        <f>SUMIFS(DataRegularSeason20242025!$AA$3:$AA$1315,DataRegularSeason20242025!$B$3:$B$1315, "&lt;=" &amp; $A86, DataRegularSeason20242025!$D$3:$D$1315, AE$1)+SUMIFS(DataRegularSeason20242025!$AB$3:$AB$1315,DataRegularSeason20242025!$B$3:$B$1315, "&lt;=" &amp; $A86, DataRegularSeason20242025!$E$3:$E$1315, AE$1)</f>
        <v>24</v>
      </c>
      <c r="AF86" s="2">
        <f>SUMIFS(DataRegularSeason20242025!$AA$3:$AA$1315,DataRegularSeason20242025!$B$3:$B$1315, "&lt;=" &amp; $A86, DataRegularSeason20242025!$D$3:$D$1315, AF$1)+SUMIFS(DataRegularSeason20242025!$AB$3:$AB$1315,DataRegularSeason20242025!$B$3:$B$1315, "&lt;=" &amp; $A86, DataRegularSeason20242025!$E$3:$E$1315, AF$1)</f>
        <v>32</v>
      </c>
      <c r="AG86" s="2">
        <f>SUMIFS(DataRegularSeason20242025!$AA$3:$AA$1315,DataRegularSeason20242025!$B$3:$B$1315, "&lt;=" &amp; $A86, DataRegularSeason20242025!$D$3:$D$1315, AG$1)+SUMIFS(DataRegularSeason20242025!$AB$3:$AB$1315,DataRegularSeason20242025!$B$3:$B$1315, "&lt;=" &amp; $A86, DataRegularSeason20242025!$E$3:$E$1315, AG$1)</f>
        <v>27</v>
      </c>
    </row>
    <row r="87" spans="1:33" x14ac:dyDescent="0.25">
      <c r="A87" s="4">
        <v>45653</v>
      </c>
      <c r="B87" s="2">
        <f>SUMIFS(DataRegularSeason20242025!$AA$3:$AA$1315,DataRegularSeason20242025!$B$3:$B$1315, "&lt;=" &amp; $A87, DataRegularSeason20242025!$D$3:$D$1315, B$1)+SUMIFS(DataRegularSeason20242025!$AB$3:$AB$1315,DataRegularSeason20242025!$B$3:$B$1315, "&lt;=" &amp; $A87, DataRegularSeason20242025!$E$3:$E$1315, B$1)</f>
        <v>18</v>
      </c>
      <c r="C87" s="2">
        <f>SUMIFS(DataRegularSeason20242025!$AA$3:$AA$1315,DataRegularSeason20242025!$B$3:$B$1315, "&lt;=" &amp; $A87, DataRegularSeason20242025!$D$3:$D$1315, C$1)+SUMIFS(DataRegularSeason20242025!$AB$3:$AB$1315,DataRegularSeason20242025!$B$3:$B$1315, "&lt;=" &amp; $A87, DataRegularSeason20242025!$E$3:$E$1315, C$1)</f>
        <v>19</v>
      </c>
      <c r="D87" s="2">
        <f>SUMIFS(DataRegularSeason20242025!$AA$3:$AA$1315,DataRegularSeason20242025!$B$3:$B$1315, "&lt;=" &amp; $A87, DataRegularSeason20242025!$D$3:$D$1315, D$1)+SUMIFS(DataRegularSeason20242025!$AB$3:$AB$1315,DataRegularSeason20242025!$B$3:$B$1315, "&lt;=" &amp; $A87, DataRegularSeason20242025!$E$3:$E$1315, D$1)</f>
        <v>19</v>
      </c>
      <c r="E87" s="2">
        <f>SUMIFS(DataRegularSeason20242025!$AA$3:$AA$1315,DataRegularSeason20242025!$B$3:$B$1315, "&lt;=" &amp; $A87, DataRegularSeason20242025!$D$3:$D$1315, E$1)+SUMIFS(DataRegularSeason20242025!$AB$3:$AB$1315,DataRegularSeason20242025!$B$3:$B$1315, "&lt;=" &amp; $A87, DataRegularSeason20242025!$E$3:$E$1315, E$1)</f>
        <v>28</v>
      </c>
      <c r="F87" s="2">
        <f>SUMIFS(DataRegularSeason20242025!$AA$3:$AA$1315,DataRegularSeason20242025!$B$3:$B$1315, "&lt;=" &amp; $A87, DataRegularSeason20242025!$D$3:$D$1315, F$1)+SUMIFS(DataRegularSeason20242025!$AB$3:$AB$1315,DataRegularSeason20242025!$B$3:$B$1315, "&lt;=" &amp; $A87, DataRegularSeason20242025!$E$3:$E$1315, F$1)</f>
        <v>16</v>
      </c>
      <c r="G87" s="2">
        <f>SUMIFS(DataRegularSeason20242025!$AA$3:$AA$1315,DataRegularSeason20242025!$B$3:$B$1315, "&lt;=" &amp; $A87, DataRegularSeason20242025!$D$3:$D$1315, G$1)+SUMIFS(DataRegularSeason20242025!$AB$3:$AB$1315,DataRegularSeason20242025!$B$3:$B$1315, "&lt;=" &amp; $A87, DataRegularSeason20242025!$E$3:$E$1315, G$1)</f>
        <v>23</v>
      </c>
      <c r="H87" s="2">
        <f>SUMIFS(DataRegularSeason20242025!$AA$3:$AA$1315,DataRegularSeason20242025!$B$3:$B$1315, "&lt;=" &amp; $A87, DataRegularSeason20242025!$D$3:$D$1315, H$1)+SUMIFS(DataRegularSeason20242025!$AB$3:$AB$1315,DataRegularSeason20242025!$B$3:$B$1315, "&lt;=" &amp; $A87, DataRegularSeason20242025!$E$3:$E$1315, H$1)</f>
        <v>13</v>
      </c>
      <c r="I87" s="2">
        <f>SUMIFS(DataRegularSeason20242025!$AA$3:$AA$1315,DataRegularSeason20242025!$B$3:$B$1315, "&lt;=" &amp; $A87, DataRegularSeason20242025!$D$3:$D$1315, I$1)+SUMIFS(DataRegularSeason20242025!$AB$3:$AB$1315,DataRegularSeason20242025!$B$3:$B$1315, "&lt;=" &amp; $A87, DataRegularSeason20242025!$E$3:$E$1315, I$1)</f>
        <v>20</v>
      </c>
      <c r="J87" s="2">
        <f>SUMIFS(DataRegularSeason20242025!$AA$3:$AA$1315,DataRegularSeason20242025!$B$3:$B$1315, "&lt;=" &amp; $A87, DataRegularSeason20242025!$D$3:$D$1315, J$1)+SUMIFS(DataRegularSeason20242025!$AB$3:$AB$1315,DataRegularSeason20242025!$B$3:$B$1315, "&lt;=" &amp; $A87, DataRegularSeason20242025!$E$3:$E$1315, J$1)</f>
        <v>24</v>
      </c>
      <c r="K87" s="2">
        <f>SUMIFS(DataRegularSeason20242025!$AA$3:$AA$1315,DataRegularSeason20242025!$B$3:$B$1315, "&lt;=" &amp; $A87, DataRegularSeason20242025!$D$3:$D$1315, K$1)+SUMIFS(DataRegularSeason20242025!$AB$3:$AB$1315,DataRegularSeason20242025!$B$3:$B$1315, "&lt;=" &amp; $A87, DataRegularSeason20242025!$E$3:$E$1315, K$1)</f>
        <v>16</v>
      </c>
      <c r="L87" s="2">
        <f>SUMIFS(DataRegularSeason20242025!$AA$3:$AA$1315,DataRegularSeason20242025!$B$3:$B$1315, "&lt;=" &amp; $A87, DataRegularSeason20242025!$D$3:$D$1315, L$1)+SUMIFS(DataRegularSeason20242025!$AB$3:$AB$1315,DataRegularSeason20242025!$B$3:$B$1315, "&lt;=" &amp; $A87, DataRegularSeason20242025!$E$3:$E$1315, L$1)</f>
        <v>22</v>
      </c>
      <c r="M87" s="2">
        <f>SUMIFS(DataRegularSeason20242025!$AA$3:$AA$1315,DataRegularSeason20242025!$B$3:$B$1315, "&lt;=" &amp; $A87, DataRegularSeason20242025!$D$3:$D$1315, M$1)+SUMIFS(DataRegularSeason20242025!$AB$3:$AB$1315,DataRegularSeason20242025!$B$3:$B$1315, "&lt;=" &amp; $A87, DataRegularSeason20242025!$E$3:$E$1315, M$1)</f>
        <v>25</v>
      </c>
      <c r="N87" s="2">
        <f>SUMIFS(DataRegularSeason20242025!$AA$3:$AA$1315,DataRegularSeason20242025!$B$3:$B$1315, "&lt;=" &amp; $A87, DataRegularSeason20242025!$D$3:$D$1315, N$1)+SUMIFS(DataRegularSeason20242025!$AB$3:$AB$1315,DataRegularSeason20242025!$B$3:$B$1315, "&lt;=" &amp; $A87, DataRegularSeason20242025!$E$3:$E$1315, N$1)</f>
        <v>23</v>
      </c>
      <c r="O87" s="2">
        <f>SUMIFS(DataRegularSeason20242025!$AA$3:$AA$1315,DataRegularSeason20242025!$B$3:$B$1315, "&lt;=" &amp; $A87, DataRegularSeason20242025!$D$3:$D$1315, O$1)+SUMIFS(DataRegularSeason20242025!$AB$3:$AB$1315,DataRegularSeason20242025!$B$3:$B$1315, "&lt;=" &amp; $A87, DataRegularSeason20242025!$E$3:$E$1315, O$1)</f>
        <v>27</v>
      </c>
      <c r="P87" s="2">
        <f>SUMIFS(DataRegularSeason20242025!$AA$3:$AA$1315,DataRegularSeason20242025!$B$3:$B$1315, "&lt;=" &amp; $A87, DataRegularSeason20242025!$D$3:$D$1315, P$1)+SUMIFS(DataRegularSeason20242025!$AB$3:$AB$1315,DataRegularSeason20242025!$B$3:$B$1315, "&lt;=" &amp; $A87, DataRegularSeason20242025!$E$3:$E$1315, P$1)</f>
        <v>16</v>
      </c>
      <c r="Q87" s="2">
        <f>SUMIFS(DataRegularSeason20242025!$AA$3:$AA$1315,DataRegularSeason20242025!$B$3:$B$1315, "&lt;=" &amp; $A87, DataRegularSeason20242025!$D$3:$D$1315, Q$1)+SUMIFS(DataRegularSeason20242025!$AB$3:$AB$1315,DataRegularSeason20242025!$B$3:$B$1315, "&lt;=" &amp; $A87, DataRegularSeason20242025!$E$3:$E$1315, Q$1)</f>
        <v>26</v>
      </c>
      <c r="R87" s="2">
        <f>SUMIFS(DataRegularSeason20242025!$AA$3:$AA$1315,DataRegularSeason20242025!$B$3:$B$1315, "&lt;=" &amp; $A87, DataRegularSeason20242025!$D$3:$D$1315, R$1)+SUMIFS(DataRegularSeason20242025!$AB$3:$AB$1315,DataRegularSeason20242025!$B$3:$B$1315, "&lt;=" &amp; $A87, DataRegularSeason20242025!$E$3:$E$1315, R$1)</f>
        <v>15</v>
      </c>
      <c r="S87" s="2">
        <f>SUMIFS(DataRegularSeason20242025!$AA$3:$AA$1315,DataRegularSeason20242025!$B$3:$B$1315, "&lt;=" &amp; $A87, DataRegularSeason20242025!$D$3:$D$1315, S$1)+SUMIFS(DataRegularSeason20242025!$AB$3:$AB$1315,DataRegularSeason20242025!$B$3:$B$1315, "&lt;=" &amp; $A87, DataRegularSeason20242025!$E$3:$E$1315, S$1)</f>
        <v>19</v>
      </c>
      <c r="T87" s="2">
        <f>SUMIFS(DataRegularSeason20242025!$AA$3:$AA$1315,DataRegularSeason20242025!$B$3:$B$1315, "&lt;=" &amp; $A87, DataRegularSeason20242025!$D$3:$D$1315, T$1)+SUMIFS(DataRegularSeason20242025!$AB$3:$AB$1315,DataRegularSeason20242025!$B$3:$B$1315, "&lt;=" &amp; $A87, DataRegularSeason20242025!$E$3:$E$1315, T$1)</f>
        <v>25</v>
      </c>
      <c r="U87" s="2">
        <f>SUMIFS(DataRegularSeason20242025!$AA$3:$AA$1315,DataRegularSeason20242025!$B$3:$B$1315, "&lt;=" &amp; $A87, DataRegularSeason20242025!$D$3:$D$1315, U$1)+SUMIFS(DataRegularSeason20242025!$AB$3:$AB$1315,DataRegularSeason20242025!$B$3:$B$1315, "&lt;=" &amp; $A87, DataRegularSeason20242025!$E$3:$E$1315, U$1)</f>
        <v>17</v>
      </c>
      <c r="V87" s="2">
        <f>SUMIFS(DataRegularSeason20242025!$AA$3:$AA$1315,DataRegularSeason20242025!$B$3:$B$1315, "&lt;=" &amp; $A87, DataRegularSeason20242025!$D$3:$D$1315, V$1)+SUMIFS(DataRegularSeason20242025!$AB$3:$AB$1315,DataRegularSeason20242025!$B$3:$B$1315, "&lt;=" &amp; $A87, DataRegularSeason20242025!$E$3:$E$1315, V$1)</f>
        <v>18</v>
      </c>
      <c r="W87" s="2">
        <f>SUMIFS(DataRegularSeason20242025!$AA$3:$AA$1315,DataRegularSeason20242025!$B$3:$B$1315, "&lt;=" &amp; $A87, DataRegularSeason20242025!$D$3:$D$1315, W$1)+SUMIFS(DataRegularSeason20242025!$AB$3:$AB$1315,DataRegularSeason20242025!$B$3:$B$1315, "&lt;=" &amp; $A87, DataRegularSeason20242025!$E$3:$E$1315, W$1)</f>
        <v>18</v>
      </c>
      <c r="X87" s="2">
        <f>SUMIFS(DataRegularSeason20242025!$AA$3:$AA$1315,DataRegularSeason20242025!$B$3:$B$1315, "&lt;=" &amp; $A87, DataRegularSeason20242025!$D$3:$D$1315, X$1)+SUMIFS(DataRegularSeason20242025!$AB$3:$AB$1315,DataRegularSeason20242025!$B$3:$B$1315, "&lt;=" &amp; $A87, DataRegularSeason20242025!$E$3:$E$1315, X$1)</f>
        <v>21</v>
      </c>
      <c r="Y87" s="2">
        <f>SUMIFS(DataRegularSeason20242025!$AA$3:$AA$1315,DataRegularSeason20242025!$B$3:$B$1315, "&lt;=" &amp; $A87, DataRegularSeason20242025!$D$3:$D$1315, Y$1)+SUMIFS(DataRegularSeason20242025!$AB$3:$AB$1315,DataRegularSeason20242025!$B$3:$B$1315, "&lt;=" &amp; $A87, DataRegularSeason20242025!$E$3:$E$1315, Y$1)</f>
        <v>16</v>
      </c>
      <c r="Z87" s="2">
        <f>SUMIFS(DataRegularSeason20242025!$AA$3:$AA$1315,DataRegularSeason20242025!$B$3:$B$1315, "&lt;=" &amp; $A87, DataRegularSeason20242025!$D$3:$D$1315, Z$1)+SUMIFS(DataRegularSeason20242025!$AB$3:$AB$1315,DataRegularSeason20242025!$B$3:$B$1315, "&lt;=" &amp; $A87, DataRegularSeason20242025!$E$3:$E$1315, Z$1)</f>
        <v>17</v>
      </c>
      <c r="AA87" s="2">
        <f>SUMIFS(DataRegularSeason20242025!$AA$3:$AA$1315,DataRegularSeason20242025!$B$3:$B$1315, "&lt;=" &amp; $A87, DataRegularSeason20242025!$D$3:$D$1315, AA$1)+SUMIFS(DataRegularSeason20242025!$AB$3:$AB$1315,DataRegularSeason20242025!$B$3:$B$1315, "&lt;=" &amp; $A87, DataRegularSeason20242025!$E$3:$E$1315, AA$1)</f>
        <v>21</v>
      </c>
      <c r="AB87" s="2">
        <f>SUMIFS(DataRegularSeason20242025!$AA$3:$AA$1315,DataRegularSeason20242025!$B$3:$B$1315, "&lt;=" &amp; $A87, DataRegularSeason20242025!$D$3:$D$1315, AB$1)+SUMIFS(DataRegularSeason20242025!$AB$3:$AB$1315,DataRegularSeason20242025!$B$3:$B$1315, "&lt;=" &amp; $A87, DataRegularSeason20242025!$E$3:$E$1315, AB$1)</f>
        <v>26</v>
      </c>
      <c r="AC87" s="2">
        <f>SUMIFS(DataRegularSeason20242025!$AA$3:$AA$1315,DataRegularSeason20242025!$B$3:$B$1315, "&lt;=" &amp; $A87, DataRegularSeason20242025!$D$3:$D$1315, AC$1)+SUMIFS(DataRegularSeason20242025!$AB$3:$AB$1315,DataRegularSeason20242025!$B$3:$B$1315, "&lt;=" &amp; $A87, DataRegularSeason20242025!$E$3:$E$1315, AC$1)</f>
        <v>17</v>
      </c>
      <c r="AD87" s="2">
        <f>SUMIFS(DataRegularSeason20242025!$AA$3:$AA$1315,DataRegularSeason20242025!$B$3:$B$1315, "&lt;=" &amp; $A87, DataRegularSeason20242025!$D$3:$D$1315, AD$1)+SUMIFS(DataRegularSeason20242025!$AB$3:$AB$1315,DataRegularSeason20242025!$B$3:$B$1315, "&lt;=" &amp; $A87, DataRegularSeason20242025!$E$3:$E$1315, AD$1)</f>
        <v>21</v>
      </c>
      <c r="AE87" s="2">
        <f>SUMIFS(DataRegularSeason20242025!$AA$3:$AA$1315,DataRegularSeason20242025!$B$3:$B$1315, "&lt;=" &amp; $A87, DataRegularSeason20242025!$D$3:$D$1315, AE$1)+SUMIFS(DataRegularSeason20242025!$AB$3:$AB$1315,DataRegularSeason20242025!$B$3:$B$1315, "&lt;=" &amp; $A87, DataRegularSeason20242025!$E$3:$E$1315, AE$1)</f>
        <v>24</v>
      </c>
      <c r="AF87" s="2">
        <f>SUMIFS(DataRegularSeason20242025!$AA$3:$AA$1315,DataRegularSeason20242025!$B$3:$B$1315, "&lt;=" &amp; $A87, DataRegularSeason20242025!$D$3:$D$1315, AF$1)+SUMIFS(DataRegularSeason20242025!$AB$3:$AB$1315,DataRegularSeason20242025!$B$3:$B$1315, "&lt;=" &amp; $A87, DataRegularSeason20242025!$E$3:$E$1315, AF$1)</f>
        <v>32</v>
      </c>
      <c r="AG87" s="2">
        <f>SUMIFS(DataRegularSeason20242025!$AA$3:$AA$1315,DataRegularSeason20242025!$B$3:$B$1315, "&lt;=" &amp; $A87, DataRegularSeason20242025!$D$3:$D$1315, AG$1)+SUMIFS(DataRegularSeason20242025!$AB$3:$AB$1315,DataRegularSeason20242025!$B$3:$B$1315, "&lt;=" &amp; $A87, DataRegularSeason20242025!$E$3:$E$1315, AG$1)</f>
        <v>27</v>
      </c>
    </row>
    <row r="88" spans="1:33" x14ac:dyDescent="0.25">
      <c r="A88" s="4">
        <v>45654</v>
      </c>
      <c r="B88" s="2">
        <f>SUMIFS(DataRegularSeason20242025!$AA$3:$AA$1315,DataRegularSeason20242025!$B$3:$B$1315, "&lt;=" &amp; $A88, DataRegularSeason20242025!$D$3:$D$1315, B$1)+SUMIFS(DataRegularSeason20242025!$AB$3:$AB$1315,DataRegularSeason20242025!$B$3:$B$1315, "&lt;=" &amp; $A88, DataRegularSeason20242025!$E$3:$E$1315, B$1)</f>
        <v>18</v>
      </c>
      <c r="C88" s="2">
        <f>SUMIFS(DataRegularSeason20242025!$AA$3:$AA$1315,DataRegularSeason20242025!$B$3:$B$1315, "&lt;=" &amp; $A88, DataRegularSeason20242025!$D$3:$D$1315, C$1)+SUMIFS(DataRegularSeason20242025!$AB$3:$AB$1315,DataRegularSeason20242025!$B$3:$B$1315, "&lt;=" &amp; $A88, DataRegularSeason20242025!$E$3:$E$1315, C$1)</f>
        <v>19</v>
      </c>
      <c r="D88" s="2">
        <f>SUMIFS(DataRegularSeason20242025!$AA$3:$AA$1315,DataRegularSeason20242025!$B$3:$B$1315, "&lt;=" &amp; $A88, DataRegularSeason20242025!$D$3:$D$1315, D$1)+SUMIFS(DataRegularSeason20242025!$AB$3:$AB$1315,DataRegularSeason20242025!$B$3:$B$1315, "&lt;=" &amp; $A88, DataRegularSeason20242025!$E$3:$E$1315, D$1)</f>
        <v>19</v>
      </c>
      <c r="E88" s="2">
        <f>SUMIFS(DataRegularSeason20242025!$AA$3:$AA$1315,DataRegularSeason20242025!$B$3:$B$1315, "&lt;=" &amp; $A88, DataRegularSeason20242025!$D$3:$D$1315, E$1)+SUMIFS(DataRegularSeason20242025!$AB$3:$AB$1315,DataRegularSeason20242025!$B$3:$B$1315, "&lt;=" &amp; $A88, DataRegularSeason20242025!$E$3:$E$1315, E$1)</f>
        <v>28</v>
      </c>
      <c r="F88" s="2">
        <f>SUMIFS(DataRegularSeason20242025!$AA$3:$AA$1315,DataRegularSeason20242025!$B$3:$B$1315, "&lt;=" &amp; $A88, DataRegularSeason20242025!$D$3:$D$1315, F$1)+SUMIFS(DataRegularSeason20242025!$AB$3:$AB$1315,DataRegularSeason20242025!$B$3:$B$1315, "&lt;=" &amp; $A88, DataRegularSeason20242025!$E$3:$E$1315, F$1)</f>
        <v>16</v>
      </c>
      <c r="G88" s="2">
        <f>SUMIFS(DataRegularSeason20242025!$AA$3:$AA$1315,DataRegularSeason20242025!$B$3:$B$1315, "&lt;=" &amp; $A88, DataRegularSeason20242025!$D$3:$D$1315, G$1)+SUMIFS(DataRegularSeason20242025!$AB$3:$AB$1315,DataRegularSeason20242025!$B$3:$B$1315, "&lt;=" &amp; $A88, DataRegularSeason20242025!$E$3:$E$1315, G$1)</f>
        <v>23</v>
      </c>
      <c r="H88" s="2">
        <f>SUMIFS(DataRegularSeason20242025!$AA$3:$AA$1315,DataRegularSeason20242025!$B$3:$B$1315, "&lt;=" &amp; $A88, DataRegularSeason20242025!$D$3:$D$1315, H$1)+SUMIFS(DataRegularSeason20242025!$AB$3:$AB$1315,DataRegularSeason20242025!$B$3:$B$1315, "&lt;=" &amp; $A88, DataRegularSeason20242025!$E$3:$E$1315, H$1)</f>
        <v>13</v>
      </c>
      <c r="I88" s="2">
        <f>SUMIFS(DataRegularSeason20242025!$AA$3:$AA$1315,DataRegularSeason20242025!$B$3:$B$1315, "&lt;=" &amp; $A88, DataRegularSeason20242025!$D$3:$D$1315, I$1)+SUMIFS(DataRegularSeason20242025!$AB$3:$AB$1315,DataRegularSeason20242025!$B$3:$B$1315, "&lt;=" &amp; $A88, DataRegularSeason20242025!$E$3:$E$1315, I$1)</f>
        <v>20</v>
      </c>
      <c r="J88" s="2">
        <f>SUMIFS(DataRegularSeason20242025!$AA$3:$AA$1315,DataRegularSeason20242025!$B$3:$B$1315, "&lt;=" &amp; $A88, DataRegularSeason20242025!$D$3:$D$1315, J$1)+SUMIFS(DataRegularSeason20242025!$AB$3:$AB$1315,DataRegularSeason20242025!$B$3:$B$1315, "&lt;=" &amp; $A88, DataRegularSeason20242025!$E$3:$E$1315, J$1)</f>
        <v>24</v>
      </c>
      <c r="K88" s="2">
        <f>SUMIFS(DataRegularSeason20242025!$AA$3:$AA$1315,DataRegularSeason20242025!$B$3:$B$1315, "&lt;=" &amp; $A88, DataRegularSeason20242025!$D$3:$D$1315, K$1)+SUMIFS(DataRegularSeason20242025!$AB$3:$AB$1315,DataRegularSeason20242025!$B$3:$B$1315, "&lt;=" &amp; $A88, DataRegularSeason20242025!$E$3:$E$1315, K$1)</f>
        <v>16</v>
      </c>
      <c r="L88" s="2">
        <f>SUMIFS(DataRegularSeason20242025!$AA$3:$AA$1315,DataRegularSeason20242025!$B$3:$B$1315, "&lt;=" &amp; $A88, DataRegularSeason20242025!$D$3:$D$1315, L$1)+SUMIFS(DataRegularSeason20242025!$AB$3:$AB$1315,DataRegularSeason20242025!$B$3:$B$1315, "&lt;=" &amp; $A88, DataRegularSeason20242025!$E$3:$E$1315, L$1)</f>
        <v>22</v>
      </c>
      <c r="M88" s="2">
        <f>SUMIFS(DataRegularSeason20242025!$AA$3:$AA$1315,DataRegularSeason20242025!$B$3:$B$1315, "&lt;=" &amp; $A88, DataRegularSeason20242025!$D$3:$D$1315, M$1)+SUMIFS(DataRegularSeason20242025!$AB$3:$AB$1315,DataRegularSeason20242025!$B$3:$B$1315, "&lt;=" &amp; $A88, DataRegularSeason20242025!$E$3:$E$1315, M$1)</f>
        <v>25</v>
      </c>
      <c r="N88" s="2">
        <f>SUMIFS(DataRegularSeason20242025!$AA$3:$AA$1315,DataRegularSeason20242025!$B$3:$B$1315, "&lt;=" &amp; $A88, DataRegularSeason20242025!$D$3:$D$1315, N$1)+SUMIFS(DataRegularSeason20242025!$AB$3:$AB$1315,DataRegularSeason20242025!$B$3:$B$1315, "&lt;=" &amp; $A88, DataRegularSeason20242025!$E$3:$E$1315, N$1)</f>
        <v>23</v>
      </c>
      <c r="O88" s="2">
        <f>SUMIFS(DataRegularSeason20242025!$AA$3:$AA$1315,DataRegularSeason20242025!$B$3:$B$1315, "&lt;=" &amp; $A88, DataRegularSeason20242025!$D$3:$D$1315, O$1)+SUMIFS(DataRegularSeason20242025!$AB$3:$AB$1315,DataRegularSeason20242025!$B$3:$B$1315, "&lt;=" &amp; $A88, DataRegularSeason20242025!$E$3:$E$1315, O$1)</f>
        <v>27</v>
      </c>
      <c r="P88" s="2">
        <f>SUMIFS(DataRegularSeason20242025!$AA$3:$AA$1315,DataRegularSeason20242025!$B$3:$B$1315, "&lt;=" &amp; $A88, DataRegularSeason20242025!$D$3:$D$1315, P$1)+SUMIFS(DataRegularSeason20242025!$AB$3:$AB$1315,DataRegularSeason20242025!$B$3:$B$1315, "&lt;=" &amp; $A88, DataRegularSeason20242025!$E$3:$E$1315, P$1)</f>
        <v>16</v>
      </c>
      <c r="Q88" s="2">
        <f>SUMIFS(DataRegularSeason20242025!$AA$3:$AA$1315,DataRegularSeason20242025!$B$3:$B$1315, "&lt;=" &amp; $A88, DataRegularSeason20242025!$D$3:$D$1315, Q$1)+SUMIFS(DataRegularSeason20242025!$AB$3:$AB$1315,DataRegularSeason20242025!$B$3:$B$1315, "&lt;=" &amp; $A88, DataRegularSeason20242025!$E$3:$E$1315, Q$1)</f>
        <v>26</v>
      </c>
      <c r="R88" s="2">
        <f>SUMIFS(DataRegularSeason20242025!$AA$3:$AA$1315,DataRegularSeason20242025!$B$3:$B$1315, "&lt;=" &amp; $A88, DataRegularSeason20242025!$D$3:$D$1315, R$1)+SUMIFS(DataRegularSeason20242025!$AB$3:$AB$1315,DataRegularSeason20242025!$B$3:$B$1315, "&lt;=" &amp; $A88, DataRegularSeason20242025!$E$3:$E$1315, R$1)</f>
        <v>15</v>
      </c>
      <c r="S88" s="2">
        <f>SUMIFS(DataRegularSeason20242025!$AA$3:$AA$1315,DataRegularSeason20242025!$B$3:$B$1315, "&lt;=" &amp; $A88, DataRegularSeason20242025!$D$3:$D$1315, S$1)+SUMIFS(DataRegularSeason20242025!$AB$3:$AB$1315,DataRegularSeason20242025!$B$3:$B$1315, "&lt;=" &amp; $A88, DataRegularSeason20242025!$E$3:$E$1315, S$1)</f>
        <v>19</v>
      </c>
      <c r="T88" s="2">
        <f>SUMIFS(DataRegularSeason20242025!$AA$3:$AA$1315,DataRegularSeason20242025!$B$3:$B$1315, "&lt;=" &amp; $A88, DataRegularSeason20242025!$D$3:$D$1315, T$1)+SUMIFS(DataRegularSeason20242025!$AB$3:$AB$1315,DataRegularSeason20242025!$B$3:$B$1315, "&lt;=" &amp; $A88, DataRegularSeason20242025!$E$3:$E$1315, T$1)</f>
        <v>25</v>
      </c>
      <c r="U88" s="2">
        <f>SUMIFS(DataRegularSeason20242025!$AA$3:$AA$1315,DataRegularSeason20242025!$B$3:$B$1315, "&lt;=" &amp; $A88, DataRegularSeason20242025!$D$3:$D$1315, U$1)+SUMIFS(DataRegularSeason20242025!$AB$3:$AB$1315,DataRegularSeason20242025!$B$3:$B$1315, "&lt;=" &amp; $A88, DataRegularSeason20242025!$E$3:$E$1315, U$1)</f>
        <v>17</v>
      </c>
      <c r="V88" s="2">
        <f>SUMIFS(DataRegularSeason20242025!$AA$3:$AA$1315,DataRegularSeason20242025!$B$3:$B$1315, "&lt;=" &amp; $A88, DataRegularSeason20242025!$D$3:$D$1315, V$1)+SUMIFS(DataRegularSeason20242025!$AB$3:$AB$1315,DataRegularSeason20242025!$B$3:$B$1315, "&lt;=" &amp; $A88, DataRegularSeason20242025!$E$3:$E$1315, V$1)</f>
        <v>18</v>
      </c>
      <c r="W88" s="2">
        <f>SUMIFS(DataRegularSeason20242025!$AA$3:$AA$1315,DataRegularSeason20242025!$B$3:$B$1315, "&lt;=" &amp; $A88, DataRegularSeason20242025!$D$3:$D$1315, W$1)+SUMIFS(DataRegularSeason20242025!$AB$3:$AB$1315,DataRegularSeason20242025!$B$3:$B$1315, "&lt;=" &amp; $A88, DataRegularSeason20242025!$E$3:$E$1315, W$1)</f>
        <v>18</v>
      </c>
      <c r="X88" s="2">
        <f>SUMIFS(DataRegularSeason20242025!$AA$3:$AA$1315,DataRegularSeason20242025!$B$3:$B$1315, "&lt;=" &amp; $A88, DataRegularSeason20242025!$D$3:$D$1315, X$1)+SUMIFS(DataRegularSeason20242025!$AB$3:$AB$1315,DataRegularSeason20242025!$B$3:$B$1315, "&lt;=" &amp; $A88, DataRegularSeason20242025!$E$3:$E$1315, X$1)</f>
        <v>21</v>
      </c>
      <c r="Y88" s="2">
        <f>SUMIFS(DataRegularSeason20242025!$AA$3:$AA$1315,DataRegularSeason20242025!$B$3:$B$1315, "&lt;=" &amp; $A88, DataRegularSeason20242025!$D$3:$D$1315, Y$1)+SUMIFS(DataRegularSeason20242025!$AB$3:$AB$1315,DataRegularSeason20242025!$B$3:$B$1315, "&lt;=" &amp; $A88, DataRegularSeason20242025!$E$3:$E$1315, Y$1)</f>
        <v>16</v>
      </c>
      <c r="Z88" s="2">
        <f>SUMIFS(DataRegularSeason20242025!$AA$3:$AA$1315,DataRegularSeason20242025!$B$3:$B$1315, "&lt;=" &amp; $A88, DataRegularSeason20242025!$D$3:$D$1315, Z$1)+SUMIFS(DataRegularSeason20242025!$AB$3:$AB$1315,DataRegularSeason20242025!$B$3:$B$1315, "&lt;=" &amp; $A88, DataRegularSeason20242025!$E$3:$E$1315, Z$1)</f>
        <v>17</v>
      </c>
      <c r="AA88" s="2">
        <f>SUMIFS(DataRegularSeason20242025!$AA$3:$AA$1315,DataRegularSeason20242025!$B$3:$B$1315, "&lt;=" &amp; $A88, DataRegularSeason20242025!$D$3:$D$1315, AA$1)+SUMIFS(DataRegularSeason20242025!$AB$3:$AB$1315,DataRegularSeason20242025!$B$3:$B$1315, "&lt;=" &amp; $A88, DataRegularSeason20242025!$E$3:$E$1315, AA$1)</f>
        <v>21</v>
      </c>
      <c r="AB88" s="2">
        <f>SUMIFS(DataRegularSeason20242025!$AA$3:$AA$1315,DataRegularSeason20242025!$B$3:$B$1315, "&lt;=" &amp; $A88, DataRegularSeason20242025!$D$3:$D$1315, AB$1)+SUMIFS(DataRegularSeason20242025!$AB$3:$AB$1315,DataRegularSeason20242025!$B$3:$B$1315, "&lt;=" &amp; $A88, DataRegularSeason20242025!$E$3:$E$1315, AB$1)</f>
        <v>26</v>
      </c>
      <c r="AC88" s="2">
        <f>SUMIFS(DataRegularSeason20242025!$AA$3:$AA$1315,DataRegularSeason20242025!$B$3:$B$1315, "&lt;=" &amp; $A88, DataRegularSeason20242025!$D$3:$D$1315, AC$1)+SUMIFS(DataRegularSeason20242025!$AB$3:$AB$1315,DataRegularSeason20242025!$B$3:$B$1315, "&lt;=" &amp; $A88, DataRegularSeason20242025!$E$3:$E$1315, AC$1)</f>
        <v>17</v>
      </c>
      <c r="AD88" s="2">
        <f>SUMIFS(DataRegularSeason20242025!$AA$3:$AA$1315,DataRegularSeason20242025!$B$3:$B$1315, "&lt;=" &amp; $A88, DataRegularSeason20242025!$D$3:$D$1315, AD$1)+SUMIFS(DataRegularSeason20242025!$AB$3:$AB$1315,DataRegularSeason20242025!$B$3:$B$1315, "&lt;=" &amp; $A88, DataRegularSeason20242025!$E$3:$E$1315, AD$1)</f>
        <v>21</v>
      </c>
      <c r="AE88" s="2">
        <f>SUMIFS(DataRegularSeason20242025!$AA$3:$AA$1315,DataRegularSeason20242025!$B$3:$B$1315, "&lt;=" &amp; $A88, DataRegularSeason20242025!$D$3:$D$1315, AE$1)+SUMIFS(DataRegularSeason20242025!$AB$3:$AB$1315,DataRegularSeason20242025!$B$3:$B$1315, "&lt;=" &amp; $A88, DataRegularSeason20242025!$E$3:$E$1315, AE$1)</f>
        <v>24</v>
      </c>
      <c r="AF88" s="2">
        <f>SUMIFS(DataRegularSeason20242025!$AA$3:$AA$1315,DataRegularSeason20242025!$B$3:$B$1315, "&lt;=" &amp; $A88, DataRegularSeason20242025!$D$3:$D$1315, AF$1)+SUMIFS(DataRegularSeason20242025!$AB$3:$AB$1315,DataRegularSeason20242025!$B$3:$B$1315, "&lt;=" &amp; $A88, DataRegularSeason20242025!$E$3:$E$1315, AF$1)</f>
        <v>32</v>
      </c>
      <c r="AG88" s="2">
        <f>SUMIFS(DataRegularSeason20242025!$AA$3:$AA$1315,DataRegularSeason20242025!$B$3:$B$1315, "&lt;=" &amp; $A88, DataRegularSeason20242025!$D$3:$D$1315, AG$1)+SUMIFS(DataRegularSeason20242025!$AB$3:$AB$1315,DataRegularSeason20242025!$B$3:$B$1315, "&lt;=" &amp; $A88, DataRegularSeason20242025!$E$3:$E$1315, AG$1)</f>
        <v>27</v>
      </c>
    </row>
    <row r="89" spans="1:33" x14ac:dyDescent="0.25">
      <c r="A89" s="4">
        <v>45655</v>
      </c>
      <c r="B89" s="2">
        <f>SUMIFS(DataRegularSeason20242025!$AA$3:$AA$1315,DataRegularSeason20242025!$B$3:$B$1315, "&lt;=" &amp; $A89, DataRegularSeason20242025!$D$3:$D$1315, B$1)+SUMIFS(DataRegularSeason20242025!$AB$3:$AB$1315,DataRegularSeason20242025!$B$3:$B$1315, "&lt;=" &amp; $A89, DataRegularSeason20242025!$E$3:$E$1315, B$1)</f>
        <v>18</v>
      </c>
      <c r="C89" s="2">
        <f>SUMIFS(DataRegularSeason20242025!$AA$3:$AA$1315,DataRegularSeason20242025!$B$3:$B$1315, "&lt;=" &amp; $A89, DataRegularSeason20242025!$D$3:$D$1315, C$1)+SUMIFS(DataRegularSeason20242025!$AB$3:$AB$1315,DataRegularSeason20242025!$B$3:$B$1315, "&lt;=" &amp; $A89, DataRegularSeason20242025!$E$3:$E$1315, C$1)</f>
        <v>19</v>
      </c>
      <c r="D89" s="2">
        <f>SUMIFS(DataRegularSeason20242025!$AA$3:$AA$1315,DataRegularSeason20242025!$B$3:$B$1315, "&lt;=" &amp; $A89, DataRegularSeason20242025!$D$3:$D$1315, D$1)+SUMIFS(DataRegularSeason20242025!$AB$3:$AB$1315,DataRegularSeason20242025!$B$3:$B$1315, "&lt;=" &amp; $A89, DataRegularSeason20242025!$E$3:$E$1315, D$1)</f>
        <v>19</v>
      </c>
      <c r="E89" s="2">
        <f>SUMIFS(DataRegularSeason20242025!$AA$3:$AA$1315,DataRegularSeason20242025!$B$3:$B$1315, "&lt;=" &amp; $A89, DataRegularSeason20242025!$D$3:$D$1315, E$1)+SUMIFS(DataRegularSeason20242025!$AB$3:$AB$1315,DataRegularSeason20242025!$B$3:$B$1315, "&lt;=" &amp; $A89, DataRegularSeason20242025!$E$3:$E$1315, E$1)</f>
        <v>28</v>
      </c>
      <c r="F89" s="2">
        <f>SUMIFS(DataRegularSeason20242025!$AA$3:$AA$1315,DataRegularSeason20242025!$B$3:$B$1315, "&lt;=" &amp; $A89, DataRegularSeason20242025!$D$3:$D$1315, F$1)+SUMIFS(DataRegularSeason20242025!$AB$3:$AB$1315,DataRegularSeason20242025!$B$3:$B$1315, "&lt;=" &amp; $A89, DataRegularSeason20242025!$E$3:$E$1315, F$1)</f>
        <v>16</v>
      </c>
      <c r="G89" s="2">
        <f>SUMIFS(DataRegularSeason20242025!$AA$3:$AA$1315,DataRegularSeason20242025!$B$3:$B$1315, "&lt;=" &amp; $A89, DataRegularSeason20242025!$D$3:$D$1315, G$1)+SUMIFS(DataRegularSeason20242025!$AB$3:$AB$1315,DataRegularSeason20242025!$B$3:$B$1315, "&lt;=" &amp; $A89, DataRegularSeason20242025!$E$3:$E$1315, G$1)</f>
        <v>23</v>
      </c>
      <c r="H89" s="2">
        <f>SUMIFS(DataRegularSeason20242025!$AA$3:$AA$1315,DataRegularSeason20242025!$B$3:$B$1315, "&lt;=" &amp; $A89, DataRegularSeason20242025!$D$3:$D$1315, H$1)+SUMIFS(DataRegularSeason20242025!$AB$3:$AB$1315,DataRegularSeason20242025!$B$3:$B$1315, "&lt;=" &amp; $A89, DataRegularSeason20242025!$E$3:$E$1315, H$1)</f>
        <v>13</v>
      </c>
      <c r="I89" s="2">
        <f>SUMIFS(DataRegularSeason20242025!$AA$3:$AA$1315,DataRegularSeason20242025!$B$3:$B$1315, "&lt;=" &amp; $A89, DataRegularSeason20242025!$D$3:$D$1315, I$1)+SUMIFS(DataRegularSeason20242025!$AB$3:$AB$1315,DataRegularSeason20242025!$B$3:$B$1315, "&lt;=" &amp; $A89, DataRegularSeason20242025!$E$3:$E$1315, I$1)</f>
        <v>20</v>
      </c>
      <c r="J89" s="2">
        <f>SUMIFS(DataRegularSeason20242025!$AA$3:$AA$1315,DataRegularSeason20242025!$B$3:$B$1315, "&lt;=" &amp; $A89, DataRegularSeason20242025!$D$3:$D$1315, J$1)+SUMIFS(DataRegularSeason20242025!$AB$3:$AB$1315,DataRegularSeason20242025!$B$3:$B$1315, "&lt;=" &amp; $A89, DataRegularSeason20242025!$E$3:$E$1315, J$1)</f>
        <v>24</v>
      </c>
      <c r="K89" s="2">
        <f>SUMIFS(DataRegularSeason20242025!$AA$3:$AA$1315,DataRegularSeason20242025!$B$3:$B$1315, "&lt;=" &amp; $A89, DataRegularSeason20242025!$D$3:$D$1315, K$1)+SUMIFS(DataRegularSeason20242025!$AB$3:$AB$1315,DataRegularSeason20242025!$B$3:$B$1315, "&lt;=" &amp; $A89, DataRegularSeason20242025!$E$3:$E$1315, K$1)</f>
        <v>16</v>
      </c>
      <c r="L89" s="2">
        <f>SUMIFS(DataRegularSeason20242025!$AA$3:$AA$1315,DataRegularSeason20242025!$B$3:$B$1315, "&lt;=" &amp; $A89, DataRegularSeason20242025!$D$3:$D$1315, L$1)+SUMIFS(DataRegularSeason20242025!$AB$3:$AB$1315,DataRegularSeason20242025!$B$3:$B$1315, "&lt;=" &amp; $A89, DataRegularSeason20242025!$E$3:$E$1315, L$1)</f>
        <v>22</v>
      </c>
      <c r="M89" s="2">
        <f>SUMIFS(DataRegularSeason20242025!$AA$3:$AA$1315,DataRegularSeason20242025!$B$3:$B$1315, "&lt;=" &amp; $A89, DataRegularSeason20242025!$D$3:$D$1315, M$1)+SUMIFS(DataRegularSeason20242025!$AB$3:$AB$1315,DataRegularSeason20242025!$B$3:$B$1315, "&lt;=" &amp; $A89, DataRegularSeason20242025!$E$3:$E$1315, M$1)</f>
        <v>25</v>
      </c>
      <c r="N89" s="2">
        <f>SUMIFS(DataRegularSeason20242025!$AA$3:$AA$1315,DataRegularSeason20242025!$B$3:$B$1315, "&lt;=" &amp; $A89, DataRegularSeason20242025!$D$3:$D$1315, N$1)+SUMIFS(DataRegularSeason20242025!$AB$3:$AB$1315,DataRegularSeason20242025!$B$3:$B$1315, "&lt;=" &amp; $A89, DataRegularSeason20242025!$E$3:$E$1315, N$1)</f>
        <v>23</v>
      </c>
      <c r="O89" s="2">
        <f>SUMIFS(DataRegularSeason20242025!$AA$3:$AA$1315,DataRegularSeason20242025!$B$3:$B$1315, "&lt;=" &amp; $A89, DataRegularSeason20242025!$D$3:$D$1315, O$1)+SUMIFS(DataRegularSeason20242025!$AB$3:$AB$1315,DataRegularSeason20242025!$B$3:$B$1315, "&lt;=" &amp; $A89, DataRegularSeason20242025!$E$3:$E$1315, O$1)</f>
        <v>27</v>
      </c>
      <c r="P89" s="2">
        <f>SUMIFS(DataRegularSeason20242025!$AA$3:$AA$1315,DataRegularSeason20242025!$B$3:$B$1315, "&lt;=" &amp; $A89, DataRegularSeason20242025!$D$3:$D$1315, P$1)+SUMIFS(DataRegularSeason20242025!$AB$3:$AB$1315,DataRegularSeason20242025!$B$3:$B$1315, "&lt;=" &amp; $A89, DataRegularSeason20242025!$E$3:$E$1315, P$1)</f>
        <v>16</v>
      </c>
      <c r="Q89" s="2">
        <f>SUMIFS(DataRegularSeason20242025!$AA$3:$AA$1315,DataRegularSeason20242025!$B$3:$B$1315, "&lt;=" &amp; $A89, DataRegularSeason20242025!$D$3:$D$1315, Q$1)+SUMIFS(DataRegularSeason20242025!$AB$3:$AB$1315,DataRegularSeason20242025!$B$3:$B$1315, "&lt;=" &amp; $A89, DataRegularSeason20242025!$E$3:$E$1315, Q$1)</f>
        <v>26</v>
      </c>
      <c r="R89" s="2">
        <f>SUMIFS(DataRegularSeason20242025!$AA$3:$AA$1315,DataRegularSeason20242025!$B$3:$B$1315, "&lt;=" &amp; $A89, DataRegularSeason20242025!$D$3:$D$1315, R$1)+SUMIFS(DataRegularSeason20242025!$AB$3:$AB$1315,DataRegularSeason20242025!$B$3:$B$1315, "&lt;=" &amp; $A89, DataRegularSeason20242025!$E$3:$E$1315, R$1)</f>
        <v>15</v>
      </c>
      <c r="S89" s="2">
        <f>SUMIFS(DataRegularSeason20242025!$AA$3:$AA$1315,DataRegularSeason20242025!$B$3:$B$1315, "&lt;=" &amp; $A89, DataRegularSeason20242025!$D$3:$D$1315, S$1)+SUMIFS(DataRegularSeason20242025!$AB$3:$AB$1315,DataRegularSeason20242025!$B$3:$B$1315, "&lt;=" &amp; $A89, DataRegularSeason20242025!$E$3:$E$1315, S$1)</f>
        <v>19</v>
      </c>
      <c r="T89" s="2">
        <f>SUMIFS(DataRegularSeason20242025!$AA$3:$AA$1315,DataRegularSeason20242025!$B$3:$B$1315, "&lt;=" &amp; $A89, DataRegularSeason20242025!$D$3:$D$1315, T$1)+SUMIFS(DataRegularSeason20242025!$AB$3:$AB$1315,DataRegularSeason20242025!$B$3:$B$1315, "&lt;=" &amp; $A89, DataRegularSeason20242025!$E$3:$E$1315, T$1)</f>
        <v>25</v>
      </c>
      <c r="U89" s="2">
        <f>SUMIFS(DataRegularSeason20242025!$AA$3:$AA$1315,DataRegularSeason20242025!$B$3:$B$1315, "&lt;=" &amp; $A89, DataRegularSeason20242025!$D$3:$D$1315, U$1)+SUMIFS(DataRegularSeason20242025!$AB$3:$AB$1315,DataRegularSeason20242025!$B$3:$B$1315, "&lt;=" &amp; $A89, DataRegularSeason20242025!$E$3:$E$1315, U$1)</f>
        <v>17</v>
      </c>
      <c r="V89" s="2">
        <f>SUMIFS(DataRegularSeason20242025!$AA$3:$AA$1315,DataRegularSeason20242025!$B$3:$B$1315, "&lt;=" &amp; $A89, DataRegularSeason20242025!$D$3:$D$1315, V$1)+SUMIFS(DataRegularSeason20242025!$AB$3:$AB$1315,DataRegularSeason20242025!$B$3:$B$1315, "&lt;=" &amp; $A89, DataRegularSeason20242025!$E$3:$E$1315, V$1)</f>
        <v>18</v>
      </c>
      <c r="W89" s="2">
        <f>SUMIFS(DataRegularSeason20242025!$AA$3:$AA$1315,DataRegularSeason20242025!$B$3:$B$1315, "&lt;=" &amp; $A89, DataRegularSeason20242025!$D$3:$D$1315, W$1)+SUMIFS(DataRegularSeason20242025!$AB$3:$AB$1315,DataRegularSeason20242025!$B$3:$B$1315, "&lt;=" &amp; $A89, DataRegularSeason20242025!$E$3:$E$1315, W$1)</f>
        <v>18</v>
      </c>
      <c r="X89" s="2">
        <f>SUMIFS(DataRegularSeason20242025!$AA$3:$AA$1315,DataRegularSeason20242025!$B$3:$B$1315, "&lt;=" &amp; $A89, DataRegularSeason20242025!$D$3:$D$1315, X$1)+SUMIFS(DataRegularSeason20242025!$AB$3:$AB$1315,DataRegularSeason20242025!$B$3:$B$1315, "&lt;=" &amp; $A89, DataRegularSeason20242025!$E$3:$E$1315, X$1)</f>
        <v>21</v>
      </c>
      <c r="Y89" s="2">
        <f>SUMIFS(DataRegularSeason20242025!$AA$3:$AA$1315,DataRegularSeason20242025!$B$3:$B$1315, "&lt;=" &amp; $A89, DataRegularSeason20242025!$D$3:$D$1315, Y$1)+SUMIFS(DataRegularSeason20242025!$AB$3:$AB$1315,DataRegularSeason20242025!$B$3:$B$1315, "&lt;=" &amp; $A89, DataRegularSeason20242025!$E$3:$E$1315, Y$1)</f>
        <v>16</v>
      </c>
      <c r="Z89" s="2">
        <f>SUMIFS(DataRegularSeason20242025!$AA$3:$AA$1315,DataRegularSeason20242025!$B$3:$B$1315, "&lt;=" &amp; $A89, DataRegularSeason20242025!$D$3:$D$1315, Z$1)+SUMIFS(DataRegularSeason20242025!$AB$3:$AB$1315,DataRegularSeason20242025!$B$3:$B$1315, "&lt;=" &amp; $A89, DataRegularSeason20242025!$E$3:$E$1315, Z$1)</f>
        <v>17</v>
      </c>
      <c r="AA89" s="2">
        <f>SUMIFS(DataRegularSeason20242025!$AA$3:$AA$1315,DataRegularSeason20242025!$B$3:$B$1315, "&lt;=" &amp; $A89, DataRegularSeason20242025!$D$3:$D$1315, AA$1)+SUMIFS(DataRegularSeason20242025!$AB$3:$AB$1315,DataRegularSeason20242025!$B$3:$B$1315, "&lt;=" &amp; $A89, DataRegularSeason20242025!$E$3:$E$1315, AA$1)</f>
        <v>21</v>
      </c>
      <c r="AB89" s="2">
        <f>SUMIFS(DataRegularSeason20242025!$AA$3:$AA$1315,DataRegularSeason20242025!$B$3:$B$1315, "&lt;=" &amp; $A89, DataRegularSeason20242025!$D$3:$D$1315, AB$1)+SUMIFS(DataRegularSeason20242025!$AB$3:$AB$1315,DataRegularSeason20242025!$B$3:$B$1315, "&lt;=" &amp; $A89, DataRegularSeason20242025!$E$3:$E$1315, AB$1)</f>
        <v>26</v>
      </c>
      <c r="AC89" s="2">
        <f>SUMIFS(DataRegularSeason20242025!$AA$3:$AA$1315,DataRegularSeason20242025!$B$3:$B$1315, "&lt;=" &amp; $A89, DataRegularSeason20242025!$D$3:$D$1315, AC$1)+SUMIFS(DataRegularSeason20242025!$AB$3:$AB$1315,DataRegularSeason20242025!$B$3:$B$1315, "&lt;=" &amp; $A89, DataRegularSeason20242025!$E$3:$E$1315, AC$1)</f>
        <v>17</v>
      </c>
      <c r="AD89" s="2">
        <f>SUMIFS(DataRegularSeason20242025!$AA$3:$AA$1315,DataRegularSeason20242025!$B$3:$B$1315, "&lt;=" &amp; $A89, DataRegularSeason20242025!$D$3:$D$1315, AD$1)+SUMIFS(DataRegularSeason20242025!$AB$3:$AB$1315,DataRegularSeason20242025!$B$3:$B$1315, "&lt;=" &amp; $A89, DataRegularSeason20242025!$E$3:$E$1315, AD$1)</f>
        <v>21</v>
      </c>
      <c r="AE89" s="2">
        <f>SUMIFS(DataRegularSeason20242025!$AA$3:$AA$1315,DataRegularSeason20242025!$B$3:$B$1315, "&lt;=" &amp; $A89, DataRegularSeason20242025!$D$3:$D$1315, AE$1)+SUMIFS(DataRegularSeason20242025!$AB$3:$AB$1315,DataRegularSeason20242025!$B$3:$B$1315, "&lt;=" &amp; $A89, DataRegularSeason20242025!$E$3:$E$1315, AE$1)</f>
        <v>24</v>
      </c>
      <c r="AF89" s="2">
        <f>SUMIFS(DataRegularSeason20242025!$AA$3:$AA$1315,DataRegularSeason20242025!$B$3:$B$1315, "&lt;=" &amp; $A89, DataRegularSeason20242025!$D$3:$D$1315, AF$1)+SUMIFS(DataRegularSeason20242025!$AB$3:$AB$1315,DataRegularSeason20242025!$B$3:$B$1315, "&lt;=" &amp; $A89, DataRegularSeason20242025!$E$3:$E$1315, AF$1)</f>
        <v>32</v>
      </c>
      <c r="AG89" s="2">
        <f>SUMIFS(DataRegularSeason20242025!$AA$3:$AA$1315,DataRegularSeason20242025!$B$3:$B$1315, "&lt;=" &amp; $A89, DataRegularSeason20242025!$D$3:$D$1315, AG$1)+SUMIFS(DataRegularSeason20242025!$AB$3:$AB$1315,DataRegularSeason20242025!$B$3:$B$1315, "&lt;=" &amp; $A89, DataRegularSeason20242025!$E$3:$E$1315, AG$1)</f>
        <v>27</v>
      </c>
    </row>
    <row r="90" spans="1:33" x14ac:dyDescent="0.25">
      <c r="A90" s="4">
        <v>45656</v>
      </c>
      <c r="B90" s="2">
        <f>SUMIFS(DataRegularSeason20242025!$AA$3:$AA$1315,DataRegularSeason20242025!$B$3:$B$1315, "&lt;=" &amp; $A90, DataRegularSeason20242025!$D$3:$D$1315, B$1)+SUMIFS(DataRegularSeason20242025!$AB$3:$AB$1315,DataRegularSeason20242025!$B$3:$B$1315, "&lt;=" &amp; $A90, DataRegularSeason20242025!$E$3:$E$1315, B$1)</f>
        <v>18</v>
      </c>
      <c r="C90" s="2">
        <f>SUMIFS(DataRegularSeason20242025!$AA$3:$AA$1315,DataRegularSeason20242025!$B$3:$B$1315, "&lt;=" &amp; $A90, DataRegularSeason20242025!$D$3:$D$1315, C$1)+SUMIFS(DataRegularSeason20242025!$AB$3:$AB$1315,DataRegularSeason20242025!$B$3:$B$1315, "&lt;=" &amp; $A90, DataRegularSeason20242025!$E$3:$E$1315, C$1)</f>
        <v>19</v>
      </c>
      <c r="D90" s="2">
        <f>SUMIFS(DataRegularSeason20242025!$AA$3:$AA$1315,DataRegularSeason20242025!$B$3:$B$1315, "&lt;=" &amp; $A90, DataRegularSeason20242025!$D$3:$D$1315, D$1)+SUMIFS(DataRegularSeason20242025!$AB$3:$AB$1315,DataRegularSeason20242025!$B$3:$B$1315, "&lt;=" &amp; $A90, DataRegularSeason20242025!$E$3:$E$1315, D$1)</f>
        <v>19</v>
      </c>
      <c r="E90" s="2">
        <f>SUMIFS(DataRegularSeason20242025!$AA$3:$AA$1315,DataRegularSeason20242025!$B$3:$B$1315, "&lt;=" &amp; $A90, DataRegularSeason20242025!$D$3:$D$1315, E$1)+SUMIFS(DataRegularSeason20242025!$AB$3:$AB$1315,DataRegularSeason20242025!$B$3:$B$1315, "&lt;=" &amp; $A90, DataRegularSeason20242025!$E$3:$E$1315, E$1)</f>
        <v>28</v>
      </c>
      <c r="F90" s="2">
        <f>SUMIFS(DataRegularSeason20242025!$AA$3:$AA$1315,DataRegularSeason20242025!$B$3:$B$1315, "&lt;=" &amp; $A90, DataRegularSeason20242025!$D$3:$D$1315, F$1)+SUMIFS(DataRegularSeason20242025!$AB$3:$AB$1315,DataRegularSeason20242025!$B$3:$B$1315, "&lt;=" &amp; $A90, DataRegularSeason20242025!$E$3:$E$1315, F$1)</f>
        <v>16</v>
      </c>
      <c r="G90" s="2">
        <f>SUMIFS(DataRegularSeason20242025!$AA$3:$AA$1315,DataRegularSeason20242025!$B$3:$B$1315, "&lt;=" &amp; $A90, DataRegularSeason20242025!$D$3:$D$1315, G$1)+SUMIFS(DataRegularSeason20242025!$AB$3:$AB$1315,DataRegularSeason20242025!$B$3:$B$1315, "&lt;=" &amp; $A90, DataRegularSeason20242025!$E$3:$E$1315, G$1)</f>
        <v>23</v>
      </c>
      <c r="H90" s="2">
        <f>SUMIFS(DataRegularSeason20242025!$AA$3:$AA$1315,DataRegularSeason20242025!$B$3:$B$1315, "&lt;=" &amp; $A90, DataRegularSeason20242025!$D$3:$D$1315, H$1)+SUMIFS(DataRegularSeason20242025!$AB$3:$AB$1315,DataRegularSeason20242025!$B$3:$B$1315, "&lt;=" &amp; $A90, DataRegularSeason20242025!$E$3:$E$1315, H$1)</f>
        <v>13</v>
      </c>
      <c r="I90" s="2">
        <f>SUMIFS(DataRegularSeason20242025!$AA$3:$AA$1315,DataRegularSeason20242025!$B$3:$B$1315, "&lt;=" &amp; $A90, DataRegularSeason20242025!$D$3:$D$1315, I$1)+SUMIFS(DataRegularSeason20242025!$AB$3:$AB$1315,DataRegularSeason20242025!$B$3:$B$1315, "&lt;=" &amp; $A90, DataRegularSeason20242025!$E$3:$E$1315, I$1)</f>
        <v>20</v>
      </c>
      <c r="J90" s="2">
        <f>SUMIFS(DataRegularSeason20242025!$AA$3:$AA$1315,DataRegularSeason20242025!$B$3:$B$1315, "&lt;=" &amp; $A90, DataRegularSeason20242025!$D$3:$D$1315, J$1)+SUMIFS(DataRegularSeason20242025!$AB$3:$AB$1315,DataRegularSeason20242025!$B$3:$B$1315, "&lt;=" &amp; $A90, DataRegularSeason20242025!$E$3:$E$1315, J$1)</f>
        <v>24</v>
      </c>
      <c r="K90" s="2">
        <f>SUMIFS(DataRegularSeason20242025!$AA$3:$AA$1315,DataRegularSeason20242025!$B$3:$B$1315, "&lt;=" &amp; $A90, DataRegularSeason20242025!$D$3:$D$1315, K$1)+SUMIFS(DataRegularSeason20242025!$AB$3:$AB$1315,DataRegularSeason20242025!$B$3:$B$1315, "&lt;=" &amp; $A90, DataRegularSeason20242025!$E$3:$E$1315, K$1)</f>
        <v>16</v>
      </c>
      <c r="L90" s="2">
        <f>SUMIFS(DataRegularSeason20242025!$AA$3:$AA$1315,DataRegularSeason20242025!$B$3:$B$1315, "&lt;=" &amp; $A90, DataRegularSeason20242025!$D$3:$D$1315, L$1)+SUMIFS(DataRegularSeason20242025!$AB$3:$AB$1315,DataRegularSeason20242025!$B$3:$B$1315, "&lt;=" &amp; $A90, DataRegularSeason20242025!$E$3:$E$1315, L$1)</f>
        <v>22</v>
      </c>
      <c r="M90" s="2">
        <f>SUMIFS(DataRegularSeason20242025!$AA$3:$AA$1315,DataRegularSeason20242025!$B$3:$B$1315, "&lt;=" &amp; $A90, DataRegularSeason20242025!$D$3:$D$1315, M$1)+SUMIFS(DataRegularSeason20242025!$AB$3:$AB$1315,DataRegularSeason20242025!$B$3:$B$1315, "&lt;=" &amp; $A90, DataRegularSeason20242025!$E$3:$E$1315, M$1)</f>
        <v>25</v>
      </c>
      <c r="N90" s="2">
        <f>SUMIFS(DataRegularSeason20242025!$AA$3:$AA$1315,DataRegularSeason20242025!$B$3:$B$1315, "&lt;=" &amp; $A90, DataRegularSeason20242025!$D$3:$D$1315, N$1)+SUMIFS(DataRegularSeason20242025!$AB$3:$AB$1315,DataRegularSeason20242025!$B$3:$B$1315, "&lt;=" &amp; $A90, DataRegularSeason20242025!$E$3:$E$1315, N$1)</f>
        <v>23</v>
      </c>
      <c r="O90" s="2">
        <f>SUMIFS(DataRegularSeason20242025!$AA$3:$AA$1315,DataRegularSeason20242025!$B$3:$B$1315, "&lt;=" &amp; $A90, DataRegularSeason20242025!$D$3:$D$1315, O$1)+SUMIFS(DataRegularSeason20242025!$AB$3:$AB$1315,DataRegularSeason20242025!$B$3:$B$1315, "&lt;=" &amp; $A90, DataRegularSeason20242025!$E$3:$E$1315, O$1)</f>
        <v>27</v>
      </c>
      <c r="P90" s="2">
        <f>SUMIFS(DataRegularSeason20242025!$AA$3:$AA$1315,DataRegularSeason20242025!$B$3:$B$1315, "&lt;=" &amp; $A90, DataRegularSeason20242025!$D$3:$D$1315, P$1)+SUMIFS(DataRegularSeason20242025!$AB$3:$AB$1315,DataRegularSeason20242025!$B$3:$B$1315, "&lt;=" &amp; $A90, DataRegularSeason20242025!$E$3:$E$1315, P$1)</f>
        <v>16</v>
      </c>
      <c r="Q90" s="2">
        <f>SUMIFS(DataRegularSeason20242025!$AA$3:$AA$1315,DataRegularSeason20242025!$B$3:$B$1315, "&lt;=" &amp; $A90, DataRegularSeason20242025!$D$3:$D$1315, Q$1)+SUMIFS(DataRegularSeason20242025!$AB$3:$AB$1315,DataRegularSeason20242025!$B$3:$B$1315, "&lt;=" &amp; $A90, DataRegularSeason20242025!$E$3:$E$1315, Q$1)</f>
        <v>26</v>
      </c>
      <c r="R90" s="2">
        <f>SUMIFS(DataRegularSeason20242025!$AA$3:$AA$1315,DataRegularSeason20242025!$B$3:$B$1315, "&lt;=" &amp; $A90, DataRegularSeason20242025!$D$3:$D$1315, R$1)+SUMIFS(DataRegularSeason20242025!$AB$3:$AB$1315,DataRegularSeason20242025!$B$3:$B$1315, "&lt;=" &amp; $A90, DataRegularSeason20242025!$E$3:$E$1315, R$1)</f>
        <v>15</v>
      </c>
      <c r="S90" s="2">
        <f>SUMIFS(DataRegularSeason20242025!$AA$3:$AA$1315,DataRegularSeason20242025!$B$3:$B$1315, "&lt;=" &amp; $A90, DataRegularSeason20242025!$D$3:$D$1315, S$1)+SUMIFS(DataRegularSeason20242025!$AB$3:$AB$1315,DataRegularSeason20242025!$B$3:$B$1315, "&lt;=" &amp; $A90, DataRegularSeason20242025!$E$3:$E$1315, S$1)</f>
        <v>19</v>
      </c>
      <c r="T90" s="2">
        <f>SUMIFS(DataRegularSeason20242025!$AA$3:$AA$1315,DataRegularSeason20242025!$B$3:$B$1315, "&lt;=" &amp; $A90, DataRegularSeason20242025!$D$3:$D$1315, T$1)+SUMIFS(DataRegularSeason20242025!$AB$3:$AB$1315,DataRegularSeason20242025!$B$3:$B$1315, "&lt;=" &amp; $A90, DataRegularSeason20242025!$E$3:$E$1315, T$1)</f>
        <v>25</v>
      </c>
      <c r="U90" s="2">
        <f>SUMIFS(DataRegularSeason20242025!$AA$3:$AA$1315,DataRegularSeason20242025!$B$3:$B$1315, "&lt;=" &amp; $A90, DataRegularSeason20242025!$D$3:$D$1315, U$1)+SUMIFS(DataRegularSeason20242025!$AB$3:$AB$1315,DataRegularSeason20242025!$B$3:$B$1315, "&lt;=" &amp; $A90, DataRegularSeason20242025!$E$3:$E$1315, U$1)</f>
        <v>17</v>
      </c>
      <c r="V90" s="2">
        <f>SUMIFS(DataRegularSeason20242025!$AA$3:$AA$1315,DataRegularSeason20242025!$B$3:$B$1315, "&lt;=" &amp; $A90, DataRegularSeason20242025!$D$3:$D$1315, V$1)+SUMIFS(DataRegularSeason20242025!$AB$3:$AB$1315,DataRegularSeason20242025!$B$3:$B$1315, "&lt;=" &amp; $A90, DataRegularSeason20242025!$E$3:$E$1315, V$1)</f>
        <v>18</v>
      </c>
      <c r="W90" s="2">
        <f>SUMIFS(DataRegularSeason20242025!$AA$3:$AA$1315,DataRegularSeason20242025!$B$3:$B$1315, "&lt;=" &amp; $A90, DataRegularSeason20242025!$D$3:$D$1315, W$1)+SUMIFS(DataRegularSeason20242025!$AB$3:$AB$1315,DataRegularSeason20242025!$B$3:$B$1315, "&lt;=" &amp; $A90, DataRegularSeason20242025!$E$3:$E$1315, W$1)</f>
        <v>18</v>
      </c>
      <c r="X90" s="2">
        <f>SUMIFS(DataRegularSeason20242025!$AA$3:$AA$1315,DataRegularSeason20242025!$B$3:$B$1315, "&lt;=" &amp; $A90, DataRegularSeason20242025!$D$3:$D$1315, X$1)+SUMIFS(DataRegularSeason20242025!$AB$3:$AB$1315,DataRegularSeason20242025!$B$3:$B$1315, "&lt;=" &amp; $A90, DataRegularSeason20242025!$E$3:$E$1315, X$1)</f>
        <v>21</v>
      </c>
      <c r="Y90" s="2">
        <f>SUMIFS(DataRegularSeason20242025!$AA$3:$AA$1315,DataRegularSeason20242025!$B$3:$B$1315, "&lt;=" &amp; $A90, DataRegularSeason20242025!$D$3:$D$1315, Y$1)+SUMIFS(DataRegularSeason20242025!$AB$3:$AB$1315,DataRegularSeason20242025!$B$3:$B$1315, "&lt;=" &amp; $A90, DataRegularSeason20242025!$E$3:$E$1315, Y$1)</f>
        <v>16</v>
      </c>
      <c r="Z90" s="2">
        <f>SUMIFS(DataRegularSeason20242025!$AA$3:$AA$1315,DataRegularSeason20242025!$B$3:$B$1315, "&lt;=" &amp; $A90, DataRegularSeason20242025!$D$3:$D$1315, Z$1)+SUMIFS(DataRegularSeason20242025!$AB$3:$AB$1315,DataRegularSeason20242025!$B$3:$B$1315, "&lt;=" &amp; $A90, DataRegularSeason20242025!$E$3:$E$1315, Z$1)</f>
        <v>17</v>
      </c>
      <c r="AA90" s="2">
        <f>SUMIFS(DataRegularSeason20242025!$AA$3:$AA$1315,DataRegularSeason20242025!$B$3:$B$1315, "&lt;=" &amp; $A90, DataRegularSeason20242025!$D$3:$D$1315, AA$1)+SUMIFS(DataRegularSeason20242025!$AB$3:$AB$1315,DataRegularSeason20242025!$B$3:$B$1315, "&lt;=" &amp; $A90, DataRegularSeason20242025!$E$3:$E$1315, AA$1)</f>
        <v>21</v>
      </c>
      <c r="AB90" s="2">
        <f>SUMIFS(DataRegularSeason20242025!$AA$3:$AA$1315,DataRegularSeason20242025!$B$3:$B$1315, "&lt;=" &amp; $A90, DataRegularSeason20242025!$D$3:$D$1315, AB$1)+SUMIFS(DataRegularSeason20242025!$AB$3:$AB$1315,DataRegularSeason20242025!$B$3:$B$1315, "&lt;=" &amp; $A90, DataRegularSeason20242025!$E$3:$E$1315, AB$1)</f>
        <v>26</v>
      </c>
      <c r="AC90" s="2">
        <f>SUMIFS(DataRegularSeason20242025!$AA$3:$AA$1315,DataRegularSeason20242025!$B$3:$B$1315, "&lt;=" &amp; $A90, DataRegularSeason20242025!$D$3:$D$1315, AC$1)+SUMIFS(DataRegularSeason20242025!$AB$3:$AB$1315,DataRegularSeason20242025!$B$3:$B$1315, "&lt;=" &amp; $A90, DataRegularSeason20242025!$E$3:$E$1315, AC$1)</f>
        <v>17</v>
      </c>
      <c r="AD90" s="2">
        <f>SUMIFS(DataRegularSeason20242025!$AA$3:$AA$1315,DataRegularSeason20242025!$B$3:$B$1315, "&lt;=" &amp; $A90, DataRegularSeason20242025!$D$3:$D$1315, AD$1)+SUMIFS(DataRegularSeason20242025!$AB$3:$AB$1315,DataRegularSeason20242025!$B$3:$B$1315, "&lt;=" &amp; $A90, DataRegularSeason20242025!$E$3:$E$1315, AD$1)</f>
        <v>21</v>
      </c>
      <c r="AE90" s="2">
        <f>SUMIFS(DataRegularSeason20242025!$AA$3:$AA$1315,DataRegularSeason20242025!$B$3:$B$1315, "&lt;=" &amp; $A90, DataRegularSeason20242025!$D$3:$D$1315, AE$1)+SUMIFS(DataRegularSeason20242025!$AB$3:$AB$1315,DataRegularSeason20242025!$B$3:$B$1315, "&lt;=" &amp; $A90, DataRegularSeason20242025!$E$3:$E$1315, AE$1)</f>
        <v>24</v>
      </c>
      <c r="AF90" s="2">
        <f>SUMIFS(DataRegularSeason20242025!$AA$3:$AA$1315,DataRegularSeason20242025!$B$3:$B$1315, "&lt;=" &amp; $A90, DataRegularSeason20242025!$D$3:$D$1315, AF$1)+SUMIFS(DataRegularSeason20242025!$AB$3:$AB$1315,DataRegularSeason20242025!$B$3:$B$1315, "&lt;=" &amp; $A90, DataRegularSeason20242025!$E$3:$E$1315, AF$1)</f>
        <v>32</v>
      </c>
      <c r="AG90" s="2">
        <f>SUMIFS(DataRegularSeason20242025!$AA$3:$AA$1315,DataRegularSeason20242025!$B$3:$B$1315, "&lt;=" &amp; $A90, DataRegularSeason20242025!$D$3:$D$1315, AG$1)+SUMIFS(DataRegularSeason20242025!$AB$3:$AB$1315,DataRegularSeason20242025!$B$3:$B$1315, "&lt;=" &amp; $A90, DataRegularSeason20242025!$E$3:$E$1315, AG$1)</f>
        <v>27</v>
      </c>
    </row>
    <row r="91" spans="1:33" x14ac:dyDescent="0.25">
      <c r="A91" s="4">
        <v>45657</v>
      </c>
      <c r="B91" s="2">
        <f>SUMIFS(DataRegularSeason20242025!$AA$3:$AA$1315,DataRegularSeason20242025!$B$3:$B$1315, "&lt;=" &amp; $A91, DataRegularSeason20242025!$D$3:$D$1315, B$1)+SUMIFS(DataRegularSeason20242025!$AB$3:$AB$1315,DataRegularSeason20242025!$B$3:$B$1315, "&lt;=" &amp; $A91, DataRegularSeason20242025!$E$3:$E$1315, B$1)</f>
        <v>18</v>
      </c>
      <c r="C91" s="2">
        <f>SUMIFS(DataRegularSeason20242025!$AA$3:$AA$1315,DataRegularSeason20242025!$B$3:$B$1315, "&lt;=" &amp; $A91, DataRegularSeason20242025!$D$3:$D$1315, C$1)+SUMIFS(DataRegularSeason20242025!$AB$3:$AB$1315,DataRegularSeason20242025!$B$3:$B$1315, "&lt;=" &amp; $A91, DataRegularSeason20242025!$E$3:$E$1315, C$1)</f>
        <v>19</v>
      </c>
      <c r="D91" s="2">
        <f>SUMIFS(DataRegularSeason20242025!$AA$3:$AA$1315,DataRegularSeason20242025!$B$3:$B$1315, "&lt;=" &amp; $A91, DataRegularSeason20242025!$D$3:$D$1315, D$1)+SUMIFS(DataRegularSeason20242025!$AB$3:$AB$1315,DataRegularSeason20242025!$B$3:$B$1315, "&lt;=" &amp; $A91, DataRegularSeason20242025!$E$3:$E$1315, D$1)</f>
        <v>19</v>
      </c>
      <c r="E91" s="2">
        <f>SUMIFS(DataRegularSeason20242025!$AA$3:$AA$1315,DataRegularSeason20242025!$B$3:$B$1315, "&lt;=" &amp; $A91, DataRegularSeason20242025!$D$3:$D$1315, E$1)+SUMIFS(DataRegularSeason20242025!$AB$3:$AB$1315,DataRegularSeason20242025!$B$3:$B$1315, "&lt;=" &amp; $A91, DataRegularSeason20242025!$E$3:$E$1315, E$1)</f>
        <v>28</v>
      </c>
      <c r="F91" s="2">
        <f>SUMIFS(DataRegularSeason20242025!$AA$3:$AA$1315,DataRegularSeason20242025!$B$3:$B$1315, "&lt;=" &amp; $A91, DataRegularSeason20242025!$D$3:$D$1315, F$1)+SUMIFS(DataRegularSeason20242025!$AB$3:$AB$1315,DataRegularSeason20242025!$B$3:$B$1315, "&lt;=" &amp; $A91, DataRegularSeason20242025!$E$3:$E$1315, F$1)</f>
        <v>16</v>
      </c>
      <c r="G91" s="2">
        <f>SUMIFS(DataRegularSeason20242025!$AA$3:$AA$1315,DataRegularSeason20242025!$B$3:$B$1315, "&lt;=" &amp; $A91, DataRegularSeason20242025!$D$3:$D$1315, G$1)+SUMIFS(DataRegularSeason20242025!$AB$3:$AB$1315,DataRegularSeason20242025!$B$3:$B$1315, "&lt;=" &amp; $A91, DataRegularSeason20242025!$E$3:$E$1315, G$1)</f>
        <v>23</v>
      </c>
      <c r="H91" s="2">
        <f>SUMIFS(DataRegularSeason20242025!$AA$3:$AA$1315,DataRegularSeason20242025!$B$3:$B$1315, "&lt;=" &amp; $A91, DataRegularSeason20242025!$D$3:$D$1315, H$1)+SUMIFS(DataRegularSeason20242025!$AB$3:$AB$1315,DataRegularSeason20242025!$B$3:$B$1315, "&lt;=" &amp; $A91, DataRegularSeason20242025!$E$3:$E$1315, H$1)</f>
        <v>13</v>
      </c>
      <c r="I91" s="2">
        <f>SUMIFS(DataRegularSeason20242025!$AA$3:$AA$1315,DataRegularSeason20242025!$B$3:$B$1315, "&lt;=" &amp; $A91, DataRegularSeason20242025!$D$3:$D$1315, I$1)+SUMIFS(DataRegularSeason20242025!$AB$3:$AB$1315,DataRegularSeason20242025!$B$3:$B$1315, "&lt;=" &amp; $A91, DataRegularSeason20242025!$E$3:$E$1315, I$1)</f>
        <v>20</v>
      </c>
      <c r="J91" s="2">
        <f>SUMIFS(DataRegularSeason20242025!$AA$3:$AA$1315,DataRegularSeason20242025!$B$3:$B$1315, "&lt;=" &amp; $A91, DataRegularSeason20242025!$D$3:$D$1315, J$1)+SUMIFS(DataRegularSeason20242025!$AB$3:$AB$1315,DataRegularSeason20242025!$B$3:$B$1315, "&lt;=" &amp; $A91, DataRegularSeason20242025!$E$3:$E$1315, J$1)</f>
        <v>24</v>
      </c>
      <c r="K91" s="2">
        <f>SUMIFS(DataRegularSeason20242025!$AA$3:$AA$1315,DataRegularSeason20242025!$B$3:$B$1315, "&lt;=" &amp; $A91, DataRegularSeason20242025!$D$3:$D$1315, K$1)+SUMIFS(DataRegularSeason20242025!$AB$3:$AB$1315,DataRegularSeason20242025!$B$3:$B$1315, "&lt;=" &amp; $A91, DataRegularSeason20242025!$E$3:$E$1315, K$1)</f>
        <v>16</v>
      </c>
      <c r="L91" s="2">
        <f>SUMIFS(DataRegularSeason20242025!$AA$3:$AA$1315,DataRegularSeason20242025!$B$3:$B$1315, "&lt;=" &amp; $A91, DataRegularSeason20242025!$D$3:$D$1315, L$1)+SUMIFS(DataRegularSeason20242025!$AB$3:$AB$1315,DataRegularSeason20242025!$B$3:$B$1315, "&lt;=" &amp; $A91, DataRegularSeason20242025!$E$3:$E$1315, L$1)</f>
        <v>22</v>
      </c>
      <c r="M91" s="2">
        <f>SUMIFS(DataRegularSeason20242025!$AA$3:$AA$1315,DataRegularSeason20242025!$B$3:$B$1315, "&lt;=" &amp; $A91, DataRegularSeason20242025!$D$3:$D$1315, M$1)+SUMIFS(DataRegularSeason20242025!$AB$3:$AB$1315,DataRegularSeason20242025!$B$3:$B$1315, "&lt;=" &amp; $A91, DataRegularSeason20242025!$E$3:$E$1315, M$1)</f>
        <v>25</v>
      </c>
      <c r="N91" s="2">
        <f>SUMIFS(DataRegularSeason20242025!$AA$3:$AA$1315,DataRegularSeason20242025!$B$3:$B$1315, "&lt;=" &amp; $A91, DataRegularSeason20242025!$D$3:$D$1315, N$1)+SUMIFS(DataRegularSeason20242025!$AB$3:$AB$1315,DataRegularSeason20242025!$B$3:$B$1315, "&lt;=" &amp; $A91, DataRegularSeason20242025!$E$3:$E$1315, N$1)</f>
        <v>23</v>
      </c>
      <c r="O91" s="2">
        <f>SUMIFS(DataRegularSeason20242025!$AA$3:$AA$1315,DataRegularSeason20242025!$B$3:$B$1315, "&lt;=" &amp; $A91, DataRegularSeason20242025!$D$3:$D$1315, O$1)+SUMIFS(DataRegularSeason20242025!$AB$3:$AB$1315,DataRegularSeason20242025!$B$3:$B$1315, "&lt;=" &amp; $A91, DataRegularSeason20242025!$E$3:$E$1315, O$1)</f>
        <v>27</v>
      </c>
      <c r="P91" s="2">
        <f>SUMIFS(DataRegularSeason20242025!$AA$3:$AA$1315,DataRegularSeason20242025!$B$3:$B$1315, "&lt;=" &amp; $A91, DataRegularSeason20242025!$D$3:$D$1315, P$1)+SUMIFS(DataRegularSeason20242025!$AB$3:$AB$1315,DataRegularSeason20242025!$B$3:$B$1315, "&lt;=" &amp; $A91, DataRegularSeason20242025!$E$3:$E$1315, P$1)</f>
        <v>16</v>
      </c>
      <c r="Q91" s="2">
        <f>SUMIFS(DataRegularSeason20242025!$AA$3:$AA$1315,DataRegularSeason20242025!$B$3:$B$1315, "&lt;=" &amp; $A91, DataRegularSeason20242025!$D$3:$D$1315, Q$1)+SUMIFS(DataRegularSeason20242025!$AB$3:$AB$1315,DataRegularSeason20242025!$B$3:$B$1315, "&lt;=" &amp; $A91, DataRegularSeason20242025!$E$3:$E$1315, Q$1)</f>
        <v>26</v>
      </c>
      <c r="R91" s="2">
        <f>SUMIFS(DataRegularSeason20242025!$AA$3:$AA$1315,DataRegularSeason20242025!$B$3:$B$1315, "&lt;=" &amp; $A91, DataRegularSeason20242025!$D$3:$D$1315, R$1)+SUMIFS(DataRegularSeason20242025!$AB$3:$AB$1315,DataRegularSeason20242025!$B$3:$B$1315, "&lt;=" &amp; $A91, DataRegularSeason20242025!$E$3:$E$1315, R$1)</f>
        <v>15</v>
      </c>
      <c r="S91" s="2">
        <f>SUMIFS(DataRegularSeason20242025!$AA$3:$AA$1315,DataRegularSeason20242025!$B$3:$B$1315, "&lt;=" &amp; $A91, DataRegularSeason20242025!$D$3:$D$1315, S$1)+SUMIFS(DataRegularSeason20242025!$AB$3:$AB$1315,DataRegularSeason20242025!$B$3:$B$1315, "&lt;=" &amp; $A91, DataRegularSeason20242025!$E$3:$E$1315, S$1)</f>
        <v>19</v>
      </c>
      <c r="T91" s="2">
        <f>SUMIFS(DataRegularSeason20242025!$AA$3:$AA$1315,DataRegularSeason20242025!$B$3:$B$1315, "&lt;=" &amp; $A91, DataRegularSeason20242025!$D$3:$D$1315, T$1)+SUMIFS(DataRegularSeason20242025!$AB$3:$AB$1315,DataRegularSeason20242025!$B$3:$B$1315, "&lt;=" &amp; $A91, DataRegularSeason20242025!$E$3:$E$1315, T$1)</f>
        <v>25</v>
      </c>
      <c r="U91" s="2">
        <f>SUMIFS(DataRegularSeason20242025!$AA$3:$AA$1315,DataRegularSeason20242025!$B$3:$B$1315, "&lt;=" &amp; $A91, DataRegularSeason20242025!$D$3:$D$1315, U$1)+SUMIFS(DataRegularSeason20242025!$AB$3:$AB$1315,DataRegularSeason20242025!$B$3:$B$1315, "&lt;=" &amp; $A91, DataRegularSeason20242025!$E$3:$E$1315, U$1)</f>
        <v>17</v>
      </c>
      <c r="V91" s="2">
        <f>SUMIFS(DataRegularSeason20242025!$AA$3:$AA$1315,DataRegularSeason20242025!$B$3:$B$1315, "&lt;=" &amp; $A91, DataRegularSeason20242025!$D$3:$D$1315, V$1)+SUMIFS(DataRegularSeason20242025!$AB$3:$AB$1315,DataRegularSeason20242025!$B$3:$B$1315, "&lt;=" &amp; $A91, DataRegularSeason20242025!$E$3:$E$1315, V$1)</f>
        <v>18</v>
      </c>
      <c r="W91" s="2">
        <f>SUMIFS(DataRegularSeason20242025!$AA$3:$AA$1315,DataRegularSeason20242025!$B$3:$B$1315, "&lt;=" &amp; $A91, DataRegularSeason20242025!$D$3:$D$1315, W$1)+SUMIFS(DataRegularSeason20242025!$AB$3:$AB$1315,DataRegularSeason20242025!$B$3:$B$1315, "&lt;=" &amp; $A91, DataRegularSeason20242025!$E$3:$E$1315, W$1)</f>
        <v>18</v>
      </c>
      <c r="X91" s="2">
        <f>SUMIFS(DataRegularSeason20242025!$AA$3:$AA$1315,DataRegularSeason20242025!$B$3:$B$1315, "&lt;=" &amp; $A91, DataRegularSeason20242025!$D$3:$D$1315, X$1)+SUMIFS(DataRegularSeason20242025!$AB$3:$AB$1315,DataRegularSeason20242025!$B$3:$B$1315, "&lt;=" &amp; $A91, DataRegularSeason20242025!$E$3:$E$1315, X$1)</f>
        <v>21</v>
      </c>
      <c r="Y91" s="2">
        <f>SUMIFS(DataRegularSeason20242025!$AA$3:$AA$1315,DataRegularSeason20242025!$B$3:$B$1315, "&lt;=" &amp; $A91, DataRegularSeason20242025!$D$3:$D$1315, Y$1)+SUMIFS(DataRegularSeason20242025!$AB$3:$AB$1315,DataRegularSeason20242025!$B$3:$B$1315, "&lt;=" &amp; $A91, DataRegularSeason20242025!$E$3:$E$1315, Y$1)</f>
        <v>16</v>
      </c>
      <c r="Z91" s="2">
        <f>SUMIFS(DataRegularSeason20242025!$AA$3:$AA$1315,DataRegularSeason20242025!$B$3:$B$1315, "&lt;=" &amp; $A91, DataRegularSeason20242025!$D$3:$D$1315, Z$1)+SUMIFS(DataRegularSeason20242025!$AB$3:$AB$1315,DataRegularSeason20242025!$B$3:$B$1315, "&lt;=" &amp; $A91, DataRegularSeason20242025!$E$3:$E$1315, Z$1)</f>
        <v>17</v>
      </c>
      <c r="AA91" s="2">
        <f>SUMIFS(DataRegularSeason20242025!$AA$3:$AA$1315,DataRegularSeason20242025!$B$3:$B$1315, "&lt;=" &amp; $A91, DataRegularSeason20242025!$D$3:$D$1315, AA$1)+SUMIFS(DataRegularSeason20242025!$AB$3:$AB$1315,DataRegularSeason20242025!$B$3:$B$1315, "&lt;=" &amp; $A91, DataRegularSeason20242025!$E$3:$E$1315, AA$1)</f>
        <v>21</v>
      </c>
      <c r="AB91" s="2">
        <f>SUMIFS(DataRegularSeason20242025!$AA$3:$AA$1315,DataRegularSeason20242025!$B$3:$B$1315, "&lt;=" &amp; $A91, DataRegularSeason20242025!$D$3:$D$1315, AB$1)+SUMIFS(DataRegularSeason20242025!$AB$3:$AB$1315,DataRegularSeason20242025!$B$3:$B$1315, "&lt;=" &amp; $A91, DataRegularSeason20242025!$E$3:$E$1315, AB$1)</f>
        <v>26</v>
      </c>
      <c r="AC91" s="2">
        <f>SUMIFS(DataRegularSeason20242025!$AA$3:$AA$1315,DataRegularSeason20242025!$B$3:$B$1315, "&lt;=" &amp; $A91, DataRegularSeason20242025!$D$3:$D$1315, AC$1)+SUMIFS(DataRegularSeason20242025!$AB$3:$AB$1315,DataRegularSeason20242025!$B$3:$B$1315, "&lt;=" &amp; $A91, DataRegularSeason20242025!$E$3:$E$1315, AC$1)</f>
        <v>17</v>
      </c>
      <c r="AD91" s="2">
        <f>SUMIFS(DataRegularSeason20242025!$AA$3:$AA$1315,DataRegularSeason20242025!$B$3:$B$1315, "&lt;=" &amp; $A91, DataRegularSeason20242025!$D$3:$D$1315, AD$1)+SUMIFS(DataRegularSeason20242025!$AB$3:$AB$1315,DataRegularSeason20242025!$B$3:$B$1315, "&lt;=" &amp; $A91, DataRegularSeason20242025!$E$3:$E$1315, AD$1)</f>
        <v>21</v>
      </c>
      <c r="AE91" s="2">
        <f>SUMIFS(DataRegularSeason20242025!$AA$3:$AA$1315,DataRegularSeason20242025!$B$3:$B$1315, "&lt;=" &amp; $A91, DataRegularSeason20242025!$D$3:$D$1315, AE$1)+SUMIFS(DataRegularSeason20242025!$AB$3:$AB$1315,DataRegularSeason20242025!$B$3:$B$1315, "&lt;=" &amp; $A91, DataRegularSeason20242025!$E$3:$E$1315, AE$1)</f>
        <v>24</v>
      </c>
      <c r="AF91" s="2">
        <f>SUMIFS(DataRegularSeason20242025!$AA$3:$AA$1315,DataRegularSeason20242025!$B$3:$B$1315, "&lt;=" &amp; $A91, DataRegularSeason20242025!$D$3:$D$1315, AF$1)+SUMIFS(DataRegularSeason20242025!$AB$3:$AB$1315,DataRegularSeason20242025!$B$3:$B$1315, "&lt;=" &amp; $A91, DataRegularSeason20242025!$E$3:$E$1315, AF$1)</f>
        <v>32</v>
      </c>
      <c r="AG91" s="2">
        <f>SUMIFS(DataRegularSeason20242025!$AA$3:$AA$1315,DataRegularSeason20242025!$B$3:$B$1315, "&lt;=" &amp; $A91, DataRegularSeason20242025!$D$3:$D$1315, AG$1)+SUMIFS(DataRegularSeason20242025!$AB$3:$AB$1315,DataRegularSeason20242025!$B$3:$B$1315, "&lt;=" &amp; $A91, DataRegularSeason20242025!$E$3:$E$1315, AG$1)</f>
        <v>27</v>
      </c>
    </row>
    <row r="92" spans="1:33" x14ac:dyDescent="0.25">
      <c r="A92" s="4">
        <v>45658</v>
      </c>
      <c r="B92" s="2">
        <f>SUMIFS(DataRegularSeason20242025!$AA$3:$AA$1315,DataRegularSeason20242025!$B$3:$B$1315, "&lt;=" &amp; $A92, DataRegularSeason20242025!$D$3:$D$1315, B$1)+SUMIFS(DataRegularSeason20242025!$AB$3:$AB$1315,DataRegularSeason20242025!$B$3:$B$1315, "&lt;=" &amp; $A92, DataRegularSeason20242025!$E$3:$E$1315, B$1)</f>
        <v>18</v>
      </c>
      <c r="C92" s="2">
        <f>SUMIFS(DataRegularSeason20242025!$AA$3:$AA$1315,DataRegularSeason20242025!$B$3:$B$1315, "&lt;=" &amp; $A92, DataRegularSeason20242025!$D$3:$D$1315, C$1)+SUMIFS(DataRegularSeason20242025!$AB$3:$AB$1315,DataRegularSeason20242025!$B$3:$B$1315, "&lt;=" &amp; $A92, DataRegularSeason20242025!$E$3:$E$1315, C$1)</f>
        <v>19</v>
      </c>
      <c r="D92" s="2">
        <f>SUMIFS(DataRegularSeason20242025!$AA$3:$AA$1315,DataRegularSeason20242025!$B$3:$B$1315, "&lt;=" &amp; $A92, DataRegularSeason20242025!$D$3:$D$1315, D$1)+SUMIFS(DataRegularSeason20242025!$AB$3:$AB$1315,DataRegularSeason20242025!$B$3:$B$1315, "&lt;=" &amp; $A92, DataRegularSeason20242025!$E$3:$E$1315, D$1)</f>
        <v>19</v>
      </c>
      <c r="E92" s="2">
        <f>SUMIFS(DataRegularSeason20242025!$AA$3:$AA$1315,DataRegularSeason20242025!$B$3:$B$1315, "&lt;=" &amp; $A92, DataRegularSeason20242025!$D$3:$D$1315, E$1)+SUMIFS(DataRegularSeason20242025!$AB$3:$AB$1315,DataRegularSeason20242025!$B$3:$B$1315, "&lt;=" &amp; $A92, DataRegularSeason20242025!$E$3:$E$1315, E$1)</f>
        <v>28</v>
      </c>
      <c r="F92" s="2">
        <f>SUMIFS(DataRegularSeason20242025!$AA$3:$AA$1315,DataRegularSeason20242025!$B$3:$B$1315, "&lt;=" &amp; $A92, DataRegularSeason20242025!$D$3:$D$1315, F$1)+SUMIFS(DataRegularSeason20242025!$AB$3:$AB$1315,DataRegularSeason20242025!$B$3:$B$1315, "&lt;=" &amp; $A92, DataRegularSeason20242025!$E$3:$E$1315, F$1)</f>
        <v>16</v>
      </c>
      <c r="G92" s="2">
        <f>SUMIFS(DataRegularSeason20242025!$AA$3:$AA$1315,DataRegularSeason20242025!$B$3:$B$1315, "&lt;=" &amp; $A92, DataRegularSeason20242025!$D$3:$D$1315, G$1)+SUMIFS(DataRegularSeason20242025!$AB$3:$AB$1315,DataRegularSeason20242025!$B$3:$B$1315, "&lt;=" &amp; $A92, DataRegularSeason20242025!$E$3:$E$1315, G$1)</f>
        <v>23</v>
      </c>
      <c r="H92" s="2">
        <f>SUMIFS(DataRegularSeason20242025!$AA$3:$AA$1315,DataRegularSeason20242025!$B$3:$B$1315, "&lt;=" &amp; $A92, DataRegularSeason20242025!$D$3:$D$1315, H$1)+SUMIFS(DataRegularSeason20242025!$AB$3:$AB$1315,DataRegularSeason20242025!$B$3:$B$1315, "&lt;=" &amp; $A92, DataRegularSeason20242025!$E$3:$E$1315, H$1)</f>
        <v>13</v>
      </c>
      <c r="I92" s="2">
        <f>SUMIFS(DataRegularSeason20242025!$AA$3:$AA$1315,DataRegularSeason20242025!$B$3:$B$1315, "&lt;=" &amp; $A92, DataRegularSeason20242025!$D$3:$D$1315, I$1)+SUMIFS(DataRegularSeason20242025!$AB$3:$AB$1315,DataRegularSeason20242025!$B$3:$B$1315, "&lt;=" &amp; $A92, DataRegularSeason20242025!$E$3:$E$1315, I$1)</f>
        <v>20</v>
      </c>
      <c r="J92" s="2">
        <f>SUMIFS(DataRegularSeason20242025!$AA$3:$AA$1315,DataRegularSeason20242025!$B$3:$B$1315, "&lt;=" &amp; $A92, DataRegularSeason20242025!$D$3:$D$1315, J$1)+SUMIFS(DataRegularSeason20242025!$AB$3:$AB$1315,DataRegularSeason20242025!$B$3:$B$1315, "&lt;=" &amp; $A92, DataRegularSeason20242025!$E$3:$E$1315, J$1)</f>
        <v>24</v>
      </c>
      <c r="K92" s="2">
        <f>SUMIFS(DataRegularSeason20242025!$AA$3:$AA$1315,DataRegularSeason20242025!$B$3:$B$1315, "&lt;=" &amp; $A92, DataRegularSeason20242025!$D$3:$D$1315, K$1)+SUMIFS(DataRegularSeason20242025!$AB$3:$AB$1315,DataRegularSeason20242025!$B$3:$B$1315, "&lt;=" &amp; $A92, DataRegularSeason20242025!$E$3:$E$1315, K$1)</f>
        <v>16</v>
      </c>
      <c r="L92" s="2">
        <f>SUMIFS(DataRegularSeason20242025!$AA$3:$AA$1315,DataRegularSeason20242025!$B$3:$B$1315, "&lt;=" &amp; $A92, DataRegularSeason20242025!$D$3:$D$1315, L$1)+SUMIFS(DataRegularSeason20242025!$AB$3:$AB$1315,DataRegularSeason20242025!$B$3:$B$1315, "&lt;=" &amp; $A92, DataRegularSeason20242025!$E$3:$E$1315, L$1)</f>
        <v>22</v>
      </c>
      <c r="M92" s="2">
        <f>SUMIFS(DataRegularSeason20242025!$AA$3:$AA$1315,DataRegularSeason20242025!$B$3:$B$1315, "&lt;=" &amp; $A92, DataRegularSeason20242025!$D$3:$D$1315, M$1)+SUMIFS(DataRegularSeason20242025!$AB$3:$AB$1315,DataRegularSeason20242025!$B$3:$B$1315, "&lt;=" &amp; $A92, DataRegularSeason20242025!$E$3:$E$1315, M$1)</f>
        <v>25</v>
      </c>
      <c r="N92" s="2">
        <f>SUMIFS(DataRegularSeason20242025!$AA$3:$AA$1315,DataRegularSeason20242025!$B$3:$B$1315, "&lt;=" &amp; $A92, DataRegularSeason20242025!$D$3:$D$1315, N$1)+SUMIFS(DataRegularSeason20242025!$AB$3:$AB$1315,DataRegularSeason20242025!$B$3:$B$1315, "&lt;=" &amp; $A92, DataRegularSeason20242025!$E$3:$E$1315, N$1)</f>
        <v>23</v>
      </c>
      <c r="O92" s="2">
        <f>SUMIFS(DataRegularSeason20242025!$AA$3:$AA$1315,DataRegularSeason20242025!$B$3:$B$1315, "&lt;=" &amp; $A92, DataRegularSeason20242025!$D$3:$D$1315, O$1)+SUMIFS(DataRegularSeason20242025!$AB$3:$AB$1315,DataRegularSeason20242025!$B$3:$B$1315, "&lt;=" &amp; $A92, DataRegularSeason20242025!$E$3:$E$1315, O$1)</f>
        <v>27</v>
      </c>
      <c r="P92" s="2">
        <f>SUMIFS(DataRegularSeason20242025!$AA$3:$AA$1315,DataRegularSeason20242025!$B$3:$B$1315, "&lt;=" &amp; $A92, DataRegularSeason20242025!$D$3:$D$1315, P$1)+SUMIFS(DataRegularSeason20242025!$AB$3:$AB$1315,DataRegularSeason20242025!$B$3:$B$1315, "&lt;=" &amp; $A92, DataRegularSeason20242025!$E$3:$E$1315, P$1)</f>
        <v>16</v>
      </c>
      <c r="Q92" s="2">
        <f>SUMIFS(DataRegularSeason20242025!$AA$3:$AA$1315,DataRegularSeason20242025!$B$3:$B$1315, "&lt;=" &amp; $A92, DataRegularSeason20242025!$D$3:$D$1315, Q$1)+SUMIFS(DataRegularSeason20242025!$AB$3:$AB$1315,DataRegularSeason20242025!$B$3:$B$1315, "&lt;=" &amp; $A92, DataRegularSeason20242025!$E$3:$E$1315, Q$1)</f>
        <v>26</v>
      </c>
      <c r="R92" s="2">
        <f>SUMIFS(DataRegularSeason20242025!$AA$3:$AA$1315,DataRegularSeason20242025!$B$3:$B$1315, "&lt;=" &amp; $A92, DataRegularSeason20242025!$D$3:$D$1315, R$1)+SUMIFS(DataRegularSeason20242025!$AB$3:$AB$1315,DataRegularSeason20242025!$B$3:$B$1315, "&lt;=" &amp; $A92, DataRegularSeason20242025!$E$3:$E$1315, R$1)</f>
        <v>15</v>
      </c>
      <c r="S92" s="2">
        <f>SUMIFS(DataRegularSeason20242025!$AA$3:$AA$1315,DataRegularSeason20242025!$B$3:$B$1315, "&lt;=" &amp; $A92, DataRegularSeason20242025!$D$3:$D$1315, S$1)+SUMIFS(DataRegularSeason20242025!$AB$3:$AB$1315,DataRegularSeason20242025!$B$3:$B$1315, "&lt;=" &amp; $A92, DataRegularSeason20242025!$E$3:$E$1315, S$1)</f>
        <v>19</v>
      </c>
      <c r="T92" s="2">
        <f>SUMIFS(DataRegularSeason20242025!$AA$3:$AA$1315,DataRegularSeason20242025!$B$3:$B$1315, "&lt;=" &amp; $A92, DataRegularSeason20242025!$D$3:$D$1315, T$1)+SUMIFS(DataRegularSeason20242025!$AB$3:$AB$1315,DataRegularSeason20242025!$B$3:$B$1315, "&lt;=" &amp; $A92, DataRegularSeason20242025!$E$3:$E$1315, T$1)</f>
        <v>25</v>
      </c>
      <c r="U92" s="2">
        <f>SUMIFS(DataRegularSeason20242025!$AA$3:$AA$1315,DataRegularSeason20242025!$B$3:$B$1315, "&lt;=" &amp; $A92, DataRegularSeason20242025!$D$3:$D$1315, U$1)+SUMIFS(DataRegularSeason20242025!$AB$3:$AB$1315,DataRegularSeason20242025!$B$3:$B$1315, "&lt;=" &amp; $A92, DataRegularSeason20242025!$E$3:$E$1315, U$1)</f>
        <v>17</v>
      </c>
      <c r="V92" s="2">
        <f>SUMIFS(DataRegularSeason20242025!$AA$3:$AA$1315,DataRegularSeason20242025!$B$3:$B$1315, "&lt;=" &amp; $A92, DataRegularSeason20242025!$D$3:$D$1315, V$1)+SUMIFS(DataRegularSeason20242025!$AB$3:$AB$1315,DataRegularSeason20242025!$B$3:$B$1315, "&lt;=" &amp; $A92, DataRegularSeason20242025!$E$3:$E$1315, V$1)</f>
        <v>18</v>
      </c>
      <c r="W92" s="2">
        <f>SUMIFS(DataRegularSeason20242025!$AA$3:$AA$1315,DataRegularSeason20242025!$B$3:$B$1315, "&lt;=" &amp; $A92, DataRegularSeason20242025!$D$3:$D$1315, W$1)+SUMIFS(DataRegularSeason20242025!$AB$3:$AB$1315,DataRegularSeason20242025!$B$3:$B$1315, "&lt;=" &amp; $A92, DataRegularSeason20242025!$E$3:$E$1315, W$1)</f>
        <v>18</v>
      </c>
      <c r="X92" s="2">
        <f>SUMIFS(DataRegularSeason20242025!$AA$3:$AA$1315,DataRegularSeason20242025!$B$3:$B$1315, "&lt;=" &amp; $A92, DataRegularSeason20242025!$D$3:$D$1315, X$1)+SUMIFS(DataRegularSeason20242025!$AB$3:$AB$1315,DataRegularSeason20242025!$B$3:$B$1315, "&lt;=" &amp; $A92, DataRegularSeason20242025!$E$3:$E$1315, X$1)</f>
        <v>21</v>
      </c>
      <c r="Y92" s="2">
        <f>SUMIFS(DataRegularSeason20242025!$AA$3:$AA$1315,DataRegularSeason20242025!$B$3:$B$1315, "&lt;=" &amp; $A92, DataRegularSeason20242025!$D$3:$D$1315, Y$1)+SUMIFS(DataRegularSeason20242025!$AB$3:$AB$1315,DataRegularSeason20242025!$B$3:$B$1315, "&lt;=" &amp; $A92, DataRegularSeason20242025!$E$3:$E$1315, Y$1)</f>
        <v>16</v>
      </c>
      <c r="Z92" s="2">
        <f>SUMIFS(DataRegularSeason20242025!$AA$3:$AA$1315,DataRegularSeason20242025!$B$3:$B$1315, "&lt;=" &amp; $A92, DataRegularSeason20242025!$D$3:$D$1315, Z$1)+SUMIFS(DataRegularSeason20242025!$AB$3:$AB$1315,DataRegularSeason20242025!$B$3:$B$1315, "&lt;=" &amp; $A92, DataRegularSeason20242025!$E$3:$E$1315, Z$1)</f>
        <v>17</v>
      </c>
      <c r="AA92" s="2">
        <f>SUMIFS(DataRegularSeason20242025!$AA$3:$AA$1315,DataRegularSeason20242025!$B$3:$B$1315, "&lt;=" &amp; $A92, DataRegularSeason20242025!$D$3:$D$1315, AA$1)+SUMIFS(DataRegularSeason20242025!$AB$3:$AB$1315,DataRegularSeason20242025!$B$3:$B$1315, "&lt;=" &amp; $A92, DataRegularSeason20242025!$E$3:$E$1315, AA$1)</f>
        <v>21</v>
      </c>
      <c r="AB92" s="2">
        <f>SUMIFS(DataRegularSeason20242025!$AA$3:$AA$1315,DataRegularSeason20242025!$B$3:$B$1315, "&lt;=" &amp; $A92, DataRegularSeason20242025!$D$3:$D$1315, AB$1)+SUMIFS(DataRegularSeason20242025!$AB$3:$AB$1315,DataRegularSeason20242025!$B$3:$B$1315, "&lt;=" &amp; $A92, DataRegularSeason20242025!$E$3:$E$1315, AB$1)</f>
        <v>26</v>
      </c>
      <c r="AC92" s="2">
        <f>SUMIFS(DataRegularSeason20242025!$AA$3:$AA$1315,DataRegularSeason20242025!$B$3:$B$1315, "&lt;=" &amp; $A92, DataRegularSeason20242025!$D$3:$D$1315, AC$1)+SUMIFS(DataRegularSeason20242025!$AB$3:$AB$1315,DataRegularSeason20242025!$B$3:$B$1315, "&lt;=" &amp; $A92, DataRegularSeason20242025!$E$3:$E$1315, AC$1)</f>
        <v>17</v>
      </c>
      <c r="AD92" s="2">
        <f>SUMIFS(DataRegularSeason20242025!$AA$3:$AA$1315,DataRegularSeason20242025!$B$3:$B$1315, "&lt;=" &amp; $A92, DataRegularSeason20242025!$D$3:$D$1315, AD$1)+SUMIFS(DataRegularSeason20242025!$AB$3:$AB$1315,DataRegularSeason20242025!$B$3:$B$1315, "&lt;=" &amp; $A92, DataRegularSeason20242025!$E$3:$E$1315, AD$1)</f>
        <v>21</v>
      </c>
      <c r="AE92" s="2">
        <f>SUMIFS(DataRegularSeason20242025!$AA$3:$AA$1315,DataRegularSeason20242025!$B$3:$B$1315, "&lt;=" &amp; $A92, DataRegularSeason20242025!$D$3:$D$1315, AE$1)+SUMIFS(DataRegularSeason20242025!$AB$3:$AB$1315,DataRegularSeason20242025!$B$3:$B$1315, "&lt;=" &amp; $A92, DataRegularSeason20242025!$E$3:$E$1315, AE$1)</f>
        <v>24</v>
      </c>
      <c r="AF92" s="2">
        <f>SUMIFS(DataRegularSeason20242025!$AA$3:$AA$1315,DataRegularSeason20242025!$B$3:$B$1315, "&lt;=" &amp; $A92, DataRegularSeason20242025!$D$3:$D$1315, AF$1)+SUMIFS(DataRegularSeason20242025!$AB$3:$AB$1315,DataRegularSeason20242025!$B$3:$B$1315, "&lt;=" &amp; $A92, DataRegularSeason20242025!$E$3:$E$1315, AF$1)</f>
        <v>32</v>
      </c>
      <c r="AG92" s="2">
        <f>SUMIFS(DataRegularSeason20242025!$AA$3:$AA$1315,DataRegularSeason20242025!$B$3:$B$1315, "&lt;=" &amp; $A92, DataRegularSeason20242025!$D$3:$D$1315, AG$1)+SUMIFS(DataRegularSeason20242025!$AB$3:$AB$1315,DataRegularSeason20242025!$B$3:$B$1315, "&lt;=" &amp; $A92, DataRegularSeason20242025!$E$3:$E$1315, AG$1)</f>
        <v>27</v>
      </c>
    </row>
    <row r="93" spans="1:33" x14ac:dyDescent="0.25">
      <c r="A93" s="4">
        <v>45659</v>
      </c>
      <c r="B93" s="2">
        <f>SUMIFS(DataRegularSeason20242025!$AA$3:$AA$1315,DataRegularSeason20242025!$B$3:$B$1315, "&lt;=" &amp; $A93, DataRegularSeason20242025!$D$3:$D$1315, B$1)+SUMIFS(DataRegularSeason20242025!$AB$3:$AB$1315,DataRegularSeason20242025!$B$3:$B$1315, "&lt;=" &amp; $A93, DataRegularSeason20242025!$E$3:$E$1315, B$1)</f>
        <v>18</v>
      </c>
      <c r="C93" s="2">
        <f>SUMIFS(DataRegularSeason20242025!$AA$3:$AA$1315,DataRegularSeason20242025!$B$3:$B$1315, "&lt;=" &amp; $A93, DataRegularSeason20242025!$D$3:$D$1315, C$1)+SUMIFS(DataRegularSeason20242025!$AB$3:$AB$1315,DataRegularSeason20242025!$B$3:$B$1315, "&lt;=" &amp; $A93, DataRegularSeason20242025!$E$3:$E$1315, C$1)</f>
        <v>19</v>
      </c>
      <c r="D93" s="2">
        <f>SUMIFS(DataRegularSeason20242025!$AA$3:$AA$1315,DataRegularSeason20242025!$B$3:$B$1315, "&lt;=" &amp; $A93, DataRegularSeason20242025!$D$3:$D$1315, D$1)+SUMIFS(DataRegularSeason20242025!$AB$3:$AB$1315,DataRegularSeason20242025!$B$3:$B$1315, "&lt;=" &amp; $A93, DataRegularSeason20242025!$E$3:$E$1315, D$1)</f>
        <v>19</v>
      </c>
      <c r="E93" s="2">
        <f>SUMIFS(DataRegularSeason20242025!$AA$3:$AA$1315,DataRegularSeason20242025!$B$3:$B$1315, "&lt;=" &amp; $A93, DataRegularSeason20242025!$D$3:$D$1315, E$1)+SUMIFS(DataRegularSeason20242025!$AB$3:$AB$1315,DataRegularSeason20242025!$B$3:$B$1315, "&lt;=" &amp; $A93, DataRegularSeason20242025!$E$3:$E$1315, E$1)</f>
        <v>28</v>
      </c>
      <c r="F93" s="2">
        <f>SUMIFS(DataRegularSeason20242025!$AA$3:$AA$1315,DataRegularSeason20242025!$B$3:$B$1315, "&lt;=" &amp; $A93, DataRegularSeason20242025!$D$3:$D$1315, F$1)+SUMIFS(DataRegularSeason20242025!$AB$3:$AB$1315,DataRegularSeason20242025!$B$3:$B$1315, "&lt;=" &amp; $A93, DataRegularSeason20242025!$E$3:$E$1315, F$1)</f>
        <v>16</v>
      </c>
      <c r="G93" s="2">
        <f>SUMIFS(DataRegularSeason20242025!$AA$3:$AA$1315,DataRegularSeason20242025!$B$3:$B$1315, "&lt;=" &amp; $A93, DataRegularSeason20242025!$D$3:$D$1315, G$1)+SUMIFS(DataRegularSeason20242025!$AB$3:$AB$1315,DataRegularSeason20242025!$B$3:$B$1315, "&lt;=" &amp; $A93, DataRegularSeason20242025!$E$3:$E$1315, G$1)</f>
        <v>23</v>
      </c>
      <c r="H93" s="2">
        <f>SUMIFS(DataRegularSeason20242025!$AA$3:$AA$1315,DataRegularSeason20242025!$B$3:$B$1315, "&lt;=" &amp; $A93, DataRegularSeason20242025!$D$3:$D$1315, H$1)+SUMIFS(DataRegularSeason20242025!$AB$3:$AB$1315,DataRegularSeason20242025!$B$3:$B$1315, "&lt;=" &amp; $A93, DataRegularSeason20242025!$E$3:$E$1315, H$1)</f>
        <v>13</v>
      </c>
      <c r="I93" s="2">
        <f>SUMIFS(DataRegularSeason20242025!$AA$3:$AA$1315,DataRegularSeason20242025!$B$3:$B$1315, "&lt;=" &amp; $A93, DataRegularSeason20242025!$D$3:$D$1315, I$1)+SUMIFS(DataRegularSeason20242025!$AB$3:$AB$1315,DataRegularSeason20242025!$B$3:$B$1315, "&lt;=" &amp; $A93, DataRegularSeason20242025!$E$3:$E$1315, I$1)</f>
        <v>20</v>
      </c>
      <c r="J93" s="2">
        <f>SUMIFS(DataRegularSeason20242025!$AA$3:$AA$1315,DataRegularSeason20242025!$B$3:$B$1315, "&lt;=" &amp; $A93, DataRegularSeason20242025!$D$3:$D$1315, J$1)+SUMIFS(DataRegularSeason20242025!$AB$3:$AB$1315,DataRegularSeason20242025!$B$3:$B$1315, "&lt;=" &amp; $A93, DataRegularSeason20242025!$E$3:$E$1315, J$1)</f>
        <v>24</v>
      </c>
      <c r="K93" s="2">
        <f>SUMIFS(DataRegularSeason20242025!$AA$3:$AA$1315,DataRegularSeason20242025!$B$3:$B$1315, "&lt;=" &amp; $A93, DataRegularSeason20242025!$D$3:$D$1315, K$1)+SUMIFS(DataRegularSeason20242025!$AB$3:$AB$1315,DataRegularSeason20242025!$B$3:$B$1315, "&lt;=" &amp; $A93, DataRegularSeason20242025!$E$3:$E$1315, K$1)</f>
        <v>16</v>
      </c>
      <c r="L93" s="2">
        <f>SUMIFS(DataRegularSeason20242025!$AA$3:$AA$1315,DataRegularSeason20242025!$B$3:$B$1315, "&lt;=" &amp; $A93, DataRegularSeason20242025!$D$3:$D$1315, L$1)+SUMIFS(DataRegularSeason20242025!$AB$3:$AB$1315,DataRegularSeason20242025!$B$3:$B$1315, "&lt;=" &amp; $A93, DataRegularSeason20242025!$E$3:$E$1315, L$1)</f>
        <v>22</v>
      </c>
      <c r="M93" s="2">
        <f>SUMIFS(DataRegularSeason20242025!$AA$3:$AA$1315,DataRegularSeason20242025!$B$3:$B$1315, "&lt;=" &amp; $A93, DataRegularSeason20242025!$D$3:$D$1315, M$1)+SUMIFS(DataRegularSeason20242025!$AB$3:$AB$1315,DataRegularSeason20242025!$B$3:$B$1315, "&lt;=" &amp; $A93, DataRegularSeason20242025!$E$3:$E$1315, M$1)</f>
        <v>25</v>
      </c>
      <c r="N93" s="2">
        <f>SUMIFS(DataRegularSeason20242025!$AA$3:$AA$1315,DataRegularSeason20242025!$B$3:$B$1315, "&lt;=" &amp; $A93, DataRegularSeason20242025!$D$3:$D$1315, N$1)+SUMIFS(DataRegularSeason20242025!$AB$3:$AB$1315,DataRegularSeason20242025!$B$3:$B$1315, "&lt;=" &amp; $A93, DataRegularSeason20242025!$E$3:$E$1315, N$1)</f>
        <v>23</v>
      </c>
      <c r="O93" s="2">
        <f>SUMIFS(DataRegularSeason20242025!$AA$3:$AA$1315,DataRegularSeason20242025!$B$3:$B$1315, "&lt;=" &amp; $A93, DataRegularSeason20242025!$D$3:$D$1315, O$1)+SUMIFS(DataRegularSeason20242025!$AB$3:$AB$1315,DataRegularSeason20242025!$B$3:$B$1315, "&lt;=" &amp; $A93, DataRegularSeason20242025!$E$3:$E$1315, O$1)</f>
        <v>27</v>
      </c>
      <c r="P93" s="2">
        <f>SUMIFS(DataRegularSeason20242025!$AA$3:$AA$1315,DataRegularSeason20242025!$B$3:$B$1315, "&lt;=" &amp; $A93, DataRegularSeason20242025!$D$3:$D$1315, P$1)+SUMIFS(DataRegularSeason20242025!$AB$3:$AB$1315,DataRegularSeason20242025!$B$3:$B$1315, "&lt;=" &amp; $A93, DataRegularSeason20242025!$E$3:$E$1315, P$1)</f>
        <v>16</v>
      </c>
      <c r="Q93" s="2">
        <f>SUMIFS(DataRegularSeason20242025!$AA$3:$AA$1315,DataRegularSeason20242025!$B$3:$B$1315, "&lt;=" &amp; $A93, DataRegularSeason20242025!$D$3:$D$1315, Q$1)+SUMIFS(DataRegularSeason20242025!$AB$3:$AB$1315,DataRegularSeason20242025!$B$3:$B$1315, "&lt;=" &amp; $A93, DataRegularSeason20242025!$E$3:$E$1315, Q$1)</f>
        <v>26</v>
      </c>
      <c r="R93" s="2">
        <f>SUMIFS(DataRegularSeason20242025!$AA$3:$AA$1315,DataRegularSeason20242025!$B$3:$B$1315, "&lt;=" &amp; $A93, DataRegularSeason20242025!$D$3:$D$1315, R$1)+SUMIFS(DataRegularSeason20242025!$AB$3:$AB$1315,DataRegularSeason20242025!$B$3:$B$1315, "&lt;=" &amp; $A93, DataRegularSeason20242025!$E$3:$E$1315, R$1)</f>
        <v>15</v>
      </c>
      <c r="S93" s="2">
        <f>SUMIFS(DataRegularSeason20242025!$AA$3:$AA$1315,DataRegularSeason20242025!$B$3:$B$1315, "&lt;=" &amp; $A93, DataRegularSeason20242025!$D$3:$D$1315, S$1)+SUMIFS(DataRegularSeason20242025!$AB$3:$AB$1315,DataRegularSeason20242025!$B$3:$B$1315, "&lt;=" &amp; $A93, DataRegularSeason20242025!$E$3:$E$1315, S$1)</f>
        <v>19</v>
      </c>
      <c r="T93" s="2">
        <f>SUMIFS(DataRegularSeason20242025!$AA$3:$AA$1315,DataRegularSeason20242025!$B$3:$B$1315, "&lt;=" &amp; $A93, DataRegularSeason20242025!$D$3:$D$1315, T$1)+SUMIFS(DataRegularSeason20242025!$AB$3:$AB$1315,DataRegularSeason20242025!$B$3:$B$1315, "&lt;=" &amp; $A93, DataRegularSeason20242025!$E$3:$E$1315, T$1)</f>
        <v>25</v>
      </c>
      <c r="U93" s="2">
        <f>SUMIFS(DataRegularSeason20242025!$AA$3:$AA$1315,DataRegularSeason20242025!$B$3:$B$1315, "&lt;=" &amp; $A93, DataRegularSeason20242025!$D$3:$D$1315, U$1)+SUMIFS(DataRegularSeason20242025!$AB$3:$AB$1315,DataRegularSeason20242025!$B$3:$B$1315, "&lt;=" &amp; $A93, DataRegularSeason20242025!$E$3:$E$1315, U$1)</f>
        <v>17</v>
      </c>
      <c r="V93" s="2">
        <f>SUMIFS(DataRegularSeason20242025!$AA$3:$AA$1315,DataRegularSeason20242025!$B$3:$B$1315, "&lt;=" &amp; $A93, DataRegularSeason20242025!$D$3:$D$1315, V$1)+SUMIFS(DataRegularSeason20242025!$AB$3:$AB$1315,DataRegularSeason20242025!$B$3:$B$1315, "&lt;=" &amp; $A93, DataRegularSeason20242025!$E$3:$E$1315, V$1)</f>
        <v>18</v>
      </c>
      <c r="W93" s="2">
        <f>SUMIFS(DataRegularSeason20242025!$AA$3:$AA$1315,DataRegularSeason20242025!$B$3:$B$1315, "&lt;=" &amp; $A93, DataRegularSeason20242025!$D$3:$D$1315, W$1)+SUMIFS(DataRegularSeason20242025!$AB$3:$AB$1315,DataRegularSeason20242025!$B$3:$B$1315, "&lt;=" &amp; $A93, DataRegularSeason20242025!$E$3:$E$1315, W$1)</f>
        <v>18</v>
      </c>
      <c r="X93" s="2">
        <f>SUMIFS(DataRegularSeason20242025!$AA$3:$AA$1315,DataRegularSeason20242025!$B$3:$B$1315, "&lt;=" &amp; $A93, DataRegularSeason20242025!$D$3:$D$1315, X$1)+SUMIFS(DataRegularSeason20242025!$AB$3:$AB$1315,DataRegularSeason20242025!$B$3:$B$1315, "&lt;=" &amp; $A93, DataRegularSeason20242025!$E$3:$E$1315, X$1)</f>
        <v>21</v>
      </c>
      <c r="Y93" s="2">
        <f>SUMIFS(DataRegularSeason20242025!$AA$3:$AA$1315,DataRegularSeason20242025!$B$3:$B$1315, "&lt;=" &amp; $A93, DataRegularSeason20242025!$D$3:$D$1315, Y$1)+SUMIFS(DataRegularSeason20242025!$AB$3:$AB$1315,DataRegularSeason20242025!$B$3:$B$1315, "&lt;=" &amp; $A93, DataRegularSeason20242025!$E$3:$E$1315, Y$1)</f>
        <v>16</v>
      </c>
      <c r="Z93" s="2">
        <f>SUMIFS(DataRegularSeason20242025!$AA$3:$AA$1315,DataRegularSeason20242025!$B$3:$B$1315, "&lt;=" &amp; $A93, DataRegularSeason20242025!$D$3:$D$1315, Z$1)+SUMIFS(DataRegularSeason20242025!$AB$3:$AB$1315,DataRegularSeason20242025!$B$3:$B$1315, "&lt;=" &amp; $A93, DataRegularSeason20242025!$E$3:$E$1315, Z$1)</f>
        <v>17</v>
      </c>
      <c r="AA93" s="2">
        <f>SUMIFS(DataRegularSeason20242025!$AA$3:$AA$1315,DataRegularSeason20242025!$B$3:$B$1315, "&lt;=" &amp; $A93, DataRegularSeason20242025!$D$3:$D$1315, AA$1)+SUMIFS(DataRegularSeason20242025!$AB$3:$AB$1315,DataRegularSeason20242025!$B$3:$B$1315, "&lt;=" &amp; $A93, DataRegularSeason20242025!$E$3:$E$1315, AA$1)</f>
        <v>21</v>
      </c>
      <c r="AB93" s="2">
        <f>SUMIFS(DataRegularSeason20242025!$AA$3:$AA$1315,DataRegularSeason20242025!$B$3:$B$1315, "&lt;=" &amp; $A93, DataRegularSeason20242025!$D$3:$D$1315, AB$1)+SUMIFS(DataRegularSeason20242025!$AB$3:$AB$1315,DataRegularSeason20242025!$B$3:$B$1315, "&lt;=" &amp; $A93, DataRegularSeason20242025!$E$3:$E$1315, AB$1)</f>
        <v>26</v>
      </c>
      <c r="AC93" s="2">
        <f>SUMIFS(DataRegularSeason20242025!$AA$3:$AA$1315,DataRegularSeason20242025!$B$3:$B$1315, "&lt;=" &amp; $A93, DataRegularSeason20242025!$D$3:$D$1315, AC$1)+SUMIFS(DataRegularSeason20242025!$AB$3:$AB$1315,DataRegularSeason20242025!$B$3:$B$1315, "&lt;=" &amp; $A93, DataRegularSeason20242025!$E$3:$E$1315, AC$1)</f>
        <v>17</v>
      </c>
      <c r="AD93" s="2">
        <f>SUMIFS(DataRegularSeason20242025!$AA$3:$AA$1315,DataRegularSeason20242025!$B$3:$B$1315, "&lt;=" &amp; $A93, DataRegularSeason20242025!$D$3:$D$1315, AD$1)+SUMIFS(DataRegularSeason20242025!$AB$3:$AB$1315,DataRegularSeason20242025!$B$3:$B$1315, "&lt;=" &amp; $A93, DataRegularSeason20242025!$E$3:$E$1315, AD$1)</f>
        <v>21</v>
      </c>
      <c r="AE93" s="2">
        <f>SUMIFS(DataRegularSeason20242025!$AA$3:$AA$1315,DataRegularSeason20242025!$B$3:$B$1315, "&lt;=" &amp; $A93, DataRegularSeason20242025!$D$3:$D$1315, AE$1)+SUMIFS(DataRegularSeason20242025!$AB$3:$AB$1315,DataRegularSeason20242025!$B$3:$B$1315, "&lt;=" &amp; $A93, DataRegularSeason20242025!$E$3:$E$1315, AE$1)</f>
        <v>24</v>
      </c>
      <c r="AF93" s="2">
        <f>SUMIFS(DataRegularSeason20242025!$AA$3:$AA$1315,DataRegularSeason20242025!$B$3:$B$1315, "&lt;=" &amp; $A93, DataRegularSeason20242025!$D$3:$D$1315, AF$1)+SUMIFS(DataRegularSeason20242025!$AB$3:$AB$1315,DataRegularSeason20242025!$B$3:$B$1315, "&lt;=" &amp; $A93, DataRegularSeason20242025!$E$3:$E$1315, AF$1)</f>
        <v>32</v>
      </c>
      <c r="AG93" s="2">
        <f>SUMIFS(DataRegularSeason20242025!$AA$3:$AA$1315,DataRegularSeason20242025!$B$3:$B$1315, "&lt;=" &amp; $A93, DataRegularSeason20242025!$D$3:$D$1315, AG$1)+SUMIFS(DataRegularSeason20242025!$AB$3:$AB$1315,DataRegularSeason20242025!$B$3:$B$1315, "&lt;=" &amp; $A93, DataRegularSeason20242025!$E$3:$E$1315, AG$1)</f>
        <v>27</v>
      </c>
    </row>
    <row r="94" spans="1:33" x14ac:dyDescent="0.25">
      <c r="A94" s="4">
        <v>45660</v>
      </c>
      <c r="B94" s="2">
        <f>SUMIFS(DataRegularSeason20242025!$AA$3:$AA$1315,DataRegularSeason20242025!$B$3:$B$1315, "&lt;=" &amp; $A94, DataRegularSeason20242025!$D$3:$D$1315, B$1)+SUMIFS(DataRegularSeason20242025!$AB$3:$AB$1315,DataRegularSeason20242025!$B$3:$B$1315, "&lt;=" &amp; $A94, DataRegularSeason20242025!$E$3:$E$1315, B$1)</f>
        <v>18</v>
      </c>
      <c r="C94" s="2">
        <f>SUMIFS(DataRegularSeason20242025!$AA$3:$AA$1315,DataRegularSeason20242025!$B$3:$B$1315, "&lt;=" &amp; $A94, DataRegularSeason20242025!$D$3:$D$1315, C$1)+SUMIFS(DataRegularSeason20242025!$AB$3:$AB$1315,DataRegularSeason20242025!$B$3:$B$1315, "&lt;=" &amp; $A94, DataRegularSeason20242025!$E$3:$E$1315, C$1)</f>
        <v>19</v>
      </c>
      <c r="D94" s="2">
        <f>SUMIFS(DataRegularSeason20242025!$AA$3:$AA$1315,DataRegularSeason20242025!$B$3:$B$1315, "&lt;=" &amp; $A94, DataRegularSeason20242025!$D$3:$D$1315, D$1)+SUMIFS(DataRegularSeason20242025!$AB$3:$AB$1315,DataRegularSeason20242025!$B$3:$B$1315, "&lt;=" &amp; $A94, DataRegularSeason20242025!$E$3:$E$1315, D$1)</f>
        <v>19</v>
      </c>
      <c r="E94" s="2">
        <f>SUMIFS(DataRegularSeason20242025!$AA$3:$AA$1315,DataRegularSeason20242025!$B$3:$B$1315, "&lt;=" &amp; $A94, DataRegularSeason20242025!$D$3:$D$1315, E$1)+SUMIFS(DataRegularSeason20242025!$AB$3:$AB$1315,DataRegularSeason20242025!$B$3:$B$1315, "&lt;=" &amp; $A94, DataRegularSeason20242025!$E$3:$E$1315, E$1)</f>
        <v>28</v>
      </c>
      <c r="F94" s="2">
        <f>SUMIFS(DataRegularSeason20242025!$AA$3:$AA$1315,DataRegularSeason20242025!$B$3:$B$1315, "&lt;=" &amp; $A94, DataRegularSeason20242025!$D$3:$D$1315, F$1)+SUMIFS(DataRegularSeason20242025!$AB$3:$AB$1315,DataRegularSeason20242025!$B$3:$B$1315, "&lt;=" &amp; $A94, DataRegularSeason20242025!$E$3:$E$1315, F$1)</f>
        <v>16</v>
      </c>
      <c r="G94" s="2">
        <f>SUMIFS(DataRegularSeason20242025!$AA$3:$AA$1315,DataRegularSeason20242025!$B$3:$B$1315, "&lt;=" &amp; $A94, DataRegularSeason20242025!$D$3:$D$1315, G$1)+SUMIFS(DataRegularSeason20242025!$AB$3:$AB$1315,DataRegularSeason20242025!$B$3:$B$1315, "&lt;=" &amp; $A94, DataRegularSeason20242025!$E$3:$E$1315, G$1)</f>
        <v>23</v>
      </c>
      <c r="H94" s="2">
        <f>SUMIFS(DataRegularSeason20242025!$AA$3:$AA$1315,DataRegularSeason20242025!$B$3:$B$1315, "&lt;=" &amp; $A94, DataRegularSeason20242025!$D$3:$D$1315, H$1)+SUMIFS(DataRegularSeason20242025!$AB$3:$AB$1315,DataRegularSeason20242025!$B$3:$B$1315, "&lt;=" &amp; $A94, DataRegularSeason20242025!$E$3:$E$1315, H$1)</f>
        <v>13</v>
      </c>
      <c r="I94" s="2">
        <f>SUMIFS(DataRegularSeason20242025!$AA$3:$AA$1315,DataRegularSeason20242025!$B$3:$B$1315, "&lt;=" &amp; $A94, DataRegularSeason20242025!$D$3:$D$1315, I$1)+SUMIFS(DataRegularSeason20242025!$AB$3:$AB$1315,DataRegularSeason20242025!$B$3:$B$1315, "&lt;=" &amp; $A94, DataRegularSeason20242025!$E$3:$E$1315, I$1)</f>
        <v>20</v>
      </c>
      <c r="J94" s="2">
        <f>SUMIFS(DataRegularSeason20242025!$AA$3:$AA$1315,DataRegularSeason20242025!$B$3:$B$1315, "&lt;=" &amp; $A94, DataRegularSeason20242025!$D$3:$D$1315, J$1)+SUMIFS(DataRegularSeason20242025!$AB$3:$AB$1315,DataRegularSeason20242025!$B$3:$B$1315, "&lt;=" &amp; $A94, DataRegularSeason20242025!$E$3:$E$1315, J$1)</f>
        <v>24</v>
      </c>
      <c r="K94" s="2">
        <f>SUMIFS(DataRegularSeason20242025!$AA$3:$AA$1315,DataRegularSeason20242025!$B$3:$B$1315, "&lt;=" &amp; $A94, DataRegularSeason20242025!$D$3:$D$1315, K$1)+SUMIFS(DataRegularSeason20242025!$AB$3:$AB$1315,DataRegularSeason20242025!$B$3:$B$1315, "&lt;=" &amp; $A94, DataRegularSeason20242025!$E$3:$E$1315, K$1)</f>
        <v>16</v>
      </c>
      <c r="L94" s="2">
        <f>SUMIFS(DataRegularSeason20242025!$AA$3:$AA$1315,DataRegularSeason20242025!$B$3:$B$1315, "&lt;=" &amp; $A94, DataRegularSeason20242025!$D$3:$D$1315, L$1)+SUMIFS(DataRegularSeason20242025!$AB$3:$AB$1315,DataRegularSeason20242025!$B$3:$B$1315, "&lt;=" &amp; $A94, DataRegularSeason20242025!$E$3:$E$1315, L$1)</f>
        <v>22</v>
      </c>
      <c r="M94" s="2">
        <f>SUMIFS(DataRegularSeason20242025!$AA$3:$AA$1315,DataRegularSeason20242025!$B$3:$B$1315, "&lt;=" &amp; $A94, DataRegularSeason20242025!$D$3:$D$1315, M$1)+SUMIFS(DataRegularSeason20242025!$AB$3:$AB$1315,DataRegularSeason20242025!$B$3:$B$1315, "&lt;=" &amp; $A94, DataRegularSeason20242025!$E$3:$E$1315, M$1)</f>
        <v>25</v>
      </c>
      <c r="N94" s="2">
        <f>SUMIFS(DataRegularSeason20242025!$AA$3:$AA$1315,DataRegularSeason20242025!$B$3:$B$1315, "&lt;=" &amp; $A94, DataRegularSeason20242025!$D$3:$D$1315, N$1)+SUMIFS(DataRegularSeason20242025!$AB$3:$AB$1315,DataRegularSeason20242025!$B$3:$B$1315, "&lt;=" &amp; $A94, DataRegularSeason20242025!$E$3:$E$1315, N$1)</f>
        <v>23</v>
      </c>
      <c r="O94" s="2">
        <f>SUMIFS(DataRegularSeason20242025!$AA$3:$AA$1315,DataRegularSeason20242025!$B$3:$B$1315, "&lt;=" &amp; $A94, DataRegularSeason20242025!$D$3:$D$1315, O$1)+SUMIFS(DataRegularSeason20242025!$AB$3:$AB$1315,DataRegularSeason20242025!$B$3:$B$1315, "&lt;=" &amp; $A94, DataRegularSeason20242025!$E$3:$E$1315, O$1)</f>
        <v>27</v>
      </c>
      <c r="P94" s="2">
        <f>SUMIFS(DataRegularSeason20242025!$AA$3:$AA$1315,DataRegularSeason20242025!$B$3:$B$1315, "&lt;=" &amp; $A94, DataRegularSeason20242025!$D$3:$D$1315, P$1)+SUMIFS(DataRegularSeason20242025!$AB$3:$AB$1315,DataRegularSeason20242025!$B$3:$B$1315, "&lt;=" &amp; $A94, DataRegularSeason20242025!$E$3:$E$1315, P$1)</f>
        <v>16</v>
      </c>
      <c r="Q94" s="2">
        <f>SUMIFS(DataRegularSeason20242025!$AA$3:$AA$1315,DataRegularSeason20242025!$B$3:$B$1315, "&lt;=" &amp; $A94, DataRegularSeason20242025!$D$3:$D$1315, Q$1)+SUMIFS(DataRegularSeason20242025!$AB$3:$AB$1315,DataRegularSeason20242025!$B$3:$B$1315, "&lt;=" &amp; $A94, DataRegularSeason20242025!$E$3:$E$1315, Q$1)</f>
        <v>26</v>
      </c>
      <c r="R94" s="2">
        <f>SUMIFS(DataRegularSeason20242025!$AA$3:$AA$1315,DataRegularSeason20242025!$B$3:$B$1315, "&lt;=" &amp; $A94, DataRegularSeason20242025!$D$3:$D$1315, R$1)+SUMIFS(DataRegularSeason20242025!$AB$3:$AB$1315,DataRegularSeason20242025!$B$3:$B$1315, "&lt;=" &amp; $A94, DataRegularSeason20242025!$E$3:$E$1315, R$1)</f>
        <v>15</v>
      </c>
      <c r="S94" s="2">
        <f>SUMIFS(DataRegularSeason20242025!$AA$3:$AA$1315,DataRegularSeason20242025!$B$3:$B$1315, "&lt;=" &amp; $A94, DataRegularSeason20242025!$D$3:$D$1315, S$1)+SUMIFS(DataRegularSeason20242025!$AB$3:$AB$1315,DataRegularSeason20242025!$B$3:$B$1315, "&lt;=" &amp; $A94, DataRegularSeason20242025!$E$3:$E$1315, S$1)</f>
        <v>19</v>
      </c>
      <c r="T94" s="2">
        <f>SUMIFS(DataRegularSeason20242025!$AA$3:$AA$1315,DataRegularSeason20242025!$B$3:$B$1315, "&lt;=" &amp; $A94, DataRegularSeason20242025!$D$3:$D$1315, T$1)+SUMIFS(DataRegularSeason20242025!$AB$3:$AB$1315,DataRegularSeason20242025!$B$3:$B$1315, "&lt;=" &amp; $A94, DataRegularSeason20242025!$E$3:$E$1315, T$1)</f>
        <v>25</v>
      </c>
      <c r="U94" s="2">
        <f>SUMIFS(DataRegularSeason20242025!$AA$3:$AA$1315,DataRegularSeason20242025!$B$3:$B$1315, "&lt;=" &amp; $A94, DataRegularSeason20242025!$D$3:$D$1315, U$1)+SUMIFS(DataRegularSeason20242025!$AB$3:$AB$1315,DataRegularSeason20242025!$B$3:$B$1315, "&lt;=" &amp; $A94, DataRegularSeason20242025!$E$3:$E$1315, U$1)</f>
        <v>17</v>
      </c>
      <c r="V94" s="2">
        <f>SUMIFS(DataRegularSeason20242025!$AA$3:$AA$1315,DataRegularSeason20242025!$B$3:$B$1315, "&lt;=" &amp; $A94, DataRegularSeason20242025!$D$3:$D$1315, V$1)+SUMIFS(DataRegularSeason20242025!$AB$3:$AB$1315,DataRegularSeason20242025!$B$3:$B$1315, "&lt;=" &amp; $A94, DataRegularSeason20242025!$E$3:$E$1315, V$1)</f>
        <v>18</v>
      </c>
      <c r="W94" s="2">
        <f>SUMIFS(DataRegularSeason20242025!$AA$3:$AA$1315,DataRegularSeason20242025!$B$3:$B$1315, "&lt;=" &amp; $A94, DataRegularSeason20242025!$D$3:$D$1315, W$1)+SUMIFS(DataRegularSeason20242025!$AB$3:$AB$1315,DataRegularSeason20242025!$B$3:$B$1315, "&lt;=" &amp; $A94, DataRegularSeason20242025!$E$3:$E$1315, W$1)</f>
        <v>18</v>
      </c>
      <c r="X94" s="2">
        <f>SUMIFS(DataRegularSeason20242025!$AA$3:$AA$1315,DataRegularSeason20242025!$B$3:$B$1315, "&lt;=" &amp; $A94, DataRegularSeason20242025!$D$3:$D$1315, X$1)+SUMIFS(DataRegularSeason20242025!$AB$3:$AB$1315,DataRegularSeason20242025!$B$3:$B$1315, "&lt;=" &amp; $A94, DataRegularSeason20242025!$E$3:$E$1315, X$1)</f>
        <v>21</v>
      </c>
      <c r="Y94" s="2">
        <f>SUMIFS(DataRegularSeason20242025!$AA$3:$AA$1315,DataRegularSeason20242025!$B$3:$B$1315, "&lt;=" &amp; $A94, DataRegularSeason20242025!$D$3:$D$1315, Y$1)+SUMIFS(DataRegularSeason20242025!$AB$3:$AB$1315,DataRegularSeason20242025!$B$3:$B$1315, "&lt;=" &amp; $A94, DataRegularSeason20242025!$E$3:$E$1315, Y$1)</f>
        <v>16</v>
      </c>
      <c r="Z94" s="2">
        <f>SUMIFS(DataRegularSeason20242025!$AA$3:$AA$1315,DataRegularSeason20242025!$B$3:$B$1315, "&lt;=" &amp; $A94, DataRegularSeason20242025!$D$3:$D$1315, Z$1)+SUMIFS(DataRegularSeason20242025!$AB$3:$AB$1315,DataRegularSeason20242025!$B$3:$B$1315, "&lt;=" &amp; $A94, DataRegularSeason20242025!$E$3:$E$1315, Z$1)</f>
        <v>17</v>
      </c>
      <c r="AA94" s="2">
        <f>SUMIFS(DataRegularSeason20242025!$AA$3:$AA$1315,DataRegularSeason20242025!$B$3:$B$1315, "&lt;=" &amp; $A94, DataRegularSeason20242025!$D$3:$D$1315, AA$1)+SUMIFS(DataRegularSeason20242025!$AB$3:$AB$1315,DataRegularSeason20242025!$B$3:$B$1315, "&lt;=" &amp; $A94, DataRegularSeason20242025!$E$3:$E$1315, AA$1)</f>
        <v>21</v>
      </c>
      <c r="AB94" s="2">
        <f>SUMIFS(DataRegularSeason20242025!$AA$3:$AA$1315,DataRegularSeason20242025!$B$3:$B$1315, "&lt;=" &amp; $A94, DataRegularSeason20242025!$D$3:$D$1315, AB$1)+SUMIFS(DataRegularSeason20242025!$AB$3:$AB$1315,DataRegularSeason20242025!$B$3:$B$1315, "&lt;=" &amp; $A94, DataRegularSeason20242025!$E$3:$E$1315, AB$1)</f>
        <v>26</v>
      </c>
      <c r="AC94" s="2">
        <f>SUMIFS(DataRegularSeason20242025!$AA$3:$AA$1315,DataRegularSeason20242025!$B$3:$B$1315, "&lt;=" &amp; $A94, DataRegularSeason20242025!$D$3:$D$1315, AC$1)+SUMIFS(DataRegularSeason20242025!$AB$3:$AB$1315,DataRegularSeason20242025!$B$3:$B$1315, "&lt;=" &amp; $A94, DataRegularSeason20242025!$E$3:$E$1315, AC$1)</f>
        <v>17</v>
      </c>
      <c r="AD94" s="2">
        <f>SUMIFS(DataRegularSeason20242025!$AA$3:$AA$1315,DataRegularSeason20242025!$B$3:$B$1315, "&lt;=" &amp; $A94, DataRegularSeason20242025!$D$3:$D$1315, AD$1)+SUMIFS(DataRegularSeason20242025!$AB$3:$AB$1315,DataRegularSeason20242025!$B$3:$B$1315, "&lt;=" &amp; $A94, DataRegularSeason20242025!$E$3:$E$1315, AD$1)</f>
        <v>21</v>
      </c>
      <c r="AE94" s="2">
        <f>SUMIFS(DataRegularSeason20242025!$AA$3:$AA$1315,DataRegularSeason20242025!$B$3:$B$1315, "&lt;=" &amp; $A94, DataRegularSeason20242025!$D$3:$D$1315, AE$1)+SUMIFS(DataRegularSeason20242025!$AB$3:$AB$1315,DataRegularSeason20242025!$B$3:$B$1315, "&lt;=" &amp; $A94, DataRegularSeason20242025!$E$3:$E$1315, AE$1)</f>
        <v>24</v>
      </c>
      <c r="AF94" s="2">
        <f>SUMIFS(DataRegularSeason20242025!$AA$3:$AA$1315,DataRegularSeason20242025!$B$3:$B$1315, "&lt;=" &amp; $A94, DataRegularSeason20242025!$D$3:$D$1315, AF$1)+SUMIFS(DataRegularSeason20242025!$AB$3:$AB$1315,DataRegularSeason20242025!$B$3:$B$1315, "&lt;=" &amp; $A94, DataRegularSeason20242025!$E$3:$E$1315, AF$1)</f>
        <v>32</v>
      </c>
      <c r="AG94" s="2">
        <f>SUMIFS(DataRegularSeason20242025!$AA$3:$AA$1315,DataRegularSeason20242025!$B$3:$B$1315, "&lt;=" &amp; $A94, DataRegularSeason20242025!$D$3:$D$1315, AG$1)+SUMIFS(DataRegularSeason20242025!$AB$3:$AB$1315,DataRegularSeason20242025!$B$3:$B$1315, "&lt;=" &amp; $A94, DataRegularSeason20242025!$E$3:$E$1315, AG$1)</f>
        <v>27</v>
      </c>
    </row>
    <row r="95" spans="1:33" x14ac:dyDescent="0.25">
      <c r="A95" s="4">
        <v>45661</v>
      </c>
      <c r="B95" s="2">
        <f>SUMIFS(DataRegularSeason20242025!$AA$3:$AA$1315,DataRegularSeason20242025!$B$3:$B$1315, "&lt;=" &amp; $A95, DataRegularSeason20242025!$D$3:$D$1315, B$1)+SUMIFS(DataRegularSeason20242025!$AB$3:$AB$1315,DataRegularSeason20242025!$B$3:$B$1315, "&lt;=" &amp; $A95, DataRegularSeason20242025!$E$3:$E$1315, B$1)</f>
        <v>18</v>
      </c>
      <c r="C95" s="2">
        <f>SUMIFS(DataRegularSeason20242025!$AA$3:$AA$1315,DataRegularSeason20242025!$B$3:$B$1315, "&lt;=" &amp; $A95, DataRegularSeason20242025!$D$3:$D$1315, C$1)+SUMIFS(DataRegularSeason20242025!$AB$3:$AB$1315,DataRegularSeason20242025!$B$3:$B$1315, "&lt;=" &amp; $A95, DataRegularSeason20242025!$E$3:$E$1315, C$1)</f>
        <v>19</v>
      </c>
      <c r="D95" s="2">
        <f>SUMIFS(DataRegularSeason20242025!$AA$3:$AA$1315,DataRegularSeason20242025!$B$3:$B$1315, "&lt;=" &amp; $A95, DataRegularSeason20242025!$D$3:$D$1315, D$1)+SUMIFS(DataRegularSeason20242025!$AB$3:$AB$1315,DataRegularSeason20242025!$B$3:$B$1315, "&lt;=" &amp; $A95, DataRegularSeason20242025!$E$3:$E$1315, D$1)</f>
        <v>19</v>
      </c>
      <c r="E95" s="2">
        <f>SUMIFS(DataRegularSeason20242025!$AA$3:$AA$1315,DataRegularSeason20242025!$B$3:$B$1315, "&lt;=" &amp; $A95, DataRegularSeason20242025!$D$3:$D$1315, E$1)+SUMIFS(DataRegularSeason20242025!$AB$3:$AB$1315,DataRegularSeason20242025!$B$3:$B$1315, "&lt;=" &amp; $A95, DataRegularSeason20242025!$E$3:$E$1315, E$1)</f>
        <v>28</v>
      </c>
      <c r="F95" s="2">
        <f>SUMIFS(DataRegularSeason20242025!$AA$3:$AA$1315,DataRegularSeason20242025!$B$3:$B$1315, "&lt;=" &amp; $A95, DataRegularSeason20242025!$D$3:$D$1315, F$1)+SUMIFS(DataRegularSeason20242025!$AB$3:$AB$1315,DataRegularSeason20242025!$B$3:$B$1315, "&lt;=" &amp; $A95, DataRegularSeason20242025!$E$3:$E$1315, F$1)</f>
        <v>16</v>
      </c>
      <c r="G95" s="2">
        <f>SUMIFS(DataRegularSeason20242025!$AA$3:$AA$1315,DataRegularSeason20242025!$B$3:$B$1315, "&lt;=" &amp; $A95, DataRegularSeason20242025!$D$3:$D$1315, G$1)+SUMIFS(DataRegularSeason20242025!$AB$3:$AB$1315,DataRegularSeason20242025!$B$3:$B$1315, "&lt;=" &amp; $A95, DataRegularSeason20242025!$E$3:$E$1315, G$1)</f>
        <v>23</v>
      </c>
      <c r="H95" s="2">
        <f>SUMIFS(DataRegularSeason20242025!$AA$3:$AA$1315,DataRegularSeason20242025!$B$3:$B$1315, "&lt;=" &amp; $A95, DataRegularSeason20242025!$D$3:$D$1315, H$1)+SUMIFS(DataRegularSeason20242025!$AB$3:$AB$1315,DataRegularSeason20242025!$B$3:$B$1315, "&lt;=" &amp; $A95, DataRegularSeason20242025!$E$3:$E$1315, H$1)</f>
        <v>13</v>
      </c>
      <c r="I95" s="2">
        <f>SUMIFS(DataRegularSeason20242025!$AA$3:$AA$1315,DataRegularSeason20242025!$B$3:$B$1315, "&lt;=" &amp; $A95, DataRegularSeason20242025!$D$3:$D$1315, I$1)+SUMIFS(DataRegularSeason20242025!$AB$3:$AB$1315,DataRegularSeason20242025!$B$3:$B$1315, "&lt;=" &amp; $A95, DataRegularSeason20242025!$E$3:$E$1315, I$1)</f>
        <v>20</v>
      </c>
      <c r="J95" s="2">
        <f>SUMIFS(DataRegularSeason20242025!$AA$3:$AA$1315,DataRegularSeason20242025!$B$3:$B$1315, "&lt;=" &amp; $A95, DataRegularSeason20242025!$D$3:$D$1315, J$1)+SUMIFS(DataRegularSeason20242025!$AB$3:$AB$1315,DataRegularSeason20242025!$B$3:$B$1315, "&lt;=" &amp; $A95, DataRegularSeason20242025!$E$3:$E$1315, J$1)</f>
        <v>24</v>
      </c>
      <c r="K95" s="2">
        <f>SUMIFS(DataRegularSeason20242025!$AA$3:$AA$1315,DataRegularSeason20242025!$B$3:$B$1315, "&lt;=" &amp; $A95, DataRegularSeason20242025!$D$3:$D$1315, K$1)+SUMIFS(DataRegularSeason20242025!$AB$3:$AB$1315,DataRegularSeason20242025!$B$3:$B$1315, "&lt;=" &amp; $A95, DataRegularSeason20242025!$E$3:$E$1315, K$1)</f>
        <v>16</v>
      </c>
      <c r="L95" s="2">
        <f>SUMIFS(DataRegularSeason20242025!$AA$3:$AA$1315,DataRegularSeason20242025!$B$3:$B$1315, "&lt;=" &amp; $A95, DataRegularSeason20242025!$D$3:$D$1315, L$1)+SUMIFS(DataRegularSeason20242025!$AB$3:$AB$1315,DataRegularSeason20242025!$B$3:$B$1315, "&lt;=" &amp; $A95, DataRegularSeason20242025!$E$3:$E$1315, L$1)</f>
        <v>22</v>
      </c>
      <c r="M95" s="2">
        <f>SUMIFS(DataRegularSeason20242025!$AA$3:$AA$1315,DataRegularSeason20242025!$B$3:$B$1315, "&lt;=" &amp; $A95, DataRegularSeason20242025!$D$3:$D$1315, M$1)+SUMIFS(DataRegularSeason20242025!$AB$3:$AB$1315,DataRegularSeason20242025!$B$3:$B$1315, "&lt;=" &amp; $A95, DataRegularSeason20242025!$E$3:$E$1315, M$1)</f>
        <v>25</v>
      </c>
      <c r="N95" s="2">
        <f>SUMIFS(DataRegularSeason20242025!$AA$3:$AA$1315,DataRegularSeason20242025!$B$3:$B$1315, "&lt;=" &amp; $A95, DataRegularSeason20242025!$D$3:$D$1315, N$1)+SUMIFS(DataRegularSeason20242025!$AB$3:$AB$1315,DataRegularSeason20242025!$B$3:$B$1315, "&lt;=" &amp; $A95, DataRegularSeason20242025!$E$3:$E$1315, N$1)</f>
        <v>23</v>
      </c>
      <c r="O95" s="2">
        <f>SUMIFS(DataRegularSeason20242025!$AA$3:$AA$1315,DataRegularSeason20242025!$B$3:$B$1315, "&lt;=" &amp; $A95, DataRegularSeason20242025!$D$3:$D$1315, O$1)+SUMIFS(DataRegularSeason20242025!$AB$3:$AB$1315,DataRegularSeason20242025!$B$3:$B$1315, "&lt;=" &amp; $A95, DataRegularSeason20242025!$E$3:$E$1315, O$1)</f>
        <v>27</v>
      </c>
      <c r="P95" s="2">
        <f>SUMIFS(DataRegularSeason20242025!$AA$3:$AA$1315,DataRegularSeason20242025!$B$3:$B$1315, "&lt;=" &amp; $A95, DataRegularSeason20242025!$D$3:$D$1315, P$1)+SUMIFS(DataRegularSeason20242025!$AB$3:$AB$1315,DataRegularSeason20242025!$B$3:$B$1315, "&lt;=" &amp; $A95, DataRegularSeason20242025!$E$3:$E$1315, P$1)</f>
        <v>16</v>
      </c>
      <c r="Q95" s="2">
        <f>SUMIFS(DataRegularSeason20242025!$AA$3:$AA$1315,DataRegularSeason20242025!$B$3:$B$1315, "&lt;=" &amp; $A95, DataRegularSeason20242025!$D$3:$D$1315, Q$1)+SUMIFS(DataRegularSeason20242025!$AB$3:$AB$1315,DataRegularSeason20242025!$B$3:$B$1315, "&lt;=" &amp; $A95, DataRegularSeason20242025!$E$3:$E$1315, Q$1)</f>
        <v>26</v>
      </c>
      <c r="R95" s="2">
        <f>SUMIFS(DataRegularSeason20242025!$AA$3:$AA$1315,DataRegularSeason20242025!$B$3:$B$1315, "&lt;=" &amp; $A95, DataRegularSeason20242025!$D$3:$D$1315, R$1)+SUMIFS(DataRegularSeason20242025!$AB$3:$AB$1315,DataRegularSeason20242025!$B$3:$B$1315, "&lt;=" &amp; $A95, DataRegularSeason20242025!$E$3:$E$1315, R$1)</f>
        <v>15</v>
      </c>
      <c r="S95" s="2">
        <f>SUMIFS(DataRegularSeason20242025!$AA$3:$AA$1315,DataRegularSeason20242025!$B$3:$B$1315, "&lt;=" &amp; $A95, DataRegularSeason20242025!$D$3:$D$1315, S$1)+SUMIFS(DataRegularSeason20242025!$AB$3:$AB$1315,DataRegularSeason20242025!$B$3:$B$1315, "&lt;=" &amp; $A95, DataRegularSeason20242025!$E$3:$E$1315, S$1)</f>
        <v>19</v>
      </c>
      <c r="T95" s="2">
        <f>SUMIFS(DataRegularSeason20242025!$AA$3:$AA$1315,DataRegularSeason20242025!$B$3:$B$1315, "&lt;=" &amp; $A95, DataRegularSeason20242025!$D$3:$D$1315, T$1)+SUMIFS(DataRegularSeason20242025!$AB$3:$AB$1315,DataRegularSeason20242025!$B$3:$B$1315, "&lt;=" &amp; $A95, DataRegularSeason20242025!$E$3:$E$1315, T$1)</f>
        <v>25</v>
      </c>
      <c r="U95" s="2">
        <f>SUMIFS(DataRegularSeason20242025!$AA$3:$AA$1315,DataRegularSeason20242025!$B$3:$B$1315, "&lt;=" &amp; $A95, DataRegularSeason20242025!$D$3:$D$1315, U$1)+SUMIFS(DataRegularSeason20242025!$AB$3:$AB$1315,DataRegularSeason20242025!$B$3:$B$1315, "&lt;=" &amp; $A95, DataRegularSeason20242025!$E$3:$E$1315, U$1)</f>
        <v>17</v>
      </c>
      <c r="V95" s="2">
        <f>SUMIFS(DataRegularSeason20242025!$AA$3:$AA$1315,DataRegularSeason20242025!$B$3:$B$1315, "&lt;=" &amp; $A95, DataRegularSeason20242025!$D$3:$D$1315, V$1)+SUMIFS(DataRegularSeason20242025!$AB$3:$AB$1315,DataRegularSeason20242025!$B$3:$B$1315, "&lt;=" &amp; $A95, DataRegularSeason20242025!$E$3:$E$1315, V$1)</f>
        <v>18</v>
      </c>
      <c r="W95" s="2">
        <f>SUMIFS(DataRegularSeason20242025!$AA$3:$AA$1315,DataRegularSeason20242025!$B$3:$B$1315, "&lt;=" &amp; $A95, DataRegularSeason20242025!$D$3:$D$1315, W$1)+SUMIFS(DataRegularSeason20242025!$AB$3:$AB$1315,DataRegularSeason20242025!$B$3:$B$1315, "&lt;=" &amp; $A95, DataRegularSeason20242025!$E$3:$E$1315, W$1)</f>
        <v>18</v>
      </c>
      <c r="X95" s="2">
        <f>SUMIFS(DataRegularSeason20242025!$AA$3:$AA$1315,DataRegularSeason20242025!$B$3:$B$1315, "&lt;=" &amp; $A95, DataRegularSeason20242025!$D$3:$D$1315, X$1)+SUMIFS(DataRegularSeason20242025!$AB$3:$AB$1315,DataRegularSeason20242025!$B$3:$B$1315, "&lt;=" &amp; $A95, DataRegularSeason20242025!$E$3:$E$1315, X$1)</f>
        <v>21</v>
      </c>
      <c r="Y95" s="2">
        <f>SUMIFS(DataRegularSeason20242025!$AA$3:$AA$1315,DataRegularSeason20242025!$B$3:$B$1315, "&lt;=" &amp; $A95, DataRegularSeason20242025!$D$3:$D$1315, Y$1)+SUMIFS(DataRegularSeason20242025!$AB$3:$AB$1315,DataRegularSeason20242025!$B$3:$B$1315, "&lt;=" &amp; $A95, DataRegularSeason20242025!$E$3:$E$1315, Y$1)</f>
        <v>16</v>
      </c>
      <c r="Z95" s="2">
        <f>SUMIFS(DataRegularSeason20242025!$AA$3:$AA$1315,DataRegularSeason20242025!$B$3:$B$1315, "&lt;=" &amp; $A95, DataRegularSeason20242025!$D$3:$D$1315, Z$1)+SUMIFS(DataRegularSeason20242025!$AB$3:$AB$1315,DataRegularSeason20242025!$B$3:$B$1315, "&lt;=" &amp; $A95, DataRegularSeason20242025!$E$3:$E$1315, Z$1)</f>
        <v>17</v>
      </c>
      <c r="AA95" s="2">
        <f>SUMIFS(DataRegularSeason20242025!$AA$3:$AA$1315,DataRegularSeason20242025!$B$3:$B$1315, "&lt;=" &amp; $A95, DataRegularSeason20242025!$D$3:$D$1315, AA$1)+SUMIFS(DataRegularSeason20242025!$AB$3:$AB$1315,DataRegularSeason20242025!$B$3:$B$1315, "&lt;=" &amp; $A95, DataRegularSeason20242025!$E$3:$E$1315, AA$1)</f>
        <v>21</v>
      </c>
      <c r="AB95" s="2">
        <f>SUMIFS(DataRegularSeason20242025!$AA$3:$AA$1315,DataRegularSeason20242025!$B$3:$B$1315, "&lt;=" &amp; $A95, DataRegularSeason20242025!$D$3:$D$1315, AB$1)+SUMIFS(DataRegularSeason20242025!$AB$3:$AB$1315,DataRegularSeason20242025!$B$3:$B$1315, "&lt;=" &amp; $A95, DataRegularSeason20242025!$E$3:$E$1315, AB$1)</f>
        <v>26</v>
      </c>
      <c r="AC95" s="2">
        <f>SUMIFS(DataRegularSeason20242025!$AA$3:$AA$1315,DataRegularSeason20242025!$B$3:$B$1315, "&lt;=" &amp; $A95, DataRegularSeason20242025!$D$3:$D$1315, AC$1)+SUMIFS(DataRegularSeason20242025!$AB$3:$AB$1315,DataRegularSeason20242025!$B$3:$B$1315, "&lt;=" &amp; $A95, DataRegularSeason20242025!$E$3:$E$1315, AC$1)</f>
        <v>17</v>
      </c>
      <c r="AD95" s="2">
        <f>SUMIFS(DataRegularSeason20242025!$AA$3:$AA$1315,DataRegularSeason20242025!$B$3:$B$1315, "&lt;=" &amp; $A95, DataRegularSeason20242025!$D$3:$D$1315, AD$1)+SUMIFS(DataRegularSeason20242025!$AB$3:$AB$1315,DataRegularSeason20242025!$B$3:$B$1315, "&lt;=" &amp; $A95, DataRegularSeason20242025!$E$3:$E$1315, AD$1)</f>
        <v>21</v>
      </c>
      <c r="AE95" s="2">
        <f>SUMIFS(DataRegularSeason20242025!$AA$3:$AA$1315,DataRegularSeason20242025!$B$3:$B$1315, "&lt;=" &amp; $A95, DataRegularSeason20242025!$D$3:$D$1315, AE$1)+SUMIFS(DataRegularSeason20242025!$AB$3:$AB$1315,DataRegularSeason20242025!$B$3:$B$1315, "&lt;=" &amp; $A95, DataRegularSeason20242025!$E$3:$E$1315, AE$1)</f>
        <v>24</v>
      </c>
      <c r="AF95" s="2">
        <f>SUMIFS(DataRegularSeason20242025!$AA$3:$AA$1315,DataRegularSeason20242025!$B$3:$B$1315, "&lt;=" &amp; $A95, DataRegularSeason20242025!$D$3:$D$1315, AF$1)+SUMIFS(DataRegularSeason20242025!$AB$3:$AB$1315,DataRegularSeason20242025!$B$3:$B$1315, "&lt;=" &amp; $A95, DataRegularSeason20242025!$E$3:$E$1315, AF$1)</f>
        <v>32</v>
      </c>
      <c r="AG95" s="2">
        <f>SUMIFS(DataRegularSeason20242025!$AA$3:$AA$1315,DataRegularSeason20242025!$B$3:$B$1315, "&lt;=" &amp; $A95, DataRegularSeason20242025!$D$3:$D$1315, AG$1)+SUMIFS(DataRegularSeason20242025!$AB$3:$AB$1315,DataRegularSeason20242025!$B$3:$B$1315, "&lt;=" &amp; $A95, DataRegularSeason20242025!$E$3:$E$1315, AG$1)</f>
        <v>27</v>
      </c>
    </row>
    <row r="96" spans="1:33" x14ac:dyDescent="0.25">
      <c r="A96" s="4">
        <v>45662</v>
      </c>
      <c r="B96" s="2">
        <f>SUMIFS(DataRegularSeason20242025!$AA$3:$AA$1315,DataRegularSeason20242025!$B$3:$B$1315, "&lt;=" &amp; $A96, DataRegularSeason20242025!$D$3:$D$1315, B$1)+SUMIFS(DataRegularSeason20242025!$AB$3:$AB$1315,DataRegularSeason20242025!$B$3:$B$1315, "&lt;=" &amp; $A96, DataRegularSeason20242025!$E$3:$E$1315, B$1)</f>
        <v>18</v>
      </c>
      <c r="C96" s="2">
        <f>SUMIFS(DataRegularSeason20242025!$AA$3:$AA$1315,DataRegularSeason20242025!$B$3:$B$1315, "&lt;=" &amp; $A96, DataRegularSeason20242025!$D$3:$D$1315, C$1)+SUMIFS(DataRegularSeason20242025!$AB$3:$AB$1315,DataRegularSeason20242025!$B$3:$B$1315, "&lt;=" &amp; $A96, DataRegularSeason20242025!$E$3:$E$1315, C$1)</f>
        <v>19</v>
      </c>
      <c r="D96" s="2">
        <f>SUMIFS(DataRegularSeason20242025!$AA$3:$AA$1315,DataRegularSeason20242025!$B$3:$B$1315, "&lt;=" &amp; $A96, DataRegularSeason20242025!$D$3:$D$1315, D$1)+SUMIFS(DataRegularSeason20242025!$AB$3:$AB$1315,DataRegularSeason20242025!$B$3:$B$1315, "&lt;=" &amp; $A96, DataRegularSeason20242025!$E$3:$E$1315, D$1)</f>
        <v>19</v>
      </c>
      <c r="E96" s="2">
        <f>SUMIFS(DataRegularSeason20242025!$AA$3:$AA$1315,DataRegularSeason20242025!$B$3:$B$1315, "&lt;=" &amp; $A96, DataRegularSeason20242025!$D$3:$D$1315, E$1)+SUMIFS(DataRegularSeason20242025!$AB$3:$AB$1315,DataRegularSeason20242025!$B$3:$B$1315, "&lt;=" &amp; $A96, DataRegularSeason20242025!$E$3:$E$1315, E$1)</f>
        <v>28</v>
      </c>
      <c r="F96" s="2">
        <f>SUMIFS(DataRegularSeason20242025!$AA$3:$AA$1315,DataRegularSeason20242025!$B$3:$B$1315, "&lt;=" &amp; $A96, DataRegularSeason20242025!$D$3:$D$1315, F$1)+SUMIFS(DataRegularSeason20242025!$AB$3:$AB$1315,DataRegularSeason20242025!$B$3:$B$1315, "&lt;=" &amp; $A96, DataRegularSeason20242025!$E$3:$E$1315, F$1)</f>
        <v>16</v>
      </c>
      <c r="G96" s="2">
        <f>SUMIFS(DataRegularSeason20242025!$AA$3:$AA$1315,DataRegularSeason20242025!$B$3:$B$1315, "&lt;=" &amp; $A96, DataRegularSeason20242025!$D$3:$D$1315, G$1)+SUMIFS(DataRegularSeason20242025!$AB$3:$AB$1315,DataRegularSeason20242025!$B$3:$B$1315, "&lt;=" &amp; $A96, DataRegularSeason20242025!$E$3:$E$1315, G$1)</f>
        <v>23</v>
      </c>
      <c r="H96" s="2">
        <f>SUMIFS(DataRegularSeason20242025!$AA$3:$AA$1315,DataRegularSeason20242025!$B$3:$B$1315, "&lt;=" &amp; $A96, DataRegularSeason20242025!$D$3:$D$1315, H$1)+SUMIFS(DataRegularSeason20242025!$AB$3:$AB$1315,DataRegularSeason20242025!$B$3:$B$1315, "&lt;=" &amp; $A96, DataRegularSeason20242025!$E$3:$E$1315, H$1)</f>
        <v>13</v>
      </c>
      <c r="I96" s="2">
        <f>SUMIFS(DataRegularSeason20242025!$AA$3:$AA$1315,DataRegularSeason20242025!$B$3:$B$1315, "&lt;=" &amp; $A96, DataRegularSeason20242025!$D$3:$D$1315, I$1)+SUMIFS(DataRegularSeason20242025!$AB$3:$AB$1315,DataRegularSeason20242025!$B$3:$B$1315, "&lt;=" &amp; $A96, DataRegularSeason20242025!$E$3:$E$1315, I$1)</f>
        <v>20</v>
      </c>
      <c r="J96" s="2">
        <f>SUMIFS(DataRegularSeason20242025!$AA$3:$AA$1315,DataRegularSeason20242025!$B$3:$B$1315, "&lt;=" &amp; $A96, DataRegularSeason20242025!$D$3:$D$1315, J$1)+SUMIFS(DataRegularSeason20242025!$AB$3:$AB$1315,DataRegularSeason20242025!$B$3:$B$1315, "&lt;=" &amp; $A96, DataRegularSeason20242025!$E$3:$E$1315, J$1)</f>
        <v>24</v>
      </c>
      <c r="K96" s="2">
        <f>SUMIFS(DataRegularSeason20242025!$AA$3:$AA$1315,DataRegularSeason20242025!$B$3:$B$1315, "&lt;=" &amp; $A96, DataRegularSeason20242025!$D$3:$D$1315, K$1)+SUMIFS(DataRegularSeason20242025!$AB$3:$AB$1315,DataRegularSeason20242025!$B$3:$B$1315, "&lt;=" &amp; $A96, DataRegularSeason20242025!$E$3:$E$1315, K$1)</f>
        <v>16</v>
      </c>
      <c r="L96" s="2">
        <f>SUMIFS(DataRegularSeason20242025!$AA$3:$AA$1315,DataRegularSeason20242025!$B$3:$B$1315, "&lt;=" &amp; $A96, DataRegularSeason20242025!$D$3:$D$1315, L$1)+SUMIFS(DataRegularSeason20242025!$AB$3:$AB$1315,DataRegularSeason20242025!$B$3:$B$1315, "&lt;=" &amp; $A96, DataRegularSeason20242025!$E$3:$E$1315, L$1)</f>
        <v>22</v>
      </c>
      <c r="M96" s="2">
        <f>SUMIFS(DataRegularSeason20242025!$AA$3:$AA$1315,DataRegularSeason20242025!$B$3:$B$1315, "&lt;=" &amp; $A96, DataRegularSeason20242025!$D$3:$D$1315, M$1)+SUMIFS(DataRegularSeason20242025!$AB$3:$AB$1315,DataRegularSeason20242025!$B$3:$B$1315, "&lt;=" &amp; $A96, DataRegularSeason20242025!$E$3:$E$1315, M$1)</f>
        <v>25</v>
      </c>
      <c r="N96" s="2">
        <f>SUMIFS(DataRegularSeason20242025!$AA$3:$AA$1315,DataRegularSeason20242025!$B$3:$B$1315, "&lt;=" &amp; $A96, DataRegularSeason20242025!$D$3:$D$1315, N$1)+SUMIFS(DataRegularSeason20242025!$AB$3:$AB$1315,DataRegularSeason20242025!$B$3:$B$1315, "&lt;=" &amp; $A96, DataRegularSeason20242025!$E$3:$E$1315, N$1)</f>
        <v>23</v>
      </c>
      <c r="O96" s="2">
        <f>SUMIFS(DataRegularSeason20242025!$AA$3:$AA$1315,DataRegularSeason20242025!$B$3:$B$1315, "&lt;=" &amp; $A96, DataRegularSeason20242025!$D$3:$D$1315, O$1)+SUMIFS(DataRegularSeason20242025!$AB$3:$AB$1315,DataRegularSeason20242025!$B$3:$B$1315, "&lt;=" &amp; $A96, DataRegularSeason20242025!$E$3:$E$1315, O$1)</f>
        <v>27</v>
      </c>
      <c r="P96" s="2">
        <f>SUMIFS(DataRegularSeason20242025!$AA$3:$AA$1315,DataRegularSeason20242025!$B$3:$B$1315, "&lt;=" &amp; $A96, DataRegularSeason20242025!$D$3:$D$1315, P$1)+SUMIFS(DataRegularSeason20242025!$AB$3:$AB$1315,DataRegularSeason20242025!$B$3:$B$1315, "&lt;=" &amp; $A96, DataRegularSeason20242025!$E$3:$E$1315, P$1)</f>
        <v>16</v>
      </c>
      <c r="Q96" s="2">
        <f>SUMIFS(DataRegularSeason20242025!$AA$3:$AA$1315,DataRegularSeason20242025!$B$3:$B$1315, "&lt;=" &amp; $A96, DataRegularSeason20242025!$D$3:$D$1315, Q$1)+SUMIFS(DataRegularSeason20242025!$AB$3:$AB$1315,DataRegularSeason20242025!$B$3:$B$1315, "&lt;=" &amp; $A96, DataRegularSeason20242025!$E$3:$E$1315, Q$1)</f>
        <v>26</v>
      </c>
      <c r="R96" s="2">
        <f>SUMIFS(DataRegularSeason20242025!$AA$3:$AA$1315,DataRegularSeason20242025!$B$3:$B$1315, "&lt;=" &amp; $A96, DataRegularSeason20242025!$D$3:$D$1315, R$1)+SUMIFS(DataRegularSeason20242025!$AB$3:$AB$1315,DataRegularSeason20242025!$B$3:$B$1315, "&lt;=" &amp; $A96, DataRegularSeason20242025!$E$3:$E$1315, R$1)</f>
        <v>15</v>
      </c>
      <c r="S96" s="2">
        <f>SUMIFS(DataRegularSeason20242025!$AA$3:$AA$1315,DataRegularSeason20242025!$B$3:$B$1315, "&lt;=" &amp; $A96, DataRegularSeason20242025!$D$3:$D$1315, S$1)+SUMIFS(DataRegularSeason20242025!$AB$3:$AB$1315,DataRegularSeason20242025!$B$3:$B$1315, "&lt;=" &amp; $A96, DataRegularSeason20242025!$E$3:$E$1315, S$1)</f>
        <v>19</v>
      </c>
      <c r="T96" s="2">
        <f>SUMIFS(DataRegularSeason20242025!$AA$3:$AA$1315,DataRegularSeason20242025!$B$3:$B$1315, "&lt;=" &amp; $A96, DataRegularSeason20242025!$D$3:$D$1315, T$1)+SUMIFS(DataRegularSeason20242025!$AB$3:$AB$1315,DataRegularSeason20242025!$B$3:$B$1315, "&lt;=" &amp; $A96, DataRegularSeason20242025!$E$3:$E$1315, T$1)</f>
        <v>25</v>
      </c>
      <c r="U96" s="2">
        <f>SUMIFS(DataRegularSeason20242025!$AA$3:$AA$1315,DataRegularSeason20242025!$B$3:$B$1315, "&lt;=" &amp; $A96, DataRegularSeason20242025!$D$3:$D$1315, U$1)+SUMIFS(DataRegularSeason20242025!$AB$3:$AB$1315,DataRegularSeason20242025!$B$3:$B$1315, "&lt;=" &amp; $A96, DataRegularSeason20242025!$E$3:$E$1315, U$1)</f>
        <v>17</v>
      </c>
      <c r="V96" s="2">
        <f>SUMIFS(DataRegularSeason20242025!$AA$3:$AA$1315,DataRegularSeason20242025!$B$3:$B$1315, "&lt;=" &amp; $A96, DataRegularSeason20242025!$D$3:$D$1315, V$1)+SUMIFS(DataRegularSeason20242025!$AB$3:$AB$1315,DataRegularSeason20242025!$B$3:$B$1315, "&lt;=" &amp; $A96, DataRegularSeason20242025!$E$3:$E$1315, V$1)</f>
        <v>18</v>
      </c>
      <c r="W96" s="2">
        <f>SUMIFS(DataRegularSeason20242025!$AA$3:$AA$1315,DataRegularSeason20242025!$B$3:$B$1315, "&lt;=" &amp; $A96, DataRegularSeason20242025!$D$3:$D$1315, W$1)+SUMIFS(DataRegularSeason20242025!$AB$3:$AB$1315,DataRegularSeason20242025!$B$3:$B$1315, "&lt;=" &amp; $A96, DataRegularSeason20242025!$E$3:$E$1315, W$1)</f>
        <v>18</v>
      </c>
      <c r="X96" s="2">
        <f>SUMIFS(DataRegularSeason20242025!$AA$3:$AA$1315,DataRegularSeason20242025!$B$3:$B$1315, "&lt;=" &amp; $A96, DataRegularSeason20242025!$D$3:$D$1315, X$1)+SUMIFS(DataRegularSeason20242025!$AB$3:$AB$1315,DataRegularSeason20242025!$B$3:$B$1315, "&lt;=" &amp; $A96, DataRegularSeason20242025!$E$3:$E$1315, X$1)</f>
        <v>21</v>
      </c>
      <c r="Y96" s="2">
        <f>SUMIFS(DataRegularSeason20242025!$AA$3:$AA$1315,DataRegularSeason20242025!$B$3:$B$1315, "&lt;=" &amp; $A96, DataRegularSeason20242025!$D$3:$D$1315, Y$1)+SUMIFS(DataRegularSeason20242025!$AB$3:$AB$1315,DataRegularSeason20242025!$B$3:$B$1315, "&lt;=" &amp; $A96, DataRegularSeason20242025!$E$3:$E$1315, Y$1)</f>
        <v>16</v>
      </c>
      <c r="Z96" s="2">
        <f>SUMIFS(DataRegularSeason20242025!$AA$3:$AA$1315,DataRegularSeason20242025!$B$3:$B$1315, "&lt;=" &amp; $A96, DataRegularSeason20242025!$D$3:$D$1315, Z$1)+SUMIFS(DataRegularSeason20242025!$AB$3:$AB$1315,DataRegularSeason20242025!$B$3:$B$1315, "&lt;=" &amp; $A96, DataRegularSeason20242025!$E$3:$E$1315, Z$1)</f>
        <v>17</v>
      </c>
      <c r="AA96" s="2">
        <f>SUMIFS(DataRegularSeason20242025!$AA$3:$AA$1315,DataRegularSeason20242025!$B$3:$B$1315, "&lt;=" &amp; $A96, DataRegularSeason20242025!$D$3:$D$1315, AA$1)+SUMIFS(DataRegularSeason20242025!$AB$3:$AB$1315,DataRegularSeason20242025!$B$3:$B$1315, "&lt;=" &amp; $A96, DataRegularSeason20242025!$E$3:$E$1315, AA$1)</f>
        <v>21</v>
      </c>
      <c r="AB96" s="2">
        <f>SUMIFS(DataRegularSeason20242025!$AA$3:$AA$1315,DataRegularSeason20242025!$B$3:$B$1315, "&lt;=" &amp; $A96, DataRegularSeason20242025!$D$3:$D$1315, AB$1)+SUMIFS(DataRegularSeason20242025!$AB$3:$AB$1315,DataRegularSeason20242025!$B$3:$B$1315, "&lt;=" &amp; $A96, DataRegularSeason20242025!$E$3:$E$1315, AB$1)</f>
        <v>26</v>
      </c>
      <c r="AC96" s="2">
        <f>SUMIFS(DataRegularSeason20242025!$AA$3:$AA$1315,DataRegularSeason20242025!$B$3:$B$1315, "&lt;=" &amp; $A96, DataRegularSeason20242025!$D$3:$D$1315, AC$1)+SUMIFS(DataRegularSeason20242025!$AB$3:$AB$1315,DataRegularSeason20242025!$B$3:$B$1315, "&lt;=" &amp; $A96, DataRegularSeason20242025!$E$3:$E$1315, AC$1)</f>
        <v>17</v>
      </c>
      <c r="AD96" s="2">
        <f>SUMIFS(DataRegularSeason20242025!$AA$3:$AA$1315,DataRegularSeason20242025!$B$3:$B$1315, "&lt;=" &amp; $A96, DataRegularSeason20242025!$D$3:$D$1315, AD$1)+SUMIFS(DataRegularSeason20242025!$AB$3:$AB$1315,DataRegularSeason20242025!$B$3:$B$1315, "&lt;=" &amp; $A96, DataRegularSeason20242025!$E$3:$E$1315, AD$1)</f>
        <v>21</v>
      </c>
      <c r="AE96" s="2">
        <f>SUMIFS(DataRegularSeason20242025!$AA$3:$AA$1315,DataRegularSeason20242025!$B$3:$B$1315, "&lt;=" &amp; $A96, DataRegularSeason20242025!$D$3:$D$1315, AE$1)+SUMIFS(DataRegularSeason20242025!$AB$3:$AB$1315,DataRegularSeason20242025!$B$3:$B$1315, "&lt;=" &amp; $A96, DataRegularSeason20242025!$E$3:$E$1315, AE$1)</f>
        <v>24</v>
      </c>
      <c r="AF96" s="2">
        <f>SUMIFS(DataRegularSeason20242025!$AA$3:$AA$1315,DataRegularSeason20242025!$B$3:$B$1315, "&lt;=" &amp; $A96, DataRegularSeason20242025!$D$3:$D$1315, AF$1)+SUMIFS(DataRegularSeason20242025!$AB$3:$AB$1315,DataRegularSeason20242025!$B$3:$B$1315, "&lt;=" &amp; $A96, DataRegularSeason20242025!$E$3:$E$1315, AF$1)</f>
        <v>32</v>
      </c>
      <c r="AG96" s="2">
        <f>SUMIFS(DataRegularSeason20242025!$AA$3:$AA$1315,DataRegularSeason20242025!$B$3:$B$1315, "&lt;=" &amp; $A96, DataRegularSeason20242025!$D$3:$D$1315, AG$1)+SUMIFS(DataRegularSeason20242025!$AB$3:$AB$1315,DataRegularSeason20242025!$B$3:$B$1315, "&lt;=" &amp; $A96, DataRegularSeason20242025!$E$3:$E$1315, AG$1)</f>
        <v>27</v>
      </c>
    </row>
    <row r="97" spans="1:33" x14ac:dyDescent="0.25">
      <c r="A97" s="4">
        <v>45663</v>
      </c>
      <c r="B97" s="2">
        <f>SUMIFS(DataRegularSeason20242025!$AA$3:$AA$1315,DataRegularSeason20242025!$B$3:$B$1315, "&lt;=" &amp; $A97, DataRegularSeason20242025!$D$3:$D$1315, B$1)+SUMIFS(DataRegularSeason20242025!$AB$3:$AB$1315,DataRegularSeason20242025!$B$3:$B$1315, "&lt;=" &amp; $A97, DataRegularSeason20242025!$E$3:$E$1315, B$1)</f>
        <v>18</v>
      </c>
      <c r="C97" s="2">
        <f>SUMIFS(DataRegularSeason20242025!$AA$3:$AA$1315,DataRegularSeason20242025!$B$3:$B$1315, "&lt;=" &amp; $A97, DataRegularSeason20242025!$D$3:$D$1315, C$1)+SUMIFS(DataRegularSeason20242025!$AB$3:$AB$1315,DataRegularSeason20242025!$B$3:$B$1315, "&lt;=" &amp; $A97, DataRegularSeason20242025!$E$3:$E$1315, C$1)</f>
        <v>19</v>
      </c>
      <c r="D97" s="2">
        <f>SUMIFS(DataRegularSeason20242025!$AA$3:$AA$1315,DataRegularSeason20242025!$B$3:$B$1315, "&lt;=" &amp; $A97, DataRegularSeason20242025!$D$3:$D$1315, D$1)+SUMIFS(DataRegularSeason20242025!$AB$3:$AB$1315,DataRegularSeason20242025!$B$3:$B$1315, "&lt;=" &amp; $A97, DataRegularSeason20242025!$E$3:$E$1315, D$1)</f>
        <v>19</v>
      </c>
      <c r="E97" s="2">
        <f>SUMIFS(DataRegularSeason20242025!$AA$3:$AA$1315,DataRegularSeason20242025!$B$3:$B$1315, "&lt;=" &amp; $A97, DataRegularSeason20242025!$D$3:$D$1315, E$1)+SUMIFS(DataRegularSeason20242025!$AB$3:$AB$1315,DataRegularSeason20242025!$B$3:$B$1315, "&lt;=" &amp; $A97, DataRegularSeason20242025!$E$3:$E$1315, E$1)</f>
        <v>28</v>
      </c>
      <c r="F97" s="2">
        <f>SUMIFS(DataRegularSeason20242025!$AA$3:$AA$1315,DataRegularSeason20242025!$B$3:$B$1315, "&lt;=" &amp; $A97, DataRegularSeason20242025!$D$3:$D$1315, F$1)+SUMIFS(DataRegularSeason20242025!$AB$3:$AB$1315,DataRegularSeason20242025!$B$3:$B$1315, "&lt;=" &amp; $A97, DataRegularSeason20242025!$E$3:$E$1315, F$1)</f>
        <v>16</v>
      </c>
      <c r="G97" s="2">
        <f>SUMIFS(DataRegularSeason20242025!$AA$3:$AA$1315,DataRegularSeason20242025!$B$3:$B$1315, "&lt;=" &amp; $A97, DataRegularSeason20242025!$D$3:$D$1315, G$1)+SUMIFS(DataRegularSeason20242025!$AB$3:$AB$1315,DataRegularSeason20242025!$B$3:$B$1315, "&lt;=" &amp; $A97, DataRegularSeason20242025!$E$3:$E$1315, G$1)</f>
        <v>23</v>
      </c>
      <c r="H97" s="2">
        <f>SUMIFS(DataRegularSeason20242025!$AA$3:$AA$1315,DataRegularSeason20242025!$B$3:$B$1315, "&lt;=" &amp; $A97, DataRegularSeason20242025!$D$3:$D$1315, H$1)+SUMIFS(DataRegularSeason20242025!$AB$3:$AB$1315,DataRegularSeason20242025!$B$3:$B$1315, "&lt;=" &amp; $A97, DataRegularSeason20242025!$E$3:$E$1315, H$1)</f>
        <v>13</v>
      </c>
      <c r="I97" s="2">
        <f>SUMIFS(DataRegularSeason20242025!$AA$3:$AA$1315,DataRegularSeason20242025!$B$3:$B$1315, "&lt;=" &amp; $A97, DataRegularSeason20242025!$D$3:$D$1315, I$1)+SUMIFS(DataRegularSeason20242025!$AB$3:$AB$1315,DataRegularSeason20242025!$B$3:$B$1315, "&lt;=" &amp; $A97, DataRegularSeason20242025!$E$3:$E$1315, I$1)</f>
        <v>20</v>
      </c>
      <c r="J97" s="2">
        <f>SUMIFS(DataRegularSeason20242025!$AA$3:$AA$1315,DataRegularSeason20242025!$B$3:$B$1315, "&lt;=" &amp; $A97, DataRegularSeason20242025!$D$3:$D$1315, J$1)+SUMIFS(DataRegularSeason20242025!$AB$3:$AB$1315,DataRegularSeason20242025!$B$3:$B$1315, "&lt;=" &amp; $A97, DataRegularSeason20242025!$E$3:$E$1315, J$1)</f>
        <v>24</v>
      </c>
      <c r="K97" s="2">
        <f>SUMIFS(DataRegularSeason20242025!$AA$3:$AA$1315,DataRegularSeason20242025!$B$3:$B$1315, "&lt;=" &amp; $A97, DataRegularSeason20242025!$D$3:$D$1315, K$1)+SUMIFS(DataRegularSeason20242025!$AB$3:$AB$1315,DataRegularSeason20242025!$B$3:$B$1315, "&lt;=" &amp; $A97, DataRegularSeason20242025!$E$3:$E$1315, K$1)</f>
        <v>16</v>
      </c>
      <c r="L97" s="2">
        <f>SUMIFS(DataRegularSeason20242025!$AA$3:$AA$1315,DataRegularSeason20242025!$B$3:$B$1315, "&lt;=" &amp; $A97, DataRegularSeason20242025!$D$3:$D$1315, L$1)+SUMIFS(DataRegularSeason20242025!$AB$3:$AB$1315,DataRegularSeason20242025!$B$3:$B$1315, "&lt;=" &amp; $A97, DataRegularSeason20242025!$E$3:$E$1315, L$1)</f>
        <v>22</v>
      </c>
      <c r="M97" s="2">
        <f>SUMIFS(DataRegularSeason20242025!$AA$3:$AA$1315,DataRegularSeason20242025!$B$3:$B$1315, "&lt;=" &amp; $A97, DataRegularSeason20242025!$D$3:$D$1315, M$1)+SUMIFS(DataRegularSeason20242025!$AB$3:$AB$1315,DataRegularSeason20242025!$B$3:$B$1315, "&lt;=" &amp; $A97, DataRegularSeason20242025!$E$3:$E$1315, M$1)</f>
        <v>25</v>
      </c>
      <c r="N97" s="2">
        <f>SUMIFS(DataRegularSeason20242025!$AA$3:$AA$1315,DataRegularSeason20242025!$B$3:$B$1315, "&lt;=" &amp; $A97, DataRegularSeason20242025!$D$3:$D$1315, N$1)+SUMIFS(DataRegularSeason20242025!$AB$3:$AB$1315,DataRegularSeason20242025!$B$3:$B$1315, "&lt;=" &amp; $A97, DataRegularSeason20242025!$E$3:$E$1315, N$1)</f>
        <v>23</v>
      </c>
      <c r="O97" s="2">
        <f>SUMIFS(DataRegularSeason20242025!$AA$3:$AA$1315,DataRegularSeason20242025!$B$3:$B$1315, "&lt;=" &amp; $A97, DataRegularSeason20242025!$D$3:$D$1315, O$1)+SUMIFS(DataRegularSeason20242025!$AB$3:$AB$1315,DataRegularSeason20242025!$B$3:$B$1315, "&lt;=" &amp; $A97, DataRegularSeason20242025!$E$3:$E$1315, O$1)</f>
        <v>27</v>
      </c>
      <c r="P97" s="2">
        <f>SUMIFS(DataRegularSeason20242025!$AA$3:$AA$1315,DataRegularSeason20242025!$B$3:$B$1315, "&lt;=" &amp; $A97, DataRegularSeason20242025!$D$3:$D$1315, P$1)+SUMIFS(DataRegularSeason20242025!$AB$3:$AB$1315,DataRegularSeason20242025!$B$3:$B$1315, "&lt;=" &amp; $A97, DataRegularSeason20242025!$E$3:$E$1315, P$1)</f>
        <v>16</v>
      </c>
      <c r="Q97" s="2">
        <f>SUMIFS(DataRegularSeason20242025!$AA$3:$AA$1315,DataRegularSeason20242025!$B$3:$B$1315, "&lt;=" &amp; $A97, DataRegularSeason20242025!$D$3:$D$1315, Q$1)+SUMIFS(DataRegularSeason20242025!$AB$3:$AB$1315,DataRegularSeason20242025!$B$3:$B$1315, "&lt;=" &amp; $A97, DataRegularSeason20242025!$E$3:$E$1315, Q$1)</f>
        <v>26</v>
      </c>
      <c r="R97" s="2">
        <f>SUMIFS(DataRegularSeason20242025!$AA$3:$AA$1315,DataRegularSeason20242025!$B$3:$B$1315, "&lt;=" &amp; $A97, DataRegularSeason20242025!$D$3:$D$1315, R$1)+SUMIFS(DataRegularSeason20242025!$AB$3:$AB$1315,DataRegularSeason20242025!$B$3:$B$1315, "&lt;=" &amp; $A97, DataRegularSeason20242025!$E$3:$E$1315, R$1)</f>
        <v>15</v>
      </c>
      <c r="S97" s="2">
        <f>SUMIFS(DataRegularSeason20242025!$AA$3:$AA$1315,DataRegularSeason20242025!$B$3:$B$1315, "&lt;=" &amp; $A97, DataRegularSeason20242025!$D$3:$D$1315, S$1)+SUMIFS(DataRegularSeason20242025!$AB$3:$AB$1315,DataRegularSeason20242025!$B$3:$B$1315, "&lt;=" &amp; $A97, DataRegularSeason20242025!$E$3:$E$1315, S$1)</f>
        <v>19</v>
      </c>
      <c r="T97" s="2">
        <f>SUMIFS(DataRegularSeason20242025!$AA$3:$AA$1315,DataRegularSeason20242025!$B$3:$B$1315, "&lt;=" &amp; $A97, DataRegularSeason20242025!$D$3:$D$1315, T$1)+SUMIFS(DataRegularSeason20242025!$AB$3:$AB$1315,DataRegularSeason20242025!$B$3:$B$1315, "&lt;=" &amp; $A97, DataRegularSeason20242025!$E$3:$E$1315, T$1)</f>
        <v>25</v>
      </c>
      <c r="U97" s="2">
        <f>SUMIFS(DataRegularSeason20242025!$AA$3:$AA$1315,DataRegularSeason20242025!$B$3:$B$1315, "&lt;=" &amp; $A97, DataRegularSeason20242025!$D$3:$D$1315, U$1)+SUMIFS(DataRegularSeason20242025!$AB$3:$AB$1315,DataRegularSeason20242025!$B$3:$B$1315, "&lt;=" &amp; $A97, DataRegularSeason20242025!$E$3:$E$1315, U$1)</f>
        <v>17</v>
      </c>
      <c r="V97" s="2">
        <f>SUMIFS(DataRegularSeason20242025!$AA$3:$AA$1315,DataRegularSeason20242025!$B$3:$B$1315, "&lt;=" &amp; $A97, DataRegularSeason20242025!$D$3:$D$1315, V$1)+SUMIFS(DataRegularSeason20242025!$AB$3:$AB$1315,DataRegularSeason20242025!$B$3:$B$1315, "&lt;=" &amp; $A97, DataRegularSeason20242025!$E$3:$E$1315, V$1)</f>
        <v>18</v>
      </c>
      <c r="W97" s="2">
        <f>SUMIFS(DataRegularSeason20242025!$AA$3:$AA$1315,DataRegularSeason20242025!$B$3:$B$1315, "&lt;=" &amp; $A97, DataRegularSeason20242025!$D$3:$D$1315, W$1)+SUMIFS(DataRegularSeason20242025!$AB$3:$AB$1315,DataRegularSeason20242025!$B$3:$B$1315, "&lt;=" &amp; $A97, DataRegularSeason20242025!$E$3:$E$1315, W$1)</f>
        <v>18</v>
      </c>
      <c r="X97" s="2">
        <f>SUMIFS(DataRegularSeason20242025!$AA$3:$AA$1315,DataRegularSeason20242025!$B$3:$B$1315, "&lt;=" &amp; $A97, DataRegularSeason20242025!$D$3:$D$1315, X$1)+SUMIFS(DataRegularSeason20242025!$AB$3:$AB$1315,DataRegularSeason20242025!$B$3:$B$1315, "&lt;=" &amp; $A97, DataRegularSeason20242025!$E$3:$E$1315, X$1)</f>
        <v>21</v>
      </c>
      <c r="Y97" s="2">
        <f>SUMIFS(DataRegularSeason20242025!$AA$3:$AA$1315,DataRegularSeason20242025!$B$3:$B$1315, "&lt;=" &amp; $A97, DataRegularSeason20242025!$D$3:$D$1315, Y$1)+SUMIFS(DataRegularSeason20242025!$AB$3:$AB$1315,DataRegularSeason20242025!$B$3:$B$1315, "&lt;=" &amp; $A97, DataRegularSeason20242025!$E$3:$E$1315, Y$1)</f>
        <v>16</v>
      </c>
      <c r="Z97" s="2">
        <f>SUMIFS(DataRegularSeason20242025!$AA$3:$AA$1315,DataRegularSeason20242025!$B$3:$B$1315, "&lt;=" &amp; $A97, DataRegularSeason20242025!$D$3:$D$1315, Z$1)+SUMIFS(DataRegularSeason20242025!$AB$3:$AB$1315,DataRegularSeason20242025!$B$3:$B$1315, "&lt;=" &amp; $A97, DataRegularSeason20242025!$E$3:$E$1315, Z$1)</f>
        <v>17</v>
      </c>
      <c r="AA97" s="2">
        <f>SUMIFS(DataRegularSeason20242025!$AA$3:$AA$1315,DataRegularSeason20242025!$B$3:$B$1315, "&lt;=" &amp; $A97, DataRegularSeason20242025!$D$3:$D$1315, AA$1)+SUMIFS(DataRegularSeason20242025!$AB$3:$AB$1315,DataRegularSeason20242025!$B$3:$B$1315, "&lt;=" &amp; $A97, DataRegularSeason20242025!$E$3:$E$1315, AA$1)</f>
        <v>21</v>
      </c>
      <c r="AB97" s="2">
        <f>SUMIFS(DataRegularSeason20242025!$AA$3:$AA$1315,DataRegularSeason20242025!$B$3:$B$1315, "&lt;=" &amp; $A97, DataRegularSeason20242025!$D$3:$D$1315, AB$1)+SUMIFS(DataRegularSeason20242025!$AB$3:$AB$1315,DataRegularSeason20242025!$B$3:$B$1315, "&lt;=" &amp; $A97, DataRegularSeason20242025!$E$3:$E$1315, AB$1)</f>
        <v>26</v>
      </c>
      <c r="AC97" s="2">
        <f>SUMIFS(DataRegularSeason20242025!$AA$3:$AA$1315,DataRegularSeason20242025!$B$3:$B$1315, "&lt;=" &amp; $A97, DataRegularSeason20242025!$D$3:$D$1315, AC$1)+SUMIFS(DataRegularSeason20242025!$AB$3:$AB$1315,DataRegularSeason20242025!$B$3:$B$1315, "&lt;=" &amp; $A97, DataRegularSeason20242025!$E$3:$E$1315, AC$1)</f>
        <v>17</v>
      </c>
      <c r="AD97" s="2">
        <f>SUMIFS(DataRegularSeason20242025!$AA$3:$AA$1315,DataRegularSeason20242025!$B$3:$B$1315, "&lt;=" &amp; $A97, DataRegularSeason20242025!$D$3:$D$1315, AD$1)+SUMIFS(DataRegularSeason20242025!$AB$3:$AB$1315,DataRegularSeason20242025!$B$3:$B$1315, "&lt;=" &amp; $A97, DataRegularSeason20242025!$E$3:$E$1315, AD$1)</f>
        <v>21</v>
      </c>
      <c r="AE97" s="2">
        <f>SUMIFS(DataRegularSeason20242025!$AA$3:$AA$1315,DataRegularSeason20242025!$B$3:$B$1315, "&lt;=" &amp; $A97, DataRegularSeason20242025!$D$3:$D$1315, AE$1)+SUMIFS(DataRegularSeason20242025!$AB$3:$AB$1315,DataRegularSeason20242025!$B$3:$B$1315, "&lt;=" &amp; $A97, DataRegularSeason20242025!$E$3:$E$1315, AE$1)</f>
        <v>24</v>
      </c>
      <c r="AF97" s="2">
        <f>SUMIFS(DataRegularSeason20242025!$AA$3:$AA$1315,DataRegularSeason20242025!$B$3:$B$1315, "&lt;=" &amp; $A97, DataRegularSeason20242025!$D$3:$D$1315, AF$1)+SUMIFS(DataRegularSeason20242025!$AB$3:$AB$1315,DataRegularSeason20242025!$B$3:$B$1315, "&lt;=" &amp; $A97, DataRegularSeason20242025!$E$3:$E$1315, AF$1)</f>
        <v>32</v>
      </c>
      <c r="AG97" s="2">
        <f>SUMIFS(DataRegularSeason20242025!$AA$3:$AA$1315,DataRegularSeason20242025!$B$3:$B$1315, "&lt;=" &amp; $A97, DataRegularSeason20242025!$D$3:$D$1315, AG$1)+SUMIFS(DataRegularSeason20242025!$AB$3:$AB$1315,DataRegularSeason20242025!$B$3:$B$1315, "&lt;=" &amp; $A97, DataRegularSeason20242025!$E$3:$E$1315, AG$1)</f>
        <v>27</v>
      </c>
    </row>
    <row r="98" spans="1:33" x14ac:dyDescent="0.25">
      <c r="A98" s="4">
        <v>45664</v>
      </c>
      <c r="B98" s="2">
        <f>SUMIFS(DataRegularSeason20242025!$AA$3:$AA$1315,DataRegularSeason20242025!$B$3:$B$1315, "&lt;=" &amp; $A98, DataRegularSeason20242025!$D$3:$D$1315, B$1)+SUMIFS(DataRegularSeason20242025!$AB$3:$AB$1315,DataRegularSeason20242025!$B$3:$B$1315, "&lt;=" &amp; $A98, DataRegularSeason20242025!$E$3:$E$1315, B$1)</f>
        <v>18</v>
      </c>
      <c r="C98" s="2">
        <f>SUMIFS(DataRegularSeason20242025!$AA$3:$AA$1315,DataRegularSeason20242025!$B$3:$B$1315, "&lt;=" &amp; $A98, DataRegularSeason20242025!$D$3:$D$1315, C$1)+SUMIFS(DataRegularSeason20242025!$AB$3:$AB$1315,DataRegularSeason20242025!$B$3:$B$1315, "&lt;=" &amp; $A98, DataRegularSeason20242025!$E$3:$E$1315, C$1)</f>
        <v>19</v>
      </c>
      <c r="D98" s="2">
        <f>SUMIFS(DataRegularSeason20242025!$AA$3:$AA$1315,DataRegularSeason20242025!$B$3:$B$1315, "&lt;=" &amp; $A98, DataRegularSeason20242025!$D$3:$D$1315, D$1)+SUMIFS(DataRegularSeason20242025!$AB$3:$AB$1315,DataRegularSeason20242025!$B$3:$B$1315, "&lt;=" &amp; $A98, DataRegularSeason20242025!$E$3:$E$1315, D$1)</f>
        <v>19</v>
      </c>
      <c r="E98" s="2">
        <f>SUMIFS(DataRegularSeason20242025!$AA$3:$AA$1315,DataRegularSeason20242025!$B$3:$B$1315, "&lt;=" &amp; $A98, DataRegularSeason20242025!$D$3:$D$1315, E$1)+SUMIFS(DataRegularSeason20242025!$AB$3:$AB$1315,DataRegularSeason20242025!$B$3:$B$1315, "&lt;=" &amp; $A98, DataRegularSeason20242025!$E$3:$E$1315, E$1)</f>
        <v>28</v>
      </c>
      <c r="F98" s="2">
        <f>SUMIFS(DataRegularSeason20242025!$AA$3:$AA$1315,DataRegularSeason20242025!$B$3:$B$1315, "&lt;=" &amp; $A98, DataRegularSeason20242025!$D$3:$D$1315, F$1)+SUMIFS(DataRegularSeason20242025!$AB$3:$AB$1315,DataRegularSeason20242025!$B$3:$B$1315, "&lt;=" &amp; $A98, DataRegularSeason20242025!$E$3:$E$1315, F$1)</f>
        <v>16</v>
      </c>
      <c r="G98" s="2">
        <f>SUMIFS(DataRegularSeason20242025!$AA$3:$AA$1315,DataRegularSeason20242025!$B$3:$B$1315, "&lt;=" &amp; $A98, DataRegularSeason20242025!$D$3:$D$1315, G$1)+SUMIFS(DataRegularSeason20242025!$AB$3:$AB$1315,DataRegularSeason20242025!$B$3:$B$1315, "&lt;=" &amp; $A98, DataRegularSeason20242025!$E$3:$E$1315, G$1)</f>
        <v>23</v>
      </c>
      <c r="H98" s="2">
        <f>SUMIFS(DataRegularSeason20242025!$AA$3:$AA$1315,DataRegularSeason20242025!$B$3:$B$1315, "&lt;=" &amp; $A98, DataRegularSeason20242025!$D$3:$D$1315, H$1)+SUMIFS(DataRegularSeason20242025!$AB$3:$AB$1315,DataRegularSeason20242025!$B$3:$B$1315, "&lt;=" &amp; $A98, DataRegularSeason20242025!$E$3:$E$1315, H$1)</f>
        <v>13</v>
      </c>
      <c r="I98" s="2">
        <f>SUMIFS(DataRegularSeason20242025!$AA$3:$AA$1315,DataRegularSeason20242025!$B$3:$B$1315, "&lt;=" &amp; $A98, DataRegularSeason20242025!$D$3:$D$1315, I$1)+SUMIFS(DataRegularSeason20242025!$AB$3:$AB$1315,DataRegularSeason20242025!$B$3:$B$1315, "&lt;=" &amp; $A98, DataRegularSeason20242025!$E$3:$E$1315, I$1)</f>
        <v>20</v>
      </c>
      <c r="J98" s="2">
        <f>SUMIFS(DataRegularSeason20242025!$AA$3:$AA$1315,DataRegularSeason20242025!$B$3:$B$1315, "&lt;=" &amp; $A98, DataRegularSeason20242025!$D$3:$D$1315, J$1)+SUMIFS(DataRegularSeason20242025!$AB$3:$AB$1315,DataRegularSeason20242025!$B$3:$B$1315, "&lt;=" &amp; $A98, DataRegularSeason20242025!$E$3:$E$1315, J$1)</f>
        <v>24</v>
      </c>
      <c r="K98" s="2">
        <f>SUMIFS(DataRegularSeason20242025!$AA$3:$AA$1315,DataRegularSeason20242025!$B$3:$B$1315, "&lt;=" &amp; $A98, DataRegularSeason20242025!$D$3:$D$1315, K$1)+SUMIFS(DataRegularSeason20242025!$AB$3:$AB$1315,DataRegularSeason20242025!$B$3:$B$1315, "&lt;=" &amp; $A98, DataRegularSeason20242025!$E$3:$E$1315, K$1)</f>
        <v>16</v>
      </c>
      <c r="L98" s="2">
        <f>SUMIFS(DataRegularSeason20242025!$AA$3:$AA$1315,DataRegularSeason20242025!$B$3:$B$1315, "&lt;=" &amp; $A98, DataRegularSeason20242025!$D$3:$D$1315, L$1)+SUMIFS(DataRegularSeason20242025!$AB$3:$AB$1315,DataRegularSeason20242025!$B$3:$B$1315, "&lt;=" &amp; $A98, DataRegularSeason20242025!$E$3:$E$1315, L$1)</f>
        <v>22</v>
      </c>
      <c r="M98" s="2">
        <f>SUMIFS(DataRegularSeason20242025!$AA$3:$AA$1315,DataRegularSeason20242025!$B$3:$B$1315, "&lt;=" &amp; $A98, DataRegularSeason20242025!$D$3:$D$1315, M$1)+SUMIFS(DataRegularSeason20242025!$AB$3:$AB$1315,DataRegularSeason20242025!$B$3:$B$1315, "&lt;=" &amp; $A98, DataRegularSeason20242025!$E$3:$E$1315, M$1)</f>
        <v>25</v>
      </c>
      <c r="N98" s="2">
        <f>SUMIFS(DataRegularSeason20242025!$AA$3:$AA$1315,DataRegularSeason20242025!$B$3:$B$1315, "&lt;=" &amp; $A98, DataRegularSeason20242025!$D$3:$D$1315, N$1)+SUMIFS(DataRegularSeason20242025!$AB$3:$AB$1315,DataRegularSeason20242025!$B$3:$B$1315, "&lt;=" &amp; $A98, DataRegularSeason20242025!$E$3:$E$1315, N$1)</f>
        <v>23</v>
      </c>
      <c r="O98" s="2">
        <f>SUMIFS(DataRegularSeason20242025!$AA$3:$AA$1315,DataRegularSeason20242025!$B$3:$B$1315, "&lt;=" &amp; $A98, DataRegularSeason20242025!$D$3:$D$1315, O$1)+SUMIFS(DataRegularSeason20242025!$AB$3:$AB$1315,DataRegularSeason20242025!$B$3:$B$1315, "&lt;=" &amp; $A98, DataRegularSeason20242025!$E$3:$E$1315, O$1)</f>
        <v>27</v>
      </c>
      <c r="P98" s="2">
        <f>SUMIFS(DataRegularSeason20242025!$AA$3:$AA$1315,DataRegularSeason20242025!$B$3:$B$1315, "&lt;=" &amp; $A98, DataRegularSeason20242025!$D$3:$D$1315, P$1)+SUMIFS(DataRegularSeason20242025!$AB$3:$AB$1315,DataRegularSeason20242025!$B$3:$B$1315, "&lt;=" &amp; $A98, DataRegularSeason20242025!$E$3:$E$1315, P$1)</f>
        <v>16</v>
      </c>
      <c r="Q98" s="2">
        <f>SUMIFS(DataRegularSeason20242025!$AA$3:$AA$1315,DataRegularSeason20242025!$B$3:$B$1315, "&lt;=" &amp; $A98, DataRegularSeason20242025!$D$3:$D$1315, Q$1)+SUMIFS(DataRegularSeason20242025!$AB$3:$AB$1315,DataRegularSeason20242025!$B$3:$B$1315, "&lt;=" &amp; $A98, DataRegularSeason20242025!$E$3:$E$1315, Q$1)</f>
        <v>26</v>
      </c>
      <c r="R98" s="2">
        <f>SUMIFS(DataRegularSeason20242025!$AA$3:$AA$1315,DataRegularSeason20242025!$B$3:$B$1315, "&lt;=" &amp; $A98, DataRegularSeason20242025!$D$3:$D$1315, R$1)+SUMIFS(DataRegularSeason20242025!$AB$3:$AB$1315,DataRegularSeason20242025!$B$3:$B$1315, "&lt;=" &amp; $A98, DataRegularSeason20242025!$E$3:$E$1315, R$1)</f>
        <v>15</v>
      </c>
      <c r="S98" s="2">
        <f>SUMIFS(DataRegularSeason20242025!$AA$3:$AA$1315,DataRegularSeason20242025!$B$3:$B$1315, "&lt;=" &amp; $A98, DataRegularSeason20242025!$D$3:$D$1315, S$1)+SUMIFS(DataRegularSeason20242025!$AB$3:$AB$1315,DataRegularSeason20242025!$B$3:$B$1315, "&lt;=" &amp; $A98, DataRegularSeason20242025!$E$3:$E$1315, S$1)</f>
        <v>19</v>
      </c>
      <c r="T98" s="2">
        <f>SUMIFS(DataRegularSeason20242025!$AA$3:$AA$1315,DataRegularSeason20242025!$B$3:$B$1315, "&lt;=" &amp; $A98, DataRegularSeason20242025!$D$3:$D$1315, T$1)+SUMIFS(DataRegularSeason20242025!$AB$3:$AB$1315,DataRegularSeason20242025!$B$3:$B$1315, "&lt;=" &amp; $A98, DataRegularSeason20242025!$E$3:$E$1315, T$1)</f>
        <v>25</v>
      </c>
      <c r="U98" s="2">
        <f>SUMIFS(DataRegularSeason20242025!$AA$3:$AA$1315,DataRegularSeason20242025!$B$3:$B$1315, "&lt;=" &amp; $A98, DataRegularSeason20242025!$D$3:$D$1315, U$1)+SUMIFS(DataRegularSeason20242025!$AB$3:$AB$1315,DataRegularSeason20242025!$B$3:$B$1315, "&lt;=" &amp; $A98, DataRegularSeason20242025!$E$3:$E$1315, U$1)</f>
        <v>17</v>
      </c>
      <c r="V98" s="2">
        <f>SUMIFS(DataRegularSeason20242025!$AA$3:$AA$1315,DataRegularSeason20242025!$B$3:$B$1315, "&lt;=" &amp; $A98, DataRegularSeason20242025!$D$3:$D$1315, V$1)+SUMIFS(DataRegularSeason20242025!$AB$3:$AB$1315,DataRegularSeason20242025!$B$3:$B$1315, "&lt;=" &amp; $A98, DataRegularSeason20242025!$E$3:$E$1315, V$1)</f>
        <v>18</v>
      </c>
      <c r="W98" s="2">
        <f>SUMIFS(DataRegularSeason20242025!$AA$3:$AA$1315,DataRegularSeason20242025!$B$3:$B$1315, "&lt;=" &amp; $A98, DataRegularSeason20242025!$D$3:$D$1315, W$1)+SUMIFS(DataRegularSeason20242025!$AB$3:$AB$1315,DataRegularSeason20242025!$B$3:$B$1315, "&lt;=" &amp; $A98, DataRegularSeason20242025!$E$3:$E$1315, W$1)</f>
        <v>18</v>
      </c>
      <c r="X98" s="2">
        <f>SUMIFS(DataRegularSeason20242025!$AA$3:$AA$1315,DataRegularSeason20242025!$B$3:$B$1315, "&lt;=" &amp; $A98, DataRegularSeason20242025!$D$3:$D$1315, X$1)+SUMIFS(DataRegularSeason20242025!$AB$3:$AB$1315,DataRegularSeason20242025!$B$3:$B$1315, "&lt;=" &amp; $A98, DataRegularSeason20242025!$E$3:$E$1315, X$1)</f>
        <v>21</v>
      </c>
      <c r="Y98" s="2">
        <f>SUMIFS(DataRegularSeason20242025!$AA$3:$AA$1315,DataRegularSeason20242025!$B$3:$B$1315, "&lt;=" &amp; $A98, DataRegularSeason20242025!$D$3:$D$1315, Y$1)+SUMIFS(DataRegularSeason20242025!$AB$3:$AB$1315,DataRegularSeason20242025!$B$3:$B$1315, "&lt;=" &amp; $A98, DataRegularSeason20242025!$E$3:$E$1315, Y$1)</f>
        <v>16</v>
      </c>
      <c r="Z98" s="2">
        <f>SUMIFS(DataRegularSeason20242025!$AA$3:$AA$1315,DataRegularSeason20242025!$B$3:$B$1315, "&lt;=" &amp; $A98, DataRegularSeason20242025!$D$3:$D$1315, Z$1)+SUMIFS(DataRegularSeason20242025!$AB$3:$AB$1315,DataRegularSeason20242025!$B$3:$B$1315, "&lt;=" &amp; $A98, DataRegularSeason20242025!$E$3:$E$1315, Z$1)</f>
        <v>17</v>
      </c>
      <c r="AA98" s="2">
        <f>SUMIFS(DataRegularSeason20242025!$AA$3:$AA$1315,DataRegularSeason20242025!$B$3:$B$1315, "&lt;=" &amp; $A98, DataRegularSeason20242025!$D$3:$D$1315, AA$1)+SUMIFS(DataRegularSeason20242025!$AB$3:$AB$1315,DataRegularSeason20242025!$B$3:$B$1315, "&lt;=" &amp; $A98, DataRegularSeason20242025!$E$3:$E$1315, AA$1)</f>
        <v>21</v>
      </c>
      <c r="AB98" s="2">
        <f>SUMIFS(DataRegularSeason20242025!$AA$3:$AA$1315,DataRegularSeason20242025!$B$3:$B$1315, "&lt;=" &amp; $A98, DataRegularSeason20242025!$D$3:$D$1315, AB$1)+SUMIFS(DataRegularSeason20242025!$AB$3:$AB$1315,DataRegularSeason20242025!$B$3:$B$1315, "&lt;=" &amp; $A98, DataRegularSeason20242025!$E$3:$E$1315, AB$1)</f>
        <v>26</v>
      </c>
      <c r="AC98" s="2">
        <f>SUMIFS(DataRegularSeason20242025!$AA$3:$AA$1315,DataRegularSeason20242025!$B$3:$B$1315, "&lt;=" &amp; $A98, DataRegularSeason20242025!$D$3:$D$1315, AC$1)+SUMIFS(DataRegularSeason20242025!$AB$3:$AB$1315,DataRegularSeason20242025!$B$3:$B$1315, "&lt;=" &amp; $A98, DataRegularSeason20242025!$E$3:$E$1315, AC$1)</f>
        <v>17</v>
      </c>
      <c r="AD98" s="2">
        <f>SUMIFS(DataRegularSeason20242025!$AA$3:$AA$1315,DataRegularSeason20242025!$B$3:$B$1315, "&lt;=" &amp; $A98, DataRegularSeason20242025!$D$3:$D$1315, AD$1)+SUMIFS(DataRegularSeason20242025!$AB$3:$AB$1315,DataRegularSeason20242025!$B$3:$B$1315, "&lt;=" &amp; $A98, DataRegularSeason20242025!$E$3:$E$1315, AD$1)</f>
        <v>21</v>
      </c>
      <c r="AE98" s="2">
        <f>SUMIFS(DataRegularSeason20242025!$AA$3:$AA$1315,DataRegularSeason20242025!$B$3:$B$1315, "&lt;=" &amp; $A98, DataRegularSeason20242025!$D$3:$D$1315, AE$1)+SUMIFS(DataRegularSeason20242025!$AB$3:$AB$1315,DataRegularSeason20242025!$B$3:$B$1315, "&lt;=" &amp; $A98, DataRegularSeason20242025!$E$3:$E$1315, AE$1)</f>
        <v>24</v>
      </c>
      <c r="AF98" s="2">
        <f>SUMIFS(DataRegularSeason20242025!$AA$3:$AA$1315,DataRegularSeason20242025!$B$3:$B$1315, "&lt;=" &amp; $A98, DataRegularSeason20242025!$D$3:$D$1315, AF$1)+SUMIFS(DataRegularSeason20242025!$AB$3:$AB$1315,DataRegularSeason20242025!$B$3:$B$1315, "&lt;=" &amp; $A98, DataRegularSeason20242025!$E$3:$E$1315, AF$1)</f>
        <v>32</v>
      </c>
      <c r="AG98" s="2">
        <f>SUMIFS(DataRegularSeason20242025!$AA$3:$AA$1315,DataRegularSeason20242025!$B$3:$B$1315, "&lt;=" &amp; $A98, DataRegularSeason20242025!$D$3:$D$1315, AG$1)+SUMIFS(DataRegularSeason20242025!$AB$3:$AB$1315,DataRegularSeason20242025!$B$3:$B$1315, "&lt;=" &amp; $A98, DataRegularSeason20242025!$E$3:$E$1315, AG$1)</f>
        <v>27</v>
      </c>
    </row>
    <row r="99" spans="1:33" x14ac:dyDescent="0.25">
      <c r="A99" s="4">
        <v>45665</v>
      </c>
      <c r="B99" s="2">
        <f>SUMIFS(DataRegularSeason20242025!$AA$3:$AA$1315,DataRegularSeason20242025!$B$3:$B$1315, "&lt;=" &amp; $A99, DataRegularSeason20242025!$D$3:$D$1315, B$1)+SUMIFS(DataRegularSeason20242025!$AB$3:$AB$1315,DataRegularSeason20242025!$B$3:$B$1315, "&lt;=" &amp; $A99, DataRegularSeason20242025!$E$3:$E$1315, B$1)</f>
        <v>18</v>
      </c>
      <c r="C99" s="2">
        <f>SUMIFS(DataRegularSeason20242025!$AA$3:$AA$1315,DataRegularSeason20242025!$B$3:$B$1315, "&lt;=" &amp; $A99, DataRegularSeason20242025!$D$3:$D$1315, C$1)+SUMIFS(DataRegularSeason20242025!$AB$3:$AB$1315,DataRegularSeason20242025!$B$3:$B$1315, "&lt;=" &amp; $A99, DataRegularSeason20242025!$E$3:$E$1315, C$1)</f>
        <v>19</v>
      </c>
      <c r="D99" s="2">
        <f>SUMIFS(DataRegularSeason20242025!$AA$3:$AA$1315,DataRegularSeason20242025!$B$3:$B$1315, "&lt;=" &amp; $A99, DataRegularSeason20242025!$D$3:$D$1315, D$1)+SUMIFS(DataRegularSeason20242025!$AB$3:$AB$1315,DataRegularSeason20242025!$B$3:$B$1315, "&lt;=" &amp; $A99, DataRegularSeason20242025!$E$3:$E$1315, D$1)</f>
        <v>19</v>
      </c>
      <c r="E99" s="2">
        <f>SUMIFS(DataRegularSeason20242025!$AA$3:$AA$1315,DataRegularSeason20242025!$B$3:$B$1315, "&lt;=" &amp; $A99, DataRegularSeason20242025!$D$3:$D$1315, E$1)+SUMIFS(DataRegularSeason20242025!$AB$3:$AB$1315,DataRegularSeason20242025!$B$3:$B$1315, "&lt;=" &amp; $A99, DataRegularSeason20242025!$E$3:$E$1315, E$1)</f>
        <v>28</v>
      </c>
      <c r="F99" s="2">
        <f>SUMIFS(DataRegularSeason20242025!$AA$3:$AA$1315,DataRegularSeason20242025!$B$3:$B$1315, "&lt;=" &amp; $A99, DataRegularSeason20242025!$D$3:$D$1315, F$1)+SUMIFS(DataRegularSeason20242025!$AB$3:$AB$1315,DataRegularSeason20242025!$B$3:$B$1315, "&lt;=" &amp; $A99, DataRegularSeason20242025!$E$3:$E$1315, F$1)</f>
        <v>16</v>
      </c>
      <c r="G99" s="2">
        <f>SUMIFS(DataRegularSeason20242025!$AA$3:$AA$1315,DataRegularSeason20242025!$B$3:$B$1315, "&lt;=" &amp; $A99, DataRegularSeason20242025!$D$3:$D$1315, G$1)+SUMIFS(DataRegularSeason20242025!$AB$3:$AB$1315,DataRegularSeason20242025!$B$3:$B$1315, "&lt;=" &amp; $A99, DataRegularSeason20242025!$E$3:$E$1315, G$1)</f>
        <v>23</v>
      </c>
      <c r="H99" s="2">
        <f>SUMIFS(DataRegularSeason20242025!$AA$3:$AA$1315,DataRegularSeason20242025!$B$3:$B$1315, "&lt;=" &amp; $A99, DataRegularSeason20242025!$D$3:$D$1315, H$1)+SUMIFS(DataRegularSeason20242025!$AB$3:$AB$1315,DataRegularSeason20242025!$B$3:$B$1315, "&lt;=" &amp; $A99, DataRegularSeason20242025!$E$3:$E$1315, H$1)</f>
        <v>13</v>
      </c>
      <c r="I99" s="2">
        <f>SUMIFS(DataRegularSeason20242025!$AA$3:$AA$1315,DataRegularSeason20242025!$B$3:$B$1315, "&lt;=" &amp; $A99, DataRegularSeason20242025!$D$3:$D$1315, I$1)+SUMIFS(DataRegularSeason20242025!$AB$3:$AB$1315,DataRegularSeason20242025!$B$3:$B$1315, "&lt;=" &amp; $A99, DataRegularSeason20242025!$E$3:$E$1315, I$1)</f>
        <v>20</v>
      </c>
      <c r="J99" s="2">
        <f>SUMIFS(DataRegularSeason20242025!$AA$3:$AA$1315,DataRegularSeason20242025!$B$3:$B$1315, "&lt;=" &amp; $A99, DataRegularSeason20242025!$D$3:$D$1315, J$1)+SUMIFS(DataRegularSeason20242025!$AB$3:$AB$1315,DataRegularSeason20242025!$B$3:$B$1315, "&lt;=" &amp; $A99, DataRegularSeason20242025!$E$3:$E$1315, J$1)</f>
        <v>24</v>
      </c>
      <c r="K99" s="2">
        <f>SUMIFS(DataRegularSeason20242025!$AA$3:$AA$1315,DataRegularSeason20242025!$B$3:$B$1315, "&lt;=" &amp; $A99, DataRegularSeason20242025!$D$3:$D$1315, K$1)+SUMIFS(DataRegularSeason20242025!$AB$3:$AB$1315,DataRegularSeason20242025!$B$3:$B$1315, "&lt;=" &amp; $A99, DataRegularSeason20242025!$E$3:$E$1315, K$1)</f>
        <v>16</v>
      </c>
      <c r="L99" s="2">
        <f>SUMIFS(DataRegularSeason20242025!$AA$3:$AA$1315,DataRegularSeason20242025!$B$3:$B$1315, "&lt;=" &amp; $A99, DataRegularSeason20242025!$D$3:$D$1315, L$1)+SUMIFS(DataRegularSeason20242025!$AB$3:$AB$1315,DataRegularSeason20242025!$B$3:$B$1315, "&lt;=" &amp; $A99, DataRegularSeason20242025!$E$3:$E$1315, L$1)</f>
        <v>22</v>
      </c>
      <c r="M99" s="2">
        <f>SUMIFS(DataRegularSeason20242025!$AA$3:$AA$1315,DataRegularSeason20242025!$B$3:$B$1315, "&lt;=" &amp; $A99, DataRegularSeason20242025!$D$3:$D$1315, M$1)+SUMIFS(DataRegularSeason20242025!$AB$3:$AB$1315,DataRegularSeason20242025!$B$3:$B$1315, "&lt;=" &amp; $A99, DataRegularSeason20242025!$E$3:$E$1315, M$1)</f>
        <v>25</v>
      </c>
      <c r="N99" s="2">
        <f>SUMIFS(DataRegularSeason20242025!$AA$3:$AA$1315,DataRegularSeason20242025!$B$3:$B$1315, "&lt;=" &amp; $A99, DataRegularSeason20242025!$D$3:$D$1315, N$1)+SUMIFS(DataRegularSeason20242025!$AB$3:$AB$1315,DataRegularSeason20242025!$B$3:$B$1315, "&lt;=" &amp; $A99, DataRegularSeason20242025!$E$3:$E$1315, N$1)</f>
        <v>23</v>
      </c>
      <c r="O99" s="2">
        <f>SUMIFS(DataRegularSeason20242025!$AA$3:$AA$1315,DataRegularSeason20242025!$B$3:$B$1315, "&lt;=" &amp; $A99, DataRegularSeason20242025!$D$3:$D$1315, O$1)+SUMIFS(DataRegularSeason20242025!$AB$3:$AB$1315,DataRegularSeason20242025!$B$3:$B$1315, "&lt;=" &amp; $A99, DataRegularSeason20242025!$E$3:$E$1315, O$1)</f>
        <v>27</v>
      </c>
      <c r="P99" s="2">
        <f>SUMIFS(DataRegularSeason20242025!$AA$3:$AA$1315,DataRegularSeason20242025!$B$3:$B$1315, "&lt;=" &amp; $A99, DataRegularSeason20242025!$D$3:$D$1315, P$1)+SUMIFS(DataRegularSeason20242025!$AB$3:$AB$1315,DataRegularSeason20242025!$B$3:$B$1315, "&lt;=" &amp; $A99, DataRegularSeason20242025!$E$3:$E$1315, P$1)</f>
        <v>16</v>
      </c>
      <c r="Q99" s="2">
        <f>SUMIFS(DataRegularSeason20242025!$AA$3:$AA$1315,DataRegularSeason20242025!$B$3:$B$1315, "&lt;=" &amp; $A99, DataRegularSeason20242025!$D$3:$D$1315, Q$1)+SUMIFS(DataRegularSeason20242025!$AB$3:$AB$1315,DataRegularSeason20242025!$B$3:$B$1315, "&lt;=" &amp; $A99, DataRegularSeason20242025!$E$3:$E$1315, Q$1)</f>
        <v>26</v>
      </c>
      <c r="R99" s="2">
        <f>SUMIFS(DataRegularSeason20242025!$AA$3:$AA$1315,DataRegularSeason20242025!$B$3:$B$1315, "&lt;=" &amp; $A99, DataRegularSeason20242025!$D$3:$D$1315, R$1)+SUMIFS(DataRegularSeason20242025!$AB$3:$AB$1315,DataRegularSeason20242025!$B$3:$B$1315, "&lt;=" &amp; $A99, DataRegularSeason20242025!$E$3:$E$1315, R$1)</f>
        <v>15</v>
      </c>
      <c r="S99" s="2">
        <f>SUMIFS(DataRegularSeason20242025!$AA$3:$AA$1315,DataRegularSeason20242025!$B$3:$B$1315, "&lt;=" &amp; $A99, DataRegularSeason20242025!$D$3:$D$1315, S$1)+SUMIFS(DataRegularSeason20242025!$AB$3:$AB$1315,DataRegularSeason20242025!$B$3:$B$1315, "&lt;=" &amp; $A99, DataRegularSeason20242025!$E$3:$E$1315, S$1)</f>
        <v>19</v>
      </c>
      <c r="T99" s="2">
        <f>SUMIFS(DataRegularSeason20242025!$AA$3:$AA$1315,DataRegularSeason20242025!$B$3:$B$1315, "&lt;=" &amp; $A99, DataRegularSeason20242025!$D$3:$D$1315, T$1)+SUMIFS(DataRegularSeason20242025!$AB$3:$AB$1315,DataRegularSeason20242025!$B$3:$B$1315, "&lt;=" &amp; $A99, DataRegularSeason20242025!$E$3:$E$1315, T$1)</f>
        <v>25</v>
      </c>
      <c r="U99" s="2">
        <f>SUMIFS(DataRegularSeason20242025!$AA$3:$AA$1315,DataRegularSeason20242025!$B$3:$B$1315, "&lt;=" &amp; $A99, DataRegularSeason20242025!$D$3:$D$1315, U$1)+SUMIFS(DataRegularSeason20242025!$AB$3:$AB$1315,DataRegularSeason20242025!$B$3:$B$1315, "&lt;=" &amp; $A99, DataRegularSeason20242025!$E$3:$E$1315, U$1)</f>
        <v>17</v>
      </c>
      <c r="V99" s="2">
        <f>SUMIFS(DataRegularSeason20242025!$AA$3:$AA$1315,DataRegularSeason20242025!$B$3:$B$1315, "&lt;=" &amp; $A99, DataRegularSeason20242025!$D$3:$D$1315, V$1)+SUMIFS(DataRegularSeason20242025!$AB$3:$AB$1315,DataRegularSeason20242025!$B$3:$B$1315, "&lt;=" &amp; $A99, DataRegularSeason20242025!$E$3:$E$1315, V$1)</f>
        <v>18</v>
      </c>
      <c r="W99" s="2">
        <f>SUMIFS(DataRegularSeason20242025!$AA$3:$AA$1315,DataRegularSeason20242025!$B$3:$B$1315, "&lt;=" &amp; $A99, DataRegularSeason20242025!$D$3:$D$1315, W$1)+SUMIFS(DataRegularSeason20242025!$AB$3:$AB$1315,DataRegularSeason20242025!$B$3:$B$1315, "&lt;=" &amp; $A99, DataRegularSeason20242025!$E$3:$E$1315, W$1)</f>
        <v>18</v>
      </c>
      <c r="X99" s="2">
        <f>SUMIFS(DataRegularSeason20242025!$AA$3:$AA$1315,DataRegularSeason20242025!$B$3:$B$1315, "&lt;=" &amp; $A99, DataRegularSeason20242025!$D$3:$D$1315, X$1)+SUMIFS(DataRegularSeason20242025!$AB$3:$AB$1315,DataRegularSeason20242025!$B$3:$B$1315, "&lt;=" &amp; $A99, DataRegularSeason20242025!$E$3:$E$1315, X$1)</f>
        <v>21</v>
      </c>
      <c r="Y99" s="2">
        <f>SUMIFS(DataRegularSeason20242025!$AA$3:$AA$1315,DataRegularSeason20242025!$B$3:$B$1315, "&lt;=" &amp; $A99, DataRegularSeason20242025!$D$3:$D$1315, Y$1)+SUMIFS(DataRegularSeason20242025!$AB$3:$AB$1315,DataRegularSeason20242025!$B$3:$B$1315, "&lt;=" &amp; $A99, DataRegularSeason20242025!$E$3:$E$1315, Y$1)</f>
        <v>16</v>
      </c>
      <c r="Z99" s="2">
        <f>SUMIFS(DataRegularSeason20242025!$AA$3:$AA$1315,DataRegularSeason20242025!$B$3:$B$1315, "&lt;=" &amp; $A99, DataRegularSeason20242025!$D$3:$D$1315, Z$1)+SUMIFS(DataRegularSeason20242025!$AB$3:$AB$1315,DataRegularSeason20242025!$B$3:$B$1315, "&lt;=" &amp; $A99, DataRegularSeason20242025!$E$3:$E$1315, Z$1)</f>
        <v>17</v>
      </c>
      <c r="AA99" s="2">
        <f>SUMIFS(DataRegularSeason20242025!$AA$3:$AA$1315,DataRegularSeason20242025!$B$3:$B$1315, "&lt;=" &amp; $A99, DataRegularSeason20242025!$D$3:$D$1315, AA$1)+SUMIFS(DataRegularSeason20242025!$AB$3:$AB$1315,DataRegularSeason20242025!$B$3:$B$1315, "&lt;=" &amp; $A99, DataRegularSeason20242025!$E$3:$E$1315, AA$1)</f>
        <v>21</v>
      </c>
      <c r="AB99" s="2">
        <f>SUMIFS(DataRegularSeason20242025!$AA$3:$AA$1315,DataRegularSeason20242025!$B$3:$B$1315, "&lt;=" &amp; $A99, DataRegularSeason20242025!$D$3:$D$1315, AB$1)+SUMIFS(DataRegularSeason20242025!$AB$3:$AB$1315,DataRegularSeason20242025!$B$3:$B$1315, "&lt;=" &amp; $A99, DataRegularSeason20242025!$E$3:$E$1315, AB$1)</f>
        <v>26</v>
      </c>
      <c r="AC99" s="2">
        <f>SUMIFS(DataRegularSeason20242025!$AA$3:$AA$1315,DataRegularSeason20242025!$B$3:$B$1315, "&lt;=" &amp; $A99, DataRegularSeason20242025!$D$3:$D$1315, AC$1)+SUMIFS(DataRegularSeason20242025!$AB$3:$AB$1315,DataRegularSeason20242025!$B$3:$B$1315, "&lt;=" &amp; $A99, DataRegularSeason20242025!$E$3:$E$1315, AC$1)</f>
        <v>17</v>
      </c>
      <c r="AD99" s="2">
        <f>SUMIFS(DataRegularSeason20242025!$AA$3:$AA$1315,DataRegularSeason20242025!$B$3:$B$1315, "&lt;=" &amp; $A99, DataRegularSeason20242025!$D$3:$D$1315, AD$1)+SUMIFS(DataRegularSeason20242025!$AB$3:$AB$1315,DataRegularSeason20242025!$B$3:$B$1315, "&lt;=" &amp; $A99, DataRegularSeason20242025!$E$3:$E$1315, AD$1)</f>
        <v>21</v>
      </c>
      <c r="AE99" s="2">
        <f>SUMIFS(DataRegularSeason20242025!$AA$3:$AA$1315,DataRegularSeason20242025!$B$3:$B$1315, "&lt;=" &amp; $A99, DataRegularSeason20242025!$D$3:$D$1315, AE$1)+SUMIFS(DataRegularSeason20242025!$AB$3:$AB$1315,DataRegularSeason20242025!$B$3:$B$1315, "&lt;=" &amp; $A99, DataRegularSeason20242025!$E$3:$E$1315, AE$1)</f>
        <v>24</v>
      </c>
      <c r="AF99" s="2">
        <f>SUMIFS(DataRegularSeason20242025!$AA$3:$AA$1315,DataRegularSeason20242025!$B$3:$B$1315, "&lt;=" &amp; $A99, DataRegularSeason20242025!$D$3:$D$1315, AF$1)+SUMIFS(DataRegularSeason20242025!$AB$3:$AB$1315,DataRegularSeason20242025!$B$3:$B$1315, "&lt;=" &amp; $A99, DataRegularSeason20242025!$E$3:$E$1315, AF$1)</f>
        <v>32</v>
      </c>
      <c r="AG99" s="2">
        <f>SUMIFS(DataRegularSeason20242025!$AA$3:$AA$1315,DataRegularSeason20242025!$B$3:$B$1315, "&lt;=" &amp; $A99, DataRegularSeason20242025!$D$3:$D$1315, AG$1)+SUMIFS(DataRegularSeason20242025!$AB$3:$AB$1315,DataRegularSeason20242025!$B$3:$B$1315, "&lt;=" &amp; $A99, DataRegularSeason20242025!$E$3:$E$1315, AG$1)</f>
        <v>27</v>
      </c>
    </row>
    <row r="100" spans="1:33" x14ac:dyDescent="0.25">
      <c r="A100" s="4">
        <v>45666</v>
      </c>
      <c r="B100" s="2">
        <f>SUMIFS(DataRegularSeason20242025!$AA$3:$AA$1315,DataRegularSeason20242025!$B$3:$B$1315, "&lt;=" &amp; $A100, DataRegularSeason20242025!$D$3:$D$1315, B$1)+SUMIFS(DataRegularSeason20242025!$AB$3:$AB$1315,DataRegularSeason20242025!$B$3:$B$1315, "&lt;=" &amp; $A100, DataRegularSeason20242025!$E$3:$E$1315, B$1)</f>
        <v>18</v>
      </c>
      <c r="C100" s="2">
        <f>SUMIFS(DataRegularSeason20242025!$AA$3:$AA$1315,DataRegularSeason20242025!$B$3:$B$1315, "&lt;=" &amp; $A100, DataRegularSeason20242025!$D$3:$D$1315, C$1)+SUMIFS(DataRegularSeason20242025!$AB$3:$AB$1315,DataRegularSeason20242025!$B$3:$B$1315, "&lt;=" &amp; $A100, DataRegularSeason20242025!$E$3:$E$1315, C$1)</f>
        <v>19</v>
      </c>
      <c r="D100" s="2">
        <f>SUMIFS(DataRegularSeason20242025!$AA$3:$AA$1315,DataRegularSeason20242025!$B$3:$B$1315, "&lt;=" &amp; $A100, DataRegularSeason20242025!$D$3:$D$1315, D$1)+SUMIFS(DataRegularSeason20242025!$AB$3:$AB$1315,DataRegularSeason20242025!$B$3:$B$1315, "&lt;=" &amp; $A100, DataRegularSeason20242025!$E$3:$E$1315, D$1)</f>
        <v>19</v>
      </c>
      <c r="E100" s="2">
        <f>SUMIFS(DataRegularSeason20242025!$AA$3:$AA$1315,DataRegularSeason20242025!$B$3:$B$1315, "&lt;=" &amp; $A100, DataRegularSeason20242025!$D$3:$D$1315, E$1)+SUMIFS(DataRegularSeason20242025!$AB$3:$AB$1315,DataRegularSeason20242025!$B$3:$B$1315, "&lt;=" &amp; $A100, DataRegularSeason20242025!$E$3:$E$1315, E$1)</f>
        <v>28</v>
      </c>
      <c r="F100" s="2">
        <f>SUMIFS(DataRegularSeason20242025!$AA$3:$AA$1315,DataRegularSeason20242025!$B$3:$B$1315, "&lt;=" &amp; $A100, DataRegularSeason20242025!$D$3:$D$1315, F$1)+SUMIFS(DataRegularSeason20242025!$AB$3:$AB$1315,DataRegularSeason20242025!$B$3:$B$1315, "&lt;=" &amp; $A100, DataRegularSeason20242025!$E$3:$E$1315, F$1)</f>
        <v>16</v>
      </c>
      <c r="G100" s="2">
        <f>SUMIFS(DataRegularSeason20242025!$AA$3:$AA$1315,DataRegularSeason20242025!$B$3:$B$1315, "&lt;=" &amp; $A100, DataRegularSeason20242025!$D$3:$D$1315, G$1)+SUMIFS(DataRegularSeason20242025!$AB$3:$AB$1315,DataRegularSeason20242025!$B$3:$B$1315, "&lt;=" &amp; $A100, DataRegularSeason20242025!$E$3:$E$1315, G$1)</f>
        <v>23</v>
      </c>
      <c r="H100" s="2">
        <f>SUMIFS(DataRegularSeason20242025!$AA$3:$AA$1315,DataRegularSeason20242025!$B$3:$B$1315, "&lt;=" &amp; $A100, DataRegularSeason20242025!$D$3:$D$1315, H$1)+SUMIFS(DataRegularSeason20242025!$AB$3:$AB$1315,DataRegularSeason20242025!$B$3:$B$1315, "&lt;=" &amp; $A100, DataRegularSeason20242025!$E$3:$E$1315, H$1)</f>
        <v>13</v>
      </c>
      <c r="I100" s="2">
        <f>SUMIFS(DataRegularSeason20242025!$AA$3:$AA$1315,DataRegularSeason20242025!$B$3:$B$1315, "&lt;=" &amp; $A100, DataRegularSeason20242025!$D$3:$D$1315, I$1)+SUMIFS(DataRegularSeason20242025!$AB$3:$AB$1315,DataRegularSeason20242025!$B$3:$B$1315, "&lt;=" &amp; $A100, DataRegularSeason20242025!$E$3:$E$1315, I$1)</f>
        <v>20</v>
      </c>
      <c r="J100" s="2">
        <f>SUMIFS(DataRegularSeason20242025!$AA$3:$AA$1315,DataRegularSeason20242025!$B$3:$B$1315, "&lt;=" &amp; $A100, DataRegularSeason20242025!$D$3:$D$1315, J$1)+SUMIFS(DataRegularSeason20242025!$AB$3:$AB$1315,DataRegularSeason20242025!$B$3:$B$1315, "&lt;=" &amp; $A100, DataRegularSeason20242025!$E$3:$E$1315, J$1)</f>
        <v>24</v>
      </c>
      <c r="K100" s="2">
        <f>SUMIFS(DataRegularSeason20242025!$AA$3:$AA$1315,DataRegularSeason20242025!$B$3:$B$1315, "&lt;=" &amp; $A100, DataRegularSeason20242025!$D$3:$D$1315, K$1)+SUMIFS(DataRegularSeason20242025!$AB$3:$AB$1315,DataRegularSeason20242025!$B$3:$B$1315, "&lt;=" &amp; $A100, DataRegularSeason20242025!$E$3:$E$1315, K$1)</f>
        <v>16</v>
      </c>
      <c r="L100" s="2">
        <f>SUMIFS(DataRegularSeason20242025!$AA$3:$AA$1315,DataRegularSeason20242025!$B$3:$B$1315, "&lt;=" &amp; $A100, DataRegularSeason20242025!$D$3:$D$1315, L$1)+SUMIFS(DataRegularSeason20242025!$AB$3:$AB$1315,DataRegularSeason20242025!$B$3:$B$1315, "&lt;=" &amp; $A100, DataRegularSeason20242025!$E$3:$E$1315, L$1)</f>
        <v>22</v>
      </c>
      <c r="M100" s="2">
        <f>SUMIFS(DataRegularSeason20242025!$AA$3:$AA$1315,DataRegularSeason20242025!$B$3:$B$1315, "&lt;=" &amp; $A100, DataRegularSeason20242025!$D$3:$D$1315, M$1)+SUMIFS(DataRegularSeason20242025!$AB$3:$AB$1315,DataRegularSeason20242025!$B$3:$B$1315, "&lt;=" &amp; $A100, DataRegularSeason20242025!$E$3:$E$1315, M$1)</f>
        <v>25</v>
      </c>
      <c r="N100" s="2">
        <f>SUMIFS(DataRegularSeason20242025!$AA$3:$AA$1315,DataRegularSeason20242025!$B$3:$B$1315, "&lt;=" &amp; $A100, DataRegularSeason20242025!$D$3:$D$1315, N$1)+SUMIFS(DataRegularSeason20242025!$AB$3:$AB$1315,DataRegularSeason20242025!$B$3:$B$1315, "&lt;=" &amp; $A100, DataRegularSeason20242025!$E$3:$E$1315, N$1)</f>
        <v>23</v>
      </c>
      <c r="O100" s="2">
        <f>SUMIFS(DataRegularSeason20242025!$AA$3:$AA$1315,DataRegularSeason20242025!$B$3:$B$1315, "&lt;=" &amp; $A100, DataRegularSeason20242025!$D$3:$D$1315, O$1)+SUMIFS(DataRegularSeason20242025!$AB$3:$AB$1315,DataRegularSeason20242025!$B$3:$B$1315, "&lt;=" &amp; $A100, DataRegularSeason20242025!$E$3:$E$1315, O$1)</f>
        <v>27</v>
      </c>
      <c r="P100" s="2">
        <f>SUMIFS(DataRegularSeason20242025!$AA$3:$AA$1315,DataRegularSeason20242025!$B$3:$B$1315, "&lt;=" &amp; $A100, DataRegularSeason20242025!$D$3:$D$1315, P$1)+SUMIFS(DataRegularSeason20242025!$AB$3:$AB$1315,DataRegularSeason20242025!$B$3:$B$1315, "&lt;=" &amp; $A100, DataRegularSeason20242025!$E$3:$E$1315, P$1)</f>
        <v>16</v>
      </c>
      <c r="Q100" s="2">
        <f>SUMIFS(DataRegularSeason20242025!$AA$3:$AA$1315,DataRegularSeason20242025!$B$3:$B$1315, "&lt;=" &amp; $A100, DataRegularSeason20242025!$D$3:$D$1315, Q$1)+SUMIFS(DataRegularSeason20242025!$AB$3:$AB$1315,DataRegularSeason20242025!$B$3:$B$1315, "&lt;=" &amp; $A100, DataRegularSeason20242025!$E$3:$E$1315, Q$1)</f>
        <v>26</v>
      </c>
      <c r="R100" s="2">
        <f>SUMIFS(DataRegularSeason20242025!$AA$3:$AA$1315,DataRegularSeason20242025!$B$3:$B$1315, "&lt;=" &amp; $A100, DataRegularSeason20242025!$D$3:$D$1315, R$1)+SUMIFS(DataRegularSeason20242025!$AB$3:$AB$1315,DataRegularSeason20242025!$B$3:$B$1315, "&lt;=" &amp; $A100, DataRegularSeason20242025!$E$3:$E$1315, R$1)</f>
        <v>15</v>
      </c>
      <c r="S100" s="2">
        <f>SUMIFS(DataRegularSeason20242025!$AA$3:$AA$1315,DataRegularSeason20242025!$B$3:$B$1315, "&lt;=" &amp; $A100, DataRegularSeason20242025!$D$3:$D$1315, S$1)+SUMIFS(DataRegularSeason20242025!$AB$3:$AB$1315,DataRegularSeason20242025!$B$3:$B$1315, "&lt;=" &amp; $A100, DataRegularSeason20242025!$E$3:$E$1315, S$1)</f>
        <v>19</v>
      </c>
      <c r="T100" s="2">
        <f>SUMIFS(DataRegularSeason20242025!$AA$3:$AA$1315,DataRegularSeason20242025!$B$3:$B$1315, "&lt;=" &amp; $A100, DataRegularSeason20242025!$D$3:$D$1315, T$1)+SUMIFS(DataRegularSeason20242025!$AB$3:$AB$1315,DataRegularSeason20242025!$B$3:$B$1315, "&lt;=" &amp; $A100, DataRegularSeason20242025!$E$3:$E$1315, T$1)</f>
        <v>25</v>
      </c>
      <c r="U100" s="2">
        <f>SUMIFS(DataRegularSeason20242025!$AA$3:$AA$1315,DataRegularSeason20242025!$B$3:$B$1315, "&lt;=" &amp; $A100, DataRegularSeason20242025!$D$3:$D$1315, U$1)+SUMIFS(DataRegularSeason20242025!$AB$3:$AB$1315,DataRegularSeason20242025!$B$3:$B$1315, "&lt;=" &amp; $A100, DataRegularSeason20242025!$E$3:$E$1315, U$1)</f>
        <v>17</v>
      </c>
      <c r="V100" s="2">
        <f>SUMIFS(DataRegularSeason20242025!$AA$3:$AA$1315,DataRegularSeason20242025!$B$3:$B$1315, "&lt;=" &amp; $A100, DataRegularSeason20242025!$D$3:$D$1315, V$1)+SUMIFS(DataRegularSeason20242025!$AB$3:$AB$1315,DataRegularSeason20242025!$B$3:$B$1315, "&lt;=" &amp; $A100, DataRegularSeason20242025!$E$3:$E$1315, V$1)</f>
        <v>18</v>
      </c>
      <c r="W100" s="2">
        <f>SUMIFS(DataRegularSeason20242025!$AA$3:$AA$1315,DataRegularSeason20242025!$B$3:$B$1315, "&lt;=" &amp; $A100, DataRegularSeason20242025!$D$3:$D$1315, W$1)+SUMIFS(DataRegularSeason20242025!$AB$3:$AB$1315,DataRegularSeason20242025!$B$3:$B$1315, "&lt;=" &amp; $A100, DataRegularSeason20242025!$E$3:$E$1315, W$1)</f>
        <v>18</v>
      </c>
      <c r="X100" s="2">
        <f>SUMIFS(DataRegularSeason20242025!$AA$3:$AA$1315,DataRegularSeason20242025!$B$3:$B$1315, "&lt;=" &amp; $A100, DataRegularSeason20242025!$D$3:$D$1315, X$1)+SUMIFS(DataRegularSeason20242025!$AB$3:$AB$1315,DataRegularSeason20242025!$B$3:$B$1315, "&lt;=" &amp; $A100, DataRegularSeason20242025!$E$3:$E$1315, X$1)</f>
        <v>21</v>
      </c>
      <c r="Y100" s="2">
        <f>SUMIFS(DataRegularSeason20242025!$AA$3:$AA$1315,DataRegularSeason20242025!$B$3:$B$1315, "&lt;=" &amp; $A100, DataRegularSeason20242025!$D$3:$D$1315, Y$1)+SUMIFS(DataRegularSeason20242025!$AB$3:$AB$1315,DataRegularSeason20242025!$B$3:$B$1315, "&lt;=" &amp; $A100, DataRegularSeason20242025!$E$3:$E$1315, Y$1)</f>
        <v>16</v>
      </c>
      <c r="Z100" s="2">
        <f>SUMIFS(DataRegularSeason20242025!$AA$3:$AA$1315,DataRegularSeason20242025!$B$3:$B$1315, "&lt;=" &amp; $A100, DataRegularSeason20242025!$D$3:$D$1315, Z$1)+SUMIFS(DataRegularSeason20242025!$AB$3:$AB$1315,DataRegularSeason20242025!$B$3:$B$1315, "&lt;=" &amp; $A100, DataRegularSeason20242025!$E$3:$E$1315, Z$1)</f>
        <v>17</v>
      </c>
      <c r="AA100" s="2">
        <f>SUMIFS(DataRegularSeason20242025!$AA$3:$AA$1315,DataRegularSeason20242025!$B$3:$B$1315, "&lt;=" &amp; $A100, DataRegularSeason20242025!$D$3:$D$1315, AA$1)+SUMIFS(DataRegularSeason20242025!$AB$3:$AB$1315,DataRegularSeason20242025!$B$3:$B$1315, "&lt;=" &amp; $A100, DataRegularSeason20242025!$E$3:$E$1315, AA$1)</f>
        <v>21</v>
      </c>
      <c r="AB100" s="2">
        <f>SUMIFS(DataRegularSeason20242025!$AA$3:$AA$1315,DataRegularSeason20242025!$B$3:$B$1315, "&lt;=" &amp; $A100, DataRegularSeason20242025!$D$3:$D$1315, AB$1)+SUMIFS(DataRegularSeason20242025!$AB$3:$AB$1315,DataRegularSeason20242025!$B$3:$B$1315, "&lt;=" &amp; $A100, DataRegularSeason20242025!$E$3:$E$1315, AB$1)</f>
        <v>26</v>
      </c>
      <c r="AC100" s="2">
        <f>SUMIFS(DataRegularSeason20242025!$AA$3:$AA$1315,DataRegularSeason20242025!$B$3:$B$1315, "&lt;=" &amp; $A100, DataRegularSeason20242025!$D$3:$D$1315, AC$1)+SUMIFS(DataRegularSeason20242025!$AB$3:$AB$1315,DataRegularSeason20242025!$B$3:$B$1315, "&lt;=" &amp; $A100, DataRegularSeason20242025!$E$3:$E$1315, AC$1)</f>
        <v>17</v>
      </c>
      <c r="AD100" s="2">
        <f>SUMIFS(DataRegularSeason20242025!$AA$3:$AA$1315,DataRegularSeason20242025!$B$3:$B$1315, "&lt;=" &amp; $A100, DataRegularSeason20242025!$D$3:$D$1315, AD$1)+SUMIFS(DataRegularSeason20242025!$AB$3:$AB$1315,DataRegularSeason20242025!$B$3:$B$1315, "&lt;=" &amp; $A100, DataRegularSeason20242025!$E$3:$E$1315, AD$1)</f>
        <v>21</v>
      </c>
      <c r="AE100" s="2">
        <f>SUMIFS(DataRegularSeason20242025!$AA$3:$AA$1315,DataRegularSeason20242025!$B$3:$B$1315, "&lt;=" &amp; $A100, DataRegularSeason20242025!$D$3:$D$1315, AE$1)+SUMIFS(DataRegularSeason20242025!$AB$3:$AB$1315,DataRegularSeason20242025!$B$3:$B$1315, "&lt;=" &amp; $A100, DataRegularSeason20242025!$E$3:$E$1315, AE$1)</f>
        <v>24</v>
      </c>
      <c r="AF100" s="2">
        <f>SUMIFS(DataRegularSeason20242025!$AA$3:$AA$1315,DataRegularSeason20242025!$B$3:$B$1315, "&lt;=" &amp; $A100, DataRegularSeason20242025!$D$3:$D$1315, AF$1)+SUMIFS(DataRegularSeason20242025!$AB$3:$AB$1315,DataRegularSeason20242025!$B$3:$B$1315, "&lt;=" &amp; $A100, DataRegularSeason20242025!$E$3:$E$1315, AF$1)</f>
        <v>32</v>
      </c>
      <c r="AG100" s="2">
        <f>SUMIFS(DataRegularSeason20242025!$AA$3:$AA$1315,DataRegularSeason20242025!$B$3:$B$1315, "&lt;=" &amp; $A100, DataRegularSeason20242025!$D$3:$D$1315, AG$1)+SUMIFS(DataRegularSeason20242025!$AB$3:$AB$1315,DataRegularSeason20242025!$B$3:$B$1315, "&lt;=" &amp; $A100, DataRegularSeason20242025!$E$3:$E$1315, AG$1)</f>
        <v>27</v>
      </c>
    </row>
    <row r="101" spans="1:33" x14ac:dyDescent="0.25">
      <c r="A101" s="4">
        <v>45667</v>
      </c>
      <c r="B101" s="2">
        <f>SUMIFS(DataRegularSeason20242025!$AA$3:$AA$1315,DataRegularSeason20242025!$B$3:$B$1315, "&lt;=" &amp; $A101, DataRegularSeason20242025!$D$3:$D$1315, B$1)+SUMIFS(DataRegularSeason20242025!$AB$3:$AB$1315,DataRegularSeason20242025!$B$3:$B$1315, "&lt;=" &amp; $A101, DataRegularSeason20242025!$E$3:$E$1315, B$1)</f>
        <v>18</v>
      </c>
      <c r="C101" s="2">
        <f>SUMIFS(DataRegularSeason20242025!$AA$3:$AA$1315,DataRegularSeason20242025!$B$3:$B$1315, "&lt;=" &amp; $A101, DataRegularSeason20242025!$D$3:$D$1315, C$1)+SUMIFS(DataRegularSeason20242025!$AB$3:$AB$1315,DataRegularSeason20242025!$B$3:$B$1315, "&lt;=" &amp; $A101, DataRegularSeason20242025!$E$3:$E$1315, C$1)</f>
        <v>19</v>
      </c>
      <c r="D101" s="2">
        <f>SUMIFS(DataRegularSeason20242025!$AA$3:$AA$1315,DataRegularSeason20242025!$B$3:$B$1315, "&lt;=" &amp; $A101, DataRegularSeason20242025!$D$3:$D$1315, D$1)+SUMIFS(DataRegularSeason20242025!$AB$3:$AB$1315,DataRegularSeason20242025!$B$3:$B$1315, "&lt;=" &amp; $A101, DataRegularSeason20242025!$E$3:$E$1315, D$1)</f>
        <v>19</v>
      </c>
      <c r="E101" s="2">
        <f>SUMIFS(DataRegularSeason20242025!$AA$3:$AA$1315,DataRegularSeason20242025!$B$3:$B$1315, "&lt;=" &amp; $A101, DataRegularSeason20242025!$D$3:$D$1315, E$1)+SUMIFS(DataRegularSeason20242025!$AB$3:$AB$1315,DataRegularSeason20242025!$B$3:$B$1315, "&lt;=" &amp; $A101, DataRegularSeason20242025!$E$3:$E$1315, E$1)</f>
        <v>28</v>
      </c>
      <c r="F101" s="2">
        <f>SUMIFS(DataRegularSeason20242025!$AA$3:$AA$1315,DataRegularSeason20242025!$B$3:$B$1315, "&lt;=" &amp; $A101, DataRegularSeason20242025!$D$3:$D$1315, F$1)+SUMIFS(DataRegularSeason20242025!$AB$3:$AB$1315,DataRegularSeason20242025!$B$3:$B$1315, "&lt;=" &amp; $A101, DataRegularSeason20242025!$E$3:$E$1315, F$1)</f>
        <v>16</v>
      </c>
      <c r="G101" s="2">
        <f>SUMIFS(DataRegularSeason20242025!$AA$3:$AA$1315,DataRegularSeason20242025!$B$3:$B$1315, "&lt;=" &amp; $A101, DataRegularSeason20242025!$D$3:$D$1315, G$1)+SUMIFS(DataRegularSeason20242025!$AB$3:$AB$1315,DataRegularSeason20242025!$B$3:$B$1315, "&lt;=" &amp; $A101, DataRegularSeason20242025!$E$3:$E$1315, G$1)</f>
        <v>23</v>
      </c>
      <c r="H101" s="2">
        <f>SUMIFS(DataRegularSeason20242025!$AA$3:$AA$1315,DataRegularSeason20242025!$B$3:$B$1315, "&lt;=" &amp; $A101, DataRegularSeason20242025!$D$3:$D$1315, H$1)+SUMIFS(DataRegularSeason20242025!$AB$3:$AB$1315,DataRegularSeason20242025!$B$3:$B$1315, "&lt;=" &amp; $A101, DataRegularSeason20242025!$E$3:$E$1315, H$1)</f>
        <v>13</v>
      </c>
      <c r="I101" s="2">
        <f>SUMIFS(DataRegularSeason20242025!$AA$3:$AA$1315,DataRegularSeason20242025!$B$3:$B$1315, "&lt;=" &amp; $A101, DataRegularSeason20242025!$D$3:$D$1315, I$1)+SUMIFS(DataRegularSeason20242025!$AB$3:$AB$1315,DataRegularSeason20242025!$B$3:$B$1315, "&lt;=" &amp; $A101, DataRegularSeason20242025!$E$3:$E$1315, I$1)</f>
        <v>20</v>
      </c>
      <c r="J101" s="2">
        <f>SUMIFS(DataRegularSeason20242025!$AA$3:$AA$1315,DataRegularSeason20242025!$B$3:$B$1315, "&lt;=" &amp; $A101, DataRegularSeason20242025!$D$3:$D$1315, J$1)+SUMIFS(DataRegularSeason20242025!$AB$3:$AB$1315,DataRegularSeason20242025!$B$3:$B$1315, "&lt;=" &amp; $A101, DataRegularSeason20242025!$E$3:$E$1315, J$1)</f>
        <v>24</v>
      </c>
      <c r="K101" s="2">
        <f>SUMIFS(DataRegularSeason20242025!$AA$3:$AA$1315,DataRegularSeason20242025!$B$3:$B$1315, "&lt;=" &amp; $A101, DataRegularSeason20242025!$D$3:$D$1315, K$1)+SUMIFS(DataRegularSeason20242025!$AB$3:$AB$1315,DataRegularSeason20242025!$B$3:$B$1315, "&lt;=" &amp; $A101, DataRegularSeason20242025!$E$3:$E$1315, K$1)</f>
        <v>16</v>
      </c>
      <c r="L101" s="2">
        <f>SUMIFS(DataRegularSeason20242025!$AA$3:$AA$1315,DataRegularSeason20242025!$B$3:$B$1315, "&lt;=" &amp; $A101, DataRegularSeason20242025!$D$3:$D$1315, L$1)+SUMIFS(DataRegularSeason20242025!$AB$3:$AB$1315,DataRegularSeason20242025!$B$3:$B$1315, "&lt;=" &amp; $A101, DataRegularSeason20242025!$E$3:$E$1315, L$1)</f>
        <v>22</v>
      </c>
      <c r="M101" s="2">
        <f>SUMIFS(DataRegularSeason20242025!$AA$3:$AA$1315,DataRegularSeason20242025!$B$3:$B$1315, "&lt;=" &amp; $A101, DataRegularSeason20242025!$D$3:$D$1315, M$1)+SUMIFS(DataRegularSeason20242025!$AB$3:$AB$1315,DataRegularSeason20242025!$B$3:$B$1315, "&lt;=" &amp; $A101, DataRegularSeason20242025!$E$3:$E$1315, M$1)</f>
        <v>25</v>
      </c>
      <c r="N101" s="2">
        <f>SUMIFS(DataRegularSeason20242025!$AA$3:$AA$1315,DataRegularSeason20242025!$B$3:$B$1315, "&lt;=" &amp; $A101, DataRegularSeason20242025!$D$3:$D$1315, N$1)+SUMIFS(DataRegularSeason20242025!$AB$3:$AB$1315,DataRegularSeason20242025!$B$3:$B$1315, "&lt;=" &amp; $A101, DataRegularSeason20242025!$E$3:$E$1315, N$1)</f>
        <v>23</v>
      </c>
      <c r="O101" s="2">
        <f>SUMIFS(DataRegularSeason20242025!$AA$3:$AA$1315,DataRegularSeason20242025!$B$3:$B$1315, "&lt;=" &amp; $A101, DataRegularSeason20242025!$D$3:$D$1315, O$1)+SUMIFS(DataRegularSeason20242025!$AB$3:$AB$1315,DataRegularSeason20242025!$B$3:$B$1315, "&lt;=" &amp; $A101, DataRegularSeason20242025!$E$3:$E$1315, O$1)</f>
        <v>27</v>
      </c>
      <c r="P101" s="2">
        <f>SUMIFS(DataRegularSeason20242025!$AA$3:$AA$1315,DataRegularSeason20242025!$B$3:$B$1315, "&lt;=" &amp; $A101, DataRegularSeason20242025!$D$3:$D$1315, P$1)+SUMIFS(DataRegularSeason20242025!$AB$3:$AB$1315,DataRegularSeason20242025!$B$3:$B$1315, "&lt;=" &amp; $A101, DataRegularSeason20242025!$E$3:$E$1315, P$1)</f>
        <v>16</v>
      </c>
      <c r="Q101" s="2">
        <f>SUMIFS(DataRegularSeason20242025!$AA$3:$AA$1315,DataRegularSeason20242025!$B$3:$B$1315, "&lt;=" &amp; $A101, DataRegularSeason20242025!$D$3:$D$1315, Q$1)+SUMIFS(DataRegularSeason20242025!$AB$3:$AB$1315,DataRegularSeason20242025!$B$3:$B$1315, "&lt;=" &amp; $A101, DataRegularSeason20242025!$E$3:$E$1315, Q$1)</f>
        <v>26</v>
      </c>
      <c r="R101" s="2">
        <f>SUMIFS(DataRegularSeason20242025!$AA$3:$AA$1315,DataRegularSeason20242025!$B$3:$B$1315, "&lt;=" &amp; $A101, DataRegularSeason20242025!$D$3:$D$1315, R$1)+SUMIFS(DataRegularSeason20242025!$AB$3:$AB$1315,DataRegularSeason20242025!$B$3:$B$1315, "&lt;=" &amp; $A101, DataRegularSeason20242025!$E$3:$E$1315, R$1)</f>
        <v>15</v>
      </c>
      <c r="S101" s="2">
        <f>SUMIFS(DataRegularSeason20242025!$AA$3:$AA$1315,DataRegularSeason20242025!$B$3:$B$1315, "&lt;=" &amp; $A101, DataRegularSeason20242025!$D$3:$D$1315, S$1)+SUMIFS(DataRegularSeason20242025!$AB$3:$AB$1315,DataRegularSeason20242025!$B$3:$B$1315, "&lt;=" &amp; $A101, DataRegularSeason20242025!$E$3:$E$1315, S$1)</f>
        <v>19</v>
      </c>
      <c r="T101" s="2">
        <f>SUMIFS(DataRegularSeason20242025!$AA$3:$AA$1315,DataRegularSeason20242025!$B$3:$B$1315, "&lt;=" &amp; $A101, DataRegularSeason20242025!$D$3:$D$1315, T$1)+SUMIFS(DataRegularSeason20242025!$AB$3:$AB$1315,DataRegularSeason20242025!$B$3:$B$1315, "&lt;=" &amp; $A101, DataRegularSeason20242025!$E$3:$E$1315, T$1)</f>
        <v>25</v>
      </c>
      <c r="U101" s="2">
        <f>SUMIFS(DataRegularSeason20242025!$AA$3:$AA$1315,DataRegularSeason20242025!$B$3:$B$1315, "&lt;=" &amp; $A101, DataRegularSeason20242025!$D$3:$D$1315, U$1)+SUMIFS(DataRegularSeason20242025!$AB$3:$AB$1315,DataRegularSeason20242025!$B$3:$B$1315, "&lt;=" &amp; $A101, DataRegularSeason20242025!$E$3:$E$1315, U$1)</f>
        <v>17</v>
      </c>
      <c r="V101" s="2">
        <f>SUMIFS(DataRegularSeason20242025!$AA$3:$AA$1315,DataRegularSeason20242025!$B$3:$B$1315, "&lt;=" &amp; $A101, DataRegularSeason20242025!$D$3:$D$1315, V$1)+SUMIFS(DataRegularSeason20242025!$AB$3:$AB$1315,DataRegularSeason20242025!$B$3:$B$1315, "&lt;=" &amp; $A101, DataRegularSeason20242025!$E$3:$E$1315, V$1)</f>
        <v>18</v>
      </c>
      <c r="W101" s="2">
        <f>SUMIFS(DataRegularSeason20242025!$AA$3:$AA$1315,DataRegularSeason20242025!$B$3:$B$1315, "&lt;=" &amp; $A101, DataRegularSeason20242025!$D$3:$D$1315, W$1)+SUMIFS(DataRegularSeason20242025!$AB$3:$AB$1315,DataRegularSeason20242025!$B$3:$B$1315, "&lt;=" &amp; $A101, DataRegularSeason20242025!$E$3:$E$1315, W$1)</f>
        <v>18</v>
      </c>
      <c r="X101" s="2">
        <f>SUMIFS(DataRegularSeason20242025!$AA$3:$AA$1315,DataRegularSeason20242025!$B$3:$B$1315, "&lt;=" &amp; $A101, DataRegularSeason20242025!$D$3:$D$1315, X$1)+SUMIFS(DataRegularSeason20242025!$AB$3:$AB$1315,DataRegularSeason20242025!$B$3:$B$1315, "&lt;=" &amp; $A101, DataRegularSeason20242025!$E$3:$E$1315, X$1)</f>
        <v>21</v>
      </c>
      <c r="Y101" s="2">
        <f>SUMIFS(DataRegularSeason20242025!$AA$3:$AA$1315,DataRegularSeason20242025!$B$3:$B$1315, "&lt;=" &amp; $A101, DataRegularSeason20242025!$D$3:$D$1315, Y$1)+SUMIFS(DataRegularSeason20242025!$AB$3:$AB$1315,DataRegularSeason20242025!$B$3:$B$1315, "&lt;=" &amp; $A101, DataRegularSeason20242025!$E$3:$E$1315, Y$1)</f>
        <v>16</v>
      </c>
      <c r="Z101" s="2">
        <f>SUMIFS(DataRegularSeason20242025!$AA$3:$AA$1315,DataRegularSeason20242025!$B$3:$B$1315, "&lt;=" &amp; $A101, DataRegularSeason20242025!$D$3:$D$1315, Z$1)+SUMIFS(DataRegularSeason20242025!$AB$3:$AB$1315,DataRegularSeason20242025!$B$3:$B$1315, "&lt;=" &amp; $A101, DataRegularSeason20242025!$E$3:$E$1315, Z$1)</f>
        <v>17</v>
      </c>
      <c r="AA101" s="2">
        <f>SUMIFS(DataRegularSeason20242025!$AA$3:$AA$1315,DataRegularSeason20242025!$B$3:$B$1315, "&lt;=" &amp; $A101, DataRegularSeason20242025!$D$3:$D$1315, AA$1)+SUMIFS(DataRegularSeason20242025!$AB$3:$AB$1315,DataRegularSeason20242025!$B$3:$B$1315, "&lt;=" &amp; $A101, DataRegularSeason20242025!$E$3:$E$1315, AA$1)</f>
        <v>21</v>
      </c>
      <c r="AB101" s="2">
        <f>SUMIFS(DataRegularSeason20242025!$AA$3:$AA$1315,DataRegularSeason20242025!$B$3:$B$1315, "&lt;=" &amp; $A101, DataRegularSeason20242025!$D$3:$D$1315, AB$1)+SUMIFS(DataRegularSeason20242025!$AB$3:$AB$1315,DataRegularSeason20242025!$B$3:$B$1315, "&lt;=" &amp; $A101, DataRegularSeason20242025!$E$3:$E$1315, AB$1)</f>
        <v>26</v>
      </c>
      <c r="AC101" s="2">
        <f>SUMIFS(DataRegularSeason20242025!$AA$3:$AA$1315,DataRegularSeason20242025!$B$3:$B$1315, "&lt;=" &amp; $A101, DataRegularSeason20242025!$D$3:$D$1315, AC$1)+SUMIFS(DataRegularSeason20242025!$AB$3:$AB$1315,DataRegularSeason20242025!$B$3:$B$1315, "&lt;=" &amp; $A101, DataRegularSeason20242025!$E$3:$E$1315, AC$1)</f>
        <v>17</v>
      </c>
      <c r="AD101" s="2">
        <f>SUMIFS(DataRegularSeason20242025!$AA$3:$AA$1315,DataRegularSeason20242025!$B$3:$B$1315, "&lt;=" &amp; $A101, DataRegularSeason20242025!$D$3:$D$1315, AD$1)+SUMIFS(DataRegularSeason20242025!$AB$3:$AB$1315,DataRegularSeason20242025!$B$3:$B$1315, "&lt;=" &amp; $A101, DataRegularSeason20242025!$E$3:$E$1315, AD$1)</f>
        <v>21</v>
      </c>
      <c r="AE101" s="2">
        <f>SUMIFS(DataRegularSeason20242025!$AA$3:$AA$1315,DataRegularSeason20242025!$B$3:$B$1315, "&lt;=" &amp; $A101, DataRegularSeason20242025!$D$3:$D$1315, AE$1)+SUMIFS(DataRegularSeason20242025!$AB$3:$AB$1315,DataRegularSeason20242025!$B$3:$B$1315, "&lt;=" &amp; $A101, DataRegularSeason20242025!$E$3:$E$1315, AE$1)</f>
        <v>24</v>
      </c>
      <c r="AF101" s="2">
        <f>SUMIFS(DataRegularSeason20242025!$AA$3:$AA$1315,DataRegularSeason20242025!$B$3:$B$1315, "&lt;=" &amp; $A101, DataRegularSeason20242025!$D$3:$D$1315, AF$1)+SUMIFS(DataRegularSeason20242025!$AB$3:$AB$1315,DataRegularSeason20242025!$B$3:$B$1315, "&lt;=" &amp; $A101, DataRegularSeason20242025!$E$3:$E$1315, AF$1)</f>
        <v>32</v>
      </c>
      <c r="AG101" s="2">
        <f>SUMIFS(DataRegularSeason20242025!$AA$3:$AA$1315,DataRegularSeason20242025!$B$3:$B$1315, "&lt;=" &amp; $A101, DataRegularSeason20242025!$D$3:$D$1315, AG$1)+SUMIFS(DataRegularSeason20242025!$AB$3:$AB$1315,DataRegularSeason20242025!$B$3:$B$1315, "&lt;=" &amp; $A101, DataRegularSeason20242025!$E$3:$E$1315, AG$1)</f>
        <v>27</v>
      </c>
    </row>
    <row r="102" spans="1:33" x14ac:dyDescent="0.25">
      <c r="A102" s="4">
        <v>45668</v>
      </c>
      <c r="B102" s="2">
        <f>SUMIFS(DataRegularSeason20242025!$AA$3:$AA$1315,DataRegularSeason20242025!$B$3:$B$1315, "&lt;=" &amp; $A102, DataRegularSeason20242025!$D$3:$D$1315, B$1)+SUMIFS(DataRegularSeason20242025!$AB$3:$AB$1315,DataRegularSeason20242025!$B$3:$B$1315, "&lt;=" &amp; $A102, DataRegularSeason20242025!$E$3:$E$1315, B$1)</f>
        <v>18</v>
      </c>
      <c r="C102" s="2">
        <f>SUMIFS(DataRegularSeason20242025!$AA$3:$AA$1315,DataRegularSeason20242025!$B$3:$B$1315, "&lt;=" &amp; $A102, DataRegularSeason20242025!$D$3:$D$1315, C$1)+SUMIFS(DataRegularSeason20242025!$AB$3:$AB$1315,DataRegularSeason20242025!$B$3:$B$1315, "&lt;=" &amp; $A102, DataRegularSeason20242025!$E$3:$E$1315, C$1)</f>
        <v>19</v>
      </c>
      <c r="D102" s="2">
        <f>SUMIFS(DataRegularSeason20242025!$AA$3:$AA$1315,DataRegularSeason20242025!$B$3:$B$1315, "&lt;=" &amp; $A102, DataRegularSeason20242025!$D$3:$D$1315, D$1)+SUMIFS(DataRegularSeason20242025!$AB$3:$AB$1315,DataRegularSeason20242025!$B$3:$B$1315, "&lt;=" &amp; $A102, DataRegularSeason20242025!$E$3:$E$1315, D$1)</f>
        <v>19</v>
      </c>
      <c r="E102" s="2">
        <f>SUMIFS(DataRegularSeason20242025!$AA$3:$AA$1315,DataRegularSeason20242025!$B$3:$B$1315, "&lt;=" &amp; $A102, DataRegularSeason20242025!$D$3:$D$1315, E$1)+SUMIFS(DataRegularSeason20242025!$AB$3:$AB$1315,DataRegularSeason20242025!$B$3:$B$1315, "&lt;=" &amp; $A102, DataRegularSeason20242025!$E$3:$E$1315, E$1)</f>
        <v>28</v>
      </c>
      <c r="F102" s="2">
        <f>SUMIFS(DataRegularSeason20242025!$AA$3:$AA$1315,DataRegularSeason20242025!$B$3:$B$1315, "&lt;=" &amp; $A102, DataRegularSeason20242025!$D$3:$D$1315, F$1)+SUMIFS(DataRegularSeason20242025!$AB$3:$AB$1315,DataRegularSeason20242025!$B$3:$B$1315, "&lt;=" &amp; $A102, DataRegularSeason20242025!$E$3:$E$1315, F$1)</f>
        <v>16</v>
      </c>
      <c r="G102" s="2">
        <f>SUMIFS(DataRegularSeason20242025!$AA$3:$AA$1315,DataRegularSeason20242025!$B$3:$B$1315, "&lt;=" &amp; $A102, DataRegularSeason20242025!$D$3:$D$1315, G$1)+SUMIFS(DataRegularSeason20242025!$AB$3:$AB$1315,DataRegularSeason20242025!$B$3:$B$1315, "&lt;=" &amp; $A102, DataRegularSeason20242025!$E$3:$E$1315, G$1)</f>
        <v>23</v>
      </c>
      <c r="H102" s="2">
        <f>SUMIFS(DataRegularSeason20242025!$AA$3:$AA$1315,DataRegularSeason20242025!$B$3:$B$1315, "&lt;=" &amp; $A102, DataRegularSeason20242025!$D$3:$D$1315, H$1)+SUMIFS(DataRegularSeason20242025!$AB$3:$AB$1315,DataRegularSeason20242025!$B$3:$B$1315, "&lt;=" &amp; $A102, DataRegularSeason20242025!$E$3:$E$1315, H$1)</f>
        <v>13</v>
      </c>
      <c r="I102" s="2">
        <f>SUMIFS(DataRegularSeason20242025!$AA$3:$AA$1315,DataRegularSeason20242025!$B$3:$B$1315, "&lt;=" &amp; $A102, DataRegularSeason20242025!$D$3:$D$1315, I$1)+SUMIFS(DataRegularSeason20242025!$AB$3:$AB$1315,DataRegularSeason20242025!$B$3:$B$1315, "&lt;=" &amp; $A102, DataRegularSeason20242025!$E$3:$E$1315, I$1)</f>
        <v>20</v>
      </c>
      <c r="J102" s="2">
        <f>SUMIFS(DataRegularSeason20242025!$AA$3:$AA$1315,DataRegularSeason20242025!$B$3:$B$1315, "&lt;=" &amp; $A102, DataRegularSeason20242025!$D$3:$D$1315, J$1)+SUMIFS(DataRegularSeason20242025!$AB$3:$AB$1315,DataRegularSeason20242025!$B$3:$B$1315, "&lt;=" &amp; $A102, DataRegularSeason20242025!$E$3:$E$1315, J$1)</f>
        <v>24</v>
      </c>
      <c r="K102" s="2">
        <f>SUMIFS(DataRegularSeason20242025!$AA$3:$AA$1315,DataRegularSeason20242025!$B$3:$B$1315, "&lt;=" &amp; $A102, DataRegularSeason20242025!$D$3:$D$1315, K$1)+SUMIFS(DataRegularSeason20242025!$AB$3:$AB$1315,DataRegularSeason20242025!$B$3:$B$1315, "&lt;=" &amp; $A102, DataRegularSeason20242025!$E$3:$E$1315, K$1)</f>
        <v>16</v>
      </c>
      <c r="L102" s="2">
        <f>SUMIFS(DataRegularSeason20242025!$AA$3:$AA$1315,DataRegularSeason20242025!$B$3:$B$1315, "&lt;=" &amp; $A102, DataRegularSeason20242025!$D$3:$D$1315, L$1)+SUMIFS(DataRegularSeason20242025!$AB$3:$AB$1315,DataRegularSeason20242025!$B$3:$B$1315, "&lt;=" &amp; $A102, DataRegularSeason20242025!$E$3:$E$1315, L$1)</f>
        <v>22</v>
      </c>
      <c r="M102" s="2">
        <f>SUMIFS(DataRegularSeason20242025!$AA$3:$AA$1315,DataRegularSeason20242025!$B$3:$B$1315, "&lt;=" &amp; $A102, DataRegularSeason20242025!$D$3:$D$1315, M$1)+SUMIFS(DataRegularSeason20242025!$AB$3:$AB$1315,DataRegularSeason20242025!$B$3:$B$1315, "&lt;=" &amp; $A102, DataRegularSeason20242025!$E$3:$E$1315, M$1)</f>
        <v>25</v>
      </c>
      <c r="N102" s="2">
        <f>SUMIFS(DataRegularSeason20242025!$AA$3:$AA$1315,DataRegularSeason20242025!$B$3:$B$1315, "&lt;=" &amp; $A102, DataRegularSeason20242025!$D$3:$D$1315, N$1)+SUMIFS(DataRegularSeason20242025!$AB$3:$AB$1315,DataRegularSeason20242025!$B$3:$B$1315, "&lt;=" &amp; $A102, DataRegularSeason20242025!$E$3:$E$1315, N$1)</f>
        <v>23</v>
      </c>
      <c r="O102" s="2">
        <f>SUMIFS(DataRegularSeason20242025!$AA$3:$AA$1315,DataRegularSeason20242025!$B$3:$B$1315, "&lt;=" &amp; $A102, DataRegularSeason20242025!$D$3:$D$1315, O$1)+SUMIFS(DataRegularSeason20242025!$AB$3:$AB$1315,DataRegularSeason20242025!$B$3:$B$1315, "&lt;=" &amp; $A102, DataRegularSeason20242025!$E$3:$E$1315, O$1)</f>
        <v>27</v>
      </c>
      <c r="P102" s="2">
        <f>SUMIFS(DataRegularSeason20242025!$AA$3:$AA$1315,DataRegularSeason20242025!$B$3:$B$1315, "&lt;=" &amp; $A102, DataRegularSeason20242025!$D$3:$D$1315, P$1)+SUMIFS(DataRegularSeason20242025!$AB$3:$AB$1315,DataRegularSeason20242025!$B$3:$B$1315, "&lt;=" &amp; $A102, DataRegularSeason20242025!$E$3:$E$1315, P$1)</f>
        <v>16</v>
      </c>
      <c r="Q102" s="2">
        <f>SUMIFS(DataRegularSeason20242025!$AA$3:$AA$1315,DataRegularSeason20242025!$B$3:$B$1315, "&lt;=" &amp; $A102, DataRegularSeason20242025!$D$3:$D$1315, Q$1)+SUMIFS(DataRegularSeason20242025!$AB$3:$AB$1315,DataRegularSeason20242025!$B$3:$B$1315, "&lt;=" &amp; $A102, DataRegularSeason20242025!$E$3:$E$1315, Q$1)</f>
        <v>26</v>
      </c>
      <c r="R102" s="2">
        <f>SUMIFS(DataRegularSeason20242025!$AA$3:$AA$1315,DataRegularSeason20242025!$B$3:$B$1315, "&lt;=" &amp; $A102, DataRegularSeason20242025!$D$3:$D$1315, R$1)+SUMIFS(DataRegularSeason20242025!$AB$3:$AB$1315,DataRegularSeason20242025!$B$3:$B$1315, "&lt;=" &amp; $A102, DataRegularSeason20242025!$E$3:$E$1315, R$1)</f>
        <v>15</v>
      </c>
      <c r="S102" s="2">
        <f>SUMIFS(DataRegularSeason20242025!$AA$3:$AA$1315,DataRegularSeason20242025!$B$3:$B$1315, "&lt;=" &amp; $A102, DataRegularSeason20242025!$D$3:$D$1315, S$1)+SUMIFS(DataRegularSeason20242025!$AB$3:$AB$1315,DataRegularSeason20242025!$B$3:$B$1315, "&lt;=" &amp; $A102, DataRegularSeason20242025!$E$3:$E$1315, S$1)</f>
        <v>19</v>
      </c>
      <c r="T102" s="2">
        <f>SUMIFS(DataRegularSeason20242025!$AA$3:$AA$1315,DataRegularSeason20242025!$B$3:$B$1315, "&lt;=" &amp; $A102, DataRegularSeason20242025!$D$3:$D$1315, T$1)+SUMIFS(DataRegularSeason20242025!$AB$3:$AB$1315,DataRegularSeason20242025!$B$3:$B$1315, "&lt;=" &amp; $A102, DataRegularSeason20242025!$E$3:$E$1315, T$1)</f>
        <v>25</v>
      </c>
      <c r="U102" s="2">
        <f>SUMIFS(DataRegularSeason20242025!$AA$3:$AA$1315,DataRegularSeason20242025!$B$3:$B$1315, "&lt;=" &amp; $A102, DataRegularSeason20242025!$D$3:$D$1315, U$1)+SUMIFS(DataRegularSeason20242025!$AB$3:$AB$1315,DataRegularSeason20242025!$B$3:$B$1315, "&lt;=" &amp; $A102, DataRegularSeason20242025!$E$3:$E$1315, U$1)</f>
        <v>17</v>
      </c>
      <c r="V102" s="2">
        <f>SUMIFS(DataRegularSeason20242025!$AA$3:$AA$1315,DataRegularSeason20242025!$B$3:$B$1315, "&lt;=" &amp; $A102, DataRegularSeason20242025!$D$3:$D$1315, V$1)+SUMIFS(DataRegularSeason20242025!$AB$3:$AB$1315,DataRegularSeason20242025!$B$3:$B$1315, "&lt;=" &amp; $A102, DataRegularSeason20242025!$E$3:$E$1315, V$1)</f>
        <v>18</v>
      </c>
      <c r="W102" s="2">
        <f>SUMIFS(DataRegularSeason20242025!$AA$3:$AA$1315,DataRegularSeason20242025!$B$3:$B$1315, "&lt;=" &amp; $A102, DataRegularSeason20242025!$D$3:$D$1315, W$1)+SUMIFS(DataRegularSeason20242025!$AB$3:$AB$1315,DataRegularSeason20242025!$B$3:$B$1315, "&lt;=" &amp; $A102, DataRegularSeason20242025!$E$3:$E$1315, W$1)</f>
        <v>18</v>
      </c>
      <c r="X102" s="2">
        <f>SUMIFS(DataRegularSeason20242025!$AA$3:$AA$1315,DataRegularSeason20242025!$B$3:$B$1315, "&lt;=" &amp; $A102, DataRegularSeason20242025!$D$3:$D$1315, X$1)+SUMIFS(DataRegularSeason20242025!$AB$3:$AB$1315,DataRegularSeason20242025!$B$3:$B$1315, "&lt;=" &amp; $A102, DataRegularSeason20242025!$E$3:$E$1315, X$1)</f>
        <v>21</v>
      </c>
      <c r="Y102" s="2">
        <f>SUMIFS(DataRegularSeason20242025!$AA$3:$AA$1315,DataRegularSeason20242025!$B$3:$B$1315, "&lt;=" &amp; $A102, DataRegularSeason20242025!$D$3:$D$1315, Y$1)+SUMIFS(DataRegularSeason20242025!$AB$3:$AB$1315,DataRegularSeason20242025!$B$3:$B$1315, "&lt;=" &amp; $A102, DataRegularSeason20242025!$E$3:$E$1315, Y$1)</f>
        <v>16</v>
      </c>
      <c r="Z102" s="2">
        <f>SUMIFS(DataRegularSeason20242025!$AA$3:$AA$1315,DataRegularSeason20242025!$B$3:$B$1315, "&lt;=" &amp; $A102, DataRegularSeason20242025!$D$3:$D$1315, Z$1)+SUMIFS(DataRegularSeason20242025!$AB$3:$AB$1315,DataRegularSeason20242025!$B$3:$B$1315, "&lt;=" &amp; $A102, DataRegularSeason20242025!$E$3:$E$1315, Z$1)</f>
        <v>17</v>
      </c>
      <c r="AA102" s="2">
        <f>SUMIFS(DataRegularSeason20242025!$AA$3:$AA$1315,DataRegularSeason20242025!$B$3:$B$1315, "&lt;=" &amp; $A102, DataRegularSeason20242025!$D$3:$D$1315, AA$1)+SUMIFS(DataRegularSeason20242025!$AB$3:$AB$1315,DataRegularSeason20242025!$B$3:$B$1315, "&lt;=" &amp; $A102, DataRegularSeason20242025!$E$3:$E$1315, AA$1)</f>
        <v>21</v>
      </c>
      <c r="AB102" s="2">
        <f>SUMIFS(DataRegularSeason20242025!$AA$3:$AA$1315,DataRegularSeason20242025!$B$3:$B$1315, "&lt;=" &amp; $A102, DataRegularSeason20242025!$D$3:$D$1315, AB$1)+SUMIFS(DataRegularSeason20242025!$AB$3:$AB$1315,DataRegularSeason20242025!$B$3:$B$1315, "&lt;=" &amp; $A102, DataRegularSeason20242025!$E$3:$E$1315, AB$1)</f>
        <v>26</v>
      </c>
      <c r="AC102" s="2">
        <f>SUMIFS(DataRegularSeason20242025!$AA$3:$AA$1315,DataRegularSeason20242025!$B$3:$B$1315, "&lt;=" &amp; $A102, DataRegularSeason20242025!$D$3:$D$1315, AC$1)+SUMIFS(DataRegularSeason20242025!$AB$3:$AB$1315,DataRegularSeason20242025!$B$3:$B$1315, "&lt;=" &amp; $A102, DataRegularSeason20242025!$E$3:$E$1315, AC$1)</f>
        <v>17</v>
      </c>
      <c r="AD102" s="2">
        <f>SUMIFS(DataRegularSeason20242025!$AA$3:$AA$1315,DataRegularSeason20242025!$B$3:$B$1315, "&lt;=" &amp; $A102, DataRegularSeason20242025!$D$3:$D$1315, AD$1)+SUMIFS(DataRegularSeason20242025!$AB$3:$AB$1315,DataRegularSeason20242025!$B$3:$B$1315, "&lt;=" &amp; $A102, DataRegularSeason20242025!$E$3:$E$1315, AD$1)</f>
        <v>21</v>
      </c>
      <c r="AE102" s="2">
        <f>SUMIFS(DataRegularSeason20242025!$AA$3:$AA$1315,DataRegularSeason20242025!$B$3:$B$1315, "&lt;=" &amp; $A102, DataRegularSeason20242025!$D$3:$D$1315, AE$1)+SUMIFS(DataRegularSeason20242025!$AB$3:$AB$1315,DataRegularSeason20242025!$B$3:$B$1315, "&lt;=" &amp; $A102, DataRegularSeason20242025!$E$3:$E$1315, AE$1)</f>
        <v>24</v>
      </c>
      <c r="AF102" s="2">
        <f>SUMIFS(DataRegularSeason20242025!$AA$3:$AA$1315,DataRegularSeason20242025!$B$3:$B$1315, "&lt;=" &amp; $A102, DataRegularSeason20242025!$D$3:$D$1315, AF$1)+SUMIFS(DataRegularSeason20242025!$AB$3:$AB$1315,DataRegularSeason20242025!$B$3:$B$1315, "&lt;=" &amp; $A102, DataRegularSeason20242025!$E$3:$E$1315, AF$1)</f>
        <v>32</v>
      </c>
      <c r="AG102" s="2">
        <f>SUMIFS(DataRegularSeason20242025!$AA$3:$AA$1315,DataRegularSeason20242025!$B$3:$B$1315, "&lt;=" &amp; $A102, DataRegularSeason20242025!$D$3:$D$1315, AG$1)+SUMIFS(DataRegularSeason20242025!$AB$3:$AB$1315,DataRegularSeason20242025!$B$3:$B$1315, "&lt;=" &amp; $A102, DataRegularSeason20242025!$E$3:$E$1315, AG$1)</f>
        <v>27</v>
      </c>
    </row>
    <row r="103" spans="1:33" x14ac:dyDescent="0.25">
      <c r="A103" s="4">
        <v>45669</v>
      </c>
      <c r="B103" s="2">
        <f>SUMIFS(DataRegularSeason20242025!$AA$3:$AA$1315,DataRegularSeason20242025!$B$3:$B$1315, "&lt;=" &amp; $A103, DataRegularSeason20242025!$D$3:$D$1315, B$1)+SUMIFS(DataRegularSeason20242025!$AB$3:$AB$1315,DataRegularSeason20242025!$B$3:$B$1315, "&lt;=" &amp; $A103, DataRegularSeason20242025!$E$3:$E$1315, B$1)</f>
        <v>18</v>
      </c>
      <c r="C103" s="2">
        <f>SUMIFS(DataRegularSeason20242025!$AA$3:$AA$1315,DataRegularSeason20242025!$B$3:$B$1315, "&lt;=" &amp; $A103, DataRegularSeason20242025!$D$3:$D$1315, C$1)+SUMIFS(DataRegularSeason20242025!$AB$3:$AB$1315,DataRegularSeason20242025!$B$3:$B$1315, "&lt;=" &amp; $A103, DataRegularSeason20242025!$E$3:$E$1315, C$1)</f>
        <v>19</v>
      </c>
      <c r="D103" s="2">
        <f>SUMIFS(DataRegularSeason20242025!$AA$3:$AA$1315,DataRegularSeason20242025!$B$3:$B$1315, "&lt;=" &amp; $A103, DataRegularSeason20242025!$D$3:$D$1315, D$1)+SUMIFS(DataRegularSeason20242025!$AB$3:$AB$1315,DataRegularSeason20242025!$B$3:$B$1315, "&lt;=" &amp; $A103, DataRegularSeason20242025!$E$3:$E$1315, D$1)</f>
        <v>19</v>
      </c>
      <c r="E103" s="2">
        <f>SUMIFS(DataRegularSeason20242025!$AA$3:$AA$1315,DataRegularSeason20242025!$B$3:$B$1315, "&lt;=" &amp; $A103, DataRegularSeason20242025!$D$3:$D$1315, E$1)+SUMIFS(DataRegularSeason20242025!$AB$3:$AB$1315,DataRegularSeason20242025!$B$3:$B$1315, "&lt;=" &amp; $A103, DataRegularSeason20242025!$E$3:$E$1315, E$1)</f>
        <v>28</v>
      </c>
      <c r="F103" s="2">
        <f>SUMIFS(DataRegularSeason20242025!$AA$3:$AA$1315,DataRegularSeason20242025!$B$3:$B$1315, "&lt;=" &amp; $A103, DataRegularSeason20242025!$D$3:$D$1315, F$1)+SUMIFS(DataRegularSeason20242025!$AB$3:$AB$1315,DataRegularSeason20242025!$B$3:$B$1315, "&lt;=" &amp; $A103, DataRegularSeason20242025!$E$3:$E$1315, F$1)</f>
        <v>16</v>
      </c>
      <c r="G103" s="2">
        <f>SUMIFS(DataRegularSeason20242025!$AA$3:$AA$1315,DataRegularSeason20242025!$B$3:$B$1315, "&lt;=" &amp; $A103, DataRegularSeason20242025!$D$3:$D$1315, G$1)+SUMIFS(DataRegularSeason20242025!$AB$3:$AB$1315,DataRegularSeason20242025!$B$3:$B$1315, "&lt;=" &amp; $A103, DataRegularSeason20242025!$E$3:$E$1315, G$1)</f>
        <v>23</v>
      </c>
      <c r="H103" s="2">
        <f>SUMIFS(DataRegularSeason20242025!$AA$3:$AA$1315,DataRegularSeason20242025!$B$3:$B$1315, "&lt;=" &amp; $A103, DataRegularSeason20242025!$D$3:$D$1315, H$1)+SUMIFS(DataRegularSeason20242025!$AB$3:$AB$1315,DataRegularSeason20242025!$B$3:$B$1315, "&lt;=" &amp; $A103, DataRegularSeason20242025!$E$3:$E$1315, H$1)</f>
        <v>13</v>
      </c>
      <c r="I103" s="2">
        <f>SUMIFS(DataRegularSeason20242025!$AA$3:$AA$1315,DataRegularSeason20242025!$B$3:$B$1315, "&lt;=" &amp; $A103, DataRegularSeason20242025!$D$3:$D$1315, I$1)+SUMIFS(DataRegularSeason20242025!$AB$3:$AB$1315,DataRegularSeason20242025!$B$3:$B$1315, "&lt;=" &amp; $A103, DataRegularSeason20242025!$E$3:$E$1315, I$1)</f>
        <v>20</v>
      </c>
      <c r="J103" s="2">
        <f>SUMIFS(DataRegularSeason20242025!$AA$3:$AA$1315,DataRegularSeason20242025!$B$3:$B$1315, "&lt;=" &amp; $A103, DataRegularSeason20242025!$D$3:$D$1315, J$1)+SUMIFS(DataRegularSeason20242025!$AB$3:$AB$1315,DataRegularSeason20242025!$B$3:$B$1315, "&lt;=" &amp; $A103, DataRegularSeason20242025!$E$3:$E$1315, J$1)</f>
        <v>24</v>
      </c>
      <c r="K103" s="2">
        <f>SUMIFS(DataRegularSeason20242025!$AA$3:$AA$1315,DataRegularSeason20242025!$B$3:$B$1315, "&lt;=" &amp; $A103, DataRegularSeason20242025!$D$3:$D$1315, K$1)+SUMIFS(DataRegularSeason20242025!$AB$3:$AB$1315,DataRegularSeason20242025!$B$3:$B$1315, "&lt;=" &amp; $A103, DataRegularSeason20242025!$E$3:$E$1315, K$1)</f>
        <v>16</v>
      </c>
      <c r="L103" s="2">
        <f>SUMIFS(DataRegularSeason20242025!$AA$3:$AA$1315,DataRegularSeason20242025!$B$3:$B$1315, "&lt;=" &amp; $A103, DataRegularSeason20242025!$D$3:$D$1315, L$1)+SUMIFS(DataRegularSeason20242025!$AB$3:$AB$1315,DataRegularSeason20242025!$B$3:$B$1315, "&lt;=" &amp; $A103, DataRegularSeason20242025!$E$3:$E$1315, L$1)</f>
        <v>22</v>
      </c>
      <c r="M103" s="2">
        <f>SUMIFS(DataRegularSeason20242025!$AA$3:$AA$1315,DataRegularSeason20242025!$B$3:$B$1315, "&lt;=" &amp; $A103, DataRegularSeason20242025!$D$3:$D$1315, M$1)+SUMIFS(DataRegularSeason20242025!$AB$3:$AB$1315,DataRegularSeason20242025!$B$3:$B$1315, "&lt;=" &amp; $A103, DataRegularSeason20242025!$E$3:$E$1315, M$1)</f>
        <v>25</v>
      </c>
      <c r="N103" s="2">
        <f>SUMIFS(DataRegularSeason20242025!$AA$3:$AA$1315,DataRegularSeason20242025!$B$3:$B$1315, "&lt;=" &amp; $A103, DataRegularSeason20242025!$D$3:$D$1315, N$1)+SUMIFS(DataRegularSeason20242025!$AB$3:$AB$1315,DataRegularSeason20242025!$B$3:$B$1315, "&lt;=" &amp; $A103, DataRegularSeason20242025!$E$3:$E$1315, N$1)</f>
        <v>23</v>
      </c>
      <c r="O103" s="2">
        <f>SUMIFS(DataRegularSeason20242025!$AA$3:$AA$1315,DataRegularSeason20242025!$B$3:$B$1315, "&lt;=" &amp; $A103, DataRegularSeason20242025!$D$3:$D$1315, O$1)+SUMIFS(DataRegularSeason20242025!$AB$3:$AB$1315,DataRegularSeason20242025!$B$3:$B$1315, "&lt;=" &amp; $A103, DataRegularSeason20242025!$E$3:$E$1315, O$1)</f>
        <v>27</v>
      </c>
      <c r="P103" s="2">
        <f>SUMIFS(DataRegularSeason20242025!$AA$3:$AA$1315,DataRegularSeason20242025!$B$3:$B$1315, "&lt;=" &amp; $A103, DataRegularSeason20242025!$D$3:$D$1315, P$1)+SUMIFS(DataRegularSeason20242025!$AB$3:$AB$1315,DataRegularSeason20242025!$B$3:$B$1315, "&lt;=" &amp; $A103, DataRegularSeason20242025!$E$3:$E$1315, P$1)</f>
        <v>16</v>
      </c>
      <c r="Q103" s="2">
        <f>SUMIFS(DataRegularSeason20242025!$AA$3:$AA$1315,DataRegularSeason20242025!$B$3:$B$1315, "&lt;=" &amp; $A103, DataRegularSeason20242025!$D$3:$D$1315, Q$1)+SUMIFS(DataRegularSeason20242025!$AB$3:$AB$1315,DataRegularSeason20242025!$B$3:$B$1315, "&lt;=" &amp; $A103, DataRegularSeason20242025!$E$3:$E$1315, Q$1)</f>
        <v>26</v>
      </c>
      <c r="R103" s="2">
        <f>SUMIFS(DataRegularSeason20242025!$AA$3:$AA$1315,DataRegularSeason20242025!$B$3:$B$1315, "&lt;=" &amp; $A103, DataRegularSeason20242025!$D$3:$D$1315, R$1)+SUMIFS(DataRegularSeason20242025!$AB$3:$AB$1315,DataRegularSeason20242025!$B$3:$B$1315, "&lt;=" &amp; $A103, DataRegularSeason20242025!$E$3:$E$1315, R$1)</f>
        <v>15</v>
      </c>
      <c r="S103" s="2">
        <f>SUMIFS(DataRegularSeason20242025!$AA$3:$AA$1315,DataRegularSeason20242025!$B$3:$B$1315, "&lt;=" &amp; $A103, DataRegularSeason20242025!$D$3:$D$1315, S$1)+SUMIFS(DataRegularSeason20242025!$AB$3:$AB$1315,DataRegularSeason20242025!$B$3:$B$1315, "&lt;=" &amp; $A103, DataRegularSeason20242025!$E$3:$E$1315, S$1)</f>
        <v>19</v>
      </c>
      <c r="T103" s="2">
        <f>SUMIFS(DataRegularSeason20242025!$AA$3:$AA$1315,DataRegularSeason20242025!$B$3:$B$1315, "&lt;=" &amp; $A103, DataRegularSeason20242025!$D$3:$D$1315, T$1)+SUMIFS(DataRegularSeason20242025!$AB$3:$AB$1315,DataRegularSeason20242025!$B$3:$B$1315, "&lt;=" &amp; $A103, DataRegularSeason20242025!$E$3:$E$1315, T$1)</f>
        <v>25</v>
      </c>
      <c r="U103" s="2">
        <f>SUMIFS(DataRegularSeason20242025!$AA$3:$AA$1315,DataRegularSeason20242025!$B$3:$B$1315, "&lt;=" &amp; $A103, DataRegularSeason20242025!$D$3:$D$1315, U$1)+SUMIFS(DataRegularSeason20242025!$AB$3:$AB$1315,DataRegularSeason20242025!$B$3:$B$1315, "&lt;=" &amp; $A103, DataRegularSeason20242025!$E$3:$E$1315, U$1)</f>
        <v>17</v>
      </c>
      <c r="V103" s="2">
        <f>SUMIFS(DataRegularSeason20242025!$AA$3:$AA$1315,DataRegularSeason20242025!$B$3:$B$1315, "&lt;=" &amp; $A103, DataRegularSeason20242025!$D$3:$D$1315, V$1)+SUMIFS(DataRegularSeason20242025!$AB$3:$AB$1315,DataRegularSeason20242025!$B$3:$B$1315, "&lt;=" &amp; $A103, DataRegularSeason20242025!$E$3:$E$1315, V$1)</f>
        <v>18</v>
      </c>
      <c r="W103" s="2">
        <f>SUMIFS(DataRegularSeason20242025!$AA$3:$AA$1315,DataRegularSeason20242025!$B$3:$B$1315, "&lt;=" &amp; $A103, DataRegularSeason20242025!$D$3:$D$1315, W$1)+SUMIFS(DataRegularSeason20242025!$AB$3:$AB$1315,DataRegularSeason20242025!$B$3:$B$1315, "&lt;=" &amp; $A103, DataRegularSeason20242025!$E$3:$E$1315, W$1)</f>
        <v>18</v>
      </c>
      <c r="X103" s="2">
        <f>SUMIFS(DataRegularSeason20242025!$AA$3:$AA$1315,DataRegularSeason20242025!$B$3:$B$1315, "&lt;=" &amp; $A103, DataRegularSeason20242025!$D$3:$D$1315, X$1)+SUMIFS(DataRegularSeason20242025!$AB$3:$AB$1315,DataRegularSeason20242025!$B$3:$B$1315, "&lt;=" &amp; $A103, DataRegularSeason20242025!$E$3:$E$1315, X$1)</f>
        <v>21</v>
      </c>
      <c r="Y103" s="2">
        <f>SUMIFS(DataRegularSeason20242025!$AA$3:$AA$1315,DataRegularSeason20242025!$B$3:$B$1315, "&lt;=" &amp; $A103, DataRegularSeason20242025!$D$3:$D$1315, Y$1)+SUMIFS(DataRegularSeason20242025!$AB$3:$AB$1315,DataRegularSeason20242025!$B$3:$B$1315, "&lt;=" &amp; $A103, DataRegularSeason20242025!$E$3:$E$1315, Y$1)</f>
        <v>16</v>
      </c>
      <c r="Z103" s="2">
        <f>SUMIFS(DataRegularSeason20242025!$AA$3:$AA$1315,DataRegularSeason20242025!$B$3:$B$1315, "&lt;=" &amp; $A103, DataRegularSeason20242025!$D$3:$D$1315, Z$1)+SUMIFS(DataRegularSeason20242025!$AB$3:$AB$1315,DataRegularSeason20242025!$B$3:$B$1315, "&lt;=" &amp; $A103, DataRegularSeason20242025!$E$3:$E$1315, Z$1)</f>
        <v>17</v>
      </c>
      <c r="AA103" s="2">
        <f>SUMIFS(DataRegularSeason20242025!$AA$3:$AA$1315,DataRegularSeason20242025!$B$3:$B$1315, "&lt;=" &amp; $A103, DataRegularSeason20242025!$D$3:$D$1315, AA$1)+SUMIFS(DataRegularSeason20242025!$AB$3:$AB$1315,DataRegularSeason20242025!$B$3:$B$1315, "&lt;=" &amp; $A103, DataRegularSeason20242025!$E$3:$E$1315, AA$1)</f>
        <v>21</v>
      </c>
      <c r="AB103" s="2">
        <f>SUMIFS(DataRegularSeason20242025!$AA$3:$AA$1315,DataRegularSeason20242025!$B$3:$B$1315, "&lt;=" &amp; $A103, DataRegularSeason20242025!$D$3:$D$1315, AB$1)+SUMIFS(DataRegularSeason20242025!$AB$3:$AB$1315,DataRegularSeason20242025!$B$3:$B$1315, "&lt;=" &amp; $A103, DataRegularSeason20242025!$E$3:$E$1315, AB$1)</f>
        <v>26</v>
      </c>
      <c r="AC103" s="2">
        <f>SUMIFS(DataRegularSeason20242025!$AA$3:$AA$1315,DataRegularSeason20242025!$B$3:$B$1315, "&lt;=" &amp; $A103, DataRegularSeason20242025!$D$3:$D$1315, AC$1)+SUMIFS(DataRegularSeason20242025!$AB$3:$AB$1315,DataRegularSeason20242025!$B$3:$B$1315, "&lt;=" &amp; $A103, DataRegularSeason20242025!$E$3:$E$1315, AC$1)</f>
        <v>17</v>
      </c>
      <c r="AD103" s="2">
        <f>SUMIFS(DataRegularSeason20242025!$AA$3:$AA$1315,DataRegularSeason20242025!$B$3:$B$1315, "&lt;=" &amp; $A103, DataRegularSeason20242025!$D$3:$D$1315, AD$1)+SUMIFS(DataRegularSeason20242025!$AB$3:$AB$1315,DataRegularSeason20242025!$B$3:$B$1315, "&lt;=" &amp; $A103, DataRegularSeason20242025!$E$3:$E$1315, AD$1)</f>
        <v>21</v>
      </c>
      <c r="AE103" s="2">
        <f>SUMIFS(DataRegularSeason20242025!$AA$3:$AA$1315,DataRegularSeason20242025!$B$3:$B$1315, "&lt;=" &amp; $A103, DataRegularSeason20242025!$D$3:$D$1315, AE$1)+SUMIFS(DataRegularSeason20242025!$AB$3:$AB$1315,DataRegularSeason20242025!$B$3:$B$1315, "&lt;=" &amp; $A103, DataRegularSeason20242025!$E$3:$E$1315, AE$1)</f>
        <v>24</v>
      </c>
      <c r="AF103" s="2">
        <f>SUMIFS(DataRegularSeason20242025!$AA$3:$AA$1315,DataRegularSeason20242025!$B$3:$B$1315, "&lt;=" &amp; $A103, DataRegularSeason20242025!$D$3:$D$1315, AF$1)+SUMIFS(DataRegularSeason20242025!$AB$3:$AB$1315,DataRegularSeason20242025!$B$3:$B$1315, "&lt;=" &amp; $A103, DataRegularSeason20242025!$E$3:$E$1315, AF$1)</f>
        <v>32</v>
      </c>
      <c r="AG103" s="2">
        <f>SUMIFS(DataRegularSeason20242025!$AA$3:$AA$1315,DataRegularSeason20242025!$B$3:$B$1315, "&lt;=" &amp; $A103, DataRegularSeason20242025!$D$3:$D$1315, AG$1)+SUMIFS(DataRegularSeason20242025!$AB$3:$AB$1315,DataRegularSeason20242025!$B$3:$B$1315, "&lt;=" &amp; $A103, DataRegularSeason20242025!$E$3:$E$1315, AG$1)</f>
        <v>27</v>
      </c>
    </row>
    <row r="104" spans="1:33" x14ac:dyDescent="0.25">
      <c r="A104" s="4">
        <v>45670</v>
      </c>
      <c r="B104" s="2">
        <f>SUMIFS(DataRegularSeason20242025!$AA$3:$AA$1315,DataRegularSeason20242025!$B$3:$B$1315, "&lt;=" &amp; $A104, DataRegularSeason20242025!$D$3:$D$1315, B$1)+SUMIFS(DataRegularSeason20242025!$AB$3:$AB$1315,DataRegularSeason20242025!$B$3:$B$1315, "&lt;=" &amp; $A104, DataRegularSeason20242025!$E$3:$E$1315, B$1)</f>
        <v>18</v>
      </c>
      <c r="C104" s="2">
        <f>SUMIFS(DataRegularSeason20242025!$AA$3:$AA$1315,DataRegularSeason20242025!$B$3:$B$1315, "&lt;=" &amp; $A104, DataRegularSeason20242025!$D$3:$D$1315, C$1)+SUMIFS(DataRegularSeason20242025!$AB$3:$AB$1315,DataRegularSeason20242025!$B$3:$B$1315, "&lt;=" &amp; $A104, DataRegularSeason20242025!$E$3:$E$1315, C$1)</f>
        <v>19</v>
      </c>
      <c r="D104" s="2">
        <f>SUMIFS(DataRegularSeason20242025!$AA$3:$AA$1315,DataRegularSeason20242025!$B$3:$B$1315, "&lt;=" &amp; $A104, DataRegularSeason20242025!$D$3:$D$1315, D$1)+SUMIFS(DataRegularSeason20242025!$AB$3:$AB$1315,DataRegularSeason20242025!$B$3:$B$1315, "&lt;=" &amp; $A104, DataRegularSeason20242025!$E$3:$E$1315, D$1)</f>
        <v>19</v>
      </c>
      <c r="E104" s="2">
        <f>SUMIFS(DataRegularSeason20242025!$AA$3:$AA$1315,DataRegularSeason20242025!$B$3:$B$1315, "&lt;=" &amp; $A104, DataRegularSeason20242025!$D$3:$D$1315, E$1)+SUMIFS(DataRegularSeason20242025!$AB$3:$AB$1315,DataRegularSeason20242025!$B$3:$B$1315, "&lt;=" &amp; $A104, DataRegularSeason20242025!$E$3:$E$1315, E$1)</f>
        <v>28</v>
      </c>
      <c r="F104" s="2">
        <f>SUMIFS(DataRegularSeason20242025!$AA$3:$AA$1315,DataRegularSeason20242025!$B$3:$B$1315, "&lt;=" &amp; $A104, DataRegularSeason20242025!$D$3:$D$1315, F$1)+SUMIFS(DataRegularSeason20242025!$AB$3:$AB$1315,DataRegularSeason20242025!$B$3:$B$1315, "&lt;=" &amp; $A104, DataRegularSeason20242025!$E$3:$E$1315, F$1)</f>
        <v>16</v>
      </c>
      <c r="G104" s="2">
        <f>SUMIFS(DataRegularSeason20242025!$AA$3:$AA$1315,DataRegularSeason20242025!$B$3:$B$1315, "&lt;=" &amp; $A104, DataRegularSeason20242025!$D$3:$D$1315, G$1)+SUMIFS(DataRegularSeason20242025!$AB$3:$AB$1315,DataRegularSeason20242025!$B$3:$B$1315, "&lt;=" &amp; $A104, DataRegularSeason20242025!$E$3:$E$1315, G$1)</f>
        <v>23</v>
      </c>
      <c r="H104" s="2">
        <f>SUMIFS(DataRegularSeason20242025!$AA$3:$AA$1315,DataRegularSeason20242025!$B$3:$B$1315, "&lt;=" &amp; $A104, DataRegularSeason20242025!$D$3:$D$1315, H$1)+SUMIFS(DataRegularSeason20242025!$AB$3:$AB$1315,DataRegularSeason20242025!$B$3:$B$1315, "&lt;=" &amp; $A104, DataRegularSeason20242025!$E$3:$E$1315, H$1)</f>
        <v>13</v>
      </c>
      <c r="I104" s="2">
        <f>SUMIFS(DataRegularSeason20242025!$AA$3:$AA$1315,DataRegularSeason20242025!$B$3:$B$1315, "&lt;=" &amp; $A104, DataRegularSeason20242025!$D$3:$D$1315, I$1)+SUMIFS(DataRegularSeason20242025!$AB$3:$AB$1315,DataRegularSeason20242025!$B$3:$B$1315, "&lt;=" &amp; $A104, DataRegularSeason20242025!$E$3:$E$1315, I$1)</f>
        <v>20</v>
      </c>
      <c r="J104" s="2">
        <f>SUMIFS(DataRegularSeason20242025!$AA$3:$AA$1315,DataRegularSeason20242025!$B$3:$B$1315, "&lt;=" &amp; $A104, DataRegularSeason20242025!$D$3:$D$1315, J$1)+SUMIFS(DataRegularSeason20242025!$AB$3:$AB$1315,DataRegularSeason20242025!$B$3:$B$1315, "&lt;=" &amp; $A104, DataRegularSeason20242025!$E$3:$E$1315, J$1)</f>
        <v>24</v>
      </c>
      <c r="K104" s="2">
        <f>SUMIFS(DataRegularSeason20242025!$AA$3:$AA$1315,DataRegularSeason20242025!$B$3:$B$1315, "&lt;=" &amp; $A104, DataRegularSeason20242025!$D$3:$D$1315, K$1)+SUMIFS(DataRegularSeason20242025!$AB$3:$AB$1315,DataRegularSeason20242025!$B$3:$B$1315, "&lt;=" &amp; $A104, DataRegularSeason20242025!$E$3:$E$1315, K$1)</f>
        <v>16</v>
      </c>
      <c r="L104" s="2">
        <f>SUMIFS(DataRegularSeason20242025!$AA$3:$AA$1315,DataRegularSeason20242025!$B$3:$B$1315, "&lt;=" &amp; $A104, DataRegularSeason20242025!$D$3:$D$1315, L$1)+SUMIFS(DataRegularSeason20242025!$AB$3:$AB$1315,DataRegularSeason20242025!$B$3:$B$1315, "&lt;=" &amp; $A104, DataRegularSeason20242025!$E$3:$E$1315, L$1)</f>
        <v>22</v>
      </c>
      <c r="M104" s="2">
        <f>SUMIFS(DataRegularSeason20242025!$AA$3:$AA$1315,DataRegularSeason20242025!$B$3:$B$1315, "&lt;=" &amp; $A104, DataRegularSeason20242025!$D$3:$D$1315, M$1)+SUMIFS(DataRegularSeason20242025!$AB$3:$AB$1315,DataRegularSeason20242025!$B$3:$B$1315, "&lt;=" &amp; $A104, DataRegularSeason20242025!$E$3:$E$1315, M$1)</f>
        <v>25</v>
      </c>
      <c r="N104" s="2">
        <f>SUMIFS(DataRegularSeason20242025!$AA$3:$AA$1315,DataRegularSeason20242025!$B$3:$B$1315, "&lt;=" &amp; $A104, DataRegularSeason20242025!$D$3:$D$1315, N$1)+SUMIFS(DataRegularSeason20242025!$AB$3:$AB$1315,DataRegularSeason20242025!$B$3:$B$1315, "&lt;=" &amp; $A104, DataRegularSeason20242025!$E$3:$E$1315, N$1)</f>
        <v>23</v>
      </c>
      <c r="O104" s="2">
        <f>SUMIFS(DataRegularSeason20242025!$AA$3:$AA$1315,DataRegularSeason20242025!$B$3:$B$1315, "&lt;=" &amp; $A104, DataRegularSeason20242025!$D$3:$D$1315, O$1)+SUMIFS(DataRegularSeason20242025!$AB$3:$AB$1315,DataRegularSeason20242025!$B$3:$B$1315, "&lt;=" &amp; $A104, DataRegularSeason20242025!$E$3:$E$1315, O$1)</f>
        <v>27</v>
      </c>
      <c r="P104" s="2">
        <f>SUMIFS(DataRegularSeason20242025!$AA$3:$AA$1315,DataRegularSeason20242025!$B$3:$B$1315, "&lt;=" &amp; $A104, DataRegularSeason20242025!$D$3:$D$1315, P$1)+SUMIFS(DataRegularSeason20242025!$AB$3:$AB$1315,DataRegularSeason20242025!$B$3:$B$1315, "&lt;=" &amp; $A104, DataRegularSeason20242025!$E$3:$E$1315, P$1)</f>
        <v>16</v>
      </c>
      <c r="Q104" s="2">
        <f>SUMIFS(DataRegularSeason20242025!$AA$3:$AA$1315,DataRegularSeason20242025!$B$3:$B$1315, "&lt;=" &amp; $A104, DataRegularSeason20242025!$D$3:$D$1315, Q$1)+SUMIFS(DataRegularSeason20242025!$AB$3:$AB$1315,DataRegularSeason20242025!$B$3:$B$1315, "&lt;=" &amp; $A104, DataRegularSeason20242025!$E$3:$E$1315, Q$1)</f>
        <v>26</v>
      </c>
      <c r="R104" s="2">
        <f>SUMIFS(DataRegularSeason20242025!$AA$3:$AA$1315,DataRegularSeason20242025!$B$3:$B$1315, "&lt;=" &amp; $A104, DataRegularSeason20242025!$D$3:$D$1315, R$1)+SUMIFS(DataRegularSeason20242025!$AB$3:$AB$1315,DataRegularSeason20242025!$B$3:$B$1315, "&lt;=" &amp; $A104, DataRegularSeason20242025!$E$3:$E$1315, R$1)</f>
        <v>15</v>
      </c>
      <c r="S104" s="2">
        <f>SUMIFS(DataRegularSeason20242025!$AA$3:$AA$1315,DataRegularSeason20242025!$B$3:$B$1315, "&lt;=" &amp; $A104, DataRegularSeason20242025!$D$3:$D$1315, S$1)+SUMIFS(DataRegularSeason20242025!$AB$3:$AB$1315,DataRegularSeason20242025!$B$3:$B$1315, "&lt;=" &amp; $A104, DataRegularSeason20242025!$E$3:$E$1315, S$1)</f>
        <v>19</v>
      </c>
      <c r="T104" s="2">
        <f>SUMIFS(DataRegularSeason20242025!$AA$3:$AA$1315,DataRegularSeason20242025!$B$3:$B$1315, "&lt;=" &amp; $A104, DataRegularSeason20242025!$D$3:$D$1315, T$1)+SUMIFS(DataRegularSeason20242025!$AB$3:$AB$1315,DataRegularSeason20242025!$B$3:$B$1315, "&lt;=" &amp; $A104, DataRegularSeason20242025!$E$3:$E$1315, T$1)</f>
        <v>25</v>
      </c>
      <c r="U104" s="2">
        <f>SUMIFS(DataRegularSeason20242025!$AA$3:$AA$1315,DataRegularSeason20242025!$B$3:$B$1315, "&lt;=" &amp; $A104, DataRegularSeason20242025!$D$3:$D$1315, U$1)+SUMIFS(DataRegularSeason20242025!$AB$3:$AB$1315,DataRegularSeason20242025!$B$3:$B$1315, "&lt;=" &amp; $A104, DataRegularSeason20242025!$E$3:$E$1315, U$1)</f>
        <v>17</v>
      </c>
      <c r="V104" s="2">
        <f>SUMIFS(DataRegularSeason20242025!$AA$3:$AA$1315,DataRegularSeason20242025!$B$3:$B$1315, "&lt;=" &amp; $A104, DataRegularSeason20242025!$D$3:$D$1315, V$1)+SUMIFS(DataRegularSeason20242025!$AB$3:$AB$1315,DataRegularSeason20242025!$B$3:$B$1315, "&lt;=" &amp; $A104, DataRegularSeason20242025!$E$3:$E$1315, V$1)</f>
        <v>18</v>
      </c>
      <c r="W104" s="2">
        <f>SUMIFS(DataRegularSeason20242025!$AA$3:$AA$1315,DataRegularSeason20242025!$B$3:$B$1315, "&lt;=" &amp; $A104, DataRegularSeason20242025!$D$3:$D$1315, W$1)+SUMIFS(DataRegularSeason20242025!$AB$3:$AB$1315,DataRegularSeason20242025!$B$3:$B$1315, "&lt;=" &amp; $A104, DataRegularSeason20242025!$E$3:$E$1315, W$1)</f>
        <v>18</v>
      </c>
      <c r="X104" s="2">
        <f>SUMIFS(DataRegularSeason20242025!$AA$3:$AA$1315,DataRegularSeason20242025!$B$3:$B$1315, "&lt;=" &amp; $A104, DataRegularSeason20242025!$D$3:$D$1315, X$1)+SUMIFS(DataRegularSeason20242025!$AB$3:$AB$1315,DataRegularSeason20242025!$B$3:$B$1315, "&lt;=" &amp; $A104, DataRegularSeason20242025!$E$3:$E$1315, X$1)</f>
        <v>21</v>
      </c>
      <c r="Y104" s="2">
        <f>SUMIFS(DataRegularSeason20242025!$AA$3:$AA$1315,DataRegularSeason20242025!$B$3:$B$1315, "&lt;=" &amp; $A104, DataRegularSeason20242025!$D$3:$D$1315, Y$1)+SUMIFS(DataRegularSeason20242025!$AB$3:$AB$1315,DataRegularSeason20242025!$B$3:$B$1315, "&lt;=" &amp; $A104, DataRegularSeason20242025!$E$3:$E$1315, Y$1)</f>
        <v>16</v>
      </c>
      <c r="Z104" s="2">
        <f>SUMIFS(DataRegularSeason20242025!$AA$3:$AA$1315,DataRegularSeason20242025!$B$3:$B$1315, "&lt;=" &amp; $A104, DataRegularSeason20242025!$D$3:$D$1315, Z$1)+SUMIFS(DataRegularSeason20242025!$AB$3:$AB$1315,DataRegularSeason20242025!$B$3:$B$1315, "&lt;=" &amp; $A104, DataRegularSeason20242025!$E$3:$E$1315, Z$1)</f>
        <v>17</v>
      </c>
      <c r="AA104" s="2">
        <f>SUMIFS(DataRegularSeason20242025!$AA$3:$AA$1315,DataRegularSeason20242025!$B$3:$B$1315, "&lt;=" &amp; $A104, DataRegularSeason20242025!$D$3:$D$1315, AA$1)+SUMIFS(DataRegularSeason20242025!$AB$3:$AB$1315,DataRegularSeason20242025!$B$3:$B$1315, "&lt;=" &amp; $A104, DataRegularSeason20242025!$E$3:$E$1315, AA$1)</f>
        <v>21</v>
      </c>
      <c r="AB104" s="2">
        <f>SUMIFS(DataRegularSeason20242025!$AA$3:$AA$1315,DataRegularSeason20242025!$B$3:$B$1315, "&lt;=" &amp; $A104, DataRegularSeason20242025!$D$3:$D$1315, AB$1)+SUMIFS(DataRegularSeason20242025!$AB$3:$AB$1315,DataRegularSeason20242025!$B$3:$B$1315, "&lt;=" &amp; $A104, DataRegularSeason20242025!$E$3:$E$1315, AB$1)</f>
        <v>26</v>
      </c>
      <c r="AC104" s="2">
        <f>SUMIFS(DataRegularSeason20242025!$AA$3:$AA$1315,DataRegularSeason20242025!$B$3:$B$1315, "&lt;=" &amp; $A104, DataRegularSeason20242025!$D$3:$D$1315, AC$1)+SUMIFS(DataRegularSeason20242025!$AB$3:$AB$1315,DataRegularSeason20242025!$B$3:$B$1315, "&lt;=" &amp; $A104, DataRegularSeason20242025!$E$3:$E$1315, AC$1)</f>
        <v>17</v>
      </c>
      <c r="AD104" s="2">
        <f>SUMIFS(DataRegularSeason20242025!$AA$3:$AA$1315,DataRegularSeason20242025!$B$3:$B$1315, "&lt;=" &amp; $A104, DataRegularSeason20242025!$D$3:$D$1315, AD$1)+SUMIFS(DataRegularSeason20242025!$AB$3:$AB$1315,DataRegularSeason20242025!$B$3:$B$1315, "&lt;=" &amp; $A104, DataRegularSeason20242025!$E$3:$E$1315, AD$1)</f>
        <v>21</v>
      </c>
      <c r="AE104" s="2">
        <f>SUMIFS(DataRegularSeason20242025!$AA$3:$AA$1315,DataRegularSeason20242025!$B$3:$B$1315, "&lt;=" &amp; $A104, DataRegularSeason20242025!$D$3:$D$1315, AE$1)+SUMIFS(DataRegularSeason20242025!$AB$3:$AB$1315,DataRegularSeason20242025!$B$3:$B$1315, "&lt;=" &amp; $A104, DataRegularSeason20242025!$E$3:$E$1315, AE$1)</f>
        <v>24</v>
      </c>
      <c r="AF104" s="2">
        <f>SUMIFS(DataRegularSeason20242025!$AA$3:$AA$1315,DataRegularSeason20242025!$B$3:$B$1315, "&lt;=" &amp; $A104, DataRegularSeason20242025!$D$3:$D$1315, AF$1)+SUMIFS(DataRegularSeason20242025!$AB$3:$AB$1315,DataRegularSeason20242025!$B$3:$B$1315, "&lt;=" &amp; $A104, DataRegularSeason20242025!$E$3:$E$1315, AF$1)</f>
        <v>32</v>
      </c>
      <c r="AG104" s="2">
        <f>SUMIFS(DataRegularSeason20242025!$AA$3:$AA$1315,DataRegularSeason20242025!$B$3:$B$1315, "&lt;=" &amp; $A104, DataRegularSeason20242025!$D$3:$D$1315, AG$1)+SUMIFS(DataRegularSeason20242025!$AB$3:$AB$1315,DataRegularSeason20242025!$B$3:$B$1315, "&lt;=" &amp; $A104, DataRegularSeason20242025!$E$3:$E$1315, AG$1)</f>
        <v>27</v>
      </c>
    </row>
    <row r="105" spans="1:33" x14ac:dyDescent="0.25">
      <c r="A105" s="4">
        <v>45671</v>
      </c>
      <c r="B105" s="2">
        <f>SUMIFS(DataRegularSeason20242025!$AA$3:$AA$1315,DataRegularSeason20242025!$B$3:$B$1315, "&lt;=" &amp; $A105, DataRegularSeason20242025!$D$3:$D$1315, B$1)+SUMIFS(DataRegularSeason20242025!$AB$3:$AB$1315,DataRegularSeason20242025!$B$3:$B$1315, "&lt;=" &amp; $A105, DataRegularSeason20242025!$E$3:$E$1315, B$1)</f>
        <v>18</v>
      </c>
      <c r="C105" s="2">
        <f>SUMIFS(DataRegularSeason20242025!$AA$3:$AA$1315,DataRegularSeason20242025!$B$3:$B$1315, "&lt;=" &amp; $A105, DataRegularSeason20242025!$D$3:$D$1315, C$1)+SUMIFS(DataRegularSeason20242025!$AB$3:$AB$1315,DataRegularSeason20242025!$B$3:$B$1315, "&lt;=" &amp; $A105, DataRegularSeason20242025!$E$3:$E$1315, C$1)</f>
        <v>19</v>
      </c>
      <c r="D105" s="2">
        <f>SUMIFS(DataRegularSeason20242025!$AA$3:$AA$1315,DataRegularSeason20242025!$B$3:$B$1315, "&lt;=" &amp; $A105, DataRegularSeason20242025!$D$3:$D$1315, D$1)+SUMIFS(DataRegularSeason20242025!$AB$3:$AB$1315,DataRegularSeason20242025!$B$3:$B$1315, "&lt;=" &amp; $A105, DataRegularSeason20242025!$E$3:$E$1315, D$1)</f>
        <v>19</v>
      </c>
      <c r="E105" s="2">
        <f>SUMIFS(DataRegularSeason20242025!$AA$3:$AA$1315,DataRegularSeason20242025!$B$3:$B$1315, "&lt;=" &amp; $A105, DataRegularSeason20242025!$D$3:$D$1315, E$1)+SUMIFS(DataRegularSeason20242025!$AB$3:$AB$1315,DataRegularSeason20242025!$B$3:$B$1315, "&lt;=" &amp; $A105, DataRegularSeason20242025!$E$3:$E$1315, E$1)</f>
        <v>28</v>
      </c>
      <c r="F105" s="2">
        <f>SUMIFS(DataRegularSeason20242025!$AA$3:$AA$1315,DataRegularSeason20242025!$B$3:$B$1315, "&lt;=" &amp; $A105, DataRegularSeason20242025!$D$3:$D$1315, F$1)+SUMIFS(DataRegularSeason20242025!$AB$3:$AB$1315,DataRegularSeason20242025!$B$3:$B$1315, "&lt;=" &amp; $A105, DataRegularSeason20242025!$E$3:$E$1315, F$1)</f>
        <v>16</v>
      </c>
      <c r="G105" s="2">
        <f>SUMIFS(DataRegularSeason20242025!$AA$3:$AA$1315,DataRegularSeason20242025!$B$3:$B$1315, "&lt;=" &amp; $A105, DataRegularSeason20242025!$D$3:$D$1315, G$1)+SUMIFS(DataRegularSeason20242025!$AB$3:$AB$1315,DataRegularSeason20242025!$B$3:$B$1315, "&lt;=" &amp; $A105, DataRegularSeason20242025!$E$3:$E$1315, G$1)</f>
        <v>23</v>
      </c>
      <c r="H105" s="2">
        <f>SUMIFS(DataRegularSeason20242025!$AA$3:$AA$1315,DataRegularSeason20242025!$B$3:$B$1315, "&lt;=" &amp; $A105, DataRegularSeason20242025!$D$3:$D$1315, H$1)+SUMIFS(DataRegularSeason20242025!$AB$3:$AB$1315,DataRegularSeason20242025!$B$3:$B$1315, "&lt;=" &amp; $A105, DataRegularSeason20242025!$E$3:$E$1315, H$1)</f>
        <v>13</v>
      </c>
      <c r="I105" s="2">
        <f>SUMIFS(DataRegularSeason20242025!$AA$3:$AA$1315,DataRegularSeason20242025!$B$3:$B$1315, "&lt;=" &amp; $A105, DataRegularSeason20242025!$D$3:$D$1315, I$1)+SUMIFS(DataRegularSeason20242025!$AB$3:$AB$1315,DataRegularSeason20242025!$B$3:$B$1315, "&lt;=" &amp; $A105, DataRegularSeason20242025!$E$3:$E$1315, I$1)</f>
        <v>20</v>
      </c>
      <c r="J105" s="2">
        <f>SUMIFS(DataRegularSeason20242025!$AA$3:$AA$1315,DataRegularSeason20242025!$B$3:$B$1315, "&lt;=" &amp; $A105, DataRegularSeason20242025!$D$3:$D$1315, J$1)+SUMIFS(DataRegularSeason20242025!$AB$3:$AB$1315,DataRegularSeason20242025!$B$3:$B$1315, "&lt;=" &amp; $A105, DataRegularSeason20242025!$E$3:$E$1315, J$1)</f>
        <v>24</v>
      </c>
      <c r="K105" s="2">
        <f>SUMIFS(DataRegularSeason20242025!$AA$3:$AA$1315,DataRegularSeason20242025!$B$3:$B$1315, "&lt;=" &amp; $A105, DataRegularSeason20242025!$D$3:$D$1315, K$1)+SUMIFS(DataRegularSeason20242025!$AB$3:$AB$1315,DataRegularSeason20242025!$B$3:$B$1315, "&lt;=" &amp; $A105, DataRegularSeason20242025!$E$3:$E$1315, K$1)</f>
        <v>16</v>
      </c>
      <c r="L105" s="2">
        <f>SUMIFS(DataRegularSeason20242025!$AA$3:$AA$1315,DataRegularSeason20242025!$B$3:$B$1315, "&lt;=" &amp; $A105, DataRegularSeason20242025!$D$3:$D$1315, L$1)+SUMIFS(DataRegularSeason20242025!$AB$3:$AB$1315,DataRegularSeason20242025!$B$3:$B$1315, "&lt;=" &amp; $A105, DataRegularSeason20242025!$E$3:$E$1315, L$1)</f>
        <v>22</v>
      </c>
      <c r="M105" s="2">
        <f>SUMIFS(DataRegularSeason20242025!$AA$3:$AA$1315,DataRegularSeason20242025!$B$3:$B$1315, "&lt;=" &amp; $A105, DataRegularSeason20242025!$D$3:$D$1315, M$1)+SUMIFS(DataRegularSeason20242025!$AB$3:$AB$1315,DataRegularSeason20242025!$B$3:$B$1315, "&lt;=" &amp; $A105, DataRegularSeason20242025!$E$3:$E$1315, M$1)</f>
        <v>25</v>
      </c>
      <c r="N105" s="2">
        <f>SUMIFS(DataRegularSeason20242025!$AA$3:$AA$1315,DataRegularSeason20242025!$B$3:$B$1315, "&lt;=" &amp; $A105, DataRegularSeason20242025!$D$3:$D$1315, N$1)+SUMIFS(DataRegularSeason20242025!$AB$3:$AB$1315,DataRegularSeason20242025!$B$3:$B$1315, "&lt;=" &amp; $A105, DataRegularSeason20242025!$E$3:$E$1315, N$1)</f>
        <v>23</v>
      </c>
      <c r="O105" s="2">
        <f>SUMIFS(DataRegularSeason20242025!$AA$3:$AA$1315,DataRegularSeason20242025!$B$3:$B$1315, "&lt;=" &amp; $A105, DataRegularSeason20242025!$D$3:$D$1315, O$1)+SUMIFS(DataRegularSeason20242025!$AB$3:$AB$1315,DataRegularSeason20242025!$B$3:$B$1315, "&lt;=" &amp; $A105, DataRegularSeason20242025!$E$3:$E$1315, O$1)</f>
        <v>27</v>
      </c>
      <c r="P105" s="2">
        <f>SUMIFS(DataRegularSeason20242025!$AA$3:$AA$1315,DataRegularSeason20242025!$B$3:$B$1315, "&lt;=" &amp; $A105, DataRegularSeason20242025!$D$3:$D$1315, P$1)+SUMIFS(DataRegularSeason20242025!$AB$3:$AB$1315,DataRegularSeason20242025!$B$3:$B$1315, "&lt;=" &amp; $A105, DataRegularSeason20242025!$E$3:$E$1315, P$1)</f>
        <v>16</v>
      </c>
      <c r="Q105" s="2">
        <f>SUMIFS(DataRegularSeason20242025!$AA$3:$AA$1315,DataRegularSeason20242025!$B$3:$B$1315, "&lt;=" &amp; $A105, DataRegularSeason20242025!$D$3:$D$1315, Q$1)+SUMIFS(DataRegularSeason20242025!$AB$3:$AB$1315,DataRegularSeason20242025!$B$3:$B$1315, "&lt;=" &amp; $A105, DataRegularSeason20242025!$E$3:$E$1315, Q$1)</f>
        <v>26</v>
      </c>
      <c r="R105" s="2">
        <f>SUMIFS(DataRegularSeason20242025!$AA$3:$AA$1315,DataRegularSeason20242025!$B$3:$B$1315, "&lt;=" &amp; $A105, DataRegularSeason20242025!$D$3:$D$1315, R$1)+SUMIFS(DataRegularSeason20242025!$AB$3:$AB$1315,DataRegularSeason20242025!$B$3:$B$1315, "&lt;=" &amp; $A105, DataRegularSeason20242025!$E$3:$E$1315, R$1)</f>
        <v>15</v>
      </c>
      <c r="S105" s="2">
        <f>SUMIFS(DataRegularSeason20242025!$AA$3:$AA$1315,DataRegularSeason20242025!$B$3:$B$1315, "&lt;=" &amp; $A105, DataRegularSeason20242025!$D$3:$D$1315, S$1)+SUMIFS(DataRegularSeason20242025!$AB$3:$AB$1315,DataRegularSeason20242025!$B$3:$B$1315, "&lt;=" &amp; $A105, DataRegularSeason20242025!$E$3:$E$1315, S$1)</f>
        <v>19</v>
      </c>
      <c r="T105" s="2">
        <f>SUMIFS(DataRegularSeason20242025!$AA$3:$AA$1315,DataRegularSeason20242025!$B$3:$B$1315, "&lt;=" &amp; $A105, DataRegularSeason20242025!$D$3:$D$1315, T$1)+SUMIFS(DataRegularSeason20242025!$AB$3:$AB$1315,DataRegularSeason20242025!$B$3:$B$1315, "&lt;=" &amp; $A105, DataRegularSeason20242025!$E$3:$E$1315, T$1)</f>
        <v>25</v>
      </c>
      <c r="U105" s="2">
        <f>SUMIFS(DataRegularSeason20242025!$AA$3:$AA$1315,DataRegularSeason20242025!$B$3:$B$1315, "&lt;=" &amp; $A105, DataRegularSeason20242025!$D$3:$D$1315, U$1)+SUMIFS(DataRegularSeason20242025!$AB$3:$AB$1315,DataRegularSeason20242025!$B$3:$B$1315, "&lt;=" &amp; $A105, DataRegularSeason20242025!$E$3:$E$1315, U$1)</f>
        <v>17</v>
      </c>
      <c r="V105" s="2">
        <f>SUMIFS(DataRegularSeason20242025!$AA$3:$AA$1315,DataRegularSeason20242025!$B$3:$B$1315, "&lt;=" &amp; $A105, DataRegularSeason20242025!$D$3:$D$1315, V$1)+SUMIFS(DataRegularSeason20242025!$AB$3:$AB$1315,DataRegularSeason20242025!$B$3:$B$1315, "&lt;=" &amp; $A105, DataRegularSeason20242025!$E$3:$E$1315, V$1)</f>
        <v>18</v>
      </c>
      <c r="W105" s="2">
        <f>SUMIFS(DataRegularSeason20242025!$AA$3:$AA$1315,DataRegularSeason20242025!$B$3:$B$1315, "&lt;=" &amp; $A105, DataRegularSeason20242025!$D$3:$D$1315, W$1)+SUMIFS(DataRegularSeason20242025!$AB$3:$AB$1315,DataRegularSeason20242025!$B$3:$B$1315, "&lt;=" &amp; $A105, DataRegularSeason20242025!$E$3:$E$1315, W$1)</f>
        <v>18</v>
      </c>
      <c r="X105" s="2">
        <f>SUMIFS(DataRegularSeason20242025!$AA$3:$AA$1315,DataRegularSeason20242025!$B$3:$B$1315, "&lt;=" &amp; $A105, DataRegularSeason20242025!$D$3:$D$1315, X$1)+SUMIFS(DataRegularSeason20242025!$AB$3:$AB$1315,DataRegularSeason20242025!$B$3:$B$1315, "&lt;=" &amp; $A105, DataRegularSeason20242025!$E$3:$E$1315, X$1)</f>
        <v>21</v>
      </c>
      <c r="Y105" s="2">
        <f>SUMIFS(DataRegularSeason20242025!$AA$3:$AA$1315,DataRegularSeason20242025!$B$3:$B$1315, "&lt;=" &amp; $A105, DataRegularSeason20242025!$D$3:$D$1315, Y$1)+SUMIFS(DataRegularSeason20242025!$AB$3:$AB$1315,DataRegularSeason20242025!$B$3:$B$1315, "&lt;=" &amp; $A105, DataRegularSeason20242025!$E$3:$E$1315, Y$1)</f>
        <v>16</v>
      </c>
      <c r="Z105" s="2">
        <f>SUMIFS(DataRegularSeason20242025!$AA$3:$AA$1315,DataRegularSeason20242025!$B$3:$B$1315, "&lt;=" &amp; $A105, DataRegularSeason20242025!$D$3:$D$1315, Z$1)+SUMIFS(DataRegularSeason20242025!$AB$3:$AB$1315,DataRegularSeason20242025!$B$3:$B$1315, "&lt;=" &amp; $A105, DataRegularSeason20242025!$E$3:$E$1315, Z$1)</f>
        <v>17</v>
      </c>
      <c r="AA105" s="2">
        <f>SUMIFS(DataRegularSeason20242025!$AA$3:$AA$1315,DataRegularSeason20242025!$B$3:$B$1315, "&lt;=" &amp; $A105, DataRegularSeason20242025!$D$3:$D$1315, AA$1)+SUMIFS(DataRegularSeason20242025!$AB$3:$AB$1315,DataRegularSeason20242025!$B$3:$B$1315, "&lt;=" &amp; $A105, DataRegularSeason20242025!$E$3:$E$1315, AA$1)</f>
        <v>21</v>
      </c>
      <c r="AB105" s="2">
        <f>SUMIFS(DataRegularSeason20242025!$AA$3:$AA$1315,DataRegularSeason20242025!$B$3:$B$1315, "&lt;=" &amp; $A105, DataRegularSeason20242025!$D$3:$D$1315, AB$1)+SUMIFS(DataRegularSeason20242025!$AB$3:$AB$1315,DataRegularSeason20242025!$B$3:$B$1315, "&lt;=" &amp; $A105, DataRegularSeason20242025!$E$3:$E$1315, AB$1)</f>
        <v>26</v>
      </c>
      <c r="AC105" s="2">
        <f>SUMIFS(DataRegularSeason20242025!$AA$3:$AA$1315,DataRegularSeason20242025!$B$3:$B$1315, "&lt;=" &amp; $A105, DataRegularSeason20242025!$D$3:$D$1315, AC$1)+SUMIFS(DataRegularSeason20242025!$AB$3:$AB$1315,DataRegularSeason20242025!$B$3:$B$1315, "&lt;=" &amp; $A105, DataRegularSeason20242025!$E$3:$E$1315, AC$1)</f>
        <v>17</v>
      </c>
      <c r="AD105" s="2">
        <f>SUMIFS(DataRegularSeason20242025!$AA$3:$AA$1315,DataRegularSeason20242025!$B$3:$B$1315, "&lt;=" &amp; $A105, DataRegularSeason20242025!$D$3:$D$1315, AD$1)+SUMIFS(DataRegularSeason20242025!$AB$3:$AB$1315,DataRegularSeason20242025!$B$3:$B$1315, "&lt;=" &amp; $A105, DataRegularSeason20242025!$E$3:$E$1315, AD$1)</f>
        <v>21</v>
      </c>
      <c r="AE105" s="2">
        <f>SUMIFS(DataRegularSeason20242025!$AA$3:$AA$1315,DataRegularSeason20242025!$B$3:$B$1315, "&lt;=" &amp; $A105, DataRegularSeason20242025!$D$3:$D$1315, AE$1)+SUMIFS(DataRegularSeason20242025!$AB$3:$AB$1315,DataRegularSeason20242025!$B$3:$B$1315, "&lt;=" &amp; $A105, DataRegularSeason20242025!$E$3:$E$1315, AE$1)</f>
        <v>24</v>
      </c>
      <c r="AF105" s="2">
        <f>SUMIFS(DataRegularSeason20242025!$AA$3:$AA$1315,DataRegularSeason20242025!$B$3:$B$1315, "&lt;=" &amp; $A105, DataRegularSeason20242025!$D$3:$D$1315, AF$1)+SUMIFS(DataRegularSeason20242025!$AB$3:$AB$1315,DataRegularSeason20242025!$B$3:$B$1315, "&lt;=" &amp; $A105, DataRegularSeason20242025!$E$3:$E$1315, AF$1)</f>
        <v>32</v>
      </c>
      <c r="AG105" s="2">
        <f>SUMIFS(DataRegularSeason20242025!$AA$3:$AA$1315,DataRegularSeason20242025!$B$3:$B$1315, "&lt;=" &amp; $A105, DataRegularSeason20242025!$D$3:$D$1315, AG$1)+SUMIFS(DataRegularSeason20242025!$AB$3:$AB$1315,DataRegularSeason20242025!$B$3:$B$1315, "&lt;=" &amp; $A105, DataRegularSeason20242025!$E$3:$E$1315, AG$1)</f>
        <v>27</v>
      </c>
    </row>
    <row r="106" spans="1:33" x14ac:dyDescent="0.25">
      <c r="A106" s="4">
        <v>45672</v>
      </c>
      <c r="B106" s="2">
        <f>SUMIFS(DataRegularSeason20242025!$AA$3:$AA$1315,DataRegularSeason20242025!$B$3:$B$1315, "&lt;=" &amp; $A106, DataRegularSeason20242025!$D$3:$D$1315, B$1)+SUMIFS(DataRegularSeason20242025!$AB$3:$AB$1315,DataRegularSeason20242025!$B$3:$B$1315, "&lt;=" &amp; $A106, DataRegularSeason20242025!$E$3:$E$1315, B$1)</f>
        <v>18</v>
      </c>
      <c r="C106" s="2">
        <f>SUMIFS(DataRegularSeason20242025!$AA$3:$AA$1315,DataRegularSeason20242025!$B$3:$B$1315, "&lt;=" &amp; $A106, DataRegularSeason20242025!$D$3:$D$1315, C$1)+SUMIFS(DataRegularSeason20242025!$AB$3:$AB$1315,DataRegularSeason20242025!$B$3:$B$1315, "&lt;=" &amp; $A106, DataRegularSeason20242025!$E$3:$E$1315, C$1)</f>
        <v>19</v>
      </c>
      <c r="D106" s="2">
        <f>SUMIFS(DataRegularSeason20242025!$AA$3:$AA$1315,DataRegularSeason20242025!$B$3:$B$1315, "&lt;=" &amp; $A106, DataRegularSeason20242025!$D$3:$D$1315, D$1)+SUMIFS(DataRegularSeason20242025!$AB$3:$AB$1315,DataRegularSeason20242025!$B$3:$B$1315, "&lt;=" &amp; $A106, DataRegularSeason20242025!$E$3:$E$1315, D$1)</f>
        <v>19</v>
      </c>
      <c r="E106" s="2">
        <f>SUMIFS(DataRegularSeason20242025!$AA$3:$AA$1315,DataRegularSeason20242025!$B$3:$B$1315, "&lt;=" &amp; $A106, DataRegularSeason20242025!$D$3:$D$1315, E$1)+SUMIFS(DataRegularSeason20242025!$AB$3:$AB$1315,DataRegularSeason20242025!$B$3:$B$1315, "&lt;=" &amp; $A106, DataRegularSeason20242025!$E$3:$E$1315, E$1)</f>
        <v>28</v>
      </c>
      <c r="F106" s="2">
        <f>SUMIFS(DataRegularSeason20242025!$AA$3:$AA$1315,DataRegularSeason20242025!$B$3:$B$1315, "&lt;=" &amp; $A106, DataRegularSeason20242025!$D$3:$D$1315, F$1)+SUMIFS(DataRegularSeason20242025!$AB$3:$AB$1315,DataRegularSeason20242025!$B$3:$B$1315, "&lt;=" &amp; $A106, DataRegularSeason20242025!$E$3:$E$1315, F$1)</f>
        <v>16</v>
      </c>
      <c r="G106" s="2">
        <f>SUMIFS(DataRegularSeason20242025!$AA$3:$AA$1315,DataRegularSeason20242025!$B$3:$B$1315, "&lt;=" &amp; $A106, DataRegularSeason20242025!$D$3:$D$1315, G$1)+SUMIFS(DataRegularSeason20242025!$AB$3:$AB$1315,DataRegularSeason20242025!$B$3:$B$1315, "&lt;=" &amp; $A106, DataRegularSeason20242025!$E$3:$E$1315, G$1)</f>
        <v>23</v>
      </c>
      <c r="H106" s="2">
        <f>SUMIFS(DataRegularSeason20242025!$AA$3:$AA$1315,DataRegularSeason20242025!$B$3:$B$1315, "&lt;=" &amp; $A106, DataRegularSeason20242025!$D$3:$D$1315, H$1)+SUMIFS(DataRegularSeason20242025!$AB$3:$AB$1315,DataRegularSeason20242025!$B$3:$B$1315, "&lt;=" &amp; $A106, DataRegularSeason20242025!$E$3:$E$1315, H$1)</f>
        <v>13</v>
      </c>
      <c r="I106" s="2">
        <f>SUMIFS(DataRegularSeason20242025!$AA$3:$AA$1315,DataRegularSeason20242025!$B$3:$B$1315, "&lt;=" &amp; $A106, DataRegularSeason20242025!$D$3:$D$1315, I$1)+SUMIFS(DataRegularSeason20242025!$AB$3:$AB$1315,DataRegularSeason20242025!$B$3:$B$1315, "&lt;=" &amp; $A106, DataRegularSeason20242025!$E$3:$E$1315, I$1)</f>
        <v>20</v>
      </c>
      <c r="J106" s="2">
        <f>SUMIFS(DataRegularSeason20242025!$AA$3:$AA$1315,DataRegularSeason20242025!$B$3:$B$1315, "&lt;=" &amp; $A106, DataRegularSeason20242025!$D$3:$D$1315, J$1)+SUMIFS(DataRegularSeason20242025!$AB$3:$AB$1315,DataRegularSeason20242025!$B$3:$B$1315, "&lt;=" &amp; $A106, DataRegularSeason20242025!$E$3:$E$1315, J$1)</f>
        <v>24</v>
      </c>
      <c r="K106" s="2">
        <f>SUMIFS(DataRegularSeason20242025!$AA$3:$AA$1315,DataRegularSeason20242025!$B$3:$B$1315, "&lt;=" &amp; $A106, DataRegularSeason20242025!$D$3:$D$1315, K$1)+SUMIFS(DataRegularSeason20242025!$AB$3:$AB$1315,DataRegularSeason20242025!$B$3:$B$1315, "&lt;=" &amp; $A106, DataRegularSeason20242025!$E$3:$E$1315, K$1)</f>
        <v>16</v>
      </c>
      <c r="L106" s="2">
        <f>SUMIFS(DataRegularSeason20242025!$AA$3:$AA$1315,DataRegularSeason20242025!$B$3:$B$1315, "&lt;=" &amp; $A106, DataRegularSeason20242025!$D$3:$D$1315, L$1)+SUMIFS(DataRegularSeason20242025!$AB$3:$AB$1315,DataRegularSeason20242025!$B$3:$B$1315, "&lt;=" &amp; $A106, DataRegularSeason20242025!$E$3:$E$1315, L$1)</f>
        <v>22</v>
      </c>
      <c r="M106" s="2">
        <f>SUMIFS(DataRegularSeason20242025!$AA$3:$AA$1315,DataRegularSeason20242025!$B$3:$B$1315, "&lt;=" &amp; $A106, DataRegularSeason20242025!$D$3:$D$1315, M$1)+SUMIFS(DataRegularSeason20242025!$AB$3:$AB$1315,DataRegularSeason20242025!$B$3:$B$1315, "&lt;=" &amp; $A106, DataRegularSeason20242025!$E$3:$E$1315, M$1)</f>
        <v>25</v>
      </c>
      <c r="N106" s="2">
        <f>SUMIFS(DataRegularSeason20242025!$AA$3:$AA$1315,DataRegularSeason20242025!$B$3:$B$1315, "&lt;=" &amp; $A106, DataRegularSeason20242025!$D$3:$D$1315, N$1)+SUMIFS(DataRegularSeason20242025!$AB$3:$AB$1315,DataRegularSeason20242025!$B$3:$B$1315, "&lt;=" &amp; $A106, DataRegularSeason20242025!$E$3:$E$1315, N$1)</f>
        <v>23</v>
      </c>
      <c r="O106" s="2">
        <f>SUMIFS(DataRegularSeason20242025!$AA$3:$AA$1315,DataRegularSeason20242025!$B$3:$B$1315, "&lt;=" &amp; $A106, DataRegularSeason20242025!$D$3:$D$1315, O$1)+SUMIFS(DataRegularSeason20242025!$AB$3:$AB$1315,DataRegularSeason20242025!$B$3:$B$1315, "&lt;=" &amp; $A106, DataRegularSeason20242025!$E$3:$E$1315, O$1)</f>
        <v>27</v>
      </c>
      <c r="P106" s="2">
        <f>SUMIFS(DataRegularSeason20242025!$AA$3:$AA$1315,DataRegularSeason20242025!$B$3:$B$1315, "&lt;=" &amp; $A106, DataRegularSeason20242025!$D$3:$D$1315, P$1)+SUMIFS(DataRegularSeason20242025!$AB$3:$AB$1315,DataRegularSeason20242025!$B$3:$B$1315, "&lt;=" &amp; $A106, DataRegularSeason20242025!$E$3:$E$1315, P$1)</f>
        <v>16</v>
      </c>
      <c r="Q106" s="2">
        <f>SUMIFS(DataRegularSeason20242025!$AA$3:$AA$1315,DataRegularSeason20242025!$B$3:$B$1315, "&lt;=" &amp; $A106, DataRegularSeason20242025!$D$3:$D$1315, Q$1)+SUMIFS(DataRegularSeason20242025!$AB$3:$AB$1315,DataRegularSeason20242025!$B$3:$B$1315, "&lt;=" &amp; $A106, DataRegularSeason20242025!$E$3:$E$1315, Q$1)</f>
        <v>26</v>
      </c>
      <c r="R106" s="2">
        <f>SUMIFS(DataRegularSeason20242025!$AA$3:$AA$1315,DataRegularSeason20242025!$B$3:$B$1315, "&lt;=" &amp; $A106, DataRegularSeason20242025!$D$3:$D$1315, R$1)+SUMIFS(DataRegularSeason20242025!$AB$3:$AB$1315,DataRegularSeason20242025!$B$3:$B$1315, "&lt;=" &amp; $A106, DataRegularSeason20242025!$E$3:$E$1315, R$1)</f>
        <v>15</v>
      </c>
      <c r="S106" s="2">
        <f>SUMIFS(DataRegularSeason20242025!$AA$3:$AA$1315,DataRegularSeason20242025!$B$3:$B$1315, "&lt;=" &amp; $A106, DataRegularSeason20242025!$D$3:$D$1315, S$1)+SUMIFS(DataRegularSeason20242025!$AB$3:$AB$1315,DataRegularSeason20242025!$B$3:$B$1315, "&lt;=" &amp; $A106, DataRegularSeason20242025!$E$3:$E$1315, S$1)</f>
        <v>19</v>
      </c>
      <c r="T106" s="2">
        <f>SUMIFS(DataRegularSeason20242025!$AA$3:$AA$1315,DataRegularSeason20242025!$B$3:$B$1315, "&lt;=" &amp; $A106, DataRegularSeason20242025!$D$3:$D$1315, T$1)+SUMIFS(DataRegularSeason20242025!$AB$3:$AB$1315,DataRegularSeason20242025!$B$3:$B$1315, "&lt;=" &amp; $A106, DataRegularSeason20242025!$E$3:$E$1315, T$1)</f>
        <v>25</v>
      </c>
      <c r="U106" s="2">
        <f>SUMIFS(DataRegularSeason20242025!$AA$3:$AA$1315,DataRegularSeason20242025!$B$3:$B$1315, "&lt;=" &amp; $A106, DataRegularSeason20242025!$D$3:$D$1315, U$1)+SUMIFS(DataRegularSeason20242025!$AB$3:$AB$1315,DataRegularSeason20242025!$B$3:$B$1315, "&lt;=" &amp; $A106, DataRegularSeason20242025!$E$3:$E$1315, U$1)</f>
        <v>17</v>
      </c>
      <c r="V106" s="2">
        <f>SUMIFS(DataRegularSeason20242025!$AA$3:$AA$1315,DataRegularSeason20242025!$B$3:$B$1315, "&lt;=" &amp; $A106, DataRegularSeason20242025!$D$3:$D$1315, V$1)+SUMIFS(DataRegularSeason20242025!$AB$3:$AB$1315,DataRegularSeason20242025!$B$3:$B$1315, "&lt;=" &amp; $A106, DataRegularSeason20242025!$E$3:$E$1315, V$1)</f>
        <v>18</v>
      </c>
      <c r="W106" s="2">
        <f>SUMIFS(DataRegularSeason20242025!$AA$3:$AA$1315,DataRegularSeason20242025!$B$3:$B$1315, "&lt;=" &amp; $A106, DataRegularSeason20242025!$D$3:$D$1315, W$1)+SUMIFS(DataRegularSeason20242025!$AB$3:$AB$1315,DataRegularSeason20242025!$B$3:$B$1315, "&lt;=" &amp; $A106, DataRegularSeason20242025!$E$3:$E$1315, W$1)</f>
        <v>18</v>
      </c>
      <c r="X106" s="2">
        <f>SUMIFS(DataRegularSeason20242025!$AA$3:$AA$1315,DataRegularSeason20242025!$B$3:$B$1315, "&lt;=" &amp; $A106, DataRegularSeason20242025!$D$3:$D$1315, X$1)+SUMIFS(DataRegularSeason20242025!$AB$3:$AB$1315,DataRegularSeason20242025!$B$3:$B$1315, "&lt;=" &amp; $A106, DataRegularSeason20242025!$E$3:$E$1315, X$1)</f>
        <v>21</v>
      </c>
      <c r="Y106" s="2">
        <f>SUMIFS(DataRegularSeason20242025!$AA$3:$AA$1315,DataRegularSeason20242025!$B$3:$B$1315, "&lt;=" &amp; $A106, DataRegularSeason20242025!$D$3:$D$1315, Y$1)+SUMIFS(DataRegularSeason20242025!$AB$3:$AB$1315,DataRegularSeason20242025!$B$3:$B$1315, "&lt;=" &amp; $A106, DataRegularSeason20242025!$E$3:$E$1315, Y$1)</f>
        <v>16</v>
      </c>
      <c r="Z106" s="2">
        <f>SUMIFS(DataRegularSeason20242025!$AA$3:$AA$1315,DataRegularSeason20242025!$B$3:$B$1315, "&lt;=" &amp; $A106, DataRegularSeason20242025!$D$3:$D$1315, Z$1)+SUMIFS(DataRegularSeason20242025!$AB$3:$AB$1315,DataRegularSeason20242025!$B$3:$B$1315, "&lt;=" &amp; $A106, DataRegularSeason20242025!$E$3:$E$1315, Z$1)</f>
        <v>17</v>
      </c>
      <c r="AA106" s="2">
        <f>SUMIFS(DataRegularSeason20242025!$AA$3:$AA$1315,DataRegularSeason20242025!$B$3:$B$1315, "&lt;=" &amp; $A106, DataRegularSeason20242025!$D$3:$D$1315, AA$1)+SUMIFS(DataRegularSeason20242025!$AB$3:$AB$1315,DataRegularSeason20242025!$B$3:$B$1315, "&lt;=" &amp; $A106, DataRegularSeason20242025!$E$3:$E$1315, AA$1)</f>
        <v>21</v>
      </c>
      <c r="AB106" s="2">
        <f>SUMIFS(DataRegularSeason20242025!$AA$3:$AA$1315,DataRegularSeason20242025!$B$3:$B$1315, "&lt;=" &amp; $A106, DataRegularSeason20242025!$D$3:$D$1315, AB$1)+SUMIFS(DataRegularSeason20242025!$AB$3:$AB$1315,DataRegularSeason20242025!$B$3:$B$1315, "&lt;=" &amp; $A106, DataRegularSeason20242025!$E$3:$E$1315, AB$1)</f>
        <v>26</v>
      </c>
      <c r="AC106" s="2">
        <f>SUMIFS(DataRegularSeason20242025!$AA$3:$AA$1315,DataRegularSeason20242025!$B$3:$B$1315, "&lt;=" &amp; $A106, DataRegularSeason20242025!$D$3:$D$1315, AC$1)+SUMIFS(DataRegularSeason20242025!$AB$3:$AB$1315,DataRegularSeason20242025!$B$3:$B$1315, "&lt;=" &amp; $A106, DataRegularSeason20242025!$E$3:$E$1315, AC$1)</f>
        <v>17</v>
      </c>
      <c r="AD106" s="2">
        <f>SUMIFS(DataRegularSeason20242025!$AA$3:$AA$1315,DataRegularSeason20242025!$B$3:$B$1315, "&lt;=" &amp; $A106, DataRegularSeason20242025!$D$3:$D$1315, AD$1)+SUMIFS(DataRegularSeason20242025!$AB$3:$AB$1315,DataRegularSeason20242025!$B$3:$B$1315, "&lt;=" &amp; $A106, DataRegularSeason20242025!$E$3:$E$1315, AD$1)</f>
        <v>21</v>
      </c>
      <c r="AE106" s="2">
        <f>SUMIFS(DataRegularSeason20242025!$AA$3:$AA$1315,DataRegularSeason20242025!$B$3:$B$1315, "&lt;=" &amp; $A106, DataRegularSeason20242025!$D$3:$D$1315, AE$1)+SUMIFS(DataRegularSeason20242025!$AB$3:$AB$1315,DataRegularSeason20242025!$B$3:$B$1315, "&lt;=" &amp; $A106, DataRegularSeason20242025!$E$3:$E$1315, AE$1)</f>
        <v>24</v>
      </c>
      <c r="AF106" s="2">
        <f>SUMIFS(DataRegularSeason20242025!$AA$3:$AA$1315,DataRegularSeason20242025!$B$3:$B$1315, "&lt;=" &amp; $A106, DataRegularSeason20242025!$D$3:$D$1315, AF$1)+SUMIFS(DataRegularSeason20242025!$AB$3:$AB$1315,DataRegularSeason20242025!$B$3:$B$1315, "&lt;=" &amp; $A106, DataRegularSeason20242025!$E$3:$E$1315, AF$1)</f>
        <v>32</v>
      </c>
      <c r="AG106" s="2">
        <f>SUMIFS(DataRegularSeason20242025!$AA$3:$AA$1315,DataRegularSeason20242025!$B$3:$B$1315, "&lt;=" &amp; $A106, DataRegularSeason20242025!$D$3:$D$1315, AG$1)+SUMIFS(DataRegularSeason20242025!$AB$3:$AB$1315,DataRegularSeason20242025!$B$3:$B$1315, "&lt;=" &amp; $A106, DataRegularSeason20242025!$E$3:$E$1315, AG$1)</f>
        <v>27</v>
      </c>
    </row>
    <row r="107" spans="1:33" x14ac:dyDescent="0.25">
      <c r="A107" s="4">
        <v>45673</v>
      </c>
      <c r="B107" s="2">
        <f>SUMIFS(DataRegularSeason20242025!$AA$3:$AA$1315,DataRegularSeason20242025!$B$3:$B$1315, "&lt;=" &amp; $A107, DataRegularSeason20242025!$D$3:$D$1315, B$1)+SUMIFS(DataRegularSeason20242025!$AB$3:$AB$1315,DataRegularSeason20242025!$B$3:$B$1315, "&lt;=" &amp; $A107, DataRegularSeason20242025!$E$3:$E$1315, B$1)</f>
        <v>18</v>
      </c>
      <c r="C107" s="2">
        <f>SUMIFS(DataRegularSeason20242025!$AA$3:$AA$1315,DataRegularSeason20242025!$B$3:$B$1315, "&lt;=" &amp; $A107, DataRegularSeason20242025!$D$3:$D$1315, C$1)+SUMIFS(DataRegularSeason20242025!$AB$3:$AB$1315,DataRegularSeason20242025!$B$3:$B$1315, "&lt;=" &amp; $A107, DataRegularSeason20242025!$E$3:$E$1315, C$1)</f>
        <v>19</v>
      </c>
      <c r="D107" s="2">
        <f>SUMIFS(DataRegularSeason20242025!$AA$3:$AA$1315,DataRegularSeason20242025!$B$3:$B$1315, "&lt;=" &amp; $A107, DataRegularSeason20242025!$D$3:$D$1315, D$1)+SUMIFS(DataRegularSeason20242025!$AB$3:$AB$1315,DataRegularSeason20242025!$B$3:$B$1315, "&lt;=" &amp; $A107, DataRegularSeason20242025!$E$3:$E$1315, D$1)</f>
        <v>19</v>
      </c>
      <c r="E107" s="2">
        <f>SUMIFS(DataRegularSeason20242025!$AA$3:$AA$1315,DataRegularSeason20242025!$B$3:$B$1315, "&lt;=" &amp; $A107, DataRegularSeason20242025!$D$3:$D$1315, E$1)+SUMIFS(DataRegularSeason20242025!$AB$3:$AB$1315,DataRegularSeason20242025!$B$3:$B$1315, "&lt;=" &amp; $A107, DataRegularSeason20242025!$E$3:$E$1315, E$1)</f>
        <v>28</v>
      </c>
      <c r="F107" s="2">
        <f>SUMIFS(DataRegularSeason20242025!$AA$3:$AA$1315,DataRegularSeason20242025!$B$3:$B$1315, "&lt;=" &amp; $A107, DataRegularSeason20242025!$D$3:$D$1315, F$1)+SUMIFS(DataRegularSeason20242025!$AB$3:$AB$1315,DataRegularSeason20242025!$B$3:$B$1315, "&lt;=" &amp; $A107, DataRegularSeason20242025!$E$3:$E$1315, F$1)</f>
        <v>16</v>
      </c>
      <c r="G107" s="2">
        <f>SUMIFS(DataRegularSeason20242025!$AA$3:$AA$1315,DataRegularSeason20242025!$B$3:$B$1315, "&lt;=" &amp; $A107, DataRegularSeason20242025!$D$3:$D$1315, G$1)+SUMIFS(DataRegularSeason20242025!$AB$3:$AB$1315,DataRegularSeason20242025!$B$3:$B$1315, "&lt;=" &amp; $A107, DataRegularSeason20242025!$E$3:$E$1315, G$1)</f>
        <v>23</v>
      </c>
      <c r="H107" s="2">
        <f>SUMIFS(DataRegularSeason20242025!$AA$3:$AA$1315,DataRegularSeason20242025!$B$3:$B$1315, "&lt;=" &amp; $A107, DataRegularSeason20242025!$D$3:$D$1315, H$1)+SUMIFS(DataRegularSeason20242025!$AB$3:$AB$1315,DataRegularSeason20242025!$B$3:$B$1315, "&lt;=" &amp; $A107, DataRegularSeason20242025!$E$3:$E$1315, H$1)</f>
        <v>13</v>
      </c>
      <c r="I107" s="2">
        <f>SUMIFS(DataRegularSeason20242025!$AA$3:$AA$1315,DataRegularSeason20242025!$B$3:$B$1315, "&lt;=" &amp; $A107, DataRegularSeason20242025!$D$3:$D$1315, I$1)+SUMIFS(DataRegularSeason20242025!$AB$3:$AB$1315,DataRegularSeason20242025!$B$3:$B$1315, "&lt;=" &amp; $A107, DataRegularSeason20242025!$E$3:$E$1315, I$1)</f>
        <v>20</v>
      </c>
      <c r="J107" s="2">
        <f>SUMIFS(DataRegularSeason20242025!$AA$3:$AA$1315,DataRegularSeason20242025!$B$3:$B$1315, "&lt;=" &amp; $A107, DataRegularSeason20242025!$D$3:$D$1315, J$1)+SUMIFS(DataRegularSeason20242025!$AB$3:$AB$1315,DataRegularSeason20242025!$B$3:$B$1315, "&lt;=" &amp; $A107, DataRegularSeason20242025!$E$3:$E$1315, J$1)</f>
        <v>24</v>
      </c>
      <c r="K107" s="2">
        <f>SUMIFS(DataRegularSeason20242025!$AA$3:$AA$1315,DataRegularSeason20242025!$B$3:$B$1315, "&lt;=" &amp; $A107, DataRegularSeason20242025!$D$3:$D$1315, K$1)+SUMIFS(DataRegularSeason20242025!$AB$3:$AB$1315,DataRegularSeason20242025!$B$3:$B$1315, "&lt;=" &amp; $A107, DataRegularSeason20242025!$E$3:$E$1315, K$1)</f>
        <v>16</v>
      </c>
      <c r="L107" s="2">
        <f>SUMIFS(DataRegularSeason20242025!$AA$3:$AA$1315,DataRegularSeason20242025!$B$3:$B$1315, "&lt;=" &amp; $A107, DataRegularSeason20242025!$D$3:$D$1315, L$1)+SUMIFS(DataRegularSeason20242025!$AB$3:$AB$1315,DataRegularSeason20242025!$B$3:$B$1315, "&lt;=" &amp; $A107, DataRegularSeason20242025!$E$3:$E$1315, L$1)</f>
        <v>22</v>
      </c>
      <c r="M107" s="2">
        <f>SUMIFS(DataRegularSeason20242025!$AA$3:$AA$1315,DataRegularSeason20242025!$B$3:$B$1315, "&lt;=" &amp; $A107, DataRegularSeason20242025!$D$3:$D$1315, M$1)+SUMIFS(DataRegularSeason20242025!$AB$3:$AB$1315,DataRegularSeason20242025!$B$3:$B$1315, "&lt;=" &amp; $A107, DataRegularSeason20242025!$E$3:$E$1315, M$1)</f>
        <v>25</v>
      </c>
      <c r="N107" s="2">
        <f>SUMIFS(DataRegularSeason20242025!$AA$3:$AA$1315,DataRegularSeason20242025!$B$3:$B$1315, "&lt;=" &amp; $A107, DataRegularSeason20242025!$D$3:$D$1315, N$1)+SUMIFS(DataRegularSeason20242025!$AB$3:$AB$1315,DataRegularSeason20242025!$B$3:$B$1315, "&lt;=" &amp; $A107, DataRegularSeason20242025!$E$3:$E$1315, N$1)</f>
        <v>23</v>
      </c>
      <c r="O107" s="2">
        <f>SUMIFS(DataRegularSeason20242025!$AA$3:$AA$1315,DataRegularSeason20242025!$B$3:$B$1315, "&lt;=" &amp; $A107, DataRegularSeason20242025!$D$3:$D$1315, O$1)+SUMIFS(DataRegularSeason20242025!$AB$3:$AB$1315,DataRegularSeason20242025!$B$3:$B$1315, "&lt;=" &amp; $A107, DataRegularSeason20242025!$E$3:$E$1315, O$1)</f>
        <v>27</v>
      </c>
      <c r="P107" s="2">
        <f>SUMIFS(DataRegularSeason20242025!$AA$3:$AA$1315,DataRegularSeason20242025!$B$3:$B$1315, "&lt;=" &amp; $A107, DataRegularSeason20242025!$D$3:$D$1315, P$1)+SUMIFS(DataRegularSeason20242025!$AB$3:$AB$1315,DataRegularSeason20242025!$B$3:$B$1315, "&lt;=" &amp; $A107, DataRegularSeason20242025!$E$3:$E$1315, P$1)</f>
        <v>16</v>
      </c>
      <c r="Q107" s="2">
        <f>SUMIFS(DataRegularSeason20242025!$AA$3:$AA$1315,DataRegularSeason20242025!$B$3:$B$1315, "&lt;=" &amp; $A107, DataRegularSeason20242025!$D$3:$D$1315, Q$1)+SUMIFS(DataRegularSeason20242025!$AB$3:$AB$1315,DataRegularSeason20242025!$B$3:$B$1315, "&lt;=" &amp; $A107, DataRegularSeason20242025!$E$3:$E$1315, Q$1)</f>
        <v>26</v>
      </c>
      <c r="R107" s="2">
        <f>SUMIFS(DataRegularSeason20242025!$AA$3:$AA$1315,DataRegularSeason20242025!$B$3:$B$1315, "&lt;=" &amp; $A107, DataRegularSeason20242025!$D$3:$D$1315, R$1)+SUMIFS(DataRegularSeason20242025!$AB$3:$AB$1315,DataRegularSeason20242025!$B$3:$B$1315, "&lt;=" &amp; $A107, DataRegularSeason20242025!$E$3:$E$1315, R$1)</f>
        <v>15</v>
      </c>
      <c r="S107" s="2">
        <f>SUMIFS(DataRegularSeason20242025!$AA$3:$AA$1315,DataRegularSeason20242025!$B$3:$B$1315, "&lt;=" &amp; $A107, DataRegularSeason20242025!$D$3:$D$1315, S$1)+SUMIFS(DataRegularSeason20242025!$AB$3:$AB$1315,DataRegularSeason20242025!$B$3:$B$1315, "&lt;=" &amp; $A107, DataRegularSeason20242025!$E$3:$E$1315, S$1)</f>
        <v>19</v>
      </c>
      <c r="T107" s="2">
        <f>SUMIFS(DataRegularSeason20242025!$AA$3:$AA$1315,DataRegularSeason20242025!$B$3:$B$1315, "&lt;=" &amp; $A107, DataRegularSeason20242025!$D$3:$D$1315, T$1)+SUMIFS(DataRegularSeason20242025!$AB$3:$AB$1315,DataRegularSeason20242025!$B$3:$B$1315, "&lt;=" &amp; $A107, DataRegularSeason20242025!$E$3:$E$1315, T$1)</f>
        <v>25</v>
      </c>
      <c r="U107" s="2">
        <f>SUMIFS(DataRegularSeason20242025!$AA$3:$AA$1315,DataRegularSeason20242025!$B$3:$B$1315, "&lt;=" &amp; $A107, DataRegularSeason20242025!$D$3:$D$1315, U$1)+SUMIFS(DataRegularSeason20242025!$AB$3:$AB$1315,DataRegularSeason20242025!$B$3:$B$1315, "&lt;=" &amp; $A107, DataRegularSeason20242025!$E$3:$E$1315, U$1)</f>
        <v>17</v>
      </c>
      <c r="V107" s="2">
        <f>SUMIFS(DataRegularSeason20242025!$AA$3:$AA$1315,DataRegularSeason20242025!$B$3:$B$1315, "&lt;=" &amp; $A107, DataRegularSeason20242025!$D$3:$D$1315, V$1)+SUMIFS(DataRegularSeason20242025!$AB$3:$AB$1315,DataRegularSeason20242025!$B$3:$B$1315, "&lt;=" &amp; $A107, DataRegularSeason20242025!$E$3:$E$1315, V$1)</f>
        <v>18</v>
      </c>
      <c r="W107" s="2">
        <f>SUMIFS(DataRegularSeason20242025!$AA$3:$AA$1315,DataRegularSeason20242025!$B$3:$B$1315, "&lt;=" &amp; $A107, DataRegularSeason20242025!$D$3:$D$1315, W$1)+SUMIFS(DataRegularSeason20242025!$AB$3:$AB$1315,DataRegularSeason20242025!$B$3:$B$1315, "&lt;=" &amp; $A107, DataRegularSeason20242025!$E$3:$E$1315, W$1)</f>
        <v>18</v>
      </c>
      <c r="X107" s="2">
        <f>SUMIFS(DataRegularSeason20242025!$AA$3:$AA$1315,DataRegularSeason20242025!$B$3:$B$1315, "&lt;=" &amp; $A107, DataRegularSeason20242025!$D$3:$D$1315, X$1)+SUMIFS(DataRegularSeason20242025!$AB$3:$AB$1315,DataRegularSeason20242025!$B$3:$B$1315, "&lt;=" &amp; $A107, DataRegularSeason20242025!$E$3:$E$1315, X$1)</f>
        <v>21</v>
      </c>
      <c r="Y107" s="2">
        <f>SUMIFS(DataRegularSeason20242025!$AA$3:$AA$1315,DataRegularSeason20242025!$B$3:$B$1315, "&lt;=" &amp; $A107, DataRegularSeason20242025!$D$3:$D$1315, Y$1)+SUMIFS(DataRegularSeason20242025!$AB$3:$AB$1315,DataRegularSeason20242025!$B$3:$B$1315, "&lt;=" &amp; $A107, DataRegularSeason20242025!$E$3:$E$1315, Y$1)</f>
        <v>16</v>
      </c>
      <c r="Z107" s="2">
        <f>SUMIFS(DataRegularSeason20242025!$AA$3:$AA$1315,DataRegularSeason20242025!$B$3:$B$1315, "&lt;=" &amp; $A107, DataRegularSeason20242025!$D$3:$D$1315, Z$1)+SUMIFS(DataRegularSeason20242025!$AB$3:$AB$1315,DataRegularSeason20242025!$B$3:$B$1315, "&lt;=" &amp; $A107, DataRegularSeason20242025!$E$3:$E$1315, Z$1)</f>
        <v>17</v>
      </c>
      <c r="AA107" s="2">
        <f>SUMIFS(DataRegularSeason20242025!$AA$3:$AA$1315,DataRegularSeason20242025!$B$3:$B$1315, "&lt;=" &amp; $A107, DataRegularSeason20242025!$D$3:$D$1315, AA$1)+SUMIFS(DataRegularSeason20242025!$AB$3:$AB$1315,DataRegularSeason20242025!$B$3:$B$1315, "&lt;=" &amp; $A107, DataRegularSeason20242025!$E$3:$E$1315, AA$1)</f>
        <v>21</v>
      </c>
      <c r="AB107" s="2">
        <f>SUMIFS(DataRegularSeason20242025!$AA$3:$AA$1315,DataRegularSeason20242025!$B$3:$B$1315, "&lt;=" &amp; $A107, DataRegularSeason20242025!$D$3:$D$1315, AB$1)+SUMIFS(DataRegularSeason20242025!$AB$3:$AB$1315,DataRegularSeason20242025!$B$3:$B$1315, "&lt;=" &amp; $A107, DataRegularSeason20242025!$E$3:$E$1315, AB$1)</f>
        <v>26</v>
      </c>
      <c r="AC107" s="2">
        <f>SUMIFS(DataRegularSeason20242025!$AA$3:$AA$1315,DataRegularSeason20242025!$B$3:$B$1315, "&lt;=" &amp; $A107, DataRegularSeason20242025!$D$3:$D$1315, AC$1)+SUMIFS(DataRegularSeason20242025!$AB$3:$AB$1315,DataRegularSeason20242025!$B$3:$B$1315, "&lt;=" &amp; $A107, DataRegularSeason20242025!$E$3:$E$1315, AC$1)</f>
        <v>17</v>
      </c>
      <c r="AD107" s="2">
        <f>SUMIFS(DataRegularSeason20242025!$AA$3:$AA$1315,DataRegularSeason20242025!$B$3:$B$1315, "&lt;=" &amp; $A107, DataRegularSeason20242025!$D$3:$D$1315, AD$1)+SUMIFS(DataRegularSeason20242025!$AB$3:$AB$1315,DataRegularSeason20242025!$B$3:$B$1315, "&lt;=" &amp; $A107, DataRegularSeason20242025!$E$3:$E$1315, AD$1)</f>
        <v>21</v>
      </c>
      <c r="AE107" s="2">
        <f>SUMIFS(DataRegularSeason20242025!$AA$3:$AA$1315,DataRegularSeason20242025!$B$3:$B$1315, "&lt;=" &amp; $A107, DataRegularSeason20242025!$D$3:$D$1315, AE$1)+SUMIFS(DataRegularSeason20242025!$AB$3:$AB$1315,DataRegularSeason20242025!$B$3:$B$1315, "&lt;=" &amp; $A107, DataRegularSeason20242025!$E$3:$E$1315, AE$1)</f>
        <v>24</v>
      </c>
      <c r="AF107" s="2">
        <f>SUMIFS(DataRegularSeason20242025!$AA$3:$AA$1315,DataRegularSeason20242025!$B$3:$B$1315, "&lt;=" &amp; $A107, DataRegularSeason20242025!$D$3:$D$1315, AF$1)+SUMIFS(DataRegularSeason20242025!$AB$3:$AB$1315,DataRegularSeason20242025!$B$3:$B$1315, "&lt;=" &amp; $A107, DataRegularSeason20242025!$E$3:$E$1315, AF$1)</f>
        <v>32</v>
      </c>
      <c r="AG107" s="2">
        <f>SUMIFS(DataRegularSeason20242025!$AA$3:$AA$1315,DataRegularSeason20242025!$B$3:$B$1315, "&lt;=" &amp; $A107, DataRegularSeason20242025!$D$3:$D$1315, AG$1)+SUMIFS(DataRegularSeason20242025!$AB$3:$AB$1315,DataRegularSeason20242025!$B$3:$B$1315, "&lt;=" &amp; $A107, DataRegularSeason20242025!$E$3:$E$1315, AG$1)</f>
        <v>27</v>
      </c>
    </row>
    <row r="108" spans="1:33" x14ac:dyDescent="0.25">
      <c r="A108" s="4">
        <v>45674</v>
      </c>
      <c r="B108" s="2">
        <f>SUMIFS(DataRegularSeason20242025!$AA$3:$AA$1315,DataRegularSeason20242025!$B$3:$B$1315, "&lt;=" &amp; $A108, DataRegularSeason20242025!$D$3:$D$1315, B$1)+SUMIFS(DataRegularSeason20242025!$AB$3:$AB$1315,DataRegularSeason20242025!$B$3:$B$1315, "&lt;=" &amp; $A108, DataRegularSeason20242025!$E$3:$E$1315, B$1)</f>
        <v>18</v>
      </c>
      <c r="C108" s="2">
        <f>SUMIFS(DataRegularSeason20242025!$AA$3:$AA$1315,DataRegularSeason20242025!$B$3:$B$1315, "&lt;=" &amp; $A108, DataRegularSeason20242025!$D$3:$D$1315, C$1)+SUMIFS(DataRegularSeason20242025!$AB$3:$AB$1315,DataRegularSeason20242025!$B$3:$B$1315, "&lt;=" &amp; $A108, DataRegularSeason20242025!$E$3:$E$1315, C$1)</f>
        <v>19</v>
      </c>
      <c r="D108" s="2">
        <f>SUMIFS(DataRegularSeason20242025!$AA$3:$AA$1315,DataRegularSeason20242025!$B$3:$B$1315, "&lt;=" &amp; $A108, DataRegularSeason20242025!$D$3:$D$1315, D$1)+SUMIFS(DataRegularSeason20242025!$AB$3:$AB$1315,DataRegularSeason20242025!$B$3:$B$1315, "&lt;=" &amp; $A108, DataRegularSeason20242025!$E$3:$E$1315, D$1)</f>
        <v>19</v>
      </c>
      <c r="E108" s="2">
        <f>SUMIFS(DataRegularSeason20242025!$AA$3:$AA$1315,DataRegularSeason20242025!$B$3:$B$1315, "&lt;=" &amp; $A108, DataRegularSeason20242025!$D$3:$D$1315, E$1)+SUMIFS(DataRegularSeason20242025!$AB$3:$AB$1315,DataRegularSeason20242025!$B$3:$B$1315, "&lt;=" &amp; $A108, DataRegularSeason20242025!$E$3:$E$1315, E$1)</f>
        <v>28</v>
      </c>
      <c r="F108" s="2">
        <f>SUMIFS(DataRegularSeason20242025!$AA$3:$AA$1315,DataRegularSeason20242025!$B$3:$B$1315, "&lt;=" &amp; $A108, DataRegularSeason20242025!$D$3:$D$1315, F$1)+SUMIFS(DataRegularSeason20242025!$AB$3:$AB$1315,DataRegularSeason20242025!$B$3:$B$1315, "&lt;=" &amp; $A108, DataRegularSeason20242025!$E$3:$E$1315, F$1)</f>
        <v>16</v>
      </c>
      <c r="G108" s="2">
        <f>SUMIFS(DataRegularSeason20242025!$AA$3:$AA$1315,DataRegularSeason20242025!$B$3:$B$1315, "&lt;=" &amp; $A108, DataRegularSeason20242025!$D$3:$D$1315, G$1)+SUMIFS(DataRegularSeason20242025!$AB$3:$AB$1315,DataRegularSeason20242025!$B$3:$B$1315, "&lt;=" &amp; $A108, DataRegularSeason20242025!$E$3:$E$1315, G$1)</f>
        <v>23</v>
      </c>
      <c r="H108" s="2">
        <f>SUMIFS(DataRegularSeason20242025!$AA$3:$AA$1315,DataRegularSeason20242025!$B$3:$B$1315, "&lt;=" &amp; $A108, DataRegularSeason20242025!$D$3:$D$1315, H$1)+SUMIFS(DataRegularSeason20242025!$AB$3:$AB$1315,DataRegularSeason20242025!$B$3:$B$1315, "&lt;=" &amp; $A108, DataRegularSeason20242025!$E$3:$E$1315, H$1)</f>
        <v>13</v>
      </c>
      <c r="I108" s="2">
        <f>SUMIFS(DataRegularSeason20242025!$AA$3:$AA$1315,DataRegularSeason20242025!$B$3:$B$1315, "&lt;=" &amp; $A108, DataRegularSeason20242025!$D$3:$D$1315, I$1)+SUMIFS(DataRegularSeason20242025!$AB$3:$AB$1315,DataRegularSeason20242025!$B$3:$B$1315, "&lt;=" &amp; $A108, DataRegularSeason20242025!$E$3:$E$1315, I$1)</f>
        <v>20</v>
      </c>
      <c r="J108" s="2">
        <f>SUMIFS(DataRegularSeason20242025!$AA$3:$AA$1315,DataRegularSeason20242025!$B$3:$B$1315, "&lt;=" &amp; $A108, DataRegularSeason20242025!$D$3:$D$1315, J$1)+SUMIFS(DataRegularSeason20242025!$AB$3:$AB$1315,DataRegularSeason20242025!$B$3:$B$1315, "&lt;=" &amp; $A108, DataRegularSeason20242025!$E$3:$E$1315, J$1)</f>
        <v>24</v>
      </c>
      <c r="K108" s="2">
        <f>SUMIFS(DataRegularSeason20242025!$AA$3:$AA$1315,DataRegularSeason20242025!$B$3:$B$1315, "&lt;=" &amp; $A108, DataRegularSeason20242025!$D$3:$D$1315, K$1)+SUMIFS(DataRegularSeason20242025!$AB$3:$AB$1315,DataRegularSeason20242025!$B$3:$B$1315, "&lt;=" &amp; $A108, DataRegularSeason20242025!$E$3:$E$1315, K$1)</f>
        <v>16</v>
      </c>
      <c r="L108" s="2">
        <f>SUMIFS(DataRegularSeason20242025!$AA$3:$AA$1315,DataRegularSeason20242025!$B$3:$B$1315, "&lt;=" &amp; $A108, DataRegularSeason20242025!$D$3:$D$1315, L$1)+SUMIFS(DataRegularSeason20242025!$AB$3:$AB$1315,DataRegularSeason20242025!$B$3:$B$1315, "&lt;=" &amp; $A108, DataRegularSeason20242025!$E$3:$E$1315, L$1)</f>
        <v>22</v>
      </c>
      <c r="M108" s="2">
        <f>SUMIFS(DataRegularSeason20242025!$AA$3:$AA$1315,DataRegularSeason20242025!$B$3:$B$1315, "&lt;=" &amp; $A108, DataRegularSeason20242025!$D$3:$D$1315, M$1)+SUMIFS(DataRegularSeason20242025!$AB$3:$AB$1315,DataRegularSeason20242025!$B$3:$B$1315, "&lt;=" &amp; $A108, DataRegularSeason20242025!$E$3:$E$1315, M$1)</f>
        <v>25</v>
      </c>
      <c r="N108" s="2">
        <f>SUMIFS(DataRegularSeason20242025!$AA$3:$AA$1315,DataRegularSeason20242025!$B$3:$B$1315, "&lt;=" &amp; $A108, DataRegularSeason20242025!$D$3:$D$1315, N$1)+SUMIFS(DataRegularSeason20242025!$AB$3:$AB$1315,DataRegularSeason20242025!$B$3:$B$1315, "&lt;=" &amp; $A108, DataRegularSeason20242025!$E$3:$E$1315, N$1)</f>
        <v>23</v>
      </c>
      <c r="O108" s="2">
        <f>SUMIFS(DataRegularSeason20242025!$AA$3:$AA$1315,DataRegularSeason20242025!$B$3:$B$1315, "&lt;=" &amp; $A108, DataRegularSeason20242025!$D$3:$D$1315, O$1)+SUMIFS(DataRegularSeason20242025!$AB$3:$AB$1315,DataRegularSeason20242025!$B$3:$B$1315, "&lt;=" &amp; $A108, DataRegularSeason20242025!$E$3:$E$1315, O$1)</f>
        <v>27</v>
      </c>
      <c r="P108" s="2">
        <f>SUMIFS(DataRegularSeason20242025!$AA$3:$AA$1315,DataRegularSeason20242025!$B$3:$B$1315, "&lt;=" &amp; $A108, DataRegularSeason20242025!$D$3:$D$1315, P$1)+SUMIFS(DataRegularSeason20242025!$AB$3:$AB$1315,DataRegularSeason20242025!$B$3:$B$1315, "&lt;=" &amp; $A108, DataRegularSeason20242025!$E$3:$E$1315, P$1)</f>
        <v>16</v>
      </c>
      <c r="Q108" s="2">
        <f>SUMIFS(DataRegularSeason20242025!$AA$3:$AA$1315,DataRegularSeason20242025!$B$3:$B$1315, "&lt;=" &amp; $A108, DataRegularSeason20242025!$D$3:$D$1315, Q$1)+SUMIFS(DataRegularSeason20242025!$AB$3:$AB$1315,DataRegularSeason20242025!$B$3:$B$1315, "&lt;=" &amp; $A108, DataRegularSeason20242025!$E$3:$E$1315, Q$1)</f>
        <v>26</v>
      </c>
      <c r="R108" s="2">
        <f>SUMIFS(DataRegularSeason20242025!$AA$3:$AA$1315,DataRegularSeason20242025!$B$3:$B$1315, "&lt;=" &amp; $A108, DataRegularSeason20242025!$D$3:$D$1315, R$1)+SUMIFS(DataRegularSeason20242025!$AB$3:$AB$1315,DataRegularSeason20242025!$B$3:$B$1315, "&lt;=" &amp; $A108, DataRegularSeason20242025!$E$3:$E$1315, R$1)</f>
        <v>15</v>
      </c>
      <c r="S108" s="2">
        <f>SUMIFS(DataRegularSeason20242025!$AA$3:$AA$1315,DataRegularSeason20242025!$B$3:$B$1315, "&lt;=" &amp; $A108, DataRegularSeason20242025!$D$3:$D$1315, S$1)+SUMIFS(DataRegularSeason20242025!$AB$3:$AB$1315,DataRegularSeason20242025!$B$3:$B$1315, "&lt;=" &amp; $A108, DataRegularSeason20242025!$E$3:$E$1315, S$1)</f>
        <v>19</v>
      </c>
      <c r="T108" s="2">
        <f>SUMIFS(DataRegularSeason20242025!$AA$3:$AA$1315,DataRegularSeason20242025!$B$3:$B$1315, "&lt;=" &amp; $A108, DataRegularSeason20242025!$D$3:$D$1315, T$1)+SUMIFS(DataRegularSeason20242025!$AB$3:$AB$1315,DataRegularSeason20242025!$B$3:$B$1315, "&lt;=" &amp; $A108, DataRegularSeason20242025!$E$3:$E$1315, T$1)</f>
        <v>25</v>
      </c>
      <c r="U108" s="2">
        <f>SUMIFS(DataRegularSeason20242025!$AA$3:$AA$1315,DataRegularSeason20242025!$B$3:$B$1315, "&lt;=" &amp; $A108, DataRegularSeason20242025!$D$3:$D$1315, U$1)+SUMIFS(DataRegularSeason20242025!$AB$3:$AB$1315,DataRegularSeason20242025!$B$3:$B$1315, "&lt;=" &amp; $A108, DataRegularSeason20242025!$E$3:$E$1315, U$1)</f>
        <v>17</v>
      </c>
      <c r="V108" s="2">
        <f>SUMIFS(DataRegularSeason20242025!$AA$3:$AA$1315,DataRegularSeason20242025!$B$3:$B$1315, "&lt;=" &amp; $A108, DataRegularSeason20242025!$D$3:$D$1315, V$1)+SUMIFS(DataRegularSeason20242025!$AB$3:$AB$1315,DataRegularSeason20242025!$B$3:$B$1315, "&lt;=" &amp; $A108, DataRegularSeason20242025!$E$3:$E$1315, V$1)</f>
        <v>18</v>
      </c>
      <c r="W108" s="2">
        <f>SUMIFS(DataRegularSeason20242025!$AA$3:$AA$1315,DataRegularSeason20242025!$B$3:$B$1315, "&lt;=" &amp; $A108, DataRegularSeason20242025!$D$3:$D$1315, W$1)+SUMIFS(DataRegularSeason20242025!$AB$3:$AB$1315,DataRegularSeason20242025!$B$3:$B$1315, "&lt;=" &amp; $A108, DataRegularSeason20242025!$E$3:$E$1315, W$1)</f>
        <v>18</v>
      </c>
      <c r="X108" s="2">
        <f>SUMIFS(DataRegularSeason20242025!$AA$3:$AA$1315,DataRegularSeason20242025!$B$3:$B$1315, "&lt;=" &amp; $A108, DataRegularSeason20242025!$D$3:$D$1315, X$1)+SUMIFS(DataRegularSeason20242025!$AB$3:$AB$1315,DataRegularSeason20242025!$B$3:$B$1315, "&lt;=" &amp; $A108, DataRegularSeason20242025!$E$3:$E$1315, X$1)</f>
        <v>21</v>
      </c>
      <c r="Y108" s="2">
        <f>SUMIFS(DataRegularSeason20242025!$AA$3:$AA$1315,DataRegularSeason20242025!$B$3:$B$1315, "&lt;=" &amp; $A108, DataRegularSeason20242025!$D$3:$D$1315, Y$1)+SUMIFS(DataRegularSeason20242025!$AB$3:$AB$1315,DataRegularSeason20242025!$B$3:$B$1315, "&lt;=" &amp; $A108, DataRegularSeason20242025!$E$3:$E$1315, Y$1)</f>
        <v>16</v>
      </c>
      <c r="Z108" s="2">
        <f>SUMIFS(DataRegularSeason20242025!$AA$3:$AA$1315,DataRegularSeason20242025!$B$3:$B$1315, "&lt;=" &amp; $A108, DataRegularSeason20242025!$D$3:$D$1315, Z$1)+SUMIFS(DataRegularSeason20242025!$AB$3:$AB$1315,DataRegularSeason20242025!$B$3:$B$1315, "&lt;=" &amp; $A108, DataRegularSeason20242025!$E$3:$E$1315, Z$1)</f>
        <v>17</v>
      </c>
      <c r="AA108" s="2">
        <f>SUMIFS(DataRegularSeason20242025!$AA$3:$AA$1315,DataRegularSeason20242025!$B$3:$B$1315, "&lt;=" &amp; $A108, DataRegularSeason20242025!$D$3:$D$1315, AA$1)+SUMIFS(DataRegularSeason20242025!$AB$3:$AB$1315,DataRegularSeason20242025!$B$3:$B$1315, "&lt;=" &amp; $A108, DataRegularSeason20242025!$E$3:$E$1315, AA$1)</f>
        <v>21</v>
      </c>
      <c r="AB108" s="2">
        <f>SUMIFS(DataRegularSeason20242025!$AA$3:$AA$1315,DataRegularSeason20242025!$B$3:$B$1315, "&lt;=" &amp; $A108, DataRegularSeason20242025!$D$3:$D$1315, AB$1)+SUMIFS(DataRegularSeason20242025!$AB$3:$AB$1315,DataRegularSeason20242025!$B$3:$B$1315, "&lt;=" &amp; $A108, DataRegularSeason20242025!$E$3:$E$1315, AB$1)</f>
        <v>26</v>
      </c>
      <c r="AC108" s="2">
        <f>SUMIFS(DataRegularSeason20242025!$AA$3:$AA$1315,DataRegularSeason20242025!$B$3:$B$1315, "&lt;=" &amp; $A108, DataRegularSeason20242025!$D$3:$D$1315, AC$1)+SUMIFS(DataRegularSeason20242025!$AB$3:$AB$1315,DataRegularSeason20242025!$B$3:$B$1315, "&lt;=" &amp; $A108, DataRegularSeason20242025!$E$3:$E$1315, AC$1)</f>
        <v>17</v>
      </c>
      <c r="AD108" s="2">
        <f>SUMIFS(DataRegularSeason20242025!$AA$3:$AA$1315,DataRegularSeason20242025!$B$3:$B$1315, "&lt;=" &amp; $A108, DataRegularSeason20242025!$D$3:$D$1315, AD$1)+SUMIFS(DataRegularSeason20242025!$AB$3:$AB$1315,DataRegularSeason20242025!$B$3:$B$1315, "&lt;=" &amp; $A108, DataRegularSeason20242025!$E$3:$E$1315, AD$1)</f>
        <v>21</v>
      </c>
      <c r="AE108" s="2">
        <f>SUMIFS(DataRegularSeason20242025!$AA$3:$AA$1315,DataRegularSeason20242025!$B$3:$B$1315, "&lt;=" &amp; $A108, DataRegularSeason20242025!$D$3:$D$1315, AE$1)+SUMIFS(DataRegularSeason20242025!$AB$3:$AB$1315,DataRegularSeason20242025!$B$3:$B$1315, "&lt;=" &amp; $A108, DataRegularSeason20242025!$E$3:$E$1315, AE$1)</f>
        <v>24</v>
      </c>
      <c r="AF108" s="2">
        <f>SUMIFS(DataRegularSeason20242025!$AA$3:$AA$1315,DataRegularSeason20242025!$B$3:$B$1315, "&lt;=" &amp; $A108, DataRegularSeason20242025!$D$3:$D$1315, AF$1)+SUMIFS(DataRegularSeason20242025!$AB$3:$AB$1315,DataRegularSeason20242025!$B$3:$B$1315, "&lt;=" &amp; $A108, DataRegularSeason20242025!$E$3:$E$1315, AF$1)</f>
        <v>32</v>
      </c>
      <c r="AG108" s="2">
        <f>SUMIFS(DataRegularSeason20242025!$AA$3:$AA$1315,DataRegularSeason20242025!$B$3:$B$1315, "&lt;=" &amp; $A108, DataRegularSeason20242025!$D$3:$D$1315, AG$1)+SUMIFS(DataRegularSeason20242025!$AB$3:$AB$1315,DataRegularSeason20242025!$B$3:$B$1315, "&lt;=" &amp; $A108, DataRegularSeason20242025!$E$3:$E$1315, AG$1)</f>
        <v>27</v>
      </c>
    </row>
    <row r="109" spans="1:33" x14ac:dyDescent="0.25">
      <c r="A109" s="4">
        <v>45675</v>
      </c>
      <c r="B109" s="2">
        <f>SUMIFS(DataRegularSeason20242025!$AA$3:$AA$1315,DataRegularSeason20242025!$B$3:$B$1315, "&lt;=" &amp; $A109, DataRegularSeason20242025!$D$3:$D$1315, B$1)+SUMIFS(DataRegularSeason20242025!$AB$3:$AB$1315,DataRegularSeason20242025!$B$3:$B$1315, "&lt;=" &amp; $A109, DataRegularSeason20242025!$E$3:$E$1315, B$1)</f>
        <v>18</v>
      </c>
      <c r="C109" s="2">
        <f>SUMIFS(DataRegularSeason20242025!$AA$3:$AA$1315,DataRegularSeason20242025!$B$3:$B$1315, "&lt;=" &amp; $A109, DataRegularSeason20242025!$D$3:$D$1315, C$1)+SUMIFS(DataRegularSeason20242025!$AB$3:$AB$1315,DataRegularSeason20242025!$B$3:$B$1315, "&lt;=" &amp; $A109, DataRegularSeason20242025!$E$3:$E$1315, C$1)</f>
        <v>19</v>
      </c>
      <c r="D109" s="2">
        <f>SUMIFS(DataRegularSeason20242025!$AA$3:$AA$1315,DataRegularSeason20242025!$B$3:$B$1315, "&lt;=" &amp; $A109, DataRegularSeason20242025!$D$3:$D$1315, D$1)+SUMIFS(DataRegularSeason20242025!$AB$3:$AB$1315,DataRegularSeason20242025!$B$3:$B$1315, "&lt;=" &amp; $A109, DataRegularSeason20242025!$E$3:$E$1315, D$1)</f>
        <v>19</v>
      </c>
      <c r="E109" s="2">
        <f>SUMIFS(DataRegularSeason20242025!$AA$3:$AA$1315,DataRegularSeason20242025!$B$3:$B$1315, "&lt;=" &amp; $A109, DataRegularSeason20242025!$D$3:$D$1315, E$1)+SUMIFS(DataRegularSeason20242025!$AB$3:$AB$1315,DataRegularSeason20242025!$B$3:$B$1315, "&lt;=" &amp; $A109, DataRegularSeason20242025!$E$3:$E$1315, E$1)</f>
        <v>28</v>
      </c>
      <c r="F109" s="2">
        <f>SUMIFS(DataRegularSeason20242025!$AA$3:$AA$1315,DataRegularSeason20242025!$B$3:$B$1315, "&lt;=" &amp; $A109, DataRegularSeason20242025!$D$3:$D$1315, F$1)+SUMIFS(DataRegularSeason20242025!$AB$3:$AB$1315,DataRegularSeason20242025!$B$3:$B$1315, "&lt;=" &amp; $A109, DataRegularSeason20242025!$E$3:$E$1315, F$1)</f>
        <v>16</v>
      </c>
      <c r="G109" s="2">
        <f>SUMIFS(DataRegularSeason20242025!$AA$3:$AA$1315,DataRegularSeason20242025!$B$3:$B$1315, "&lt;=" &amp; $A109, DataRegularSeason20242025!$D$3:$D$1315, G$1)+SUMIFS(DataRegularSeason20242025!$AB$3:$AB$1315,DataRegularSeason20242025!$B$3:$B$1315, "&lt;=" &amp; $A109, DataRegularSeason20242025!$E$3:$E$1315, G$1)</f>
        <v>23</v>
      </c>
      <c r="H109" s="2">
        <f>SUMIFS(DataRegularSeason20242025!$AA$3:$AA$1315,DataRegularSeason20242025!$B$3:$B$1315, "&lt;=" &amp; $A109, DataRegularSeason20242025!$D$3:$D$1315, H$1)+SUMIFS(DataRegularSeason20242025!$AB$3:$AB$1315,DataRegularSeason20242025!$B$3:$B$1315, "&lt;=" &amp; $A109, DataRegularSeason20242025!$E$3:$E$1315, H$1)</f>
        <v>13</v>
      </c>
      <c r="I109" s="2">
        <f>SUMIFS(DataRegularSeason20242025!$AA$3:$AA$1315,DataRegularSeason20242025!$B$3:$B$1315, "&lt;=" &amp; $A109, DataRegularSeason20242025!$D$3:$D$1315, I$1)+SUMIFS(DataRegularSeason20242025!$AB$3:$AB$1315,DataRegularSeason20242025!$B$3:$B$1315, "&lt;=" &amp; $A109, DataRegularSeason20242025!$E$3:$E$1315, I$1)</f>
        <v>20</v>
      </c>
      <c r="J109" s="2">
        <f>SUMIFS(DataRegularSeason20242025!$AA$3:$AA$1315,DataRegularSeason20242025!$B$3:$B$1315, "&lt;=" &amp; $A109, DataRegularSeason20242025!$D$3:$D$1315, J$1)+SUMIFS(DataRegularSeason20242025!$AB$3:$AB$1315,DataRegularSeason20242025!$B$3:$B$1315, "&lt;=" &amp; $A109, DataRegularSeason20242025!$E$3:$E$1315, J$1)</f>
        <v>24</v>
      </c>
      <c r="K109" s="2">
        <f>SUMIFS(DataRegularSeason20242025!$AA$3:$AA$1315,DataRegularSeason20242025!$B$3:$B$1315, "&lt;=" &amp; $A109, DataRegularSeason20242025!$D$3:$D$1315, K$1)+SUMIFS(DataRegularSeason20242025!$AB$3:$AB$1315,DataRegularSeason20242025!$B$3:$B$1315, "&lt;=" &amp; $A109, DataRegularSeason20242025!$E$3:$E$1315, K$1)</f>
        <v>16</v>
      </c>
      <c r="L109" s="2">
        <f>SUMIFS(DataRegularSeason20242025!$AA$3:$AA$1315,DataRegularSeason20242025!$B$3:$B$1315, "&lt;=" &amp; $A109, DataRegularSeason20242025!$D$3:$D$1315, L$1)+SUMIFS(DataRegularSeason20242025!$AB$3:$AB$1315,DataRegularSeason20242025!$B$3:$B$1315, "&lt;=" &amp; $A109, DataRegularSeason20242025!$E$3:$E$1315, L$1)</f>
        <v>22</v>
      </c>
      <c r="M109" s="2">
        <f>SUMIFS(DataRegularSeason20242025!$AA$3:$AA$1315,DataRegularSeason20242025!$B$3:$B$1315, "&lt;=" &amp; $A109, DataRegularSeason20242025!$D$3:$D$1315, M$1)+SUMIFS(DataRegularSeason20242025!$AB$3:$AB$1315,DataRegularSeason20242025!$B$3:$B$1315, "&lt;=" &amp; $A109, DataRegularSeason20242025!$E$3:$E$1315, M$1)</f>
        <v>25</v>
      </c>
      <c r="N109" s="2">
        <f>SUMIFS(DataRegularSeason20242025!$AA$3:$AA$1315,DataRegularSeason20242025!$B$3:$B$1315, "&lt;=" &amp; $A109, DataRegularSeason20242025!$D$3:$D$1315, N$1)+SUMIFS(DataRegularSeason20242025!$AB$3:$AB$1315,DataRegularSeason20242025!$B$3:$B$1315, "&lt;=" &amp; $A109, DataRegularSeason20242025!$E$3:$E$1315, N$1)</f>
        <v>23</v>
      </c>
      <c r="O109" s="2">
        <f>SUMIFS(DataRegularSeason20242025!$AA$3:$AA$1315,DataRegularSeason20242025!$B$3:$B$1315, "&lt;=" &amp; $A109, DataRegularSeason20242025!$D$3:$D$1315, O$1)+SUMIFS(DataRegularSeason20242025!$AB$3:$AB$1315,DataRegularSeason20242025!$B$3:$B$1315, "&lt;=" &amp; $A109, DataRegularSeason20242025!$E$3:$E$1315, O$1)</f>
        <v>27</v>
      </c>
      <c r="P109" s="2">
        <f>SUMIFS(DataRegularSeason20242025!$AA$3:$AA$1315,DataRegularSeason20242025!$B$3:$B$1315, "&lt;=" &amp; $A109, DataRegularSeason20242025!$D$3:$D$1315, P$1)+SUMIFS(DataRegularSeason20242025!$AB$3:$AB$1315,DataRegularSeason20242025!$B$3:$B$1315, "&lt;=" &amp; $A109, DataRegularSeason20242025!$E$3:$E$1315, P$1)</f>
        <v>16</v>
      </c>
      <c r="Q109" s="2">
        <f>SUMIFS(DataRegularSeason20242025!$AA$3:$AA$1315,DataRegularSeason20242025!$B$3:$B$1315, "&lt;=" &amp; $A109, DataRegularSeason20242025!$D$3:$D$1315, Q$1)+SUMIFS(DataRegularSeason20242025!$AB$3:$AB$1315,DataRegularSeason20242025!$B$3:$B$1315, "&lt;=" &amp; $A109, DataRegularSeason20242025!$E$3:$E$1315, Q$1)</f>
        <v>26</v>
      </c>
      <c r="R109" s="2">
        <f>SUMIFS(DataRegularSeason20242025!$AA$3:$AA$1315,DataRegularSeason20242025!$B$3:$B$1315, "&lt;=" &amp; $A109, DataRegularSeason20242025!$D$3:$D$1315, R$1)+SUMIFS(DataRegularSeason20242025!$AB$3:$AB$1315,DataRegularSeason20242025!$B$3:$B$1315, "&lt;=" &amp; $A109, DataRegularSeason20242025!$E$3:$E$1315, R$1)</f>
        <v>15</v>
      </c>
      <c r="S109" s="2">
        <f>SUMIFS(DataRegularSeason20242025!$AA$3:$AA$1315,DataRegularSeason20242025!$B$3:$B$1315, "&lt;=" &amp; $A109, DataRegularSeason20242025!$D$3:$D$1315, S$1)+SUMIFS(DataRegularSeason20242025!$AB$3:$AB$1315,DataRegularSeason20242025!$B$3:$B$1315, "&lt;=" &amp; $A109, DataRegularSeason20242025!$E$3:$E$1315, S$1)</f>
        <v>19</v>
      </c>
      <c r="T109" s="2">
        <f>SUMIFS(DataRegularSeason20242025!$AA$3:$AA$1315,DataRegularSeason20242025!$B$3:$B$1315, "&lt;=" &amp; $A109, DataRegularSeason20242025!$D$3:$D$1315, T$1)+SUMIFS(DataRegularSeason20242025!$AB$3:$AB$1315,DataRegularSeason20242025!$B$3:$B$1315, "&lt;=" &amp; $A109, DataRegularSeason20242025!$E$3:$E$1315, T$1)</f>
        <v>25</v>
      </c>
      <c r="U109" s="2">
        <f>SUMIFS(DataRegularSeason20242025!$AA$3:$AA$1315,DataRegularSeason20242025!$B$3:$B$1315, "&lt;=" &amp; $A109, DataRegularSeason20242025!$D$3:$D$1315, U$1)+SUMIFS(DataRegularSeason20242025!$AB$3:$AB$1315,DataRegularSeason20242025!$B$3:$B$1315, "&lt;=" &amp; $A109, DataRegularSeason20242025!$E$3:$E$1315, U$1)</f>
        <v>17</v>
      </c>
      <c r="V109" s="2">
        <f>SUMIFS(DataRegularSeason20242025!$AA$3:$AA$1315,DataRegularSeason20242025!$B$3:$B$1315, "&lt;=" &amp; $A109, DataRegularSeason20242025!$D$3:$D$1315, V$1)+SUMIFS(DataRegularSeason20242025!$AB$3:$AB$1315,DataRegularSeason20242025!$B$3:$B$1315, "&lt;=" &amp; $A109, DataRegularSeason20242025!$E$3:$E$1315, V$1)</f>
        <v>18</v>
      </c>
      <c r="W109" s="2">
        <f>SUMIFS(DataRegularSeason20242025!$AA$3:$AA$1315,DataRegularSeason20242025!$B$3:$B$1315, "&lt;=" &amp; $A109, DataRegularSeason20242025!$D$3:$D$1315, W$1)+SUMIFS(DataRegularSeason20242025!$AB$3:$AB$1315,DataRegularSeason20242025!$B$3:$B$1315, "&lt;=" &amp; $A109, DataRegularSeason20242025!$E$3:$E$1315, W$1)</f>
        <v>18</v>
      </c>
      <c r="X109" s="2">
        <f>SUMIFS(DataRegularSeason20242025!$AA$3:$AA$1315,DataRegularSeason20242025!$B$3:$B$1315, "&lt;=" &amp; $A109, DataRegularSeason20242025!$D$3:$D$1315, X$1)+SUMIFS(DataRegularSeason20242025!$AB$3:$AB$1315,DataRegularSeason20242025!$B$3:$B$1315, "&lt;=" &amp; $A109, DataRegularSeason20242025!$E$3:$E$1315, X$1)</f>
        <v>21</v>
      </c>
      <c r="Y109" s="2">
        <f>SUMIFS(DataRegularSeason20242025!$AA$3:$AA$1315,DataRegularSeason20242025!$B$3:$B$1315, "&lt;=" &amp; $A109, DataRegularSeason20242025!$D$3:$D$1315, Y$1)+SUMIFS(DataRegularSeason20242025!$AB$3:$AB$1315,DataRegularSeason20242025!$B$3:$B$1315, "&lt;=" &amp; $A109, DataRegularSeason20242025!$E$3:$E$1315, Y$1)</f>
        <v>16</v>
      </c>
      <c r="Z109" s="2">
        <f>SUMIFS(DataRegularSeason20242025!$AA$3:$AA$1315,DataRegularSeason20242025!$B$3:$B$1315, "&lt;=" &amp; $A109, DataRegularSeason20242025!$D$3:$D$1315, Z$1)+SUMIFS(DataRegularSeason20242025!$AB$3:$AB$1315,DataRegularSeason20242025!$B$3:$B$1315, "&lt;=" &amp; $A109, DataRegularSeason20242025!$E$3:$E$1315, Z$1)</f>
        <v>17</v>
      </c>
      <c r="AA109" s="2">
        <f>SUMIFS(DataRegularSeason20242025!$AA$3:$AA$1315,DataRegularSeason20242025!$B$3:$B$1315, "&lt;=" &amp; $A109, DataRegularSeason20242025!$D$3:$D$1315, AA$1)+SUMIFS(DataRegularSeason20242025!$AB$3:$AB$1315,DataRegularSeason20242025!$B$3:$B$1315, "&lt;=" &amp; $A109, DataRegularSeason20242025!$E$3:$E$1315, AA$1)</f>
        <v>21</v>
      </c>
      <c r="AB109" s="2">
        <f>SUMIFS(DataRegularSeason20242025!$AA$3:$AA$1315,DataRegularSeason20242025!$B$3:$B$1315, "&lt;=" &amp; $A109, DataRegularSeason20242025!$D$3:$D$1315, AB$1)+SUMIFS(DataRegularSeason20242025!$AB$3:$AB$1315,DataRegularSeason20242025!$B$3:$B$1315, "&lt;=" &amp; $A109, DataRegularSeason20242025!$E$3:$E$1315, AB$1)</f>
        <v>26</v>
      </c>
      <c r="AC109" s="2">
        <f>SUMIFS(DataRegularSeason20242025!$AA$3:$AA$1315,DataRegularSeason20242025!$B$3:$B$1315, "&lt;=" &amp; $A109, DataRegularSeason20242025!$D$3:$D$1315, AC$1)+SUMIFS(DataRegularSeason20242025!$AB$3:$AB$1315,DataRegularSeason20242025!$B$3:$B$1315, "&lt;=" &amp; $A109, DataRegularSeason20242025!$E$3:$E$1315, AC$1)</f>
        <v>17</v>
      </c>
      <c r="AD109" s="2">
        <f>SUMIFS(DataRegularSeason20242025!$AA$3:$AA$1315,DataRegularSeason20242025!$B$3:$B$1315, "&lt;=" &amp; $A109, DataRegularSeason20242025!$D$3:$D$1315, AD$1)+SUMIFS(DataRegularSeason20242025!$AB$3:$AB$1315,DataRegularSeason20242025!$B$3:$B$1315, "&lt;=" &amp; $A109, DataRegularSeason20242025!$E$3:$E$1315, AD$1)</f>
        <v>21</v>
      </c>
      <c r="AE109" s="2">
        <f>SUMIFS(DataRegularSeason20242025!$AA$3:$AA$1315,DataRegularSeason20242025!$B$3:$B$1315, "&lt;=" &amp; $A109, DataRegularSeason20242025!$D$3:$D$1315, AE$1)+SUMIFS(DataRegularSeason20242025!$AB$3:$AB$1315,DataRegularSeason20242025!$B$3:$B$1315, "&lt;=" &amp; $A109, DataRegularSeason20242025!$E$3:$E$1315, AE$1)</f>
        <v>24</v>
      </c>
      <c r="AF109" s="2">
        <f>SUMIFS(DataRegularSeason20242025!$AA$3:$AA$1315,DataRegularSeason20242025!$B$3:$B$1315, "&lt;=" &amp; $A109, DataRegularSeason20242025!$D$3:$D$1315, AF$1)+SUMIFS(DataRegularSeason20242025!$AB$3:$AB$1315,DataRegularSeason20242025!$B$3:$B$1315, "&lt;=" &amp; $A109, DataRegularSeason20242025!$E$3:$E$1315, AF$1)</f>
        <v>32</v>
      </c>
      <c r="AG109" s="2">
        <f>SUMIFS(DataRegularSeason20242025!$AA$3:$AA$1315,DataRegularSeason20242025!$B$3:$B$1315, "&lt;=" &amp; $A109, DataRegularSeason20242025!$D$3:$D$1315, AG$1)+SUMIFS(DataRegularSeason20242025!$AB$3:$AB$1315,DataRegularSeason20242025!$B$3:$B$1315, "&lt;=" &amp; $A109, DataRegularSeason20242025!$E$3:$E$1315, AG$1)</f>
        <v>27</v>
      </c>
    </row>
    <row r="110" spans="1:33" x14ac:dyDescent="0.25">
      <c r="A110" s="4">
        <v>45676</v>
      </c>
      <c r="B110" s="2">
        <f>SUMIFS(DataRegularSeason20242025!$AA$3:$AA$1315,DataRegularSeason20242025!$B$3:$B$1315, "&lt;=" &amp; $A110, DataRegularSeason20242025!$D$3:$D$1315, B$1)+SUMIFS(DataRegularSeason20242025!$AB$3:$AB$1315,DataRegularSeason20242025!$B$3:$B$1315, "&lt;=" &amp; $A110, DataRegularSeason20242025!$E$3:$E$1315, B$1)</f>
        <v>18</v>
      </c>
      <c r="C110" s="2">
        <f>SUMIFS(DataRegularSeason20242025!$AA$3:$AA$1315,DataRegularSeason20242025!$B$3:$B$1315, "&lt;=" &amp; $A110, DataRegularSeason20242025!$D$3:$D$1315, C$1)+SUMIFS(DataRegularSeason20242025!$AB$3:$AB$1315,DataRegularSeason20242025!$B$3:$B$1315, "&lt;=" &amp; $A110, DataRegularSeason20242025!$E$3:$E$1315, C$1)</f>
        <v>19</v>
      </c>
      <c r="D110" s="2">
        <f>SUMIFS(DataRegularSeason20242025!$AA$3:$AA$1315,DataRegularSeason20242025!$B$3:$B$1315, "&lt;=" &amp; $A110, DataRegularSeason20242025!$D$3:$D$1315, D$1)+SUMIFS(DataRegularSeason20242025!$AB$3:$AB$1315,DataRegularSeason20242025!$B$3:$B$1315, "&lt;=" &amp; $A110, DataRegularSeason20242025!$E$3:$E$1315, D$1)</f>
        <v>19</v>
      </c>
      <c r="E110" s="2">
        <f>SUMIFS(DataRegularSeason20242025!$AA$3:$AA$1315,DataRegularSeason20242025!$B$3:$B$1315, "&lt;=" &amp; $A110, DataRegularSeason20242025!$D$3:$D$1315, E$1)+SUMIFS(DataRegularSeason20242025!$AB$3:$AB$1315,DataRegularSeason20242025!$B$3:$B$1315, "&lt;=" &amp; $A110, DataRegularSeason20242025!$E$3:$E$1315, E$1)</f>
        <v>28</v>
      </c>
      <c r="F110" s="2">
        <f>SUMIFS(DataRegularSeason20242025!$AA$3:$AA$1315,DataRegularSeason20242025!$B$3:$B$1315, "&lt;=" &amp; $A110, DataRegularSeason20242025!$D$3:$D$1315, F$1)+SUMIFS(DataRegularSeason20242025!$AB$3:$AB$1315,DataRegularSeason20242025!$B$3:$B$1315, "&lt;=" &amp; $A110, DataRegularSeason20242025!$E$3:$E$1315, F$1)</f>
        <v>16</v>
      </c>
      <c r="G110" s="2">
        <f>SUMIFS(DataRegularSeason20242025!$AA$3:$AA$1315,DataRegularSeason20242025!$B$3:$B$1315, "&lt;=" &amp; $A110, DataRegularSeason20242025!$D$3:$D$1315, G$1)+SUMIFS(DataRegularSeason20242025!$AB$3:$AB$1315,DataRegularSeason20242025!$B$3:$B$1315, "&lt;=" &amp; $A110, DataRegularSeason20242025!$E$3:$E$1315, G$1)</f>
        <v>23</v>
      </c>
      <c r="H110" s="2">
        <f>SUMIFS(DataRegularSeason20242025!$AA$3:$AA$1315,DataRegularSeason20242025!$B$3:$B$1315, "&lt;=" &amp; $A110, DataRegularSeason20242025!$D$3:$D$1315, H$1)+SUMIFS(DataRegularSeason20242025!$AB$3:$AB$1315,DataRegularSeason20242025!$B$3:$B$1315, "&lt;=" &amp; $A110, DataRegularSeason20242025!$E$3:$E$1315, H$1)</f>
        <v>13</v>
      </c>
      <c r="I110" s="2">
        <f>SUMIFS(DataRegularSeason20242025!$AA$3:$AA$1315,DataRegularSeason20242025!$B$3:$B$1315, "&lt;=" &amp; $A110, DataRegularSeason20242025!$D$3:$D$1315, I$1)+SUMIFS(DataRegularSeason20242025!$AB$3:$AB$1315,DataRegularSeason20242025!$B$3:$B$1315, "&lt;=" &amp; $A110, DataRegularSeason20242025!$E$3:$E$1315, I$1)</f>
        <v>20</v>
      </c>
      <c r="J110" s="2">
        <f>SUMIFS(DataRegularSeason20242025!$AA$3:$AA$1315,DataRegularSeason20242025!$B$3:$B$1315, "&lt;=" &amp; $A110, DataRegularSeason20242025!$D$3:$D$1315, J$1)+SUMIFS(DataRegularSeason20242025!$AB$3:$AB$1315,DataRegularSeason20242025!$B$3:$B$1315, "&lt;=" &amp; $A110, DataRegularSeason20242025!$E$3:$E$1315, J$1)</f>
        <v>24</v>
      </c>
      <c r="K110" s="2">
        <f>SUMIFS(DataRegularSeason20242025!$AA$3:$AA$1315,DataRegularSeason20242025!$B$3:$B$1315, "&lt;=" &amp; $A110, DataRegularSeason20242025!$D$3:$D$1315, K$1)+SUMIFS(DataRegularSeason20242025!$AB$3:$AB$1315,DataRegularSeason20242025!$B$3:$B$1315, "&lt;=" &amp; $A110, DataRegularSeason20242025!$E$3:$E$1315, K$1)</f>
        <v>16</v>
      </c>
      <c r="L110" s="2">
        <f>SUMIFS(DataRegularSeason20242025!$AA$3:$AA$1315,DataRegularSeason20242025!$B$3:$B$1315, "&lt;=" &amp; $A110, DataRegularSeason20242025!$D$3:$D$1315, L$1)+SUMIFS(DataRegularSeason20242025!$AB$3:$AB$1315,DataRegularSeason20242025!$B$3:$B$1315, "&lt;=" &amp; $A110, DataRegularSeason20242025!$E$3:$E$1315, L$1)</f>
        <v>22</v>
      </c>
      <c r="M110" s="2">
        <f>SUMIFS(DataRegularSeason20242025!$AA$3:$AA$1315,DataRegularSeason20242025!$B$3:$B$1315, "&lt;=" &amp; $A110, DataRegularSeason20242025!$D$3:$D$1315, M$1)+SUMIFS(DataRegularSeason20242025!$AB$3:$AB$1315,DataRegularSeason20242025!$B$3:$B$1315, "&lt;=" &amp; $A110, DataRegularSeason20242025!$E$3:$E$1315, M$1)</f>
        <v>25</v>
      </c>
      <c r="N110" s="2">
        <f>SUMIFS(DataRegularSeason20242025!$AA$3:$AA$1315,DataRegularSeason20242025!$B$3:$B$1315, "&lt;=" &amp; $A110, DataRegularSeason20242025!$D$3:$D$1315, N$1)+SUMIFS(DataRegularSeason20242025!$AB$3:$AB$1315,DataRegularSeason20242025!$B$3:$B$1315, "&lt;=" &amp; $A110, DataRegularSeason20242025!$E$3:$E$1315, N$1)</f>
        <v>23</v>
      </c>
      <c r="O110" s="2">
        <f>SUMIFS(DataRegularSeason20242025!$AA$3:$AA$1315,DataRegularSeason20242025!$B$3:$B$1315, "&lt;=" &amp; $A110, DataRegularSeason20242025!$D$3:$D$1315, O$1)+SUMIFS(DataRegularSeason20242025!$AB$3:$AB$1315,DataRegularSeason20242025!$B$3:$B$1315, "&lt;=" &amp; $A110, DataRegularSeason20242025!$E$3:$E$1315, O$1)</f>
        <v>27</v>
      </c>
      <c r="P110" s="2">
        <f>SUMIFS(DataRegularSeason20242025!$AA$3:$AA$1315,DataRegularSeason20242025!$B$3:$B$1315, "&lt;=" &amp; $A110, DataRegularSeason20242025!$D$3:$D$1315, P$1)+SUMIFS(DataRegularSeason20242025!$AB$3:$AB$1315,DataRegularSeason20242025!$B$3:$B$1315, "&lt;=" &amp; $A110, DataRegularSeason20242025!$E$3:$E$1315, P$1)</f>
        <v>16</v>
      </c>
      <c r="Q110" s="2">
        <f>SUMIFS(DataRegularSeason20242025!$AA$3:$AA$1315,DataRegularSeason20242025!$B$3:$B$1315, "&lt;=" &amp; $A110, DataRegularSeason20242025!$D$3:$D$1315, Q$1)+SUMIFS(DataRegularSeason20242025!$AB$3:$AB$1315,DataRegularSeason20242025!$B$3:$B$1315, "&lt;=" &amp; $A110, DataRegularSeason20242025!$E$3:$E$1315, Q$1)</f>
        <v>26</v>
      </c>
      <c r="R110" s="2">
        <f>SUMIFS(DataRegularSeason20242025!$AA$3:$AA$1315,DataRegularSeason20242025!$B$3:$B$1315, "&lt;=" &amp; $A110, DataRegularSeason20242025!$D$3:$D$1315, R$1)+SUMIFS(DataRegularSeason20242025!$AB$3:$AB$1315,DataRegularSeason20242025!$B$3:$B$1315, "&lt;=" &amp; $A110, DataRegularSeason20242025!$E$3:$E$1315, R$1)</f>
        <v>15</v>
      </c>
      <c r="S110" s="2">
        <f>SUMIFS(DataRegularSeason20242025!$AA$3:$AA$1315,DataRegularSeason20242025!$B$3:$B$1315, "&lt;=" &amp; $A110, DataRegularSeason20242025!$D$3:$D$1315, S$1)+SUMIFS(DataRegularSeason20242025!$AB$3:$AB$1315,DataRegularSeason20242025!$B$3:$B$1315, "&lt;=" &amp; $A110, DataRegularSeason20242025!$E$3:$E$1315, S$1)</f>
        <v>19</v>
      </c>
      <c r="T110" s="2">
        <f>SUMIFS(DataRegularSeason20242025!$AA$3:$AA$1315,DataRegularSeason20242025!$B$3:$B$1315, "&lt;=" &amp; $A110, DataRegularSeason20242025!$D$3:$D$1315, T$1)+SUMIFS(DataRegularSeason20242025!$AB$3:$AB$1315,DataRegularSeason20242025!$B$3:$B$1315, "&lt;=" &amp; $A110, DataRegularSeason20242025!$E$3:$E$1315, T$1)</f>
        <v>25</v>
      </c>
      <c r="U110" s="2">
        <f>SUMIFS(DataRegularSeason20242025!$AA$3:$AA$1315,DataRegularSeason20242025!$B$3:$B$1315, "&lt;=" &amp; $A110, DataRegularSeason20242025!$D$3:$D$1315, U$1)+SUMIFS(DataRegularSeason20242025!$AB$3:$AB$1315,DataRegularSeason20242025!$B$3:$B$1315, "&lt;=" &amp; $A110, DataRegularSeason20242025!$E$3:$E$1315, U$1)</f>
        <v>17</v>
      </c>
      <c r="V110" s="2">
        <f>SUMIFS(DataRegularSeason20242025!$AA$3:$AA$1315,DataRegularSeason20242025!$B$3:$B$1315, "&lt;=" &amp; $A110, DataRegularSeason20242025!$D$3:$D$1315, V$1)+SUMIFS(DataRegularSeason20242025!$AB$3:$AB$1315,DataRegularSeason20242025!$B$3:$B$1315, "&lt;=" &amp; $A110, DataRegularSeason20242025!$E$3:$E$1315, V$1)</f>
        <v>18</v>
      </c>
      <c r="W110" s="2">
        <f>SUMIFS(DataRegularSeason20242025!$AA$3:$AA$1315,DataRegularSeason20242025!$B$3:$B$1315, "&lt;=" &amp; $A110, DataRegularSeason20242025!$D$3:$D$1315, W$1)+SUMIFS(DataRegularSeason20242025!$AB$3:$AB$1315,DataRegularSeason20242025!$B$3:$B$1315, "&lt;=" &amp; $A110, DataRegularSeason20242025!$E$3:$E$1315, W$1)</f>
        <v>18</v>
      </c>
      <c r="X110" s="2">
        <f>SUMIFS(DataRegularSeason20242025!$AA$3:$AA$1315,DataRegularSeason20242025!$B$3:$B$1315, "&lt;=" &amp; $A110, DataRegularSeason20242025!$D$3:$D$1315, X$1)+SUMIFS(DataRegularSeason20242025!$AB$3:$AB$1315,DataRegularSeason20242025!$B$3:$B$1315, "&lt;=" &amp; $A110, DataRegularSeason20242025!$E$3:$E$1315, X$1)</f>
        <v>21</v>
      </c>
      <c r="Y110" s="2">
        <f>SUMIFS(DataRegularSeason20242025!$AA$3:$AA$1315,DataRegularSeason20242025!$B$3:$B$1315, "&lt;=" &amp; $A110, DataRegularSeason20242025!$D$3:$D$1315, Y$1)+SUMIFS(DataRegularSeason20242025!$AB$3:$AB$1315,DataRegularSeason20242025!$B$3:$B$1315, "&lt;=" &amp; $A110, DataRegularSeason20242025!$E$3:$E$1315, Y$1)</f>
        <v>16</v>
      </c>
      <c r="Z110" s="2">
        <f>SUMIFS(DataRegularSeason20242025!$AA$3:$AA$1315,DataRegularSeason20242025!$B$3:$B$1315, "&lt;=" &amp; $A110, DataRegularSeason20242025!$D$3:$D$1315, Z$1)+SUMIFS(DataRegularSeason20242025!$AB$3:$AB$1315,DataRegularSeason20242025!$B$3:$B$1315, "&lt;=" &amp; $A110, DataRegularSeason20242025!$E$3:$E$1315, Z$1)</f>
        <v>17</v>
      </c>
      <c r="AA110" s="2">
        <f>SUMIFS(DataRegularSeason20242025!$AA$3:$AA$1315,DataRegularSeason20242025!$B$3:$B$1315, "&lt;=" &amp; $A110, DataRegularSeason20242025!$D$3:$D$1315, AA$1)+SUMIFS(DataRegularSeason20242025!$AB$3:$AB$1315,DataRegularSeason20242025!$B$3:$B$1315, "&lt;=" &amp; $A110, DataRegularSeason20242025!$E$3:$E$1315, AA$1)</f>
        <v>21</v>
      </c>
      <c r="AB110" s="2">
        <f>SUMIFS(DataRegularSeason20242025!$AA$3:$AA$1315,DataRegularSeason20242025!$B$3:$B$1315, "&lt;=" &amp; $A110, DataRegularSeason20242025!$D$3:$D$1315, AB$1)+SUMIFS(DataRegularSeason20242025!$AB$3:$AB$1315,DataRegularSeason20242025!$B$3:$B$1315, "&lt;=" &amp; $A110, DataRegularSeason20242025!$E$3:$E$1315, AB$1)</f>
        <v>26</v>
      </c>
      <c r="AC110" s="2">
        <f>SUMIFS(DataRegularSeason20242025!$AA$3:$AA$1315,DataRegularSeason20242025!$B$3:$B$1315, "&lt;=" &amp; $A110, DataRegularSeason20242025!$D$3:$D$1315, AC$1)+SUMIFS(DataRegularSeason20242025!$AB$3:$AB$1315,DataRegularSeason20242025!$B$3:$B$1315, "&lt;=" &amp; $A110, DataRegularSeason20242025!$E$3:$E$1315, AC$1)</f>
        <v>17</v>
      </c>
      <c r="AD110" s="2">
        <f>SUMIFS(DataRegularSeason20242025!$AA$3:$AA$1315,DataRegularSeason20242025!$B$3:$B$1315, "&lt;=" &amp; $A110, DataRegularSeason20242025!$D$3:$D$1315, AD$1)+SUMIFS(DataRegularSeason20242025!$AB$3:$AB$1315,DataRegularSeason20242025!$B$3:$B$1315, "&lt;=" &amp; $A110, DataRegularSeason20242025!$E$3:$E$1315, AD$1)</f>
        <v>21</v>
      </c>
      <c r="AE110" s="2">
        <f>SUMIFS(DataRegularSeason20242025!$AA$3:$AA$1315,DataRegularSeason20242025!$B$3:$B$1315, "&lt;=" &amp; $A110, DataRegularSeason20242025!$D$3:$D$1315, AE$1)+SUMIFS(DataRegularSeason20242025!$AB$3:$AB$1315,DataRegularSeason20242025!$B$3:$B$1315, "&lt;=" &amp; $A110, DataRegularSeason20242025!$E$3:$E$1315, AE$1)</f>
        <v>24</v>
      </c>
      <c r="AF110" s="2">
        <f>SUMIFS(DataRegularSeason20242025!$AA$3:$AA$1315,DataRegularSeason20242025!$B$3:$B$1315, "&lt;=" &amp; $A110, DataRegularSeason20242025!$D$3:$D$1315, AF$1)+SUMIFS(DataRegularSeason20242025!$AB$3:$AB$1315,DataRegularSeason20242025!$B$3:$B$1315, "&lt;=" &amp; $A110, DataRegularSeason20242025!$E$3:$E$1315, AF$1)</f>
        <v>32</v>
      </c>
      <c r="AG110" s="2">
        <f>SUMIFS(DataRegularSeason20242025!$AA$3:$AA$1315,DataRegularSeason20242025!$B$3:$B$1315, "&lt;=" &amp; $A110, DataRegularSeason20242025!$D$3:$D$1315, AG$1)+SUMIFS(DataRegularSeason20242025!$AB$3:$AB$1315,DataRegularSeason20242025!$B$3:$B$1315, "&lt;=" &amp; $A110, DataRegularSeason20242025!$E$3:$E$1315, AG$1)</f>
        <v>27</v>
      </c>
    </row>
    <row r="111" spans="1:33" x14ac:dyDescent="0.25">
      <c r="A111" s="4">
        <v>45677</v>
      </c>
      <c r="B111" s="2">
        <f>SUMIFS(DataRegularSeason20242025!$AA$3:$AA$1315,DataRegularSeason20242025!$B$3:$B$1315, "&lt;=" &amp; $A111, DataRegularSeason20242025!$D$3:$D$1315, B$1)+SUMIFS(DataRegularSeason20242025!$AB$3:$AB$1315,DataRegularSeason20242025!$B$3:$B$1315, "&lt;=" &amp; $A111, DataRegularSeason20242025!$E$3:$E$1315, B$1)</f>
        <v>18</v>
      </c>
      <c r="C111" s="2">
        <f>SUMIFS(DataRegularSeason20242025!$AA$3:$AA$1315,DataRegularSeason20242025!$B$3:$B$1315, "&lt;=" &amp; $A111, DataRegularSeason20242025!$D$3:$D$1315, C$1)+SUMIFS(DataRegularSeason20242025!$AB$3:$AB$1315,DataRegularSeason20242025!$B$3:$B$1315, "&lt;=" &amp; $A111, DataRegularSeason20242025!$E$3:$E$1315, C$1)</f>
        <v>19</v>
      </c>
      <c r="D111" s="2">
        <f>SUMIFS(DataRegularSeason20242025!$AA$3:$AA$1315,DataRegularSeason20242025!$B$3:$B$1315, "&lt;=" &amp; $A111, DataRegularSeason20242025!$D$3:$D$1315, D$1)+SUMIFS(DataRegularSeason20242025!$AB$3:$AB$1315,DataRegularSeason20242025!$B$3:$B$1315, "&lt;=" &amp; $A111, DataRegularSeason20242025!$E$3:$E$1315, D$1)</f>
        <v>19</v>
      </c>
      <c r="E111" s="2">
        <f>SUMIFS(DataRegularSeason20242025!$AA$3:$AA$1315,DataRegularSeason20242025!$B$3:$B$1315, "&lt;=" &amp; $A111, DataRegularSeason20242025!$D$3:$D$1315, E$1)+SUMIFS(DataRegularSeason20242025!$AB$3:$AB$1315,DataRegularSeason20242025!$B$3:$B$1315, "&lt;=" &amp; $A111, DataRegularSeason20242025!$E$3:$E$1315, E$1)</f>
        <v>28</v>
      </c>
      <c r="F111" s="2">
        <f>SUMIFS(DataRegularSeason20242025!$AA$3:$AA$1315,DataRegularSeason20242025!$B$3:$B$1315, "&lt;=" &amp; $A111, DataRegularSeason20242025!$D$3:$D$1315, F$1)+SUMIFS(DataRegularSeason20242025!$AB$3:$AB$1315,DataRegularSeason20242025!$B$3:$B$1315, "&lt;=" &amp; $A111, DataRegularSeason20242025!$E$3:$E$1315, F$1)</f>
        <v>16</v>
      </c>
      <c r="G111" s="2">
        <f>SUMIFS(DataRegularSeason20242025!$AA$3:$AA$1315,DataRegularSeason20242025!$B$3:$B$1315, "&lt;=" &amp; $A111, DataRegularSeason20242025!$D$3:$D$1315, G$1)+SUMIFS(DataRegularSeason20242025!$AB$3:$AB$1315,DataRegularSeason20242025!$B$3:$B$1315, "&lt;=" &amp; $A111, DataRegularSeason20242025!$E$3:$E$1315, G$1)</f>
        <v>23</v>
      </c>
      <c r="H111" s="2">
        <f>SUMIFS(DataRegularSeason20242025!$AA$3:$AA$1315,DataRegularSeason20242025!$B$3:$B$1315, "&lt;=" &amp; $A111, DataRegularSeason20242025!$D$3:$D$1315, H$1)+SUMIFS(DataRegularSeason20242025!$AB$3:$AB$1315,DataRegularSeason20242025!$B$3:$B$1315, "&lt;=" &amp; $A111, DataRegularSeason20242025!$E$3:$E$1315, H$1)</f>
        <v>13</v>
      </c>
      <c r="I111" s="2">
        <f>SUMIFS(DataRegularSeason20242025!$AA$3:$AA$1315,DataRegularSeason20242025!$B$3:$B$1315, "&lt;=" &amp; $A111, DataRegularSeason20242025!$D$3:$D$1315, I$1)+SUMIFS(DataRegularSeason20242025!$AB$3:$AB$1315,DataRegularSeason20242025!$B$3:$B$1315, "&lt;=" &amp; $A111, DataRegularSeason20242025!$E$3:$E$1315, I$1)</f>
        <v>20</v>
      </c>
      <c r="J111" s="2">
        <f>SUMIFS(DataRegularSeason20242025!$AA$3:$AA$1315,DataRegularSeason20242025!$B$3:$B$1315, "&lt;=" &amp; $A111, DataRegularSeason20242025!$D$3:$D$1315, J$1)+SUMIFS(DataRegularSeason20242025!$AB$3:$AB$1315,DataRegularSeason20242025!$B$3:$B$1315, "&lt;=" &amp; $A111, DataRegularSeason20242025!$E$3:$E$1315, J$1)</f>
        <v>24</v>
      </c>
      <c r="K111" s="2">
        <f>SUMIFS(DataRegularSeason20242025!$AA$3:$AA$1315,DataRegularSeason20242025!$B$3:$B$1315, "&lt;=" &amp; $A111, DataRegularSeason20242025!$D$3:$D$1315, K$1)+SUMIFS(DataRegularSeason20242025!$AB$3:$AB$1315,DataRegularSeason20242025!$B$3:$B$1315, "&lt;=" &amp; $A111, DataRegularSeason20242025!$E$3:$E$1315, K$1)</f>
        <v>16</v>
      </c>
      <c r="L111" s="2">
        <f>SUMIFS(DataRegularSeason20242025!$AA$3:$AA$1315,DataRegularSeason20242025!$B$3:$B$1315, "&lt;=" &amp; $A111, DataRegularSeason20242025!$D$3:$D$1315, L$1)+SUMIFS(DataRegularSeason20242025!$AB$3:$AB$1315,DataRegularSeason20242025!$B$3:$B$1315, "&lt;=" &amp; $A111, DataRegularSeason20242025!$E$3:$E$1315, L$1)</f>
        <v>22</v>
      </c>
      <c r="M111" s="2">
        <f>SUMIFS(DataRegularSeason20242025!$AA$3:$AA$1315,DataRegularSeason20242025!$B$3:$B$1315, "&lt;=" &amp; $A111, DataRegularSeason20242025!$D$3:$D$1315, M$1)+SUMIFS(DataRegularSeason20242025!$AB$3:$AB$1315,DataRegularSeason20242025!$B$3:$B$1315, "&lt;=" &amp; $A111, DataRegularSeason20242025!$E$3:$E$1315, M$1)</f>
        <v>25</v>
      </c>
      <c r="N111" s="2">
        <f>SUMIFS(DataRegularSeason20242025!$AA$3:$AA$1315,DataRegularSeason20242025!$B$3:$B$1315, "&lt;=" &amp; $A111, DataRegularSeason20242025!$D$3:$D$1315, N$1)+SUMIFS(DataRegularSeason20242025!$AB$3:$AB$1315,DataRegularSeason20242025!$B$3:$B$1315, "&lt;=" &amp; $A111, DataRegularSeason20242025!$E$3:$E$1315, N$1)</f>
        <v>23</v>
      </c>
      <c r="O111" s="2">
        <f>SUMIFS(DataRegularSeason20242025!$AA$3:$AA$1315,DataRegularSeason20242025!$B$3:$B$1315, "&lt;=" &amp; $A111, DataRegularSeason20242025!$D$3:$D$1315, O$1)+SUMIFS(DataRegularSeason20242025!$AB$3:$AB$1315,DataRegularSeason20242025!$B$3:$B$1315, "&lt;=" &amp; $A111, DataRegularSeason20242025!$E$3:$E$1315, O$1)</f>
        <v>27</v>
      </c>
      <c r="P111" s="2">
        <f>SUMIFS(DataRegularSeason20242025!$AA$3:$AA$1315,DataRegularSeason20242025!$B$3:$B$1315, "&lt;=" &amp; $A111, DataRegularSeason20242025!$D$3:$D$1315, P$1)+SUMIFS(DataRegularSeason20242025!$AB$3:$AB$1315,DataRegularSeason20242025!$B$3:$B$1315, "&lt;=" &amp; $A111, DataRegularSeason20242025!$E$3:$E$1315, P$1)</f>
        <v>16</v>
      </c>
      <c r="Q111" s="2">
        <f>SUMIFS(DataRegularSeason20242025!$AA$3:$AA$1315,DataRegularSeason20242025!$B$3:$B$1315, "&lt;=" &amp; $A111, DataRegularSeason20242025!$D$3:$D$1315, Q$1)+SUMIFS(DataRegularSeason20242025!$AB$3:$AB$1315,DataRegularSeason20242025!$B$3:$B$1315, "&lt;=" &amp; $A111, DataRegularSeason20242025!$E$3:$E$1315, Q$1)</f>
        <v>26</v>
      </c>
      <c r="R111" s="2">
        <f>SUMIFS(DataRegularSeason20242025!$AA$3:$AA$1315,DataRegularSeason20242025!$B$3:$B$1315, "&lt;=" &amp; $A111, DataRegularSeason20242025!$D$3:$D$1315, R$1)+SUMIFS(DataRegularSeason20242025!$AB$3:$AB$1315,DataRegularSeason20242025!$B$3:$B$1315, "&lt;=" &amp; $A111, DataRegularSeason20242025!$E$3:$E$1315, R$1)</f>
        <v>15</v>
      </c>
      <c r="S111" s="2">
        <f>SUMIFS(DataRegularSeason20242025!$AA$3:$AA$1315,DataRegularSeason20242025!$B$3:$B$1315, "&lt;=" &amp; $A111, DataRegularSeason20242025!$D$3:$D$1315, S$1)+SUMIFS(DataRegularSeason20242025!$AB$3:$AB$1315,DataRegularSeason20242025!$B$3:$B$1315, "&lt;=" &amp; $A111, DataRegularSeason20242025!$E$3:$E$1315, S$1)</f>
        <v>19</v>
      </c>
      <c r="T111" s="2">
        <f>SUMIFS(DataRegularSeason20242025!$AA$3:$AA$1315,DataRegularSeason20242025!$B$3:$B$1315, "&lt;=" &amp; $A111, DataRegularSeason20242025!$D$3:$D$1315, T$1)+SUMIFS(DataRegularSeason20242025!$AB$3:$AB$1315,DataRegularSeason20242025!$B$3:$B$1315, "&lt;=" &amp; $A111, DataRegularSeason20242025!$E$3:$E$1315, T$1)</f>
        <v>25</v>
      </c>
      <c r="U111" s="2">
        <f>SUMIFS(DataRegularSeason20242025!$AA$3:$AA$1315,DataRegularSeason20242025!$B$3:$B$1315, "&lt;=" &amp; $A111, DataRegularSeason20242025!$D$3:$D$1315, U$1)+SUMIFS(DataRegularSeason20242025!$AB$3:$AB$1315,DataRegularSeason20242025!$B$3:$B$1315, "&lt;=" &amp; $A111, DataRegularSeason20242025!$E$3:$E$1315, U$1)</f>
        <v>17</v>
      </c>
      <c r="V111" s="2">
        <f>SUMIFS(DataRegularSeason20242025!$AA$3:$AA$1315,DataRegularSeason20242025!$B$3:$B$1315, "&lt;=" &amp; $A111, DataRegularSeason20242025!$D$3:$D$1315, V$1)+SUMIFS(DataRegularSeason20242025!$AB$3:$AB$1315,DataRegularSeason20242025!$B$3:$B$1315, "&lt;=" &amp; $A111, DataRegularSeason20242025!$E$3:$E$1315, V$1)</f>
        <v>18</v>
      </c>
      <c r="W111" s="2">
        <f>SUMIFS(DataRegularSeason20242025!$AA$3:$AA$1315,DataRegularSeason20242025!$B$3:$B$1315, "&lt;=" &amp; $A111, DataRegularSeason20242025!$D$3:$D$1315, W$1)+SUMIFS(DataRegularSeason20242025!$AB$3:$AB$1315,DataRegularSeason20242025!$B$3:$B$1315, "&lt;=" &amp; $A111, DataRegularSeason20242025!$E$3:$E$1315, W$1)</f>
        <v>18</v>
      </c>
      <c r="X111" s="2">
        <f>SUMIFS(DataRegularSeason20242025!$AA$3:$AA$1315,DataRegularSeason20242025!$B$3:$B$1315, "&lt;=" &amp; $A111, DataRegularSeason20242025!$D$3:$D$1315, X$1)+SUMIFS(DataRegularSeason20242025!$AB$3:$AB$1315,DataRegularSeason20242025!$B$3:$B$1315, "&lt;=" &amp; $A111, DataRegularSeason20242025!$E$3:$E$1315, X$1)</f>
        <v>21</v>
      </c>
      <c r="Y111" s="2">
        <f>SUMIFS(DataRegularSeason20242025!$AA$3:$AA$1315,DataRegularSeason20242025!$B$3:$B$1315, "&lt;=" &amp; $A111, DataRegularSeason20242025!$D$3:$D$1315, Y$1)+SUMIFS(DataRegularSeason20242025!$AB$3:$AB$1315,DataRegularSeason20242025!$B$3:$B$1315, "&lt;=" &amp; $A111, DataRegularSeason20242025!$E$3:$E$1315, Y$1)</f>
        <v>16</v>
      </c>
      <c r="Z111" s="2">
        <f>SUMIFS(DataRegularSeason20242025!$AA$3:$AA$1315,DataRegularSeason20242025!$B$3:$B$1315, "&lt;=" &amp; $A111, DataRegularSeason20242025!$D$3:$D$1315, Z$1)+SUMIFS(DataRegularSeason20242025!$AB$3:$AB$1315,DataRegularSeason20242025!$B$3:$B$1315, "&lt;=" &amp; $A111, DataRegularSeason20242025!$E$3:$E$1315, Z$1)</f>
        <v>17</v>
      </c>
      <c r="AA111" s="2">
        <f>SUMIFS(DataRegularSeason20242025!$AA$3:$AA$1315,DataRegularSeason20242025!$B$3:$B$1315, "&lt;=" &amp; $A111, DataRegularSeason20242025!$D$3:$D$1315, AA$1)+SUMIFS(DataRegularSeason20242025!$AB$3:$AB$1315,DataRegularSeason20242025!$B$3:$B$1315, "&lt;=" &amp; $A111, DataRegularSeason20242025!$E$3:$E$1315, AA$1)</f>
        <v>21</v>
      </c>
      <c r="AB111" s="2">
        <f>SUMIFS(DataRegularSeason20242025!$AA$3:$AA$1315,DataRegularSeason20242025!$B$3:$B$1315, "&lt;=" &amp; $A111, DataRegularSeason20242025!$D$3:$D$1315, AB$1)+SUMIFS(DataRegularSeason20242025!$AB$3:$AB$1315,DataRegularSeason20242025!$B$3:$B$1315, "&lt;=" &amp; $A111, DataRegularSeason20242025!$E$3:$E$1315, AB$1)</f>
        <v>26</v>
      </c>
      <c r="AC111" s="2">
        <f>SUMIFS(DataRegularSeason20242025!$AA$3:$AA$1315,DataRegularSeason20242025!$B$3:$B$1315, "&lt;=" &amp; $A111, DataRegularSeason20242025!$D$3:$D$1315, AC$1)+SUMIFS(DataRegularSeason20242025!$AB$3:$AB$1315,DataRegularSeason20242025!$B$3:$B$1315, "&lt;=" &amp; $A111, DataRegularSeason20242025!$E$3:$E$1315, AC$1)</f>
        <v>17</v>
      </c>
      <c r="AD111" s="2">
        <f>SUMIFS(DataRegularSeason20242025!$AA$3:$AA$1315,DataRegularSeason20242025!$B$3:$B$1315, "&lt;=" &amp; $A111, DataRegularSeason20242025!$D$3:$D$1315, AD$1)+SUMIFS(DataRegularSeason20242025!$AB$3:$AB$1315,DataRegularSeason20242025!$B$3:$B$1315, "&lt;=" &amp; $A111, DataRegularSeason20242025!$E$3:$E$1315, AD$1)</f>
        <v>21</v>
      </c>
      <c r="AE111" s="2">
        <f>SUMIFS(DataRegularSeason20242025!$AA$3:$AA$1315,DataRegularSeason20242025!$B$3:$B$1315, "&lt;=" &amp; $A111, DataRegularSeason20242025!$D$3:$D$1315, AE$1)+SUMIFS(DataRegularSeason20242025!$AB$3:$AB$1315,DataRegularSeason20242025!$B$3:$B$1315, "&lt;=" &amp; $A111, DataRegularSeason20242025!$E$3:$E$1315, AE$1)</f>
        <v>24</v>
      </c>
      <c r="AF111" s="2">
        <f>SUMIFS(DataRegularSeason20242025!$AA$3:$AA$1315,DataRegularSeason20242025!$B$3:$B$1315, "&lt;=" &amp; $A111, DataRegularSeason20242025!$D$3:$D$1315, AF$1)+SUMIFS(DataRegularSeason20242025!$AB$3:$AB$1315,DataRegularSeason20242025!$B$3:$B$1315, "&lt;=" &amp; $A111, DataRegularSeason20242025!$E$3:$E$1315, AF$1)</f>
        <v>32</v>
      </c>
      <c r="AG111" s="2">
        <f>SUMIFS(DataRegularSeason20242025!$AA$3:$AA$1315,DataRegularSeason20242025!$B$3:$B$1315, "&lt;=" &amp; $A111, DataRegularSeason20242025!$D$3:$D$1315, AG$1)+SUMIFS(DataRegularSeason20242025!$AB$3:$AB$1315,DataRegularSeason20242025!$B$3:$B$1315, "&lt;=" &amp; $A111, DataRegularSeason20242025!$E$3:$E$1315, AG$1)</f>
        <v>27</v>
      </c>
    </row>
    <row r="112" spans="1:33" x14ac:dyDescent="0.25">
      <c r="A112" s="4">
        <v>45678</v>
      </c>
      <c r="B112" s="2">
        <f>SUMIFS(DataRegularSeason20242025!$AA$3:$AA$1315,DataRegularSeason20242025!$B$3:$B$1315, "&lt;=" &amp; $A112, DataRegularSeason20242025!$D$3:$D$1315, B$1)+SUMIFS(DataRegularSeason20242025!$AB$3:$AB$1315,DataRegularSeason20242025!$B$3:$B$1315, "&lt;=" &amp; $A112, DataRegularSeason20242025!$E$3:$E$1315, B$1)</f>
        <v>18</v>
      </c>
      <c r="C112" s="2">
        <f>SUMIFS(DataRegularSeason20242025!$AA$3:$AA$1315,DataRegularSeason20242025!$B$3:$B$1315, "&lt;=" &amp; $A112, DataRegularSeason20242025!$D$3:$D$1315, C$1)+SUMIFS(DataRegularSeason20242025!$AB$3:$AB$1315,DataRegularSeason20242025!$B$3:$B$1315, "&lt;=" &amp; $A112, DataRegularSeason20242025!$E$3:$E$1315, C$1)</f>
        <v>19</v>
      </c>
      <c r="D112" s="2">
        <f>SUMIFS(DataRegularSeason20242025!$AA$3:$AA$1315,DataRegularSeason20242025!$B$3:$B$1315, "&lt;=" &amp; $A112, DataRegularSeason20242025!$D$3:$D$1315, D$1)+SUMIFS(DataRegularSeason20242025!$AB$3:$AB$1315,DataRegularSeason20242025!$B$3:$B$1315, "&lt;=" &amp; $A112, DataRegularSeason20242025!$E$3:$E$1315, D$1)</f>
        <v>19</v>
      </c>
      <c r="E112" s="2">
        <f>SUMIFS(DataRegularSeason20242025!$AA$3:$AA$1315,DataRegularSeason20242025!$B$3:$B$1315, "&lt;=" &amp; $A112, DataRegularSeason20242025!$D$3:$D$1315, E$1)+SUMIFS(DataRegularSeason20242025!$AB$3:$AB$1315,DataRegularSeason20242025!$B$3:$B$1315, "&lt;=" &amp; $A112, DataRegularSeason20242025!$E$3:$E$1315, E$1)</f>
        <v>28</v>
      </c>
      <c r="F112" s="2">
        <f>SUMIFS(DataRegularSeason20242025!$AA$3:$AA$1315,DataRegularSeason20242025!$B$3:$B$1315, "&lt;=" &amp; $A112, DataRegularSeason20242025!$D$3:$D$1315, F$1)+SUMIFS(DataRegularSeason20242025!$AB$3:$AB$1315,DataRegularSeason20242025!$B$3:$B$1315, "&lt;=" &amp; $A112, DataRegularSeason20242025!$E$3:$E$1315, F$1)</f>
        <v>16</v>
      </c>
      <c r="G112" s="2">
        <f>SUMIFS(DataRegularSeason20242025!$AA$3:$AA$1315,DataRegularSeason20242025!$B$3:$B$1315, "&lt;=" &amp; $A112, DataRegularSeason20242025!$D$3:$D$1315, G$1)+SUMIFS(DataRegularSeason20242025!$AB$3:$AB$1315,DataRegularSeason20242025!$B$3:$B$1315, "&lt;=" &amp; $A112, DataRegularSeason20242025!$E$3:$E$1315, G$1)</f>
        <v>23</v>
      </c>
      <c r="H112" s="2">
        <f>SUMIFS(DataRegularSeason20242025!$AA$3:$AA$1315,DataRegularSeason20242025!$B$3:$B$1315, "&lt;=" &amp; $A112, DataRegularSeason20242025!$D$3:$D$1315, H$1)+SUMIFS(DataRegularSeason20242025!$AB$3:$AB$1315,DataRegularSeason20242025!$B$3:$B$1315, "&lt;=" &amp; $A112, DataRegularSeason20242025!$E$3:$E$1315, H$1)</f>
        <v>13</v>
      </c>
      <c r="I112" s="2">
        <f>SUMIFS(DataRegularSeason20242025!$AA$3:$AA$1315,DataRegularSeason20242025!$B$3:$B$1315, "&lt;=" &amp; $A112, DataRegularSeason20242025!$D$3:$D$1315, I$1)+SUMIFS(DataRegularSeason20242025!$AB$3:$AB$1315,DataRegularSeason20242025!$B$3:$B$1315, "&lt;=" &amp; $A112, DataRegularSeason20242025!$E$3:$E$1315, I$1)</f>
        <v>20</v>
      </c>
      <c r="J112" s="2">
        <f>SUMIFS(DataRegularSeason20242025!$AA$3:$AA$1315,DataRegularSeason20242025!$B$3:$B$1315, "&lt;=" &amp; $A112, DataRegularSeason20242025!$D$3:$D$1315, J$1)+SUMIFS(DataRegularSeason20242025!$AB$3:$AB$1315,DataRegularSeason20242025!$B$3:$B$1315, "&lt;=" &amp; $A112, DataRegularSeason20242025!$E$3:$E$1315, J$1)</f>
        <v>24</v>
      </c>
      <c r="K112" s="2">
        <f>SUMIFS(DataRegularSeason20242025!$AA$3:$AA$1315,DataRegularSeason20242025!$B$3:$B$1315, "&lt;=" &amp; $A112, DataRegularSeason20242025!$D$3:$D$1315, K$1)+SUMIFS(DataRegularSeason20242025!$AB$3:$AB$1315,DataRegularSeason20242025!$B$3:$B$1315, "&lt;=" &amp; $A112, DataRegularSeason20242025!$E$3:$E$1315, K$1)</f>
        <v>16</v>
      </c>
      <c r="L112" s="2">
        <f>SUMIFS(DataRegularSeason20242025!$AA$3:$AA$1315,DataRegularSeason20242025!$B$3:$B$1315, "&lt;=" &amp; $A112, DataRegularSeason20242025!$D$3:$D$1315, L$1)+SUMIFS(DataRegularSeason20242025!$AB$3:$AB$1315,DataRegularSeason20242025!$B$3:$B$1315, "&lt;=" &amp; $A112, DataRegularSeason20242025!$E$3:$E$1315, L$1)</f>
        <v>22</v>
      </c>
      <c r="M112" s="2">
        <f>SUMIFS(DataRegularSeason20242025!$AA$3:$AA$1315,DataRegularSeason20242025!$B$3:$B$1315, "&lt;=" &amp; $A112, DataRegularSeason20242025!$D$3:$D$1315, M$1)+SUMIFS(DataRegularSeason20242025!$AB$3:$AB$1315,DataRegularSeason20242025!$B$3:$B$1315, "&lt;=" &amp; $A112, DataRegularSeason20242025!$E$3:$E$1315, M$1)</f>
        <v>25</v>
      </c>
      <c r="N112" s="2">
        <f>SUMIFS(DataRegularSeason20242025!$AA$3:$AA$1315,DataRegularSeason20242025!$B$3:$B$1315, "&lt;=" &amp; $A112, DataRegularSeason20242025!$D$3:$D$1315, N$1)+SUMIFS(DataRegularSeason20242025!$AB$3:$AB$1315,DataRegularSeason20242025!$B$3:$B$1315, "&lt;=" &amp; $A112, DataRegularSeason20242025!$E$3:$E$1315, N$1)</f>
        <v>23</v>
      </c>
      <c r="O112" s="2">
        <f>SUMIFS(DataRegularSeason20242025!$AA$3:$AA$1315,DataRegularSeason20242025!$B$3:$B$1315, "&lt;=" &amp; $A112, DataRegularSeason20242025!$D$3:$D$1315, O$1)+SUMIFS(DataRegularSeason20242025!$AB$3:$AB$1315,DataRegularSeason20242025!$B$3:$B$1315, "&lt;=" &amp; $A112, DataRegularSeason20242025!$E$3:$E$1315, O$1)</f>
        <v>27</v>
      </c>
      <c r="P112" s="2">
        <f>SUMIFS(DataRegularSeason20242025!$AA$3:$AA$1315,DataRegularSeason20242025!$B$3:$B$1315, "&lt;=" &amp; $A112, DataRegularSeason20242025!$D$3:$D$1315, P$1)+SUMIFS(DataRegularSeason20242025!$AB$3:$AB$1315,DataRegularSeason20242025!$B$3:$B$1315, "&lt;=" &amp; $A112, DataRegularSeason20242025!$E$3:$E$1315, P$1)</f>
        <v>16</v>
      </c>
      <c r="Q112" s="2">
        <f>SUMIFS(DataRegularSeason20242025!$AA$3:$AA$1315,DataRegularSeason20242025!$B$3:$B$1315, "&lt;=" &amp; $A112, DataRegularSeason20242025!$D$3:$D$1315, Q$1)+SUMIFS(DataRegularSeason20242025!$AB$3:$AB$1315,DataRegularSeason20242025!$B$3:$B$1315, "&lt;=" &amp; $A112, DataRegularSeason20242025!$E$3:$E$1315, Q$1)</f>
        <v>26</v>
      </c>
      <c r="R112" s="2">
        <f>SUMIFS(DataRegularSeason20242025!$AA$3:$AA$1315,DataRegularSeason20242025!$B$3:$B$1315, "&lt;=" &amp; $A112, DataRegularSeason20242025!$D$3:$D$1315, R$1)+SUMIFS(DataRegularSeason20242025!$AB$3:$AB$1315,DataRegularSeason20242025!$B$3:$B$1315, "&lt;=" &amp; $A112, DataRegularSeason20242025!$E$3:$E$1315, R$1)</f>
        <v>15</v>
      </c>
      <c r="S112" s="2">
        <f>SUMIFS(DataRegularSeason20242025!$AA$3:$AA$1315,DataRegularSeason20242025!$B$3:$B$1315, "&lt;=" &amp; $A112, DataRegularSeason20242025!$D$3:$D$1315, S$1)+SUMIFS(DataRegularSeason20242025!$AB$3:$AB$1315,DataRegularSeason20242025!$B$3:$B$1315, "&lt;=" &amp; $A112, DataRegularSeason20242025!$E$3:$E$1315, S$1)</f>
        <v>19</v>
      </c>
      <c r="T112" s="2">
        <f>SUMIFS(DataRegularSeason20242025!$AA$3:$AA$1315,DataRegularSeason20242025!$B$3:$B$1315, "&lt;=" &amp; $A112, DataRegularSeason20242025!$D$3:$D$1315, T$1)+SUMIFS(DataRegularSeason20242025!$AB$3:$AB$1315,DataRegularSeason20242025!$B$3:$B$1315, "&lt;=" &amp; $A112, DataRegularSeason20242025!$E$3:$E$1315, T$1)</f>
        <v>25</v>
      </c>
      <c r="U112" s="2">
        <f>SUMIFS(DataRegularSeason20242025!$AA$3:$AA$1315,DataRegularSeason20242025!$B$3:$B$1315, "&lt;=" &amp; $A112, DataRegularSeason20242025!$D$3:$D$1315, U$1)+SUMIFS(DataRegularSeason20242025!$AB$3:$AB$1315,DataRegularSeason20242025!$B$3:$B$1315, "&lt;=" &amp; $A112, DataRegularSeason20242025!$E$3:$E$1315, U$1)</f>
        <v>17</v>
      </c>
      <c r="V112" s="2">
        <f>SUMIFS(DataRegularSeason20242025!$AA$3:$AA$1315,DataRegularSeason20242025!$B$3:$B$1315, "&lt;=" &amp; $A112, DataRegularSeason20242025!$D$3:$D$1315, V$1)+SUMIFS(DataRegularSeason20242025!$AB$3:$AB$1315,DataRegularSeason20242025!$B$3:$B$1315, "&lt;=" &amp; $A112, DataRegularSeason20242025!$E$3:$E$1315, V$1)</f>
        <v>18</v>
      </c>
      <c r="W112" s="2">
        <f>SUMIFS(DataRegularSeason20242025!$AA$3:$AA$1315,DataRegularSeason20242025!$B$3:$B$1315, "&lt;=" &amp; $A112, DataRegularSeason20242025!$D$3:$D$1315, W$1)+SUMIFS(DataRegularSeason20242025!$AB$3:$AB$1315,DataRegularSeason20242025!$B$3:$B$1315, "&lt;=" &amp; $A112, DataRegularSeason20242025!$E$3:$E$1315, W$1)</f>
        <v>18</v>
      </c>
      <c r="X112" s="2">
        <f>SUMIFS(DataRegularSeason20242025!$AA$3:$AA$1315,DataRegularSeason20242025!$B$3:$B$1315, "&lt;=" &amp; $A112, DataRegularSeason20242025!$D$3:$D$1315, X$1)+SUMIFS(DataRegularSeason20242025!$AB$3:$AB$1315,DataRegularSeason20242025!$B$3:$B$1315, "&lt;=" &amp; $A112, DataRegularSeason20242025!$E$3:$E$1315, X$1)</f>
        <v>21</v>
      </c>
      <c r="Y112" s="2">
        <f>SUMIFS(DataRegularSeason20242025!$AA$3:$AA$1315,DataRegularSeason20242025!$B$3:$B$1315, "&lt;=" &amp; $A112, DataRegularSeason20242025!$D$3:$D$1315, Y$1)+SUMIFS(DataRegularSeason20242025!$AB$3:$AB$1315,DataRegularSeason20242025!$B$3:$B$1315, "&lt;=" &amp; $A112, DataRegularSeason20242025!$E$3:$E$1315, Y$1)</f>
        <v>16</v>
      </c>
      <c r="Z112" s="2">
        <f>SUMIFS(DataRegularSeason20242025!$AA$3:$AA$1315,DataRegularSeason20242025!$B$3:$B$1315, "&lt;=" &amp; $A112, DataRegularSeason20242025!$D$3:$D$1315, Z$1)+SUMIFS(DataRegularSeason20242025!$AB$3:$AB$1315,DataRegularSeason20242025!$B$3:$B$1315, "&lt;=" &amp; $A112, DataRegularSeason20242025!$E$3:$E$1315, Z$1)</f>
        <v>17</v>
      </c>
      <c r="AA112" s="2">
        <f>SUMIFS(DataRegularSeason20242025!$AA$3:$AA$1315,DataRegularSeason20242025!$B$3:$B$1315, "&lt;=" &amp; $A112, DataRegularSeason20242025!$D$3:$D$1315, AA$1)+SUMIFS(DataRegularSeason20242025!$AB$3:$AB$1315,DataRegularSeason20242025!$B$3:$B$1315, "&lt;=" &amp; $A112, DataRegularSeason20242025!$E$3:$E$1315, AA$1)</f>
        <v>21</v>
      </c>
      <c r="AB112" s="2">
        <f>SUMIFS(DataRegularSeason20242025!$AA$3:$AA$1315,DataRegularSeason20242025!$B$3:$B$1315, "&lt;=" &amp; $A112, DataRegularSeason20242025!$D$3:$D$1315, AB$1)+SUMIFS(DataRegularSeason20242025!$AB$3:$AB$1315,DataRegularSeason20242025!$B$3:$B$1315, "&lt;=" &amp; $A112, DataRegularSeason20242025!$E$3:$E$1315, AB$1)</f>
        <v>26</v>
      </c>
      <c r="AC112" s="2">
        <f>SUMIFS(DataRegularSeason20242025!$AA$3:$AA$1315,DataRegularSeason20242025!$B$3:$B$1315, "&lt;=" &amp; $A112, DataRegularSeason20242025!$D$3:$D$1315, AC$1)+SUMIFS(DataRegularSeason20242025!$AB$3:$AB$1315,DataRegularSeason20242025!$B$3:$B$1315, "&lt;=" &amp; $A112, DataRegularSeason20242025!$E$3:$E$1315, AC$1)</f>
        <v>17</v>
      </c>
      <c r="AD112" s="2">
        <f>SUMIFS(DataRegularSeason20242025!$AA$3:$AA$1315,DataRegularSeason20242025!$B$3:$B$1315, "&lt;=" &amp; $A112, DataRegularSeason20242025!$D$3:$D$1315, AD$1)+SUMIFS(DataRegularSeason20242025!$AB$3:$AB$1315,DataRegularSeason20242025!$B$3:$B$1315, "&lt;=" &amp; $A112, DataRegularSeason20242025!$E$3:$E$1315, AD$1)</f>
        <v>21</v>
      </c>
      <c r="AE112" s="2">
        <f>SUMIFS(DataRegularSeason20242025!$AA$3:$AA$1315,DataRegularSeason20242025!$B$3:$B$1315, "&lt;=" &amp; $A112, DataRegularSeason20242025!$D$3:$D$1315, AE$1)+SUMIFS(DataRegularSeason20242025!$AB$3:$AB$1315,DataRegularSeason20242025!$B$3:$B$1315, "&lt;=" &amp; $A112, DataRegularSeason20242025!$E$3:$E$1315, AE$1)</f>
        <v>24</v>
      </c>
      <c r="AF112" s="2">
        <f>SUMIFS(DataRegularSeason20242025!$AA$3:$AA$1315,DataRegularSeason20242025!$B$3:$B$1315, "&lt;=" &amp; $A112, DataRegularSeason20242025!$D$3:$D$1315, AF$1)+SUMIFS(DataRegularSeason20242025!$AB$3:$AB$1315,DataRegularSeason20242025!$B$3:$B$1315, "&lt;=" &amp; $A112, DataRegularSeason20242025!$E$3:$E$1315, AF$1)</f>
        <v>32</v>
      </c>
      <c r="AG112" s="2">
        <f>SUMIFS(DataRegularSeason20242025!$AA$3:$AA$1315,DataRegularSeason20242025!$B$3:$B$1315, "&lt;=" &amp; $A112, DataRegularSeason20242025!$D$3:$D$1315, AG$1)+SUMIFS(DataRegularSeason20242025!$AB$3:$AB$1315,DataRegularSeason20242025!$B$3:$B$1315, "&lt;=" &amp; $A112, DataRegularSeason20242025!$E$3:$E$1315, AG$1)</f>
        <v>27</v>
      </c>
    </row>
    <row r="113" spans="1:33" x14ac:dyDescent="0.25">
      <c r="A113" s="4">
        <v>45679</v>
      </c>
      <c r="B113" s="2">
        <f>SUMIFS(DataRegularSeason20242025!$AA$3:$AA$1315,DataRegularSeason20242025!$B$3:$B$1315, "&lt;=" &amp; $A113, DataRegularSeason20242025!$D$3:$D$1315, B$1)+SUMIFS(DataRegularSeason20242025!$AB$3:$AB$1315,DataRegularSeason20242025!$B$3:$B$1315, "&lt;=" &amp; $A113, DataRegularSeason20242025!$E$3:$E$1315, B$1)</f>
        <v>18</v>
      </c>
      <c r="C113" s="2">
        <f>SUMIFS(DataRegularSeason20242025!$AA$3:$AA$1315,DataRegularSeason20242025!$B$3:$B$1315, "&lt;=" &amp; $A113, DataRegularSeason20242025!$D$3:$D$1315, C$1)+SUMIFS(DataRegularSeason20242025!$AB$3:$AB$1315,DataRegularSeason20242025!$B$3:$B$1315, "&lt;=" &amp; $A113, DataRegularSeason20242025!$E$3:$E$1315, C$1)</f>
        <v>19</v>
      </c>
      <c r="D113" s="2">
        <f>SUMIFS(DataRegularSeason20242025!$AA$3:$AA$1315,DataRegularSeason20242025!$B$3:$B$1315, "&lt;=" &amp; $A113, DataRegularSeason20242025!$D$3:$D$1315, D$1)+SUMIFS(DataRegularSeason20242025!$AB$3:$AB$1315,DataRegularSeason20242025!$B$3:$B$1315, "&lt;=" &amp; $A113, DataRegularSeason20242025!$E$3:$E$1315, D$1)</f>
        <v>19</v>
      </c>
      <c r="E113" s="2">
        <f>SUMIFS(DataRegularSeason20242025!$AA$3:$AA$1315,DataRegularSeason20242025!$B$3:$B$1315, "&lt;=" &amp; $A113, DataRegularSeason20242025!$D$3:$D$1315, E$1)+SUMIFS(DataRegularSeason20242025!$AB$3:$AB$1315,DataRegularSeason20242025!$B$3:$B$1315, "&lt;=" &amp; $A113, DataRegularSeason20242025!$E$3:$E$1315, E$1)</f>
        <v>28</v>
      </c>
      <c r="F113" s="2">
        <f>SUMIFS(DataRegularSeason20242025!$AA$3:$AA$1315,DataRegularSeason20242025!$B$3:$B$1315, "&lt;=" &amp; $A113, DataRegularSeason20242025!$D$3:$D$1315, F$1)+SUMIFS(DataRegularSeason20242025!$AB$3:$AB$1315,DataRegularSeason20242025!$B$3:$B$1315, "&lt;=" &amp; $A113, DataRegularSeason20242025!$E$3:$E$1315, F$1)</f>
        <v>16</v>
      </c>
      <c r="G113" s="2">
        <f>SUMIFS(DataRegularSeason20242025!$AA$3:$AA$1315,DataRegularSeason20242025!$B$3:$B$1315, "&lt;=" &amp; $A113, DataRegularSeason20242025!$D$3:$D$1315, G$1)+SUMIFS(DataRegularSeason20242025!$AB$3:$AB$1315,DataRegularSeason20242025!$B$3:$B$1315, "&lt;=" &amp; $A113, DataRegularSeason20242025!$E$3:$E$1315, G$1)</f>
        <v>23</v>
      </c>
      <c r="H113" s="2">
        <f>SUMIFS(DataRegularSeason20242025!$AA$3:$AA$1315,DataRegularSeason20242025!$B$3:$B$1315, "&lt;=" &amp; $A113, DataRegularSeason20242025!$D$3:$D$1315, H$1)+SUMIFS(DataRegularSeason20242025!$AB$3:$AB$1315,DataRegularSeason20242025!$B$3:$B$1315, "&lt;=" &amp; $A113, DataRegularSeason20242025!$E$3:$E$1315, H$1)</f>
        <v>13</v>
      </c>
      <c r="I113" s="2">
        <f>SUMIFS(DataRegularSeason20242025!$AA$3:$AA$1315,DataRegularSeason20242025!$B$3:$B$1315, "&lt;=" &amp; $A113, DataRegularSeason20242025!$D$3:$D$1315, I$1)+SUMIFS(DataRegularSeason20242025!$AB$3:$AB$1315,DataRegularSeason20242025!$B$3:$B$1315, "&lt;=" &amp; $A113, DataRegularSeason20242025!$E$3:$E$1315, I$1)</f>
        <v>20</v>
      </c>
      <c r="J113" s="2">
        <f>SUMIFS(DataRegularSeason20242025!$AA$3:$AA$1315,DataRegularSeason20242025!$B$3:$B$1315, "&lt;=" &amp; $A113, DataRegularSeason20242025!$D$3:$D$1315, J$1)+SUMIFS(DataRegularSeason20242025!$AB$3:$AB$1315,DataRegularSeason20242025!$B$3:$B$1315, "&lt;=" &amp; $A113, DataRegularSeason20242025!$E$3:$E$1315, J$1)</f>
        <v>24</v>
      </c>
      <c r="K113" s="2">
        <f>SUMIFS(DataRegularSeason20242025!$AA$3:$AA$1315,DataRegularSeason20242025!$B$3:$B$1315, "&lt;=" &amp; $A113, DataRegularSeason20242025!$D$3:$D$1315, K$1)+SUMIFS(DataRegularSeason20242025!$AB$3:$AB$1315,DataRegularSeason20242025!$B$3:$B$1315, "&lt;=" &amp; $A113, DataRegularSeason20242025!$E$3:$E$1315, K$1)</f>
        <v>16</v>
      </c>
      <c r="L113" s="2">
        <f>SUMIFS(DataRegularSeason20242025!$AA$3:$AA$1315,DataRegularSeason20242025!$B$3:$B$1315, "&lt;=" &amp; $A113, DataRegularSeason20242025!$D$3:$D$1315, L$1)+SUMIFS(DataRegularSeason20242025!$AB$3:$AB$1315,DataRegularSeason20242025!$B$3:$B$1315, "&lt;=" &amp; $A113, DataRegularSeason20242025!$E$3:$E$1315, L$1)</f>
        <v>22</v>
      </c>
      <c r="M113" s="2">
        <f>SUMIFS(DataRegularSeason20242025!$AA$3:$AA$1315,DataRegularSeason20242025!$B$3:$B$1315, "&lt;=" &amp; $A113, DataRegularSeason20242025!$D$3:$D$1315, M$1)+SUMIFS(DataRegularSeason20242025!$AB$3:$AB$1315,DataRegularSeason20242025!$B$3:$B$1315, "&lt;=" &amp; $A113, DataRegularSeason20242025!$E$3:$E$1315, M$1)</f>
        <v>25</v>
      </c>
      <c r="N113" s="2">
        <f>SUMIFS(DataRegularSeason20242025!$AA$3:$AA$1315,DataRegularSeason20242025!$B$3:$B$1315, "&lt;=" &amp; $A113, DataRegularSeason20242025!$D$3:$D$1315, N$1)+SUMIFS(DataRegularSeason20242025!$AB$3:$AB$1315,DataRegularSeason20242025!$B$3:$B$1315, "&lt;=" &amp; $A113, DataRegularSeason20242025!$E$3:$E$1315, N$1)</f>
        <v>23</v>
      </c>
      <c r="O113" s="2">
        <f>SUMIFS(DataRegularSeason20242025!$AA$3:$AA$1315,DataRegularSeason20242025!$B$3:$B$1315, "&lt;=" &amp; $A113, DataRegularSeason20242025!$D$3:$D$1315, O$1)+SUMIFS(DataRegularSeason20242025!$AB$3:$AB$1315,DataRegularSeason20242025!$B$3:$B$1315, "&lt;=" &amp; $A113, DataRegularSeason20242025!$E$3:$E$1315, O$1)</f>
        <v>27</v>
      </c>
      <c r="P113" s="2">
        <f>SUMIFS(DataRegularSeason20242025!$AA$3:$AA$1315,DataRegularSeason20242025!$B$3:$B$1315, "&lt;=" &amp; $A113, DataRegularSeason20242025!$D$3:$D$1315, P$1)+SUMIFS(DataRegularSeason20242025!$AB$3:$AB$1315,DataRegularSeason20242025!$B$3:$B$1315, "&lt;=" &amp; $A113, DataRegularSeason20242025!$E$3:$E$1315, P$1)</f>
        <v>16</v>
      </c>
      <c r="Q113" s="2">
        <f>SUMIFS(DataRegularSeason20242025!$AA$3:$AA$1315,DataRegularSeason20242025!$B$3:$B$1315, "&lt;=" &amp; $A113, DataRegularSeason20242025!$D$3:$D$1315, Q$1)+SUMIFS(DataRegularSeason20242025!$AB$3:$AB$1315,DataRegularSeason20242025!$B$3:$B$1315, "&lt;=" &amp; $A113, DataRegularSeason20242025!$E$3:$E$1315, Q$1)</f>
        <v>26</v>
      </c>
      <c r="R113" s="2">
        <f>SUMIFS(DataRegularSeason20242025!$AA$3:$AA$1315,DataRegularSeason20242025!$B$3:$B$1315, "&lt;=" &amp; $A113, DataRegularSeason20242025!$D$3:$D$1315, R$1)+SUMIFS(DataRegularSeason20242025!$AB$3:$AB$1315,DataRegularSeason20242025!$B$3:$B$1315, "&lt;=" &amp; $A113, DataRegularSeason20242025!$E$3:$E$1315, R$1)</f>
        <v>15</v>
      </c>
      <c r="S113" s="2">
        <f>SUMIFS(DataRegularSeason20242025!$AA$3:$AA$1315,DataRegularSeason20242025!$B$3:$B$1315, "&lt;=" &amp; $A113, DataRegularSeason20242025!$D$3:$D$1315, S$1)+SUMIFS(DataRegularSeason20242025!$AB$3:$AB$1315,DataRegularSeason20242025!$B$3:$B$1315, "&lt;=" &amp; $A113, DataRegularSeason20242025!$E$3:$E$1315, S$1)</f>
        <v>19</v>
      </c>
      <c r="T113" s="2">
        <f>SUMIFS(DataRegularSeason20242025!$AA$3:$AA$1315,DataRegularSeason20242025!$B$3:$B$1315, "&lt;=" &amp; $A113, DataRegularSeason20242025!$D$3:$D$1315, T$1)+SUMIFS(DataRegularSeason20242025!$AB$3:$AB$1315,DataRegularSeason20242025!$B$3:$B$1315, "&lt;=" &amp; $A113, DataRegularSeason20242025!$E$3:$E$1315, T$1)</f>
        <v>25</v>
      </c>
      <c r="U113" s="2">
        <f>SUMIFS(DataRegularSeason20242025!$AA$3:$AA$1315,DataRegularSeason20242025!$B$3:$B$1315, "&lt;=" &amp; $A113, DataRegularSeason20242025!$D$3:$D$1315, U$1)+SUMIFS(DataRegularSeason20242025!$AB$3:$AB$1315,DataRegularSeason20242025!$B$3:$B$1315, "&lt;=" &amp; $A113, DataRegularSeason20242025!$E$3:$E$1315, U$1)</f>
        <v>17</v>
      </c>
      <c r="V113" s="2">
        <f>SUMIFS(DataRegularSeason20242025!$AA$3:$AA$1315,DataRegularSeason20242025!$B$3:$B$1315, "&lt;=" &amp; $A113, DataRegularSeason20242025!$D$3:$D$1315, V$1)+SUMIFS(DataRegularSeason20242025!$AB$3:$AB$1315,DataRegularSeason20242025!$B$3:$B$1315, "&lt;=" &amp; $A113, DataRegularSeason20242025!$E$3:$E$1315, V$1)</f>
        <v>18</v>
      </c>
      <c r="W113" s="2">
        <f>SUMIFS(DataRegularSeason20242025!$AA$3:$AA$1315,DataRegularSeason20242025!$B$3:$B$1315, "&lt;=" &amp; $A113, DataRegularSeason20242025!$D$3:$D$1315, W$1)+SUMIFS(DataRegularSeason20242025!$AB$3:$AB$1315,DataRegularSeason20242025!$B$3:$B$1315, "&lt;=" &amp; $A113, DataRegularSeason20242025!$E$3:$E$1315, W$1)</f>
        <v>18</v>
      </c>
      <c r="X113" s="2">
        <f>SUMIFS(DataRegularSeason20242025!$AA$3:$AA$1315,DataRegularSeason20242025!$B$3:$B$1315, "&lt;=" &amp; $A113, DataRegularSeason20242025!$D$3:$D$1315, X$1)+SUMIFS(DataRegularSeason20242025!$AB$3:$AB$1315,DataRegularSeason20242025!$B$3:$B$1315, "&lt;=" &amp; $A113, DataRegularSeason20242025!$E$3:$E$1315, X$1)</f>
        <v>21</v>
      </c>
      <c r="Y113" s="2">
        <f>SUMIFS(DataRegularSeason20242025!$AA$3:$AA$1315,DataRegularSeason20242025!$B$3:$B$1315, "&lt;=" &amp; $A113, DataRegularSeason20242025!$D$3:$D$1315, Y$1)+SUMIFS(DataRegularSeason20242025!$AB$3:$AB$1315,DataRegularSeason20242025!$B$3:$B$1315, "&lt;=" &amp; $A113, DataRegularSeason20242025!$E$3:$E$1315, Y$1)</f>
        <v>16</v>
      </c>
      <c r="Z113" s="2">
        <f>SUMIFS(DataRegularSeason20242025!$AA$3:$AA$1315,DataRegularSeason20242025!$B$3:$B$1315, "&lt;=" &amp; $A113, DataRegularSeason20242025!$D$3:$D$1315, Z$1)+SUMIFS(DataRegularSeason20242025!$AB$3:$AB$1315,DataRegularSeason20242025!$B$3:$B$1315, "&lt;=" &amp; $A113, DataRegularSeason20242025!$E$3:$E$1315, Z$1)</f>
        <v>17</v>
      </c>
      <c r="AA113" s="2">
        <f>SUMIFS(DataRegularSeason20242025!$AA$3:$AA$1315,DataRegularSeason20242025!$B$3:$B$1315, "&lt;=" &amp; $A113, DataRegularSeason20242025!$D$3:$D$1315, AA$1)+SUMIFS(DataRegularSeason20242025!$AB$3:$AB$1315,DataRegularSeason20242025!$B$3:$B$1315, "&lt;=" &amp; $A113, DataRegularSeason20242025!$E$3:$E$1315, AA$1)</f>
        <v>21</v>
      </c>
      <c r="AB113" s="2">
        <f>SUMIFS(DataRegularSeason20242025!$AA$3:$AA$1315,DataRegularSeason20242025!$B$3:$B$1315, "&lt;=" &amp; $A113, DataRegularSeason20242025!$D$3:$D$1315, AB$1)+SUMIFS(DataRegularSeason20242025!$AB$3:$AB$1315,DataRegularSeason20242025!$B$3:$B$1315, "&lt;=" &amp; $A113, DataRegularSeason20242025!$E$3:$E$1315, AB$1)</f>
        <v>26</v>
      </c>
      <c r="AC113" s="2">
        <f>SUMIFS(DataRegularSeason20242025!$AA$3:$AA$1315,DataRegularSeason20242025!$B$3:$B$1315, "&lt;=" &amp; $A113, DataRegularSeason20242025!$D$3:$D$1315, AC$1)+SUMIFS(DataRegularSeason20242025!$AB$3:$AB$1315,DataRegularSeason20242025!$B$3:$B$1315, "&lt;=" &amp; $A113, DataRegularSeason20242025!$E$3:$E$1315, AC$1)</f>
        <v>17</v>
      </c>
      <c r="AD113" s="2">
        <f>SUMIFS(DataRegularSeason20242025!$AA$3:$AA$1315,DataRegularSeason20242025!$B$3:$B$1315, "&lt;=" &amp; $A113, DataRegularSeason20242025!$D$3:$D$1315, AD$1)+SUMIFS(DataRegularSeason20242025!$AB$3:$AB$1315,DataRegularSeason20242025!$B$3:$B$1315, "&lt;=" &amp; $A113, DataRegularSeason20242025!$E$3:$E$1315, AD$1)</f>
        <v>21</v>
      </c>
      <c r="AE113" s="2">
        <f>SUMIFS(DataRegularSeason20242025!$AA$3:$AA$1315,DataRegularSeason20242025!$B$3:$B$1315, "&lt;=" &amp; $A113, DataRegularSeason20242025!$D$3:$D$1315, AE$1)+SUMIFS(DataRegularSeason20242025!$AB$3:$AB$1315,DataRegularSeason20242025!$B$3:$B$1315, "&lt;=" &amp; $A113, DataRegularSeason20242025!$E$3:$E$1315, AE$1)</f>
        <v>24</v>
      </c>
      <c r="AF113" s="2">
        <f>SUMIFS(DataRegularSeason20242025!$AA$3:$AA$1315,DataRegularSeason20242025!$B$3:$B$1315, "&lt;=" &amp; $A113, DataRegularSeason20242025!$D$3:$D$1315, AF$1)+SUMIFS(DataRegularSeason20242025!$AB$3:$AB$1315,DataRegularSeason20242025!$B$3:$B$1315, "&lt;=" &amp; $A113, DataRegularSeason20242025!$E$3:$E$1315, AF$1)</f>
        <v>32</v>
      </c>
      <c r="AG113" s="2">
        <f>SUMIFS(DataRegularSeason20242025!$AA$3:$AA$1315,DataRegularSeason20242025!$B$3:$B$1315, "&lt;=" &amp; $A113, DataRegularSeason20242025!$D$3:$D$1315, AG$1)+SUMIFS(DataRegularSeason20242025!$AB$3:$AB$1315,DataRegularSeason20242025!$B$3:$B$1315, "&lt;=" &amp; $A113, DataRegularSeason20242025!$E$3:$E$1315, AG$1)</f>
        <v>27</v>
      </c>
    </row>
    <row r="114" spans="1:33" x14ac:dyDescent="0.25">
      <c r="A114" s="4">
        <v>45680</v>
      </c>
      <c r="B114" s="2">
        <f>SUMIFS(DataRegularSeason20242025!$AA$3:$AA$1315,DataRegularSeason20242025!$B$3:$B$1315, "&lt;=" &amp; $A114, DataRegularSeason20242025!$D$3:$D$1315, B$1)+SUMIFS(DataRegularSeason20242025!$AB$3:$AB$1315,DataRegularSeason20242025!$B$3:$B$1315, "&lt;=" &amp; $A114, DataRegularSeason20242025!$E$3:$E$1315, B$1)</f>
        <v>18</v>
      </c>
      <c r="C114" s="2">
        <f>SUMIFS(DataRegularSeason20242025!$AA$3:$AA$1315,DataRegularSeason20242025!$B$3:$B$1315, "&lt;=" &amp; $A114, DataRegularSeason20242025!$D$3:$D$1315, C$1)+SUMIFS(DataRegularSeason20242025!$AB$3:$AB$1315,DataRegularSeason20242025!$B$3:$B$1315, "&lt;=" &amp; $A114, DataRegularSeason20242025!$E$3:$E$1315, C$1)</f>
        <v>19</v>
      </c>
      <c r="D114" s="2">
        <f>SUMIFS(DataRegularSeason20242025!$AA$3:$AA$1315,DataRegularSeason20242025!$B$3:$B$1315, "&lt;=" &amp; $A114, DataRegularSeason20242025!$D$3:$D$1315, D$1)+SUMIFS(DataRegularSeason20242025!$AB$3:$AB$1315,DataRegularSeason20242025!$B$3:$B$1315, "&lt;=" &amp; $A114, DataRegularSeason20242025!$E$3:$E$1315, D$1)</f>
        <v>19</v>
      </c>
      <c r="E114" s="2">
        <f>SUMIFS(DataRegularSeason20242025!$AA$3:$AA$1315,DataRegularSeason20242025!$B$3:$B$1315, "&lt;=" &amp; $A114, DataRegularSeason20242025!$D$3:$D$1315, E$1)+SUMIFS(DataRegularSeason20242025!$AB$3:$AB$1315,DataRegularSeason20242025!$B$3:$B$1315, "&lt;=" &amp; $A114, DataRegularSeason20242025!$E$3:$E$1315, E$1)</f>
        <v>28</v>
      </c>
      <c r="F114" s="2">
        <f>SUMIFS(DataRegularSeason20242025!$AA$3:$AA$1315,DataRegularSeason20242025!$B$3:$B$1315, "&lt;=" &amp; $A114, DataRegularSeason20242025!$D$3:$D$1315, F$1)+SUMIFS(DataRegularSeason20242025!$AB$3:$AB$1315,DataRegularSeason20242025!$B$3:$B$1315, "&lt;=" &amp; $A114, DataRegularSeason20242025!$E$3:$E$1315, F$1)</f>
        <v>16</v>
      </c>
      <c r="G114" s="2">
        <f>SUMIFS(DataRegularSeason20242025!$AA$3:$AA$1315,DataRegularSeason20242025!$B$3:$B$1315, "&lt;=" &amp; $A114, DataRegularSeason20242025!$D$3:$D$1315, G$1)+SUMIFS(DataRegularSeason20242025!$AB$3:$AB$1315,DataRegularSeason20242025!$B$3:$B$1315, "&lt;=" &amp; $A114, DataRegularSeason20242025!$E$3:$E$1315, G$1)</f>
        <v>23</v>
      </c>
      <c r="H114" s="2">
        <f>SUMIFS(DataRegularSeason20242025!$AA$3:$AA$1315,DataRegularSeason20242025!$B$3:$B$1315, "&lt;=" &amp; $A114, DataRegularSeason20242025!$D$3:$D$1315, H$1)+SUMIFS(DataRegularSeason20242025!$AB$3:$AB$1315,DataRegularSeason20242025!$B$3:$B$1315, "&lt;=" &amp; $A114, DataRegularSeason20242025!$E$3:$E$1315, H$1)</f>
        <v>13</v>
      </c>
      <c r="I114" s="2">
        <f>SUMIFS(DataRegularSeason20242025!$AA$3:$AA$1315,DataRegularSeason20242025!$B$3:$B$1315, "&lt;=" &amp; $A114, DataRegularSeason20242025!$D$3:$D$1315, I$1)+SUMIFS(DataRegularSeason20242025!$AB$3:$AB$1315,DataRegularSeason20242025!$B$3:$B$1315, "&lt;=" &amp; $A114, DataRegularSeason20242025!$E$3:$E$1315, I$1)</f>
        <v>20</v>
      </c>
      <c r="J114" s="2">
        <f>SUMIFS(DataRegularSeason20242025!$AA$3:$AA$1315,DataRegularSeason20242025!$B$3:$B$1315, "&lt;=" &amp; $A114, DataRegularSeason20242025!$D$3:$D$1315, J$1)+SUMIFS(DataRegularSeason20242025!$AB$3:$AB$1315,DataRegularSeason20242025!$B$3:$B$1315, "&lt;=" &amp; $A114, DataRegularSeason20242025!$E$3:$E$1315, J$1)</f>
        <v>24</v>
      </c>
      <c r="K114" s="2">
        <f>SUMIFS(DataRegularSeason20242025!$AA$3:$AA$1315,DataRegularSeason20242025!$B$3:$B$1315, "&lt;=" &amp; $A114, DataRegularSeason20242025!$D$3:$D$1315, K$1)+SUMIFS(DataRegularSeason20242025!$AB$3:$AB$1315,DataRegularSeason20242025!$B$3:$B$1315, "&lt;=" &amp; $A114, DataRegularSeason20242025!$E$3:$E$1315, K$1)</f>
        <v>16</v>
      </c>
      <c r="L114" s="2">
        <f>SUMIFS(DataRegularSeason20242025!$AA$3:$AA$1315,DataRegularSeason20242025!$B$3:$B$1315, "&lt;=" &amp; $A114, DataRegularSeason20242025!$D$3:$D$1315, L$1)+SUMIFS(DataRegularSeason20242025!$AB$3:$AB$1315,DataRegularSeason20242025!$B$3:$B$1315, "&lt;=" &amp; $A114, DataRegularSeason20242025!$E$3:$E$1315, L$1)</f>
        <v>22</v>
      </c>
      <c r="M114" s="2">
        <f>SUMIFS(DataRegularSeason20242025!$AA$3:$AA$1315,DataRegularSeason20242025!$B$3:$B$1315, "&lt;=" &amp; $A114, DataRegularSeason20242025!$D$3:$D$1315, M$1)+SUMIFS(DataRegularSeason20242025!$AB$3:$AB$1315,DataRegularSeason20242025!$B$3:$B$1315, "&lt;=" &amp; $A114, DataRegularSeason20242025!$E$3:$E$1315, M$1)</f>
        <v>25</v>
      </c>
      <c r="N114" s="2">
        <f>SUMIFS(DataRegularSeason20242025!$AA$3:$AA$1315,DataRegularSeason20242025!$B$3:$B$1315, "&lt;=" &amp; $A114, DataRegularSeason20242025!$D$3:$D$1315, N$1)+SUMIFS(DataRegularSeason20242025!$AB$3:$AB$1315,DataRegularSeason20242025!$B$3:$B$1315, "&lt;=" &amp; $A114, DataRegularSeason20242025!$E$3:$E$1315, N$1)</f>
        <v>23</v>
      </c>
      <c r="O114" s="2">
        <f>SUMIFS(DataRegularSeason20242025!$AA$3:$AA$1315,DataRegularSeason20242025!$B$3:$B$1315, "&lt;=" &amp; $A114, DataRegularSeason20242025!$D$3:$D$1315, O$1)+SUMIFS(DataRegularSeason20242025!$AB$3:$AB$1315,DataRegularSeason20242025!$B$3:$B$1315, "&lt;=" &amp; $A114, DataRegularSeason20242025!$E$3:$E$1315, O$1)</f>
        <v>27</v>
      </c>
      <c r="P114" s="2">
        <f>SUMIFS(DataRegularSeason20242025!$AA$3:$AA$1315,DataRegularSeason20242025!$B$3:$B$1315, "&lt;=" &amp; $A114, DataRegularSeason20242025!$D$3:$D$1315, P$1)+SUMIFS(DataRegularSeason20242025!$AB$3:$AB$1315,DataRegularSeason20242025!$B$3:$B$1315, "&lt;=" &amp; $A114, DataRegularSeason20242025!$E$3:$E$1315, P$1)</f>
        <v>16</v>
      </c>
      <c r="Q114" s="2">
        <f>SUMIFS(DataRegularSeason20242025!$AA$3:$AA$1315,DataRegularSeason20242025!$B$3:$B$1315, "&lt;=" &amp; $A114, DataRegularSeason20242025!$D$3:$D$1315, Q$1)+SUMIFS(DataRegularSeason20242025!$AB$3:$AB$1315,DataRegularSeason20242025!$B$3:$B$1315, "&lt;=" &amp; $A114, DataRegularSeason20242025!$E$3:$E$1315, Q$1)</f>
        <v>26</v>
      </c>
      <c r="R114" s="2">
        <f>SUMIFS(DataRegularSeason20242025!$AA$3:$AA$1315,DataRegularSeason20242025!$B$3:$B$1315, "&lt;=" &amp; $A114, DataRegularSeason20242025!$D$3:$D$1315, R$1)+SUMIFS(DataRegularSeason20242025!$AB$3:$AB$1315,DataRegularSeason20242025!$B$3:$B$1315, "&lt;=" &amp; $A114, DataRegularSeason20242025!$E$3:$E$1315, R$1)</f>
        <v>15</v>
      </c>
      <c r="S114" s="2">
        <f>SUMIFS(DataRegularSeason20242025!$AA$3:$AA$1315,DataRegularSeason20242025!$B$3:$B$1315, "&lt;=" &amp; $A114, DataRegularSeason20242025!$D$3:$D$1315, S$1)+SUMIFS(DataRegularSeason20242025!$AB$3:$AB$1315,DataRegularSeason20242025!$B$3:$B$1315, "&lt;=" &amp; $A114, DataRegularSeason20242025!$E$3:$E$1315, S$1)</f>
        <v>19</v>
      </c>
      <c r="T114" s="2">
        <f>SUMIFS(DataRegularSeason20242025!$AA$3:$AA$1315,DataRegularSeason20242025!$B$3:$B$1315, "&lt;=" &amp; $A114, DataRegularSeason20242025!$D$3:$D$1315, T$1)+SUMIFS(DataRegularSeason20242025!$AB$3:$AB$1315,DataRegularSeason20242025!$B$3:$B$1315, "&lt;=" &amp; $A114, DataRegularSeason20242025!$E$3:$E$1315, T$1)</f>
        <v>25</v>
      </c>
      <c r="U114" s="2">
        <f>SUMIFS(DataRegularSeason20242025!$AA$3:$AA$1315,DataRegularSeason20242025!$B$3:$B$1315, "&lt;=" &amp; $A114, DataRegularSeason20242025!$D$3:$D$1315, U$1)+SUMIFS(DataRegularSeason20242025!$AB$3:$AB$1315,DataRegularSeason20242025!$B$3:$B$1315, "&lt;=" &amp; $A114, DataRegularSeason20242025!$E$3:$E$1315, U$1)</f>
        <v>17</v>
      </c>
      <c r="V114" s="2">
        <f>SUMIFS(DataRegularSeason20242025!$AA$3:$AA$1315,DataRegularSeason20242025!$B$3:$B$1315, "&lt;=" &amp; $A114, DataRegularSeason20242025!$D$3:$D$1315, V$1)+SUMIFS(DataRegularSeason20242025!$AB$3:$AB$1315,DataRegularSeason20242025!$B$3:$B$1315, "&lt;=" &amp; $A114, DataRegularSeason20242025!$E$3:$E$1315, V$1)</f>
        <v>18</v>
      </c>
      <c r="W114" s="2">
        <f>SUMIFS(DataRegularSeason20242025!$AA$3:$AA$1315,DataRegularSeason20242025!$B$3:$B$1315, "&lt;=" &amp; $A114, DataRegularSeason20242025!$D$3:$D$1315, W$1)+SUMIFS(DataRegularSeason20242025!$AB$3:$AB$1315,DataRegularSeason20242025!$B$3:$B$1315, "&lt;=" &amp; $A114, DataRegularSeason20242025!$E$3:$E$1315, W$1)</f>
        <v>18</v>
      </c>
      <c r="X114" s="2">
        <f>SUMIFS(DataRegularSeason20242025!$AA$3:$AA$1315,DataRegularSeason20242025!$B$3:$B$1315, "&lt;=" &amp; $A114, DataRegularSeason20242025!$D$3:$D$1315, X$1)+SUMIFS(DataRegularSeason20242025!$AB$3:$AB$1315,DataRegularSeason20242025!$B$3:$B$1315, "&lt;=" &amp; $A114, DataRegularSeason20242025!$E$3:$E$1315, X$1)</f>
        <v>21</v>
      </c>
      <c r="Y114" s="2">
        <f>SUMIFS(DataRegularSeason20242025!$AA$3:$AA$1315,DataRegularSeason20242025!$B$3:$B$1315, "&lt;=" &amp; $A114, DataRegularSeason20242025!$D$3:$D$1315, Y$1)+SUMIFS(DataRegularSeason20242025!$AB$3:$AB$1315,DataRegularSeason20242025!$B$3:$B$1315, "&lt;=" &amp; $A114, DataRegularSeason20242025!$E$3:$E$1315, Y$1)</f>
        <v>16</v>
      </c>
      <c r="Z114" s="2">
        <f>SUMIFS(DataRegularSeason20242025!$AA$3:$AA$1315,DataRegularSeason20242025!$B$3:$B$1315, "&lt;=" &amp; $A114, DataRegularSeason20242025!$D$3:$D$1315, Z$1)+SUMIFS(DataRegularSeason20242025!$AB$3:$AB$1315,DataRegularSeason20242025!$B$3:$B$1315, "&lt;=" &amp; $A114, DataRegularSeason20242025!$E$3:$E$1315, Z$1)</f>
        <v>17</v>
      </c>
      <c r="AA114" s="2">
        <f>SUMIFS(DataRegularSeason20242025!$AA$3:$AA$1315,DataRegularSeason20242025!$B$3:$B$1315, "&lt;=" &amp; $A114, DataRegularSeason20242025!$D$3:$D$1315, AA$1)+SUMIFS(DataRegularSeason20242025!$AB$3:$AB$1315,DataRegularSeason20242025!$B$3:$B$1315, "&lt;=" &amp; $A114, DataRegularSeason20242025!$E$3:$E$1315, AA$1)</f>
        <v>21</v>
      </c>
      <c r="AB114" s="2">
        <f>SUMIFS(DataRegularSeason20242025!$AA$3:$AA$1315,DataRegularSeason20242025!$B$3:$B$1315, "&lt;=" &amp; $A114, DataRegularSeason20242025!$D$3:$D$1315, AB$1)+SUMIFS(DataRegularSeason20242025!$AB$3:$AB$1315,DataRegularSeason20242025!$B$3:$B$1315, "&lt;=" &amp; $A114, DataRegularSeason20242025!$E$3:$E$1315, AB$1)</f>
        <v>26</v>
      </c>
      <c r="AC114" s="2">
        <f>SUMIFS(DataRegularSeason20242025!$AA$3:$AA$1315,DataRegularSeason20242025!$B$3:$B$1315, "&lt;=" &amp; $A114, DataRegularSeason20242025!$D$3:$D$1315, AC$1)+SUMIFS(DataRegularSeason20242025!$AB$3:$AB$1315,DataRegularSeason20242025!$B$3:$B$1315, "&lt;=" &amp; $A114, DataRegularSeason20242025!$E$3:$E$1315, AC$1)</f>
        <v>17</v>
      </c>
      <c r="AD114" s="2">
        <f>SUMIFS(DataRegularSeason20242025!$AA$3:$AA$1315,DataRegularSeason20242025!$B$3:$B$1315, "&lt;=" &amp; $A114, DataRegularSeason20242025!$D$3:$D$1315, AD$1)+SUMIFS(DataRegularSeason20242025!$AB$3:$AB$1315,DataRegularSeason20242025!$B$3:$B$1315, "&lt;=" &amp; $A114, DataRegularSeason20242025!$E$3:$E$1315, AD$1)</f>
        <v>21</v>
      </c>
      <c r="AE114" s="2">
        <f>SUMIFS(DataRegularSeason20242025!$AA$3:$AA$1315,DataRegularSeason20242025!$B$3:$B$1315, "&lt;=" &amp; $A114, DataRegularSeason20242025!$D$3:$D$1315, AE$1)+SUMIFS(DataRegularSeason20242025!$AB$3:$AB$1315,DataRegularSeason20242025!$B$3:$B$1315, "&lt;=" &amp; $A114, DataRegularSeason20242025!$E$3:$E$1315, AE$1)</f>
        <v>24</v>
      </c>
      <c r="AF114" s="2">
        <f>SUMIFS(DataRegularSeason20242025!$AA$3:$AA$1315,DataRegularSeason20242025!$B$3:$B$1315, "&lt;=" &amp; $A114, DataRegularSeason20242025!$D$3:$D$1315, AF$1)+SUMIFS(DataRegularSeason20242025!$AB$3:$AB$1315,DataRegularSeason20242025!$B$3:$B$1315, "&lt;=" &amp; $A114, DataRegularSeason20242025!$E$3:$E$1315, AF$1)</f>
        <v>32</v>
      </c>
      <c r="AG114" s="2">
        <f>SUMIFS(DataRegularSeason20242025!$AA$3:$AA$1315,DataRegularSeason20242025!$B$3:$B$1315, "&lt;=" &amp; $A114, DataRegularSeason20242025!$D$3:$D$1315, AG$1)+SUMIFS(DataRegularSeason20242025!$AB$3:$AB$1315,DataRegularSeason20242025!$B$3:$B$1315, "&lt;=" &amp; $A114, DataRegularSeason20242025!$E$3:$E$1315, AG$1)</f>
        <v>27</v>
      </c>
    </row>
    <row r="115" spans="1:33" x14ac:dyDescent="0.25">
      <c r="A115" s="4">
        <v>45681</v>
      </c>
      <c r="B115" s="2">
        <f>SUMIFS(DataRegularSeason20242025!$AA$3:$AA$1315,DataRegularSeason20242025!$B$3:$B$1315, "&lt;=" &amp; $A115, DataRegularSeason20242025!$D$3:$D$1315, B$1)+SUMIFS(DataRegularSeason20242025!$AB$3:$AB$1315,DataRegularSeason20242025!$B$3:$B$1315, "&lt;=" &amp; $A115, DataRegularSeason20242025!$E$3:$E$1315, B$1)</f>
        <v>18</v>
      </c>
      <c r="C115" s="2">
        <f>SUMIFS(DataRegularSeason20242025!$AA$3:$AA$1315,DataRegularSeason20242025!$B$3:$B$1315, "&lt;=" &amp; $A115, DataRegularSeason20242025!$D$3:$D$1315, C$1)+SUMIFS(DataRegularSeason20242025!$AB$3:$AB$1315,DataRegularSeason20242025!$B$3:$B$1315, "&lt;=" &amp; $A115, DataRegularSeason20242025!$E$3:$E$1315, C$1)</f>
        <v>19</v>
      </c>
      <c r="D115" s="2">
        <f>SUMIFS(DataRegularSeason20242025!$AA$3:$AA$1315,DataRegularSeason20242025!$B$3:$B$1315, "&lt;=" &amp; $A115, DataRegularSeason20242025!$D$3:$D$1315, D$1)+SUMIFS(DataRegularSeason20242025!$AB$3:$AB$1315,DataRegularSeason20242025!$B$3:$B$1315, "&lt;=" &amp; $A115, DataRegularSeason20242025!$E$3:$E$1315, D$1)</f>
        <v>19</v>
      </c>
      <c r="E115" s="2">
        <f>SUMIFS(DataRegularSeason20242025!$AA$3:$AA$1315,DataRegularSeason20242025!$B$3:$B$1315, "&lt;=" &amp; $A115, DataRegularSeason20242025!$D$3:$D$1315, E$1)+SUMIFS(DataRegularSeason20242025!$AB$3:$AB$1315,DataRegularSeason20242025!$B$3:$B$1315, "&lt;=" &amp; $A115, DataRegularSeason20242025!$E$3:$E$1315, E$1)</f>
        <v>28</v>
      </c>
      <c r="F115" s="2">
        <f>SUMIFS(DataRegularSeason20242025!$AA$3:$AA$1315,DataRegularSeason20242025!$B$3:$B$1315, "&lt;=" &amp; $A115, DataRegularSeason20242025!$D$3:$D$1315, F$1)+SUMIFS(DataRegularSeason20242025!$AB$3:$AB$1315,DataRegularSeason20242025!$B$3:$B$1315, "&lt;=" &amp; $A115, DataRegularSeason20242025!$E$3:$E$1315, F$1)</f>
        <v>16</v>
      </c>
      <c r="G115" s="2">
        <f>SUMIFS(DataRegularSeason20242025!$AA$3:$AA$1315,DataRegularSeason20242025!$B$3:$B$1315, "&lt;=" &amp; $A115, DataRegularSeason20242025!$D$3:$D$1315, G$1)+SUMIFS(DataRegularSeason20242025!$AB$3:$AB$1315,DataRegularSeason20242025!$B$3:$B$1315, "&lt;=" &amp; $A115, DataRegularSeason20242025!$E$3:$E$1315, G$1)</f>
        <v>23</v>
      </c>
      <c r="H115" s="2">
        <f>SUMIFS(DataRegularSeason20242025!$AA$3:$AA$1315,DataRegularSeason20242025!$B$3:$B$1315, "&lt;=" &amp; $A115, DataRegularSeason20242025!$D$3:$D$1315, H$1)+SUMIFS(DataRegularSeason20242025!$AB$3:$AB$1315,DataRegularSeason20242025!$B$3:$B$1315, "&lt;=" &amp; $A115, DataRegularSeason20242025!$E$3:$E$1315, H$1)</f>
        <v>13</v>
      </c>
      <c r="I115" s="2">
        <f>SUMIFS(DataRegularSeason20242025!$AA$3:$AA$1315,DataRegularSeason20242025!$B$3:$B$1315, "&lt;=" &amp; $A115, DataRegularSeason20242025!$D$3:$D$1315, I$1)+SUMIFS(DataRegularSeason20242025!$AB$3:$AB$1315,DataRegularSeason20242025!$B$3:$B$1315, "&lt;=" &amp; $A115, DataRegularSeason20242025!$E$3:$E$1315, I$1)</f>
        <v>20</v>
      </c>
      <c r="J115" s="2">
        <f>SUMIFS(DataRegularSeason20242025!$AA$3:$AA$1315,DataRegularSeason20242025!$B$3:$B$1315, "&lt;=" &amp; $A115, DataRegularSeason20242025!$D$3:$D$1315, J$1)+SUMIFS(DataRegularSeason20242025!$AB$3:$AB$1315,DataRegularSeason20242025!$B$3:$B$1315, "&lt;=" &amp; $A115, DataRegularSeason20242025!$E$3:$E$1315, J$1)</f>
        <v>24</v>
      </c>
      <c r="K115" s="2">
        <f>SUMIFS(DataRegularSeason20242025!$AA$3:$AA$1315,DataRegularSeason20242025!$B$3:$B$1315, "&lt;=" &amp; $A115, DataRegularSeason20242025!$D$3:$D$1315, K$1)+SUMIFS(DataRegularSeason20242025!$AB$3:$AB$1315,DataRegularSeason20242025!$B$3:$B$1315, "&lt;=" &amp; $A115, DataRegularSeason20242025!$E$3:$E$1315, K$1)</f>
        <v>16</v>
      </c>
      <c r="L115" s="2">
        <f>SUMIFS(DataRegularSeason20242025!$AA$3:$AA$1315,DataRegularSeason20242025!$B$3:$B$1315, "&lt;=" &amp; $A115, DataRegularSeason20242025!$D$3:$D$1315, L$1)+SUMIFS(DataRegularSeason20242025!$AB$3:$AB$1315,DataRegularSeason20242025!$B$3:$B$1315, "&lt;=" &amp; $A115, DataRegularSeason20242025!$E$3:$E$1315, L$1)</f>
        <v>22</v>
      </c>
      <c r="M115" s="2">
        <f>SUMIFS(DataRegularSeason20242025!$AA$3:$AA$1315,DataRegularSeason20242025!$B$3:$B$1315, "&lt;=" &amp; $A115, DataRegularSeason20242025!$D$3:$D$1315, M$1)+SUMIFS(DataRegularSeason20242025!$AB$3:$AB$1315,DataRegularSeason20242025!$B$3:$B$1315, "&lt;=" &amp; $A115, DataRegularSeason20242025!$E$3:$E$1315, M$1)</f>
        <v>25</v>
      </c>
      <c r="N115" s="2">
        <f>SUMIFS(DataRegularSeason20242025!$AA$3:$AA$1315,DataRegularSeason20242025!$B$3:$B$1315, "&lt;=" &amp; $A115, DataRegularSeason20242025!$D$3:$D$1315, N$1)+SUMIFS(DataRegularSeason20242025!$AB$3:$AB$1315,DataRegularSeason20242025!$B$3:$B$1315, "&lt;=" &amp; $A115, DataRegularSeason20242025!$E$3:$E$1315, N$1)</f>
        <v>23</v>
      </c>
      <c r="O115" s="2">
        <f>SUMIFS(DataRegularSeason20242025!$AA$3:$AA$1315,DataRegularSeason20242025!$B$3:$B$1315, "&lt;=" &amp; $A115, DataRegularSeason20242025!$D$3:$D$1315, O$1)+SUMIFS(DataRegularSeason20242025!$AB$3:$AB$1315,DataRegularSeason20242025!$B$3:$B$1315, "&lt;=" &amp; $A115, DataRegularSeason20242025!$E$3:$E$1315, O$1)</f>
        <v>27</v>
      </c>
      <c r="P115" s="2">
        <f>SUMIFS(DataRegularSeason20242025!$AA$3:$AA$1315,DataRegularSeason20242025!$B$3:$B$1315, "&lt;=" &amp; $A115, DataRegularSeason20242025!$D$3:$D$1315, P$1)+SUMIFS(DataRegularSeason20242025!$AB$3:$AB$1315,DataRegularSeason20242025!$B$3:$B$1315, "&lt;=" &amp; $A115, DataRegularSeason20242025!$E$3:$E$1315, P$1)</f>
        <v>16</v>
      </c>
      <c r="Q115" s="2">
        <f>SUMIFS(DataRegularSeason20242025!$AA$3:$AA$1315,DataRegularSeason20242025!$B$3:$B$1315, "&lt;=" &amp; $A115, DataRegularSeason20242025!$D$3:$D$1315, Q$1)+SUMIFS(DataRegularSeason20242025!$AB$3:$AB$1315,DataRegularSeason20242025!$B$3:$B$1315, "&lt;=" &amp; $A115, DataRegularSeason20242025!$E$3:$E$1315, Q$1)</f>
        <v>26</v>
      </c>
      <c r="R115" s="2">
        <f>SUMIFS(DataRegularSeason20242025!$AA$3:$AA$1315,DataRegularSeason20242025!$B$3:$B$1315, "&lt;=" &amp; $A115, DataRegularSeason20242025!$D$3:$D$1315, R$1)+SUMIFS(DataRegularSeason20242025!$AB$3:$AB$1315,DataRegularSeason20242025!$B$3:$B$1315, "&lt;=" &amp; $A115, DataRegularSeason20242025!$E$3:$E$1315, R$1)</f>
        <v>15</v>
      </c>
      <c r="S115" s="2">
        <f>SUMIFS(DataRegularSeason20242025!$AA$3:$AA$1315,DataRegularSeason20242025!$B$3:$B$1315, "&lt;=" &amp; $A115, DataRegularSeason20242025!$D$3:$D$1315, S$1)+SUMIFS(DataRegularSeason20242025!$AB$3:$AB$1315,DataRegularSeason20242025!$B$3:$B$1315, "&lt;=" &amp; $A115, DataRegularSeason20242025!$E$3:$E$1315, S$1)</f>
        <v>19</v>
      </c>
      <c r="T115" s="2">
        <f>SUMIFS(DataRegularSeason20242025!$AA$3:$AA$1315,DataRegularSeason20242025!$B$3:$B$1315, "&lt;=" &amp; $A115, DataRegularSeason20242025!$D$3:$D$1315, T$1)+SUMIFS(DataRegularSeason20242025!$AB$3:$AB$1315,DataRegularSeason20242025!$B$3:$B$1315, "&lt;=" &amp; $A115, DataRegularSeason20242025!$E$3:$E$1315, T$1)</f>
        <v>25</v>
      </c>
      <c r="U115" s="2">
        <f>SUMIFS(DataRegularSeason20242025!$AA$3:$AA$1315,DataRegularSeason20242025!$B$3:$B$1315, "&lt;=" &amp; $A115, DataRegularSeason20242025!$D$3:$D$1315, U$1)+SUMIFS(DataRegularSeason20242025!$AB$3:$AB$1315,DataRegularSeason20242025!$B$3:$B$1315, "&lt;=" &amp; $A115, DataRegularSeason20242025!$E$3:$E$1315, U$1)</f>
        <v>17</v>
      </c>
      <c r="V115" s="2">
        <f>SUMIFS(DataRegularSeason20242025!$AA$3:$AA$1315,DataRegularSeason20242025!$B$3:$B$1315, "&lt;=" &amp; $A115, DataRegularSeason20242025!$D$3:$D$1315, V$1)+SUMIFS(DataRegularSeason20242025!$AB$3:$AB$1315,DataRegularSeason20242025!$B$3:$B$1315, "&lt;=" &amp; $A115, DataRegularSeason20242025!$E$3:$E$1315, V$1)</f>
        <v>18</v>
      </c>
      <c r="W115" s="2">
        <f>SUMIFS(DataRegularSeason20242025!$AA$3:$AA$1315,DataRegularSeason20242025!$B$3:$B$1315, "&lt;=" &amp; $A115, DataRegularSeason20242025!$D$3:$D$1315, W$1)+SUMIFS(DataRegularSeason20242025!$AB$3:$AB$1315,DataRegularSeason20242025!$B$3:$B$1315, "&lt;=" &amp; $A115, DataRegularSeason20242025!$E$3:$E$1315, W$1)</f>
        <v>18</v>
      </c>
      <c r="X115" s="2">
        <f>SUMIFS(DataRegularSeason20242025!$AA$3:$AA$1315,DataRegularSeason20242025!$B$3:$B$1315, "&lt;=" &amp; $A115, DataRegularSeason20242025!$D$3:$D$1315, X$1)+SUMIFS(DataRegularSeason20242025!$AB$3:$AB$1315,DataRegularSeason20242025!$B$3:$B$1315, "&lt;=" &amp; $A115, DataRegularSeason20242025!$E$3:$E$1315, X$1)</f>
        <v>21</v>
      </c>
      <c r="Y115" s="2">
        <f>SUMIFS(DataRegularSeason20242025!$AA$3:$AA$1315,DataRegularSeason20242025!$B$3:$B$1315, "&lt;=" &amp; $A115, DataRegularSeason20242025!$D$3:$D$1315, Y$1)+SUMIFS(DataRegularSeason20242025!$AB$3:$AB$1315,DataRegularSeason20242025!$B$3:$B$1315, "&lt;=" &amp; $A115, DataRegularSeason20242025!$E$3:$E$1315, Y$1)</f>
        <v>16</v>
      </c>
      <c r="Z115" s="2">
        <f>SUMIFS(DataRegularSeason20242025!$AA$3:$AA$1315,DataRegularSeason20242025!$B$3:$B$1315, "&lt;=" &amp; $A115, DataRegularSeason20242025!$D$3:$D$1315, Z$1)+SUMIFS(DataRegularSeason20242025!$AB$3:$AB$1315,DataRegularSeason20242025!$B$3:$B$1315, "&lt;=" &amp; $A115, DataRegularSeason20242025!$E$3:$E$1315, Z$1)</f>
        <v>17</v>
      </c>
      <c r="AA115" s="2">
        <f>SUMIFS(DataRegularSeason20242025!$AA$3:$AA$1315,DataRegularSeason20242025!$B$3:$B$1315, "&lt;=" &amp; $A115, DataRegularSeason20242025!$D$3:$D$1315, AA$1)+SUMIFS(DataRegularSeason20242025!$AB$3:$AB$1315,DataRegularSeason20242025!$B$3:$B$1315, "&lt;=" &amp; $A115, DataRegularSeason20242025!$E$3:$E$1315, AA$1)</f>
        <v>21</v>
      </c>
      <c r="AB115" s="2">
        <f>SUMIFS(DataRegularSeason20242025!$AA$3:$AA$1315,DataRegularSeason20242025!$B$3:$B$1315, "&lt;=" &amp; $A115, DataRegularSeason20242025!$D$3:$D$1315, AB$1)+SUMIFS(DataRegularSeason20242025!$AB$3:$AB$1315,DataRegularSeason20242025!$B$3:$B$1315, "&lt;=" &amp; $A115, DataRegularSeason20242025!$E$3:$E$1315, AB$1)</f>
        <v>26</v>
      </c>
      <c r="AC115" s="2">
        <f>SUMIFS(DataRegularSeason20242025!$AA$3:$AA$1315,DataRegularSeason20242025!$B$3:$B$1315, "&lt;=" &amp; $A115, DataRegularSeason20242025!$D$3:$D$1315, AC$1)+SUMIFS(DataRegularSeason20242025!$AB$3:$AB$1315,DataRegularSeason20242025!$B$3:$B$1315, "&lt;=" &amp; $A115, DataRegularSeason20242025!$E$3:$E$1315, AC$1)</f>
        <v>17</v>
      </c>
      <c r="AD115" s="2">
        <f>SUMIFS(DataRegularSeason20242025!$AA$3:$AA$1315,DataRegularSeason20242025!$B$3:$B$1315, "&lt;=" &amp; $A115, DataRegularSeason20242025!$D$3:$D$1315, AD$1)+SUMIFS(DataRegularSeason20242025!$AB$3:$AB$1315,DataRegularSeason20242025!$B$3:$B$1315, "&lt;=" &amp; $A115, DataRegularSeason20242025!$E$3:$E$1315, AD$1)</f>
        <v>21</v>
      </c>
      <c r="AE115" s="2">
        <f>SUMIFS(DataRegularSeason20242025!$AA$3:$AA$1315,DataRegularSeason20242025!$B$3:$B$1315, "&lt;=" &amp; $A115, DataRegularSeason20242025!$D$3:$D$1315, AE$1)+SUMIFS(DataRegularSeason20242025!$AB$3:$AB$1315,DataRegularSeason20242025!$B$3:$B$1315, "&lt;=" &amp; $A115, DataRegularSeason20242025!$E$3:$E$1315, AE$1)</f>
        <v>24</v>
      </c>
      <c r="AF115" s="2">
        <f>SUMIFS(DataRegularSeason20242025!$AA$3:$AA$1315,DataRegularSeason20242025!$B$3:$B$1315, "&lt;=" &amp; $A115, DataRegularSeason20242025!$D$3:$D$1315, AF$1)+SUMIFS(DataRegularSeason20242025!$AB$3:$AB$1315,DataRegularSeason20242025!$B$3:$B$1315, "&lt;=" &amp; $A115, DataRegularSeason20242025!$E$3:$E$1315, AF$1)</f>
        <v>32</v>
      </c>
      <c r="AG115" s="2">
        <f>SUMIFS(DataRegularSeason20242025!$AA$3:$AA$1315,DataRegularSeason20242025!$B$3:$B$1315, "&lt;=" &amp; $A115, DataRegularSeason20242025!$D$3:$D$1315, AG$1)+SUMIFS(DataRegularSeason20242025!$AB$3:$AB$1315,DataRegularSeason20242025!$B$3:$B$1315, "&lt;=" &amp; $A115, DataRegularSeason20242025!$E$3:$E$1315, AG$1)</f>
        <v>27</v>
      </c>
    </row>
    <row r="116" spans="1:33" x14ac:dyDescent="0.25">
      <c r="A116" s="4">
        <v>45682</v>
      </c>
      <c r="B116" s="2">
        <f>SUMIFS(DataRegularSeason20242025!$AA$3:$AA$1315,DataRegularSeason20242025!$B$3:$B$1315, "&lt;=" &amp; $A116, DataRegularSeason20242025!$D$3:$D$1315, B$1)+SUMIFS(DataRegularSeason20242025!$AB$3:$AB$1315,DataRegularSeason20242025!$B$3:$B$1315, "&lt;=" &amp; $A116, DataRegularSeason20242025!$E$3:$E$1315, B$1)</f>
        <v>18</v>
      </c>
      <c r="C116" s="2">
        <f>SUMIFS(DataRegularSeason20242025!$AA$3:$AA$1315,DataRegularSeason20242025!$B$3:$B$1315, "&lt;=" &amp; $A116, DataRegularSeason20242025!$D$3:$D$1315, C$1)+SUMIFS(DataRegularSeason20242025!$AB$3:$AB$1315,DataRegularSeason20242025!$B$3:$B$1315, "&lt;=" &amp; $A116, DataRegularSeason20242025!$E$3:$E$1315, C$1)</f>
        <v>19</v>
      </c>
      <c r="D116" s="2">
        <f>SUMIFS(DataRegularSeason20242025!$AA$3:$AA$1315,DataRegularSeason20242025!$B$3:$B$1315, "&lt;=" &amp; $A116, DataRegularSeason20242025!$D$3:$D$1315, D$1)+SUMIFS(DataRegularSeason20242025!$AB$3:$AB$1315,DataRegularSeason20242025!$B$3:$B$1315, "&lt;=" &amp; $A116, DataRegularSeason20242025!$E$3:$E$1315, D$1)</f>
        <v>19</v>
      </c>
      <c r="E116" s="2">
        <f>SUMIFS(DataRegularSeason20242025!$AA$3:$AA$1315,DataRegularSeason20242025!$B$3:$B$1315, "&lt;=" &amp; $A116, DataRegularSeason20242025!$D$3:$D$1315, E$1)+SUMIFS(DataRegularSeason20242025!$AB$3:$AB$1315,DataRegularSeason20242025!$B$3:$B$1315, "&lt;=" &amp; $A116, DataRegularSeason20242025!$E$3:$E$1315, E$1)</f>
        <v>28</v>
      </c>
      <c r="F116" s="2">
        <f>SUMIFS(DataRegularSeason20242025!$AA$3:$AA$1315,DataRegularSeason20242025!$B$3:$B$1315, "&lt;=" &amp; $A116, DataRegularSeason20242025!$D$3:$D$1315, F$1)+SUMIFS(DataRegularSeason20242025!$AB$3:$AB$1315,DataRegularSeason20242025!$B$3:$B$1315, "&lt;=" &amp; $A116, DataRegularSeason20242025!$E$3:$E$1315, F$1)</f>
        <v>16</v>
      </c>
      <c r="G116" s="2">
        <f>SUMIFS(DataRegularSeason20242025!$AA$3:$AA$1315,DataRegularSeason20242025!$B$3:$B$1315, "&lt;=" &amp; $A116, DataRegularSeason20242025!$D$3:$D$1315, G$1)+SUMIFS(DataRegularSeason20242025!$AB$3:$AB$1315,DataRegularSeason20242025!$B$3:$B$1315, "&lt;=" &amp; $A116, DataRegularSeason20242025!$E$3:$E$1315, G$1)</f>
        <v>23</v>
      </c>
      <c r="H116" s="2">
        <f>SUMIFS(DataRegularSeason20242025!$AA$3:$AA$1315,DataRegularSeason20242025!$B$3:$B$1315, "&lt;=" &amp; $A116, DataRegularSeason20242025!$D$3:$D$1315, H$1)+SUMIFS(DataRegularSeason20242025!$AB$3:$AB$1315,DataRegularSeason20242025!$B$3:$B$1315, "&lt;=" &amp; $A116, DataRegularSeason20242025!$E$3:$E$1315, H$1)</f>
        <v>13</v>
      </c>
      <c r="I116" s="2">
        <f>SUMIFS(DataRegularSeason20242025!$AA$3:$AA$1315,DataRegularSeason20242025!$B$3:$B$1315, "&lt;=" &amp; $A116, DataRegularSeason20242025!$D$3:$D$1315, I$1)+SUMIFS(DataRegularSeason20242025!$AB$3:$AB$1315,DataRegularSeason20242025!$B$3:$B$1315, "&lt;=" &amp; $A116, DataRegularSeason20242025!$E$3:$E$1315, I$1)</f>
        <v>20</v>
      </c>
      <c r="J116" s="2">
        <f>SUMIFS(DataRegularSeason20242025!$AA$3:$AA$1315,DataRegularSeason20242025!$B$3:$B$1315, "&lt;=" &amp; $A116, DataRegularSeason20242025!$D$3:$D$1315, J$1)+SUMIFS(DataRegularSeason20242025!$AB$3:$AB$1315,DataRegularSeason20242025!$B$3:$B$1315, "&lt;=" &amp; $A116, DataRegularSeason20242025!$E$3:$E$1315, J$1)</f>
        <v>24</v>
      </c>
      <c r="K116" s="2">
        <f>SUMIFS(DataRegularSeason20242025!$AA$3:$AA$1315,DataRegularSeason20242025!$B$3:$B$1315, "&lt;=" &amp; $A116, DataRegularSeason20242025!$D$3:$D$1315, K$1)+SUMIFS(DataRegularSeason20242025!$AB$3:$AB$1315,DataRegularSeason20242025!$B$3:$B$1315, "&lt;=" &amp; $A116, DataRegularSeason20242025!$E$3:$E$1315, K$1)</f>
        <v>16</v>
      </c>
      <c r="L116" s="2">
        <f>SUMIFS(DataRegularSeason20242025!$AA$3:$AA$1315,DataRegularSeason20242025!$B$3:$B$1315, "&lt;=" &amp; $A116, DataRegularSeason20242025!$D$3:$D$1315, L$1)+SUMIFS(DataRegularSeason20242025!$AB$3:$AB$1315,DataRegularSeason20242025!$B$3:$B$1315, "&lt;=" &amp; $A116, DataRegularSeason20242025!$E$3:$E$1315, L$1)</f>
        <v>22</v>
      </c>
      <c r="M116" s="2">
        <f>SUMIFS(DataRegularSeason20242025!$AA$3:$AA$1315,DataRegularSeason20242025!$B$3:$B$1315, "&lt;=" &amp; $A116, DataRegularSeason20242025!$D$3:$D$1315, M$1)+SUMIFS(DataRegularSeason20242025!$AB$3:$AB$1315,DataRegularSeason20242025!$B$3:$B$1315, "&lt;=" &amp; $A116, DataRegularSeason20242025!$E$3:$E$1315, M$1)</f>
        <v>25</v>
      </c>
      <c r="N116" s="2">
        <f>SUMIFS(DataRegularSeason20242025!$AA$3:$AA$1315,DataRegularSeason20242025!$B$3:$B$1315, "&lt;=" &amp; $A116, DataRegularSeason20242025!$D$3:$D$1315, N$1)+SUMIFS(DataRegularSeason20242025!$AB$3:$AB$1315,DataRegularSeason20242025!$B$3:$B$1315, "&lt;=" &amp; $A116, DataRegularSeason20242025!$E$3:$E$1315, N$1)</f>
        <v>23</v>
      </c>
      <c r="O116" s="2">
        <f>SUMIFS(DataRegularSeason20242025!$AA$3:$AA$1315,DataRegularSeason20242025!$B$3:$B$1315, "&lt;=" &amp; $A116, DataRegularSeason20242025!$D$3:$D$1315, O$1)+SUMIFS(DataRegularSeason20242025!$AB$3:$AB$1315,DataRegularSeason20242025!$B$3:$B$1315, "&lt;=" &amp; $A116, DataRegularSeason20242025!$E$3:$E$1315, O$1)</f>
        <v>27</v>
      </c>
      <c r="P116" s="2">
        <f>SUMIFS(DataRegularSeason20242025!$AA$3:$AA$1315,DataRegularSeason20242025!$B$3:$B$1315, "&lt;=" &amp; $A116, DataRegularSeason20242025!$D$3:$D$1315, P$1)+SUMIFS(DataRegularSeason20242025!$AB$3:$AB$1315,DataRegularSeason20242025!$B$3:$B$1315, "&lt;=" &amp; $A116, DataRegularSeason20242025!$E$3:$E$1315, P$1)</f>
        <v>16</v>
      </c>
      <c r="Q116" s="2">
        <f>SUMIFS(DataRegularSeason20242025!$AA$3:$AA$1315,DataRegularSeason20242025!$B$3:$B$1315, "&lt;=" &amp; $A116, DataRegularSeason20242025!$D$3:$D$1315, Q$1)+SUMIFS(DataRegularSeason20242025!$AB$3:$AB$1315,DataRegularSeason20242025!$B$3:$B$1315, "&lt;=" &amp; $A116, DataRegularSeason20242025!$E$3:$E$1315, Q$1)</f>
        <v>26</v>
      </c>
      <c r="R116" s="2">
        <f>SUMIFS(DataRegularSeason20242025!$AA$3:$AA$1315,DataRegularSeason20242025!$B$3:$B$1315, "&lt;=" &amp; $A116, DataRegularSeason20242025!$D$3:$D$1315, R$1)+SUMIFS(DataRegularSeason20242025!$AB$3:$AB$1315,DataRegularSeason20242025!$B$3:$B$1315, "&lt;=" &amp; $A116, DataRegularSeason20242025!$E$3:$E$1315, R$1)</f>
        <v>15</v>
      </c>
      <c r="S116" s="2">
        <f>SUMIFS(DataRegularSeason20242025!$AA$3:$AA$1315,DataRegularSeason20242025!$B$3:$B$1315, "&lt;=" &amp; $A116, DataRegularSeason20242025!$D$3:$D$1315, S$1)+SUMIFS(DataRegularSeason20242025!$AB$3:$AB$1315,DataRegularSeason20242025!$B$3:$B$1315, "&lt;=" &amp; $A116, DataRegularSeason20242025!$E$3:$E$1315, S$1)</f>
        <v>19</v>
      </c>
      <c r="T116" s="2">
        <f>SUMIFS(DataRegularSeason20242025!$AA$3:$AA$1315,DataRegularSeason20242025!$B$3:$B$1315, "&lt;=" &amp; $A116, DataRegularSeason20242025!$D$3:$D$1315, T$1)+SUMIFS(DataRegularSeason20242025!$AB$3:$AB$1315,DataRegularSeason20242025!$B$3:$B$1315, "&lt;=" &amp; $A116, DataRegularSeason20242025!$E$3:$E$1315, T$1)</f>
        <v>25</v>
      </c>
      <c r="U116" s="2">
        <f>SUMIFS(DataRegularSeason20242025!$AA$3:$AA$1315,DataRegularSeason20242025!$B$3:$B$1315, "&lt;=" &amp; $A116, DataRegularSeason20242025!$D$3:$D$1315, U$1)+SUMIFS(DataRegularSeason20242025!$AB$3:$AB$1315,DataRegularSeason20242025!$B$3:$B$1315, "&lt;=" &amp; $A116, DataRegularSeason20242025!$E$3:$E$1315, U$1)</f>
        <v>17</v>
      </c>
      <c r="V116" s="2">
        <f>SUMIFS(DataRegularSeason20242025!$AA$3:$AA$1315,DataRegularSeason20242025!$B$3:$B$1315, "&lt;=" &amp; $A116, DataRegularSeason20242025!$D$3:$D$1315, V$1)+SUMIFS(DataRegularSeason20242025!$AB$3:$AB$1315,DataRegularSeason20242025!$B$3:$B$1315, "&lt;=" &amp; $A116, DataRegularSeason20242025!$E$3:$E$1315, V$1)</f>
        <v>18</v>
      </c>
      <c r="W116" s="2">
        <f>SUMIFS(DataRegularSeason20242025!$AA$3:$AA$1315,DataRegularSeason20242025!$B$3:$B$1315, "&lt;=" &amp; $A116, DataRegularSeason20242025!$D$3:$D$1315, W$1)+SUMIFS(DataRegularSeason20242025!$AB$3:$AB$1315,DataRegularSeason20242025!$B$3:$B$1315, "&lt;=" &amp; $A116, DataRegularSeason20242025!$E$3:$E$1315, W$1)</f>
        <v>18</v>
      </c>
      <c r="X116" s="2">
        <f>SUMIFS(DataRegularSeason20242025!$AA$3:$AA$1315,DataRegularSeason20242025!$B$3:$B$1315, "&lt;=" &amp; $A116, DataRegularSeason20242025!$D$3:$D$1315, X$1)+SUMIFS(DataRegularSeason20242025!$AB$3:$AB$1315,DataRegularSeason20242025!$B$3:$B$1315, "&lt;=" &amp; $A116, DataRegularSeason20242025!$E$3:$E$1315, X$1)</f>
        <v>21</v>
      </c>
      <c r="Y116" s="2">
        <f>SUMIFS(DataRegularSeason20242025!$AA$3:$AA$1315,DataRegularSeason20242025!$B$3:$B$1315, "&lt;=" &amp; $A116, DataRegularSeason20242025!$D$3:$D$1315, Y$1)+SUMIFS(DataRegularSeason20242025!$AB$3:$AB$1315,DataRegularSeason20242025!$B$3:$B$1315, "&lt;=" &amp; $A116, DataRegularSeason20242025!$E$3:$E$1315, Y$1)</f>
        <v>16</v>
      </c>
      <c r="Z116" s="2">
        <f>SUMIFS(DataRegularSeason20242025!$AA$3:$AA$1315,DataRegularSeason20242025!$B$3:$B$1315, "&lt;=" &amp; $A116, DataRegularSeason20242025!$D$3:$D$1315, Z$1)+SUMIFS(DataRegularSeason20242025!$AB$3:$AB$1315,DataRegularSeason20242025!$B$3:$B$1315, "&lt;=" &amp; $A116, DataRegularSeason20242025!$E$3:$E$1315, Z$1)</f>
        <v>17</v>
      </c>
      <c r="AA116" s="2">
        <f>SUMIFS(DataRegularSeason20242025!$AA$3:$AA$1315,DataRegularSeason20242025!$B$3:$B$1315, "&lt;=" &amp; $A116, DataRegularSeason20242025!$D$3:$D$1315, AA$1)+SUMIFS(DataRegularSeason20242025!$AB$3:$AB$1315,DataRegularSeason20242025!$B$3:$B$1315, "&lt;=" &amp; $A116, DataRegularSeason20242025!$E$3:$E$1315, AA$1)</f>
        <v>21</v>
      </c>
      <c r="AB116" s="2">
        <f>SUMIFS(DataRegularSeason20242025!$AA$3:$AA$1315,DataRegularSeason20242025!$B$3:$B$1315, "&lt;=" &amp; $A116, DataRegularSeason20242025!$D$3:$D$1315, AB$1)+SUMIFS(DataRegularSeason20242025!$AB$3:$AB$1315,DataRegularSeason20242025!$B$3:$B$1315, "&lt;=" &amp; $A116, DataRegularSeason20242025!$E$3:$E$1315, AB$1)</f>
        <v>26</v>
      </c>
      <c r="AC116" s="2">
        <f>SUMIFS(DataRegularSeason20242025!$AA$3:$AA$1315,DataRegularSeason20242025!$B$3:$B$1315, "&lt;=" &amp; $A116, DataRegularSeason20242025!$D$3:$D$1315, AC$1)+SUMIFS(DataRegularSeason20242025!$AB$3:$AB$1315,DataRegularSeason20242025!$B$3:$B$1315, "&lt;=" &amp; $A116, DataRegularSeason20242025!$E$3:$E$1315, AC$1)</f>
        <v>17</v>
      </c>
      <c r="AD116" s="2">
        <f>SUMIFS(DataRegularSeason20242025!$AA$3:$AA$1315,DataRegularSeason20242025!$B$3:$B$1315, "&lt;=" &amp; $A116, DataRegularSeason20242025!$D$3:$D$1315, AD$1)+SUMIFS(DataRegularSeason20242025!$AB$3:$AB$1315,DataRegularSeason20242025!$B$3:$B$1315, "&lt;=" &amp; $A116, DataRegularSeason20242025!$E$3:$E$1315, AD$1)</f>
        <v>21</v>
      </c>
      <c r="AE116" s="2">
        <f>SUMIFS(DataRegularSeason20242025!$AA$3:$AA$1315,DataRegularSeason20242025!$B$3:$B$1315, "&lt;=" &amp; $A116, DataRegularSeason20242025!$D$3:$D$1315, AE$1)+SUMIFS(DataRegularSeason20242025!$AB$3:$AB$1315,DataRegularSeason20242025!$B$3:$B$1315, "&lt;=" &amp; $A116, DataRegularSeason20242025!$E$3:$E$1315, AE$1)</f>
        <v>24</v>
      </c>
      <c r="AF116" s="2">
        <f>SUMIFS(DataRegularSeason20242025!$AA$3:$AA$1315,DataRegularSeason20242025!$B$3:$B$1315, "&lt;=" &amp; $A116, DataRegularSeason20242025!$D$3:$D$1315, AF$1)+SUMIFS(DataRegularSeason20242025!$AB$3:$AB$1315,DataRegularSeason20242025!$B$3:$B$1315, "&lt;=" &amp; $A116, DataRegularSeason20242025!$E$3:$E$1315, AF$1)</f>
        <v>32</v>
      </c>
      <c r="AG116" s="2">
        <f>SUMIFS(DataRegularSeason20242025!$AA$3:$AA$1315,DataRegularSeason20242025!$B$3:$B$1315, "&lt;=" &amp; $A116, DataRegularSeason20242025!$D$3:$D$1315, AG$1)+SUMIFS(DataRegularSeason20242025!$AB$3:$AB$1315,DataRegularSeason20242025!$B$3:$B$1315, "&lt;=" &amp; $A116, DataRegularSeason20242025!$E$3:$E$1315, AG$1)</f>
        <v>27</v>
      </c>
    </row>
    <row r="117" spans="1:33" x14ac:dyDescent="0.25">
      <c r="A117" s="4">
        <v>45683</v>
      </c>
      <c r="B117" s="2">
        <f>SUMIFS(DataRegularSeason20242025!$AA$3:$AA$1315,DataRegularSeason20242025!$B$3:$B$1315, "&lt;=" &amp; $A117, DataRegularSeason20242025!$D$3:$D$1315, B$1)+SUMIFS(DataRegularSeason20242025!$AB$3:$AB$1315,DataRegularSeason20242025!$B$3:$B$1315, "&lt;=" &amp; $A117, DataRegularSeason20242025!$E$3:$E$1315, B$1)</f>
        <v>18</v>
      </c>
      <c r="C117" s="2">
        <f>SUMIFS(DataRegularSeason20242025!$AA$3:$AA$1315,DataRegularSeason20242025!$B$3:$B$1315, "&lt;=" &amp; $A117, DataRegularSeason20242025!$D$3:$D$1315, C$1)+SUMIFS(DataRegularSeason20242025!$AB$3:$AB$1315,DataRegularSeason20242025!$B$3:$B$1315, "&lt;=" &amp; $A117, DataRegularSeason20242025!$E$3:$E$1315, C$1)</f>
        <v>19</v>
      </c>
      <c r="D117" s="2">
        <f>SUMIFS(DataRegularSeason20242025!$AA$3:$AA$1315,DataRegularSeason20242025!$B$3:$B$1315, "&lt;=" &amp; $A117, DataRegularSeason20242025!$D$3:$D$1315, D$1)+SUMIFS(DataRegularSeason20242025!$AB$3:$AB$1315,DataRegularSeason20242025!$B$3:$B$1315, "&lt;=" &amp; $A117, DataRegularSeason20242025!$E$3:$E$1315, D$1)</f>
        <v>19</v>
      </c>
      <c r="E117" s="2">
        <f>SUMIFS(DataRegularSeason20242025!$AA$3:$AA$1315,DataRegularSeason20242025!$B$3:$B$1315, "&lt;=" &amp; $A117, DataRegularSeason20242025!$D$3:$D$1315, E$1)+SUMIFS(DataRegularSeason20242025!$AB$3:$AB$1315,DataRegularSeason20242025!$B$3:$B$1315, "&lt;=" &amp; $A117, DataRegularSeason20242025!$E$3:$E$1315, E$1)</f>
        <v>28</v>
      </c>
      <c r="F117" s="2">
        <f>SUMIFS(DataRegularSeason20242025!$AA$3:$AA$1315,DataRegularSeason20242025!$B$3:$B$1315, "&lt;=" &amp; $A117, DataRegularSeason20242025!$D$3:$D$1315, F$1)+SUMIFS(DataRegularSeason20242025!$AB$3:$AB$1315,DataRegularSeason20242025!$B$3:$B$1315, "&lt;=" &amp; $A117, DataRegularSeason20242025!$E$3:$E$1315, F$1)</f>
        <v>16</v>
      </c>
      <c r="G117" s="2">
        <f>SUMIFS(DataRegularSeason20242025!$AA$3:$AA$1315,DataRegularSeason20242025!$B$3:$B$1315, "&lt;=" &amp; $A117, DataRegularSeason20242025!$D$3:$D$1315, G$1)+SUMIFS(DataRegularSeason20242025!$AB$3:$AB$1315,DataRegularSeason20242025!$B$3:$B$1315, "&lt;=" &amp; $A117, DataRegularSeason20242025!$E$3:$E$1315, G$1)</f>
        <v>23</v>
      </c>
      <c r="H117" s="2">
        <f>SUMIFS(DataRegularSeason20242025!$AA$3:$AA$1315,DataRegularSeason20242025!$B$3:$B$1315, "&lt;=" &amp; $A117, DataRegularSeason20242025!$D$3:$D$1315, H$1)+SUMIFS(DataRegularSeason20242025!$AB$3:$AB$1315,DataRegularSeason20242025!$B$3:$B$1315, "&lt;=" &amp; $A117, DataRegularSeason20242025!$E$3:$E$1315, H$1)</f>
        <v>13</v>
      </c>
      <c r="I117" s="2">
        <f>SUMIFS(DataRegularSeason20242025!$AA$3:$AA$1315,DataRegularSeason20242025!$B$3:$B$1315, "&lt;=" &amp; $A117, DataRegularSeason20242025!$D$3:$D$1315, I$1)+SUMIFS(DataRegularSeason20242025!$AB$3:$AB$1315,DataRegularSeason20242025!$B$3:$B$1315, "&lt;=" &amp; $A117, DataRegularSeason20242025!$E$3:$E$1315, I$1)</f>
        <v>20</v>
      </c>
      <c r="J117" s="2">
        <f>SUMIFS(DataRegularSeason20242025!$AA$3:$AA$1315,DataRegularSeason20242025!$B$3:$B$1315, "&lt;=" &amp; $A117, DataRegularSeason20242025!$D$3:$D$1315, J$1)+SUMIFS(DataRegularSeason20242025!$AB$3:$AB$1315,DataRegularSeason20242025!$B$3:$B$1315, "&lt;=" &amp; $A117, DataRegularSeason20242025!$E$3:$E$1315, J$1)</f>
        <v>24</v>
      </c>
      <c r="K117" s="2">
        <f>SUMIFS(DataRegularSeason20242025!$AA$3:$AA$1315,DataRegularSeason20242025!$B$3:$B$1315, "&lt;=" &amp; $A117, DataRegularSeason20242025!$D$3:$D$1315, K$1)+SUMIFS(DataRegularSeason20242025!$AB$3:$AB$1315,DataRegularSeason20242025!$B$3:$B$1315, "&lt;=" &amp; $A117, DataRegularSeason20242025!$E$3:$E$1315, K$1)</f>
        <v>16</v>
      </c>
      <c r="L117" s="2">
        <f>SUMIFS(DataRegularSeason20242025!$AA$3:$AA$1315,DataRegularSeason20242025!$B$3:$B$1315, "&lt;=" &amp; $A117, DataRegularSeason20242025!$D$3:$D$1315, L$1)+SUMIFS(DataRegularSeason20242025!$AB$3:$AB$1315,DataRegularSeason20242025!$B$3:$B$1315, "&lt;=" &amp; $A117, DataRegularSeason20242025!$E$3:$E$1315, L$1)</f>
        <v>22</v>
      </c>
      <c r="M117" s="2">
        <f>SUMIFS(DataRegularSeason20242025!$AA$3:$AA$1315,DataRegularSeason20242025!$B$3:$B$1315, "&lt;=" &amp; $A117, DataRegularSeason20242025!$D$3:$D$1315, M$1)+SUMIFS(DataRegularSeason20242025!$AB$3:$AB$1315,DataRegularSeason20242025!$B$3:$B$1315, "&lt;=" &amp; $A117, DataRegularSeason20242025!$E$3:$E$1315, M$1)</f>
        <v>25</v>
      </c>
      <c r="N117" s="2">
        <f>SUMIFS(DataRegularSeason20242025!$AA$3:$AA$1315,DataRegularSeason20242025!$B$3:$B$1315, "&lt;=" &amp; $A117, DataRegularSeason20242025!$D$3:$D$1315, N$1)+SUMIFS(DataRegularSeason20242025!$AB$3:$AB$1315,DataRegularSeason20242025!$B$3:$B$1315, "&lt;=" &amp; $A117, DataRegularSeason20242025!$E$3:$E$1315, N$1)</f>
        <v>23</v>
      </c>
      <c r="O117" s="2">
        <f>SUMIFS(DataRegularSeason20242025!$AA$3:$AA$1315,DataRegularSeason20242025!$B$3:$B$1315, "&lt;=" &amp; $A117, DataRegularSeason20242025!$D$3:$D$1315, O$1)+SUMIFS(DataRegularSeason20242025!$AB$3:$AB$1315,DataRegularSeason20242025!$B$3:$B$1315, "&lt;=" &amp; $A117, DataRegularSeason20242025!$E$3:$E$1315, O$1)</f>
        <v>27</v>
      </c>
      <c r="P117" s="2">
        <f>SUMIFS(DataRegularSeason20242025!$AA$3:$AA$1315,DataRegularSeason20242025!$B$3:$B$1315, "&lt;=" &amp; $A117, DataRegularSeason20242025!$D$3:$D$1315, P$1)+SUMIFS(DataRegularSeason20242025!$AB$3:$AB$1315,DataRegularSeason20242025!$B$3:$B$1315, "&lt;=" &amp; $A117, DataRegularSeason20242025!$E$3:$E$1315, P$1)</f>
        <v>16</v>
      </c>
      <c r="Q117" s="2">
        <f>SUMIFS(DataRegularSeason20242025!$AA$3:$AA$1315,DataRegularSeason20242025!$B$3:$B$1315, "&lt;=" &amp; $A117, DataRegularSeason20242025!$D$3:$D$1315, Q$1)+SUMIFS(DataRegularSeason20242025!$AB$3:$AB$1315,DataRegularSeason20242025!$B$3:$B$1315, "&lt;=" &amp; $A117, DataRegularSeason20242025!$E$3:$E$1315, Q$1)</f>
        <v>26</v>
      </c>
      <c r="R117" s="2">
        <f>SUMIFS(DataRegularSeason20242025!$AA$3:$AA$1315,DataRegularSeason20242025!$B$3:$B$1315, "&lt;=" &amp; $A117, DataRegularSeason20242025!$D$3:$D$1315, R$1)+SUMIFS(DataRegularSeason20242025!$AB$3:$AB$1315,DataRegularSeason20242025!$B$3:$B$1315, "&lt;=" &amp; $A117, DataRegularSeason20242025!$E$3:$E$1315, R$1)</f>
        <v>15</v>
      </c>
      <c r="S117" s="2">
        <f>SUMIFS(DataRegularSeason20242025!$AA$3:$AA$1315,DataRegularSeason20242025!$B$3:$B$1315, "&lt;=" &amp; $A117, DataRegularSeason20242025!$D$3:$D$1315, S$1)+SUMIFS(DataRegularSeason20242025!$AB$3:$AB$1315,DataRegularSeason20242025!$B$3:$B$1315, "&lt;=" &amp; $A117, DataRegularSeason20242025!$E$3:$E$1315, S$1)</f>
        <v>19</v>
      </c>
      <c r="T117" s="2">
        <f>SUMIFS(DataRegularSeason20242025!$AA$3:$AA$1315,DataRegularSeason20242025!$B$3:$B$1315, "&lt;=" &amp; $A117, DataRegularSeason20242025!$D$3:$D$1315, T$1)+SUMIFS(DataRegularSeason20242025!$AB$3:$AB$1315,DataRegularSeason20242025!$B$3:$B$1315, "&lt;=" &amp; $A117, DataRegularSeason20242025!$E$3:$E$1315, T$1)</f>
        <v>25</v>
      </c>
      <c r="U117" s="2">
        <f>SUMIFS(DataRegularSeason20242025!$AA$3:$AA$1315,DataRegularSeason20242025!$B$3:$B$1315, "&lt;=" &amp; $A117, DataRegularSeason20242025!$D$3:$D$1315, U$1)+SUMIFS(DataRegularSeason20242025!$AB$3:$AB$1315,DataRegularSeason20242025!$B$3:$B$1315, "&lt;=" &amp; $A117, DataRegularSeason20242025!$E$3:$E$1315, U$1)</f>
        <v>17</v>
      </c>
      <c r="V117" s="2">
        <f>SUMIFS(DataRegularSeason20242025!$AA$3:$AA$1315,DataRegularSeason20242025!$B$3:$B$1315, "&lt;=" &amp; $A117, DataRegularSeason20242025!$D$3:$D$1315, V$1)+SUMIFS(DataRegularSeason20242025!$AB$3:$AB$1315,DataRegularSeason20242025!$B$3:$B$1315, "&lt;=" &amp; $A117, DataRegularSeason20242025!$E$3:$E$1315, V$1)</f>
        <v>18</v>
      </c>
      <c r="W117" s="2">
        <f>SUMIFS(DataRegularSeason20242025!$AA$3:$AA$1315,DataRegularSeason20242025!$B$3:$B$1315, "&lt;=" &amp; $A117, DataRegularSeason20242025!$D$3:$D$1315, W$1)+SUMIFS(DataRegularSeason20242025!$AB$3:$AB$1315,DataRegularSeason20242025!$B$3:$B$1315, "&lt;=" &amp; $A117, DataRegularSeason20242025!$E$3:$E$1315, W$1)</f>
        <v>18</v>
      </c>
      <c r="X117" s="2">
        <f>SUMIFS(DataRegularSeason20242025!$AA$3:$AA$1315,DataRegularSeason20242025!$B$3:$B$1315, "&lt;=" &amp; $A117, DataRegularSeason20242025!$D$3:$D$1315, X$1)+SUMIFS(DataRegularSeason20242025!$AB$3:$AB$1315,DataRegularSeason20242025!$B$3:$B$1315, "&lt;=" &amp; $A117, DataRegularSeason20242025!$E$3:$E$1315, X$1)</f>
        <v>21</v>
      </c>
      <c r="Y117" s="2">
        <f>SUMIFS(DataRegularSeason20242025!$AA$3:$AA$1315,DataRegularSeason20242025!$B$3:$B$1315, "&lt;=" &amp; $A117, DataRegularSeason20242025!$D$3:$D$1315, Y$1)+SUMIFS(DataRegularSeason20242025!$AB$3:$AB$1315,DataRegularSeason20242025!$B$3:$B$1315, "&lt;=" &amp; $A117, DataRegularSeason20242025!$E$3:$E$1315, Y$1)</f>
        <v>16</v>
      </c>
      <c r="Z117" s="2">
        <f>SUMIFS(DataRegularSeason20242025!$AA$3:$AA$1315,DataRegularSeason20242025!$B$3:$B$1315, "&lt;=" &amp; $A117, DataRegularSeason20242025!$D$3:$D$1315, Z$1)+SUMIFS(DataRegularSeason20242025!$AB$3:$AB$1315,DataRegularSeason20242025!$B$3:$B$1315, "&lt;=" &amp; $A117, DataRegularSeason20242025!$E$3:$E$1315, Z$1)</f>
        <v>17</v>
      </c>
      <c r="AA117" s="2">
        <f>SUMIFS(DataRegularSeason20242025!$AA$3:$AA$1315,DataRegularSeason20242025!$B$3:$B$1315, "&lt;=" &amp; $A117, DataRegularSeason20242025!$D$3:$D$1315, AA$1)+SUMIFS(DataRegularSeason20242025!$AB$3:$AB$1315,DataRegularSeason20242025!$B$3:$B$1315, "&lt;=" &amp; $A117, DataRegularSeason20242025!$E$3:$E$1315, AA$1)</f>
        <v>21</v>
      </c>
      <c r="AB117" s="2">
        <f>SUMIFS(DataRegularSeason20242025!$AA$3:$AA$1315,DataRegularSeason20242025!$B$3:$B$1315, "&lt;=" &amp; $A117, DataRegularSeason20242025!$D$3:$D$1315, AB$1)+SUMIFS(DataRegularSeason20242025!$AB$3:$AB$1315,DataRegularSeason20242025!$B$3:$B$1315, "&lt;=" &amp; $A117, DataRegularSeason20242025!$E$3:$E$1315, AB$1)</f>
        <v>26</v>
      </c>
      <c r="AC117" s="2">
        <f>SUMIFS(DataRegularSeason20242025!$AA$3:$AA$1315,DataRegularSeason20242025!$B$3:$B$1315, "&lt;=" &amp; $A117, DataRegularSeason20242025!$D$3:$D$1315, AC$1)+SUMIFS(DataRegularSeason20242025!$AB$3:$AB$1315,DataRegularSeason20242025!$B$3:$B$1315, "&lt;=" &amp; $A117, DataRegularSeason20242025!$E$3:$E$1315, AC$1)</f>
        <v>17</v>
      </c>
      <c r="AD117" s="2">
        <f>SUMIFS(DataRegularSeason20242025!$AA$3:$AA$1315,DataRegularSeason20242025!$B$3:$B$1315, "&lt;=" &amp; $A117, DataRegularSeason20242025!$D$3:$D$1315, AD$1)+SUMIFS(DataRegularSeason20242025!$AB$3:$AB$1315,DataRegularSeason20242025!$B$3:$B$1315, "&lt;=" &amp; $A117, DataRegularSeason20242025!$E$3:$E$1315, AD$1)</f>
        <v>21</v>
      </c>
      <c r="AE117" s="2">
        <f>SUMIFS(DataRegularSeason20242025!$AA$3:$AA$1315,DataRegularSeason20242025!$B$3:$B$1315, "&lt;=" &amp; $A117, DataRegularSeason20242025!$D$3:$D$1315, AE$1)+SUMIFS(DataRegularSeason20242025!$AB$3:$AB$1315,DataRegularSeason20242025!$B$3:$B$1315, "&lt;=" &amp; $A117, DataRegularSeason20242025!$E$3:$E$1315, AE$1)</f>
        <v>24</v>
      </c>
      <c r="AF117" s="2">
        <f>SUMIFS(DataRegularSeason20242025!$AA$3:$AA$1315,DataRegularSeason20242025!$B$3:$B$1315, "&lt;=" &amp; $A117, DataRegularSeason20242025!$D$3:$D$1315, AF$1)+SUMIFS(DataRegularSeason20242025!$AB$3:$AB$1315,DataRegularSeason20242025!$B$3:$B$1315, "&lt;=" &amp; $A117, DataRegularSeason20242025!$E$3:$E$1315, AF$1)</f>
        <v>32</v>
      </c>
      <c r="AG117" s="2">
        <f>SUMIFS(DataRegularSeason20242025!$AA$3:$AA$1315,DataRegularSeason20242025!$B$3:$B$1315, "&lt;=" &amp; $A117, DataRegularSeason20242025!$D$3:$D$1315, AG$1)+SUMIFS(DataRegularSeason20242025!$AB$3:$AB$1315,DataRegularSeason20242025!$B$3:$B$1315, "&lt;=" &amp; $A117, DataRegularSeason20242025!$E$3:$E$1315, AG$1)</f>
        <v>27</v>
      </c>
    </row>
    <row r="118" spans="1:33" x14ac:dyDescent="0.25">
      <c r="A118" s="4">
        <v>45684</v>
      </c>
      <c r="B118" s="2">
        <f>SUMIFS(DataRegularSeason20242025!$AA$3:$AA$1315,DataRegularSeason20242025!$B$3:$B$1315, "&lt;=" &amp; $A118, DataRegularSeason20242025!$D$3:$D$1315, B$1)+SUMIFS(DataRegularSeason20242025!$AB$3:$AB$1315,DataRegularSeason20242025!$B$3:$B$1315, "&lt;=" &amp; $A118, DataRegularSeason20242025!$E$3:$E$1315, B$1)</f>
        <v>18</v>
      </c>
      <c r="C118" s="2">
        <f>SUMIFS(DataRegularSeason20242025!$AA$3:$AA$1315,DataRegularSeason20242025!$B$3:$B$1315, "&lt;=" &amp; $A118, DataRegularSeason20242025!$D$3:$D$1315, C$1)+SUMIFS(DataRegularSeason20242025!$AB$3:$AB$1315,DataRegularSeason20242025!$B$3:$B$1315, "&lt;=" &amp; $A118, DataRegularSeason20242025!$E$3:$E$1315, C$1)</f>
        <v>19</v>
      </c>
      <c r="D118" s="2">
        <f>SUMIFS(DataRegularSeason20242025!$AA$3:$AA$1315,DataRegularSeason20242025!$B$3:$B$1315, "&lt;=" &amp; $A118, DataRegularSeason20242025!$D$3:$D$1315, D$1)+SUMIFS(DataRegularSeason20242025!$AB$3:$AB$1315,DataRegularSeason20242025!$B$3:$B$1315, "&lt;=" &amp; $A118, DataRegularSeason20242025!$E$3:$E$1315, D$1)</f>
        <v>19</v>
      </c>
      <c r="E118" s="2">
        <f>SUMIFS(DataRegularSeason20242025!$AA$3:$AA$1315,DataRegularSeason20242025!$B$3:$B$1315, "&lt;=" &amp; $A118, DataRegularSeason20242025!$D$3:$D$1315, E$1)+SUMIFS(DataRegularSeason20242025!$AB$3:$AB$1315,DataRegularSeason20242025!$B$3:$B$1315, "&lt;=" &amp; $A118, DataRegularSeason20242025!$E$3:$E$1315, E$1)</f>
        <v>28</v>
      </c>
      <c r="F118" s="2">
        <f>SUMIFS(DataRegularSeason20242025!$AA$3:$AA$1315,DataRegularSeason20242025!$B$3:$B$1315, "&lt;=" &amp; $A118, DataRegularSeason20242025!$D$3:$D$1315, F$1)+SUMIFS(DataRegularSeason20242025!$AB$3:$AB$1315,DataRegularSeason20242025!$B$3:$B$1315, "&lt;=" &amp; $A118, DataRegularSeason20242025!$E$3:$E$1315, F$1)</f>
        <v>16</v>
      </c>
      <c r="G118" s="2">
        <f>SUMIFS(DataRegularSeason20242025!$AA$3:$AA$1315,DataRegularSeason20242025!$B$3:$B$1315, "&lt;=" &amp; $A118, DataRegularSeason20242025!$D$3:$D$1315, G$1)+SUMIFS(DataRegularSeason20242025!$AB$3:$AB$1315,DataRegularSeason20242025!$B$3:$B$1315, "&lt;=" &amp; $A118, DataRegularSeason20242025!$E$3:$E$1315, G$1)</f>
        <v>23</v>
      </c>
      <c r="H118" s="2">
        <f>SUMIFS(DataRegularSeason20242025!$AA$3:$AA$1315,DataRegularSeason20242025!$B$3:$B$1315, "&lt;=" &amp; $A118, DataRegularSeason20242025!$D$3:$D$1315, H$1)+SUMIFS(DataRegularSeason20242025!$AB$3:$AB$1315,DataRegularSeason20242025!$B$3:$B$1315, "&lt;=" &amp; $A118, DataRegularSeason20242025!$E$3:$E$1315, H$1)</f>
        <v>13</v>
      </c>
      <c r="I118" s="2">
        <f>SUMIFS(DataRegularSeason20242025!$AA$3:$AA$1315,DataRegularSeason20242025!$B$3:$B$1315, "&lt;=" &amp; $A118, DataRegularSeason20242025!$D$3:$D$1315, I$1)+SUMIFS(DataRegularSeason20242025!$AB$3:$AB$1315,DataRegularSeason20242025!$B$3:$B$1315, "&lt;=" &amp; $A118, DataRegularSeason20242025!$E$3:$E$1315, I$1)</f>
        <v>20</v>
      </c>
      <c r="J118" s="2">
        <f>SUMIFS(DataRegularSeason20242025!$AA$3:$AA$1315,DataRegularSeason20242025!$B$3:$B$1315, "&lt;=" &amp; $A118, DataRegularSeason20242025!$D$3:$D$1315, J$1)+SUMIFS(DataRegularSeason20242025!$AB$3:$AB$1315,DataRegularSeason20242025!$B$3:$B$1315, "&lt;=" &amp; $A118, DataRegularSeason20242025!$E$3:$E$1315, J$1)</f>
        <v>24</v>
      </c>
      <c r="K118" s="2">
        <f>SUMIFS(DataRegularSeason20242025!$AA$3:$AA$1315,DataRegularSeason20242025!$B$3:$B$1315, "&lt;=" &amp; $A118, DataRegularSeason20242025!$D$3:$D$1315, K$1)+SUMIFS(DataRegularSeason20242025!$AB$3:$AB$1315,DataRegularSeason20242025!$B$3:$B$1315, "&lt;=" &amp; $A118, DataRegularSeason20242025!$E$3:$E$1315, K$1)</f>
        <v>16</v>
      </c>
      <c r="L118" s="2">
        <f>SUMIFS(DataRegularSeason20242025!$AA$3:$AA$1315,DataRegularSeason20242025!$B$3:$B$1315, "&lt;=" &amp; $A118, DataRegularSeason20242025!$D$3:$D$1315, L$1)+SUMIFS(DataRegularSeason20242025!$AB$3:$AB$1315,DataRegularSeason20242025!$B$3:$B$1315, "&lt;=" &amp; $A118, DataRegularSeason20242025!$E$3:$E$1315, L$1)</f>
        <v>22</v>
      </c>
      <c r="M118" s="2">
        <f>SUMIFS(DataRegularSeason20242025!$AA$3:$AA$1315,DataRegularSeason20242025!$B$3:$B$1315, "&lt;=" &amp; $A118, DataRegularSeason20242025!$D$3:$D$1315, M$1)+SUMIFS(DataRegularSeason20242025!$AB$3:$AB$1315,DataRegularSeason20242025!$B$3:$B$1315, "&lt;=" &amp; $A118, DataRegularSeason20242025!$E$3:$E$1315, M$1)</f>
        <v>25</v>
      </c>
      <c r="N118" s="2">
        <f>SUMIFS(DataRegularSeason20242025!$AA$3:$AA$1315,DataRegularSeason20242025!$B$3:$B$1315, "&lt;=" &amp; $A118, DataRegularSeason20242025!$D$3:$D$1315, N$1)+SUMIFS(DataRegularSeason20242025!$AB$3:$AB$1315,DataRegularSeason20242025!$B$3:$B$1315, "&lt;=" &amp; $A118, DataRegularSeason20242025!$E$3:$E$1315, N$1)</f>
        <v>23</v>
      </c>
      <c r="O118" s="2">
        <f>SUMIFS(DataRegularSeason20242025!$AA$3:$AA$1315,DataRegularSeason20242025!$B$3:$B$1315, "&lt;=" &amp; $A118, DataRegularSeason20242025!$D$3:$D$1315, O$1)+SUMIFS(DataRegularSeason20242025!$AB$3:$AB$1315,DataRegularSeason20242025!$B$3:$B$1315, "&lt;=" &amp; $A118, DataRegularSeason20242025!$E$3:$E$1315, O$1)</f>
        <v>27</v>
      </c>
      <c r="P118" s="2">
        <f>SUMIFS(DataRegularSeason20242025!$AA$3:$AA$1315,DataRegularSeason20242025!$B$3:$B$1315, "&lt;=" &amp; $A118, DataRegularSeason20242025!$D$3:$D$1315, P$1)+SUMIFS(DataRegularSeason20242025!$AB$3:$AB$1315,DataRegularSeason20242025!$B$3:$B$1315, "&lt;=" &amp; $A118, DataRegularSeason20242025!$E$3:$E$1315, P$1)</f>
        <v>16</v>
      </c>
      <c r="Q118" s="2">
        <f>SUMIFS(DataRegularSeason20242025!$AA$3:$AA$1315,DataRegularSeason20242025!$B$3:$B$1315, "&lt;=" &amp; $A118, DataRegularSeason20242025!$D$3:$D$1315, Q$1)+SUMIFS(DataRegularSeason20242025!$AB$3:$AB$1315,DataRegularSeason20242025!$B$3:$B$1315, "&lt;=" &amp; $A118, DataRegularSeason20242025!$E$3:$E$1315, Q$1)</f>
        <v>26</v>
      </c>
      <c r="R118" s="2">
        <f>SUMIFS(DataRegularSeason20242025!$AA$3:$AA$1315,DataRegularSeason20242025!$B$3:$B$1315, "&lt;=" &amp; $A118, DataRegularSeason20242025!$D$3:$D$1315, R$1)+SUMIFS(DataRegularSeason20242025!$AB$3:$AB$1315,DataRegularSeason20242025!$B$3:$B$1315, "&lt;=" &amp; $A118, DataRegularSeason20242025!$E$3:$E$1315, R$1)</f>
        <v>15</v>
      </c>
      <c r="S118" s="2">
        <f>SUMIFS(DataRegularSeason20242025!$AA$3:$AA$1315,DataRegularSeason20242025!$B$3:$B$1315, "&lt;=" &amp; $A118, DataRegularSeason20242025!$D$3:$D$1315, S$1)+SUMIFS(DataRegularSeason20242025!$AB$3:$AB$1315,DataRegularSeason20242025!$B$3:$B$1315, "&lt;=" &amp; $A118, DataRegularSeason20242025!$E$3:$E$1315, S$1)</f>
        <v>19</v>
      </c>
      <c r="T118" s="2">
        <f>SUMIFS(DataRegularSeason20242025!$AA$3:$AA$1315,DataRegularSeason20242025!$B$3:$B$1315, "&lt;=" &amp; $A118, DataRegularSeason20242025!$D$3:$D$1315, T$1)+SUMIFS(DataRegularSeason20242025!$AB$3:$AB$1315,DataRegularSeason20242025!$B$3:$B$1315, "&lt;=" &amp; $A118, DataRegularSeason20242025!$E$3:$E$1315, T$1)</f>
        <v>25</v>
      </c>
      <c r="U118" s="2">
        <f>SUMIFS(DataRegularSeason20242025!$AA$3:$AA$1315,DataRegularSeason20242025!$B$3:$B$1315, "&lt;=" &amp; $A118, DataRegularSeason20242025!$D$3:$D$1315, U$1)+SUMIFS(DataRegularSeason20242025!$AB$3:$AB$1315,DataRegularSeason20242025!$B$3:$B$1315, "&lt;=" &amp; $A118, DataRegularSeason20242025!$E$3:$E$1315, U$1)</f>
        <v>17</v>
      </c>
      <c r="V118" s="2">
        <f>SUMIFS(DataRegularSeason20242025!$AA$3:$AA$1315,DataRegularSeason20242025!$B$3:$B$1315, "&lt;=" &amp; $A118, DataRegularSeason20242025!$D$3:$D$1315, V$1)+SUMIFS(DataRegularSeason20242025!$AB$3:$AB$1315,DataRegularSeason20242025!$B$3:$B$1315, "&lt;=" &amp; $A118, DataRegularSeason20242025!$E$3:$E$1315, V$1)</f>
        <v>18</v>
      </c>
      <c r="W118" s="2">
        <f>SUMIFS(DataRegularSeason20242025!$AA$3:$AA$1315,DataRegularSeason20242025!$B$3:$B$1315, "&lt;=" &amp; $A118, DataRegularSeason20242025!$D$3:$D$1315, W$1)+SUMIFS(DataRegularSeason20242025!$AB$3:$AB$1315,DataRegularSeason20242025!$B$3:$B$1315, "&lt;=" &amp; $A118, DataRegularSeason20242025!$E$3:$E$1315, W$1)</f>
        <v>18</v>
      </c>
      <c r="X118" s="2">
        <f>SUMIFS(DataRegularSeason20242025!$AA$3:$AA$1315,DataRegularSeason20242025!$B$3:$B$1315, "&lt;=" &amp; $A118, DataRegularSeason20242025!$D$3:$D$1315, X$1)+SUMIFS(DataRegularSeason20242025!$AB$3:$AB$1315,DataRegularSeason20242025!$B$3:$B$1315, "&lt;=" &amp; $A118, DataRegularSeason20242025!$E$3:$E$1315, X$1)</f>
        <v>21</v>
      </c>
      <c r="Y118" s="2">
        <f>SUMIFS(DataRegularSeason20242025!$AA$3:$AA$1315,DataRegularSeason20242025!$B$3:$B$1315, "&lt;=" &amp; $A118, DataRegularSeason20242025!$D$3:$D$1315, Y$1)+SUMIFS(DataRegularSeason20242025!$AB$3:$AB$1315,DataRegularSeason20242025!$B$3:$B$1315, "&lt;=" &amp; $A118, DataRegularSeason20242025!$E$3:$E$1315, Y$1)</f>
        <v>16</v>
      </c>
      <c r="Z118" s="2">
        <f>SUMIFS(DataRegularSeason20242025!$AA$3:$AA$1315,DataRegularSeason20242025!$B$3:$B$1315, "&lt;=" &amp; $A118, DataRegularSeason20242025!$D$3:$D$1315, Z$1)+SUMIFS(DataRegularSeason20242025!$AB$3:$AB$1315,DataRegularSeason20242025!$B$3:$B$1315, "&lt;=" &amp; $A118, DataRegularSeason20242025!$E$3:$E$1315, Z$1)</f>
        <v>17</v>
      </c>
      <c r="AA118" s="2">
        <f>SUMIFS(DataRegularSeason20242025!$AA$3:$AA$1315,DataRegularSeason20242025!$B$3:$B$1315, "&lt;=" &amp; $A118, DataRegularSeason20242025!$D$3:$D$1315, AA$1)+SUMIFS(DataRegularSeason20242025!$AB$3:$AB$1315,DataRegularSeason20242025!$B$3:$B$1315, "&lt;=" &amp; $A118, DataRegularSeason20242025!$E$3:$E$1315, AA$1)</f>
        <v>21</v>
      </c>
      <c r="AB118" s="2">
        <f>SUMIFS(DataRegularSeason20242025!$AA$3:$AA$1315,DataRegularSeason20242025!$B$3:$B$1315, "&lt;=" &amp; $A118, DataRegularSeason20242025!$D$3:$D$1315, AB$1)+SUMIFS(DataRegularSeason20242025!$AB$3:$AB$1315,DataRegularSeason20242025!$B$3:$B$1315, "&lt;=" &amp; $A118, DataRegularSeason20242025!$E$3:$E$1315, AB$1)</f>
        <v>26</v>
      </c>
      <c r="AC118" s="2">
        <f>SUMIFS(DataRegularSeason20242025!$AA$3:$AA$1315,DataRegularSeason20242025!$B$3:$B$1315, "&lt;=" &amp; $A118, DataRegularSeason20242025!$D$3:$D$1315, AC$1)+SUMIFS(DataRegularSeason20242025!$AB$3:$AB$1315,DataRegularSeason20242025!$B$3:$B$1315, "&lt;=" &amp; $A118, DataRegularSeason20242025!$E$3:$E$1315, AC$1)</f>
        <v>17</v>
      </c>
      <c r="AD118" s="2">
        <f>SUMIFS(DataRegularSeason20242025!$AA$3:$AA$1315,DataRegularSeason20242025!$B$3:$B$1315, "&lt;=" &amp; $A118, DataRegularSeason20242025!$D$3:$D$1315, AD$1)+SUMIFS(DataRegularSeason20242025!$AB$3:$AB$1315,DataRegularSeason20242025!$B$3:$B$1315, "&lt;=" &amp; $A118, DataRegularSeason20242025!$E$3:$E$1315, AD$1)</f>
        <v>21</v>
      </c>
      <c r="AE118" s="2">
        <f>SUMIFS(DataRegularSeason20242025!$AA$3:$AA$1315,DataRegularSeason20242025!$B$3:$B$1315, "&lt;=" &amp; $A118, DataRegularSeason20242025!$D$3:$D$1315, AE$1)+SUMIFS(DataRegularSeason20242025!$AB$3:$AB$1315,DataRegularSeason20242025!$B$3:$B$1315, "&lt;=" &amp; $A118, DataRegularSeason20242025!$E$3:$E$1315, AE$1)</f>
        <v>24</v>
      </c>
      <c r="AF118" s="2">
        <f>SUMIFS(DataRegularSeason20242025!$AA$3:$AA$1315,DataRegularSeason20242025!$B$3:$B$1315, "&lt;=" &amp; $A118, DataRegularSeason20242025!$D$3:$D$1315, AF$1)+SUMIFS(DataRegularSeason20242025!$AB$3:$AB$1315,DataRegularSeason20242025!$B$3:$B$1315, "&lt;=" &amp; $A118, DataRegularSeason20242025!$E$3:$E$1315, AF$1)</f>
        <v>32</v>
      </c>
      <c r="AG118" s="2">
        <f>SUMIFS(DataRegularSeason20242025!$AA$3:$AA$1315,DataRegularSeason20242025!$B$3:$B$1315, "&lt;=" &amp; $A118, DataRegularSeason20242025!$D$3:$D$1315, AG$1)+SUMIFS(DataRegularSeason20242025!$AB$3:$AB$1315,DataRegularSeason20242025!$B$3:$B$1315, "&lt;=" &amp; $A118, DataRegularSeason20242025!$E$3:$E$1315, AG$1)</f>
        <v>27</v>
      </c>
    </row>
    <row r="119" spans="1:33" x14ac:dyDescent="0.25">
      <c r="A119" s="4">
        <v>45685</v>
      </c>
      <c r="B119" s="2">
        <f>SUMIFS(DataRegularSeason20242025!$AA$3:$AA$1315,DataRegularSeason20242025!$B$3:$B$1315, "&lt;=" &amp; $A119, DataRegularSeason20242025!$D$3:$D$1315, B$1)+SUMIFS(DataRegularSeason20242025!$AB$3:$AB$1315,DataRegularSeason20242025!$B$3:$B$1315, "&lt;=" &amp; $A119, DataRegularSeason20242025!$E$3:$E$1315, B$1)</f>
        <v>18</v>
      </c>
      <c r="C119" s="2">
        <f>SUMIFS(DataRegularSeason20242025!$AA$3:$AA$1315,DataRegularSeason20242025!$B$3:$B$1315, "&lt;=" &amp; $A119, DataRegularSeason20242025!$D$3:$D$1315, C$1)+SUMIFS(DataRegularSeason20242025!$AB$3:$AB$1315,DataRegularSeason20242025!$B$3:$B$1315, "&lt;=" &amp; $A119, DataRegularSeason20242025!$E$3:$E$1315, C$1)</f>
        <v>19</v>
      </c>
      <c r="D119" s="2">
        <f>SUMIFS(DataRegularSeason20242025!$AA$3:$AA$1315,DataRegularSeason20242025!$B$3:$B$1315, "&lt;=" &amp; $A119, DataRegularSeason20242025!$D$3:$D$1315, D$1)+SUMIFS(DataRegularSeason20242025!$AB$3:$AB$1315,DataRegularSeason20242025!$B$3:$B$1315, "&lt;=" &amp; $A119, DataRegularSeason20242025!$E$3:$E$1315, D$1)</f>
        <v>19</v>
      </c>
      <c r="E119" s="2">
        <f>SUMIFS(DataRegularSeason20242025!$AA$3:$AA$1315,DataRegularSeason20242025!$B$3:$B$1315, "&lt;=" &amp; $A119, DataRegularSeason20242025!$D$3:$D$1315, E$1)+SUMIFS(DataRegularSeason20242025!$AB$3:$AB$1315,DataRegularSeason20242025!$B$3:$B$1315, "&lt;=" &amp; $A119, DataRegularSeason20242025!$E$3:$E$1315, E$1)</f>
        <v>28</v>
      </c>
      <c r="F119" s="2">
        <f>SUMIFS(DataRegularSeason20242025!$AA$3:$AA$1315,DataRegularSeason20242025!$B$3:$B$1315, "&lt;=" &amp; $A119, DataRegularSeason20242025!$D$3:$D$1315, F$1)+SUMIFS(DataRegularSeason20242025!$AB$3:$AB$1315,DataRegularSeason20242025!$B$3:$B$1315, "&lt;=" &amp; $A119, DataRegularSeason20242025!$E$3:$E$1315, F$1)</f>
        <v>16</v>
      </c>
      <c r="G119" s="2">
        <f>SUMIFS(DataRegularSeason20242025!$AA$3:$AA$1315,DataRegularSeason20242025!$B$3:$B$1315, "&lt;=" &amp; $A119, DataRegularSeason20242025!$D$3:$D$1315, G$1)+SUMIFS(DataRegularSeason20242025!$AB$3:$AB$1315,DataRegularSeason20242025!$B$3:$B$1315, "&lt;=" &amp; $A119, DataRegularSeason20242025!$E$3:$E$1315, G$1)</f>
        <v>23</v>
      </c>
      <c r="H119" s="2">
        <f>SUMIFS(DataRegularSeason20242025!$AA$3:$AA$1315,DataRegularSeason20242025!$B$3:$B$1315, "&lt;=" &amp; $A119, DataRegularSeason20242025!$D$3:$D$1315, H$1)+SUMIFS(DataRegularSeason20242025!$AB$3:$AB$1315,DataRegularSeason20242025!$B$3:$B$1315, "&lt;=" &amp; $A119, DataRegularSeason20242025!$E$3:$E$1315, H$1)</f>
        <v>13</v>
      </c>
      <c r="I119" s="2">
        <f>SUMIFS(DataRegularSeason20242025!$AA$3:$AA$1315,DataRegularSeason20242025!$B$3:$B$1315, "&lt;=" &amp; $A119, DataRegularSeason20242025!$D$3:$D$1315, I$1)+SUMIFS(DataRegularSeason20242025!$AB$3:$AB$1315,DataRegularSeason20242025!$B$3:$B$1315, "&lt;=" &amp; $A119, DataRegularSeason20242025!$E$3:$E$1315, I$1)</f>
        <v>20</v>
      </c>
      <c r="J119" s="2">
        <f>SUMIFS(DataRegularSeason20242025!$AA$3:$AA$1315,DataRegularSeason20242025!$B$3:$B$1315, "&lt;=" &amp; $A119, DataRegularSeason20242025!$D$3:$D$1315, J$1)+SUMIFS(DataRegularSeason20242025!$AB$3:$AB$1315,DataRegularSeason20242025!$B$3:$B$1315, "&lt;=" &amp; $A119, DataRegularSeason20242025!$E$3:$E$1315, J$1)</f>
        <v>24</v>
      </c>
      <c r="K119" s="2">
        <f>SUMIFS(DataRegularSeason20242025!$AA$3:$AA$1315,DataRegularSeason20242025!$B$3:$B$1315, "&lt;=" &amp; $A119, DataRegularSeason20242025!$D$3:$D$1315, K$1)+SUMIFS(DataRegularSeason20242025!$AB$3:$AB$1315,DataRegularSeason20242025!$B$3:$B$1315, "&lt;=" &amp; $A119, DataRegularSeason20242025!$E$3:$E$1315, K$1)</f>
        <v>16</v>
      </c>
      <c r="L119" s="2">
        <f>SUMIFS(DataRegularSeason20242025!$AA$3:$AA$1315,DataRegularSeason20242025!$B$3:$B$1315, "&lt;=" &amp; $A119, DataRegularSeason20242025!$D$3:$D$1315, L$1)+SUMIFS(DataRegularSeason20242025!$AB$3:$AB$1315,DataRegularSeason20242025!$B$3:$B$1315, "&lt;=" &amp; $A119, DataRegularSeason20242025!$E$3:$E$1315, L$1)</f>
        <v>22</v>
      </c>
      <c r="M119" s="2">
        <f>SUMIFS(DataRegularSeason20242025!$AA$3:$AA$1315,DataRegularSeason20242025!$B$3:$B$1315, "&lt;=" &amp; $A119, DataRegularSeason20242025!$D$3:$D$1315, M$1)+SUMIFS(DataRegularSeason20242025!$AB$3:$AB$1315,DataRegularSeason20242025!$B$3:$B$1315, "&lt;=" &amp; $A119, DataRegularSeason20242025!$E$3:$E$1315, M$1)</f>
        <v>25</v>
      </c>
      <c r="N119" s="2">
        <f>SUMIFS(DataRegularSeason20242025!$AA$3:$AA$1315,DataRegularSeason20242025!$B$3:$B$1315, "&lt;=" &amp; $A119, DataRegularSeason20242025!$D$3:$D$1315, N$1)+SUMIFS(DataRegularSeason20242025!$AB$3:$AB$1315,DataRegularSeason20242025!$B$3:$B$1315, "&lt;=" &amp; $A119, DataRegularSeason20242025!$E$3:$E$1315, N$1)</f>
        <v>23</v>
      </c>
      <c r="O119" s="2">
        <f>SUMIFS(DataRegularSeason20242025!$AA$3:$AA$1315,DataRegularSeason20242025!$B$3:$B$1315, "&lt;=" &amp; $A119, DataRegularSeason20242025!$D$3:$D$1315, O$1)+SUMIFS(DataRegularSeason20242025!$AB$3:$AB$1315,DataRegularSeason20242025!$B$3:$B$1315, "&lt;=" &amp; $A119, DataRegularSeason20242025!$E$3:$E$1315, O$1)</f>
        <v>27</v>
      </c>
      <c r="P119" s="2">
        <f>SUMIFS(DataRegularSeason20242025!$AA$3:$AA$1315,DataRegularSeason20242025!$B$3:$B$1315, "&lt;=" &amp; $A119, DataRegularSeason20242025!$D$3:$D$1315, P$1)+SUMIFS(DataRegularSeason20242025!$AB$3:$AB$1315,DataRegularSeason20242025!$B$3:$B$1315, "&lt;=" &amp; $A119, DataRegularSeason20242025!$E$3:$E$1315, P$1)</f>
        <v>16</v>
      </c>
      <c r="Q119" s="2">
        <f>SUMIFS(DataRegularSeason20242025!$AA$3:$AA$1315,DataRegularSeason20242025!$B$3:$B$1315, "&lt;=" &amp; $A119, DataRegularSeason20242025!$D$3:$D$1315, Q$1)+SUMIFS(DataRegularSeason20242025!$AB$3:$AB$1315,DataRegularSeason20242025!$B$3:$B$1315, "&lt;=" &amp; $A119, DataRegularSeason20242025!$E$3:$E$1315, Q$1)</f>
        <v>26</v>
      </c>
      <c r="R119" s="2">
        <f>SUMIFS(DataRegularSeason20242025!$AA$3:$AA$1315,DataRegularSeason20242025!$B$3:$B$1315, "&lt;=" &amp; $A119, DataRegularSeason20242025!$D$3:$D$1315, R$1)+SUMIFS(DataRegularSeason20242025!$AB$3:$AB$1315,DataRegularSeason20242025!$B$3:$B$1315, "&lt;=" &amp; $A119, DataRegularSeason20242025!$E$3:$E$1315, R$1)</f>
        <v>15</v>
      </c>
      <c r="S119" s="2">
        <f>SUMIFS(DataRegularSeason20242025!$AA$3:$AA$1315,DataRegularSeason20242025!$B$3:$B$1315, "&lt;=" &amp; $A119, DataRegularSeason20242025!$D$3:$D$1315, S$1)+SUMIFS(DataRegularSeason20242025!$AB$3:$AB$1315,DataRegularSeason20242025!$B$3:$B$1315, "&lt;=" &amp; $A119, DataRegularSeason20242025!$E$3:$E$1315, S$1)</f>
        <v>19</v>
      </c>
      <c r="T119" s="2">
        <f>SUMIFS(DataRegularSeason20242025!$AA$3:$AA$1315,DataRegularSeason20242025!$B$3:$B$1315, "&lt;=" &amp; $A119, DataRegularSeason20242025!$D$3:$D$1315, T$1)+SUMIFS(DataRegularSeason20242025!$AB$3:$AB$1315,DataRegularSeason20242025!$B$3:$B$1315, "&lt;=" &amp; $A119, DataRegularSeason20242025!$E$3:$E$1315, T$1)</f>
        <v>25</v>
      </c>
      <c r="U119" s="2">
        <f>SUMIFS(DataRegularSeason20242025!$AA$3:$AA$1315,DataRegularSeason20242025!$B$3:$B$1315, "&lt;=" &amp; $A119, DataRegularSeason20242025!$D$3:$D$1315, U$1)+SUMIFS(DataRegularSeason20242025!$AB$3:$AB$1315,DataRegularSeason20242025!$B$3:$B$1315, "&lt;=" &amp; $A119, DataRegularSeason20242025!$E$3:$E$1315, U$1)</f>
        <v>17</v>
      </c>
      <c r="V119" s="2">
        <f>SUMIFS(DataRegularSeason20242025!$AA$3:$AA$1315,DataRegularSeason20242025!$B$3:$B$1315, "&lt;=" &amp; $A119, DataRegularSeason20242025!$D$3:$D$1315, V$1)+SUMIFS(DataRegularSeason20242025!$AB$3:$AB$1315,DataRegularSeason20242025!$B$3:$B$1315, "&lt;=" &amp; $A119, DataRegularSeason20242025!$E$3:$E$1315, V$1)</f>
        <v>18</v>
      </c>
      <c r="W119" s="2">
        <f>SUMIFS(DataRegularSeason20242025!$AA$3:$AA$1315,DataRegularSeason20242025!$B$3:$B$1315, "&lt;=" &amp; $A119, DataRegularSeason20242025!$D$3:$D$1315, W$1)+SUMIFS(DataRegularSeason20242025!$AB$3:$AB$1315,DataRegularSeason20242025!$B$3:$B$1315, "&lt;=" &amp; $A119, DataRegularSeason20242025!$E$3:$E$1315, W$1)</f>
        <v>18</v>
      </c>
      <c r="X119" s="2">
        <f>SUMIFS(DataRegularSeason20242025!$AA$3:$AA$1315,DataRegularSeason20242025!$B$3:$B$1315, "&lt;=" &amp; $A119, DataRegularSeason20242025!$D$3:$D$1315, X$1)+SUMIFS(DataRegularSeason20242025!$AB$3:$AB$1315,DataRegularSeason20242025!$B$3:$B$1315, "&lt;=" &amp; $A119, DataRegularSeason20242025!$E$3:$E$1315, X$1)</f>
        <v>21</v>
      </c>
      <c r="Y119" s="2">
        <f>SUMIFS(DataRegularSeason20242025!$AA$3:$AA$1315,DataRegularSeason20242025!$B$3:$B$1315, "&lt;=" &amp; $A119, DataRegularSeason20242025!$D$3:$D$1315, Y$1)+SUMIFS(DataRegularSeason20242025!$AB$3:$AB$1315,DataRegularSeason20242025!$B$3:$B$1315, "&lt;=" &amp; $A119, DataRegularSeason20242025!$E$3:$E$1315, Y$1)</f>
        <v>16</v>
      </c>
      <c r="Z119" s="2">
        <f>SUMIFS(DataRegularSeason20242025!$AA$3:$AA$1315,DataRegularSeason20242025!$B$3:$B$1315, "&lt;=" &amp; $A119, DataRegularSeason20242025!$D$3:$D$1315, Z$1)+SUMIFS(DataRegularSeason20242025!$AB$3:$AB$1315,DataRegularSeason20242025!$B$3:$B$1315, "&lt;=" &amp; $A119, DataRegularSeason20242025!$E$3:$E$1315, Z$1)</f>
        <v>17</v>
      </c>
      <c r="AA119" s="2">
        <f>SUMIFS(DataRegularSeason20242025!$AA$3:$AA$1315,DataRegularSeason20242025!$B$3:$B$1315, "&lt;=" &amp; $A119, DataRegularSeason20242025!$D$3:$D$1315, AA$1)+SUMIFS(DataRegularSeason20242025!$AB$3:$AB$1315,DataRegularSeason20242025!$B$3:$B$1315, "&lt;=" &amp; $A119, DataRegularSeason20242025!$E$3:$E$1315, AA$1)</f>
        <v>21</v>
      </c>
      <c r="AB119" s="2">
        <f>SUMIFS(DataRegularSeason20242025!$AA$3:$AA$1315,DataRegularSeason20242025!$B$3:$B$1315, "&lt;=" &amp; $A119, DataRegularSeason20242025!$D$3:$D$1315, AB$1)+SUMIFS(DataRegularSeason20242025!$AB$3:$AB$1315,DataRegularSeason20242025!$B$3:$B$1315, "&lt;=" &amp; $A119, DataRegularSeason20242025!$E$3:$E$1315, AB$1)</f>
        <v>26</v>
      </c>
      <c r="AC119" s="2">
        <f>SUMIFS(DataRegularSeason20242025!$AA$3:$AA$1315,DataRegularSeason20242025!$B$3:$B$1315, "&lt;=" &amp; $A119, DataRegularSeason20242025!$D$3:$D$1315, AC$1)+SUMIFS(DataRegularSeason20242025!$AB$3:$AB$1315,DataRegularSeason20242025!$B$3:$B$1315, "&lt;=" &amp; $A119, DataRegularSeason20242025!$E$3:$E$1315, AC$1)</f>
        <v>17</v>
      </c>
      <c r="AD119" s="2">
        <f>SUMIFS(DataRegularSeason20242025!$AA$3:$AA$1315,DataRegularSeason20242025!$B$3:$B$1315, "&lt;=" &amp; $A119, DataRegularSeason20242025!$D$3:$D$1315, AD$1)+SUMIFS(DataRegularSeason20242025!$AB$3:$AB$1315,DataRegularSeason20242025!$B$3:$B$1315, "&lt;=" &amp; $A119, DataRegularSeason20242025!$E$3:$E$1315, AD$1)</f>
        <v>21</v>
      </c>
      <c r="AE119" s="2">
        <f>SUMIFS(DataRegularSeason20242025!$AA$3:$AA$1315,DataRegularSeason20242025!$B$3:$B$1315, "&lt;=" &amp; $A119, DataRegularSeason20242025!$D$3:$D$1315, AE$1)+SUMIFS(DataRegularSeason20242025!$AB$3:$AB$1315,DataRegularSeason20242025!$B$3:$B$1315, "&lt;=" &amp; $A119, DataRegularSeason20242025!$E$3:$E$1315, AE$1)</f>
        <v>24</v>
      </c>
      <c r="AF119" s="2">
        <f>SUMIFS(DataRegularSeason20242025!$AA$3:$AA$1315,DataRegularSeason20242025!$B$3:$B$1315, "&lt;=" &amp; $A119, DataRegularSeason20242025!$D$3:$D$1315, AF$1)+SUMIFS(DataRegularSeason20242025!$AB$3:$AB$1315,DataRegularSeason20242025!$B$3:$B$1315, "&lt;=" &amp; $A119, DataRegularSeason20242025!$E$3:$E$1315, AF$1)</f>
        <v>32</v>
      </c>
      <c r="AG119" s="2">
        <f>SUMIFS(DataRegularSeason20242025!$AA$3:$AA$1315,DataRegularSeason20242025!$B$3:$B$1315, "&lt;=" &amp; $A119, DataRegularSeason20242025!$D$3:$D$1315, AG$1)+SUMIFS(DataRegularSeason20242025!$AB$3:$AB$1315,DataRegularSeason20242025!$B$3:$B$1315, "&lt;=" &amp; $A119, DataRegularSeason20242025!$E$3:$E$1315, AG$1)</f>
        <v>27</v>
      </c>
    </row>
    <row r="120" spans="1:33" x14ac:dyDescent="0.25">
      <c r="A120" s="4">
        <v>45686</v>
      </c>
      <c r="B120" s="2">
        <f>SUMIFS(DataRegularSeason20242025!$AA$3:$AA$1315,DataRegularSeason20242025!$B$3:$B$1315, "&lt;=" &amp; $A120, DataRegularSeason20242025!$D$3:$D$1315, B$1)+SUMIFS(DataRegularSeason20242025!$AB$3:$AB$1315,DataRegularSeason20242025!$B$3:$B$1315, "&lt;=" &amp; $A120, DataRegularSeason20242025!$E$3:$E$1315, B$1)</f>
        <v>18</v>
      </c>
      <c r="C120" s="2">
        <f>SUMIFS(DataRegularSeason20242025!$AA$3:$AA$1315,DataRegularSeason20242025!$B$3:$B$1315, "&lt;=" &amp; $A120, DataRegularSeason20242025!$D$3:$D$1315, C$1)+SUMIFS(DataRegularSeason20242025!$AB$3:$AB$1315,DataRegularSeason20242025!$B$3:$B$1315, "&lt;=" &amp; $A120, DataRegularSeason20242025!$E$3:$E$1315, C$1)</f>
        <v>19</v>
      </c>
      <c r="D120" s="2">
        <f>SUMIFS(DataRegularSeason20242025!$AA$3:$AA$1315,DataRegularSeason20242025!$B$3:$B$1315, "&lt;=" &amp; $A120, DataRegularSeason20242025!$D$3:$D$1315, D$1)+SUMIFS(DataRegularSeason20242025!$AB$3:$AB$1315,DataRegularSeason20242025!$B$3:$B$1315, "&lt;=" &amp; $A120, DataRegularSeason20242025!$E$3:$E$1315, D$1)</f>
        <v>19</v>
      </c>
      <c r="E120" s="2">
        <f>SUMIFS(DataRegularSeason20242025!$AA$3:$AA$1315,DataRegularSeason20242025!$B$3:$B$1315, "&lt;=" &amp; $A120, DataRegularSeason20242025!$D$3:$D$1315, E$1)+SUMIFS(DataRegularSeason20242025!$AB$3:$AB$1315,DataRegularSeason20242025!$B$3:$B$1315, "&lt;=" &amp; $A120, DataRegularSeason20242025!$E$3:$E$1315, E$1)</f>
        <v>28</v>
      </c>
      <c r="F120" s="2">
        <f>SUMIFS(DataRegularSeason20242025!$AA$3:$AA$1315,DataRegularSeason20242025!$B$3:$B$1315, "&lt;=" &amp; $A120, DataRegularSeason20242025!$D$3:$D$1315, F$1)+SUMIFS(DataRegularSeason20242025!$AB$3:$AB$1315,DataRegularSeason20242025!$B$3:$B$1315, "&lt;=" &amp; $A120, DataRegularSeason20242025!$E$3:$E$1315, F$1)</f>
        <v>16</v>
      </c>
      <c r="G120" s="2">
        <f>SUMIFS(DataRegularSeason20242025!$AA$3:$AA$1315,DataRegularSeason20242025!$B$3:$B$1315, "&lt;=" &amp; $A120, DataRegularSeason20242025!$D$3:$D$1315, G$1)+SUMIFS(DataRegularSeason20242025!$AB$3:$AB$1315,DataRegularSeason20242025!$B$3:$B$1315, "&lt;=" &amp; $A120, DataRegularSeason20242025!$E$3:$E$1315, G$1)</f>
        <v>23</v>
      </c>
      <c r="H120" s="2">
        <f>SUMIFS(DataRegularSeason20242025!$AA$3:$AA$1315,DataRegularSeason20242025!$B$3:$B$1315, "&lt;=" &amp; $A120, DataRegularSeason20242025!$D$3:$D$1315, H$1)+SUMIFS(DataRegularSeason20242025!$AB$3:$AB$1315,DataRegularSeason20242025!$B$3:$B$1315, "&lt;=" &amp; $A120, DataRegularSeason20242025!$E$3:$E$1315, H$1)</f>
        <v>13</v>
      </c>
      <c r="I120" s="2">
        <f>SUMIFS(DataRegularSeason20242025!$AA$3:$AA$1315,DataRegularSeason20242025!$B$3:$B$1315, "&lt;=" &amp; $A120, DataRegularSeason20242025!$D$3:$D$1315, I$1)+SUMIFS(DataRegularSeason20242025!$AB$3:$AB$1315,DataRegularSeason20242025!$B$3:$B$1315, "&lt;=" &amp; $A120, DataRegularSeason20242025!$E$3:$E$1315, I$1)</f>
        <v>20</v>
      </c>
      <c r="J120" s="2">
        <f>SUMIFS(DataRegularSeason20242025!$AA$3:$AA$1315,DataRegularSeason20242025!$B$3:$B$1315, "&lt;=" &amp; $A120, DataRegularSeason20242025!$D$3:$D$1315, J$1)+SUMIFS(DataRegularSeason20242025!$AB$3:$AB$1315,DataRegularSeason20242025!$B$3:$B$1315, "&lt;=" &amp; $A120, DataRegularSeason20242025!$E$3:$E$1315, J$1)</f>
        <v>24</v>
      </c>
      <c r="K120" s="2">
        <f>SUMIFS(DataRegularSeason20242025!$AA$3:$AA$1315,DataRegularSeason20242025!$B$3:$B$1315, "&lt;=" &amp; $A120, DataRegularSeason20242025!$D$3:$D$1315, K$1)+SUMIFS(DataRegularSeason20242025!$AB$3:$AB$1315,DataRegularSeason20242025!$B$3:$B$1315, "&lt;=" &amp; $A120, DataRegularSeason20242025!$E$3:$E$1315, K$1)</f>
        <v>16</v>
      </c>
      <c r="L120" s="2">
        <f>SUMIFS(DataRegularSeason20242025!$AA$3:$AA$1315,DataRegularSeason20242025!$B$3:$B$1315, "&lt;=" &amp; $A120, DataRegularSeason20242025!$D$3:$D$1315, L$1)+SUMIFS(DataRegularSeason20242025!$AB$3:$AB$1315,DataRegularSeason20242025!$B$3:$B$1315, "&lt;=" &amp; $A120, DataRegularSeason20242025!$E$3:$E$1315, L$1)</f>
        <v>22</v>
      </c>
      <c r="M120" s="2">
        <f>SUMIFS(DataRegularSeason20242025!$AA$3:$AA$1315,DataRegularSeason20242025!$B$3:$B$1315, "&lt;=" &amp; $A120, DataRegularSeason20242025!$D$3:$D$1315, M$1)+SUMIFS(DataRegularSeason20242025!$AB$3:$AB$1315,DataRegularSeason20242025!$B$3:$B$1315, "&lt;=" &amp; $A120, DataRegularSeason20242025!$E$3:$E$1315, M$1)</f>
        <v>25</v>
      </c>
      <c r="N120" s="2">
        <f>SUMIFS(DataRegularSeason20242025!$AA$3:$AA$1315,DataRegularSeason20242025!$B$3:$B$1315, "&lt;=" &amp; $A120, DataRegularSeason20242025!$D$3:$D$1315, N$1)+SUMIFS(DataRegularSeason20242025!$AB$3:$AB$1315,DataRegularSeason20242025!$B$3:$B$1315, "&lt;=" &amp; $A120, DataRegularSeason20242025!$E$3:$E$1315, N$1)</f>
        <v>23</v>
      </c>
      <c r="O120" s="2">
        <f>SUMIFS(DataRegularSeason20242025!$AA$3:$AA$1315,DataRegularSeason20242025!$B$3:$B$1315, "&lt;=" &amp; $A120, DataRegularSeason20242025!$D$3:$D$1315, O$1)+SUMIFS(DataRegularSeason20242025!$AB$3:$AB$1315,DataRegularSeason20242025!$B$3:$B$1315, "&lt;=" &amp; $A120, DataRegularSeason20242025!$E$3:$E$1315, O$1)</f>
        <v>27</v>
      </c>
      <c r="P120" s="2">
        <f>SUMIFS(DataRegularSeason20242025!$AA$3:$AA$1315,DataRegularSeason20242025!$B$3:$B$1315, "&lt;=" &amp; $A120, DataRegularSeason20242025!$D$3:$D$1315, P$1)+SUMIFS(DataRegularSeason20242025!$AB$3:$AB$1315,DataRegularSeason20242025!$B$3:$B$1315, "&lt;=" &amp; $A120, DataRegularSeason20242025!$E$3:$E$1315, P$1)</f>
        <v>16</v>
      </c>
      <c r="Q120" s="2">
        <f>SUMIFS(DataRegularSeason20242025!$AA$3:$AA$1315,DataRegularSeason20242025!$B$3:$B$1315, "&lt;=" &amp; $A120, DataRegularSeason20242025!$D$3:$D$1315, Q$1)+SUMIFS(DataRegularSeason20242025!$AB$3:$AB$1315,DataRegularSeason20242025!$B$3:$B$1315, "&lt;=" &amp; $A120, DataRegularSeason20242025!$E$3:$E$1315, Q$1)</f>
        <v>26</v>
      </c>
      <c r="R120" s="2">
        <f>SUMIFS(DataRegularSeason20242025!$AA$3:$AA$1315,DataRegularSeason20242025!$B$3:$B$1315, "&lt;=" &amp; $A120, DataRegularSeason20242025!$D$3:$D$1315, R$1)+SUMIFS(DataRegularSeason20242025!$AB$3:$AB$1315,DataRegularSeason20242025!$B$3:$B$1315, "&lt;=" &amp; $A120, DataRegularSeason20242025!$E$3:$E$1315, R$1)</f>
        <v>15</v>
      </c>
      <c r="S120" s="2">
        <f>SUMIFS(DataRegularSeason20242025!$AA$3:$AA$1315,DataRegularSeason20242025!$B$3:$B$1315, "&lt;=" &amp; $A120, DataRegularSeason20242025!$D$3:$D$1315, S$1)+SUMIFS(DataRegularSeason20242025!$AB$3:$AB$1315,DataRegularSeason20242025!$B$3:$B$1315, "&lt;=" &amp; $A120, DataRegularSeason20242025!$E$3:$E$1315, S$1)</f>
        <v>19</v>
      </c>
      <c r="T120" s="2">
        <f>SUMIFS(DataRegularSeason20242025!$AA$3:$AA$1315,DataRegularSeason20242025!$B$3:$B$1315, "&lt;=" &amp; $A120, DataRegularSeason20242025!$D$3:$D$1315, T$1)+SUMIFS(DataRegularSeason20242025!$AB$3:$AB$1315,DataRegularSeason20242025!$B$3:$B$1315, "&lt;=" &amp; $A120, DataRegularSeason20242025!$E$3:$E$1315, T$1)</f>
        <v>25</v>
      </c>
      <c r="U120" s="2">
        <f>SUMIFS(DataRegularSeason20242025!$AA$3:$AA$1315,DataRegularSeason20242025!$B$3:$B$1315, "&lt;=" &amp; $A120, DataRegularSeason20242025!$D$3:$D$1315, U$1)+SUMIFS(DataRegularSeason20242025!$AB$3:$AB$1315,DataRegularSeason20242025!$B$3:$B$1315, "&lt;=" &amp; $A120, DataRegularSeason20242025!$E$3:$E$1315, U$1)</f>
        <v>17</v>
      </c>
      <c r="V120" s="2">
        <f>SUMIFS(DataRegularSeason20242025!$AA$3:$AA$1315,DataRegularSeason20242025!$B$3:$B$1315, "&lt;=" &amp; $A120, DataRegularSeason20242025!$D$3:$D$1315, V$1)+SUMIFS(DataRegularSeason20242025!$AB$3:$AB$1315,DataRegularSeason20242025!$B$3:$B$1315, "&lt;=" &amp; $A120, DataRegularSeason20242025!$E$3:$E$1315, V$1)</f>
        <v>18</v>
      </c>
      <c r="W120" s="2">
        <f>SUMIFS(DataRegularSeason20242025!$AA$3:$AA$1315,DataRegularSeason20242025!$B$3:$B$1315, "&lt;=" &amp; $A120, DataRegularSeason20242025!$D$3:$D$1315, W$1)+SUMIFS(DataRegularSeason20242025!$AB$3:$AB$1315,DataRegularSeason20242025!$B$3:$B$1315, "&lt;=" &amp; $A120, DataRegularSeason20242025!$E$3:$E$1315, W$1)</f>
        <v>18</v>
      </c>
      <c r="X120" s="2">
        <f>SUMIFS(DataRegularSeason20242025!$AA$3:$AA$1315,DataRegularSeason20242025!$B$3:$B$1315, "&lt;=" &amp; $A120, DataRegularSeason20242025!$D$3:$D$1315, X$1)+SUMIFS(DataRegularSeason20242025!$AB$3:$AB$1315,DataRegularSeason20242025!$B$3:$B$1315, "&lt;=" &amp; $A120, DataRegularSeason20242025!$E$3:$E$1315, X$1)</f>
        <v>21</v>
      </c>
      <c r="Y120" s="2">
        <f>SUMIFS(DataRegularSeason20242025!$AA$3:$AA$1315,DataRegularSeason20242025!$B$3:$B$1315, "&lt;=" &amp; $A120, DataRegularSeason20242025!$D$3:$D$1315, Y$1)+SUMIFS(DataRegularSeason20242025!$AB$3:$AB$1315,DataRegularSeason20242025!$B$3:$B$1315, "&lt;=" &amp; $A120, DataRegularSeason20242025!$E$3:$E$1315, Y$1)</f>
        <v>16</v>
      </c>
      <c r="Z120" s="2">
        <f>SUMIFS(DataRegularSeason20242025!$AA$3:$AA$1315,DataRegularSeason20242025!$B$3:$B$1315, "&lt;=" &amp; $A120, DataRegularSeason20242025!$D$3:$D$1315, Z$1)+SUMIFS(DataRegularSeason20242025!$AB$3:$AB$1315,DataRegularSeason20242025!$B$3:$B$1315, "&lt;=" &amp; $A120, DataRegularSeason20242025!$E$3:$E$1315, Z$1)</f>
        <v>17</v>
      </c>
      <c r="AA120" s="2">
        <f>SUMIFS(DataRegularSeason20242025!$AA$3:$AA$1315,DataRegularSeason20242025!$B$3:$B$1315, "&lt;=" &amp; $A120, DataRegularSeason20242025!$D$3:$D$1315, AA$1)+SUMIFS(DataRegularSeason20242025!$AB$3:$AB$1315,DataRegularSeason20242025!$B$3:$B$1315, "&lt;=" &amp; $A120, DataRegularSeason20242025!$E$3:$E$1315, AA$1)</f>
        <v>21</v>
      </c>
      <c r="AB120" s="2">
        <f>SUMIFS(DataRegularSeason20242025!$AA$3:$AA$1315,DataRegularSeason20242025!$B$3:$B$1315, "&lt;=" &amp; $A120, DataRegularSeason20242025!$D$3:$D$1315, AB$1)+SUMIFS(DataRegularSeason20242025!$AB$3:$AB$1315,DataRegularSeason20242025!$B$3:$B$1315, "&lt;=" &amp; $A120, DataRegularSeason20242025!$E$3:$E$1315, AB$1)</f>
        <v>26</v>
      </c>
      <c r="AC120" s="2">
        <f>SUMIFS(DataRegularSeason20242025!$AA$3:$AA$1315,DataRegularSeason20242025!$B$3:$B$1315, "&lt;=" &amp; $A120, DataRegularSeason20242025!$D$3:$D$1315, AC$1)+SUMIFS(DataRegularSeason20242025!$AB$3:$AB$1315,DataRegularSeason20242025!$B$3:$B$1315, "&lt;=" &amp; $A120, DataRegularSeason20242025!$E$3:$E$1315, AC$1)</f>
        <v>17</v>
      </c>
      <c r="AD120" s="2">
        <f>SUMIFS(DataRegularSeason20242025!$AA$3:$AA$1315,DataRegularSeason20242025!$B$3:$B$1315, "&lt;=" &amp; $A120, DataRegularSeason20242025!$D$3:$D$1315, AD$1)+SUMIFS(DataRegularSeason20242025!$AB$3:$AB$1315,DataRegularSeason20242025!$B$3:$B$1315, "&lt;=" &amp; $A120, DataRegularSeason20242025!$E$3:$E$1315, AD$1)</f>
        <v>21</v>
      </c>
      <c r="AE120" s="2">
        <f>SUMIFS(DataRegularSeason20242025!$AA$3:$AA$1315,DataRegularSeason20242025!$B$3:$B$1315, "&lt;=" &amp; $A120, DataRegularSeason20242025!$D$3:$D$1315, AE$1)+SUMIFS(DataRegularSeason20242025!$AB$3:$AB$1315,DataRegularSeason20242025!$B$3:$B$1315, "&lt;=" &amp; $A120, DataRegularSeason20242025!$E$3:$E$1315, AE$1)</f>
        <v>24</v>
      </c>
      <c r="AF120" s="2">
        <f>SUMIFS(DataRegularSeason20242025!$AA$3:$AA$1315,DataRegularSeason20242025!$B$3:$B$1315, "&lt;=" &amp; $A120, DataRegularSeason20242025!$D$3:$D$1315, AF$1)+SUMIFS(DataRegularSeason20242025!$AB$3:$AB$1315,DataRegularSeason20242025!$B$3:$B$1315, "&lt;=" &amp; $A120, DataRegularSeason20242025!$E$3:$E$1315, AF$1)</f>
        <v>32</v>
      </c>
      <c r="AG120" s="2">
        <f>SUMIFS(DataRegularSeason20242025!$AA$3:$AA$1315,DataRegularSeason20242025!$B$3:$B$1315, "&lt;=" &amp; $A120, DataRegularSeason20242025!$D$3:$D$1315, AG$1)+SUMIFS(DataRegularSeason20242025!$AB$3:$AB$1315,DataRegularSeason20242025!$B$3:$B$1315, "&lt;=" &amp; $A120, DataRegularSeason20242025!$E$3:$E$1315, AG$1)</f>
        <v>27</v>
      </c>
    </row>
    <row r="121" spans="1:33" x14ac:dyDescent="0.25">
      <c r="A121" s="4">
        <v>45687</v>
      </c>
      <c r="B121" s="2">
        <f>SUMIFS(DataRegularSeason20242025!$AA$3:$AA$1315,DataRegularSeason20242025!$B$3:$B$1315, "&lt;=" &amp; $A121, DataRegularSeason20242025!$D$3:$D$1315, B$1)+SUMIFS(DataRegularSeason20242025!$AB$3:$AB$1315,DataRegularSeason20242025!$B$3:$B$1315, "&lt;=" &amp; $A121, DataRegularSeason20242025!$E$3:$E$1315, B$1)</f>
        <v>18</v>
      </c>
      <c r="C121" s="2">
        <f>SUMIFS(DataRegularSeason20242025!$AA$3:$AA$1315,DataRegularSeason20242025!$B$3:$B$1315, "&lt;=" &amp; $A121, DataRegularSeason20242025!$D$3:$D$1315, C$1)+SUMIFS(DataRegularSeason20242025!$AB$3:$AB$1315,DataRegularSeason20242025!$B$3:$B$1315, "&lt;=" &amp; $A121, DataRegularSeason20242025!$E$3:$E$1315, C$1)</f>
        <v>19</v>
      </c>
      <c r="D121" s="2">
        <f>SUMIFS(DataRegularSeason20242025!$AA$3:$AA$1315,DataRegularSeason20242025!$B$3:$B$1315, "&lt;=" &amp; $A121, DataRegularSeason20242025!$D$3:$D$1315, D$1)+SUMIFS(DataRegularSeason20242025!$AB$3:$AB$1315,DataRegularSeason20242025!$B$3:$B$1315, "&lt;=" &amp; $A121, DataRegularSeason20242025!$E$3:$E$1315, D$1)</f>
        <v>19</v>
      </c>
      <c r="E121" s="2">
        <f>SUMIFS(DataRegularSeason20242025!$AA$3:$AA$1315,DataRegularSeason20242025!$B$3:$B$1315, "&lt;=" &amp; $A121, DataRegularSeason20242025!$D$3:$D$1315, E$1)+SUMIFS(DataRegularSeason20242025!$AB$3:$AB$1315,DataRegularSeason20242025!$B$3:$B$1315, "&lt;=" &amp; $A121, DataRegularSeason20242025!$E$3:$E$1315, E$1)</f>
        <v>28</v>
      </c>
      <c r="F121" s="2">
        <f>SUMIFS(DataRegularSeason20242025!$AA$3:$AA$1315,DataRegularSeason20242025!$B$3:$B$1315, "&lt;=" &amp; $A121, DataRegularSeason20242025!$D$3:$D$1315, F$1)+SUMIFS(DataRegularSeason20242025!$AB$3:$AB$1315,DataRegularSeason20242025!$B$3:$B$1315, "&lt;=" &amp; $A121, DataRegularSeason20242025!$E$3:$E$1315, F$1)</f>
        <v>16</v>
      </c>
      <c r="G121" s="2">
        <f>SUMIFS(DataRegularSeason20242025!$AA$3:$AA$1315,DataRegularSeason20242025!$B$3:$B$1315, "&lt;=" &amp; $A121, DataRegularSeason20242025!$D$3:$D$1315, G$1)+SUMIFS(DataRegularSeason20242025!$AB$3:$AB$1315,DataRegularSeason20242025!$B$3:$B$1315, "&lt;=" &amp; $A121, DataRegularSeason20242025!$E$3:$E$1315, G$1)</f>
        <v>23</v>
      </c>
      <c r="H121" s="2">
        <f>SUMIFS(DataRegularSeason20242025!$AA$3:$AA$1315,DataRegularSeason20242025!$B$3:$B$1315, "&lt;=" &amp; $A121, DataRegularSeason20242025!$D$3:$D$1315, H$1)+SUMIFS(DataRegularSeason20242025!$AB$3:$AB$1315,DataRegularSeason20242025!$B$3:$B$1315, "&lt;=" &amp; $A121, DataRegularSeason20242025!$E$3:$E$1315, H$1)</f>
        <v>13</v>
      </c>
      <c r="I121" s="2">
        <f>SUMIFS(DataRegularSeason20242025!$AA$3:$AA$1315,DataRegularSeason20242025!$B$3:$B$1315, "&lt;=" &amp; $A121, DataRegularSeason20242025!$D$3:$D$1315, I$1)+SUMIFS(DataRegularSeason20242025!$AB$3:$AB$1315,DataRegularSeason20242025!$B$3:$B$1315, "&lt;=" &amp; $A121, DataRegularSeason20242025!$E$3:$E$1315, I$1)</f>
        <v>20</v>
      </c>
      <c r="J121" s="2">
        <f>SUMIFS(DataRegularSeason20242025!$AA$3:$AA$1315,DataRegularSeason20242025!$B$3:$B$1315, "&lt;=" &amp; $A121, DataRegularSeason20242025!$D$3:$D$1315, J$1)+SUMIFS(DataRegularSeason20242025!$AB$3:$AB$1315,DataRegularSeason20242025!$B$3:$B$1315, "&lt;=" &amp; $A121, DataRegularSeason20242025!$E$3:$E$1315, J$1)</f>
        <v>24</v>
      </c>
      <c r="K121" s="2">
        <f>SUMIFS(DataRegularSeason20242025!$AA$3:$AA$1315,DataRegularSeason20242025!$B$3:$B$1315, "&lt;=" &amp; $A121, DataRegularSeason20242025!$D$3:$D$1315, K$1)+SUMIFS(DataRegularSeason20242025!$AB$3:$AB$1315,DataRegularSeason20242025!$B$3:$B$1315, "&lt;=" &amp; $A121, DataRegularSeason20242025!$E$3:$E$1315, K$1)</f>
        <v>16</v>
      </c>
      <c r="L121" s="2">
        <f>SUMIFS(DataRegularSeason20242025!$AA$3:$AA$1315,DataRegularSeason20242025!$B$3:$B$1315, "&lt;=" &amp; $A121, DataRegularSeason20242025!$D$3:$D$1315, L$1)+SUMIFS(DataRegularSeason20242025!$AB$3:$AB$1315,DataRegularSeason20242025!$B$3:$B$1315, "&lt;=" &amp; $A121, DataRegularSeason20242025!$E$3:$E$1315, L$1)</f>
        <v>22</v>
      </c>
      <c r="M121" s="2">
        <f>SUMIFS(DataRegularSeason20242025!$AA$3:$AA$1315,DataRegularSeason20242025!$B$3:$B$1315, "&lt;=" &amp; $A121, DataRegularSeason20242025!$D$3:$D$1315, M$1)+SUMIFS(DataRegularSeason20242025!$AB$3:$AB$1315,DataRegularSeason20242025!$B$3:$B$1315, "&lt;=" &amp; $A121, DataRegularSeason20242025!$E$3:$E$1315, M$1)</f>
        <v>25</v>
      </c>
      <c r="N121" s="2">
        <f>SUMIFS(DataRegularSeason20242025!$AA$3:$AA$1315,DataRegularSeason20242025!$B$3:$B$1315, "&lt;=" &amp; $A121, DataRegularSeason20242025!$D$3:$D$1315, N$1)+SUMIFS(DataRegularSeason20242025!$AB$3:$AB$1315,DataRegularSeason20242025!$B$3:$B$1315, "&lt;=" &amp; $A121, DataRegularSeason20242025!$E$3:$E$1315, N$1)</f>
        <v>23</v>
      </c>
      <c r="O121" s="2">
        <f>SUMIFS(DataRegularSeason20242025!$AA$3:$AA$1315,DataRegularSeason20242025!$B$3:$B$1315, "&lt;=" &amp; $A121, DataRegularSeason20242025!$D$3:$D$1315, O$1)+SUMIFS(DataRegularSeason20242025!$AB$3:$AB$1315,DataRegularSeason20242025!$B$3:$B$1315, "&lt;=" &amp; $A121, DataRegularSeason20242025!$E$3:$E$1315, O$1)</f>
        <v>27</v>
      </c>
      <c r="P121" s="2">
        <f>SUMIFS(DataRegularSeason20242025!$AA$3:$AA$1315,DataRegularSeason20242025!$B$3:$B$1315, "&lt;=" &amp; $A121, DataRegularSeason20242025!$D$3:$D$1315, P$1)+SUMIFS(DataRegularSeason20242025!$AB$3:$AB$1315,DataRegularSeason20242025!$B$3:$B$1315, "&lt;=" &amp; $A121, DataRegularSeason20242025!$E$3:$E$1315, P$1)</f>
        <v>16</v>
      </c>
      <c r="Q121" s="2">
        <f>SUMIFS(DataRegularSeason20242025!$AA$3:$AA$1315,DataRegularSeason20242025!$B$3:$B$1315, "&lt;=" &amp; $A121, DataRegularSeason20242025!$D$3:$D$1315, Q$1)+SUMIFS(DataRegularSeason20242025!$AB$3:$AB$1315,DataRegularSeason20242025!$B$3:$B$1315, "&lt;=" &amp; $A121, DataRegularSeason20242025!$E$3:$E$1315, Q$1)</f>
        <v>26</v>
      </c>
      <c r="R121" s="2">
        <f>SUMIFS(DataRegularSeason20242025!$AA$3:$AA$1315,DataRegularSeason20242025!$B$3:$B$1315, "&lt;=" &amp; $A121, DataRegularSeason20242025!$D$3:$D$1315, R$1)+SUMIFS(DataRegularSeason20242025!$AB$3:$AB$1315,DataRegularSeason20242025!$B$3:$B$1315, "&lt;=" &amp; $A121, DataRegularSeason20242025!$E$3:$E$1315, R$1)</f>
        <v>15</v>
      </c>
      <c r="S121" s="2">
        <f>SUMIFS(DataRegularSeason20242025!$AA$3:$AA$1315,DataRegularSeason20242025!$B$3:$B$1315, "&lt;=" &amp; $A121, DataRegularSeason20242025!$D$3:$D$1315, S$1)+SUMIFS(DataRegularSeason20242025!$AB$3:$AB$1315,DataRegularSeason20242025!$B$3:$B$1315, "&lt;=" &amp; $A121, DataRegularSeason20242025!$E$3:$E$1315, S$1)</f>
        <v>19</v>
      </c>
      <c r="T121" s="2">
        <f>SUMIFS(DataRegularSeason20242025!$AA$3:$AA$1315,DataRegularSeason20242025!$B$3:$B$1315, "&lt;=" &amp; $A121, DataRegularSeason20242025!$D$3:$D$1315, T$1)+SUMIFS(DataRegularSeason20242025!$AB$3:$AB$1315,DataRegularSeason20242025!$B$3:$B$1315, "&lt;=" &amp; $A121, DataRegularSeason20242025!$E$3:$E$1315, T$1)</f>
        <v>25</v>
      </c>
      <c r="U121" s="2">
        <f>SUMIFS(DataRegularSeason20242025!$AA$3:$AA$1315,DataRegularSeason20242025!$B$3:$B$1315, "&lt;=" &amp; $A121, DataRegularSeason20242025!$D$3:$D$1315, U$1)+SUMIFS(DataRegularSeason20242025!$AB$3:$AB$1315,DataRegularSeason20242025!$B$3:$B$1315, "&lt;=" &amp; $A121, DataRegularSeason20242025!$E$3:$E$1315, U$1)</f>
        <v>17</v>
      </c>
      <c r="V121" s="2">
        <f>SUMIFS(DataRegularSeason20242025!$AA$3:$AA$1315,DataRegularSeason20242025!$B$3:$B$1315, "&lt;=" &amp; $A121, DataRegularSeason20242025!$D$3:$D$1315, V$1)+SUMIFS(DataRegularSeason20242025!$AB$3:$AB$1315,DataRegularSeason20242025!$B$3:$B$1315, "&lt;=" &amp; $A121, DataRegularSeason20242025!$E$3:$E$1315, V$1)</f>
        <v>18</v>
      </c>
      <c r="W121" s="2">
        <f>SUMIFS(DataRegularSeason20242025!$AA$3:$AA$1315,DataRegularSeason20242025!$B$3:$B$1315, "&lt;=" &amp; $A121, DataRegularSeason20242025!$D$3:$D$1315, W$1)+SUMIFS(DataRegularSeason20242025!$AB$3:$AB$1315,DataRegularSeason20242025!$B$3:$B$1315, "&lt;=" &amp; $A121, DataRegularSeason20242025!$E$3:$E$1315, W$1)</f>
        <v>18</v>
      </c>
      <c r="X121" s="2">
        <f>SUMIFS(DataRegularSeason20242025!$AA$3:$AA$1315,DataRegularSeason20242025!$B$3:$B$1315, "&lt;=" &amp; $A121, DataRegularSeason20242025!$D$3:$D$1315, X$1)+SUMIFS(DataRegularSeason20242025!$AB$3:$AB$1315,DataRegularSeason20242025!$B$3:$B$1315, "&lt;=" &amp; $A121, DataRegularSeason20242025!$E$3:$E$1315, X$1)</f>
        <v>21</v>
      </c>
      <c r="Y121" s="2">
        <f>SUMIFS(DataRegularSeason20242025!$AA$3:$AA$1315,DataRegularSeason20242025!$B$3:$B$1315, "&lt;=" &amp; $A121, DataRegularSeason20242025!$D$3:$D$1315, Y$1)+SUMIFS(DataRegularSeason20242025!$AB$3:$AB$1315,DataRegularSeason20242025!$B$3:$B$1315, "&lt;=" &amp; $A121, DataRegularSeason20242025!$E$3:$E$1315, Y$1)</f>
        <v>16</v>
      </c>
      <c r="Z121" s="2">
        <f>SUMIFS(DataRegularSeason20242025!$AA$3:$AA$1315,DataRegularSeason20242025!$B$3:$B$1315, "&lt;=" &amp; $A121, DataRegularSeason20242025!$D$3:$D$1315, Z$1)+SUMIFS(DataRegularSeason20242025!$AB$3:$AB$1315,DataRegularSeason20242025!$B$3:$B$1315, "&lt;=" &amp; $A121, DataRegularSeason20242025!$E$3:$E$1315, Z$1)</f>
        <v>17</v>
      </c>
      <c r="AA121" s="2">
        <f>SUMIFS(DataRegularSeason20242025!$AA$3:$AA$1315,DataRegularSeason20242025!$B$3:$B$1315, "&lt;=" &amp; $A121, DataRegularSeason20242025!$D$3:$D$1315, AA$1)+SUMIFS(DataRegularSeason20242025!$AB$3:$AB$1315,DataRegularSeason20242025!$B$3:$B$1315, "&lt;=" &amp; $A121, DataRegularSeason20242025!$E$3:$E$1315, AA$1)</f>
        <v>21</v>
      </c>
      <c r="AB121" s="2">
        <f>SUMIFS(DataRegularSeason20242025!$AA$3:$AA$1315,DataRegularSeason20242025!$B$3:$B$1315, "&lt;=" &amp; $A121, DataRegularSeason20242025!$D$3:$D$1315, AB$1)+SUMIFS(DataRegularSeason20242025!$AB$3:$AB$1315,DataRegularSeason20242025!$B$3:$B$1315, "&lt;=" &amp; $A121, DataRegularSeason20242025!$E$3:$E$1315, AB$1)</f>
        <v>26</v>
      </c>
      <c r="AC121" s="2">
        <f>SUMIFS(DataRegularSeason20242025!$AA$3:$AA$1315,DataRegularSeason20242025!$B$3:$B$1315, "&lt;=" &amp; $A121, DataRegularSeason20242025!$D$3:$D$1315, AC$1)+SUMIFS(DataRegularSeason20242025!$AB$3:$AB$1315,DataRegularSeason20242025!$B$3:$B$1315, "&lt;=" &amp; $A121, DataRegularSeason20242025!$E$3:$E$1315, AC$1)</f>
        <v>17</v>
      </c>
      <c r="AD121" s="2">
        <f>SUMIFS(DataRegularSeason20242025!$AA$3:$AA$1315,DataRegularSeason20242025!$B$3:$B$1315, "&lt;=" &amp; $A121, DataRegularSeason20242025!$D$3:$D$1315, AD$1)+SUMIFS(DataRegularSeason20242025!$AB$3:$AB$1315,DataRegularSeason20242025!$B$3:$B$1315, "&lt;=" &amp; $A121, DataRegularSeason20242025!$E$3:$E$1315, AD$1)</f>
        <v>21</v>
      </c>
      <c r="AE121" s="2">
        <f>SUMIFS(DataRegularSeason20242025!$AA$3:$AA$1315,DataRegularSeason20242025!$B$3:$B$1315, "&lt;=" &amp; $A121, DataRegularSeason20242025!$D$3:$D$1315, AE$1)+SUMIFS(DataRegularSeason20242025!$AB$3:$AB$1315,DataRegularSeason20242025!$B$3:$B$1315, "&lt;=" &amp; $A121, DataRegularSeason20242025!$E$3:$E$1315, AE$1)</f>
        <v>24</v>
      </c>
      <c r="AF121" s="2">
        <f>SUMIFS(DataRegularSeason20242025!$AA$3:$AA$1315,DataRegularSeason20242025!$B$3:$B$1315, "&lt;=" &amp; $A121, DataRegularSeason20242025!$D$3:$D$1315, AF$1)+SUMIFS(DataRegularSeason20242025!$AB$3:$AB$1315,DataRegularSeason20242025!$B$3:$B$1315, "&lt;=" &amp; $A121, DataRegularSeason20242025!$E$3:$E$1315, AF$1)</f>
        <v>32</v>
      </c>
      <c r="AG121" s="2">
        <f>SUMIFS(DataRegularSeason20242025!$AA$3:$AA$1315,DataRegularSeason20242025!$B$3:$B$1315, "&lt;=" &amp; $A121, DataRegularSeason20242025!$D$3:$D$1315, AG$1)+SUMIFS(DataRegularSeason20242025!$AB$3:$AB$1315,DataRegularSeason20242025!$B$3:$B$1315, "&lt;=" &amp; $A121, DataRegularSeason20242025!$E$3:$E$1315, AG$1)</f>
        <v>27</v>
      </c>
    </row>
    <row r="122" spans="1:33" x14ac:dyDescent="0.25">
      <c r="A122" s="4">
        <v>45688</v>
      </c>
      <c r="B122" s="2">
        <f>SUMIFS(DataRegularSeason20242025!$AA$3:$AA$1315,DataRegularSeason20242025!$B$3:$B$1315, "&lt;=" &amp; $A122, DataRegularSeason20242025!$D$3:$D$1315, B$1)+SUMIFS(DataRegularSeason20242025!$AB$3:$AB$1315,DataRegularSeason20242025!$B$3:$B$1315, "&lt;=" &amp; $A122, DataRegularSeason20242025!$E$3:$E$1315, B$1)</f>
        <v>18</v>
      </c>
      <c r="C122" s="2">
        <f>SUMIFS(DataRegularSeason20242025!$AA$3:$AA$1315,DataRegularSeason20242025!$B$3:$B$1315, "&lt;=" &amp; $A122, DataRegularSeason20242025!$D$3:$D$1315, C$1)+SUMIFS(DataRegularSeason20242025!$AB$3:$AB$1315,DataRegularSeason20242025!$B$3:$B$1315, "&lt;=" &amp; $A122, DataRegularSeason20242025!$E$3:$E$1315, C$1)</f>
        <v>19</v>
      </c>
      <c r="D122" s="2">
        <f>SUMIFS(DataRegularSeason20242025!$AA$3:$AA$1315,DataRegularSeason20242025!$B$3:$B$1315, "&lt;=" &amp; $A122, DataRegularSeason20242025!$D$3:$D$1315, D$1)+SUMIFS(DataRegularSeason20242025!$AB$3:$AB$1315,DataRegularSeason20242025!$B$3:$B$1315, "&lt;=" &amp; $A122, DataRegularSeason20242025!$E$3:$E$1315, D$1)</f>
        <v>19</v>
      </c>
      <c r="E122" s="2">
        <f>SUMIFS(DataRegularSeason20242025!$AA$3:$AA$1315,DataRegularSeason20242025!$B$3:$B$1315, "&lt;=" &amp; $A122, DataRegularSeason20242025!$D$3:$D$1315, E$1)+SUMIFS(DataRegularSeason20242025!$AB$3:$AB$1315,DataRegularSeason20242025!$B$3:$B$1315, "&lt;=" &amp; $A122, DataRegularSeason20242025!$E$3:$E$1315, E$1)</f>
        <v>28</v>
      </c>
      <c r="F122" s="2">
        <f>SUMIFS(DataRegularSeason20242025!$AA$3:$AA$1315,DataRegularSeason20242025!$B$3:$B$1315, "&lt;=" &amp; $A122, DataRegularSeason20242025!$D$3:$D$1315, F$1)+SUMIFS(DataRegularSeason20242025!$AB$3:$AB$1315,DataRegularSeason20242025!$B$3:$B$1315, "&lt;=" &amp; $A122, DataRegularSeason20242025!$E$3:$E$1315, F$1)</f>
        <v>16</v>
      </c>
      <c r="G122" s="2">
        <f>SUMIFS(DataRegularSeason20242025!$AA$3:$AA$1315,DataRegularSeason20242025!$B$3:$B$1315, "&lt;=" &amp; $A122, DataRegularSeason20242025!$D$3:$D$1315, G$1)+SUMIFS(DataRegularSeason20242025!$AB$3:$AB$1315,DataRegularSeason20242025!$B$3:$B$1315, "&lt;=" &amp; $A122, DataRegularSeason20242025!$E$3:$E$1315, G$1)</f>
        <v>23</v>
      </c>
      <c r="H122" s="2">
        <f>SUMIFS(DataRegularSeason20242025!$AA$3:$AA$1315,DataRegularSeason20242025!$B$3:$B$1315, "&lt;=" &amp; $A122, DataRegularSeason20242025!$D$3:$D$1315, H$1)+SUMIFS(DataRegularSeason20242025!$AB$3:$AB$1315,DataRegularSeason20242025!$B$3:$B$1315, "&lt;=" &amp; $A122, DataRegularSeason20242025!$E$3:$E$1315, H$1)</f>
        <v>13</v>
      </c>
      <c r="I122" s="2">
        <f>SUMIFS(DataRegularSeason20242025!$AA$3:$AA$1315,DataRegularSeason20242025!$B$3:$B$1315, "&lt;=" &amp; $A122, DataRegularSeason20242025!$D$3:$D$1315, I$1)+SUMIFS(DataRegularSeason20242025!$AB$3:$AB$1315,DataRegularSeason20242025!$B$3:$B$1315, "&lt;=" &amp; $A122, DataRegularSeason20242025!$E$3:$E$1315, I$1)</f>
        <v>20</v>
      </c>
      <c r="J122" s="2">
        <f>SUMIFS(DataRegularSeason20242025!$AA$3:$AA$1315,DataRegularSeason20242025!$B$3:$B$1315, "&lt;=" &amp; $A122, DataRegularSeason20242025!$D$3:$D$1315, J$1)+SUMIFS(DataRegularSeason20242025!$AB$3:$AB$1315,DataRegularSeason20242025!$B$3:$B$1315, "&lt;=" &amp; $A122, DataRegularSeason20242025!$E$3:$E$1315, J$1)</f>
        <v>24</v>
      </c>
      <c r="K122" s="2">
        <f>SUMIFS(DataRegularSeason20242025!$AA$3:$AA$1315,DataRegularSeason20242025!$B$3:$B$1315, "&lt;=" &amp; $A122, DataRegularSeason20242025!$D$3:$D$1315, K$1)+SUMIFS(DataRegularSeason20242025!$AB$3:$AB$1315,DataRegularSeason20242025!$B$3:$B$1315, "&lt;=" &amp; $A122, DataRegularSeason20242025!$E$3:$E$1315, K$1)</f>
        <v>16</v>
      </c>
      <c r="L122" s="2">
        <f>SUMIFS(DataRegularSeason20242025!$AA$3:$AA$1315,DataRegularSeason20242025!$B$3:$B$1315, "&lt;=" &amp; $A122, DataRegularSeason20242025!$D$3:$D$1315, L$1)+SUMIFS(DataRegularSeason20242025!$AB$3:$AB$1315,DataRegularSeason20242025!$B$3:$B$1315, "&lt;=" &amp; $A122, DataRegularSeason20242025!$E$3:$E$1315, L$1)</f>
        <v>22</v>
      </c>
      <c r="M122" s="2">
        <f>SUMIFS(DataRegularSeason20242025!$AA$3:$AA$1315,DataRegularSeason20242025!$B$3:$B$1315, "&lt;=" &amp; $A122, DataRegularSeason20242025!$D$3:$D$1315, M$1)+SUMIFS(DataRegularSeason20242025!$AB$3:$AB$1315,DataRegularSeason20242025!$B$3:$B$1315, "&lt;=" &amp; $A122, DataRegularSeason20242025!$E$3:$E$1315, M$1)</f>
        <v>25</v>
      </c>
      <c r="N122" s="2">
        <f>SUMIFS(DataRegularSeason20242025!$AA$3:$AA$1315,DataRegularSeason20242025!$B$3:$B$1315, "&lt;=" &amp; $A122, DataRegularSeason20242025!$D$3:$D$1315, N$1)+SUMIFS(DataRegularSeason20242025!$AB$3:$AB$1315,DataRegularSeason20242025!$B$3:$B$1315, "&lt;=" &amp; $A122, DataRegularSeason20242025!$E$3:$E$1315, N$1)</f>
        <v>23</v>
      </c>
      <c r="O122" s="2">
        <f>SUMIFS(DataRegularSeason20242025!$AA$3:$AA$1315,DataRegularSeason20242025!$B$3:$B$1315, "&lt;=" &amp; $A122, DataRegularSeason20242025!$D$3:$D$1315, O$1)+SUMIFS(DataRegularSeason20242025!$AB$3:$AB$1315,DataRegularSeason20242025!$B$3:$B$1315, "&lt;=" &amp; $A122, DataRegularSeason20242025!$E$3:$E$1315, O$1)</f>
        <v>27</v>
      </c>
      <c r="P122" s="2">
        <f>SUMIFS(DataRegularSeason20242025!$AA$3:$AA$1315,DataRegularSeason20242025!$B$3:$B$1315, "&lt;=" &amp; $A122, DataRegularSeason20242025!$D$3:$D$1315, P$1)+SUMIFS(DataRegularSeason20242025!$AB$3:$AB$1315,DataRegularSeason20242025!$B$3:$B$1315, "&lt;=" &amp; $A122, DataRegularSeason20242025!$E$3:$E$1315, P$1)</f>
        <v>16</v>
      </c>
      <c r="Q122" s="2">
        <f>SUMIFS(DataRegularSeason20242025!$AA$3:$AA$1315,DataRegularSeason20242025!$B$3:$B$1315, "&lt;=" &amp; $A122, DataRegularSeason20242025!$D$3:$D$1315, Q$1)+SUMIFS(DataRegularSeason20242025!$AB$3:$AB$1315,DataRegularSeason20242025!$B$3:$B$1315, "&lt;=" &amp; $A122, DataRegularSeason20242025!$E$3:$E$1315, Q$1)</f>
        <v>26</v>
      </c>
      <c r="R122" s="2">
        <f>SUMIFS(DataRegularSeason20242025!$AA$3:$AA$1315,DataRegularSeason20242025!$B$3:$B$1315, "&lt;=" &amp; $A122, DataRegularSeason20242025!$D$3:$D$1315, R$1)+SUMIFS(DataRegularSeason20242025!$AB$3:$AB$1315,DataRegularSeason20242025!$B$3:$B$1315, "&lt;=" &amp; $A122, DataRegularSeason20242025!$E$3:$E$1315, R$1)</f>
        <v>15</v>
      </c>
      <c r="S122" s="2">
        <f>SUMIFS(DataRegularSeason20242025!$AA$3:$AA$1315,DataRegularSeason20242025!$B$3:$B$1315, "&lt;=" &amp; $A122, DataRegularSeason20242025!$D$3:$D$1315, S$1)+SUMIFS(DataRegularSeason20242025!$AB$3:$AB$1315,DataRegularSeason20242025!$B$3:$B$1315, "&lt;=" &amp; $A122, DataRegularSeason20242025!$E$3:$E$1315, S$1)</f>
        <v>19</v>
      </c>
      <c r="T122" s="2">
        <f>SUMIFS(DataRegularSeason20242025!$AA$3:$AA$1315,DataRegularSeason20242025!$B$3:$B$1315, "&lt;=" &amp; $A122, DataRegularSeason20242025!$D$3:$D$1315, T$1)+SUMIFS(DataRegularSeason20242025!$AB$3:$AB$1315,DataRegularSeason20242025!$B$3:$B$1315, "&lt;=" &amp; $A122, DataRegularSeason20242025!$E$3:$E$1315, T$1)</f>
        <v>25</v>
      </c>
      <c r="U122" s="2">
        <f>SUMIFS(DataRegularSeason20242025!$AA$3:$AA$1315,DataRegularSeason20242025!$B$3:$B$1315, "&lt;=" &amp; $A122, DataRegularSeason20242025!$D$3:$D$1315, U$1)+SUMIFS(DataRegularSeason20242025!$AB$3:$AB$1315,DataRegularSeason20242025!$B$3:$B$1315, "&lt;=" &amp; $A122, DataRegularSeason20242025!$E$3:$E$1315, U$1)</f>
        <v>17</v>
      </c>
      <c r="V122" s="2">
        <f>SUMIFS(DataRegularSeason20242025!$AA$3:$AA$1315,DataRegularSeason20242025!$B$3:$B$1315, "&lt;=" &amp; $A122, DataRegularSeason20242025!$D$3:$D$1315, V$1)+SUMIFS(DataRegularSeason20242025!$AB$3:$AB$1315,DataRegularSeason20242025!$B$3:$B$1315, "&lt;=" &amp; $A122, DataRegularSeason20242025!$E$3:$E$1315, V$1)</f>
        <v>18</v>
      </c>
      <c r="W122" s="2">
        <f>SUMIFS(DataRegularSeason20242025!$AA$3:$AA$1315,DataRegularSeason20242025!$B$3:$B$1315, "&lt;=" &amp; $A122, DataRegularSeason20242025!$D$3:$D$1315, W$1)+SUMIFS(DataRegularSeason20242025!$AB$3:$AB$1315,DataRegularSeason20242025!$B$3:$B$1315, "&lt;=" &amp; $A122, DataRegularSeason20242025!$E$3:$E$1315, W$1)</f>
        <v>18</v>
      </c>
      <c r="X122" s="2">
        <f>SUMIFS(DataRegularSeason20242025!$AA$3:$AA$1315,DataRegularSeason20242025!$B$3:$B$1315, "&lt;=" &amp; $A122, DataRegularSeason20242025!$D$3:$D$1315, X$1)+SUMIFS(DataRegularSeason20242025!$AB$3:$AB$1315,DataRegularSeason20242025!$B$3:$B$1315, "&lt;=" &amp; $A122, DataRegularSeason20242025!$E$3:$E$1315, X$1)</f>
        <v>21</v>
      </c>
      <c r="Y122" s="2">
        <f>SUMIFS(DataRegularSeason20242025!$AA$3:$AA$1315,DataRegularSeason20242025!$B$3:$B$1315, "&lt;=" &amp; $A122, DataRegularSeason20242025!$D$3:$D$1315, Y$1)+SUMIFS(DataRegularSeason20242025!$AB$3:$AB$1315,DataRegularSeason20242025!$B$3:$B$1315, "&lt;=" &amp; $A122, DataRegularSeason20242025!$E$3:$E$1315, Y$1)</f>
        <v>16</v>
      </c>
      <c r="Z122" s="2">
        <f>SUMIFS(DataRegularSeason20242025!$AA$3:$AA$1315,DataRegularSeason20242025!$B$3:$B$1315, "&lt;=" &amp; $A122, DataRegularSeason20242025!$D$3:$D$1315, Z$1)+SUMIFS(DataRegularSeason20242025!$AB$3:$AB$1315,DataRegularSeason20242025!$B$3:$B$1315, "&lt;=" &amp; $A122, DataRegularSeason20242025!$E$3:$E$1315, Z$1)</f>
        <v>17</v>
      </c>
      <c r="AA122" s="2">
        <f>SUMIFS(DataRegularSeason20242025!$AA$3:$AA$1315,DataRegularSeason20242025!$B$3:$B$1315, "&lt;=" &amp; $A122, DataRegularSeason20242025!$D$3:$D$1315, AA$1)+SUMIFS(DataRegularSeason20242025!$AB$3:$AB$1315,DataRegularSeason20242025!$B$3:$B$1315, "&lt;=" &amp; $A122, DataRegularSeason20242025!$E$3:$E$1315, AA$1)</f>
        <v>21</v>
      </c>
      <c r="AB122" s="2">
        <f>SUMIFS(DataRegularSeason20242025!$AA$3:$AA$1315,DataRegularSeason20242025!$B$3:$B$1315, "&lt;=" &amp; $A122, DataRegularSeason20242025!$D$3:$D$1315, AB$1)+SUMIFS(DataRegularSeason20242025!$AB$3:$AB$1315,DataRegularSeason20242025!$B$3:$B$1315, "&lt;=" &amp; $A122, DataRegularSeason20242025!$E$3:$E$1315, AB$1)</f>
        <v>26</v>
      </c>
      <c r="AC122" s="2">
        <f>SUMIFS(DataRegularSeason20242025!$AA$3:$AA$1315,DataRegularSeason20242025!$B$3:$B$1315, "&lt;=" &amp; $A122, DataRegularSeason20242025!$D$3:$D$1315, AC$1)+SUMIFS(DataRegularSeason20242025!$AB$3:$AB$1315,DataRegularSeason20242025!$B$3:$B$1315, "&lt;=" &amp; $A122, DataRegularSeason20242025!$E$3:$E$1315, AC$1)</f>
        <v>17</v>
      </c>
      <c r="AD122" s="2">
        <f>SUMIFS(DataRegularSeason20242025!$AA$3:$AA$1315,DataRegularSeason20242025!$B$3:$B$1315, "&lt;=" &amp; $A122, DataRegularSeason20242025!$D$3:$D$1315, AD$1)+SUMIFS(DataRegularSeason20242025!$AB$3:$AB$1315,DataRegularSeason20242025!$B$3:$B$1315, "&lt;=" &amp; $A122, DataRegularSeason20242025!$E$3:$E$1315, AD$1)</f>
        <v>21</v>
      </c>
      <c r="AE122" s="2">
        <f>SUMIFS(DataRegularSeason20242025!$AA$3:$AA$1315,DataRegularSeason20242025!$B$3:$B$1315, "&lt;=" &amp; $A122, DataRegularSeason20242025!$D$3:$D$1315, AE$1)+SUMIFS(DataRegularSeason20242025!$AB$3:$AB$1315,DataRegularSeason20242025!$B$3:$B$1315, "&lt;=" &amp; $A122, DataRegularSeason20242025!$E$3:$E$1315, AE$1)</f>
        <v>24</v>
      </c>
      <c r="AF122" s="2">
        <f>SUMIFS(DataRegularSeason20242025!$AA$3:$AA$1315,DataRegularSeason20242025!$B$3:$B$1315, "&lt;=" &amp; $A122, DataRegularSeason20242025!$D$3:$D$1315, AF$1)+SUMIFS(DataRegularSeason20242025!$AB$3:$AB$1315,DataRegularSeason20242025!$B$3:$B$1315, "&lt;=" &amp; $A122, DataRegularSeason20242025!$E$3:$E$1315, AF$1)</f>
        <v>32</v>
      </c>
      <c r="AG122" s="2">
        <f>SUMIFS(DataRegularSeason20242025!$AA$3:$AA$1315,DataRegularSeason20242025!$B$3:$B$1315, "&lt;=" &amp; $A122, DataRegularSeason20242025!$D$3:$D$1315, AG$1)+SUMIFS(DataRegularSeason20242025!$AB$3:$AB$1315,DataRegularSeason20242025!$B$3:$B$1315, "&lt;=" &amp; $A122, DataRegularSeason20242025!$E$3:$E$1315, AG$1)</f>
        <v>27</v>
      </c>
    </row>
    <row r="123" spans="1:33" x14ac:dyDescent="0.25">
      <c r="A123" s="4">
        <v>45689</v>
      </c>
      <c r="B123" s="2">
        <f>SUMIFS(DataRegularSeason20242025!$AA$3:$AA$1315,DataRegularSeason20242025!$B$3:$B$1315, "&lt;=" &amp; $A123, DataRegularSeason20242025!$D$3:$D$1315, B$1)+SUMIFS(DataRegularSeason20242025!$AB$3:$AB$1315,DataRegularSeason20242025!$B$3:$B$1315, "&lt;=" &amp; $A123, DataRegularSeason20242025!$E$3:$E$1315, B$1)</f>
        <v>18</v>
      </c>
      <c r="C123" s="2">
        <f>SUMIFS(DataRegularSeason20242025!$AA$3:$AA$1315,DataRegularSeason20242025!$B$3:$B$1315, "&lt;=" &amp; $A123, DataRegularSeason20242025!$D$3:$D$1315, C$1)+SUMIFS(DataRegularSeason20242025!$AB$3:$AB$1315,DataRegularSeason20242025!$B$3:$B$1315, "&lt;=" &amp; $A123, DataRegularSeason20242025!$E$3:$E$1315, C$1)</f>
        <v>19</v>
      </c>
      <c r="D123" s="2">
        <f>SUMIFS(DataRegularSeason20242025!$AA$3:$AA$1315,DataRegularSeason20242025!$B$3:$B$1315, "&lt;=" &amp; $A123, DataRegularSeason20242025!$D$3:$D$1315, D$1)+SUMIFS(DataRegularSeason20242025!$AB$3:$AB$1315,DataRegularSeason20242025!$B$3:$B$1315, "&lt;=" &amp; $A123, DataRegularSeason20242025!$E$3:$E$1315, D$1)</f>
        <v>19</v>
      </c>
      <c r="E123" s="2">
        <f>SUMIFS(DataRegularSeason20242025!$AA$3:$AA$1315,DataRegularSeason20242025!$B$3:$B$1315, "&lt;=" &amp; $A123, DataRegularSeason20242025!$D$3:$D$1315, E$1)+SUMIFS(DataRegularSeason20242025!$AB$3:$AB$1315,DataRegularSeason20242025!$B$3:$B$1315, "&lt;=" &amp; $A123, DataRegularSeason20242025!$E$3:$E$1315, E$1)</f>
        <v>28</v>
      </c>
      <c r="F123" s="2">
        <f>SUMIFS(DataRegularSeason20242025!$AA$3:$AA$1315,DataRegularSeason20242025!$B$3:$B$1315, "&lt;=" &amp; $A123, DataRegularSeason20242025!$D$3:$D$1315, F$1)+SUMIFS(DataRegularSeason20242025!$AB$3:$AB$1315,DataRegularSeason20242025!$B$3:$B$1315, "&lt;=" &amp; $A123, DataRegularSeason20242025!$E$3:$E$1315, F$1)</f>
        <v>16</v>
      </c>
      <c r="G123" s="2">
        <f>SUMIFS(DataRegularSeason20242025!$AA$3:$AA$1315,DataRegularSeason20242025!$B$3:$B$1315, "&lt;=" &amp; $A123, DataRegularSeason20242025!$D$3:$D$1315, G$1)+SUMIFS(DataRegularSeason20242025!$AB$3:$AB$1315,DataRegularSeason20242025!$B$3:$B$1315, "&lt;=" &amp; $A123, DataRegularSeason20242025!$E$3:$E$1315, G$1)</f>
        <v>23</v>
      </c>
      <c r="H123" s="2">
        <f>SUMIFS(DataRegularSeason20242025!$AA$3:$AA$1315,DataRegularSeason20242025!$B$3:$B$1315, "&lt;=" &amp; $A123, DataRegularSeason20242025!$D$3:$D$1315, H$1)+SUMIFS(DataRegularSeason20242025!$AB$3:$AB$1315,DataRegularSeason20242025!$B$3:$B$1315, "&lt;=" &amp; $A123, DataRegularSeason20242025!$E$3:$E$1315, H$1)</f>
        <v>13</v>
      </c>
      <c r="I123" s="2">
        <f>SUMIFS(DataRegularSeason20242025!$AA$3:$AA$1315,DataRegularSeason20242025!$B$3:$B$1315, "&lt;=" &amp; $A123, DataRegularSeason20242025!$D$3:$D$1315, I$1)+SUMIFS(DataRegularSeason20242025!$AB$3:$AB$1315,DataRegularSeason20242025!$B$3:$B$1315, "&lt;=" &amp; $A123, DataRegularSeason20242025!$E$3:$E$1315, I$1)</f>
        <v>20</v>
      </c>
      <c r="J123" s="2">
        <f>SUMIFS(DataRegularSeason20242025!$AA$3:$AA$1315,DataRegularSeason20242025!$B$3:$B$1315, "&lt;=" &amp; $A123, DataRegularSeason20242025!$D$3:$D$1315, J$1)+SUMIFS(DataRegularSeason20242025!$AB$3:$AB$1315,DataRegularSeason20242025!$B$3:$B$1315, "&lt;=" &amp; $A123, DataRegularSeason20242025!$E$3:$E$1315, J$1)</f>
        <v>24</v>
      </c>
      <c r="K123" s="2">
        <f>SUMIFS(DataRegularSeason20242025!$AA$3:$AA$1315,DataRegularSeason20242025!$B$3:$B$1315, "&lt;=" &amp; $A123, DataRegularSeason20242025!$D$3:$D$1315, K$1)+SUMIFS(DataRegularSeason20242025!$AB$3:$AB$1315,DataRegularSeason20242025!$B$3:$B$1315, "&lt;=" &amp; $A123, DataRegularSeason20242025!$E$3:$E$1315, K$1)</f>
        <v>16</v>
      </c>
      <c r="L123" s="2">
        <f>SUMIFS(DataRegularSeason20242025!$AA$3:$AA$1315,DataRegularSeason20242025!$B$3:$B$1315, "&lt;=" &amp; $A123, DataRegularSeason20242025!$D$3:$D$1315, L$1)+SUMIFS(DataRegularSeason20242025!$AB$3:$AB$1315,DataRegularSeason20242025!$B$3:$B$1315, "&lt;=" &amp; $A123, DataRegularSeason20242025!$E$3:$E$1315, L$1)</f>
        <v>22</v>
      </c>
      <c r="M123" s="2">
        <f>SUMIFS(DataRegularSeason20242025!$AA$3:$AA$1315,DataRegularSeason20242025!$B$3:$B$1315, "&lt;=" &amp; $A123, DataRegularSeason20242025!$D$3:$D$1315, M$1)+SUMIFS(DataRegularSeason20242025!$AB$3:$AB$1315,DataRegularSeason20242025!$B$3:$B$1315, "&lt;=" &amp; $A123, DataRegularSeason20242025!$E$3:$E$1315, M$1)</f>
        <v>25</v>
      </c>
      <c r="N123" s="2">
        <f>SUMIFS(DataRegularSeason20242025!$AA$3:$AA$1315,DataRegularSeason20242025!$B$3:$B$1315, "&lt;=" &amp; $A123, DataRegularSeason20242025!$D$3:$D$1315, N$1)+SUMIFS(DataRegularSeason20242025!$AB$3:$AB$1315,DataRegularSeason20242025!$B$3:$B$1315, "&lt;=" &amp; $A123, DataRegularSeason20242025!$E$3:$E$1315, N$1)</f>
        <v>23</v>
      </c>
      <c r="O123" s="2">
        <f>SUMIFS(DataRegularSeason20242025!$AA$3:$AA$1315,DataRegularSeason20242025!$B$3:$B$1315, "&lt;=" &amp; $A123, DataRegularSeason20242025!$D$3:$D$1315, O$1)+SUMIFS(DataRegularSeason20242025!$AB$3:$AB$1315,DataRegularSeason20242025!$B$3:$B$1315, "&lt;=" &amp; $A123, DataRegularSeason20242025!$E$3:$E$1315, O$1)</f>
        <v>27</v>
      </c>
      <c r="P123" s="2">
        <f>SUMIFS(DataRegularSeason20242025!$AA$3:$AA$1315,DataRegularSeason20242025!$B$3:$B$1315, "&lt;=" &amp; $A123, DataRegularSeason20242025!$D$3:$D$1315, P$1)+SUMIFS(DataRegularSeason20242025!$AB$3:$AB$1315,DataRegularSeason20242025!$B$3:$B$1315, "&lt;=" &amp; $A123, DataRegularSeason20242025!$E$3:$E$1315, P$1)</f>
        <v>16</v>
      </c>
      <c r="Q123" s="2">
        <f>SUMIFS(DataRegularSeason20242025!$AA$3:$AA$1315,DataRegularSeason20242025!$B$3:$B$1315, "&lt;=" &amp; $A123, DataRegularSeason20242025!$D$3:$D$1315, Q$1)+SUMIFS(DataRegularSeason20242025!$AB$3:$AB$1315,DataRegularSeason20242025!$B$3:$B$1315, "&lt;=" &amp; $A123, DataRegularSeason20242025!$E$3:$E$1315, Q$1)</f>
        <v>26</v>
      </c>
      <c r="R123" s="2">
        <f>SUMIFS(DataRegularSeason20242025!$AA$3:$AA$1315,DataRegularSeason20242025!$B$3:$B$1315, "&lt;=" &amp; $A123, DataRegularSeason20242025!$D$3:$D$1315, R$1)+SUMIFS(DataRegularSeason20242025!$AB$3:$AB$1315,DataRegularSeason20242025!$B$3:$B$1315, "&lt;=" &amp; $A123, DataRegularSeason20242025!$E$3:$E$1315, R$1)</f>
        <v>15</v>
      </c>
      <c r="S123" s="2">
        <f>SUMIFS(DataRegularSeason20242025!$AA$3:$AA$1315,DataRegularSeason20242025!$B$3:$B$1315, "&lt;=" &amp; $A123, DataRegularSeason20242025!$D$3:$D$1315, S$1)+SUMIFS(DataRegularSeason20242025!$AB$3:$AB$1315,DataRegularSeason20242025!$B$3:$B$1315, "&lt;=" &amp; $A123, DataRegularSeason20242025!$E$3:$E$1315, S$1)</f>
        <v>19</v>
      </c>
      <c r="T123" s="2">
        <f>SUMIFS(DataRegularSeason20242025!$AA$3:$AA$1315,DataRegularSeason20242025!$B$3:$B$1315, "&lt;=" &amp; $A123, DataRegularSeason20242025!$D$3:$D$1315, T$1)+SUMIFS(DataRegularSeason20242025!$AB$3:$AB$1315,DataRegularSeason20242025!$B$3:$B$1315, "&lt;=" &amp; $A123, DataRegularSeason20242025!$E$3:$E$1315, T$1)</f>
        <v>25</v>
      </c>
      <c r="U123" s="2">
        <f>SUMIFS(DataRegularSeason20242025!$AA$3:$AA$1315,DataRegularSeason20242025!$B$3:$B$1315, "&lt;=" &amp; $A123, DataRegularSeason20242025!$D$3:$D$1315, U$1)+SUMIFS(DataRegularSeason20242025!$AB$3:$AB$1315,DataRegularSeason20242025!$B$3:$B$1315, "&lt;=" &amp; $A123, DataRegularSeason20242025!$E$3:$E$1315, U$1)</f>
        <v>17</v>
      </c>
      <c r="V123" s="2">
        <f>SUMIFS(DataRegularSeason20242025!$AA$3:$AA$1315,DataRegularSeason20242025!$B$3:$B$1315, "&lt;=" &amp; $A123, DataRegularSeason20242025!$D$3:$D$1315, V$1)+SUMIFS(DataRegularSeason20242025!$AB$3:$AB$1315,DataRegularSeason20242025!$B$3:$B$1315, "&lt;=" &amp; $A123, DataRegularSeason20242025!$E$3:$E$1315, V$1)</f>
        <v>18</v>
      </c>
      <c r="W123" s="2">
        <f>SUMIFS(DataRegularSeason20242025!$AA$3:$AA$1315,DataRegularSeason20242025!$B$3:$B$1315, "&lt;=" &amp; $A123, DataRegularSeason20242025!$D$3:$D$1315, W$1)+SUMIFS(DataRegularSeason20242025!$AB$3:$AB$1315,DataRegularSeason20242025!$B$3:$B$1315, "&lt;=" &amp; $A123, DataRegularSeason20242025!$E$3:$E$1315, W$1)</f>
        <v>18</v>
      </c>
      <c r="X123" s="2">
        <f>SUMIFS(DataRegularSeason20242025!$AA$3:$AA$1315,DataRegularSeason20242025!$B$3:$B$1315, "&lt;=" &amp; $A123, DataRegularSeason20242025!$D$3:$D$1315, X$1)+SUMIFS(DataRegularSeason20242025!$AB$3:$AB$1315,DataRegularSeason20242025!$B$3:$B$1315, "&lt;=" &amp; $A123, DataRegularSeason20242025!$E$3:$E$1315, X$1)</f>
        <v>21</v>
      </c>
      <c r="Y123" s="2">
        <f>SUMIFS(DataRegularSeason20242025!$AA$3:$AA$1315,DataRegularSeason20242025!$B$3:$B$1315, "&lt;=" &amp; $A123, DataRegularSeason20242025!$D$3:$D$1315, Y$1)+SUMIFS(DataRegularSeason20242025!$AB$3:$AB$1315,DataRegularSeason20242025!$B$3:$B$1315, "&lt;=" &amp; $A123, DataRegularSeason20242025!$E$3:$E$1315, Y$1)</f>
        <v>16</v>
      </c>
      <c r="Z123" s="2">
        <f>SUMIFS(DataRegularSeason20242025!$AA$3:$AA$1315,DataRegularSeason20242025!$B$3:$B$1315, "&lt;=" &amp; $A123, DataRegularSeason20242025!$D$3:$D$1315, Z$1)+SUMIFS(DataRegularSeason20242025!$AB$3:$AB$1315,DataRegularSeason20242025!$B$3:$B$1315, "&lt;=" &amp; $A123, DataRegularSeason20242025!$E$3:$E$1315, Z$1)</f>
        <v>17</v>
      </c>
      <c r="AA123" s="2">
        <f>SUMIFS(DataRegularSeason20242025!$AA$3:$AA$1315,DataRegularSeason20242025!$B$3:$B$1315, "&lt;=" &amp; $A123, DataRegularSeason20242025!$D$3:$D$1315, AA$1)+SUMIFS(DataRegularSeason20242025!$AB$3:$AB$1315,DataRegularSeason20242025!$B$3:$B$1315, "&lt;=" &amp; $A123, DataRegularSeason20242025!$E$3:$E$1315, AA$1)</f>
        <v>21</v>
      </c>
      <c r="AB123" s="2">
        <f>SUMIFS(DataRegularSeason20242025!$AA$3:$AA$1315,DataRegularSeason20242025!$B$3:$B$1315, "&lt;=" &amp; $A123, DataRegularSeason20242025!$D$3:$D$1315, AB$1)+SUMIFS(DataRegularSeason20242025!$AB$3:$AB$1315,DataRegularSeason20242025!$B$3:$B$1315, "&lt;=" &amp; $A123, DataRegularSeason20242025!$E$3:$E$1315, AB$1)</f>
        <v>26</v>
      </c>
      <c r="AC123" s="2">
        <f>SUMIFS(DataRegularSeason20242025!$AA$3:$AA$1315,DataRegularSeason20242025!$B$3:$B$1315, "&lt;=" &amp; $A123, DataRegularSeason20242025!$D$3:$D$1315, AC$1)+SUMIFS(DataRegularSeason20242025!$AB$3:$AB$1315,DataRegularSeason20242025!$B$3:$B$1315, "&lt;=" &amp; $A123, DataRegularSeason20242025!$E$3:$E$1315, AC$1)</f>
        <v>17</v>
      </c>
      <c r="AD123" s="2">
        <f>SUMIFS(DataRegularSeason20242025!$AA$3:$AA$1315,DataRegularSeason20242025!$B$3:$B$1315, "&lt;=" &amp; $A123, DataRegularSeason20242025!$D$3:$D$1315, AD$1)+SUMIFS(DataRegularSeason20242025!$AB$3:$AB$1315,DataRegularSeason20242025!$B$3:$B$1315, "&lt;=" &amp; $A123, DataRegularSeason20242025!$E$3:$E$1315, AD$1)</f>
        <v>21</v>
      </c>
      <c r="AE123" s="2">
        <f>SUMIFS(DataRegularSeason20242025!$AA$3:$AA$1315,DataRegularSeason20242025!$B$3:$B$1315, "&lt;=" &amp; $A123, DataRegularSeason20242025!$D$3:$D$1315, AE$1)+SUMIFS(DataRegularSeason20242025!$AB$3:$AB$1315,DataRegularSeason20242025!$B$3:$B$1315, "&lt;=" &amp; $A123, DataRegularSeason20242025!$E$3:$E$1315, AE$1)</f>
        <v>24</v>
      </c>
      <c r="AF123" s="2">
        <f>SUMIFS(DataRegularSeason20242025!$AA$3:$AA$1315,DataRegularSeason20242025!$B$3:$B$1315, "&lt;=" &amp; $A123, DataRegularSeason20242025!$D$3:$D$1315, AF$1)+SUMIFS(DataRegularSeason20242025!$AB$3:$AB$1315,DataRegularSeason20242025!$B$3:$B$1315, "&lt;=" &amp; $A123, DataRegularSeason20242025!$E$3:$E$1315, AF$1)</f>
        <v>32</v>
      </c>
      <c r="AG123" s="2">
        <f>SUMIFS(DataRegularSeason20242025!$AA$3:$AA$1315,DataRegularSeason20242025!$B$3:$B$1315, "&lt;=" &amp; $A123, DataRegularSeason20242025!$D$3:$D$1315, AG$1)+SUMIFS(DataRegularSeason20242025!$AB$3:$AB$1315,DataRegularSeason20242025!$B$3:$B$1315, "&lt;=" &amp; $A123, DataRegularSeason20242025!$E$3:$E$1315, AG$1)</f>
        <v>27</v>
      </c>
    </row>
    <row r="124" spans="1:33" x14ac:dyDescent="0.25">
      <c r="A124" s="4">
        <v>45690</v>
      </c>
      <c r="B124" s="2">
        <f>SUMIFS(DataRegularSeason20242025!$AA$3:$AA$1315,DataRegularSeason20242025!$B$3:$B$1315, "&lt;=" &amp; $A124, DataRegularSeason20242025!$D$3:$D$1315, B$1)+SUMIFS(DataRegularSeason20242025!$AB$3:$AB$1315,DataRegularSeason20242025!$B$3:$B$1315, "&lt;=" &amp; $A124, DataRegularSeason20242025!$E$3:$E$1315, B$1)</f>
        <v>18</v>
      </c>
      <c r="C124" s="2">
        <f>SUMIFS(DataRegularSeason20242025!$AA$3:$AA$1315,DataRegularSeason20242025!$B$3:$B$1315, "&lt;=" &amp; $A124, DataRegularSeason20242025!$D$3:$D$1315, C$1)+SUMIFS(DataRegularSeason20242025!$AB$3:$AB$1315,DataRegularSeason20242025!$B$3:$B$1315, "&lt;=" &amp; $A124, DataRegularSeason20242025!$E$3:$E$1315, C$1)</f>
        <v>19</v>
      </c>
      <c r="D124" s="2">
        <f>SUMIFS(DataRegularSeason20242025!$AA$3:$AA$1315,DataRegularSeason20242025!$B$3:$B$1315, "&lt;=" &amp; $A124, DataRegularSeason20242025!$D$3:$D$1315, D$1)+SUMIFS(DataRegularSeason20242025!$AB$3:$AB$1315,DataRegularSeason20242025!$B$3:$B$1315, "&lt;=" &amp; $A124, DataRegularSeason20242025!$E$3:$E$1315, D$1)</f>
        <v>19</v>
      </c>
      <c r="E124" s="2">
        <f>SUMIFS(DataRegularSeason20242025!$AA$3:$AA$1315,DataRegularSeason20242025!$B$3:$B$1315, "&lt;=" &amp; $A124, DataRegularSeason20242025!$D$3:$D$1315, E$1)+SUMIFS(DataRegularSeason20242025!$AB$3:$AB$1315,DataRegularSeason20242025!$B$3:$B$1315, "&lt;=" &amp; $A124, DataRegularSeason20242025!$E$3:$E$1315, E$1)</f>
        <v>28</v>
      </c>
      <c r="F124" s="2">
        <f>SUMIFS(DataRegularSeason20242025!$AA$3:$AA$1315,DataRegularSeason20242025!$B$3:$B$1315, "&lt;=" &amp; $A124, DataRegularSeason20242025!$D$3:$D$1315, F$1)+SUMIFS(DataRegularSeason20242025!$AB$3:$AB$1315,DataRegularSeason20242025!$B$3:$B$1315, "&lt;=" &amp; $A124, DataRegularSeason20242025!$E$3:$E$1315, F$1)</f>
        <v>16</v>
      </c>
      <c r="G124" s="2">
        <f>SUMIFS(DataRegularSeason20242025!$AA$3:$AA$1315,DataRegularSeason20242025!$B$3:$B$1315, "&lt;=" &amp; $A124, DataRegularSeason20242025!$D$3:$D$1315, G$1)+SUMIFS(DataRegularSeason20242025!$AB$3:$AB$1315,DataRegularSeason20242025!$B$3:$B$1315, "&lt;=" &amp; $A124, DataRegularSeason20242025!$E$3:$E$1315, G$1)</f>
        <v>23</v>
      </c>
      <c r="H124" s="2">
        <f>SUMIFS(DataRegularSeason20242025!$AA$3:$AA$1315,DataRegularSeason20242025!$B$3:$B$1315, "&lt;=" &amp; $A124, DataRegularSeason20242025!$D$3:$D$1315, H$1)+SUMIFS(DataRegularSeason20242025!$AB$3:$AB$1315,DataRegularSeason20242025!$B$3:$B$1315, "&lt;=" &amp; $A124, DataRegularSeason20242025!$E$3:$E$1315, H$1)</f>
        <v>13</v>
      </c>
      <c r="I124" s="2">
        <f>SUMIFS(DataRegularSeason20242025!$AA$3:$AA$1315,DataRegularSeason20242025!$B$3:$B$1315, "&lt;=" &amp; $A124, DataRegularSeason20242025!$D$3:$D$1315, I$1)+SUMIFS(DataRegularSeason20242025!$AB$3:$AB$1315,DataRegularSeason20242025!$B$3:$B$1315, "&lt;=" &amp; $A124, DataRegularSeason20242025!$E$3:$E$1315, I$1)</f>
        <v>20</v>
      </c>
      <c r="J124" s="2">
        <f>SUMIFS(DataRegularSeason20242025!$AA$3:$AA$1315,DataRegularSeason20242025!$B$3:$B$1315, "&lt;=" &amp; $A124, DataRegularSeason20242025!$D$3:$D$1315, J$1)+SUMIFS(DataRegularSeason20242025!$AB$3:$AB$1315,DataRegularSeason20242025!$B$3:$B$1315, "&lt;=" &amp; $A124, DataRegularSeason20242025!$E$3:$E$1315, J$1)</f>
        <v>24</v>
      </c>
      <c r="K124" s="2">
        <f>SUMIFS(DataRegularSeason20242025!$AA$3:$AA$1315,DataRegularSeason20242025!$B$3:$B$1315, "&lt;=" &amp; $A124, DataRegularSeason20242025!$D$3:$D$1315, K$1)+SUMIFS(DataRegularSeason20242025!$AB$3:$AB$1315,DataRegularSeason20242025!$B$3:$B$1315, "&lt;=" &amp; $A124, DataRegularSeason20242025!$E$3:$E$1315, K$1)</f>
        <v>16</v>
      </c>
      <c r="L124" s="2">
        <f>SUMIFS(DataRegularSeason20242025!$AA$3:$AA$1315,DataRegularSeason20242025!$B$3:$B$1315, "&lt;=" &amp; $A124, DataRegularSeason20242025!$D$3:$D$1315, L$1)+SUMIFS(DataRegularSeason20242025!$AB$3:$AB$1315,DataRegularSeason20242025!$B$3:$B$1315, "&lt;=" &amp; $A124, DataRegularSeason20242025!$E$3:$E$1315, L$1)</f>
        <v>22</v>
      </c>
      <c r="M124" s="2">
        <f>SUMIFS(DataRegularSeason20242025!$AA$3:$AA$1315,DataRegularSeason20242025!$B$3:$B$1315, "&lt;=" &amp; $A124, DataRegularSeason20242025!$D$3:$D$1315, M$1)+SUMIFS(DataRegularSeason20242025!$AB$3:$AB$1315,DataRegularSeason20242025!$B$3:$B$1315, "&lt;=" &amp; $A124, DataRegularSeason20242025!$E$3:$E$1315, M$1)</f>
        <v>25</v>
      </c>
      <c r="N124" s="2">
        <f>SUMIFS(DataRegularSeason20242025!$AA$3:$AA$1315,DataRegularSeason20242025!$B$3:$B$1315, "&lt;=" &amp; $A124, DataRegularSeason20242025!$D$3:$D$1315, N$1)+SUMIFS(DataRegularSeason20242025!$AB$3:$AB$1315,DataRegularSeason20242025!$B$3:$B$1315, "&lt;=" &amp; $A124, DataRegularSeason20242025!$E$3:$E$1315, N$1)</f>
        <v>23</v>
      </c>
      <c r="O124" s="2">
        <f>SUMIFS(DataRegularSeason20242025!$AA$3:$AA$1315,DataRegularSeason20242025!$B$3:$B$1315, "&lt;=" &amp; $A124, DataRegularSeason20242025!$D$3:$D$1315, O$1)+SUMIFS(DataRegularSeason20242025!$AB$3:$AB$1315,DataRegularSeason20242025!$B$3:$B$1315, "&lt;=" &amp; $A124, DataRegularSeason20242025!$E$3:$E$1315, O$1)</f>
        <v>27</v>
      </c>
      <c r="P124" s="2">
        <f>SUMIFS(DataRegularSeason20242025!$AA$3:$AA$1315,DataRegularSeason20242025!$B$3:$B$1315, "&lt;=" &amp; $A124, DataRegularSeason20242025!$D$3:$D$1315, P$1)+SUMIFS(DataRegularSeason20242025!$AB$3:$AB$1315,DataRegularSeason20242025!$B$3:$B$1315, "&lt;=" &amp; $A124, DataRegularSeason20242025!$E$3:$E$1315, P$1)</f>
        <v>16</v>
      </c>
      <c r="Q124" s="2">
        <f>SUMIFS(DataRegularSeason20242025!$AA$3:$AA$1315,DataRegularSeason20242025!$B$3:$B$1315, "&lt;=" &amp; $A124, DataRegularSeason20242025!$D$3:$D$1315, Q$1)+SUMIFS(DataRegularSeason20242025!$AB$3:$AB$1315,DataRegularSeason20242025!$B$3:$B$1315, "&lt;=" &amp; $A124, DataRegularSeason20242025!$E$3:$E$1315, Q$1)</f>
        <v>26</v>
      </c>
      <c r="R124" s="2">
        <f>SUMIFS(DataRegularSeason20242025!$AA$3:$AA$1315,DataRegularSeason20242025!$B$3:$B$1315, "&lt;=" &amp; $A124, DataRegularSeason20242025!$D$3:$D$1315, R$1)+SUMIFS(DataRegularSeason20242025!$AB$3:$AB$1315,DataRegularSeason20242025!$B$3:$B$1315, "&lt;=" &amp; $A124, DataRegularSeason20242025!$E$3:$E$1315, R$1)</f>
        <v>15</v>
      </c>
      <c r="S124" s="2">
        <f>SUMIFS(DataRegularSeason20242025!$AA$3:$AA$1315,DataRegularSeason20242025!$B$3:$B$1315, "&lt;=" &amp; $A124, DataRegularSeason20242025!$D$3:$D$1315, S$1)+SUMIFS(DataRegularSeason20242025!$AB$3:$AB$1315,DataRegularSeason20242025!$B$3:$B$1315, "&lt;=" &amp; $A124, DataRegularSeason20242025!$E$3:$E$1315, S$1)</f>
        <v>19</v>
      </c>
      <c r="T124" s="2">
        <f>SUMIFS(DataRegularSeason20242025!$AA$3:$AA$1315,DataRegularSeason20242025!$B$3:$B$1315, "&lt;=" &amp; $A124, DataRegularSeason20242025!$D$3:$D$1315, T$1)+SUMIFS(DataRegularSeason20242025!$AB$3:$AB$1315,DataRegularSeason20242025!$B$3:$B$1315, "&lt;=" &amp; $A124, DataRegularSeason20242025!$E$3:$E$1315, T$1)</f>
        <v>25</v>
      </c>
      <c r="U124" s="2">
        <f>SUMIFS(DataRegularSeason20242025!$AA$3:$AA$1315,DataRegularSeason20242025!$B$3:$B$1315, "&lt;=" &amp; $A124, DataRegularSeason20242025!$D$3:$D$1315, U$1)+SUMIFS(DataRegularSeason20242025!$AB$3:$AB$1315,DataRegularSeason20242025!$B$3:$B$1315, "&lt;=" &amp; $A124, DataRegularSeason20242025!$E$3:$E$1315, U$1)</f>
        <v>17</v>
      </c>
      <c r="V124" s="2">
        <f>SUMIFS(DataRegularSeason20242025!$AA$3:$AA$1315,DataRegularSeason20242025!$B$3:$B$1315, "&lt;=" &amp; $A124, DataRegularSeason20242025!$D$3:$D$1315, V$1)+SUMIFS(DataRegularSeason20242025!$AB$3:$AB$1315,DataRegularSeason20242025!$B$3:$B$1315, "&lt;=" &amp; $A124, DataRegularSeason20242025!$E$3:$E$1315, V$1)</f>
        <v>18</v>
      </c>
      <c r="W124" s="2">
        <f>SUMIFS(DataRegularSeason20242025!$AA$3:$AA$1315,DataRegularSeason20242025!$B$3:$B$1315, "&lt;=" &amp; $A124, DataRegularSeason20242025!$D$3:$D$1315, W$1)+SUMIFS(DataRegularSeason20242025!$AB$3:$AB$1315,DataRegularSeason20242025!$B$3:$B$1315, "&lt;=" &amp; $A124, DataRegularSeason20242025!$E$3:$E$1315, W$1)</f>
        <v>18</v>
      </c>
      <c r="X124" s="2">
        <f>SUMIFS(DataRegularSeason20242025!$AA$3:$AA$1315,DataRegularSeason20242025!$B$3:$B$1315, "&lt;=" &amp; $A124, DataRegularSeason20242025!$D$3:$D$1315, X$1)+SUMIFS(DataRegularSeason20242025!$AB$3:$AB$1315,DataRegularSeason20242025!$B$3:$B$1315, "&lt;=" &amp; $A124, DataRegularSeason20242025!$E$3:$E$1315, X$1)</f>
        <v>21</v>
      </c>
      <c r="Y124" s="2">
        <f>SUMIFS(DataRegularSeason20242025!$AA$3:$AA$1315,DataRegularSeason20242025!$B$3:$B$1315, "&lt;=" &amp; $A124, DataRegularSeason20242025!$D$3:$D$1315, Y$1)+SUMIFS(DataRegularSeason20242025!$AB$3:$AB$1315,DataRegularSeason20242025!$B$3:$B$1315, "&lt;=" &amp; $A124, DataRegularSeason20242025!$E$3:$E$1315, Y$1)</f>
        <v>16</v>
      </c>
      <c r="Z124" s="2">
        <f>SUMIFS(DataRegularSeason20242025!$AA$3:$AA$1315,DataRegularSeason20242025!$B$3:$B$1315, "&lt;=" &amp; $A124, DataRegularSeason20242025!$D$3:$D$1315, Z$1)+SUMIFS(DataRegularSeason20242025!$AB$3:$AB$1315,DataRegularSeason20242025!$B$3:$B$1315, "&lt;=" &amp; $A124, DataRegularSeason20242025!$E$3:$E$1315, Z$1)</f>
        <v>17</v>
      </c>
      <c r="AA124" s="2">
        <f>SUMIFS(DataRegularSeason20242025!$AA$3:$AA$1315,DataRegularSeason20242025!$B$3:$B$1315, "&lt;=" &amp; $A124, DataRegularSeason20242025!$D$3:$D$1315, AA$1)+SUMIFS(DataRegularSeason20242025!$AB$3:$AB$1315,DataRegularSeason20242025!$B$3:$B$1315, "&lt;=" &amp; $A124, DataRegularSeason20242025!$E$3:$E$1315, AA$1)</f>
        <v>21</v>
      </c>
      <c r="AB124" s="2">
        <f>SUMIFS(DataRegularSeason20242025!$AA$3:$AA$1315,DataRegularSeason20242025!$B$3:$B$1315, "&lt;=" &amp; $A124, DataRegularSeason20242025!$D$3:$D$1315, AB$1)+SUMIFS(DataRegularSeason20242025!$AB$3:$AB$1315,DataRegularSeason20242025!$B$3:$B$1315, "&lt;=" &amp; $A124, DataRegularSeason20242025!$E$3:$E$1315, AB$1)</f>
        <v>26</v>
      </c>
      <c r="AC124" s="2">
        <f>SUMIFS(DataRegularSeason20242025!$AA$3:$AA$1315,DataRegularSeason20242025!$B$3:$B$1315, "&lt;=" &amp; $A124, DataRegularSeason20242025!$D$3:$D$1315, AC$1)+SUMIFS(DataRegularSeason20242025!$AB$3:$AB$1315,DataRegularSeason20242025!$B$3:$B$1315, "&lt;=" &amp; $A124, DataRegularSeason20242025!$E$3:$E$1315, AC$1)</f>
        <v>17</v>
      </c>
      <c r="AD124" s="2">
        <f>SUMIFS(DataRegularSeason20242025!$AA$3:$AA$1315,DataRegularSeason20242025!$B$3:$B$1315, "&lt;=" &amp; $A124, DataRegularSeason20242025!$D$3:$D$1315, AD$1)+SUMIFS(DataRegularSeason20242025!$AB$3:$AB$1315,DataRegularSeason20242025!$B$3:$B$1315, "&lt;=" &amp; $A124, DataRegularSeason20242025!$E$3:$E$1315, AD$1)</f>
        <v>21</v>
      </c>
      <c r="AE124" s="2">
        <f>SUMIFS(DataRegularSeason20242025!$AA$3:$AA$1315,DataRegularSeason20242025!$B$3:$B$1315, "&lt;=" &amp; $A124, DataRegularSeason20242025!$D$3:$D$1315, AE$1)+SUMIFS(DataRegularSeason20242025!$AB$3:$AB$1315,DataRegularSeason20242025!$B$3:$B$1315, "&lt;=" &amp; $A124, DataRegularSeason20242025!$E$3:$E$1315, AE$1)</f>
        <v>24</v>
      </c>
      <c r="AF124" s="2">
        <f>SUMIFS(DataRegularSeason20242025!$AA$3:$AA$1315,DataRegularSeason20242025!$B$3:$B$1315, "&lt;=" &amp; $A124, DataRegularSeason20242025!$D$3:$D$1315, AF$1)+SUMIFS(DataRegularSeason20242025!$AB$3:$AB$1315,DataRegularSeason20242025!$B$3:$B$1315, "&lt;=" &amp; $A124, DataRegularSeason20242025!$E$3:$E$1315, AF$1)</f>
        <v>32</v>
      </c>
      <c r="AG124" s="2">
        <f>SUMIFS(DataRegularSeason20242025!$AA$3:$AA$1315,DataRegularSeason20242025!$B$3:$B$1315, "&lt;=" &amp; $A124, DataRegularSeason20242025!$D$3:$D$1315, AG$1)+SUMIFS(DataRegularSeason20242025!$AB$3:$AB$1315,DataRegularSeason20242025!$B$3:$B$1315, "&lt;=" &amp; $A124, DataRegularSeason20242025!$E$3:$E$1315, AG$1)</f>
        <v>27</v>
      </c>
    </row>
    <row r="125" spans="1:33" x14ac:dyDescent="0.25">
      <c r="A125" s="4">
        <v>45691</v>
      </c>
      <c r="B125" s="2">
        <f>SUMIFS(DataRegularSeason20242025!$AA$3:$AA$1315,DataRegularSeason20242025!$B$3:$B$1315, "&lt;=" &amp; $A125, DataRegularSeason20242025!$D$3:$D$1315, B$1)+SUMIFS(DataRegularSeason20242025!$AB$3:$AB$1315,DataRegularSeason20242025!$B$3:$B$1315, "&lt;=" &amp; $A125, DataRegularSeason20242025!$E$3:$E$1315, B$1)</f>
        <v>18</v>
      </c>
      <c r="C125" s="2">
        <f>SUMIFS(DataRegularSeason20242025!$AA$3:$AA$1315,DataRegularSeason20242025!$B$3:$B$1315, "&lt;=" &amp; $A125, DataRegularSeason20242025!$D$3:$D$1315, C$1)+SUMIFS(DataRegularSeason20242025!$AB$3:$AB$1315,DataRegularSeason20242025!$B$3:$B$1315, "&lt;=" &amp; $A125, DataRegularSeason20242025!$E$3:$E$1315, C$1)</f>
        <v>19</v>
      </c>
      <c r="D125" s="2">
        <f>SUMIFS(DataRegularSeason20242025!$AA$3:$AA$1315,DataRegularSeason20242025!$B$3:$B$1315, "&lt;=" &amp; $A125, DataRegularSeason20242025!$D$3:$D$1315, D$1)+SUMIFS(DataRegularSeason20242025!$AB$3:$AB$1315,DataRegularSeason20242025!$B$3:$B$1315, "&lt;=" &amp; $A125, DataRegularSeason20242025!$E$3:$E$1315, D$1)</f>
        <v>19</v>
      </c>
      <c r="E125" s="2">
        <f>SUMIFS(DataRegularSeason20242025!$AA$3:$AA$1315,DataRegularSeason20242025!$B$3:$B$1315, "&lt;=" &amp; $A125, DataRegularSeason20242025!$D$3:$D$1315, E$1)+SUMIFS(DataRegularSeason20242025!$AB$3:$AB$1315,DataRegularSeason20242025!$B$3:$B$1315, "&lt;=" &amp; $A125, DataRegularSeason20242025!$E$3:$E$1315, E$1)</f>
        <v>28</v>
      </c>
      <c r="F125" s="2">
        <f>SUMIFS(DataRegularSeason20242025!$AA$3:$AA$1315,DataRegularSeason20242025!$B$3:$B$1315, "&lt;=" &amp; $A125, DataRegularSeason20242025!$D$3:$D$1315, F$1)+SUMIFS(DataRegularSeason20242025!$AB$3:$AB$1315,DataRegularSeason20242025!$B$3:$B$1315, "&lt;=" &amp; $A125, DataRegularSeason20242025!$E$3:$E$1315, F$1)</f>
        <v>16</v>
      </c>
      <c r="G125" s="2">
        <f>SUMIFS(DataRegularSeason20242025!$AA$3:$AA$1315,DataRegularSeason20242025!$B$3:$B$1315, "&lt;=" &amp; $A125, DataRegularSeason20242025!$D$3:$D$1315, G$1)+SUMIFS(DataRegularSeason20242025!$AB$3:$AB$1315,DataRegularSeason20242025!$B$3:$B$1315, "&lt;=" &amp; $A125, DataRegularSeason20242025!$E$3:$E$1315, G$1)</f>
        <v>23</v>
      </c>
      <c r="H125" s="2">
        <f>SUMIFS(DataRegularSeason20242025!$AA$3:$AA$1315,DataRegularSeason20242025!$B$3:$B$1315, "&lt;=" &amp; $A125, DataRegularSeason20242025!$D$3:$D$1315, H$1)+SUMIFS(DataRegularSeason20242025!$AB$3:$AB$1315,DataRegularSeason20242025!$B$3:$B$1315, "&lt;=" &amp; $A125, DataRegularSeason20242025!$E$3:$E$1315, H$1)</f>
        <v>13</v>
      </c>
      <c r="I125" s="2">
        <f>SUMIFS(DataRegularSeason20242025!$AA$3:$AA$1315,DataRegularSeason20242025!$B$3:$B$1315, "&lt;=" &amp; $A125, DataRegularSeason20242025!$D$3:$D$1315, I$1)+SUMIFS(DataRegularSeason20242025!$AB$3:$AB$1315,DataRegularSeason20242025!$B$3:$B$1315, "&lt;=" &amp; $A125, DataRegularSeason20242025!$E$3:$E$1315, I$1)</f>
        <v>20</v>
      </c>
      <c r="J125" s="2">
        <f>SUMIFS(DataRegularSeason20242025!$AA$3:$AA$1315,DataRegularSeason20242025!$B$3:$B$1315, "&lt;=" &amp; $A125, DataRegularSeason20242025!$D$3:$D$1315, J$1)+SUMIFS(DataRegularSeason20242025!$AB$3:$AB$1315,DataRegularSeason20242025!$B$3:$B$1315, "&lt;=" &amp; $A125, DataRegularSeason20242025!$E$3:$E$1315, J$1)</f>
        <v>24</v>
      </c>
      <c r="K125" s="2">
        <f>SUMIFS(DataRegularSeason20242025!$AA$3:$AA$1315,DataRegularSeason20242025!$B$3:$B$1315, "&lt;=" &amp; $A125, DataRegularSeason20242025!$D$3:$D$1315, K$1)+SUMIFS(DataRegularSeason20242025!$AB$3:$AB$1315,DataRegularSeason20242025!$B$3:$B$1315, "&lt;=" &amp; $A125, DataRegularSeason20242025!$E$3:$E$1315, K$1)</f>
        <v>16</v>
      </c>
      <c r="L125" s="2">
        <f>SUMIFS(DataRegularSeason20242025!$AA$3:$AA$1315,DataRegularSeason20242025!$B$3:$B$1315, "&lt;=" &amp; $A125, DataRegularSeason20242025!$D$3:$D$1315, L$1)+SUMIFS(DataRegularSeason20242025!$AB$3:$AB$1315,DataRegularSeason20242025!$B$3:$B$1315, "&lt;=" &amp; $A125, DataRegularSeason20242025!$E$3:$E$1315, L$1)</f>
        <v>22</v>
      </c>
      <c r="M125" s="2">
        <f>SUMIFS(DataRegularSeason20242025!$AA$3:$AA$1315,DataRegularSeason20242025!$B$3:$B$1315, "&lt;=" &amp; $A125, DataRegularSeason20242025!$D$3:$D$1315, M$1)+SUMIFS(DataRegularSeason20242025!$AB$3:$AB$1315,DataRegularSeason20242025!$B$3:$B$1315, "&lt;=" &amp; $A125, DataRegularSeason20242025!$E$3:$E$1315, M$1)</f>
        <v>25</v>
      </c>
      <c r="N125" s="2">
        <f>SUMIFS(DataRegularSeason20242025!$AA$3:$AA$1315,DataRegularSeason20242025!$B$3:$B$1315, "&lt;=" &amp; $A125, DataRegularSeason20242025!$D$3:$D$1315, N$1)+SUMIFS(DataRegularSeason20242025!$AB$3:$AB$1315,DataRegularSeason20242025!$B$3:$B$1315, "&lt;=" &amp; $A125, DataRegularSeason20242025!$E$3:$E$1315, N$1)</f>
        <v>23</v>
      </c>
      <c r="O125" s="2">
        <f>SUMIFS(DataRegularSeason20242025!$AA$3:$AA$1315,DataRegularSeason20242025!$B$3:$B$1315, "&lt;=" &amp; $A125, DataRegularSeason20242025!$D$3:$D$1315, O$1)+SUMIFS(DataRegularSeason20242025!$AB$3:$AB$1315,DataRegularSeason20242025!$B$3:$B$1315, "&lt;=" &amp; $A125, DataRegularSeason20242025!$E$3:$E$1315, O$1)</f>
        <v>27</v>
      </c>
      <c r="P125" s="2">
        <f>SUMIFS(DataRegularSeason20242025!$AA$3:$AA$1315,DataRegularSeason20242025!$B$3:$B$1315, "&lt;=" &amp; $A125, DataRegularSeason20242025!$D$3:$D$1315, P$1)+SUMIFS(DataRegularSeason20242025!$AB$3:$AB$1315,DataRegularSeason20242025!$B$3:$B$1315, "&lt;=" &amp; $A125, DataRegularSeason20242025!$E$3:$E$1315, P$1)</f>
        <v>16</v>
      </c>
      <c r="Q125" s="2">
        <f>SUMIFS(DataRegularSeason20242025!$AA$3:$AA$1315,DataRegularSeason20242025!$B$3:$B$1315, "&lt;=" &amp; $A125, DataRegularSeason20242025!$D$3:$D$1315, Q$1)+SUMIFS(DataRegularSeason20242025!$AB$3:$AB$1315,DataRegularSeason20242025!$B$3:$B$1315, "&lt;=" &amp; $A125, DataRegularSeason20242025!$E$3:$E$1315, Q$1)</f>
        <v>26</v>
      </c>
      <c r="R125" s="2">
        <f>SUMIFS(DataRegularSeason20242025!$AA$3:$AA$1315,DataRegularSeason20242025!$B$3:$B$1315, "&lt;=" &amp; $A125, DataRegularSeason20242025!$D$3:$D$1315, R$1)+SUMIFS(DataRegularSeason20242025!$AB$3:$AB$1315,DataRegularSeason20242025!$B$3:$B$1315, "&lt;=" &amp; $A125, DataRegularSeason20242025!$E$3:$E$1315, R$1)</f>
        <v>15</v>
      </c>
      <c r="S125" s="2">
        <f>SUMIFS(DataRegularSeason20242025!$AA$3:$AA$1315,DataRegularSeason20242025!$B$3:$B$1315, "&lt;=" &amp; $A125, DataRegularSeason20242025!$D$3:$D$1315, S$1)+SUMIFS(DataRegularSeason20242025!$AB$3:$AB$1315,DataRegularSeason20242025!$B$3:$B$1315, "&lt;=" &amp; $A125, DataRegularSeason20242025!$E$3:$E$1315, S$1)</f>
        <v>19</v>
      </c>
      <c r="T125" s="2">
        <f>SUMIFS(DataRegularSeason20242025!$AA$3:$AA$1315,DataRegularSeason20242025!$B$3:$B$1315, "&lt;=" &amp; $A125, DataRegularSeason20242025!$D$3:$D$1315, T$1)+SUMIFS(DataRegularSeason20242025!$AB$3:$AB$1315,DataRegularSeason20242025!$B$3:$B$1315, "&lt;=" &amp; $A125, DataRegularSeason20242025!$E$3:$E$1315, T$1)</f>
        <v>25</v>
      </c>
      <c r="U125" s="2">
        <f>SUMIFS(DataRegularSeason20242025!$AA$3:$AA$1315,DataRegularSeason20242025!$B$3:$B$1315, "&lt;=" &amp; $A125, DataRegularSeason20242025!$D$3:$D$1315, U$1)+SUMIFS(DataRegularSeason20242025!$AB$3:$AB$1315,DataRegularSeason20242025!$B$3:$B$1315, "&lt;=" &amp; $A125, DataRegularSeason20242025!$E$3:$E$1315, U$1)</f>
        <v>17</v>
      </c>
      <c r="V125" s="2">
        <f>SUMIFS(DataRegularSeason20242025!$AA$3:$AA$1315,DataRegularSeason20242025!$B$3:$B$1315, "&lt;=" &amp; $A125, DataRegularSeason20242025!$D$3:$D$1315, V$1)+SUMIFS(DataRegularSeason20242025!$AB$3:$AB$1315,DataRegularSeason20242025!$B$3:$B$1315, "&lt;=" &amp; $A125, DataRegularSeason20242025!$E$3:$E$1315, V$1)</f>
        <v>18</v>
      </c>
      <c r="W125" s="2">
        <f>SUMIFS(DataRegularSeason20242025!$AA$3:$AA$1315,DataRegularSeason20242025!$B$3:$B$1315, "&lt;=" &amp; $A125, DataRegularSeason20242025!$D$3:$D$1315, W$1)+SUMIFS(DataRegularSeason20242025!$AB$3:$AB$1315,DataRegularSeason20242025!$B$3:$B$1315, "&lt;=" &amp; $A125, DataRegularSeason20242025!$E$3:$E$1315, W$1)</f>
        <v>18</v>
      </c>
      <c r="X125" s="2">
        <f>SUMIFS(DataRegularSeason20242025!$AA$3:$AA$1315,DataRegularSeason20242025!$B$3:$B$1315, "&lt;=" &amp; $A125, DataRegularSeason20242025!$D$3:$D$1315, X$1)+SUMIFS(DataRegularSeason20242025!$AB$3:$AB$1315,DataRegularSeason20242025!$B$3:$B$1315, "&lt;=" &amp; $A125, DataRegularSeason20242025!$E$3:$E$1315, X$1)</f>
        <v>21</v>
      </c>
      <c r="Y125" s="2">
        <f>SUMIFS(DataRegularSeason20242025!$AA$3:$AA$1315,DataRegularSeason20242025!$B$3:$B$1315, "&lt;=" &amp; $A125, DataRegularSeason20242025!$D$3:$D$1315, Y$1)+SUMIFS(DataRegularSeason20242025!$AB$3:$AB$1315,DataRegularSeason20242025!$B$3:$B$1315, "&lt;=" &amp; $A125, DataRegularSeason20242025!$E$3:$E$1315, Y$1)</f>
        <v>16</v>
      </c>
      <c r="Z125" s="2">
        <f>SUMIFS(DataRegularSeason20242025!$AA$3:$AA$1315,DataRegularSeason20242025!$B$3:$B$1315, "&lt;=" &amp; $A125, DataRegularSeason20242025!$D$3:$D$1315, Z$1)+SUMIFS(DataRegularSeason20242025!$AB$3:$AB$1315,DataRegularSeason20242025!$B$3:$B$1315, "&lt;=" &amp; $A125, DataRegularSeason20242025!$E$3:$E$1315, Z$1)</f>
        <v>17</v>
      </c>
      <c r="AA125" s="2">
        <f>SUMIFS(DataRegularSeason20242025!$AA$3:$AA$1315,DataRegularSeason20242025!$B$3:$B$1315, "&lt;=" &amp; $A125, DataRegularSeason20242025!$D$3:$D$1315, AA$1)+SUMIFS(DataRegularSeason20242025!$AB$3:$AB$1315,DataRegularSeason20242025!$B$3:$B$1315, "&lt;=" &amp; $A125, DataRegularSeason20242025!$E$3:$E$1315, AA$1)</f>
        <v>21</v>
      </c>
      <c r="AB125" s="2">
        <f>SUMIFS(DataRegularSeason20242025!$AA$3:$AA$1315,DataRegularSeason20242025!$B$3:$B$1315, "&lt;=" &amp; $A125, DataRegularSeason20242025!$D$3:$D$1315, AB$1)+SUMIFS(DataRegularSeason20242025!$AB$3:$AB$1315,DataRegularSeason20242025!$B$3:$B$1315, "&lt;=" &amp; $A125, DataRegularSeason20242025!$E$3:$E$1315, AB$1)</f>
        <v>26</v>
      </c>
      <c r="AC125" s="2">
        <f>SUMIFS(DataRegularSeason20242025!$AA$3:$AA$1315,DataRegularSeason20242025!$B$3:$B$1315, "&lt;=" &amp; $A125, DataRegularSeason20242025!$D$3:$D$1315, AC$1)+SUMIFS(DataRegularSeason20242025!$AB$3:$AB$1315,DataRegularSeason20242025!$B$3:$B$1315, "&lt;=" &amp; $A125, DataRegularSeason20242025!$E$3:$E$1315, AC$1)</f>
        <v>17</v>
      </c>
      <c r="AD125" s="2">
        <f>SUMIFS(DataRegularSeason20242025!$AA$3:$AA$1315,DataRegularSeason20242025!$B$3:$B$1315, "&lt;=" &amp; $A125, DataRegularSeason20242025!$D$3:$D$1315, AD$1)+SUMIFS(DataRegularSeason20242025!$AB$3:$AB$1315,DataRegularSeason20242025!$B$3:$B$1315, "&lt;=" &amp; $A125, DataRegularSeason20242025!$E$3:$E$1315, AD$1)</f>
        <v>21</v>
      </c>
      <c r="AE125" s="2">
        <f>SUMIFS(DataRegularSeason20242025!$AA$3:$AA$1315,DataRegularSeason20242025!$B$3:$B$1315, "&lt;=" &amp; $A125, DataRegularSeason20242025!$D$3:$D$1315, AE$1)+SUMIFS(DataRegularSeason20242025!$AB$3:$AB$1315,DataRegularSeason20242025!$B$3:$B$1315, "&lt;=" &amp; $A125, DataRegularSeason20242025!$E$3:$E$1315, AE$1)</f>
        <v>24</v>
      </c>
      <c r="AF125" s="2">
        <f>SUMIFS(DataRegularSeason20242025!$AA$3:$AA$1315,DataRegularSeason20242025!$B$3:$B$1315, "&lt;=" &amp; $A125, DataRegularSeason20242025!$D$3:$D$1315, AF$1)+SUMIFS(DataRegularSeason20242025!$AB$3:$AB$1315,DataRegularSeason20242025!$B$3:$B$1315, "&lt;=" &amp; $A125, DataRegularSeason20242025!$E$3:$E$1315, AF$1)</f>
        <v>32</v>
      </c>
      <c r="AG125" s="2">
        <f>SUMIFS(DataRegularSeason20242025!$AA$3:$AA$1315,DataRegularSeason20242025!$B$3:$B$1315, "&lt;=" &amp; $A125, DataRegularSeason20242025!$D$3:$D$1315, AG$1)+SUMIFS(DataRegularSeason20242025!$AB$3:$AB$1315,DataRegularSeason20242025!$B$3:$B$1315, "&lt;=" &amp; $A125, DataRegularSeason20242025!$E$3:$E$1315, AG$1)</f>
        <v>27</v>
      </c>
    </row>
    <row r="126" spans="1:33" x14ac:dyDescent="0.25">
      <c r="A126" s="4">
        <v>45692</v>
      </c>
      <c r="B126" s="2">
        <f>SUMIFS(DataRegularSeason20242025!$AA$3:$AA$1315,DataRegularSeason20242025!$B$3:$B$1315, "&lt;=" &amp; $A126, DataRegularSeason20242025!$D$3:$D$1315, B$1)+SUMIFS(DataRegularSeason20242025!$AB$3:$AB$1315,DataRegularSeason20242025!$B$3:$B$1315, "&lt;=" &amp; $A126, DataRegularSeason20242025!$E$3:$E$1315, B$1)</f>
        <v>18</v>
      </c>
      <c r="C126" s="2">
        <f>SUMIFS(DataRegularSeason20242025!$AA$3:$AA$1315,DataRegularSeason20242025!$B$3:$B$1315, "&lt;=" &amp; $A126, DataRegularSeason20242025!$D$3:$D$1315, C$1)+SUMIFS(DataRegularSeason20242025!$AB$3:$AB$1315,DataRegularSeason20242025!$B$3:$B$1315, "&lt;=" &amp; $A126, DataRegularSeason20242025!$E$3:$E$1315, C$1)</f>
        <v>19</v>
      </c>
      <c r="D126" s="2">
        <f>SUMIFS(DataRegularSeason20242025!$AA$3:$AA$1315,DataRegularSeason20242025!$B$3:$B$1315, "&lt;=" &amp; $A126, DataRegularSeason20242025!$D$3:$D$1315, D$1)+SUMIFS(DataRegularSeason20242025!$AB$3:$AB$1315,DataRegularSeason20242025!$B$3:$B$1315, "&lt;=" &amp; $A126, DataRegularSeason20242025!$E$3:$E$1315, D$1)</f>
        <v>19</v>
      </c>
      <c r="E126" s="2">
        <f>SUMIFS(DataRegularSeason20242025!$AA$3:$AA$1315,DataRegularSeason20242025!$B$3:$B$1315, "&lt;=" &amp; $A126, DataRegularSeason20242025!$D$3:$D$1315, E$1)+SUMIFS(DataRegularSeason20242025!$AB$3:$AB$1315,DataRegularSeason20242025!$B$3:$B$1315, "&lt;=" &amp; $A126, DataRegularSeason20242025!$E$3:$E$1315, E$1)</f>
        <v>28</v>
      </c>
      <c r="F126" s="2">
        <f>SUMIFS(DataRegularSeason20242025!$AA$3:$AA$1315,DataRegularSeason20242025!$B$3:$B$1315, "&lt;=" &amp; $A126, DataRegularSeason20242025!$D$3:$D$1315, F$1)+SUMIFS(DataRegularSeason20242025!$AB$3:$AB$1315,DataRegularSeason20242025!$B$3:$B$1315, "&lt;=" &amp; $A126, DataRegularSeason20242025!$E$3:$E$1315, F$1)</f>
        <v>16</v>
      </c>
      <c r="G126" s="2">
        <f>SUMIFS(DataRegularSeason20242025!$AA$3:$AA$1315,DataRegularSeason20242025!$B$3:$B$1315, "&lt;=" &amp; $A126, DataRegularSeason20242025!$D$3:$D$1315, G$1)+SUMIFS(DataRegularSeason20242025!$AB$3:$AB$1315,DataRegularSeason20242025!$B$3:$B$1315, "&lt;=" &amp; $A126, DataRegularSeason20242025!$E$3:$E$1315, G$1)</f>
        <v>23</v>
      </c>
      <c r="H126" s="2">
        <f>SUMIFS(DataRegularSeason20242025!$AA$3:$AA$1315,DataRegularSeason20242025!$B$3:$B$1315, "&lt;=" &amp; $A126, DataRegularSeason20242025!$D$3:$D$1315, H$1)+SUMIFS(DataRegularSeason20242025!$AB$3:$AB$1315,DataRegularSeason20242025!$B$3:$B$1315, "&lt;=" &amp; $A126, DataRegularSeason20242025!$E$3:$E$1315, H$1)</f>
        <v>13</v>
      </c>
      <c r="I126" s="2">
        <f>SUMIFS(DataRegularSeason20242025!$AA$3:$AA$1315,DataRegularSeason20242025!$B$3:$B$1315, "&lt;=" &amp; $A126, DataRegularSeason20242025!$D$3:$D$1315, I$1)+SUMIFS(DataRegularSeason20242025!$AB$3:$AB$1315,DataRegularSeason20242025!$B$3:$B$1315, "&lt;=" &amp; $A126, DataRegularSeason20242025!$E$3:$E$1315, I$1)</f>
        <v>20</v>
      </c>
      <c r="J126" s="2">
        <f>SUMIFS(DataRegularSeason20242025!$AA$3:$AA$1315,DataRegularSeason20242025!$B$3:$B$1315, "&lt;=" &amp; $A126, DataRegularSeason20242025!$D$3:$D$1315, J$1)+SUMIFS(DataRegularSeason20242025!$AB$3:$AB$1315,DataRegularSeason20242025!$B$3:$B$1315, "&lt;=" &amp; $A126, DataRegularSeason20242025!$E$3:$E$1315, J$1)</f>
        <v>24</v>
      </c>
      <c r="K126" s="2">
        <f>SUMIFS(DataRegularSeason20242025!$AA$3:$AA$1315,DataRegularSeason20242025!$B$3:$B$1315, "&lt;=" &amp; $A126, DataRegularSeason20242025!$D$3:$D$1315, K$1)+SUMIFS(DataRegularSeason20242025!$AB$3:$AB$1315,DataRegularSeason20242025!$B$3:$B$1315, "&lt;=" &amp; $A126, DataRegularSeason20242025!$E$3:$E$1315, K$1)</f>
        <v>16</v>
      </c>
      <c r="L126" s="2">
        <f>SUMIFS(DataRegularSeason20242025!$AA$3:$AA$1315,DataRegularSeason20242025!$B$3:$B$1315, "&lt;=" &amp; $A126, DataRegularSeason20242025!$D$3:$D$1315, L$1)+SUMIFS(DataRegularSeason20242025!$AB$3:$AB$1315,DataRegularSeason20242025!$B$3:$B$1315, "&lt;=" &amp; $A126, DataRegularSeason20242025!$E$3:$E$1315, L$1)</f>
        <v>22</v>
      </c>
      <c r="M126" s="2">
        <f>SUMIFS(DataRegularSeason20242025!$AA$3:$AA$1315,DataRegularSeason20242025!$B$3:$B$1315, "&lt;=" &amp; $A126, DataRegularSeason20242025!$D$3:$D$1315, M$1)+SUMIFS(DataRegularSeason20242025!$AB$3:$AB$1315,DataRegularSeason20242025!$B$3:$B$1315, "&lt;=" &amp; $A126, DataRegularSeason20242025!$E$3:$E$1315, M$1)</f>
        <v>25</v>
      </c>
      <c r="N126" s="2">
        <f>SUMIFS(DataRegularSeason20242025!$AA$3:$AA$1315,DataRegularSeason20242025!$B$3:$B$1315, "&lt;=" &amp; $A126, DataRegularSeason20242025!$D$3:$D$1315, N$1)+SUMIFS(DataRegularSeason20242025!$AB$3:$AB$1315,DataRegularSeason20242025!$B$3:$B$1315, "&lt;=" &amp; $A126, DataRegularSeason20242025!$E$3:$E$1315, N$1)</f>
        <v>23</v>
      </c>
      <c r="O126" s="2">
        <f>SUMIFS(DataRegularSeason20242025!$AA$3:$AA$1315,DataRegularSeason20242025!$B$3:$B$1315, "&lt;=" &amp; $A126, DataRegularSeason20242025!$D$3:$D$1315, O$1)+SUMIFS(DataRegularSeason20242025!$AB$3:$AB$1315,DataRegularSeason20242025!$B$3:$B$1315, "&lt;=" &amp; $A126, DataRegularSeason20242025!$E$3:$E$1315, O$1)</f>
        <v>27</v>
      </c>
      <c r="P126" s="2">
        <f>SUMIFS(DataRegularSeason20242025!$AA$3:$AA$1315,DataRegularSeason20242025!$B$3:$B$1315, "&lt;=" &amp; $A126, DataRegularSeason20242025!$D$3:$D$1315, P$1)+SUMIFS(DataRegularSeason20242025!$AB$3:$AB$1315,DataRegularSeason20242025!$B$3:$B$1315, "&lt;=" &amp; $A126, DataRegularSeason20242025!$E$3:$E$1315, P$1)</f>
        <v>16</v>
      </c>
      <c r="Q126" s="2">
        <f>SUMIFS(DataRegularSeason20242025!$AA$3:$AA$1315,DataRegularSeason20242025!$B$3:$B$1315, "&lt;=" &amp; $A126, DataRegularSeason20242025!$D$3:$D$1315, Q$1)+SUMIFS(DataRegularSeason20242025!$AB$3:$AB$1315,DataRegularSeason20242025!$B$3:$B$1315, "&lt;=" &amp; $A126, DataRegularSeason20242025!$E$3:$E$1315, Q$1)</f>
        <v>26</v>
      </c>
      <c r="R126" s="2">
        <f>SUMIFS(DataRegularSeason20242025!$AA$3:$AA$1315,DataRegularSeason20242025!$B$3:$B$1315, "&lt;=" &amp; $A126, DataRegularSeason20242025!$D$3:$D$1315, R$1)+SUMIFS(DataRegularSeason20242025!$AB$3:$AB$1315,DataRegularSeason20242025!$B$3:$B$1315, "&lt;=" &amp; $A126, DataRegularSeason20242025!$E$3:$E$1315, R$1)</f>
        <v>15</v>
      </c>
      <c r="S126" s="2">
        <f>SUMIFS(DataRegularSeason20242025!$AA$3:$AA$1315,DataRegularSeason20242025!$B$3:$B$1315, "&lt;=" &amp; $A126, DataRegularSeason20242025!$D$3:$D$1315, S$1)+SUMIFS(DataRegularSeason20242025!$AB$3:$AB$1315,DataRegularSeason20242025!$B$3:$B$1315, "&lt;=" &amp; $A126, DataRegularSeason20242025!$E$3:$E$1315, S$1)</f>
        <v>19</v>
      </c>
      <c r="T126" s="2">
        <f>SUMIFS(DataRegularSeason20242025!$AA$3:$AA$1315,DataRegularSeason20242025!$B$3:$B$1315, "&lt;=" &amp; $A126, DataRegularSeason20242025!$D$3:$D$1315, T$1)+SUMIFS(DataRegularSeason20242025!$AB$3:$AB$1315,DataRegularSeason20242025!$B$3:$B$1315, "&lt;=" &amp; $A126, DataRegularSeason20242025!$E$3:$E$1315, T$1)</f>
        <v>25</v>
      </c>
      <c r="U126" s="2">
        <f>SUMIFS(DataRegularSeason20242025!$AA$3:$AA$1315,DataRegularSeason20242025!$B$3:$B$1315, "&lt;=" &amp; $A126, DataRegularSeason20242025!$D$3:$D$1315, U$1)+SUMIFS(DataRegularSeason20242025!$AB$3:$AB$1315,DataRegularSeason20242025!$B$3:$B$1315, "&lt;=" &amp; $A126, DataRegularSeason20242025!$E$3:$E$1315, U$1)</f>
        <v>17</v>
      </c>
      <c r="V126" s="2">
        <f>SUMIFS(DataRegularSeason20242025!$AA$3:$AA$1315,DataRegularSeason20242025!$B$3:$B$1315, "&lt;=" &amp; $A126, DataRegularSeason20242025!$D$3:$D$1315, V$1)+SUMIFS(DataRegularSeason20242025!$AB$3:$AB$1315,DataRegularSeason20242025!$B$3:$B$1315, "&lt;=" &amp; $A126, DataRegularSeason20242025!$E$3:$E$1315, V$1)</f>
        <v>18</v>
      </c>
      <c r="W126" s="2">
        <f>SUMIFS(DataRegularSeason20242025!$AA$3:$AA$1315,DataRegularSeason20242025!$B$3:$B$1315, "&lt;=" &amp; $A126, DataRegularSeason20242025!$D$3:$D$1315, W$1)+SUMIFS(DataRegularSeason20242025!$AB$3:$AB$1315,DataRegularSeason20242025!$B$3:$B$1315, "&lt;=" &amp; $A126, DataRegularSeason20242025!$E$3:$E$1315, W$1)</f>
        <v>18</v>
      </c>
      <c r="X126" s="2">
        <f>SUMIFS(DataRegularSeason20242025!$AA$3:$AA$1315,DataRegularSeason20242025!$B$3:$B$1315, "&lt;=" &amp; $A126, DataRegularSeason20242025!$D$3:$D$1315, X$1)+SUMIFS(DataRegularSeason20242025!$AB$3:$AB$1315,DataRegularSeason20242025!$B$3:$B$1315, "&lt;=" &amp; $A126, DataRegularSeason20242025!$E$3:$E$1315, X$1)</f>
        <v>21</v>
      </c>
      <c r="Y126" s="2">
        <f>SUMIFS(DataRegularSeason20242025!$AA$3:$AA$1315,DataRegularSeason20242025!$B$3:$B$1315, "&lt;=" &amp; $A126, DataRegularSeason20242025!$D$3:$D$1315, Y$1)+SUMIFS(DataRegularSeason20242025!$AB$3:$AB$1315,DataRegularSeason20242025!$B$3:$B$1315, "&lt;=" &amp; $A126, DataRegularSeason20242025!$E$3:$E$1315, Y$1)</f>
        <v>16</v>
      </c>
      <c r="Z126" s="2">
        <f>SUMIFS(DataRegularSeason20242025!$AA$3:$AA$1315,DataRegularSeason20242025!$B$3:$B$1315, "&lt;=" &amp; $A126, DataRegularSeason20242025!$D$3:$D$1315, Z$1)+SUMIFS(DataRegularSeason20242025!$AB$3:$AB$1315,DataRegularSeason20242025!$B$3:$B$1315, "&lt;=" &amp; $A126, DataRegularSeason20242025!$E$3:$E$1315, Z$1)</f>
        <v>17</v>
      </c>
      <c r="AA126" s="2">
        <f>SUMIFS(DataRegularSeason20242025!$AA$3:$AA$1315,DataRegularSeason20242025!$B$3:$B$1315, "&lt;=" &amp; $A126, DataRegularSeason20242025!$D$3:$D$1315, AA$1)+SUMIFS(DataRegularSeason20242025!$AB$3:$AB$1315,DataRegularSeason20242025!$B$3:$B$1315, "&lt;=" &amp; $A126, DataRegularSeason20242025!$E$3:$E$1315, AA$1)</f>
        <v>21</v>
      </c>
      <c r="AB126" s="2">
        <f>SUMIFS(DataRegularSeason20242025!$AA$3:$AA$1315,DataRegularSeason20242025!$B$3:$B$1315, "&lt;=" &amp; $A126, DataRegularSeason20242025!$D$3:$D$1315, AB$1)+SUMIFS(DataRegularSeason20242025!$AB$3:$AB$1315,DataRegularSeason20242025!$B$3:$B$1315, "&lt;=" &amp; $A126, DataRegularSeason20242025!$E$3:$E$1315, AB$1)</f>
        <v>26</v>
      </c>
      <c r="AC126" s="2">
        <f>SUMIFS(DataRegularSeason20242025!$AA$3:$AA$1315,DataRegularSeason20242025!$B$3:$B$1315, "&lt;=" &amp; $A126, DataRegularSeason20242025!$D$3:$D$1315, AC$1)+SUMIFS(DataRegularSeason20242025!$AB$3:$AB$1315,DataRegularSeason20242025!$B$3:$B$1315, "&lt;=" &amp; $A126, DataRegularSeason20242025!$E$3:$E$1315, AC$1)</f>
        <v>17</v>
      </c>
      <c r="AD126" s="2">
        <f>SUMIFS(DataRegularSeason20242025!$AA$3:$AA$1315,DataRegularSeason20242025!$B$3:$B$1315, "&lt;=" &amp; $A126, DataRegularSeason20242025!$D$3:$D$1315, AD$1)+SUMIFS(DataRegularSeason20242025!$AB$3:$AB$1315,DataRegularSeason20242025!$B$3:$B$1315, "&lt;=" &amp; $A126, DataRegularSeason20242025!$E$3:$E$1315, AD$1)</f>
        <v>21</v>
      </c>
      <c r="AE126" s="2">
        <f>SUMIFS(DataRegularSeason20242025!$AA$3:$AA$1315,DataRegularSeason20242025!$B$3:$B$1315, "&lt;=" &amp; $A126, DataRegularSeason20242025!$D$3:$D$1315, AE$1)+SUMIFS(DataRegularSeason20242025!$AB$3:$AB$1315,DataRegularSeason20242025!$B$3:$B$1315, "&lt;=" &amp; $A126, DataRegularSeason20242025!$E$3:$E$1315, AE$1)</f>
        <v>24</v>
      </c>
      <c r="AF126" s="2">
        <f>SUMIFS(DataRegularSeason20242025!$AA$3:$AA$1315,DataRegularSeason20242025!$B$3:$B$1315, "&lt;=" &amp; $A126, DataRegularSeason20242025!$D$3:$D$1315, AF$1)+SUMIFS(DataRegularSeason20242025!$AB$3:$AB$1315,DataRegularSeason20242025!$B$3:$B$1315, "&lt;=" &amp; $A126, DataRegularSeason20242025!$E$3:$E$1315, AF$1)</f>
        <v>32</v>
      </c>
      <c r="AG126" s="2">
        <f>SUMIFS(DataRegularSeason20242025!$AA$3:$AA$1315,DataRegularSeason20242025!$B$3:$B$1315, "&lt;=" &amp; $A126, DataRegularSeason20242025!$D$3:$D$1315, AG$1)+SUMIFS(DataRegularSeason20242025!$AB$3:$AB$1315,DataRegularSeason20242025!$B$3:$B$1315, "&lt;=" &amp; $A126, DataRegularSeason20242025!$E$3:$E$1315, AG$1)</f>
        <v>27</v>
      </c>
    </row>
    <row r="127" spans="1:33" x14ac:dyDescent="0.25">
      <c r="A127" s="4">
        <v>45693</v>
      </c>
      <c r="B127" s="2">
        <f>SUMIFS(DataRegularSeason20242025!$AA$3:$AA$1315,DataRegularSeason20242025!$B$3:$B$1315, "&lt;=" &amp; $A127, DataRegularSeason20242025!$D$3:$D$1315, B$1)+SUMIFS(DataRegularSeason20242025!$AB$3:$AB$1315,DataRegularSeason20242025!$B$3:$B$1315, "&lt;=" &amp; $A127, DataRegularSeason20242025!$E$3:$E$1315, B$1)</f>
        <v>18</v>
      </c>
      <c r="C127" s="2">
        <f>SUMIFS(DataRegularSeason20242025!$AA$3:$AA$1315,DataRegularSeason20242025!$B$3:$B$1315, "&lt;=" &amp; $A127, DataRegularSeason20242025!$D$3:$D$1315, C$1)+SUMIFS(DataRegularSeason20242025!$AB$3:$AB$1315,DataRegularSeason20242025!$B$3:$B$1315, "&lt;=" &amp; $A127, DataRegularSeason20242025!$E$3:$E$1315, C$1)</f>
        <v>19</v>
      </c>
      <c r="D127" s="2">
        <f>SUMIFS(DataRegularSeason20242025!$AA$3:$AA$1315,DataRegularSeason20242025!$B$3:$B$1315, "&lt;=" &amp; $A127, DataRegularSeason20242025!$D$3:$D$1315, D$1)+SUMIFS(DataRegularSeason20242025!$AB$3:$AB$1315,DataRegularSeason20242025!$B$3:$B$1315, "&lt;=" &amp; $A127, DataRegularSeason20242025!$E$3:$E$1315, D$1)</f>
        <v>19</v>
      </c>
      <c r="E127" s="2">
        <f>SUMIFS(DataRegularSeason20242025!$AA$3:$AA$1315,DataRegularSeason20242025!$B$3:$B$1315, "&lt;=" &amp; $A127, DataRegularSeason20242025!$D$3:$D$1315, E$1)+SUMIFS(DataRegularSeason20242025!$AB$3:$AB$1315,DataRegularSeason20242025!$B$3:$B$1315, "&lt;=" &amp; $A127, DataRegularSeason20242025!$E$3:$E$1315, E$1)</f>
        <v>28</v>
      </c>
      <c r="F127" s="2">
        <f>SUMIFS(DataRegularSeason20242025!$AA$3:$AA$1315,DataRegularSeason20242025!$B$3:$B$1315, "&lt;=" &amp; $A127, DataRegularSeason20242025!$D$3:$D$1315, F$1)+SUMIFS(DataRegularSeason20242025!$AB$3:$AB$1315,DataRegularSeason20242025!$B$3:$B$1315, "&lt;=" &amp; $A127, DataRegularSeason20242025!$E$3:$E$1315, F$1)</f>
        <v>16</v>
      </c>
      <c r="G127" s="2">
        <f>SUMIFS(DataRegularSeason20242025!$AA$3:$AA$1315,DataRegularSeason20242025!$B$3:$B$1315, "&lt;=" &amp; $A127, DataRegularSeason20242025!$D$3:$D$1315, G$1)+SUMIFS(DataRegularSeason20242025!$AB$3:$AB$1315,DataRegularSeason20242025!$B$3:$B$1315, "&lt;=" &amp; $A127, DataRegularSeason20242025!$E$3:$E$1315, G$1)</f>
        <v>23</v>
      </c>
      <c r="H127" s="2">
        <f>SUMIFS(DataRegularSeason20242025!$AA$3:$AA$1315,DataRegularSeason20242025!$B$3:$B$1315, "&lt;=" &amp; $A127, DataRegularSeason20242025!$D$3:$D$1315, H$1)+SUMIFS(DataRegularSeason20242025!$AB$3:$AB$1315,DataRegularSeason20242025!$B$3:$B$1315, "&lt;=" &amp; $A127, DataRegularSeason20242025!$E$3:$E$1315, H$1)</f>
        <v>13</v>
      </c>
      <c r="I127" s="2">
        <f>SUMIFS(DataRegularSeason20242025!$AA$3:$AA$1315,DataRegularSeason20242025!$B$3:$B$1315, "&lt;=" &amp; $A127, DataRegularSeason20242025!$D$3:$D$1315, I$1)+SUMIFS(DataRegularSeason20242025!$AB$3:$AB$1315,DataRegularSeason20242025!$B$3:$B$1315, "&lt;=" &amp; $A127, DataRegularSeason20242025!$E$3:$E$1315, I$1)</f>
        <v>20</v>
      </c>
      <c r="J127" s="2">
        <f>SUMIFS(DataRegularSeason20242025!$AA$3:$AA$1315,DataRegularSeason20242025!$B$3:$B$1315, "&lt;=" &amp; $A127, DataRegularSeason20242025!$D$3:$D$1315, J$1)+SUMIFS(DataRegularSeason20242025!$AB$3:$AB$1315,DataRegularSeason20242025!$B$3:$B$1315, "&lt;=" &amp; $A127, DataRegularSeason20242025!$E$3:$E$1315, J$1)</f>
        <v>24</v>
      </c>
      <c r="K127" s="2">
        <f>SUMIFS(DataRegularSeason20242025!$AA$3:$AA$1315,DataRegularSeason20242025!$B$3:$B$1315, "&lt;=" &amp; $A127, DataRegularSeason20242025!$D$3:$D$1315, K$1)+SUMIFS(DataRegularSeason20242025!$AB$3:$AB$1315,DataRegularSeason20242025!$B$3:$B$1315, "&lt;=" &amp; $A127, DataRegularSeason20242025!$E$3:$E$1315, K$1)</f>
        <v>16</v>
      </c>
      <c r="L127" s="2">
        <f>SUMIFS(DataRegularSeason20242025!$AA$3:$AA$1315,DataRegularSeason20242025!$B$3:$B$1315, "&lt;=" &amp; $A127, DataRegularSeason20242025!$D$3:$D$1315, L$1)+SUMIFS(DataRegularSeason20242025!$AB$3:$AB$1315,DataRegularSeason20242025!$B$3:$B$1315, "&lt;=" &amp; $A127, DataRegularSeason20242025!$E$3:$E$1315, L$1)</f>
        <v>22</v>
      </c>
      <c r="M127" s="2">
        <f>SUMIFS(DataRegularSeason20242025!$AA$3:$AA$1315,DataRegularSeason20242025!$B$3:$B$1315, "&lt;=" &amp; $A127, DataRegularSeason20242025!$D$3:$D$1315, M$1)+SUMIFS(DataRegularSeason20242025!$AB$3:$AB$1315,DataRegularSeason20242025!$B$3:$B$1315, "&lt;=" &amp; $A127, DataRegularSeason20242025!$E$3:$E$1315, M$1)</f>
        <v>25</v>
      </c>
      <c r="N127" s="2">
        <f>SUMIFS(DataRegularSeason20242025!$AA$3:$AA$1315,DataRegularSeason20242025!$B$3:$B$1315, "&lt;=" &amp; $A127, DataRegularSeason20242025!$D$3:$D$1315, N$1)+SUMIFS(DataRegularSeason20242025!$AB$3:$AB$1315,DataRegularSeason20242025!$B$3:$B$1315, "&lt;=" &amp; $A127, DataRegularSeason20242025!$E$3:$E$1315, N$1)</f>
        <v>23</v>
      </c>
      <c r="O127" s="2">
        <f>SUMIFS(DataRegularSeason20242025!$AA$3:$AA$1315,DataRegularSeason20242025!$B$3:$B$1315, "&lt;=" &amp; $A127, DataRegularSeason20242025!$D$3:$D$1315, O$1)+SUMIFS(DataRegularSeason20242025!$AB$3:$AB$1315,DataRegularSeason20242025!$B$3:$B$1315, "&lt;=" &amp; $A127, DataRegularSeason20242025!$E$3:$E$1315, O$1)</f>
        <v>27</v>
      </c>
      <c r="P127" s="2">
        <f>SUMIFS(DataRegularSeason20242025!$AA$3:$AA$1315,DataRegularSeason20242025!$B$3:$B$1315, "&lt;=" &amp; $A127, DataRegularSeason20242025!$D$3:$D$1315, P$1)+SUMIFS(DataRegularSeason20242025!$AB$3:$AB$1315,DataRegularSeason20242025!$B$3:$B$1315, "&lt;=" &amp; $A127, DataRegularSeason20242025!$E$3:$E$1315, P$1)</f>
        <v>16</v>
      </c>
      <c r="Q127" s="2">
        <f>SUMIFS(DataRegularSeason20242025!$AA$3:$AA$1315,DataRegularSeason20242025!$B$3:$B$1315, "&lt;=" &amp; $A127, DataRegularSeason20242025!$D$3:$D$1315, Q$1)+SUMIFS(DataRegularSeason20242025!$AB$3:$AB$1315,DataRegularSeason20242025!$B$3:$B$1315, "&lt;=" &amp; $A127, DataRegularSeason20242025!$E$3:$E$1315, Q$1)</f>
        <v>26</v>
      </c>
      <c r="R127" s="2">
        <f>SUMIFS(DataRegularSeason20242025!$AA$3:$AA$1315,DataRegularSeason20242025!$B$3:$B$1315, "&lt;=" &amp; $A127, DataRegularSeason20242025!$D$3:$D$1315, R$1)+SUMIFS(DataRegularSeason20242025!$AB$3:$AB$1315,DataRegularSeason20242025!$B$3:$B$1315, "&lt;=" &amp; $A127, DataRegularSeason20242025!$E$3:$E$1315, R$1)</f>
        <v>15</v>
      </c>
      <c r="S127" s="2">
        <f>SUMIFS(DataRegularSeason20242025!$AA$3:$AA$1315,DataRegularSeason20242025!$B$3:$B$1315, "&lt;=" &amp; $A127, DataRegularSeason20242025!$D$3:$D$1315, S$1)+SUMIFS(DataRegularSeason20242025!$AB$3:$AB$1315,DataRegularSeason20242025!$B$3:$B$1315, "&lt;=" &amp; $A127, DataRegularSeason20242025!$E$3:$E$1315, S$1)</f>
        <v>19</v>
      </c>
      <c r="T127" s="2">
        <f>SUMIFS(DataRegularSeason20242025!$AA$3:$AA$1315,DataRegularSeason20242025!$B$3:$B$1315, "&lt;=" &amp; $A127, DataRegularSeason20242025!$D$3:$D$1315, T$1)+SUMIFS(DataRegularSeason20242025!$AB$3:$AB$1315,DataRegularSeason20242025!$B$3:$B$1315, "&lt;=" &amp; $A127, DataRegularSeason20242025!$E$3:$E$1315, T$1)</f>
        <v>25</v>
      </c>
      <c r="U127" s="2">
        <f>SUMIFS(DataRegularSeason20242025!$AA$3:$AA$1315,DataRegularSeason20242025!$B$3:$B$1315, "&lt;=" &amp; $A127, DataRegularSeason20242025!$D$3:$D$1315, U$1)+SUMIFS(DataRegularSeason20242025!$AB$3:$AB$1315,DataRegularSeason20242025!$B$3:$B$1315, "&lt;=" &amp; $A127, DataRegularSeason20242025!$E$3:$E$1315, U$1)</f>
        <v>17</v>
      </c>
      <c r="V127" s="2">
        <f>SUMIFS(DataRegularSeason20242025!$AA$3:$AA$1315,DataRegularSeason20242025!$B$3:$B$1315, "&lt;=" &amp; $A127, DataRegularSeason20242025!$D$3:$D$1315, V$1)+SUMIFS(DataRegularSeason20242025!$AB$3:$AB$1315,DataRegularSeason20242025!$B$3:$B$1315, "&lt;=" &amp; $A127, DataRegularSeason20242025!$E$3:$E$1315, V$1)</f>
        <v>18</v>
      </c>
      <c r="W127" s="2">
        <f>SUMIFS(DataRegularSeason20242025!$AA$3:$AA$1315,DataRegularSeason20242025!$B$3:$B$1315, "&lt;=" &amp; $A127, DataRegularSeason20242025!$D$3:$D$1315, W$1)+SUMIFS(DataRegularSeason20242025!$AB$3:$AB$1315,DataRegularSeason20242025!$B$3:$B$1315, "&lt;=" &amp; $A127, DataRegularSeason20242025!$E$3:$E$1315, W$1)</f>
        <v>18</v>
      </c>
      <c r="X127" s="2">
        <f>SUMIFS(DataRegularSeason20242025!$AA$3:$AA$1315,DataRegularSeason20242025!$B$3:$B$1315, "&lt;=" &amp; $A127, DataRegularSeason20242025!$D$3:$D$1315, X$1)+SUMIFS(DataRegularSeason20242025!$AB$3:$AB$1315,DataRegularSeason20242025!$B$3:$B$1315, "&lt;=" &amp; $A127, DataRegularSeason20242025!$E$3:$E$1315, X$1)</f>
        <v>21</v>
      </c>
      <c r="Y127" s="2">
        <f>SUMIFS(DataRegularSeason20242025!$AA$3:$AA$1315,DataRegularSeason20242025!$B$3:$B$1315, "&lt;=" &amp; $A127, DataRegularSeason20242025!$D$3:$D$1315, Y$1)+SUMIFS(DataRegularSeason20242025!$AB$3:$AB$1315,DataRegularSeason20242025!$B$3:$B$1315, "&lt;=" &amp; $A127, DataRegularSeason20242025!$E$3:$E$1315, Y$1)</f>
        <v>16</v>
      </c>
      <c r="Z127" s="2">
        <f>SUMIFS(DataRegularSeason20242025!$AA$3:$AA$1315,DataRegularSeason20242025!$B$3:$B$1315, "&lt;=" &amp; $A127, DataRegularSeason20242025!$D$3:$D$1315, Z$1)+SUMIFS(DataRegularSeason20242025!$AB$3:$AB$1315,DataRegularSeason20242025!$B$3:$B$1315, "&lt;=" &amp; $A127, DataRegularSeason20242025!$E$3:$E$1315, Z$1)</f>
        <v>17</v>
      </c>
      <c r="AA127" s="2">
        <f>SUMIFS(DataRegularSeason20242025!$AA$3:$AA$1315,DataRegularSeason20242025!$B$3:$B$1315, "&lt;=" &amp; $A127, DataRegularSeason20242025!$D$3:$D$1315, AA$1)+SUMIFS(DataRegularSeason20242025!$AB$3:$AB$1315,DataRegularSeason20242025!$B$3:$B$1315, "&lt;=" &amp; $A127, DataRegularSeason20242025!$E$3:$E$1315, AA$1)</f>
        <v>21</v>
      </c>
      <c r="AB127" s="2">
        <f>SUMIFS(DataRegularSeason20242025!$AA$3:$AA$1315,DataRegularSeason20242025!$B$3:$B$1315, "&lt;=" &amp; $A127, DataRegularSeason20242025!$D$3:$D$1315, AB$1)+SUMIFS(DataRegularSeason20242025!$AB$3:$AB$1315,DataRegularSeason20242025!$B$3:$B$1315, "&lt;=" &amp; $A127, DataRegularSeason20242025!$E$3:$E$1315, AB$1)</f>
        <v>26</v>
      </c>
      <c r="AC127" s="2">
        <f>SUMIFS(DataRegularSeason20242025!$AA$3:$AA$1315,DataRegularSeason20242025!$B$3:$B$1315, "&lt;=" &amp; $A127, DataRegularSeason20242025!$D$3:$D$1315, AC$1)+SUMIFS(DataRegularSeason20242025!$AB$3:$AB$1315,DataRegularSeason20242025!$B$3:$B$1315, "&lt;=" &amp; $A127, DataRegularSeason20242025!$E$3:$E$1315, AC$1)</f>
        <v>17</v>
      </c>
      <c r="AD127" s="2">
        <f>SUMIFS(DataRegularSeason20242025!$AA$3:$AA$1315,DataRegularSeason20242025!$B$3:$B$1315, "&lt;=" &amp; $A127, DataRegularSeason20242025!$D$3:$D$1315, AD$1)+SUMIFS(DataRegularSeason20242025!$AB$3:$AB$1315,DataRegularSeason20242025!$B$3:$B$1315, "&lt;=" &amp; $A127, DataRegularSeason20242025!$E$3:$E$1315, AD$1)</f>
        <v>21</v>
      </c>
      <c r="AE127" s="2">
        <f>SUMIFS(DataRegularSeason20242025!$AA$3:$AA$1315,DataRegularSeason20242025!$B$3:$B$1315, "&lt;=" &amp; $A127, DataRegularSeason20242025!$D$3:$D$1315, AE$1)+SUMIFS(DataRegularSeason20242025!$AB$3:$AB$1315,DataRegularSeason20242025!$B$3:$B$1315, "&lt;=" &amp; $A127, DataRegularSeason20242025!$E$3:$E$1315, AE$1)</f>
        <v>24</v>
      </c>
      <c r="AF127" s="2">
        <f>SUMIFS(DataRegularSeason20242025!$AA$3:$AA$1315,DataRegularSeason20242025!$B$3:$B$1315, "&lt;=" &amp; $A127, DataRegularSeason20242025!$D$3:$D$1315, AF$1)+SUMIFS(DataRegularSeason20242025!$AB$3:$AB$1315,DataRegularSeason20242025!$B$3:$B$1315, "&lt;=" &amp; $A127, DataRegularSeason20242025!$E$3:$E$1315, AF$1)</f>
        <v>32</v>
      </c>
      <c r="AG127" s="2">
        <f>SUMIFS(DataRegularSeason20242025!$AA$3:$AA$1315,DataRegularSeason20242025!$B$3:$B$1315, "&lt;=" &amp; $A127, DataRegularSeason20242025!$D$3:$D$1315, AG$1)+SUMIFS(DataRegularSeason20242025!$AB$3:$AB$1315,DataRegularSeason20242025!$B$3:$B$1315, "&lt;=" &amp; $A127, DataRegularSeason20242025!$E$3:$E$1315, AG$1)</f>
        <v>27</v>
      </c>
    </row>
    <row r="128" spans="1:33" x14ac:dyDescent="0.25">
      <c r="A128" s="4">
        <v>45694</v>
      </c>
      <c r="B128" s="2">
        <f>SUMIFS(DataRegularSeason20242025!$AA$3:$AA$1315,DataRegularSeason20242025!$B$3:$B$1315, "&lt;=" &amp; $A128, DataRegularSeason20242025!$D$3:$D$1315, B$1)+SUMIFS(DataRegularSeason20242025!$AB$3:$AB$1315,DataRegularSeason20242025!$B$3:$B$1315, "&lt;=" &amp; $A128, DataRegularSeason20242025!$E$3:$E$1315, B$1)</f>
        <v>18</v>
      </c>
      <c r="C128" s="2">
        <f>SUMIFS(DataRegularSeason20242025!$AA$3:$AA$1315,DataRegularSeason20242025!$B$3:$B$1315, "&lt;=" &amp; $A128, DataRegularSeason20242025!$D$3:$D$1315, C$1)+SUMIFS(DataRegularSeason20242025!$AB$3:$AB$1315,DataRegularSeason20242025!$B$3:$B$1315, "&lt;=" &amp; $A128, DataRegularSeason20242025!$E$3:$E$1315, C$1)</f>
        <v>19</v>
      </c>
      <c r="D128" s="2">
        <f>SUMIFS(DataRegularSeason20242025!$AA$3:$AA$1315,DataRegularSeason20242025!$B$3:$B$1315, "&lt;=" &amp; $A128, DataRegularSeason20242025!$D$3:$D$1315, D$1)+SUMIFS(DataRegularSeason20242025!$AB$3:$AB$1315,DataRegularSeason20242025!$B$3:$B$1315, "&lt;=" &amp; $A128, DataRegularSeason20242025!$E$3:$E$1315, D$1)</f>
        <v>19</v>
      </c>
      <c r="E128" s="2">
        <f>SUMIFS(DataRegularSeason20242025!$AA$3:$AA$1315,DataRegularSeason20242025!$B$3:$B$1315, "&lt;=" &amp; $A128, DataRegularSeason20242025!$D$3:$D$1315, E$1)+SUMIFS(DataRegularSeason20242025!$AB$3:$AB$1315,DataRegularSeason20242025!$B$3:$B$1315, "&lt;=" &amp; $A128, DataRegularSeason20242025!$E$3:$E$1315, E$1)</f>
        <v>28</v>
      </c>
      <c r="F128" s="2">
        <f>SUMIFS(DataRegularSeason20242025!$AA$3:$AA$1315,DataRegularSeason20242025!$B$3:$B$1315, "&lt;=" &amp; $A128, DataRegularSeason20242025!$D$3:$D$1315, F$1)+SUMIFS(DataRegularSeason20242025!$AB$3:$AB$1315,DataRegularSeason20242025!$B$3:$B$1315, "&lt;=" &amp; $A128, DataRegularSeason20242025!$E$3:$E$1315, F$1)</f>
        <v>16</v>
      </c>
      <c r="G128" s="2">
        <f>SUMIFS(DataRegularSeason20242025!$AA$3:$AA$1315,DataRegularSeason20242025!$B$3:$B$1315, "&lt;=" &amp; $A128, DataRegularSeason20242025!$D$3:$D$1315, G$1)+SUMIFS(DataRegularSeason20242025!$AB$3:$AB$1315,DataRegularSeason20242025!$B$3:$B$1315, "&lt;=" &amp; $A128, DataRegularSeason20242025!$E$3:$E$1315, G$1)</f>
        <v>23</v>
      </c>
      <c r="H128" s="2">
        <f>SUMIFS(DataRegularSeason20242025!$AA$3:$AA$1315,DataRegularSeason20242025!$B$3:$B$1315, "&lt;=" &amp; $A128, DataRegularSeason20242025!$D$3:$D$1315, H$1)+SUMIFS(DataRegularSeason20242025!$AB$3:$AB$1315,DataRegularSeason20242025!$B$3:$B$1315, "&lt;=" &amp; $A128, DataRegularSeason20242025!$E$3:$E$1315, H$1)</f>
        <v>13</v>
      </c>
      <c r="I128" s="2">
        <f>SUMIFS(DataRegularSeason20242025!$AA$3:$AA$1315,DataRegularSeason20242025!$B$3:$B$1315, "&lt;=" &amp; $A128, DataRegularSeason20242025!$D$3:$D$1315, I$1)+SUMIFS(DataRegularSeason20242025!$AB$3:$AB$1315,DataRegularSeason20242025!$B$3:$B$1315, "&lt;=" &amp; $A128, DataRegularSeason20242025!$E$3:$E$1315, I$1)</f>
        <v>20</v>
      </c>
      <c r="J128" s="2">
        <f>SUMIFS(DataRegularSeason20242025!$AA$3:$AA$1315,DataRegularSeason20242025!$B$3:$B$1315, "&lt;=" &amp; $A128, DataRegularSeason20242025!$D$3:$D$1315, J$1)+SUMIFS(DataRegularSeason20242025!$AB$3:$AB$1315,DataRegularSeason20242025!$B$3:$B$1315, "&lt;=" &amp; $A128, DataRegularSeason20242025!$E$3:$E$1315, J$1)</f>
        <v>24</v>
      </c>
      <c r="K128" s="2">
        <f>SUMIFS(DataRegularSeason20242025!$AA$3:$AA$1315,DataRegularSeason20242025!$B$3:$B$1315, "&lt;=" &amp; $A128, DataRegularSeason20242025!$D$3:$D$1315, K$1)+SUMIFS(DataRegularSeason20242025!$AB$3:$AB$1315,DataRegularSeason20242025!$B$3:$B$1315, "&lt;=" &amp; $A128, DataRegularSeason20242025!$E$3:$E$1315, K$1)</f>
        <v>16</v>
      </c>
      <c r="L128" s="2">
        <f>SUMIFS(DataRegularSeason20242025!$AA$3:$AA$1315,DataRegularSeason20242025!$B$3:$B$1315, "&lt;=" &amp; $A128, DataRegularSeason20242025!$D$3:$D$1315, L$1)+SUMIFS(DataRegularSeason20242025!$AB$3:$AB$1315,DataRegularSeason20242025!$B$3:$B$1315, "&lt;=" &amp; $A128, DataRegularSeason20242025!$E$3:$E$1315, L$1)</f>
        <v>22</v>
      </c>
      <c r="M128" s="2">
        <f>SUMIFS(DataRegularSeason20242025!$AA$3:$AA$1315,DataRegularSeason20242025!$B$3:$B$1315, "&lt;=" &amp; $A128, DataRegularSeason20242025!$D$3:$D$1315, M$1)+SUMIFS(DataRegularSeason20242025!$AB$3:$AB$1315,DataRegularSeason20242025!$B$3:$B$1315, "&lt;=" &amp; $A128, DataRegularSeason20242025!$E$3:$E$1315, M$1)</f>
        <v>25</v>
      </c>
      <c r="N128" s="2">
        <f>SUMIFS(DataRegularSeason20242025!$AA$3:$AA$1315,DataRegularSeason20242025!$B$3:$B$1315, "&lt;=" &amp; $A128, DataRegularSeason20242025!$D$3:$D$1315, N$1)+SUMIFS(DataRegularSeason20242025!$AB$3:$AB$1315,DataRegularSeason20242025!$B$3:$B$1315, "&lt;=" &amp; $A128, DataRegularSeason20242025!$E$3:$E$1315, N$1)</f>
        <v>23</v>
      </c>
      <c r="O128" s="2">
        <f>SUMIFS(DataRegularSeason20242025!$AA$3:$AA$1315,DataRegularSeason20242025!$B$3:$B$1315, "&lt;=" &amp; $A128, DataRegularSeason20242025!$D$3:$D$1315, O$1)+SUMIFS(DataRegularSeason20242025!$AB$3:$AB$1315,DataRegularSeason20242025!$B$3:$B$1315, "&lt;=" &amp; $A128, DataRegularSeason20242025!$E$3:$E$1315, O$1)</f>
        <v>27</v>
      </c>
      <c r="P128" s="2">
        <f>SUMIFS(DataRegularSeason20242025!$AA$3:$AA$1315,DataRegularSeason20242025!$B$3:$B$1315, "&lt;=" &amp; $A128, DataRegularSeason20242025!$D$3:$D$1315, P$1)+SUMIFS(DataRegularSeason20242025!$AB$3:$AB$1315,DataRegularSeason20242025!$B$3:$B$1315, "&lt;=" &amp; $A128, DataRegularSeason20242025!$E$3:$E$1315, P$1)</f>
        <v>16</v>
      </c>
      <c r="Q128" s="2">
        <f>SUMIFS(DataRegularSeason20242025!$AA$3:$AA$1315,DataRegularSeason20242025!$B$3:$B$1315, "&lt;=" &amp; $A128, DataRegularSeason20242025!$D$3:$D$1315, Q$1)+SUMIFS(DataRegularSeason20242025!$AB$3:$AB$1315,DataRegularSeason20242025!$B$3:$B$1315, "&lt;=" &amp; $A128, DataRegularSeason20242025!$E$3:$E$1315, Q$1)</f>
        <v>26</v>
      </c>
      <c r="R128" s="2">
        <f>SUMIFS(DataRegularSeason20242025!$AA$3:$AA$1315,DataRegularSeason20242025!$B$3:$B$1315, "&lt;=" &amp; $A128, DataRegularSeason20242025!$D$3:$D$1315, R$1)+SUMIFS(DataRegularSeason20242025!$AB$3:$AB$1315,DataRegularSeason20242025!$B$3:$B$1315, "&lt;=" &amp; $A128, DataRegularSeason20242025!$E$3:$E$1315, R$1)</f>
        <v>15</v>
      </c>
      <c r="S128" s="2">
        <f>SUMIFS(DataRegularSeason20242025!$AA$3:$AA$1315,DataRegularSeason20242025!$B$3:$B$1315, "&lt;=" &amp; $A128, DataRegularSeason20242025!$D$3:$D$1315, S$1)+SUMIFS(DataRegularSeason20242025!$AB$3:$AB$1315,DataRegularSeason20242025!$B$3:$B$1315, "&lt;=" &amp; $A128, DataRegularSeason20242025!$E$3:$E$1315, S$1)</f>
        <v>19</v>
      </c>
      <c r="T128" s="2">
        <f>SUMIFS(DataRegularSeason20242025!$AA$3:$AA$1315,DataRegularSeason20242025!$B$3:$B$1315, "&lt;=" &amp; $A128, DataRegularSeason20242025!$D$3:$D$1315, T$1)+SUMIFS(DataRegularSeason20242025!$AB$3:$AB$1315,DataRegularSeason20242025!$B$3:$B$1315, "&lt;=" &amp; $A128, DataRegularSeason20242025!$E$3:$E$1315, T$1)</f>
        <v>25</v>
      </c>
      <c r="U128" s="2">
        <f>SUMIFS(DataRegularSeason20242025!$AA$3:$AA$1315,DataRegularSeason20242025!$B$3:$B$1315, "&lt;=" &amp; $A128, DataRegularSeason20242025!$D$3:$D$1315, U$1)+SUMIFS(DataRegularSeason20242025!$AB$3:$AB$1315,DataRegularSeason20242025!$B$3:$B$1315, "&lt;=" &amp; $A128, DataRegularSeason20242025!$E$3:$E$1315, U$1)</f>
        <v>17</v>
      </c>
      <c r="V128" s="2">
        <f>SUMIFS(DataRegularSeason20242025!$AA$3:$AA$1315,DataRegularSeason20242025!$B$3:$B$1315, "&lt;=" &amp; $A128, DataRegularSeason20242025!$D$3:$D$1315, V$1)+SUMIFS(DataRegularSeason20242025!$AB$3:$AB$1315,DataRegularSeason20242025!$B$3:$B$1315, "&lt;=" &amp; $A128, DataRegularSeason20242025!$E$3:$E$1315, V$1)</f>
        <v>18</v>
      </c>
      <c r="W128" s="2">
        <f>SUMIFS(DataRegularSeason20242025!$AA$3:$AA$1315,DataRegularSeason20242025!$B$3:$B$1315, "&lt;=" &amp; $A128, DataRegularSeason20242025!$D$3:$D$1315, W$1)+SUMIFS(DataRegularSeason20242025!$AB$3:$AB$1315,DataRegularSeason20242025!$B$3:$B$1315, "&lt;=" &amp; $A128, DataRegularSeason20242025!$E$3:$E$1315, W$1)</f>
        <v>18</v>
      </c>
      <c r="X128" s="2">
        <f>SUMIFS(DataRegularSeason20242025!$AA$3:$AA$1315,DataRegularSeason20242025!$B$3:$B$1315, "&lt;=" &amp; $A128, DataRegularSeason20242025!$D$3:$D$1315, X$1)+SUMIFS(DataRegularSeason20242025!$AB$3:$AB$1315,DataRegularSeason20242025!$B$3:$B$1315, "&lt;=" &amp; $A128, DataRegularSeason20242025!$E$3:$E$1315, X$1)</f>
        <v>21</v>
      </c>
      <c r="Y128" s="2">
        <f>SUMIFS(DataRegularSeason20242025!$AA$3:$AA$1315,DataRegularSeason20242025!$B$3:$B$1315, "&lt;=" &amp; $A128, DataRegularSeason20242025!$D$3:$D$1315, Y$1)+SUMIFS(DataRegularSeason20242025!$AB$3:$AB$1315,DataRegularSeason20242025!$B$3:$B$1315, "&lt;=" &amp; $A128, DataRegularSeason20242025!$E$3:$E$1315, Y$1)</f>
        <v>16</v>
      </c>
      <c r="Z128" s="2">
        <f>SUMIFS(DataRegularSeason20242025!$AA$3:$AA$1315,DataRegularSeason20242025!$B$3:$B$1315, "&lt;=" &amp; $A128, DataRegularSeason20242025!$D$3:$D$1315, Z$1)+SUMIFS(DataRegularSeason20242025!$AB$3:$AB$1315,DataRegularSeason20242025!$B$3:$B$1315, "&lt;=" &amp; $A128, DataRegularSeason20242025!$E$3:$E$1315, Z$1)</f>
        <v>17</v>
      </c>
      <c r="AA128" s="2">
        <f>SUMIFS(DataRegularSeason20242025!$AA$3:$AA$1315,DataRegularSeason20242025!$B$3:$B$1315, "&lt;=" &amp; $A128, DataRegularSeason20242025!$D$3:$D$1315, AA$1)+SUMIFS(DataRegularSeason20242025!$AB$3:$AB$1315,DataRegularSeason20242025!$B$3:$B$1315, "&lt;=" &amp; $A128, DataRegularSeason20242025!$E$3:$E$1315, AA$1)</f>
        <v>21</v>
      </c>
      <c r="AB128" s="2">
        <f>SUMIFS(DataRegularSeason20242025!$AA$3:$AA$1315,DataRegularSeason20242025!$B$3:$B$1315, "&lt;=" &amp; $A128, DataRegularSeason20242025!$D$3:$D$1315, AB$1)+SUMIFS(DataRegularSeason20242025!$AB$3:$AB$1315,DataRegularSeason20242025!$B$3:$B$1315, "&lt;=" &amp; $A128, DataRegularSeason20242025!$E$3:$E$1315, AB$1)</f>
        <v>26</v>
      </c>
      <c r="AC128" s="2">
        <f>SUMIFS(DataRegularSeason20242025!$AA$3:$AA$1315,DataRegularSeason20242025!$B$3:$B$1315, "&lt;=" &amp; $A128, DataRegularSeason20242025!$D$3:$D$1315, AC$1)+SUMIFS(DataRegularSeason20242025!$AB$3:$AB$1315,DataRegularSeason20242025!$B$3:$B$1315, "&lt;=" &amp; $A128, DataRegularSeason20242025!$E$3:$E$1315, AC$1)</f>
        <v>17</v>
      </c>
      <c r="AD128" s="2">
        <f>SUMIFS(DataRegularSeason20242025!$AA$3:$AA$1315,DataRegularSeason20242025!$B$3:$B$1315, "&lt;=" &amp; $A128, DataRegularSeason20242025!$D$3:$D$1315, AD$1)+SUMIFS(DataRegularSeason20242025!$AB$3:$AB$1315,DataRegularSeason20242025!$B$3:$B$1315, "&lt;=" &amp; $A128, DataRegularSeason20242025!$E$3:$E$1315, AD$1)</f>
        <v>21</v>
      </c>
      <c r="AE128" s="2">
        <f>SUMIFS(DataRegularSeason20242025!$AA$3:$AA$1315,DataRegularSeason20242025!$B$3:$B$1315, "&lt;=" &amp; $A128, DataRegularSeason20242025!$D$3:$D$1315, AE$1)+SUMIFS(DataRegularSeason20242025!$AB$3:$AB$1315,DataRegularSeason20242025!$B$3:$B$1315, "&lt;=" &amp; $A128, DataRegularSeason20242025!$E$3:$E$1315, AE$1)</f>
        <v>24</v>
      </c>
      <c r="AF128" s="2">
        <f>SUMIFS(DataRegularSeason20242025!$AA$3:$AA$1315,DataRegularSeason20242025!$B$3:$B$1315, "&lt;=" &amp; $A128, DataRegularSeason20242025!$D$3:$D$1315, AF$1)+SUMIFS(DataRegularSeason20242025!$AB$3:$AB$1315,DataRegularSeason20242025!$B$3:$B$1315, "&lt;=" &amp; $A128, DataRegularSeason20242025!$E$3:$E$1315, AF$1)</f>
        <v>32</v>
      </c>
      <c r="AG128" s="2">
        <f>SUMIFS(DataRegularSeason20242025!$AA$3:$AA$1315,DataRegularSeason20242025!$B$3:$B$1315, "&lt;=" &amp; $A128, DataRegularSeason20242025!$D$3:$D$1315, AG$1)+SUMIFS(DataRegularSeason20242025!$AB$3:$AB$1315,DataRegularSeason20242025!$B$3:$B$1315, "&lt;=" &amp; $A128, DataRegularSeason20242025!$E$3:$E$1315, AG$1)</f>
        <v>27</v>
      </c>
    </row>
    <row r="129" spans="1:33" x14ac:dyDescent="0.25">
      <c r="A129" s="4">
        <v>45695</v>
      </c>
      <c r="B129" s="2">
        <f>SUMIFS(DataRegularSeason20242025!$AA$3:$AA$1315,DataRegularSeason20242025!$B$3:$B$1315, "&lt;=" &amp; $A129, DataRegularSeason20242025!$D$3:$D$1315, B$1)+SUMIFS(DataRegularSeason20242025!$AB$3:$AB$1315,DataRegularSeason20242025!$B$3:$B$1315, "&lt;=" &amp; $A129, DataRegularSeason20242025!$E$3:$E$1315, B$1)</f>
        <v>18</v>
      </c>
      <c r="C129" s="2">
        <f>SUMIFS(DataRegularSeason20242025!$AA$3:$AA$1315,DataRegularSeason20242025!$B$3:$B$1315, "&lt;=" &amp; $A129, DataRegularSeason20242025!$D$3:$D$1315, C$1)+SUMIFS(DataRegularSeason20242025!$AB$3:$AB$1315,DataRegularSeason20242025!$B$3:$B$1315, "&lt;=" &amp; $A129, DataRegularSeason20242025!$E$3:$E$1315, C$1)</f>
        <v>19</v>
      </c>
      <c r="D129" s="2">
        <f>SUMIFS(DataRegularSeason20242025!$AA$3:$AA$1315,DataRegularSeason20242025!$B$3:$B$1315, "&lt;=" &amp; $A129, DataRegularSeason20242025!$D$3:$D$1315, D$1)+SUMIFS(DataRegularSeason20242025!$AB$3:$AB$1315,DataRegularSeason20242025!$B$3:$B$1315, "&lt;=" &amp; $A129, DataRegularSeason20242025!$E$3:$E$1315, D$1)</f>
        <v>19</v>
      </c>
      <c r="E129" s="2">
        <f>SUMIFS(DataRegularSeason20242025!$AA$3:$AA$1315,DataRegularSeason20242025!$B$3:$B$1315, "&lt;=" &amp; $A129, DataRegularSeason20242025!$D$3:$D$1315, E$1)+SUMIFS(DataRegularSeason20242025!$AB$3:$AB$1315,DataRegularSeason20242025!$B$3:$B$1315, "&lt;=" &amp; $A129, DataRegularSeason20242025!$E$3:$E$1315, E$1)</f>
        <v>28</v>
      </c>
      <c r="F129" s="2">
        <f>SUMIFS(DataRegularSeason20242025!$AA$3:$AA$1315,DataRegularSeason20242025!$B$3:$B$1315, "&lt;=" &amp; $A129, DataRegularSeason20242025!$D$3:$D$1315, F$1)+SUMIFS(DataRegularSeason20242025!$AB$3:$AB$1315,DataRegularSeason20242025!$B$3:$B$1315, "&lt;=" &amp; $A129, DataRegularSeason20242025!$E$3:$E$1315, F$1)</f>
        <v>16</v>
      </c>
      <c r="G129" s="2">
        <f>SUMIFS(DataRegularSeason20242025!$AA$3:$AA$1315,DataRegularSeason20242025!$B$3:$B$1315, "&lt;=" &amp; $A129, DataRegularSeason20242025!$D$3:$D$1315, G$1)+SUMIFS(DataRegularSeason20242025!$AB$3:$AB$1315,DataRegularSeason20242025!$B$3:$B$1315, "&lt;=" &amp; $A129, DataRegularSeason20242025!$E$3:$E$1315, G$1)</f>
        <v>23</v>
      </c>
      <c r="H129" s="2">
        <f>SUMIFS(DataRegularSeason20242025!$AA$3:$AA$1315,DataRegularSeason20242025!$B$3:$B$1315, "&lt;=" &amp; $A129, DataRegularSeason20242025!$D$3:$D$1315, H$1)+SUMIFS(DataRegularSeason20242025!$AB$3:$AB$1315,DataRegularSeason20242025!$B$3:$B$1315, "&lt;=" &amp; $A129, DataRegularSeason20242025!$E$3:$E$1315, H$1)</f>
        <v>13</v>
      </c>
      <c r="I129" s="2">
        <f>SUMIFS(DataRegularSeason20242025!$AA$3:$AA$1315,DataRegularSeason20242025!$B$3:$B$1315, "&lt;=" &amp; $A129, DataRegularSeason20242025!$D$3:$D$1315, I$1)+SUMIFS(DataRegularSeason20242025!$AB$3:$AB$1315,DataRegularSeason20242025!$B$3:$B$1315, "&lt;=" &amp; $A129, DataRegularSeason20242025!$E$3:$E$1315, I$1)</f>
        <v>20</v>
      </c>
      <c r="J129" s="2">
        <f>SUMIFS(DataRegularSeason20242025!$AA$3:$AA$1315,DataRegularSeason20242025!$B$3:$B$1315, "&lt;=" &amp; $A129, DataRegularSeason20242025!$D$3:$D$1315, J$1)+SUMIFS(DataRegularSeason20242025!$AB$3:$AB$1315,DataRegularSeason20242025!$B$3:$B$1315, "&lt;=" &amp; $A129, DataRegularSeason20242025!$E$3:$E$1315, J$1)</f>
        <v>24</v>
      </c>
      <c r="K129" s="2">
        <f>SUMIFS(DataRegularSeason20242025!$AA$3:$AA$1315,DataRegularSeason20242025!$B$3:$B$1315, "&lt;=" &amp; $A129, DataRegularSeason20242025!$D$3:$D$1315, K$1)+SUMIFS(DataRegularSeason20242025!$AB$3:$AB$1315,DataRegularSeason20242025!$B$3:$B$1315, "&lt;=" &amp; $A129, DataRegularSeason20242025!$E$3:$E$1315, K$1)</f>
        <v>16</v>
      </c>
      <c r="L129" s="2">
        <f>SUMIFS(DataRegularSeason20242025!$AA$3:$AA$1315,DataRegularSeason20242025!$B$3:$B$1315, "&lt;=" &amp; $A129, DataRegularSeason20242025!$D$3:$D$1315, L$1)+SUMIFS(DataRegularSeason20242025!$AB$3:$AB$1315,DataRegularSeason20242025!$B$3:$B$1315, "&lt;=" &amp; $A129, DataRegularSeason20242025!$E$3:$E$1315, L$1)</f>
        <v>22</v>
      </c>
      <c r="M129" s="2">
        <f>SUMIFS(DataRegularSeason20242025!$AA$3:$AA$1315,DataRegularSeason20242025!$B$3:$B$1315, "&lt;=" &amp; $A129, DataRegularSeason20242025!$D$3:$D$1315, M$1)+SUMIFS(DataRegularSeason20242025!$AB$3:$AB$1315,DataRegularSeason20242025!$B$3:$B$1315, "&lt;=" &amp; $A129, DataRegularSeason20242025!$E$3:$E$1315, M$1)</f>
        <v>25</v>
      </c>
      <c r="N129" s="2">
        <f>SUMIFS(DataRegularSeason20242025!$AA$3:$AA$1315,DataRegularSeason20242025!$B$3:$B$1315, "&lt;=" &amp; $A129, DataRegularSeason20242025!$D$3:$D$1315, N$1)+SUMIFS(DataRegularSeason20242025!$AB$3:$AB$1315,DataRegularSeason20242025!$B$3:$B$1315, "&lt;=" &amp; $A129, DataRegularSeason20242025!$E$3:$E$1315, N$1)</f>
        <v>23</v>
      </c>
      <c r="O129" s="2">
        <f>SUMIFS(DataRegularSeason20242025!$AA$3:$AA$1315,DataRegularSeason20242025!$B$3:$B$1315, "&lt;=" &amp; $A129, DataRegularSeason20242025!$D$3:$D$1315, O$1)+SUMIFS(DataRegularSeason20242025!$AB$3:$AB$1315,DataRegularSeason20242025!$B$3:$B$1315, "&lt;=" &amp; $A129, DataRegularSeason20242025!$E$3:$E$1315, O$1)</f>
        <v>27</v>
      </c>
      <c r="P129" s="2">
        <f>SUMIFS(DataRegularSeason20242025!$AA$3:$AA$1315,DataRegularSeason20242025!$B$3:$B$1315, "&lt;=" &amp; $A129, DataRegularSeason20242025!$D$3:$D$1315, P$1)+SUMIFS(DataRegularSeason20242025!$AB$3:$AB$1315,DataRegularSeason20242025!$B$3:$B$1315, "&lt;=" &amp; $A129, DataRegularSeason20242025!$E$3:$E$1315, P$1)</f>
        <v>16</v>
      </c>
      <c r="Q129" s="2">
        <f>SUMIFS(DataRegularSeason20242025!$AA$3:$AA$1315,DataRegularSeason20242025!$B$3:$B$1315, "&lt;=" &amp; $A129, DataRegularSeason20242025!$D$3:$D$1315, Q$1)+SUMIFS(DataRegularSeason20242025!$AB$3:$AB$1315,DataRegularSeason20242025!$B$3:$B$1315, "&lt;=" &amp; $A129, DataRegularSeason20242025!$E$3:$E$1315, Q$1)</f>
        <v>26</v>
      </c>
      <c r="R129" s="2">
        <f>SUMIFS(DataRegularSeason20242025!$AA$3:$AA$1315,DataRegularSeason20242025!$B$3:$B$1315, "&lt;=" &amp; $A129, DataRegularSeason20242025!$D$3:$D$1315, R$1)+SUMIFS(DataRegularSeason20242025!$AB$3:$AB$1315,DataRegularSeason20242025!$B$3:$B$1315, "&lt;=" &amp; $A129, DataRegularSeason20242025!$E$3:$E$1315, R$1)</f>
        <v>15</v>
      </c>
      <c r="S129" s="2">
        <f>SUMIFS(DataRegularSeason20242025!$AA$3:$AA$1315,DataRegularSeason20242025!$B$3:$B$1315, "&lt;=" &amp; $A129, DataRegularSeason20242025!$D$3:$D$1315, S$1)+SUMIFS(DataRegularSeason20242025!$AB$3:$AB$1315,DataRegularSeason20242025!$B$3:$B$1315, "&lt;=" &amp; $A129, DataRegularSeason20242025!$E$3:$E$1315, S$1)</f>
        <v>19</v>
      </c>
      <c r="T129" s="2">
        <f>SUMIFS(DataRegularSeason20242025!$AA$3:$AA$1315,DataRegularSeason20242025!$B$3:$B$1315, "&lt;=" &amp; $A129, DataRegularSeason20242025!$D$3:$D$1315, T$1)+SUMIFS(DataRegularSeason20242025!$AB$3:$AB$1315,DataRegularSeason20242025!$B$3:$B$1315, "&lt;=" &amp; $A129, DataRegularSeason20242025!$E$3:$E$1315, T$1)</f>
        <v>25</v>
      </c>
      <c r="U129" s="2">
        <f>SUMIFS(DataRegularSeason20242025!$AA$3:$AA$1315,DataRegularSeason20242025!$B$3:$B$1315, "&lt;=" &amp; $A129, DataRegularSeason20242025!$D$3:$D$1315, U$1)+SUMIFS(DataRegularSeason20242025!$AB$3:$AB$1315,DataRegularSeason20242025!$B$3:$B$1315, "&lt;=" &amp; $A129, DataRegularSeason20242025!$E$3:$E$1315, U$1)</f>
        <v>17</v>
      </c>
      <c r="V129" s="2">
        <f>SUMIFS(DataRegularSeason20242025!$AA$3:$AA$1315,DataRegularSeason20242025!$B$3:$B$1315, "&lt;=" &amp; $A129, DataRegularSeason20242025!$D$3:$D$1315, V$1)+SUMIFS(DataRegularSeason20242025!$AB$3:$AB$1315,DataRegularSeason20242025!$B$3:$B$1315, "&lt;=" &amp; $A129, DataRegularSeason20242025!$E$3:$E$1315, V$1)</f>
        <v>18</v>
      </c>
      <c r="W129" s="2">
        <f>SUMIFS(DataRegularSeason20242025!$AA$3:$AA$1315,DataRegularSeason20242025!$B$3:$B$1315, "&lt;=" &amp; $A129, DataRegularSeason20242025!$D$3:$D$1315, W$1)+SUMIFS(DataRegularSeason20242025!$AB$3:$AB$1315,DataRegularSeason20242025!$B$3:$B$1315, "&lt;=" &amp; $A129, DataRegularSeason20242025!$E$3:$E$1315, W$1)</f>
        <v>18</v>
      </c>
      <c r="X129" s="2">
        <f>SUMIFS(DataRegularSeason20242025!$AA$3:$AA$1315,DataRegularSeason20242025!$B$3:$B$1315, "&lt;=" &amp; $A129, DataRegularSeason20242025!$D$3:$D$1315, X$1)+SUMIFS(DataRegularSeason20242025!$AB$3:$AB$1315,DataRegularSeason20242025!$B$3:$B$1315, "&lt;=" &amp; $A129, DataRegularSeason20242025!$E$3:$E$1315, X$1)</f>
        <v>21</v>
      </c>
      <c r="Y129" s="2">
        <f>SUMIFS(DataRegularSeason20242025!$AA$3:$AA$1315,DataRegularSeason20242025!$B$3:$B$1315, "&lt;=" &amp; $A129, DataRegularSeason20242025!$D$3:$D$1315, Y$1)+SUMIFS(DataRegularSeason20242025!$AB$3:$AB$1315,DataRegularSeason20242025!$B$3:$B$1315, "&lt;=" &amp; $A129, DataRegularSeason20242025!$E$3:$E$1315, Y$1)</f>
        <v>16</v>
      </c>
      <c r="Z129" s="2">
        <f>SUMIFS(DataRegularSeason20242025!$AA$3:$AA$1315,DataRegularSeason20242025!$B$3:$B$1315, "&lt;=" &amp; $A129, DataRegularSeason20242025!$D$3:$D$1315, Z$1)+SUMIFS(DataRegularSeason20242025!$AB$3:$AB$1315,DataRegularSeason20242025!$B$3:$B$1315, "&lt;=" &amp; $A129, DataRegularSeason20242025!$E$3:$E$1315, Z$1)</f>
        <v>17</v>
      </c>
      <c r="AA129" s="2">
        <f>SUMIFS(DataRegularSeason20242025!$AA$3:$AA$1315,DataRegularSeason20242025!$B$3:$B$1315, "&lt;=" &amp; $A129, DataRegularSeason20242025!$D$3:$D$1315, AA$1)+SUMIFS(DataRegularSeason20242025!$AB$3:$AB$1315,DataRegularSeason20242025!$B$3:$B$1315, "&lt;=" &amp; $A129, DataRegularSeason20242025!$E$3:$E$1315, AA$1)</f>
        <v>21</v>
      </c>
      <c r="AB129" s="2">
        <f>SUMIFS(DataRegularSeason20242025!$AA$3:$AA$1315,DataRegularSeason20242025!$B$3:$B$1315, "&lt;=" &amp; $A129, DataRegularSeason20242025!$D$3:$D$1315, AB$1)+SUMIFS(DataRegularSeason20242025!$AB$3:$AB$1315,DataRegularSeason20242025!$B$3:$B$1315, "&lt;=" &amp; $A129, DataRegularSeason20242025!$E$3:$E$1315, AB$1)</f>
        <v>26</v>
      </c>
      <c r="AC129" s="2">
        <f>SUMIFS(DataRegularSeason20242025!$AA$3:$AA$1315,DataRegularSeason20242025!$B$3:$B$1315, "&lt;=" &amp; $A129, DataRegularSeason20242025!$D$3:$D$1315, AC$1)+SUMIFS(DataRegularSeason20242025!$AB$3:$AB$1315,DataRegularSeason20242025!$B$3:$B$1315, "&lt;=" &amp; $A129, DataRegularSeason20242025!$E$3:$E$1315, AC$1)</f>
        <v>17</v>
      </c>
      <c r="AD129" s="2">
        <f>SUMIFS(DataRegularSeason20242025!$AA$3:$AA$1315,DataRegularSeason20242025!$B$3:$B$1315, "&lt;=" &amp; $A129, DataRegularSeason20242025!$D$3:$D$1315, AD$1)+SUMIFS(DataRegularSeason20242025!$AB$3:$AB$1315,DataRegularSeason20242025!$B$3:$B$1315, "&lt;=" &amp; $A129, DataRegularSeason20242025!$E$3:$E$1315, AD$1)</f>
        <v>21</v>
      </c>
      <c r="AE129" s="2">
        <f>SUMIFS(DataRegularSeason20242025!$AA$3:$AA$1315,DataRegularSeason20242025!$B$3:$B$1315, "&lt;=" &amp; $A129, DataRegularSeason20242025!$D$3:$D$1315, AE$1)+SUMIFS(DataRegularSeason20242025!$AB$3:$AB$1315,DataRegularSeason20242025!$B$3:$B$1315, "&lt;=" &amp; $A129, DataRegularSeason20242025!$E$3:$E$1315, AE$1)</f>
        <v>24</v>
      </c>
      <c r="AF129" s="2">
        <f>SUMIFS(DataRegularSeason20242025!$AA$3:$AA$1315,DataRegularSeason20242025!$B$3:$B$1315, "&lt;=" &amp; $A129, DataRegularSeason20242025!$D$3:$D$1315, AF$1)+SUMIFS(DataRegularSeason20242025!$AB$3:$AB$1315,DataRegularSeason20242025!$B$3:$B$1315, "&lt;=" &amp; $A129, DataRegularSeason20242025!$E$3:$E$1315, AF$1)</f>
        <v>32</v>
      </c>
      <c r="AG129" s="2">
        <f>SUMIFS(DataRegularSeason20242025!$AA$3:$AA$1315,DataRegularSeason20242025!$B$3:$B$1315, "&lt;=" &amp; $A129, DataRegularSeason20242025!$D$3:$D$1315, AG$1)+SUMIFS(DataRegularSeason20242025!$AB$3:$AB$1315,DataRegularSeason20242025!$B$3:$B$1315, "&lt;=" &amp; $A129, DataRegularSeason20242025!$E$3:$E$1315, AG$1)</f>
        <v>27</v>
      </c>
    </row>
    <row r="130" spans="1:33" x14ac:dyDescent="0.25">
      <c r="A130" s="4">
        <v>45696</v>
      </c>
      <c r="B130" s="2">
        <f>SUMIFS(DataRegularSeason20242025!$AA$3:$AA$1315,DataRegularSeason20242025!$B$3:$B$1315, "&lt;=" &amp; $A130, DataRegularSeason20242025!$D$3:$D$1315, B$1)+SUMIFS(DataRegularSeason20242025!$AB$3:$AB$1315,DataRegularSeason20242025!$B$3:$B$1315, "&lt;=" &amp; $A130, DataRegularSeason20242025!$E$3:$E$1315, B$1)</f>
        <v>18</v>
      </c>
      <c r="C130" s="2">
        <f>SUMIFS(DataRegularSeason20242025!$AA$3:$AA$1315,DataRegularSeason20242025!$B$3:$B$1315, "&lt;=" &amp; $A130, DataRegularSeason20242025!$D$3:$D$1315, C$1)+SUMIFS(DataRegularSeason20242025!$AB$3:$AB$1315,DataRegularSeason20242025!$B$3:$B$1315, "&lt;=" &amp; $A130, DataRegularSeason20242025!$E$3:$E$1315, C$1)</f>
        <v>19</v>
      </c>
      <c r="D130" s="2">
        <f>SUMIFS(DataRegularSeason20242025!$AA$3:$AA$1315,DataRegularSeason20242025!$B$3:$B$1315, "&lt;=" &amp; $A130, DataRegularSeason20242025!$D$3:$D$1315, D$1)+SUMIFS(DataRegularSeason20242025!$AB$3:$AB$1315,DataRegularSeason20242025!$B$3:$B$1315, "&lt;=" &amp; $A130, DataRegularSeason20242025!$E$3:$E$1315, D$1)</f>
        <v>19</v>
      </c>
      <c r="E130" s="2">
        <f>SUMIFS(DataRegularSeason20242025!$AA$3:$AA$1315,DataRegularSeason20242025!$B$3:$B$1315, "&lt;=" &amp; $A130, DataRegularSeason20242025!$D$3:$D$1315, E$1)+SUMIFS(DataRegularSeason20242025!$AB$3:$AB$1315,DataRegularSeason20242025!$B$3:$B$1315, "&lt;=" &amp; $A130, DataRegularSeason20242025!$E$3:$E$1315, E$1)</f>
        <v>28</v>
      </c>
      <c r="F130" s="2">
        <f>SUMIFS(DataRegularSeason20242025!$AA$3:$AA$1315,DataRegularSeason20242025!$B$3:$B$1315, "&lt;=" &amp; $A130, DataRegularSeason20242025!$D$3:$D$1315, F$1)+SUMIFS(DataRegularSeason20242025!$AB$3:$AB$1315,DataRegularSeason20242025!$B$3:$B$1315, "&lt;=" &amp; $A130, DataRegularSeason20242025!$E$3:$E$1315, F$1)</f>
        <v>16</v>
      </c>
      <c r="G130" s="2">
        <f>SUMIFS(DataRegularSeason20242025!$AA$3:$AA$1315,DataRegularSeason20242025!$B$3:$B$1315, "&lt;=" &amp; $A130, DataRegularSeason20242025!$D$3:$D$1315, G$1)+SUMIFS(DataRegularSeason20242025!$AB$3:$AB$1315,DataRegularSeason20242025!$B$3:$B$1315, "&lt;=" &amp; $A130, DataRegularSeason20242025!$E$3:$E$1315, G$1)</f>
        <v>23</v>
      </c>
      <c r="H130" s="2">
        <f>SUMIFS(DataRegularSeason20242025!$AA$3:$AA$1315,DataRegularSeason20242025!$B$3:$B$1315, "&lt;=" &amp; $A130, DataRegularSeason20242025!$D$3:$D$1315, H$1)+SUMIFS(DataRegularSeason20242025!$AB$3:$AB$1315,DataRegularSeason20242025!$B$3:$B$1315, "&lt;=" &amp; $A130, DataRegularSeason20242025!$E$3:$E$1315, H$1)</f>
        <v>13</v>
      </c>
      <c r="I130" s="2">
        <f>SUMIFS(DataRegularSeason20242025!$AA$3:$AA$1315,DataRegularSeason20242025!$B$3:$B$1315, "&lt;=" &amp; $A130, DataRegularSeason20242025!$D$3:$D$1315, I$1)+SUMIFS(DataRegularSeason20242025!$AB$3:$AB$1315,DataRegularSeason20242025!$B$3:$B$1315, "&lt;=" &amp; $A130, DataRegularSeason20242025!$E$3:$E$1315, I$1)</f>
        <v>20</v>
      </c>
      <c r="J130" s="2">
        <f>SUMIFS(DataRegularSeason20242025!$AA$3:$AA$1315,DataRegularSeason20242025!$B$3:$B$1315, "&lt;=" &amp; $A130, DataRegularSeason20242025!$D$3:$D$1315, J$1)+SUMIFS(DataRegularSeason20242025!$AB$3:$AB$1315,DataRegularSeason20242025!$B$3:$B$1315, "&lt;=" &amp; $A130, DataRegularSeason20242025!$E$3:$E$1315, J$1)</f>
        <v>24</v>
      </c>
      <c r="K130" s="2">
        <f>SUMIFS(DataRegularSeason20242025!$AA$3:$AA$1315,DataRegularSeason20242025!$B$3:$B$1315, "&lt;=" &amp; $A130, DataRegularSeason20242025!$D$3:$D$1315, K$1)+SUMIFS(DataRegularSeason20242025!$AB$3:$AB$1315,DataRegularSeason20242025!$B$3:$B$1315, "&lt;=" &amp; $A130, DataRegularSeason20242025!$E$3:$E$1315, K$1)</f>
        <v>16</v>
      </c>
      <c r="L130" s="2">
        <f>SUMIFS(DataRegularSeason20242025!$AA$3:$AA$1315,DataRegularSeason20242025!$B$3:$B$1315, "&lt;=" &amp; $A130, DataRegularSeason20242025!$D$3:$D$1315, L$1)+SUMIFS(DataRegularSeason20242025!$AB$3:$AB$1315,DataRegularSeason20242025!$B$3:$B$1315, "&lt;=" &amp; $A130, DataRegularSeason20242025!$E$3:$E$1315, L$1)</f>
        <v>22</v>
      </c>
      <c r="M130" s="2">
        <f>SUMIFS(DataRegularSeason20242025!$AA$3:$AA$1315,DataRegularSeason20242025!$B$3:$B$1315, "&lt;=" &amp; $A130, DataRegularSeason20242025!$D$3:$D$1315, M$1)+SUMIFS(DataRegularSeason20242025!$AB$3:$AB$1315,DataRegularSeason20242025!$B$3:$B$1315, "&lt;=" &amp; $A130, DataRegularSeason20242025!$E$3:$E$1315, M$1)</f>
        <v>25</v>
      </c>
      <c r="N130" s="2">
        <f>SUMIFS(DataRegularSeason20242025!$AA$3:$AA$1315,DataRegularSeason20242025!$B$3:$B$1315, "&lt;=" &amp; $A130, DataRegularSeason20242025!$D$3:$D$1315, N$1)+SUMIFS(DataRegularSeason20242025!$AB$3:$AB$1315,DataRegularSeason20242025!$B$3:$B$1315, "&lt;=" &amp; $A130, DataRegularSeason20242025!$E$3:$E$1315, N$1)</f>
        <v>23</v>
      </c>
      <c r="O130" s="2">
        <f>SUMIFS(DataRegularSeason20242025!$AA$3:$AA$1315,DataRegularSeason20242025!$B$3:$B$1315, "&lt;=" &amp; $A130, DataRegularSeason20242025!$D$3:$D$1315, O$1)+SUMIFS(DataRegularSeason20242025!$AB$3:$AB$1315,DataRegularSeason20242025!$B$3:$B$1315, "&lt;=" &amp; $A130, DataRegularSeason20242025!$E$3:$E$1315, O$1)</f>
        <v>27</v>
      </c>
      <c r="P130" s="2">
        <f>SUMIFS(DataRegularSeason20242025!$AA$3:$AA$1315,DataRegularSeason20242025!$B$3:$B$1315, "&lt;=" &amp; $A130, DataRegularSeason20242025!$D$3:$D$1315, P$1)+SUMIFS(DataRegularSeason20242025!$AB$3:$AB$1315,DataRegularSeason20242025!$B$3:$B$1315, "&lt;=" &amp; $A130, DataRegularSeason20242025!$E$3:$E$1315, P$1)</f>
        <v>16</v>
      </c>
      <c r="Q130" s="2">
        <f>SUMIFS(DataRegularSeason20242025!$AA$3:$AA$1315,DataRegularSeason20242025!$B$3:$B$1315, "&lt;=" &amp; $A130, DataRegularSeason20242025!$D$3:$D$1315, Q$1)+SUMIFS(DataRegularSeason20242025!$AB$3:$AB$1315,DataRegularSeason20242025!$B$3:$B$1315, "&lt;=" &amp; $A130, DataRegularSeason20242025!$E$3:$E$1315, Q$1)</f>
        <v>26</v>
      </c>
      <c r="R130" s="2">
        <f>SUMIFS(DataRegularSeason20242025!$AA$3:$AA$1315,DataRegularSeason20242025!$B$3:$B$1315, "&lt;=" &amp; $A130, DataRegularSeason20242025!$D$3:$D$1315, R$1)+SUMIFS(DataRegularSeason20242025!$AB$3:$AB$1315,DataRegularSeason20242025!$B$3:$B$1315, "&lt;=" &amp; $A130, DataRegularSeason20242025!$E$3:$E$1315, R$1)</f>
        <v>15</v>
      </c>
      <c r="S130" s="2">
        <f>SUMIFS(DataRegularSeason20242025!$AA$3:$AA$1315,DataRegularSeason20242025!$B$3:$B$1315, "&lt;=" &amp; $A130, DataRegularSeason20242025!$D$3:$D$1315, S$1)+SUMIFS(DataRegularSeason20242025!$AB$3:$AB$1315,DataRegularSeason20242025!$B$3:$B$1315, "&lt;=" &amp; $A130, DataRegularSeason20242025!$E$3:$E$1315, S$1)</f>
        <v>19</v>
      </c>
      <c r="T130" s="2">
        <f>SUMIFS(DataRegularSeason20242025!$AA$3:$AA$1315,DataRegularSeason20242025!$B$3:$B$1315, "&lt;=" &amp; $A130, DataRegularSeason20242025!$D$3:$D$1315, T$1)+SUMIFS(DataRegularSeason20242025!$AB$3:$AB$1315,DataRegularSeason20242025!$B$3:$B$1315, "&lt;=" &amp; $A130, DataRegularSeason20242025!$E$3:$E$1315, T$1)</f>
        <v>25</v>
      </c>
      <c r="U130" s="2">
        <f>SUMIFS(DataRegularSeason20242025!$AA$3:$AA$1315,DataRegularSeason20242025!$B$3:$B$1315, "&lt;=" &amp; $A130, DataRegularSeason20242025!$D$3:$D$1315, U$1)+SUMIFS(DataRegularSeason20242025!$AB$3:$AB$1315,DataRegularSeason20242025!$B$3:$B$1315, "&lt;=" &amp; $A130, DataRegularSeason20242025!$E$3:$E$1315, U$1)</f>
        <v>17</v>
      </c>
      <c r="V130" s="2">
        <f>SUMIFS(DataRegularSeason20242025!$AA$3:$AA$1315,DataRegularSeason20242025!$B$3:$B$1315, "&lt;=" &amp; $A130, DataRegularSeason20242025!$D$3:$D$1315, V$1)+SUMIFS(DataRegularSeason20242025!$AB$3:$AB$1315,DataRegularSeason20242025!$B$3:$B$1315, "&lt;=" &amp; $A130, DataRegularSeason20242025!$E$3:$E$1315, V$1)</f>
        <v>18</v>
      </c>
      <c r="W130" s="2">
        <f>SUMIFS(DataRegularSeason20242025!$AA$3:$AA$1315,DataRegularSeason20242025!$B$3:$B$1315, "&lt;=" &amp; $A130, DataRegularSeason20242025!$D$3:$D$1315, W$1)+SUMIFS(DataRegularSeason20242025!$AB$3:$AB$1315,DataRegularSeason20242025!$B$3:$B$1315, "&lt;=" &amp; $A130, DataRegularSeason20242025!$E$3:$E$1315, W$1)</f>
        <v>18</v>
      </c>
      <c r="X130" s="2">
        <f>SUMIFS(DataRegularSeason20242025!$AA$3:$AA$1315,DataRegularSeason20242025!$B$3:$B$1315, "&lt;=" &amp; $A130, DataRegularSeason20242025!$D$3:$D$1315, X$1)+SUMIFS(DataRegularSeason20242025!$AB$3:$AB$1315,DataRegularSeason20242025!$B$3:$B$1315, "&lt;=" &amp; $A130, DataRegularSeason20242025!$E$3:$E$1315, X$1)</f>
        <v>21</v>
      </c>
      <c r="Y130" s="2">
        <f>SUMIFS(DataRegularSeason20242025!$AA$3:$AA$1315,DataRegularSeason20242025!$B$3:$B$1315, "&lt;=" &amp; $A130, DataRegularSeason20242025!$D$3:$D$1315, Y$1)+SUMIFS(DataRegularSeason20242025!$AB$3:$AB$1315,DataRegularSeason20242025!$B$3:$B$1315, "&lt;=" &amp; $A130, DataRegularSeason20242025!$E$3:$E$1315, Y$1)</f>
        <v>16</v>
      </c>
      <c r="Z130" s="2">
        <f>SUMIFS(DataRegularSeason20242025!$AA$3:$AA$1315,DataRegularSeason20242025!$B$3:$B$1315, "&lt;=" &amp; $A130, DataRegularSeason20242025!$D$3:$D$1315, Z$1)+SUMIFS(DataRegularSeason20242025!$AB$3:$AB$1315,DataRegularSeason20242025!$B$3:$B$1315, "&lt;=" &amp; $A130, DataRegularSeason20242025!$E$3:$E$1315, Z$1)</f>
        <v>17</v>
      </c>
      <c r="AA130" s="2">
        <f>SUMIFS(DataRegularSeason20242025!$AA$3:$AA$1315,DataRegularSeason20242025!$B$3:$B$1315, "&lt;=" &amp; $A130, DataRegularSeason20242025!$D$3:$D$1315, AA$1)+SUMIFS(DataRegularSeason20242025!$AB$3:$AB$1315,DataRegularSeason20242025!$B$3:$B$1315, "&lt;=" &amp; $A130, DataRegularSeason20242025!$E$3:$E$1315, AA$1)</f>
        <v>21</v>
      </c>
      <c r="AB130" s="2">
        <f>SUMIFS(DataRegularSeason20242025!$AA$3:$AA$1315,DataRegularSeason20242025!$B$3:$B$1315, "&lt;=" &amp; $A130, DataRegularSeason20242025!$D$3:$D$1315, AB$1)+SUMIFS(DataRegularSeason20242025!$AB$3:$AB$1315,DataRegularSeason20242025!$B$3:$B$1315, "&lt;=" &amp; $A130, DataRegularSeason20242025!$E$3:$E$1315, AB$1)</f>
        <v>26</v>
      </c>
      <c r="AC130" s="2">
        <f>SUMIFS(DataRegularSeason20242025!$AA$3:$AA$1315,DataRegularSeason20242025!$B$3:$B$1315, "&lt;=" &amp; $A130, DataRegularSeason20242025!$D$3:$D$1315, AC$1)+SUMIFS(DataRegularSeason20242025!$AB$3:$AB$1315,DataRegularSeason20242025!$B$3:$B$1315, "&lt;=" &amp; $A130, DataRegularSeason20242025!$E$3:$E$1315, AC$1)</f>
        <v>17</v>
      </c>
      <c r="AD130" s="2">
        <f>SUMIFS(DataRegularSeason20242025!$AA$3:$AA$1315,DataRegularSeason20242025!$B$3:$B$1315, "&lt;=" &amp; $A130, DataRegularSeason20242025!$D$3:$D$1315, AD$1)+SUMIFS(DataRegularSeason20242025!$AB$3:$AB$1315,DataRegularSeason20242025!$B$3:$B$1315, "&lt;=" &amp; $A130, DataRegularSeason20242025!$E$3:$E$1315, AD$1)</f>
        <v>21</v>
      </c>
      <c r="AE130" s="2">
        <f>SUMIFS(DataRegularSeason20242025!$AA$3:$AA$1315,DataRegularSeason20242025!$B$3:$B$1315, "&lt;=" &amp; $A130, DataRegularSeason20242025!$D$3:$D$1315, AE$1)+SUMIFS(DataRegularSeason20242025!$AB$3:$AB$1315,DataRegularSeason20242025!$B$3:$B$1315, "&lt;=" &amp; $A130, DataRegularSeason20242025!$E$3:$E$1315, AE$1)</f>
        <v>24</v>
      </c>
      <c r="AF130" s="2">
        <f>SUMIFS(DataRegularSeason20242025!$AA$3:$AA$1315,DataRegularSeason20242025!$B$3:$B$1315, "&lt;=" &amp; $A130, DataRegularSeason20242025!$D$3:$D$1315, AF$1)+SUMIFS(DataRegularSeason20242025!$AB$3:$AB$1315,DataRegularSeason20242025!$B$3:$B$1315, "&lt;=" &amp; $A130, DataRegularSeason20242025!$E$3:$E$1315, AF$1)</f>
        <v>32</v>
      </c>
      <c r="AG130" s="2">
        <f>SUMIFS(DataRegularSeason20242025!$AA$3:$AA$1315,DataRegularSeason20242025!$B$3:$B$1315, "&lt;=" &amp; $A130, DataRegularSeason20242025!$D$3:$D$1315, AG$1)+SUMIFS(DataRegularSeason20242025!$AB$3:$AB$1315,DataRegularSeason20242025!$B$3:$B$1315, "&lt;=" &amp; $A130, DataRegularSeason20242025!$E$3:$E$1315, AG$1)</f>
        <v>27</v>
      </c>
    </row>
    <row r="131" spans="1:33" x14ac:dyDescent="0.25">
      <c r="A131" s="4">
        <v>45697</v>
      </c>
      <c r="B131" s="2">
        <f>SUMIFS(DataRegularSeason20242025!$AA$3:$AA$1315,DataRegularSeason20242025!$B$3:$B$1315, "&lt;=" &amp; $A131, DataRegularSeason20242025!$D$3:$D$1315, B$1)+SUMIFS(DataRegularSeason20242025!$AB$3:$AB$1315,DataRegularSeason20242025!$B$3:$B$1315, "&lt;=" &amp; $A131, DataRegularSeason20242025!$E$3:$E$1315, B$1)</f>
        <v>18</v>
      </c>
      <c r="C131" s="2">
        <f>SUMIFS(DataRegularSeason20242025!$AA$3:$AA$1315,DataRegularSeason20242025!$B$3:$B$1315, "&lt;=" &amp; $A131, DataRegularSeason20242025!$D$3:$D$1315, C$1)+SUMIFS(DataRegularSeason20242025!$AB$3:$AB$1315,DataRegularSeason20242025!$B$3:$B$1315, "&lt;=" &amp; $A131, DataRegularSeason20242025!$E$3:$E$1315, C$1)</f>
        <v>19</v>
      </c>
      <c r="D131" s="2">
        <f>SUMIFS(DataRegularSeason20242025!$AA$3:$AA$1315,DataRegularSeason20242025!$B$3:$B$1315, "&lt;=" &amp; $A131, DataRegularSeason20242025!$D$3:$D$1315, D$1)+SUMIFS(DataRegularSeason20242025!$AB$3:$AB$1315,DataRegularSeason20242025!$B$3:$B$1315, "&lt;=" &amp; $A131, DataRegularSeason20242025!$E$3:$E$1315, D$1)</f>
        <v>19</v>
      </c>
      <c r="E131" s="2">
        <f>SUMIFS(DataRegularSeason20242025!$AA$3:$AA$1315,DataRegularSeason20242025!$B$3:$B$1315, "&lt;=" &amp; $A131, DataRegularSeason20242025!$D$3:$D$1315, E$1)+SUMIFS(DataRegularSeason20242025!$AB$3:$AB$1315,DataRegularSeason20242025!$B$3:$B$1315, "&lt;=" &amp; $A131, DataRegularSeason20242025!$E$3:$E$1315, E$1)</f>
        <v>28</v>
      </c>
      <c r="F131" s="2">
        <f>SUMIFS(DataRegularSeason20242025!$AA$3:$AA$1315,DataRegularSeason20242025!$B$3:$B$1315, "&lt;=" &amp; $A131, DataRegularSeason20242025!$D$3:$D$1315, F$1)+SUMIFS(DataRegularSeason20242025!$AB$3:$AB$1315,DataRegularSeason20242025!$B$3:$B$1315, "&lt;=" &amp; $A131, DataRegularSeason20242025!$E$3:$E$1315, F$1)</f>
        <v>16</v>
      </c>
      <c r="G131" s="2">
        <f>SUMIFS(DataRegularSeason20242025!$AA$3:$AA$1315,DataRegularSeason20242025!$B$3:$B$1315, "&lt;=" &amp; $A131, DataRegularSeason20242025!$D$3:$D$1315, G$1)+SUMIFS(DataRegularSeason20242025!$AB$3:$AB$1315,DataRegularSeason20242025!$B$3:$B$1315, "&lt;=" &amp; $A131, DataRegularSeason20242025!$E$3:$E$1315, G$1)</f>
        <v>23</v>
      </c>
      <c r="H131" s="2">
        <f>SUMIFS(DataRegularSeason20242025!$AA$3:$AA$1315,DataRegularSeason20242025!$B$3:$B$1315, "&lt;=" &amp; $A131, DataRegularSeason20242025!$D$3:$D$1315, H$1)+SUMIFS(DataRegularSeason20242025!$AB$3:$AB$1315,DataRegularSeason20242025!$B$3:$B$1315, "&lt;=" &amp; $A131, DataRegularSeason20242025!$E$3:$E$1315, H$1)</f>
        <v>13</v>
      </c>
      <c r="I131" s="2">
        <f>SUMIFS(DataRegularSeason20242025!$AA$3:$AA$1315,DataRegularSeason20242025!$B$3:$B$1315, "&lt;=" &amp; $A131, DataRegularSeason20242025!$D$3:$D$1315, I$1)+SUMIFS(DataRegularSeason20242025!$AB$3:$AB$1315,DataRegularSeason20242025!$B$3:$B$1315, "&lt;=" &amp; $A131, DataRegularSeason20242025!$E$3:$E$1315, I$1)</f>
        <v>20</v>
      </c>
      <c r="J131" s="2">
        <f>SUMIFS(DataRegularSeason20242025!$AA$3:$AA$1315,DataRegularSeason20242025!$B$3:$B$1315, "&lt;=" &amp; $A131, DataRegularSeason20242025!$D$3:$D$1315, J$1)+SUMIFS(DataRegularSeason20242025!$AB$3:$AB$1315,DataRegularSeason20242025!$B$3:$B$1315, "&lt;=" &amp; $A131, DataRegularSeason20242025!$E$3:$E$1315, J$1)</f>
        <v>24</v>
      </c>
      <c r="K131" s="2">
        <f>SUMIFS(DataRegularSeason20242025!$AA$3:$AA$1315,DataRegularSeason20242025!$B$3:$B$1315, "&lt;=" &amp; $A131, DataRegularSeason20242025!$D$3:$D$1315, K$1)+SUMIFS(DataRegularSeason20242025!$AB$3:$AB$1315,DataRegularSeason20242025!$B$3:$B$1315, "&lt;=" &amp; $A131, DataRegularSeason20242025!$E$3:$E$1315, K$1)</f>
        <v>16</v>
      </c>
      <c r="L131" s="2">
        <f>SUMIFS(DataRegularSeason20242025!$AA$3:$AA$1315,DataRegularSeason20242025!$B$3:$B$1315, "&lt;=" &amp; $A131, DataRegularSeason20242025!$D$3:$D$1315, L$1)+SUMIFS(DataRegularSeason20242025!$AB$3:$AB$1315,DataRegularSeason20242025!$B$3:$B$1315, "&lt;=" &amp; $A131, DataRegularSeason20242025!$E$3:$E$1315, L$1)</f>
        <v>22</v>
      </c>
      <c r="M131" s="2">
        <f>SUMIFS(DataRegularSeason20242025!$AA$3:$AA$1315,DataRegularSeason20242025!$B$3:$B$1315, "&lt;=" &amp; $A131, DataRegularSeason20242025!$D$3:$D$1315, M$1)+SUMIFS(DataRegularSeason20242025!$AB$3:$AB$1315,DataRegularSeason20242025!$B$3:$B$1315, "&lt;=" &amp; $A131, DataRegularSeason20242025!$E$3:$E$1315, M$1)</f>
        <v>25</v>
      </c>
      <c r="N131" s="2">
        <f>SUMIFS(DataRegularSeason20242025!$AA$3:$AA$1315,DataRegularSeason20242025!$B$3:$B$1315, "&lt;=" &amp; $A131, DataRegularSeason20242025!$D$3:$D$1315, N$1)+SUMIFS(DataRegularSeason20242025!$AB$3:$AB$1315,DataRegularSeason20242025!$B$3:$B$1315, "&lt;=" &amp; $A131, DataRegularSeason20242025!$E$3:$E$1315, N$1)</f>
        <v>23</v>
      </c>
      <c r="O131" s="2">
        <f>SUMIFS(DataRegularSeason20242025!$AA$3:$AA$1315,DataRegularSeason20242025!$B$3:$B$1315, "&lt;=" &amp; $A131, DataRegularSeason20242025!$D$3:$D$1315, O$1)+SUMIFS(DataRegularSeason20242025!$AB$3:$AB$1315,DataRegularSeason20242025!$B$3:$B$1315, "&lt;=" &amp; $A131, DataRegularSeason20242025!$E$3:$E$1315, O$1)</f>
        <v>27</v>
      </c>
      <c r="P131" s="2">
        <f>SUMIFS(DataRegularSeason20242025!$AA$3:$AA$1315,DataRegularSeason20242025!$B$3:$B$1315, "&lt;=" &amp; $A131, DataRegularSeason20242025!$D$3:$D$1315, P$1)+SUMIFS(DataRegularSeason20242025!$AB$3:$AB$1315,DataRegularSeason20242025!$B$3:$B$1315, "&lt;=" &amp; $A131, DataRegularSeason20242025!$E$3:$E$1315, P$1)</f>
        <v>16</v>
      </c>
      <c r="Q131" s="2">
        <f>SUMIFS(DataRegularSeason20242025!$AA$3:$AA$1315,DataRegularSeason20242025!$B$3:$B$1315, "&lt;=" &amp; $A131, DataRegularSeason20242025!$D$3:$D$1315, Q$1)+SUMIFS(DataRegularSeason20242025!$AB$3:$AB$1315,DataRegularSeason20242025!$B$3:$B$1315, "&lt;=" &amp; $A131, DataRegularSeason20242025!$E$3:$E$1315, Q$1)</f>
        <v>26</v>
      </c>
      <c r="R131" s="2">
        <f>SUMIFS(DataRegularSeason20242025!$AA$3:$AA$1315,DataRegularSeason20242025!$B$3:$B$1315, "&lt;=" &amp; $A131, DataRegularSeason20242025!$D$3:$D$1315, R$1)+SUMIFS(DataRegularSeason20242025!$AB$3:$AB$1315,DataRegularSeason20242025!$B$3:$B$1315, "&lt;=" &amp; $A131, DataRegularSeason20242025!$E$3:$E$1315, R$1)</f>
        <v>15</v>
      </c>
      <c r="S131" s="2">
        <f>SUMIFS(DataRegularSeason20242025!$AA$3:$AA$1315,DataRegularSeason20242025!$B$3:$B$1315, "&lt;=" &amp; $A131, DataRegularSeason20242025!$D$3:$D$1315, S$1)+SUMIFS(DataRegularSeason20242025!$AB$3:$AB$1315,DataRegularSeason20242025!$B$3:$B$1315, "&lt;=" &amp; $A131, DataRegularSeason20242025!$E$3:$E$1315, S$1)</f>
        <v>19</v>
      </c>
      <c r="T131" s="2">
        <f>SUMIFS(DataRegularSeason20242025!$AA$3:$AA$1315,DataRegularSeason20242025!$B$3:$B$1315, "&lt;=" &amp; $A131, DataRegularSeason20242025!$D$3:$D$1315, T$1)+SUMIFS(DataRegularSeason20242025!$AB$3:$AB$1315,DataRegularSeason20242025!$B$3:$B$1315, "&lt;=" &amp; $A131, DataRegularSeason20242025!$E$3:$E$1315, T$1)</f>
        <v>25</v>
      </c>
      <c r="U131" s="2">
        <f>SUMIFS(DataRegularSeason20242025!$AA$3:$AA$1315,DataRegularSeason20242025!$B$3:$B$1315, "&lt;=" &amp; $A131, DataRegularSeason20242025!$D$3:$D$1315, U$1)+SUMIFS(DataRegularSeason20242025!$AB$3:$AB$1315,DataRegularSeason20242025!$B$3:$B$1315, "&lt;=" &amp; $A131, DataRegularSeason20242025!$E$3:$E$1315, U$1)</f>
        <v>17</v>
      </c>
      <c r="V131" s="2">
        <f>SUMIFS(DataRegularSeason20242025!$AA$3:$AA$1315,DataRegularSeason20242025!$B$3:$B$1315, "&lt;=" &amp; $A131, DataRegularSeason20242025!$D$3:$D$1315, V$1)+SUMIFS(DataRegularSeason20242025!$AB$3:$AB$1315,DataRegularSeason20242025!$B$3:$B$1315, "&lt;=" &amp; $A131, DataRegularSeason20242025!$E$3:$E$1315, V$1)</f>
        <v>18</v>
      </c>
      <c r="W131" s="2">
        <f>SUMIFS(DataRegularSeason20242025!$AA$3:$AA$1315,DataRegularSeason20242025!$B$3:$B$1315, "&lt;=" &amp; $A131, DataRegularSeason20242025!$D$3:$D$1315, W$1)+SUMIFS(DataRegularSeason20242025!$AB$3:$AB$1315,DataRegularSeason20242025!$B$3:$B$1315, "&lt;=" &amp; $A131, DataRegularSeason20242025!$E$3:$E$1315, W$1)</f>
        <v>18</v>
      </c>
      <c r="X131" s="2">
        <f>SUMIFS(DataRegularSeason20242025!$AA$3:$AA$1315,DataRegularSeason20242025!$B$3:$B$1315, "&lt;=" &amp; $A131, DataRegularSeason20242025!$D$3:$D$1315, X$1)+SUMIFS(DataRegularSeason20242025!$AB$3:$AB$1315,DataRegularSeason20242025!$B$3:$B$1315, "&lt;=" &amp; $A131, DataRegularSeason20242025!$E$3:$E$1315, X$1)</f>
        <v>21</v>
      </c>
      <c r="Y131" s="2">
        <f>SUMIFS(DataRegularSeason20242025!$AA$3:$AA$1315,DataRegularSeason20242025!$B$3:$B$1315, "&lt;=" &amp; $A131, DataRegularSeason20242025!$D$3:$D$1315, Y$1)+SUMIFS(DataRegularSeason20242025!$AB$3:$AB$1315,DataRegularSeason20242025!$B$3:$B$1315, "&lt;=" &amp; $A131, DataRegularSeason20242025!$E$3:$E$1315, Y$1)</f>
        <v>16</v>
      </c>
      <c r="Z131" s="2">
        <f>SUMIFS(DataRegularSeason20242025!$AA$3:$AA$1315,DataRegularSeason20242025!$B$3:$B$1315, "&lt;=" &amp; $A131, DataRegularSeason20242025!$D$3:$D$1315, Z$1)+SUMIFS(DataRegularSeason20242025!$AB$3:$AB$1315,DataRegularSeason20242025!$B$3:$B$1315, "&lt;=" &amp; $A131, DataRegularSeason20242025!$E$3:$E$1315, Z$1)</f>
        <v>17</v>
      </c>
      <c r="AA131" s="2">
        <f>SUMIFS(DataRegularSeason20242025!$AA$3:$AA$1315,DataRegularSeason20242025!$B$3:$B$1315, "&lt;=" &amp; $A131, DataRegularSeason20242025!$D$3:$D$1315, AA$1)+SUMIFS(DataRegularSeason20242025!$AB$3:$AB$1315,DataRegularSeason20242025!$B$3:$B$1315, "&lt;=" &amp; $A131, DataRegularSeason20242025!$E$3:$E$1315, AA$1)</f>
        <v>21</v>
      </c>
      <c r="AB131" s="2">
        <f>SUMIFS(DataRegularSeason20242025!$AA$3:$AA$1315,DataRegularSeason20242025!$B$3:$B$1315, "&lt;=" &amp; $A131, DataRegularSeason20242025!$D$3:$D$1315, AB$1)+SUMIFS(DataRegularSeason20242025!$AB$3:$AB$1315,DataRegularSeason20242025!$B$3:$B$1315, "&lt;=" &amp; $A131, DataRegularSeason20242025!$E$3:$E$1315, AB$1)</f>
        <v>26</v>
      </c>
      <c r="AC131" s="2">
        <f>SUMIFS(DataRegularSeason20242025!$AA$3:$AA$1315,DataRegularSeason20242025!$B$3:$B$1315, "&lt;=" &amp; $A131, DataRegularSeason20242025!$D$3:$D$1315, AC$1)+SUMIFS(DataRegularSeason20242025!$AB$3:$AB$1315,DataRegularSeason20242025!$B$3:$B$1315, "&lt;=" &amp; $A131, DataRegularSeason20242025!$E$3:$E$1315, AC$1)</f>
        <v>17</v>
      </c>
      <c r="AD131" s="2">
        <f>SUMIFS(DataRegularSeason20242025!$AA$3:$AA$1315,DataRegularSeason20242025!$B$3:$B$1315, "&lt;=" &amp; $A131, DataRegularSeason20242025!$D$3:$D$1315, AD$1)+SUMIFS(DataRegularSeason20242025!$AB$3:$AB$1315,DataRegularSeason20242025!$B$3:$B$1315, "&lt;=" &amp; $A131, DataRegularSeason20242025!$E$3:$E$1315, AD$1)</f>
        <v>21</v>
      </c>
      <c r="AE131" s="2">
        <f>SUMIFS(DataRegularSeason20242025!$AA$3:$AA$1315,DataRegularSeason20242025!$B$3:$B$1315, "&lt;=" &amp; $A131, DataRegularSeason20242025!$D$3:$D$1315, AE$1)+SUMIFS(DataRegularSeason20242025!$AB$3:$AB$1315,DataRegularSeason20242025!$B$3:$B$1315, "&lt;=" &amp; $A131, DataRegularSeason20242025!$E$3:$E$1315, AE$1)</f>
        <v>24</v>
      </c>
      <c r="AF131" s="2">
        <f>SUMIFS(DataRegularSeason20242025!$AA$3:$AA$1315,DataRegularSeason20242025!$B$3:$B$1315, "&lt;=" &amp; $A131, DataRegularSeason20242025!$D$3:$D$1315, AF$1)+SUMIFS(DataRegularSeason20242025!$AB$3:$AB$1315,DataRegularSeason20242025!$B$3:$B$1315, "&lt;=" &amp; $A131, DataRegularSeason20242025!$E$3:$E$1315, AF$1)</f>
        <v>32</v>
      </c>
      <c r="AG131" s="2">
        <f>SUMIFS(DataRegularSeason20242025!$AA$3:$AA$1315,DataRegularSeason20242025!$B$3:$B$1315, "&lt;=" &amp; $A131, DataRegularSeason20242025!$D$3:$D$1315, AG$1)+SUMIFS(DataRegularSeason20242025!$AB$3:$AB$1315,DataRegularSeason20242025!$B$3:$B$1315, "&lt;=" &amp; $A131, DataRegularSeason20242025!$E$3:$E$1315, AG$1)</f>
        <v>27</v>
      </c>
    </row>
    <row r="132" spans="1:33" x14ac:dyDescent="0.25">
      <c r="A132" s="4">
        <v>45698</v>
      </c>
      <c r="B132" s="2">
        <f>SUMIFS(DataRegularSeason20242025!$AA$3:$AA$1315,DataRegularSeason20242025!$B$3:$B$1315, "&lt;=" &amp; $A132, DataRegularSeason20242025!$D$3:$D$1315, B$1)+SUMIFS(DataRegularSeason20242025!$AB$3:$AB$1315,DataRegularSeason20242025!$B$3:$B$1315, "&lt;=" &amp; $A132, DataRegularSeason20242025!$E$3:$E$1315, B$1)</f>
        <v>18</v>
      </c>
      <c r="C132" s="2">
        <f>SUMIFS(DataRegularSeason20242025!$AA$3:$AA$1315,DataRegularSeason20242025!$B$3:$B$1315, "&lt;=" &amp; $A132, DataRegularSeason20242025!$D$3:$D$1315, C$1)+SUMIFS(DataRegularSeason20242025!$AB$3:$AB$1315,DataRegularSeason20242025!$B$3:$B$1315, "&lt;=" &amp; $A132, DataRegularSeason20242025!$E$3:$E$1315, C$1)</f>
        <v>19</v>
      </c>
      <c r="D132" s="2">
        <f>SUMIFS(DataRegularSeason20242025!$AA$3:$AA$1315,DataRegularSeason20242025!$B$3:$B$1315, "&lt;=" &amp; $A132, DataRegularSeason20242025!$D$3:$D$1315, D$1)+SUMIFS(DataRegularSeason20242025!$AB$3:$AB$1315,DataRegularSeason20242025!$B$3:$B$1315, "&lt;=" &amp; $A132, DataRegularSeason20242025!$E$3:$E$1315, D$1)</f>
        <v>19</v>
      </c>
      <c r="E132" s="2">
        <f>SUMIFS(DataRegularSeason20242025!$AA$3:$AA$1315,DataRegularSeason20242025!$B$3:$B$1315, "&lt;=" &amp; $A132, DataRegularSeason20242025!$D$3:$D$1315, E$1)+SUMIFS(DataRegularSeason20242025!$AB$3:$AB$1315,DataRegularSeason20242025!$B$3:$B$1315, "&lt;=" &amp; $A132, DataRegularSeason20242025!$E$3:$E$1315, E$1)</f>
        <v>28</v>
      </c>
      <c r="F132" s="2">
        <f>SUMIFS(DataRegularSeason20242025!$AA$3:$AA$1315,DataRegularSeason20242025!$B$3:$B$1315, "&lt;=" &amp; $A132, DataRegularSeason20242025!$D$3:$D$1315, F$1)+SUMIFS(DataRegularSeason20242025!$AB$3:$AB$1315,DataRegularSeason20242025!$B$3:$B$1315, "&lt;=" &amp; $A132, DataRegularSeason20242025!$E$3:$E$1315, F$1)</f>
        <v>16</v>
      </c>
      <c r="G132" s="2">
        <f>SUMIFS(DataRegularSeason20242025!$AA$3:$AA$1315,DataRegularSeason20242025!$B$3:$B$1315, "&lt;=" &amp; $A132, DataRegularSeason20242025!$D$3:$D$1315, G$1)+SUMIFS(DataRegularSeason20242025!$AB$3:$AB$1315,DataRegularSeason20242025!$B$3:$B$1315, "&lt;=" &amp; $A132, DataRegularSeason20242025!$E$3:$E$1315, G$1)</f>
        <v>23</v>
      </c>
      <c r="H132" s="2">
        <f>SUMIFS(DataRegularSeason20242025!$AA$3:$AA$1315,DataRegularSeason20242025!$B$3:$B$1315, "&lt;=" &amp; $A132, DataRegularSeason20242025!$D$3:$D$1315, H$1)+SUMIFS(DataRegularSeason20242025!$AB$3:$AB$1315,DataRegularSeason20242025!$B$3:$B$1315, "&lt;=" &amp; $A132, DataRegularSeason20242025!$E$3:$E$1315, H$1)</f>
        <v>13</v>
      </c>
      <c r="I132" s="2">
        <f>SUMIFS(DataRegularSeason20242025!$AA$3:$AA$1315,DataRegularSeason20242025!$B$3:$B$1315, "&lt;=" &amp; $A132, DataRegularSeason20242025!$D$3:$D$1315, I$1)+SUMIFS(DataRegularSeason20242025!$AB$3:$AB$1315,DataRegularSeason20242025!$B$3:$B$1315, "&lt;=" &amp; $A132, DataRegularSeason20242025!$E$3:$E$1315, I$1)</f>
        <v>20</v>
      </c>
      <c r="J132" s="2">
        <f>SUMIFS(DataRegularSeason20242025!$AA$3:$AA$1315,DataRegularSeason20242025!$B$3:$B$1315, "&lt;=" &amp; $A132, DataRegularSeason20242025!$D$3:$D$1315, J$1)+SUMIFS(DataRegularSeason20242025!$AB$3:$AB$1315,DataRegularSeason20242025!$B$3:$B$1315, "&lt;=" &amp; $A132, DataRegularSeason20242025!$E$3:$E$1315, J$1)</f>
        <v>24</v>
      </c>
      <c r="K132" s="2">
        <f>SUMIFS(DataRegularSeason20242025!$AA$3:$AA$1315,DataRegularSeason20242025!$B$3:$B$1315, "&lt;=" &amp; $A132, DataRegularSeason20242025!$D$3:$D$1315, K$1)+SUMIFS(DataRegularSeason20242025!$AB$3:$AB$1315,DataRegularSeason20242025!$B$3:$B$1315, "&lt;=" &amp; $A132, DataRegularSeason20242025!$E$3:$E$1315, K$1)</f>
        <v>16</v>
      </c>
      <c r="L132" s="2">
        <f>SUMIFS(DataRegularSeason20242025!$AA$3:$AA$1315,DataRegularSeason20242025!$B$3:$B$1315, "&lt;=" &amp; $A132, DataRegularSeason20242025!$D$3:$D$1315, L$1)+SUMIFS(DataRegularSeason20242025!$AB$3:$AB$1315,DataRegularSeason20242025!$B$3:$B$1315, "&lt;=" &amp; $A132, DataRegularSeason20242025!$E$3:$E$1315, L$1)</f>
        <v>22</v>
      </c>
      <c r="M132" s="2">
        <f>SUMIFS(DataRegularSeason20242025!$AA$3:$AA$1315,DataRegularSeason20242025!$B$3:$B$1315, "&lt;=" &amp; $A132, DataRegularSeason20242025!$D$3:$D$1315, M$1)+SUMIFS(DataRegularSeason20242025!$AB$3:$AB$1315,DataRegularSeason20242025!$B$3:$B$1315, "&lt;=" &amp; $A132, DataRegularSeason20242025!$E$3:$E$1315, M$1)</f>
        <v>25</v>
      </c>
      <c r="N132" s="2">
        <f>SUMIFS(DataRegularSeason20242025!$AA$3:$AA$1315,DataRegularSeason20242025!$B$3:$B$1315, "&lt;=" &amp; $A132, DataRegularSeason20242025!$D$3:$D$1315, N$1)+SUMIFS(DataRegularSeason20242025!$AB$3:$AB$1315,DataRegularSeason20242025!$B$3:$B$1315, "&lt;=" &amp; $A132, DataRegularSeason20242025!$E$3:$E$1315, N$1)</f>
        <v>23</v>
      </c>
      <c r="O132" s="2">
        <f>SUMIFS(DataRegularSeason20242025!$AA$3:$AA$1315,DataRegularSeason20242025!$B$3:$B$1315, "&lt;=" &amp; $A132, DataRegularSeason20242025!$D$3:$D$1315, O$1)+SUMIFS(DataRegularSeason20242025!$AB$3:$AB$1315,DataRegularSeason20242025!$B$3:$B$1315, "&lt;=" &amp; $A132, DataRegularSeason20242025!$E$3:$E$1315, O$1)</f>
        <v>27</v>
      </c>
      <c r="P132" s="2">
        <f>SUMIFS(DataRegularSeason20242025!$AA$3:$AA$1315,DataRegularSeason20242025!$B$3:$B$1315, "&lt;=" &amp; $A132, DataRegularSeason20242025!$D$3:$D$1315, P$1)+SUMIFS(DataRegularSeason20242025!$AB$3:$AB$1315,DataRegularSeason20242025!$B$3:$B$1315, "&lt;=" &amp; $A132, DataRegularSeason20242025!$E$3:$E$1315, P$1)</f>
        <v>16</v>
      </c>
      <c r="Q132" s="2">
        <f>SUMIFS(DataRegularSeason20242025!$AA$3:$AA$1315,DataRegularSeason20242025!$B$3:$B$1315, "&lt;=" &amp; $A132, DataRegularSeason20242025!$D$3:$D$1315, Q$1)+SUMIFS(DataRegularSeason20242025!$AB$3:$AB$1315,DataRegularSeason20242025!$B$3:$B$1315, "&lt;=" &amp; $A132, DataRegularSeason20242025!$E$3:$E$1315, Q$1)</f>
        <v>26</v>
      </c>
      <c r="R132" s="2">
        <f>SUMIFS(DataRegularSeason20242025!$AA$3:$AA$1315,DataRegularSeason20242025!$B$3:$B$1315, "&lt;=" &amp; $A132, DataRegularSeason20242025!$D$3:$D$1315, R$1)+SUMIFS(DataRegularSeason20242025!$AB$3:$AB$1315,DataRegularSeason20242025!$B$3:$B$1315, "&lt;=" &amp; $A132, DataRegularSeason20242025!$E$3:$E$1315, R$1)</f>
        <v>15</v>
      </c>
      <c r="S132" s="2">
        <f>SUMIFS(DataRegularSeason20242025!$AA$3:$AA$1315,DataRegularSeason20242025!$B$3:$B$1315, "&lt;=" &amp; $A132, DataRegularSeason20242025!$D$3:$D$1315, S$1)+SUMIFS(DataRegularSeason20242025!$AB$3:$AB$1315,DataRegularSeason20242025!$B$3:$B$1315, "&lt;=" &amp; $A132, DataRegularSeason20242025!$E$3:$E$1315, S$1)</f>
        <v>19</v>
      </c>
      <c r="T132" s="2">
        <f>SUMIFS(DataRegularSeason20242025!$AA$3:$AA$1315,DataRegularSeason20242025!$B$3:$B$1315, "&lt;=" &amp; $A132, DataRegularSeason20242025!$D$3:$D$1315, T$1)+SUMIFS(DataRegularSeason20242025!$AB$3:$AB$1315,DataRegularSeason20242025!$B$3:$B$1315, "&lt;=" &amp; $A132, DataRegularSeason20242025!$E$3:$E$1315, T$1)</f>
        <v>25</v>
      </c>
      <c r="U132" s="2">
        <f>SUMIFS(DataRegularSeason20242025!$AA$3:$AA$1315,DataRegularSeason20242025!$B$3:$B$1315, "&lt;=" &amp; $A132, DataRegularSeason20242025!$D$3:$D$1315, U$1)+SUMIFS(DataRegularSeason20242025!$AB$3:$AB$1315,DataRegularSeason20242025!$B$3:$B$1315, "&lt;=" &amp; $A132, DataRegularSeason20242025!$E$3:$E$1315, U$1)</f>
        <v>17</v>
      </c>
      <c r="V132" s="2">
        <f>SUMIFS(DataRegularSeason20242025!$AA$3:$AA$1315,DataRegularSeason20242025!$B$3:$B$1315, "&lt;=" &amp; $A132, DataRegularSeason20242025!$D$3:$D$1315, V$1)+SUMIFS(DataRegularSeason20242025!$AB$3:$AB$1315,DataRegularSeason20242025!$B$3:$B$1315, "&lt;=" &amp; $A132, DataRegularSeason20242025!$E$3:$E$1315, V$1)</f>
        <v>18</v>
      </c>
      <c r="W132" s="2">
        <f>SUMIFS(DataRegularSeason20242025!$AA$3:$AA$1315,DataRegularSeason20242025!$B$3:$B$1315, "&lt;=" &amp; $A132, DataRegularSeason20242025!$D$3:$D$1315, W$1)+SUMIFS(DataRegularSeason20242025!$AB$3:$AB$1315,DataRegularSeason20242025!$B$3:$B$1315, "&lt;=" &amp; $A132, DataRegularSeason20242025!$E$3:$E$1315, W$1)</f>
        <v>18</v>
      </c>
      <c r="X132" s="2">
        <f>SUMIFS(DataRegularSeason20242025!$AA$3:$AA$1315,DataRegularSeason20242025!$B$3:$B$1315, "&lt;=" &amp; $A132, DataRegularSeason20242025!$D$3:$D$1315, X$1)+SUMIFS(DataRegularSeason20242025!$AB$3:$AB$1315,DataRegularSeason20242025!$B$3:$B$1315, "&lt;=" &amp; $A132, DataRegularSeason20242025!$E$3:$E$1315, X$1)</f>
        <v>21</v>
      </c>
      <c r="Y132" s="2">
        <f>SUMIFS(DataRegularSeason20242025!$AA$3:$AA$1315,DataRegularSeason20242025!$B$3:$B$1315, "&lt;=" &amp; $A132, DataRegularSeason20242025!$D$3:$D$1315, Y$1)+SUMIFS(DataRegularSeason20242025!$AB$3:$AB$1315,DataRegularSeason20242025!$B$3:$B$1315, "&lt;=" &amp; $A132, DataRegularSeason20242025!$E$3:$E$1315, Y$1)</f>
        <v>16</v>
      </c>
      <c r="Z132" s="2">
        <f>SUMIFS(DataRegularSeason20242025!$AA$3:$AA$1315,DataRegularSeason20242025!$B$3:$B$1315, "&lt;=" &amp; $A132, DataRegularSeason20242025!$D$3:$D$1315, Z$1)+SUMIFS(DataRegularSeason20242025!$AB$3:$AB$1315,DataRegularSeason20242025!$B$3:$B$1315, "&lt;=" &amp; $A132, DataRegularSeason20242025!$E$3:$E$1315, Z$1)</f>
        <v>17</v>
      </c>
      <c r="AA132" s="2">
        <f>SUMIFS(DataRegularSeason20242025!$AA$3:$AA$1315,DataRegularSeason20242025!$B$3:$B$1315, "&lt;=" &amp; $A132, DataRegularSeason20242025!$D$3:$D$1315, AA$1)+SUMIFS(DataRegularSeason20242025!$AB$3:$AB$1315,DataRegularSeason20242025!$B$3:$B$1315, "&lt;=" &amp; $A132, DataRegularSeason20242025!$E$3:$E$1315, AA$1)</f>
        <v>21</v>
      </c>
      <c r="AB132" s="2">
        <f>SUMIFS(DataRegularSeason20242025!$AA$3:$AA$1315,DataRegularSeason20242025!$B$3:$B$1315, "&lt;=" &amp; $A132, DataRegularSeason20242025!$D$3:$D$1315, AB$1)+SUMIFS(DataRegularSeason20242025!$AB$3:$AB$1315,DataRegularSeason20242025!$B$3:$B$1315, "&lt;=" &amp; $A132, DataRegularSeason20242025!$E$3:$E$1315, AB$1)</f>
        <v>26</v>
      </c>
      <c r="AC132" s="2">
        <f>SUMIFS(DataRegularSeason20242025!$AA$3:$AA$1315,DataRegularSeason20242025!$B$3:$B$1315, "&lt;=" &amp; $A132, DataRegularSeason20242025!$D$3:$D$1315, AC$1)+SUMIFS(DataRegularSeason20242025!$AB$3:$AB$1315,DataRegularSeason20242025!$B$3:$B$1315, "&lt;=" &amp; $A132, DataRegularSeason20242025!$E$3:$E$1315, AC$1)</f>
        <v>17</v>
      </c>
      <c r="AD132" s="2">
        <f>SUMIFS(DataRegularSeason20242025!$AA$3:$AA$1315,DataRegularSeason20242025!$B$3:$B$1315, "&lt;=" &amp; $A132, DataRegularSeason20242025!$D$3:$D$1315, AD$1)+SUMIFS(DataRegularSeason20242025!$AB$3:$AB$1315,DataRegularSeason20242025!$B$3:$B$1315, "&lt;=" &amp; $A132, DataRegularSeason20242025!$E$3:$E$1315, AD$1)</f>
        <v>21</v>
      </c>
      <c r="AE132" s="2">
        <f>SUMIFS(DataRegularSeason20242025!$AA$3:$AA$1315,DataRegularSeason20242025!$B$3:$B$1315, "&lt;=" &amp; $A132, DataRegularSeason20242025!$D$3:$D$1315, AE$1)+SUMIFS(DataRegularSeason20242025!$AB$3:$AB$1315,DataRegularSeason20242025!$B$3:$B$1315, "&lt;=" &amp; $A132, DataRegularSeason20242025!$E$3:$E$1315, AE$1)</f>
        <v>24</v>
      </c>
      <c r="AF132" s="2">
        <f>SUMIFS(DataRegularSeason20242025!$AA$3:$AA$1315,DataRegularSeason20242025!$B$3:$B$1315, "&lt;=" &amp; $A132, DataRegularSeason20242025!$D$3:$D$1315, AF$1)+SUMIFS(DataRegularSeason20242025!$AB$3:$AB$1315,DataRegularSeason20242025!$B$3:$B$1315, "&lt;=" &amp; $A132, DataRegularSeason20242025!$E$3:$E$1315, AF$1)</f>
        <v>32</v>
      </c>
      <c r="AG132" s="2">
        <f>SUMIFS(DataRegularSeason20242025!$AA$3:$AA$1315,DataRegularSeason20242025!$B$3:$B$1315, "&lt;=" &amp; $A132, DataRegularSeason20242025!$D$3:$D$1315, AG$1)+SUMIFS(DataRegularSeason20242025!$AB$3:$AB$1315,DataRegularSeason20242025!$B$3:$B$1315, "&lt;=" &amp; $A132, DataRegularSeason20242025!$E$3:$E$1315, AG$1)</f>
        <v>27</v>
      </c>
    </row>
    <row r="133" spans="1:33" x14ac:dyDescent="0.25">
      <c r="A133" s="4">
        <v>45699</v>
      </c>
      <c r="B133" s="2">
        <f>SUMIFS(DataRegularSeason20242025!$AA$3:$AA$1315,DataRegularSeason20242025!$B$3:$B$1315, "&lt;=" &amp; $A133, DataRegularSeason20242025!$D$3:$D$1315, B$1)+SUMIFS(DataRegularSeason20242025!$AB$3:$AB$1315,DataRegularSeason20242025!$B$3:$B$1315, "&lt;=" &amp; $A133, DataRegularSeason20242025!$E$3:$E$1315, B$1)</f>
        <v>18</v>
      </c>
      <c r="C133" s="2">
        <f>SUMIFS(DataRegularSeason20242025!$AA$3:$AA$1315,DataRegularSeason20242025!$B$3:$B$1315, "&lt;=" &amp; $A133, DataRegularSeason20242025!$D$3:$D$1315, C$1)+SUMIFS(DataRegularSeason20242025!$AB$3:$AB$1315,DataRegularSeason20242025!$B$3:$B$1315, "&lt;=" &amp; $A133, DataRegularSeason20242025!$E$3:$E$1315, C$1)</f>
        <v>19</v>
      </c>
      <c r="D133" s="2">
        <f>SUMIFS(DataRegularSeason20242025!$AA$3:$AA$1315,DataRegularSeason20242025!$B$3:$B$1315, "&lt;=" &amp; $A133, DataRegularSeason20242025!$D$3:$D$1315, D$1)+SUMIFS(DataRegularSeason20242025!$AB$3:$AB$1315,DataRegularSeason20242025!$B$3:$B$1315, "&lt;=" &amp; $A133, DataRegularSeason20242025!$E$3:$E$1315, D$1)</f>
        <v>19</v>
      </c>
      <c r="E133" s="2">
        <f>SUMIFS(DataRegularSeason20242025!$AA$3:$AA$1315,DataRegularSeason20242025!$B$3:$B$1315, "&lt;=" &amp; $A133, DataRegularSeason20242025!$D$3:$D$1315, E$1)+SUMIFS(DataRegularSeason20242025!$AB$3:$AB$1315,DataRegularSeason20242025!$B$3:$B$1315, "&lt;=" &amp; $A133, DataRegularSeason20242025!$E$3:$E$1315, E$1)</f>
        <v>28</v>
      </c>
      <c r="F133" s="2">
        <f>SUMIFS(DataRegularSeason20242025!$AA$3:$AA$1315,DataRegularSeason20242025!$B$3:$B$1315, "&lt;=" &amp; $A133, DataRegularSeason20242025!$D$3:$D$1315, F$1)+SUMIFS(DataRegularSeason20242025!$AB$3:$AB$1315,DataRegularSeason20242025!$B$3:$B$1315, "&lt;=" &amp; $A133, DataRegularSeason20242025!$E$3:$E$1315, F$1)</f>
        <v>16</v>
      </c>
      <c r="G133" s="2">
        <f>SUMIFS(DataRegularSeason20242025!$AA$3:$AA$1315,DataRegularSeason20242025!$B$3:$B$1315, "&lt;=" &amp; $A133, DataRegularSeason20242025!$D$3:$D$1315, G$1)+SUMIFS(DataRegularSeason20242025!$AB$3:$AB$1315,DataRegularSeason20242025!$B$3:$B$1315, "&lt;=" &amp; $A133, DataRegularSeason20242025!$E$3:$E$1315, G$1)</f>
        <v>23</v>
      </c>
      <c r="H133" s="2">
        <f>SUMIFS(DataRegularSeason20242025!$AA$3:$AA$1315,DataRegularSeason20242025!$B$3:$B$1315, "&lt;=" &amp; $A133, DataRegularSeason20242025!$D$3:$D$1315, H$1)+SUMIFS(DataRegularSeason20242025!$AB$3:$AB$1315,DataRegularSeason20242025!$B$3:$B$1315, "&lt;=" &amp; $A133, DataRegularSeason20242025!$E$3:$E$1315, H$1)</f>
        <v>13</v>
      </c>
      <c r="I133" s="2">
        <f>SUMIFS(DataRegularSeason20242025!$AA$3:$AA$1315,DataRegularSeason20242025!$B$3:$B$1315, "&lt;=" &amp; $A133, DataRegularSeason20242025!$D$3:$D$1315, I$1)+SUMIFS(DataRegularSeason20242025!$AB$3:$AB$1315,DataRegularSeason20242025!$B$3:$B$1315, "&lt;=" &amp; $A133, DataRegularSeason20242025!$E$3:$E$1315, I$1)</f>
        <v>20</v>
      </c>
      <c r="J133" s="2">
        <f>SUMIFS(DataRegularSeason20242025!$AA$3:$AA$1315,DataRegularSeason20242025!$B$3:$B$1315, "&lt;=" &amp; $A133, DataRegularSeason20242025!$D$3:$D$1315, J$1)+SUMIFS(DataRegularSeason20242025!$AB$3:$AB$1315,DataRegularSeason20242025!$B$3:$B$1315, "&lt;=" &amp; $A133, DataRegularSeason20242025!$E$3:$E$1315, J$1)</f>
        <v>24</v>
      </c>
      <c r="K133" s="2">
        <f>SUMIFS(DataRegularSeason20242025!$AA$3:$AA$1315,DataRegularSeason20242025!$B$3:$B$1315, "&lt;=" &amp; $A133, DataRegularSeason20242025!$D$3:$D$1315, K$1)+SUMIFS(DataRegularSeason20242025!$AB$3:$AB$1315,DataRegularSeason20242025!$B$3:$B$1315, "&lt;=" &amp; $A133, DataRegularSeason20242025!$E$3:$E$1315, K$1)</f>
        <v>16</v>
      </c>
      <c r="L133" s="2">
        <f>SUMIFS(DataRegularSeason20242025!$AA$3:$AA$1315,DataRegularSeason20242025!$B$3:$B$1315, "&lt;=" &amp; $A133, DataRegularSeason20242025!$D$3:$D$1315, L$1)+SUMIFS(DataRegularSeason20242025!$AB$3:$AB$1315,DataRegularSeason20242025!$B$3:$B$1315, "&lt;=" &amp; $A133, DataRegularSeason20242025!$E$3:$E$1315, L$1)</f>
        <v>22</v>
      </c>
      <c r="M133" s="2">
        <f>SUMIFS(DataRegularSeason20242025!$AA$3:$AA$1315,DataRegularSeason20242025!$B$3:$B$1315, "&lt;=" &amp; $A133, DataRegularSeason20242025!$D$3:$D$1315, M$1)+SUMIFS(DataRegularSeason20242025!$AB$3:$AB$1315,DataRegularSeason20242025!$B$3:$B$1315, "&lt;=" &amp; $A133, DataRegularSeason20242025!$E$3:$E$1315, M$1)</f>
        <v>25</v>
      </c>
      <c r="N133" s="2">
        <f>SUMIFS(DataRegularSeason20242025!$AA$3:$AA$1315,DataRegularSeason20242025!$B$3:$B$1315, "&lt;=" &amp; $A133, DataRegularSeason20242025!$D$3:$D$1315, N$1)+SUMIFS(DataRegularSeason20242025!$AB$3:$AB$1315,DataRegularSeason20242025!$B$3:$B$1315, "&lt;=" &amp; $A133, DataRegularSeason20242025!$E$3:$E$1315, N$1)</f>
        <v>23</v>
      </c>
      <c r="O133" s="2">
        <f>SUMIFS(DataRegularSeason20242025!$AA$3:$AA$1315,DataRegularSeason20242025!$B$3:$B$1315, "&lt;=" &amp; $A133, DataRegularSeason20242025!$D$3:$D$1315, O$1)+SUMIFS(DataRegularSeason20242025!$AB$3:$AB$1315,DataRegularSeason20242025!$B$3:$B$1315, "&lt;=" &amp; $A133, DataRegularSeason20242025!$E$3:$E$1315, O$1)</f>
        <v>27</v>
      </c>
      <c r="P133" s="2">
        <f>SUMIFS(DataRegularSeason20242025!$AA$3:$AA$1315,DataRegularSeason20242025!$B$3:$B$1315, "&lt;=" &amp; $A133, DataRegularSeason20242025!$D$3:$D$1315, P$1)+SUMIFS(DataRegularSeason20242025!$AB$3:$AB$1315,DataRegularSeason20242025!$B$3:$B$1315, "&lt;=" &amp; $A133, DataRegularSeason20242025!$E$3:$E$1315, P$1)</f>
        <v>16</v>
      </c>
      <c r="Q133" s="2">
        <f>SUMIFS(DataRegularSeason20242025!$AA$3:$AA$1315,DataRegularSeason20242025!$B$3:$B$1315, "&lt;=" &amp; $A133, DataRegularSeason20242025!$D$3:$D$1315, Q$1)+SUMIFS(DataRegularSeason20242025!$AB$3:$AB$1315,DataRegularSeason20242025!$B$3:$B$1315, "&lt;=" &amp; $A133, DataRegularSeason20242025!$E$3:$E$1315, Q$1)</f>
        <v>26</v>
      </c>
      <c r="R133" s="2">
        <f>SUMIFS(DataRegularSeason20242025!$AA$3:$AA$1315,DataRegularSeason20242025!$B$3:$B$1315, "&lt;=" &amp; $A133, DataRegularSeason20242025!$D$3:$D$1315, R$1)+SUMIFS(DataRegularSeason20242025!$AB$3:$AB$1315,DataRegularSeason20242025!$B$3:$B$1315, "&lt;=" &amp; $A133, DataRegularSeason20242025!$E$3:$E$1315, R$1)</f>
        <v>15</v>
      </c>
      <c r="S133" s="2">
        <f>SUMIFS(DataRegularSeason20242025!$AA$3:$AA$1315,DataRegularSeason20242025!$B$3:$B$1315, "&lt;=" &amp; $A133, DataRegularSeason20242025!$D$3:$D$1315, S$1)+SUMIFS(DataRegularSeason20242025!$AB$3:$AB$1315,DataRegularSeason20242025!$B$3:$B$1315, "&lt;=" &amp; $A133, DataRegularSeason20242025!$E$3:$E$1315, S$1)</f>
        <v>19</v>
      </c>
      <c r="T133" s="2">
        <f>SUMIFS(DataRegularSeason20242025!$AA$3:$AA$1315,DataRegularSeason20242025!$B$3:$B$1315, "&lt;=" &amp; $A133, DataRegularSeason20242025!$D$3:$D$1315, T$1)+SUMIFS(DataRegularSeason20242025!$AB$3:$AB$1315,DataRegularSeason20242025!$B$3:$B$1315, "&lt;=" &amp; $A133, DataRegularSeason20242025!$E$3:$E$1315, T$1)</f>
        <v>25</v>
      </c>
      <c r="U133" s="2">
        <f>SUMIFS(DataRegularSeason20242025!$AA$3:$AA$1315,DataRegularSeason20242025!$B$3:$B$1315, "&lt;=" &amp; $A133, DataRegularSeason20242025!$D$3:$D$1315, U$1)+SUMIFS(DataRegularSeason20242025!$AB$3:$AB$1315,DataRegularSeason20242025!$B$3:$B$1315, "&lt;=" &amp; $A133, DataRegularSeason20242025!$E$3:$E$1315, U$1)</f>
        <v>17</v>
      </c>
      <c r="V133" s="2">
        <f>SUMIFS(DataRegularSeason20242025!$AA$3:$AA$1315,DataRegularSeason20242025!$B$3:$B$1315, "&lt;=" &amp; $A133, DataRegularSeason20242025!$D$3:$D$1315, V$1)+SUMIFS(DataRegularSeason20242025!$AB$3:$AB$1315,DataRegularSeason20242025!$B$3:$B$1315, "&lt;=" &amp; $A133, DataRegularSeason20242025!$E$3:$E$1315, V$1)</f>
        <v>18</v>
      </c>
      <c r="W133" s="2">
        <f>SUMIFS(DataRegularSeason20242025!$AA$3:$AA$1315,DataRegularSeason20242025!$B$3:$B$1315, "&lt;=" &amp; $A133, DataRegularSeason20242025!$D$3:$D$1315, W$1)+SUMIFS(DataRegularSeason20242025!$AB$3:$AB$1315,DataRegularSeason20242025!$B$3:$B$1315, "&lt;=" &amp; $A133, DataRegularSeason20242025!$E$3:$E$1315, W$1)</f>
        <v>18</v>
      </c>
      <c r="X133" s="2">
        <f>SUMIFS(DataRegularSeason20242025!$AA$3:$AA$1315,DataRegularSeason20242025!$B$3:$B$1315, "&lt;=" &amp; $A133, DataRegularSeason20242025!$D$3:$D$1315, X$1)+SUMIFS(DataRegularSeason20242025!$AB$3:$AB$1315,DataRegularSeason20242025!$B$3:$B$1315, "&lt;=" &amp; $A133, DataRegularSeason20242025!$E$3:$E$1315, X$1)</f>
        <v>21</v>
      </c>
      <c r="Y133" s="2">
        <f>SUMIFS(DataRegularSeason20242025!$AA$3:$AA$1315,DataRegularSeason20242025!$B$3:$B$1315, "&lt;=" &amp; $A133, DataRegularSeason20242025!$D$3:$D$1315, Y$1)+SUMIFS(DataRegularSeason20242025!$AB$3:$AB$1315,DataRegularSeason20242025!$B$3:$B$1315, "&lt;=" &amp; $A133, DataRegularSeason20242025!$E$3:$E$1315, Y$1)</f>
        <v>16</v>
      </c>
      <c r="Z133" s="2">
        <f>SUMIFS(DataRegularSeason20242025!$AA$3:$AA$1315,DataRegularSeason20242025!$B$3:$B$1315, "&lt;=" &amp; $A133, DataRegularSeason20242025!$D$3:$D$1315, Z$1)+SUMIFS(DataRegularSeason20242025!$AB$3:$AB$1315,DataRegularSeason20242025!$B$3:$B$1315, "&lt;=" &amp; $A133, DataRegularSeason20242025!$E$3:$E$1315, Z$1)</f>
        <v>17</v>
      </c>
      <c r="AA133" s="2">
        <f>SUMIFS(DataRegularSeason20242025!$AA$3:$AA$1315,DataRegularSeason20242025!$B$3:$B$1315, "&lt;=" &amp; $A133, DataRegularSeason20242025!$D$3:$D$1315, AA$1)+SUMIFS(DataRegularSeason20242025!$AB$3:$AB$1315,DataRegularSeason20242025!$B$3:$B$1315, "&lt;=" &amp; $A133, DataRegularSeason20242025!$E$3:$E$1315, AA$1)</f>
        <v>21</v>
      </c>
      <c r="AB133" s="2">
        <f>SUMIFS(DataRegularSeason20242025!$AA$3:$AA$1315,DataRegularSeason20242025!$B$3:$B$1315, "&lt;=" &amp; $A133, DataRegularSeason20242025!$D$3:$D$1315, AB$1)+SUMIFS(DataRegularSeason20242025!$AB$3:$AB$1315,DataRegularSeason20242025!$B$3:$B$1315, "&lt;=" &amp; $A133, DataRegularSeason20242025!$E$3:$E$1315, AB$1)</f>
        <v>26</v>
      </c>
      <c r="AC133" s="2">
        <f>SUMIFS(DataRegularSeason20242025!$AA$3:$AA$1315,DataRegularSeason20242025!$B$3:$B$1315, "&lt;=" &amp; $A133, DataRegularSeason20242025!$D$3:$D$1315, AC$1)+SUMIFS(DataRegularSeason20242025!$AB$3:$AB$1315,DataRegularSeason20242025!$B$3:$B$1315, "&lt;=" &amp; $A133, DataRegularSeason20242025!$E$3:$E$1315, AC$1)</f>
        <v>17</v>
      </c>
      <c r="AD133" s="2">
        <f>SUMIFS(DataRegularSeason20242025!$AA$3:$AA$1315,DataRegularSeason20242025!$B$3:$B$1315, "&lt;=" &amp; $A133, DataRegularSeason20242025!$D$3:$D$1315, AD$1)+SUMIFS(DataRegularSeason20242025!$AB$3:$AB$1315,DataRegularSeason20242025!$B$3:$B$1315, "&lt;=" &amp; $A133, DataRegularSeason20242025!$E$3:$E$1315, AD$1)</f>
        <v>21</v>
      </c>
      <c r="AE133" s="2">
        <f>SUMIFS(DataRegularSeason20242025!$AA$3:$AA$1315,DataRegularSeason20242025!$B$3:$B$1315, "&lt;=" &amp; $A133, DataRegularSeason20242025!$D$3:$D$1315, AE$1)+SUMIFS(DataRegularSeason20242025!$AB$3:$AB$1315,DataRegularSeason20242025!$B$3:$B$1315, "&lt;=" &amp; $A133, DataRegularSeason20242025!$E$3:$E$1315, AE$1)</f>
        <v>24</v>
      </c>
      <c r="AF133" s="2">
        <f>SUMIFS(DataRegularSeason20242025!$AA$3:$AA$1315,DataRegularSeason20242025!$B$3:$B$1315, "&lt;=" &amp; $A133, DataRegularSeason20242025!$D$3:$D$1315, AF$1)+SUMIFS(DataRegularSeason20242025!$AB$3:$AB$1315,DataRegularSeason20242025!$B$3:$B$1315, "&lt;=" &amp; $A133, DataRegularSeason20242025!$E$3:$E$1315, AF$1)</f>
        <v>32</v>
      </c>
      <c r="AG133" s="2">
        <f>SUMIFS(DataRegularSeason20242025!$AA$3:$AA$1315,DataRegularSeason20242025!$B$3:$B$1315, "&lt;=" &amp; $A133, DataRegularSeason20242025!$D$3:$D$1315, AG$1)+SUMIFS(DataRegularSeason20242025!$AB$3:$AB$1315,DataRegularSeason20242025!$B$3:$B$1315, "&lt;=" &amp; $A133, DataRegularSeason20242025!$E$3:$E$1315, AG$1)</f>
        <v>27</v>
      </c>
    </row>
    <row r="134" spans="1:33" x14ac:dyDescent="0.25">
      <c r="A134" s="4">
        <v>45700</v>
      </c>
      <c r="B134" s="2">
        <f>SUMIFS(DataRegularSeason20242025!$AA$3:$AA$1315,DataRegularSeason20242025!$B$3:$B$1315, "&lt;=" &amp; $A134, DataRegularSeason20242025!$D$3:$D$1315, B$1)+SUMIFS(DataRegularSeason20242025!$AB$3:$AB$1315,DataRegularSeason20242025!$B$3:$B$1315, "&lt;=" &amp; $A134, DataRegularSeason20242025!$E$3:$E$1315, B$1)</f>
        <v>18</v>
      </c>
      <c r="C134" s="2">
        <f>SUMIFS(DataRegularSeason20242025!$AA$3:$AA$1315,DataRegularSeason20242025!$B$3:$B$1315, "&lt;=" &amp; $A134, DataRegularSeason20242025!$D$3:$D$1315, C$1)+SUMIFS(DataRegularSeason20242025!$AB$3:$AB$1315,DataRegularSeason20242025!$B$3:$B$1315, "&lt;=" &amp; $A134, DataRegularSeason20242025!$E$3:$E$1315, C$1)</f>
        <v>19</v>
      </c>
      <c r="D134" s="2">
        <f>SUMIFS(DataRegularSeason20242025!$AA$3:$AA$1315,DataRegularSeason20242025!$B$3:$B$1315, "&lt;=" &amp; $A134, DataRegularSeason20242025!$D$3:$D$1315, D$1)+SUMIFS(DataRegularSeason20242025!$AB$3:$AB$1315,DataRegularSeason20242025!$B$3:$B$1315, "&lt;=" &amp; $A134, DataRegularSeason20242025!$E$3:$E$1315, D$1)</f>
        <v>19</v>
      </c>
      <c r="E134" s="2">
        <f>SUMIFS(DataRegularSeason20242025!$AA$3:$AA$1315,DataRegularSeason20242025!$B$3:$B$1315, "&lt;=" &amp; $A134, DataRegularSeason20242025!$D$3:$D$1315, E$1)+SUMIFS(DataRegularSeason20242025!$AB$3:$AB$1315,DataRegularSeason20242025!$B$3:$B$1315, "&lt;=" &amp; $A134, DataRegularSeason20242025!$E$3:$E$1315, E$1)</f>
        <v>28</v>
      </c>
      <c r="F134" s="2">
        <f>SUMIFS(DataRegularSeason20242025!$AA$3:$AA$1315,DataRegularSeason20242025!$B$3:$B$1315, "&lt;=" &amp; $A134, DataRegularSeason20242025!$D$3:$D$1315, F$1)+SUMIFS(DataRegularSeason20242025!$AB$3:$AB$1315,DataRegularSeason20242025!$B$3:$B$1315, "&lt;=" &amp; $A134, DataRegularSeason20242025!$E$3:$E$1315, F$1)</f>
        <v>16</v>
      </c>
      <c r="G134" s="2">
        <f>SUMIFS(DataRegularSeason20242025!$AA$3:$AA$1315,DataRegularSeason20242025!$B$3:$B$1315, "&lt;=" &amp; $A134, DataRegularSeason20242025!$D$3:$D$1315, G$1)+SUMIFS(DataRegularSeason20242025!$AB$3:$AB$1315,DataRegularSeason20242025!$B$3:$B$1315, "&lt;=" &amp; $A134, DataRegularSeason20242025!$E$3:$E$1315, G$1)</f>
        <v>23</v>
      </c>
      <c r="H134" s="2">
        <f>SUMIFS(DataRegularSeason20242025!$AA$3:$AA$1315,DataRegularSeason20242025!$B$3:$B$1315, "&lt;=" &amp; $A134, DataRegularSeason20242025!$D$3:$D$1315, H$1)+SUMIFS(DataRegularSeason20242025!$AB$3:$AB$1315,DataRegularSeason20242025!$B$3:$B$1315, "&lt;=" &amp; $A134, DataRegularSeason20242025!$E$3:$E$1315, H$1)</f>
        <v>13</v>
      </c>
      <c r="I134" s="2">
        <f>SUMIFS(DataRegularSeason20242025!$AA$3:$AA$1315,DataRegularSeason20242025!$B$3:$B$1315, "&lt;=" &amp; $A134, DataRegularSeason20242025!$D$3:$D$1315, I$1)+SUMIFS(DataRegularSeason20242025!$AB$3:$AB$1315,DataRegularSeason20242025!$B$3:$B$1315, "&lt;=" &amp; $A134, DataRegularSeason20242025!$E$3:$E$1315, I$1)</f>
        <v>20</v>
      </c>
      <c r="J134" s="2">
        <f>SUMIFS(DataRegularSeason20242025!$AA$3:$AA$1315,DataRegularSeason20242025!$B$3:$B$1315, "&lt;=" &amp; $A134, DataRegularSeason20242025!$D$3:$D$1315, J$1)+SUMIFS(DataRegularSeason20242025!$AB$3:$AB$1315,DataRegularSeason20242025!$B$3:$B$1315, "&lt;=" &amp; $A134, DataRegularSeason20242025!$E$3:$E$1315, J$1)</f>
        <v>24</v>
      </c>
      <c r="K134" s="2">
        <f>SUMIFS(DataRegularSeason20242025!$AA$3:$AA$1315,DataRegularSeason20242025!$B$3:$B$1315, "&lt;=" &amp; $A134, DataRegularSeason20242025!$D$3:$D$1315, K$1)+SUMIFS(DataRegularSeason20242025!$AB$3:$AB$1315,DataRegularSeason20242025!$B$3:$B$1315, "&lt;=" &amp; $A134, DataRegularSeason20242025!$E$3:$E$1315, K$1)</f>
        <v>16</v>
      </c>
      <c r="L134" s="2">
        <f>SUMIFS(DataRegularSeason20242025!$AA$3:$AA$1315,DataRegularSeason20242025!$B$3:$B$1315, "&lt;=" &amp; $A134, DataRegularSeason20242025!$D$3:$D$1315, L$1)+SUMIFS(DataRegularSeason20242025!$AB$3:$AB$1315,DataRegularSeason20242025!$B$3:$B$1315, "&lt;=" &amp; $A134, DataRegularSeason20242025!$E$3:$E$1315, L$1)</f>
        <v>22</v>
      </c>
      <c r="M134" s="2">
        <f>SUMIFS(DataRegularSeason20242025!$AA$3:$AA$1315,DataRegularSeason20242025!$B$3:$B$1315, "&lt;=" &amp; $A134, DataRegularSeason20242025!$D$3:$D$1315, M$1)+SUMIFS(DataRegularSeason20242025!$AB$3:$AB$1315,DataRegularSeason20242025!$B$3:$B$1315, "&lt;=" &amp; $A134, DataRegularSeason20242025!$E$3:$E$1315, M$1)</f>
        <v>25</v>
      </c>
      <c r="N134" s="2">
        <f>SUMIFS(DataRegularSeason20242025!$AA$3:$AA$1315,DataRegularSeason20242025!$B$3:$B$1315, "&lt;=" &amp; $A134, DataRegularSeason20242025!$D$3:$D$1315, N$1)+SUMIFS(DataRegularSeason20242025!$AB$3:$AB$1315,DataRegularSeason20242025!$B$3:$B$1315, "&lt;=" &amp; $A134, DataRegularSeason20242025!$E$3:$E$1315, N$1)</f>
        <v>23</v>
      </c>
      <c r="O134" s="2">
        <f>SUMIFS(DataRegularSeason20242025!$AA$3:$AA$1315,DataRegularSeason20242025!$B$3:$B$1315, "&lt;=" &amp; $A134, DataRegularSeason20242025!$D$3:$D$1315, O$1)+SUMIFS(DataRegularSeason20242025!$AB$3:$AB$1315,DataRegularSeason20242025!$B$3:$B$1315, "&lt;=" &amp; $A134, DataRegularSeason20242025!$E$3:$E$1315, O$1)</f>
        <v>27</v>
      </c>
      <c r="P134" s="2">
        <f>SUMIFS(DataRegularSeason20242025!$AA$3:$AA$1315,DataRegularSeason20242025!$B$3:$B$1315, "&lt;=" &amp; $A134, DataRegularSeason20242025!$D$3:$D$1315, P$1)+SUMIFS(DataRegularSeason20242025!$AB$3:$AB$1315,DataRegularSeason20242025!$B$3:$B$1315, "&lt;=" &amp; $A134, DataRegularSeason20242025!$E$3:$E$1315, P$1)</f>
        <v>16</v>
      </c>
      <c r="Q134" s="2">
        <f>SUMIFS(DataRegularSeason20242025!$AA$3:$AA$1315,DataRegularSeason20242025!$B$3:$B$1315, "&lt;=" &amp; $A134, DataRegularSeason20242025!$D$3:$D$1315, Q$1)+SUMIFS(DataRegularSeason20242025!$AB$3:$AB$1315,DataRegularSeason20242025!$B$3:$B$1315, "&lt;=" &amp; $A134, DataRegularSeason20242025!$E$3:$E$1315, Q$1)</f>
        <v>26</v>
      </c>
      <c r="R134" s="2">
        <f>SUMIFS(DataRegularSeason20242025!$AA$3:$AA$1315,DataRegularSeason20242025!$B$3:$B$1315, "&lt;=" &amp; $A134, DataRegularSeason20242025!$D$3:$D$1315, R$1)+SUMIFS(DataRegularSeason20242025!$AB$3:$AB$1315,DataRegularSeason20242025!$B$3:$B$1315, "&lt;=" &amp; $A134, DataRegularSeason20242025!$E$3:$E$1315, R$1)</f>
        <v>15</v>
      </c>
      <c r="S134" s="2">
        <f>SUMIFS(DataRegularSeason20242025!$AA$3:$AA$1315,DataRegularSeason20242025!$B$3:$B$1315, "&lt;=" &amp; $A134, DataRegularSeason20242025!$D$3:$D$1315, S$1)+SUMIFS(DataRegularSeason20242025!$AB$3:$AB$1315,DataRegularSeason20242025!$B$3:$B$1315, "&lt;=" &amp; $A134, DataRegularSeason20242025!$E$3:$E$1315, S$1)</f>
        <v>19</v>
      </c>
      <c r="T134" s="2">
        <f>SUMIFS(DataRegularSeason20242025!$AA$3:$AA$1315,DataRegularSeason20242025!$B$3:$B$1315, "&lt;=" &amp; $A134, DataRegularSeason20242025!$D$3:$D$1315, T$1)+SUMIFS(DataRegularSeason20242025!$AB$3:$AB$1315,DataRegularSeason20242025!$B$3:$B$1315, "&lt;=" &amp; $A134, DataRegularSeason20242025!$E$3:$E$1315, T$1)</f>
        <v>25</v>
      </c>
      <c r="U134" s="2">
        <f>SUMIFS(DataRegularSeason20242025!$AA$3:$AA$1315,DataRegularSeason20242025!$B$3:$B$1315, "&lt;=" &amp; $A134, DataRegularSeason20242025!$D$3:$D$1315, U$1)+SUMIFS(DataRegularSeason20242025!$AB$3:$AB$1315,DataRegularSeason20242025!$B$3:$B$1315, "&lt;=" &amp; $A134, DataRegularSeason20242025!$E$3:$E$1315, U$1)</f>
        <v>17</v>
      </c>
      <c r="V134" s="2">
        <f>SUMIFS(DataRegularSeason20242025!$AA$3:$AA$1315,DataRegularSeason20242025!$B$3:$B$1315, "&lt;=" &amp; $A134, DataRegularSeason20242025!$D$3:$D$1315, V$1)+SUMIFS(DataRegularSeason20242025!$AB$3:$AB$1315,DataRegularSeason20242025!$B$3:$B$1315, "&lt;=" &amp; $A134, DataRegularSeason20242025!$E$3:$E$1315, V$1)</f>
        <v>18</v>
      </c>
      <c r="W134" s="2">
        <f>SUMIFS(DataRegularSeason20242025!$AA$3:$AA$1315,DataRegularSeason20242025!$B$3:$B$1315, "&lt;=" &amp; $A134, DataRegularSeason20242025!$D$3:$D$1315, W$1)+SUMIFS(DataRegularSeason20242025!$AB$3:$AB$1315,DataRegularSeason20242025!$B$3:$B$1315, "&lt;=" &amp; $A134, DataRegularSeason20242025!$E$3:$E$1315, W$1)</f>
        <v>18</v>
      </c>
      <c r="X134" s="2">
        <f>SUMIFS(DataRegularSeason20242025!$AA$3:$AA$1315,DataRegularSeason20242025!$B$3:$B$1315, "&lt;=" &amp; $A134, DataRegularSeason20242025!$D$3:$D$1315, X$1)+SUMIFS(DataRegularSeason20242025!$AB$3:$AB$1315,DataRegularSeason20242025!$B$3:$B$1315, "&lt;=" &amp; $A134, DataRegularSeason20242025!$E$3:$E$1315, X$1)</f>
        <v>21</v>
      </c>
      <c r="Y134" s="2">
        <f>SUMIFS(DataRegularSeason20242025!$AA$3:$AA$1315,DataRegularSeason20242025!$B$3:$B$1315, "&lt;=" &amp; $A134, DataRegularSeason20242025!$D$3:$D$1315, Y$1)+SUMIFS(DataRegularSeason20242025!$AB$3:$AB$1315,DataRegularSeason20242025!$B$3:$B$1315, "&lt;=" &amp; $A134, DataRegularSeason20242025!$E$3:$E$1315, Y$1)</f>
        <v>16</v>
      </c>
      <c r="Z134" s="2">
        <f>SUMIFS(DataRegularSeason20242025!$AA$3:$AA$1315,DataRegularSeason20242025!$B$3:$B$1315, "&lt;=" &amp; $A134, DataRegularSeason20242025!$D$3:$D$1315, Z$1)+SUMIFS(DataRegularSeason20242025!$AB$3:$AB$1315,DataRegularSeason20242025!$B$3:$B$1315, "&lt;=" &amp; $A134, DataRegularSeason20242025!$E$3:$E$1315, Z$1)</f>
        <v>17</v>
      </c>
      <c r="AA134" s="2">
        <f>SUMIFS(DataRegularSeason20242025!$AA$3:$AA$1315,DataRegularSeason20242025!$B$3:$B$1315, "&lt;=" &amp; $A134, DataRegularSeason20242025!$D$3:$D$1315, AA$1)+SUMIFS(DataRegularSeason20242025!$AB$3:$AB$1315,DataRegularSeason20242025!$B$3:$B$1315, "&lt;=" &amp; $A134, DataRegularSeason20242025!$E$3:$E$1315, AA$1)</f>
        <v>21</v>
      </c>
      <c r="AB134" s="2">
        <f>SUMIFS(DataRegularSeason20242025!$AA$3:$AA$1315,DataRegularSeason20242025!$B$3:$B$1315, "&lt;=" &amp; $A134, DataRegularSeason20242025!$D$3:$D$1315, AB$1)+SUMIFS(DataRegularSeason20242025!$AB$3:$AB$1315,DataRegularSeason20242025!$B$3:$B$1315, "&lt;=" &amp; $A134, DataRegularSeason20242025!$E$3:$E$1315, AB$1)</f>
        <v>26</v>
      </c>
      <c r="AC134" s="2">
        <f>SUMIFS(DataRegularSeason20242025!$AA$3:$AA$1315,DataRegularSeason20242025!$B$3:$B$1315, "&lt;=" &amp; $A134, DataRegularSeason20242025!$D$3:$D$1315, AC$1)+SUMIFS(DataRegularSeason20242025!$AB$3:$AB$1315,DataRegularSeason20242025!$B$3:$B$1315, "&lt;=" &amp; $A134, DataRegularSeason20242025!$E$3:$E$1315, AC$1)</f>
        <v>17</v>
      </c>
      <c r="AD134" s="2">
        <f>SUMIFS(DataRegularSeason20242025!$AA$3:$AA$1315,DataRegularSeason20242025!$B$3:$B$1315, "&lt;=" &amp; $A134, DataRegularSeason20242025!$D$3:$D$1315, AD$1)+SUMIFS(DataRegularSeason20242025!$AB$3:$AB$1315,DataRegularSeason20242025!$B$3:$B$1315, "&lt;=" &amp; $A134, DataRegularSeason20242025!$E$3:$E$1315, AD$1)</f>
        <v>21</v>
      </c>
      <c r="AE134" s="2">
        <f>SUMIFS(DataRegularSeason20242025!$AA$3:$AA$1315,DataRegularSeason20242025!$B$3:$B$1315, "&lt;=" &amp; $A134, DataRegularSeason20242025!$D$3:$D$1315, AE$1)+SUMIFS(DataRegularSeason20242025!$AB$3:$AB$1315,DataRegularSeason20242025!$B$3:$B$1315, "&lt;=" &amp; $A134, DataRegularSeason20242025!$E$3:$E$1315, AE$1)</f>
        <v>24</v>
      </c>
      <c r="AF134" s="2">
        <f>SUMIFS(DataRegularSeason20242025!$AA$3:$AA$1315,DataRegularSeason20242025!$B$3:$B$1315, "&lt;=" &amp; $A134, DataRegularSeason20242025!$D$3:$D$1315, AF$1)+SUMIFS(DataRegularSeason20242025!$AB$3:$AB$1315,DataRegularSeason20242025!$B$3:$B$1315, "&lt;=" &amp; $A134, DataRegularSeason20242025!$E$3:$E$1315, AF$1)</f>
        <v>32</v>
      </c>
      <c r="AG134" s="2">
        <f>SUMIFS(DataRegularSeason20242025!$AA$3:$AA$1315,DataRegularSeason20242025!$B$3:$B$1315, "&lt;=" &amp; $A134, DataRegularSeason20242025!$D$3:$D$1315, AG$1)+SUMIFS(DataRegularSeason20242025!$AB$3:$AB$1315,DataRegularSeason20242025!$B$3:$B$1315, "&lt;=" &amp; $A134, DataRegularSeason20242025!$E$3:$E$1315, AG$1)</f>
        <v>27</v>
      </c>
    </row>
    <row r="135" spans="1:33" x14ac:dyDescent="0.25">
      <c r="A135" s="4">
        <v>45701</v>
      </c>
      <c r="B135" s="2">
        <f>SUMIFS(DataRegularSeason20242025!$AA$3:$AA$1315,DataRegularSeason20242025!$B$3:$B$1315, "&lt;=" &amp; $A135, DataRegularSeason20242025!$D$3:$D$1315, B$1)+SUMIFS(DataRegularSeason20242025!$AB$3:$AB$1315,DataRegularSeason20242025!$B$3:$B$1315, "&lt;=" &amp; $A135, DataRegularSeason20242025!$E$3:$E$1315, B$1)</f>
        <v>18</v>
      </c>
      <c r="C135" s="2">
        <f>SUMIFS(DataRegularSeason20242025!$AA$3:$AA$1315,DataRegularSeason20242025!$B$3:$B$1315, "&lt;=" &amp; $A135, DataRegularSeason20242025!$D$3:$D$1315, C$1)+SUMIFS(DataRegularSeason20242025!$AB$3:$AB$1315,DataRegularSeason20242025!$B$3:$B$1315, "&lt;=" &amp; $A135, DataRegularSeason20242025!$E$3:$E$1315, C$1)</f>
        <v>19</v>
      </c>
      <c r="D135" s="2">
        <f>SUMIFS(DataRegularSeason20242025!$AA$3:$AA$1315,DataRegularSeason20242025!$B$3:$B$1315, "&lt;=" &amp; $A135, DataRegularSeason20242025!$D$3:$D$1315, D$1)+SUMIFS(DataRegularSeason20242025!$AB$3:$AB$1315,DataRegularSeason20242025!$B$3:$B$1315, "&lt;=" &amp; $A135, DataRegularSeason20242025!$E$3:$E$1315, D$1)</f>
        <v>19</v>
      </c>
      <c r="E135" s="2">
        <f>SUMIFS(DataRegularSeason20242025!$AA$3:$AA$1315,DataRegularSeason20242025!$B$3:$B$1315, "&lt;=" &amp; $A135, DataRegularSeason20242025!$D$3:$D$1315, E$1)+SUMIFS(DataRegularSeason20242025!$AB$3:$AB$1315,DataRegularSeason20242025!$B$3:$B$1315, "&lt;=" &amp; $A135, DataRegularSeason20242025!$E$3:$E$1315, E$1)</f>
        <v>28</v>
      </c>
      <c r="F135" s="2">
        <f>SUMIFS(DataRegularSeason20242025!$AA$3:$AA$1315,DataRegularSeason20242025!$B$3:$B$1315, "&lt;=" &amp; $A135, DataRegularSeason20242025!$D$3:$D$1315, F$1)+SUMIFS(DataRegularSeason20242025!$AB$3:$AB$1315,DataRegularSeason20242025!$B$3:$B$1315, "&lt;=" &amp; $A135, DataRegularSeason20242025!$E$3:$E$1315, F$1)</f>
        <v>16</v>
      </c>
      <c r="G135" s="2">
        <f>SUMIFS(DataRegularSeason20242025!$AA$3:$AA$1315,DataRegularSeason20242025!$B$3:$B$1315, "&lt;=" &amp; $A135, DataRegularSeason20242025!$D$3:$D$1315, G$1)+SUMIFS(DataRegularSeason20242025!$AB$3:$AB$1315,DataRegularSeason20242025!$B$3:$B$1315, "&lt;=" &amp; $A135, DataRegularSeason20242025!$E$3:$E$1315, G$1)</f>
        <v>23</v>
      </c>
      <c r="H135" s="2">
        <f>SUMIFS(DataRegularSeason20242025!$AA$3:$AA$1315,DataRegularSeason20242025!$B$3:$B$1315, "&lt;=" &amp; $A135, DataRegularSeason20242025!$D$3:$D$1315, H$1)+SUMIFS(DataRegularSeason20242025!$AB$3:$AB$1315,DataRegularSeason20242025!$B$3:$B$1315, "&lt;=" &amp; $A135, DataRegularSeason20242025!$E$3:$E$1315, H$1)</f>
        <v>13</v>
      </c>
      <c r="I135" s="2">
        <f>SUMIFS(DataRegularSeason20242025!$AA$3:$AA$1315,DataRegularSeason20242025!$B$3:$B$1315, "&lt;=" &amp; $A135, DataRegularSeason20242025!$D$3:$D$1315, I$1)+SUMIFS(DataRegularSeason20242025!$AB$3:$AB$1315,DataRegularSeason20242025!$B$3:$B$1315, "&lt;=" &amp; $A135, DataRegularSeason20242025!$E$3:$E$1315, I$1)</f>
        <v>20</v>
      </c>
      <c r="J135" s="2">
        <f>SUMIFS(DataRegularSeason20242025!$AA$3:$AA$1315,DataRegularSeason20242025!$B$3:$B$1315, "&lt;=" &amp; $A135, DataRegularSeason20242025!$D$3:$D$1315, J$1)+SUMIFS(DataRegularSeason20242025!$AB$3:$AB$1315,DataRegularSeason20242025!$B$3:$B$1315, "&lt;=" &amp; $A135, DataRegularSeason20242025!$E$3:$E$1315, J$1)</f>
        <v>24</v>
      </c>
      <c r="K135" s="2">
        <f>SUMIFS(DataRegularSeason20242025!$AA$3:$AA$1315,DataRegularSeason20242025!$B$3:$B$1315, "&lt;=" &amp; $A135, DataRegularSeason20242025!$D$3:$D$1315, K$1)+SUMIFS(DataRegularSeason20242025!$AB$3:$AB$1315,DataRegularSeason20242025!$B$3:$B$1315, "&lt;=" &amp; $A135, DataRegularSeason20242025!$E$3:$E$1315, K$1)</f>
        <v>16</v>
      </c>
      <c r="L135" s="2">
        <f>SUMIFS(DataRegularSeason20242025!$AA$3:$AA$1315,DataRegularSeason20242025!$B$3:$B$1315, "&lt;=" &amp; $A135, DataRegularSeason20242025!$D$3:$D$1315, L$1)+SUMIFS(DataRegularSeason20242025!$AB$3:$AB$1315,DataRegularSeason20242025!$B$3:$B$1315, "&lt;=" &amp; $A135, DataRegularSeason20242025!$E$3:$E$1315, L$1)</f>
        <v>22</v>
      </c>
      <c r="M135" s="2">
        <f>SUMIFS(DataRegularSeason20242025!$AA$3:$AA$1315,DataRegularSeason20242025!$B$3:$B$1315, "&lt;=" &amp; $A135, DataRegularSeason20242025!$D$3:$D$1315, M$1)+SUMIFS(DataRegularSeason20242025!$AB$3:$AB$1315,DataRegularSeason20242025!$B$3:$B$1315, "&lt;=" &amp; $A135, DataRegularSeason20242025!$E$3:$E$1315, M$1)</f>
        <v>25</v>
      </c>
      <c r="N135" s="2">
        <f>SUMIFS(DataRegularSeason20242025!$AA$3:$AA$1315,DataRegularSeason20242025!$B$3:$B$1315, "&lt;=" &amp; $A135, DataRegularSeason20242025!$D$3:$D$1315, N$1)+SUMIFS(DataRegularSeason20242025!$AB$3:$AB$1315,DataRegularSeason20242025!$B$3:$B$1315, "&lt;=" &amp; $A135, DataRegularSeason20242025!$E$3:$E$1315, N$1)</f>
        <v>23</v>
      </c>
      <c r="O135" s="2">
        <f>SUMIFS(DataRegularSeason20242025!$AA$3:$AA$1315,DataRegularSeason20242025!$B$3:$B$1315, "&lt;=" &amp; $A135, DataRegularSeason20242025!$D$3:$D$1315, O$1)+SUMIFS(DataRegularSeason20242025!$AB$3:$AB$1315,DataRegularSeason20242025!$B$3:$B$1315, "&lt;=" &amp; $A135, DataRegularSeason20242025!$E$3:$E$1315, O$1)</f>
        <v>27</v>
      </c>
      <c r="P135" s="2">
        <f>SUMIFS(DataRegularSeason20242025!$AA$3:$AA$1315,DataRegularSeason20242025!$B$3:$B$1315, "&lt;=" &amp; $A135, DataRegularSeason20242025!$D$3:$D$1315, P$1)+SUMIFS(DataRegularSeason20242025!$AB$3:$AB$1315,DataRegularSeason20242025!$B$3:$B$1315, "&lt;=" &amp; $A135, DataRegularSeason20242025!$E$3:$E$1315, P$1)</f>
        <v>16</v>
      </c>
      <c r="Q135" s="2">
        <f>SUMIFS(DataRegularSeason20242025!$AA$3:$AA$1315,DataRegularSeason20242025!$B$3:$B$1315, "&lt;=" &amp; $A135, DataRegularSeason20242025!$D$3:$D$1315, Q$1)+SUMIFS(DataRegularSeason20242025!$AB$3:$AB$1315,DataRegularSeason20242025!$B$3:$B$1315, "&lt;=" &amp; $A135, DataRegularSeason20242025!$E$3:$E$1315, Q$1)</f>
        <v>26</v>
      </c>
      <c r="R135" s="2">
        <f>SUMIFS(DataRegularSeason20242025!$AA$3:$AA$1315,DataRegularSeason20242025!$B$3:$B$1315, "&lt;=" &amp; $A135, DataRegularSeason20242025!$D$3:$D$1315, R$1)+SUMIFS(DataRegularSeason20242025!$AB$3:$AB$1315,DataRegularSeason20242025!$B$3:$B$1315, "&lt;=" &amp; $A135, DataRegularSeason20242025!$E$3:$E$1315, R$1)</f>
        <v>15</v>
      </c>
      <c r="S135" s="2">
        <f>SUMIFS(DataRegularSeason20242025!$AA$3:$AA$1315,DataRegularSeason20242025!$B$3:$B$1315, "&lt;=" &amp; $A135, DataRegularSeason20242025!$D$3:$D$1315, S$1)+SUMIFS(DataRegularSeason20242025!$AB$3:$AB$1315,DataRegularSeason20242025!$B$3:$B$1315, "&lt;=" &amp; $A135, DataRegularSeason20242025!$E$3:$E$1315, S$1)</f>
        <v>19</v>
      </c>
      <c r="T135" s="2">
        <f>SUMIFS(DataRegularSeason20242025!$AA$3:$AA$1315,DataRegularSeason20242025!$B$3:$B$1315, "&lt;=" &amp; $A135, DataRegularSeason20242025!$D$3:$D$1315, T$1)+SUMIFS(DataRegularSeason20242025!$AB$3:$AB$1315,DataRegularSeason20242025!$B$3:$B$1315, "&lt;=" &amp; $A135, DataRegularSeason20242025!$E$3:$E$1315, T$1)</f>
        <v>25</v>
      </c>
      <c r="U135" s="2">
        <f>SUMIFS(DataRegularSeason20242025!$AA$3:$AA$1315,DataRegularSeason20242025!$B$3:$B$1315, "&lt;=" &amp; $A135, DataRegularSeason20242025!$D$3:$D$1315, U$1)+SUMIFS(DataRegularSeason20242025!$AB$3:$AB$1315,DataRegularSeason20242025!$B$3:$B$1315, "&lt;=" &amp; $A135, DataRegularSeason20242025!$E$3:$E$1315, U$1)</f>
        <v>17</v>
      </c>
      <c r="V135" s="2">
        <f>SUMIFS(DataRegularSeason20242025!$AA$3:$AA$1315,DataRegularSeason20242025!$B$3:$B$1315, "&lt;=" &amp; $A135, DataRegularSeason20242025!$D$3:$D$1315, V$1)+SUMIFS(DataRegularSeason20242025!$AB$3:$AB$1315,DataRegularSeason20242025!$B$3:$B$1315, "&lt;=" &amp; $A135, DataRegularSeason20242025!$E$3:$E$1315, V$1)</f>
        <v>18</v>
      </c>
      <c r="W135" s="2">
        <f>SUMIFS(DataRegularSeason20242025!$AA$3:$AA$1315,DataRegularSeason20242025!$B$3:$B$1315, "&lt;=" &amp; $A135, DataRegularSeason20242025!$D$3:$D$1315, W$1)+SUMIFS(DataRegularSeason20242025!$AB$3:$AB$1315,DataRegularSeason20242025!$B$3:$B$1315, "&lt;=" &amp; $A135, DataRegularSeason20242025!$E$3:$E$1315, W$1)</f>
        <v>18</v>
      </c>
      <c r="X135" s="2">
        <f>SUMIFS(DataRegularSeason20242025!$AA$3:$AA$1315,DataRegularSeason20242025!$B$3:$B$1315, "&lt;=" &amp; $A135, DataRegularSeason20242025!$D$3:$D$1315, X$1)+SUMIFS(DataRegularSeason20242025!$AB$3:$AB$1315,DataRegularSeason20242025!$B$3:$B$1315, "&lt;=" &amp; $A135, DataRegularSeason20242025!$E$3:$E$1315, X$1)</f>
        <v>21</v>
      </c>
      <c r="Y135" s="2">
        <f>SUMIFS(DataRegularSeason20242025!$AA$3:$AA$1315,DataRegularSeason20242025!$B$3:$B$1315, "&lt;=" &amp; $A135, DataRegularSeason20242025!$D$3:$D$1315, Y$1)+SUMIFS(DataRegularSeason20242025!$AB$3:$AB$1315,DataRegularSeason20242025!$B$3:$B$1315, "&lt;=" &amp; $A135, DataRegularSeason20242025!$E$3:$E$1315, Y$1)</f>
        <v>16</v>
      </c>
      <c r="Z135" s="2">
        <f>SUMIFS(DataRegularSeason20242025!$AA$3:$AA$1315,DataRegularSeason20242025!$B$3:$B$1315, "&lt;=" &amp; $A135, DataRegularSeason20242025!$D$3:$D$1315, Z$1)+SUMIFS(DataRegularSeason20242025!$AB$3:$AB$1315,DataRegularSeason20242025!$B$3:$B$1315, "&lt;=" &amp; $A135, DataRegularSeason20242025!$E$3:$E$1315, Z$1)</f>
        <v>17</v>
      </c>
      <c r="AA135" s="2">
        <f>SUMIFS(DataRegularSeason20242025!$AA$3:$AA$1315,DataRegularSeason20242025!$B$3:$B$1315, "&lt;=" &amp; $A135, DataRegularSeason20242025!$D$3:$D$1315, AA$1)+SUMIFS(DataRegularSeason20242025!$AB$3:$AB$1315,DataRegularSeason20242025!$B$3:$B$1315, "&lt;=" &amp; $A135, DataRegularSeason20242025!$E$3:$E$1315, AA$1)</f>
        <v>21</v>
      </c>
      <c r="AB135" s="2">
        <f>SUMIFS(DataRegularSeason20242025!$AA$3:$AA$1315,DataRegularSeason20242025!$B$3:$B$1315, "&lt;=" &amp; $A135, DataRegularSeason20242025!$D$3:$D$1315, AB$1)+SUMIFS(DataRegularSeason20242025!$AB$3:$AB$1315,DataRegularSeason20242025!$B$3:$B$1315, "&lt;=" &amp; $A135, DataRegularSeason20242025!$E$3:$E$1315, AB$1)</f>
        <v>26</v>
      </c>
      <c r="AC135" s="2">
        <f>SUMIFS(DataRegularSeason20242025!$AA$3:$AA$1315,DataRegularSeason20242025!$B$3:$B$1315, "&lt;=" &amp; $A135, DataRegularSeason20242025!$D$3:$D$1315, AC$1)+SUMIFS(DataRegularSeason20242025!$AB$3:$AB$1315,DataRegularSeason20242025!$B$3:$B$1315, "&lt;=" &amp; $A135, DataRegularSeason20242025!$E$3:$E$1315, AC$1)</f>
        <v>17</v>
      </c>
      <c r="AD135" s="2">
        <f>SUMIFS(DataRegularSeason20242025!$AA$3:$AA$1315,DataRegularSeason20242025!$B$3:$B$1315, "&lt;=" &amp; $A135, DataRegularSeason20242025!$D$3:$D$1315, AD$1)+SUMIFS(DataRegularSeason20242025!$AB$3:$AB$1315,DataRegularSeason20242025!$B$3:$B$1315, "&lt;=" &amp; $A135, DataRegularSeason20242025!$E$3:$E$1315, AD$1)</f>
        <v>21</v>
      </c>
      <c r="AE135" s="2">
        <f>SUMIFS(DataRegularSeason20242025!$AA$3:$AA$1315,DataRegularSeason20242025!$B$3:$B$1315, "&lt;=" &amp; $A135, DataRegularSeason20242025!$D$3:$D$1315, AE$1)+SUMIFS(DataRegularSeason20242025!$AB$3:$AB$1315,DataRegularSeason20242025!$B$3:$B$1315, "&lt;=" &amp; $A135, DataRegularSeason20242025!$E$3:$E$1315, AE$1)</f>
        <v>24</v>
      </c>
      <c r="AF135" s="2">
        <f>SUMIFS(DataRegularSeason20242025!$AA$3:$AA$1315,DataRegularSeason20242025!$B$3:$B$1315, "&lt;=" &amp; $A135, DataRegularSeason20242025!$D$3:$D$1315, AF$1)+SUMIFS(DataRegularSeason20242025!$AB$3:$AB$1315,DataRegularSeason20242025!$B$3:$B$1315, "&lt;=" &amp; $A135, DataRegularSeason20242025!$E$3:$E$1315, AF$1)</f>
        <v>32</v>
      </c>
      <c r="AG135" s="2">
        <f>SUMIFS(DataRegularSeason20242025!$AA$3:$AA$1315,DataRegularSeason20242025!$B$3:$B$1315, "&lt;=" &amp; $A135, DataRegularSeason20242025!$D$3:$D$1315, AG$1)+SUMIFS(DataRegularSeason20242025!$AB$3:$AB$1315,DataRegularSeason20242025!$B$3:$B$1315, "&lt;=" &amp; $A135, DataRegularSeason20242025!$E$3:$E$1315, AG$1)</f>
        <v>27</v>
      </c>
    </row>
    <row r="136" spans="1:33" x14ac:dyDescent="0.25">
      <c r="A136" s="4">
        <v>45702</v>
      </c>
      <c r="B136" s="2">
        <f>SUMIFS(DataRegularSeason20242025!$AA$3:$AA$1315,DataRegularSeason20242025!$B$3:$B$1315, "&lt;=" &amp; $A136, DataRegularSeason20242025!$D$3:$D$1315, B$1)+SUMIFS(DataRegularSeason20242025!$AB$3:$AB$1315,DataRegularSeason20242025!$B$3:$B$1315, "&lt;=" &amp; $A136, DataRegularSeason20242025!$E$3:$E$1315, B$1)</f>
        <v>18</v>
      </c>
      <c r="C136" s="2">
        <f>SUMIFS(DataRegularSeason20242025!$AA$3:$AA$1315,DataRegularSeason20242025!$B$3:$B$1315, "&lt;=" &amp; $A136, DataRegularSeason20242025!$D$3:$D$1315, C$1)+SUMIFS(DataRegularSeason20242025!$AB$3:$AB$1315,DataRegularSeason20242025!$B$3:$B$1315, "&lt;=" &amp; $A136, DataRegularSeason20242025!$E$3:$E$1315, C$1)</f>
        <v>19</v>
      </c>
      <c r="D136" s="2">
        <f>SUMIFS(DataRegularSeason20242025!$AA$3:$AA$1315,DataRegularSeason20242025!$B$3:$B$1315, "&lt;=" &amp; $A136, DataRegularSeason20242025!$D$3:$D$1315, D$1)+SUMIFS(DataRegularSeason20242025!$AB$3:$AB$1315,DataRegularSeason20242025!$B$3:$B$1315, "&lt;=" &amp; $A136, DataRegularSeason20242025!$E$3:$E$1315, D$1)</f>
        <v>19</v>
      </c>
      <c r="E136" s="2">
        <f>SUMIFS(DataRegularSeason20242025!$AA$3:$AA$1315,DataRegularSeason20242025!$B$3:$B$1315, "&lt;=" &amp; $A136, DataRegularSeason20242025!$D$3:$D$1315, E$1)+SUMIFS(DataRegularSeason20242025!$AB$3:$AB$1315,DataRegularSeason20242025!$B$3:$B$1315, "&lt;=" &amp; $A136, DataRegularSeason20242025!$E$3:$E$1315, E$1)</f>
        <v>28</v>
      </c>
      <c r="F136" s="2">
        <f>SUMIFS(DataRegularSeason20242025!$AA$3:$AA$1315,DataRegularSeason20242025!$B$3:$B$1315, "&lt;=" &amp; $A136, DataRegularSeason20242025!$D$3:$D$1315, F$1)+SUMIFS(DataRegularSeason20242025!$AB$3:$AB$1315,DataRegularSeason20242025!$B$3:$B$1315, "&lt;=" &amp; $A136, DataRegularSeason20242025!$E$3:$E$1315, F$1)</f>
        <v>16</v>
      </c>
      <c r="G136" s="2">
        <f>SUMIFS(DataRegularSeason20242025!$AA$3:$AA$1315,DataRegularSeason20242025!$B$3:$B$1315, "&lt;=" &amp; $A136, DataRegularSeason20242025!$D$3:$D$1315, G$1)+SUMIFS(DataRegularSeason20242025!$AB$3:$AB$1315,DataRegularSeason20242025!$B$3:$B$1315, "&lt;=" &amp; $A136, DataRegularSeason20242025!$E$3:$E$1315, G$1)</f>
        <v>23</v>
      </c>
      <c r="H136" s="2">
        <f>SUMIFS(DataRegularSeason20242025!$AA$3:$AA$1315,DataRegularSeason20242025!$B$3:$B$1315, "&lt;=" &amp; $A136, DataRegularSeason20242025!$D$3:$D$1315, H$1)+SUMIFS(DataRegularSeason20242025!$AB$3:$AB$1315,DataRegularSeason20242025!$B$3:$B$1315, "&lt;=" &amp; $A136, DataRegularSeason20242025!$E$3:$E$1315, H$1)</f>
        <v>13</v>
      </c>
      <c r="I136" s="2">
        <f>SUMIFS(DataRegularSeason20242025!$AA$3:$AA$1315,DataRegularSeason20242025!$B$3:$B$1315, "&lt;=" &amp; $A136, DataRegularSeason20242025!$D$3:$D$1315, I$1)+SUMIFS(DataRegularSeason20242025!$AB$3:$AB$1315,DataRegularSeason20242025!$B$3:$B$1315, "&lt;=" &amp; $A136, DataRegularSeason20242025!$E$3:$E$1315, I$1)</f>
        <v>20</v>
      </c>
      <c r="J136" s="2">
        <f>SUMIFS(DataRegularSeason20242025!$AA$3:$AA$1315,DataRegularSeason20242025!$B$3:$B$1315, "&lt;=" &amp; $A136, DataRegularSeason20242025!$D$3:$D$1315, J$1)+SUMIFS(DataRegularSeason20242025!$AB$3:$AB$1315,DataRegularSeason20242025!$B$3:$B$1315, "&lt;=" &amp; $A136, DataRegularSeason20242025!$E$3:$E$1315, J$1)</f>
        <v>24</v>
      </c>
      <c r="K136" s="2">
        <f>SUMIFS(DataRegularSeason20242025!$AA$3:$AA$1315,DataRegularSeason20242025!$B$3:$B$1315, "&lt;=" &amp; $A136, DataRegularSeason20242025!$D$3:$D$1315, K$1)+SUMIFS(DataRegularSeason20242025!$AB$3:$AB$1315,DataRegularSeason20242025!$B$3:$B$1315, "&lt;=" &amp; $A136, DataRegularSeason20242025!$E$3:$E$1315, K$1)</f>
        <v>16</v>
      </c>
      <c r="L136" s="2">
        <f>SUMIFS(DataRegularSeason20242025!$AA$3:$AA$1315,DataRegularSeason20242025!$B$3:$B$1315, "&lt;=" &amp; $A136, DataRegularSeason20242025!$D$3:$D$1315, L$1)+SUMIFS(DataRegularSeason20242025!$AB$3:$AB$1315,DataRegularSeason20242025!$B$3:$B$1315, "&lt;=" &amp; $A136, DataRegularSeason20242025!$E$3:$E$1315, L$1)</f>
        <v>22</v>
      </c>
      <c r="M136" s="2">
        <f>SUMIFS(DataRegularSeason20242025!$AA$3:$AA$1315,DataRegularSeason20242025!$B$3:$B$1315, "&lt;=" &amp; $A136, DataRegularSeason20242025!$D$3:$D$1315, M$1)+SUMIFS(DataRegularSeason20242025!$AB$3:$AB$1315,DataRegularSeason20242025!$B$3:$B$1315, "&lt;=" &amp; $A136, DataRegularSeason20242025!$E$3:$E$1315, M$1)</f>
        <v>25</v>
      </c>
      <c r="N136" s="2">
        <f>SUMIFS(DataRegularSeason20242025!$AA$3:$AA$1315,DataRegularSeason20242025!$B$3:$B$1315, "&lt;=" &amp; $A136, DataRegularSeason20242025!$D$3:$D$1315, N$1)+SUMIFS(DataRegularSeason20242025!$AB$3:$AB$1315,DataRegularSeason20242025!$B$3:$B$1315, "&lt;=" &amp; $A136, DataRegularSeason20242025!$E$3:$E$1315, N$1)</f>
        <v>23</v>
      </c>
      <c r="O136" s="2">
        <f>SUMIFS(DataRegularSeason20242025!$AA$3:$AA$1315,DataRegularSeason20242025!$B$3:$B$1315, "&lt;=" &amp; $A136, DataRegularSeason20242025!$D$3:$D$1315, O$1)+SUMIFS(DataRegularSeason20242025!$AB$3:$AB$1315,DataRegularSeason20242025!$B$3:$B$1315, "&lt;=" &amp; $A136, DataRegularSeason20242025!$E$3:$E$1315, O$1)</f>
        <v>27</v>
      </c>
      <c r="P136" s="2">
        <f>SUMIFS(DataRegularSeason20242025!$AA$3:$AA$1315,DataRegularSeason20242025!$B$3:$B$1315, "&lt;=" &amp; $A136, DataRegularSeason20242025!$D$3:$D$1315, P$1)+SUMIFS(DataRegularSeason20242025!$AB$3:$AB$1315,DataRegularSeason20242025!$B$3:$B$1315, "&lt;=" &amp; $A136, DataRegularSeason20242025!$E$3:$E$1315, P$1)</f>
        <v>16</v>
      </c>
      <c r="Q136" s="2">
        <f>SUMIFS(DataRegularSeason20242025!$AA$3:$AA$1315,DataRegularSeason20242025!$B$3:$B$1315, "&lt;=" &amp; $A136, DataRegularSeason20242025!$D$3:$D$1315, Q$1)+SUMIFS(DataRegularSeason20242025!$AB$3:$AB$1315,DataRegularSeason20242025!$B$3:$B$1315, "&lt;=" &amp; $A136, DataRegularSeason20242025!$E$3:$E$1315, Q$1)</f>
        <v>26</v>
      </c>
      <c r="R136" s="2">
        <f>SUMIFS(DataRegularSeason20242025!$AA$3:$AA$1315,DataRegularSeason20242025!$B$3:$B$1315, "&lt;=" &amp; $A136, DataRegularSeason20242025!$D$3:$D$1315, R$1)+SUMIFS(DataRegularSeason20242025!$AB$3:$AB$1315,DataRegularSeason20242025!$B$3:$B$1315, "&lt;=" &amp; $A136, DataRegularSeason20242025!$E$3:$E$1315, R$1)</f>
        <v>15</v>
      </c>
      <c r="S136" s="2">
        <f>SUMIFS(DataRegularSeason20242025!$AA$3:$AA$1315,DataRegularSeason20242025!$B$3:$B$1315, "&lt;=" &amp; $A136, DataRegularSeason20242025!$D$3:$D$1315, S$1)+SUMIFS(DataRegularSeason20242025!$AB$3:$AB$1315,DataRegularSeason20242025!$B$3:$B$1315, "&lt;=" &amp; $A136, DataRegularSeason20242025!$E$3:$E$1315, S$1)</f>
        <v>19</v>
      </c>
      <c r="T136" s="2">
        <f>SUMIFS(DataRegularSeason20242025!$AA$3:$AA$1315,DataRegularSeason20242025!$B$3:$B$1315, "&lt;=" &amp; $A136, DataRegularSeason20242025!$D$3:$D$1315, T$1)+SUMIFS(DataRegularSeason20242025!$AB$3:$AB$1315,DataRegularSeason20242025!$B$3:$B$1315, "&lt;=" &amp; $A136, DataRegularSeason20242025!$E$3:$E$1315, T$1)</f>
        <v>25</v>
      </c>
      <c r="U136" s="2">
        <f>SUMIFS(DataRegularSeason20242025!$AA$3:$AA$1315,DataRegularSeason20242025!$B$3:$B$1315, "&lt;=" &amp; $A136, DataRegularSeason20242025!$D$3:$D$1315, U$1)+SUMIFS(DataRegularSeason20242025!$AB$3:$AB$1315,DataRegularSeason20242025!$B$3:$B$1315, "&lt;=" &amp; $A136, DataRegularSeason20242025!$E$3:$E$1315, U$1)</f>
        <v>17</v>
      </c>
      <c r="V136" s="2">
        <f>SUMIFS(DataRegularSeason20242025!$AA$3:$AA$1315,DataRegularSeason20242025!$B$3:$B$1315, "&lt;=" &amp; $A136, DataRegularSeason20242025!$D$3:$D$1315, V$1)+SUMIFS(DataRegularSeason20242025!$AB$3:$AB$1315,DataRegularSeason20242025!$B$3:$B$1315, "&lt;=" &amp; $A136, DataRegularSeason20242025!$E$3:$E$1315, V$1)</f>
        <v>18</v>
      </c>
      <c r="W136" s="2">
        <f>SUMIFS(DataRegularSeason20242025!$AA$3:$AA$1315,DataRegularSeason20242025!$B$3:$B$1315, "&lt;=" &amp; $A136, DataRegularSeason20242025!$D$3:$D$1315, W$1)+SUMIFS(DataRegularSeason20242025!$AB$3:$AB$1315,DataRegularSeason20242025!$B$3:$B$1315, "&lt;=" &amp; $A136, DataRegularSeason20242025!$E$3:$E$1315, W$1)</f>
        <v>18</v>
      </c>
      <c r="X136" s="2">
        <f>SUMIFS(DataRegularSeason20242025!$AA$3:$AA$1315,DataRegularSeason20242025!$B$3:$B$1315, "&lt;=" &amp; $A136, DataRegularSeason20242025!$D$3:$D$1315, X$1)+SUMIFS(DataRegularSeason20242025!$AB$3:$AB$1315,DataRegularSeason20242025!$B$3:$B$1315, "&lt;=" &amp; $A136, DataRegularSeason20242025!$E$3:$E$1315, X$1)</f>
        <v>21</v>
      </c>
      <c r="Y136" s="2">
        <f>SUMIFS(DataRegularSeason20242025!$AA$3:$AA$1315,DataRegularSeason20242025!$B$3:$B$1315, "&lt;=" &amp; $A136, DataRegularSeason20242025!$D$3:$D$1315, Y$1)+SUMIFS(DataRegularSeason20242025!$AB$3:$AB$1315,DataRegularSeason20242025!$B$3:$B$1315, "&lt;=" &amp; $A136, DataRegularSeason20242025!$E$3:$E$1315, Y$1)</f>
        <v>16</v>
      </c>
      <c r="Z136" s="2">
        <f>SUMIFS(DataRegularSeason20242025!$AA$3:$AA$1315,DataRegularSeason20242025!$B$3:$B$1315, "&lt;=" &amp; $A136, DataRegularSeason20242025!$D$3:$D$1315, Z$1)+SUMIFS(DataRegularSeason20242025!$AB$3:$AB$1315,DataRegularSeason20242025!$B$3:$B$1315, "&lt;=" &amp; $A136, DataRegularSeason20242025!$E$3:$E$1315, Z$1)</f>
        <v>17</v>
      </c>
      <c r="AA136" s="2">
        <f>SUMIFS(DataRegularSeason20242025!$AA$3:$AA$1315,DataRegularSeason20242025!$B$3:$B$1315, "&lt;=" &amp; $A136, DataRegularSeason20242025!$D$3:$D$1315, AA$1)+SUMIFS(DataRegularSeason20242025!$AB$3:$AB$1315,DataRegularSeason20242025!$B$3:$B$1315, "&lt;=" &amp; $A136, DataRegularSeason20242025!$E$3:$E$1315, AA$1)</f>
        <v>21</v>
      </c>
      <c r="AB136" s="2">
        <f>SUMIFS(DataRegularSeason20242025!$AA$3:$AA$1315,DataRegularSeason20242025!$B$3:$B$1315, "&lt;=" &amp; $A136, DataRegularSeason20242025!$D$3:$D$1315, AB$1)+SUMIFS(DataRegularSeason20242025!$AB$3:$AB$1315,DataRegularSeason20242025!$B$3:$B$1315, "&lt;=" &amp; $A136, DataRegularSeason20242025!$E$3:$E$1315, AB$1)</f>
        <v>26</v>
      </c>
      <c r="AC136" s="2">
        <f>SUMIFS(DataRegularSeason20242025!$AA$3:$AA$1315,DataRegularSeason20242025!$B$3:$B$1315, "&lt;=" &amp; $A136, DataRegularSeason20242025!$D$3:$D$1315, AC$1)+SUMIFS(DataRegularSeason20242025!$AB$3:$AB$1315,DataRegularSeason20242025!$B$3:$B$1315, "&lt;=" &amp; $A136, DataRegularSeason20242025!$E$3:$E$1315, AC$1)</f>
        <v>17</v>
      </c>
      <c r="AD136" s="2">
        <f>SUMIFS(DataRegularSeason20242025!$AA$3:$AA$1315,DataRegularSeason20242025!$B$3:$B$1315, "&lt;=" &amp; $A136, DataRegularSeason20242025!$D$3:$D$1315, AD$1)+SUMIFS(DataRegularSeason20242025!$AB$3:$AB$1315,DataRegularSeason20242025!$B$3:$B$1315, "&lt;=" &amp; $A136, DataRegularSeason20242025!$E$3:$E$1315, AD$1)</f>
        <v>21</v>
      </c>
      <c r="AE136" s="2">
        <f>SUMIFS(DataRegularSeason20242025!$AA$3:$AA$1315,DataRegularSeason20242025!$B$3:$B$1315, "&lt;=" &amp; $A136, DataRegularSeason20242025!$D$3:$D$1315, AE$1)+SUMIFS(DataRegularSeason20242025!$AB$3:$AB$1315,DataRegularSeason20242025!$B$3:$B$1315, "&lt;=" &amp; $A136, DataRegularSeason20242025!$E$3:$E$1315, AE$1)</f>
        <v>24</v>
      </c>
      <c r="AF136" s="2">
        <f>SUMIFS(DataRegularSeason20242025!$AA$3:$AA$1315,DataRegularSeason20242025!$B$3:$B$1315, "&lt;=" &amp; $A136, DataRegularSeason20242025!$D$3:$D$1315, AF$1)+SUMIFS(DataRegularSeason20242025!$AB$3:$AB$1315,DataRegularSeason20242025!$B$3:$B$1315, "&lt;=" &amp; $A136, DataRegularSeason20242025!$E$3:$E$1315, AF$1)</f>
        <v>32</v>
      </c>
      <c r="AG136" s="2">
        <f>SUMIFS(DataRegularSeason20242025!$AA$3:$AA$1315,DataRegularSeason20242025!$B$3:$B$1315, "&lt;=" &amp; $A136, DataRegularSeason20242025!$D$3:$D$1315, AG$1)+SUMIFS(DataRegularSeason20242025!$AB$3:$AB$1315,DataRegularSeason20242025!$B$3:$B$1315, "&lt;=" &amp; $A136, DataRegularSeason20242025!$E$3:$E$1315, AG$1)</f>
        <v>27</v>
      </c>
    </row>
    <row r="137" spans="1:33" x14ac:dyDescent="0.25">
      <c r="A137" s="4">
        <v>45703</v>
      </c>
      <c r="B137" s="2">
        <f>SUMIFS(DataRegularSeason20242025!$AA$3:$AA$1315,DataRegularSeason20242025!$B$3:$B$1315, "&lt;=" &amp; $A137, DataRegularSeason20242025!$D$3:$D$1315, B$1)+SUMIFS(DataRegularSeason20242025!$AB$3:$AB$1315,DataRegularSeason20242025!$B$3:$B$1315, "&lt;=" &amp; $A137, DataRegularSeason20242025!$E$3:$E$1315, B$1)</f>
        <v>18</v>
      </c>
      <c r="C137" s="2">
        <f>SUMIFS(DataRegularSeason20242025!$AA$3:$AA$1315,DataRegularSeason20242025!$B$3:$B$1315, "&lt;=" &amp; $A137, DataRegularSeason20242025!$D$3:$D$1315, C$1)+SUMIFS(DataRegularSeason20242025!$AB$3:$AB$1315,DataRegularSeason20242025!$B$3:$B$1315, "&lt;=" &amp; $A137, DataRegularSeason20242025!$E$3:$E$1315, C$1)</f>
        <v>19</v>
      </c>
      <c r="D137" s="2">
        <f>SUMIFS(DataRegularSeason20242025!$AA$3:$AA$1315,DataRegularSeason20242025!$B$3:$B$1315, "&lt;=" &amp; $A137, DataRegularSeason20242025!$D$3:$D$1315, D$1)+SUMIFS(DataRegularSeason20242025!$AB$3:$AB$1315,DataRegularSeason20242025!$B$3:$B$1315, "&lt;=" &amp; $A137, DataRegularSeason20242025!$E$3:$E$1315, D$1)</f>
        <v>19</v>
      </c>
      <c r="E137" s="2">
        <f>SUMIFS(DataRegularSeason20242025!$AA$3:$AA$1315,DataRegularSeason20242025!$B$3:$B$1315, "&lt;=" &amp; $A137, DataRegularSeason20242025!$D$3:$D$1315, E$1)+SUMIFS(DataRegularSeason20242025!$AB$3:$AB$1315,DataRegularSeason20242025!$B$3:$B$1315, "&lt;=" &amp; $A137, DataRegularSeason20242025!$E$3:$E$1315, E$1)</f>
        <v>28</v>
      </c>
      <c r="F137" s="2">
        <f>SUMIFS(DataRegularSeason20242025!$AA$3:$AA$1315,DataRegularSeason20242025!$B$3:$B$1315, "&lt;=" &amp; $A137, DataRegularSeason20242025!$D$3:$D$1315, F$1)+SUMIFS(DataRegularSeason20242025!$AB$3:$AB$1315,DataRegularSeason20242025!$B$3:$B$1315, "&lt;=" &amp; $A137, DataRegularSeason20242025!$E$3:$E$1315, F$1)</f>
        <v>16</v>
      </c>
      <c r="G137" s="2">
        <f>SUMIFS(DataRegularSeason20242025!$AA$3:$AA$1315,DataRegularSeason20242025!$B$3:$B$1315, "&lt;=" &amp; $A137, DataRegularSeason20242025!$D$3:$D$1315, G$1)+SUMIFS(DataRegularSeason20242025!$AB$3:$AB$1315,DataRegularSeason20242025!$B$3:$B$1315, "&lt;=" &amp; $A137, DataRegularSeason20242025!$E$3:$E$1315, G$1)</f>
        <v>23</v>
      </c>
      <c r="H137" s="2">
        <f>SUMIFS(DataRegularSeason20242025!$AA$3:$AA$1315,DataRegularSeason20242025!$B$3:$B$1315, "&lt;=" &amp; $A137, DataRegularSeason20242025!$D$3:$D$1315, H$1)+SUMIFS(DataRegularSeason20242025!$AB$3:$AB$1315,DataRegularSeason20242025!$B$3:$B$1315, "&lt;=" &amp; $A137, DataRegularSeason20242025!$E$3:$E$1315, H$1)</f>
        <v>13</v>
      </c>
      <c r="I137" s="2">
        <f>SUMIFS(DataRegularSeason20242025!$AA$3:$AA$1315,DataRegularSeason20242025!$B$3:$B$1315, "&lt;=" &amp; $A137, DataRegularSeason20242025!$D$3:$D$1315, I$1)+SUMIFS(DataRegularSeason20242025!$AB$3:$AB$1315,DataRegularSeason20242025!$B$3:$B$1315, "&lt;=" &amp; $A137, DataRegularSeason20242025!$E$3:$E$1315, I$1)</f>
        <v>20</v>
      </c>
      <c r="J137" s="2">
        <f>SUMIFS(DataRegularSeason20242025!$AA$3:$AA$1315,DataRegularSeason20242025!$B$3:$B$1315, "&lt;=" &amp; $A137, DataRegularSeason20242025!$D$3:$D$1315, J$1)+SUMIFS(DataRegularSeason20242025!$AB$3:$AB$1315,DataRegularSeason20242025!$B$3:$B$1315, "&lt;=" &amp; $A137, DataRegularSeason20242025!$E$3:$E$1315, J$1)</f>
        <v>24</v>
      </c>
      <c r="K137" s="2">
        <f>SUMIFS(DataRegularSeason20242025!$AA$3:$AA$1315,DataRegularSeason20242025!$B$3:$B$1315, "&lt;=" &amp; $A137, DataRegularSeason20242025!$D$3:$D$1315, K$1)+SUMIFS(DataRegularSeason20242025!$AB$3:$AB$1315,DataRegularSeason20242025!$B$3:$B$1315, "&lt;=" &amp; $A137, DataRegularSeason20242025!$E$3:$E$1315, K$1)</f>
        <v>16</v>
      </c>
      <c r="L137" s="2">
        <f>SUMIFS(DataRegularSeason20242025!$AA$3:$AA$1315,DataRegularSeason20242025!$B$3:$B$1315, "&lt;=" &amp; $A137, DataRegularSeason20242025!$D$3:$D$1315, L$1)+SUMIFS(DataRegularSeason20242025!$AB$3:$AB$1315,DataRegularSeason20242025!$B$3:$B$1315, "&lt;=" &amp; $A137, DataRegularSeason20242025!$E$3:$E$1315, L$1)</f>
        <v>22</v>
      </c>
      <c r="M137" s="2">
        <f>SUMIFS(DataRegularSeason20242025!$AA$3:$AA$1315,DataRegularSeason20242025!$B$3:$B$1315, "&lt;=" &amp; $A137, DataRegularSeason20242025!$D$3:$D$1315, M$1)+SUMIFS(DataRegularSeason20242025!$AB$3:$AB$1315,DataRegularSeason20242025!$B$3:$B$1315, "&lt;=" &amp; $A137, DataRegularSeason20242025!$E$3:$E$1315, M$1)</f>
        <v>25</v>
      </c>
      <c r="N137" s="2">
        <f>SUMIFS(DataRegularSeason20242025!$AA$3:$AA$1315,DataRegularSeason20242025!$B$3:$B$1315, "&lt;=" &amp; $A137, DataRegularSeason20242025!$D$3:$D$1315, N$1)+SUMIFS(DataRegularSeason20242025!$AB$3:$AB$1315,DataRegularSeason20242025!$B$3:$B$1315, "&lt;=" &amp; $A137, DataRegularSeason20242025!$E$3:$E$1315, N$1)</f>
        <v>23</v>
      </c>
      <c r="O137" s="2">
        <f>SUMIFS(DataRegularSeason20242025!$AA$3:$AA$1315,DataRegularSeason20242025!$B$3:$B$1315, "&lt;=" &amp; $A137, DataRegularSeason20242025!$D$3:$D$1315, O$1)+SUMIFS(DataRegularSeason20242025!$AB$3:$AB$1315,DataRegularSeason20242025!$B$3:$B$1315, "&lt;=" &amp; $A137, DataRegularSeason20242025!$E$3:$E$1315, O$1)</f>
        <v>27</v>
      </c>
      <c r="P137" s="2">
        <f>SUMIFS(DataRegularSeason20242025!$AA$3:$AA$1315,DataRegularSeason20242025!$B$3:$B$1315, "&lt;=" &amp; $A137, DataRegularSeason20242025!$D$3:$D$1315, P$1)+SUMIFS(DataRegularSeason20242025!$AB$3:$AB$1315,DataRegularSeason20242025!$B$3:$B$1315, "&lt;=" &amp; $A137, DataRegularSeason20242025!$E$3:$E$1315, P$1)</f>
        <v>16</v>
      </c>
      <c r="Q137" s="2">
        <f>SUMIFS(DataRegularSeason20242025!$AA$3:$AA$1315,DataRegularSeason20242025!$B$3:$B$1315, "&lt;=" &amp; $A137, DataRegularSeason20242025!$D$3:$D$1315, Q$1)+SUMIFS(DataRegularSeason20242025!$AB$3:$AB$1315,DataRegularSeason20242025!$B$3:$B$1315, "&lt;=" &amp; $A137, DataRegularSeason20242025!$E$3:$E$1315, Q$1)</f>
        <v>26</v>
      </c>
      <c r="R137" s="2">
        <f>SUMIFS(DataRegularSeason20242025!$AA$3:$AA$1315,DataRegularSeason20242025!$B$3:$B$1315, "&lt;=" &amp; $A137, DataRegularSeason20242025!$D$3:$D$1315, R$1)+SUMIFS(DataRegularSeason20242025!$AB$3:$AB$1315,DataRegularSeason20242025!$B$3:$B$1315, "&lt;=" &amp; $A137, DataRegularSeason20242025!$E$3:$E$1315, R$1)</f>
        <v>15</v>
      </c>
      <c r="S137" s="2">
        <f>SUMIFS(DataRegularSeason20242025!$AA$3:$AA$1315,DataRegularSeason20242025!$B$3:$B$1315, "&lt;=" &amp; $A137, DataRegularSeason20242025!$D$3:$D$1315, S$1)+SUMIFS(DataRegularSeason20242025!$AB$3:$AB$1315,DataRegularSeason20242025!$B$3:$B$1315, "&lt;=" &amp; $A137, DataRegularSeason20242025!$E$3:$E$1315, S$1)</f>
        <v>19</v>
      </c>
      <c r="T137" s="2">
        <f>SUMIFS(DataRegularSeason20242025!$AA$3:$AA$1315,DataRegularSeason20242025!$B$3:$B$1315, "&lt;=" &amp; $A137, DataRegularSeason20242025!$D$3:$D$1315, T$1)+SUMIFS(DataRegularSeason20242025!$AB$3:$AB$1315,DataRegularSeason20242025!$B$3:$B$1315, "&lt;=" &amp; $A137, DataRegularSeason20242025!$E$3:$E$1315, T$1)</f>
        <v>25</v>
      </c>
      <c r="U137" s="2">
        <f>SUMIFS(DataRegularSeason20242025!$AA$3:$AA$1315,DataRegularSeason20242025!$B$3:$B$1315, "&lt;=" &amp; $A137, DataRegularSeason20242025!$D$3:$D$1315, U$1)+SUMIFS(DataRegularSeason20242025!$AB$3:$AB$1315,DataRegularSeason20242025!$B$3:$B$1315, "&lt;=" &amp; $A137, DataRegularSeason20242025!$E$3:$E$1315, U$1)</f>
        <v>17</v>
      </c>
      <c r="V137" s="2">
        <f>SUMIFS(DataRegularSeason20242025!$AA$3:$AA$1315,DataRegularSeason20242025!$B$3:$B$1315, "&lt;=" &amp; $A137, DataRegularSeason20242025!$D$3:$D$1315, V$1)+SUMIFS(DataRegularSeason20242025!$AB$3:$AB$1315,DataRegularSeason20242025!$B$3:$B$1315, "&lt;=" &amp; $A137, DataRegularSeason20242025!$E$3:$E$1315, V$1)</f>
        <v>18</v>
      </c>
      <c r="W137" s="2">
        <f>SUMIFS(DataRegularSeason20242025!$AA$3:$AA$1315,DataRegularSeason20242025!$B$3:$B$1315, "&lt;=" &amp; $A137, DataRegularSeason20242025!$D$3:$D$1315, W$1)+SUMIFS(DataRegularSeason20242025!$AB$3:$AB$1315,DataRegularSeason20242025!$B$3:$B$1315, "&lt;=" &amp; $A137, DataRegularSeason20242025!$E$3:$E$1315, W$1)</f>
        <v>18</v>
      </c>
      <c r="X137" s="2">
        <f>SUMIFS(DataRegularSeason20242025!$AA$3:$AA$1315,DataRegularSeason20242025!$B$3:$B$1315, "&lt;=" &amp; $A137, DataRegularSeason20242025!$D$3:$D$1315, X$1)+SUMIFS(DataRegularSeason20242025!$AB$3:$AB$1315,DataRegularSeason20242025!$B$3:$B$1315, "&lt;=" &amp; $A137, DataRegularSeason20242025!$E$3:$E$1315, X$1)</f>
        <v>21</v>
      </c>
      <c r="Y137" s="2">
        <f>SUMIFS(DataRegularSeason20242025!$AA$3:$AA$1315,DataRegularSeason20242025!$B$3:$B$1315, "&lt;=" &amp; $A137, DataRegularSeason20242025!$D$3:$D$1315, Y$1)+SUMIFS(DataRegularSeason20242025!$AB$3:$AB$1315,DataRegularSeason20242025!$B$3:$B$1315, "&lt;=" &amp; $A137, DataRegularSeason20242025!$E$3:$E$1315, Y$1)</f>
        <v>16</v>
      </c>
      <c r="Z137" s="2">
        <f>SUMIFS(DataRegularSeason20242025!$AA$3:$AA$1315,DataRegularSeason20242025!$B$3:$B$1315, "&lt;=" &amp; $A137, DataRegularSeason20242025!$D$3:$D$1315, Z$1)+SUMIFS(DataRegularSeason20242025!$AB$3:$AB$1315,DataRegularSeason20242025!$B$3:$B$1315, "&lt;=" &amp; $A137, DataRegularSeason20242025!$E$3:$E$1315, Z$1)</f>
        <v>17</v>
      </c>
      <c r="AA137" s="2">
        <f>SUMIFS(DataRegularSeason20242025!$AA$3:$AA$1315,DataRegularSeason20242025!$B$3:$B$1315, "&lt;=" &amp; $A137, DataRegularSeason20242025!$D$3:$D$1315, AA$1)+SUMIFS(DataRegularSeason20242025!$AB$3:$AB$1315,DataRegularSeason20242025!$B$3:$B$1315, "&lt;=" &amp; $A137, DataRegularSeason20242025!$E$3:$E$1315, AA$1)</f>
        <v>21</v>
      </c>
      <c r="AB137" s="2">
        <f>SUMIFS(DataRegularSeason20242025!$AA$3:$AA$1315,DataRegularSeason20242025!$B$3:$B$1315, "&lt;=" &amp; $A137, DataRegularSeason20242025!$D$3:$D$1315, AB$1)+SUMIFS(DataRegularSeason20242025!$AB$3:$AB$1315,DataRegularSeason20242025!$B$3:$B$1315, "&lt;=" &amp; $A137, DataRegularSeason20242025!$E$3:$E$1315, AB$1)</f>
        <v>26</v>
      </c>
      <c r="AC137" s="2">
        <f>SUMIFS(DataRegularSeason20242025!$AA$3:$AA$1315,DataRegularSeason20242025!$B$3:$B$1315, "&lt;=" &amp; $A137, DataRegularSeason20242025!$D$3:$D$1315, AC$1)+SUMIFS(DataRegularSeason20242025!$AB$3:$AB$1315,DataRegularSeason20242025!$B$3:$B$1315, "&lt;=" &amp; $A137, DataRegularSeason20242025!$E$3:$E$1315, AC$1)</f>
        <v>17</v>
      </c>
      <c r="AD137" s="2">
        <f>SUMIFS(DataRegularSeason20242025!$AA$3:$AA$1315,DataRegularSeason20242025!$B$3:$B$1315, "&lt;=" &amp; $A137, DataRegularSeason20242025!$D$3:$D$1315, AD$1)+SUMIFS(DataRegularSeason20242025!$AB$3:$AB$1315,DataRegularSeason20242025!$B$3:$B$1315, "&lt;=" &amp; $A137, DataRegularSeason20242025!$E$3:$E$1315, AD$1)</f>
        <v>21</v>
      </c>
      <c r="AE137" s="2">
        <f>SUMIFS(DataRegularSeason20242025!$AA$3:$AA$1315,DataRegularSeason20242025!$B$3:$B$1315, "&lt;=" &amp; $A137, DataRegularSeason20242025!$D$3:$D$1315, AE$1)+SUMIFS(DataRegularSeason20242025!$AB$3:$AB$1315,DataRegularSeason20242025!$B$3:$B$1315, "&lt;=" &amp; $A137, DataRegularSeason20242025!$E$3:$E$1315, AE$1)</f>
        <v>24</v>
      </c>
      <c r="AF137" s="2">
        <f>SUMIFS(DataRegularSeason20242025!$AA$3:$AA$1315,DataRegularSeason20242025!$B$3:$B$1315, "&lt;=" &amp; $A137, DataRegularSeason20242025!$D$3:$D$1315, AF$1)+SUMIFS(DataRegularSeason20242025!$AB$3:$AB$1315,DataRegularSeason20242025!$B$3:$B$1315, "&lt;=" &amp; $A137, DataRegularSeason20242025!$E$3:$E$1315, AF$1)</f>
        <v>32</v>
      </c>
      <c r="AG137" s="2">
        <f>SUMIFS(DataRegularSeason20242025!$AA$3:$AA$1315,DataRegularSeason20242025!$B$3:$B$1315, "&lt;=" &amp; $A137, DataRegularSeason20242025!$D$3:$D$1315, AG$1)+SUMIFS(DataRegularSeason20242025!$AB$3:$AB$1315,DataRegularSeason20242025!$B$3:$B$1315, "&lt;=" &amp; $A137, DataRegularSeason20242025!$E$3:$E$1315, AG$1)</f>
        <v>27</v>
      </c>
    </row>
    <row r="138" spans="1:33" x14ac:dyDescent="0.25">
      <c r="A138" s="4">
        <v>45704</v>
      </c>
      <c r="B138" s="2">
        <f>SUMIFS(DataRegularSeason20242025!$AA$3:$AA$1315,DataRegularSeason20242025!$B$3:$B$1315, "&lt;=" &amp; $A138, DataRegularSeason20242025!$D$3:$D$1315, B$1)+SUMIFS(DataRegularSeason20242025!$AB$3:$AB$1315,DataRegularSeason20242025!$B$3:$B$1315, "&lt;=" &amp; $A138, DataRegularSeason20242025!$E$3:$E$1315, B$1)</f>
        <v>18</v>
      </c>
      <c r="C138" s="2">
        <f>SUMIFS(DataRegularSeason20242025!$AA$3:$AA$1315,DataRegularSeason20242025!$B$3:$B$1315, "&lt;=" &amp; $A138, DataRegularSeason20242025!$D$3:$D$1315, C$1)+SUMIFS(DataRegularSeason20242025!$AB$3:$AB$1315,DataRegularSeason20242025!$B$3:$B$1315, "&lt;=" &amp; $A138, DataRegularSeason20242025!$E$3:$E$1315, C$1)</f>
        <v>19</v>
      </c>
      <c r="D138" s="2">
        <f>SUMIFS(DataRegularSeason20242025!$AA$3:$AA$1315,DataRegularSeason20242025!$B$3:$B$1315, "&lt;=" &amp; $A138, DataRegularSeason20242025!$D$3:$D$1315, D$1)+SUMIFS(DataRegularSeason20242025!$AB$3:$AB$1315,DataRegularSeason20242025!$B$3:$B$1315, "&lt;=" &amp; $A138, DataRegularSeason20242025!$E$3:$E$1315, D$1)</f>
        <v>19</v>
      </c>
      <c r="E138" s="2">
        <f>SUMIFS(DataRegularSeason20242025!$AA$3:$AA$1315,DataRegularSeason20242025!$B$3:$B$1315, "&lt;=" &amp; $A138, DataRegularSeason20242025!$D$3:$D$1315, E$1)+SUMIFS(DataRegularSeason20242025!$AB$3:$AB$1315,DataRegularSeason20242025!$B$3:$B$1315, "&lt;=" &amp; $A138, DataRegularSeason20242025!$E$3:$E$1315, E$1)</f>
        <v>28</v>
      </c>
      <c r="F138" s="2">
        <f>SUMIFS(DataRegularSeason20242025!$AA$3:$AA$1315,DataRegularSeason20242025!$B$3:$B$1315, "&lt;=" &amp; $A138, DataRegularSeason20242025!$D$3:$D$1315, F$1)+SUMIFS(DataRegularSeason20242025!$AB$3:$AB$1315,DataRegularSeason20242025!$B$3:$B$1315, "&lt;=" &amp; $A138, DataRegularSeason20242025!$E$3:$E$1315, F$1)</f>
        <v>16</v>
      </c>
      <c r="G138" s="2">
        <f>SUMIFS(DataRegularSeason20242025!$AA$3:$AA$1315,DataRegularSeason20242025!$B$3:$B$1315, "&lt;=" &amp; $A138, DataRegularSeason20242025!$D$3:$D$1315, G$1)+SUMIFS(DataRegularSeason20242025!$AB$3:$AB$1315,DataRegularSeason20242025!$B$3:$B$1315, "&lt;=" &amp; $A138, DataRegularSeason20242025!$E$3:$E$1315, G$1)</f>
        <v>23</v>
      </c>
      <c r="H138" s="2">
        <f>SUMIFS(DataRegularSeason20242025!$AA$3:$AA$1315,DataRegularSeason20242025!$B$3:$B$1315, "&lt;=" &amp; $A138, DataRegularSeason20242025!$D$3:$D$1315, H$1)+SUMIFS(DataRegularSeason20242025!$AB$3:$AB$1315,DataRegularSeason20242025!$B$3:$B$1315, "&lt;=" &amp; $A138, DataRegularSeason20242025!$E$3:$E$1315, H$1)</f>
        <v>13</v>
      </c>
      <c r="I138" s="2">
        <f>SUMIFS(DataRegularSeason20242025!$AA$3:$AA$1315,DataRegularSeason20242025!$B$3:$B$1315, "&lt;=" &amp; $A138, DataRegularSeason20242025!$D$3:$D$1315, I$1)+SUMIFS(DataRegularSeason20242025!$AB$3:$AB$1315,DataRegularSeason20242025!$B$3:$B$1315, "&lt;=" &amp; $A138, DataRegularSeason20242025!$E$3:$E$1315, I$1)</f>
        <v>20</v>
      </c>
      <c r="J138" s="2">
        <f>SUMIFS(DataRegularSeason20242025!$AA$3:$AA$1315,DataRegularSeason20242025!$B$3:$B$1315, "&lt;=" &amp; $A138, DataRegularSeason20242025!$D$3:$D$1315, J$1)+SUMIFS(DataRegularSeason20242025!$AB$3:$AB$1315,DataRegularSeason20242025!$B$3:$B$1315, "&lt;=" &amp; $A138, DataRegularSeason20242025!$E$3:$E$1315, J$1)</f>
        <v>24</v>
      </c>
      <c r="K138" s="2">
        <f>SUMIFS(DataRegularSeason20242025!$AA$3:$AA$1315,DataRegularSeason20242025!$B$3:$B$1315, "&lt;=" &amp; $A138, DataRegularSeason20242025!$D$3:$D$1315, K$1)+SUMIFS(DataRegularSeason20242025!$AB$3:$AB$1315,DataRegularSeason20242025!$B$3:$B$1315, "&lt;=" &amp; $A138, DataRegularSeason20242025!$E$3:$E$1315, K$1)</f>
        <v>16</v>
      </c>
      <c r="L138" s="2">
        <f>SUMIFS(DataRegularSeason20242025!$AA$3:$AA$1315,DataRegularSeason20242025!$B$3:$B$1315, "&lt;=" &amp; $A138, DataRegularSeason20242025!$D$3:$D$1315, L$1)+SUMIFS(DataRegularSeason20242025!$AB$3:$AB$1315,DataRegularSeason20242025!$B$3:$B$1315, "&lt;=" &amp; $A138, DataRegularSeason20242025!$E$3:$E$1315, L$1)</f>
        <v>22</v>
      </c>
      <c r="M138" s="2">
        <f>SUMIFS(DataRegularSeason20242025!$AA$3:$AA$1315,DataRegularSeason20242025!$B$3:$B$1315, "&lt;=" &amp; $A138, DataRegularSeason20242025!$D$3:$D$1315, M$1)+SUMIFS(DataRegularSeason20242025!$AB$3:$AB$1315,DataRegularSeason20242025!$B$3:$B$1315, "&lt;=" &amp; $A138, DataRegularSeason20242025!$E$3:$E$1315, M$1)</f>
        <v>25</v>
      </c>
      <c r="N138" s="2">
        <f>SUMIFS(DataRegularSeason20242025!$AA$3:$AA$1315,DataRegularSeason20242025!$B$3:$B$1315, "&lt;=" &amp; $A138, DataRegularSeason20242025!$D$3:$D$1315, N$1)+SUMIFS(DataRegularSeason20242025!$AB$3:$AB$1315,DataRegularSeason20242025!$B$3:$B$1315, "&lt;=" &amp; $A138, DataRegularSeason20242025!$E$3:$E$1315, N$1)</f>
        <v>23</v>
      </c>
      <c r="O138" s="2">
        <f>SUMIFS(DataRegularSeason20242025!$AA$3:$AA$1315,DataRegularSeason20242025!$B$3:$B$1315, "&lt;=" &amp; $A138, DataRegularSeason20242025!$D$3:$D$1315, O$1)+SUMIFS(DataRegularSeason20242025!$AB$3:$AB$1315,DataRegularSeason20242025!$B$3:$B$1315, "&lt;=" &amp; $A138, DataRegularSeason20242025!$E$3:$E$1315, O$1)</f>
        <v>27</v>
      </c>
      <c r="P138" s="2">
        <f>SUMIFS(DataRegularSeason20242025!$AA$3:$AA$1315,DataRegularSeason20242025!$B$3:$B$1315, "&lt;=" &amp; $A138, DataRegularSeason20242025!$D$3:$D$1315, P$1)+SUMIFS(DataRegularSeason20242025!$AB$3:$AB$1315,DataRegularSeason20242025!$B$3:$B$1315, "&lt;=" &amp; $A138, DataRegularSeason20242025!$E$3:$E$1315, P$1)</f>
        <v>16</v>
      </c>
      <c r="Q138" s="2">
        <f>SUMIFS(DataRegularSeason20242025!$AA$3:$AA$1315,DataRegularSeason20242025!$B$3:$B$1315, "&lt;=" &amp; $A138, DataRegularSeason20242025!$D$3:$D$1315, Q$1)+SUMIFS(DataRegularSeason20242025!$AB$3:$AB$1315,DataRegularSeason20242025!$B$3:$B$1315, "&lt;=" &amp; $A138, DataRegularSeason20242025!$E$3:$E$1315, Q$1)</f>
        <v>26</v>
      </c>
      <c r="R138" s="2">
        <f>SUMIFS(DataRegularSeason20242025!$AA$3:$AA$1315,DataRegularSeason20242025!$B$3:$B$1315, "&lt;=" &amp; $A138, DataRegularSeason20242025!$D$3:$D$1315, R$1)+SUMIFS(DataRegularSeason20242025!$AB$3:$AB$1315,DataRegularSeason20242025!$B$3:$B$1315, "&lt;=" &amp; $A138, DataRegularSeason20242025!$E$3:$E$1315, R$1)</f>
        <v>15</v>
      </c>
      <c r="S138" s="2">
        <f>SUMIFS(DataRegularSeason20242025!$AA$3:$AA$1315,DataRegularSeason20242025!$B$3:$B$1315, "&lt;=" &amp; $A138, DataRegularSeason20242025!$D$3:$D$1315, S$1)+SUMIFS(DataRegularSeason20242025!$AB$3:$AB$1315,DataRegularSeason20242025!$B$3:$B$1315, "&lt;=" &amp; $A138, DataRegularSeason20242025!$E$3:$E$1315, S$1)</f>
        <v>19</v>
      </c>
      <c r="T138" s="2">
        <f>SUMIFS(DataRegularSeason20242025!$AA$3:$AA$1315,DataRegularSeason20242025!$B$3:$B$1315, "&lt;=" &amp; $A138, DataRegularSeason20242025!$D$3:$D$1315, T$1)+SUMIFS(DataRegularSeason20242025!$AB$3:$AB$1315,DataRegularSeason20242025!$B$3:$B$1315, "&lt;=" &amp; $A138, DataRegularSeason20242025!$E$3:$E$1315, T$1)</f>
        <v>25</v>
      </c>
      <c r="U138" s="2">
        <f>SUMIFS(DataRegularSeason20242025!$AA$3:$AA$1315,DataRegularSeason20242025!$B$3:$B$1315, "&lt;=" &amp; $A138, DataRegularSeason20242025!$D$3:$D$1315, U$1)+SUMIFS(DataRegularSeason20242025!$AB$3:$AB$1315,DataRegularSeason20242025!$B$3:$B$1315, "&lt;=" &amp; $A138, DataRegularSeason20242025!$E$3:$E$1315, U$1)</f>
        <v>17</v>
      </c>
      <c r="V138" s="2">
        <f>SUMIFS(DataRegularSeason20242025!$AA$3:$AA$1315,DataRegularSeason20242025!$B$3:$B$1315, "&lt;=" &amp; $A138, DataRegularSeason20242025!$D$3:$D$1315, V$1)+SUMIFS(DataRegularSeason20242025!$AB$3:$AB$1315,DataRegularSeason20242025!$B$3:$B$1315, "&lt;=" &amp; $A138, DataRegularSeason20242025!$E$3:$E$1315, V$1)</f>
        <v>18</v>
      </c>
      <c r="W138" s="2">
        <f>SUMIFS(DataRegularSeason20242025!$AA$3:$AA$1315,DataRegularSeason20242025!$B$3:$B$1315, "&lt;=" &amp; $A138, DataRegularSeason20242025!$D$3:$D$1315, W$1)+SUMIFS(DataRegularSeason20242025!$AB$3:$AB$1315,DataRegularSeason20242025!$B$3:$B$1315, "&lt;=" &amp; $A138, DataRegularSeason20242025!$E$3:$E$1315, W$1)</f>
        <v>18</v>
      </c>
      <c r="X138" s="2">
        <f>SUMIFS(DataRegularSeason20242025!$AA$3:$AA$1315,DataRegularSeason20242025!$B$3:$B$1315, "&lt;=" &amp; $A138, DataRegularSeason20242025!$D$3:$D$1315, X$1)+SUMIFS(DataRegularSeason20242025!$AB$3:$AB$1315,DataRegularSeason20242025!$B$3:$B$1315, "&lt;=" &amp; $A138, DataRegularSeason20242025!$E$3:$E$1315, X$1)</f>
        <v>21</v>
      </c>
      <c r="Y138" s="2">
        <f>SUMIFS(DataRegularSeason20242025!$AA$3:$AA$1315,DataRegularSeason20242025!$B$3:$B$1315, "&lt;=" &amp; $A138, DataRegularSeason20242025!$D$3:$D$1315, Y$1)+SUMIFS(DataRegularSeason20242025!$AB$3:$AB$1315,DataRegularSeason20242025!$B$3:$B$1315, "&lt;=" &amp; $A138, DataRegularSeason20242025!$E$3:$E$1315, Y$1)</f>
        <v>16</v>
      </c>
      <c r="Z138" s="2">
        <f>SUMIFS(DataRegularSeason20242025!$AA$3:$AA$1315,DataRegularSeason20242025!$B$3:$B$1315, "&lt;=" &amp; $A138, DataRegularSeason20242025!$D$3:$D$1315, Z$1)+SUMIFS(DataRegularSeason20242025!$AB$3:$AB$1315,DataRegularSeason20242025!$B$3:$B$1315, "&lt;=" &amp; $A138, DataRegularSeason20242025!$E$3:$E$1315, Z$1)</f>
        <v>17</v>
      </c>
      <c r="AA138" s="2">
        <f>SUMIFS(DataRegularSeason20242025!$AA$3:$AA$1315,DataRegularSeason20242025!$B$3:$B$1315, "&lt;=" &amp; $A138, DataRegularSeason20242025!$D$3:$D$1315, AA$1)+SUMIFS(DataRegularSeason20242025!$AB$3:$AB$1315,DataRegularSeason20242025!$B$3:$B$1315, "&lt;=" &amp; $A138, DataRegularSeason20242025!$E$3:$E$1315, AA$1)</f>
        <v>21</v>
      </c>
      <c r="AB138" s="2">
        <f>SUMIFS(DataRegularSeason20242025!$AA$3:$AA$1315,DataRegularSeason20242025!$B$3:$B$1315, "&lt;=" &amp; $A138, DataRegularSeason20242025!$D$3:$D$1315, AB$1)+SUMIFS(DataRegularSeason20242025!$AB$3:$AB$1315,DataRegularSeason20242025!$B$3:$B$1315, "&lt;=" &amp; $A138, DataRegularSeason20242025!$E$3:$E$1315, AB$1)</f>
        <v>26</v>
      </c>
      <c r="AC138" s="2">
        <f>SUMIFS(DataRegularSeason20242025!$AA$3:$AA$1315,DataRegularSeason20242025!$B$3:$B$1315, "&lt;=" &amp; $A138, DataRegularSeason20242025!$D$3:$D$1315, AC$1)+SUMIFS(DataRegularSeason20242025!$AB$3:$AB$1315,DataRegularSeason20242025!$B$3:$B$1315, "&lt;=" &amp; $A138, DataRegularSeason20242025!$E$3:$E$1315, AC$1)</f>
        <v>17</v>
      </c>
      <c r="AD138" s="2">
        <f>SUMIFS(DataRegularSeason20242025!$AA$3:$AA$1315,DataRegularSeason20242025!$B$3:$B$1315, "&lt;=" &amp; $A138, DataRegularSeason20242025!$D$3:$D$1315, AD$1)+SUMIFS(DataRegularSeason20242025!$AB$3:$AB$1315,DataRegularSeason20242025!$B$3:$B$1315, "&lt;=" &amp; $A138, DataRegularSeason20242025!$E$3:$E$1315, AD$1)</f>
        <v>21</v>
      </c>
      <c r="AE138" s="2">
        <f>SUMIFS(DataRegularSeason20242025!$AA$3:$AA$1315,DataRegularSeason20242025!$B$3:$B$1315, "&lt;=" &amp; $A138, DataRegularSeason20242025!$D$3:$D$1315, AE$1)+SUMIFS(DataRegularSeason20242025!$AB$3:$AB$1315,DataRegularSeason20242025!$B$3:$B$1315, "&lt;=" &amp; $A138, DataRegularSeason20242025!$E$3:$E$1315, AE$1)</f>
        <v>24</v>
      </c>
      <c r="AF138" s="2">
        <f>SUMIFS(DataRegularSeason20242025!$AA$3:$AA$1315,DataRegularSeason20242025!$B$3:$B$1315, "&lt;=" &amp; $A138, DataRegularSeason20242025!$D$3:$D$1315, AF$1)+SUMIFS(DataRegularSeason20242025!$AB$3:$AB$1315,DataRegularSeason20242025!$B$3:$B$1315, "&lt;=" &amp; $A138, DataRegularSeason20242025!$E$3:$E$1315, AF$1)</f>
        <v>32</v>
      </c>
      <c r="AG138" s="2">
        <f>SUMIFS(DataRegularSeason20242025!$AA$3:$AA$1315,DataRegularSeason20242025!$B$3:$B$1315, "&lt;=" &amp; $A138, DataRegularSeason20242025!$D$3:$D$1315, AG$1)+SUMIFS(DataRegularSeason20242025!$AB$3:$AB$1315,DataRegularSeason20242025!$B$3:$B$1315, "&lt;=" &amp; $A138, DataRegularSeason20242025!$E$3:$E$1315, AG$1)</f>
        <v>27</v>
      </c>
    </row>
    <row r="139" spans="1:33" x14ac:dyDescent="0.25">
      <c r="A139" s="4">
        <v>45705</v>
      </c>
      <c r="B139" s="2">
        <f>SUMIFS(DataRegularSeason20242025!$AA$3:$AA$1315,DataRegularSeason20242025!$B$3:$B$1315, "&lt;=" &amp; $A139, DataRegularSeason20242025!$D$3:$D$1315, B$1)+SUMIFS(DataRegularSeason20242025!$AB$3:$AB$1315,DataRegularSeason20242025!$B$3:$B$1315, "&lt;=" &amp; $A139, DataRegularSeason20242025!$E$3:$E$1315, B$1)</f>
        <v>18</v>
      </c>
      <c r="C139" s="2">
        <f>SUMIFS(DataRegularSeason20242025!$AA$3:$AA$1315,DataRegularSeason20242025!$B$3:$B$1315, "&lt;=" &amp; $A139, DataRegularSeason20242025!$D$3:$D$1315, C$1)+SUMIFS(DataRegularSeason20242025!$AB$3:$AB$1315,DataRegularSeason20242025!$B$3:$B$1315, "&lt;=" &amp; $A139, DataRegularSeason20242025!$E$3:$E$1315, C$1)</f>
        <v>19</v>
      </c>
      <c r="D139" s="2">
        <f>SUMIFS(DataRegularSeason20242025!$AA$3:$AA$1315,DataRegularSeason20242025!$B$3:$B$1315, "&lt;=" &amp; $A139, DataRegularSeason20242025!$D$3:$D$1315, D$1)+SUMIFS(DataRegularSeason20242025!$AB$3:$AB$1315,DataRegularSeason20242025!$B$3:$B$1315, "&lt;=" &amp; $A139, DataRegularSeason20242025!$E$3:$E$1315, D$1)</f>
        <v>19</v>
      </c>
      <c r="E139" s="2">
        <f>SUMIFS(DataRegularSeason20242025!$AA$3:$AA$1315,DataRegularSeason20242025!$B$3:$B$1315, "&lt;=" &amp; $A139, DataRegularSeason20242025!$D$3:$D$1315, E$1)+SUMIFS(DataRegularSeason20242025!$AB$3:$AB$1315,DataRegularSeason20242025!$B$3:$B$1315, "&lt;=" &amp; $A139, DataRegularSeason20242025!$E$3:$E$1315, E$1)</f>
        <v>28</v>
      </c>
      <c r="F139" s="2">
        <f>SUMIFS(DataRegularSeason20242025!$AA$3:$AA$1315,DataRegularSeason20242025!$B$3:$B$1315, "&lt;=" &amp; $A139, DataRegularSeason20242025!$D$3:$D$1315, F$1)+SUMIFS(DataRegularSeason20242025!$AB$3:$AB$1315,DataRegularSeason20242025!$B$3:$B$1315, "&lt;=" &amp; $A139, DataRegularSeason20242025!$E$3:$E$1315, F$1)</f>
        <v>16</v>
      </c>
      <c r="G139" s="2">
        <f>SUMIFS(DataRegularSeason20242025!$AA$3:$AA$1315,DataRegularSeason20242025!$B$3:$B$1315, "&lt;=" &amp; $A139, DataRegularSeason20242025!$D$3:$D$1315, G$1)+SUMIFS(DataRegularSeason20242025!$AB$3:$AB$1315,DataRegularSeason20242025!$B$3:$B$1315, "&lt;=" &amp; $A139, DataRegularSeason20242025!$E$3:$E$1315, G$1)</f>
        <v>23</v>
      </c>
      <c r="H139" s="2">
        <f>SUMIFS(DataRegularSeason20242025!$AA$3:$AA$1315,DataRegularSeason20242025!$B$3:$B$1315, "&lt;=" &amp; $A139, DataRegularSeason20242025!$D$3:$D$1315, H$1)+SUMIFS(DataRegularSeason20242025!$AB$3:$AB$1315,DataRegularSeason20242025!$B$3:$B$1315, "&lt;=" &amp; $A139, DataRegularSeason20242025!$E$3:$E$1315, H$1)</f>
        <v>13</v>
      </c>
      <c r="I139" s="2">
        <f>SUMIFS(DataRegularSeason20242025!$AA$3:$AA$1315,DataRegularSeason20242025!$B$3:$B$1315, "&lt;=" &amp; $A139, DataRegularSeason20242025!$D$3:$D$1315, I$1)+SUMIFS(DataRegularSeason20242025!$AB$3:$AB$1315,DataRegularSeason20242025!$B$3:$B$1315, "&lt;=" &amp; $A139, DataRegularSeason20242025!$E$3:$E$1315, I$1)</f>
        <v>20</v>
      </c>
      <c r="J139" s="2">
        <f>SUMIFS(DataRegularSeason20242025!$AA$3:$AA$1315,DataRegularSeason20242025!$B$3:$B$1315, "&lt;=" &amp; $A139, DataRegularSeason20242025!$D$3:$D$1315, J$1)+SUMIFS(DataRegularSeason20242025!$AB$3:$AB$1315,DataRegularSeason20242025!$B$3:$B$1315, "&lt;=" &amp; $A139, DataRegularSeason20242025!$E$3:$E$1315, J$1)</f>
        <v>24</v>
      </c>
      <c r="K139" s="2">
        <f>SUMIFS(DataRegularSeason20242025!$AA$3:$AA$1315,DataRegularSeason20242025!$B$3:$B$1315, "&lt;=" &amp; $A139, DataRegularSeason20242025!$D$3:$D$1315, K$1)+SUMIFS(DataRegularSeason20242025!$AB$3:$AB$1315,DataRegularSeason20242025!$B$3:$B$1315, "&lt;=" &amp; $A139, DataRegularSeason20242025!$E$3:$E$1315, K$1)</f>
        <v>16</v>
      </c>
      <c r="L139" s="2">
        <f>SUMIFS(DataRegularSeason20242025!$AA$3:$AA$1315,DataRegularSeason20242025!$B$3:$B$1315, "&lt;=" &amp; $A139, DataRegularSeason20242025!$D$3:$D$1315, L$1)+SUMIFS(DataRegularSeason20242025!$AB$3:$AB$1315,DataRegularSeason20242025!$B$3:$B$1315, "&lt;=" &amp; $A139, DataRegularSeason20242025!$E$3:$E$1315, L$1)</f>
        <v>22</v>
      </c>
      <c r="M139" s="2">
        <f>SUMIFS(DataRegularSeason20242025!$AA$3:$AA$1315,DataRegularSeason20242025!$B$3:$B$1315, "&lt;=" &amp; $A139, DataRegularSeason20242025!$D$3:$D$1315, M$1)+SUMIFS(DataRegularSeason20242025!$AB$3:$AB$1315,DataRegularSeason20242025!$B$3:$B$1315, "&lt;=" &amp; $A139, DataRegularSeason20242025!$E$3:$E$1315, M$1)</f>
        <v>25</v>
      </c>
      <c r="N139" s="2">
        <f>SUMIFS(DataRegularSeason20242025!$AA$3:$AA$1315,DataRegularSeason20242025!$B$3:$B$1315, "&lt;=" &amp; $A139, DataRegularSeason20242025!$D$3:$D$1315, N$1)+SUMIFS(DataRegularSeason20242025!$AB$3:$AB$1315,DataRegularSeason20242025!$B$3:$B$1315, "&lt;=" &amp; $A139, DataRegularSeason20242025!$E$3:$E$1315, N$1)</f>
        <v>23</v>
      </c>
      <c r="O139" s="2">
        <f>SUMIFS(DataRegularSeason20242025!$AA$3:$AA$1315,DataRegularSeason20242025!$B$3:$B$1315, "&lt;=" &amp; $A139, DataRegularSeason20242025!$D$3:$D$1315, O$1)+SUMIFS(DataRegularSeason20242025!$AB$3:$AB$1315,DataRegularSeason20242025!$B$3:$B$1315, "&lt;=" &amp; $A139, DataRegularSeason20242025!$E$3:$E$1315, O$1)</f>
        <v>27</v>
      </c>
      <c r="P139" s="2">
        <f>SUMIFS(DataRegularSeason20242025!$AA$3:$AA$1315,DataRegularSeason20242025!$B$3:$B$1315, "&lt;=" &amp; $A139, DataRegularSeason20242025!$D$3:$D$1315, P$1)+SUMIFS(DataRegularSeason20242025!$AB$3:$AB$1315,DataRegularSeason20242025!$B$3:$B$1315, "&lt;=" &amp; $A139, DataRegularSeason20242025!$E$3:$E$1315, P$1)</f>
        <v>16</v>
      </c>
      <c r="Q139" s="2">
        <f>SUMIFS(DataRegularSeason20242025!$AA$3:$AA$1315,DataRegularSeason20242025!$B$3:$B$1315, "&lt;=" &amp; $A139, DataRegularSeason20242025!$D$3:$D$1315, Q$1)+SUMIFS(DataRegularSeason20242025!$AB$3:$AB$1315,DataRegularSeason20242025!$B$3:$B$1315, "&lt;=" &amp; $A139, DataRegularSeason20242025!$E$3:$E$1315, Q$1)</f>
        <v>26</v>
      </c>
      <c r="R139" s="2">
        <f>SUMIFS(DataRegularSeason20242025!$AA$3:$AA$1315,DataRegularSeason20242025!$B$3:$B$1315, "&lt;=" &amp; $A139, DataRegularSeason20242025!$D$3:$D$1315, R$1)+SUMIFS(DataRegularSeason20242025!$AB$3:$AB$1315,DataRegularSeason20242025!$B$3:$B$1315, "&lt;=" &amp; $A139, DataRegularSeason20242025!$E$3:$E$1315, R$1)</f>
        <v>15</v>
      </c>
      <c r="S139" s="2">
        <f>SUMIFS(DataRegularSeason20242025!$AA$3:$AA$1315,DataRegularSeason20242025!$B$3:$B$1315, "&lt;=" &amp; $A139, DataRegularSeason20242025!$D$3:$D$1315, S$1)+SUMIFS(DataRegularSeason20242025!$AB$3:$AB$1315,DataRegularSeason20242025!$B$3:$B$1315, "&lt;=" &amp; $A139, DataRegularSeason20242025!$E$3:$E$1315, S$1)</f>
        <v>19</v>
      </c>
      <c r="T139" s="2">
        <f>SUMIFS(DataRegularSeason20242025!$AA$3:$AA$1315,DataRegularSeason20242025!$B$3:$B$1315, "&lt;=" &amp; $A139, DataRegularSeason20242025!$D$3:$D$1315, T$1)+SUMIFS(DataRegularSeason20242025!$AB$3:$AB$1315,DataRegularSeason20242025!$B$3:$B$1315, "&lt;=" &amp; $A139, DataRegularSeason20242025!$E$3:$E$1315, T$1)</f>
        <v>25</v>
      </c>
      <c r="U139" s="2">
        <f>SUMIFS(DataRegularSeason20242025!$AA$3:$AA$1315,DataRegularSeason20242025!$B$3:$B$1315, "&lt;=" &amp; $A139, DataRegularSeason20242025!$D$3:$D$1315, U$1)+SUMIFS(DataRegularSeason20242025!$AB$3:$AB$1315,DataRegularSeason20242025!$B$3:$B$1315, "&lt;=" &amp; $A139, DataRegularSeason20242025!$E$3:$E$1315, U$1)</f>
        <v>17</v>
      </c>
      <c r="V139" s="2">
        <f>SUMIFS(DataRegularSeason20242025!$AA$3:$AA$1315,DataRegularSeason20242025!$B$3:$B$1315, "&lt;=" &amp; $A139, DataRegularSeason20242025!$D$3:$D$1315, V$1)+SUMIFS(DataRegularSeason20242025!$AB$3:$AB$1315,DataRegularSeason20242025!$B$3:$B$1315, "&lt;=" &amp; $A139, DataRegularSeason20242025!$E$3:$E$1315, V$1)</f>
        <v>18</v>
      </c>
      <c r="W139" s="2">
        <f>SUMIFS(DataRegularSeason20242025!$AA$3:$AA$1315,DataRegularSeason20242025!$B$3:$B$1315, "&lt;=" &amp; $A139, DataRegularSeason20242025!$D$3:$D$1315, W$1)+SUMIFS(DataRegularSeason20242025!$AB$3:$AB$1315,DataRegularSeason20242025!$B$3:$B$1315, "&lt;=" &amp; $A139, DataRegularSeason20242025!$E$3:$E$1315, W$1)</f>
        <v>18</v>
      </c>
      <c r="X139" s="2">
        <f>SUMIFS(DataRegularSeason20242025!$AA$3:$AA$1315,DataRegularSeason20242025!$B$3:$B$1315, "&lt;=" &amp; $A139, DataRegularSeason20242025!$D$3:$D$1315, X$1)+SUMIFS(DataRegularSeason20242025!$AB$3:$AB$1315,DataRegularSeason20242025!$B$3:$B$1315, "&lt;=" &amp; $A139, DataRegularSeason20242025!$E$3:$E$1315, X$1)</f>
        <v>21</v>
      </c>
      <c r="Y139" s="2">
        <f>SUMIFS(DataRegularSeason20242025!$AA$3:$AA$1315,DataRegularSeason20242025!$B$3:$B$1315, "&lt;=" &amp; $A139, DataRegularSeason20242025!$D$3:$D$1315, Y$1)+SUMIFS(DataRegularSeason20242025!$AB$3:$AB$1315,DataRegularSeason20242025!$B$3:$B$1315, "&lt;=" &amp; $A139, DataRegularSeason20242025!$E$3:$E$1315, Y$1)</f>
        <v>16</v>
      </c>
      <c r="Z139" s="2">
        <f>SUMIFS(DataRegularSeason20242025!$AA$3:$AA$1315,DataRegularSeason20242025!$B$3:$B$1315, "&lt;=" &amp; $A139, DataRegularSeason20242025!$D$3:$D$1315, Z$1)+SUMIFS(DataRegularSeason20242025!$AB$3:$AB$1315,DataRegularSeason20242025!$B$3:$B$1315, "&lt;=" &amp; $A139, DataRegularSeason20242025!$E$3:$E$1315, Z$1)</f>
        <v>17</v>
      </c>
      <c r="AA139" s="2">
        <f>SUMIFS(DataRegularSeason20242025!$AA$3:$AA$1315,DataRegularSeason20242025!$B$3:$B$1315, "&lt;=" &amp; $A139, DataRegularSeason20242025!$D$3:$D$1315, AA$1)+SUMIFS(DataRegularSeason20242025!$AB$3:$AB$1315,DataRegularSeason20242025!$B$3:$B$1315, "&lt;=" &amp; $A139, DataRegularSeason20242025!$E$3:$E$1315, AA$1)</f>
        <v>21</v>
      </c>
      <c r="AB139" s="2">
        <f>SUMIFS(DataRegularSeason20242025!$AA$3:$AA$1315,DataRegularSeason20242025!$B$3:$B$1315, "&lt;=" &amp; $A139, DataRegularSeason20242025!$D$3:$D$1315, AB$1)+SUMIFS(DataRegularSeason20242025!$AB$3:$AB$1315,DataRegularSeason20242025!$B$3:$B$1315, "&lt;=" &amp; $A139, DataRegularSeason20242025!$E$3:$E$1315, AB$1)</f>
        <v>26</v>
      </c>
      <c r="AC139" s="2">
        <f>SUMIFS(DataRegularSeason20242025!$AA$3:$AA$1315,DataRegularSeason20242025!$B$3:$B$1315, "&lt;=" &amp; $A139, DataRegularSeason20242025!$D$3:$D$1315, AC$1)+SUMIFS(DataRegularSeason20242025!$AB$3:$AB$1315,DataRegularSeason20242025!$B$3:$B$1315, "&lt;=" &amp; $A139, DataRegularSeason20242025!$E$3:$E$1315, AC$1)</f>
        <v>17</v>
      </c>
      <c r="AD139" s="2">
        <f>SUMIFS(DataRegularSeason20242025!$AA$3:$AA$1315,DataRegularSeason20242025!$B$3:$B$1315, "&lt;=" &amp; $A139, DataRegularSeason20242025!$D$3:$D$1315, AD$1)+SUMIFS(DataRegularSeason20242025!$AB$3:$AB$1315,DataRegularSeason20242025!$B$3:$B$1315, "&lt;=" &amp; $A139, DataRegularSeason20242025!$E$3:$E$1315, AD$1)</f>
        <v>21</v>
      </c>
      <c r="AE139" s="2">
        <f>SUMIFS(DataRegularSeason20242025!$AA$3:$AA$1315,DataRegularSeason20242025!$B$3:$B$1315, "&lt;=" &amp; $A139, DataRegularSeason20242025!$D$3:$D$1315, AE$1)+SUMIFS(DataRegularSeason20242025!$AB$3:$AB$1315,DataRegularSeason20242025!$B$3:$B$1315, "&lt;=" &amp; $A139, DataRegularSeason20242025!$E$3:$E$1315, AE$1)</f>
        <v>24</v>
      </c>
      <c r="AF139" s="2">
        <f>SUMIFS(DataRegularSeason20242025!$AA$3:$AA$1315,DataRegularSeason20242025!$B$3:$B$1315, "&lt;=" &amp; $A139, DataRegularSeason20242025!$D$3:$D$1315, AF$1)+SUMIFS(DataRegularSeason20242025!$AB$3:$AB$1315,DataRegularSeason20242025!$B$3:$B$1315, "&lt;=" &amp; $A139, DataRegularSeason20242025!$E$3:$E$1315, AF$1)</f>
        <v>32</v>
      </c>
      <c r="AG139" s="2">
        <f>SUMIFS(DataRegularSeason20242025!$AA$3:$AA$1315,DataRegularSeason20242025!$B$3:$B$1315, "&lt;=" &amp; $A139, DataRegularSeason20242025!$D$3:$D$1315, AG$1)+SUMIFS(DataRegularSeason20242025!$AB$3:$AB$1315,DataRegularSeason20242025!$B$3:$B$1315, "&lt;=" &amp; $A139, DataRegularSeason20242025!$E$3:$E$1315, AG$1)</f>
        <v>27</v>
      </c>
    </row>
    <row r="140" spans="1:33" x14ac:dyDescent="0.25">
      <c r="A140" s="4">
        <v>45706</v>
      </c>
      <c r="B140" s="2">
        <f>SUMIFS(DataRegularSeason20242025!$AA$3:$AA$1315,DataRegularSeason20242025!$B$3:$B$1315, "&lt;=" &amp; $A140, DataRegularSeason20242025!$D$3:$D$1315, B$1)+SUMIFS(DataRegularSeason20242025!$AB$3:$AB$1315,DataRegularSeason20242025!$B$3:$B$1315, "&lt;=" &amp; $A140, DataRegularSeason20242025!$E$3:$E$1315, B$1)</f>
        <v>18</v>
      </c>
      <c r="C140" s="2">
        <f>SUMIFS(DataRegularSeason20242025!$AA$3:$AA$1315,DataRegularSeason20242025!$B$3:$B$1315, "&lt;=" &amp; $A140, DataRegularSeason20242025!$D$3:$D$1315, C$1)+SUMIFS(DataRegularSeason20242025!$AB$3:$AB$1315,DataRegularSeason20242025!$B$3:$B$1315, "&lt;=" &amp; $A140, DataRegularSeason20242025!$E$3:$E$1315, C$1)</f>
        <v>19</v>
      </c>
      <c r="D140" s="2">
        <f>SUMIFS(DataRegularSeason20242025!$AA$3:$AA$1315,DataRegularSeason20242025!$B$3:$B$1315, "&lt;=" &amp; $A140, DataRegularSeason20242025!$D$3:$D$1315, D$1)+SUMIFS(DataRegularSeason20242025!$AB$3:$AB$1315,DataRegularSeason20242025!$B$3:$B$1315, "&lt;=" &amp; $A140, DataRegularSeason20242025!$E$3:$E$1315, D$1)</f>
        <v>19</v>
      </c>
      <c r="E140" s="2">
        <f>SUMIFS(DataRegularSeason20242025!$AA$3:$AA$1315,DataRegularSeason20242025!$B$3:$B$1315, "&lt;=" &amp; $A140, DataRegularSeason20242025!$D$3:$D$1315, E$1)+SUMIFS(DataRegularSeason20242025!$AB$3:$AB$1315,DataRegularSeason20242025!$B$3:$B$1315, "&lt;=" &amp; $A140, DataRegularSeason20242025!$E$3:$E$1315, E$1)</f>
        <v>28</v>
      </c>
      <c r="F140" s="2">
        <f>SUMIFS(DataRegularSeason20242025!$AA$3:$AA$1315,DataRegularSeason20242025!$B$3:$B$1315, "&lt;=" &amp; $A140, DataRegularSeason20242025!$D$3:$D$1315, F$1)+SUMIFS(DataRegularSeason20242025!$AB$3:$AB$1315,DataRegularSeason20242025!$B$3:$B$1315, "&lt;=" &amp; $A140, DataRegularSeason20242025!$E$3:$E$1315, F$1)</f>
        <v>16</v>
      </c>
      <c r="G140" s="2">
        <f>SUMIFS(DataRegularSeason20242025!$AA$3:$AA$1315,DataRegularSeason20242025!$B$3:$B$1315, "&lt;=" &amp; $A140, DataRegularSeason20242025!$D$3:$D$1315, G$1)+SUMIFS(DataRegularSeason20242025!$AB$3:$AB$1315,DataRegularSeason20242025!$B$3:$B$1315, "&lt;=" &amp; $A140, DataRegularSeason20242025!$E$3:$E$1315, G$1)</f>
        <v>23</v>
      </c>
      <c r="H140" s="2">
        <f>SUMIFS(DataRegularSeason20242025!$AA$3:$AA$1315,DataRegularSeason20242025!$B$3:$B$1315, "&lt;=" &amp; $A140, DataRegularSeason20242025!$D$3:$D$1315, H$1)+SUMIFS(DataRegularSeason20242025!$AB$3:$AB$1315,DataRegularSeason20242025!$B$3:$B$1315, "&lt;=" &amp; $A140, DataRegularSeason20242025!$E$3:$E$1315, H$1)</f>
        <v>13</v>
      </c>
      <c r="I140" s="2">
        <f>SUMIFS(DataRegularSeason20242025!$AA$3:$AA$1315,DataRegularSeason20242025!$B$3:$B$1315, "&lt;=" &amp; $A140, DataRegularSeason20242025!$D$3:$D$1315, I$1)+SUMIFS(DataRegularSeason20242025!$AB$3:$AB$1315,DataRegularSeason20242025!$B$3:$B$1315, "&lt;=" &amp; $A140, DataRegularSeason20242025!$E$3:$E$1315, I$1)</f>
        <v>20</v>
      </c>
      <c r="J140" s="2">
        <f>SUMIFS(DataRegularSeason20242025!$AA$3:$AA$1315,DataRegularSeason20242025!$B$3:$B$1315, "&lt;=" &amp; $A140, DataRegularSeason20242025!$D$3:$D$1315, J$1)+SUMIFS(DataRegularSeason20242025!$AB$3:$AB$1315,DataRegularSeason20242025!$B$3:$B$1315, "&lt;=" &amp; $A140, DataRegularSeason20242025!$E$3:$E$1315, J$1)</f>
        <v>24</v>
      </c>
      <c r="K140" s="2">
        <f>SUMIFS(DataRegularSeason20242025!$AA$3:$AA$1315,DataRegularSeason20242025!$B$3:$B$1315, "&lt;=" &amp; $A140, DataRegularSeason20242025!$D$3:$D$1315, K$1)+SUMIFS(DataRegularSeason20242025!$AB$3:$AB$1315,DataRegularSeason20242025!$B$3:$B$1315, "&lt;=" &amp; $A140, DataRegularSeason20242025!$E$3:$E$1315, K$1)</f>
        <v>16</v>
      </c>
      <c r="L140" s="2">
        <f>SUMIFS(DataRegularSeason20242025!$AA$3:$AA$1315,DataRegularSeason20242025!$B$3:$B$1315, "&lt;=" &amp; $A140, DataRegularSeason20242025!$D$3:$D$1315, L$1)+SUMIFS(DataRegularSeason20242025!$AB$3:$AB$1315,DataRegularSeason20242025!$B$3:$B$1315, "&lt;=" &amp; $A140, DataRegularSeason20242025!$E$3:$E$1315, L$1)</f>
        <v>22</v>
      </c>
      <c r="M140" s="2">
        <f>SUMIFS(DataRegularSeason20242025!$AA$3:$AA$1315,DataRegularSeason20242025!$B$3:$B$1315, "&lt;=" &amp; $A140, DataRegularSeason20242025!$D$3:$D$1315, M$1)+SUMIFS(DataRegularSeason20242025!$AB$3:$AB$1315,DataRegularSeason20242025!$B$3:$B$1315, "&lt;=" &amp; $A140, DataRegularSeason20242025!$E$3:$E$1315, M$1)</f>
        <v>25</v>
      </c>
      <c r="N140" s="2">
        <f>SUMIFS(DataRegularSeason20242025!$AA$3:$AA$1315,DataRegularSeason20242025!$B$3:$B$1315, "&lt;=" &amp; $A140, DataRegularSeason20242025!$D$3:$D$1315, N$1)+SUMIFS(DataRegularSeason20242025!$AB$3:$AB$1315,DataRegularSeason20242025!$B$3:$B$1315, "&lt;=" &amp; $A140, DataRegularSeason20242025!$E$3:$E$1315, N$1)</f>
        <v>23</v>
      </c>
      <c r="O140" s="2">
        <f>SUMIFS(DataRegularSeason20242025!$AA$3:$AA$1315,DataRegularSeason20242025!$B$3:$B$1315, "&lt;=" &amp; $A140, DataRegularSeason20242025!$D$3:$D$1315, O$1)+SUMIFS(DataRegularSeason20242025!$AB$3:$AB$1315,DataRegularSeason20242025!$B$3:$B$1315, "&lt;=" &amp; $A140, DataRegularSeason20242025!$E$3:$E$1315, O$1)</f>
        <v>27</v>
      </c>
      <c r="P140" s="2">
        <f>SUMIFS(DataRegularSeason20242025!$AA$3:$AA$1315,DataRegularSeason20242025!$B$3:$B$1315, "&lt;=" &amp; $A140, DataRegularSeason20242025!$D$3:$D$1315, P$1)+SUMIFS(DataRegularSeason20242025!$AB$3:$AB$1315,DataRegularSeason20242025!$B$3:$B$1315, "&lt;=" &amp; $A140, DataRegularSeason20242025!$E$3:$E$1315, P$1)</f>
        <v>16</v>
      </c>
      <c r="Q140" s="2">
        <f>SUMIFS(DataRegularSeason20242025!$AA$3:$AA$1315,DataRegularSeason20242025!$B$3:$B$1315, "&lt;=" &amp; $A140, DataRegularSeason20242025!$D$3:$D$1315, Q$1)+SUMIFS(DataRegularSeason20242025!$AB$3:$AB$1315,DataRegularSeason20242025!$B$3:$B$1315, "&lt;=" &amp; $A140, DataRegularSeason20242025!$E$3:$E$1315, Q$1)</f>
        <v>26</v>
      </c>
      <c r="R140" s="2">
        <f>SUMIFS(DataRegularSeason20242025!$AA$3:$AA$1315,DataRegularSeason20242025!$B$3:$B$1315, "&lt;=" &amp; $A140, DataRegularSeason20242025!$D$3:$D$1315, R$1)+SUMIFS(DataRegularSeason20242025!$AB$3:$AB$1315,DataRegularSeason20242025!$B$3:$B$1315, "&lt;=" &amp; $A140, DataRegularSeason20242025!$E$3:$E$1315, R$1)</f>
        <v>15</v>
      </c>
      <c r="S140" s="2">
        <f>SUMIFS(DataRegularSeason20242025!$AA$3:$AA$1315,DataRegularSeason20242025!$B$3:$B$1315, "&lt;=" &amp; $A140, DataRegularSeason20242025!$D$3:$D$1315, S$1)+SUMIFS(DataRegularSeason20242025!$AB$3:$AB$1315,DataRegularSeason20242025!$B$3:$B$1315, "&lt;=" &amp; $A140, DataRegularSeason20242025!$E$3:$E$1315, S$1)</f>
        <v>19</v>
      </c>
      <c r="T140" s="2">
        <f>SUMIFS(DataRegularSeason20242025!$AA$3:$AA$1315,DataRegularSeason20242025!$B$3:$B$1315, "&lt;=" &amp; $A140, DataRegularSeason20242025!$D$3:$D$1315, T$1)+SUMIFS(DataRegularSeason20242025!$AB$3:$AB$1315,DataRegularSeason20242025!$B$3:$B$1315, "&lt;=" &amp; $A140, DataRegularSeason20242025!$E$3:$E$1315, T$1)</f>
        <v>25</v>
      </c>
      <c r="U140" s="2">
        <f>SUMIFS(DataRegularSeason20242025!$AA$3:$AA$1315,DataRegularSeason20242025!$B$3:$B$1315, "&lt;=" &amp; $A140, DataRegularSeason20242025!$D$3:$D$1315, U$1)+SUMIFS(DataRegularSeason20242025!$AB$3:$AB$1315,DataRegularSeason20242025!$B$3:$B$1315, "&lt;=" &amp; $A140, DataRegularSeason20242025!$E$3:$E$1315, U$1)</f>
        <v>17</v>
      </c>
      <c r="V140" s="2">
        <f>SUMIFS(DataRegularSeason20242025!$AA$3:$AA$1315,DataRegularSeason20242025!$B$3:$B$1315, "&lt;=" &amp; $A140, DataRegularSeason20242025!$D$3:$D$1315, V$1)+SUMIFS(DataRegularSeason20242025!$AB$3:$AB$1315,DataRegularSeason20242025!$B$3:$B$1315, "&lt;=" &amp; $A140, DataRegularSeason20242025!$E$3:$E$1315, V$1)</f>
        <v>18</v>
      </c>
      <c r="W140" s="2">
        <f>SUMIFS(DataRegularSeason20242025!$AA$3:$AA$1315,DataRegularSeason20242025!$B$3:$B$1315, "&lt;=" &amp; $A140, DataRegularSeason20242025!$D$3:$D$1315, W$1)+SUMIFS(DataRegularSeason20242025!$AB$3:$AB$1315,DataRegularSeason20242025!$B$3:$B$1315, "&lt;=" &amp; $A140, DataRegularSeason20242025!$E$3:$E$1315, W$1)</f>
        <v>18</v>
      </c>
      <c r="X140" s="2">
        <f>SUMIFS(DataRegularSeason20242025!$AA$3:$AA$1315,DataRegularSeason20242025!$B$3:$B$1315, "&lt;=" &amp; $A140, DataRegularSeason20242025!$D$3:$D$1315, X$1)+SUMIFS(DataRegularSeason20242025!$AB$3:$AB$1315,DataRegularSeason20242025!$B$3:$B$1315, "&lt;=" &amp; $A140, DataRegularSeason20242025!$E$3:$E$1315, X$1)</f>
        <v>21</v>
      </c>
      <c r="Y140" s="2">
        <f>SUMIFS(DataRegularSeason20242025!$AA$3:$AA$1315,DataRegularSeason20242025!$B$3:$B$1315, "&lt;=" &amp; $A140, DataRegularSeason20242025!$D$3:$D$1315, Y$1)+SUMIFS(DataRegularSeason20242025!$AB$3:$AB$1315,DataRegularSeason20242025!$B$3:$B$1315, "&lt;=" &amp; $A140, DataRegularSeason20242025!$E$3:$E$1315, Y$1)</f>
        <v>16</v>
      </c>
      <c r="Z140" s="2">
        <f>SUMIFS(DataRegularSeason20242025!$AA$3:$AA$1315,DataRegularSeason20242025!$B$3:$B$1315, "&lt;=" &amp; $A140, DataRegularSeason20242025!$D$3:$D$1315, Z$1)+SUMIFS(DataRegularSeason20242025!$AB$3:$AB$1315,DataRegularSeason20242025!$B$3:$B$1315, "&lt;=" &amp; $A140, DataRegularSeason20242025!$E$3:$E$1315, Z$1)</f>
        <v>17</v>
      </c>
      <c r="AA140" s="2">
        <f>SUMIFS(DataRegularSeason20242025!$AA$3:$AA$1315,DataRegularSeason20242025!$B$3:$B$1315, "&lt;=" &amp; $A140, DataRegularSeason20242025!$D$3:$D$1315, AA$1)+SUMIFS(DataRegularSeason20242025!$AB$3:$AB$1315,DataRegularSeason20242025!$B$3:$B$1315, "&lt;=" &amp; $A140, DataRegularSeason20242025!$E$3:$E$1315, AA$1)</f>
        <v>21</v>
      </c>
      <c r="AB140" s="2">
        <f>SUMIFS(DataRegularSeason20242025!$AA$3:$AA$1315,DataRegularSeason20242025!$B$3:$B$1315, "&lt;=" &amp; $A140, DataRegularSeason20242025!$D$3:$D$1315, AB$1)+SUMIFS(DataRegularSeason20242025!$AB$3:$AB$1315,DataRegularSeason20242025!$B$3:$B$1315, "&lt;=" &amp; $A140, DataRegularSeason20242025!$E$3:$E$1315, AB$1)</f>
        <v>26</v>
      </c>
      <c r="AC140" s="2">
        <f>SUMIFS(DataRegularSeason20242025!$AA$3:$AA$1315,DataRegularSeason20242025!$B$3:$B$1315, "&lt;=" &amp; $A140, DataRegularSeason20242025!$D$3:$D$1315, AC$1)+SUMIFS(DataRegularSeason20242025!$AB$3:$AB$1315,DataRegularSeason20242025!$B$3:$B$1315, "&lt;=" &amp; $A140, DataRegularSeason20242025!$E$3:$E$1315, AC$1)</f>
        <v>17</v>
      </c>
      <c r="AD140" s="2">
        <f>SUMIFS(DataRegularSeason20242025!$AA$3:$AA$1315,DataRegularSeason20242025!$B$3:$B$1315, "&lt;=" &amp; $A140, DataRegularSeason20242025!$D$3:$D$1315, AD$1)+SUMIFS(DataRegularSeason20242025!$AB$3:$AB$1315,DataRegularSeason20242025!$B$3:$B$1315, "&lt;=" &amp; $A140, DataRegularSeason20242025!$E$3:$E$1315, AD$1)</f>
        <v>21</v>
      </c>
      <c r="AE140" s="2">
        <f>SUMIFS(DataRegularSeason20242025!$AA$3:$AA$1315,DataRegularSeason20242025!$B$3:$B$1315, "&lt;=" &amp; $A140, DataRegularSeason20242025!$D$3:$D$1315, AE$1)+SUMIFS(DataRegularSeason20242025!$AB$3:$AB$1315,DataRegularSeason20242025!$B$3:$B$1315, "&lt;=" &amp; $A140, DataRegularSeason20242025!$E$3:$E$1315, AE$1)</f>
        <v>24</v>
      </c>
      <c r="AF140" s="2">
        <f>SUMIFS(DataRegularSeason20242025!$AA$3:$AA$1315,DataRegularSeason20242025!$B$3:$B$1315, "&lt;=" &amp; $A140, DataRegularSeason20242025!$D$3:$D$1315, AF$1)+SUMIFS(DataRegularSeason20242025!$AB$3:$AB$1315,DataRegularSeason20242025!$B$3:$B$1315, "&lt;=" &amp; $A140, DataRegularSeason20242025!$E$3:$E$1315, AF$1)</f>
        <v>32</v>
      </c>
      <c r="AG140" s="2">
        <f>SUMIFS(DataRegularSeason20242025!$AA$3:$AA$1315,DataRegularSeason20242025!$B$3:$B$1315, "&lt;=" &amp; $A140, DataRegularSeason20242025!$D$3:$D$1315, AG$1)+SUMIFS(DataRegularSeason20242025!$AB$3:$AB$1315,DataRegularSeason20242025!$B$3:$B$1315, "&lt;=" &amp; $A140, DataRegularSeason20242025!$E$3:$E$1315, AG$1)</f>
        <v>27</v>
      </c>
    </row>
    <row r="141" spans="1:33" x14ac:dyDescent="0.25">
      <c r="A141" s="4">
        <v>45707</v>
      </c>
      <c r="B141" s="2">
        <f>SUMIFS(DataRegularSeason20242025!$AA$3:$AA$1315,DataRegularSeason20242025!$B$3:$B$1315, "&lt;=" &amp; $A141, DataRegularSeason20242025!$D$3:$D$1315, B$1)+SUMIFS(DataRegularSeason20242025!$AB$3:$AB$1315,DataRegularSeason20242025!$B$3:$B$1315, "&lt;=" &amp; $A141, DataRegularSeason20242025!$E$3:$E$1315, B$1)</f>
        <v>18</v>
      </c>
      <c r="C141" s="2">
        <f>SUMIFS(DataRegularSeason20242025!$AA$3:$AA$1315,DataRegularSeason20242025!$B$3:$B$1315, "&lt;=" &amp; $A141, DataRegularSeason20242025!$D$3:$D$1315, C$1)+SUMIFS(DataRegularSeason20242025!$AB$3:$AB$1315,DataRegularSeason20242025!$B$3:$B$1315, "&lt;=" &amp; $A141, DataRegularSeason20242025!$E$3:$E$1315, C$1)</f>
        <v>19</v>
      </c>
      <c r="D141" s="2">
        <f>SUMIFS(DataRegularSeason20242025!$AA$3:$AA$1315,DataRegularSeason20242025!$B$3:$B$1315, "&lt;=" &amp; $A141, DataRegularSeason20242025!$D$3:$D$1315, D$1)+SUMIFS(DataRegularSeason20242025!$AB$3:$AB$1315,DataRegularSeason20242025!$B$3:$B$1315, "&lt;=" &amp; $A141, DataRegularSeason20242025!$E$3:$E$1315, D$1)</f>
        <v>19</v>
      </c>
      <c r="E141" s="2">
        <f>SUMIFS(DataRegularSeason20242025!$AA$3:$AA$1315,DataRegularSeason20242025!$B$3:$B$1315, "&lt;=" &amp; $A141, DataRegularSeason20242025!$D$3:$D$1315, E$1)+SUMIFS(DataRegularSeason20242025!$AB$3:$AB$1315,DataRegularSeason20242025!$B$3:$B$1315, "&lt;=" &amp; $A141, DataRegularSeason20242025!$E$3:$E$1315, E$1)</f>
        <v>28</v>
      </c>
      <c r="F141" s="2">
        <f>SUMIFS(DataRegularSeason20242025!$AA$3:$AA$1315,DataRegularSeason20242025!$B$3:$B$1315, "&lt;=" &amp; $A141, DataRegularSeason20242025!$D$3:$D$1315, F$1)+SUMIFS(DataRegularSeason20242025!$AB$3:$AB$1315,DataRegularSeason20242025!$B$3:$B$1315, "&lt;=" &amp; $A141, DataRegularSeason20242025!$E$3:$E$1315, F$1)</f>
        <v>16</v>
      </c>
      <c r="G141" s="2">
        <f>SUMIFS(DataRegularSeason20242025!$AA$3:$AA$1315,DataRegularSeason20242025!$B$3:$B$1315, "&lt;=" &amp; $A141, DataRegularSeason20242025!$D$3:$D$1315, G$1)+SUMIFS(DataRegularSeason20242025!$AB$3:$AB$1315,DataRegularSeason20242025!$B$3:$B$1315, "&lt;=" &amp; $A141, DataRegularSeason20242025!$E$3:$E$1315, G$1)</f>
        <v>23</v>
      </c>
      <c r="H141" s="2">
        <f>SUMIFS(DataRegularSeason20242025!$AA$3:$AA$1315,DataRegularSeason20242025!$B$3:$B$1315, "&lt;=" &amp; $A141, DataRegularSeason20242025!$D$3:$D$1315, H$1)+SUMIFS(DataRegularSeason20242025!$AB$3:$AB$1315,DataRegularSeason20242025!$B$3:$B$1315, "&lt;=" &amp; $A141, DataRegularSeason20242025!$E$3:$E$1315, H$1)</f>
        <v>13</v>
      </c>
      <c r="I141" s="2">
        <f>SUMIFS(DataRegularSeason20242025!$AA$3:$AA$1315,DataRegularSeason20242025!$B$3:$B$1315, "&lt;=" &amp; $A141, DataRegularSeason20242025!$D$3:$D$1315, I$1)+SUMIFS(DataRegularSeason20242025!$AB$3:$AB$1315,DataRegularSeason20242025!$B$3:$B$1315, "&lt;=" &amp; $A141, DataRegularSeason20242025!$E$3:$E$1315, I$1)</f>
        <v>20</v>
      </c>
      <c r="J141" s="2">
        <f>SUMIFS(DataRegularSeason20242025!$AA$3:$AA$1315,DataRegularSeason20242025!$B$3:$B$1315, "&lt;=" &amp; $A141, DataRegularSeason20242025!$D$3:$D$1315, J$1)+SUMIFS(DataRegularSeason20242025!$AB$3:$AB$1315,DataRegularSeason20242025!$B$3:$B$1315, "&lt;=" &amp; $A141, DataRegularSeason20242025!$E$3:$E$1315, J$1)</f>
        <v>24</v>
      </c>
      <c r="K141" s="2">
        <f>SUMIFS(DataRegularSeason20242025!$AA$3:$AA$1315,DataRegularSeason20242025!$B$3:$B$1315, "&lt;=" &amp; $A141, DataRegularSeason20242025!$D$3:$D$1315, K$1)+SUMIFS(DataRegularSeason20242025!$AB$3:$AB$1315,DataRegularSeason20242025!$B$3:$B$1315, "&lt;=" &amp; $A141, DataRegularSeason20242025!$E$3:$E$1315, K$1)</f>
        <v>16</v>
      </c>
      <c r="L141" s="2">
        <f>SUMIFS(DataRegularSeason20242025!$AA$3:$AA$1315,DataRegularSeason20242025!$B$3:$B$1315, "&lt;=" &amp; $A141, DataRegularSeason20242025!$D$3:$D$1315, L$1)+SUMIFS(DataRegularSeason20242025!$AB$3:$AB$1315,DataRegularSeason20242025!$B$3:$B$1315, "&lt;=" &amp; $A141, DataRegularSeason20242025!$E$3:$E$1315, L$1)</f>
        <v>22</v>
      </c>
      <c r="M141" s="2">
        <f>SUMIFS(DataRegularSeason20242025!$AA$3:$AA$1315,DataRegularSeason20242025!$B$3:$B$1315, "&lt;=" &amp; $A141, DataRegularSeason20242025!$D$3:$D$1315, M$1)+SUMIFS(DataRegularSeason20242025!$AB$3:$AB$1315,DataRegularSeason20242025!$B$3:$B$1315, "&lt;=" &amp; $A141, DataRegularSeason20242025!$E$3:$E$1315, M$1)</f>
        <v>25</v>
      </c>
      <c r="N141" s="2">
        <f>SUMIFS(DataRegularSeason20242025!$AA$3:$AA$1315,DataRegularSeason20242025!$B$3:$B$1315, "&lt;=" &amp; $A141, DataRegularSeason20242025!$D$3:$D$1315, N$1)+SUMIFS(DataRegularSeason20242025!$AB$3:$AB$1315,DataRegularSeason20242025!$B$3:$B$1315, "&lt;=" &amp; $A141, DataRegularSeason20242025!$E$3:$E$1315, N$1)</f>
        <v>23</v>
      </c>
      <c r="O141" s="2">
        <f>SUMIFS(DataRegularSeason20242025!$AA$3:$AA$1315,DataRegularSeason20242025!$B$3:$B$1315, "&lt;=" &amp; $A141, DataRegularSeason20242025!$D$3:$D$1315, O$1)+SUMIFS(DataRegularSeason20242025!$AB$3:$AB$1315,DataRegularSeason20242025!$B$3:$B$1315, "&lt;=" &amp; $A141, DataRegularSeason20242025!$E$3:$E$1315, O$1)</f>
        <v>27</v>
      </c>
      <c r="P141" s="2">
        <f>SUMIFS(DataRegularSeason20242025!$AA$3:$AA$1315,DataRegularSeason20242025!$B$3:$B$1315, "&lt;=" &amp; $A141, DataRegularSeason20242025!$D$3:$D$1315, P$1)+SUMIFS(DataRegularSeason20242025!$AB$3:$AB$1315,DataRegularSeason20242025!$B$3:$B$1315, "&lt;=" &amp; $A141, DataRegularSeason20242025!$E$3:$E$1315, P$1)</f>
        <v>16</v>
      </c>
      <c r="Q141" s="2">
        <f>SUMIFS(DataRegularSeason20242025!$AA$3:$AA$1315,DataRegularSeason20242025!$B$3:$B$1315, "&lt;=" &amp; $A141, DataRegularSeason20242025!$D$3:$D$1315, Q$1)+SUMIFS(DataRegularSeason20242025!$AB$3:$AB$1315,DataRegularSeason20242025!$B$3:$B$1315, "&lt;=" &amp; $A141, DataRegularSeason20242025!$E$3:$E$1315, Q$1)</f>
        <v>26</v>
      </c>
      <c r="R141" s="2">
        <f>SUMIFS(DataRegularSeason20242025!$AA$3:$AA$1315,DataRegularSeason20242025!$B$3:$B$1315, "&lt;=" &amp; $A141, DataRegularSeason20242025!$D$3:$D$1315, R$1)+SUMIFS(DataRegularSeason20242025!$AB$3:$AB$1315,DataRegularSeason20242025!$B$3:$B$1315, "&lt;=" &amp; $A141, DataRegularSeason20242025!$E$3:$E$1315, R$1)</f>
        <v>15</v>
      </c>
      <c r="S141" s="2">
        <f>SUMIFS(DataRegularSeason20242025!$AA$3:$AA$1315,DataRegularSeason20242025!$B$3:$B$1315, "&lt;=" &amp; $A141, DataRegularSeason20242025!$D$3:$D$1315, S$1)+SUMIFS(DataRegularSeason20242025!$AB$3:$AB$1315,DataRegularSeason20242025!$B$3:$B$1315, "&lt;=" &amp; $A141, DataRegularSeason20242025!$E$3:$E$1315, S$1)</f>
        <v>19</v>
      </c>
      <c r="T141" s="2">
        <f>SUMIFS(DataRegularSeason20242025!$AA$3:$AA$1315,DataRegularSeason20242025!$B$3:$B$1315, "&lt;=" &amp; $A141, DataRegularSeason20242025!$D$3:$D$1315, T$1)+SUMIFS(DataRegularSeason20242025!$AB$3:$AB$1315,DataRegularSeason20242025!$B$3:$B$1315, "&lt;=" &amp; $A141, DataRegularSeason20242025!$E$3:$E$1315, T$1)</f>
        <v>25</v>
      </c>
      <c r="U141" s="2">
        <f>SUMIFS(DataRegularSeason20242025!$AA$3:$AA$1315,DataRegularSeason20242025!$B$3:$B$1315, "&lt;=" &amp; $A141, DataRegularSeason20242025!$D$3:$D$1315, U$1)+SUMIFS(DataRegularSeason20242025!$AB$3:$AB$1315,DataRegularSeason20242025!$B$3:$B$1315, "&lt;=" &amp; $A141, DataRegularSeason20242025!$E$3:$E$1315, U$1)</f>
        <v>17</v>
      </c>
      <c r="V141" s="2">
        <f>SUMIFS(DataRegularSeason20242025!$AA$3:$AA$1315,DataRegularSeason20242025!$B$3:$B$1315, "&lt;=" &amp; $A141, DataRegularSeason20242025!$D$3:$D$1315, V$1)+SUMIFS(DataRegularSeason20242025!$AB$3:$AB$1315,DataRegularSeason20242025!$B$3:$B$1315, "&lt;=" &amp; $A141, DataRegularSeason20242025!$E$3:$E$1315, V$1)</f>
        <v>18</v>
      </c>
      <c r="W141" s="2">
        <f>SUMIFS(DataRegularSeason20242025!$AA$3:$AA$1315,DataRegularSeason20242025!$B$3:$B$1315, "&lt;=" &amp; $A141, DataRegularSeason20242025!$D$3:$D$1315, W$1)+SUMIFS(DataRegularSeason20242025!$AB$3:$AB$1315,DataRegularSeason20242025!$B$3:$B$1315, "&lt;=" &amp; $A141, DataRegularSeason20242025!$E$3:$E$1315, W$1)</f>
        <v>18</v>
      </c>
      <c r="X141" s="2">
        <f>SUMIFS(DataRegularSeason20242025!$AA$3:$AA$1315,DataRegularSeason20242025!$B$3:$B$1315, "&lt;=" &amp; $A141, DataRegularSeason20242025!$D$3:$D$1315, X$1)+SUMIFS(DataRegularSeason20242025!$AB$3:$AB$1315,DataRegularSeason20242025!$B$3:$B$1315, "&lt;=" &amp; $A141, DataRegularSeason20242025!$E$3:$E$1315, X$1)</f>
        <v>21</v>
      </c>
      <c r="Y141" s="2">
        <f>SUMIFS(DataRegularSeason20242025!$AA$3:$AA$1315,DataRegularSeason20242025!$B$3:$B$1315, "&lt;=" &amp; $A141, DataRegularSeason20242025!$D$3:$D$1315, Y$1)+SUMIFS(DataRegularSeason20242025!$AB$3:$AB$1315,DataRegularSeason20242025!$B$3:$B$1315, "&lt;=" &amp; $A141, DataRegularSeason20242025!$E$3:$E$1315, Y$1)</f>
        <v>16</v>
      </c>
      <c r="Z141" s="2">
        <f>SUMIFS(DataRegularSeason20242025!$AA$3:$AA$1315,DataRegularSeason20242025!$B$3:$B$1315, "&lt;=" &amp; $A141, DataRegularSeason20242025!$D$3:$D$1315, Z$1)+SUMIFS(DataRegularSeason20242025!$AB$3:$AB$1315,DataRegularSeason20242025!$B$3:$B$1315, "&lt;=" &amp; $A141, DataRegularSeason20242025!$E$3:$E$1315, Z$1)</f>
        <v>17</v>
      </c>
      <c r="AA141" s="2">
        <f>SUMIFS(DataRegularSeason20242025!$AA$3:$AA$1315,DataRegularSeason20242025!$B$3:$B$1315, "&lt;=" &amp; $A141, DataRegularSeason20242025!$D$3:$D$1315, AA$1)+SUMIFS(DataRegularSeason20242025!$AB$3:$AB$1315,DataRegularSeason20242025!$B$3:$B$1315, "&lt;=" &amp; $A141, DataRegularSeason20242025!$E$3:$E$1315, AA$1)</f>
        <v>21</v>
      </c>
      <c r="AB141" s="2">
        <f>SUMIFS(DataRegularSeason20242025!$AA$3:$AA$1315,DataRegularSeason20242025!$B$3:$B$1315, "&lt;=" &amp; $A141, DataRegularSeason20242025!$D$3:$D$1315, AB$1)+SUMIFS(DataRegularSeason20242025!$AB$3:$AB$1315,DataRegularSeason20242025!$B$3:$B$1315, "&lt;=" &amp; $A141, DataRegularSeason20242025!$E$3:$E$1315, AB$1)</f>
        <v>26</v>
      </c>
      <c r="AC141" s="2">
        <f>SUMIFS(DataRegularSeason20242025!$AA$3:$AA$1315,DataRegularSeason20242025!$B$3:$B$1315, "&lt;=" &amp; $A141, DataRegularSeason20242025!$D$3:$D$1315, AC$1)+SUMIFS(DataRegularSeason20242025!$AB$3:$AB$1315,DataRegularSeason20242025!$B$3:$B$1315, "&lt;=" &amp; $A141, DataRegularSeason20242025!$E$3:$E$1315, AC$1)</f>
        <v>17</v>
      </c>
      <c r="AD141" s="2">
        <f>SUMIFS(DataRegularSeason20242025!$AA$3:$AA$1315,DataRegularSeason20242025!$B$3:$B$1315, "&lt;=" &amp; $A141, DataRegularSeason20242025!$D$3:$D$1315, AD$1)+SUMIFS(DataRegularSeason20242025!$AB$3:$AB$1315,DataRegularSeason20242025!$B$3:$B$1315, "&lt;=" &amp; $A141, DataRegularSeason20242025!$E$3:$E$1315, AD$1)</f>
        <v>21</v>
      </c>
      <c r="AE141" s="2">
        <f>SUMIFS(DataRegularSeason20242025!$AA$3:$AA$1315,DataRegularSeason20242025!$B$3:$B$1315, "&lt;=" &amp; $A141, DataRegularSeason20242025!$D$3:$D$1315, AE$1)+SUMIFS(DataRegularSeason20242025!$AB$3:$AB$1315,DataRegularSeason20242025!$B$3:$B$1315, "&lt;=" &amp; $A141, DataRegularSeason20242025!$E$3:$E$1315, AE$1)</f>
        <v>24</v>
      </c>
      <c r="AF141" s="2">
        <f>SUMIFS(DataRegularSeason20242025!$AA$3:$AA$1315,DataRegularSeason20242025!$B$3:$B$1315, "&lt;=" &amp; $A141, DataRegularSeason20242025!$D$3:$D$1315, AF$1)+SUMIFS(DataRegularSeason20242025!$AB$3:$AB$1315,DataRegularSeason20242025!$B$3:$B$1315, "&lt;=" &amp; $A141, DataRegularSeason20242025!$E$3:$E$1315, AF$1)</f>
        <v>32</v>
      </c>
      <c r="AG141" s="2">
        <f>SUMIFS(DataRegularSeason20242025!$AA$3:$AA$1315,DataRegularSeason20242025!$B$3:$B$1315, "&lt;=" &amp; $A141, DataRegularSeason20242025!$D$3:$D$1315, AG$1)+SUMIFS(DataRegularSeason20242025!$AB$3:$AB$1315,DataRegularSeason20242025!$B$3:$B$1315, "&lt;=" &amp; $A141, DataRegularSeason20242025!$E$3:$E$1315, AG$1)</f>
        <v>27</v>
      </c>
    </row>
    <row r="142" spans="1:33" x14ac:dyDescent="0.25">
      <c r="A142" s="4">
        <v>45708</v>
      </c>
      <c r="B142" s="2">
        <f>SUMIFS(DataRegularSeason20242025!$AA$3:$AA$1315,DataRegularSeason20242025!$B$3:$B$1315, "&lt;=" &amp; $A142, DataRegularSeason20242025!$D$3:$D$1315, B$1)+SUMIFS(DataRegularSeason20242025!$AB$3:$AB$1315,DataRegularSeason20242025!$B$3:$B$1315, "&lt;=" &amp; $A142, DataRegularSeason20242025!$E$3:$E$1315, B$1)</f>
        <v>18</v>
      </c>
      <c r="C142" s="2">
        <f>SUMIFS(DataRegularSeason20242025!$AA$3:$AA$1315,DataRegularSeason20242025!$B$3:$B$1315, "&lt;=" &amp; $A142, DataRegularSeason20242025!$D$3:$D$1315, C$1)+SUMIFS(DataRegularSeason20242025!$AB$3:$AB$1315,DataRegularSeason20242025!$B$3:$B$1315, "&lt;=" &amp; $A142, DataRegularSeason20242025!$E$3:$E$1315, C$1)</f>
        <v>19</v>
      </c>
      <c r="D142" s="2">
        <f>SUMIFS(DataRegularSeason20242025!$AA$3:$AA$1315,DataRegularSeason20242025!$B$3:$B$1315, "&lt;=" &amp; $A142, DataRegularSeason20242025!$D$3:$D$1315, D$1)+SUMIFS(DataRegularSeason20242025!$AB$3:$AB$1315,DataRegularSeason20242025!$B$3:$B$1315, "&lt;=" &amp; $A142, DataRegularSeason20242025!$E$3:$E$1315, D$1)</f>
        <v>19</v>
      </c>
      <c r="E142" s="2">
        <f>SUMIFS(DataRegularSeason20242025!$AA$3:$AA$1315,DataRegularSeason20242025!$B$3:$B$1315, "&lt;=" &amp; $A142, DataRegularSeason20242025!$D$3:$D$1315, E$1)+SUMIFS(DataRegularSeason20242025!$AB$3:$AB$1315,DataRegularSeason20242025!$B$3:$B$1315, "&lt;=" &amp; $A142, DataRegularSeason20242025!$E$3:$E$1315, E$1)</f>
        <v>28</v>
      </c>
      <c r="F142" s="2">
        <f>SUMIFS(DataRegularSeason20242025!$AA$3:$AA$1315,DataRegularSeason20242025!$B$3:$B$1315, "&lt;=" &amp; $A142, DataRegularSeason20242025!$D$3:$D$1315, F$1)+SUMIFS(DataRegularSeason20242025!$AB$3:$AB$1315,DataRegularSeason20242025!$B$3:$B$1315, "&lt;=" &amp; $A142, DataRegularSeason20242025!$E$3:$E$1315, F$1)</f>
        <v>16</v>
      </c>
      <c r="G142" s="2">
        <f>SUMIFS(DataRegularSeason20242025!$AA$3:$AA$1315,DataRegularSeason20242025!$B$3:$B$1315, "&lt;=" &amp; $A142, DataRegularSeason20242025!$D$3:$D$1315, G$1)+SUMIFS(DataRegularSeason20242025!$AB$3:$AB$1315,DataRegularSeason20242025!$B$3:$B$1315, "&lt;=" &amp; $A142, DataRegularSeason20242025!$E$3:$E$1315, G$1)</f>
        <v>23</v>
      </c>
      <c r="H142" s="2">
        <f>SUMIFS(DataRegularSeason20242025!$AA$3:$AA$1315,DataRegularSeason20242025!$B$3:$B$1315, "&lt;=" &amp; $A142, DataRegularSeason20242025!$D$3:$D$1315, H$1)+SUMIFS(DataRegularSeason20242025!$AB$3:$AB$1315,DataRegularSeason20242025!$B$3:$B$1315, "&lt;=" &amp; $A142, DataRegularSeason20242025!$E$3:$E$1315, H$1)</f>
        <v>13</v>
      </c>
      <c r="I142" s="2">
        <f>SUMIFS(DataRegularSeason20242025!$AA$3:$AA$1315,DataRegularSeason20242025!$B$3:$B$1315, "&lt;=" &amp; $A142, DataRegularSeason20242025!$D$3:$D$1315, I$1)+SUMIFS(DataRegularSeason20242025!$AB$3:$AB$1315,DataRegularSeason20242025!$B$3:$B$1315, "&lt;=" &amp; $A142, DataRegularSeason20242025!$E$3:$E$1315, I$1)</f>
        <v>20</v>
      </c>
      <c r="J142" s="2">
        <f>SUMIFS(DataRegularSeason20242025!$AA$3:$AA$1315,DataRegularSeason20242025!$B$3:$B$1315, "&lt;=" &amp; $A142, DataRegularSeason20242025!$D$3:$D$1315, J$1)+SUMIFS(DataRegularSeason20242025!$AB$3:$AB$1315,DataRegularSeason20242025!$B$3:$B$1315, "&lt;=" &amp; $A142, DataRegularSeason20242025!$E$3:$E$1315, J$1)</f>
        <v>24</v>
      </c>
      <c r="K142" s="2">
        <f>SUMIFS(DataRegularSeason20242025!$AA$3:$AA$1315,DataRegularSeason20242025!$B$3:$B$1315, "&lt;=" &amp; $A142, DataRegularSeason20242025!$D$3:$D$1315, K$1)+SUMIFS(DataRegularSeason20242025!$AB$3:$AB$1315,DataRegularSeason20242025!$B$3:$B$1315, "&lt;=" &amp; $A142, DataRegularSeason20242025!$E$3:$E$1315, K$1)</f>
        <v>16</v>
      </c>
      <c r="L142" s="2">
        <f>SUMIFS(DataRegularSeason20242025!$AA$3:$AA$1315,DataRegularSeason20242025!$B$3:$B$1315, "&lt;=" &amp; $A142, DataRegularSeason20242025!$D$3:$D$1315, L$1)+SUMIFS(DataRegularSeason20242025!$AB$3:$AB$1315,DataRegularSeason20242025!$B$3:$B$1315, "&lt;=" &amp; $A142, DataRegularSeason20242025!$E$3:$E$1315, L$1)</f>
        <v>22</v>
      </c>
      <c r="M142" s="2">
        <f>SUMIFS(DataRegularSeason20242025!$AA$3:$AA$1315,DataRegularSeason20242025!$B$3:$B$1315, "&lt;=" &amp; $A142, DataRegularSeason20242025!$D$3:$D$1315, M$1)+SUMIFS(DataRegularSeason20242025!$AB$3:$AB$1315,DataRegularSeason20242025!$B$3:$B$1315, "&lt;=" &amp; $A142, DataRegularSeason20242025!$E$3:$E$1315, M$1)</f>
        <v>25</v>
      </c>
      <c r="N142" s="2">
        <f>SUMIFS(DataRegularSeason20242025!$AA$3:$AA$1315,DataRegularSeason20242025!$B$3:$B$1315, "&lt;=" &amp; $A142, DataRegularSeason20242025!$D$3:$D$1315, N$1)+SUMIFS(DataRegularSeason20242025!$AB$3:$AB$1315,DataRegularSeason20242025!$B$3:$B$1315, "&lt;=" &amp; $A142, DataRegularSeason20242025!$E$3:$E$1315, N$1)</f>
        <v>23</v>
      </c>
      <c r="O142" s="2">
        <f>SUMIFS(DataRegularSeason20242025!$AA$3:$AA$1315,DataRegularSeason20242025!$B$3:$B$1315, "&lt;=" &amp; $A142, DataRegularSeason20242025!$D$3:$D$1315, O$1)+SUMIFS(DataRegularSeason20242025!$AB$3:$AB$1315,DataRegularSeason20242025!$B$3:$B$1315, "&lt;=" &amp; $A142, DataRegularSeason20242025!$E$3:$E$1315, O$1)</f>
        <v>27</v>
      </c>
      <c r="P142" s="2">
        <f>SUMIFS(DataRegularSeason20242025!$AA$3:$AA$1315,DataRegularSeason20242025!$B$3:$B$1315, "&lt;=" &amp; $A142, DataRegularSeason20242025!$D$3:$D$1315, P$1)+SUMIFS(DataRegularSeason20242025!$AB$3:$AB$1315,DataRegularSeason20242025!$B$3:$B$1315, "&lt;=" &amp; $A142, DataRegularSeason20242025!$E$3:$E$1315, P$1)</f>
        <v>16</v>
      </c>
      <c r="Q142" s="2">
        <f>SUMIFS(DataRegularSeason20242025!$AA$3:$AA$1315,DataRegularSeason20242025!$B$3:$B$1315, "&lt;=" &amp; $A142, DataRegularSeason20242025!$D$3:$D$1315, Q$1)+SUMIFS(DataRegularSeason20242025!$AB$3:$AB$1315,DataRegularSeason20242025!$B$3:$B$1315, "&lt;=" &amp; $A142, DataRegularSeason20242025!$E$3:$E$1315, Q$1)</f>
        <v>26</v>
      </c>
      <c r="R142" s="2">
        <f>SUMIFS(DataRegularSeason20242025!$AA$3:$AA$1315,DataRegularSeason20242025!$B$3:$B$1315, "&lt;=" &amp; $A142, DataRegularSeason20242025!$D$3:$D$1315, R$1)+SUMIFS(DataRegularSeason20242025!$AB$3:$AB$1315,DataRegularSeason20242025!$B$3:$B$1315, "&lt;=" &amp; $A142, DataRegularSeason20242025!$E$3:$E$1315, R$1)</f>
        <v>15</v>
      </c>
      <c r="S142" s="2">
        <f>SUMIFS(DataRegularSeason20242025!$AA$3:$AA$1315,DataRegularSeason20242025!$B$3:$B$1315, "&lt;=" &amp; $A142, DataRegularSeason20242025!$D$3:$D$1315, S$1)+SUMIFS(DataRegularSeason20242025!$AB$3:$AB$1315,DataRegularSeason20242025!$B$3:$B$1315, "&lt;=" &amp; $A142, DataRegularSeason20242025!$E$3:$E$1315, S$1)</f>
        <v>19</v>
      </c>
      <c r="T142" s="2">
        <f>SUMIFS(DataRegularSeason20242025!$AA$3:$AA$1315,DataRegularSeason20242025!$B$3:$B$1315, "&lt;=" &amp; $A142, DataRegularSeason20242025!$D$3:$D$1315, T$1)+SUMIFS(DataRegularSeason20242025!$AB$3:$AB$1315,DataRegularSeason20242025!$B$3:$B$1315, "&lt;=" &amp; $A142, DataRegularSeason20242025!$E$3:$E$1315, T$1)</f>
        <v>25</v>
      </c>
      <c r="U142" s="2">
        <f>SUMIFS(DataRegularSeason20242025!$AA$3:$AA$1315,DataRegularSeason20242025!$B$3:$B$1315, "&lt;=" &amp; $A142, DataRegularSeason20242025!$D$3:$D$1315, U$1)+SUMIFS(DataRegularSeason20242025!$AB$3:$AB$1315,DataRegularSeason20242025!$B$3:$B$1315, "&lt;=" &amp; $A142, DataRegularSeason20242025!$E$3:$E$1315, U$1)</f>
        <v>17</v>
      </c>
      <c r="V142" s="2">
        <f>SUMIFS(DataRegularSeason20242025!$AA$3:$AA$1315,DataRegularSeason20242025!$B$3:$B$1315, "&lt;=" &amp; $A142, DataRegularSeason20242025!$D$3:$D$1315, V$1)+SUMIFS(DataRegularSeason20242025!$AB$3:$AB$1315,DataRegularSeason20242025!$B$3:$B$1315, "&lt;=" &amp; $A142, DataRegularSeason20242025!$E$3:$E$1315, V$1)</f>
        <v>18</v>
      </c>
      <c r="W142" s="2">
        <f>SUMIFS(DataRegularSeason20242025!$AA$3:$AA$1315,DataRegularSeason20242025!$B$3:$B$1315, "&lt;=" &amp; $A142, DataRegularSeason20242025!$D$3:$D$1315, W$1)+SUMIFS(DataRegularSeason20242025!$AB$3:$AB$1315,DataRegularSeason20242025!$B$3:$B$1315, "&lt;=" &amp; $A142, DataRegularSeason20242025!$E$3:$E$1315, W$1)</f>
        <v>18</v>
      </c>
      <c r="X142" s="2">
        <f>SUMIFS(DataRegularSeason20242025!$AA$3:$AA$1315,DataRegularSeason20242025!$B$3:$B$1315, "&lt;=" &amp; $A142, DataRegularSeason20242025!$D$3:$D$1315, X$1)+SUMIFS(DataRegularSeason20242025!$AB$3:$AB$1315,DataRegularSeason20242025!$B$3:$B$1315, "&lt;=" &amp; $A142, DataRegularSeason20242025!$E$3:$E$1315, X$1)</f>
        <v>21</v>
      </c>
      <c r="Y142" s="2">
        <f>SUMIFS(DataRegularSeason20242025!$AA$3:$AA$1315,DataRegularSeason20242025!$B$3:$B$1315, "&lt;=" &amp; $A142, DataRegularSeason20242025!$D$3:$D$1315, Y$1)+SUMIFS(DataRegularSeason20242025!$AB$3:$AB$1315,DataRegularSeason20242025!$B$3:$B$1315, "&lt;=" &amp; $A142, DataRegularSeason20242025!$E$3:$E$1315, Y$1)</f>
        <v>16</v>
      </c>
      <c r="Z142" s="2">
        <f>SUMIFS(DataRegularSeason20242025!$AA$3:$AA$1315,DataRegularSeason20242025!$B$3:$B$1315, "&lt;=" &amp; $A142, DataRegularSeason20242025!$D$3:$D$1315, Z$1)+SUMIFS(DataRegularSeason20242025!$AB$3:$AB$1315,DataRegularSeason20242025!$B$3:$B$1315, "&lt;=" &amp; $A142, DataRegularSeason20242025!$E$3:$E$1315, Z$1)</f>
        <v>17</v>
      </c>
      <c r="AA142" s="2">
        <f>SUMIFS(DataRegularSeason20242025!$AA$3:$AA$1315,DataRegularSeason20242025!$B$3:$B$1315, "&lt;=" &amp; $A142, DataRegularSeason20242025!$D$3:$D$1315, AA$1)+SUMIFS(DataRegularSeason20242025!$AB$3:$AB$1315,DataRegularSeason20242025!$B$3:$B$1315, "&lt;=" &amp; $A142, DataRegularSeason20242025!$E$3:$E$1315, AA$1)</f>
        <v>21</v>
      </c>
      <c r="AB142" s="2">
        <f>SUMIFS(DataRegularSeason20242025!$AA$3:$AA$1315,DataRegularSeason20242025!$B$3:$B$1315, "&lt;=" &amp; $A142, DataRegularSeason20242025!$D$3:$D$1315, AB$1)+SUMIFS(DataRegularSeason20242025!$AB$3:$AB$1315,DataRegularSeason20242025!$B$3:$B$1315, "&lt;=" &amp; $A142, DataRegularSeason20242025!$E$3:$E$1315, AB$1)</f>
        <v>26</v>
      </c>
      <c r="AC142" s="2">
        <f>SUMIFS(DataRegularSeason20242025!$AA$3:$AA$1315,DataRegularSeason20242025!$B$3:$B$1315, "&lt;=" &amp; $A142, DataRegularSeason20242025!$D$3:$D$1315, AC$1)+SUMIFS(DataRegularSeason20242025!$AB$3:$AB$1315,DataRegularSeason20242025!$B$3:$B$1315, "&lt;=" &amp; $A142, DataRegularSeason20242025!$E$3:$E$1315, AC$1)</f>
        <v>17</v>
      </c>
      <c r="AD142" s="2">
        <f>SUMIFS(DataRegularSeason20242025!$AA$3:$AA$1315,DataRegularSeason20242025!$B$3:$B$1315, "&lt;=" &amp; $A142, DataRegularSeason20242025!$D$3:$D$1315, AD$1)+SUMIFS(DataRegularSeason20242025!$AB$3:$AB$1315,DataRegularSeason20242025!$B$3:$B$1315, "&lt;=" &amp; $A142, DataRegularSeason20242025!$E$3:$E$1315, AD$1)</f>
        <v>21</v>
      </c>
      <c r="AE142" s="2">
        <f>SUMIFS(DataRegularSeason20242025!$AA$3:$AA$1315,DataRegularSeason20242025!$B$3:$B$1315, "&lt;=" &amp; $A142, DataRegularSeason20242025!$D$3:$D$1315, AE$1)+SUMIFS(DataRegularSeason20242025!$AB$3:$AB$1315,DataRegularSeason20242025!$B$3:$B$1315, "&lt;=" &amp; $A142, DataRegularSeason20242025!$E$3:$E$1315, AE$1)</f>
        <v>24</v>
      </c>
      <c r="AF142" s="2">
        <f>SUMIFS(DataRegularSeason20242025!$AA$3:$AA$1315,DataRegularSeason20242025!$B$3:$B$1315, "&lt;=" &amp; $A142, DataRegularSeason20242025!$D$3:$D$1315, AF$1)+SUMIFS(DataRegularSeason20242025!$AB$3:$AB$1315,DataRegularSeason20242025!$B$3:$B$1315, "&lt;=" &amp; $A142, DataRegularSeason20242025!$E$3:$E$1315, AF$1)</f>
        <v>32</v>
      </c>
      <c r="AG142" s="2">
        <f>SUMIFS(DataRegularSeason20242025!$AA$3:$AA$1315,DataRegularSeason20242025!$B$3:$B$1315, "&lt;=" &amp; $A142, DataRegularSeason20242025!$D$3:$D$1315, AG$1)+SUMIFS(DataRegularSeason20242025!$AB$3:$AB$1315,DataRegularSeason20242025!$B$3:$B$1315, "&lt;=" &amp; $A142, DataRegularSeason20242025!$E$3:$E$1315, AG$1)</f>
        <v>27</v>
      </c>
    </row>
    <row r="143" spans="1:33" x14ac:dyDescent="0.25">
      <c r="A143" s="4">
        <v>45709</v>
      </c>
      <c r="B143" s="2">
        <f>SUMIFS(DataRegularSeason20242025!$AA$3:$AA$1315,DataRegularSeason20242025!$B$3:$B$1315, "&lt;=" &amp; $A143, DataRegularSeason20242025!$D$3:$D$1315, B$1)+SUMIFS(DataRegularSeason20242025!$AB$3:$AB$1315,DataRegularSeason20242025!$B$3:$B$1315, "&lt;=" &amp; $A143, DataRegularSeason20242025!$E$3:$E$1315, B$1)</f>
        <v>18</v>
      </c>
      <c r="C143" s="2">
        <f>SUMIFS(DataRegularSeason20242025!$AA$3:$AA$1315,DataRegularSeason20242025!$B$3:$B$1315, "&lt;=" &amp; $A143, DataRegularSeason20242025!$D$3:$D$1315, C$1)+SUMIFS(DataRegularSeason20242025!$AB$3:$AB$1315,DataRegularSeason20242025!$B$3:$B$1315, "&lt;=" &amp; $A143, DataRegularSeason20242025!$E$3:$E$1315, C$1)</f>
        <v>19</v>
      </c>
      <c r="D143" s="2">
        <f>SUMIFS(DataRegularSeason20242025!$AA$3:$AA$1315,DataRegularSeason20242025!$B$3:$B$1315, "&lt;=" &amp; $A143, DataRegularSeason20242025!$D$3:$D$1315, D$1)+SUMIFS(DataRegularSeason20242025!$AB$3:$AB$1315,DataRegularSeason20242025!$B$3:$B$1315, "&lt;=" &amp; $A143, DataRegularSeason20242025!$E$3:$E$1315, D$1)</f>
        <v>19</v>
      </c>
      <c r="E143" s="2">
        <f>SUMIFS(DataRegularSeason20242025!$AA$3:$AA$1315,DataRegularSeason20242025!$B$3:$B$1315, "&lt;=" &amp; $A143, DataRegularSeason20242025!$D$3:$D$1315, E$1)+SUMIFS(DataRegularSeason20242025!$AB$3:$AB$1315,DataRegularSeason20242025!$B$3:$B$1315, "&lt;=" &amp; $A143, DataRegularSeason20242025!$E$3:$E$1315, E$1)</f>
        <v>28</v>
      </c>
      <c r="F143" s="2">
        <f>SUMIFS(DataRegularSeason20242025!$AA$3:$AA$1315,DataRegularSeason20242025!$B$3:$B$1315, "&lt;=" &amp; $A143, DataRegularSeason20242025!$D$3:$D$1315, F$1)+SUMIFS(DataRegularSeason20242025!$AB$3:$AB$1315,DataRegularSeason20242025!$B$3:$B$1315, "&lt;=" &amp; $A143, DataRegularSeason20242025!$E$3:$E$1315, F$1)</f>
        <v>16</v>
      </c>
      <c r="G143" s="2">
        <f>SUMIFS(DataRegularSeason20242025!$AA$3:$AA$1315,DataRegularSeason20242025!$B$3:$B$1315, "&lt;=" &amp; $A143, DataRegularSeason20242025!$D$3:$D$1315, G$1)+SUMIFS(DataRegularSeason20242025!$AB$3:$AB$1315,DataRegularSeason20242025!$B$3:$B$1315, "&lt;=" &amp; $A143, DataRegularSeason20242025!$E$3:$E$1315, G$1)</f>
        <v>23</v>
      </c>
      <c r="H143" s="2">
        <f>SUMIFS(DataRegularSeason20242025!$AA$3:$AA$1315,DataRegularSeason20242025!$B$3:$B$1315, "&lt;=" &amp; $A143, DataRegularSeason20242025!$D$3:$D$1315, H$1)+SUMIFS(DataRegularSeason20242025!$AB$3:$AB$1315,DataRegularSeason20242025!$B$3:$B$1315, "&lt;=" &amp; $A143, DataRegularSeason20242025!$E$3:$E$1315, H$1)</f>
        <v>13</v>
      </c>
      <c r="I143" s="2">
        <f>SUMIFS(DataRegularSeason20242025!$AA$3:$AA$1315,DataRegularSeason20242025!$B$3:$B$1315, "&lt;=" &amp; $A143, DataRegularSeason20242025!$D$3:$D$1315, I$1)+SUMIFS(DataRegularSeason20242025!$AB$3:$AB$1315,DataRegularSeason20242025!$B$3:$B$1315, "&lt;=" &amp; $A143, DataRegularSeason20242025!$E$3:$E$1315, I$1)</f>
        <v>20</v>
      </c>
      <c r="J143" s="2">
        <f>SUMIFS(DataRegularSeason20242025!$AA$3:$AA$1315,DataRegularSeason20242025!$B$3:$B$1315, "&lt;=" &amp; $A143, DataRegularSeason20242025!$D$3:$D$1315, J$1)+SUMIFS(DataRegularSeason20242025!$AB$3:$AB$1315,DataRegularSeason20242025!$B$3:$B$1315, "&lt;=" &amp; $A143, DataRegularSeason20242025!$E$3:$E$1315, J$1)</f>
        <v>24</v>
      </c>
      <c r="K143" s="2">
        <f>SUMIFS(DataRegularSeason20242025!$AA$3:$AA$1315,DataRegularSeason20242025!$B$3:$B$1315, "&lt;=" &amp; $A143, DataRegularSeason20242025!$D$3:$D$1315, K$1)+SUMIFS(DataRegularSeason20242025!$AB$3:$AB$1315,DataRegularSeason20242025!$B$3:$B$1315, "&lt;=" &amp; $A143, DataRegularSeason20242025!$E$3:$E$1315, K$1)</f>
        <v>16</v>
      </c>
      <c r="L143" s="2">
        <f>SUMIFS(DataRegularSeason20242025!$AA$3:$AA$1315,DataRegularSeason20242025!$B$3:$B$1315, "&lt;=" &amp; $A143, DataRegularSeason20242025!$D$3:$D$1315, L$1)+SUMIFS(DataRegularSeason20242025!$AB$3:$AB$1315,DataRegularSeason20242025!$B$3:$B$1315, "&lt;=" &amp; $A143, DataRegularSeason20242025!$E$3:$E$1315, L$1)</f>
        <v>22</v>
      </c>
      <c r="M143" s="2">
        <f>SUMIFS(DataRegularSeason20242025!$AA$3:$AA$1315,DataRegularSeason20242025!$B$3:$B$1315, "&lt;=" &amp; $A143, DataRegularSeason20242025!$D$3:$D$1315, M$1)+SUMIFS(DataRegularSeason20242025!$AB$3:$AB$1315,DataRegularSeason20242025!$B$3:$B$1315, "&lt;=" &amp; $A143, DataRegularSeason20242025!$E$3:$E$1315, M$1)</f>
        <v>25</v>
      </c>
      <c r="N143" s="2">
        <f>SUMIFS(DataRegularSeason20242025!$AA$3:$AA$1315,DataRegularSeason20242025!$B$3:$B$1315, "&lt;=" &amp; $A143, DataRegularSeason20242025!$D$3:$D$1315, N$1)+SUMIFS(DataRegularSeason20242025!$AB$3:$AB$1315,DataRegularSeason20242025!$B$3:$B$1315, "&lt;=" &amp; $A143, DataRegularSeason20242025!$E$3:$E$1315, N$1)</f>
        <v>23</v>
      </c>
      <c r="O143" s="2">
        <f>SUMIFS(DataRegularSeason20242025!$AA$3:$AA$1315,DataRegularSeason20242025!$B$3:$B$1315, "&lt;=" &amp; $A143, DataRegularSeason20242025!$D$3:$D$1315, O$1)+SUMIFS(DataRegularSeason20242025!$AB$3:$AB$1315,DataRegularSeason20242025!$B$3:$B$1315, "&lt;=" &amp; $A143, DataRegularSeason20242025!$E$3:$E$1315, O$1)</f>
        <v>27</v>
      </c>
      <c r="P143" s="2">
        <f>SUMIFS(DataRegularSeason20242025!$AA$3:$AA$1315,DataRegularSeason20242025!$B$3:$B$1315, "&lt;=" &amp; $A143, DataRegularSeason20242025!$D$3:$D$1315, P$1)+SUMIFS(DataRegularSeason20242025!$AB$3:$AB$1315,DataRegularSeason20242025!$B$3:$B$1315, "&lt;=" &amp; $A143, DataRegularSeason20242025!$E$3:$E$1315, P$1)</f>
        <v>16</v>
      </c>
      <c r="Q143" s="2">
        <f>SUMIFS(DataRegularSeason20242025!$AA$3:$AA$1315,DataRegularSeason20242025!$B$3:$B$1315, "&lt;=" &amp; $A143, DataRegularSeason20242025!$D$3:$D$1315, Q$1)+SUMIFS(DataRegularSeason20242025!$AB$3:$AB$1315,DataRegularSeason20242025!$B$3:$B$1315, "&lt;=" &amp; $A143, DataRegularSeason20242025!$E$3:$E$1315, Q$1)</f>
        <v>26</v>
      </c>
      <c r="R143" s="2">
        <f>SUMIFS(DataRegularSeason20242025!$AA$3:$AA$1315,DataRegularSeason20242025!$B$3:$B$1315, "&lt;=" &amp; $A143, DataRegularSeason20242025!$D$3:$D$1315, R$1)+SUMIFS(DataRegularSeason20242025!$AB$3:$AB$1315,DataRegularSeason20242025!$B$3:$B$1315, "&lt;=" &amp; $A143, DataRegularSeason20242025!$E$3:$E$1315, R$1)</f>
        <v>15</v>
      </c>
      <c r="S143" s="2">
        <f>SUMIFS(DataRegularSeason20242025!$AA$3:$AA$1315,DataRegularSeason20242025!$B$3:$B$1315, "&lt;=" &amp; $A143, DataRegularSeason20242025!$D$3:$D$1315, S$1)+SUMIFS(DataRegularSeason20242025!$AB$3:$AB$1315,DataRegularSeason20242025!$B$3:$B$1315, "&lt;=" &amp; $A143, DataRegularSeason20242025!$E$3:$E$1315, S$1)</f>
        <v>19</v>
      </c>
      <c r="T143" s="2">
        <f>SUMIFS(DataRegularSeason20242025!$AA$3:$AA$1315,DataRegularSeason20242025!$B$3:$B$1315, "&lt;=" &amp; $A143, DataRegularSeason20242025!$D$3:$D$1315, T$1)+SUMIFS(DataRegularSeason20242025!$AB$3:$AB$1315,DataRegularSeason20242025!$B$3:$B$1315, "&lt;=" &amp; $A143, DataRegularSeason20242025!$E$3:$E$1315, T$1)</f>
        <v>25</v>
      </c>
      <c r="U143" s="2">
        <f>SUMIFS(DataRegularSeason20242025!$AA$3:$AA$1315,DataRegularSeason20242025!$B$3:$B$1315, "&lt;=" &amp; $A143, DataRegularSeason20242025!$D$3:$D$1315, U$1)+SUMIFS(DataRegularSeason20242025!$AB$3:$AB$1315,DataRegularSeason20242025!$B$3:$B$1315, "&lt;=" &amp; $A143, DataRegularSeason20242025!$E$3:$E$1315, U$1)</f>
        <v>17</v>
      </c>
      <c r="V143" s="2">
        <f>SUMIFS(DataRegularSeason20242025!$AA$3:$AA$1315,DataRegularSeason20242025!$B$3:$B$1315, "&lt;=" &amp; $A143, DataRegularSeason20242025!$D$3:$D$1315, V$1)+SUMIFS(DataRegularSeason20242025!$AB$3:$AB$1315,DataRegularSeason20242025!$B$3:$B$1315, "&lt;=" &amp; $A143, DataRegularSeason20242025!$E$3:$E$1315, V$1)</f>
        <v>18</v>
      </c>
      <c r="W143" s="2">
        <f>SUMIFS(DataRegularSeason20242025!$AA$3:$AA$1315,DataRegularSeason20242025!$B$3:$B$1315, "&lt;=" &amp; $A143, DataRegularSeason20242025!$D$3:$D$1315, W$1)+SUMIFS(DataRegularSeason20242025!$AB$3:$AB$1315,DataRegularSeason20242025!$B$3:$B$1315, "&lt;=" &amp; $A143, DataRegularSeason20242025!$E$3:$E$1315, W$1)</f>
        <v>18</v>
      </c>
      <c r="X143" s="2">
        <f>SUMIFS(DataRegularSeason20242025!$AA$3:$AA$1315,DataRegularSeason20242025!$B$3:$B$1315, "&lt;=" &amp; $A143, DataRegularSeason20242025!$D$3:$D$1315, X$1)+SUMIFS(DataRegularSeason20242025!$AB$3:$AB$1315,DataRegularSeason20242025!$B$3:$B$1315, "&lt;=" &amp; $A143, DataRegularSeason20242025!$E$3:$E$1315, X$1)</f>
        <v>21</v>
      </c>
      <c r="Y143" s="2">
        <f>SUMIFS(DataRegularSeason20242025!$AA$3:$AA$1315,DataRegularSeason20242025!$B$3:$B$1315, "&lt;=" &amp; $A143, DataRegularSeason20242025!$D$3:$D$1315, Y$1)+SUMIFS(DataRegularSeason20242025!$AB$3:$AB$1315,DataRegularSeason20242025!$B$3:$B$1315, "&lt;=" &amp; $A143, DataRegularSeason20242025!$E$3:$E$1315, Y$1)</f>
        <v>16</v>
      </c>
      <c r="Z143" s="2">
        <f>SUMIFS(DataRegularSeason20242025!$AA$3:$AA$1315,DataRegularSeason20242025!$B$3:$B$1315, "&lt;=" &amp; $A143, DataRegularSeason20242025!$D$3:$D$1315, Z$1)+SUMIFS(DataRegularSeason20242025!$AB$3:$AB$1315,DataRegularSeason20242025!$B$3:$B$1315, "&lt;=" &amp; $A143, DataRegularSeason20242025!$E$3:$E$1315, Z$1)</f>
        <v>17</v>
      </c>
      <c r="AA143" s="2">
        <f>SUMIFS(DataRegularSeason20242025!$AA$3:$AA$1315,DataRegularSeason20242025!$B$3:$B$1315, "&lt;=" &amp; $A143, DataRegularSeason20242025!$D$3:$D$1315, AA$1)+SUMIFS(DataRegularSeason20242025!$AB$3:$AB$1315,DataRegularSeason20242025!$B$3:$B$1315, "&lt;=" &amp; $A143, DataRegularSeason20242025!$E$3:$E$1315, AA$1)</f>
        <v>21</v>
      </c>
      <c r="AB143" s="2">
        <f>SUMIFS(DataRegularSeason20242025!$AA$3:$AA$1315,DataRegularSeason20242025!$B$3:$B$1315, "&lt;=" &amp; $A143, DataRegularSeason20242025!$D$3:$D$1315, AB$1)+SUMIFS(DataRegularSeason20242025!$AB$3:$AB$1315,DataRegularSeason20242025!$B$3:$B$1315, "&lt;=" &amp; $A143, DataRegularSeason20242025!$E$3:$E$1315, AB$1)</f>
        <v>26</v>
      </c>
      <c r="AC143" s="2">
        <f>SUMIFS(DataRegularSeason20242025!$AA$3:$AA$1315,DataRegularSeason20242025!$B$3:$B$1315, "&lt;=" &amp; $A143, DataRegularSeason20242025!$D$3:$D$1315, AC$1)+SUMIFS(DataRegularSeason20242025!$AB$3:$AB$1315,DataRegularSeason20242025!$B$3:$B$1315, "&lt;=" &amp; $A143, DataRegularSeason20242025!$E$3:$E$1315, AC$1)</f>
        <v>17</v>
      </c>
      <c r="AD143" s="2">
        <f>SUMIFS(DataRegularSeason20242025!$AA$3:$AA$1315,DataRegularSeason20242025!$B$3:$B$1315, "&lt;=" &amp; $A143, DataRegularSeason20242025!$D$3:$D$1315, AD$1)+SUMIFS(DataRegularSeason20242025!$AB$3:$AB$1315,DataRegularSeason20242025!$B$3:$B$1315, "&lt;=" &amp; $A143, DataRegularSeason20242025!$E$3:$E$1315, AD$1)</f>
        <v>21</v>
      </c>
      <c r="AE143" s="2">
        <f>SUMIFS(DataRegularSeason20242025!$AA$3:$AA$1315,DataRegularSeason20242025!$B$3:$B$1315, "&lt;=" &amp; $A143, DataRegularSeason20242025!$D$3:$D$1315, AE$1)+SUMIFS(DataRegularSeason20242025!$AB$3:$AB$1315,DataRegularSeason20242025!$B$3:$B$1315, "&lt;=" &amp; $A143, DataRegularSeason20242025!$E$3:$E$1315, AE$1)</f>
        <v>24</v>
      </c>
      <c r="AF143" s="2">
        <f>SUMIFS(DataRegularSeason20242025!$AA$3:$AA$1315,DataRegularSeason20242025!$B$3:$B$1315, "&lt;=" &amp; $A143, DataRegularSeason20242025!$D$3:$D$1315, AF$1)+SUMIFS(DataRegularSeason20242025!$AB$3:$AB$1315,DataRegularSeason20242025!$B$3:$B$1315, "&lt;=" &amp; $A143, DataRegularSeason20242025!$E$3:$E$1315, AF$1)</f>
        <v>32</v>
      </c>
      <c r="AG143" s="2">
        <f>SUMIFS(DataRegularSeason20242025!$AA$3:$AA$1315,DataRegularSeason20242025!$B$3:$B$1315, "&lt;=" &amp; $A143, DataRegularSeason20242025!$D$3:$D$1315, AG$1)+SUMIFS(DataRegularSeason20242025!$AB$3:$AB$1315,DataRegularSeason20242025!$B$3:$B$1315, "&lt;=" &amp; $A143, DataRegularSeason20242025!$E$3:$E$1315, AG$1)</f>
        <v>27</v>
      </c>
    </row>
    <row r="144" spans="1:33" x14ac:dyDescent="0.25">
      <c r="A144" s="4">
        <v>45710</v>
      </c>
      <c r="B144" s="2">
        <f>SUMIFS(DataRegularSeason20242025!$AA$3:$AA$1315,DataRegularSeason20242025!$B$3:$B$1315, "&lt;=" &amp; $A144, DataRegularSeason20242025!$D$3:$D$1315, B$1)+SUMIFS(DataRegularSeason20242025!$AB$3:$AB$1315,DataRegularSeason20242025!$B$3:$B$1315, "&lt;=" &amp; $A144, DataRegularSeason20242025!$E$3:$E$1315, B$1)</f>
        <v>18</v>
      </c>
      <c r="C144" s="2">
        <f>SUMIFS(DataRegularSeason20242025!$AA$3:$AA$1315,DataRegularSeason20242025!$B$3:$B$1315, "&lt;=" &amp; $A144, DataRegularSeason20242025!$D$3:$D$1315, C$1)+SUMIFS(DataRegularSeason20242025!$AB$3:$AB$1315,DataRegularSeason20242025!$B$3:$B$1315, "&lt;=" &amp; $A144, DataRegularSeason20242025!$E$3:$E$1315, C$1)</f>
        <v>19</v>
      </c>
      <c r="D144" s="2">
        <f>SUMIFS(DataRegularSeason20242025!$AA$3:$AA$1315,DataRegularSeason20242025!$B$3:$B$1315, "&lt;=" &amp; $A144, DataRegularSeason20242025!$D$3:$D$1315, D$1)+SUMIFS(DataRegularSeason20242025!$AB$3:$AB$1315,DataRegularSeason20242025!$B$3:$B$1315, "&lt;=" &amp; $A144, DataRegularSeason20242025!$E$3:$E$1315, D$1)</f>
        <v>19</v>
      </c>
      <c r="E144" s="2">
        <f>SUMIFS(DataRegularSeason20242025!$AA$3:$AA$1315,DataRegularSeason20242025!$B$3:$B$1315, "&lt;=" &amp; $A144, DataRegularSeason20242025!$D$3:$D$1315, E$1)+SUMIFS(DataRegularSeason20242025!$AB$3:$AB$1315,DataRegularSeason20242025!$B$3:$B$1315, "&lt;=" &amp; $A144, DataRegularSeason20242025!$E$3:$E$1315, E$1)</f>
        <v>28</v>
      </c>
      <c r="F144" s="2">
        <f>SUMIFS(DataRegularSeason20242025!$AA$3:$AA$1315,DataRegularSeason20242025!$B$3:$B$1315, "&lt;=" &amp; $A144, DataRegularSeason20242025!$D$3:$D$1315, F$1)+SUMIFS(DataRegularSeason20242025!$AB$3:$AB$1315,DataRegularSeason20242025!$B$3:$B$1315, "&lt;=" &amp; $A144, DataRegularSeason20242025!$E$3:$E$1315, F$1)</f>
        <v>16</v>
      </c>
      <c r="G144" s="2">
        <f>SUMIFS(DataRegularSeason20242025!$AA$3:$AA$1315,DataRegularSeason20242025!$B$3:$B$1315, "&lt;=" &amp; $A144, DataRegularSeason20242025!$D$3:$D$1315, G$1)+SUMIFS(DataRegularSeason20242025!$AB$3:$AB$1315,DataRegularSeason20242025!$B$3:$B$1315, "&lt;=" &amp; $A144, DataRegularSeason20242025!$E$3:$E$1315, G$1)</f>
        <v>23</v>
      </c>
      <c r="H144" s="2">
        <f>SUMIFS(DataRegularSeason20242025!$AA$3:$AA$1315,DataRegularSeason20242025!$B$3:$B$1315, "&lt;=" &amp; $A144, DataRegularSeason20242025!$D$3:$D$1315, H$1)+SUMIFS(DataRegularSeason20242025!$AB$3:$AB$1315,DataRegularSeason20242025!$B$3:$B$1315, "&lt;=" &amp; $A144, DataRegularSeason20242025!$E$3:$E$1315, H$1)</f>
        <v>13</v>
      </c>
      <c r="I144" s="2">
        <f>SUMIFS(DataRegularSeason20242025!$AA$3:$AA$1315,DataRegularSeason20242025!$B$3:$B$1315, "&lt;=" &amp; $A144, DataRegularSeason20242025!$D$3:$D$1315, I$1)+SUMIFS(DataRegularSeason20242025!$AB$3:$AB$1315,DataRegularSeason20242025!$B$3:$B$1315, "&lt;=" &amp; $A144, DataRegularSeason20242025!$E$3:$E$1315, I$1)</f>
        <v>20</v>
      </c>
      <c r="J144" s="2">
        <f>SUMIFS(DataRegularSeason20242025!$AA$3:$AA$1315,DataRegularSeason20242025!$B$3:$B$1315, "&lt;=" &amp; $A144, DataRegularSeason20242025!$D$3:$D$1315, J$1)+SUMIFS(DataRegularSeason20242025!$AB$3:$AB$1315,DataRegularSeason20242025!$B$3:$B$1315, "&lt;=" &amp; $A144, DataRegularSeason20242025!$E$3:$E$1315, J$1)</f>
        <v>24</v>
      </c>
      <c r="K144" s="2">
        <f>SUMIFS(DataRegularSeason20242025!$AA$3:$AA$1315,DataRegularSeason20242025!$B$3:$B$1315, "&lt;=" &amp; $A144, DataRegularSeason20242025!$D$3:$D$1315, K$1)+SUMIFS(DataRegularSeason20242025!$AB$3:$AB$1315,DataRegularSeason20242025!$B$3:$B$1315, "&lt;=" &amp; $A144, DataRegularSeason20242025!$E$3:$E$1315, K$1)</f>
        <v>16</v>
      </c>
      <c r="L144" s="2">
        <f>SUMIFS(DataRegularSeason20242025!$AA$3:$AA$1315,DataRegularSeason20242025!$B$3:$B$1315, "&lt;=" &amp; $A144, DataRegularSeason20242025!$D$3:$D$1315, L$1)+SUMIFS(DataRegularSeason20242025!$AB$3:$AB$1315,DataRegularSeason20242025!$B$3:$B$1315, "&lt;=" &amp; $A144, DataRegularSeason20242025!$E$3:$E$1315, L$1)</f>
        <v>22</v>
      </c>
      <c r="M144" s="2">
        <f>SUMIFS(DataRegularSeason20242025!$AA$3:$AA$1315,DataRegularSeason20242025!$B$3:$B$1315, "&lt;=" &amp; $A144, DataRegularSeason20242025!$D$3:$D$1315, M$1)+SUMIFS(DataRegularSeason20242025!$AB$3:$AB$1315,DataRegularSeason20242025!$B$3:$B$1315, "&lt;=" &amp; $A144, DataRegularSeason20242025!$E$3:$E$1315, M$1)</f>
        <v>25</v>
      </c>
      <c r="N144" s="2">
        <f>SUMIFS(DataRegularSeason20242025!$AA$3:$AA$1315,DataRegularSeason20242025!$B$3:$B$1315, "&lt;=" &amp; $A144, DataRegularSeason20242025!$D$3:$D$1315, N$1)+SUMIFS(DataRegularSeason20242025!$AB$3:$AB$1315,DataRegularSeason20242025!$B$3:$B$1315, "&lt;=" &amp; $A144, DataRegularSeason20242025!$E$3:$E$1315, N$1)</f>
        <v>23</v>
      </c>
      <c r="O144" s="2">
        <f>SUMIFS(DataRegularSeason20242025!$AA$3:$AA$1315,DataRegularSeason20242025!$B$3:$B$1315, "&lt;=" &amp; $A144, DataRegularSeason20242025!$D$3:$D$1315, O$1)+SUMIFS(DataRegularSeason20242025!$AB$3:$AB$1315,DataRegularSeason20242025!$B$3:$B$1315, "&lt;=" &amp; $A144, DataRegularSeason20242025!$E$3:$E$1315, O$1)</f>
        <v>27</v>
      </c>
      <c r="P144" s="2">
        <f>SUMIFS(DataRegularSeason20242025!$AA$3:$AA$1315,DataRegularSeason20242025!$B$3:$B$1315, "&lt;=" &amp; $A144, DataRegularSeason20242025!$D$3:$D$1315, P$1)+SUMIFS(DataRegularSeason20242025!$AB$3:$AB$1315,DataRegularSeason20242025!$B$3:$B$1315, "&lt;=" &amp; $A144, DataRegularSeason20242025!$E$3:$E$1315, P$1)</f>
        <v>16</v>
      </c>
      <c r="Q144" s="2">
        <f>SUMIFS(DataRegularSeason20242025!$AA$3:$AA$1315,DataRegularSeason20242025!$B$3:$B$1315, "&lt;=" &amp; $A144, DataRegularSeason20242025!$D$3:$D$1315, Q$1)+SUMIFS(DataRegularSeason20242025!$AB$3:$AB$1315,DataRegularSeason20242025!$B$3:$B$1315, "&lt;=" &amp; $A144, DataRegularSeason20242025!$E$3:$E$1315, Q$1)</f>
        <v>26</v>
      </c>
      <c r="R144" s="2">
        <f>SUMIFS(DataRegularSeason20242025!$AA$3:$AA$1315,DataRegularSeason20242025!$B$3:$B$1315, "&lt;=" &amp; $A144, DataRegularSeason20242025!$D$3:$D$1315, R$1)+SUMIFS(DataRegularSeason20242025!$AB$3:$AB$1315,DataRegularSeason20242025!$B$3:$B$1315, "&lt;=" &amp; $A144, DataRegularSeason20242025!$E$3:$E$1315, R$1)</f>
        <v>15</v>
      </c>
      <c r="S144" s="2">
        <f>SUMIFS(DataRegularSeason20242025!$AA$3:$AA$1315,DataRegularSeason20242025!$B$3:$B$1315, "&lt;=" &amp; $A144, DataRegularSeason20242025!$D$3:$D$1315, S$1)+SUMIFS(DataRegularSeason20242025!$AB$3:$AB$1315,DataRegularSeason20242025!$B$3:$B$1315, "&lt;=" &amp; $A144, DataRegularSeason20242025!$E$3:$E$1315, S$1)</f>
        <v>19</v>
      </c>
      <c r="T144" s="2">
        <f>SUMIFS(DataRegularSeason20242025!$AA$3:$AA$1315,DataRegularSeason20242025!$B$3:$B$1315, "&lt;=" &amp; $A144, DataRegularSeason20242025!$D$3:$D$1315, T$1)+SUMIFS(DataRegularSeason20242025!$AB$3:$AB$1315,DataRegularSeason20242025!$B$3:$B$1315, "&lt;=" &amp; $A144, DataRegularSeason20242025!$E$3:$E$1315, T$1)</f>
        <v>25</v>
      </c>
      <c r="U144" s="2">
        <f>SUMIFS(DataRegularSeason20242025!$AA$3:$AA$1315,DataRegularSeason20242025!$B$3:$B$1315, "&lt;=" &amp; $A144, DataRegularSeason20242025!$D$3:$D$1315, U$1)+SUMIFS(DataRegularSeason20242025!$AB$3:$AB$1315,DataRegularSeason20242025!$B$3:$B$1315, "&lt;=" &amp; $A144, DataRegularSeason20242025!$E$3:$E$1315, U$1)</f>
        <v>17</v>
      </c>
      <c r="V144" s="2">
        <f>SUMIFS(DataRegularSeason20242025!$AA$3:$AA$1315,DataRegularSeason20242025!$B$3:$B$1315, "&lt;=" &amp; $A144, DataRegularSeason20242025!$D$3:$D$1315, V$1)+SUMIFS(DataRegularSeason20242025!$AB$3:$AB$1315,DataRegularSeason20242025!$B$3:$B$1315, "&lt;=" &amp; $A144, DataRegularSeason20242025!$E$3:$E$1315, V$1)</f>
        <v>18</v>
      </c>
      <c r="W144" s="2">
        <f>SUMIFS(DataRegularSeason20242025!$AA$3:$AA$1315,DataRegularSeason20242025!$B$3:$B$1315, "&lt;=" &amp; $A144, DataRegularSeason20242025!$D$3:$D$1315, W$1)+SUMIFS(DataRegularSeason20242025!$AB$3:$AB$1315,DataRegularSeason20242025!$B$3:$B$1315, "&lt;=" &amp; $A144, DataRegularSeason20242025!$E$3:$E$1315, W$1)</f>
        <v>18</v>
      </c>
      <c r="X144" s="2">
        <f>SUMIFS(DataRegularSeason20242025!$AA$3:$AA$1315,DataRegularSeason20242025!$B$3:$B$1315, "&lt;=" &amp; $A144, DataRegularSeason20242025!$D$3:$D$1315, X$1)+SUMIFS(DataRegularSeason20242025!$AB$3:$AB$1315,DataRegularSeason20242025!$B$3:$B$1315, "&lt;=" &amp; $A144, DataRegularSeason20242025!$E$3:$E$1315, X$1)</f>
        <v>21</v>
      </c>
      <c r="Y144" s="2">
        <f>SUMIFS(DataRegularSeason20242025!$AA$3:$AA$1315,DataRegularSeason20242025!$B$3:$B$1315, "&lt;=" &amp; $A144, DataRegularSeason20242025!$D$3:$D$1315, Y$1)+SUMIFS(DataRegularSeason20242025!$AB$3:$AB$1315,DataRegularSeason20242025!$B$3:$B$1315, "&lt;=" &amp; $A144, DataRegularSeason20242025!$E$3:$E$1315, Y$1)</f>
        <v>16</v>
      </c>
      <c r="Z144" s="2">
        <f>SUMIFS(DataRegularSeason20242025!$AA$3:$AA$1315,DataRegularSeason20242025!$B$3:$B$1315, "&lt;=" &amp; $A144, DataRegularSeason20242025!$D$3:$D$1315, Z$1)+SUMIFS(DataRegularSeason20242025!$AB$3:$AB$1315,DataRegularSeason20242025!$B$3:$B$1315, "&lt;=" &amp; $A144, DataRegularSeason20242025!$E$3:$E$1315, Z$1)</f>
        <v>17</v>
      </c>
      <c r="AA144" s="2">
        <f>SUMIFS(DataRegularSeason20242025!$AA$3:$AA$1315,DataRegularSeason20242025!$B$3:$B$1315, "&lt;=" &amp; $A144, DataRegularSeason20242025!$D$3:$D$1315, AA$1)+SUMIFS(DataRegularSeason20242025!$AB$3:$AB$1315,DataRegularSeason20242025!$B$3:$B$1315, "&lt;=" &amp; $A144, DataRegularSeason20242025!$E$3:$E$1315, AA$1)</f>
        <v>21</v>
      </c>
      <c r="AB144" s="2">
        <f>SUMIFS(DataRegularSeason20242025!$AA$3:$AA$1315,DataRegularSeason20242025!$B$3:$B$1315, "&lt;=" &amp; $A144, DataRegularSeason20242025!$D$3:$D$1315, AB$1)+SUMIFS(DataRegularSeason20242025!$AB$3:$AB$1315,DataRegularSeason20242025!$B$3:$B$1315, "&lt;=" &amp; $A144, DataRegularSeason20242025!$E$3:$E$1315, AB$1)</f>
        <v>26</v>
      </c>
      <c r="AC144" s="2">
        <f>SUMIFS(DataRegularSeason20242025!$AA$3:$AA$1315,DataRegularSeason20242025!$B$3:$B$1315, "&lt;=" &amp; $A144, DataRegularSeason20242025!$D$3:$D$1315, AC$1)+SUMIFS(DataRegularSeason20242025!$AB$3:$AB$1315,DataRegularSeason20242025!$B$3:$B$1315, "&lt;=" &amp; $A144, DataRegularSeason20242025!$E$3:$E$1315, AC$1)</f>
        <v>17</v>
      </c>
      <c r="AD144" s="2">
        <f>SUMIFS(DataRegularSeason20242025!$AA$3:$AA$1315,DataRegularSeason20242025!$B$3:$B$1315, "&lt;=" &amp; $A144, DataRegularSeason20242025!$D$3:$D$1315, AD$1)+SUMIFS(DataRegularSeason20242025!$AB$3:$AB$1315,DataRegularSeason20242025!$B$3:$B$1315, "&lt;=" &amp; $A144, DataRegularSeason20242025!$E$3:$E$1315, AD$1)</f>
        <v>21</v>
      </c>
      <c r="AE144" s="2">
        <f>SUMIFS(DataRegularSeason20242025!$AA$3:$AA$1315,DataRegularSeason20242025!$B$3:$B$1315, "&lt;=" &amp; $A144, DataRegularSeason20242025!$D$3:$D$1315, AE$1)+SUMIFS(DataRegularSeason20242025!$AB$3:$AB$1315,DataRegularSeason20242025!$B$3:$B$1315, "&lt;=" &amp; $A144, DataRegularSeason20242025!$E$3:$E$1315, AE$1)</f>
        <v>24</v>
      </c>
      <c r="AF144" s="2">
        <f>SUMIFS(DataRegularSeason20242025!$AA$3:$AA$1315,DataRegularSeason20242025!$B$3:$B$1315, "&lt;=" &amp; $A144, DataRegularSeason20242025!$D$3:$D$1315, AF$1)+SUMIFS(DataRegularSeason20242025!$AB$3:$AB$1315,DataRegularSeason20242025!$B$3:$B$1315, "&lt;=" &amp; $A144, DataRegularSeason20242025!$E$3:$E$1315, AF$1)</f>
        <v>32</v>
      </c>
      <c r="AG144" s="2">
        <f>SUMIFS(DataRegularSeason20242025!$AA$3:$AA$1315,DataRegularSeason20242025!$B$3:$B$1315, "&lt;=" &amp; $A144, DataRegularSeason20242025!$D$3:$D$1315, AG$1)+SUMIFS(DataRegularSeason20242025!$AB$3:$AB$1315,DataRegularSeason20242025!$B$3:$B$1315, "&lt;=" &amp; $A144, DataRegularSeason20242025!$E$3:$E$1315, AG$1)</f>
        <v>27</v>
      </c>
    </row>
    <row r="145" spans="1:33" x14ac:dyDescent="0.25">
      <c r="A145" s="4">
        <v>45711</v>
      </c>
      <c r="B145" s="2">
        <f>SUMIFS(DataRegularSeason20242025!$AA$3:$AA$1315,DataRegularSeason20242025!$B$3:$B$1315, "&lt;=" &amp; $A145, DataRegularSeason20242025!$D$3:$D$1315, B$1)+SUMIFS(DataRegularSeason20242025!$AB$3:$AB$1315,DataRegularSeason20242025!$B$3:$B$1315, "&lt;=" &amp; $A145, DataRegularSeason20242025!$E$3:$E$1315, B$1)</f>
        <v>18</v>
      </c>
      <c r="C145" s="2">
        <f>SUMIFS(DataRegularSeason20242025!$AA$3:$AA$1315,DataRegularSeason20242025!$B$3:$B$1315, "&lt;=" &amp; $A145, DataRegularSeason20242025!$D$3:$D$1315, C$1)+SUMIFS(DataRegularSeason20242025!$AB$3:$AB$1315,DataRegularSeason20242025!$B$3:$B$1315, "&lt;=" &amp; $A145, DataRegularSeason20242025!$E$3:$E$1315, C$1)</f>
        <v>19</v>
      </c>
      <c r="D145" s="2">
        <f>SUMIFS(DataRegularSeason20242025!$AA$3:$AA$1315,DataRegularSeason20242025!$B$3:$B$1315, "&lt;=" &amp; $A145, DataRegularSeason20242025!$D$3:$D$1315, D$1)+SUMIFS(DataRegularSeason20242025!$AB$3:$AB$1315,DataRegularSeason20242025!$B$3:$B$1315, "&lt;=" &amp; $A145, DataRegularSeason20242025!$E$3:$E$1315, D$1)</f>
        <v>19</v>
      </c>
      <c r="E145" s="2">
        <f>SUMIFS(DataRegularSeason20242025!$AA$3:$AA$1315,DataRegularSeason20242025!$B$3:$B$1315, "&lt;=" &amp; $A145, DataRegularSeason20242025!$D$3:$D$1315, E$1)+SUMIFS(DataRegularSeason20242025!$AB$3:$AB$1315,DataRegularSeason20242025!$B$3:$B$1315, "&lt;=" &amp; $A145, DataRegularSeason20242025!$E$3:$E$1315, E$1)</f>
        <v>28</v>
      </c>
      <c r="F145" s="2">
        <f>SUMIFS(DataRegularSeason20242025!$AA$3:$AA$1315,DataRegularSeason20242025!$B$3:$B$1315, "&lt;=" &amp; $A145, DataRegularSeason20242025!$D$3:$D$1315, F$1)+SUMIFS(DataRegularSeason20242025!$AB$3:$AB$1315,DataRegularSeason20242025!$B$3:$B$1315, "&lt;=" &amp; $A145, DataRegularSeason20242025!$E$3:$E$1315, F$1)</f>
        <v>16</v>
      </c>
      <c r="G145" s="2">
        <f>SUMIFS(DataRegularSeason20242025!$AA$3:$AA$1315,DataRegularSeason20242025!$B$3:$B$1315, "&lt;=" &amp; $A145, DataRegularSeason20242025!$D$3:$D$1315, G$1)+SUMIFS(DataRegularSeason20242025!$AB$3:$AB$1315,DataRegularSeason20242025!$B$3:$B$1315, "&lt;=" &amp; $A145, DataRegularSeason20242025!$E$3:$E$1315, G$1)</f>
        <v>23</v>
      </c>
      <c r="H145" s="2">
        <f>SUMIFS(DataRegularSeason20242025!$AA$3:$AA$1315,DataRegularSeason20242025!$B$3:$B$1315, "&lt;=" &amp; $A145, DataRegularSeason20242025!$D$3:$D$1315, H$1)+SUMIFS(DataRegularSeason20242025!$AB$3:$AB$1315,DataRegularSeason20242025!$B$3:$B$1315, "&lt;=" &amp; $A145, DataRegularSeason20242025!$E$3:$E$1315, H$1)</f>
        <v>13</v>
      </c>
      <c r="I145" s="2">
        <f>SUMIFS(DataRegularSeason20242025!$AA$3:$AA$1315,DataRegularSeason20242025!$B$3:$B$1315, "&lt;=" &amp; $A145, DataRegularSeason20242025!$D$3:$D$1315, I$1)+SUMIFS(DataRegularSeason20242025!$AB$3:$AB$1315,DataRegularSeason20242025!$B$3:$B$1315, "&lt;=" &amp; $A145, DataRegularSeason20242025!$E$3:$E$1315, I$1)</f>
        <v>20</v>
      </c>
      <c r="J145" s="2">
        <f>SUMIFS(DataRegularSeason20242025!$AA$3:$AA$1315,DataRegularSeason20242025!$B$3:$B$1315, "&lt;=" &amp; $A145, DataRegularSeason20242025!$D$3:$D$1315, J$1)+SUMIFS(DataRegularSeason20242025!$AB$3:$AB$1315,DataRegularSeason20242025!$B$3:$B$1315, "&lt;=" &amp; $A145, DataRegularSeason20242025!$E$3:$E$1315, J$1)</f>
        <v>24</v>
      </c>
      <c r="K145" s="2">
        <f>SUMIFS(DataRegularSeason20242025!$AA$3:$AA$1315,DataRegularSeason20242025!$B$3:$B$1315, "&lt;=" &amp; $A145, DataRegularSeason20242025!$D$3:$D$1315, K$1)+SUMIFS(DataRegularSeason20242025!$AB$3:$AB$1315,DataRegularSeason20242025!$B$3:$B$1315, "&lt;=" &amp; $A145, DataRegularSeason20242025!$E$3:$E$1315, K$1)</f>
        <v>16</v>
      </c>
      <c r="L145" s="2">
        <f>SUMIFS(DataRegularSeason20242025!$AA$3:$AA$1315,DataRegularSeason20242025!$B$3:$B$1315, "&lt;=" &amp; $A145, DataRegularSeason20242025!$D$3:$D$1315, L$1)+SUMIFS(DataRegularSeason20242025!$AB$3:$AB$1315,DataRegularSeason20242025!$B$3:$B$1315, "&lt;=" &amp; $A145, DataRegularSeason20242025!$E$3:$E$1315, L$1)</f>
        <v>22</v>
      </c>
      <c r="M145" s="2">
        <f>SUMIFS(DataRegularSeason20242025!$AA$3:$AA$1315,DataRegularSeason20242025!$B$3:$B$1315, "&lt;=" &amp; $A145, DataRegularSeason20242025!$D$3:$D$1315, M$1)+SUMIFS(DataRegularSeason20242025!$AB$3:$AB$1315,DataRegularSeason20242025!$B$3:$B$1315, "&lt;=" &amp; $A145, DataRegularSeason20242025!$E$3:$E$1315, M$1)</f>
        <v>25</v>
      </c>
      <c r="N145" s="2">
        <f>SUMIFS(DataRegularSeason20242025!$AA$3:$AA$1315,DataRegularSeason20242025!$B$3:$B$1315, "&lt;=" &amp; $A145, DataRegularSeason20242025!$D$3:$D$1315, N$1)+SUMIFS(DataRegularSeason20242025!$AB$3:$AB$1315,DataRegularSeason20242025!$B$3:$B$1315, "&lt;=" &amp; $A145, DataRegularSeason20242025!$E$3:$E$1315, N$1)</f>
        <v>23</v>
      </c>
      <c r="O145" s="2">
        <f>SUMIFS(DataRegularSeason20242025!$AA$3:$AA$1315,DataRegularSeason20242025!$B$3:$B$1315, "&lt;=" &amp; $A145, DataRegularSeason20242025!$D$3:$D$1315, O$1)+SUMIFS(DataRegularSeason20242025!$AB$3:$AB$1315,DataRegularSeason20242025!$B$3:$B$1315, "&lt;=" &amp; $A145, DataRegularSeason20242025!$E$3:$E$1315, O$1)</f>
        <v>27</v>
      </c>
      <c r="P145" s="2">
        <f>SUMIFS(DataRegularSeason20242025!$AA$3:$AA$1315,DataRegularSeason20242025!$B$3:$B$1315, "&lt;=" &amp; $A145, DataRegularSeason20242025!$D$3:$D$1315, P$1)+SUMIFS(DataRegularSeason20242025!$AB$3:$AB$1315,DataRegularSeason20242025!$B$3:$B$1315, "&lt;=" &amp; $A145, DataRegularSeason20242025!$E$3:$E$1315, P$1)</f>
        <v>16</v>
      </c>
      <c r="Q145" s="2">
        <f>SUMIFS(DataRegularSeason20242025!$AA$3:$AA$1315,DataRegularSeason20242025!$B$3:$B$1315, "&lt;=" &amp; $A145, DataRegularSeason20242025!$D$3:$D$1315, Q$1)+SUMIFS(DataRegularSeason20242025!$AB$3:$AB$1315,DataRegularSeason20242025!$B$3:$B$1315, "&lt;=" &amp; $A145, DataRegularSeason20242025!$E$3:$E$1315, Q$1)</f>
        <v>26</v>
      </c>
      <c r="R145" s="2">
        <f>SUMIFS(DataRegularSeason20242025!$AA$3:$AA$1315,DataRegularSeason20242025!$B$3:$B$1315, "&lt;=" &amp; $A145, DataRegularSeason20242025!$D$3:$D$1315, R$1)+SUMIFS(DataRegularSeason20242025!$AB$3:$AB$1315,DataRegularSeason20242025!$B$3:$B$1315, "&lt;=" &amp; $A145, DataRegularSeason20242025!$E$3:$E$1315, R$1)</f>
        <v>15</v>
      </c>
      <c r="S145" s="2">
        <f>SUMIFS(DataRegularSeason20242025!$AA$3:$AA$1315,DataRegularSeason20242025!$B$3:$B$1315, "&lt;=" &amp; $A145, DataRegularSeason20242025!$D$3:$D$1315, S$1)+SUMIFS(DataRegularSeason20242025!$AB$3:$AB$1315,DataRegularSeason20242025!$B$3:$B$1315, "&lt;=" &amp; $A145, DataRegularSeason20242025!$E$3:$E$1315, S$1)</f>
        <v>19</v>
      </c>
      <c r="T145" s="2">
        <f>SUMIFS(DataRegularSeason20242025!$AA$3:$AA$1315,DataRegularSeason20242025!$B$3:$B$1315, "&lt;=" &amp; $A145, DataRegularSeason20242025!$D$3:$D$1315, T$1)+SUMIFS(DataRegularSeason20242025!$AB$3:$AB$1315,DataRegularSeason20242025!$B$3:$B$1315, "&lt;=" &amp; $A145, DataRegularSeason20242025!$E$3:$E$1315, T$1)</f>
        <v>25</v>
      </c>
      <c r="U145" s="2">
        <f>SUMIFS(DataRegularSeason20242025!$AA$3:$AA$1315,DataRegularSeason20242025!$B$3:$B$1315, "&lt;=" &amp; $A145, DataRegularSeason20242025!$D$3:$D$1315, U$1)+SUMIFS(DataRegularSeason20242025!$AB$3:$AB$1315,DataRegularSeason20242025!$B$3:$B$1315, "&lt;=" &amp; $A145, DataRegularSeason20242025!$E$3:$E$1315, U$1)</f>
        <v>17</v>
      </c>
      <c r="V145" s="2">
        <f>SUMIFS(DataRegularSeason20242025!$AA$3:$AA$1315,DataRegularSeason20242025!$B$3:$B$1315, "&lt;=" &amp; $A145, DataRegularSeason20242025!$D$3:$D$1315, V$1)+SUMIFS(DataRegularSeason20242025!$AB$3:$AB$1315,DataRegularSeason20242025!$B$3:$B$1315, "&lt;=" &amp; $A145, DataRegularSeason20242025!$E$3:$E$1315, V$1)</f>
        <v>18</v>
      </c>
      <c r="W145" s="2">
        <f>SUMIFS(DataRegularSeason20242025!$AA$3:$AA$1315,DataRegularSeason20242025!$B$3:$B$1315, "&lt;=" &amp; $A145, DataRegularSeason20242025!$D$3:$D$1315, W$1)+SUMIFS(DataRegularSeason20242025!$AB$3:$AB$1315,DataRegularSeason20242025!$B$3:$B$1315, "&lt;=" &amp; $A145, DataRegularSeason20242025!$E$3:$E$1315, W$1)</f>
        <v>18</v>
      </c>
      <c r="X145" s="2">
        <f>SUMIFS(DataRegularSeason20242025!$AA$3:$AA$1315,DataRegularSeason20242025!$B$3:$B$1315, "&lt;=" &amp; $A145, DataRegularSeason20242025!$D$3:$D$1315, X$1)+SUMIFS(DataRegularSeason20242025!$AB$3:$AB$1315,DataRegularSeason20242025!$B$3:$B$1315, "&lt;=" &amp; $A145, DataRegularSeason20242025!$E$3:$E$1315, X$1)</f>
        <v>21</v>
      </c>
      <c r="Y145" s="2">
        <f>SUMIFS(DataRegularSeason20242025!$AA$3:$AA$1315,DataRegularSeason20242025!$B$3:$B$1315, "&lt;=" &amp; $A145, DataRegularSeason20242025!$D$3:$D$1315, Y$1)+SUMIFS(DataRegularSeason20242025!$AB$3:$AB$1315,DataRegularSeason20242025!$B$3:$B$1315, "&lt;=" &amp; $A145, DataRegularSeason20242025!$E$3:$E$1315, Y$1)</f>
        <v>16</v>
      </c>
      <c r="Z145" s="2">
        <f>SUMIFS(DataRegularSeason20242025!$AA$3:$AA$1315,DataRegularSeason20242025!$B$3:$B$1315, "&lt;=" &amp; $A145, DataRegularSeason20242025!$D$3:$D$1315, Z$1)+SUMIFS(DataRegularSeason20242025!$AB$3:$AB$1315,DataRegularSeason20242025!$B$3:$B$1315, "&lt;=" &amp; $A145, DataRegularSeason20242025!$E$3:$E$1315, Z$1)</f>
        <v>17</v>
      </c>
      <c r="AA145" s="2">
        <f>SUMIFS(DataRegularSeason20242025!$AA$3:$AA$1315,DataRegularSeason20242025!$B$3:$B$1315, "&lt;=" &amp; $A145, DataRegularSeason20242025!$D$3:$D$1315, AA$1)+SUMIFS(DataRegularSeason20242025!$AB$3:$AB$1315,DataRegularSeason20242025!$B$3:$B$1315, "&lt;=" &amp; $A145, DataRegularSeason20242025!$E$3:$E$1315, AA$1)</f>
        <v>21</v>
      </c>
      <c r="AB145" s="2">
        <f>SUMIFS(DataRegularSeason20242025!$AA$3:$AA$1315,DataRegularSeason20242025!$B$3:$B$1315, "&lt;=" &amp; $A145, DataRegularSeason20242025!$D$3:$D$1315, AB$1)+SUMIFS(DataRegularSeason20242025!$AB$3:$AB$1315,DataRegularSeason20242025!$B$3:$B$1315, "&lt;=" &amp; $A145, DataRegularSeason20242025!$E$3:$E$1315, AB$1)</f>
        <v>26</v>
      </c>
      <c r="AC145" s="2">
        <f>SUMIFS(DataRegularSeason20242025!$AA$3:$AA$1315,DataRegularSeason20242025!$B$3:$B$1315, "&lt;=" &amp; $A145, DataRegularSeason20242025!$D$3:$D$1315, AC$1)+SUMIFS(DataRegularSeason20242025!$AB$3:$AB$1315,DataRegularSeason20242025!$B$3:$B$1315, "&lt;=" &amp; $A145, DataRegularSeason20242025!$E$3:$E$1315, AC$1)</f>
        <v>17</v>
      </c>
      <c r="AD145" s="2">
        <f>SUMIFS(DataRegularSeason20242025!$AA$3:$AA$1315,DataRegularSeason20242025!$B$3:$B$1315, "&lt;=" &amp; $A145, DataRegularSeason20242025!$D$3:$D$1315, AD$1)+SUMIFS(DataRegularSeason20242025!$AB$3:$AB$1315,DataRegularSeason20242025!$B$3:$B$1315, "&lt;=" &amp; $A145, DataRegularSeason20242025!$E$3:$E$1315, AD$1)</f>
        <v>21</v>
      </c>
      <c r="AE145" s="2">
        <f>SUMIFS(DataRegularSeason20242025!$AA$3:$AA$1315,DataRegularSeason20242025!$B$3:$B$1315, "&lt;=" &amp; $A145, DataRegularSeason20242025!$D$3:$D$1315, AE$1)+SUMIFS(DataRegularSeason20242025!$AB$3:$AB$1315,DataRegularSeason20242025!$B$3:$B$1315, "&lt;=" &amp; $A145, DataRegularSeason20242025!$E$3:$E$1315, AE$1)</f>
        <v>24</v>
      </c>
      <c r="AF145" s="2">
        <f>SUMIFS(DataRegularSeason20242025!$AA$3:$AA$1315,DataRegularSeason20242025!$B$3:$B$1315, "&lt;=" &amp; $A145, DataRegularSeason20242025!$D$3:$D$1315, AF$1)+SUMIFS(DataRegularSeason20242025!$AB$3:$AB$1315,DataRegularSeason20242025!$B$3:$B$1315, "&lt;=" &amp; $A145, DataRegularSeason20242025!$E$3:$E$1315, AF$1)</f>
        <v>32</v>
      </c>
      <c r="AG145" s="2">
        <f>SUMIFS(DataRegularSeason20242025!$AA$3:$AA$1315,DataRegularSeason20242025!$B$3:$B$1315, "&lt;=" &amp; $A145, DataRegularSeason20242025!$D$3:$D$1315, AG$1)+SUMIFS(DataRegularSeason20242025!$AB$3:$AB$1315,DataRegularSeason20242025!$B$3:$B$1315, "&lt;=" &amp; $A145, DataRegularSeason20242025!$E$3:$E$1315, AG$1)</f>
        <v>27</v>
      </c>
    </row>
    <row r="146" spans="1:33" x14ac:dyDescent="0.25">
      <c r="A146" s="4">
        <v>45712</v>
      </c>
      <c r="B146" s="2">
        <f>SUMIFS(DataRegularSeason20242025!$AA$3:$AA$1315,DataRegularSeason20242025!$B$3:$B$1315, "&lt;=" &amp; $A146, DataRegularSeason20242025!$D$3:$D$1315, B$1)+SUMIFS(DataRegularSeason20242025!$AB$3:$AB$1315,DataRegularSeason20242025!$B$3:$B$1315, "&lt;=" &amp; $A146, DataRegularSeason20242025!$E$3:$E$1315, B$1)</f>
        <v>18</v>
      </c>
      <c r="C146" s="2">
        <f>SUMIFS(DataRegularSeason20242025!$AA$3:$AA$1315,DataRegularSeason20242025!$B$3:$B$1315, "&lt;=" &amp; $A146, DataRegularSeason20242025!$D$3:$D$1315, C$1)+SUMIFS(DataRegularSeason20242025!$AB$3:$AB$1315,DataRegularSeason20242025!$B$3:$B$1315, "&lt;=" &amp; $A146, DataRegularSeason20242025!$E$3:$E$1315, C$1)</f>
        <v>19</v>
      </c>
      <c r="D146" s="2">
        <f>SUMIFS(DataRegularSeason20242025!$AA$3:$AA$1315,DataRegularSeason20242025!$B$3:$B$1315, "&lt;=" &amp; $A146, DataRegularSeason20242025!$D$3:$D$1315, D$1)+SUMIFS(DataRegularSeason20242025!$AB$3:$AB$1315,DataRegularSeason20242025!$B$3:$B$1315, "&lt;=" &amp; $A146, DataRegularSeason20242025!$E$3:$E$1315, D$1)</f>
        <v>19</v>
      </c>
      <c r="E146" s="2">
        <f>SUMIFS(DataRegularSeason20242025!$AA$3:$AA$1315,DataRegularSeason20242025!$B$3:$B$1315, "&lt;=" &amp; $A146, DataRegularSeason20242025!$D$3:$D$1315, E$1)+SUMIFS(DataRegularSeason20242025!$AB$3:$AB$1315,DataRegularSeason20242025!$B$3:$B$1315, "&lt;=" &amp; $A146, DataRegularSeason20242025!$E$3:$E$1315, E$1)</f>
        <v>28</v>
      </c>
      <c r="F146" s="2">
        <f>SUMIFS(DataRegularSeason20242025!$AA$3:$AA$1315,DataRegularSeason20242025!$B$3:$B$1315, "&lt;=" &amp; $A146, DataRegularSeason20242025!$D$3:$D$1315, F$1)+SUMIFS(DataRegularSeason20242025!$AB$3:$AB$1315,DataRegularSeason20242025!$B$3:$B$1315, "&lt;=" &amp; $A146, DataRegularSeason20242025!$E$3:$E$1315, F$1)</f>
        <v>16</v>
      </c>
      <c r="G146" s="2">
        <f>SUMIFS(DataRegularSeason20242025!$AA$3:$AA$1315,DataRegularSeason20242025!$B$3:$B$1315, "&lt;=" &amp; $A146, DataRegularSeason20242025!$D$3:$D$1315, G$1)+SUMIFS(DataRegularSeason20242025!$AB$3:$AB$1315,DataRegularSeason20242025!$B$3:$B$1315, "&lt;=" &amp; $A146, DataRegularSeason20242025!$E$3:$E$1315, G$1)</f>
        <v>23</v>
      </c>
      <c r="H146" s="2">
        <f>SUMIFS(DataRegularSeason20242025!$AA$3:$AA$1315,DataRegularSeason20242025!$B$3:$B$1315, "&lt;=" &amp; $A146, DataRegularSeason20242025!$D$3:$D$1315, H$1)+SUMIFS(DataRegularSeason20242025!$AB$3:$AB$1315,DataRegularSeason20242025!$B$3:$B$1315, "&lt;=" &amp; $A146, DataRegularSeason20242025!$E$3:$E$1315, H$1)</f>
        <v>13</v>
      </c>
      <c r="I146" s="2">
        <f>SUMIFS(DataRegularSeason20242025!$AA$3:$AA$1315,DataRegularSeason20242025!$B$3:$B$1315, "&lt;=" &amp; $A146, DataRegularSeason20242025!$D$3:$D$1315, I$1)+SUMIFS(DataRegularSeason20242025!$AB$3:$AB$1315,DataRegularSeason20242025!$B$3:$B$1315, "&lt;=" &amp; $A146, DataRegularSeason20242025!$E$3:$E$1315, I$1)</f>
        <v>20</v>
      </c>
      <c r="J146" s="2">
        <f>SUMIFS(DataRegularSeason20242025!$AA$3:$AA$1315,DataRegularSeason20242025!$B$3:$B$1315, "&lt;=" &amp; $A146, DataRegularSeason20242025!$D$3:$D$1315, J$1)+SUMIFS(DataRegularSeason20242025!$AB$3:$AB$1315,DataRegularSeason20242025!$B$3:$B$1315, "&lt;=" &amp; $A146, DataRegularSeason20242025!$E$3:$E$1315, J$1)</f>
        <v>24</v>
      </c>
      <c r="K146" s="2">
        <f>SUMIFS(DataRegularSeason20242025!$AA$3:$AA$1315,DataRegularSeason20242025!$B$3:$B$1315, "&lt;=" &amp; $A146, DataRegularSeason20242025!$D$3:$D$1315, K$1)+SUMIFS(DataRegularSeason20242025!$AB$3:$AB$1315,DataRegularSeason20242025!$B$3:$B$1315, "&lt;=" &amp; $A146, DataRegularSeason20242025!$E$3:$E$1315, K$1)</f>
        <v>16</v>
      </c>
      <c r="L146" s="2">
        <f>SUMIFS(DataRegularSeason20242025!$AA$3:$AA$1315,DataRegularSeason20242025!$B$3:$B$1315, "&lt;=" &amp; $A146, DataRegularSeason20242025!$D$3:$D$1315, L$1)+SUMIFS(DataRegularSeason20242025!$AB$3:$AB$1315,DataRegularSeason20242025!$B$3:$B$1315, "&lt;=" &amp; $A146, DataRegularSeason20242025!$E$3:$E$1315, L$1)</f>
        <v>22</v>
      </c>
      <c r="M146" s="2">
        <f>SUMIFS(DataRegularSeason20242025!$AA$3:$AA$1315,DataRegularSeason20242025!$B$3:$B$1315, "&lt;=" &amp; $A146, DataRegularSeason20242025!$D$3:$D$1315, M$1)+SUMIFS(DataRegularSeason20242025!$AB$3:$AB$1315,DataRegularSeason20242025!$B$3:$B$1315, "&lt;=" &amp; $A146, DataRegularSeason20242025!$E$3:$E$1315, M$1)</f>
        <v>25</v>
      </c>
      <c r="N146" s="2">
        <f>SUMIFS(DataRegularSeason20242025!$AA$3:$AA$1315,DataRegularSeason20242025!$B$3:$B$1315, "&lt;=" &amp; $A146, DataRegularSeason20242025!$D$3:$D$1315, N$1)+SUMIFS(DataRegularSeason20242025!$AB$3:$AB$1315,DataRegularSeason20242025!$B$3:$B$1315, "&lt;=" &amp; $A146, DataRegularSeason20242025!$E$3:$E$1315, N$1)</f>
        <v>23</v>
      </c>
      <c r="O146" s="2">
        <f>SUMIFS(DataRegularSeason20242025!$AA$3:$AA$1315,DataRegularSeason20242025!$B$3:$B$1315, "&lt;=" &amp; $A146, DataRegularSeason20242025!$D$3:$D$1315, O$1)+SUMIFS(DataRegularSeason20242025!$AB$3:$AB$1315,DataRegularSeason20242025!$B$3:$B$1315, "&lt;=" &amp; $A146, DataRegularSeason20242025!$E$3:$E$1315, O$1)</f>
        <v>27</v>
      </c>
      <c r="P146" s="2">
        <f>SUMIFS(DataRegularSeason20242025!$AA$3:$AA$1315,DataRegularSeason20242025!$B$3:$B$1315, "&lt;=" &amp; $A146, DataRegularSeason20242025!$D$3:$D$1315, P$1)+SUMIFS(DataRegularSeason20242025!$AB$3:$AB$1315,DataRegularSeason20242025!$B$3:$B$1315, "&lt;=" &amp; $A146, DataRegularSeason20242025!$E$3:$E$1315, P$1)</f>
        <v>16</v>
      </c>
      <c r="Q146" s="2">
        <f>SUMIFS(DataRegularSeason20242025!$AA$3:$AA$1315,DataRegularSeason20242025!$B$3:$B$1315, "&lt;=" &amp; $A146, DataRegularSeason20242025!$D$3:$D$1315, Q$1)+SUMIFS(DataRegularSeason20242025!$AB$3:$AB$1315,DataRegularSeason20242025!$B$3:$B$1315, "&lt;=" &amp; $A146, DataRegularSeason20242025!$E$3:$E$1315, Q$1)</f>
        <v>26</v>
      </c>
      <c r="R146" s="2">
        <f>SUMIFS(DataRegularSeason20242025!$AA$3:$AA$1315,DataRegularSeason20242025!$B$3:$B$1315, "&lt;=" &amp; $A146, DataRegularSeason20242025!$D$3:$D$1315, R$1)+SUMIFS(DataRegularSeason20242025!$AB$3:$AB$1315,DataRegularSeason20242025!$B$3:$B$1315, "&lt;=" &amp; $A146, DataRegularSeason20242025!$E$3:$E$1315, R$1)</f>
        <v>15</v>
      </c>
      <c r="S146" s="2">
        <f>SUMIFS(DataRegularSeason20242025!$AA$3:$AA$1315,DataRegularSeason20242025!$B$3:$B$1315, "&lt;=" &amp; $A146, DataRegularSeason20242025!$D$3:$D$1315, S$1)+SUMIFS(DataRegularSeason20242025!$AB$3:$AB$1315,DataRegularSeason20242025!$B$3:$B$1315, "&lt;=" &amp; $A146, DataRegularSeason20242025!$E$3:$E$1315, S$1)</f>
        <v>19</v>
      </c>
      <c r="T146" s="2">
        <f>SUMIFS(DataRegularSeason20242025!$AA$3:$AA$1315,DataRegularSeason20242025!$B$3:$B$1315, "&lt;=" &amp; $A146, DataRegularSeason20242025!$D$3:$D$1315, T$1)+SUMIFS(DataRegularSeason20242025!$AB$3:$AB$1315,DataRegularSeason20242025!$B$3:$B$1315, "&lt;=" &amp; $A146, DataRegularSeason20242025!$E$3:$E$1315, T$1)</f>
        <v>25</v>
      </c>
      <c r="U146" s="2">
        <f>SUMIFS(DataRegularSeason20242025!$AA$3:$AA$1315,DataRegularSeason20242025!$B$3:$B$1315, "&lt;=" &amp; $A146, DataRegularSeason20242025!$D$3:$D$1315, U$1)+SUMIFS(DataRegularSeason20242025!$AB$3:$AB$1315,DataRegularSeason20242025!$B$3:$B$1315, "&lt;=" &amp; $A146, DataRegularSeason20242025!$E$3:$E$1315, U$1)</f>
        <v>17</v>
      </c>
      <c r="V146" s="2">
        <f>SUMIFS(DataRegularSeason20242025!$AA$3:$AA$1315,DataRegularSeason20242025!$B$3:$B$1315, "&lt;=" &amp; $A146, DataRegularSeason20242025!$D$3:$D$1315, V$1)+SUMIFS(DataRegularSeason20242025!$AB$3:$AB$1315,DataRegularSeason20242025!$B$3:$B$1315, "&lt;=" &amp; $A146, DataRegularSeason20242025!$E$3:$E$1315, V$1)</f>
        <v>18</v>
      </c>
      <c r="W146" s="2">
        <f>SUMIFS(DataRegularSeason20242025!$AA$3:$AA$1315,DataRegularSeason20242025!$B$3:$B$1315, "&lt;=" &amp; $A146, DataRegularSeason20242025!$D$3:$D$1315, W$1)+SUMIFS(DataRegularSeason20242025!$AB$3:$AB$1315,DataRegularSeason20242025!$B$3:$B$1315, "&lt;=" &amp; $A146, DataRegularSeason20242025!$E$3:$E$1315, W$1)</f>
        <v>18</v>
      </c>
      <c r="X146" s="2">
        <f>SUMIFS(DataRegularSeason20242025!$AA$3:$AA$1315,DataRegularSeason20242025!$B$3:$B$1315, "&lt;=" &amp; $A146, DataRegularSeason20242025!$D$3:$D$1315, X$1)+SUMIFS(DataRegularSeason20242025!$AB$3:$AB$1315,DataRegularSeason20242025!$B$3:$B$1315, "&lt;=" &amp; $A146, DataRegularSeason20242025!$E$3:$E$1315, X$1)</f>
        <v>21</v>
      </c>
      <c r="Y146" s="2">
        <f>SUMIFS(DataRegularSeason20242025!$AA$3:$AA$1315,DataRegularSeason20242025!$B$3:$B$1315, "&lt;=" &amp; $A146, DataRegularSeason20242025!$D$3:$D$1315, Y$1)+SUMIFS(DataRegularSeason20242025!$AB$3:$AB$1315,DataRegularSeason20242025!$B$3:$B$1315, "&lt;=" &amp; $A146, DataRegularSeason20242025!$E$3:$E$1315, Y$1)</f>
        <v>16</v>
      </c>
      <c r="Z146" s="2">
        <f>SUMIFS(DataRegularSeason20242025!$AA$3:$AA$1315,DataRegularSeason20242025!$B$3:$B$1315, "&lt;=" &amp; $A146, DataRegularSeason20242025!$D$3:$D$1315, Z$1)+SUMIFS(DataRegularSeason20242025!$AB$3:$AB$1315,DataRegularSeason20242025!$B$3:$B$1315, "&lt;=" &amp; $A146, DataRegularSeason20242025!$E$3:$E$1315, Z$1)</f>
        <v>17</v>
      </c>
      <c r="AA146" s="2">
        <f>SUMIFS(DataRegularSeason20242025!$AA$3:$AA$1315,DataRegularSeason20242025!$B$3:$B$1315, "&lt;=" &amp; $A146, DataRegularSeason20242025!$D$3:$D$1315, AA$1)+SUMIFS(DataRegularSeason20242025!$AB$3:$AB$1315,DataRegularSeason20242025!$B$3:$B$1315, "&lt;=" &amp; $A146, DataRegularSeason20242025!$E$3:$E$1315, AA$1)</f>
        <v>21</v>
      </c>
      <c r="AB146" s="2">
        <f>SUMIFS(DataRegularSeason20242025!$AA$3:$AA$1315,DataRegularSeason20242025!$B$3:$B$1315, "&lt;=" &amp; $A146, DataRegularSeason20242025!$D$3:$D$1315, AB$1)+SUMIFS(DataRegularSeason20242025!$AB$3:$AB$1315,DataRegularSeason20242025!$B$3:$B$1315, "&lt;=" &amp; $A146, DataRegularSeason20242025!$E$3:$E$1315, AB$1)</f>
        <v>26</v>
      </c>
      <c r="AC146" s="2">
        <f>SUMIFS(DataRegularSeason20242025!$AA$3:$AA$1315,DataRegularSeason20242025!$B$3:$B$1315, "&lt;=" &amp; $A146, DataRegularSeason20242025!$D$3:$D$1315, AC$1)+SUMIFS(DataRegularSeason20242025!$AB$3:$AB$1315,DataRegularSeason20242025!$B$3:$B$1315, "&lt;=" &amp; $A146, DataRegularSeason20242025!$E$3:$E$1315, AC$1)</f>
        <v>17</v>
      </c>
      <c r="AD146" s="2">
        <f>SUMIFS(DataRegularSeason20242025!$AA$3:$AA$1315,DataRegularSeason20242025!$B$3:$B$1315, "&lt;=" &amp; $A146, DataRegularSeason20242025!$D$3:$D$1315, AD$1)+SUMIFS(DataRegularSeason20242025!$AB$3:$AB$1315,DataRegularSeason20242025!$B$3:$B$1315, "&lt;=" &amp; $A146, DataRegularSeason20242025!$E$3:$E$1315, AD$1)</f>
        <v>21</v>
      </c>
      <c r="AE146" s="2">
        <f>SUMIFS(DataRegularSeason20242025!$AA$3:$AA$1315,DataRegularSeason20242025!$B$3:$B$1315, "&lt;=" &amp; $A146, DataRegularSeason20242025!$D$3:$D$1315, AE$1)+SUMIFS(DataRegularSeason20242025!$AB$3:$AB$1315,DataRegularSeason20242025!$B$3:$B$1315, "&lt;=" &amp; $A146, DataRegularSeason20242025!$E$3:$E$1315, AE$1)</f>
        <v>24</v>
      </c>
      <c r="AF146" s="2">
        <f>SUMIFS(DataRegularSeason20242025!$AA$3:$AA$1315,DataRegularSeason20242025!$B$3:$B$1315, "&lt;=" &amp; $A146, DataRegularSeason20242025!$D$3:$D$1315, AF$1)+SUMIFS(DataRegularSeason20242025!$AB$3:$AB$1315,DataRegularSeason20242025!$B$3:$B$1315, "&lt;=" &amp; $A146, DataRegularSeason20242025!$E$3:$E$1315, AF$1)</f>
        <v>32</v>
      </c>
      <c r="AG146" s="2">
        <f>SUMIFS(DataRegularSeason20242025!$AA$3:$AA$1315,DataRegularSeason20242025!$B$3:$B$1315, "&lt;=" &amp; $A146, DataRegularSeason20242025!$D$3:$D$1315, AG$1)+SUMIFS(DataRegularSeason20242025!$AB$3:$AB$1315,DataRegularSeason20242025!$B$3:$B$1315, "&lt;=" &amp; $A146, DataRegularSeason20242025!$E$3:$E$1315, AG$1)</f>
        <v>27</v>
      </c>
    </row>
    <row r="147" spans="1:33" x14ac:dyDescent="0.25">
      <c r="A147" s="4">
        <v>45713</v>
      </c>
      <c r="B147" s="2">
        <f>SUMIFS(DataRegularSeason20242025!$AA$3:$AA$1315,DataRegularSeason20242025!$B$3:$B$1315, "&lt;=" &amp; $A147, DataRegularSeason20242025!$D$3:$D$1315, B$1)+SUMIFS(DataRegularSeason20242025!$AB$3:$AB$1315,DataRegularSeason20242025!$B$3:$B$1315, "&lt;=" &amp; $A147, DataRegularSeason20242025!$E$3:$E$1315, B$1)</f>
        <v>18</v>
      </c>
      <c r="C147" s="2">
        <f>SUMIFS(DataRegularSeason20242025!$AA$3:$AA$1315,DataRegularSeason20242025!$B$3:$B$1315, "&lt;=" &amp; $A147, DataRegularSeason20242025!$D$3:$D$1315, C$1)+SUMIFS(DataRegularSeason20242025!$AB$3:$AB$1315,DataRegularSeason20242025!$B$3:$B$1315, "&lt;=" &amp; $A147, DataRegularSeason20242025!$E$3:$E$1315, C$1)</f>
        <v>19</v>
      </c>
      <c r="D147" s="2">
        <f>SUMIFS(DataRegularSeason20242025!$AA$3:$AA$1315,DataRegularSeason20242025!$B$3:$B$1315, "&lt;=" &amp; $A147, DataRegularSeason20242025!$D$3:$D$1315, D$1)+SUMIFS(DataRegularSeason20242025!$AB$3:$AB$1315,DataRegularSeason20242025!$B$3:$B$1315, "&lt;=" &amp; $A147, DataRegularSeason20242025!$E$3:$E$1315, D$1)</f>
        <v>19</v>
      </c>
      <c r="E147" s="2">
        <f>SUMIFS(DataRegularSeason20242025!$AA$3:$AA$1315,DataRegularSeason20242025!$B$3:$B$1315, "&lt;=" &amp; $A147, DataRegularSeason20242025!$D$3:$D$1315, E$1)+SUMIFS(DataRegularSeason20242025!$AB$3:$AB$1315,DataRegularSeason20242025!$B$3:$B$1315, "&lt;=" &amp; $A147, DataRegularSeason20242025!$E$3:$E$1315, E$1)</f>
        <v>28</v>
      </c>
      <c r="F147" s="2">
        <f>SUMIFS(DataRegularSeason20242025!$AA$3:$AA$1315,DataRegularSeason20242025!$B$3:$B$1315, "&lt;=" &amp; $A147, DataRegularSeason20242025!$D$3:$D$1315, F$1)+SUMIFS(DataRegularSeason20242025!$AB$3:$AB$1315,DataRegularSeason20242025!$B$3:$B$1315, "&lt;=" &amp; $A147, DataRegularSeason20242025!$E$3:$E$1315, F$1)</f>
        <v>16</v>
      </c>
      <c r="G147" s="2">
        <f>SUMIFS(DataRegularSeason20242025!$AA$3:$AA$1315,DataRegularSeason20242025!$B$3:$B$1315, "&lt;=" &amp; $A147, DataRegularSeason20242025!$D$3:$D$1315, G$1)+SUMIFS(DataRegularSeason20242025!$AB$3:$AB$1315,DataRegularSeason20242025!$B$3:$B$1315, "&lt;=" &amp; $A147, DataRegularSeason20242025!$E$3:$E$1315, G$1)</f>
        <v>23</v>
      </c>
      <c r="H147" s="2">
        <f>SUMIFS(DataRegularSeason20242025!$AA$3:$AA$1315,DataRegularSeason20242025!$B$3:$B$1315, "&lt;=" &amp; $A147, DataRegularSeason20242025!$D$3:$D$1315, H$1)+SUMIFS(DataRegularSeason20242025!$AB$3:$AB$1315,DataRegularSeason20242025!$B$3:$B$1315, "&lt;=" &amp; $A147, DataRegularSeason20242025!$E$3:$E$1315, H$1)</f>
        <v>13</v>
      </c>
      <c r="I147" s="2">
        <f>SUMIFS(DataRegularSeason20242025!$AA$3:$AA$1315,DataRegularSeason20242025!$B$3:$B$1315, "&lt;=" &amp; $A147, DataRegularSeason20242025!$D$3:$D$1315, I$1)+SUMIFS(DataRegularSeason20242025!$AB$3:$AB$1315,DataRegularSeason20242025!$B$3:$B$1315, "&lt;=" &amp; $A147, DataRegularSeason20242025!$E$3:$E$1315, I$1)</f>
        <v>20</v>
      </c>
      <c r="J147" s="2">
        <f>SUMIFS(DataRegularSeason20242025!$AA$3:$AA$1315,DataRegularSeason20242025!$B$3:$B$1315, "&lt;=" &amp; $A147, DataRegularSeason20242025!$D$3:$D$1315, J$1)+SUMIFS(DataRegularSeason20242025!$AB$3:$AB$1315,DataRegularSeason20242025!$B$3:$B$1315, "&lt;=" &amp; $A147, DataRegularSeason20242025!$E$3:$E$1315, J$1)</f>
        <v>24</v>
      </c>
      <c r="K147" s="2">
        <f>SUMIFS(DataRegularSeason20242025!$AA$3:$AA$1315,DataRegularSeason20242025!$B$3:$B$1315, "&lt;=" &amp; $A147, DataRegularSeason20242025!$D$3:$D$1315, K$1)+SUMIFS(DataRegularSeason20242025!$AB$3:$AB$1315,DataRegularSeason20242025!$B$3:$B$1315, "&lt;=" &amp; $A147, DataRegularSeason20242025!$E$3:$E$1315, K$1)</f>
        <v>16</v>
      </c>
      <c r="L147" s="2">
        <f>SUMIFS(DataRegularSeason20242025!$AA$3:$AA$1315,DataRegularSeason20242025!$B$3:$B$1315, "&lt;=" &amp; $A147, DataRegularSeason20242025!$D$3:$D$1315, L$1)+SUMIFS(DataRegularSeason20242025!$AB$3:$AB$1315,DataRegularSeason20242025!$B$3:$B$1315, "&lt;=" &amp; $A147, DataRegularSeason20242025!$E$3:$E$1315, L$1)</f>
        <v>22</v>
      </c>
      <c r="M147" s="2">
        <f>SUMIFS(DataRegularSeason20242025!$AA$3:$AA$1315,DataRegularSeason20242025!$B$3:$B$1315, "&lt;=" &amp; $A147, DataRegularSeason20242025!$D$3:$D$1315, M$1)+SUMIFS(DataRegularSeason20242025!$AB$3:$AB$1315,DataRegularSeason20242025!$B$3:$B$1315, "&lt;=" &amp; $A147, DataRegularSeason20242025!$E$3:$E$1315, M$1)</f>
        <v>25</v>
      </c>
      <c r="N147" s="2">
        <f>SUMIFS(DataRegularSeason20242025!$AA$3:$AA$1315,DataRegularSeason20242025!$B$3:$B$1315, "&lt;=" &amp; $A147, DataRegularSeason20242025!$D$3:$D$1315, N$1)+SUMIFS(DataRegularSeason20242025!$AB$3:$AB$1315,DataRegularSeason20242025!$B$3:$B$1315, "&lt;=" &amp; $A147, DataRegularSeason20242025!$E$3:$E$1315, N$1)</f>
        <v>23</v>
      </c>
      <c r="O147" s="2">
        <f>SUMIFS(DataRegularSeason20242025!$AA$3:$AA$1315,DataRegularSeason20242025!$B$3:$B$1315, "&lt;=" &amp; $A147, DataRegularSeason20242025!$D$3:$D$1315, O$1)+SUMIFS(DataRegularSeason20242025!$AB$3:$AB$1315,DataRegularSeason20242025!$B$3:$B$1315, "&lt;=" &amp; $A147, DataRegularSeason20242025!$E$3:$E$1315, O$1)</f>
        <v>27</v>
      </c>
      <c r="P147" s="2">
        <f>SUMIFS(DataRegularSeason20242025!$AA$3:$AA$1315,DataRegularSeason20242025!$B$3:$B$1315, "&lt;=" &amp; $A147, DataRegularSeason20242025!$D$3:$D$1315, P$1)+SUMIFS(DataRegularSeason20242025!$AB$3:$AB$1315,DataRegularSeason20242025!$B$3:$B$1315, "&lt;=" &amp; $A147, DataRegularSeason20242025!$E$3:$E$1315, P$1)</f>
        <v>16</v>
      </c>
      <c r="Q147" s="2">
        <f>SUMIFS(DataRegularSeason20242025!$AA$3:$AA$1315,DataRegularSeason20242025!$B$3:$B$1315, "&lt;=" &amp; $A147, DataRegularSeason20242025!$D$3:$D$1315, Q$1)+SUMIFS(DataRegularSeason20242025!$AB$3:$AB$1315,DataRegularSeason20242025!$B$3:$B$1315, "&lt;=" &amp; $A147, DataRegularSeason20242025!$E$3:$E$1315, Q$1)</f>
        <v>26</v>
      </c>
      <c r="R147" s="2">
        <f>SUMIFS(DataRegularSeason20242025!$AA$3:$AA$1315,DataRegularSeason20242025!$B$3:$B$1315, "&lt;=" &amp; $A147, DataRegularSeason20242025!$D$3:$D$1315, R$1)+SUMIFS(DataRegularSeason20242025!$AB$3:$AB$1315,DataRegularSeason20242025!$B$3:$B$1315, "&lt;=" &amp; $A147, DataRegularSeason20242025!$E$3:$E$1315, R$1)</f>
        <v>15</v>
      </c>
      <c r="S147" s="2">
        <f>SUMIFS(DataRegularSeason20242025!$AA$3:$AA$1315,DataRegularSeason20242025!$B$3:$B$1315, "&lt;=" &amp; $A147, DataRegularSeason20242025!$D$3:$D$1315, S$1)+SUMIFS(DataRegularSeason20242025!$AB$3:$AB$1315,DataRegularSeason20242025!$B$3:$B$1315, "&lt;=" &amp; $A147, DataRegularSeason20242025!$E$3:$E$1315, S$1)</f>
        <v>19</v>
      </c>
      <c r="T147" s="2">
        <f>SUMIFS(DataRegularSeason20242025!$AA$3:$AA$1315,DataRegularSeason20242025!$B$3:$B$1315, "&lt;=" &amp; $A147, DataRegularSeason20242025!$D$3:$D$1315, T$1)+SUMIFS(DataRegularSeason20242025!$AB$3:$AB$1315,DataRegularSeason20242025!$B$3:$B$1315, "&lt;=" &amp; $A147, DataRegularSeason20242025!$E$3:$E$1315, T$1)</f>
        <v>25</v>
      </c>
      <c r="U147" s="2">
        <f>SUMIFS(DataRegularSeason20242025!$AA$3:$AA$1315,DataRegularSeason20242025!$B$3:$B$1315, "&lt;=" &amp; $A147, DataRegularSeason20242025!$D$3:$D$1315, U$1)+SUMIFS(DataRegularSeason20242025!$AB$3:$AB$1315,DataRegularSeason20242025!$B$3:$B$1315, "&lt;=" &amp; $A147, DataRegularSeason20242025!$E$3:$E$1315, U$1)</f>
        <v>17</v>
      </c>
      <c r="V147" s="2">
        <f>SUMIFS(DataRegularSeason20242025!$AA$3:$AA$1315,DataRegularSeason20242025!$B$3:$B$1315, "&lt;=" &amp; $A147, DataRegularSeason20242025!$D$3:$D$1315, V$1)+SUMIFS(DataRegularSeason20242025!$AB$3:$AB$1315,DataRegularSeason20242025!$B$3:$B$1315, "&lt;=" &amp; $A147, DataRegularSeason20242025!$E$3:$E$1315, V$1)</f>
        <v>18</v>
      </c>
      <c r="W147" s="2">
        <f>SUMIFS(DataRegularSeason20242025!$AA$3:$AA$1315,DataRegularSeason20242025!$B$3:$B$1315, "&lt;=" &amp; $A147, DataRegularSeason20242025!$D$3:$D$1315, W$1)+SUMIFS(DataRegularSeason20242025!$AB$3:$AB$1315,DataRegularSeason20242025!$B$3:$B$1315, "&lt;=" &amp; $A147, DataRegularSeason20242025!$E$3:$E$1315, W$1)</f>
        <v>18</v>
      </c>
      <c r="X147" s="2">
        <f>SUMIFS(DataRegularSeason20242025!$AA$3:$AA$1315,DataRegularSeason20242025!$B$3:$B$1315, "&lt;=" &amp; $A147, DataRegularSeason20242025!$D$3:$D$1315, X$1)+SUMIFS(DataRegularSeason20242025!$AB$3:$AB$1315,DataRegularSeason20242025!$B$3:$B$1315, "&lt;=" &amp; $A147, DataRegularSeason20242025!$E$3:$E$1315, X$1)</f>
        <v>21</v>
      </c>
      <c r="Y147" s="2">
        <f>SUMIFS(DataRegularSeason20242025!$AA$3:$AA$1315,DataRegularSeason20242025!$B$3:$B$1315, "&lt;=" &amp; $A147, DataRegularSeason20242025!$D$3:$D$1315, Y$1)+SUMIFS(DataRegularSeason20242025!$AB$3:$AB$1315,DataRegularSeason20242025!$B$3:$B$1315, "&lt;=" &amp; $A147, DataRegularSeason20242025!$E$3:$E$1315, Y$1)</f>
        <v>16</v>
      </c>
      <c r="Z147" s="2">
        <f>SUMIFS(DataRegularSeason20242025!$AA$3:$AA$1315,DataRegularSeason20242025!$B$3:$B$1315, "&lt;=" &amp; $A147, DataRegularSeason20242025!$D$3:$D$1315, Z$1)+SUMIFS(DataRegularSeason20242025!$AB$3:$AB$1315,DataRegularSeason20242025!$B$3:$B$1315, "&lt;=" &amp; $A147, DataRegularSeason20242025!$E$3:$E$1315, Z$1)</f>
        <v>17</v>
      </c>
      <c r="AA147" s="2">
        <f>SUMIFS(DataRegularSeason20242025!$AA$3:$AA$1315,DataRegularSeason20242025!$B$3:$B$1315, "&lt;=" &amp; $A147, DataRegularSeason20242025!$D$3:$D$1315, AA$1)+SUMIFS(DataRegularSeason20242025!$AB$3:$AB$1315,DataRegularSeason20242025!$B$3:$B$1315, "&lt;=" &amp; $A147, DataRegularSeason20242025!$E$3:$E$1315, AA$1)</f>
        <v>21</v>
      </c>
      <c r="AB147" s="2">
        <f>SUMIFS(DataRegularSeason20242025!$AA$3:$AA$1315,DataRegularSeason20242025!$B$3:$B$1315, "&lt;=" &amp; $A147, DataRegularSeason20242025!$D$3:$D$1315, AB$1)+SUMIFS(DataRegularSeason20242025!$AB$3:$AB$1315,DataRegularSeason20242025!$B$3:$B$1315, "&lt;=" &amp; $A147, DataRegularSeason20242025!$E$3:$E$1315, AB$1)</f>
        <v>26</v>
      </c>
      <c r="AC147" s="2">
        <f>SUMIFS(DataRegularSeason20242025!$AA$3:$AA$1315,DataRegularSeason20242025!$B$3:$B$1315, "&lt;=" &amp; $A147, DataRegularSeason20242025!$D$3:$D$1315, AC$1)+SUMIFS(DataRegularSeason20242025!$AB$3:$AB$1315,DataRegularSeason20242025!$B$3:$B$1315, "&lt;=" &amp; $A147, DataRegularSeason20242025!$E$3:$E$1315, AC$1)</f>
        <v>17</v>
      </c>
      <c r="AD147" s="2">
        <f>SUMIFS(DataRegularSeason20242025!$AA$3:$AA$1315,DataRegularSeason20242025!$B$3:$B$1315, "&lt;=" &amp; $A147, DataRegularSeason20242025!$D$3:$D$1315, AD$1)+SUMIFS(DataRegularSeason20242025!$AB$3:$AB$1315,DataRegularSeason20242025!$B$3:$B$1315, "&lt;=" &amp; $A147, DataRegularSeason20242025!$E$3:$E$1315, AD$1)</f>
        <v>21</v>
      </c>
      <c r="AE147" s="2">
        <f>SUMIFS(DataRegularSeason20242025!$AA$3:$AA$1315,DataRegularSeason20242025!$B$3:$B$1315, "&lt;=" &amp; $A147, DataRegularSeason20242025!$D$3:$D$1315, AE$1)+SUMIFS(DataRegularSeason20242025!$AB$3:$AB$1315,DataRegularSeason20242025!$B$3:$B$1315, "&lt;=" &amp; $A147, DataRegularSeason20242025!$E$3:$E$1315, AE$1)</f>
        <v>24</v>
      </c>
      <c r="AF147" s="2">
        <f>SUMIFS(DataRegularSeason20242025!$AA$3:$AA$1315,DataRegularSeason20242025!$B$3:$B$1315, "&lt;=" &amp; $A147, DataRegularSeason20242025!$D$3:$D$1315, AF$1)+SUMIFS(DataRegularSeason20242025!$AB$3:$AB$1315,DataRegularSeason20242025!$B$3:$B$1315, "&lt;=" &amp; $A147, DataRegularSeason20242025!$E$3:$E$1315, AF$1)</f>
        <v>32</v>
      </c>
      <c r="AG147" s="2">
        <f>SUMIFS(DataRegularSeason20242025!$AA$3:$AA$1315,DataRegularSeason20242025!$B$3:$B$1315, "&lt;=" &amp; $A147, DataRegularSeason20242025!$D$3:$D$1315, AG$1)+SUMIFS(DataRegularSeason20242025!$AB$3:$AB$1315,DataRegularSeason20242025!$B$3:$B$1315, "&lt;=" &amp; $A147, DataRegularSeason20242025!$E$3:$E$1315, AG$1)</f>
        <v>27</v>
      </c>
    </row>
    <row r="148" spans="1:33" x14ac:dyDescent="0.25">
      <c r="A148" s="4">
        <v>45714</v>
      </c>
      <c r="B148" s="2">
        <f>SUMIFS(DataRegularSeason20242025!$AA$3:$AA$1315,DataRegularSeason20242025!$B$3:$B$1315, "&lt;=" &amp; $A148, DataRegularSeason20242025!$D$3:$D$1315, B$1)+SUMIFS(DataRegularSeason20242025!$AB$3:$AB$1315,DataRegularSeason20242025!$B$3:$B$1315, "&lt;=" &amp; $A148, DataRegularSeason20242025!$E$3:$E$1315, B$1)</f>
        <v>18</v>
      </c>
      <c r="C148" s="2">
        <f>SUMIFS(DataRegularSeason20242025!$AA$3:$AA$1315,DataRegularSeason20242025!$B$3:$B$1315, "&lt;=" &amp; $A148, DataRegularSeason20242025!$D$3:$D$1315, C$1)+SUMIFS(DataRegularSeason20242025!$AB$3:$AB$1315,DataRegularSeason20242025!$B$3:$B$1315, "&lt;=" &amp; $A148, DataRegularSeason20242025!$E$3:$E$1315, C$1)</f>
        <v>19</v>
      </c>
      <c r="D148" s="2">
        <f>SUMIFS(DataRegularSeason20242025!$AA$3:$AA$1315,DataRegularSeason20242025!$B$3:$B$1315, "&lt;=" &amp; $A148, DataRegularSeason20242025!$D$3:$D$1315, D$1)+SUMIFS(DataRegularSeason20242025!$AB$3:$AB$1315,DataRegularSeason20242025!$B$3:$B$1315, "&lt;=" &amp; $A148, DataRegularSeason20242025!$E$3:$E$1315, D$1)</f>
        <v>19</v>
      </c>
      <c r="E148" s="2">
        <f>SUMIFS(DataRegularSeason20242025!$AA$3:$AA$1315,DataRegularSeason20242025!$B$3:$B$1315, "&lt;=" &amp; $A148, DataRegularSeason20242025!$D$3:$D$1315, E$1)+SUMIFS(DataRegularSeason20242025!$AB$3:$AB$1315,DataRegularSeason20242025!$B$3:$B$1315, "&lt;=" &amp; $A148, DataRegularSeason20242025!$E$3:$E$1315, E$1)</f>
        <v>28</v>
      </c>
      <c r="F148" s="2">
        <f>SUMIFS(DataRegularSeason20242025!$AA$3:$AA$1315,DataRegularSeason20242025!$B$3:$B$1315, "&lt;=" &amp; $A148, DataRegularSeason20242025!$D$3:$D$1315, F$1)+SUMIFS(DataRegularSeason20242025!$AB$3:$AB$1315,DataRegularSeason20242025!$B$3:$B$1315, "&lt;=" &amp; $A148, DataRegularSeason20242025!$E$3:$E$1315, F$1)</f>
        <v>16</v>
      </c>
      <c r="G148" s="2">
        <f>SUMIFS(DataRegularSeason20242025!$AA$3:$AA$1315,DataRegularSeason20242025!$B$3:$B$1315, "&lt;=" &amp; $A148, DataRegularSeason20242025!$D$3:$D$1315, G$1)+SUMIFS(DataRegularSeason20242025!$AB$3:$AB$1315,DataRegularSeason20242025!$B$3:$B$1315, "&lt;=" &amp; $A148, DataRegularSeason20242025!$E$3:$E$1315, G$1)</f>
        <v>23</v>
      </c>
      <c r="H148" s="2">
        <f>SUMIFS(DataRegularSeason20242025!$AA$3:$AA$1315,DataRegularSeason20242025!$B$3:$B$1315, "&lt;=" &amp; $A148, DataRegularSeason20242025!$D$3:$D$1315, H$1)+SUMIFS(DataRegularSeason20242025!$AB$3:$AB$1315,DataRegularSeason20242025!$B$3:$B$1315, "&lt;=" &amp; $A148, DataRegularSeason20242025!$E$3:$E$1315, H$1)</f>
        <v>13</v>
      </c>
      <c r="I148" s="2">
        <f>SUMIFS(DataRegularSeason20242025!$AA$3:$AA$1315,DataRegularSeason20242025!$B$3:$B$1315, "&lt;=" &amp; $A148, DataRegularSeason20242025!$D$3:$D$1315, I$1)+SUMIFS(DataRegularSeason20242025!$AB$3:$AB$1315,DataRegularSeason20242025!$B$3:$B$1315, "&lt;=" &amp; $A148, DataRegularSeason20242025!$E$3:$E$1315, I$1)</f>
        <v>20</v>
      </c>
      <c r="J148" s="2">
        <f>SUMIFS(DataRegularSeason20242025!$AA$3:$AA$1315,DataRegularSeason20242025!$B$3:$B$1315, "&lt;=" &amp; $A148, DataRegularSeason20242025!$D$3:$D$1315, J$1)+SUMIFS(DataRegularSeason20242025!$AB$3:$AB$1315,DataRegularSeason20242025!$B$3:$B$1315, "&lt;=" &amp; $A148, DataRegularSeason20242025!$E$3:$E$1315, J$1)</f>
        <v>24</v>
      </c>
      <c r="K148" s="2">
        <f>SUMIFS(DataRegularSeason20242025!$AA$3:$AA$1315,DataRegularSeason20242025!$B$3:$B$1315, "&lt;=" &amp; $A148, DataRegularSeason20242025!$D$3:$D$1315, K$1)+SUMIFS(DataRegularSeason20242025!$AB$3:$AB$1315,DataRegularSeason20242025!$B$3:$B$1315, "&lt;=" &amp; $A148, DataRegularSeason20242025!$E$3:$E$1315, K$1)</f>
        <v>16</v>
      </c>
      <c r="L148" s="2">
        <f>SUMIFS(DataRegularSeason20242025!$AA$3:$AA$1315,DataRegularSeason20242025!$B$3:$B$1315, "&lt;=" &amp; $A148, DataRegularSeason20242025!$D$3:$D$1315, L$1)+SUMIFS(DataRegularSeason20242025!$AB$3:$AB$1315,DataRegularSeason20242025!$B$3:$B$1315, "&lt;=" &amp; $A148, DataRegularSeason20242025!$E$3:$E$1315, L$1)</f>
        <v>22</v>
      </c>
      <c r="M148" s="2">
        <f>SUMIFS(DataRegularSeason20242025!$AA$3:$AA$1315,DataRegularSeason20242025!$B$3:$B$1315, "&lt;=" &amp; $A148, DataRegularSeason20242025!$D$3:$D$1315, M$1)+SUMIFS(DataRegularSeason20242025!$AB$3:$AB$1315,DataRegularSeason20242025!$B$3:$B$1315, "&lt;=" &amp; $A148, DataRegularSeason20242025!$E$3:$E$1315, M$1)</f>
        <v>25</v>
      </c>
      <c r="N148" s="2">
        <f>SUMIFS(DataRegularSeason20242025!$AA$3:$AA$1315,DataRegularSeason20242025!$B$3:$B$1315, "&lt;=" &amp; $A148, DataRegularSeason20242025!$D$3:$D$1315, N$1)+SUMIFS(DataRegularSeason20242025!$AB$3:$AB$1315,DataRegularSeason20242025!$B$3:$B$1315, "&lt;=" &amp; $A148, DataRegularSeason20242025!$E$3:$E$1315, N$1)</f>
        <v>23</v>
      </c>
      <c r="O148" s="2">
        <f>SUMIFS(DataRegularSeason20242025!$AA$3:$AA$1315,DataRegularSeason20242025!$B$3:$B$1315, "&lt;=" &amp; $A148, DataRegularSeason20242025!$D$3:$D$1315, O$1)+SUMIFS(DataRegularSeason20242025!$AB$3:$AB$1315,DataRegularSeason20242025!$B$3:$B$1315, "&lt;=" &amp; $A148, DataRegularSeason20242025!$E$3:$E$1315, O$1)</f>
        <v>27</v>
      </c>
      <c r="P148" s="2">
        <f>SUMIFS(DataRegularSeason20242025!$AA$3:$AA$1315,DataRegularSeason20242025!$B$3:$B$1315, "&lt;=" &amp; $A148, DataRegularSeason20242025!$D$3:$D$1315, P$1)+SUMIFS(DataRegularSeason20242025!$AB$3:$AB$1315,DataRegularSeason20242025!$B$3:$B$1315, "&lt;=" &amp; $A148, DataRegularSeason20242025!$E$3:$E$1315, P$1)</f>
        <v>16</v>
      </c>
      <c r="Q148" s="2">
        <f>SUMIFS(DataRegularSeason20242025!$AA$3:$AA$1315,DataRegularSeason20242025!$B$3:$B$1315, "&lt;=" &amp; $A148, DataRegularSeason20242025!$D$3:$D$1315, Q$1)+SUMIFS(DataRegularSeason20242025!$AB$3:$AB$1315,DataRegularSeason20242025!$B$3:$B$1315, "&lt;=" &amp; $A148, DataRegularSeason20242025!$E$3:$E$1315, Q$1)</f>
        <v>26</v>
      </c>
      <c r="R148" s="2">
        <f>SUMIFS(DataRegularSeason20242025!$AA$3:$AA$1315,DataRegularSeason20242025!$B$3:$B$1315, "&lt;=" &amp; $A148, DataRegularSeason20242025!$D$3:$D$1315, R$1)+SUMIFS(DataRegularSeason20242025!$AB$3:$AB$1315,DataRegularSeason20242025!$B$3:$B$1315, "&lt;=" &amp; $A148, DataRegularSeason20242025!$E$3:$E$1315, R$1)</f>
        <v>15</v>
      </c>
      <c r="S148" s="2">
        <f>SUMIFS(DataRegularSeason20242025!$AA$3:$AA$1315,DataRegularSeason20242025!$B$3:$B$1315, "&lt;=" &amp; $A148, DataRegularSeason20242025!$D$3:$D$1315, S$1)+SUMIFS(DataRegularSeason20242025!$AB$3:$AB$1315,DataRegularSeason20242025!$B$3:$B$1315, "&lt;=" &amp; $A148, DataRegularSeason20242025!$E$3:$E$1315, S$1)</f>
        <v>19</v>
      </c>
      <c r="T148" s="2">
        <f>SUMIFS(DataRegularSeason20242025!$AA$3:$AA$1315,DataRegularSeason20242025!$B$3:$B$1315, "&lt;=" &amp; $A148, DataRegularSeason20242025!$D$3:$D$1315, T$1)+SUMIFS(DataRegularSeason20242025!$AB$3:$AB$1315,DataRegularSeason20242025!$B$3:$B$1315, "&lt;=" &amp; $A148, DataRegularSeason20242025!$E$3:$E$1315, T$1)</f>
        <v>25</v>
      </c>
      <c r="U148" s="2">
        <f>SUMIFS(DataRegularSeason20242025!$AA$3:$AA$1315,DataRegularSeason20242025!$B$3:$B$1315, "&lt;=" &amp; $A148, DataRegularSeason20242025!$D$3:$D$1315, U$1)+SUMIFS(DataRegularSeason20242025!$AB$3:$AB$1315,DataRegularSeason20242025!$B$3:$B$1315, "&lt;=" &amp; $A148, DataRegularSeason20242025!$E$3:$E$1315, U$1)</f>
        <v>17</v>
      </c>
      <c r="V148" s="2">
        <f>SUMIFS(DataRegularSeason20242025!$AA$3:$AA$1315,DataRegularSeason20242025!$B$3:$B$1315, "&lt;=" &amp; $A148, DataRegularSeason20242025!$D$3:$D$1315, V$1)+SUMIFS(DataRegularSeason20242025!$AB$3:$AB$1315,DataRegularSeason20242025!$B$3:$B$1315, "&lt;=" &amp; $A148, DataRegularSeason20242025!$E$3:$E$1315, V$1)</f>
        <v>18</v>
      </c>
      <c r="W148" s="2">
        <f>SUMIFS(DataRegularSeason20242025!$AA$3:$AA$1315,DataRegularSeason20242025!$B$3:$B$1315, "&lt;=" &amp; $A148, DataRegularSeason20242025!$D$3:$D$1315, W$1)+SUMIFS(DataRegularSeason20242025!$AB$3:$AB$1315,DataRegularSeason20242025!$B$3:$B$1315, "&lt;=" &amp; $A148, DataRegularSeason20242025!$E$3:$E$1315, W$1)</f>
        <v>18</v>
      </c>
      <c r="X148" s="2">
        <f>SUMIFS(DataRegularSeason20242025!$AA$3:$AA$1315,DataRegularSeason20242025!$B$3:$B$1315, "&lt;=" &amp; $A148, DataRegularSeason20242025!$D$3:$D$1315, X$1)+SUMIFS(DataRegularSeason20242025!$AB$3:$AB$1315,DataRegularSeason20242025!$B$3:$B$1315, "&lt;=" &amp; $A148, DataRegularSeason20242025!$E$3:$E$1315, X$1)</f>
        <v>21</v>
      </c>
      <c r="Y148" s="2">
        <f>SUMIFS(DataRegularSeason20242025!$AA$3:$AA$1315,DataRegularSeason20242025!$B$3:$B$1315, "&lt;=" &amp; $A148, DataRegularSeason20242025!$D$3:$D$1315, Y$1)+SUMIFS(DataRegularSeason20242025!$AB$3:$AB$1315,DataRegularSeason20242025!$B$3:$B$1315, "&lt;=" &amp; $A148, DataRegularSeason20242025!$E$3:$E$1315, Y$1)</f>
        <v>16</v>
      </c>
      <c r="Z148" s="2">
        <f>SUMIFS(DataRegularSeason20242025!$AA$3:$AA$1315,DataRegularSeason20242025!$B$3:$B$1315, "&lt;=" &amp; $A148, DataRegularSeason20242025!$D$3:$D$1315, Z$1)+SUMIFS(DataRegularSeason20242025!$AB$3:$AB$1315,DataRegularSeason20242025!$B$3:$B$1315, "&lt;=" &amp; $A148, DataRegularSeason20242025!$E$3:$E$1315, Z$1)</f>
        <v>17</v>
      </c>
      <c r="AA148" s="2">
        <f>SUMIFS(DataRegularSeason20242025!$AA$3:$AA$1315,DataRegularSeason20242025!$B$3:$B$1315, "&lt;=" &amp; $A148, DataRegularSeason20242025!$D$3:$D$1315, AA$1)+SUMIFS(DataRegularSeason20242025!$AB$3:$AB$1315,DataRegularSeason20242025!$B$3:$B$1315, "&lt;=" &amp; $A148, DataRegularSeason20242025!$E$3:$E$1315, AA$1)</f>
        <v>21</v>
      </c>
      <c r="AB148" s="2">
        <f>SUMIFS(DataRegularSeason20242025!$AA$3:$AA$1315,DataRegularSeason20242025!$B$3:$B$1315, "&lt;=" &amp; $A148, DataRegularSeason20242025!$D$3:$D$1315, AB$1)+SUMIFS(DataRegularSeason20242025!$AB$3:$AB$1315,DataRegularSeason20242025!$B$3:$B$1315, "&lt;=" &amp; $A148, DataRegularSeason20242025!$E$3:$E$1315, AB$1)</f>
        <v>26</v>
      </c>
      <c r="AC148" s="2">
        <f>SUMIFS(DataRegularSeason20242025!$AA$3:$AA$1315,DataRegularSeason20242025!$B$3:$B$1315, "&lt;=" &amp; $A148, DataRegularSeason20242025!$D$3:$D$1315, AC$1)+SUMIFS(DataRegularSeason20242025!$AB$3:$AB$1315,DataRegularSeason20242025!$B$3:$B$1315, "&lt;=" &amp; $A148, DataRegularSeason20242025!$E$3:$E$1315, AC$1)</f>
        <v>17</v>
      </c>
      <c r="AD148" s="2">
        <f>SUMIFS(DataRegularSeason20242025!$AA$3:$AA$1315,DataRegularSeason20242025!$B$3:$B$1315, "&lt;=" &amp; $A148, DataRegularSeason20242025!$D$3:$D$1315, AD$1)+SUMIFS(DataRegularSeason20242025!$AB$3:$AB$1315,DataRegularSeason20242025!$B$3:$B$1315, "&lt;=" &amp; $A148, DataRegularSeason20242025!$E$3:$E$1315, AD$1)</f>
        <v>21</v>
      </c>
      <c r="AE148" s="2">
        <f>SUMIFS(DataRegularSeason20242025!$AA$3:$AA$1315,DataRegularSeason20242025!$B$3:$B$1315, "&lt;=" &amp; $A148, DataRegularSeason20242025!$D$3:$D$1315, AE$1)+SUMIFS(DataRegularSeason20242025!$AB$3:$AB$1315,DataRegularSeason20242025!$B$3:$B$1315, "&lt;=" &amp; $A148, DataRegularSeason20242025!$E$3:$E$1315, AE$1)</f>
        <v>24</v>
      </c>
      <c r="AF148" s="2">
        <f>SUMIFS(DataRegularSeason20242025!$AA$3:$AA$1315,DataRegularSeason20242025!$B$3:$B$1315, "&lt;=" &amp; $A148, DataRegularSeason20242025!$D$3:$D$1315, AF$1)+SUMIFS(DataRegularSeason20242025!$AB$3:$AB$1315,DataRegularSeason20242025!$B$3:$B$1315, "&lt;=" &amp; $A148, DataRegularSeason20242025!$E$3:$E$1315, AF$1)</f>
        <v>32</v>
      </c>
      <c r="AG148" s="2">
        <f>SUMIFS(DataRegularSeason20242025!$AA$3:$AA$1315,DataRegularSeason20242025!$B$3:$B$1315, "&lt;=" &amp; $A148, DataRegularSeason20242025!$D$3:$D$1315, AG$1)+SUMIFS(DataRegularSeason20242025!$AB$3:$AB$1315,DataRegularSeason20242025!$B$3:$B$1315, "&lt;=" &amp; $A148, DataRegularSeason20242025!$E$3:$E$1315, AG$1)</f>
        <v>27</v>
      </c>
    </row>
    <row r="149" spans="1:33" x14ac:dyDescent="0.25">
      <c r="A149" s="4">
        <v>45715</v>
      </c>
      <c r="B149" s="2">
        <f>SUMIFS(DataRegularSeason20242025!$AA$3:$AA$1315,DataRegularSeason20242025!$B$3:$B$1315, "&lt;=" &amp; $A149, DataRegularSeason20242025!$D$3:$D$1315, B$1)+SUMIFS(DataRegularSeason20242025!$AB$3:$AB$1315,DataRegularSeason20242025!$B$3:$B$1315, "&lt;=" &amp; $A149, DataRegularSeason20242025!$E$3:$E$1315, B$1)</f>
        <v>18</v>
      </c>
      <c r="C149" s="2">
        <f>SUMIFS(DataRegularSeason20242025!$AA$3:$AA$1315,DataRegularSeason20242025!$B$3:$B$1315, "&lt;=" &amp; $A149, DataRegularSeason20242025!$D$3:$D$1315, C$1)+SUMIFS(DataRegularSeason20242025!$AB$3:$AB$1315,DataRegularSeason20242025!$B$3:$B$1315, "&lt;=" &amp; $A149, DataRegularSeason20242025!$E$3:$E$1315, C$1)</f>
        <v>19</v>
      </c>
      <c r="D149" s="2">
        <f>SUMIFS(DataRegularSeason20242025!$AA$3:$AA$1315,DataRegularSeason20242025!$B$3:$B$1315, "&lt;=" &amp; $A149, DataRegularSeason20242025!$D$3:$D$1315, D$1)+SUMIFS(DataRegularSeason20242025!$AB$3:$AB$1315,DataRegularSeason20242025!$B$3:$B$1315, "&lt;=" &amp; $A149, DataRegularSeason20242025!$E$3:$E$1315, D$1)</f>
        <v>19</v>
      </c>
      <c r="E149" s="2">
        <f>SUMIFS(DataRegularSeason20242025!$AA$3:$AA$1315,DataRegularSeason20242025!$B$3:$B$1315, "&lt;=" &amp; $A149, DataRegularSeason20242025!$D$3:$D$1315, E$1)+SUMIFS(DataRegularSeason20242025!$AB$3:$AB$1315,DataRegularSeason20242025!$B$3:$B$1315, "&lt;=" &amp; $A149, DataRegularSeason20242025!$E$3:$E$1315, E$1)</f>
        <v>28</v>
      </c>
      <c r="F149" s="2">
        <f>SUMIFS(DataRegularSeason20242025!$AA$3:$AA$1315,DataRegularSeason20242025!$B$3:$B$1315, "&lt;=" &amp; $A149, DataRegularSeason20242025!$D$3:$D$1315, F$1)+SUMIFS(DataRegularSeason20242025!$AB$3:$AB$1315,DataRegularSeason20242025!$B$3:$B$1315, "&lt;=" &amp; $A149, DataRegularSeason20242025!$E$3:$E$1315, F$1)</f>
        <v>16</v>
      </c>
      <c r="G149" s="2">
        <f>SUMIFS(DataRegularSeason20242025!$AA$3:$AA$1315,DataRegularSeason20242025!$B$3:$B$1315, "&lt;=" &amp; $A149, DataRegularSeason20242025!$D$3:$D$1315, G$1)+SUMIFS(DataRegularSeason20242025!$AB$3:$AB$1315,DataRegularSeason20242025!$B$3:$B$1315, "&lt;=" &amp; $A149, DataRegularSeason20242025!$E$3:$E$1315, G$1)</f>
        <v>23</v>
      </c>
      <c r="H149" s="2">
        <f>SUMIFS(DataRegularSeason20242025!$AA$3:$AA$1315,DataRegularSeason20242025!$B$3:$B$1315, "&lt;=" &amp; $A149, DataRegularSeason20242025!$D$3:$D$1315, H$1)+SUMIFS(DataRegularSeason20242025!$AB$3:$AB$1315,DataRegularSeason20242025!$B$3:$B$1315, "&lt;=" &amp; $A149, DataRegularSeason20242025!$E$3:$E$1315, H$1)</f>
        <v>13</v>
      </c>
      <c r="I149" s="2">
        <f>SUMIFS(DataRegularSeason20242025!$AA$3:$AA$1315,DataRegularSeason20242025!$B$3:$B$1315, "&lt;=" &amp; $A149, DataRegularSeason20242025!$D$3:$D$1315, I$1)+SUMIFS(DataRegularSeason20242025!$AB$3:$AB$1315,DataRegularSeason20242025!$B$3:$B$1315, "&lt;=" &amp; $A149, DataRegularSeason20242025!$E$3:$E$1315, I$1)</f>
        <v>20</v>
      </c>
      <c r="J149" s="2">
        <f>SUMIFS(DataRegularSeason20242025!$AA$3:$AA$1315,DataRegularSeason20242025!$B$3:$B$1315, "&lt;=" &amp; $A149, DataRegularSeason20242025!$D$3:$D$1315, J$1)+SUMIFS(DataRegularSeason20242025!$AB$3:$AB$1315,DataRegularSeason20242025!$B$3:$B$1315, "&lt;=" &amp; $A149, DataRegularSeason20242025!$E$3:$E$1315, J$1)</f>
        <v>24</v>
      </c>
      <c r="K149" s="2">
        <f>SUMIFS(DataRegularSeason20242025!$AA$3:$AA$1315,DataRegularSeason20242025!$B$3:$B$1315, "&lt;=" &amp; $A149, DataRegularSeason20242025!$D$3:$D$1315, K$1)+SUMIFS(DataRegularSeason20242025!$AB$3:$AB$1315,DataRegularSeason20242025!$B$3:$B$1315, "&lt;=" &amp; $A149, DataRegularSeason20242025!$E$3:$E$1315, K$1)</f>
        <v>16</v>
      </c>
      <c r="L149" s="2">
        <f>SUMIFS(DataRegularSeason20242025!$AA$3:$AA$1315,DataRegularSeason20242025!$B$3:$B$1315, "&lt;=" &amp; $A149, DataRegularSeason20242025!$D$3:$D$1315, L$1)+SUMIFS(DataRegularSeason20242025!$AB$3:$AB$1315,DataRegularSeason20242025!$B$3:$B$1315, "&lt;=" &amp; $A149, DataRegularSeason20242025!$E$3:$E$1315, L$1)</f>
        <v>22</v>
      </c>
      <c r="M149" s="2">
        <f>SUMIFS(DataRegularSeason20242025!$AA$3:$AA$1315,DataRegularSeason20242025!$B$3:$B$1315, "&lt;=" &amp; $A149, DataRegularSeason20242025!$D$3:$D$1315, M$1)+SUMIFS(DataRegularSeason20242025!$AB$3:$AB$1315,DataRegularSeason20242025!$B$3:$B$1315, "&lt;=" &amp; $A149, DataRegularSeason20242025!$E$3:$E$1315, M$1)</f>
        <v>25</v>
      </c>
      <c r="N149" s="2">
        <f>SUMIFS(DataRegularSeason20242025!$AA$3:$AA$1315,DataRegularSeason20242025!$B$3:$B$1315, "&lt;=" &amp; $A149, DataRegularSeason20242025!$D$3:$D$1315, N$1)+SUMIFS(DataRegularSeason20242025!$AB$3:$AB$1315,DataRegularSeason20242025!$B$3:$B$1315, "&lt;=" &amp; $A149, DataRegularSeason20242025!$E$3:$E$1315, N$1)</f>
        <v>23</v>
      </c>
      <c r="O149" s="2">
        <f>SUMIFS(DataRegularSeason20242025!$AA$3:$AA$1315,DataRegularSeason20242025!$B$3:$B$1315, "&lt;=" &amp; $A149, DataRegularSeason20242025!$D$3:$D$1315, O$1)+SUMIFS(DataRegularSeason20242025!$AB$3:$AB$1315,DataRegularSeason20242025!$B$3:$B$1315, "&lt;=" &amp; $A149, DataRegularSeason20242025!$E$3:$E$1315, O$1)</f>
        <v>27</v>
      </c>
      <c r="P149" s="2">
        <f>SUMIFS(DataRegularSeason20242025!$AA$3:$AA$1315,DataRegularSeason20242025!$B$3:$B$1315, "&lt;=" &amp; $A149, DataRegularSeason20242025!$D$3:$D$1315, P$1)+SUMIFS(DataRegularSeason20242025!$AB$3:$AB$1315,DataRegularSeason20242025!$B$3:$B$1315, "&lt;=" &amp; $A149, DataRegularSeason20242025!$E$3:$E$1315, P$1)</f>
        <v>16</v>
      </c>
      <c r="Q149" s="2">
        <f>SUMIFS(DataRegularSeason20242025!$AA$3:$AA$1315,DataRegularSeason20242025!$B$3:$B$1315, "&lt;=" &amp; $A149, DataRegularSeason20242025!$D$3:$D$1315, Q$1)+SUMIFS(DataRegularSeason20242025!$AB$3:$AB$1315,DataRegularSeason20242025!$B$3:$B$1315, "&lt;=" &amp; $A149, DataRegularSeason20242025!$E$3:$E$1315, Q$1)</f>
        <v>26</v>
      </c>
      <c r="R149" s="2">
        <f>SUMIFS(DataRegularSeason20242025!$AA$3:$AA$1315,DataRegularSeason20242025!$B$3:$B$1315, "&lt;=" &amp; $A149, DataRegularSeason20242025!$D$3:$D$1315, R$1)+SUMIFS(DataRegularSeason20242025!$AB$3:$AB$1315,DataRegularSeason20242025!$B$3:$B$1315, "&lt;=" &amp; $A149, DataRegularSeason20242025!$E$3:$E$1315, R$1)</f>
        <v>15</v>
      </c>
      <c r="S149" s="2">
        <f>SUMIFS(DataRegularSeason20242025!$AA$3:$AA$1315,DataRegularSeason20242025!$B$3:$B$1315, "&lt;=" &amp; $A149, DataRegularSeason20242025!$D$3:$D$1315, S$1)+SUMIFS(DataRegularSeason20242025!$AB$3:$AB$1315,DataRegularSeason20242025!$B$3:$B$1315, "&lt;=" &amp; $A149, DataRegularSeason20242025!$E$3:$E$1315, S$1)</f>
        <v>19</v>
      </c>
      <c r="T149" s="2">
        <f>SUMIFS(DataRegularSeason20242025!$AA$3:$AA$1315,DataRegularSeason20242025!$B$3:$B$1315, "&lt;=" &amp; $A149, DataRegularSeason20242025!$D$3:$D$1315, T$1)+SUMIFS(DataRegularSeason20242025!$AB$3:$AB$1315,DataRegularSeason20242025!$B$3:$B$1315, "&lt;=" &amp; $A149, DataRegularSeason20242025!$E$3:$E$1315, T$1)</f>
        <v>25</v>
      </c>
      <c r="U149" s="2">
        <f>SUMIFS(DataRegularSeason20242025!$AA$3:$AA$1315,DataRegularSeason20242025!$B$3:$B$1315, "&lt;=" &amp; $A149, DataRegularSeason20242025!$D$3:$D$1315, U$1)+SUMIFS(DataRegularSeason20242025!$AB$3:$AB$1315,DataRegularSeason20242025!$B$3:$B$1315, "&lt;=" &amp; $A149, DataRegularSeason20242025!$E$3:$E$1315, U$1)</f>
        <v>17</v>
      </c>
      <c r="V149" s="2">
        <f>SUMIFS(DataRegularSeason20242025!$AA$3:$AA$1315,DataRegularSeason20242025!$B$3:$B$1315, "&lt;=" &amp; $A149, DataRegularSeason20242025!$D$3:$D$1315, V$1)+SUMIFS(DataRegularSeason20242025!$AB$3:$AB$1315,DataRegularSeason20242025!$B$3:$B$1315, "&lt;=" &amp; $A149, DataRegularSeason20242025!$E$3:$E$1315, V$1)</f>
        <v>18</v>
      </c>
      <c r="W149" s="2">
        <f>SUMIFS(DataRegularSeason20242025!$AA$3:$AA$1315,DataRegularSeason20242025!$B$3:$B$1315, "&lt;=" &amp; $A149, DataRegularSeason20242025!$D$3:$D$1315, W$1)+SUMIFS(DataRegularSeason20242025!$AB$3:$AB$1315,DataRegularSeason20242025!$B$3:$B$1315, "&lt;=" &amp; $A149, DataRegularSeason20242025!$E$3:$E$1315, W$1)</f>
        <v>18</v>
      </c>
      <c r="X149" s="2">
        <f>SUMIFS(DataRegularSeason20242025!$AA$3:$AA$1315,DataRegularSeason20242025!$B$3:$B$1315, "&lt;=" &amp; $A149, DataRegularSeason20242025!$D$3:$D$1315, X$1)+SUMIFS(DataRegularSeason20242025!$AB$3:$AB$1315,DataRegularSeason20242025!$B$3:$B$1315, "&lt;=" &amp; $A149, DataRegularSeason20242025!$E$3:$E$1315, X$1)</f>
        <v>21</v>
      </c>
      <c r="Y149" s="2">
        <f>SUMIFS(DataRegularSeason20242025!$AA$3:$AA$1315,DataRegularSeason20242025!$B$3:$B$1315, "&lt;=" &amp; $A149, DataRegularSeason20242025!$D$3:$D$1315, Y$1)+SUMIFS(DataRegularSeason20242025!$AB$3:$AB$1315,DataRegularSeason20242025!$B$3:$B$1315, "&lt;=" &amp; $A149, DataRegularSeason20242025!$E$3:$E$1315, Y$1)</f>
        <v>16</v>
      </c>
      <c r="Z149" s="2">
        <f>SUMIFS(DataRegularSeason20242025!$AA$3:$AA$1315,DataRegularSeason20242025!$B$3:$B$1315, "&lt;=" &amp; $A149, DataRegularSeason20242025!$D$3:$D$1315, Z$1)+SUMIFS(DataRegularSeason20242025!$AB$3:$AB$1315,DataRegularSeason20242025!$B$3:$B$1315, "&lt;=" &amp; $A149, DataRegularSeason20242025!$E$3:$E$1315, Z$1)</f>
        <v>17</v>
      </c>
      <c r="AA149" s="2">
        <f>SUMIFS(DataRegularSeason20242025!$AA$3:$AA$1315,DataRegularSeason20242025!$B$3:$B$1315, "&lt;=" &amp; $A149, DataRegularSeason20242025!$D$3:$D$1315, AA$1)+SUMIFS(DataRegularSeason20242025!$AB$3:$AB$1315,DataRegularSeason20242025!$B$3:$B$1315, "&lt;=" &amp; $A149, DataRegularSeason20242025!$E$3:$E$1315, AA$1)</f>
        <v>21</v>
      </c>
      <c r="AB149" s="2">
        <f>SUMIFS(DataRegularSeason20242025!$AA$3:$AA$1315,DataRegularSeason20242025!$B$3:$B$1315, "&lt;=" &amp; $A149, DataRegularSeason20242025!$D$3:$D$1315, AB$1)+SUMIFS(DataRegularSeason20242025!$AB$3:$AB$1315,DataRegularSeason20242025!$B$3:$B$1315, "&lt;=" &amp; $A149, DataRegularSeason20242025!$E$3:$E$1315, AB$1)</f>
        <v>26</v>
      </c>
      <c r="AC149" s="2">
        <f>SUMIFS(DataRegularSeason20242025!$AA$3:$AA$1315,DataRegularSeason20242025!$B$3:$B$1315, "&lt;=" &amp; $A149, DataRegularSeason20242025!$D$3:$D$1315, AC$1)+SUMIFS(DataRegularSeason20242025!$AB$3:$AB$1315,DataRegularSeason20242025!$B$3:$B$1315, "&lt;=" &amp; $A149, DataRegularSeason20242025!$E$3:$E$1315, AC$1)</f>
        <v>17</v>
      </c>
      <c r="AD149" s="2">
        <f>SUMIFS(DataRegularSeason20242025!$AA$3:$AA$1315,DataRegularSeason20242025!$B$3:$B$1315, "&lt;=" &amp; $A149, DataRegularSeason20242025!$D$3:$D$1315, AD$1)+SUMIFS(DataRegularSeason20242025!$AB$3:$AB$1315,DataRegularSeason20242025!$B$3:$B$1315, "&lt;=" &amp; $A149, DataRegularSeason20242025!$E$3:$E$1315, AD$1)</f>
        <v>21</v>
      </c>
      <c r="AE149" s="2">
        <f>SUMIFS(DataRegularSeason20242025!$AA$3:$AA$1315,DataRegularSeason20242025!$B$3:$B$1315, "&lt;=" &amp; $A149, DataRegularSeason20242025!$D$3:$D$1315, AE$1)+SUMIFS(DataRegularSeason20242025!$AB$3:$AB$1315,DataRegularSeason20242025!$B$3:$B$1315, "&lt;=" &amp; $A149, DataRegularSeason20242025!$E$3:$E$1315, AE$1)</f>
        <v>24</v>
      </c>
      <c r="AF149" s="2">
        <f>SUMIFS(DataRegularSeason20242025!$AA$3:$AA$1315,DataRegularSeason20242025!$B$3:$B$1315, "&lt;=" &amp; $A149, DataRegularSeason20242025!$D$3:$D$1315, AF$1)+SUMIFS(DataRegularSeason20242025!$AB$3:$AB$1315,DataRegularSeason20242025!$B$3:$B$1315, "&lt;=" &amp; $A149, DataRegularSeason20242025!$E$3:$E$1315, AF$1)</f>
        <v>32</v>
      </c>
      <c r="AG149" s="2">
        <f>SUMIFS(DataRegularSeason20242025!$AA$3:$AA$1315,DataRegularSeason20242025!$B$3:$B$1315, "&lt;=" &amp; $A149, DataRegularSeason20242025!$D$3:$D$1315, AG$1)+SUMIFS(DataRegularSeason20242025!$AB$3:$AB$1315,DataRegularSeason20242025!$B$3:$B$1315, "&lt;=" &amp; $A149, DataRegularSeason20242025!$E$3:$E$1315, AG$1)</f>
        <v>27</v>
      </c>
    </row>
    <row r="150" spans="1:33" x14ac:dyDescent="0.25">
      <c r="A150" s="4">
        <v>45716</v>
      </c>
      <c r="B150" s="2">
        <f>SUMIFS(DataRegularSeason20242025!$AA$3:$AA$1315,DataRegularSeason20242025!$B$3:$B$1315, "&lt;=" &amp; $A150, DataRegularSeason20242025!$D$3:$D$1315, B$1)+SUMIFS(DataRegularSeason20242025!$AB$3:$AB$1315,DataRegularSeason20242025!$B$3:$B$1315, "&lt;=" &amp; $A150, DataRegularSeason20242025!$E$3:$E$1315, B$1)</f>
        <v>18</v>
      </c>
      <c r="C150" s="2">
        <f>SUMIFS(DataRegularSeason20242025!$AA$3:$AA$1315,DataRegularSeason20242025!$B$3:$B$1315, "&lt;=" &amp; $A150, DataRegularSeason20242025!$D$3:$D$1315, C$1)+SUMIFS(DataRegularSeason20242025!$AB$3:$AB$1315,DataRegularSeason20242025!$B$3:$B$1315, "&lt;=" &amp; $A150, DataRegularSeason20242025!$E$3:$E$1315, C$1)</f>
        <v>19</v>
      </c>
      <c r="D150" s="2">
        <f>SUMIFS(DataRegularSeason20242025!$AA$3:$AA$1315,DataRegularSeason20242025!$B$3:$B$1315, "&lt;=" &amp; $A150, DataRegularSeason20242025!$D$3:$D$1315, D$1)+SUMIFS(DataRegularSeason20242025!$AB$3:$AB$1315,DataRegularSeason20242025!$B$3:$B$1315, "&lt;=" &amp; $A150, DataRegularSeason20242025!$E$3:$E$1315, D$1)</f>
        <v>19</v>
      </c>
      <c r="E150" s="2">
        <f>SUMIFS(DataRegularSeason20242025!$AA$3:$AA$1315,DataRegularSeason20242025!$B$3:$B$1315, "&lt;=" &amp; $A150, DataRegularSeason20242025!$D$3:$D$1315, E$1)+SUMIFS(DataRegularSeason20242025!$AB$3:$AB$1315,DataRegularSeason20242025!$B$3:$B$1315, "&lt;=" &amp; $A150, DataRegularSeason20242025!$E$3:$E$1315, E$1)</f>
        <v>28</v>
      </c>
      <c r="F150" s="2">
        <f>SUMIFS(DataRegularSeason20242025!$AA$3:$AA$1315,DataRegularSeason20242025!$B$3:$B$1315, "&lt;=" &amp; $A150, DataRegularSeason20242025!$D$3:$D$1315, F$1)+SUMIFS(DataRegularSeason20242025!$AB$3:$AB$1315,DataRegularSeason20242025!$B$3:$B$1315, "&lt;=" &amp; $A150, DataRegularSeason20242025!$E$3:$E$1315, F$1)</f>
        <v>16</v>
      </c>
      <c r="G150" s="2">
        <f>SUMIFS(DataRegularSeason20242025!$AA$3:$AA$1315,DataRegularSeason20242025!$B$3:$B$1315, "&lt;=" &amp; $A150, DataRegularSeason20242025!$D$3:$D$1315, G$1)+SUMIFS(DataRegularSeason20242025!$AB$3:$AB$1315,DataRegularSeason20242025!$B$3:$B$1315, "&lt;=" &amp; $A150, DataRegularSeason20242025!$E$3:$E$1315, G$1)</f>
        <v>23</v>
      </c>
      <c r="H150" s="2">
        <f>SUMIFS(DataRegularSeason20242025!$AA$3:$AA$1315,DataRegularSeason20242025!$B$3:$B$1315, "&lt;=" &amp; $A150, DataRegularSeason20242025!$D$3:$D$1315, H$1)+SUMIFS(DataRegularSeason20242025!$AB$3:$AB$1315,DataRegularSeason20242025!$B$3:$B$1315, "&lt;=" &amp; $A150, DataRegularSeason20242025!$E$3:$E$1315, H$1)</f>
        <v>13</v>
      </c>
      <c r="I150" s="2">
        <f>SUMIFS(DataRegularSeason20242025!$AA$3:$AA$1315,DataRegularSeason20242025!$B$3:$B$1315, "&lt;=" &amp; $A150, DataRegularSeason20242025!$D$3:$D$1315, I$1)+SUMIFS(DataRegularSeason20242025!$AB$3:$AB$1315,DataRegularSeason20242025!$B$3:$B$1315, "&lt;=" &amp; $A150, DataRegularSeason20242025!$E$3:$E$1315, I$1)</f>
        <v>20</v>
      </c>
      <c r="J150" s="2">
        <f>SUMIFS(DataRegularSeason20242025!$AA$3:$AA$1315,DataRegularSeason20242025!$B$3:$B$1315, "&lt;=" &amp; $A150, DataRegularSeason20242025!$D$3:$D$1315, J$1)+SUMIFS(DataRegularSeason20242025!$AB$3:$AB$1315,DataRegularSeason20242025!$B$3:$B$1315, "&lt;=" &amp; $A150, DataRegularSeason20242025!$E$3:$E$1315, J$1)</f>
        <v>24</v>
      </c>
      <c r="K150" s="2">
        <f>SUMIFS(DataRegularSeason20242025!$AA$3:$AA$1315,DataRegularSeason20242025!$B$3:$B$1315, "&lt;=" &amp; $A150, DataRegularSeason20242025!$D$3:$D$1315, K$1)+SUMIFS(DataRegularSeason20242025!$AB$3:$AB$1315,DataRegularSeason20242025!$B$3:$B$1315, "&lt;=" &amp; $A150, DataRegularSeason20242025!$E$3:$E$1315, K$1)</f>
        <v>16</v>
      </c>
      <c r="L150" s="2">
        <f>SUMIFS(DataRegularSeason20242025!$AA$3:$AA$1315,DataRegularSeason20242025!$B$3:$B$1315, "&lt;=" &amp; $A150, DataRegularSeason20242025!$D$3:$D$1315, L$1)+SUMIFS(DataRegularSeason20242025!$AB$3:$AB$1315,DataRegularSeason20242025!$B$3:$B$1315, "&lt;=" &amp; $A150, DataRegularSeason20242025!$E$3:$E$1315, L$1)</f>
        <v>22</v>
      </c>
      <c r="M150" s="2">
        <f>SUMIFS(DataRegularSeason20242025!$AA$3:$AA$1315,DataRegularSeason20242025!$B$3:$B$1315, "&lt;=" &amp; $A150, DataRegularSeason20242025!$D$3:$D$1315, M$1)+SUMIFS(DataRegularSeason20242025!$AB$3:$AB$1315,DataRegularSeason20242025!$B$3:$B$1315, "&lt;=" &amp; $A150, DataRegularSeason20242025!$E$3:$E$1315, M$1)</f>
        <v>25</v>
      </c>
      <c r="N150" s="2">
        <f>SUMIFS(DataRegularSeason20242025!$AA$3:$AA$1315,DataRegularSeason20242025!$B$3:$B$1315, "&lt;=" &amp; $A150, DataRegularSeason20242025!$D$3:$D$1315, N$1)+SUMIFS(DataRegularSeason20242025!$AB$3:$AB$1315,DataRegularSeason20242025!$B$3:$B$1315, "&lt;=" &amp; $A150, DataRegularSeason20242025!$E$3:$E$1315, N$1)</f>
        <v>23</v>
      </c>
      <c r="O150" s="2">
        <f>SUMIFS(DataRegularSeason20242025!$AA$3:$AA$1315,DataRegularSeason20242025!$B$3:$B$1315, "&lt;=" &amp; $A150, DataRegularSeason20242025!$D$3:$D$1315, O$1)+SUMIFS(DataRegularSeason20242025!$AB$3:$AB$1315,DataRegularSeason20242025!$B$3:$B$1315, "&lt;=" &amp; $A150, DataRegularSeason20242025!$E$3:$E$1315, O$1)</f>
        <v>27</v>
      </c>
      <c r="P150" s="2">
        <f>SUMIFS(DataRegularSeason20242025!$AA$3:$AA$1315,DataRegularSeason20242025!$B$3:$B$1315, "&lt;=" &amp; $A150, DataRegularSeason20242025!$D$3:$D$1315, P$1)+SUMIFS(DataRegularSeason20242025!$AB$3:$AB$1315,DataRegularSeason20242025!$B$3:$B$1315, "&lt;=" &amp; $A150, DataRegularSeason20242025!$E$3:$E$1315, P$1)</f>
        <v>16</v>
      </c>
      <c r="Q150" s="2">
        <f>SUMIFS(DataRegularSeason20242025!$AA$3:$AA$1315,DataRegularSeason20242025!$B$3:$B$1315, "&lt;=" &amp; $A150, DataRegularSeason20242025!$D$3:$D$1315, Q$1)+SUMIFS(DataRegularSeason20242025!$AB$3:$AB$1315,DataRegularSeason20242025!$B$3:$B$1315, "&lt;=" &amp; $A150, DataRegularSeason20242025!$E$3:$E$1315, Q$1)</f>
        <v>26</v>
      </c>
      <c r="R150" s="2">
        <f>SUMIFS(DataRegularSeason20242025!$AA$3:$AA$1315,DataRegularSeason20242025!$B$3:$B$1315, "&lt;=" &amp; $A150, DataRegularSeason20242025!$D$3:$D$1315, R$1)+SUMIFS(DataRegularSeason20242025!$AB$3:$AB$1315,DataRegularSeason20242025!$B$3:$B$1315, "&lt;=" &amp; $A150, DataRegularSeason20242025!$E$3:$E$1315, R$1)</f>
        <v>15</v>
      </c>
      <c r="S150" s="2">
        <f>SUMIFS(DataRegularSeason20242025!$AA$3:$AA$1315,DataRegularSeason20242025!$B$3:$B$1315, "&lt;=" &amp; $A150, DataRegularSeason20242025!$D$3:$D$1315, S$1)+SUMIFS(DataRegularSeason20242025!$AB$3:$AB$1315,DataRegularSeason20242025!$B$3:$B$1315, "&lt;=" &amp; $A150, DataRegularSeason20242025!$E$3:$E$1315, S$1)</f>
        <v>19</v>
      </c>
      <c r="T150" s="2">
        <f>SUMIFS(DataRegularSeason20242025!$AA$3:$AA$1315,DataRegularSeason20242025!$B$3:$B$1315, "&lt;=" &amp; $A150, DataRegularSeason20242025!$D$3:$D$1315, T$1)+SUMIFS(DataRegularSeason20242025!$AB$3:$AB$1315,DataRegularSeason20242025!$B$3:$B$1315, "&lt;=" &amp; $A150, DataRegularSeason20242025!$E$3:$E$1315, T$1)</f>
        <v>25</v>
      </c>
      <c r="U150" s="2">
        <f>SUMIFS(DataRegularSeason20242025!$AA$3:$AA$1315,DataRegularSeason20242025!$B$3:$B$1315, "&lt;=" &amp; $A150, DataRegularSeason20242025!$D$3:$D$1315, U$1)+SUMIFS(DataRegularSeason20242025!$AB$3:$AB$1315,DataRegularSeason20242025!$B$3:$B$1315, "&lt;=" &amp; $A150, DataRegularSeason20242025!$E$3:$E$1315, U$1)</f>
        <v>17</v>
      </c>
      <c r="V150" s="2">
        <f>SUMIFS(DataRegularSeason20242025!$AA$3:$AA$1315,DataRegularSeason20242025!$B$3:$B$1315, "&lt;=" &amp; $A150, DataRegularSeason20242025!$D$3:$D$1315, V$1)+SUMIFS(DataRegularSeason20242025!$AB$3:$AB$1315,DataRegularSeason20242025!$B$3:$B$1315, "&lt;=" &amp; $A150, DataRegularSeason20242025!$E$3:$E$1315, V$1)</f>
        <v>18</v>
      </c>
      <c r="W150" s="2">
        <f>SUMIFS(DataRegularSeason20242025!$AA$3:$AA$1315,DataRegularSeason20242025!$B$3:$B$1315, "&lt;=" &amp; $A150, DataRegularSeason20242025!$D$3:$D$1315, W$1)+SUMIFS(DataRegularSeason20242025!$AB$3:$AB$1315,DataRegularSeason20242025!$B$3:$B$1315, "&lt;=" &amp; $A150, DataRegularSeason20242025!$E$3:$E$1315, W$1)</f>
        <v>18</v>
      </c>
      <c r="X150" s="2">
        <f>SUMIFS(DataRegularSeason20242025!$AA$3:$AA$1315,DataRegularSeason20242025!$B$3:$B$1315, "&lt;=" &amp; $A150, DataRegularSeason20242025!$D$3:$D$1315, X$1)+SUMIFS(DataRegularSeason20242025!$AB$3:$AB$1315,DataRegularSeason20242025!$B$3:$B$1315, "&lt;=" &amp; $A150, DataRegularSeason20242025!$E$3:$E$1315, X$1)</f>
        <v>21</v>
      </c>
      <c r="Y150" s="2">
        <f>SUMIFS(DataRegularSeason20242025!$AA$3:$AA$1315,DataRegularSeason20242025!$B$3:$B$1315, "&lt;=" &amp; $A150, DataRegularSeason20242025!$D$3:$D$1315, Y$1)+SUMIFS(DataRegularSeason20242025!$AB$3:$AB$1315,DataRegularSeason20242025!$B$3:$B$1315, "&lt;=" &amp; $A150, DataRegularSeason20242025!$E$3:$E$1315, Y$1)</f>
        <v>16</v>
      </c>
      <c r="Z150" s="2">
        <f>SUMIFS(DataRegularSeason20242025!$AA$3:$AA$1315,DataRegularSeason20242025!$B$3:$B$1315, "&lt;=" &amp; $A150, DataRegularSeason20242025!$D$3:$D$1315, Z$1)+SUMIFS(DataRegularSeason20242025!$AB$3:$AB$1315,DataRegularSeason20242025!$B$3:$B$1315, "&lt;=" &amp; $A150, DataRegularSeason20242025!$E$3:$E$1315, Z$1)</f>
        <v>17</v>
      </c>
      <c r="AA150" s="2">
        <f>SUMIFS(DataRegularSeason20242025!$AA$3:$AA$1315,DataRegularSeason20242025!$B$3:$B$1315, "&lt;=" &amp; $A150, DataRegularSeason20242025!$D$3:$D$1315, AA$1)+SUMIFS(DataRegularSeason20242025!$AB$3:$AB$1315,DataRegularSeason20242025!$B$3:$B$1315, "&lt;=" &amp; $A150, DataRegularSeason20242025!$E$3:$E$1315, AA$1)</f>
        <v>21</v>
      </c>
      <c r="AB150" s="2">
        <f>SUMIFS(DataRegularSeason20242025!$AA$3:$AA$1315,DataRegularSeason20242025!$B$3:$B$1315, "&lt;=" &amp; $A150, DataRegularSeason20242025!$D$3:$D$1315, AB$1)+SUMIFS(DataRegularSeason20242025!$AB$3:$AB$1315,DataRegularSeason20242025!$B$3:$B$1315, "&lt;=" &amp; $A150, DataRegularSeason20242025!$E$3:$E$1315, AB$1)</f>
        <v>26</v>
      </c>
      <c r="AC150" s="2">
        <f>SUMIFS(DataRegularSeason20242025!$AA$3:$AA$1315,DataRegularSeason20242025!$B$3:$B$1315, "&lt;=" &amp; $A150, DataRegularSeason20242025!$D$3:$D$1315, AC$1)+SUMIFS(DataRegularSeason20242025!$AB$3:$AB$1315,DataRegularSeason20242025!$B$3:$B$1315, "&lt;=" &amp; $A150, DataRegularSeason20242025!$E$3:$E$1315, AC$1)</f>
        <v>17</v>
      </c>
      <c r="AD150" s="2">
        <f>SUMIFS(DataRegularSeason20242025!$AA$3:$AA$1315,DataRegularSeason20242025!$B$3:$B$1315, "&lt;=" &amp; $A150, DataRegularSeason20242025!$D$3:$D$1315, AD$1)+SUMIFS(DataRegularSeason20242025!$AB$3:$AB$1315,DataRegularSeason20242025!$B$3:$B$1315, "&lt;=" &amp; $A150, DataRegularSeason20242025!$E$3:$E$1315, AD$1)</f>
        <v>21</v>
      </c>
      <c r="AE150" s="2">
        <f>SUMIFS(DataRegularSeason20242025!$AA$3:$AA$1315,DataRegularSeason20242025!$B$3:$B$1315, "&lt;=" &amp; $A150, DataRegularSeason20242025!$D$3:$D$1315, AE$1)+SUMIFS(DataRegularSeason20242025!$AB$3:$AB$1315,DataRegularSeason20242025!$B$3:$B$1315, "&lt;=" &amp; $A150, DataRegularSeason20242025!$E$3:$E$1315, AE$1)</f>
        <v>24</v>
      </c>
      <c r="AF150" s="2">
        <f>SUMIFS(DataRegularSeason20242025!$AA$3:$AA$1315,DataRegularSeason20242025!$B$3:$B$1315, "&lt;=" &amp; $A150, DataRegularSeason20242025!$D$3:$D$1315, AF$1)+SUMIFS(DataRegularSeason20242025!$AB$3:$AB$1315,DataRegularSeason20242025!$B$3:$B$1315, "&lt;=" &amp; $A150, DataRegularSeason20242025!$E$3:$E$1315, AF$1)</f>
        <v>32</v>
      </c>
      <c r="AG150" s="2">
        <f>SUMIFS(DataRegularSeason20242025!$AA$3:$AA$1315,DataRegularSeason20242025!$B$3:$B$1315, "&lt;=" &amp; $A150, DataRegularSeason20242025!$D$3:$D$1315, AG$1)+SUMIFS(DataRegularSeason20242025!$AB$3:$AB$1315,DataRegularSeason20242025!$B$3:$B$1315, "&lt;=" &amp; $A150, DataRegularSeason20242025!$E$3:$E$1315, AG$1)</f>
        <v>27</v>
      </c>
    </row>
    <row r="151" spans="1:33" x14ac:dyDescent="0.25">
      <c r="A151" s="4">
        <v>45717</v>
      </c>
      <c r="B151" s="2">
        <f>SUMIFS(DataRegularSeason20242025!$AA$3:$AA$1315,DataRegularSeason20242025!$B$3:$B$1315, "&lt;=" &amp; $A151, DataRegularSeason20242025!$D$3:$D$1315, B$1)+SUMIFS(DataRegularSeason20242025!$AB$3:$AB$1315,DataRegularSeason20242025!$B$3:$B$1315, "&lt;=" &amp; $A151, DataRegularSeason20242025!$E$3:$E$1315, B$1)</f>
        <v>18</v>
      </c>
      <c r="C151" s="2">
        <f>SUMIFS(DataRegularSeason20242025!$AA$3:$AA$1315,DataRegularSeason20242025!$B$3:$B$1315, "&lt;=" &amp; $A151, DataRegularSeason20242025!$D$3:$D$1315, C$1)+SUMIFS(DataRegularSeason20242025!$AB$3:$AB$1315,DataRegularSeason20242025!$B$3:$B$1315, "&lt;=" &amp; $A151, DataRegularSeason20242025!$E$3:$E$1315, C$1)</f>
        <v>19</v>
      </c>
      <c r="D151" s="2">
        <f>SUMIFS(DataRegularSeason20242025!$AA$3:$AA$1315,DataRegularSeason20242025!$B$3:$B$1315, "&lt;=" &amp; $A151, DataRegularSeason20242025!$D$3:$D$1315, D$1)+SUMIFS(DataRegularSeason20242025!$AB$3:$AB$1315,DataRegularSeason20242025!$B$3:$B$1315, "&lt;=" &amp; $A151, DataRegularSeason20242025!$E$3:$E$1315, D$1)</f>
        <v>19</v>
      </c>
      <c r="E151" s="2">
        <f>SUMIFS(DataRegularSeason20242025!$AA$3:$AA$1315,DataRegularSeason20242025!$B$3:$B$1315, "&lt;=" &amp; $A151, DataRegularSeason20242025!$D$3:$D$1315, E$1)+SUMIFS(DataRegularSeason20242025!$AB$3:$AB$1315,DataRegularSeason20242025!$B$3:$B$1315, "&lt;=" &amp; $A151, DataRegularSeason20242025!$E$3:$E$1315, E$1)</f>
        <v>28</v>
      </c>
      <c r="F151" s="2">
        <f>SUMIFS(DataRegularSeason20242025!$AA$3:$AA$1315,DataRegularSeason20242025!$B$3:$B$1315, "&lt;=" &amp; $A151, DataRegularSeason20242025!$D$3:$D$1315, F$1)+SUMIFS(DataRegularSeason20242025!$AB$3:$AB$1315,DataRegularSeason20242025!$B$3:$B$1315, "&lt;=" &amp; $A151, DataRegularSeason20242025!$E$3:$E$1315, F$1)</f>
        <v>16</v>
      </c>
      <c r="G151" s="2">
        <f>SUMIFS(DataRegularSeason20242025!$AA$3:$AA$1315,DataRegularSeason20242025!$B$3:$B$1315, "&lt;=" &amp; $A151, DataRegularSeason20242025!$D$3:$D$1315, G$1)+SUMIFS(DataRegularSeason20242025!$AB$3:$AB$1315,DataRegularSeason20242025!$B$3:$B$1315, "&lt;=" &amp; $A151, DataRegularSeason20242025!$E$3:$E$1315, G$1)</f>
        <v>23</v>
      </c>
      <c r="H151" s="2">
        <f>SUMIFS(DataRegularSeason20242025!$AA$3:$AA$1315,DataRegularSeason20242025!$B$3:$B$1315, "&lt;=" &amp; $A151, DataRegularSeason20242025!$D$3:$D$1315, H$1)+SUMIFS(DataRegularSeason20242025!$AB$3:$AB$1315,DataRegularSeason20242025!$B$3:$B$1315, "&lt;=" &amp; $A151, DataRegularSeason20242025!$E$3:$E$1315, H$1)</f>
        <v>13</v>
      </c>
      <c r="I151" s="2">
        <f>SUMIFS(DataRegularSeason20242025!$AA$3:$AA$1315,DataRegularSeason20242025!$B$3:$B$1315, "&lt;=" &amp; $A151, DataRegularSeason20242025!$D$3:$D$1315, I$1)+SUMIFS(DataRegularSeason20242025!$AB$3:$AB$1315,DataRegularSeason20242025!$B$3:$B$1315, "&lt;=" &amp; $A151, DataRegularSeason20242025!$E$3:$E$1315, I$1)</f>
        <v>20</v>
      </c>
      <c r="J151" s="2">
        <f>SUMIFS(DataRegularSeason20242025!$AA$3:$AA$1315,DataRegularSeason20242025!$B$3:$B$1315, "&lt;=" &amp; $A151, DataRegularSeason20242025!$D$3:$D$1315, J$1)+SUMIFS(DataRegularSeason20242025!$AB$3:$AB$1315,DataRegularSeason20242025!$B$3:$B$1315, "&lt;=" &amp; $A151, DataRegularSeason20242025!$E$3:$E$1315, J$1)</f>
        <v>24</v>
      </c>
      <c r="K151" s="2">
        <f>SUMIFS(DataRegularSeason20242025!$AA$3:$AA$1315,DataRegularSeason20242025!$B$3:$B$1315, "&lt;=" &amp; $A151, DataRegularSeason20242025!$D$3:$D$1315, K$1)+SUMIFS(DataRegularSeason20242025!$AB$3:$AB$1315,DataRegularSeason20242025!$B$3:$B$1315, "&lt;=" &amp; $A151, DataRegularSeason20242025!$E$3:$E$1315, K$1)</f>
        <v>16</v>
      </c>
      <c r="L151" s="2">
        <f>SUMIFS(DataRegularSeason20242025!$AA$3:$AA$1315,DataRegularSeason20242025!$B$3:$B$1315, "&lt;=" &amp; $A151, DataRegularSeason20242025!$D$3:$D$1315, L$1)+SUMIFS(DataRegularSeason20242025!$AB$3:$AB$1315,DataRegularSeason20242025!$B$3:$B$1315, "&lt;=" &amp; $A151, DataRegularSeason20242025!$E$3:$E$1315, L$1)</f>
        <v>22</v>
      </c>
      <c r="M151" s="2">
        <f>SUMIFS(DataRegularSeason20242025!$AA$3:$AA$1315,DataRegularSeason20242025!$B$3:$B$1315, "&lt;=" &amp; $A151, DataRegularSeason20242025!$D$3:$D$1315, M$1)+SUMIFS(DataRegularSeason20242025!$AB$3:$AB$1315,DataRegularSeason20242025!$B$3:$B$1315, "&lt;=" &amp; $A151, DataRegularSeason20242025!$E$3:$E$1315, M$1)</f>
        <v>25</v>
      </c>
      <c r="N151" s="2">
        <f>SUMIFS(DataRegularSeason20242025!$AA$3:$AA$1315,DataRegularSeason20242025!$B$3:$B$1315, "&lt;=" &amp; $A151, DataRegularSeason20242025!$D$3:$D$1315, N$1)+SUMIFS(DataRegularSeason20242025!$AB$3:$AB$1315,DataRegularSeason20242025!$B$3:$B$1315, "&lt;=" &amp; $A151, DataRegularSeason20242025!$E$3:$E$1315, N$1)</f>
        <v>23</v>
      </c>
      <c r="O151" s="2">
        <f>SUMIFS(DataRegularSeason20242025!$AA$3:$AA$1315,DataRegularSeason20242025!$B$3:$B$1315, "&lt;=" &amp; $A151, DataRegularSeason20242025!$D$3:$D$1315, O$1)+SUMIFS(DataRegularSeason20242025!$AB$3:$AB$1315,DataRegularSeason20242025!$B$3:$B$1315, "&lt;=" &amp; $A151, DataRegularSeason20242025!$E$3:$E$1315, O$1)</f>
        <v>27</v>
      </c>
      <c r="P151" s="2">
        <f>SUMIFS(DataRegularSeason20242025!$AA$3:$AA$1315,DataRegularSeason20242025!$B$3:$B$1315, "&lt;=" &amp; $A151, DataRegularSeason20242025!$D$3:$D$1315, P$1)+SUMIFS(DataRegularSeason20242025!$AB$3:$AB$1315,DataRegularSeason20242025!$B$3:$B$1315, "&lt;=" &amp; $A151, DataRegularSeason20242025!$E$3:$E$1315, P$1)</f>
        <v>16</v>
      </c>
      <c r="Q151" s="2">
        <f>SUMIFS(DataRegularSeason20242025!$AA$3:$AA$1315,DataRegularSeason20242025!$B$3:$B$1315, "&lt;=" &amp; $A151, DataRegularSeason20242025!$D$3:$D$1315, Q$1)+SUMIFS(DataRegularSeason20242025!$AB$3:$AB$1315,DataRegularSeason20242025!$B$3:$B$1315, "&lt;=" &amp; $A151, DataRegularSeason20242025!$E$3:$E$1315, Q$1)</f>
        <v>26</v>
      </c>
      <c r="R151" s="2">
        <f>SUMIFS(DataRegularSeason20242025!$AA$3:$AA$1315,DataRegularSeason20242025!$B$3:$B$1315, "&lt;=" &amp; $A151, DataRegularSeason20242025!$D$3:$D$1315, R$1)+SUMIFS(DataRegularSeason20242025!$AB$3:$AB$1315,DataRegularSeason20242025!$B$3:$B$1315, "&lt;=" &amp; $A151, DataRegularSeason20242025!$E$3:$E$1315, R$1)</f>
        <v>15</v>
      </c>
      <c r="S151" s="2">
        <f>SUMIFS(DataRegularSeason20242025!$AA$3:$AA$1315,DataRegularSeason20242025!$B$3:$B$1315, "&lt;=" &amp; $A151, DataRegularSeason20242025!$D$3:$D$1315, S$1)+SUMIFS(DataRegularSeason20242025!$AB$3:$AB$1315,DataRegularSeason20242025!$B$3:$B$1315, "&lt;=" &amp; $A151, DataRegularSeason20242025!$E$3:$E$1315, S$1)</f>
        <v>19</v>
      </c>
      <c r="T151" s="2">
        <f>SUMIFS(DataRegularSeason20242025!$AA$3:$AA$1315,DataRegularSeason20242025!$B$3:$B$1315, "&lt;=" &amp; $A151, DataRegularSeason20242025!$D$3:$D$1315, T$1)+SUMIFS(DataRegularSeason20242025!$AB$3:$AB$1315,DataRegularSeason20242025!$B$3:$B$1315, "&lt;=" &amp; $A151, DataRegularSeason20242025!$E$3:$E$1315, T$1)</f>
        <v>25</v>
      </c>
      <c r="U151" s="2">
        <f>SUMIFS(DataRegularSeason20242025!$AA$3:$AA$1315,DataRegularSeason20242025!$B$3:$B$1315, "&lt;=" &amp; $A151, DataRegularSeason20242025!$D$3:$D$1315, U$1)+SUMIFS(DataRegularSeason20242025!$AB$3:$AB$1315,DataRegularSeason20242025!$B$3:$B$1315, "&lt;=" &amp; $A151, DataRegularSeason20242025!$E$3:$E$1315, U$1)</f>
        <v>17</v>
      </c>
      <c r="V151" s="2">
        <f>SUMIFS(DataRegularSeason20242025!$AA$3:$AA$1315,DataRegularSeason20242025!$B$3:$B$1315, "&lt;=" &amp; $A151, DataRegularSeason20242025!$D$3:$D$1315, V$1)+SUMIFS(DataRegularSeason20242025!$AB$3:$AB$1315,DataRegularSeason20242025!$B$3:$B$1315, "&lt;=" &amp; $A151, DataRegularSeason20242025!$E$3:$E$1315, V$1)</f>
        <v>18</v>
      </c>
      <c r="W151" s="2">
        <f>SUMIFS(DataRegularSeason20242025!$AA$3:$AA$1315,DataRegularSeason20242025!$B$3:$B$1315, "&lt;=" &amp; $A151, DataRegularSeason20242025!$D$3:$D$1315, W$1)+SUMIFS(DataRegularSeason20242025!$AB$3:$AB$1315,DataRegularSeason20242025!$B$3:$B$1315, "&lt;=" &amp; $A151, DataRegularSeason20242025!$E$3:$E$1315, W$1)</f>
        <v>18</v>
      </c>
      <c r="X151" s="2">
        <f>SUMIFS(DataRegularSeason20242025!$AA$3:$AA$1315,DataRegularSeason20242025!$B$3:$B$1315, "&lt;=" &amp; $A151, DataRegularSeason20242025!$D$3:$D$1315, X$1)+SUMIFS(DataRegularSeason20242025!$AB$3:$AB$1315,DataRegularSeason20242025!$B$3:$B$1315, "&lt;=" &amp; $A151, DataRegularSeason20242025!$E$3:$E$1315, X$1)</f>
        <v>21</v>
      </c>
      <c r="Y151" s="2">
        <f>SUMIFS(DataRegularSeason20242025!$AA$3:$AA$1315,DataRegularSeason20242025!$B$3:$B$1315, "&lt;=" &amp; $A151, DataRegularSeason20242025!$D$3:$D$1315, Y$1)+SUMIFS(DataRegularSeason20242025!$AB$3:$AB$1315,DataRegularSeason20242025!$B$3:$B$1315, "&lt;=" &amp; $A151, DataRegularSeason20242025!$E$3:$E$1315, Y$1)</f>
        <v>16</v>
      </c>
      <c r="Z151" s="2">
        <f>SUMIFS(DataRegularSeason20242025!$AA$3:$AA$1315,DataRegularSeason20242025!$B$3:$B$1315, "&lt;=" &amp; $A151, DataRegularSeason20242025!$D$3:$D$1315, Z$1)+SUMIFS(DataRegularSeason20242025!$AB$3:$AB$1315,DataRegularSeason20242025!$B$3:$B$1315, "&lt;=" &amp; $A151, DataRegularSeason20242025!$E$3:$E$1315, Z$1)</f>
        <v>17</v>
      </c>
      <c r="AA151" s="2">
        <f>SUMIFS(DataRegularSeason20242025!$AA$3:$AA$1315,DataRegularSeason20242025!$B$3:$B$1315, "&lt;=" &amp; $A151, DataRegularSeason20242025!$D$3:$D$1315, AA$1)+SUMIFS(DataRegularSeason20242025!$AB$3:$AB$1315,DataRegularSeason20242025!$B$3:$B$1315, "&lt;=" &amp; $A151, DataRegularSeason20242025!$E$3:$E$1315, AA$1)</f>
        <v>21</v>
      </c>
      <c r="AB151" s="2">
        <f>SUMIFS(DataRegularSeason20242025!$AA$3:$AA$1315,DataRegularSeason20242025!$B$3:$B$1315, "&lt;=" &amp; $A151, DataRegularSeason20242025!$D$3:$D$1315, AB$1)+SUMIFS(DataRegularSeason20242025!$AB$3:$AB$1315,DataRegularSeason20242025!$B$3:$B$1315, "&lt;=" &amp; $A151, DataRegularSeason20242025!$E$3:$E$1315, AB$1)</f>
        <v>26</v>
      </c>
      <c r="AC151" s="2">
        <f>SUMIFS(DataRegularSeason20242025!$AA$3:$AA$1315,DataRegularSeason20242025!$B$3:$B$1315, "&lt;=" &amp; $A151, DataRegularSeason20242025!$D$3:$D$1315, AC$1)+SUMIFS(DataRegularSeason20242025!$AB$3:$AB$1315,DataRegularSeason20242025!$B$3:$B$1315, "&lt;=" &amp; $A151, DataRegularSeason20242025!$E$3:$E$1315, AC$1)</f>
        <v>17</v>
      </c>
      <c r="AD151" s="2">
        <f>SUMIFS(DataRegularSeason20242025!$AA$3:$AA$1315,DataRegularSeason20242025!$B$3:$B$1315, "&lt;=" &amp; $A151, DataRegularSeason20242025!$D$3:$D$1315, AD$1)+SUMIFS(DataRegularSeason20242025!$AB$3:$AB$1315,DataRegularSeason20242025!$B$3:$B$1315, "&lt;=" &amp; $A151, DataRegularSeason20242025!$E$3:$E$1315, AD$1)</f>
        <v>21</v>
      </c>
      <c r="AE151" s="2">
        <f>SUMIFS(DataRegularSeason20242025!$AA$3:$AA$1315,DataRegularSeason20242025!$B$3:$B$1315, "&lt;=" &amp; $A151, DataRegularSeason20242025!$D$3:$D$1315, AE$1)+SUMIFS(DataRegularSeason20242025!$AB$3:$AB$1315,DataRegularSeason20242025!$B$3:$B$1315, "&lt;=" &amp; $A151, DataRegularSeason20242025!$E$3:$E$1315, AE$1)</f>
        <v>24</v>
      </c>
      <c r="AF151" s="2">
        <f>SUMIFS(DataRegularSeason20242025!$AA$3:$AA$1315,DataRegularSeason20242025!$B$3:$B$1315, "&lt;=" &amp; $A151, DataRegularSeason20242025!$D$3:$D$1315, AF$1)+SUMIFS(DataRegularSeason20242025!$AB$3:$AB$1315,DataRegularSeason20242025!$B$3:$B$1315, "&lt;=" &amp; $A151, DataRegularSeason20242025!$E$3:$E$1315, AF$1)</f>
        <v>32</v>
      </c>
      <c r="AG151" s="2">
        <f>SUMIFS(DataRegularSeason20242025!$AA$3:$AA$1315,DataRegularSeason20242025!$B$3:$B$1315, "&lt;=" &amp; $A151, DataRegularSeason20242025!$D$3:$D$1315, AG$1)+SUMIFS(DataRegularSeason20242025!$AB$3:$AB$1315,DataRegularSeason20242025!$B$3:$B$1315, "&lt;=" &amp; $A151, DataRegularSeason20242025!$E$3:$E$1315, AG$1)</f>
        <v>27</v>
      </c>
    </row>
    <row r="152" spans="1:33" x14ac:dyDescent="0.25">
      <c r="A152" s="4">
        <v>45718</v>
      </c>
      <c r="B152" s="2">
        <f>SUMIFS(DataRegularSeason20242025!$AA$3:$AA$1315,DataRegularSeason20242025!$B$3:$B$1315, "&lt;=" &amp; $A152, DataRegularSeason20242025!$D$3:$D$1315, B$1)+SUMIFS(DataRegularSeason20242025!$AB$3:$AB$1315,DataRegularSeason20242025!$B$3:$B$1315, "&lt;=" &amp; $A152, DataRegularSeason20242025!$E$3:$E$1315, B$1)</f>
        <v>18</v>
      </c>
      <c r="C152" s="2">
        <f>SUMIFS(DataRegularSeason20242025!$AA$3:$AA$1315,DataRegularSeason20242025!$B$3:$B$1315, "&lt;=" &amp; $A152, DataRegularSeason20242025!$D$3:$D$1315, C$1)+SUMIFS(DataRegularSeason20242025!$AB$3:$AB$1315,DataRegularSeason20242025!$B$3:$B$1315, "&lt;=" &amp; $A152, DataRegularSeason20242025!$E$3:$E$1315, C$1)</f>
        <v>19</v>
      </c>
      <c r="D152" s="2">
        <f>SUMIFS(DataRegularSeason20242025!$AA$3:$AA$1315,DataRegularSeason20242025!$B$3:$B$1315, "&lt;=" &amp; $A152, DataRegularSeason20242025!$D$3:$D$1315, D$1)+SUMIFS(DataRegularSeason20242025!$AB$3:$AB$1315,DataRegularSeason20242025!$B$3:$B$1315, "&lt;=" &amp; $A152, DataRegularSeason20242025!$E$3:$E$1315, D$1)</f>
        <v>19</v>
      </c>
      <c r="E152" s="2">
        <f>SUMIFS(DataRegularSeason20242025!$AA$3:$AA$1315,DataRegularSeason20242025!$B$3:$B$1315, "&lt;=" &amp; $A152, DataRegularSeason20242025!$D$3:$D$1315, E$1)+SUMIFS(DataRegularSeason20242025!$AB$3:$AB$1315,DataRegularSeason20242025!$B$3:$B$1315, "&lt;=" &amp; $A152, DataRegularSeason20242025!$E$3:$E$1315, E$1)</f>
        <v>28</v>
      </c>
      <c r="F152" s="2">
        <f>SUMIFS(DataRegularSeason20242025!$AA$3:$AA$1315,DataRegularSeason20242025!$B$3:$B$1315, "&lt;=" &amp; $A152, DataRegularSeason20242025!$D$3:$D$1315, F$1)+SUMIFS(DataRegularSeason20242025!$AB$3:$AB$1315,DataRegularSeason20242025!$B$3:$B$1315, "&lt;=" &amp; $A152, DataRegularSeason20242025!$E$3:$E$1315, F$1)</f>
        <v>16</v>
      </c>
      <c r="G152" s="2">
        <f>SUMIFS(DataRegularSeason20242025!$AA$3:$AA$1315,DataRegularSeason20242025!$B$3:$B$1315, "&lt;=" &amp; $A152, DataRegularSeason20242025!$D$3:$D$1315, G$1)+SUMIFS(DataRegularSeason20242025!$AB$3:$AB$1315,DataRegularSeason20242025!$B$3:$B$1315, "&lt;=" &amp; $A152, DataRegularSeason20242025!$E$3:$E$1315, G$1)</f>
        <v>23</v>
      </c>
      <c r="H152" s="2">
        <f>SUMIFS(DataRegularSeason20242025!$AA$3:$AA$1315,DataRegularSeason20242025!$B$3:$B$1315, "&lt;=" &amp; $A152, DataRegularSeason20242025!$D$3:$D$1315, H$1)+SUMIFS(DataRegularSeason20242025!$AB$3:$AB$1315,DataRegularSeason20242025!$B$3:$B$1315, "&lt;=" &amp; $A152, DataRegularSeason20242025!$E$3:$E$1315, H$1)</f>
        <v>13</v>
      </c>
      <c r="I152" s="2">
        <f>SUMIFS(DataRegularSeason20242025!$AA$3:$AA$1315,DataRegularSeason20242025!$B$3:$B$1315, "&lt;=" &amp; $A152, DataRegularSeason20242025!$D$3:$D$1315, I$1)+SUMIFS(DataRegularSeason20242025!$AB$3:$AB$1315,DataRegularSeason20242025!$B$3:$B$1315, "&lt;=" &amp; $A152, DataRegularSeason20242025!$E$3:$E$1315, I$1)</f>
        <v>20</v>
      </c>
      <c r="J152" s="2">
        <f>SUMIFS(DataRegularSeason20242025!$AA$3:$AA$1315,DataRegularSeason20242025!$B$3:$B$1315, "&lt;=" &amp; $A152, DataRegularSeason20242025!$D$3:$D$1315, J$1)+SUMIFS(DataRegularSeason20242025!$AB$3:$AB$1315,DataRegularSeason20242025!$B$3:$B$1315, "&lt;=" &amp; $A152, DataRegularSeason20242025!$E$3:$E$1315, J$1)</f>
        <v>24</v>
      </c>
      <c r="K152" s="2">
        <f>SUMIFS(DataRegularSeason20242025!$AA$3:$AA$1315,DataRegularSeason20242025!$B$3:$B$1315, "&lt;=" &amp; $A152, DataRegularSeason20242025!$D$3:$D$1315, K$1)+SUMIFS(DataRegularSeason20242025!$AB$3:$AB$1315,DataRegularSeason20242025!$B$3:$B$1315, "&lt;=" &amp; $A152, DataRegularSeason20242025!$E$3:$E$1315, K$1)</f>
        <v>16</v>
      </c>
      <c r="L152" s="2">
        <f>SUMIFS(DataRegularSeason20242025!$AA$3:$AA$1315,DataRegularSeason20242025!$B$3:$B$1315, "&lt;=" &amp; $A152, DataRegularSeason20242025!$D$3:$D$1315, L$1)+SUMIFS(DataRegularSeason20242025!$AB$3:$AB$1315,DataRegularSeason20242025!$B$3:$B$1315, "&lt;=" &amp; $A152, DataRegularSeason20242025!$E$3:$E$1315, L$1)</f>
        <v>22</v>
      </c>
      <c r="M152" s="2">
        <f>SUMIFS(DataRegularSeason20242025!$AA$3:$AA$1315,DataRegularSeason20242025!$B$3:$B$1315, "&lt;=" &amp; $A152, DataRegularSeason20242025!$D$3:$D$1315, M$1)+SUMIFS(DataRegularSeason20242025!$AB$3:$AB$1315,DataRegularSeason20242025!$B$3:$B$1315, "&lt;=" &amp; $A152, DataRegularSeason20242025!$E$3:$E$1315, M$1)</f>
        <v>25</v>
      </c>
      <c r="N152" s="2">
        <f>SUMIFS(DataRegularSeason20242025!$AA$3:$AA$1315,DataRegularSeason20242025!$B$3:$B$1315, "&lt;=" &amp; $A152, DataRegularSeason20242025!$D$3:$D$1315, N$1)+SUMIFS(DataRegularSeason20242025!$AB$3:$AB$1315,DataRegularSeason20242025!$B$3:$B$1315, "&lt;=" &amp; $A152, DataRegularSeason20242025!$E$3:$E$1315, N$1)</f>
        <v>23</v>
      </c>
      <c r="O152" s="2">
        <f>SUMIFS(DataRegularSeason20242025!$AA$3:$AA$1315,DataRegularSeason20242025!$B$3:$B$1315, "&lt;=" &amp; $A152, DataRegularSeason20242025!$D$3:$D$1315, O$1)+SUMIFS(DataRegularSeason20242025!$AB$3:$AB$1315,DataRegularSeason20242025!$B$3:$B$1315, "&lt;=" &amp; $A152, DataRegularSeason20242025!$E$3:$E$1315, O$1)</f>
        <v>27</v>
      </c>
      <c r="P152" s="2">
        <f>SUMIFS(DataRegularSeason20242025!$AA$3:$AA$1315,DataRegularSeason20242025!$B$3:$B$1315, "&lt;=" &amp; $A152, DataRegularSeason20242025!$D$3:$D$1315, P$1)+SUMIFS(DataRegularSeason20242025!$AB$3:$AB$1315,DataRegularSeason20242025!$B$3:$B$1315, "&lt;=" &amp; $A152, DataRegularSeason20242025!$E$3:$E$1315, P$1)</f>
        <v>16</v>
      </c>
      <c r="Q152" s="2">
        <f>SUMIFS(DataRegularSeason20242025!$AA$3:$AA$1315,DataRegularSeason20242025!$B$3:$B$1315, "&lt;=" &amp; $A152, DataRegularSeason20242025!$D$3:$D$1315, Q$1)+SUMIFS(DataRegularSeason20242025!$AB$3:$AB$1315,DataRegularSeason20242025!$B$3:$B$1315, "&lt;=" &amp; $A152, DataRegularSeason20242025!$E$3:$E$1315, Q$1)</f>
        <v>26</v>
      </c>
      <c r="R152" s="2">
        <f>SUMIFS(DataRegularSeason20242025!$AA$3:$AA$1315,DataRegularSeason20242025!$B$3:$B$1315, "&lt;=" &amp; $A152, DataRegularSeason20242025!$D$3:$D$1315, R$1)+SUMIFS(DataRegularSeason20242025!$AB$3:$AB$1315,DataRegularSeason20242025!$B$3:$B$1315, "&lt;=" &amp; $A152, DataRegularSeason20242025!$E$3:$E$1315, R$1)</f>
        <v>15</v>
      </c>
      <c r="S152" s="2">
        <f>SUMIFS(DataRegularSeason20242025!$AA$3:$AA$1315,DataRegularSeason20242025!$B$3:$B$1315, "&lt;=" &amp; $A152, DataRegularSeason20242025!$D$3:$D$1315, S$1)+SUMIFS(DataRegularSeason20242025!$AB$3:$AB$1315,DataRegularSeason20242025!$B$3:$B$1315, "&lt;=" &amp; $A152, DataRegularSeason20242025!$E$3:$E$1315, S$1)</f>
        <v>19</v>
      </c>
      <c r="T152" s="2">
        <f>SUMIFS(DataRegularSeason20242025!$AA$3:$AA$1315,DataRegularSeason20242025!$B$3:$B$1315, "&lt;=" &amp; $A152, DataRegularSeason20242025!$D$3:$D$1315, T$1)+SUMIFS(DataRegularSeason20242025!$AB$3:$AB$1315,DataRegularSeason20242025!$B$3:$B$1315, "&lt;=" &amp; $A152, DataRegularSeason20242025!$E$3:$E$1315, T$1)</f>
        <v>25</v>
      </c>
      <c r="U152" s="2">
        <f>SUMIFS(DataRegularSeason20242025!$AA$3:$AA$1315,DataRegularSeason20242025!$B$3:$B$1315, "&lt;=" &amp; $A152, DataRegularSeason20242025!$D$3:$D$1315, U$1)+SUMIFS(DataRegularSeason20242025!$AB$3:$AB$1315,DataRegularSeason20242025!$B$3:$B$1315, "&lt;=" &amp; $A152, DataRegularSeason20242025!$E$3:$E$1315, U$1)</f>
        <v>17</v>
      </c>
      <c r="V152" s="2">
        <f>SUMIFS(DataRegularSeason20242025!$AA$3:$AA$1315,DataRegularSeason20242025!$B$3:$B$1315, "&lt;=" &amp; $A152, DataRegularSeason20242025!$D$3:$D$1315, V$1)+SUMIFS(DataRegularSeason20242025!$AB$3:$AB$1315,DataRegularSeason20242025!$B$3:$B$1315, "&lt;=" &amp; $A152, DataRegularSeason20242025!$E$3:$E$1315, V$1)</f>
        <v>18</v>
      </c>
      <c r="W152" s="2">
        <f>SUMIFS(DataRegularSeason20242025!$AA$3:$AA$1315,DataRegularSeason20242025!$B$3:$B$1315, "&lt;=" &amp; $A152, DataRegularSeason20242025!$D$3:$D$1315, W$1)+SUMIFS(DataRegularSeason20242025!$AB$3:$AB$1315,DataRegularSeason20242025!$B$3:$B$1315, "&lt;=" &amp; $A152, DataRegularSeason20242025!$E$3:$E$1315, W$1)</f>
        <v>18</v>
      </c>
      <c r="X152" s="2">
        <f>SUMIFS(DataRegularSeason20242025!$AA$3:$AA$1315,DataRegularSeason20242025!$B$3:$B$1315, "&lt;=" &amp; $A152, DataRegularSeason20242025!$D$3:$D$1315, X$1)+SUMIFS(DataRegularSeason20242025!$AB$3:$AB$1315,DataRegularSeason20242025!$B$3:$B$1315, "&lt;=" &amp; $A152, DataRegularSeason20242025!$E$3:$E$1315, X$1)</f>
        <v>21</v>
      </c>
      <c r="Y152" s="2">
        <f>SUMIFS(DataRegularSeason20242025!$AA$3:$AA$1315,DataRegularSeason20242025!$B$3:$B$1315, "&lt;=" &amp; $A152, DataRegularSeason20242025!$D$3:$D$1315, Y$1)+SUMIFS(DataRegularSeason20242025!$AB$3:$AB$1315,DataRegularSeason20242025!$B$3:$B$1315, "&lt;=" &amp; $A152, DataRegularSeason20242025!$E$3:$E$1315, Y$1)</f>
        <v>16</v>
      </c>
      <c r="Z152" s="2">
        <f>SUMIFS(DataRegularSeason20242025!$AA$3:$AA$1315,DataRegularSeason20242025!$B$3:$B$1315, "&lt;=" &amp; $A152, DataRegularSeason20242025!$D$3:$D$1315, Z$1)+SUMIFS(DataRegularSeason20242025!$AB$3:$AB$1315,DataRegularSeason20242025!$B$3:$B$1315, "&lt;=" &amp; $A152, DataRegularSeason20242025!$E$3:$E$1315, Z$1)</f>
        <v>17</v>
      </c>
      <c r="AA152" s="2">
        <f>SUMIFS(DataRegularSeason20242025!$AA$3:$AA$1315,DataRegularSeason20242025!$B$3:$B$1315, "&lt;=" &amp; $A152, DataRegularSeason20242025!$D$3:$D$1315, AA$1)+SUMIFS(DataRegularSeason20242025!$AB$3:$AB$1315,DataRegularSeason20242025!$B$3:$B$1315, "&lt;=" &amp; $A152, DataRegularSeason20242025!$E$3:$E$1315, AA$1)</f>
        <v>21</v>
      </c>
      <c r="AB152" s="2">
        <f>SUMIFS(DataRegularSeason20242025!$AA$3:$AA$1315,DataRegularSeason20242025!$B$3:$B$1315, "&lt;=" &amp; $A152, DataRegularSeason20242025!$D$3:$D$1315, AB$1)+SUMIFS(DataRegularSeason20242025!$AB$3:$AB$1315,DataRegularSeason20242025!$B$3:$B$1315, "&lt;=" &amp; $A152, DataRegularSeason20242025!$E$3:$E$1315, AB$1)</f>
        <v>26</v>
      </c>
      <c r="AC152" s="2">
        <f>SUMIFS(DataRegularSeason20242025!$AA$3:$AA$1315,DataRegularSeason20242025!$B$3:$B$1315, "&lt;=" &amp; $A152, DataRegularSeason20242025!$D$3:$D$1315, AC$1)+SUMIFS(DataRegularSeason20242025!$AB$3:$AB$1315,DataRegularSeason20242025!$B$3:$B$1315, "&lt;=" &amp; $A152, DataRegularSeason20242025!$E$3:$E$1315, AC$1)</f>
        <v>17</v>
      </c>
      <c r="AD152" s="2">
        <f>SUMIFS(DataRegularSeason20242025!$AA$3:$AA$1315,DataRegularSeason20242025!$B$3:$B$1315, "&lt;=" &amp; $A152, DataRegularSeason20242025!$D$3:$D$1315, AD$1)+SUMIFS(DataRegularSeason20242025!$AB$3:$AB$1315,DataRegularSeason20242025!$B$3:$B$1315, "&lt;=" &amp; $A152, DataRegularSeason20242025!$E$3:$E$1315, AD$1)</f>
        <v>21</v>
      </c>
      <c r="AE152" s="2">
        <f>SUMIFS(DataRegularSeason20242025!$AA$3:$AA$1315,DataRegularSeason20242025!$B$3:$B$1315, "&lt;=" &amp; $A152, DataRegularSeason20242025!$D$3:$D$1315, AE$1)+SUMIFS(DataRegularSeason20242025!$AB$3:$AB$1315,DataRegularSeason20242025!$B$3:$B$1315, "&lt;=" &amp; $A152, DataRegularSeason20242025!$E$3:$E$1315, AE$1)</f>
        <v>24</v>
      </c>
      <c r="AF152" s="2">
        <f>SUMIFS(DataRegularSeason20242025!$AA$3:$AA$1315,DataRegularSeason20242025!$B$3:$B$1315, "&lt;=" &amp; $A152, DataRegularSeason20242025!$D$3:$D$1315, AF$1)+SUMIFS(DataRegularSeason20242025!$AB$3:$AB$1315,DataRegularSeason20242025!$B$3:$B$1315, "&lt;=" &amp; $A152, DataRegularSeason20242025!$E$3:$E$1315, AF$1)</f>
        <v>32</v>
      </c>
      <c r="AG152" s="2">
        <f>SUMIFS(DataRegularSeason20242025!$AA$3:$AA$1315,DataRegularSeason20242025!$B$3:$B$1315, "&lt;=" &amp; $A152, DataRegularSeason20242025!$D$3:$D$1315, AG$1)+SUMIFS(DataRegularSeason20242025!$AB$3:$AB$1315,DataRegularSeason20242025!$B$3:$B$1315, "&lt;=" &amp; $A152, DataRegularSeason20242025!$E$3:$E$1315, AG$1)</f>
        <v>27</v>
      </c>
    </row>
    <row r="153" spans="1:33" x14ac:dyDescent="0.25">
      <c r="A153" s="4">
        <v>45719</v>
      </c>
      <c r="B153" s="2">
        <f>SUMIFS(DataRegularSeason20242025!$AA$3:$AA$1315,DataRegularSeason20242025!$B$3:$B$1315, "&lt;=" &amp; $A153, DataRegularSeason20242025!$D$3:$D$1315, B$1)+SUMIFS(DataRegularSeason20242025!$AB$3:$AB$1315,DataRegularSeason20242025!$B$3:$B$1315, "&lt;=" &amp; $A153, DataRegularSeason20242025!$E$3:$E$1315, B$1)</f>
        <v>18</v>
      </c>
      <c r="C153" s="2">
        <f>SUMIFS(DataRegularSeason20242025!$AA$3:$AA$1315,DataRegularSeason20242025!$B$3:$B$1315, "&lt;=" &amp; $A153, DataRegularSeason20242025!$D$3:$D$1315, C$1)+SUMIFS(DataRegularSeason20242025!$AB$3:$AB$1315,DataRegularSeason20242025!$B$3:$B$1315, "&lt;=" &amp; $A153, DataRegularSeason20242025!$E$3:$E$1315, C$1)</f>
        <v>19</v>
      </c>
      <c r="D153" s="2">
        <f>SUMIFS(DataRegularSeason20242025!$AA$3:$AA$1315,DataRegularSeason20242025!$B$3:$B$1315, "&lt;=" &amp; $A153, DataRegularSeason20242025!$D$3:$D$1315, D$1)+SUMIFS(DataRegularSeason20242025!$AB$3:$AB$1315,DataRegularSeason20242025!$B$3:$B$1315, "&lt;=" &amp; $A153, DataRegularSeason20242025!$E$3:$E$1315, D$1)</f>
        <v>19</v>
      </c>
      <c r="E153" s="2">
        <f>SUMIFS(DataRegularSeason20242025!$AA$3:$AA$1315,DataRegularSeason20242025!$B$3:$B$1315, "&lt;=" &amp; $A153, DataRegularSeason20242025!$D$3:$D$1315, E$1)+SUMIFS(DataRegularSeason20242025!$AB$3:$AB$1315,DataRegularSeason20242025!$B$3:$B$1315, "&lt;=" &amp; $A153, DataRegularSeason20242025!$E$3:$E$1315, E$1)</f>
        <v>28</v>
      </c>
      <c r="F153" s="2">
        <f>SUMIFS(DataRegularSeason20242025!$AA$3:$AA$1315,DataRegularSeason20242025!$B$3:$B$1315, "&lt;=" &amp; $A153, DataRegularSeason20242025!$D$3:$D$1315, F$1)+SUMIFS(DataRegularSeason20242025!$AB$3:$AB$1315,DataRegularSeason20242025!$B$3:$B$1315, "&lt;=" &amp; $A153, DataRegularSeason20242025!$E$3:$E$1315, F$1)</f>
        <v>16</v>
      </c>
      <c r="G153" s="2">
        <f>SUMIFS(DataRegularSeason20242025!$AA$3:$AA$1315,DataRegularSeason20242025!$B$3:$B$1315, "&lt;=" &amp; $A153, DataRegularSeason20242025!$D$3:$D$1315, G$1)+SUMIFS(DataRegularSeason20242025!$AB$3:$AB$1315,DataRegularSeason20242025!$B$3:$B$1315, "&lt;=" &amp; $A153, DataRegularSeason20242025!$E$3:$E$1315, G$1)</f>
        <v>23</v>
      </c>
      <c r="H153" s="2">
        <f>SUMIFS(DataRegularSeason20242025!$AA$3:$AA$1315,DataRegularSeason20242025!$B$3:$B$1315, "&lt;=" &amp; $A153, DataRegularSeason20242025!$D$3:$D$1315, H$1)+SUMIFS(DataRegularSeason20242025!$AB$3:$AB$1315,DataRegularSeason20242025!$B$3:$B$1315, "&lt;=" &amp; $A153, DataRegularSeason20242025!$E$3:$E$1315, H$1)</f>
        <v>13</v>
      </c>
      <c r="I153" s="2">
        <f>SUMIFS(DataRegularSeason20242025!$AA$3:$AA$1315,DataRegularSeason20242025!$B$3:$B$1315, "&lt;=" &amp; $A153, DataRegularSeason20242025!$D$3:$D$1315, I$1)+SUMIFS(DataRegularSeason20242025!$AB$3:$AB$1315,DataRegularSeason20242025!$B$3:$B$1315, "&lt;=" &amp; $A153, DataRegularSeason20242025!$E$3:$E$1315, I$1)</f>
        <v>20</v>
      </c>
      <c r="J153" s="2">
        <f>SUMIFS(DataRegularSeason20242025!$AA$3:$AA$1315,DataRegularSeason20242025!$B$3:$B$1315, "&lt;=" &amp; $A153, DataRegularSeason20242025!$D$3:$D$1315, J$1)+SUMIFS(DataRegularSeason20242025!$AB$3:$AB$1315,DataRegularSeason20242025!$B$3:$B$1315, "&lt;=" &amp; $A153, DataRegularSeason20242025!$E$3:$E$1315, J$1)</f>
        <v>24</v>
      </c>
      <c r="K153" s="2">
        <f>SUMIFS(DataRegularSeason20242025!$AA$3:$AA$1315,DataRegularSeason20242025!$B$3:$B$1315, "&lt;=" &amp; $A153, DataRegularSeason20242025!$D$3:$D$1315, K$1)+SUMIFS(DataRegularSeason20242025!$AB$3:$AB$1315,DataRegularSeason20242025!$B$3:$B$1315, "&lt;=" &amp; $A153, DataRegularSeason20242025!$E$3:$E$1315, K$1)</f>
        <v>16</v>
      </c>
      <c r="L153" s="2">
        <f>SUMIFS(DataRegularSeason20242025!$AA$3:$AA$1315,DataRegularSeason20242025!$B$3:$B$1315, "&lt;=" &amp; $A153, DataRegularSeason20242025!$D$3:$D$1315, L$1)+SUMIFS(DataRegularSeason20242025!$AB$3:$AB$1315,DataRegularSeason20242025!$B$3:$B$1315, "&lt;=" &amp; $A153, DataRegularSeason20242025!$E$3:$E$1315, L$1)</f>
        <v>22</v>
      </c>
      <c r="M153" s="2">
        <f>SUMIFS(DataRegularSeason20242025!$AA$3:$AA$1315,DataRegularSeason20242025!$B$3:$B$1315, "&lt;=" &amp; $A153, DataRegularSeason20242025!$D$3:$D$1315, M$1)+SUMIFS(DataRegularSeason20242025!$AB$3:$AB$1315,DataRegularSeason20242025!$B$3:$B$1315, "&lt;=" &amp; $A153, DataRegularSeason20242025!$E$3:$E$1315, M$1)</f>
        <v>25</v>
      </c>
      <c r="N153" s="2">
        <f>SUMIFS(DataRegularSeason20242025!$AA$3:$AA$1315,DataRegularSeason20242025!$B$3:$B$1315, "&lt;=" &amp; $A153, DataRegularSeason20242025!$D$3:$D$1315, N$1)+SUMIFS(DataRegularSeason20242025!$AB$3:$AB$1315,DataRegularSeason20242025!$B$3:$B$1315, "&lt;=" &amp; $A153, DataRegularSeason20242025!$E$3:$E$1315, N$1)</f>
        <v>23</v>
      </c>
      <c r="O153" s="2">
        <f>SUMIFS(DataRegularSeason20242025!$AA$3:$AA$1315,DataRegularSeason20242025!$B$3:$B$1315, "&lt;=" &amp; $A153, DataRegularSeason20242025!$D$3:$D$1315, O$1)+SUMIFS(DataRegularSeason20242025!$AB$3:$AB$1315,DataRegularSeason20242025!$B$3:$B$1315, "&lt;=" &amp; $A153, DataRegularSeason20242025!$E$3:$E$1315, O$1)</f>
        <v>27</v>
      </c>
      <c r="P153" s="2">
        <f>SUMIFS(DataRegularSeason20242025!$AA$3:$AA$1315,DataRegularSeason20242025!$B$3:$B$1315, "&lt;=" &amp; $A153, DataRegularSeason20242025!$D$3:$D$1315, P$1)+SUMIFS(DataRegularSeason20242025!$AB$3:$AB$1315,DataRegularSeason20242025!$B$3:$B$1315, "&lt;=" &amp; $A153, DataRegularSeason20242025!$E$3:$E$1315, P$1)</f>
        <v>16</v>
      </c>
      <c r="Q153" s="2">
        <f>SUMIFS(DataRegularSeason20242025!$AA$3:$AA$1315,DataRegularSeason20242025!$B$3:$B$1315, "&lt;=" &amp; $A153, DataRegularSeason20242025!$D$3:$D$1315, Q$1)+SUMIFS(DataRegularSeason20242025!$AB$3:$AB$1315,DataRegularSeason20242025!$B$3:$B$1315, "&lt;=" &amp; $A153, DataRegularSeason20242025!$E$3:$E$1315, Q$1)</f>
        <v>26</v>
      </c>
      <c r="R153" s="2">
        <f>SUMIFS(DataRegularSeason20242025!$AA$3:$AA$1315,DataRegularSeason20242025!$B$3:$B$1315, "&lt;=" &amp; $A153, DataRegularSeason20242025!$D$3:$D$1315, R$1)+SUMIFS(DataRegularSeason20242025!$AB$3:$AB$1315,DataRegularSeason20242025!$B$3:$B$1315, "&lt;=" &amp; $A153, DataRegularSeason20242025!$E$3:$E$1315, R$1)</f>
        <v>15</v>
      </c>
      <c r="S153" s="2">
        <f>SUMIFS(DataRegularSeason20242025!$AA$3:$AA$1315,DataRegularSeason20242025!$B$3:$B$1315, "&lt;=" &amp; $A153, DataRegularSeason20242025!$D$3:$D$1315, S$1)+SUMIFS(DataRegularSeason20242025!$AB$3:$AB$1315,DataRegularSeason20242025!$B$3:$B$1315, "&lt;=" &amp; $A153, DataRegularSeason20242025!$E$3:$E$1315, S$1)</f>
        <v>19</v>
      </c>
      <c r="T153" s="2">
        <f>SUMIFS(DataRegularSeason20242025!$AA$3:$AA$1315,DataRegularSeason20242025!$B$3:$B$1315, "&lt;=" &amp; $A153, DataRegularSeason20242025!$D$3:$D$1315, T$1)+SUMIFS(DataRegularSeason20242025!$AB$3:$AB$1315,DataRegularSeason20242025!$B$3:$B$1315, "&lt;=" &amp; $A153, DataRegularSeason20242025!$E$3:$E$1315, T$1)</f>
        <v>25</v>
      </c>
      <c r="U153" s="2">
        <f>SUMIFS(DataRegularSeason20242025!$AA$3:$AA$1315,DataRegularSeason20242025!$B$3:$B$1315, "&lt;=" &amp; $A153, DataRegularSeason20242025!$D$3:$D$1315, U$1)+SUMIFS(DataRegularSeason20242025!$AB$3:$AB$1315,DataRegularSeason20242025!$B$3:$B$1315, "&lt;=" &amp; $A153, DataRegularSeason20242025!$E$3:$E$1315, U$1)</f>
        <v>17</v>
      </c>
      <c r="V153" s="2">
        <f>SUMIFS(DataRegularSeason20242025!$AA$3:$AA$1315,DataRegularSeason20242025!$B$3:$B$1315, "&lt;=" &amp; $A153, DataRegularSeason20242025!$D$3:$D$1315, V$1)+SUMIFS(DataRegularSeason20242025!$AB$3:$AB$1315,DataRegularSeason20242025!$B$3:$B$1315, "&lt;=" &amp; $A153, DataRegularSeason20242025!$E$3:$E$1315, V$1)</f>
        <v>18</v>
      </c>
      <c r="W153" s="2">
        <f>SUMIFS(DataRegularSeason20242025!$AA$3:$AA$1315,DataRegularSeason20242025!$B$3:$B$1315, "&lt;=" &amp; $A153, DataRegularSeason20242025!$D$3:$D$1315, W$1)+SUMIFS(DataRegularSeason20242025!$AB$3:$AB$1315,DataRegularSeason20242025!$B$3:$B$1315, "&lt;=" &amp; $A153, DataRegularSeason20242025!$E$3:$E$1315, W$1)</f>
        <v>18</v>
      </c>
      <c r="X153" s="2">
        <f>SUMIFS(DataRegularSeason20242025!$AA$3:$AA$1315,DataRegularSeason20242025!$B$3:$B$1315, "&lt;=" &amp; $A153, DataRegularSeason20242025!$D$3:$D$1315, X$1)+SUMIFS(DataRegularSeason20242025!$AB$3:$AB$1315,DataRegularSeason20242025!$B$3:$B$1315, "&lt;=" &amp; $A153, DataRegularSeason20242025!$E$3:$E$1315, X$1)</f>
        <v>21</v>
      </c>
      <c r="Y153" s="2">
        <f>SUMIFS(DataRegularSeason20242025!$AA$3:$AA$1315,DataRegularSeason20242025!$B$3:$B$1315, "&lt;=" &amp; $A153, DataRegularSeason20242025!$D$3:$D$1315, Y$1)+SUMIFS(DataRegularSeason20242025!$AB$3:$AB$1315,DataRegularSeason20242025!$B$3:$B$1315, "&lt;=" &amp; $A153, DataRegularSeason20242025!$E$3:$E$1315, Y$1)</f>
        <v>16</v>
      </c>
      <c r="Z153" s="2">
        <f>SUMIFS(DataRegularSeason20242025!$AA$3:$AA$1315,DataRegularSeason20242025!$B$3:$B$1315, "&lt;=" &amp; $A153, DataRegularSeason20242025!$D$3:$D$1315, Z$1)+SUMIFS(DataRegularSeason20242025!$AB$3:$AB$1315,DataRegularSeason20242025!$B$3:$B$1315, "&lt;=" &amp; $A153, DataRegularSeason20242025!$E$3:$E$1315, Z$1)</f>
        <v>17</v>
      </c>
      <c r="AA153" s="2">
        <f>SUMIFS(DataRegularSeason20242025!$AA$3:$AA$1315,DataRegularSeason20242025!$B$3:$B$1315, "&lt;=" &amp; $A153, DataRegularSeason20242025!$D$3:$D$1315, AA$1)+SUMIFS(DataRegularSeason20242025!$AB$3:$AB$1315,DataRegularSeason20242025!$B$3:$B$1315, "&lt;=" &amp; $A153, DataRegularSeason20242025!$E$3:$E$1315, AA$1)</f>
        <v>21</v>
      </c>
      <c r="AB153" s="2">
        <f>SUMIFS(DataRegularSeason20242025!$AA$3:$AA$1315,DataRegularSeason20242025!$B$3:$B$1315, "&lt;=" &amp; $A153, DataRegularSeason20242025!$D$3:$D$1315, AB$1)+SUMIFS(DataRegularSeason20242025!$AB$3:$AB$1315,DataRegularSeason20242025!$B$3:$B$1315, "&lt;=" &amp; $A153, DataRegularSeason20242025!$E$3:$E$1315, AB$1)</f>
        <v>26</v>
      </c>
      <c r="AC153" s="2">
        <f>SUMIFS(DataRegularSeason20242025!$AA$3:$AA$1315,DataRegularSeason20242025!$B$3:$B$1315, "&lt;=" &amp; $A153, DataRegularSeason20242025!$D$3:$D$1315, AC$1)+SUMIFS(DataRegularSeason20242025!$AB$3:$AB$1315,DataRegularSeason20242025!$B$3:$B$1315, "&lt;=" &amp; $A153, DataRegularSeason20242025!$E$3:$E$1315, AC$1)</f>
        <v>17</v>
      </c>
      <c r="AD153" s="2">
        <f>SUMIFS(DataRegularSeason20242025!$AA$3:$AA$1315,DataRegularSeason20242025!$B$3:$B$1315, "&lt;=" &amp; $A153, DataRegularSeason20242025!$D$3:$D$1315, AD$1)+SUMIFS(DataRegularSeason20242025!$AB$3:$AB$1315,DataRegularSeason20242025!$B$3:$B$1315, "&lt;=" &amp; $A153, DataRegularSeason20242025!$E$3:$E$1315, AD$1)</f>
        <v>21</v>
      </c>
      <c r="AE153" s="2">
        <f>SUMIFS(DataRegularSeason20242025!$AA$3:$AA$1315,DataRegularSeason20242025!$B$3:$B$1315, "&lt;=" &amp; $A153, DataRegularSeason20242025!$D$3:$D$1315, AE$1)+SUMIFS(DataRegularSeason20242025!$AB$3:$AB$1315,DataRegularSeason20242025!$B$3:$B$1315, "&lt;=" &amp; $A153, DataRegularSeason20242025!$E$3:$E$1315, AE$1)</f>
        <v>24</v>
      </c>
      <c r="AF153" s="2">
        <f>SUMIFS(DataRegularSeason20242025!$AA$3:$AA$1315,DataRegularSeason20242025!$B$3:$B$1315, "&lt;=" &amp; $A153, DataRegularSeason20242025!$D$3:$D$1315, AF$1)+SUMIFS(DataRegularSeason20242025!$AB$3:$AB$1315,DataRegularSeason20242025!$B$3:$B$1315, "&lt;=" &amp; $A153, DataRegularSeason20242025!$E$3:$E$1315, AF$1)</f>
        <v>32</v>
      </c>
      <c r="AG153" s="2">
        <f>SUMIFS(DataRegularSeason20242025!$AA$3:$AA$1315,DataRegularSeason20242025!$B$3:$B$1315, "&lt;=" &amp; $A153, DataRegularSeason20242025!$D$3:$D$1315, AG$1)+SUMIFS(DataRegularSeason20242025!$AB$3:$AB$1315,DataRegularSeason20242025!$B$3:$B$1315, "&lt;=" &amp; $A153, DataRegularSeason20242025!$E$3:$E$1315, AG$1)</f>
        <v>27</v>
      </c>
    </row>
    <row r="154" spans="1:33" x14ac:dyDescent="0.25">
      <c r="A154" s="4">
        <v>45720</v>
      </c>
      <c r="B154" s="2">
        <f>SUMIFS(DataRegularSeason20242025!$AA$3:$AA$1315,DataRegularSeason20242025!$B$3:$B$1315, "&lt;=" &amp; $A154, DataRegularSeason20242025!$D$3:$D$1315, B$1)+SUMIFS(DataRegularSeason20242025!$AB$3:$AB$1315,DataRegularSeason20242025!$B$3:$B$1315, "&lt;=" &amp; $A154, DataRegularSeason20242025!$E$3:$E$1315, B$1)</f>
        <v>18</v>
      </c>
      <c r="C154" s="2">
        <f>SUMIFS(DataRegularSeason20242025!$AA$3:$AA$1315,DataRegularSeason20242025!$B$3:$B$1315, "&lt;=" &amp; $A154, DataRegularSeason20242025!$D$3:$D$1315, C$1)+SUMIFS(DataRegularSeason20242025!$AB$3:$AB$1315,DataRegularSeason20242025!$B$3:$B$1315, "&lt;=" &amp; $A154, DataRegularSeason20242025!$E$3:$E$1315, C$1)</f>
        <v>19</v>
      </c>
      <c r="D154" s="2">
        <f>SUMIFS(DataRegularSeason20242025!$AA$3:$AA$1315,DataRegularSeason20242025!$B$3:$B$1315, "&lt;=" &amp; $A154, DataRegularSeason20242025!$D$3:$D$1315, D$1)+SUMIFS(DataRegularSeason20242025!$AB$3:$AB$1315,DataRegularSeason20242025!$B$3:$B$1315, "&lt;=" &amp; $A154, DataRegularSeason20242025!$E$3:$E$1315, D$1)</f>
        <v>19</v>
      </c>
      <c r="E154" s="2">
        <f>SUMIFS(DataRegularSeason20242025!$AA$3:$AA$1315,DataRegularSeason20242025!$B$3:$B$1315, "&lt;=" &amp; $A154, DataRegularSeason20242025!$D$3:$D$1315, E$1)+SUMIFS(DataRegularSeason20242025!$AB$3:$AB$1315,DataRegularSeason20242025!$B$3:$B$1315, "&lt;=" &amp; $A154, DataRegularSeason20242025!$E$3:$E$1315, E$1)</f>
        <v>28</v>
      </c>
      <c r="F154" s="2">
        <f>SUMIFS(DataRegularSeason20242025!$AA$3:$AA$1315,DataRegularSeason20242025!$B$3:$B$1315, "&lt;=" &amp; $A154, DataRegularSeason20242025!$D$3:$D$1315, F$1)+SUMIFS(DataRegularSeason20242025!$AB$3:$AB$1315,DataRegularSeason20242025!$B$3:$B$1315, "&lt;=" &amp; $A154, DataRegularSeason20242025!$E$3:$E$1315, F$1)</f>
        <v>16</v>
      </c>
      <c r="G154" s="2">
        <f>SUMIFS(DataRegularSeason20242025!$AA$3:$AA$1315,DataRegularSeason20242025!$B$3:$B$1315, "&lt;=" &amp; $A154, DataRegularSeason20242025!$D$3:$D$1315, G$1)+SUMIFS(DataRegularSeason20242025!$AB$3:$AB$1315,DataRegularSeason20242025!$B$3:$B$1315, "&lt;=" &amp; $A154, DataRegularSeason20242025!$E$3:$E$1315, G$1)</f>
        <v>23</v>
      </c>
      <c r="H154" s="2">
        <f>SUMIFS(DataRegularSeason20242025!$AA$3:$AA$1315,DataRegularSeason20242025!$B$3:$B$1315, "&lt;=" &amp; $A154, DataRegularSeason20242025!$D$3:$D$1315, H$1)+SUMIFS(DataRegularSeason20242025!$AB$3:$AB$1315,DataRegularSeason20242025!$B$3:$B$1315, "&lt;=" &amp; $A154, DataRegularSeason20242025!$E$3:$E$1315, H$1)</f>
        <v>13</v>
      </c>
      <c r="I154" s="2">
        <f>SUMIFS(DataRegularSeason20242025!$AA$3:$AA$1315,DataRegularSeason20242025!$B$3:$B$1315, "&lt;=" &amp; $A154, DataRegularSeason20242025!$D$3:$D$1315, I$1)+SUMIFS(DataRegularSeason20242025!$AB$3:$AB$1315,DataRegularSeason20242025!$B$3:$B$1315, "&lt;=" &amp; $A154, DataRegularSeason20242025!$E$3:$E$1315, I$1)</f>
        <v>20</v>
      </c>
      <c r="J154" s="2">
        <f>SUMIFS(DataRegularSeason20242025!$AA$3:$AA$1315,DataRegularSeason20242025!$B$3:$B$1315, "&lt;=" &amp; $A154, DataRegularSeason20242025!$D$3:$D$1315, J$1)+SUMIFS(DataRegularSeason20242025!$AB$3:$AB$1315,DataRegularSeason20242025!$B$3:$B$1315, "&lt;=" &amp; $A154, DataRegularSeason20242025!$E$3:$E$1315, J$1)</f>
        <v>24</v>
      </c>
      <c r="K154" s="2">
        <f>SUMIFS(DataRegularSeason20242025!$AA$3:$AA$1315,DataRegularSeason20242025!$B$3:$B$1315, "&lt;=" &amp; $A154, DataRegularSeason20242025!$D$3:$D$1315, K$1)+SUMIFS(DataRegularSeason20242025!$AB$3:$AB$1315,DataRegularSeason20242025!$B$3:$B$1315, "&lt;=" &amp; $A154, DataRegularSeason20242025!$E$3:$E$1315, K$1)</f>
        <v>16</v>
      </c>
      <c r="L154" s="2">
        <f>SUMIFS(DataRegularSeason20242025!$AA$3:$AA$1315,DataRegularSeason20242025!$B$3:$B$1315, "&lt;=" &amp; $A154, DataRegularSeason20242025!$D$3:$D$1315, L$1)+SUMIFS(DataRegularSeason20242025!$AB$3:$AB$1315,DataRegularSeason20242025!$B$3:$B$1315, "&lt;=" &amp; $A154, DataRegularSeason20242025!$E$3:$E$1315, L$1)</f>
        <v>22</v>
      </c>
      <c r="M154" s="2">
        <f>SUMIFS(DataRegularSeason20242025!$AA$3:$AA$1315,DataRegularSeason20242025!$B$3:$B$1315, "&lt;=" &amp; $A154, DataRegularSeason20242025!$D$3:$D$1315, M$1)+SUMIFS(DataRegularSeason20242025!$AB$3:$AB$1315,DataRegularSeason20242025!$B$3:$B$1315, "&lt;=" &amp; $A154, DataRegularSeason20242025!$E$3:$E$1315, M$1)</f>
        <v>25</v>
      </c>
      <c r="N154" s="2">
        <f>SUMIFS(DataRegularSeason20242025!$AA$3:$AA$1315,DataRegularSeason20242025!$B$3:$B$1315, "&lt;=" &amp; $A154, DataRegularSeason20242025!$D$3:$D$1315, N$1)+SUMIFS(DataRegularSeason20242025!$AB$3:$AB$1315,DataRegularSeason20242025!$B$3:$B$1315, "&lt;=" &amp; $A154, DataRegularSeason20242025!$E$3:$E$1315, N$1)</f>
        <v>23</v>
      </c>
      <c r="O154" s="2">
        <f>SUMIFS(DataRegularSeason20242025!$AA$3:$AA$1315,DataRegularSeason20242025!$B$3:$B$1315, "&lt;=" &amp; $A154, DataRegularSeason20242025!$D$3:$D$1315, O$1)+SUMIFS(DataRegularSeason20242025!$AB$3:$AB$1315,DataRegularSeason20242025!$B$3:$B$1315, "&lt;=" &amp; $A154, DataRegularSeason20242025!$E$3:$E$1315, O$1)</f>
        <v>27</v>
      </c>
      <c r="P154" s="2">
        <f>SUMIFS(DataRegularSeason20242025!$AA$3:$AA$1315,DataRegularSeason20242025!$B$3:$B$1315, "&lt;=" &amp; $A154, DataRegularSeason20242025!$D$3:$D$1315, P$1)+SUMIFS(DataRegularSeason20242025!$AB$3:$AB$1315,DataRegularSeason20242025!$B$3:$B$1315, "&lt;=" &amp; $A154, DataRegularSeason20242025!$E$3:$E$1315, P$1)</f>
        <v>16</v>
      </c>
      <c r="Q154" s="2">
        <f>SUMIFS(DataRegularSeason20242025!$AA$3:$AA$1315,DataRegularSeason20242025!$B$3:$B$1315, "&lt;=" &amp; $A154, DataRegularSeason20242025!$D$3:$D$1315, Q$1)+SUMIFS(DataRegularSeason20242025!$AB$3:$AB$1315,DataRegularSeason20242025!$B$3:$B$1315, "&lt;=" &amp; $A154, DataRegularSeason20242025!$E$3:$E$1315, Q$1)</f>
        <v>26</v>
      </c>
      <c r="R154" s="2">
        <f>SUMIFS(DataRegularSeason20242025!$AA$3:$AA$1315,DataRegularSeason20242025!$B$3:$B$1315, "&lt;=" &amp; $A154, DataRegularSeason20242025!$D$3:$D$1315, R$1)+SUMIFS(DataRegularSeason20242025!$AB$3:$AB$1315,DataRegularSeason20242025!$B$3:$B$1315, "&lt;=" &amp; $A154, DataRegularSeason20242025!$E$3:$E$1315, R$1)</f>
        <v>15</v>
      </c>
      <c r="S154" s="2">
        <f>SUMIFS(DataRegularSeason20242025!$AA$3:$AA$1315,DataRegularSeason20242025!$B$3:$B$1315, "&lt;=" &amp; $A154, DataRegularSeason20242025!$D$3:$D$1315, S$1)+SUMIFS(DataRegularSeason20242025!$AB$3:$AB$1315,DataRegularSeason20242025!$B$3:$B$1315, "&lt;=" &amp; $A154, DataRegularSeason20242025!$E$3:$E$1315, S$1)</f>
        <v>19</v>
      </c>
      <c r="T154" s="2">
        <f>SUMIFS(DataRegularSeason20242025!$AA$3:$AA$1315,DataRegularSeason20242025!$B$3:$B$1315, "&lt;=" &amp; $A154, DataRegularSeason20242025!$D$3:$D$1315, T$1)+SUMIFS(DataRegularSeason20242025!$AB$3:$AB$1315,DataRegularSeason20242025!$B$3:$B$1315, "&lt;=" &amp; $A154, DataRegularSeason20242025!$E$3:$E$1315, T$1)</f>
        <v>25</v>
      </c>
      <c r="U154" s="2">
        <f>SUMIFS(DataRegularSeason20242025!$AA$3:$AA$1315,DataRegularSeason20242025!$B$3:$B$1315, "&lt;=" &amp; $A154, DataRegularSeason20242025!$D$3:$D$1315, U$1)+SUMIFS(DataRegularSeason20242025!$AB$3:$AB$1315,DataRegularSeason20242025!$B$3:$B$1315, "&lt;=" &amp; $A154, DataRegularSeason20242025!$E$3:$E$1315, U$1)</f>
        <v>17</v>
      </c>
      <c r="V154" s="2">
        <f>SUMIFS(DataRegularSeason20242025!$AA$3:$AA$1315,DataRegularSeason20242025!$B$3:$B$1315, "&lt;=" &amp; $A154, DataRegularSeason20242025!$D$3:$D$1315, V$1)+SUMIFS(DataRegularSeason20242025!$AB$3:$AB$1315,DataRegularSeason20242025!$B$3:$B$1315, "&lt;=" &amp; $A154, DataRegularSeason20242025!$E$3:$E$1315, V$1)</f>
        <v>18</v>
      </c>
      <c r="W154" s="2">
        <f>SUMIFS(DataRegularSeason20242025!$AA$3:$AA$1315,DataRegularSeason20242025!$B$3:$B$1315, "&lt;=" &amp; $A154, DataRegularSeason20242025!$D$3:$D$1315, W$1)+SUMIFS(DataRegularSeason20242025!$AB$3:$AB$1315,DataRegularSeason20242025!$B$3:$B$1315, "&lt;=" &amp; $A154, DataRegularSeason20242025!$E$3:$E$1315, W$1)</f>
        <v>18</v>
      </c>
      <c r="X154" s="2">
        <f>SUMIFS(DataRegularSeason20242025!$AA$3:$AA$1315,DataRegularSeason20242025!$B$3:$B$1315, "&lt;=" &amp; $A154, DataRegularSeason20242025!$D$3:$D$1315, X$1)+SUMIFS(DataRegularSeason20242025!$AB$3:$AB$1315,DataRegularSeason20242025!$B$3:$B$1315, "&lt;=" &amp; $A154, DataRegularSeason20242025!$E$3:$E$1315, X$1)</f>
        <v>21</v>
      </c>
      <c r="Y154" s="2">
        <f>SUMIFS(DataRegularSeason20242025!$AA$3:$AA$1315,DataRegularSeason20242025!$B$3:$B$1315, "&lt;=" &amp; $A154, DataRegularSeason20242025!$D$3:$D$1315, Y$1)+SUMIFS(DataRegularSeason20242025!$AB$3:$AB$1315,DataRegularSeason20242025!$B$3:$B$1315, "&lt;=" &amp; $A154, DataRegularSeason20242025!$E$3:$E$1315, Y$1)</f>
        <v>16</v>
      </c>
      <c r="Z154" s="2">
        <f>SUMIFS(DataRegularSeason20242025!$AA$3:$AA$1315,DataRegularSeason20242025!$B$3:$B$1315, "&lt;=" &amp; $A154, DataRegularSeason20242025!$D$3:$D$1315, Z$1)+SUMIFS(DataRegularSeason20242025!$AB$3:$AB$1315,DataRegularSeason20242025!$B$3:$B$1315, "&lt;=" &amp; $A154, DataRegularSeason20242025!$E$3:$E$1315, Z$1)</f>
        <v>17</v>
      </c>
      <c r="AA154" s="2">
        <f>SUMIFS(DataRegularSeason20242025!$AA$3:$AA$1315,DataRegularSeason20242025!$B$3:$B$1315, "&lt;=" &amp; $A154, DataRegularSeason20242025!$D$3:$D$1315, AA$1)+SUMIFS(DataRegularSeason20242025!$AB$3:$AB$1315,DataRegularSeason20242025!$B$3:$B$1315, "&lt;=" &amp; $A154, DataRegularSeason20242025!$E$3:$E$1315, AA$1)</f>
        <v>21</v>
      </c>
      <c r="AB154" s="2">
        <f>SUMIFS(DataRegularSeason20242025!$AA$3:$AA$1315,DataRegularSeason20242025!$B$3:$B$1315, "&lt;=" &amp; $A154, DataRegularSeason20242025!$D$3:$D$1315, AB$1)+SUMIFS(DataRegularSeason20242025!$AB$3:$AB$1315,DataRegularSeason20242025!$B$3:$B$1315, "&lt;=" &amp; $A154, DataRegularSeason20242025!$E$3:$E$1315, AB$1)</f>
        <v>26</v>
      </c>
      <c r="AC154" s="2">
        <f>SUMIFS(DataRegularSeason20242025!$AA$3:$AA$1315,DataRegularSeason20242025!$B$3:$B$1315, "&lt;=" &amp; $A154, DataRegularSeason20242025!$D$3:$D$1315, AC$1)+SUMIFS(DataRegularSeason20242025!$AB$3:$AB$1315,DataRegularSeason20242025!$B$3:$B$1315, "&lt;=" &amp; $A154, DataRegularSeason20242025!$E$3:$E$1315, AC$1)</f>
        <v>17</v>
      </c>
      <c r="AD154" s="2">
        <f>SUMIFS(DataRegularSeason20242025!$AA$3:$AA$1315,DataRegularSeason20242025!$B$3:$B$1315, "&lt;=" &amp; $A154, DataRegularSeason20242025!$D$3:$D$1315, AD$1)+SUMIFS(DataRegularSeason20242025!$AB$3:$AB$1315,DataRegularSeason20242025!$B$3:$B$1315, "&lt;=" &amp; $A154, DataRegularSeason20242025!$E$3:$E$1315, AD$1)</f>
        <v>21</v>
      </c>
      <c r="AE154" s="2">
        <f>SUMIFS(DataRegularSeason20242025!$AA$3:$AA$1315,DataRegularSeason20242025!$B$3:$B$1315, "&lt;=" &amp; $A154, DataRegularSeason20242025!$D$3:$D$1315, AE$1)+SUMIFS(DataRegularSeason20242025!$AB$3:$AB$1315,DataRegularSeason20242025!$B$3:$B$1315, "&lt;=" &amp; $A154, DataRegularSeason20242025!$E$3:$E$1315, AE$1)</f>
        <v>24</v>
      </c>
      <c r="AF154" s="2">
        <f>SUMIFS(DataRegularSeason20242025!$AA$3:$AA$1315,DataRegularSeason20242025!$B$3:$B$1315, "&lt;=" &amp; $A154, DataRegularSeason20242025!$D$3:$D$1315, AF$1)+SUMIFS(DataRegularSeason20242025!$AB$3:$AB$1315,DataRegularSeason20242025!$B$3:$B$1315, "&lt;=" &amp; $A154, DataRegularSeason20242025!$E$3:$E$1315, AF$1)</f>
        <v>32</v>
      </c>
      <c r="AG154" s="2">
        <f>SUMIFS(DataRegularSeason20242025!$AA$3:$AA$1315,DataRegularSeason20242025!$B$3:$B$1315, "&lt;=" &amp; $A154, DataRegularSeason20242025!$D$3:$D$1315, AG$1)+SUMIFS(DataRegularSeason20242025!$AB$3:$AB$1315,DataRegularSeason20242025!$B$3:$B$1315, "&lt;=" &amp; $A154, DataRegularSeason20242025!$E$3:$E$1315, AG$1)</f>
        <v>27</v>
      </c>
    </row>
    <row r="155" spans="1:33" x14ac:dyDescent="0.25">
      <c r="A155" s="4">
        <v>45721</v>
      </c>
      <c r="B155" s="2">
        <f>SUMIFS(DataRegularSeason20242025!$AA$3:$AA$1315,DataRegularSeason20242025!$B$3:$B$1315, "&lt;=" &amp; $A155, DataRegularSeason20242025!$D$3:$D$1315, B$1)+SUMIFS(DataRegularSeason20242025!$AB$3:$AB$1315,DataRegularSeason20242025!$B$3:$B$1315, "&lt;=" &amp; $A155, DataRegularSeason20242025!$E$3:$E$1315, B$1)</f>
        <v>18</v>
      </c>
      <c r="C155" s="2">
        <f>SUMIFS(DataRegularSeason20242025!$AA$3:$AA$1315,DataRegularSeason20242025!$B$3:$B$1315, "&lt;=" &amp; $A155, DataRegularSeason20242025!$D$3:$D$1315, C$1)+SUMIFS(DataRegularSeason20242025!$AB$3:$AB$1315,DataRegularSeason20242025!$B$3:$B$1315, "&lt;=" &amp; $A155, DataRegularSeason20242025!$E$3:$E$1315, C$1)</f>
        <v>19</v>
      </c>
      <c r="D155" s="2">
        <f>SUMIFS(DataRegularSeason20242025!$AA$3:$AA$1315,DataRegularSeason20242025!$B$3:$B$1315, "&lt;=" &amp; $A155, DataRegularSeason20242025!$D$3:$D$1315, D$1)+SUMIFS(DataRegularSeason20242025!$AB$3:$AB$1315,DataRegularSeason20242025!$B$3:$B$1315, "&lt;=" &amp; $A155, DataRegularSeason20242025!$E$3:$E$1315, D$1)</f>
        <v>19</v>
      </c>
      <c r="E155" s="2">
        <f>SUMIFS(DataRegularSeason20242025!$AA$3:$AA$1315,DataRegularSeason20242025!$B$3:$B$1315, "&lt;=" &amp; $A155, DataRegularSeason20242025!$D$3:$D$1315, E$1)+SUMIFS(DataRegularSeason20242025!$AB$3:$AB$1315,DataRegularSeason20242025!$B$3:$B$1315, "&lt;=" &amp; $A155, DataRegularSeason20242025!$E$3:$E$1315, E$1)</f>
        <v>28</v>
      </c>
      <c r="F155" s="2">
        <f>SUMIFS(DataRegularSeason20242025!$AA$3:$AA$1315,DataRegularSeason20242025!$B$3:$B$1315, "&lt;=" &amp; $A155, DataRegularSeason20242025!$D$3:$D$1315, F$1)+SUMIFS(DataRegularSeason20242025!$AB$3:$AB$1315,DataRegularSeason20242025!$B$3:$B$1315, "&lt;=" &amp; $A155, DataRegularSeason20242025!$E$3:$E$1315, F$1)</f>
        <v>16</v>
      </c>
      <c r="G155" s="2">
        <f>SUMIFS(DataRegularSeason20242025!$AA$3:$AA$1315,DataRegularSeason20242025!$B$3:$B$1315, "&lt;=" &amp; $A155, DataRegularSeason20242025!$D$3:$D$1315, G$1)+SUMIFS(DataRegularSeason20242025!$AB$3:$AB$1315,DataRegularSeason20242025!$B$3:$B$1315, "&lt;=" &amp; $A155, DataRegularSeason20242025!$E$3:$E$1315, G$1)</f>
        <v>23</v>
      </c>
      <c r="H155" s="2">
        <f>SUMIFS(DataRegularSeason20242025!$AA$3:$AA$1315,DataRegularSeason20242025!$B$3:$B$1315, "&lt;=" &amp; $A155, DataRegularSeason20242025!$D$3:$D$1315, H$1)+SUMIFS(DataRegularSeason20242025!$AB$3:$AB$1315,DataRegularSeason20242025!$B$3:$B$1315, "&lt;=" &amp; $A155, DataRegularSeason20242025!$E$3:$E$1315, H$1)</f>
        <v>13</v>
      </c>
      <c r="I155" s="2">
        <f>SUMIFS(DataRegularSeason20242025!$AA$3:$AA$1315,DataRegularSeason20242025!$B$3:$B$1315, "&lt;=" &amp; $A155, DataRegularSeason20242025!$D$3:$D$1315, I$1)+SUMIFS(DataRegularSeason20242025!$AB$3:$AB$1315,DataRegularSeason20242025!$B$3:$B$1315, "&lt;=" &amp; $A155, DataRegularSeason20242025!$E$3:$E$1315, I$1)</f>
        <v>20</v>
      </c>
      <c r="J155" s="2">
        <f>SUMIFS(DataRegularSeason20242025!$AA$3:$AA$1315,DataRegularSeason20242025!$B$3:$B$1315, "&lt;=" &amp; $A155, DataRegularSeason20242025!$D$3:$D$1315, J$1)+SUMIFS(DataRegularSeason20242025!$AB$3:$AB$1315,DataRegularSeason20242025!$B$3:$B$1315, "&lt;=" &amp; $A155, DataRegularSeason20242025!$E$3:$E$1315, J$1)</f>
        <v>24</v>
      </c>
      <c r="K155" s="2">
        <f>SUMIFS(DataRegularSeason20242025!$AA$3:$AA$1315,DataRegularSeason20242025!$B$3:$B$1315, "&lt;=" &amp; $A155, DataRegularSeason20242025!$D$3:$D$1315, K$1)+SUMIFS(DataRegularSeason20242025!$AB$3:$AB$1315,DataRegularSeason20242025!$B$3:$B$1315, "&lt;=" &amp; $A155, DataRegularSeason20242025!$E$3:$E$1315, K$1)</f>
        <v>16</v>
      </c>
      <c r="L155" s="2">
        <f>SUMIFS(DataRegularSeason20242025!$AA$3:$AA$1315,DataRegularSeason20242025!$B$3:$B$1315, "&lt;=" &amp; $A155, DataRegularSeason20242025!$D$3:$D$1315, L$1)+SUMIFS(DataRegularSeason20242025!$AB$3:$AB$1315,DataRegularSeason20242025!$B$3:$B$1315, "&lt;=" &amp; $A155, DataRegularSeason20242025!$E$3:$E$1315, L$1)</f>
        <v>22</v>
      </c>
      <c r="M155" s="2">
        <f>SUMIFS(DataRegularSeason20242025!$AA$3:$AA$1315,DataRegularSeason20242025!$B$3:$B$1315, "&lt;=" &amp; $A155, DataRegularSeason20242025!$D$3:$D$1315, M$1)+SUMIFS(DataRegularSeason20242025!$AB$3:$AB$1315,DataRegularSeason20242025!$B$3:$B$1315, "&lt;=" &amp; $A155, DataRegularSeason20242025!$E$3:$E$1315, M$1)</f>
        <v>25</v>
      </c>
      <c r="N155" s="2">
        <f>SUMIFS(DataRegularSeason20242025!$AA$3:$AA$1315,DataRegularSeason20242025!$B$3:$B$1315, "&lt;=" &amp; $A155, DataRegularSeason20242025!$D$3:$D$1315, N$1)+SUMIFS(DataRegularSeason20242025!$AB$3:$AB$1315,DataRegularSeason20242025!$B$3:$B$1315, "&lt;=" &amp; $A155, DataRegularSeason20242025!$E$3:$E$1315, N$1)</f>
        <v>23</v>
      </c>
      <c r="O155" s="2">
        <f>SUMIFS(DataRegularSeason20242025!$AA$3:$AA$1315,DataRegularSeason20242025!$B$3:$B$1315, "&lt;=" &amp; $A155, DataRegularSeason20242025!$D$3:$D$1315, O$1)+SUMIFS(DataRegularSeason20242025!$AB$3:$AB$1315,DataRegularSeason20242025!$B$3:$B$1315, "&lt;=" &amp; $A155, DataRegularSeason20242025!$E$3:$E$1315, O$1)</f>
        <v>27</v>
      </c>
      <c r="P155" s="2">
        <f>SUMIFS(DataRegularSeason20242025!$AA$3:$AA$1315,DataRegularSeason20242025!$B$3:$B$1315, "&lt;=" &amp; $A155, DataRegularSeason20242025!$D$3:$D$1315, P$1)+SUMIFS(DataRegularSeason20242025!$AB$3:$AB$1315,DataRegularSeason20242025!$B$3:$B$1315, "&lt;=" &amp; $A155, DataRegularSeason20242025!$E$3:$E$1315, P$1)</f>
        <v>16</v>
      </c>
      <c r="Q155" s="2">
        <f>SUMIFS(DataRegularSeason20242025!$AA$3:$AA$1315,DataRegularSeason20242025!$B$3:$B$1315, "&lt;=" &amp; $A155, DataRegularSeason20242025!$D$3:$D$1315, Q$1)+SUMIFS(DataRegularSeason20242025!$AB$3:$AB$1315,DataRegularSeason20242025!$B$3:$B$1315, "&lt;=" &amp; $A155, DataRegularSeason20242025!$E$3:$E$1315, Q$1)</f>
        <v>26</v>
      </c>
      <c r="R155" s="2">
        <f>SUMIFS(DataRegularSeason20242025!$AA$3:$AA$1315,DataRegularSeason20242025!$B$3:$B$1315, "&lt;=" &amp; $A155, DataRegularSeason20242025!$D$3:$D$1315, R$1)+SUMIFS(DataRegularSeason20242025!$AB$3:$AB$1315,DataRegularSeason20242025!$B$3:$B$1315, "&lt;=" &amp; $A155, DataRegularSeason20242025!$E$3:$E$1315, R$1)</f>
        <v>15</v>
      </c>
      <c r="S155" s="2">
        <f>SUMIFS(DataRegularSeason20242025!$AA$3:$AA$1315,DataRegularSeason20242025!$B$3:$B$1315, "&lt;=" &amp; $A155, DataRegularSeason20242025!$D$3:$D$1315, S$1)+SUMIFS(DataRegularSeason20242025!$AB$3:$AB$1315,DataRegularSeason20242025!$B$3:$B$1315, "&lt;=" &amp; $A155, DataRegularSeason20242025!$E$3:$E$1315, S$1)</f>
        <v>19</v>
      </c>
      <c r="T155" s="2">
        <f>SUMIFS(DataRegularSeason20242025!$AA$3:$AA$1315,DataRegularSeason20242025!$B$3:$B$1315, "&lt;=" &amp; $A155, DataRegularSeason20242025!$D$3:$D$1315, T$1)+SUMIFS(DataRegularSeason20242025!$AB$3:$AB$1315,DataRegularSeason20242025!$B$3:$B$1315, "&lt;=" &amp; $A155, DataRegularSeason20242025!$E$3:$E$1315, T$1)</f>
        <v>25</v>
      </c>
      <c r="U155" s="2">
        <f>SUMIFS(DataRegularSeason20242025!$AA$3:$AA$1315,DataRegularSeason20242025!$B$3:$B$1315, "&lt;=" &amp; $A155, DataRegularSeason20242025!$D$3:$D$1315, U$1)+SUMIFS(DataRegularSeason20242025!$AB$3:$AB$1315,DataRegularSeason20242025!$B$3:$B$1315, "&lt;=" &amp; $A155, DataRegularSeason20242025!$E$3:$E$1315, U$1)</f>
        <v>17</v>
      </c>
      <c r="V155" s="2">
        <f>SUMIFS(DataRegularSeason20242025!$AA$3:$AA$1315,DataRegularSeason20242025!$B$3:$B$1315, "&lt;=" &amp; $A155, DataRegularSeason20242025!$D$3:$D$1315, V$1)+SUMIFS(DataRegularSeason20242025!$AB$3:$AB$1315,DataRegularSeason20242025!$B$3:$B$1315, "&lt;=" &amp; $A155, DataRegularSeason20242025!$E$3:$E$1315, V$1)</f>
        <v>18</v>
      </c>
      <c r="W155" s="2">
        <f>SUMIFS(DataRegularSeason20242025!$AA$3:$AA$1315,DataRegularSeason20242025!$B$3:$B$1315, "&lt;=" &amp; $A155, DataRegularSeason20242025!$D$3:$D$1315, W$1)+SUMIFS(DataRegularSeason20242025!$AB$3:$AB$1315,DataRegularSeason20242025!$B$3:$B$1315, "&lt;=" &amp; $A155, DataRegularSeason20242025!$E$3:$E$1315, W$1)</f>
        <v>18</v>
      </c>
      <c r="X155" s="2">
        <f>SUMIFS(DataRegularSeason20242025!$AA$3:$AA$1315,DataRegularSeason20242025!$B$3:$B$1315, "&lt;=" &amp; $A155, DataRegularSeason20242025!$D$3:$D$1315, X$1)+SUMIFS(DataRegularSeason20242025!$AB$3:$AB$1315,DataRegularSeason20242025!$B$3:$B$1315, "&lt;=" &amp; $A155, DataRegularSeason20242025!$E$3:$E$1315, X$1)</f>
        <v>21</v>
      </c>
      <c r="Y155" s="2">
        <f>SUMIFS(DataRegularSeason20242025!$AA$3:$AA$1315,DataRegularSeason20242025!$B$3:$B$1315, "&lt;=" &amp; $A155, DataRegularSeason20242025!$D$3:$D$1315, Y$1)+SUMIFS(DataRegularSeason20242025!$AB$3:$AB$1315,DataRegularSeason20242025!$B$3:$B$1315, "&lt;=" &amp; $A155, DataRegularSeason20242025!$E$3:$E$1315, Y$1)</f>
        <v>16</v>
      </c>
      <c r="Z155" s="2">
        <f>SUMIFS(DataRegularSeason20242025!$AA$3:$AA$1315,DataRegularSeason20242025!$B$3:$B$1315, "&lt;=" &amp; $A155, DataRegularSeason20242025!$D$3:$D$1315, Z$1)+SUMIFS(DataRegularSeason20242025!$AB$3:$AB$1315,DataRegularSeason20242025!$B$3:$B$1315, "&lt;=" &amp; $A155, DataRegularSeason20242025!$E$3:$E$1315, Z$1)</f>
        <v>17</v>
      </c>
      <c r="AA155" s="2">
        <f>SUMIFS(DataRegularSeason20242025!$AA$3:$AA$1315,DataRegularSeason20242025!$B$3:$B$1315, "&lt;=" &amp; $A155, DataRegularSeason20242025!$D$3:$D$1315, AA$1)+SUMIFS(DataRegularSeason20242025!$AB$3:$AB$1315,DataRegularSeason20242025!$B$3:$B$1315, "&lt;=" &amp; $A155, DataRegularSeason20242025!$E$3:$E$1315, AA$1)</f>
        <v>21</v>
      </c>
      <c r="AB155" s="2">
        <f>SUMIFS(DataRegularSeason20242025!$AA$3:$AA$1315,DataRegularSeason20242025!$B$3:$B$1315, "&lt;=" &amp; $A155, DataRegularSeason20242025!$D$3:$D$1315, AB$1)+SUMIFS(DataRegularSeason20242025!$AB$3:$AB$1315,DataRegularSeason20242025!$B$3:$B$1315, "&lt;=" &amp; $A155, DataRegularSeason20242025!$E$3:$E$1315, AB$1)</f>
        <v>26</v>
      </c>
      <c r="AC155" s="2">
        <f>SUMIFS(DataRegularSeason20242025!$AA$3:$AA$1315,DataRegularSeason20242025!$B$3:$B$1315, "&lt;=" &amp; $A155, DataRegularSeason20242025!$D$3:$D$1315, AC$1)+SUMIFS(DataRegularSeason20242025!$AB$3:$AB$1315,DataRegularSeason20242025!$B$3:$B$1315, "&lt;=" &amp; $A155, DataRegularSeason20242025!$E$3:$E$1315, AC$1)</f>
        <v>17</v>
      </c>
      <c r="AD155" s="2">
        <f>SUMIFS(DataRegularSeason20242025!$AA$3:$AA$1315,DataRegularSeason20242025!$B$3:$B$1315, "&lt;=" &amp; $A155, DataRegularSeason20242025!$D$3:$D$1315, AD$1)+SUMIFS(DataRegularSeason20242025!$AB$3:$AB$1315,DataRegularSeason20242025!$B$3:$B$1315, "&lt;=" &amp; $A155, DataRegularSeason20242025!$E$3:$E$1315, AD$1)</f>
        <v>21</v>
      </c>
      <c r="AE155" s="2">
        <f>SUMIFS(DataRegularSeason20242025!$AA$3:$AA$1315,DataRegularSeason20242025!$B$3:$B$1315, "&lt;=" &amp; $A155, DataRegularSeason20242025!$D$3:$D$1315, AE$1)+SUMIFS(DataRegularSeason20242025!$AB$3:$AB$1315,DataRegularSeason20242025!$B$3:$B$1315, "&lt;=" &amp; $A155, DataRegularSeason20242025!$E$3:$E$1315, AE$1)</f>
        <v>24</v>
      </c>
      <c r="AF155" s="2">
        <f>SUMIFS(DataRegularSeason20242025!$AA$3:$AA$1315,DataRegularSeason20242025!$B$3:$B$1315, "&lt;=" &amp; $A155, DataRegularSeason20242025!$D$3:$D$1315, AF$1)+SUMIFS(DataRegularSeason20242025!$AB$3:$AB$1315,DataRegularSeason20242025!$B$3:$B$1315, "&lt;=" &amp; $A155, DataRegularSeason20242025!$E$3:$E$1315, AF$1)</f>
        <v>32</v>
      </c>
      <c r="AG155" s="2">
        <f>SUMIFS(DataRegularSeason20242025!$AA$3:$AA$1315,DataRegularSeason20242025!$B$3:$B$1315, "&lt;=" &amp; $A155, DataRegularSeason20242025!$D$3:$D$1315, AG$1)+SUMIFS(DataRegularSeason20242025!$AB$3:$AB$1315,DataRegularSeason20242025!$B$3:$B$1315, "&lt;=" &amp; $A155, DataRegularSeason20242025!$E$3:$E$1315, AG$1)</f>
        <v>27</v>
      </c>
    </row>
    <row r="156" spans="1:33" x14ac:dyDescent="0.25">
      <c r="A156" s="4">
        <v>45722</v>
      </c>
      <c r="B156" s="2">
        <f>SUMIFS(DataRegularSeason20242025!$AA$3:$AA$1315,DataRegularSeason20242025!$B$3:$B$1315, "&lt;=" &amp; $A156, DataRegularSeason20242025!$D$3:$D$1315, B$1)+SUMIFS(DataRegularSeason20242025!$AB$3:$AB$1315,DataRegularSeason20242025!$B$3:$B$1315, "&lt;=" &amp; $A156, DataRegularSeason20242025!$E$3:$E$1315, B$1)</f>
        <v>18</v>
      </c>
      <c r="C156" s="2">
        <f>SUMIFS(DataRegularSeason20242025!$AA$3:$AA$1315,DataRegularSeason20242025!$B$3:$B$1315, "&lt;=" &amp; $A156, DataRegularSeason20242025!$D$3:$D$1315, C$1)+SUMIFS(DataRegularSeason20242025!$AB$3:$AB$1315,DataRegularSeason20242025!$B$3:$B$1315, "&lt;=" &amp; $A156, DataRegularSeason20242025!$E$3:$E$1315, C$1)</f>
        <v>19</v>
      </c>
      <c r="D156" s="2">
        <f>SUMIFS(DataRegularSeason20242025!$AA$3:$AA$1315,DataRegularSeason20242025!$B$3:$B$1315, "&lt;=" &amp; $A156, DataRegularSeason20242025!$D$3:$D$1315, D$1)+SUMIFS(DataRegularSeason20242025!$AB$3:$AB$1315,DataRegularSeason20242025!$B$3:$B$1315, "&lt;=" &amp; $A156, DataRegularSeason20242025!$E$3:$E$1315, D$1)</f>
        <v>19</v>
      </c>
      <c r="E156" s="2">
        <f>SUMIFS(DataRegularSeason20242025!$AA$3:$AA$1315,DataRegularSeason20242025!$B$3:$B$1315, "&lt;=" &amp; $A156, DataRegularSeason20242025!$D$3:$D$1315, E$1)+SUMIFS(DataRegularSeason20242025!$AB$3:$AB$1315,DataRegularSeason20242025!$B$3:$B$1315, "&lt;=" &amp; $A156, DataRegularSeason20242025!$E$3:$E$1315, E$1)</f>
        <v>28</v>
      </c>
      <c r="F156" s="2">
        <f>SUMIFS(DataRegularSeason20242025!$AA$3:$AA$1315,DataRegularSeason20242025!$B$3:$B$1315, "&lt;=" &amp; $A156, DataRegularSeason20242025!$D$3:$D$1315, F$1)+SUMIFS(DataRegularSeason20242025!$AB$3:$AB$1315,DataRegularSeason20242025!$B$3:$B$1315, "&lt;=" &amp; $A156, DataRegularSeason20242025!$E$3:$E$1315, F$1)</f>
        <v>16</v>
      </c>
      <c r="G156" s="2">
        <f>SUMIFS(DataRegularSeason20242025!$AA$3:$AA$1315,DataRegularSeason20242025!$B$3:$B$1315, "&lt;=" &amp; $A156, DataRegularSeason20242025!$D$3:$D$1315, G$1)+SUMIFS(DataRegularSeason20242025!$AB$3:$AB$1315,DataRegularSeason20242025!$B$3:$B$1315, "&lt;=" &amp; $A156, DataRegularSeason20242025!$E$3:$E$1315, G$1)</f>
        <v>23</v>
      </c>
      <c r="H156" s="2">
        <f>SUMIFS(DataRegularSeason20242025!$AA$3:$AA$1315,DataRegularSeason20242025!$B$3:$B$1315, "&lt;=" &amp; $A156, DataRegularSeason20242025!$D$3:$D$1315, H$1)+SUMIFS(DataRegularSeason20242025!$AB$3:$AB$1315,DataRegularSeason20242025!$B$3:$B$1315, "&lt;=" &amp; $A156, DataRegularSeason20242025!$E$3:$E$1315, H$1)</f>
        <v>13</v>
      </c>
      <c r="I156" s="2">
        <f>SUMIFS(DataRegularSeason20242025!$AA$3:$AA$1315,DataRegularSeason20242025!$B$3:$B$1315, "&lt;=" &amp; $A156, DataRegularSeason20242025!$D$3:$D$1315, I$1)+SUMIFS(DataRegularSeason20242025!$AB$3:$AB$1315,DataRegularSeason20242025!$B$3:$B$1315, "&lt;=" &amp; $A156, DataRegularSeason20242025!$E$3:$E$1315, I$1)</f>
        <v>20</v>
      </c>
      <c r="J156" s="2">
        <f>SUMIFS(DataRegularSeason20242025!$AA$3:$AA$1315,DataRegularSeason20242025!$B$3:$B$1315, "&lt;=" &amp; $A156, DataRegularSeason20242025!$D$3:$D$1315, J$1)+SUMIFS(DataRegularSeason20242025!$AB$3:$AB$1315,DataRegularSeason20242025!$B$3:$B$1315, "&lt;=" &amp; $A156, DataRegularSeason20242025!$E$3:$E$1315, J$1)</f>
        <v>24</v>
      </c>
      <c r="K156" s="2">
        <f>SUMIFS(DataRegularSeason20242025!$AA$3:$AA$1315,DataRegularSeason20242025!$B$3:$B$1315, "&lt;=" &amp; $A156, DataRegularSeason20242025!$D$3:$D$1315, K$1)+SUMIFS(DataRegularSeason20242025!$AB$3:$AB$1315,DataRegularSeason20242025!$B$3:$B$1315, "&lt;=" &amp; $A156, DataRegularSeason20242025!$E$3:$E$1315, K$1)</f>
        <v>16</v>
      </c>
      <c r="L156" s="2">
        <f>SUMIFS(DataRegularSeason20242025!$AA$3:$AA$1315,DataRegularSeason20242025!$B$3:$B$1315, "&lt;=" &amp; $A156, DataRegularSeason20242025!$D$3:$D$1315, L$1)+SUMIFS(DataRegularSeason20242025!$AB$3:$AB$1315,DataRegularSeason20242025!$B$3:$B$1315, "&lt;=" &amp; $A156, DataRegularSeason20242025!$E$3:$E$1315, L$1)</f>
        <v>22</v>
      </c>
      <c r="M156" s="2">
        <f>SUMIFS(DataRegularSeason20242025!$AA$3:$AA$1315,DataRegularSeason20242025!$B$3:$B$1315, "&lt;=" &amp; $A156, DataRegularSeason20242025!$D$3:$D$1315, M$1)+SUMIFS(DataRegularSeason20242025!$AB$3:$AB$1315,DataRegularSeason20242025!$B$3:$B$1315, "&lt;=" &amp; $A156, DataRegularSeason20242025!$E$3:$E$1315, M$1)</f>
        <v>25</v>
      </c>
      <c r="N156" s="2">
        <f>SUMIFS(DataRegularSeason20242025!$AA$3:$AA$1315,DataRegularSeason20242025!$B$3:$B$1315, "&lt;=" &amp; $A156, DataRegularSeason20242025!$D$3:$D$1315, N$1)+SUMIFS(DataRegularSeason20242025!$AB$3:$AB$1315,DataRegularSeason20242025!$B$3:$B$1315, "&lt;=" &amp; $A156, DataRegularSeason20242025!$E$3:$E$1315, N$1)</f>
        <v>23</v>
      </c>
      <c r="O156" s="2">
        <f>SUMIFS(DataRegularSeason20242025!$AA$3:$AA$1315,DataRegularSeason20242025!$B$3:$B$1315, "&lt;=" &amp; $A156, DataRegularSeason20242025!$D$3:$D$1315, O$1)+SUMIFS(DataRegularSeason20242025!$AB$3:$AB$1315,DataRegularSeason20242025!$B$3:$B$1315, "&lt;=" &amp; $A156, DataRegularSeason20242025!$E$3:$E$1315, O$1)</f>
        <v>27</v>
      </c>
      <c r="P156" s="2">
        <f>SUMIFS(DataRegularSeason20242025!$AA$3:$AA$1315,DataRegularSeason20242025!$B$3:$B$1315, "&lt;=" &amp; $A156, DataRegularSeason20242025!$D$3:$D$1315, P$1)+SUMIFS(DataRegularSeason20242025!$AB$3:$AB$1315,DataRegularSeason20242025!$B$3:$B$1315, "&lt;=" &amp; $A156, DataRegularSeason20242025!$E$3:$E$1315, P$1)</f>
        <v>16</v>
      </c>
      <c r="Q156" s="2">
        <f>SUMIFS(DataRegularSeason20242025!$AA$3:$AA$1315,DataRegularSeason20242025!$B$3:$B$1315, "&lt;=" &amp; $A156, DataRegularSeason20242025!$D$3:$D$1315, Q$1)+SUMIFS(DataRegularSeason20242025!$AB$3:$AB$1315,DataRegularSeason20242025!$B$3:$B$1315, "&lt;=" &amp; $A156, DataRegularSeason20242025!$E$3:$E$1315, Q$1)</f>
        <v>26</v>
      </c>
      <c r="R156" s="2">
        <f>SUMIFS(DataRegularSeason20242025!$AA$3:$AA$1315,DataRegularSeason20242025!$B$3:$B$1315, "&lt;=" &amp; $A156, DataRegularSeason20242025!$D$3:$D$1315, R$1)+SUMIFS(DataRegularSeason20242025!$AB$3:$AB$1315,DataRegularSeason20242025!$B$3:$B$1315, "&lt;=" &amp; $A156, DataRegularSeason20242025!$E$3:$E$1315, R$1)</f>
        <v>15</v>
      </c>
      <c r="S156" s="2">
        <f>SUMIFS(DataRegularSeason20242025!$AA$3:$AA$1315,DataRegularSeason20242025!$B$3:$B$1315, "&lt;=" &amp; $A156, DataRegularSeason20242025!$D$3:$D$1315, S$1)+SUMIFS(DataRegularSeason20242025!$AB$3:$AB$1315,DataRegularSeason20242025!$B$3:$B$1315, "&lt;=" &amp; $A156, DataRegularSeason20242025!$E$3:$E$1315, S$1)</f>
        <v>19</v>
      </c>
      <c r="T156" s="2">
        <f>SUMIFS(DataRegularSeason20242025!$AA$3:$AA$1315,DataRegularSeason20242025!$B$3:$B$1315, "&lt;=" &amp; $A156, DataRegularSeason20242025!$D$3:$D$1315, T$1)+SUMIFS(DataRegularSeason20242025!$AB$3:$AB$1315,DataRegularSeason20242025!$B$3:$B$1315, "&lt;=" &amp; $A156, DataRegularSeason20242025!$E$3:$E$1315, T$1)</f>
        <v>25</v>
      </c>
      <c r="U156" s="2">
        <f>SUMIFS(DataRegularSeason20242025!$AA$3:$AA$1315,DataRegularSeason20242025!$B$3:$B$1315, "&lt;=" &amp; $A156, DataRegularSeason20242025!$D$3:$D$1315, U$1)+SUMIFS(DataRegularSeason20242025!$AB$3:$AB$1315,DataRegularSeason20242025!$B$3:$B$1315, "&lt;=" &amp; $A156, DataRegularSeason20242025!$E$3:$E$1315, U$1)</f>
        <v>17</v>
      </c>
      <c r="V156" s="2">
        <f>SUMIFS(DataRegularSeason20242025!$AA$3:$AA$1315,DataRegularSeason20242025!$B$3:$B$1315, "&lt;=" &amp; $A156, DataRegularSeason20242025!$D$3:$D$1315, V$1)+SUMIFS(DataRegularSeason20242025!$AB$3:$AB$1315,DataRegularSeason20242025!$B$3:$B$1315, "&lt;=" &amp; $A156, DataRegularSeason20242025!$E$3:$E$1315, V$1)</f>
        <v>18</v>
      </c>
      <c r="W156" s="2">
        <f>SUMIFS(DataRegularSeason20242025!$AA$3:$AA$1315,DataRegularSeason20242025!$B$3:$B$1315, "&lt;=" &amp; $A156, DataRegularSeason20242025!$D$3:$D$1315, W$1)+SUMIFS(DataRegularSeason20242025!$AB$3:$AB$1315,DataRegularSeason20242025!$B$3:$B$1315, "&lt;=" &amp; $A156, DataRegularSeason20242025!$E$3:$E$1315, W$1)</f>
        <v>18</v>
      </c>
      <c r="X156" s="2">
        <f>SUMIFS(DataRegularSeason20242025!$AA$3:$AA$1315,DataRegularSeason20242025!$B$3:$B$1315, "&lt;=" &amp; $A156, DataRegularSeason20242025!$D$3:$D$1315, X$1)+SUMIFS(DataRegularSeason20242025!$AB$3:$AB$1315,DataRegularSeason20242025!$B$3:$B$1315, "&lt;=" &amp; $A156, DataRegularSeason20242025!$E$3:$E$1315, X$1)</f>
        <v>21</v>
      </c>
      <c r="Y156" s="2">
        <f>SUMIFS(DataRegularSeason20242025!$AA$3:$AA$1315,DataRegularSeason20242025!$B$3:$B$1315, "&lt;=" &amp; $A156, DataRegularSeason20242025!$D$3:$D$1315, Y$1)+SUMIFS(DataRegularSeason20242025!$AB$3:$AB$1315,DataRegularSeason20242025!$B$3:$B$1315, "&lt;=" &amp; $A156, DataRegularSeason20242025!$E$3:$E$1315, Y$1)</f>
        <v>16</v>
      </c>
      <c r="Z156" s="2">
        <f>SUMIFS(DataRegularSeason20242025!$AA$3:$AA$1315,DataRegularSeason20242025!$B$3:$B$1315, "&lt;=" &amp; $A156, DataRegularSeason20242025!$D$3:$D$1315, Z$1)+SUMIFS(DataRegularSeason20242025!$AB$3:$AB$1315,DataRegularSeason20242025!$B$3:$B$1315, "&lt;=" &amp; $A156, DataRegularSeason20242025!$E$3:$E$1315, Z$1)</f>
        <v>17</v>
      </c>
      <c r="AA156" s="2">
        <f>SUMIFS(DataRegularSeason20242025!$AA$3:$AA$1315,DataRegularSeason20242025!$B$3:$B$1315, "&lt;=" &amp; $A156, DataRegularSeason20242025!$D$3:$D$1315, AA$1)+SUMIFS(DataRegularSeason20242025!$AB$3:$AB$1315,DataRegularSeason20242025!$B$3:$B$1315, "&lt;=" &amp; $A156, DataRegularSeason20242025!$E$3:$E$1315, AA$1)</f>
        <v>21</v>
      </c>
      <c r="AB156" s="2">
        <f>SUMIFS(DataRegularSeason20242025!$AA$3:$AA$1315,DataRegularSeason20242025!$B$3:$B$1315, "&lt;=" &amp; $A156, DataRegularSeason20242025!$D$3:$D$1315, AB$1)+SUMIFS(DataRegularSeason20242025!$AB$3:$AB$1315,DataRegularSeason20242025!$B$3:$B$1315, "&lt;=" &amp; $A156, DataRegularSeason20242025!$E$3:$E$1315, AB$1)</f>
        <v>26</v>
      </c>
      <c r="AC156" s="2">
        <f>SUMIFS(DataRegularSeason20242025!$AA$3:$AA$1315,DataRegularSeason20242025!$B$3:$B$1315, "&lt;=" &amp; $A156, DataRegularSeason20242025!$D$3:$D$1315, AC$1)+SUMIFS(DataRegularSeason20242025!$AB$3:$AB$1315,DataRegularSeason20242025!$B$3:$B$1315, "&lt;=" &amp; $A156, DataRegularSeason20242025!$E$3:$E$1315, AC$1)</f>
        <v>17</v>
      </c>
      <c r="AD156" s="2">
        <f>SUMIFS(DataRegularSeason20242025!$AA$3:$AA$1315,DataRegularSeason20242025!$B$3:$B$1315, "&lt;=" &amp; $A156, DataRegularSeason20242025!$D$3:$D$1315, AD$1)+SUMIFS(DataRegularSeason20242025!$AB$3:$AB$1315,DataRegularSeason20242025!$B$3:$B$1315, "&lt;=" &amp; $A156, DataRegularSeason20242025!$E$3:$E$1315, AD$1)</f>
        <v>21</v>
      </c>
      <c r="AE156" s="2">
        <f>SUMIFS(DataRegularSeason20242025!$AA$3:$AA$1315,DataRegularSeason20242025!$B$3:$B$1315, "&lt;=" &amp; $A156, DataRegularSeason20242025!$D$3:$D$1315, AE$1)+SUMIFS(DataRegularSeason20242025!$AB$3:$AB$1315,DataRegularSeason20242025!$B$3:$B$1315, "&lt;=" &amp; $A156, DataRegularSeason20242025!$E$3:$E$1315, AE$1)</f>
        <v>24</v>
      </c>
      <c r="AF156" s="2">
        <f>SUMIFS(DataRegularSeason20242025!$AA$3:$AA$1315,DataRegularSeason20242025!$B$3:$B$1315, "&lt;=" &amp; $A156, DataRegularSeason20242025!$D$3:$D$1315, AF$1)+SUMIFS(DataRegularSeason20242025!$AB$3:$AB$1315,DataRegularSeason20242025!$B$3:$B$1315, "&lt;=" &amp; $A156, DataRegularSeason20242025!$E$3:$E$1315, AF$1)</f>
        <v>32</v>
      </c>
      <c r="AG156" s="2">
        <f>SUMIFS(DataRegularSeason20242025!$AA$3:$AA$1315,DataRegularSeason20242025!$B$3:$B$1315, "&lt;=" &amp; $A156, DataRegularSeason20242025!$D$3:$D$1315, AG$1)+SUMIFS(DataRegularSeason20242025!$AB$3:$AB$1315,DataRegularSeason20242025!$B$3:$B$1315, "&lt;=" &amp; $A156, DataRegularSeason20242025!$E$3:$E$1315, AG$1)</f>
        <v>27</v>
      </c>
    </row>
    <row r="157" spans="1:33" x14ac:dyDescent="0.25">
      <c r="A157" s="4">
        <v>45723</v>
      </c>
      <c r="B157" s="2">
        <f>SUMIFS(DataRegularSeason20242025!$AA$3:$AA$1315,DataRegularSeason20242025!$B$3:$B$1315, "&lt;=" &amp; $A157, DataRegularSeason20242025!$D$3:$D$1315, B$1)+SUMIFS(DataRegularSeason20242025!$AB$3:$AB$1315,DataRegularSeason20242025!$B$3:$B$1315, "&lt;=" &amp; $A157, DataRegularSeason20242025!$E$3:$E$1315, B$1)</f>
        <v>18</v>
      </c>
      <c r="C157" s="2">
        <f>SUMIFS(DataRegularSeason20242025!$AA$3:$AA$1315,DataRegularSeason20242025!$B$3:$B$1315, "&lt;=" &amp; $A157, DataRegularSeason20242025!$D$3:$D$1315, C$1)+SUMIFS(DataRegularSeason20242025!$AB$3:$AB$1315,DataRegularSeason20242025!$B$3:$B$1315, "&lt;=" &amp; $A157, DataRegularSeason20242025!$E$3:$E$1315, C$1)</f>
        <v>19</v>
      </c>
      <c r="D157" s="2">
        <f>SUMIFS(DataRegularSeason20242025!$AA$3:$AA$1315,DataRegularSeason20242025!$B$3:$B$1315, "&lt;=" &amp; $A157, DataRegularSeason20242025!$D$3:$D$1315, D$1)+SUMIFS(DataRegularSeason20242025!$AB$3:$AB$1315,DataRegularSeason20242025!$B$3:$B$1315, "&lt;=" &amp; $A157, DataRegularSeason20242025!$E$3:$E$1315, D$1)</f>
        <v>19</v>
      </c>
      <c r="E157" s="2">
        <f>SUMIFS(DataRegularSeason20242025!$AA$3:$AA$1315,DataRegularSeason20242025!$B$3:$B$1315, "&lt;=" &amp; $A157, DataRegularSeason20242025!$D$3:$D$1315, E$1)+SUMIFS(DataRegularSeason20242025!$AB$3:$AB$1315,DataRegularSeason20242025!$B$3:$B$1315, "&lt;=" &amp; $A157, DataRegularSeason20242025!$E$3:$E$1315, E$1)</f>
        <v>28</v>
      </c>
      <c r="F157" s="2">
        <f>SUMIFS(DataRegularSeason20242025!$AA$3:$AA$1315,DataRegularSeason20242025!$B$3:$B$1315, "&lt;=" &amp; $A157, DataRegularSeason20242025!$D$3:$D$1315, F$1)+SUMIFS(DataRegularSeason20242025!$AB$3:$AB$1315,DataRegularSeason20242025!$B$3:$B$1315, "&lt;=" &amp; $A157, DataRegularSeason20242025!$E$3:$E$1315, F$1)</f>
        <v>16</v>
      </c>
      <c r="G157" s="2">
        <f>SUMIFS(DataRegularSeason20242025!$AA$3:$AA$1315,DataRegularSeason20242025!$B$3:$B$1315, "&lt;=" &amp; $A157, DataRegularSeason20242025!$D$3:$D$1315, G$1)+SUMIFS(DataRegularSeason20242025!$AB$3:$AB$1315,DataRegularSeason20242025!$B$3:$B$1315, "&lt;=" &amp; $A157, DataRegularSeason20242025!$E$3:$E$1315, G$1)</f>
        <v>23</v>
      </c>
      <c r="H157" s="2">
        <f>SUMIFS(DataRegularSeason20242025!$AA$3:$AA$1315,DataRegularSeason20242025!$B$3:$B$1315, "&lt;=" &amp; $A157, DataRegularSeason20242025!$D$3:$D$1315, H$1)+SUMIFS(DataRegularSeason20242025!$AB$3:$AB$1315,DataRegularSeason20242025!$B$3:$B$1315, "&lt;=" &amp; $A157, DataRegularSeason20242025!$E$3:$E$1315, H$1)</f>
        <v>13</v>
      </c>
      <c r="I157" s="2">
        <f>SUMIFS(DataRegularSeason20242025!$AA$3:$AA$1315,DataRegularSeason20242025!$B$3:$B$1315, "&lt;=" &amp; $A157, DataRegularSeason20242025!$D$3:$D$1315, I$1)+SUMIFS(DataRegularSeason20242025!$AB$3:$AB$1315,DataRegularSeason20242025!$B$3:$B$1315, "&lt;=" &amp; $A157, DataRegularSeason20242025!$E$3:$E$1315, I$1)</f>
        <v>20</v>
      </c>
      <c r="J157" s="2">
        <f>SUMIFS(DataRegularSeason20242025!$AA$3:$AA$1315,DataRegularSeason20242025!$B$3:$B$1315, "&lt;=" &amp; $A157, DataRegularSeason20242025!$D$3:$D$1315, J$1)+SUMIFS(DataRegularSeason20242025!$AB$3:$AB$1315,DataRegularSeason20242025!$B$3:$B$1315, "&lt;=" &amp; $A157, DataRegularSeason20242025!$E$3:$E$1315, J$1)</f>
        <v>24</v>
      </c>
      <c r="K157" s="2">
        <f>SUMIFS(DataRegularSeason20242025!$AA$3:$AA$1315,DataRegularSeason20242025!$B$3:$B$1315, "&lt;=" &amp; $A157, DataRegularSeason20242025!$D$3:$D$1315, K$1)+SUMIFS(DataRegularSeason20242025!$AB$3:$AB$1315,DataRegularSeason20242025!$B$3:$B$1315, "&lt;=" &amp; $A157, DataRegularSeason20242025!$E$3:$E$1315, K$1)</f>
        <v>16</v>
      </c>
      <c r="L157" s="2">
        <f>SUMIFS(DataRegularSeason20242025!$AA$3:$AA$1315,DataRegularSeason20242025!$B$3:$B$1315, "&lt;=" &amp; $A157, DataRegularSeason20242025!$D$3:$D$1315, L$1)+SUMIFS(DataRegularSeason20242025!$AB$3:$AB$1315,DataRegularSeason20242025!$B$3:$B$1315, "&lt;=" &amp; $A157, DataRegularSeason20242025!$E$3:$E$1315, L$1)</f>
        <v>22</v>
      </c>
      <c r="M157" s="2">
        <f>SUMIFS(DataRegularSeason20242025!$AA$3:$AA$1315,DataRegularSeason20242025!$B$3:$B$1315, "&lt;=" &amp; $A157, DataRegularSeason20242025!$D$3:$D$1315, M$1)+SUMIFS(DataRegularSeason20242025!$AB$3:$AB$1315,DataRegularSeason20242025!$B$3:$B$1315, "&lt;=" &amp; $A157, DataRegularSeason20242025!$E$3:$E$1315, M$1)</f>
        <v>25</v>
      </c>
      <c r="N157" s="2">
        <f>SUMIFS(DataRegularSeason20242025!$AA$3:$AA$1315,DataRegularSeason20242025!$B$3:$B$1315, "&lt;=" &amp; $A157, DataRegularSeason20242025!$D$3:$D$1315, N$1)+SUMIFS(DataRegularSeason20242025!$AB$3:$AB$1315,DataRegularSeason20242025!$B$3:$B$1315, "&lt;=" &amp; $A157, DataRegularSeason20242025!$E$3:$E$1315, N$1)</f>
        <v>23</v>
      </c>
      <c r="O157" s="2">
        <f>SUMIFS(DataRegularSeason20242025!$AA$3:$AA$1315,DataRegularSeason20242025!$B$3:$B$1315, "&lt;=" &amp; $A157, DataRegularSeason20242025!$D$3:$D$1315, O$1)+SUMIFS(DataRegularSeason20242025!$AB$3:$AB$1315,DataRegularSeason20242025!$B$3:$B$1315, "&lt;=" &amp; $A157, DataRegularSeason20242025!$E$3:$E$1315, O$1)</f>
        <v>27</v>
      </c>
      <c r="P157" s="2">
        <f>SUMIFS(DataRegularSeason20242025!$AA$3:$AA$1315,DataRegularSeason20242025!$B$3:$B$1315, "&lt;=" &amp; $A157, DataRegularSeason20242025!$D$3:$D$1315, P$1)+SUMIFS(DataRegularSeason20242025!$AB$3:$AB$1315,DataRegularSeason20242025!$B$3:$B$1315, "&lt;=" &amp; $A157, DataRegularSeason20242025!$E$3:$E$1315, P$1)</f>
        <v>16</v>
      </c>
      <c r="Q157" s="2">
        <f>SUMIFS(DataRegularSeason20242025!$AA$3:$AA$1315,DataRegularSeason20242025!$B$3:$B$1315, "&lt;=" &amp; $A157, DataRegularSeason20242025!$D$3:$D$1315, Q$1)+SUMIFS(DataRegularSeason20242025!$AB$3:$AB$1315,DataRegularSeason20242025!$B$3:$B$1315, "&lt;=" &amp; $A157, DataRegularSeason20242025!$E$3:$E$1315, Q$1)</f>
        <v>26</v>
      </c>
      <c r="R157" s="2">
        <f>SUMIFS(DataRegularSeason20242025!$AA$3:$AA$1315,DataRegularSeason20242025!$B$3:$B$1315, "&lt;=" &amp; $A157, DataRegularSeason20242025!$D$3:$D$1315, R$1)+SUMIFS(DataRegularSeason20242025!$AB$3:$AB$1315,DataRegularSeason20242025!$B$3:$B$1315, "&lt;=" &amp; $A157, DataRegularSeason20242025!$E$3:$E$1315, R$1)</f>
        <v>15</v>
      </c>
      <c r="S157" s="2">
        <f>SUMIFS(DataRegularSeason20242025!$AA$3:$AA$1315,DataRegularSeason20242025!$B$3:$B$1315, "&lt;=" &amp; $A157, DataRegularSeason20242025!$D$3:$D$1315, S$1)+SUMIFS(DataRegularSeason20242025!$AB$3:$AB$1315,DataRegularSeason20242025!$B$3:$B$1315, "&lt;=" &amp; $A157, DataRegularSeason20242025!$E$3:$E$1315, S$1)</f>
        <v>19</v>
      </c>
      <c r="T157" s="2">
        <f>SUMIFS(DataRegularSeason20242025!$AA$3:$AA$1315,DataRegularSeason20242025!$B$3:$B$1315, "&lt;=" &amp; $A157, DataRegularSeason20242025!$D$3:$D$1315, T$1)+SUMIFS(DataRegularSeason20242025!$AB$3:$AB$1315,DataRegularSeason20242025!$B$3:$B$1315, "&lt;=" &amp; $A157, DataRegularSeason20242025!$E$3:$E$1315, T$1)</f>
        <v>25</v>
      </c>
      <c r="U157" s="2">
        <f>SUMIFS(DataRegularSeason20242025!$AA$3:$AA$1315,DataRegularSeason20242025!$B$3:$B$1315, "&lt;=" &amp; $A157, DataRegularSeason20242025!$D$3:$D$1315, U$1)+SUMIFS(DataRegularSeason20242025!$AB$3:$AB$1315,DataRegularSeason20242025!$B$3:$B$1315, "&lt;=" &amp; $A157, DataRegularSeason20242025!$E$3:$E$1315, U$1)</f>
        <v>17</v>
      </c>
      <c r="V157" s="2">
        <f>SUMIFS(DataRegularSeason20242025!$AA$3:$AA$1315,DataRegularSeason20242025!$B$3:$B$1315, "&lt;=" &amp; $A157, DataRegularSeason20242025!$D$3:$D$1315, V$1)+SUMIFS(DataRegularSeason20242025!$AB$3:$AB$1315,DataRegularSeason20242025!$B$3:$B$1315, "&lt;=" &amp; $A157, DataRegularSeason20242025!$E$3:$E$1315, V$1)</f>
        <v>18</v>
      </c>
      <c r="W157" s="2">
        <f>SUMIFS(DataRegularSeason20242025!$AA$3:$AA$1315,DataRegularSeason20242025!$B$3:$B$1315, "&lt;=" &amp; $A157, DataRegularSeason20242025!$D$3:$D$1315, W$1)+SUMIFS(DataRegularSeason20242025!$AB$3:$AB$1315,DataRegularSeason20242025!$B$3:$B$1315, "&lt;=" &amp; $A157, DataRegularSeason20242025!$E$3:$E$1315, W$1)</f>
        <v>18</v>
      </c>
      <c r="X157" s="2">
        <f>SUMIFS(DataRegularSeason20242025!$AA$3:$AA$1315,DataRegularSeason20242025!$B$3:$B$1315, "&lt;=" &amp; $A157, DataRegularSeason20242025!$D$3:$D$1315, X$1)+SUMIFS(DataRegularSeason20242025!$AB$3:$AB$1315,DataRegularSeason20242025!$B$3:$B$1315, "&lt;=" &amp; $A157, DataRegularSeason20242025!$E$3:$E$1315, X$1)</f>
        <v>21</v>
      </c>
      <c r="Y157" s="2">
        <f>SUMIFS(DataRegularSeason20242025!$AA$3:$AA$1315,DataRegularSeason20242025!$B$3:$B$1315, "&lt;=" &amp; $A157, DataRegularSeason20242025!$D$3:$D$1315, Y$1)+SUMIFS(DataRegularSeason20242025!$AB$3:$AB$1315,DataRegularSeason20242025!$B$3:$B$1315, "&lt;=" &amp; $A157, DataRegularSeason20242025!$E$3:$E$1315, Y$1)</f>
        <v>16</v>
      </c>
      <c r="Z157" s="2">
        <f>SUMIFS(DataRegularSeason20242025!$AA$3:$AA$1315,DataRegularSeason20242025!$B$3:$B$1315, "&lt;=" &amp; $A157, DataRegularSeason20242025!$D$3:$D$1315, Z$1)+SUMIFS(DataRegularSeason20242025!$AB$3:$AB$1315,DataRegularSeason20242025!$B$3:$B$1315, "&lt;=" &amp; $A157, DataRegularSeason20242025!$E$3:$E$1315, Z$1)</f>
        <v>17</v>
      </c>
      <c r="AA157" s="2">
        <f>SUMIFS(DataRegularSeason20242025!$AA$3:$AA$1315,DataRegularSeason20242025!$B$3:$B$1315, "&lt;=" &amp; $A157, DataRegularSeason20242025!$D$3:$D$1315, AA$1)+SUMIFS(DataRegularSeason20242025!$AB$3:$AB$1315,DataRegularSeason20242025!$B$3:$B$1315, "&lt;=" &amp; $A157, DataRegularSeason20242025!$E$3:$E$1315, AA$1)</f>
        <v>21</v>
      </c>
      <c r="AB157" s="2">
        <f>SUMIFS(DataRegularSeason20242025!$AA$3:$AA$1315,DataRegularSeason20242025!$B$3:$B$1315, "&lt;=" &amp; $A157, DataRegularSeason20242025!$D$3:$D$1315, AB$1)+SUMIFS(DataRegularSeason20242025!$AB$3:$AB$1315,DataRegularSeason20242025!$B$3:$B$1315, "&lt;=" &amp; $A157, DataRegularSeason20242025!$E$3:$E$1315, AB$1)</f>
        <v>26</v>
      </c>
      <c r="AC157" s="2">
        <f>SUMIFS(DataRegularSeason20242025!$AA$3:$AA$1315,DataRegularSeason20242025!$B$3:$B$1315, "&lt;=" &amp; $A157, DataRegularSeason20242025!$D$3:$D$1315, AC$1)+SUMIFS(DataRegularSeason20242025!$AB$3:$AB$1315,DataRegularSeason20242025!$B$3:$B$1315, "&lt;=" &amp; $A157, DataRegularSeason20242025!$E$3:$E$1315, AC$1)</f>
        <v>17</v>
      </c>
      <c r="AD157" s="2">
        <f>SUMIFS(DataRegularSeason20242025!$AA$3:$AA$1315,DataRegularSeason20242025!$B$3:$B$1315, "&lt;=" &amp; $A157, DataRegularSeason20242025!$D$3:$D$1315, AD$1)+SUMIFS(DataRegularSeason20242025!$AB$3:$AB$1315,DataRegularSeason20242025!$B$3:$B$1315, "&lt;=" &amp; $A157, DataRegularSeason20242025!$E$3:$E$1315, AD$1)</f>
        <v>21</v>
      </c>
      <c r="AE157" s="2">
        <f>SUMIFS(DataRegularSeason20242025!$AA$3:$AA$1315,DataRegularSeason20242025!$B$3:$B$1315, "&lt;=" &amp; $A157, DataRegularSeason20242025!$D$3:$D$1315, AE$1)+SUMIFS(DataRegularSeason20242025!$AB$3:$AB$1315,DataRegularSeason20242025!$B$3:$B$1315, "&lt;=" &amp; $A157, DataRegularSeason20242025!$E$3:$E$1315, AE$1)</f>
        <v>24</v>
      </c>
      <c r="AF157" s="2">
        <f>SUMIFS(DataRegularSeason20242025!$AA$3:$AA$1315,DataRegularSeason20242025!$B$3:$B$1315, "&lt;=" &amp; $A157, DataRegularSeason20242025!$D$3:$D$1315, AF$1)+SUMIFS(DataRegularSeason20242025!$AB$3:$AB$1315,DataRegularSeason20242025!$B$3:$B$1315, "&lt;=" &amp; $A157, DataRegularSeason20242025!$E$3:$E$1315, AF$1)</f>
        <v>32</v>
      </c>
      <c r="AG157" s="2">
        <f>SUMIFS(DataRegularSeason20242025!$AA$3:$AA$1315,DataRegularSeason20242025!$B$3:$B$1315, "&lt;=" &amp; $A157, DataRegularSeason20242025!$D$3:$D$1315, AG$1)+SUMIFS(DataRegularSeason20242025!$AB$3:$AB$1315,DataRegularSeason20242025!$B$3:$B$1315, "&lt;=" &amp; $A157, DataRegularSeason20242025!$E$3:$E$1315, AG$1)</f>
        <v>27</v>
      </c>
    </row>
    <row r="158" spans="1:33" x14ac:dyDescent="0.25">
      <c r="A158" s="4">
        <v>45724</v>
      </c>
      <c r="B158" s="2">
        <f>SUMIFS(DataRegularSeason20242025!$AA$3:$AA$1315,DataRegularSeason20242025!$B$3:$B$1315, "&lt;=" &amp; $A158, DataRegularSeason20242025!$D$3:$D$1315, B$1)+SUMIFS(DataRegularSeason20242025!$AB$3:$AB$1315,DataRegularSeason20242025!$B$3:$B$1315, "&lt;=" &amp; $A158, DataRegularSeason20242025!$E$3:$E$1315, B$1)</f>
        <v>18</v>
      </c>
      <c r="C158" s="2">
        <f>SUMIFS(DataRegularSeason20242025!$AA$3:$AA$1315,DataRegularSeason20242025!$B$3:$B$1315, "&lt;=" &amp; $A158, DataRegularSeason20242025!$D$3:$D$1315, C$1)+SUMIFS(DataRegularSeason20242025!$AB$3:$AB$1315,DataRegularSeason20242025!$B$3:$B$1315, "&lt;=" &amp; $A158, DataRegularSeason20242025!$E$3:$E$1315, C$1)</f>
        <v>19</v>
      </c>
      <c r="D158" s="2">
        <f>SUMIFS(DataRegularSeason20242025!$AA$3:$AA$1315,DataRegularSeason20242025!$B$3:$B$1315, "&lt;=" &amp; $A158, DataRegularSeason20242025!$D$3:$D$1315, D$1)+SUMIFS(DataRegularSeason20242025!$AB$3:$AB$1315,DataRegularSeason20242025!$B$3:$B$1315, "&lt;=" &amp; $A158, DataRegularSeason20242025!$E$3:$E$1315, D$1)</f>
        <v>19</v>
      </c>
      <c r="E158" s="2">
        <f>SUMIFS(DataRegularSeason20242025!$AA$3:$AA$1315,DataRegularSeason20242025!$B$3:$B$1315, "&lt;=" &amp; $A158, DataRegularSeason20242025!$D$3:$D$1315, E$1)+SUMIFS(DataRegularSeason20242025!$AB$3:$AB$1315,DataRegularSeason20242025!$B$3:$B$1315, "&lt;=" &amp; $A158, DataRegularSeason20242025!$E$3:$E$1315, E$1)</f>
        <v>28</v>
      </c>
      <c r="F158" s="2">
        <f>SUMIFS(DataRegularSeason20242025!$AA$3:$AA$1315,DataRegularSeason20242025!$B$3:$B$1315, "&lt;=" &amp; $A158, DataRegularSeason20242025!$D$3:$D$1315, F$1)+SUMIFS(DataRegularSeason20242025!$AB$3:$AB$1315,DataRegularSeason20242025!$B$3:$B$1315, "&lt;=" &amp; $A158, DataRegularSeason20242025!$E$3:$E$1315, F$1)</f>
        <v>16</v>
      </c>
      <c r="G158" s="2">
        <f>SUMIFS(DataRegularSeason20242025!$AA$3:$AA$1315,DataRegularSeason20242025!$B$3:$B$1315, "&lt;=" &amp; $A158, DataRegularSeason20242025!$D$3:$D$1315, G$1)+SUMIFS(DataRegularSeason20242025!$AB$3:$AB$1315,DataRegularSeason20242025!$B$3:$B$1315, "&lt;=" &amp; $A158, DataRegularSeason20242025!$E$3:$E$1315, G$1)</f>
        <v>23</v>
      </c>
      <c r="H158" s="2">
        <f>SUMIFS(DataRegularSeason20242025!$AA$3:$AA$1315,DataRegularSeason20242025!$B$3:$B$1315, "&lt;=" &amp; $A158, DataRegularSeason20242025!$D$3:$D$1315, H$1)+SUMIFS(DataRegularSeason20242025!$AB$3:$AB$1315,DataRegularSeason20242025!$B$3:$B$1315, "&lt;=" &amp; $A158, DataRegularSeason20242025!$E$3:$E$1315, H$1)</f>
        <v>13</v>
      </c>
      <c r="I158" s="2">
        <f>SUMIFS(DataRegularSeason20242025!$AA$3:$AA$1315,DataRegularSeason20242025!$B$3:$B$1315, "&lt;=" &amp; $A158, DataRegularSeason20242025!$D$3:$D$1315, I$1)+SUMIFS(DataRegularSeason20242025!$AB$3:$AB$1315,DataRegularSeason20242025!$B$3:$B$1315, "&lt;=" &amp; $A158, DataRegularSeason20242025!$E$3:$E$1315, I$1)</f>
        <v>20</v>
      </c>
      <c r="J158" s="2">
        <f>SUMIFS(DataRegularSeason20242025!$AA$3:$AA$1315,DataRegularSeason20242025!$B$3:$B$1315, "&lt;=" &amp; $A158, DataRegularSeason20242025!$D$3:$D$1315, J$1)+SUMIFS(DataRegularSeason20242025!$AB$3:$AB$1315,DataRegularSeason20242025!$B$3:$B$1315, "&lt;=" &amp; $A158, DataRegularSeason20242025!$E$3:$E$1315, J$1)</f>
        <v>24</v>
      </c>
      <c r="K158" s="2">
        <f>SUMIFS(DataRegularSeason20242025!$AA$3:$AA$1315,DataRegularSeason20242025!$B$3:$B$1315, "&lt;=" &amp; $A158, DataRegularSeason20242025!$D$3:$D$1315, K$1)+SUMIFS(DataRegularSeason20242025!$AB$3:$AB$1315,DataRegularSeason20242025!$B$3:$B$1315, "&lt;=" &amp; $A158, DataRegularSeason20242025!$E$3:$E$1315, K$1)</f>
        <v>16</v>
      </c>
      <c r="L158" s="2">
        <f>SUMIFS(DataRegularSeason20242025!$AA$3:$AA$1315,DataRegularSeason20242025!$B$3:$B$1315, "&lt;=" &amp; $A158, DataRegularSeason20242025!$D$3:$D$1315, L$1)+SUMIFS(DataRegularSeason20242025!$AB$3:$AB$1315,DataRegularSeason20242025!$B$3:$B$1315, "&lt;=" &amp; $A158, DataRegularSeason20242025!$E$3:$E$1315, L$1)</f>
        <v>22</v>
      </c>
      <c r="M158" s="2">
        <f>SUMIFS(DataRegularSeason20242025!$AA$3:$AA$1315,DataRegularSeason20242025!$B$3:$B$1315, "&lt;=" &amp; $A158, DataRegularSeason20242025!$D$3:$D$1315, M$1)+SUMIFS(DataRegularSeason20242025!$AB$3:$AB$1315,DataRegularSeason20242025!$B$3:$B$1315, "&lt;=" &amp; $A158, DataRegularSeason20242025!$E$3:$E$1315, M$1)</f>
        <v>25</v>
      </c>
      <c r="N158" s="2">
        <f>SUMIFS(DataRegularSeason20242025!$AA$3:$AA$1315,DataRegularSeason20242025!$B$3:$B$1315, "&lt;=" &amp; $A158, DataRegularSeason20242025!$D$3:$D$1315, N$1)+SUMIFS(DataRegularSeason20242025!$AB$3:$AB$1315,DataRegularSeason20242025!$B$3:$B$1315, "&lt;=" &amp; $A158, DataRegularSeason20242025!$E$3:$E$1315, N$1)</f>
        <v>23</v>
      </c>
      <c r="O158" s="2">
        <f>SUMIFS(DataRegularSeason20242025!$AA$3:$AA$1315,DataRegularSeason20242025!$B$3:$B$1315, "&lt;=" &amp; $A158, DataRegularSeason20242025!$D$3:$D$1315, O$1)+SUMIFS(DataRegularSeason20242025!$AB$3:$AB$1315,DataRegularSeason20242025!$B$3:$B$1315, "&lt;=" &amp; $A158, DataRegularSeason20242025!$E$3:$E$1315, O$1)</f>
        <v>27</v>
      </c>
      <c r="P158" s="2">
        <f>SUMIFS(DataRegularSeason20242025!$AA$3:$AA$1315,DataRegularSeason20242025!$B$3:$B$1315, "&lt;=" &amp; $A158, DataRegularSeason20242025!$D$3:$D$1315, P$1)+SUMIFS(DataRegularSeason20242025!$AB$3:$AB$1315,DataRegularSeason20242025!$B$3:$B$1315, "&lt;=" &amp; $A158, DataRegularSeason20242025!$E$3:$E$1315, P$1)</f>
        <v>16</v>
      </c>
      <c r="Q158" s="2">
        <f>SUMIFS(DataRegularSeason20242025!$AA$3:$AA$1315,DataRegularSeason20242025!$B$3:$B$1315, "&lt;=" &amp; $A158, DataRegularSeason20242025!$D$3:$D$1315, Q$1)+SUMIFS(DataRegularSeason20242025!$AB$3:$AB$1315,DataRegularSeason20242025!$B$3:$B$1315, "&lt;=" &amp; $A158, DataRegularSeason20242025!$E$3:$E$1315, Q$1)</f>
        <v>26</v>
      </c>
      <c r="R158" s="2">
        <f>SUMIFS(DataRegularSeason20242025!$AA$3:$AA$1315,DataRegularSeason20242025!$B$3:$B$1315, "&lt;=" &amp; $A158, DataRegularSeason20242025!$D$3:$D$1315, R$1)+SUMIFS(DataRegularSeason20242025!$AB$3:$AB$1315,DataRegularSeason20242025!$B$3:$B$1315, "&lt;=" &amp; $A158, DataRegularSeason20242025!$E$3:$E$1315, R$1)</f>
        <v>15</v>
      </c>
      <c r="S158" s="2">
        <f>SUMIFS(DataRegularSeason20242025!$AA$3:$AA$1315,DataRegularSeason20242025!$B$3:$B$1315, "&lt;=" &amp; $A158, DataRegularSeason20242025!$D$3:$D$1315, S$1)+SUMIFS(DataRegularSeason20242025!$AB$3:$AB$1315,DataRegularSeason20242025!$B$3:$B$1315, "&lt;=" &amp; $A158, DataRegularSeason20242025!$E$3:$E$1315, S$1)</f>
        <v>19</v>
      </c>
      <c r="T158" s="2">
        <f>SUMIFS(DataRegularSeason20242025!$AA$3:$AA$1315,DataRegularSeason20242025!$B$3:$B$1315, "&lt;=" &amp; $A158, DataRegularSeason20242025!$D$3:$D$1315, T$1)+SUMIFS(DataRegularSeason20242025!$AB$3:$AB$1315,DataRegularSeason20242025!$B$3:$B$1315, "&lt;=" &amp; $A158, DataRegularSeason20242025!$E$3:$E$1315, T$1)</f>
        <v>25</v>
      </c>
      <c r="U158" s="2">
        <f>SUMIFS(DataRegularSeason20242025!$AA$3:$AA$1315,DataRegularSeason20242025!$B$3:$B$1315, "&lt;=" &amp; $A158, DataRegularSeason20242025!$D$3:$D$1315, U$1)+SUMIFS(DataRegularSeason20242025!$AB$3:$AB$1315,DataRegularSeason20242025!$B$3:$B$1315, "&lt;=" &amp; $A158, DataRegularSeason20242025!$E$3:$E$1315, U$1)</f>
        <v>17</v>
      </c>
      <c r="V158" s="2">
        <f>SUMIFS(DataRegularSeason20242025!$AA$3:$AA$1315,DataRegularSeason20242025!$B$3:$B$1315, "&lt;=" &amp; $A158, DataRegularSeason20242025!$D$3:$D$1315, V$1)+SUMIFS(DataRegularSeason20242025!$AB$3:$AB$1315,DataRegularSeason20242025!$B$3:$B$1315, "&lt;=" &amp; $A158, DataRegularSeason20242025!$E$3:$E$1315, V$1)</f>
        <v>18</v>
      </c>
      <c r="W158" s="2">
        <f>SUMIFS(DataRegularSeason20242025!$AA$3:$AA$1315,DataRegularSeason20242025!$B$3:$B$1315, "&lt;=" &amp; $A158, DataRegularSeason20242025!$D$3:$D$1315, W$1)+SUMIFS(DataRegularSeason20242025!$AB$3:$AB$1315,DataRegularSeason20242025!$B$3:$B$1315, "&lt;=" &amp; $A158, DataRegularSeason20242025!$E$3:$E$1315, W$1)</f>
        <v>18</v>
      </c>
      <c r="X158" s="2">
        <f>SUMIFS(DataRegularSeason20242025!$AA$3:$AA$1315,DataRegularSeason20242025!$B$3:$B$1315, "&lt;=" &amp; $A158, DataRegularSeason20242025!$D$3:$D$1315, X$1)+SUMIFS(DataRegularSeason20242025!$AB$3:$AB$1315,DataRegularSeason20242025!$B$3:$B$1315, "&lt;=" &amp; $A158, DataRegularSeason20242025!$E$3:$E$1315, X$1)</f>
        <v>21</v>
      </c>
      <c r="Y158" s="2">
        <f>SUMIFS(DataRegularSeason20242025!$AA$3:$AA$1315,DataRegularSeason20242025!$B$3:$B$1315, "&lt;=" &amp; $A158, DataRegularSeason20242025!$D$3:$D$1315, Y$1)+SUMIFS(DataRegularSeason20242025!$AB$3:$AB$1315,DataRegularSeason20242025!$B$3:$B$1315, "&lt;=" &amp; $A158, DataRegularSeason20242025!$E$3:$E$1315, Y$1)</f>
        <v>16</v>
      </c>
      <c r="Z158" s="2">
        <f>SUMIFS(DataRegularSeason20242025!$AA$3:$AA$1315,DataRegularSeason20242025!$B$3:$B$1315, "&lt;=" &amp; $A158, DataRegularSeason20242025!$D$3:$D$1315, Z$1)+SUMIFS(DataRegularSeason20242025!$AB$3:$AB$1315,DataRegularSeason20242025!$B$3:$B$1315, "&lt;=" &amp; $A158, DataRegularSeason20242025!$E$3:$E$1315, Z$1)</f>
        <v>17</v>
      </c>
      <c r="AA158" s="2">
        <f>SUMIFS(DataRegularSeason20242025!$AA$3:$AA$1315,DataRegularSeason20242025!$B$3:$B$1315, "&lt;=" &amp; $A158, DataRegularSeason20242025!$D$3:$D$1315, AA$1)+SUMIFS(DataRegularSeason20242025!$AB$3:$AB$1315,DataRegularSeason20242025!$B$3:$B$1315, "&lt;=" &amp; $A158, DataRegularSeason20242025!$E$3:$E$1315, AA$1)</f>
        <v>21</v>
      </c>
      <c r="AB158" s="2">
        <f>SUMIFS(DataRegularSeason20242025!$AA$3:$AA$1315,DataRegularSeason20242025!$B$3:$B$1315, "&lt;=" &amp; $A158, DataRegularSeason20242025!$D$3:$D$1315, AB$1)+SUMIFS(DataRegularSeason20242025!$AB$3:$AB$1315,DataRegularSeason20242025!$B$3:$B$1315, "&lt;=" &amp; $A158, DataRegularSeason20242025!$E$3:$E$1315, AB$1)</f>
        <v>26</v>
      </c>
      <c r="AC158" s="2">
        <f>SUMIFS(DataRegularSeason20242025!$AA$3:$AA$1315,DataRegularSeason20242025!$B$3:$B$1315, "&lt;=" &amp; $A158, DataRegularSeason20242025!$D$3:$D$1315, AC$1)+SUMIFS(DataRegularSeason20242025!$AB$3:$AB$1315,DataRegularSeason20242025!$B$3:$B$1315, "&lt;=" &amp; $A158, DataRegularSeason20242025!$E$3:$E$1315, AC$1)</f>
        <v>17</v>
      </c>
      <c r="AD158" s="2">
        <f>SUMIFS(DataRegularSeason20242025!$AA$3:$AA$1315,DataRegularSeason20242025!$B$3:$B$1315, "&lt;=" &amp; $A158, DataRegularSeason20242025!$D$3:$D$1315, AD$1)+SUMIFS(DataRegularSeason20242025!$AB$3:$AB$1315,DataRegularSeason20242025!$B$3:$B$1315, "&lt;=" &amp; $A158, DataRegularSeason20242025!$E$3:$E$1315, AD$1)</f>
        <v>21</v>
      </c>
      <c r="AE158" s="2">
        <f>SUMIFS(DataRegularSeason20242025!$AA$3:$AA$1315,DataRegularSeason20242025!$B$3:$B$1315, "&lt;=" &amp; $A158, DataRegularSeason20242025!$D$3:$D$1315, AE$1)+SUMIFS(DataRegularSeason20242025!$AB$3:$AB$1315,DataRegularSeason20242025!$B$3:$B$1315, "&lt;=" &amp; $A158, DataRegularSeason20242025!$E$3:$E$1315, AE$1)</f>
        <v>24</v>
      </c>
      <c r="AF158" s="2">
        <f>SUMIFS(DataRegularSeason20242025!$AA$3:$AA$1315,DataRegularSeason20242025!$B$3:$B$1315, "&lt;=" &amp; $A158, DataRegularSeason20242025!$D$3:$D$1315, AF$1)+SUMIFS(DataRegularSeason20242025!$AB$3:$AB$1315,DataRegularSeason20242025!$B$3:$B$1315, "&lt;=" &amp; $A158, DataRegularSeason20242025!$E$3:$E$1315, AF$1)</f>
        <v>32</v>
      </c>
      <c r="AG158" s="2">
        <f>SUMIFS(DataRegularSeason20242025!$AA$3:$AA$1315,DataRegularSeason20242025!$B$3:$B$1315, "&lt;=" &amp; $A158, DataRegularSeason20242025!$D$3:$D$1315, AG$1)+SUMIFS(DataRegularSeason20242025!$AB$3:$AB$1315,DataRegularSeason20242025!$B$3:$B$1315, "&lt;=" &amp; $A158, DataRegularSeason20242025!$E$3:$E$1315, AG$1)</f>
        <v>27</v>
      </c>
    </row>
    <row r="159" spans="1:33" x14ac:dyDescent="0.25">
      <c r="A159" s="4">
        <v>45725</v>
      </c>
      <c r="B159" s="2">
        <f>SUMIFS(DataRegularSeason20242025!$AA$3:$AA$1315,DataRegularSeason20242025!$B$3:$B$1315, "&lt;=" &amp; $A159, DataRegularSeason20242025!$D$3:$D$1315, B$1)+SUMIFS(DataRegularSeason20242025!$AB$3:$AB$1315,DataRegularSeason20242025!$B$3:$B$1315, "&lt;=" &amp; $A159, DataRegularSeason20242025!$E$3:$E$1315, B$1)</f>
        <v>18</v>
      </c>
      <c r="C159" s="2">
        <f>SUMIFS(DataRegularSeason20242025!$AA$3:$AA$1315,DataRegularSeason20242025!$B$3:$B$1315, "&lt;=" &amp; $A159, DataRegularSeason20242025!$D$3:$D$1315, C$1)+SUMIFS(DataRegularSeason20242025!$AB$3:$AB$1315,DataRegularSeason20242025!$B$3:$B$1315, "&lt;=" &amp; $A159, DataRegularSeason20242025!$E$3:$E$1315, C$1)</f>
        <v>19</v>
      </c>
      <c r="D159" s="2">
        <f>SUMIFS(DataRegularSeason20242025!$AA$3:$AA$1315,DataRegularSeason20242025!$B$3:$B$1315, "&lt;=" &amp; $A159, DataRegularSeason20242025!$D$3:$D$1315, D$1)+SUMIFS(DataRegularSeason20242025!$AB$3:$AB$1315,DataRegularSeason20242025!$B$3:$B$1315, "&lt;=" &amp; $A159, DataRegularSeason20242025!$E$3:$E$1315, D$1)</f>
        <v>19</v>
      </c>
      <c r="E159" s="2">
        <f>SUMIFS(DataRegularSeason20242025!$AA$3:$AA$1315,DataRegularSeason20242025!$B$3:$B$1315, "&lt;=" &amp; $A159, DataRegularSeason20242025!$D$3:$D$1315, E$1)+SUMIFS(DataRegularSeason20242025!$AB$3:$AB$1315,DataRegularSeason20242025!$B$3:$B$1315, "&lt;=" &amp; $A159, DataRegularSeason20242025!$E$3:$E$1315, E$1)</f>
        <v>28</v>
      </c>
      <c r="F159" s="2">
        <f>SUMIFS(DataRegularSeason20242025!$AA$3:$AA$1315,DataRegularSeason20242025!$B$3:$B$1315, "&lt;=" &amp; $A159, DataRegularSeason20242025!$D$3:$D$1315, F$1)+SUMIFS(DataRegularSeason20242025!$AB$3:$AB$1315,DataRegularSeason20242025!$B$3:$B$1315, "&lt;=" &amp; $A159, DataRegularSeason20242025!$E$3:$E$1315, F$1)</f>
        <v>16</v>
      </c>
      <c r="G159" s="2">
        <f>SUMIFS(DataRegularSeason20242025!$AA$3:$AA$1315,DataRegularSeason20242025!$B$3:$B$1315, "&lt;=" &amp; $A159, DataRegularSeason20242025!$D$3:$D$1315, G$1)+SUMIFS(DataRegularSeason20242025!$AB$3:$AB$1315,DataRegularSeason20242025!$B$3:$B$1315, "&lt;=" &amp; $A159, DataRegularSeason20242025!$E$3:$E$1315, G$1)</f>
        <v>23</v>
      </c>
      <c r="H159" s="2">
        <f>SUMIFS(DataRegularSeason20242025!$AA$3:$AA$1315,DataRegularSeason20242025!$B$3:$B$1315, "&lt;=" &amp; $A159, DataRegularSeason20242025!$D$3:$D$1315, H$1)+SUMIFS(DataRegularSeason20242025!$AB$3:$AB$1315,DataRegularSeason20242025!$B$3:$B$1315, "&lt;=" &amp; $A159, DataRegularSeason20242025!$E$3:$E$1315, H$1)</f>
        <v>13</v>
      </c>
      <c r="I159" s="2">
        <f>SUMIFS(DataRegularSeason20242025!$AA$3:$AA$1315,DataRegularSeason20242025!$B$3:$B$1315, "&lt;=" &amp; $A159, DataRegularSeason20242025!$D$3:$D$1315, I$1)+SUMIFS(DataRegularSeason20242025!$AB$3:$AB$1315,DataRegularSeason20242025!$B$3:$B$1315, "&lt;=" &amp; $A159, DataRegularSeason20242025!$E$3:$E$1315, I$1)</f>
        <v>20</v>
      </c>
      <c r="J159" s="2">
        <f>SUMIFS(DataRegularSeason20242025!$AA$3:$AA$1315,DataRegularSeason20242025!$B$3:$B$1315, "&lt;=" &amp; $A159, DataRegularSeason20242025!$D$3:$D$1315, J$1)+SUMIFS(DataRegularSeason20242025!$AB$3:$AB$1315,DataRegularSeason20242025!$B$3:$B$1315, "&lt;=" &amp; $A159, DataRegularSeason20242025!$E$3:$E$1315, J$1)</f>
        <v>24</v>
      </c>
      <c r="K159" s="2">
        <f>SUMIFS(DataRegularSeason20242025!$AA$3:$AA$1315,DataRegularSeason20242025!$B$3:$B$1315, "&lt;=" &amp; $A159, DataRegularSeason20242025!$D$3:$D$1315, K$1)+SUMIFS(DataRegularSeason20242025!$AB$3:$AB$1315,DataRegularSeason20242025!$B$3:$B$1315, "&lt;=" &amp; $A159, DataRegularSeason20242025!$E$3:$E$1315, K$1)</f>
        <v>16</v>
      </c>
      <c r="L159" s="2">
        <f>SUMIFS(DataRegularSeason20242025!$AA$3:$AA$1315,DataRegularSeason20242025!$B$3:$B$1315, "&lt;=" &amp; $A159, DataRegularSeason20242025!$D$3:$D$1315, L$1)+SUMIFS(DataRegularSeason20242025!$AB$3:$AB$1315,DataRegularSeason20242025!$B$3:$B$1315, "&lt;=" &amp; $A159, DataRegularSeason20242025!$E$3:$E$1315, L$1)</f>
        <v>22</v>
      </c>
      <c r="M159" s="2">
        <f>SUMIFS(DataRegularSeason20242025!$AA$3:$AA$1315,DataRegularSeason20242025!$B$3:$B$1315, "&lt;=" &amp; $A159, DataRegularSeason20242025!$D$3:$D$1315, M$1)+SUMIFS(DataRegularSeason20242025!$AB$3:$AB$1315,DataRegularSeason20242025!$B$3:$B$1315, "&lt;=" &amp; $A159, DataRegularSeason20242025!$E$3:$E$1315, M$1)</f>
        <v>25</v>
      </c>
      <c r="N159" s="2">
        <f>SUMIFS(DataRegularSeason20242025!$AA$3:$AA$1315,DataRegularSeason20242025!$B$3:$B$1315, "&lt;=" &amp; $A159, DataRegularSeason20242025!$D$3:$D$1315, N$1)+SUMIFS(DataRegularSeason20242025!$AB$3:$AB$1315,DataRegularSeason20242025!$B$3:$B$1315, "&lt;=" &amp; $A159, DataRegularSeason20242025!$E$3:$E$1315, N$1)</f>
        <v>23</v>
      </c>
      <c r="O159" s="2">
        <f>SUMIFS(DataRegularSeason20242025!$AA$3:$AA$1315,DataRegularSeason20242025!$B$3:$B$1315, "&lt;=" &amp; $A159, DataRegularSeason20242025!$D$3:$D$1315, O$1)+SUMIFS(DataRegularSeason20242025!$AB$3:$AB$1315,DataRegularSeason20242025!$B$3:$B$1315, "&lt;=" &amp; $A159, DataRegularSeason20242025!$E$3:$E$1315, O$1)</f>
        <v>27</v>
      </c>
      <c r="P159" s="2">
        <f>SUMIFS(DataRegularSeason20242025!$AA$3:$AA$1315,DataRegularSeason20242025!$B$3:$B$1315, "&lt;=" &amp; $A159, DataRegularSeason20242025!$D$3:$D$1315, P$1)+SUMIFS(DataRegularSeason20242025!$AB$3:$AB$1315,DataRegularSeason20242025!$B$3:$B$1315, "&lt;=" &amp; $A159, DataRegularSeason20242025!$E$3:$E$1315, P$1)</f>
        <v>16</v>
      </c>
      <c r="Q159" s="2">
        <f>SUMIFS(DataRegularSeason20242025!$AA$3:$AA$1315,DataRegularSeason20242025!$B$3:$B$1315, "&lt;=" &amp; $A159, DataRegularSeason20242025!$D$3:$D$1315, Q$1)+SUMIFS(DataRegularSeason20242025!$AB$3:$AB$1315,DataRegularSeason20242025!$B$3:$B$1315, "&lt;=" &amp; $A159, DataRegularSeason20242025!$E$3:$E$1315, Q$1)</f>
        <v>26</v>
      </c>
      <c r="R159" s="2">
        <f>SUMIFS(DataRegularSeason20242025!$AA$3:$AA$1315,DataRegularSeason20242025!$B$3:$B$1315, "&lt;=" &amp; $A159, DataRegularSeason20242025!$D$3:$D$1315, R$1)+SUMIFS(DataRegularSeason20242025!$AB$3:$AB$1315,DataRegularSeason20242025!$B$3:$B$1315, "&lt;=" &amp; $A159, DataRegularSeason20242025!$E$3:$E$1315, R$1)</f>
        <v>15</v>
      </c>
      <c r="S159" s="2">
        <f>SUMIFS(DataRegularSeason20242025!$AA$3:$AA$1315,DataRegularSeason20242025!$B$3:$B$1315, "&lt;=" &amp; $A159, DataRegularSeason20242025!$D$3:$D$1315, S$1)+SUMIFS(DataRegularSeason20242025!$AB$3:$AB$1315,DataRegularSeason20242025!$B$3:$B$1315, "&lt;=" &amp; $A159, DataRegularSeason20242025!$E$3:$E$1315, S$1)</f>
        <v>19</v>
      </c>
      <c r="T159" s="2">
        <f>SUMIFS(DataRegularSeason20242025!$AA$3:$AA$1315,DataRegularSeason20242025!$B$3:$B$1315, "&lt;=" &amp; $A159, DataRegularSeason20242025!$D$3:$D$1315, T$1)+SUMIFS(DataRegularSeason20242025!$AB$3:$AB$1315,DataRegularSeason20242025!$B$3:$B$1315, "&lt;=" &amp; $A159, DataRegularSeason20242025!$E$3:$E$1315, T$1)</f>
        <v>25</v>
      </c>
      <c r="U159" s="2">
        <f>SUMIFS(DataRegularSeason20242025!$AA$3:$AA$1315,DataRegularSeason20242025!$B$3:$B$1315, "&lt;=" &amp; $A159, DataRegularSeason20242025!$D$3:$D$1315, U$1)+SUMIFS(DataRegularSeason20242025!$AB$3:$AB$1315,DataRegularSeason20242025!$B$3:$B$1315, "&lt;=" &amp; $A159, DataRegularSeason20242025!$E$3:$E$1315, U$1)</f>
        <v>17</v>
      </c>
      <c r="V159" s="2">
        <f>SUMIFS(DataRegularSeason20242025!$AA$3:$AA$1315,DataRegularSeason20242025!$B$3:$B$1315, "&lt;=" &amp; $A159, DataRegularSeason20242025!$D$3:$D$1315, V$1)+SUMIFS(DataRegularSeason20242025!$AB$3:$AB$1315,DataRegularSeason20242025!$B$3:$B$1315, "&lt;=" &amp; $A159, DataRegularSeason20242025!$E$3:$E$1315, V$1)</f>
        <v>18</v>
      </c>
      <c r="W159" s="2">
        <f>SUMIFS(DataRegularSeason20242025!$AA$3:$AA$1315,DataRegularSeason20242025!$B$3:$B$1315, "&lt;=" &amp; $A159, DataRegularSeason20242025!$D$3:$D$1315, W$1)+SUMIFS(DataRegularSeason20242025!$AB$3:$AB$1315,DataRegularSeason20242025!$B$3:$B$1315, "&lt;=" &amp; $A159, DataRegularSeason20242025!$E$3:$E$1315, W$1)</f>
        <v>18</v>
      </c>
      <c r="X159" s="2">
        <f>SUMIFS(DataRegularSeason20242025!$AA$3:$AA$1315,DataRegularSeason20242025!$B$3:$B$1315, "&lt;=" &amp; $A159, DataRegularSeason20242025!$D$3:$D$1315, X$1)+SUMIFS(DataRegularSeason20242025!$AB$3:$AB$1315,DataRegularSeason20242025!$B$3:$B$1315, "&lt;=" &amp; $A159, DataRegularSeason20242025!$E$3:$E$1315, X$1)</f>
        <v>21</v>
      </c>
      <c r="Y159" s="2">
        <f>SUMIFS(DataRegularSeason20242025!$AA$3:$AA$1315,DataRegularSeason20242025!$B$3:$B$1315, "&lt;=" &amp; $A159, DataRegularSeason20242025!$D$3:$D$1315, Y$1)+SUMIFS(DataRegularSeason20242025!$AB$3:$AB$1315,DataRegularSeason20242025!$B$3:$B$1315, "&lt;=" &amp; $A159, DataRegularSeason20242025!$E$3:$E$1315, Y$1)</f>
        <v>16</v>
      </c>
      <c r="Z159" s="2">
        <f>SUMIFS(DataRegularSeason20242025!$AA$3:$AA$1315,DataRegularSeason20242025!$B$3:$B$1315, "&lt;=" &amp; $A159, DataRegularSeason20242025!$D$3:$D$1315, Z$1)+SUMIFS(DataRegularSeason20242025!$AB$3:$AB$1315,DataRegularSeason20242025!$B$3:$B$1315, "&lt;=" &amp; $A159, DataRegularSeason20242025!$E$3:$E$1315, Z$1)</f>
        <v>17</v>
      </c>
      <c r="AA159" s="2">
        <f>SUMIFS(DataRegularSeason20242025!$AA$3:$AA$1315,DataRegularSeason20242025!$B$3:$B$1315, "&lt;=" &amp; $A159, DataRegularSeason20242025!$D$3:$D$1315, AA$1)+SUMIFS(DataRegularSeason20242025!$AB$3:$AB$1315,DataRegularSeason20242025!$B$3:$B$1315, "&lt;=" &amp; $A159, DataRegularSeason20242025!$E$3:$E$1315, AA$1)</f>
        <v>21</v>
      </c>
      <c r="AB159" s="2">
        <f>SUMIFS(DataRegularSeason20242025!$AA$3:$AA$1315,DataRegularSeason20242025!$B$3:$B$1315, "&lt;=" &amp; $A159, DataRegularSeason20242025!$D$3:$D$1315, AB$1)+SUMIFS(DataRegularSeason20242025!$AB$3:$AB$1315,DataRegularSeason20242025!$B$3:$B$1315, "&lt;=" &amp; $A159, DataRegularSeason20242025!$E$3:$E$1315, AB$1)</f>
        <v>26</v>
      </c>
      <c r="AC159" s="2">
        <f>SUMIFS(DataRegularSeason20242025!$AA$3:$AA$1315,DataRegularSeason20242025!$B$3:$B$1315, "&lt;=" &amp; $A159, DataRegularSeason20242025!$D$3:$D$1315, AC$1)+SUMIFS(DataRegularSeason20242025!$AB$3:$AB$1315,DataRegularSeason20242025!$B$3:$B$1315, "&lt;=" &amp; $A159, DataRegularSeason20242025!$E$3:$E$1315, AC$1)</f>
        <v>17</v>
      </c>
      <c r="AD159" s="2">
        <f>SUMIFS(DataRegularSeason20242025!$AA$3:$AA$1315,DataRegularSeason20242025!$B$3:$B$1315, "&lt;=" &amp; $A159, DataRegularSeason20242025!$D$3:$D$1315, AD$1)+SUMIFS(DataRegularSeason20242025!$AB$3:$AB$1315,DataRegularSeason20242025!$B$3:$B$1315, "&lt;=" &amp; $A159, DataRegularSeason20242025!$E$3:$E$1315, AD$1)</f>
        <v>21</v>
      </c>
      <c r="AE159" s="2">
        <f>SUMIFS(DataRegularSeason20242025!$AA$3:$AA$1315,DataRegularSeason20242025!$B$3:$B$1315, "&lt;=" &amp; $A159, DataRegularSeason20242025!$D$3:$D$1315, AE$1)+SUMIFS(DataRegularSeason20242025!$AB$3:$AB$1315,DataRegularSeason20242025!$B$3:$B$1315, "&lt;=" &amp; $A159, DataRegularSeason20242025!$E$3:$E$1315, AE$1)</f>
        <v>24</v>
      </c>
      <c r="AF159" s="2">
        <f>SUMIFS(DataRegularSeason20242025!$AA$3:$AA$1315,DataRegularSeason20242025!$B$3:$B$1315, "&lt;=" &amp; $A159, DataRegularSeason20242025!$D$3:$D$1315, AF$1)+SUMIFS(DataRegularSeason20242025!$AB$3:$AB$1315,DataRegularSeason20242025!$B$3:$B$1315, "&lt;=" &amp; $A159, DataRegularSeason20242025!$E$3:$E$1315, AF$1)</f>
        <v>32</v>
      </c>
      <c r="AG159" s="2">
        <f>SUMIFS(DataRegularSeason20242025!$AA$3:$AA$1315,DataRegularSeason20242025!$B$3:$B$1315, "&lt;=" &amp; $A159, DataRegularSeason20242025!$D$3:$D$1315, AG$1)+SUMIFS(DataRegularSeason20242025!$AB$3:$AB$1315,DataRegularSeason20242025!$B$3:$B$1315, "&lt;=" &amp; $A159, DataRegularSeason20242025!$E$3:$E$1315, AG$1)</f>
        <v>27</v>
      </c>
    </row>
    <row r="160" spans="1:33" x14ac:dyDescent="0.25">
      <c r="A160" s="4">
        <v>45726</v>
      </c>
      <c r="B160" s="2">
        <f>SUMIFS(DataRegularSeason20242025!$AA$3:$AA$1315,DataRegularSeason20242025!$B$3:$B$1315, "&lt;=" &amp; $A160, DataRegularSeason20242025!$D$3:$D$1315, B$1)+SUMIFS(DataRegularSeason20242025!$AB$3:$AB$1315,DataRegularSeason20242025!$B$3:$B$1315, "&lt;=" &amp; $A160, DataRegularSeason20242025!$E$3:$E$1315, B$1)</f>
        <v>18</v>
      </c>
      <c r="C160" s="2">
        <f>SUMIFS(DataRegularSeason20242025!$AA$3:$AA$1315,DataRegularSeason20242025!$B$3:$B$1315, "&lt;=" &amp; $A160, DataRegularSeason20242025!$D$3:$D$1315, C$1)+SUMIFS(DataRegularSeason20242025!$AB$3:$AB$1315,DataRegularSeason20242025!$B$3:$B$1315, "&lt;=" &amp; $A160, DataRegularSeason20242025!$E$3:$E$1315, C$1)</f>
        <v>19</v>
      </c>
      <c r="D160" s="2">
        <f>SUMIFS(DataRegularSeason20242025!$AA$3:$AA$1315,DataRegularSeason20242025!$B$3:$B$1315, "&lt;=" &amp; $A160, DataRegularSeason20242025!$D$3:$D$1315, D$1)+SUMIFS(DataRegularSeason20242025!$AB$3:$AB$1315,DataRegularSeason20242025!$B$3:$B$1315, "&lt;=" &amp; $A160, DataRegularSeason20242025!$E$3:$E$1315, D$1)</f>
        <v>19</v>
      </c>
      <c r="E160" s="2">
        <f>SUMIFS(DataRegularSeason20242025!$AA$3:$AA$1315,DataRegularSeason20242025!$B$3:$B$1315, "&lt;=" &amp; $A160, DataRegularSeason20242025!$D$3:$D$1315, E$1)+SUMIFS(DataRegularSeason20242025!$AB$3:$AB$1315,DataRegularSeason20242025!$B$3:$B$1315, "&lt;=" &amp; $A160, DataRegularSeason20242025!$E$3:$E$1315, E$1)</f>
        <v>28</v>
      </c>
      <c r="F160" s="2">
        <f>SUMIFS(DataRegularSeason20242025!$AA$3:$AA$1315,DataRegularSeason20242025!$B$3:$B$1315, "&lt;=" &amp; $A160, DataRegularSeason20242025!$D$3:$D$1315, F$1)+SUMIFS(DataRegularSeason20242025!$AB$3:$AB$1315,DataRegularSeason20242025!$B$3:$B$1315, "&lt;=" &amp; $A160, DataRegularSeason20242025!$E$3:$E$1315, F$1)</f>
        <v>16</v>
      </c>
      <c r="G160" s="2">
        <f>SUMIFS(DataRegularSeason20242025!$AA$3:$AA$1315,DataRegularSeason20242025!$B$3:$B$1315, "&lt;=" &amp; $A160, DataRegularSeason20242025!$D$3:$D$1315, G$1)+SUMIFS(DataRegularSeason20242025!$AB$3:$AB$1315,DataRegularSeason20242025!$B$3:$B$1315, "&lt;=" &amp; $A160, DataRegularSeason20242025!$E$3:$E$1315, G$1)</f>
        <v>23</v>
      </c>
      <c r="H160" s="2">
        <f>SUMIFS(DataRegularSeason20242025!$AA$3:$AA$1315,DataRegularSeason20242025!$B$3:$B$1315, "&lt;=" &amp; $A160, DataRegularSeason20242025!$D$3:$D$1315, H$1)+SUMIFS(DataRegularSeason20242025!$AB$3:$AB$1315,DataRegularSeason20242025!$B$3:$B$1315, "&lt;=" &amp; $A160, DataRegularSeason20242025!$E$3:$E$1315, H$1)</f>
        <v>13</v>
      </c>
      <c r="I160" s="2">
        <f>SUMIFS(DataRegularSeason20242025!$AA$3:$AA$1315,DataRegularSeason20242025!$B$3:$B$1315, "&lt;=" &amp; $A160, DataRegularSeason20242025!$D$3:$D$1315, I$1)+SUMIFS(DataRegularSeason20242025!$AB$3:$AB$1315,DataRegularSeason20242025!$B$3:$B$1315, "&lt;=" &amp; $A160, DataRegularSeason20242025!$E$3:$E$1315, I$1)</f>
        <v>20</v>
      </c>
      <c r="J160" s="2">
        <f>SUMIFS(DataRegularSeason20242025!$AA$3:$AA$1315,DataRegularSeason20242025!$B$3:$B$1315, "&lt;=" &amp; $A160, DataRegularSeason20242025!$D$3:$D$1315, J$1)+SUMIFS(DataRegularSeason20242025!$AB$3:$AB$1315,DataRegularSeason20242025!$B$3:$B$1315, "&lt;=" &amp; $A160, DataRegularSeason20242025!$E$3:$E$1315, J$1)</f>
        <v>24</v>
      </c>
      <c r="K160" s="2">
        <f>SUMIFS(DataRegularSeason20242025!$AA$3:$AA$1315,DataRegularSeason20242025!$B$3:$B$1315, "&lt;=" &amp; $A160, DataRegularSeason20242025!$D$3:$D$1315, K$1)+SUMIFS(DataRegularSeason20242025!$AB$3:$AB$1315,DataRegularSeason20242025!$B$3:$B$1315, "&lt;=" &amp; $A160, DataRegularSeason20242025!$E$3:$E$1315, K$1)</f>
        <v>16</v>
      </c>
      <c r="L160" s="2">
        <f>SUMIFS(DataRegularSeason20242025!$AA$3:$AA$1315,DataRegularSeason20242025!$B$3:$B$1315, "&lt;=" &amp; $A160, DataRegularSeason20242025!$D$3:$D$1315, L$1)+SUMIFS(DataRegularSeason20242025!$AB$3:$AB$1315,DataRegularSeason20242025!$B$3:$B$1315, "&lt;=" &amp; $A160, DataRegularSeason20242025!$E$3:$E$1315, L$1)</f>
        <v>22</v>
      </c>
      <c r="M160" s="2">
        <f>SUMIFS(DataRegularSeason20242025!$AA$3:$AA$1315,DataRegularSeason20242025!$B$3:$B$1315, "&lt;=" &amp; $A160, DataRegularSeason20242025!$D$3:$D$1315, M$1)+SUMIFS(DataRegularSeason20242025!$AB$3:$AB$1315,DataRegularSeason20242025!$B$3:$B$1315, "&lt;=" &amp; $A160, DataRegularSeason20242025!$E$3:$E$1315, M$1)</f>
        <v>25</v>
      </c>
      <c r="N160" s="2">
        <f>SUMIFS(DataRegularSeason20242025!$AA$3:$AA$1315,DataRegularSeason20242025!$B$3:$B$1315, "&lt;=" &amp; $A160, DataRegularSeason20242025!$D$3:$D$1315, N$1)+SUMIFS(DataRegularSeason20242025!$AB$3:$AB$1315,DataRegularSeason20242025!$B$3:$B$1315, "&lt;=" &amp; $A160, DataRegularSeason20242025!$E$3:$E$1315, N$1)</f>
        <v>23</v>
      </c>
      <c r="O160" s="2">
        <f>SUMIFS(DataRegularSeason20242025!$AA$3:$AA$1315,DataRegularSeason20242025!$B$3:$B$1315, "&lt;=" &amp; $A160, DataRegularSeason20242025!$D$3:$D$1315, O$1)+SUMIFS(DataRegularSeason20242025!$AB$3:$AB$1315,DataRegularSeason20242025!$B$3:$B$1315, "&lt;=" &amp; $A160, DataRegularSeason20242025!$E$3:$E$1315, O$1)</f>
        <v>27</v>
      </c>
      <c r="P160" s="2">
        <f>SUMIFS(DataRegularSeason20242025!$AA$3:$AA$1315,DataRegularSeason20242025!$B$3:$B$1315, "&lt;=" &amp; $A160, DataRegularSeason20242025!$D$3:$D$1315, P$1)+SUMIFS(DataRegularSeason20242025!$AB$3:$AB$1315,DataRegularSeason20242025!$B$3:$B$1315, "&lt;=" &amp; $A160, DataRegularSeason20242025!$E$3:$E$1315, P$1)</f>
        <v>16</v>
      </c>
      <c r="Q160" s="2">
        <f>SUMIFS(DataRegularSeason20242025!$AA$3:$AA$1315,DataRegularSeason20242025!$B$3:$B$1315, "&lt;=" &amp; $A160, DataRegularSeason20242025!$D$3:$D$1315, Q$1)+SUMIFS(DataRegularSeason20242025!$AB$3:$AB$1315,DataRegularSeason20242025!$B$3:$B$1315, "&lt;=" &amp; $A160, DataRegularSeason20242025!$E$3:$E$1315, Q$1)</f>
        <v>26</v>
      </c>
      <c r="R160" s="2">
        <f>SUMIFS(DataRegularSeason20242025!$AA$3:$AA$1315,DataRegularSeason20242025!$B$3:$B$1315, "&lt;=" &amp; $A160, DataRegularSeason20242025!$D$3:$D$1315, R$1)+SUMIFS(DataRegularSeason20242025!$AB$3:$AB$1315,DataRegularSeason20242025!$B$3:$B$1315, "&lt;=" &amp; $A160, DataRegularSeason20242025!$E$3:$E$1315, R$1)</f>
        <v>15</v>
      </c>
      <c r="S160" s="2">
        <f>SUMIFS(DataRegularSeason20242025!$AA$3:$AA$1315,DataRegularSeason20242025!$B$3:$B$1315, "&lt;=" &amp; $A160, DataRegularSeason20242025!$D$3:$D$1315, S$1)+SUMIFS(DataRegularSeason20242025!$AB$3:$AB$1315,DataRegularSeason20242025!$B$3:$B$1315, "&lt;=" &amp; $A160, DataRegularSeason20242025!$E$3:$E$1315, S$1)</f>
        <v>19</v>
      </c>
      <c r="T160" s="2">
        <f>SUMIFS(DataRegularSeason20242025!$AA$3:$AA$1315,DataRegularSeason20242025!$B$3:$B$1315, "&lt;=" &amp; $A160, DataRegularSeason20242025!$D$3:$D$1315, T$1)+SUMIFS(DataRegularSeason20242025!$AB$3:$AB$1315,DataRegularSeason20242025!$B$3:$B$1315, "&lt;=" &amp; $A160, DataRegularSeason20242025!$E$3:$E$1315, T$1)</f>
        <v>25</v>
      </c>
      <c r="U160" s="2">
        <f>SUMIFS(DataRegularSeason20242025!$AA$3:$AA$1315,DataRegularSeason20242025!$B$3:$B$1315, "&lt;=" &amp; $A160, DataRegularSeason20242025!$D$3:$D$1315, U$1)+SUMIFS(DataRegularSeason20242025!$AB$3:$AB$1315,DataRegularSeason20242025!$B$3:$B$1315, "&lt;=" &amp; $A160, DataRegularSeason20242025!$E$3:$E$1315, U$1)</f>
        <v>17</v>
      </c>
      <c r="V160" s="2">
        <f>SUMIFS(DataRegularSeason20242025!$AA$3:$AA$1315,DataRegularSeason20242025!$B$3:$B$1315, "&lt;=" &amp; $A160, DataRegularSeason20242025!$D$3:$D$1315, V$1)+SUMIFS(DataRegularSeason20242025!$AB$3:$AB$1315,DataRegularSeason20242025!$B$3:$B$1315, "&lt;=" &amp; $A160, DataRegularSeason20242025!$E$3:$E$1315, V$1)</f>
        <v>18</v>
      </c>
      <c r="W160" s="2">
        <f>SUMIFS(DataRegularSeason20242025!$AA$3:$AA$1315,DataRegularSeason20242025!$B$3:$B$1315, "&lt;=" &amp; $A160, DataRegularSeason20242025!$D$3:$D$1315, W$1)+SUMIFS(DataRegularSeason20242025!$AB$3:$AB$1315,DataRegularSeason20242025!$B$3:$B$1315, "&lt;=" &amp; $A160, DataRegularSeason20242025!$E$3:$E$1315, W$1)</f>
        <v>18</v>
      </c>
      <c r="X160" s="2">
        <f>SUMIFS(DataRegularSeason20242025!$AA$3:$AA$1315,DataRegularSeason20242025!$B$3:$B$1315, "&lt;=" &amp; $A160, DataRegularSeason20242025!$D$3:$D$1315, X$1)+SUMIFS(DataRegularSeason20242025!$AB$3:$AB$1315,DataRegularSeason20242025!$B$3:$B$1315, "&lt;=" &amp; $A160, DataRegularSeason20242025!$E$3:$E$1315, X$1)</f>
        <v>21</v>
      </c>
      <c r="Y160" s="2">
        <f>SUMIFS(DataRegularSeason20242025!$AA$3:$AA$1315,DataRegularSeason20242025!$B$3:$B$1315, "&lt;=" &amp; $A160, DataRegularSeason20242025!$D$3:$D$1315, Y$1)+SUMIFS(DataRegularSeason20242025!$AB$3:$AB$1315,DataRegularSeason20242025!$B$3:$B$1315, "&lt;=" &amp; $A160, DataRegularSeason20242025!$E$3:$E$1315, Y$1)</f>
        <v>16</v>
      </c>
      <c r="Z160" s="2">
        <f>SUMIFS(DataRegularSeason20242025!$AA$3:$AA$1315,DataRegularSeason20242025!$B$3:$B$1315, "&lt;=" &amp; $A160, DataRegularSeason20242025!$D$3:$D$1315, Z$1)+SUMIFS(DataRegularSeason20242025!$AB$3:$AB$1315,DataRegularSeason20242025!$B$3:$B$1315, "&lt;=" &amp; $A160, DataRegularSeason20242025!$E$3:$E$1315, Z$1)</f>
        <v>17</v>
      </c>
      <c r="AA160" s="2">
        <f>SUMIFS(DataRegularSeason20242025!$AA$3:$AA$1315,DataRegularSeason20242025!$B$3:$B$1315, "&lt;=" &amp; $A160, DataRegularSeason20242025!$D$3:$D$1315, AA$1)+SUMIFS(DataRegularSeason20242025!$AB$3:$AB$1315,DataRegularSeason20242025!$B$3:$B$1315, "&lt;=" &amp; $A160, DataRegularSeason20242025!$E$3:$E$1315, AA$1)</f>
        <v>21</v>
      </c>
      <c r="AB160" s="2">
        <f>SUMIFS(DataRegularSeason20242025!$AA$3:$AA$1315,DataRegularSeason20242025!$B$3:$B$1315, "&lt;=" &amp; $A160, DataRegularSeason20242025!$D$3:$D$1315, AB$1)+SUMIFS(DataRegularSeason20242025!$AB$3:$AB$1315,DataRegularSeason20242025!$B$3:$B$1315, "&lt;=" &amp; $A160, DataRegularSeason20242025!$E$3:$E$1315, AB$1)</f>
        <v>26</v>
      </c>
      <c r="AC160" s="2">
        <f>SUMIFS(DataRegularSeason20242025!$AA$3:$AA$1315,DataRegularSeason20242025!$B$3:$B$1315, "&lt;=" &amp; $A160, DataRegularSeason20242025!$D$3:$D$1315, AC$1)+SUMIFS(DataRegularSeason20242025!$AB$3:$AB$1315,DataRegularSeason20242025!$B$3:$B$1315, "&lt;=" &amp; $A160, DataRegularSeason20242025!$E$3:$E$1315, AC$1)</f>
        <v>17</v>
      </c>
      <c r="AD160" s="2">
        <f>SUMIFS(DataRegularSeason20242025!$AA$3:$AA$1315,DataRegularSeason20242025!$B$3:$B$1315, "&lt;=" &amp; $A160, DataRegularSeason20242025!$D$3:$D$1315, AD$1)+SUMIFS(DataRegularSeason20242025!$AB$3:$AB$1315,DataRegularSeason20242025!$B$3:$B$1315, "&lt;=" &amp; $A160, DataRegularSeason20242025!$E$3:$E$1315, AD$1)</f>
        <v>21</v>
      </c>
      <c r="AE160" s="2">
        <f>SUMIFS(DataRegularSeason20242025!$AA$3:$AA$1315,DataRegularSeason20242025!$B$3:$B$1315, "&lt;=" &amp; $A160, DataRegularSeason20242025!$D$3:$D$1315, AE$1)+SUMIFS(DataRegularSeason20242025!$AB$3:$AB$1315,DataRegularSeason20242025!$B$3:$B$1315, "&lt;=" &amp; $A160, DataRegularSeason20242025!$E$3:$E$1315, AE$1)</f>
        <v>24</v>
      </c>
      <c r="AF160" s="2">
        <f>SUMIFS(DataRegularSeason20242025!$AA$3:$AA$1315,DataRegularSeason20242025!$B$3:$B$1315, "&lt;=" &amp; $A160, DataRegularSeason20242025!$D$3:$D$1315, AF$1)+SUMIFS(DataRegularSeason20242025!$AB$3:$AB$1315,DataRegularSeason20242025!$B$3:$B$1315, "&lt;=" &amp; $A160, DataRegularSeason20242025!$E$3:$E$1315, AF$1)</f>
        <v>32</v>
      </c>
      <c r="AG160" s="2">
        <f>SUMIFS(DataRegularSeason20242025!$AA$3:$AA$1315,DataRegularSeason20242025!$B$3:$B$1315, "&lt;=" &amp; $A160, DataRegularSeason20242025!$D$3:$D$1315, AG$1)+SUMIFS(DataRegularSeason20242025!$AB$3:$AB$1315,DataRegularSeason20242025!$B$3:$B$1315, "&lt;=" &amp; $A160, DataRegularSeason20242025!$E$3:$E$1315, AG$1)</f>
        <v>27</v>
      </c>
    </row>
    <row r="161" spans="1:33" x14ac:dyDescent="0.25">
      <c r="A161" s="4">
        <v>45727</v>
      </c>
      <c r="B161" s="2">
        <f>SUMIFS(DataRegularSeason20242025!$AA$3:$AA$1315,DataRegularSeason20242025!$B$3:$B$1315, "&lt;=" &amp; $A161, DataRegularSeason20242025!$D$3:$D$1315, B$1)+SUMIFS(DataRegularSeason20242025!$AB$3:$AB$1315,DataRegularSeason20242025!$B$3:$B$1315, "&lt;=" &amp; $A161, DataRegularSeason20242025!$E$3:$E$1315, B$1)</f>
        <v>18</v>
      </c>
      <c r="C161" s="2">
        <f>SUMIFS(DataRegularSeason20242025!$AA$3:$AA$1315,DataRegularSeason20242025!$B$3:$B$1315, "&lt;=" &amp; $A161, DataRegularSeason20242025!$D$3:$D$1315, C$1)+SUMIFS(DataRegularSeason20242025!$AB$3:$AB$1315,DataRegularSeason20242025!$B$3:$B$1315, "&lt;=" &amp; $A161, DataRegularSeason20242025!$E$3:$E$1315, C$1)</f>
        <v>19</v>
      </c>
      <c r="D161" s="2">
        <f>SUMIFS(DataRegularSeason20242025!$AA$3:$AA$1315,DataRegularSeason20242025!$B$3:$B$1315, "&lt;=" &amp; $A161, DataRegularSeason20242025!$D$3:$D$1315, D$1)+SUMIFS(DataRegularSeason20242025!$AB$3:$AB$1315,DataRegularSeason20242025!$B$3:$B$1315, "&lt;=" &amp; $A161, DataRegularSeason20242025!$E$3:$E$1315, D$1)</f>
        <v>19</v>
      </c>
      <c r="E161" s="2">
        <f>SUMIFS(DataRegularSeason20242025!$AA$3:$AA$1315,DataRegularSeason20242025!$B$3:$B$1315, "&lt;=" &amp; $A161, DataRegularSeason20242025!$D$3:$D$1315, E$1)+SUMIFS(DataRegularSeason20242025!$AB$3:$AB$1315,DataRegularSeason20242025!$B$3:$B$1315, "&lt;=" &amp; $A161, DataRegularSeason20242025!$E$3:$E$1315, E$1)</f>
        <v>28</v>
      </c>
      <c r="F161" s="2">
        <f>SUMIFS(DataRegularSeason20242025!$AA$3:$AA$1315,DataRegularSeason20242025!$B$3:$B$1315, "&lt;=" &amp; $A161, DataRegularSeason20242025!$D$3:$D$1315, F$1)+SUMIFS(DataRegularSeason20242025!$AB$3:$AB$1315,DataRegularSeason20242025!$B$3:$B$1315, "&lt;=" &amp; $A161, DataRegularSeason20242025!$E$3:$E$1315, F$1)</f>
        <v>16</v>
      </c>
      <c r="G161" s="2">
        <f>SUMIFS(DataRegularSeason20242025!$AA$3:$AA$1315,DataRegularSeason20242025!$B$3:$B$1315, "&lt;=" &amp; $A161, DataRegularSeason20242025!$D$3:$D$1315, G$1)+SUMIFS(DataRegularSeason20242025!$AB$3:$AB$1315,DataRegularSeason20242025!$B$3:$B$1315, "&lt;=" &amp; $A161, DataRegularSeason20242025!$E$3:$E$1315, G$1)</f>
        <v>23</v>
      </c>
      <c r="H161" s="2">
        <f>SUMIFS(DataRegularSeason20242025!$AA$3:$AA$1315,DataRegularSeason20242025!$B$3:$B$1315, "&lt;=" &amp; $A161, DataRegularSeason20242025!$D$3:$D$1315, H$1)+SUMIFS(DataRegularSeason20242025!$AB$3:$AB$1315,DataRegularSeason20242025!$B$3:$B$1315, "&lt;=" &amp; $A161, DataRegularSeason20242025!$E$3:$E$1315, H$1)</f>
        <v>13</v>
      </c>
      <c r="I161" s="2">
        <f>SUMIFS(DataRegularSeason20242025!$AA$3:$AA$1315,DataRegularSeason20242025!$B$3:$B$1315, "&lt;=" &amp; $A161, DataRegularSeason20242025!$D$3:$D$1315, I$1)+SUMIFS(DataRegularSeason20242025!$AB$3:$AB$1315,DataRegularSeason20242025!$B$3:$B$1315, "&lt;=" &amp; $A161, DataRegularSeason20242025!$E$3:$E$1315, I$1)</f>
        <v>20</v>
      </c>
      <c r="J161" s="2">
        <f>SUMIFS(DataRegularSeason20242025!$AA$3:$AA$1315,DataRegularSeason20242025!$B$3:$B$1315, "&lt;=" &amp; $A161, DataRegularSeason20242025!$D$3:$D$1315, J$1)+SUMIFS(DataRegularSeason20242025!$AB$3:$AB$1315,DataRegularSeason20242025!$B$3:$B$1315, "&lt;=" &amp; $A161, DataRegularSeason20242025!$E$3:$E$1315, J$1)</f>
        <v>24</v>
      </c>
      <c r="K161" s="2">
        <f>SUMIFS(DataRegularSeason20242025!$AA$3:$AA$1315,DataRegularSeason20242025!$B$3:$B$1315, "&lt;=" &amp; $A161, DataRegularSeason20242025!$D$3:$D$1315, K$1)+SUMIFS(DataRegularSeason20242025!$AB$3:$AB$1315,DataRegularSeason20242025!$B$3:$B$1315, "&lt;=" &amp; $A161, DataRegularSeason20242025!$E$3:$E$1315, K$1)</f>
        <v>16</v>
      </c>
      <c r="L161" s="2">
        <f>SUMIFS(DataRegularSeason20242025!$AA$3:$AA$1315,DataRegularSeason20242025!$B$3:$B$1315, "&lt;=" &amp; $A161, DataRegularSeason20242025!$D$3:$D$1315, L$1)+SUMIFS(DataRegularSeason20242025!$AB$3:$AB$1315,DataRegularSeason20242025!$B$3:$B$1315, "&lt;=" &amp; $A161, DataRegularSeason20242025!$E$3:$E$1315, L$1)</f>
        <v>22</v>
      </c>
      <c r="M161" s="2">
        <f>SUMIFS(DataRegularSeason20242025!$AA$3:$AA$1315,DataRegularSeason20242025!$B$3:$B$1315, "&lt;=" &amp; $A161, DataRegularSeason20242025!$D$3:$D$1315, M$1)+SUMIFS(DataRegularSeason20242025!$AB$3:$AB$1315,DataRegularSeason20242025!$B$3:$B$1315, "&lt;=" &amp; $A161, DataRegularSeason20242025!$E$3:$E$1315, M$1)</f>
        <v>25</v>
      </c>
      <c r="N161" s="2">
        <f>SUMIFS(DataRegularSeason20242025!$AA$3:$AA$1315,DataRegularSeason20242025!$B$3:$B$1315, "&lt;=" &amp; $A161, DataRegularSeason20242025!$D$3:$D$1315, N$1)+SUMIFS(DataRegularSeason20242025!$AB$3:$AB$1315,DataRegularSeason20242025!$B$3:$B$1315, "&lt;=" &amp; $A161, DataRegularSeason20242025!$E$3:$E$1315, N$1)</f>
        <v>23</v>
      </c>
      <c r="O161" s="2">
        <f>SUMIFS(DataRegularSeason20242025!$AA$3:$AA$1315,DataRegularSeason20242025!$B$3:$B$1315, "&lt;=" &amp; $A161, DataRegularSeason20242025!$D$3:$D$1315, O$1)+SUMIFS(DataRegularSeason20242025!$AB$3:$AB$1315,DataRegularSeason20242025!$B$3:$B$1315, "&lt;=" &amp; $A161, DataRegularSeason20242025!$E$3:$E$1315, O$1)</f>
        <v>27</v>
      </c>
      <c r="P161" s="2">
        <f>SUMIFS(DataRegularSeason20242025!$AA$3:$AA$1315,DataRegularSeason20242025!$B$3:$B$1315, "&lt;=" &amp; $A161, DataRegularSeason20242025!$D$3:$D$1315, P$1)+SUMIFS(DataRegularSeason20242025!$AB$3:$AB$1315,DataRegularSeason20242025!$B$3:$B$1315, "&lt;=" &amp; $A161, DataRegularSeason20242025!$E$3:$E$1315, P$1)</f>
        <v>16</v>
      </c>
      <c r="Q161" s="2">
        <f>SUMIFS(DataRegularSeason20242025!$AA$3:$AA$1315,DataRegularSeason20242025!$B$3:$B$1315, "&lt;=" &amp; $A161, DataRegularSeason20242025!$D$3:$D$1315, Q$1)+SUMIFS(DataRegularSeason20242025!$AB$3:$AB$1315,DataRegularSeason20242025!$B$3:$B$1315, "&lt;=" &amp; $A161, DataRegularSeason20242025!$E$3:$E$1315, Q$1)</f>
        <v>26</v>
      </c>
      <c r="R161" s="2">
        <f>SUMIFS(DataRegularSeason20242025!$AA$3:$AA$1315,DataRegularSeason20242025!$B$3:$B$1315, "&lt;=" &amp; $A161, DataRegularSeason20242025!$D$3:$D$1315, R$1)+SUMIFS(DataRegularSeason20242025!$AB$3:$AB$1315,DataRegularSeason20242025!$B$3:$B$1315, "&lt;=" &amp; $A161, DataRegularSeason20242025!$E$3:$E$1315, R$1)</f>
        <v>15</v>
      </c>
      <c r="S161" s="2">
        <f>SUMIFS(DataRegularSeason20242025!$AA$3:$AA$1315,DataRegularSeason20242025!$B$3:$B$1315, "&lt;=" &amp; $A161, DataRegularSeason20242025!$D$3:$D$1315, S$1)+SUMIFS(DataRegularSeason20242025!$AB$3:$AB$1315,DataRegularSeason20242025!$B$3:$B$1315, "&lt;=" &amp; $A161, DataRegularSeason20242025!$E$3:$E$1315, S$1)</f>
        <v>19</v>
      </c>
      <c r="T161" s="2">
        <f>SUMIFS(DataRegularSeason20242025!$AA$3:$AA$1315,DataRegularSeason20242025!$B$3:$B$1315, "&lt;=" &amp; $A161, DataRegularSeason20242025!$D$3:$D$1315, T$1)+SUMIFS(DataRegularSeason20242025!$AB$3:$AB$1315,DataRegularSeason20242025!$B$3:$B$1315, "&lt;=" &amp; $A161, DataRegularSeason20242025!$E$3:$E$1315, T$1)</f>
        <v>25</v>
      </c>
      <c r="U161" s="2">
        <f>SUMIFS(DataRegularSeason20242025!$AA$3:$AA$1315,DataRegularSeason20242025!$B$3:$B$1315, "&lt;=" &amp; $A161, DataRegularSeason20242025!$D$3:$D$1315, U$1)+SUMIFS(DataRegularSeason20242025!$AB$3:$AB$1315,DataRegularSeason20242025!$B$3:$B$1315, "&lt;=" &amp; $A161, DataRegularSeason20242025!$E$3:$E$1315, U$1)</f>
        <v>17</v>
      </c>
      <c r="V161" s="2">
        <f>SUMIFS(DataRegularSeason20242025!$AA$3:$AA$1315,DataRegularSeason20242025!$B$3:$B$1315, "&lt;=" &amp; $A161, DataRegularSeason20242025!$D$3:$D$1315, V$1)+SUMIFS(DataRegularSeason20242025!$AB$3:$AB$1315,DataRegularSeason20242025!$B$3:$B$1315, "&lt;=" &amp; $A161, DataRegularSeason20242025!$E$3:$E$1315, V$1)</f>
        <v>18</v>
      </c>
      <c r="W161" s="2">
        <f>SUMIFS(DataRegularSeason20242025!$AA$3:$AA$1315,DataRegularSeason20242025!$B$3:$B$1315, "&lt;=" &amp; $A161, DataRegularSeason20242025!$D$3:$D$1315, W$1)+SUMIFS(DataRegularSeason20242025!$AB$3:$AB$1315,DataRegularSeason20242025!$B$3:$B$1315, "&lt;=" &amp; $A161, DataRegularSeason20242025!$E$3:$E$1315, W$1)</f>
        <v>18</v>
      </c>
      <c r="X161" s="2">
        <f>SUMIFS(DataRegularSeason20242025!$AA$3:$AA$1315,DataRegularSeason20242025!$B$3:$B$1315, "&lt;=" &amp; $A161, DataRegularSeason20242025!$D$3:$D$1315, X$1)+SUMIFS(DataRegularSeason20242025!$AB$3:$AB$1315,DataRegularSeason20242025!$B$3:$B$1315, "&lt;=" &amp; $A161, DataRegularSeason20242025!$E$3:$E$1315, X$1)</f>
        <v>21</v>
      </c>
      <c r="Y161" s="2">
        <f>SUMIFS(DataRegularSeason20242025!$AA$3:$AA$1315,DataRegularSeason20242025!$B$3:$B$1315, "&lt;=" &amp; $A161, DataRegularSeason20242025!$D$3:$D$1315, Y$1)+SUMIFS(DataRegularSeason20242025!$AB$3:$AB$1315,DataRegularSeason20242025!$B$3:$B$1315, "&lt;=" &amp; $A161, DataRegularSeason20242025!$E$3:$E$1315, Y$1)</f>
        <v>16</v>
      </c>
      <c r="Z161" s="2">
        <f>SUMIFS(DataRegularSeason20242025!$AA$3:$AA$1315,DataRegularSeason20242025!$B$3:$B$1315, "&lt;=" &amp; $A161, DataRegularSeason20242025!$D$3:$D$1315, Z$1)+SUMIFS(DataRegularSeason20242025!$AB$3:$AB$1315,DataRegularSeason20242025!$B$3:$B$1315, "&lt;=" &amp; $A161, DataRegularSeason20242025!$E$3:$E$1315, Z$1)</f>
        <v>17</v>
      </c>
      <c r="AA161" s="2">
        <f>SUMIFS(DataRegularSeason20242025!$AA$3:$AA$1315,DataRegularSeason20242025!$B$3:$B$1315, "&lt;=" &amp; $A161, DataRegularSeason20242025!$D$3:$D$1315, AA$1)+SUMIFS(DataRegularSeason20242025!$AB$3:$AB$1315,DataRegularSeason20242025!$B$3:$B$1315, "&lt;=" &amp; $A161, DataRegularSeason20242025!$E$3:$E$1315, AA$1)</f>
        <v>21</v>
      </c>
      <c r="AB161" s="2">
        <f>SUMIFS(DataRegularSeason20242025!$AA$3:$AA$1315,DataRegularSeason20242025!$B$3:$B$1315, "&lt;=" &amp; $A161, DataRegularSeason20242025!$D$3:$D$1315, AB$1)+SUMIFS(DataRegularSeason20242025!$AB$3:$AB$1315,DataRegularSeason20242025!$B$3:$B$1315, "&lt;=" &amp; $A161, DataRegularSeason20242025!$E$3:$E$1315, AB$1)</f>
        <v>26</v>
      </c>
      <c r="AC161" s="2">
        <f>SUMIFS(DataRegularSeason20242025!$AA$3:$AA$1315,DataRegularSeason20242025!$B$3:$B$1315, "&lt;=" &amp; $A161, DataRegularSeason20242025!$D$3:$D$1315, AC$1)+SUMIFS(DataRegularSeason20242025!$AB$3:$AB$1315,DataRegularSeason20242025!$B$3:$B$1315, "&lt;=" &amp; $A161, DataRegularSeason20242025!$E$3:$E$1315, AC$1)</f>
        <v>17</v>
      </c>
      <c r="AD161" s="2">
        <f>SUMIFS(DataRegularSeason20242025!$AA$3:$AA$1315,DataRegularSeason20242025!$B$3:$B$1315, "&lt;=" &amp; $A161, DataRegularSeason20242025!$D$3:$D$1315, AD$1)+SUMIFS(DataRegularSeason20242025!$AB$3:$AB$1315,DataRegularSeason20242025!$B$3:$B$1315, "&lt;=" &amp; $A161, DataRegularSeason20242025!$E$3:$E$1315, AD$1)</f>
        <v>21</v>
      </c>
      <c r="AE161" s="2">
        <f>SUMIFS(DataRegularSeason20242025!$AA$3:$AA$1315,DataRegularSeason20242025!$B$3:$B$1315, "&lt;=" &amp; $A161, DataRegularSeason20242025!$D$3:$D$1315, AE$1)+SUMIFS(DataRegularSeason20242025!$AB$3:$AB$1315,DataRegularSeason20242025!$B$3:$B$1315, "&lt;=" &amp; $A161, DataRegularSeason20242025!$E$3:$E$1315, AE$1)</f>
        <v>24</v>
      </c>
      <c r="AF161" s="2">
        <f>SUMIFS(DataRegularSeason20242025!$AA$3:$AA$1315,DataRegularSeason20242025!$B$3:$B$1315, "&lt;=" &amp; $A161, DataRegularSeason20242025!$D$3:$D$1315, AF$1)+SUMIFS(DataRegularSeason20242025!$AB$3:$AB$1315,DataRegularSeason20242025!$B$3:$B$1315, "&lt;=" &amp; $A161, DataRegularSeason20242025!$E$3:$E$1315, AF$1)</f>
        <v>32</v>
      </c>
      <c r="AG161" s="2">
        <f>SUMIFS(DataRegularSeason20242025!$AA$3:$AA$1315,DataRegularSeason20242025!$B$3:$B$1315, "&lt;=" &amp; $A161, DataRegularSeason20242025!$D$3:$D$1315, AG$1)+SUMIFS(DataRegularSeason20242025!$AB$3:$AB$1315,DataRegularSeason20242025!$B$3:$B$1315, "&lt;=" &amp; $A161, DataRegularSeason20242025!$E$3:$E$1315, AG$1)</f>
        <v>27</v>
      </c>
    </row>
    <row r="162" spans="1:33" x14ac:dyDescent="0.25">
      <c r="A162" s="4">
        <v>45728</v>
      </c>
      <c r="B162" s="2">
        <f>SUMIFS(DataRegularSeason20242025!$AA$3:$AA$1315,DataRegularSeason20242025!$B$3:$B$1315, "&lt;=" &amp; $A162, DataRegularSeason20242025!$D$3:$D$1315, B$1)+SUMIFS(DataRegularSeason20242025!$AB$3:$AB$1315,DataRegularSeason20242025!$B$3:$B$1315, "&lt;=" &amp; $A162, DataRegularSeason20242025!$E$3:$E$1315, B$1)</f>
        <v>18</v>
      </c>
      <c r="C162" s="2">
        <f>SUMIFS(DataRegularSeason20242025!$AA$3:$AA$1315,DataRegularSeason20242025!$B$3:$B$1315, "&lt;=" &amp; $A162, DataRegularSeason20242025!$D$3:$D$1315, C$1)+SUMIFS(DataRegularSeason20242025!$AB$3:$AB$1315,DataRegularSeason20242025!$B$3:$B$1315, "&lt;=" &amp; $A162, DataRegularSeason20242025!$E$3:$E$1315, C$1)</f>
        <v>19</v>
      </c>
      <c r="D162" s="2">
        <f>SUMIFS(DataRegularSeason20242025!$AA$3:$AA$1315,DataRegularSeason20242025!$B$3:$B$1315, "&lt;=" &amp; $A162, DataRegularSeason20242025!$D$3:$D$1315, D$1)+SUMIFS(DataRegularSeason20242025!$AB$3:$AB$1315,DataRegularSeason20242025!$B$3:$B$1315, "&lt;=" &amp; $A162, DataRegularSeason20242025!$E$3:$E$1315, D$1)</f>
        <v>19</v>
      </c>
      <c r="E162" s="2">
        <f>SUMIFS(DataRegularSeason20242025!$AA$3:$AA$1315,DataRegularSeason20242025!$B$3:$B$1315, "&lt;=" &amp; $A162, DataRegularSeason20242025!$D$3:$D$1315, E$1)+SUMIFS(DataRegularSeason20242025!$AB$3:$AB$1315,DataRegularSeason20242025!$B$3:$B$1315, "&lt;=" &amp; $A162, DataRegularSeason20242025!$E$3:$E$1315, E$1)</f>
        <v>28</v>
      </c>
      <c r="F162" s="2">
        <f>SUMIFS(DataRegularSeason20242025!$AA$3:$AA$1315,DataRegularSeason20242025!$B$3:$B$1315, "&lt;=" &amp; $A162, DataRegularSeason20242025!$D$3:$D$1315, F$1)+SUMIFS(DataRegularSeason20242025!$AB$3:$AB$1315,DataRegularSeason20242025!$B$3:$B$1315, "&lt;=" &amp; $A162, DataRegularSeason20242025!$E$3:$E$1315, F$1)</f>
        <v>16</v>
      </c>
      <c r="G162" s="2">
        <f>SUMIFS(DataRegularSeason20242025!$AA$3:$AA$1315,DataRegularSeason20242025!$B$3:$B$1315, "&lt;=" &amp; $A162, DataRegularSeason20242025!$D$3:$D$1315, G$1)+SUMIFS(DataRegularSeason20242025!$AB$3:$AB$1315,DataRegularSeason20242025!$B$3:$B$1315, "&lt;=" &amp; $A162, DataRegularSeason20242025!$E$3:$E$1315, G$1)</f>
        <v>23</v>
      </c>
      <c r="H162" s="2">
        <f>SUMIFS(DataRegularSeason20242025!$AA$3:$AA$1315,DataRegularSeason20242025!$B$3:$B$1315, "&lt;=" &amp; $A162, DataRegularSeason20242025!$D$3:$D$1315, H$1)+SUMIFS(DataRegularSeason20242025!$AB$3:$AB$1315,DataRegularSeason20242025!$B$3:$B$1315, "&lt;=" &amp; $A162, DataRegularSeason20242025!$E$3:$E$1315, H$1)</f>
        <v>13</v>
      </c>
      <c r="I162" s="2">
        <f>SUMIFS(DataRegularSeason20242025!$AA$3:$AA$1315,DataRegularSeason20242025!$B$3:$B$1315, "&lt;=" &amp; $A162, DataRegularSeason20242025!$D$3:$D$1315, I$1)+SUMIFS(DataRegularSeason20242025!$AB$3:$AB$1315,DataRegularSeason20242025!$B$3:$B$1315, "&lt;=" &amp; $A162, DataRegularSeason20242025!$E$3:$E$1315, I$1)</f>
        <v>20</v>
      </c>
      <c r="J162" s="2">
        <f>SUMIFS(DataRegularSeason20242025!$AA$3:$AA$1315,DataRegularSeason20242025!$B$3:$B$1315, "&lt;=" &amp; $A162, DataRegularSeason20242025!$D$3:$D$1315, J$1)+SUMIFS(DataRegularSeason20242025!$AB$3:$AB$1315,DataRegularSeason20242025!$B$3:$B$1315, "&lt;=" &amp; $A162, DataRegularSeason20242025!$E$3:$E$1315, J$1)</f>
        <v>24</v>
      </c>
      <c r="K162" s="2">
        <f>SUMIFS(DataRegularSeason20242025!$AA$3:$AA$1315,DataRegularSeason20242025!$B$3:$B$1315, "&lt;=" &amp; $A162, DataRegularSeason20242025!$D$3:$D$1315, K$1)+SUMIFS(DataRegularSeason20242025!$AB$3:$AB$1315,DataRegularSeason20242025!$B$3:$B$1315, "&lt;=" &amp; $A162, DataRegularSeason20242025!$E$3:$E$1315, K$1)</f>
        <v>16</v>
      </c>
      <c r="L162" s="2">
        <f>SUMIFS(DataRegularSeason20242025!$AA$3:$AA$1315,DataRegularSeason20242025!$B$3:$B$1315, "&lt;=" &amp; $A162, DataRegularSeason20242025!$D$3:$D$1315, L$1)+SUMIFS(DataRegularSeason20242025!$AB$3:$AB$1315,DataRegularSeason20242025!$B$3:$B$1315, "&lt;=" &amp; $A162, DataRegularSeason20242025!$E$3:$E$1315, L$1)</f>
        <v>22</v>
      </c>
      <c r="M162" s="2">
        <f>SUMIFS(DataRegularSeason20242025!$AA$3:$AA$1315,DataRegularSeason20242025!$B$3:$B$1315, "&lt;=" &amp; $A162, DataRegularSeason20242025!$D$3:$D$1315, M$1)+SUMIFS(DataRegularSeason20242025!$AB$3:$AB$1315,DataRegularSeason20242025!$B$3:$B$1315, "&lt;=" &amp; $A162, DataRegularSeason20242025!$E$3:$E$1315, M$1)</f>
        <v>25</v>
      </c>
      <c r="N162" s="2">
        <f>SUMIFS(DataRegularSeason20242025!$AA$3:$AA$1315,DataRegularSeason20242025!$B$3:$B$1315, "&lt;=" &amp; $A162, DataRegularSeason20242025!$D$3:$D$1315, N$1)+SUMIFS(DataRegularSeason20242025!$AB$3:$AB$1315,DataRegularSeason20242025!$B$3:$B$1315, "&lt;=" &amp; $A162, DataRegularSeason20242025!$E$3:$E$1315, N$1)</f>
        <v>23</v>
      </c>
      <c r="O162" s="2">
        <f>SUMIFS(DataRegularSeason20242025!$AA$3:$AA$1315,DataRegularSeason20242025!$B$3:$B$1315, "&lt;=" &amp; $A162, DataRegularSeason20242025!$D$3:$D$1315, O$1)+SUMIFS(DataRegularSeason20242025!$AB$3:$AB$1315,DataRegularSeason20242025!$B$3:$B$1315, "&lt;=" &amp; $A162, DataRegularSeason20242025!$E$3:$E$1315, O$1)</f>
        <v>27</v>
      </c>
      <c r="P162" s="2">
        <f>SUMIFS(DataRegularSeason20242025!$AA$3:$AA$1315,DataRegularSeason20242025!$B$3:$B$1315, "&lt;=" &amp; $A162, DataRegularSeason20242025!$D$3:$D$1315, P$1)+SUMIFS(DataRegularSeason20242025!$AB$3:$AB$1315,DataRegularSeason20242025!$B$3:$B$1315, "&lt;=" &amp; $A162, DataRegularSeason20242025!$E$3:$E$1315, P$1)</f>
        <v>16</v>
      </c>
      <c r="Q162" s="2">
        <f>SUMIFS(DataRegularSeason20242025!$AA$3:$AA$1315,DataRegularSeason20242025!$B$3:$B$1315, "&lt;=" &amp; $A162, DataRegularSeason20242025!$D$3:$D$1315, Q$1)+SUMIFS(DataRegularSeason20242025!$AB$3:$AB$1315,DataRegularSeason20242025!$B$3:$B$1315, "&lt;=" &amp; $A162, DataRegularSeason20242025!$E$3:$E$1315, Q$1)</f>
        <v>26</v>
      </c>
      <c r="R162" s="2">
        <f>SUMIFS(DataRegularSeason20242025!$AA$3:$AA$1315,DataRegularSeason20242025!$B$3:$B$1315, "&lt;=" &amp; $A162, DataRegularSeason20242025!$D$3:$D$1315, R$1)+SUMIFS(DataRegularSeason20242025!$AB$3:$AB$1315,DataRegularSeason20242025!$B$3:$B$1315, "&lt;=" &amp; $A162, DataRegularSeason20242025!$E$3:$E$1315, R$1)</f>
        <v>15</v>
      </c>
      <c r="S162" s="2">
        <f>SUMIFS(DataRegularSeason20242025!$AA$3:$AA$1315,DataRegularSeason20242025!$B$3:$B$1315, "&lt;=" &amp; $A162, DataRegularSeason20242025!$D$3:$D$1315, S$1)+SUMIFS(DataRegularSeason20242025!$AB$3:$AB$1315,DataRegularSeason20242025!$B$3:$B$1315, "&lt;=" &amp; $A162, DataRegularSeason20242025!$E$3:$E$1315, S$1)</f>
        <v>19</v>
      </c>
      <c r="T162" s="2">
        <f>SUMIFS(DataRegularSeason20242025!$AA$3:$AA$1315,DataRegularSeason20242025!$B$3:$B$1315, "&lt;=" &amp; $A162, DataRegularSeason20242025!$D$3:$D$1315, T$1)+SUMIFS(DataRegularSeason20242025!$AB$3:$AB$1315,DataRegularSeason20242025!$B$3:$B$1315, "&lt;=" &amp; $A162, DataRegularSeason20242025!$E$3:$E$1315, T$1)</f>
        <v>25</v>
      </c>
      <c r="U162" s="2">
        <f>SUMIFS(DataRegularSeason20242025!$AA$3:$AA$1315,DataRegularSeason20242025!$B$3:$B$1315, "&lt;=" &amp; $A162, DataRegularSeason20242025!$D$3:$D$1315, U$1)+SUMIFS(DataRegularSeason20242025!$AB$3:$AB$1315,DataRegularSeason20242025!$B$3:$B$1315, "&lt;=" &amp; $A162, DataRegularSeason20242025!$E$3:$E$1315, U$1)</f>
        <v>17</v>
      </c>
      <c r="V162" s="2">
        <f>SUMIFS(DataRegularSeason20242025!$AA$3:$AA$1315,DataRegularSeason20242025!$B$3:$B$1315, "&lt;=" &amp; $A162, DataRegularSeason20242025!$D$3:$D$1315, V$1)+SUMIFS(DataRegularSeason20242025!$AB$3:$AB$1315,DataRegularSeason20242025!$B$3:$B$1315, "&lt;=" &amp; $A162, DataRegularSeason20242025!$E$3:$E$1315, V$1)</f>
        <v>18</v>
      </c>
      <c r="W162" s="2">
        <f>SUMIFS(DataRegularSeason20242025!$AA$3:$AA$1315,DataRegularSeason20242025!$B$3:$B$1315, "&lt;=" &amp; $A162, DataRegularSeason20242025!$D$3:$D$1315, W$1)+SUMIFS(DataRegularSeason20242025!$AB$3:$AB$1315,DataRegularSeason20242025!$B$3:$B$1315, "&lt;=" &amp; $A162, DataRegularSeason20242025!$E$3:$E$1315, W$1)</f>
        <v>18</v>
      </c>
      <c r="X162" s="2">
        <f>SUMIFS(DataRegularSeason20242025!$AA$3:$AA$1315,DataRegularSeason20242025!$B$3:$B$1315, "&lt;=" &amp; $A162, DataRegularSeason20242025!$D$3:$D$1315, X$1)+SUMIFS(DataRegularSeason20242025!$AB$3:$AB$1315,DataRegularSeason20242025!$B$3:$B$1315, "&lt;=" &amp; $A162, DataRegularSeason20242025!$E$3:$E$1315, X$1)</f>
        <v>21</v>
      </c>
      <c r="Y162" s="2">
        <f>SUMIFS(DataRegularSeason20242025!$AA$3:$AA$1315,DataRegularSeason20242025!$B$3:$B$1315, "&lt;=" &amp; $A162, DataRegularSeason20242025!$D$3:$D$1315, Y$1)+SUMIFS(DataRegularSeason20242025!$AB$3:$AB$1315,DataRegularSeason20242025!$B$3:$B$1315, "&lt;=" &amp; $A162, DataRegularSeason20242025!$E$3:$E$1315, Y$1)</f>
        <v>16</v>
      </c>
      <c r="Z162" s="2">
        <f>SUMIFS(DataRegularSeason20242025!$AA$3:$AA$1315,DataRegularSeason20242025!$B$3:$B$1315, "&lt;=" &amp; $A162, DataRegularSeason20242025!$D$3:$D$1315, Z$1)+SUMIFS(DataRegularSeason20242025!$AB$3:$AB$1315,DataRegularSeason20242025!$B$3:$B$1315, "&lt;=" &amp; $A162, DataRegularSeason20242025!$E$3:$E$1315, Z$1)</f>
        <v>17</v>
      </c>
      <c r="AA162" s="2">
        <f>SUMIFS(DataRegularSeason20242025!$AA$3:$AA$1315,DataRegularSeason20242025!$B$3:$B$1315, "&lt;=" &amp; $A162, DataRegularSeason20242025!$D$3:$D$1315, AA$1)+SUMIFS(DataRegularSeason20242025!$AB$3:$AB$1315,DataRegularSeason20242025!$B$3:$B$1315, "&lt;=" &amp; $A162, DataRegularSeason20242025!$E$3:$E$1315, AA$1)</f>
        <v>21</v>
      </c>
      <c r="AB162" s="2">
        <f>SUMIFS(DataRegularSeason20242025!$AA$3:$AA$1315,DataRegularSeason20242025!$B$3:$B$1315, "&lt;=" &amp; $A162, DataRegularSeason20242025!$D$3:$D$1315, AB$1)+SUMIFS(DataRegularSeason20242025!$AB$3:$AB$1315,DataRegularSeason20242025!$B$3:$B$1315, "&lt;=" &amp; $A162, DataRegularSeason20242025!$E$3:$E$1315, AB$1)</f>
        <v>26</v>
      </c>
      <c r="AC162" s="2">
        <f>SUMIFS(DataRegularSeason20242025!$AA$3:$AA$1315,DataRegularSeason20242025!$B$3:$B$1315, "&lt;=" &amp; $A162, DataRegularSeason20242025!$D$3:$D$1315, AC$1)+SUMIFS(DataRegularSeason20242025!$AB$3:$AB$1315,DataRegularSeason20242025!$B$3:$B$1315, "&lt;=" &amp; $A162, DataRegularSeason20242025!$E$3:$E$1315, AC$1)</f>
        <v>17</v>
      </c>
      <c r="AD162" s="2">
        <f>SUMIFS(DataRegularSeason20242025!$AA$3:$AA$1315,DataRegularSeason20242025!$B$3:$B$1315, "&lt;=" &amp; $A162, DataRegularSeason20242025!$D$3:$D$1315, AD$1)+SUMIFS(DataRegularSeason20242025!$AB$3:$AB$1315,DataRegularSeason20242025!$B$3:$B$1315, "&lt;=" &amp; $A162, DataRegularSeason20242025!$E$3:$E$1315, AD$1)</f>
        <v>21</v>
      </c>
      <c r="AE162" s="2">
        <f>SUMIFS(DataRegularSeason20242025!$AA$3:$AA$1315,DataRegularSeason20242025!$B$3:$B$1315, "&lt;=" &amp; $A162, DataRegularSeason20242025!$D$3:$D$1315, AE$1)+SUMIFS(DataRegularSeason20242025!$AB$3:$AB$1315,DataRegularSeason20242025!$B$3:$B$1315, "&lt;=" &amp; $A162, DataRegularSeason20242025!$E$3:$E$1315, AE$1)</f>
        <v>24</v>
      </c>
      <c r="AF162" s="2">
        <f>SUMIFS(DataRegularSeason20242025!$AA$3:$AA$1315,DataRegularSeason20242025!$B$3:$B$1315, "&lt;=" &amp; $A162, DataRegularSeason20242025!$D$3:$D$1315, AF$1)+SUMIFS(DataRegularSeason20242025!$AB$3:$AB$1315,DataRegularSeason20242025!$B$3:$B$1315, "&lt;=" &amp; $A162, DataRegularSeason20242025!$E$3:$E$1315, AF$1)</f>
        <v>32</v>
      </c>
      <c r="AG162" s="2">
        <f>SUMIFS(DataRegularSeason20242025!$AA$3:$AA$1315,DataRegularSeason20242025!$B$3:$B$1315, "&lt;=" &amp; $A162, DataRegularSeason20242025!$D$3:$D$1315, AG$1)+SUMIFS(DataRegularSeason20242025!$AB$3:$AB$1315,DataRegularSeason20242025!$B$3:$B$1315, "&lt;=" &amp; $A162, DataRegularSeason20242025!$E$3:$E$1315, AG$1)</f>
        <v>27</v>
      </c>
    </row>
    <row r="163" spans="1:33" x14ac:dyDescent="0.25">
      <c r="A163" s="4">
        <v>45729</v>
      </c>
      <c r="B163" s="2">
        <f>SUMIFS(DataRegularSeason20242025!$AA$3:$AA$1315,DataRegularSeason20242025!$B$3:$B$1315, "&lt;=" &amp; $A163, DataRegularSeason20242025!$D$3:$D$1315, B$1)+SUMIFS(DataRegularSeason20242025!$AB$3:$AB$1315,DataRegularSeason20242025!$B$3:$B$1315, "&lt;=" &amp; $A163, DataRegularSeason20242025!$E$3:$E$1315, B$1)</f>
        <v>18</v>
      </c>
      <c r="C163" s="2">
        <f>SUMIFS(DataRegularSeason20242025!$AA$3:$AA$1315,DataRegularSeason20242025!$B$3:$B$1315, "&lt;=" &amp; $A163, DataRegularSeason20242025!$D$3:$D$1315, C$1)+SUMIFS(DataRegularSeason20242025!$AB$3:$AB$1315,DataRegularSeason20242025!$B$3:$B$1315, "&lt;=" &amp; $A163, DataRegularSeason20242025!$E$3:$E$1315, C$1)</f>
        <v>19</v>
      </c>
      <c r="D163" s="2">
        <f>SUMIFS(DataRegularSeason20242025!$AA$3:$AA$1315,DataRegularSeason20242025!$B$3:$B$1315, "&lt;=" &amp; $A163, DataRegularSeason20242025!$D$3:$D$1315, D$1)+SUMIFS(DataRegularSeason20242025!$AB$3:$AB$1315,DataRegularSeason20242025!$B$3:$B$1315, "&lt;=" &amp; $A163, DataRegularSeason20242025!$E$3:$E$1315, D$1)</f>
        <v>19</v>
      </c>
      <c r="E163" s="2">
        <f>SUMIFS(DataRegularSeason20242025!$AA$3:$AA$1315,DataRegularSeason20242025!$B$3:$B$1315, "&lt;=" &amp; $A163, DataRegularSeason20242025!$D$3:$D$1315, E$1)+SUMIFS(DataRegularSeason20242025!$AB$3:$AB$1315,DataRegularSeason20242025!$B$3:$B$1315, "&lt;=" &amp; $A163, DataRegularSeason20242025!$E$3:$E$1315, E$1)</f>
        <v>28</v>
      </c>
      <c r="F163" s="2">
        <f>SUMIFS(DataRegularSeason20242025!$AA$3:$AA$1315,DataRegularSeason20242025!$B$3:$B$1315, "&lt;=" &amp; $A163, DataRegularSeason20242025!$D$3:$D$1315, F$1)+SUMIFS(DataRegularSeason20242025!$AB$3:$AB$1315,DataRegularSeason20242025!$B$3:$B$1315, "&lt;=" &amp; $A163, DataRegularSeason20242025!$E$3:$E$1315, F$1)</f>
        <v>16</v>
      </c>
      <c r="G163" s="2">
        <f>SUMIFS(DataRegularSeason20242025!$AA$3:$AA$1315,DataRegularSeason20242025!$B$3:$B$1315, "&lt;=" &amp; $A163, DataRegularSeason20242025!$D$3:$D$1315, G$1)+SUMIFS(DataRegularSeason20242025!$AB$3:$AB$1315,DataRegularSeason20242025!$B$3:$B$1315, "&lt;=" &amp; $A163, DataRegularSeason20242025!$E$3:$E$1315, G$1)</f>
        <v>23</v>
      </c>
      <c r="H163" s="2">
        <f>SUMIFS(DataRegularSeason20242025!$AA$3:$AA$1315,DataRegularSeason20242025!$B$3:$B$1315, "&lt;=" &amp; $A163, DataRegularSeason20242025!$D$3:$D$1315, H$1)+SUMIFS(DataRegularSeason20242025!$AB$3:$AB$1315,DataRegularSeason20242025!$B$3:$B$1315, "&lt;=" &amp; $A163, DataRegularSeason20242025!$E$3:$E$1315, H$1)</f>
        <v>13</v>
      </c>
      <c r="I163" s="2">
        <f>SUMIFS(DataRegularSeason20242025!$AA$3:$AA$1315,DataRegularSeason20242025!$B$3:$B$1315, "&lt;=" &amp; $A163, DataRegularSeason20242025!$D$3:$D$1315, I$1)+SUMIFS(DataRegularSeason20242025!$AB$3:$AB$1315,DataRegularSeason20242025!$B$3:$B$1315, "&lt;=" &amp; $A163, DataRegularSeason20242025!$E$3:$E$1315, I$1)</f>
        <v>20</v>
      </c>
      <c r="J163" s="2">
        <f>SUMIFS(DataRegularSeason20242025!$AA$3:$AA$1315,DataRegularSeason20242025!$B$3:$B$1315, "&lt;=" &amp; $A163, DataRegularSeason20242025!$D$3:$D$1315, J$1)+SUMIFS(DataRegularSeason20242025!$AB$3:$AB$1315,DataRegularSeason20242025!$B$3:$B$1315, "&lt;=" &amp; $A163, DataRegularSeason20242025!$E$3:$E$1315, J$1)</f>
        <v>24</v>
      </c>
      <c r="K163" s="2">
        <f>SUMIFS(DataRegularSeason20242025!$AA$3:$AA$1315,DataRegularSeason20242025!$B$3:$B$1315, "&lt;=" &amp; $A163, DataRegularSeason20242025!$D$3:$D$1315, K$1)+SUMIFS(DataRegularSeason20242025!$AB$3:$AB$1315,DataRegularSeason20242025!$B$3:$B$1315, "&lt;=" &amp; $A163, DataRegularSeason20242025!$E$3:$E$1315, K$1)</f>
        <v>16</v>
      </c>
      <c r="L163" s="2">
        <f>SUMIFS(DataRegularSeason20242025!$AA$3:$AA$1315,DataRegularSeason20242025!$B$3:$B$1315, "&lt;=" &amp; $A163, DataRegularSeason20242025!$D$3:$D$1315, L$1)+SUMIFS(DataRegularSeason20242025!$AB$3:$AB$1315,DataRegularSeason20242025!$B$3:$B$1315, "&lt;=" &amp; $A163, DataRegularSeason20242025!$E$3:$E$1315, L$1)</f>
        <v>22</v>
      </c>
      <c r="M163" s="2">
        <f>SUMIFS(DataRegularSeason20242025!$AA$3:$AA$1315,DataRegularSeason20242025!$B$3:$B$1315, "&lt;=" &amp; $A163, DataRegularSeason20242025!$D$3:$D$1315, M$1)+SUMIFS(DataRegularSeason20242025!$AB$3:$AB$1315,DataRegularSeason20242025!$B$3:$B$1315, "&lt;=" &amp; $A163, DataRegularSeason20242025!$E$3:$E$1315, M$1)</f>
        <v>25</v>
      </c>
      <c r="N163" s="2">
        <f>SUMIFS(DataRegularSeason20242025!$AA$3:$AA$1315,DataRegularSeason20242025!$B$3:$B$1315, "&lt;=" &amp; $A163, DataRegularSeason20242025!$D$3:$D$1315, N$1)+SUMIFS(DataRegularSeason20242025!$AB$3:$AB$1315,DataRegularSeason20242025!$B$3:$B$1315, "&lt;=" &amp; $A163, DataRegularSeason20242025!$E$3:$E$1315, N$1)</f>
        <v>23</v>
      </c>
      <c r="O163" s="2">
        <f>SUMIFS(DataRegularSeason20242025!$AA$3:$AA$1315,DataRegularSeason20242025!$B$3:$B$1315, "&lt;=" &amp; $A163, DataRegularSeason20242025!$D$3:$D$1315, O$1)+SUMIFS(DataRegularSeason20242025!$AB$3:$AB$1315,DataRegularSeason20242025!$B$3:$B$1315, "&lt;=" &amp; $A163, DataRegularSeason20242025!$E$3:$E$1315, O$1)</f>
        <v>27</v>
      </c>
      <c r="P163" s="2">
        <f>SUMIFS(DataRegularSeason20242025!$AA$3:$AA$1315,DataRegularSeason20242025!$B$3:$B$1315, "&lt;=" &amp; $A163, DataRegularSeason20242025!$D$3:$D$1315, P$1)+SUMIFS(DataRegularSeason20242025!$AB$3:$AB$1315,DataRegularSeason20242025!$B$3:$B$1315, "&lt;=" &amp; $A163, DataRegularSeason20242025!$E$3:$E$1315, P$1)</f>
        <v>16</v>
      </c>
      <c r="Q163" s="2">
        <f>SUMIFS(DataRegularSeason20242025!$AA$3:$AA$1315,DataRegularSeason20242025!$B$3:$B$1315, "&lt;=" &amp; $A163, DataRegularSeason20242025!$D$3:$D$1315, Q$1)+SUMIFS(DataRegularSeason20242025!$AB$3:$AB$1315,DataRegularSeason20242025!$B$3:$B$1315, "&lt;=" &amp; $A163, DataRegularSeason20242025!$E$3:$E$1315, Q$1)</f>
        <v>26</v>
      </c>
      <c r="R163" s="2">
        <f>SUMIFS(DataRegularSeason20242025!$AA$3:$AA$1315,DataRegularSeason20242025!$B$3:$B$1315, "&lt;=" &amp; $A163, DataRegularSeason20242025!$D$3:$D$1315, R$1)+SUMIFS(DataRegularSeason20242025!$AB$3:$AB$1315,DataRegularSeason20242025!$B$3:$B$1315, "&lt;=" &amp; $A163, DataRegularSeason20242025!$E$3:$E$1315, R$1)</f>
        <v>15</v>
      </c>
      <c r="S163" s="2">
        <f>SUMIFS(DataRegularSeason20242025!$AA$3:$AA$1315,DataRegularSeason20242025!$B$3:$B$1315, "&lt;=" &amp; $A163, DataRegularSeason20242025!$D$3:$D$1315, S$1)+SUMIFS(DataRegularSeason20242025!$AB$3:$AB$1315,DataRegularSeason20242025!$B$3:$B$1315, "&lt;=" &amp; $A163, DataRegularSeason20242025!$E$3:$E$1315, S$1)</f>
        <v>19</v>
      </c>
      <c r="T163" s="2">
        <f>SUMIFS(DataRegularSeason20242025!$AA$3:$AA$1315,DataRegularSeason20242025!$B$3:$B$1315, "&lt;=" &amp; $A163, DataRegularSeason20242025!$D$3:$D$1315, T$1)+SUMIFS(DataRegularSeason20242025!$AB$3:$AB$1315,DataRegularSeason20242025!$B$3:$B$1315, "&lt;=" &amp; $A163, DataRegularSeason20242025!$E$3:$E$1315, T$1)</f>
        <v>25</v>
      </c>
      <c r="U163" s="2">
        <f>SUMIFS(DataRegularSeason20242025!$AA$3:$AA$1315,DataRegularSeason20242025!$B$3:$B$1315, "&lt;=" &amp; $A163, DataRegularSeason20242025!$D$3:$D$1315, U$1)+SUMIFS(DataRegularSeason20242025!$AB$3:$AB$1315,DataRegularSeason20242025!$B$3:$B$1315, "&lt;=" &amp; $A163, DataRegularSeason20242025!$E$3:$E$1315, U$1)</f>
        <v>17</v>
      </c>
      <c r="V163" s="2">
        <f>SUMIFS(DataRegularSeason20242025!$AA$3:$AA$1315,DataRegularSeason20242025!$B$3:$B$1315, "&lt;=" &amp; $A163, DataRegularSeason20242025!$D$3:$D$1315, V$1)+SUMIFS(DataRegularSeason20242025!$AB$3:$AB$1315,DataRegularSeason20242025!$B$3:$B$1315, "&lt;=" &amp; $A163, DataRegularSeason20242025!$E$3:$E$1315, V$1)</f>
        <v>18</v>
      </c>
      <c r="W163" s="2">
        <f>SUMIFS(DataRegularSeason20242025!$AA$3:$AA$1315,DataRegularSeason20242025!$B$3:$B$1315, "&lt;=" &amp; $A163, DataRegularSeason20242025!$D$3:$D$1315, W$1)+SUMIFS(DataRegularSeason20242025!$AB$3:$AB$1315,DataRegularSeason20242025!$B$3:$B$1315, "&lt;=" &amp; $A163, DataRegularSeason20242025!$E$3:$E$1315, W$1)</f>
        <v>18</v>
      </c>
      <c r="X163" s="2">
        <f>SUMIFS(DataRegularSeason20242025!$AA$3:$AA$1315,DataRegularSeason20242025!$B$3:$B$1315, "&lt;=" &amp; $A163, DataRegularSeason20242025!$D$3:$D$1315, X$1)+SUMIFS(DataRegularSeason20242025!$AB$3:$AB$1315,DataRegularSeason20242025!$B$3:$B$1315, "&lt;=" &amp; $A163, DataRegularSeason20242025!$E$3:$E$1315, X$1)</f>
        <v>21</v>
      </c>
      <c r="Y163" s="2">
        <f>SUMIFS(DataRegularSeason20242025!$AA$3:$AA$1315,DataRegularSeason20242025!$B$3:$B$1315, "&lt;=" &amp; $A163, DataRegularSeason20242025!$D$3:$D$1315, Y$1)+SUMIFS(DataRegularSeason20242025!$AB$3:$AB$1315,DataRegularSeason20242025!$B$3:$B$1315, "&lt;=" &amp; $A163, DataRegularSeason20242025!$E$3:$E$1315, Y$1)</f>
        <v>16</v>
      </c>
      <c r="Z163" s="2">
        <f>SUMIFS(DataRegularSeason20242025!$AA$3:$AA$1315,DataRegularSeason20242025!$B$3:$B$1315, "&lt;=" &amp; $A163, DataRegularSeason20242025!$D$3:$D$1315, Z$1)+SUMIFS(DataRegularSeason20242025!$AB$3:$AB$1315,DataRegularSeason20242025!$B$3:$B$1315, "&lt;=" &amp; $A163, DataRegularSeason20242025!$E$3:$E$1315, Z$1)</f>
        <v>17</v>
      </c>
      <c r="AA163" s="2">
        <f>SUMIFS(DataRegularSeason20242025!$AA$3:$AA$1315,DataRegularSeason20242025!$B$3:$B$1315, "&lt;=" &amp; $A163, DataRegularSeason20242025!$D$3:$D$1315, AA$1)+SUMIFS(DataRegularSeason20242025!$AB$3:$AB$1315,DataRegularSeason20242025!$B$3:$B$1315, "&lt;=" &amp; $A163, DataRegularSeason20242025!$E$3:$E$1315, AA$1)</f>
        <v>21</v>
      </c>
      <c r="AB163" s="2">
        <f>SUMIFS(DataRegularSeason20242025!$AA$3:$AA$1315,DataRegularSeason20242025!$B$3:$B$1315, "&lt;=" &amp; $A163, DataRegularSeason20242025!$D$3:$D$1315, AB$1)+SUMIFS(DataRegularSeason20242025!$AB$3:$AB$1315,DataRegularSeason20242025!$B$3:$B$1315, "&lt;=" &amp; $A163, DataRegularSeason20242025!$E$3:$E$1315, AB$1)</f>
        <v>26</v>
      </c>
      <c r="AC163" s="2">
        <f>SUMIFS(DataRegularSeason20242025!$AA$3:$AA$1315,DataRegularSeason20242025!$B$3:$B$1315, "&lt;=" &amp; $A163, DataRegularSeason20242025!$D$3:$D$1315, AC$1)+SUMIFS(DataRegularSeason20242025!$AB$3:$AB$1315,DataRegularSeason20242025!$B$3:$B$1315, "&lt;=" &amp; $A163, DataRegularSeason20242025!$E$3:$E$1315, AC$1)</f>
        <v>17</v>
      </c>
      <c r="AD163" s="2">
        <f>SUMIFS(DataRegularSeason20242025!$AA$3:$AA$1315,DataRegularSeason20242025!$B$3:$B$1315, "&lt;=" &amp; $A163, DataRegularSeason20242025!$D$3:$D$1315, AD$1)+SUMIFS(DataRegularSeason20242025!$AB$3:$AB$1315,DataRegularSeason20242025!$B$3:$B$1315, "&lt;=" &amp; $A163, DataRegularSeason20242025!$E$3:$E$1315, AD$1)</f>
        <v>21</v>
      </c>
      <c r="AE163" s="2">
        <f>SUMIFS(DataRegularSeason20242025!$AA$3:$AA$1315,DataRegularSeason20242025!$B$3:$B$1315, "&lt;=" &amp; $A163, DataRegularSeason20242025!$D$3:$D$1315, AE$1)+SUMIFS(DataRegularSeason20242025!$AB$3:$AB$1315,DataRegularSeason20242025!$B$3:$B$1315, "&lt;=" &amp; $A163, DataRegularSeason20242025!$E$3:$E$1315, AE$1)</f>
        <v>24</v>
      </c>
      <c r="AF163" s="2">
        <f>SUMIFS(DataRegularSeason20242025!$AA$3:$AA$1315,DataRegularSeason20242025!$B$3:$B$1315, "&lt;=" &amp; $A163, DataRegularSeason20242025!$D$3:$D$1315, AF$1)+SUMIFS(DataRegularSeason20242025!$AB$3:$AB$1315,DataRegularSeason20242025!$B$3:$B$1315, "&lt;=" &amp; $A163, DataRegularSeason20242025!$E$3:$E$1315, AF$1)</f>
        <v>32</v>
      </c>
      <c r="AG163" s="2">
        <f>SUMIFS(DataRegularSeason20242025!$AA$3:$AA$1315,DataRegularSeason20242025!$B$3:$B$1315, "&lt;=" &amp; $A163, DataRegularSeason20242025!$D$3:$D$1315, AG$1)+SUMIFS(DataRegularSeason20242025!$AB$3:$AB$1315,DataRegularSeason20242025!$B$3:$B$1315, "&lt;=" &amp; $A163, DataRegularSeason20242025!$E$3:$E$1315, AG$1)</f>
        <v>27</v>
      </c>
    </row>
    <row r="164" spans="1:33" x14ac:dyDescent="0.25">
      <c r="A164" s="4">
        <v>45730</v>
      </c>
      <c r="B164" s="2">
        <f>SUMIFS(DataRegularSeason20242025!$AA$3:$AA$1315,DataRegularSeason20242025!$B$3:$B$1315, "&lt;=" &amp; $A164, DataRegularSeason20242025!$D$3:$D$1315, B$1)+SUMIFS(DataRegularSeason20242025!$AB$3:$AB$1315,DataRegularSeason20242025!$B$3:$B$1315, "&lt;=" &amp; $A164, DataRegularSeason20242025!$E$3:$E$1315, B$1)</f>
        <v>18</v>
      </c>
      <c r="C164" s="2">
        <f>SUMIFS(DataRegularSeason20242025!$AA$3:$AA$1315,DataRegularSeason20242025!$B$3:$B$1315, "&lt;=" &amp; $A164, DataRegularSeason20242025!$D$3:$D$1315, C$1)+SUMIFS(DataRegularSeason20242025!$AB$3:$AB$1315,DataRegularSeason20242025!$B$3:$B$1315, "&lt;=" &amp; $A164, DataRegularSeason20242025!$E$3:$E$1315, C$1)</f>
        <v>19</v>
      </c>
      <c r="D164" s="2">
        <f>SUMIFS(DataRegularSeason20242025!$AA$3:$AA$1315,DataRegularSeason20242025!$B$3:$B$1315, "&lt;=" &amp; $A164, DataRegularSeason20242025!$D$3:$D$1315, D$1)+SUMIFS(DataRegularSeason20242025!$AB$3:$AB$1315,DataRegularSeason20242025!$B$3:$B$1315, "&lt;=" &amp; $A164, DataRegularSeason20242025!$E$3:$E$1315, D$1)</f>
        <v>19</v>
      </c>
      <c r="E164" s="2">
        <f>SUMIFS(DataRegularSeason20242025!$AA$3:$AA$1315,DataRegularSeason20242025!$B$3:$B$1315, "&lt;=" &amp; $A164, DataRegularSeason20242025!$D$3:$D$1315, E$1)+SUMIFS(DataRegularSeason20242025!$AB$3:$AB$1315,DataRegularSeason20242025!$B$3:$B$1315, "&lt;=" &amp; $A164, DataRegularSeason20242025!$E$3:$E$1315, E$1)</f>
        <v>28</v>
      </c>
      <c r="F164" s="2">
        <f>SUMIFS(DataRegularSeason20242025!$AA$3:$AA$1315,DataRegularSeason20242025!$B$3:$B$1315, "&lt;=" &amp; $A164, DataRegularSeason20242025!$D$3:$D$1315, F$1)+SUMIFS(DataRegularSeason20242025!$AB$3:$AB$1315,DataRegularSeason20242025!$B$3:$B$1315, "&lt;=" &amp; $A164, DataRegularSeason20242025!$E$3:$E$1315, F$1)</f>
        <v>16</v>
      </c>
      <c r="G164" s="2">
        <f>SUMIFS(DataRegularSeason20242025!$AA$3:$AA$1315,DataRegularSeason20242025!$B$3:$B$1315, "&lt;=" &amp; $A164, DataRegularSeason20242025!$D$3:$D$1315, G$1)+SUMIFS(DataRegularSeason20242025!$AB$3:$AB$1315,DataRegularSeason20242025!$B$3:$B$1315, "&lt;=" &amp; $A164, DataRegularSeason20242025!$E$3:$E$1315, G$1)</f>
        <v>23</v>
      </c>
      <c r="H164" s="2">
        <f>SUMIFS(DataRegularSeason20242025!$AA$3:$AA$1315,DataRegularSeason20242025!$B$3:$B$1315, "&lt;=" &amp; $A164, DataRegularSeason20242025!$D$3:$D$1315, H$1)+SUMIFS(DataRegularSeason20242025!$AB$3:$AB$1315,DataRegularSeason20242025!$B$3:$B$1315, "&lt;=" &amp; $A164, DataRegularSeason20242025!$E$3:$E$1315, H$1)</f>
        <v>13</v>
      </c>
      <c r="I164" s="2">
        <f>SUMIFS(DataRegularSeason20242025!$AA$3:$AA$1315,DataRegularSeason20242025!$B$3:$B$1315, "&lt;=" &amp; $A164, DataRegularSeason20242025!$D$3:$D$1315, I$1)+SUMIFS(DataRegularSeason20242025!$AB$3:$AB$1315,DataRegularSeason20242025!$B$3:$B$1315, "&lt;=" &amp; $A164, DataRegularSeason20242025!$E$3:$E$1315, I$1)</f>
        <v>20</v>
      </c>
      <c r="J164" s="2">
        <f>SUMIFS(DataRegularSeason20242025!$AA$3:$AA$1315,DataRegularSeason20242025!$B$3:$B$1315, "&lt;=" &amp; $A164, DataRegularSeason20242025!$D$3:$D$1315, J$1)+SUMIFS(DataRegularSeason20242025!$AB$3:$AB$1315,DataRegularSeason20242025!$B$3:$B$1315, "&lt;=" &amp; $A164, DataRegularSeason20242025!$E$3:$E$1315, J$1)</f>
        <v>24</v>
      </c>
      <c r="K164" s="2">
        <f>SUMIFS(DataRegularSeason20242025!$AA$3:$AA$1315,DataRegularSeason20242025!$B$3:$B$1315, "&lt;=" &amp; $A164, DataRegularSeason20242025!$D$3:$D$1315, K$1)+SUMIFS(DataRegularSeason20242025!$AB$3:$AB$1315,DataRegularSeason20242025!$B$3:$B$1315, "&lt;=" &amp; $A164, DataRegularSeason20242025!$E$3:$E$1315, K$1)</f>
        <v>16</v>
      </c>
      <c r="L164" s="2">
        <f>SUMIFS(DataRegularSeason20242025!$AA$3:$AA$1315,DataRegularSeason20242025!$B$3:$B$1315, "&lt;=" &amp; $A164, DataRegularSeason20242025!$D$3:$D$1315, L$1)+SUMIFS(DataRegularSeason20242025!$AB$3:$AB$1315,DataRegularSeason20242025!$B$3:$B$1315, "&lt;=" &amp; $A164, DataRegularSeason20242025!$E$3:$E$1315, L$1)</f>
        <v>22</v>
      </c>
      <c r="M164" s="2">
        <f>SUMIFS(DataRegularSeason20242025!$AA$3:$AA$1315,DataRegularSeason20242025!$B$3:$B$1315, "&lt;=" &amp; $A164, DataRegularSeason20242025!$D$3:$D$1315, M$1)+SUMIFS(DataRegularSeason20242025!$AB$3:$AB$1315,DataRegularSeason20242025!$B$3:$B$1315, "&lt;=" &amp; $A164, DataRegularSeason20242025!$E$3:$E$1315, M$1)</f>
        <v>25</v>
      </c>
      <c r="N164" s="2">
        <f>SUMIFS(DataRegularSeason20242025!$AA$3:$AA$1315,DataRegularSeason20242025!$B$3:$B$1315, "&lt;=" &amp; $A164, DataRegularSeason20242025!$D$3:$D$1315, N$1)+SUMIFS(DataRegularSeason20242025!$AB$3:$AB$1315,DataRegularSeason20242025!$B$3:$B$1315, "&lt;=" &amp; $A164, DataRegularSeason20242025!$E$3:$E$1315, N$1)</f>
        <v>23</v>
      </c>
      <c r="O164" s="2">
        <f>SUMIFS(DataRegularSeason20242025!$AA$3:$AA$1315,DataRegularSeason20242025!$B$3:$B$1315, "&lt;=" &amp; $A164, DataRegularSeason20242025!$D$3:$D$1315, O$1)+SUMIFS(DataRegularSeason20242025!$AB$3:$AB$1315,DataRegularSeason20242025!$B$3:$B$1315, "&lt;=" &amp; $A164, DataRegularSeason20242025!$E$3:$E$1315, O$1)</f>
        <v>27</v>
      </c>
      <c r="P164" s="2">
        <f>SUMIFS(DataRegularSeason20242025!$AA$3:$AA$1315,DataRegularSeason20242025!$B$3:$B$1315, "&lt;=" &amp; $A164, DataRegularSeason20242025!$D$3:$D$1315, P$1)+SUMIFS(DataRegularSeason20242025!$AB$3:$AB$1315,DataRegularSeason20242025!$B$3:$B$1315, "&lt;=" &amp; $A164, DataRegularSeason20242025!$E$3:$E$1315, P$1)</f>
        <v>16</v>
      </c>
      <c r="Q164" s="2">
        <f>SUMIFS(DataRegularSeason20242025!$AA$3:$AA$1315,DataRegularSeason20242025!$B$3:$B$1315, "&lt;=" &amp; $A164, DataRegularSeason20242025!$D$3:$D$1315, Q$1)+SUMIFS(DataRegularSeason20242025!$AB$3:$AB$1315,DataRegularSeason20242025!$B$3:$B$1315, "&lt;=" &amp; $A164, DataRegularSeason20242025!$E$3:$E$1315, Q$1)</f>
        <v>26</v>
      </c>
      <c r="R164" s="2">
        <f>SUMIFS(DataRegularSeason20242025!$AA$3:$AA$1315,DataRegularSeason20242025!$B$3:$B$1315, "&lt;=" &amp; $A164, DataRegularSeason20242025!$D$3:$D$1315, R$1)+SUMIFS(DataRegularSeason20242025!$AB$3:$AB$1315,DataRegularSeason20242025!$B$3:$B$1315, "&lt;=" &amp; $A164, DataRegularSeason20242025!$E$3:$E$1315, R$1)</f>
        <v>15</v>
      </c>
      <c r="S164" s="2">
        <f>SUMIFS(DataRegularSeason20242025!$AA$3:$AA$1315,DataRegularSeason20242025!$B$3:$B$1315, "&lt;=" &amp; $A164, DataRegularSeason20242025!$D$3:$D$1315, S$1)+SUMIFS(DataRegularSeason20242025!$AB$3:$AB$1315,DataRegularSeason20242025!$B$3:$B$1315, "&lt;=" &amp; $A164, DataRegularSeason20242025!$E$3:$E$1315, S$1)</f>
        <v>19</v>
      </c>
      <c r="T164" s="2">
        <f>SUMIFS(DataRegularSeason20242025!$AA$3:$AA$1315,DataRegularSeason20242025!$B$3:$B$1315, "&lt;=" &amp; $A164, DataRegularSeason20242025!$D$3:$D$1315, T$1)+SUMIFS(DataRegularSeason20242025!$AB$3:$AB$1315,DataRegularSeason20242025!$B$3:$B$1315, "&lt;=" &amp; $A164, DataRegularSeason20242025!$E$3:$E$1315, T$1)</f>
        <v>25</v>
      </c>
      <c r="U164" s="2">
        <f>SUMIFS(DataRegularSeason20242025!$AA$3:$AA$1315,DataRegularSeason20242025!$B$3:$B$1315, "&lt;=" &amp; $A164, DataRegularSeason20242025!$D$3:$D$1315, U$1)+SUMIFS(DataRegularSeason20242025!$AB$3:$AB$1315,DataRegularSeason20242025!$B$3:$B$1315, "&lt;=" &amp; $A164, DataRegularSeason20242025!$E$3:$E$1315, U$1)</f>
        <v>17</v>
      </c>
      <c r="V164" s="2">
        <f>SUMIFS(DataRegularSeason20242025!$AA$3:$AA$1315,DataRegularSeason20242025!$B$3:$B$1315, "&lt;=" &amp; $A164, DataRegularSeason20242025!$D$3:$D$1315, V$1)+SUMIFS(DataRegularSeason20242025!$AB$3:$AB$1315,DataRegularSeason20242025!$B$3:$B$1315, "&lt;=" &amp; $A164, DataRegularSeason20242025!$E$3:$E$1315, V$1)</f>
        <v>18</v>
      </c>
      <c r="W164" s="2">
        <f>SUMIFS(DataRegularSeason20242025!$AA$3:$AA$1315,DataRegularSeason20242025!$B$3:$B$1315, "&lt;=" &amp; $A164, DataRegularSeason20242025!$D$3:$D$1315, W$1)+SUMIFS(DataRegularSeason20242025!$AB$3:$AB$1315,DataRegularSeason20242025!$B$3:$B$1315, "&lt;=" &amp; $A164, DataRegularSeason20242025!$E$3:$E$1315, W$1)</f>
        <v>18</v>
      </c>
      <c r="X164" s="2">
        <f>SUMIFS(DataRegularSeason20242025!$AA$3:$AA$1315,DataRegularSeason20242025!$B$3:$B$1315, "&lt;=" &amp; $A164, DataRegularSeason20242025!$D$3:$D$1315, X$1)+SUMIFS(DataRegularSeason20242025!$AB$3:$AB$1315,DataRegularSeason20242025!$B$3:$B$1315, "&lt;=" &amp; $A164, DataRegularSeason20242025!$E$3:$E$1315, X$1)</f>
        <v>21</v>
      </c>
      <c r="Y164" s="2">
        <f>SUMIFS(DataRegularSeason20242025!$AA$3:$AA$1315,DataRegularSeason20242025!$B$3:$B$1315, "&lt;=" &amp; $A164, DataRegularSeason20242025!$D$3:$D$1315, Y$1)+SUMIFS(DataRegularSeason20242025!$AB$3:$AB$1315,DataRegularSeason20242025!$B$3:$B$1315, "&lt;=" &amp; $A164, DataRegularSeason20242025!$E$3:$E$1315, Y$1)</f>
        <v>16</v>
      </c>
      <c r="Z164" s="2">
        <f>SUMIFS(DataRegularSeason20242025!$AA$3:$AA$1315,DataRegularSeason20242025!$B$3:$B$1315, "&lt;=" &amp; $A164, DataRegularSeason20242025!$D$3:$D$1315, Z$1)+SUMIFS(DataRegularSeason20242025!$AB$3:$AB$1315,DataRegularSeason20242025!$B$3:$B$1315, "&lt;=" &amp; $A164, DataRegularSeason20242025!$E$3:$E$1315, Z$1)</f>
        <v>17</v>
      </c>
      <c r="AA164" s="2">
        <f>SUMIFS(DataRegularSeason20242025!$AA$3:$AA$1315,DataRegularSeason20242025!$B$3:$B$1315, "&lt;=" &amp; $A164, DataRegularSeason20242025!$D$3:$D$1315, AA$1)+SUMIFS(DataRegularSeason20242025!$AB$3:$AB$1315,DataRegularSeason20242025!$B$3:$B$1315, "&lt;=" &amp; $A164, DataRegularSeason20242025!$E$3:$E$1315, AA$1)</f>
        <v>21</v>
      </c>
      <c r="AB164" s="2">
        <f>SUMIFS(DataRegularSeason20242025!$AA$3:$AA$1315,DataRegularSeason20242025!$B$3:$B$1315, "&lt;=" &amp; $A164, DataRegularSeason20242025!$D$3:$D$1315, AB$1)+SUMIFS(DataRegularSeason20242025!$AB$3:$AB$1315,DataRegularSeason20242025!$B$3:$B$1315, "&lt;=" &amp; $A164, DataRegularSeason20242025!$E$3:$E$1315, AB$1)</f>
        <v>26</v>
      </c>
      <c r="AC164" s="2">
        <f>SUMIFS(DataRegularSeason20242025!$AA$3:$AA$1315,DataRegularSeason20242025!$B$3:$B$1315, "&lt;=" &amp; $A164, DataRegularSeason20242025!$D$3:$D$1315, AC$1)+SUMIFS(DataRegularSeason20242025!$AB$3:$AB$1315,DataRegularSeason20242025!$B$3:$B$1315, "&lt;=" &amp; $A164, DataRegularSeason20242025!$E$3:$E$1315, AC$1)</f>
        <v>17</v>
      </c>
      <c r="AD164" s="2">
        <f>SUMIFS(DataRegularSeason20242025!$AA$3:$AA$1315,DataRegularSeason20242025!$B$3:$B$1315, "&lt;=" &amp; $A164, DataRegularSeason20242025!$D$3:$D$1315, AD$1)+SUMIFS(DataRegularSeason20242025!$AB$3:$AB$1315,DataRegularSeason20242025!$B$3:$B$1315, "&lt;=" &amp; $A164, DataRegularSeason20242025!$E$3:$E$1315, AD$1)</f>
        <v>21</v>
      </c>
      <c r="AE164" s="2">
        <f>SUMIFS(DataRegularSeason20242025!$AA$3:$AA$1315,DataRegularSeason20242025!$B$3:$B$1315, "&lt;=" &amp; $A164, DataRegularSeason20242025!$D$3:$D$1315, AE$1)+SUMIFS(DataRegularSeason20242025!$AB$3:$AB$1315,DataRegularSeason20242025!$B$3:$B$1315, "&lt;=" &amp; $A164, DataRegularSeason20242025!$E$3:$E$1315, AE$1)</f>
        <v>24</v>
      </c>
      <c r="AF164" s="2">
        <f>SUMIFS(DataRegularSeason20242025!$AA$3:$AA$1315,DataRegularSeason20242025!$B$3:$B$1315, "&lt;=" &amp; $A164, DataRegularSeason20242025!$D$3:$D$1315, AF$1)+SUMIFS(DataRegularSeason20242025!$AB$3:$AB$1315,DataRegularSeason20242025!$B$3:$B$1315, "&lt;=" &amp; $A164, DataRegularSeason20242025!$E$3:$E$1315, AF$1)</f>
        <v>32</v>
      </c>
      <c r="AG164" s="2">
        <f>SUMIFS(DataRegularSeason20242025!$AA$3:$AA$1315,DataRegularSeason20242025!$B$3:$B$1315, "&lt;=" &amp; $A164, DataRegularSeason20242025!$D$3:$D$1315, AG$1)+SUMIFS(DataRegularSeason20242025!$AB$3:$AB$1315,DataRegularSeason20242025!$B$3:$B$1315, "&lt;=" &amp; $A164, DataRegularSeason20242025!$E$3:$E$1315, AG$1)</f>
        <v>27</v>
      </c>
    </row>
    <row r="165" spans="1:33" x14ac:dyDescent="0.25">
      <c r="A165" s="4">
        <v>45731</v>
      </c>
      <c r="B165" s="2">
        <f>SUMIFS(DataRegularSeason20242025!$AA$3:$AA$1315,DataRegularSeason20242025!$B$3:$B$1315, "&lt;=" &amp; $A165, DataRegularSeason20242025!$D$3:$D$1315, B$1)+SUMIFS(DataRegularSeason20242025!$AB$3:$AB$1315,DataRegularSeason20242025!$B$3:$B$1315, "&lt;=" &amp; $A165, DataRegularSeason20242025!$E$3:$E$1315, B$1)</f>
        <v>18</v>
      </c>
      <c r="C165" s="2">
        <f>SUMIFS(DataRegularSeason20242025!$AA$3:$AA$1315,DataRegularSeason20242025!$B$3:$B$1315, "&lt;=" &amp; $A165, DataRegularSeason20242025!$D$3:$D$1315, C$1)+SUMIFS(DataRegularSeason20242025!$AB$3:$AB$1315,DataRegularSeason20242025!$B$3:$B$1315, "&lt;=" &amp; $A165, DataRegularSeason20242025!$E$3:$E$1315, C$1)</f>
        <v>19</v>
      </c>
      <c r="D165" s="2">
        <f>SUMIFS(DataRegularSeason20242025!$AA$3:$AA$1315,DataRegularSeason20242025!$B$3:$B$1315, "&lt;=" &amp; $A165, DataRegularSeason20242025!$D$3:$D$1315, D$1)+SUMIFS(DataRegularSeason20242025!$AB$3:$AB$1315,DataRegularSeason20242025!$B$3:$B$1315, "&lt;=" &amp; $A165, DataRegularSeason20242025!$E$3:$E$1315, D$1)</f>
        <v>19</v>
      </c>
      <c r="E165" s="2">
        <f>SUMIFS(DataRegularSeason20242025!$AA$3:$AA$1315,DataRegularSeason20242025!$B$3:$B$1315, "&lt;=" &amp; $A165, DataRegularSeason20242025!$D$3:$D$1315, E$1)+SUMIFS(DataRegularSeason20242025!$AB$3:$AB$1315,DataRegularSeason20242025!$B$3:$B$1315, "&lt;=" &amp; $A165, DataRegularSeason20242025!$E$3:$E$1315, E$1)</f>
        <v>28</v>
      </c>
      <c r="F165" s="2">
        <f>SUMIFS(DataRegularSeason20242025!$AA$3:$AA$1315,DataRegularSeason20242025!$B$3:$B$1315, "&lt;=" &amp; $A165, DataRegularSeason20242025!$D$3:$D$1315, F$1)+SUMIFS(DataRegularSeason20242025!$AB$3:$AB$1315,DataRegularSeason20242025!$B$3:$B$1315, "&lt;=" &amp; $A165, DataRegularSeason20242025!$E$3:$E$1315, F$1)</f>
        <v>16</v>
      </c>
      <c r="G165" s="2">
        <f>SUMIFS(DataRegularSeason20242025!$AA$3:$AA$1315,DataRegularSeason20242025!$B$3:$B$1315, "&lt;=" &amp; $A165, DataRegularSeason20242025!$D$3:$D$1315, G$1)+SUMIFS(DataRegularSeason20242025!$AB$3:$AB$1315,DataRegularSeason20242025!$B$3:$B$1315, "&lt;=" &amp; $A165, DataRegularSeason20242025!$E$3:$E$1315, G$1)</f>
        <v>23</v>
      </c>
      <c r="H165" s="2">
        <f>SUMIFS(DataRegularSeason20242025!$AA$3:$AA$1315,DataRegularSeason20242025!$B$3:$B$1315, "&lt;=" &amp; $A165, DataRegularSeason20242025!$D$3:$D$1315, H$1)+SUMIFS(DataRegularSeason20242025!$AB$3:$AB$1315,DataRegularSeason20242025!$B$3:$B$1315, "&lt;=" &amp; $A165, DataRegularSeason20242025!$E$3:$E$1315, H$1)</f>
        <v>13</v>
      </c>
      <c r="I165" s="2">
        <f>SUMIFS(DataRegularSeason20242025!$AA$3:$AA$1315,DataRegularSeason20242025!$B$3:$B$1315, "&lt;=" &amp; $A165, DataRegularSeason20242025!$D$3:$D$1315, I$1)+SUMIFS(DataRegularSeason20242025!$AB$3:$AB$1315,DataRegularSeason20242025!$B$3:$B$1315, "&lt;=" &amp; $A165, DataRegularSeason20242025!$E$3:$E$1315, I$1)</f>
        <v>20</v>
      </c>
      <c r="J165" s="2">
        <f>SUMIFS(DataRegularSeason20242025!$AA$3:$AA$1315,DataRegularSeason20242025!$B$3:$B$1315, "&lt;=" &amp; $A165, DataRegularSeason20242025!$D$3:$D$1315, J$1)+SUMIFS(DataRegularSeason20242025!$AB$3:$AB$1315,DataRegularSeason20242025!$B$3:$B$1315, "&lt;=" &amp; $A165, DataRegularSeason20242025!$E$3:$E$1315, J$1)</f>
        <v>24</v>
      </c>
      <c r="K165" s="2">
        <f>SUMIFS(DataRegularSeason20242025!$AA$3:$AA$1315,DataRegularSeason20242025!$B$3:$B$1315, "&lt;=" &amp; $A165, DataRegularSeason20242025!$D$3:$D$1315, K$1)+SUMIFS(DataRegularSeason20242025!$AB$3:$AB$1315,DataRegularSeason20242025!$B$3:$B$1315, "&lt;=" &amp; $A165, DataRegularSeason20242025!$E$3:$E$1315, K$1)</f>
        <v>16</v>
      </c>
      <c r="L165" s="2">
        <f>SUMIFS(DataRegularSeason20242025!$AA$3:$AA$1315,DataRegularSeason20242025!$B$3:$B$1315, "&lt;=" &amp; $A165, DataRegularSeason20242025!$D$3:$D$1315, L$1)+SUMIFS(DataRegularSeason20242025!$AB$3:$AB$1315,DataRegularSeason20242025!$B$3:$B$1315, "&lt;=" &amp; $A165, DataRegularSeason20242025!$E$3:$E$1315, L$1)</f>
        <v>22</v>
      </c>
      <c r="M165" s="2">
        <f>SUMIFS(DataRegularSeason20242025!$AA$3:$AA$1315,DataRegularSeason20242025!$B$3:$B$1315, "&lt;=" &amp; $A165, DataRegularSeason20242025!$D$3:$D$1315, M$1)+SUMIFS(DataRegularSeason20242025!$AB$3:$AB$1315,DataRegularSeason20242025!$B$3:$B$1315, "&lt;=" &amp; $A165, DataRegularSeason20242025!$E$3:$E$1315, M$1)</f>
        <v>25</v>
      </c>
      <c r="N165" s="2">
        <f>SUMIFS(DataRegularSeason20242025!$AA$3:$AA$1315,DataRegularSeason20242025!$B$3:$B$1315, "&lt;=" &amp; $A165, DataRegularSeason20242025!$D$3:$D$1315, N$1)+SUMIFS(DataRegularSeason20242025!$AB$3:$AB$1315,DataRegularSeason20242025!$B$3:$B$1315, "&lt;=" &amp; $A165, DataRegularSeason20242025!$E$3:$E$1315, N$1)</f>
        <v>23</v>
      </c>
      <c r="O165" s="2">
        <f>SUMIFS(DataRegularSeason20242025!$AA$3:$AA$1315,DataRegularSeason20242025!$B$3:$B$1315, "&lt;=" &amp; $A165, DataRegularSeason20242025!$D$3:$D$1315, O$1)+SUMIFS(DataRegularSeason20242025!$AB$3:$AB$1315,DataRegularSeason20242025!$B$3:$B$1315, "&lt;=" &amp; $A165, DataRegularSeason20242025!$E$3:$E$1315, O$1)</f>
        <v>27</v>
      </c>
      <c r="P165" s="2">
        <f>SUMIFS(DataRegularSeason20242025!$AA$3:$AA$1315,DataRegularSeason20242025!$B$3:$B$1315, "&lt;=" &amp; $A165, DataRegularSeason20242025!$D$3:$D$1315, P$1)+SUMIFS(DataRegularSeason20242025!$AB$3:$AB$1315,DataRegularSeason20242025!$B$3:$B$1315, "&lt;=" &amp; $A165, DataRegularSeason20242025!$E$3:$E$1315, P$1)</f>
        <v>16</v>
      </c>
      <c r="Q165" s="2">
        <f>SUMIFS(DataRegularSeason20242025!$AA$3:$AA$1315,DataRegularSeason20242025!$B$3:$B$1315, "&lt;=" &amp; $A165, DataRegularSeason20242025!$D$3:$D$1315, Q$1)+SUMIFS(DataRegularSeason20242025!$AB$3:$AB$1315,DataRegularSeason20242025!$B$3:$B$1315, "&lt;=" &amp; $A165, DataRegularSeason20242025!$E$3:$E$1315, Q$1)</f>
        <v>26</v>
      </c>
      <c r="R165" s="2">
        <f>SUMIFS(DataRegularSeason20242025!$AA$3:$AA$1315,DataRegularSeason20242025!$B$3:$B$1315, "&lt;=" &amp; $A165, DataRegularSeason20242025!$D$3:$D$1315, R$1)+SUMIFS(DataRegularSeason20242025!$AB$3:$AB$1315,DataRegularSeason20242025!$B$3:$B$1315, "&lt;=" &amp; $A165, DataRegularSeason20242025!$E$3:$E$1315, R$1)</f>
        <v>15</v>
      </c>
      <c r="S165" s="2">
        <f>SUMIFS(DataRegularSeason20242025!$AA$3:$AA$1315,DataRegularSeason20242025!$B$3:$B$1315, "&lt;=" &amp; $A165, DataRegularSeason20242025!$D$3:$D$1315, S$1)+SUMIFS(DataRegularSeason20242025!$AB$3:$AB$1315,DataRegularSeason20242025!$B$3:$B$1315, "&lt;=" &amp; $A165, DataRegularSeason20242025!$E$3:$E$1315, S$1)</f>
        <v>19</v>
      </c>
      <c r="T165" s="2">
        <f>SUMIFS(DataRegularSeason20242025!$AA$3:$AA$1315,DataRegularSeason20242025!$B$3:$B$1315, "&lt;=" &amp; $A165, DataRegularSeason20242025!$D$3:$D$1315, T$1)+SUMIFS(DataRegularSeason20242025!$AB$3:$AB$1315,DataRegularSeason20242025!$B$3:$B$1315, "&lt;=" &amp; $A165, DataRegularSeason20242025!$E$3:$E$1315, T$1)</f>
        <v>25</v>
      </c>
      <c r="U165" s="2">
        <f>SUMIFS(DataRegularSeason20242025!$AA$3:$AA$1315,DataRegularSeason20242025!$B$3:$B$1315, "&lt;=" &amp; $A165, DataRegularSeason20242025!$D$3:$D$1315, U$1)+SUMIFS(DataRegularSeason20242025!$AB$3:$AB$1315,DataRegularSeason20242025!$B$3:$B$1315, "&lt;=" &amp; $A165, DataRegularSeason20242025!$E$3:$E$1315, U$1)</f>
        <v>17</v>
      </c>
      <c r="V165" s="2">
        <f>SUMIFS(DataRegularSeason20242025!$AA$3:$AA$1315,DataRegularSeason20242025!$B$3:$B$1315, "&lt;=" &amp; $A165, DataRegularSeason20242025!$D$3:$D$1315, V$1)+SUMIFS(DataRegularSeason20242025!$AB$3:$AB$1315,DataRegularSeason20242025!$B$3:$B$1315, "&lt;=" &amp; $A165, DataRegularSeason20242025!$E$3:$E$1315, V$1)</f>
        <v>18</v>
      </c>
      <c r="W165" s="2">
        <f>SUMIFS(DataRegularSeason20242025!$AA$3:$AA$1315,DataRegularSeason20242025!$B$3:$B$1315, "&lt;=" &amp; $A165, DataRegularSeason20242025!$D$3:$D$1315, W$1)+SUMIFS(DataRegularSeason20242025!$AB$3:$AB$1315,DataRegularSeason20242025!$B$3:$B$1315, "&lt;=" &amp; $A165, DataRegularSeason20242025!$E$3:$E$1315, W$1)</f>
        <v>18</v>
      </c>
      <c r="X165" s="2">
        <f>SUMIFS(DataRegularSeason20242025!$AA$3:$AA$1315,DataRegularSeason20242025!$B$3:$B$1315, "&lt;=" &amp; $A165, DataRegularSeason20242025!$D$3:$D$1315, X$1)+SUMIFS(DataRegularSeason20242025!$AB$3:$AB$1315,DataRegularSeason20242025!$B$3:$B$1315, "&lt;=" &amp; $A165, DataRegularSeason20242025!$E$3:$E$1315, X$1)</f>
        <v>21</v>
      </c>
      <c r="Y165" s="2">
        <f>SUMIFS(DataRegularSeason20242025!$AA$3:$AA$1315,DataRegularSeason20242025!$B$3:$B$1315, "&lt;=" &amp; $A165, DataRegularSeason20242025!$D$3:$D$1315, Y$1)+SUMIFS(DataRegularSeason20242025!$AB$3:$AB$1315,DataRegularSeason20242025!$B$3:$B$1315, "&lt;=" &amp; $A165, DataRegularSeason20242025!$E$3:$E$1315, Y$1)</f>
        <v>16</v>
      </c>
      <c r="Z165" s="2">
        <f>SUMIFS(DataRegularSeason20242025!$AA$3:$AA$1315,DataRegularSeason20242025!$B$3:$B$1315, "&lt;=" &amp; $A165, DataRegularSeason20242025!$D$3:$D$1315, Z$1)+SUMIFS(DataRegularSeason20242025!$AB$3:$AB$1315,DataRegularSeason20242025!$B$3:$B$1315, "&lt;=" &amp; $A165, DataRegularSeason20242025!$E$3:$E$1315, Z$1)</f>
        <v>17</v>
      </c>
      <c r="AA165" s="2">
        <f>SUMIFS(DataRegularSeason20242025!$AA$3:$AA$1315,DataRegularSeason20242025!$B$3:$B$1315, "&lt;=" &amp; $A165, DataRegularSeason20242025!$D$3:$D$1315, AA$1)+SUMIFS(DataRegularSeason20242025!$AB$3:$AB$1315,DataRegularSeason20242025!$B$3:$B$1315, "&lt;=" &amp; $A165, DataRegularSeason20242025!$E$3:$E$1315, AA$1)</f>
        <v>21</v>
      </c>
      <c r="AB165" s="2">
        <f>SUMIFS(DataRegularSeason20242025!$AA$3:$AA$1315,DataRegularSeason20242025!$B$3:$B$1315, "&lt;=" &amp; $A165, DataRegularSeason20242025!$D$3:$D$1315, AB$1)+SUMIFS(DataRegularSeason20242025!$AB$3:$AB$1315,DataRegularSeason20242025!$B$3:$B$1315, "&lt;=" &amp; $A165, DataRegularSeason20242025!$E$3:$E$1315, AB$1)</f>
        <v>26</v>
      </c>
      <c r="AC165" s="2">
        <f>SUMIFS(DataRegularSeason20242025!$AA$3:$AA$1315,DataRegularSeason20242025!$B$3:$B$1315, "&lt;=" &amp; $A165, DataRegularSeason20242025!$D$3:$D$1315, AC$1)+SUMIFS(DataRegularSeason20242025!$AB$3:$AB$1315,DataRegularSeason20242025!$B$3:$B$1315, "&lt;=" &amp; $A165, DataRegularSeason20242025!$E$3:$E$1315, AC$1)</f>
        <v>17</v>
      </c>
      <c r="AD165" s="2">
        <f>SUMIFS(DataRegularSeason20242025!$AA$3:$AA$1315,DataRegularSeason20242025!$B$3:$B$1315, "&lt;=" &amp; $A165, DataRegularSeason20242025!$D$3:$D$1315, AD$1)+SUMIFS(DataRegularSeason20242025!$AB$3:$AB$1315,DataRegularSeason20242025!$B$3:$B$1315, "&lt;=" &amp; $A165, DataRegularSeason20242025!$E$3:$E$1315, AD$1)</f>
        <v>21</v>
      </c>
      <c r="AE165" s="2">
        <f>SUMIFS(DataRegularSeason20242025!$AA$3:$AA$1315,DataRegularSeason20242025!$B$3:$B$1315, "&lt;=" &amp; $A165, DataRegularSeason20242025!$D$3:$D$1315, AE$1)+SUMIFS(DataRegularSeason20242025!$AB$3:$AB$1315,DataRegularSeason20242025!$B$3:$B$1315, "&lt;=" &amp; $A165, DataRegularSeason20242025!$E$3:$E$1315, AE$1)</f>
        <v>24</v>
      </c>
      <c r="AF165" s="2">
        <f>SUMIFS(DataRegularSeason20242025!$AA$3:$AA$1315,DataRegularSeason20242025!$B$3:$B$1315, "&lt;=" &amp; $A165, DataRegularSeason20242025!$D$3:$D$1315, AF$1)+SUMIFS(DataRegularSeason20242025!$AB$3:$AB$1315,DataRegularSeason20242025!$B$3:$B$1315, "&lt;=" &amp; $A165, DataRegularSeason20242025!$E$3:$E$1315, AF$1)</f>
        <v>32</v>
      </c>
      <c r="AG165" s="2">
        <f>SUMIFS(DataRegularSeason20242025!$AA$3:$AA$1315,DataRegularSeason20242025!$B$3:$B$1315, "&lt;=" &amp; $A165, DataRegularSeason20242025!$D$3:$D$1315, AG$1)+SUMIFS(DataRegularSeason20242025!$AB$3:$AB$1315,DataRegularSeason20242025!$B$3:$B$1315, "&lt;=" &amp; $A165, DataRegularSeason20242025!$E$3:$E$1315, AG$1)</f>
        <v>27</v>
      </c>
    </row>
    <row r="166" spans="1:33" x14ac:dyDescent="0.25">
      <c r="A166" s="4">
        <v>45732</v>
      </c>
      <c r="B166" s="2">
        <f>SUMIFS(DataRegularSeason20242025!$AA$3:$AA$1315,DataRegularSeason20242025!$B$3:$B$1315, "&lt;=" &amp; $A166, DataRegularSeason20242025!$D$3:$D$1315, B$1)+SUMIFS(DataRegularSeason20242025!$AB$3:$AB$1315,DataRegularSeason20242025!$B$3:$B$1315, "&lt;=" &amp; $A166, DataRegularSeason20242025!$E$3:$E$1315, B$1)</f>
        <v>18</v>
      </c>
      <c r="C166" s="2">
        <f>SUMIFS(DataRegularSeason20242025!$AA$3:$AA$1315,DataRegularSeason20242025!$B$3:$B$1315, "&lt;=" &amp; $A166, DataRegularSeason20242025!$D$3:$D$1315, C$1)+SUMIFS(DataRegularSeason20242025!$AB$3:$AB$1315,DataRegularSeason20242025!$B$3:$B$1315, "&lt;=" &amp; $A166, DataRegularSeason20242025!$E$3:$E$1315, C$1)</f>
        <v>19</v>
      </c>
      <c r="D166" s="2">
        <f>SUMIFS(DataRegularSeason20242025!$AA$3:$AA$1315,DataRegularSeason20242025!$B$3:$B$1315, "&lt;=" &amp; $A166, DataRegularSeason20242025!$D$3:$D$1315, D$1)+SUMIFS(DataRegularSeason20242025!$AB$3:$AB$1315,DataRegularSeason20242025!$B$3:$B$1315, "&lt;=" &amp; $A166, DataRegularSeason20242025!$E$3:$E$1315, D$1)</f>
        <v>19</v>
      </c>
      <c r="E166" s="2">
        <f>SUMIFS(DataRegularSeason20242025!$AA$3:$AA$1315,DataRegularSeason20242025!$B$3:$B$1315, "&lt;=" &amp; $A166, DataRegularSeason20242025!$D$3:$D$1315, E$1)+SUMIFS(DataRegularSeason20242025!$AB$3:$AB$1315,DataRegularSeason20242025!$B$3:$B$1315, "&lt;=" &amp; $A166, DataRegularSeason20242025!$E$3:$E$1315, E$1)</f>
        <v>28</v>
      </c>
      <c r="F166" s="2">
        <f>SUMIFS(DataRegularSeason20242025!$AA$3:$AA$1315,DataRegularSeason20242025!$B$3:$B$1315, "&lt;=" &amp; $A166, DataRegularSeason20242025!$D$3:$D$1315, F$1)+SUMIFS(DataRegularSeason20242025!$AB$3:$AB$1315,DataRegularSeason20242025!$B$3:$B$1315, "&lt;=" &amp; $A166, DataRegularSeason20242025!$E$3:$E$1315, F$1)</f>
        <v>16</v>
      </c>
      <c r="G166" s="2">
        <f>SUMIFS(DataRegularSeason20242025!$AA$3:$AA$1315,DataRegularSeason20242025!$B$3:$B$1315, "&lt;=" &amp; $A166, DataRegularSeason20242025!$D$3:$D$1315, G$1)+SUMIFS(DataRegularSeason20242025!$AB$3:$AB$1315,DataRegularSeason20242025!$B$3:$B$1315, "&lt;=" &amp; $A166, DataRegularSeason20242025!$E$3:$E$1315, G$1)</f>
        <v>23</v>
      </c>
      <c r="H166" s="2">
        <f>SUMIFS(DataRegularSeason20242025!$AA$3:$AA$1315,DataRegularSeason20242025!$B$3:$B$1315, "&lt;=" &amp; $A166, DataRegularSeason20242025!$D$3:$D$1315, H$1)+SUMIFS(DataRegularSeason20242025!$AB$3:$AB$1315,DataRegularSeason20242025!$B$3:$B$1315, "&lt;=" &amp; $A166, DataRegularSeason20242025!$E$3:$E$1315, H$1)</f>
        <v>13</v>
      </c>
      <c r="I166" s="2">
        <f>SUMIFS(DataRegularSeason20242025!$AA$3:$AA$1315,DataRegularSeason20242025!$B$3:$B$1315, "&lt;=" &amp; $A166, DataRegularSeason20242025!$D$3:$D$1315, I$1)+SUMIFS(DataRegularSeason20242025!$AB$3:$AB$1315,DataRegularSeason20242025!$B$3:$B$1315, "&lt;=" &amp; $A166, DataRegularSeason20242025!$E$3:$E$1315, I$1)</f>
        <v>20</v>
      </c>
      <c r="J166" s="2">
        <f>SUMIFS(DataRegularSeason20242025!$AA$3:$AA$1315,DataRegularSeason20242025!$B$3:$B$1315, "&lt;=" &amp; $A166, DataRegularSeason20242025!$D$3:$D$1315, J$1)+SUMIFS(DataRegularSeason20242025!$AB$3:$AB$1315,DataRegularSeason20242025!$B$3:$B$1315, "&lt;=" &amp; $A166, DataRegularSeason20242025!$E$3:$E$1315, J$1)</f>
        <v>24</v>
      </c>
      <c r="K166" s="2">
        <f>SUMIFS(DataRegularSeason20242025!$AA$3:$AA$1315,DataRegularSeason20242025!$B$3:$B$1315, "&lt;=" &amp; $A166, DataRegularSeason20242025!$D$3:$D$1315, K$1)+SUMIFS(DataRegularSeason20242025!$AB$3:$AB$1315,DataRegularSeason20242025!$B$3:$B$1315, "&lt;=" &amp; $A166, DataRegularSeason20242025!$E$3:$E$1315, K$1)</f>
        <v>16</v>
      </c>
      <c r="L166" s="2">
        <f>SUMIFS(DataRegularSeason20242025!$AA$3:$AA$1315,DataRegularSeason20242025!$B$3:$B$1315, "&lt;=" &amp; $A166, DataRegularSeason20242025!$D$3:$D$1315, L$1)+SUMIFS(DataRegularSeason20242025!$AB$3:$AB$1315,DataRegularSeason20242025!$B$3:$B$1315, "&lt;=" &amp; $A166, DataRegularSeason20242025!$E$3:$E$1315, L$1)</f>
        <v>22</v>
      </c>
      <c r="M166" s="2">
        <f>SUMIFS(DataRegularSeason20242025!$AA$3:$AA$1315,DataRegularSeason20242025!$B$3:$B$1315, "&lt;=" &amp; $A166, DataRegularSeason20242025!$D$3:$D$1315, M$1)+SUMIFS(DataRegularSeason20242025!$AB$3:$AB$1315,DataRegularSeason20242025!$B$3:$B$1315, "&lt;=" &amp; $A166, DataRegularSeason20242025!$E$3:$E$1315, M$1)</f>
        <v>25</v>
      </c>
      <c r="N166" s="2">
        <f>SUMIFS(DataRegularSeason20242025!$AA$3:$AA$1315,DataRegularSeason20242025!$B$3:$B$1315, "&lt;=" &amp; $A166, DataRegularSeason20242025!$D$3:$D$1315, N$1)+SUMIFS(DataRegularSeason20242025!$AB$3:$AB$1315,DataRegularSeason20242025!$B$3:$B$1315, "&lt;=" &amp; $A166, DataRegularSeason20242025!$E$3:$E$1315, N$1)</f>
        <v>23</v>
      </c>
      <c r="O166" s="2">
        <f>SUMIFS(DataRegularSeason20242025!$AA$3:$AA$1315,DataRegularSeason20242025!$B$3:$B$1315, "&lt;=" &amp; $A166, DataRegularSeason20242025!$D$3:$D$1315, O$1)+SUMIFS(DataRegularSeason20242025!$AB$3:$AB$1315,DataRegularSeason20242025!$B$3:$B$1315, "&lt;=" &amp; $A166, DataRegularSeason20242025!$E$3:$E$1315, O$1)</f>
        <v>27</v>
      </c>
      <c r="P166" s="2">
        <f>SUMIFS(DataRegularSeason20242025!$AA$3:$AA$1315,DataRegularSeason20242025!$B$3:$B$1315, "&lt;=" &amp; $A166, DataRegularSeason20242025!$D$3:$D$1315, P$1)+SUMIFS(DataRegularSeason20242025!$AB$3:$AB$1315,DataRegularSeason20242025!$B$3:$B$1315, "&lt;=" &amp; $A166, DataRegularSeason20242025!$E$3:$E$1315, P$1)</f>
        <v>16</v>
      </c>
      <c r="Q166" s="2">
        <f>SUMIFS(DataRegularSeason20242025!$AA$3:$AA$1315,DataRegularSeason20242025!$B$3:$B$1315, "&lt;=" &amp; $A166, DataRegularSeason20242025!$D$3:$D$1315, Q$1)+SUMIFS(DataRegularSeason20242025!$AB$3:$AB$1315,DataRegularSeason20242025!$B$3:$B$1315, "&lt;=" &amp; $A166, DataRegularSeason20242025!$E$3:$E$1315, Q$1)</f>
        <v>26</v>
      </c>
      <c r="R166" s="2">
        <f>SUMIFS(DataRegularSeason20242025!$AA$3:$AA$1315,DataRegularSeason20242025!$B$3:$B$1315, "&lt;=" &amp; $A166, DataRegularSeason20242025!$D$3:$D$1315, R$1)+SUMIFS(DataRegularSeason20242025!$AB$3:$AB$1315,DataRegularSeason20242025!$B$3:$B$1315, "&lt;=" &amp; $A166, DataRegularSeason20242025!$E$3:$E$1315, R$1)</f>
        <v>15</v>
      </c>
      <c r="S166" s="2">
        <f>SUMIFS(DataRegularSeason20242025!$AA$3:$AA$1315,DataRegularSeason20242025!$B$3:$B$1315, "&lt;=" &amp; $A166, DataRegularSeason20242025!$D$3:$D$1315, S$1)+SUMIFS(DataRegularSeason20242025!$AB$3:$AB$1315,DataRegularSeason20242025!$B$3:$B$1315, "&lt;=" &amp; $A166, DataRegularSeason20242025!$E$3:$E$1315, S$1)</f>
        <v>19</v>
      </c>
      <c r="T166" s="2">
        <f>SUMIFS(DataRegularSeason20242025!$AA$3:$AA$1315,DataRegularSeason20242025!$B$3:$B$1315, "&lt;=" &amp; $A166, DataRegularSeason20242025!$D$3:$D$1315, T$1)+SUMIFS(DataRegularSeason20242025!$AB$3:$AB$1315,DataRegularSeason20242025!$B$3:$B$1315, "&lt;=" &amp; $A166, DataRegularSeason20242025!$E$3:$E$1315, T$1)</f>
        <v>25</v>
      </c>
      <c r="U166" s="2">
        <f>SUMIFS(DataRegularSeason20242025!$AA$3:$AA$1315,DataRegularSeason20242025!$B$3:$B$1315, "&lt;=" &amp; $A166, DataRegularSeason20242025!$D$3:$D$1315, U$1)+SUMIFS(DataRegularSeason20242025!$AB$3:$AB$1315,DataRegularSeason20242025!$B$3:$B$1315, "&lt;=" &amp; $A166, DataRegularSeason20242025!$E$3:$E$1315, U$1)</f>
        <v>17</v>
      </c>
      <c r="V166" s="2">
        <f>SUMIFS(DataRegularSeason20242025!$AA$3:$AA$1315,DataRegularSeason20242025!$B$3:$B$1315, "&lt;=" &amp; $A166, DataRegularSeason20242025!$D$3:$D$1315, V$1)+SUMIFS(DataRegularSeason20242025!$AB$3:$AB$1315,DataRegularSeason20242025!$B$3:$B$1315, "&lt;=" &amp; $A166, DataRegularSeason20242025!$E$3:$E$1315, V$1)</f>
        <v>18</v>
      </c>
      <c r="W166" s="2">
        <f>SUMIFS(DataRegularSeason20242025!$AA$3:$AA$1315,DataRegularSeason20242025!$B$3:$B$1315, "&lt;=" &amp; $A166, DataRegularSeason20242025!$D$3:$D$1315, W$1)+SUMIFS(DataRegularSeason20242025!$AB$3:$AB$1315,DataRegularSeason20242025!$B$3:$B$1315, "&lt;=" &amp; $A166, DataRegularSeason20242025!$E$3:$E$1315, W$1)</f>
        <v>18</v>
      </c>
      <c r="X166" s="2">
        <f>SUMIFS(DataRegularSeason20242025!$AA$3:$AA$1315,DataRegularSeason20242025!$B$3:$B$1315, "&lt;=" &amp; $A166, DataRegularSeason20242025!$D$3:$D$1315, X$1)+SUMIFS(DataRegularSeason20242025!$AB$3:$AB$1315,DataRegularSeason20242025!$B$3:$B$1315, "&lt;=" &amp; $A166, DataRegularSeason20242025!$E$3:$E$1315, X$1)</f>
        <v>21</v>
      </c>
      <c r="Y166" s="2">
        <f>SUMIFS(DataRegularSeason20242025!$AA$3:$AA$1315,DataRegularSeason20242025!$B$3:$B$1315, "&lt;=" &amp; $A166, DataRegularSeason20242025!$D$3:$D$1315, Y$1)+SUMIFS(DataRegularSeason20242025!$AB$3:$AB$1315,DataRegularSeason20242025!$B$3:$B$1315, "&lt;=" &amp; $A166, DataRegularSeason20242025!$E$3:$E$1315, Y$1)</f>
        <v>16</v>
      </c>
      <c r="Z166" s="2">
        <f>SUMIFS(DataRegularSeason20242025!$AA$3:$AA$1315,DataRegularSeason20242025!$B$3:$B$1315, "&lt;=" &amp; $A166, DataRegularSeason20242025!$D$3:$D$1315, Z$1)+SUMIFS(DataRegularSeason20242025!$AB$3:$AB$1315,DataRegularSeason20242025!$B$3:$B$1315, "&lt;=" &amp; $A166, DataRegularSeason20242025!$E$3:$E$1315, Z$1)</f>
        <v>17</v>
      </c>
      <c r="AA166" s="2">
        <f>SUMIFS(DataRegularSeason20242025!$AA$3:$AA$1315,DataRegularSeason20242025!$B$3:$B$1315, "&lt;=" &amp; $A166, DataRegularSeason20242025!$D$3:$D$1315, AA$1)+SUMIFS(DataRegularSeason20242025!$AB$3:$AB$1315,DataRegularSeason20242025!$B$3:$B$1315, "&lt;=" &amp; $A166, DataRegularSeason20242025!$E$3:$E$1315, AA$1)</f>
        <v>21</v>
      </c>
      <c r="AB166" s="2">
        <f>SUMIFS(DataRegularSeason20242025!$AA$3:$AA$1315,DataRegularSeason20242025!$B$3:$B$1315, "&lt;=" &amp; $A166, DataRegularSeason20242025!$D$3:$D$1315, AB$1)+SUMIFS(DataRegularSeason20242025!$AB$3:$AB$1315,DataRegularSeason20242025!$B$3:$B$1315, "&lt;=" &amp; $A166, DataRegularSeason20242025!$E$3:$E$1315, AB$1)</f>
        <v>26</v>
      </c>
      <c r="AC166" s="2">
        <f>SUMIFS(DataRegularSeason20242025!$AA$3:$AA$1315,DataRegularSeason20242025!$B$3:$B$1315, "&lt;=" &amp; $A166, DataRegularSeason20242025!$D$3:$D$1315, AC$1)+SUMIFS(DataRegularSeason20242025!$AB$3:$AB$1315,DataRegularSeason20242025!$B$3:$B$1315, "&lt;=" &amp; $A166, DataRegularSeason20242025!$E$3:$E$1315, AC$1)</f>
        <v>17</v>
      </c>
      <c r="AD166" s="2">
        <f>SUMIFS(DataRegularSeason20242025!$AA$3:$AA$1315,DataRegularSeason20242025!$B$3:$B$1315, "&lt;=" &amp; $A166, DataRegularSeason20242025!$D$3:$D$1315, AD$1)+SUMIFS(DataRegularSeason20242025!$AB$3:$AB$1315,DataRegularSeason20242025!$B$3:$B$1315, "&lt;=" &amp; $A166, DataRegularSeason20242025!$E$3:$E$1315, AD$1)</f>
        <v>21</v>
      </c>
      <c r="AE166" s="2">
        <f>SUMIFS(DataRegularSeason20242025!$AA$3:$AA$1315,DataRegularSeason20242025!$B$3:$B$1315, "&lt;=" &amp; $A166, DataRegularSeason20242025!$D$3:$D$1315, AE$1)+SUMIFS(DataRegularSeason20242025!$AB$3:$AB$1315,DataRegularSeason20242025!$B$3:$B$1315, "&lt;=" &amp; $A166, DataRegularSeason20242025!$E$3:$E$1315, AE$1)</f>
        <v>24</v>
      </c>
      <c r="AF166" s="2">
        <f>SUMIFS(DataRegularSeason20242025!$AA$3:$AA$1315,DataRegularSeason20242025!$B$3:$B$1315, "&lt;=" &amp; $A166, DataRegularSeason20242025!$D$3:$D$1315, AF$1)+SUMIFS(DataRegularSeason20242025!$AB$3:$AB$1315,DataRegularSeason20242025!$B$3:$B$1315, "&lt;=" &amp; $A166, DataRegularSeason20242025!$E$3:$E$1315, AF$1)</f>
        <v>32</v>
      </c>
      <c r="AG166" s="2">
        <f>SUMIFS(DataRegularSeason20242025!$AA$3:$AA$1315,DataRegularSeason20242025!$B$3:$B$1315, "&lt;=" &amp; $A166, DataRegularSeason20242025!$D$3:$D$1315, AG$1)+SUMIFS(DataRegularSeason20242025!$AB$3:$AB$1315,DataRegularSeason20242025!$B$3:$B$1315, "&lt;=" &amp; $A166, DataRegularSeason20242025!$E$3:$E$1315, AG$1)</f>
        <v>27</v>
      </c>
    </row>
    <row r="167" spans="1:33" x14ac:dyDescent="0.25">
      <c r="A167" s="4">
        <v>45733</v>
      </c>
      <c r="B167" s="2">
        <f>SUMIFS(DataRegularSeason20242025!$AA$3:$AA$1315,DataRegularSeason20242025!$B$3:$B$1315, "&lt;=" &amp; $A167, DataRegularSeason20242025!$D$3:$D$1315, B$1)+SUMIFS(DataRegularSeason20242025!$AB$3:$AB$1315,DataRegularSeason20242025!$B$3:$B$1315, "&lt;=" &amp; $A167, DataRegularSeason20242025!$E$3:$E$1315, B$1)</f>
        <v>18</v>
      </c>
      <c r="C167" s="2">
        <f>SUMIFS(DataRegularSeason20242025!$AA$3:$AA$1315,DataRegularSeason20242025!$B$3:$B$1315, "&lt;=" &amp; $A167, DataRegularSeason20242025!$D$3:$D$1315, C$1)+SUMIFS(DataRegularSeason20242025!$AB$3:$AB$1315,DataRegularSeason20242025!$B$3:$B$1315, "&lt;=" &amp; $A167, DataRegularSeason20242025!$E$3:$E$1315, C$1)</f>
        <v>19</v>
      </c>
      <c r="D167" s="2">
        <f>SUMIFS(DataRegularSeason20242025!$AA$3:$AA$1315,DataRegularSeason20242025!$B$3:$B$1315, "&lt;=" &amp; $A167, DataRegularSeason20242025!$D$3:$D$1315, D$1)+SUMIFS(DataRegularSeason20242025!$AB$3:$AB$1315,DataRegularSeason20242025!$B$3:$B$1315, "&lt;=" &amp; $A167, DataRegularSeason20242025!$E$3:$E$1315, D$1)</f>
        <v>19</v>
      </c>
      <c r="E167" s="2">
        <f>SUMIFS(DataRegularSeason20242025!$AA$3:$AA$1315,DataRegularSeason20242025!$B$3:$B$1315, "&lt;=" &amp; $A167, DataRegularSeason20242025!$D$3:$D$1315, E$1)+SUMIFS(DataRegularSeason20242025!$AB$3:$AB$1315,DataRegularSeason20242025!$B$3:$B$1315, "&lt;=" &amp; $A167, DataRegularSeason20242025!$E$3:$E$1315, E$1)</f>
        <v>28</v>
      </c>
      <c r="F167" s="2">
        <f>SUMIFS(DataRegularSeason20242025!$AA$3:$AA$1315,DataRegularSeason20242025!$B$3:$B$1315, "&lt;=" &amp; $A167, DataRegularSeason20242025!$D$3:$D$1315, F$1)+SUMIFS(DataRegularSeason20242025!$AB$3:$AB$1315,DataRegularSeason20242025!$B$3:$B$1315, "&lt;=" &amp; $A167, DataRegularSeason20242025!$E$3:$E$1315, F$1)</f>
        <v>16</v>
      </c>
      <c r="G167" s="2">
        <f>SUMIFS(DataRegularSeason20242025!$AA$3:$AA$1315,DataRegularSeason20242025!$B$3:$B$1315, "&lt;=" &amp; $A167, DataRegularSeason20242025!$D$3:$D$1315, G$1)+SUMIFS(DataRegularSeason20242025!$AB$3:$AB$1315,DataRegularSeason20242025!$B$3:$B$1315, "&lt;=" &amp; $A167, DataRegularSeason20242025!$E$3:$E$1315, G$1)</f>
        <v>23</v>
      </c>
      <c r="H167" s="2">
        <f>SUMIFS(DataRegularSeason20242025!$AA$3:$AA$1315,DataRegularSeason20242025!$B$3:$B$1315, "&lt;=" &amp; $A167, DataRegularSeason20242025!$D$3:$D$1315, H$1)+SUMIFS(DataRegularSeason20242025!$AB$3:$AB$1315,DataRegularSeason20242025!$B$3:$B$1315, "&lt;=" &amp; $A167, DataRegularSeason20242025!$E$3:$E$1315, H$1)</f>
        <v>13</v>
      </c>
      <c r="I167" s="2">
        <f>SUMIFS(DataRegularSeason20242025!$AA$3:$AA$1315,DataRegularSeason20242025!$B$3:$B$1315, "&lt;=" &amp; $A167, DataRegularSeason20242025!$D$3:$D$1315, I$1)+SUMIFS(DataRegularSeason20242025!$AB$3:$AB$1315,DataRegularSeason20242025!$B$3:$B$1315, "&lt;=" &amp; $A167, DataRegularSeason20242025!$E$3:$E$1315, I$1)</f>
        <v>20</v>
      </c>
      <c r="J167" s="2">
        <f>SUMIFS(DataRegularSeason20242025!$AA$3:$AA$1315,DataRegularSeason20242025!$B$3:$B$1315, "&lt;=" &amp; $A167, DataRegularSeason20242025!$D$3:$D$1315, J$1)+SUMIFS(DataRegularSeason20242025!$AB$3:$AB$1315,DataRegularSeason20242025!$B$3:$B$1315, "&lt;=" &amp; $A167, DataRegularSeason20242025!$E$3:$E$1315, J$1)</f>
        <v>24</v>
      </c>
      <c r="K167" s="2">
        <f>SUMIFS(DataRegularSeason20242025!$AA$3:$AA$1315,DataRegularSeason20242025!$B$3:$B$1315, "&lt;=" &amp; $A167, DataRegularSeason20242025!$D$3:$D$1315, K$1)+SUMIFS(DataRegularSeason20242025!$AB$3:$AB$1315,DataRegularSeason20242025!$B$3:$B$1315, "&lt;=" &amp; $A167, DataRegularSeason20242025!$E$3:$E$1315, K$1)</f>
        <v>16</v>
      </c>
      <c r="L167" s="2">
        <f>SUMIFS(DataRegularSeason20242025!$AA$3:$AA$1315,DataRegularSeason20242025!$B$3:$B$1315, "&lt;=" &amp; $A167, DataRegularSeason20242025!$D$3:$D$1315, L$1)+SUMIFS(DataRegularSeason20242025!$AB$3:$AB$1315,DataRegularSeason20242025!$B$3:$B$1315, "&lt;=" &amp; $A167, DataRegularSeason20242025!$E$3:$E$1315, L$1)</f>
        <v>22</v>
      </c>
      <c r="M167" s="2">
        <f>SUMIFS(DataRegularSeason20242025!$AA$3:$AA$1315,DataRegularSeason20242025!$B$3:$B$1315, "&lt;=" &amp; $A167, DataRegularSeason20242025!$D$3:$D$1315, M$1)+SUMIFS(DataRegularSeason20242025!$AB$3:$AB$1315,DataRegularSeason20242025!$B$3:$B$1315, "&lt;=" &amp; $A167, DataRegularSeason20242025!$E$3:$E$1315, M$1)</f>
        <v>25</v>
      </c>
      <c r="N167" s="2">
        <f>SUMIFS(DataRegularSeason20242025!$AA$3:$AA$1315,DataRegularSeason20242025!$B$3:$B$1315, "&lt;=" &amp; $A167, DataRegularSeason20242025!$D$3:$D$1315, N$1)+SUMIFS(DataRegularSeason20242025!$AB$3:$AB$1315,DataRegularSeason20242025!$B$3:$B$1315, "&lt;=" &amp; $A167, DataRegularSeason20242025!$E$3:$E$1315, N$1)</f>
        <v>23</v>
      </c>
      <c r="O167" s="2">
        <f>SUMIFS(DataRegularSeason20242025!$AA$3:$AA$1315,DataRegularSeason20242025!$B$3:$B$1315, "&lt;=" &amp; $A167, DataRegularSeason20242025!$D$3:$D$1315, O$1)+SUMIFS(DataRegularSeason20242025!$AB$3:$AB$1315,DataRegularSeason20242025!$B$3:$B$1315, "&lt;=" &amp; $A167, DataRegularSeason20242025!$E$3:$E$1315, O$1)</f>
        <v>27</v>
      </c>
      <c r="P167" s="2">
        <f>SUMIFS(DataRegularSeason20242025!$AA$3:$AA$1315,DataRegularSeason20242025!$B$3:$B$1315, "&lt;=" &amp; $A167, DataRegularSeason20242025!$D$3:$D$1315, P$1)+SUMIFS(DataRegularSeason20242025!$AB$3:$AB$1315,DataRegularSeason20242025!$B$3:$B$1315, "&lt;=" &amp; $A167, DataRegularSeason20242025!$E$3:$E$1315, P$1)</f>
        <v>16</v>
      </c>
      <c r="Q167" s="2">
        <f>SUMIFS(DataRegularSeason20242025!$AA$3:$AA$1315,DataRegularSeason20242025!$B$3:$B$1315, "&lt;=" &amp; $A167, DataRegularSeason20242025!$D$3:$D$1315, Q$1)+SUMIFS(DataRegularSeason20242025!$AB$3:$AB$1315,DataRegularSeason20242025!$B$3:$B$1315, "&lt;=" &amp; $A167, DataRegularSeason20242025!$E$3:$E$1315, Q$1)</f>
        <v>26</v>
      </c>
      <c r="R167" s="2">
        <f>SUMIFS(DataRegularSeason20242025!$AA$3:$AA$1315,DataRegularSeason20242025!$B$3:$B$1315, "&lt;=" &amp; $A167, DataRegularSeason20242025!$D$3:$D$1315, R$1)+SUMIFS(DataRegularSeason20242025!$AB$3:$AB$1315,DataRegularSeason20242025!$B$3:$B$1315, "&lt;=" &amp; $A167, DataRegularSeason20242025!$E$3:$E$1315, R$1)</f>
        <v>15</v>
      </c>
      <c r="S167" s="2">
        <f>SUMIFS(DataRegularSeason20242025!$AA$3:$AA$1315,DataRegularSeason20242025!$B$3:$B$1315, "&lt;=" &amp; $A167, DataRegularSeason20242025!$D$3:$D$1315, S$1)+SUMIFS(DataRegularSeason20242025!$AB$3:$AB$1315,DataRegularSeason20242025!$B$3:$B$1315, "&lt;=" &amp; $A167, DataRegularSeason20242025!$E$3:$E$1315, S$1)</f>
        <v>19</v>
      </c>
      <c r="T167" s="2">
        <f>SUMIFS(DataRegularSeason20242025!$AA$3:$AA$1315,DataRegularSeason20242025!$B$3:$B$1315, "&lt;=" &amp; $A167, DataRegularSeason20242025!$D$3:$D$1315, T$1)+SUMIFS(DataRegularSeason20242025!$AB$3:$AB$1315,DataRegularSeason20242025!$B$3:$B$1315, "&lt;=" &amp; $A167, DataRegularSeason20242025!$E$3:$E$1315, T$1)</f>
        <v>25</v>
      </c>
      <c r="U167" s="2">
        <f>SUMIFS(DataRegularSeason20242025!$AA$3:$AA$1315,DataRegularSeason20242025!$B$3:$B$1315, "&lt;=" &amp; $A167, DataRegularSeason20242025!$D$3:$D$1315, U$1)+SUMIFS(DataRegularSeason20242025!$AB$3:$AB$1315,DataRegularSeason20242025!$B$3:$B$1315, "&lt;=" &amp; $A167, DataRegularSeason20242025!$E$3:$E$1315, U$1)</f>
        <v>17</v>
      </c>
      <c r="V167" s="2">
        <f>SUMIFS(DataRegularSeason20242025!$AA$3:$AA$1315,DataRegularSeason20242025!$B$3:$B$1315, "&lt;=" &amp; $A167, DataRegularSeason20242025!$D$3:$D$1315, V$1)+SUMIFS(DataRegularSeason20242025!$AB$3:$AB$1315,DataRegularSeason20242025!$B$3:$B$1315, "&lt;=" &amp; $A167, DataRegularSeason20242025!$E$3:$E$1315, V$1)</f>
        <v>18</v>
      </c>
      <c r="W167" s="2">
        <f>SUMIFS(DataRegularSeason20242025!$AA$3:$AA$1315,DataRegularSeason20242025!$B$3:$B$1315, "&lt;=" &amp; $A167, DataRegularSeason20242025!$D$3:$D$1315, W$1)+SUMIFS(DataRegularSeason20242025!$AB$3:$AB$1315,DataRegularSeason20242025!$B$3:$B$1315, "&lt;=" &amp; $A167, DataRegularSeason20242025!$E$3:$E$1315, W$1)</f>
        <v>18</v>
      </c>
      <c r="X167" s="2">
        <f>SUMIFS(DataRegularSeason20242025!$AA$3:$AA$1315,DataRegularSeason20242025!$B$3:$B$1315, "&lt;=" &amp; $A167, DataRegularSeason20242025!$D$3:$D$1315, X$1)+SUMIFS(DataRegularSeason20242025!$AB$3:$AB$1315,DataRegularSeason20242025!$B$3:$B$1315, "&lt;=" &amp; $A167, DataRegularSeason20242025!$E$3:$E$1315, X$1)</f>
        <v>21</v>
      </c>
      <c r="Y167" s="2">
        <f>SUMIFS(DataRegularSeason20242025!$AA$3:$AA$1315,DataRegularSeason20242025!$B$3:$B$1315, "&lt;=" &amp; $A167, DataRegularSeason20242025!$D$3:$D$1315, Y$1)+SUMIFS(DataRegularSeason20242025!$AB$3:$AB$1315,DataRegularSeason20242025!$B$3:$B$1315, "&lt;=" &amp; $A167, DataRegularSeason20242025!$E$3:$E$1315, Y$1)</f>
        <v>16</v>
      </c>
      <c r="Z167" s="2">
        <f>SUMIFS(DataRegularSeason20242025!$AA$3:$AA$1315,DataRegularSeason20242025!$B$3:$B$1315, "&lt;=" &amp; $A167, DataRegularSeason20242025!$D$3:$D$1315, Z$1)+SUMIFS(DataRegularSeason20242025!$AB$3:$AB$1315,DataRegularSeason20242025!$B$3:$B$1315, "&lt;=" &amp; $A167, DataRegularSeason20242025!$E$3:$E$1315, Z$1)</f>
        <v>17</v>
      </c>
      <c r="AA167" s="2">
        <f>SUMIFS(DataRegularSeason20242025!$AA$3:$AA$1315,DataRegularSeason20242025!$B$3:$B$1315, "&lt;=" &amp; $A167, DataRegularSeason20242025!$D$3:$D$1315, AA$1)+SUMIFS(DataRegularSeason20242025!$AB$3:$AB$1315,DataRegularSeason20242025!$B$3:$B$1315, "&lt;=" &amp; $A167, DataRegularSeason20242025!$E$3:$E$1315, AA$1)</f>
        <v>21</v>
      </c>
      <c r="AB167" s="2">
        <f>SUMIFS(DataRegularSeason20242025!$AA$3:$AA$1315,DataRegularSeason20242025!$B$3:$B$1315, "&lt;=" &amp; $A167, DataRegularSeason20242025!$D$3:$D$1315, AB$1)+SUMIFS(DataRegularSeason20242025!$AB$3:$AB$1315,DataRegularSeason20242025!$B$3:$B$1315, "&lt;=" &amp; $A167, DataRegularSeason20242025!$E$3:$E$1315, AB$1)</f>
        <v>26</v>
      </c>
      <c r="AC167" s="2">
        <f>SUMIFS(DataRegularSeason20242025!$AA$3:$AA$1315,DataRegularSeason20242025!$B$3:$B$1315, "&lt;=" &amp; $A167, DataRegularSeason20242025!$D$3:$D$1315, AC$1)+SUMIFS(DataRegularSeason20242025!$AB$3:$AB$1315,DataRegularSeason20242025!$B$3:$B$1315, "&lt;=" &amp; $A167, DataRegularSeason20242025!$E$3:$E$1315, AC$1)</f>
        <v>17</v>
      </c>
      <c r="AD167" s="2">
        <f>SUMIFS(DataRegularSeason20242025!$AA$3:$AA$1315,DataRegularSeason20242025!$B$3:$B$1315, "&lt;=" &amp; $A167, DataRegularSeason20242025!$D$3:$D$1315, AD$1)+SUMIFS(DataRegularSeason20242025!$AB$3:$AB$1315,DataRegularSeason20242025!$B$3:$B$1315, "&lt;=" &amp; $A167, DataRegularSeason20242025!$E$3:$E$1315, AD$1)</f>
        <v>21</v>
      </c>
      <c r="AE167" s="2">
        <f>SUMIFS(DataRegularSeason20242025!$AA$3:$AA$1315,DataRegularSeason20242025!$B$3:$B$1315, "&lt;=" &amp; $A167, DataRegularSeason20242025!$D$3:$D$1315, AE$1)+SUMIFS(DataRegularSeason20242025!$AB$3:$AB$1315,DataRegularSeason20242025!$B$3:$B$1315, "&lt;=" &amp; $A167, DataRegularSeason20242025!$E$3:$E$1315, AE$1)</f>
        <v>24</v>
      </c>
      <c r="AF167" s="2">
        <f>SUMIFS(DataRegularSeason20242025!$AA$3:$AA$1315,DataRegularSeason20242025!$B$3:$B$1315, "&lt;=" &amp; $A167, DataRegularSeason20242025!$D$3:$D$1315, AF$1)+SUMIFS(DataRegularSeason20242025!$AB$3:$AB$1315,DataRegularSeason20242025!$B$3:$B$1315, "&lt;=" &amp; $A167, DataRegularSeason20242025!$E$3:$E$1315, AF$1)</f>
        <v>32</v>
      </c>
      <c r="AG167" s="2">
        <f>SUMIFS(DataRegularSeason20242025!$AA$3:$AA$1315,DataRegularSeason20242025!$B$3:$B$1315, "&lt;=" &amp; $A167, DataRegularSeason20242025!$D$3:$D$1315, AG$1)+SUMIFS(DataRegularSeason20242025!$AB$3:$AB$1315,DataRegularSeason20242025!$B$3:$B$1315, "&lt;=" &amp; $A167, DataRegularSeason20242025!$E$3:$E$1315, AG$1)</f>
        <v>27</v>
      </c>
    </row>
    <row r="168" spans="1:33" x14ac:dyDescent="0.25">
      <c r="A168" s="4">
        <v>45734</v>
      </c>
      <c r="B168" s="2">
        <f>SUMIFS(DataRegularSeason20242025!$AA$3:$AA$1315,DataRegularSeason20242025!$B$3:$B$1315, "&lt;=" &amp; $A168, DataRegularSeason20242025!$D$3:$D$1315, B$1)+SUMIFS(DataRegularSeason20242025!$AB$3:$AB$1315,DataRegularSeason20242025!$B$3:$B$1315, "&lt;=" &amp; $A168, DataRegularSeason20242025!$E$3:$E$1315, B$1)</f>
        <v>18</v>
      </c>
      <c r="C168" s="2">
        <f>SUMIFS(DataRegularSeason20242025!$AA$3:$AA$1315,DataRegularSeason20242025!$B$3:$B$1315, "&lt;=" &amp; $A168, DataRegularSeason20242025!$D$3:$D$1315, C$1)+SUMIFS(DataRegularSeason20242025!$AB$3:$AB$1315,DataRegularSeason20242025!$B$3:$B$1315, "&lt;=" &amp; $A168, DataRegularSeason20242025!$E$3:$E$1315, C$1)</f>
        <v>19</v>
      </c>
      <c r="D168" s="2">
        <f>SUMIFS(DataRegularSeason20242025!$AA$3:$AA$1315,DataRegularSeason20242025!$B$3:$B$1315, "&lt;=" &amp; $A168, DataRegularSeason20242025!$D$3:$D$1315, D$1)+SUMIFS(DataRegularSeason20242025!$AB$3:$AB$1315,DataRegularSeason20242025!$B$3:$B$1315, "&lt;=" &amp; $A168, DataRegularSeason20242025!$E$3:$E$1315, D$1)</f>
        <v>19</v>
      </c>
      <c r="E168" s="2">
        <f>SUMIFS(DataRegularSeason20242025!$AA$3:$AA$1315,DataRegularSeason20242025!$B$3:$B$1315, "&lt;=" &amp; $A168, DataRegularSeason20242025!$D$3:$D$1315, E$1)+SUMIFS(DataRegularSeason20242025!$AB$3:$AB$1315,DataRegularSeason20242025!$B$3:$B$1315, "&lt;=" &amp; $A168, DataRegularSeason20242025!$E$3:$E$1315, E$1)</f>
        <v>28</v>
      </c>
      <c r="F168" s="2">
        <f>SUMIFS(DataRegularSeason20242025!$AA$3:$AA$1315,DataRegularSeason20242025!$B$3:$B$1315, "&lt;=" &amp; $A168, DataRegularSeason20242025!$D$3:$D$1315, F$1)+SUMIFS(DataRegularSeason20242025!$AB$3:$AB$1315,DataRegularSeason20242025!$B$3:$B$1315, "&lt;=" &amp; $A168, DataRegularSeason20242025!$E$3:$E$1315, F$1)</f>
        <v>16</v>
      </c>
      <c r="G168" s="2">
        <f>SUMIFS(DataRegularSeason20242025!$AA$3:$AA$1315,DataRegularSeason20242025!$B$3:$B$1315, "&lt;=" &amp; $A168, DataRegularSeason20242025!$D$3:$D$1315, G$1)+SUMIFS(DataRegularSeason20242025!$AB$3:$AB$1315,DataRegularSeason20242025!$B$3:$B$1315, "&lt;=" &amp; $A168, DataRegularSeason20242025!$E$3:$E$1315, G$1)</f>
        <v>23</v>
      </c>
      <c r="H168" s="2">
        <f>SUMIFS(DataRegularSeason20242025!$AA$3:$AA$1315,DataRegularSeason20242025!$B$3:$B$1315, "&lt;=" &amp; $A168, DataRegularSeason20242025!$D$3:$D$1315, H$1)+SUMIFS(DataRegularSeason20242025!$AB$3:$AB$1315,DataRegularSeason20242025!$B$3:$B$1315, "&lt;=" &amp; $A168, DataRegularSeason20242025!$E$3:$E$1315, H$1)</f>
        <v>13</v>
      </c>
      <c r="I168" s="2">
        <f>SUMIFS(DataRegularSeason20242025!$AA$3:$AA$1315,DataRegularSeason20242025!$B$3:$B$1315, "&lt;=" &amp; $A168, DataRegularSeason20242025!$D$3:$D$1315, I$1)+SUMIFS(DataRegularSeason20242025!$AB$3:$AB$1315,DataRegularSeason20242025!$B$3:$B$1315, "&lt;=" &amp; $A168, DataRegularSeason20242025!$E$3:$E$1315, I$1)</f>
        <v>20</v>
      </c>
      <c r="J168" s="2">
        <f>SUMIFS(DataRegularSeason20242025!$AA$3:$AA$1315,DataRegularSeason20242025!$B$3:$B$1315, "&lt;=" &amp; $A168, DataRegularSeason20242025!$D$3:$D$1315, J$1)+SUMIFS(DataRegularSeason20242025!$AB$3:$AB$1315,DataRegularSeason20242025!$B$3:$B$1315, "&lt;=" &amp; $A168, DataRegularSeason20242025!$E$3:$E$1315, J$1)</f>
        <v>24</v>
      </c>
      <c r="K168" s="2">
        <f>SUMIFS(DataRegularSeason20242025!$AA$3:$AA$1315,DataRegularSeason20242025!$B$3:$B$1315, "&lt;=" &amp; $A168, DataRegularSeason20242025!$D$3:$D$1315, K$1)+SUMIFS(DataRegularSeason20242025!$AB$3:$AB$1315,DataRegularSeason20242025!$B$3:$B$1315, "&lt;=" &amp; $A168, DataRegularSeason20242025!$E$3:$E$1315, K$1)</f>
        <v>16</v>
      </c>
      <c r="L168" s="2">
        <f>SUMIFS(DataRegularSeason20242025!$AA$3:$AA$1315,DataRegularSeason20242025!$B$3:$B$1315, "&lt;=" &amp; $A168, DataRegularSeason20242025!$D$3:$D$1315, L$1)+SUMIFS(DataRegularSeason20242025!$AB$3:$AB$1315,DataRegularSeason20242025!$B$3:$B$1315, "&lt;=" &amp; $A168, DataRegularSeason20242025!$E$3:$E$1315, L$1)</f>
        <v>22</v>
      </c>
      <c r="M168" s="2">
        <f>SUMIFS(DataRegularSeason20242025!$AA$3:$AA$1315,DataRegularSeason20242025!$B$3:$B$1315, "&lt;=" &amp; $A168, DataRegularSeason20242025!$D$3:$D$1315, M$1)+SUMIFS(DataRegularSeason20242025!$AB$3:$AB$1315,DataRegularSeason20242025!$B$3:$B$1315, "&lt;=" &amp; $A168, DataRegularSeason20242025!$E$3:$E$1315, M$1)</f>
        <v>25</v>
      </c>
      <c r="N168" s="2">
        <f>SUMIFS(DataRegularSeason20242025!$AA$3:$AA$1315,DataRegularSeason20242025!$B$3:$B$1315, "&lt;=" &amp; $A168, DataRegularSeason20242025!$D$3:$D$1315, N$1)+SUMIFS(DataRegularSeason20242025!$AB$3:$AB$1315,DataRegularSeason20242025!$B$3:$B$1315, "&lt;=" &amp; $A168, DataRegularSeason20242025!$E$3:$E$1315, N$1)</f>
        <v>23</v>
      </c>
      <c r="O168" s="2">
        <f>SUMIFS(DataRegularSeason20242025!$AA$3:$AA$1315,DataRegularSeason20242025!$B$3:$B$1315, "&lt;=" &amp; $A168, DataRegularSeason20242025!$D$3:$D$1315, O$1)+SUMIFS(DataRegularSeason20242025!$AB$3:$AB$1315,DataRegularSeason20242025!$B$3:$B$1315, "&lt;=" &amp; $A168, DataRegularSeason20242025!$E$3:$E$1315, O$1)</f>
        <v>27</v>
      </c>
      <c r="P168" s="2">
        <f>SUMIFS(DataRegularSeason20242025!$AA$3:$AA$1315,DataRegularSeason20242025!$B$3:$B$1315, "&lt;=" &amp; $A168, DataRegularSeason20242025!$D$3:$D$1315, P$1)+SUMIFS(DataRegularSeason20242025!$AB$3:$AB$1315,DataRegularSeason20242025!$B$3:$B$1315, "&lt;=" &amp; $A168, DataRegularSeason20242025!$E$3:$E$1315, P$1)</f>
        <v>16</v>
      </c>
      <c r="Q168" s="2">
        <f>SUMIFS(DataRegularSeason20242025!$AA$3:$AA$1315,DataRegularSeason20242025!$B$3:$B$1315, "&lt;=" &amp; $A168, DataRegularSeason20242025!$D$3:$D$1315, Q$1)+SUMIFS(DataRegularSeason20242025!$AB$3:$AB$1315,DataRegularSeason20242025!$B$3:$B$1315, "&lt;=" &amp; $A168, DataRegularSeason20242025!$E$3:$E$1315, Q$1)</f>
        <v>26</v>
      </c>
      <c r="R168" s="2">
        <f>SUMIFS(DataRegularSeason20242025!$AA$3:$AA$1315,DataRegularSeason20242025!$B$3:$B$1315, "&lt;=" &amp; $A168, DataRegularSeason20242025!$D$3:$D$1315, R$1)+SUMIFS(DataRegularSeason20242025!$AB$3:$AB$1315,DataRegularSeason20242025!$B$3:$B$1315, "&lt;=" &amp; $A168, DataRegularSeason20242025!$E$3:$E$1315, R$1)</f>
        <v>15</v>
      </c>
      <c r="S168" s="2">
        <f>SUMIFS(DataRegularSeason20242025!$AA$3:$AA$1315,DataRegularSeason20242025!$B$3:$B$1315, "&lt;=" &amp; $A168, DataRegularSeason20242025!$D$3:$D$1315, S$1)+SUMIFS(DataRegularSeason20242025!$AB$3:$AB$1315,DataRegularSeason20242025!$B$3:$B$1315, "&lt;=" &amp; $A168, DataRegularSeason20242025!$E$3:$E$1315, S$1)</f>
        <v>19</v>
      </c>
      <c r="T168" s="2">
        <f>SUMIFS(DataRegularSeason20242025!$AA$3:$AA$1315,DataRegularSeason20242025!$B$3:$B$1315, "&lt;=" &amp; $A168, DataRegularSeason20242025!$D$3:$D$1315, T$1)+SUMIFS(DataRegularSeason20242025!$AB$3:$AB$1315,DataRegularSeason20242025!$B$3:$B$1315, "&lt;=" &amp; $A168, DataRegularSeason20242025!$E$3:$E$1315, T$1)</f>
        <v>25</v>
      </c>
      <c r="U168" s="2">
        <f>SUMIFS(DataRegularSeason20242025!$AA$3:$AA$1315,DataRegularSeason20242025!$B$3:$B$1315, "&lt;=" &amp; $A168, DataRegularSeason20242025!$D$3:$D$1315, U$1)+SUMIFS(DataRegularSeason20242025!$AB$3:$AB$1315,DataRegularSeason20242025!$B$3:$B$1315, "&lt;=" &amp; $A168, DataRegularSeason20242025!$E$3:$E$1315, U$1)</f>
        <v>17</v>
      </c>
      <c r="V168" s="2">
        <f>SUMIFS(DataRegularSeason20242025!$AA$3:$AA$1315,DataRegularSeason20242025!$B$3:$B$1315, "&lt;=" &amp; $A168, DataRegularSeason20242025!$D$3:$D$1315, V$1)+SUMIFS(DataRegularSeason20242025!$AB$3:$AB$1315,DataRegularSeason20242025!$B$3:$B$1315, "&lt;=" &amp; $A168, DataRegularSeason20242025!$E$3:$E$1315, V$1)</f>
        <v>18</v>
      </c>
      <c r="W168" s="2">
        <f>SUMIFS(DataRegularSeason20242025!$AA$3:$AA$1315,DataRegularSeason20242025!$B$3:$B$1315, "&lt;=" &amp; $A168, DataRegularSeason20242025!$D$3:$D$1315, W$1)+SUMIFS(DataRegularSeason20242025!$AB$3:$AB$1315,DataRegularSeason20242025!$B$3:$B$1315, "&lt;=" &amp; $A168, DataRegularSeason20242025!$E$3:$E$1315, W$1)</f>
        <v>18</v>
      </c>
      <c r="X168" s="2">
        <f>SUMIFS(DataRegularSeason20242025!$AA$3:$AA$1315,DataRegularSeason20242025!$B$3:$B$1315, "&lt;=" &amp; $A168, DataRegularSeason20242025!$D$3:$D$1315, X$1)+SUMIFS(DataRegularSeason20242025!$AB$3:$AB$1315,DataRegularSeason20242025!$B$3:$B$1315, "&lt;=" &amp; $A168, DataRegularSeason20242025!$E$3:$E$1315, X$1)</f>
        <v>21</v>
      </c>
      <c r="Y168" s="2">
        <f>SUMIFS(DataRegularSeason20242025!$AA$3:$AA$1315,DataRegularSeason20242025!$B$3:$B$1315, "&lt;=" &amp; $A168, DataRegularSeason20242025!$D$3:$D$1315, Y$1)+SUMIFS(DataRegularSeason20242025!$AB$3:$AB$1315,DataRegularSeason20242025!$B$3:$B$1315, "&lt;=" &amp; $A168, DataRegularSeason20242025!$E$3:$E$1315, Y$1)</f>
        <v>16</v>
      </c>
      <c r="Z168" s="2">
        <f>SUMIFS(DataRegularSeason20242025!$AA$3:$AA$1315,DataRegularSeason20242025!$B$3:$B$1315, "&lt;=" &amp; $A168, DataRegularSeason20242025!$D$3:$D$1315, Z$1)+SUMIFS(DataRegularSeason20242025!$AB$3:$AB$1315,DataRegularSeason20242025!$B$3:$B$1315, "&lt;=" &amp; $A168, DataRegularSeason20242025!$E$3:$E$1315, Z$1)</f>
        <v>17</v>
      </c>
      <c r="AA168" s="2">
        <f>SUMIFS(DataRegularSeason20242025!$AA$3:$AA$1315,DataRegularSeason20242025!$B$3:$B$1315, "&lt;=" &amp; $A168, DataRegularSeason20242025!$D$3:$D$1315, AA$1)+SUMIFS(DataRegularSeason20242025!$AB$3:$AB$1315,DataRegularSeason20242025!$B$3:$B$1315, "&lt;=" &amp; $A168, DataRegularSeason20242025!$E$3:$E$1315, AA$1)</f>
        <v>21</v>
      </c>
      <c r="AB168" s="2">
        <f>SUMIFS(DataRegularSeason20242025!$AA$3:$AA$1315,DataRegularSeason20242025!$B$3:$B$1315, "&lt;=" &amp; $A168, DataRegularSeason20242025!$D$3:$D$1315, AB$1)+SUMIFS(DataRegularSeason20242025!$AB$3:$AB$1315,DataRegularSeason20242025!$B$3:$B$1315, "&lt;=" &amp; $A168, DataRegularSeason20242025!$E$3:$E$1315, AB$1)</f>
        <v>26</v>
      </c>
      <c r="AC168" s="2">
        <f>SUMIFS(DataRegularSeason20242025!$AA$3:$AA$1315,DataRegularSeason20242025!$B$3:$B$1315, "&lt;=" &amp; $A168, DataRegularSeason20242025!$D$3:$D$1315, AC$1)+SUMIFS(DataRegularSeason20242025!$AB$3:$AB$1315,DataRegularSeason20242025!$B$3:$B$1315, "&lt;=" &amp; $A168, DataRegularSeason20242025!$E$3:$E$1315, AC$1)</f>
        <v>17</v>
      </c>
      <c r="AD168" s="2">
        <f>SUMIFS(DataRegularSeason20242025!$AA$3:$AA$1315,DataRegularSeason20242025!$B$3:$B$1315, "&lt;=" &amp; $A168, DataRegularSeason20242025!$D$3:$D$1315, AD$1)+SUMIFS(DataRegularSeason20242025!$AB$3:$AB$1315,DataRegularSeason20242025!$B$3:$B$1315, "&lt;=" &amp; $A168, DataRegularSeason20242025!$E$3:$E$1315, AD$1)</f>
        <v>21</v>
      </c>
      <c r="AE168" s="2">
        <f>SUMIFS(DataRegularSeason20242025!$AA$3:$AA$1315,DataRegularSeason20242025!$B$3:$B$1315, "&lt;=" &amp; $A168, DataRegularSeason20242025!$D$3:$D$1315, AE$1)+SUMIFS(DataRegularSeason20242025!$AB$3:$AB$1315,DataRegularSeason20242025!$B$3:$B$1315, "&lt;=" &amp; $A168, DataRegularSeason20242025!$E$3:$E$1315, AE$1)</f>
        <v>24</v>
      </c>
      <c r="AF168" s="2">
        <f>SUMIFS(DataRegularSeason20242025!$AA$3:$AA$1315,DataRegularSeason20242025!$B$3:$B$1315, "&lt;=" &amp; $A168, DataRegularSeason20242025!$D$3:$D$1315, AF$1)+SUMIFS(DataRegularSeason20242025!$AB$3:$AB$1315,DataRegularSeason20242025!$B$3:$B$1315, "&lt;=" &amp; $A168, DataRegularSeason20242025!$E$3:$E$1315, AF$1)</f>
        <v>32</v>
      </c>
      <c r="AG168" s="2">
        <f>SUMIFS(DataRegularSeason20242025!$AA$3:$AA$1315,DataRegularSeason20242025!$B$3:$B$1315, "&lt;=" &amp; $A168, DataRegularSeason20242025!$D$3:$D$1315, AG$1)+SUMIFS(DataRegularSeason20242025!$AB$3:$AB$1315,DataRegularSeason20242025!$B$3:$B$1315, "&lt;=" &amp; $A168, DataRegularSeason20242025!$E$3:$E$1315, AG$1)</f>
        <v>27</v>
      </c>
    </row>
    <row r="169" spans="1:33" x14ac:dyDescent="0.25">
      <c r="A169" s="4">
        <v>45735</v>
      </c>
      <c r="B169" s="2">
        <f>SUMIFS(DataRegularSeason20242025!$AA$3:$AA$1315,DataRegularSeason20242025!$B$3:$B$1315, "&lt;=" &amp; $A169, DataRegularSeason20242025!$D$3:$D$1315, B$1)+SUMIFS(DataRegularSeason20242025!$AB$3:$AB$1315,DataRegularSeason20242025!$B$3:$B$1315, "&lt;=" &amp; $A169, DataRegularSeason20242025!$E$3:$E$1315, B$1)</f>
        <v>18</v>
      </c>
      <c r="C169" s="2">
        <f>SUMIFS(DataRegularSeason20242025!$AA$3:$AA$1315,DataRegularSeason20242025!$B$3:$B$1315, "&lt;=" &amp; $A169, DataRegularSeason20242025!$D$3:$D$1315, C$1)+SUMIFS(DataRegularSeason20242025!$AB$3:$AB$1315,DataRegularSeason20242025!$B$3:$B$1315, "&lt;=" &amp; $A169, DataRegularSeason20242025!$E$3:$E$1315, C$1)</f>
        <v>19</v>
      </c>
      <c r="D169" s="2">
        <f>SUMIFS(DataRegularSeason20242025!$AA$3:$AA$1315,DataRegularSeason20242025!$B$3:$B$1315, "&lt;=" &amp; $A169, DataRegularSeason20242025!$D$3:$D$1315, D$1)+SUMIFS(DataRegularSeason20242025!$AB$3:$AB$1315,DataRegularSeason20242025!$B$3:$B$1315, "&lt;=" &amp; $A169, DataRegularSeason20242025!$E$3:$E$1315, D$1)</f>
        <v>19</v>
      </c>
      <c r="E169" s="2">
        <f>SUMIFS(DataRegularSeason20242025!$AA$3:$AA$1315,DataRegularSeason20242025!$B$3:$B$1315, "&lt;=" &amp; $A169, DataRegularSeason20242025!$D$3:$D$1315, E$1)+SUMIFS(DataRegularSeason20242025!$AB$3:$AB$1315,DataRegularSeason20242025!$B$3:$B$1315, "&lt;=" &amp; $A169, DataRegularSeason20242025!$E$3:$E$1315, E$1)</f>
        <v>28</v>
      </c>
      <c r="F169" s="2">
        <f>SUMIFS(DataRegularSeason20242025!$AA$3:$AA$1315,DataRegularSeason20242025!$B$3:$B$1315, "&lt;=" &amp; $A169, DataRegularSeason20242025!$D$3:$D$1315, F$1)+SUMIFS(DataRegularSeason20242025!$AB$3:$AB$1315,DataRegularSeason20242025!$B$3:$B$1315, "&lt;=" &amp; $A169, DataRegularSeason20242025!$E$3:$E$1315, F$1)</f>
        <v>16</v>
      </c>
      <c r="G169" s="2">
        <f>SUMIFS(DataRegularSeason20242025!$AA$3:$AA$1315,DataRegularSeason20242025!$B$3:$B$1315, "&lt;=" &amp; $A169, DataRegularSeason20242025!$D$3:$D$1315, G$1)+SUMIFS(DataRegularSeason20242025!$AB$3:$AB$1315,DataRegularSeason20242025!$B$3:$B$1315, "&lt;=" &amp; $A169, DataRegularSeason20242025!$E$3:$E$1315, G$1)</f>
        <v>23</v>
      </c>
      <c r="H169" s="2">
        <f>SUMIFS(DataRegularSeason20242025!$AA$3:$AA$1315,DataRegularSeason20242025!$B$3:$B$1315, "&lt;=" &amp; $A169, DataRegularSeason20242025!$D$3:$D$1315, H$1)+SUMIFS(DataRegularSeason20242025!$AB$3:$AB$1315,DataRegularSeason20242025!$B$3:$B$1315, "&lt;=" &amp; $A169, DataRegularSeason20242025!$E$3:$E$1315, H$1)</f>
        <v>13</v>
      </c>
      <c r="I169" s="2">
        <f>SUMIFS(DataRegularSeason20242025!$AA$3:$AA$1315,DataRegularSeason20242025!$B$3:$B$1315, "&lt;=" &amp; $A169, DataRegularSeason20242025!$D$3:$D$1315, I$1)+SUMIFS(DataRegularSeason20242025!$AB$3:$AB$1315,DataRegularSeason20242025!$B$3:$B$1315, "&lt;=" &amp; $A169, DataRegularSeason20242025!$E$3:$E$1315, I$1)</f>
        <v>20</v>
      </c>
      <c r="J169" s="2">
        <f>SUMIFS(DataRegularSeason20242025!$AA$3:$AA$1315,DataRegularSeason20242025!$B$3:$B$1315, "&lt;=" &amp; $A169, DataRegularSeason20242025!$D$3:$D$1315, J$1)+SUMIFS(DataRegularSeason20242025!$AB$3:$AB$1315,DataRegularSeason20242025!$B$3:$B$1315, "&lt;=" &amp; $A169, DataRegularSeason20242025!$E$3:$E$1315, J$1)</f>
        <v>24</v>
      </c>
      <c r="K169" s="2">
        <f>SUMIFS(DataRegularSeason20242025!$AA$3:$AA$1315,DataRegularSeason20242025!$B$3:$B$1315, "&lt;=" &amp; $A169, DataRegularSeason20242025!$D$3:$D$1315, K$1)+SUMIFS(DataRegularSeason20242025!$AB$3:$AB$1315,DataRegularSeason20242025!$B$3:$B$1315, "&lt;=" &amp; $A169, DataRegularSeason20242025!$E$3:$E$1315, K$1)</f>
        <v>16</v>
      </c>
      <c r="L169" s="2">
        <f>SUMIFS(DataRegularSeason20242025!$AA$3:$AA$1315,DataRegularSeason20242025!$B$3:$B$1315, "&lt;=" &amp; $A169, DataRegularSeason20242025!$D$3:$D$1315, L$1)+SUMIFS(DataRegularSeason20242025!$AB$3:$AB$1315,DataRegularSeason20242025!$B$3:$B$1315, "&lt;=" &amp; $A169, DataRegularSeason20242025!$E$3:$E$1315, L$1)</f>
        <v>22</v>
      </c>
      <c r="M169" s="2">
        <f>SUMIFS(DataRegularSeason20242025!$AA$3:$AA$1315,DataRegularSeason20242025!$B$3:$B$1315, "&lt;=" &amp; $A169, DataRegularSeason20242025!$D$3:$D$1315, M$1)+SUMIFS(DataRegularSeason20242025!$AB$3:$AB$1315,DataRegularSeason20242025!$B$3:$B$1315, "&lt;=" &amp; $A169, DataRegularSeason20242025!$E$3:$E$1315, M$1)</f>
        <v>25</v>
      </c>
      <c r="N169" s="2">
        <f>SUMIFS(DataRegularSeason20242025!$AA$3:$AA$1315,DataRegularSeason20242025!$B$3:$B$1315, "&lt;=" &amp; $A169, DataRegularSeason20242025!$D$3:$D$1315, N$1)+SUMIFS(DataRegularSeason20242025!$AB$3:$AB$1315,DataRegularSeason20242025!$B$3:$B$1315, "&lt;=" &amp; $A169, DataRegularSeason20242025!$E$3:$E$1315, N$1)</f>
        <v>23</v>
      </c>
      <c r="O169" s="2">
        <f>SUMIFS(DataRegularSeason20242025!$AA$3:$AA$1315,DataRegularSeason20242025!$B$3:$B$1315, "&lt;=" &amp; $A169, DataRegularSeason20242025!$D$3:$D$1315, O$1)+SUMIFS(DataRegularSeason20242025!$AB$3:$AB$1315,DataRegularSeason20242025!$B$3:$B$1315, "&lt;=" &amp; $A169, DataRegularSeason20242025!$E$3:$E$1315, O$1)</f>
        <v>27</v>
      </c>
      <c r="P169" s="2">
        <f>SUMIFS(DataRegularSeason20242025!$AA$3:$AA$1315,DataRegularSeason20242025!$B$3:$B$1315, "&lt;=" &amp; $A169, DataRegularSeason20242025!$D$3:$D$1315, P$1)+SUMIFS(DataRegularSeason20242025!$AB$3:$AB$1315,DataRegularSeason20242025!$B$3:$B$1315, "&lt;=" &amp; $A169, DataRegularSeason20242025!$E$3:$E$1315, P$1)</f>
        <v>16</v>
      </c>
      <c r="Q169" s="2">
        <f>SUMIFS(DataRegularSeason20242025!$AA$3:$AA$1315,DataRegularSeason20242025!$B$3:$B$1315, "&lt;=" &amp; $A169, DataRegularSeason20242025!$D$3:$D$1315, Q$1)+SUMIFS(DataRegularSeason20242025!$AB$3:$AB$1315,DataRegularSeason20242025!$B$3:$B$1315, "&lt;=" &amp; $A169, DataRegularSeason20242025!$E$3:$E$1315, Q$1)</f>
        <v>26</v>
      </c>
      <c r="R169" s="2">
        <f>SUMIFS(DataRegularSeason20242025!$AA$3:$AA$1315,DataRegularSeason20242025!$B$3:$B$1315, "&lt;=" &amp; $A169, DataRegularSeason20242025!$D$3:$D$1315, R$1)+SUMIFS(DataRegularSeason20242025!$AB$3:$AB$1315,DataRegularSeason20242025!$B$3:$B$1315, "&lt;=" &amp; $A169, DataRegularSeason20242025!$E$3:$E$1315, R$1)</f>
        <v>15</v>
      </c>
      <c r="S169" s="2">
        <f>SUMIFS(DataRegularSeason20242025!$AA$3:$AA$1315,DataRegularSeason20242025!$B$3:$B$1315, "&lt;=" &amp; $A169, DataRegularSeason20242025!$D$3:$D$1315, S$1)+SUMIFS(DataRegularSeason20242025!$AB$3:$AB$1315,DataRegularSeason20242025!$B$3:$B$1315, "&lt;=" &amp; $A169, DataRegularSeason20242025!$E$3:$E$1315, S$1)</f>
        <v>19</v>
      </c>
      <c r="T169" s="2">
        <f>SUMIFS(DataRegularSeason20242025!$AA$3:$AA$1315,DataRegularSeason20242025!$B$3:$B$1315, "&lt;=" &amp; $A169, DataRegularSeason20242025!$D$3:$D$1315, T$1)+SUMIFS(DataRegularSeason20242025!$AB$3:$AB$1315,DataRegularSeason20242025!$B$3:$B$1315, "&lt;=" &amp; $A169, DataRegularSeason20242025!$E$3:$E$1315, T$1)</f>
        <v>25</v>
      </c>
      <c r="U169" s="2">
        <f>SUMIFS(DataRegularSeason20242025!$AA$3:$AA$1315,DataRegularSeason20242025!$B$3:$B$1315, "&lt;=" &amp; $A169, DataRegularSeason20242025!$D$3:$D$1315, U$1)+SUMIFS(DataRegularSeason20242025!$AB$3:$AB$1315,DataRegularSeason20242025!$B$3:$B$1315, "&lt;=" &amp; $A169, DataRegularSeason20242025!$E$3:$E$1315, U$1)</f>
        <v>17</v>
      </c>
      <c r="V169" s="2">
        <f>SUMIFS(DataRegularSeason20242025!$AA$3:$AA$1315,DataRegularSeason20242025!$B$3:$B$1315, "&lt;=" &amp; $A169, DataRegularSeason20242025!$D$3:$D$1315, V$1)+SUMIFS(DataRegularSeason20242025!$AB$3:$AB$1315,DataRegularSeason20242025!$B$3:$B$1315, "&lt;=" &amp; $A169, DataRegularSeason20242025!$E$3:$E$1315, V$1)</f>
        <v>18</v>
      </c>
      <c r="W169" s="2">
        <f>SUMIFS(DataRegularSeason20242025!$AA$3:$AA$1315,DataRegularSeason20242025!$B$3:$B$1315, "&lt;=" &amp; $A169, DataRegularSeason20242025!$D$3:$D$1315, W$1)+SUMIFS(DataRegularSeason20242025!$AB$3:$AB$1315,DataRegularSeason20242025!$B$3:$B$1315, "&lt;=" &amp; $A169, DataRegularSeason20242025!$E$3:$E$1315, W$1)</f>
        <v>18</v>
      </c>
      <c r="X169" s="2">
        <f>SUMIFS(DataRegularSeason20242025!$AA$3:$AA$1315,DataRegularSeason20242025!$B$3:$B$1315, "&lt;=" &amp; $A169, DataRegularSeason20242025!$D$3:$D$1315, X$1)+SUMIFS(DataRegularSeason20242025!$AB$3:$AB$1315,DataRegularSeason20242025!$B$3:$B$1315, "&lt;=" &amp; $A169, DataRegularSeason20242025!$E$3:$E$1315, X$1)</f>
        <v>21</v>
      </c>
      <c r="Y169" s="2">
        <f>SUMIFS(DataRegularSeason20242025!$AA$3:$AA$1315,DataRegularSeason20242025!$B$3:$B$1315, "&lt;=" &amp; $A169, DataRegularSeason20242025!$D$3:$D$1315, Y$1)+SUMIFS(DataRegularSeason20242025!$AB$3:$AB$1315,DataRegularSeason20242025!$B$3:$B$1315, "&lt;=" &amp; $A169, DataRegularSeason20242025!$E$3:$E$1315, Y$1)</f>
        <v>16</v>
      </c>
      <c r="Z169" s="2">
        <f>SUMIFS(DataRegularSeason20242025!$AA$3:$AA$1315,DataRegularSeason20242025!$B$3:$B$1315, "&lt;=" &amp; $A169, DataRegularSeason20242025!$D$3:$D$1315, Z$1)+SUMIFS(DataRegularSeason20242025!$AB$3:$AB$1315,DataRegularSeason20242025!$B$3:$B$1315, "&lt;=" &amp; $A169, DataRegularSeason20242025!$E$3:$E$1315, Z$1)</f>
        <v>17</v>
      </c>
      <c r="AA169" s="2">
        <f>SUMIFS(DataRegularSeason20242025!$AA$3:$AA$1315,DataRegularSeason20242025!$B$3:$B$1315, "&lt;=" &amp; $A169, DataRegularSeason20242025!$D$3:$D$1315, AA$1)+SUMIFS(DataRegularSeason20242025!$AB$3:$AB$1315,DataRegularSeason20242025!$B$3:$B$1315, "&lt;=" &amp; $A169, DataRegularSeason20242025!$E$3:$E$1315, AA$1)</f>
        <v>21</v>
      </c>
      <c r="AB169" s="2">
        <f>SUMIFS(DataRegularSeason20242025!$AA$3:$AA$1315,DataRegularSeason20242025!$B$3:$B$1315, "&lt;=" &amp; $A169, DataRegularSeason20242025!$D$3:$D$1315, AB$1)+SUMIFS(DataRegularSeason20242025!$AB$3:$AB$1315,DataRegularSeason20242025!$B$3:$B$1315, "&lt;=" &amp; $A169, DataRegularSeason20242025!$E$3:$E$1315, AB$1)</f>
        <v>26</v>
      </c>
      <c r="AC169" s="2">
        <f>SUMIFS(DataRegularSeason20242025!$AA$3:$AA$1315,DataRegularSeason20242025!$B$3:$B$1315, "&lt;=" &amp; $A169, DataRegularSeason20242025!$D$3:$D$1315, AC$1)+SUMIFS(DataRegularSeason20242025!$AB$3:$AB$1315,DataRegularSeason20242025!$B$3:$B$1315, "&lt;=" &amp; $A169, DataRegularSeason20242025!$E$3:$E$1315, AC$1)</f>
        <v>17</v>
      </c>
      <c r="AD169" s="2">
        <f>SUMIFS(DataRegularSeason20242025!$AA$3:$AA$1315,DataRegularSeason20242025!$B$3:$B$1315, "&lt;=" &amp; $A169, DataRegularSeason20242025!$D$3:$D$1315, AD$1)+SUMIFS(DataRegularSeason20242025!$AB$3:$AB$1315,DataRegularSeason20242025!$B$3:$B$1315, "&lt;=" &amp; $A169, DataRegularSeason20242025!$E$3:$E$1315, AD$1)</f>
        <v>21</v>
      </c>
      <c r="AE169" s="2">
        <f>SUMIFS(DataRegularSeason20242025!$AA$3:$AA$1315,DataRegularSeason20242025!$B$3:$B$1315, "&lt;=" &amp; $A169, DataRegularSeason20242025!$D$3:$D$1315, AE$1)+SUMIFS(DataRegularSeason20242025!$AB$3:$AB$1315,DataRegularSeason20242025!$B$3:$B$1315, "&lt;=" &amp; $A169, DataRegularSeason20242025!$E$3:$E$1315, AE$1)</f>
        <v>24</v>
      </c>
      <c r="AF169" s="2">
        <f>SUMIFS(DataRegularSeason20242025!$AA$3:$AA$1315,DataRegularSeason20242025!$B$3:$B$1315, "&lt;=" &amp; $A169, DataRegularSeason20242025!$D$3:$D$1315, AF$1)+SUMIFS(DataRegularSeason20242025!$AB$3:$AB$1315,DataRegularSeason20242025!$B$3:$B$1315, "&lt;=" &amp; $A169, DataRegularSeason20242025!$E$3:$E$1315, AF$1)</f>
        <v>32</v>
      </c>
      <c r="AG169" s="2">
        <f>SUMIFS(DataRegularSeason20242025!$AA$3:$AA$1315,DataRegularSeason20242025!$B$3:$B$1315, "&lt;=" &amp; $A169, DataRegularSeason20242025!$D$3:$D$1315, AG$1)+SUMIFS(DataRegularSeason20242025!$AB$3:$AB$1315,DataRegularSeason20242025!$B$3:$B$1315, "&lt;=" &amp; $A169, DataRegularSeason20242025!$E$3:$E$1315, AG$1)</f>
        <v>27</v>
      </c>
    </row>
    <row r="170" spans="1:33" x14ac:dyDescent="0.25">
      <c r="A170" s="4">
        <v>45736</v>
      </c>
      <c r="B170" s="2">
        <f>SUMIFS(DataRegularSeason20242025!$AA$3:$AA$1315,DataRegularSeason20242025!$B$3:$B$1315, "&lt;=" &amp; $A170, DataRegularSeason20242025!$D$3:$D$1315, B$1)+SUMIFS(DataRegularSeason20242025!$AB$3:$AB$1315,DataRegularSeason20242025!$B$3:$B$1315, "&lt;=" &amp; $A170, DataRegularSeason20242025!$E$3:$E$1315, B$1)</f>
        <v>18</v>
      </c>
      <c r="C170" s="2">
        <f>SUMIFS(DataRegularSeason20242025!$AA$3:$AA$1315,DataRegularSeason20242025!$B$3:$B$1315, "&lt;=" &amp; $A170, DataRegularSeason20242025!$D$3:$D$1315, C$1)+SUMIFS(DataRegularSeason20242025!$AB$3:$AB$1315,DataRegularSeason20242025!$B$3:$B$1315, "&lt;=" &amp; $A170, DataRegularSeason20242025!$E$3:$E$1315, C$1)</f>
        <v>19</v>
      </c>
      <c r="D170" s="2">
        <f>SUMIFS(DataRegularSeason20242025!$AA$3:$AA$1315,DataRegularSeason20242025!$B$3:$B$1315, "&lt;=" &amp; $A170, DataRegularSeason20242025!$D$3:$D$1315, D$1)+SUMIFS(DataRegularSeason20242025!$AB$3:$AB$1315,DataRegularSeason20242025!$B$3:$B$1315, "&lt;=" &amp; $A170, DataRegularSeason20242025!$E$3:$E$1315, D$1)</f>
        <v>19</v>
      </c>
      <c r="E170" s="2">
        <f>SUMIFS(DataRegularSeason20242025!$AA$3:$AA$1315,DataRegularSeason20242025!$B$3:$B$1315, "&lt;=" &amp; $A170, DataRegularSeason20242025!$D$3:$D$1315, E$1)+SUMIFS(DataRegularSeason20242025!$AB$3:$AB$1315,DataRegularSeason20242025!$B$3:$B$1315, "&lt;=" &amp; $A170, DataRegularSeason20242025!$E$3:$E$1315, E$1)</f>
        <v>28</v>
      </c>
      <c r="F170" s="2">
        <f>SUMIFS(DataRegularSeason20242025!$AA$3:$AA$1315,DataRegularSeason20242025!$B$3:$B$1315, "&lt;=" &amp; $A170, DataRegularSeason20242025!$D$3:$D$1315, F$1)+SUMIFS(DataRegularSeason20242025!$AB$3:$AB$1315,DataRegularSeason20242025!$B$3:$B$1315, "&lt;=" &amp; $A170, DataRegularSeason20242025!$E$3:$E$1315, F$1)</f>
        <v>16</v>
      </c>
      <c r="G170" s="2">
        <f>SUMIFS(DataRegularSeason20242025!$AA$3:$AA$1315,DataRegularSeason20242025!$B$3:$B$1315, "&lt;=" &amp; $A170, DataRegularSeason20242025!$D$3:$D$1315, G$1)+SUMIFS(DataRegularSeason20242025!$AB$3:$AB$1315,DataRegularSeason20242025!$B$3:$B$1315, "&lt;=" &amp; $A170, DataRegularSeason20242025!$E$3:$E$1315, G$1)</f>
        <v>23</v>
      </c>
      <c r="H170" s="2">
        <f>SUMIFS(DataRegularSeason20242025!$AA$3:$AA$1315,DataRegularSeason20242025!$B$3:$B$1315, "&lt;=" &amp; $A170, DataRegularSeason20242025!$D$3:$D$1315, H$1)+SUMIFS(DataRegularSeason20242025!$AB$3:$AB$1315,DataRegularSeason20242025!$B$3:$B$1315, "&lt;=" &amp; $A170, DataRegularSeason20242025!$E$3:$E$1315, H$1)</f>
        <v>13</v>
      </c>
      <c r="I170" s="2">
        <f>SUMIFS(DataRegularSeason20242025!$AA$3:$AA$1315,DataRegularSeason20242025!$B$3:$B$1315, "&lt;=" &amp; $A170, DataRegularSeason20242025!$D$3:$D$1315, I$1)+SUMIFS(DataRegularSeason20242025!$AB$3:$AB$1315,DataRegularSeason20242025!$B$3:$B$1315, "&lt;=" &amp; $A170, DataRegularSeason20242025!$E$3:$E$1315, I$1)</f>
        <v>20</v>
      </c>
      <c r="J170" s="2">
        <f>SUMIFS(DataRegularSeason20242025!$AA$3:$AA$1315,DataRegularSeason20242025!$B$3:$B$1315, "&lt;=" &amp; $A170, DataRegularSeason20242025!$D$3:$D$1315, J$1)+SUMIFS(DataRegularSeason20242025!$AB$3:$AB$1315,DataRegularSeason20242025!$B$3:$B$1315, "&lt;=" &amp; $A170, DataRegularSeason20242025!$E$3:$E$1315, J$1)</f>
        <v>24</v>
      </c>
      <c r="K170" s="2">
        <f>SUMIFS(DataRegularSeason20242025!$AA$3:$AA$1315,DataRegularSeason20242025!$B$3:$B$1315, "&lt;=" &amp; $A170, DataRegularSeason20242025!$D$3:$D$1315, K$1)+SUMIFS(DataRegularSeason20242025!$AB$3:$AB$1315,DataRegularSeason20242025!$B$3:$B$1315, "&lt;=" &amp; $A170, DataRegularSeason20242025!$E$3:$E$1315, K$1)</f>
        <v>16</v>
      </c>
      <c r="L170" s="2">
        <f>SUMIFS(DataRegularSeason20242025!$AA$3:$AA$1315,DataRegularSeason20242025!$B$3:$B$1315, "&lt;=" &amp; $A170, DataRegularSeason20242025!$D$3:$D$1315, L$1)+SUMIFS(DataRegularSeason20242025!$AB$3:$AB$1315,DataRegularSeason20242025!$B$3:$B$1315, "&lt;=" &amp; $A170, DataRegularSeason20242025!$E$3:$E$1315, L$1)</f>
        <v>22</v>
      </c>
      <c r="M170" s="2">
        <f>SUMIFS(DataRegularSeason20242025!$AA$3:$AA$1315,DataRegularSeason20242025!$B$3:$B$1315, "&lt;=" &amp; $A170, DataRegularSeason20242025!$D$3:$D$1315, M$1)+SUMIFS(DataRegularSeason20242025!$AB$3:$AB$1315,DataRegularSeason20242025!$B$3:$B$1315, "&lt;=" &amp; $A170, DataRegularSeason20242025!$E$3:$E$1315, M$1)</f>
        <v>25</v>
      </c>
      <c r="N170" s="2">
        <f>SUMIFS(DataRegularSeason20242025!$AA$3:$AA$1315,DataRegularSeason20242025!$B$3:$B$1315, "&lt;=" &amp; $A170, DataRegularSeason20242025!$D$3:$D$1315, N$1)+SUMIFS(DataRegularSeason20242025!$AB$3:$AB$1315,DataRegularSeason20242025!$B$3:$B$1315, "&lt;=" &amp; $A170, DataRegularSeason20242025!$E$3:$E$1315, N$1)</f>
        <v>23</v>
      </c>
      <c r="O170" s="2">
        <f>SUMIFS(DataRegularSeason20242025!$AA$3:$AA$1315,DataRegularSeason20242025!$B$3:$B$1315, "&lt;=" &amp; $A170, DataRegularSeason20242025!$D$3:$D$1315, O$1)+SUMIFS(DataRegularSeason20242025!$AB$3:$AB$1315,DataRegularSeason20242025!$B$3:$B$1315, "&lt;=" &amp; $A170, DataRegularSeason20242025!$E$3:$E$1315, O$1)</f>
        <v>27</v>
      </c>
      <c r="P170" s="2">
        <f>SUMIFS(DataRegularSeason20242025!$AA$3:$AA$1315,DataRegularSeason20242025!$B$3:$B$1315, "&lt;=" &amp; $A170, DataRegularSeason20242025!$D$3:$D$1315, P$1)+SUMIFS(DataRegularSeason20242025!$AB$3:$AB$1315,DataRegularSeason20242025!$B$3:$B$1315, "&lt;=" &amp; $A170, DataRegularSeason20242025!$E$3:$E$1315, P$1)</f>
        <v>16</v>
      </c>
      <c r="Q170" s="2">
        <f>SUMIFS(DataRegularSeason20242025!$AA$3:$AA$1315,DataRegularSeason20242025!$B$3:$B$1315, "&lt;=" &amp; $A170, DataRegularSeason20242025!$D$3:$D$1315, Q$1)+SUMIFS(DataRegularSeason20242025!$AB$3:$AB$1315,DataRegularSeason20242025!$B$3:$B$1315, "&lt;=" &amp; $A170, DataRegularSeason20242025!$E$3:$E$1315, Q$1)</f>
        <v>26</v>
      </c>
      <c r="R170" s="2">
        <f>SUMIFS(DataRegularSeason20242025!$AA$3:$AA$1315,DataRegularSeason20242025!$B$3:$B$1315, "&lt;=" &amp; $A170, DataRegularSeason20242025!$D$3:$D$1315, R$1)+SUMIFS(DataRegularSeason20242025!$AB$3:$AB$1315,DataRegularSeason20242025!$B$3:$B$1315, "&lt;=" &amp; $A170, DataRegularSeason20242025!$E$3:$E$1315, R$1)</f>
        <v>15</v>
      </c>
      <c r="S170" s="2">
        <f>SUMIFS(DataRegularSeason20242025!$AA$3:$AA$1315,DataRegularSeason20242025!$B$3:$B$1315, "&lt;=" &amp; $A170, DataRegularSeason20242025!$D$3:$D$1315, S$1)+SUMIFS(DataRegularSeason20242025!$AB$3:$AB$1315,DataRegularSeason20242025!$B$3:$B$1315, "&lt;=" &amp; $A170, DataRegularSeason20242025!$E$3:$E$1315, S$1)</f>
        <v>19</v>
      </c>
      <c r="T170" s="2">
        <f>SUMIFS(DataRegularSeason20242025!$AA$3:$AA$1315,DataRegularSeason20242025!$B$3:$B$1315, "&lt;=" &amp; $A170, DataRegularSeason20242025!$D$3:$D$1315, T$1)+SUMIFS(DataRegularSeason20242025!$AB$3:$AB$1315,DataRegularSeason20242025!$B$3:$B$1315, "&lt;=" &amp; $A170, DataRegularSeason20242025!$E$3:$E$1315, T$1)</f>
        <v>25</v>
      </c>
      <c r="U170" s="2">
        <f>SUMIFS(DataRegularSeason20242025!$AA$3:$AA$1315,DataRegularSeason20242025!$B$3:$B$1315, "&lt;=" &amp; $A170, DataRegularSeason20242025!$D$3:$D$1315, U$1)+SUMIFS(DataRegularSeason20242025!$AB$3:$AB$1315,DataRegularSeason20242025!$B$3:$B$1315, "&lt;=" &amp; $A170, DataRegularSeason20242025!$E$3:$E$1315, U$1)</f>
        <v>17</v>
      </c>
      <c r="V170" s="2">
        <f>SUMIFS(DataRegularSeason20242025!$AA$3:$AA$1315,DataRegularSeason20242025!$B$3:$B$1315, "&lt;=" &amp; $A170, DataRegularSeason20242025!$D$3:$D$1315, V$1)+SUMIFS(DataRegularSeason20242025!$AB$3:$AB$1315,DataRegularSeason20242025!$B$3:$B$1315, "&lt;=" &amp; $A170, DataRegularSeason20242025!$E$3:$E$1315, V$1)</f>
        <v>18</v>
      </c>
      <c r="W170" s="2">
        <f>SUMIFS(DataRegularSeason20242025!$AA$3:$AA$1315,DataRegularSeason20242025!$B$3:$B$1315, "&lt;=" &amp; $A170, DataRegularSeason20242025!$D$3:$D$1315, W$1)+SUMIFS(DataRegularSeason20242025!$AB$3:$AB$1315,DataRegularSeason20242025!$B$3:$B$1315, "&lt;=" &amp; $A170, DataRegularSeason20242025!$E$3:$E$1315, W$1)</f>
        <v>18</v>
      </c>
      <c r="X170" s="2">
        <f>SUMIFS(DataRegularSeason20242025!$AA$3:$AA$1315,DataRegularSeason20242025!$B$3:$B$1315, "&lt;=" &amp; $A170, DataRegularSeason20242025!$D$3:$D$1315, X$1)+SUMIFS(DataRegularSeason20242025!$AB$3:$AB$1315,DataRegularSeason20242025!$B$3:$B$1315, "&lt;=" &amp; $A170, DataRegularSeason20242025!$E$3:$E$1315, X$1)</f>
        <v>21</v>
      </c>
      <c r="Y170" s="2">
        <f>SUMIFS(DataRegularSeason20242025!$AA$3:$AA$1315,DataRegularSeason20242025!$B$3:$B$1315, "&lt;=" &amp; $A170, DataRegularSeason20242025!$D$3:$D$1315, Y$1)+SUMIFS(DataRegularSeason20242025!$AB$3:$AB$1315,DataRegularSeason20242025!$B$3:$B$1315, "&lt;=" &amp; $A170, DataRegularSeason20242025!$E$3:$E$1315, Y$1)</f>
        <v>16</v>
      </c>
      <c r="Z170" s="2">
        <f>SUMIFS(DataRegularSeason20242025!$AA$3:$AA$1315,DataRegularSeason20242025!$B$3:$B$1315, "&lt;=" &amp; $A170, DataRegularSeason20242025!$D$3:$D$1315, Z$1)+SUMIFS(DataRegularSeason20242025!$AB$3:$AB$1315,DataRegularSeason20242025!$B$3:$B$1315, "&lt;=" &amp; $A170, DataRegularSeason20242025!$E$3:$E$1315, Z$1)</f>
        <v>17</v>
      </c>
      <c r="AA170" s="2">
        <f>SUMIFS(DataRegularSeason20242025!$AA$3:$AA$1315,DataRegularSeason20242025!$B$3:$B$1315, "&lt;=" &amp; $A170, DataRegularSeason20242025!$D$3:$D$1315, AA$1)+SUMIFS(DataRegularSeason20242025!$AB$3:$AB$1315,DataRegularSeason20242025!$B$3:$B$1315, "&lt;=" &amp; $A170, DataRegularSeason20242025!$E$3:$E$1315, AA$1)</f>
        <v>21</v>
      </c>
      <c r="AB170" s="2">
        <f>SUMIFS(DataRegularSeason20242025!$AA$3:$AA$1315,DataRegularSeason20242025!$B$3:$B$1315, "&lt;=" &amp; $A170, DataRegularSeason20242025!$D$3:$D$1315, AB$1)+SUMIFS(DataRegularSeason20242025!$AB$3:$AB$1315,DataRegularSeason20242025!$B$3:$B$1315, "&lt;=" &amp; $A170, DataRegularSeason20242025!$E$3:$E$1315, AB$1)</f>
        <v>26</v>
      </c>
      <c r="AC170" s="2">
        <f>SUMIFS(DataRegularSeason20242025!$AA$3:$AA$1315,DataRegularSeason20242025!$B$3:$B$1315, "&lt;=" &amp; $A170, DataRegularSeason20242025!$D$3:$D$1315, AC$1)+SUMIFS(DataRegularSeason20242025!$AB$3:$AB$1315,DataRegularSeason20242025!$B$3:$B$1315, "&lt;=" &amp; $A170, DataRegularSeason20242025!$E$3:$E$1315, AC$1)</f>
        <v>17</v>
      </c>
      <c r="AD170" s="2">
        <f>SUMIFS(DataRegularSeason20242025!$AA$3:$AA$1315,DataRegularSeason20242025!$B$3:$B$1315, "&lt;=" &amp; $A170, DataRegularSeason20242025!$D$3:$D$1315, AD$1)+SUMIFS(DataRegularSeason20242025!$AB$3:$AB$1315,DataRegularSeason20242025!$B$3:$B$1315, "&lt;=" &amp; $A170, DataRegularSeason20242025!$E$3:$E$1315, AD$1)</f>
        <v>21</v>
      </c>
      <c r="AE170" s="2">
        <f>SUMIFS(DataRegularSeason20242025!$AA$3:$AA$1315,DataRegularSeason20242025!$B$3:$B$1315, "&lt;=" &amp; $A170, DataRegularSeason20242025!$D$3:$D$1315, AE$1)+SUMIFS(DataRegularSeason20242025!$AB$3:$AB$1315,DataRegularSeason20242025!$B$3:$B$1315, "&lt;=" &amp; $A170, DataRegularSeason20242025!$E$3:$E$1315, AE$1)</f>
        <v>24</v>
      </c>
      <c r="AF170" s="2">
        <f>SUMIFS(DataRegularSeason20242025!$AA$3:$AA$1315,DataRegularSeason20242025!$B$3:$B$1315, "&lt;=" &amp; $A170, DataRegularSeason20242025!$D$3:$D$1315, AF$1)+SUMIFS(DataRegularSeason20242025!$AB$3:$AB$1315,DataRegularSeason20242025!$B$3:$B$1315, "&lt;=" &amp; $A170, DataRegularSeason20242025!$E$3:$E$1315, AF$1)</f>
        <v>32</v>
      </c>
      <c r="AG170" s="2">
        <f>SUMIFS(DataRegularSeason20242025!$AA$3:$AA$1315,DataRegularSeason20242025!$B$3:$B$1315, "&lt;=" &amp; $A170, DataRegularSeason20242025!$D$3:$D$1315, AG$1)+SUMIFS(DataRegularSeason20242025!$AB$3:$AB$1315,DataRegularSeason20242025!$B$3:$B$1315, "&lt;=" &amp; $A170, DataRegularSeason20242025!$E$3:$E$1315, AG$1)</f>
        <v>27</v>
      </c>
    </row>
    <row r="171" spans="1:33" x14ac:dyDescent="0.25">
      <c r="A171" s="4">
        <v>45737</v>
      </c>
      <c r="B171" s="2">
        <f>SUMIFS(DataRegularSeason20242025!$AA$3:$AA$1315,DataRegularSeason20242025!$B$3:$B$1315, "&lt;=" &amp; $A171, DataRegularSeason20242025!$D$3:$D$1315, B$1)+SUMIFS(DataRegularSeason20242025!$AB$3:$AB$1315,DataRegularSeason20242025!$B$3:$B$1315, "&lt;=" &amp; $A171, DataRegularSeason20242025!$E$3:$E$1315, B$1)</f>
        <v>18</v>
      </c>
      <c r="C171" s="2">
        <f>SUMIFS(DataRegularSeason20242025!$AA$3:$AA$1315,DataRegularSeason20242025!$B$3:$B$1315, "&lt;=" &amp; $A171, DataRegularSeason20242025!$D$3:$D$1315, C$1)+SUMIFS(DataRegularSeason20242025!$AB$3:$AB$1315,DataRegularSeason20242025!$B$3:$B$1315, "&lt;=" &amp; $A171, DataRegularSeason20242025!$E$3:$E$1315, C$1)</f>
        <v>19</v>
      </c>
      <c r="D171" s="2">
        <f>SUMIFS(DataRegularSeason20242025!$AA$3:$AA$1315,DataRegularSeason20242025!$B$3:$B$1315, "&lt;=" &amp; $A171, DataRegularSeason20242025!$D$3:$D$1315, D$1)+SUMIFS(DataRegularSeason20242025!$AB$3:$AB$1315,DataRegularSeason20242025!$B$3:$B$1315, "&lt;=" &amp; $A171, DataRegularSeason20242025!$E$3:$E$1315, D$1)</f>
        <v>19</v>
      </c>
      <c r="E171" s="2">
        <f>SUMIFS(DataRegularSeason20242025!$AA$3:$AA$1315,DataRegularSeason20242025!$B$3:$B$1315, "&lt;=" &amp; $A171, DataRegularSeason20242025!$D$3:$D$1315, E$1)+SUMIFS(DataRegularSeason20242025!$AB$3:$AB$1315,DataRegularSeason20242025!$B$3:$B$1315, "&lt;=" &amp; $A171, DataRegularSeason20242025!$E$3:$E$1315, E$1)</f>
        <v>28</v>
      </c>
      <c r="F171" s="2">
        <f>SUMIFS(DataRegularSeason20242025!$AA$3:$AA$1315,DataRegularSeason20242025!$B$3:$B$1315, "&lt;=" &amp; $A171, DataRegularSeason20242025!$D$3:$D$1315, F$1)+SUMIFS(DataRegularSeason20242025!$AB$3:$AB$1315,DataRegularSeason20242025!$B$3:$B$1315, "&lt;=" &amp; $A171, DataRegularSeason20242025!$E$3:$E$1315, F$1)</f>
        <v>16</v>
      </c>
      <c r="G171" s="2">
        <f>SUMIFS(DataRegularSeason20242025!$AA$3:$AA$1315,DataRegularSeason20242025!$B$3:$B$1315, "&lt;=" &amp; $A171, DataRegularSeason20242025!$D$3:$D$1315, G$1)+SUMIFS(DataRegularSeason20242025!$AB$3:$AB$1315,DataRegularSeason20242025!$B$3:$B$1315, "&lt;=" &amp; $A171, DataRegularSeason20242025!$E$3:$E$1315, G$1)</f>
        <v>23</v>
      </c>
      <c r="H171" s="2">
        <f>SUMIFS(DataRegularSeason20242025!$AA$3:$AA$1315,DataRegularSeason20242025!$B$3:$B$1315, "&lt;=" &amp; $A171, DataRegularSeason20242025!$D$3:$D$1315, H$1)+SUMIFS(DataRegularSeason20242025!$AB$3:$AB$1315,DataRegularSeason20242025!$B$3:$B$1315, "&lt;=" &amp; $A171, DataRegularSeason20242025!$E$3:$E$1315, H$1)</f>
        <v>13</v>
      </c>
      <c r="I171" s="2">
        <f>SUMIFS(DataRegularSeason20242025!$AA$3:$AA$1315,DataRegularSeason20242025!$B$3:$B$1315, "&lt;=" &amp; $A171, DataRegularSeason20242025!$D$3:$D$1315, I$1)+SUMIFS(DataRegularSeason20242025!$AB$3:$AB$1315,DataRegularSeason20242025!$B$3:$B$1315, "&lt;=" &amp; $A171, DataRegularSeason20242025!$E$3:$E$1315, I$1)</f>
        <v>20</v>
      </c>
      <c r="J171" s="2">
        <f>SUMIFS(DataRegularSeason20242025!$AA$3:$AA$1315,DataRegularSeason20242025!$B$3:$B$1315, "&lt;=" &amp; $A171, DataRegularSeason20242025!$D$3:$D$1315, J$1)+SUMIFS(DataRegularSeason20242025!$AB$3:$AB$1315,DataRegularSeason20242025!$B$3:$B$1315, "&lt;=" &amp; $A171, DataRegularSeason20242025!$E$3:$E$1315, J$1)</f>
        <v>24</v>
      </c>
      <c r="K171" s="2">
        <f>SUMIFS(DataRegularSeason20242025!$AA$3:$AA$1315,DataRegularSeason20242025!$B$3:$B$1315, "&lt;=" &amp; $A171, DataRegularSeason20242025!$D$3:$D$1315, K$1)+SUMIFS(DataRegularSeason20242025!$AB$3:$AB$1315,DataRegularSeason20242025!$B$3:$B$1315, "&lt;=" &amp; $A171, DataRegularSeason20242025!$E$3:$E$1315, K$1)</f>
        <v>16</v>
      </c>
      <c r="L171" s="2">
        <f>SUMIFS(DataRegularSeason20242025!$AA$3:$AA$1315,DataRegularSeason20242025!$B$3:$B$1315, "&lt;=" &amp; $A171, DataRegularSeason20242025!$D$3:$D$1315, L$1)+SUMIFS(DataRegularSeason20242025!$AB$3:$AB$1315,DataRegularSeason20242025!$B$3:$B$1315, "&lt;=" &amp; $A171, DataRegularSeason20242025!$E$3:$E$1315, L$1)</f>
        <v>22</v>
      </c>
      <c r="M171" s="2">
        <f>SUMIFS(DataRegularSeason20242025!$AA$3:$AA$1315,DataRegularSeason20242025!$B$3:$B$1315, "&lt;=" &amp; $A171, DataRegularSeason20242025!$D$3:$D$1315, M$1)+SUMIFS(DataRegularSeason20242025!$AB$3:$AB$1315,DataRegularSeason20242025!$B$3:$B$1315, "&lt;=" &amp; $A171, DataRegularSeason20242025!$E$3:$E$1315, M$1)</f>
        <v>25</v>
      </c>
      <c r="N171" s="2">
        <f>SUMIFS(DataRegularSeason20242025!$AA$3:$AA$1315,DataRegularSeason20242025!$B$3:$B$1315, "&lt;=" &amp; $A171, DataRegularSeason20242025!$D$3:$D$1315, N$1)+SUMIFS(DataRegularSeason20242025!$AB$3:$AB$1315,DataRegularSeason20242025!$B$3:$B$1315, "&lt;=" &amp; $A171, DataRegularSeason20242025!$E$3:$E$1315, N$1)</f>
        <v>23</v>
      </c>
      <c r="O171" s="2">
        <f>SUMIFS(DataRegularSeason20242025!$AA$3:$AA$1315,DataRegularSeason20242025!$B$3:$B$1315, "&lt;=" &amp; $A171, DataRegularSeason20242025!$D$3:$D$1315, O$1)+SUMIFS(DataRegularSeason20242025!$AB$3:$AB$1315,DataRegularSeason20242025!$B$3:$B$1315, "&lt;=" &amp; $A171, DataRegularSeason20242025!$E$3:$E$1315, O$1)</f>
        <v>27</v>
      </c>
      <c r="P171" s="2">
        <f>SUMIFS(DataRegularSeason20242025!$AA$3:$AA$1315,DataRegularSeason20242025!$B$3:$B$1315, "&lt;=" &amp; $A171, DataRegularSeason20242025!$D$3:$D$1315, P$1)+SUMIFS(DataRegularSeason20242025!$AB$3:$AB$1315,DataRegularSeason20242025!$B$3:$B$1315, "&lt;=" &amp; $A171, DataRegularSeason20242025!$E$3:$E$1315, P$1)</f>
        <v>16</v>
      </c>
      <c r="Q171" s="2">
        <f>SUMIFS(DataRegularSeason20242025!$AA$3:$AA$1315,DataRegularSeason20242025!$B$3:$B$1315, "&lt;=" &amp; $A171, DataRegularSeason20242025!$D$3:$D$1315, Q$1)+SUMIFS(DataRegularSeason20242025!$AB$3:$AB$1315,DataRegularSeason20242025!$B$3:$B$1315, "&lt;=" &amp; $A171, DataRegularSeason20242025!$E$3:$E$1315, Q$1)</f>
        <v>26</v>
      </c>
      <c r="R171" s="2">
        <f>SUMIFS(DataRegularSeason20242025!$AA$3:$AA$1315,DataRegularSeason20242025!$B$3:$B$1315, "&lt;=" &amp; $A171, DataRegularSeason20242025!$D$3:$D$1315, R$1)+SUMIFS(DataRegularSeason20242025!$AB$3:$AB$1315,DataRegularSeason20242025!$B$3:$B$1315, "&lt;=" &amp; $A171, DataRegularSeason20242025!$E$3:$E$1315, R$1)</f>
        <v>15</v>
      </c>
      <c r="S171" s="2">
        <f>SUMIFS(DataRegularSeason20242025!$AA$3:$AA$1315,DataRegularSeason20242025!$B$3:$B$1315, "&lt;=" &amp; $A171, DataRegularSeason20242025!$D$3:$D$1315, S$1)+SUMIFS(DataRegularSeason20242025!$AB$3:$AB$1315,DataRegularSeason20242025!$B$3:$B$1315, "&lt;=" &amp; $A171, DataRegularSeason20242025!$E$3:$E$1315, S$1)</f>
        <v>19</v>
      </c>
      <c r="T171" s="2">
        <f>SUMIFS(DataRegularSeason20242025!$AA$3:$AA$1315,DataRegularSeason20242025!$B$3:$B$1315, "&lt;=" &amp; $A171, DataRegularSeason20242025!$D$3:$D$1315, T$1)+SUMIFS(DataRegularSeason20242025!$AB$3:$AB$1315,DataRegularSeason20242025!$B$3:$B$1315, "&lt;=" &amp; $A171, DataRegularSeason20242025!$E$3:$E$1315, T$1)</f>
        <v>25</v>
      </c>
      <c r="U171" s="2">
        <f>SUMIFS(DataRegularSeason20242025!$AA$3:$AA$1315,DataRegularSeason20242025!$B$3:$B$1315, "&lt;=" &amp; $A171, DataRegularSeason20242025!$D$3:$D$1315, U$1)+SUMIFS(DataRegularSeason20242025!$AB$3:$AB$1315,DataRegularSeason20242025!$B$3:$B$1315, "&lt;=" &amp; $A171, DataRegularSeason20242025!$E$3:$E$1315, U$1)</f>
        <v>17</v>
      </c>
      <c r="V171" s="2">
        <f>SUMIFS(DataRegularSeason20242025!$AA$3:$AA$1315,DataRegularSeason20242025!$B$3:$B$1315, "&lt;=" &amp; $A171, DataRegularSeason20242025!$D$3:$D$1315, V$1)+SUMIFS(DataRegularSeason20242025!$AB$3:$AB$1315,DataRegularSeason20242025!$B$3:$B$1315, "&lt;=" &amp; $A171, DataRegularSeason20242025!$E$3:$E$1315, V$1)</f>
        <v>18</v>
      </c>
      <c r="W171" s="2">
        <f>SUMIFS(DataRegularSeason20242025!$AA$3:$AA$1315,DataRegularSeason20242025!$B$3:$B$1315, "&lt;=" &amp; $A171, DataRegularSeason20242025!$D$3:$D$1315, W$1)+SUMIFS(DataRegularSeason20242025!$AB$3:$AB$1315,DataRegularSeason20242025!$B$3:$B$1315, "&lt;=" &amp; $A171, DataRegularSeason20242025!$E$3:$E$1315, W$1)</f>
        <v>18</v>
      </c>
      <c r="X171" s="2">
        <f>SUMIFS(DataRegularSeason20242025!$AA$3:$AA$1315,DataRegularSeason20242025!$B$3:$B$1315, "&lt;=" &amp; $A171, DataRegularSeason20242025!$D$3:$D$1315, X$1)+SUMIFS(DataRegularSeason20242025!$AB$3:$AB$1315,DataRegularSeason20242025!$B$3:$B$1315, "&lt;=" &amp; $A171, DataRegularSeason20242025!$E$3:$E$1315, X$1)</f>
        <v>21</v>
      </c>
      <c r="Y171" s="2">
        <f>SUMIFS(DataRegularSeason20242025!$AA$3:$AA$1315,DataRegularSeason20242025!$B$3:$B$1315, "&lt;=" &amp; $A171, DataRegularSeason20242025!$D$3:$D$1315, Y$1)+SUMIFS(DataRegularSeason20242025!$AB$3:$AB$1315,DataRegularSeason20242025!$B$3:$B$1315, "&lt;=" &amp; $A171, DataRegularSeason20242025!$E$3:$E$1315, Y$1)</f>
        <v>16</v>
      </c>
      <c r="Z171" s="2">
        <f>SUMIFS(DataRegularSeason20242025!$AA$3:$AA$1315,DataRegularSeason20242025!$B$3:$B$1315, "&lt;=" &amp; $A171, DataRegularSeason20242025!$D$3:$D$1315, Z$1)+SUMIFS(DataRegularSeason20242025!$AB$3:$AB$1315,DataRegularSeason20242025!$B$3:$B$1315, "&lt;=" &amp; $A171, DataRegularSeason20242025!$E$3:$E$1315, Z$1)</f>
        <v>17</v>
      </c>
      <c r="AA171" s="2">
        <f>SUMIFS(DataRegularSeason20242025!$AA$3:$AA$1315,DataRegularSeason20242025!$B$3:$B$1315, "&lt;=" &amp; $A171, DataRegularSeason20242025!$D$3:$D$1315, AA$1)+SUMIFS(DataRegularSeason20242025!$AB$3:$AB$1315,DataRegularSeason20242025!$B$3:$B$1315, "&lt;=" &amp; $A171, DataRegularSeason20242025!$E$3:$E$1315, AA$1)</f>
        <v>21</v>
      </c>
      <c r="AB171" s="2">
        <f>SUMIFS(DataRegularSeason20242025!$AA$3:$AA$1315,DataRegularSeason20242025!$B$3:$B$1315, "&lt;=" &amp; $A171, DataRegularSeason20242025!$D$3:$D$1315, AB$1)+SUMIFS(DataRegularSeason20242025!$AB$3:$AB$1315,DataRegularSeason20242025!$B$3:$B$1315, "&lt;=" &amp; $A171, DataRegularSeason20242025!$E$3:$E$1315, AB$1)</f>
        <v>26</v>
      </c>
      <c r="AC171" s="2">
        <f>SUMIFS(DataRegularSeason20242025!$AA$3:$AA$1315,DataRegularSeason20242025!$B$3:$B$1315, "&lt;=" &amp; $A171, DataRegularSeason20242025!$D$3:$D$1315, AC$1)+SUMIFS(DataRegularSeason20242025!$AB$3:$AB$1315,DataRegularSeason20242025!$B$3:$B$1315, "&lt;=" &amp; $A171, DataRegularSeason20242025!$E$3:$E$1315, AC$1)</f>
        <v>17</v>
      </c>
      <c r="AD171" s="2">
        <f>SUMIFS(DataRegularSeason20242025!$AA$3:$AA$1315,DataRegularSeason20242025!$B$3:$B$1315, "&lt;=" &amp; $A171, DataRegularSeason20242025!$D$3:$D$1315, AD$1)+SUMIFS(DataRegularSeason20242025!$AB$3:$AB$1315,DataRegularSeason20242025!$B$3:$B$1315, "&lt;=" &amp; $A171, DataRegularSeason20242025!$E$3:$E$1315, AD$1)</f>
        <v>21</v>
      </c>
      <c r="AE171" s="2">
        <f>SUMIFS(DataRegularSeason20242025!$AA$3:$AA$1315,DataRegularSeason20242025!$B$3:$B$1315, "&lt;=" &amp; $A171, DataRegularSeason20242025!$D$3:$D$1315, AE$1)+SUMIFS(DataRegularSeason20242025!$AB$3:$AB$1315,DataRegularSeason20242025!$B$3:$B$1315, "&lt;=" &amp; $A171, DataRegularSeason20242025!$E$3:$E$1315, AE$1)</f>
        <v>24</v>
      </c>
      <c r="AF171" s="2">
        <f>SUMIFS(DataRegularSeason20242025!$AA$3:$AA$1315,DataRegularSeason20242025!$B$3:$B$1315, "&lt;=" &amp; $A171, DataRegularSeason20242025!$D$3:$D$1315, AF$1)+SUMIFS(DataRegularSeason20242025!$AB$3:$AB$1315,DataRegularSeason20242025!$B$3:$B$1315, "&lt;=" &amp; $A171, DataRegularSeason20242025!$E$3:$E$1315, AF$1)</f>
        <v>32</v>
      </c>
      <c r="AG171" s="2">
        <f>SUMIFS(DataRegularSeason20242025!$AA$3:$AA$1315,DataRegularSeason20242025!$B$3:$B$1315, "&lt;=" &amp; $A171, DataRegularSeason20242025!$D$3:$D$1315, AG$1)+SUMIFS(DataRegularSeason20242025!$AB$3:$AB$1315,DataRegularSeason20242025!$B$3:$B$1315, "&lt;=" &amp; $A171, DataRegularSeason20242025!$E$3:$E$1315, AG$1)</f>
        <v>27</v>
      </c>
    </row>
    <row r="172" spans="1:33" x14ac:dyDescent="0.25">
      <c r="A172" s="4">
        <v>45738</v>
      </c>
      <c r="B172" s="2">
        <f>SUMIFS(DataRegularSeason20242025!$AA$3:$AA$1315,DataRegularSeason20242025!$B$3:$B$1315, "&lt;=" &amp; $A172, DataRegularSeason20242025!$D$3:$D$1315, B$1)+SUMIFS(DataRegularSeason20242025!$AB$3:$AB$1315,DataRegularSeason20242025!$B$3:$B$1315, "&lt;=" &amp; $A172, DataRegularSeason20242025!$E$3:$E$1315, B$1)</f>
        <v>18</v>
      </c>
      <c r="C172" s="2">
        <f>SUMIFS(DataRegularSeason20242025!$AA$3:$AA$1315,DataRegularSeason20242025!$B$3:$B$1315, "&lt;=" &amp; $A172, DataRegularSeason20242025!$D$3:$D$1315, C$1)+SUMIFS(DataRegularSeason20242025!$AB$3:$AB$1315,DataRegularSeason20242025!$B$3:$B$1315, "&lt;=" &amp; $A172, DataRegularSeason20242025!$E$3:$E$1315, C$1)</f>
        <v>19</v>
      </c>
      <c r="D172" s="2">
        <f>SUMIFS(DataRegularSeason20242025!$AA$3:$AA$1315,DataRegularSeason20242025!$B$3:$B$1315, "&lt;=" &amp; $A172, DataRegularSeason20242025!$D$3:$D$1315, D$1)+SUMIFS(DataRegularSeason20242025!$AB$3:$AB$1315,DataRegularSeason20242025!$B$3:$B$1315, "&lt;=" &amp; $A172, DataRegularSeason20242025!$E$3:$E$1315, D$1)</f>
        <v>19</v>
      </c>
      <c r="E172" s="2">
        <f>SUMIFS(DataRegularSeason20242025!$AA$3:$AA$1315,DataRegularSeason20242025!$B$3:$B$1315, "&lt;=" &amp; $A172, DataRegularSeason20242025!$D$3:$D$1315, E$1)+SUMIFS(DataRegularSeason20242025!$AB$3:$AB$1315,DataRegularSeason20242025!$B$3:$B$1315, "&lt;=" &amp; $A172, DataRegularSeason20242025!$E$3:$E$1315, E$1)</f>
        <v>28</v>
      </c>
      <c r="F172" s="2">
        <f>SUMIFS(DataRegularSeason20242025!$AA$3:$AA$1315,DataRegularSeason20242025!$B$3:$B$1315, "&lt;=" &amp; $A172, DataRegularSeason20242025!$D$3:$D$1315, F$1)+SUMIFS(DataRegularSeason20242025!$AB$3:$AB$1315,DataRegularSeason20242025!$B$3:$B$1315, "&lt;=" &amp; $A172, DataRegularSeason20242025!$E$3:$E$1315, F$1)</f>
        <v>16</v>
      </c>
      <c r="G172" s="2">
        <f>SUMIFS(DataRegularSeason20242025!$AA$3:$AA$1315,DataRegularSeason20242025!$B$3:$B$1315, "&lt;=" &amp; $A172, DataRegularSeason20242025!$D$3:$D$1315, G$1)+SUMIFS(DataRegularSeason20242025!$AB$3:$AB$1315,DataRegularSeason20242025!$B$3:$B$1315, "&lt;=" &amp; $A172, DataRegularSeason20242025!$E$3:$E$1315, G$1)</f>
        <v>23</v>
      </c>
      <c r="H172" s="2">
        <f>SUMIFS(DataRegularSeason20242025!$AA$3:$AA$1315,DataRegularSeason20242025!$B$3:$B$1315, "&lt;=" &amp; $A172, DataRegularSeason20242025!$D$3:$D$1315, H$1)+SUMIFS(DataRegularSeason20242025!$AB$3:$AB$1315,DataRegularSeason20242025!$B$3:$B$1315, "&lt;=" &amp; $A172, DataRegularSeason20242025!$E$3:$E$1315, H$1)</f>
        <v>13</v>
      </c>
      <c r="I172" s="2">
        <f>SUMIFS(DataRegularSeason20242025!$AA$3:$AA$1315,DataRegularSeason20242025!$B$3:$B$1315, "&lt;=" &amp; $A172, DataRegularSeason20242025!$D$3:$D$1315, I$1)+SUMIFS(DataRegularSeason20242025!$AB$3:$AB$1315,DataRegularSeason20242025!$B$3:$B$1315, "&lt;=" &amp; $A172, DataRegularSeason20242025!$E$3:$E$1315, I$1)</f>
        <v>20</v>
      </c>
      <c r="J172" s="2">
        <f>SUMIFS(DataRegularSeason20242025!$AA$3:$AA$1315,DataRegularSeason20242025!$B$3:$B$1315, "&lt;=" &amp; $A172, DataRegularSeason20242025!$D$3:$D$1315, J$1)+SUMIFS(DataRegularSeason20242025!$AB$3:$AB$1315,DataRegularSeason20242025!$B$3:$B$1315, "&lt;=" &amp; $A172, DataRegularSeason20242025!$E$3:$E$1315, J$1)</f>
        <v>24</v>
      </c>
      <c r="K172" s="2">
        <f>SUMIFS(DataRegularSeason20242025!$AA$3:$AA$1315,DataRegularSeason20242025!$B$3:$B$1315, "&lt;=" &amp; $A172, DataRegularSeason20242025!$D$3:$D$1315, K$1)+SUMIFS(DataRegularSeason20242025!$AB$3:$AB$1315,DataRegularSeason20242025!$B$3:$B$1315, "&lt;=" &amp; $A172, DataRegularSeason20242025!$E$3:$E$1315, K$1)</f>
        <v>16</v>
      </c>
      <c r="L172" s="2">
        <f>SUMIFS(DataRegularSeason20242025!$AA$3:$AA$1315,DataRegularSeason20242025!$B$3:$B$1315, "&lt;=" &amp; $A172, DataRegularSeason20242025!$D$3:$D$1315, L$1)+SUMIFS(DataRegularSeason20242025!$AB$3:$AB$1315,DataRegularSeason20242025!$B$3:$B$1315, "&lt;=" &amp; $A172, DataRegularSeason20242025!$E$3:$E$1315, L$1)</f>
        <v>22</v>
      </c>
      <c r="M172" s="2">
        <f>SUMIFS(DataRegularSeason20242025!$AA$3:$AA$1315,DataRegularSeason20242025!$B$3:$B$1315, "&lt;=" &amp; $A172, DataRegularSeason20242025!$D$3:$D$1315, M$1)+SUMIFS(DataRegularSeason20242025!$AB$3:$AB$1315,DataRegularSeason20242025!$B$3:$B$1315, "&lt;=" &amp; $A172, DataRegularSeason20242025!$E$3:$E$1315, M$1)</f>
        <v>25</v>
      </c>
      <c r="N172" s="2">
        <f>SUMIFS(DataRegularSeason20242025!$AA$3:$AA$1315,DataRegularSeason20242025!$B$3:$B$1315, "&lt;=" &amp; $A172, DataRegularSeason20242025!$D$3:$D$1315, N$1)+SUMIFS(DataRegularSeason20242025!$AB$3:$AB$1315,DataRegularSeason20242025!$B$3:$B$1315, "&lt;=" &amp; $A172, DataRegularSeason20242025!$E$3:$E$1315, N$1)</f>
        <v>23</v>
      </c>
      <c r="O172" s="2">
        <f>SUMIFS(DataRegularSeason20242025!$AA$3:$AA$1315,DataRegularSeason20242025!$B$3:$B$1315, "&lt;=" &amp; $A172, DataRegularSeason20242025!$D$3:$D$1315, O$1)+SUMIFS(DataRegularSeason20242025!$AB$3:$AB$1315,DataRegularSeason20242025!$B$3:$B$1315, "&lt;=" &amp; $A172, DataRegularSeason20242025!$E$3:$E$1315, O$1)</f>
        <v>27</v>
      </c>
      <c r="P172" s="2">
        <f>SUMIFS(DataRegularSeason20242025!$AA$3:$AA$1315,DataRegularSeason20242025!$B$3:$B$1315, "&lt;=" &amp; $A172, DataRegularSeason20242025!$D$3:$D$1315, P$1)+SUMIFS(DataRegularSeason20242025!$AB$3:$AB$1315,DataRegularSeason20242025!$B$3:$B$1315, "&lt;=" &amp; $A172, DataRegularSeason20242025!$E$3:$E$1315, P$1)</f>
        <v>16</v>
      </c>
      <c r="Q172" s="2">
        <f>SUMIFS(DataRegularSeason20242025!$AA$3:$AA$1315,DataRegularSeason20242025!$B$3:$B$1315, "&lt;=" &amp; $A172, DataRegularSeason20242025!$D$3:$D$1315, Q$1)+SUMIFS(DataRegularSeason20242025!$AB$3:$AB$1315,DataRegularSeason20242025!$B$3:$B$1315, "&lt;=" &amp; $A172, DataRegularSeason20242025!$E$3:$E$1315, Q$1)</f>
        <v>26</v>
      </c>
      <c r="R172" s="2">
        <f>SUMIFS(DataRegularSeason20242025!$AA$3:$AA$1315,DataRegularSeason20242025!$B$3:$B$1315, "&lt;=" &amp; $A172, DataRegularSeason20242025!$D$3:$D$1315, R$1)+SUMIFS(DataRegularSeason20242025!$AB$3:$AB$1315,DataRegularSeason20242025!$B$3:$B$1315, "&lt;=" &amp; $A172, DataRegularSeason20242025!$E$3:$E$1315, R$1)</f>
        <v>15</v>
      </c>
      <c r="S172" s="2">
        <f>SUMIFS(DataRegularSeason20242025!$AA$3:$AA$1315,DataRegularSeason20242025!$B$3:$B$1315, "&lt;=" &amp; $A172, DataRegularSeason20242025!$D$3:$D$1315, S$1)+SUMIFS(DataRegularSeason20242025!$AB$3:$AB$1315,DataRegularSeason20242025!$B$3:$B$1315, "&lt;=" &amp; $A172, DataRegularSeason20242025!$E$3:$E$1315, S$1)</f>
        <v>19</v>
      </c>
      <c r="T172" s="2">
        <f>SUMIFS(DataRegularSeason20242025!$AA$3:$AA$1315,DataRegularSeason20242025!$B$3:$B$1315, "&lt;=" &amp; $A172, DataRegularSeason20242025!$D$3:$D$1315, T$1)+SUMIFS(DataRegularSeason20242025!$AB$3:$AB$1315,DataRegularSeason20242025!$B$3:$B$1315, "&lt;=" &amp; $A172, DataRegularSeason20242025!$E$3:$E$1315, T$1)</f>
        <v>25</v>
      </c>
      <c r="U172" s="2">
        <f>SUMIFS(DataRegularSeason20242025!$AA$3:$AA$1315,DataRegularSeason20242025!$B$3:$B$1315, "&lt;=" &amp; $A172, DataRegularSeason20242025!$D$3:$D$1315, U$1)+SUMIFS(DataRegularSeason20242025!$AB$3:$AB$1315,DataRegularSeason20242025!$B$3:$B$1315, "&lt;=" &amp; $A172, DataRegularSeason20242025!$E$3:$E$1315, U$1)</f>
        <v>17</v>
      </c>
      <c r="V172" s="2">
        <f>SUMIFS(DataRegularSeason20242025!$AA$3:$AA$1315,DataRegularSeason20242025!$B$3:$B$1315, "&lt;=" &amp; $A172, DataRegularSeason20242025!$D$3:$D$1315, V$1)+SUMIFS(DataRegularSeason20242025!$AB$3:$AB$1315,DataRegularSeason20242025!$B$3:$B$1315, "&lt;=" &amp; $A172, DataRegularSeason20242025!$E$3:$E$1315, V$1)</f>
        <v>18</v>
      </c>
      <c r="W172" s="2">
        <f>SUMIFS(DataRegularSeason20242025!$AA$3:$AA$1315,DataRegularSeason20242025!$B$3:$B$1315, "&lt;=" &amp; $A172, DataRegularSeason20242025!$D$3:$D$1315, W$1)+SUMIFS(DataRegularSeason20242025!$AB$3:$AB$1315,DataRegularSeason20242025!$B$3:$B$1315, "&lt;=" &amp; $A172, DataRegularSeason20242025!$E$3:$E$1315, W$1)</f>
        <v>18</v>
      </c>
      <c r="X172" s="2">
        <f>SUMIFS(DataRegularSeason20242025!$AA$3:$AA$1315,DataRegularSeason20242025!$B$3:$B$1315, "&lt;=" &amp; $A172, DataRegularSeason20242025!$D$3:$D$1315, X$1)+SUMIFS(DataRegularSeason20242025!$AB$3:$AB$1315,DataRegularSeason20242025!$B$3:$B$1315, "&lt;=" &amp; $A172, DataRegularSeason20242025!$E$3:$E$1315, X$1)</f>
        <v>21</v>
      </c>
      <c r="Y172" s="2">
        <f>SUMIFS(DataRegularSeason20242025!$AA$3:$AA$1315,DataRegularSeason20242025!$B$3:$B$1315, "&lt;=" &amp; $A172, DataRegularSeason20242025!$D$3:$D$1315, Y$1)+SUMIFS(DataRegularSeason20242025!$AB$3:$AB$1315,DataRegularSeason20242025!$B$3:$B$1315, "&lt;=" &amp; $A172, DataRegularSeason20242025!$E$3:$E$1315, Y$1)</f>
        <v>16</v>
      </c>
      <c r="Z172" s="2">
        <f>SUMIFS(DataRegularSeason20242025!$AA$3:$AA$1315,DataRegularSeason20242025!$B$3:$B$1315, "&lt;=" &amp; $A172, DataRegularSeason20242025!$D$3:$D$1315, Z$1)+SUMIFS(DataRegularSeason20242025!$AB$3:$AB$1315,DataRegularSeason20242025!$B$3:$B$1315, "&lt;=" &amp; $A172, DataRegularSeason20242025!$E$3:$E$1315, Z$1)</f>
        <v>17</v>
      </c>
      <c r="AA172" s="2">
        <f>SUMIFS(DataRegularSeason20242025!$AA$3:$AA$1315,DataRegularSeason20242025!$B$3:$B$1315, "&lt;=" &amp; $A172, DataRegularSeason20242025!$D$3:$D$1315, AA$1)+SUMIFS(DataRegularSeason20242025!$AB$3:$AB$1315,DataRegularSeason20242025!$B$3:$B$1315, "&lt;=" &amp; $A172, DataRegularSeason20242025!$E$3:$E$1315, AA$1)</f>
        <v>21</v>
      </c>
      <c r="AB172" s="2">
        <f>SUMIFS(DataRegularSeason20242025!$AA$3:$AA$1315,DataRegularSeason20242025!$B$3:$B$1315, "&lt;=" &amp; $A172, DataRegularSeason20242025!$D$3:$D$1315, AB$1)+SUMIFS(DataRegularSeason20242025!$AB$3:$AB$1315,DataRegularSeason20242025!$B$3:$B$1315, "&lt;=" &amp; $A172, DataRegularSeason20242025!$E$3:$E$1315, AB$1)</f>
        <v>26</v>
      </c>
      <c r="AC172" s="2">
        <f>SUMIFS(DataRegularSeason20242025!$AA$3:$AA$1315,DataRegularSeason20242025!$B$3:$B$1315, "&lt;=" &amp; $A172, DataRegularSeason20242025!$D$3:$D$1315, AC$1)+SUMIFS(DataRegularSeason20242025!$AB$3:$AB$1315,DataRegularSeason20242025!$B$3:$B$1315, "&lt;=" &amp; $A172, DataRegularSeason20242025!$E$3:$E$1315, AC$1)</f>
        <v>17</v>
      </c>
      <c r="AD172" s="2">
        <f>SUMIFS(DataRegularSeason20242025!$AA$3:$AA$1315,DataRegularSeason20242025!$B$3:$B$1315, "&lt;=" &amp; $A172, DataRegularSeason20242025!$D$3:$D$1315, AD$1)+SUMIFS(DataRegularSeason20242025!$AB$3:$AB$1315,DataRegularSeason20242025!$B$3:$B$1315, "&lt;=" &amp; $A172, DataRegularSeason20242025!$E$3:$E$1315, AD$1)</f>
        <v>21</v>
      </c>
      <c r="AE172" s="2">
        <f>SUMIFS(DataRegularSeason20242025!$AA$3:$AA$1315,DataRegularSeason20242025!$B$3:$B$1315, "&lt;=" &amp; $A172, DataRegularSeason20242025!$D$3:$D$1315, AE$1)+SUMIFS(DataRegularSeason20242025!$AB$3:$AB$1315,DataRegularSeason20242025!$B$3:$B$1315, "&lt;=" &amp; $A172, DataRegularSeason20242025!$E$3:$E$1315, AE$1)</f>
        <v>24</v>
      </c>
      <c r="AF172" s="2">
        <f>SUMIFS(DataRegularSeason20242025!$AA$3:$AA$1315,DataRegularSeason20242025!$B$3:$B$1315, "&lt;=" &amp; $A172, DataRegularSeason20242025!$D$3:$D$1315, AF$1)+SUMIFS(DataRegularSeason20242025!$AB$3:$AB$1315,DataRegularSeason20242025!$B$3:$B$1315, "&lt;=" &amp; $A172, DataRegularSeason20242025!$E$3:$E$1315, AF$1)</f>
        <v>32</v>
      </c>
      <c r="AG172" s="2">
        <f>SUMIFS(DataRegularSeason20242025!$AA$3:$AA$1315,DataRegularSeason20242025!$B$3:$B$1315, "&lt;=" &amp; $A172, DataRegularSeason20242025!$D$3:$D$1315, AG$1)+SUMIFS(DataRegularSeason20242025!$AB$3:$AB$1315,DataRegularSeason20242025!$B$3:$B$1315, "&lt;=" &amp; $A172, DataRegularSeason20242025!$E$3:$E$1315, AG$1)</f>
        <v>27</v>
      </c>
    </row>
    <row r="173" spans="1:33" x14ac:dyDescent="0.25">
      <c r="A173" s="4">
        <v>45739</v>
      </c>
      <c r="B173" s="2">
        <f>SUMIFS(DataRegularSeason20242025!$AA$3:$AA$1315,DataRegularSeason20242025!$B$3:$B$1315, "&lt;=" &amp; $A173, DataRegularSeason20242025!$D$3:$D$1315, B$1)+SUMIFS(DataRegularSeason20242025!$AB$3:$AB$1315,DataRegularSeason20242025!$B$3:$B$1315, "&lt;=" &amp; $A173, DataRegularSeason20242025!$E$3:$E$1315, B$1)</f>
        <v>18</v>
      </c>
      <c r="C173" s="2">
        <f>SUMIFS(DataRegularSeason20242025!$AA$3:$AA$1315,DataRegularSeason20242025!$B$3:$B$1315, "&lt;=" &amp; $A173, DataRegularSeason20242025!$D$3:$D$1315, C$1)+SUMIFS(DataRegularSeason20242025!$AB$3:$AB$1315,DataRegularSeason20242025!$B$3:$B$1315, "&lt;=" &amp; $A173, DataRegularSeason20242025!$E$3:$E$1315, C$1)</f>
        <v>19</v>
      </c>
      <c r="D173" s="2">
        <f>SUMIFS(DataRegularSeason20242025!$AA$3:$AA$1315,DataRegularSeason20242025!$B$3:$B$1315, "&lt;=" &amp; $A173, DataRegularSeason20242025!$D$3:$D$1315, D$1)+SUMIFS(DataRegularSeason20242025!$AB$3:$AB$1315,DataRegularSeason20242025!$B$3:$B$1315, "&lt;=" &amp; $A173, DataRegularSeason20242025!$E$3:$E$1315, D$1)</f>
        <v>19</v>
      </c>
      <c r="E173" s="2">
        <f>SUMIFS(DataRegularSeason20242025!$AA$3:$AA$1315,DataRegularSeason20242025!$B$3:$B$1315, "&lt;=" &amp; $A173, DataRegularSeason20242025!$D$3:$D$1315, E$1)+SUMIFS(DataRegularSeason20242025!$AB$3:$AB$1315,DataRegularSeason20242025!$B$3:$B$1315, "&lt;=" &amp; $A173, DataRegularSeason20242025!$E$3:$E$1315, E$1)</f>
        <v>28</v>
      </c>
      <c r="F173" s="2">
        <f>SUMIFS(DataRegularSeason20242025!$AA$3:$AA$1315,DataRegularSeason20242025!$B$3:$B$1315, "&lt;=" &amp; $A173, DataRegularSeason20242025!$D$3:$D$1315, F$1)+SUMIFS(DataRegularSeason20242025!$AB$3:$AB$1315,DataRegularSeason20242025!$B$3:$B$1315, "&lt;=" &amp; $A173, DataRegularSeason20242025!$E$3:$E$1315, F$1)</f>
        <v>16</v>
      </c>
      <c r="G173" s="2">
        <f>SUMIFS(DataRegularSeason20242025!$AA$3:$AA$1315,DataRegularSeason20242025!$B$3:$B$1315, "&lt;=" &amp; $A173, DataRegularSeason20242025!$D$3:$D$1315, G$1)+SUMIFS(DataRegularSeason20242025!$AB$3:$AB$1315,DataRegularSeason20242025!$B$3:$B$1315, "&lt;=" &amp; $A173, DataRegularSeason20242025!$E$3:$E$1315, G$1)</f>
        <v>23</v>
      </c>
      <c r="H173" s="2">
        <f>SUMIFS(DataRegularSeason20242025!$AA$3:$AA$1315,DataRegularSeason20242025!$B$3:$B$1315, "&lt;=" &amp; $A173, DataRegularSeason20242025!$D$3:$D$1315, H$1)+SUMIFS(DataRegularSeason20242025!$AB$3:$AB$1315,DataRegularSeason20242025!$B$3:$B$1315, "&lt;=" &amp; $A173, DataRegularSeason20242025!$E$3:$E$1315, H$1)</f>
        <v>13</v>
      </c>
      <c r="I173" s="2">
        <f>SUMIFS(DataRegularSeason20242025!$AA$3:$AA$1315,DataRegularSeason20242025!$B$3:$B$1315, "&lt;=" &amp; $A173, DataRegularSeason20242025!$D$3:$D$1315, I$1)+SUMIFS(DataRegularSeason20242025!$AB$3:$AB$1315,DataRegularSeason20242025!$B$3:$B$1315, "&lt;=" &amp; $A173, DataRegularSeason20242025!$E$3:$E$1315, I$1)</f>
        <v>20</v>
      </c>
      <c r="J173" s="2">
        <f>SUMIFS(DataRegularSeason20242025!$AA$3:$AA$1315,DataRegularSeason20242025!$B$3:$B$1315, "&lt;=" &amp; $A173, DataRegularSeason20242025!$D$3:$D$1315, J$1)+SUMIFS(DataRegularSeason20242025!$AB$3:$AB$1315,DataRegularSeason20242025!$B$3:$B$1315, "&lt;=" &amp; $A173, DataRegularSeason20242025!$E$3:$E$1315, J$1)</f>
        <v>24</v>
      </c>
      <c r="K173" s="2">
        <f>SUMIFS(DataRegularSeason20242025!$AA$3:$AA$1315,DataRegularSeason20242025!$B$3:$B$1315, "&lt;=" &amp; $A173, DataRegularSeason20242025!$D$3:$D$1315, K$1)+SUMIFS(DataRegularSeason20242025!$AB$3:$AB$1315,DataRegularSeason20242025!$B$3:$B$1315, "&lt;=" &amp; $A173, DataRegularSeason20242025!$E$3:$E$1315, K$1)</f>
        <v>16</v>
      </c>
      <c r="L173" s="2">
        <f>SUMIFS(DataRegularSeason20242025!$AA$3:$AA$1315,DataRegularSeason20242025!$B$3:$B$1315, "&lt;=" &amp; $A173, DataRegularSeason20242025!$D$3:$D$1315, L$1)+SUMIFS(DataRegularSeason20242025!$AB$3:$AB$1315,DataRegularSeason20242025!$B$3:$B$1315, "&lt;=" &amp; $A173, DataRegularSeason20242025!$E$3:$E$1315, L$1)</f>
        <v>22</v>
      </c>
      <c r="M173" s="2">
        <f>SUMIFS(DataRegularSeason20242025!$AA$3:$AA$1315,DataRegularSeason20242025!$B$3:$B$1315, "&lt;=" &amp; $A173, DataRegularSeason20242025!$D$3:$D$1315, M$1)+SUMIFS(DataRegularSeason20242025!$AB$3:$AB$1315,DataRegularSeason20242025!$B$3:$B$1315, "&lt;=" &amp; $A173, DataRegularSeason20242025!$E$3:$E$1315, M$1)</f>
        <v>25</v>
      </c>
      <c r="N173" s="2">
        <f>SUMIFS(DataRegularSeason20242025!$AA$3:$AA$1315,DataRegularSeason20242025!$B$3:$B$1315, "&lt;=" &amp; $A173, DataRegularSeason20242025!$D$3:$D$1315, N$1)+SUMIFS(DataRegularSeason20242025!$AB$3:$AB$1315,DataRegularSeason20242025!$B$3:$B$1315, "&lt;=" &amp; $A173, DataRegularSeason20242025!$E$3:$E$1315, N$1)</f>
        <v>23</v>
      </c>
      <c r="O173" s="2">
        <f>SUMIFS(DataRegularSeason20242025!$AA$3:$AA$1315,DataRegularSeason20242025!$B$3:$B$1315, "&lt;=" &amp; $A173, DataRegularSeason20242025!$D$3:$D$1315, O$1)+SUMIFS(DataRegularSeason20242025!$AB$3:$AB$1315,DataRegularSeason20242025!$B$3:$B$1315, "&lt;=" &amp; $A173, DataRegularSeason20242025!$E$3:$E$1315, O$1)</f>
        <v>27</v>
      </c>
      <c r="P173" s="2">
        <f>SUMIFS(DataRegularSeason20242025!$AA$3:$AA$1315,DataRegularSeason20242025!$B$3:$B$1315, "&lt;=" &amp; $A173, DataRegularSeason20242025!$D$3:$D$1315, P$1)+SUMIFS(DataRegularSeason20242025!$AB$3:$AB$1315,DataRegularSeason20242025!$B$3:$B$1315, "&lt;=" &amp; $A173, DataRegularSeason20242025!$E$3:$E$1315, P$1)</f>
        <v>16</v>
      </c>
      <c r="Q173" s="2">
        <f>SUMIFS(DataRegularSeason20242025!$AA$3:$AA$1315,DataRegularSeason20242025!$B$3:$B$1315, "&lt;=" &amp; $A173, DataRegularSeason20242025!$D$3:$D$1315, Q$1)+SUMIFS(DataRegularSeason20242025!$AB$3:$AB$1315,DataRegularSeason20242025!$B$3:$B$1315, "&lt;=" &amp; $A173, DataRegularSeason20242025!$E$3:$E$1315, Q$1)</f>
        <v>26</v>
      </c>
      <c r="R173" s="2">
        <f>SUMIFS(DataRegularSeason20242025!$AA$3:$AA$1315,DataRegularSeason20242025!$B$3:$B$1315, "&lt;=" &amp; $A173, DataRegularSeason20242025!$D$3:$D$1315, R$1)+SUMIFS(DataRegularSeason20242025!$AB$3:$AB$1315,DataRegularSeason20242025!$B$3:$B$1315, "&lt;=" &amp; $A173, DataRegularSeason20242025!$E$3:$E$1315, R$1)</f>
        <v>15</v>
      </c>
      <c r="S173" s="2">
        <f>SUMIFS(DataRegularSeason20242025!$AA$3:$AA$1315,DataRegularSeason20242025!$B$3:$B$1315, "&lt;=" &amp; $A173, DataRegularSeason20242025!$D$3:$D$1315, S$1)+SUMIFS(DataRegularSeason20242025!$AB$3:$AB$1315,DataRegularSeason20242025!$B$3:$B$1315, "&lt;=" &amp; $A173, DataRegularSeason20242025!$E$3:$E$1315, S$1)</f>
        <v>19</v>
      </c>
      <c r="T173" s="2">
        <f>SUMIFS(DataRegularSeason20242025!$AA$3:$AA$1315,DataRegularSeason20242025!$B$3:$B$1315, "&lt;=" &amp; $A173, DataRegularSeason20242025!$D$3:$D$1315, T$1)+SUMIFS(DataRegularSeason20242025!$AB$3:$AB$1315,DataRegularSeason20242025!$B$3:$B$1315, "&lt;=" &amp; $A173, DataRegularSeason20242025!$E$3:$E$1315, T$1)</f>
        <v>25</v>
      </c>
      <c r="U173" s="2">
        <f>SUMIFS(DataRegularSeason20242025!$AA$3:$AA$1315,DataRegularSeason20242025!$B$3:$B$1315, "&lt;=" &amp; $A173, DataRegularSeason20242025!$D$3:$D$1315, U$1)+SUMIFS(DataRegularSeason20242025!$AB$3:$AB$1315,DataRegularSeason20242025!$B$3:$B$1315, "&lt;=" &amp; $A173, DataRegularSeason20242025!$E$3:$E$1315, U$1)</f>
        <v>17</v>
      </c>
      <c r="V173" s="2">
        <f>SUMIFS(DataRegularSeason20242025!$AA$3:$AA$1315,DataRegularSeason20242025!$B$3:$B$1315, "&lt;=" &amp; $A173, DataRegularSeason20242025!$D$3:$D$1315, V$1)+SUMIFS(DataRegularSeason20242025!$AB$3:$AB$1315,DataRegularSeason20242025!$B$3:$B$1315, "&lt;=" &amp; $A173, DataRegularSeason20242025!$E$3:$E$1315, V$1)</f>
        <v>18</v>
      </c>
      <c r="W173" s="2">
        <f>SUMIFS(DataRegularSeason20242025!$AA$3:$AA$1315,DataRegularSeason20242025!$B$3:$B$1315, "&lt;=" &amp; $A173, DataRegularSeason20242025!$D$3:$D$1315, W$1)+SUMIFS(DataRegularSeason20242025!$AB$3:$AB$1315,DataRegularSeason20242025!$B$3:$B$1315, "&lt;=" &amp; $A173, DataRegularSeason20242025!$E$3:$E$1315, W$1)</f>
        <v>18</v>
      </c>
      <c r="X173" s="2">
        <f>SUMIFS(DataRegularSeason20242025!$AA$3:$AA$1315,DataRegularSeason20242025!$B$3:$B$1315, "&lt;=" &amp; $A173, DataRegularSeason20242025!$D$3:$D$1315, X$1)+SUMIFS(DataRegularSeason20242025!$AB$3:$AB$1315,DataRegularSeason20242025!$B$3:$B$1315, "&lt;=" &amp; $A173, DataRegularSeason20242025!$E$3:$E$1315, X$1)</f>
        <v>21</v>
      </c>
      <c r="Y173" s="2">
        <f>SUMIFS(DataRegularSeason20242025!$AA$3:$AA$1315,DataRegularSeason20242025!$B$3:$B$1315, "&lt;=" &amp; $A173, DataRegularSeason20242025!$D$3:$D$1315, Y$1)+SUMIFS(DataRegularSeason20242025!$AB$3:$AB$1315,DataRegularSeason20242025!$B$3:$B$1315, "&lt;=" &amp; $A173, DataRegularSeason20242025!$E$3:$E$1315, Y$1)</f>
        <v>16</v>
      </c>
      <c r="Z173" s="2">
        <f>SUMIFS(DataRegularSeason20242025!$AA$3:$AA$1315,DataRegularSeason20242025!$B$3:$B$1315, "&lt;=" &amp; $A173, DataRegularSeason20242025!$D$3:$D$1315, Z$1)+SUMIFS(DataRegularSeason20242025!$AB$3:$AB$1315,DataRegularSeason20242025!$B$3:$B$1315, "&lt;=" &amp; $A173, DataRegularSeason20242025!$E$3:$E$1315, Z$1)</f>
        <v>17</v>
      </c>
      <c r="AA173" s="2">
        <f>SUMIFS(DataRegularSeason20242025!$AA$3:$AA$1315,DataRegularSeason20242025!$B$3:$B$1315, "&lt;=" &amp; $A173, DataRegularSeason20242025!$D$3:$D$1315, AA$1)+SUMIFS(DataRegularSeason20242025!$AB$3:$AB$1315,DataRegularSeason20242025!$B$3:$B$1315, "&lt;=" &amp; $A173, DataRegularSeason20242025!$E$3:$E$1315, AA$1)</f>
        <v>21</v>
      </c>
      <c r="AB173" s="2">
        <f>SUMIFS(DataRegularSeason20242025!$AA$3:$AA$1315,DataRegularSeason20242025!$B$3:$B$1315, "&lt;=" &amp; $A173, DataRegularSeason20242025!$D$3:$D$1315, AB$1)+SUMIFS(DataRegularSeason20242025!$AB$3:$AB$1315,DataRegularSeason20242025!$B$3:$B$1315, "&lt;=" &amp; $A173, DataRegularSeason20242025!$E$3:$E$1315, AB$1)</f>
        <v>26</v>
      </c>
      <c r="AC173" s="2">
        <f>SUMIFS(DataRegularSeason20242025!$AA$3:$AA$1315,DataRegularSeason20242025!$B$3:$B$1315, "&lt;=" &amp; $A173, DataRegularSeason20242025!$D$3:$D$1315, AC$1)+SUMIFS(DataRegularSeason20242025!$AB$3:$AB$1315,DataRegularSeason20242025!$B$3:$B$1315, "&lt;=" &amp; $A173, DataRegularSeason20242025!$E$3:$E$1315, AC$1)</f>
        <v>17</v>
      </c>
      <c r="AD173" s="2">
        <f>SUMIFS(DataRegularSeason20242025!$AA$3:$AA$1315,DataRegularSeason20242025!$B$3:$B$1315, "&lt;=" &amp; $A173, DataRegularSeason20242025!$D$3:$D$1315, AD$1)+SUMIFS(DataRegularSeason20242025!$AB$3:$AB$1315,DataRegularSeason20242025!$B$3:$B$1315, "&lt;=" &amp; $A173, DataRegularSeason20242025!$E$3:$E$1315, AD$1)</f>
        <v>21</v>
      </c>
      <c r="AE173" s="2">
        <f>SUMIFS(DataRegularSeason20242025!$AA$3:$AA$1315,DataRegularSeason20242025!$B$3:$B$1315, "&lt;=" &amp; $A173, DataRegularSeason20242025!$D$3:$D$1315, AE$1)+SUMIFS(DataRegularSeason20242025!$AB$3:$AB$1315,DataRegularSeason20242025!$B$3:$B$1315, "&lt;=" &amp; $A173, DataRegularSeason20242025!$E$3:$E$1315, AE$1)</f>
        <v>24</v>
      </c>
      <c r="AF173" s="2">
        <f>SUMIFS(DataRegularSeason20242025!$AA$3:$AA$1315,DataRegularSeason20242025!$B$3:$B$1315, "&lt;=" &amp; $A173, DataRegularSeason20242025!$D$3:$D$1315, AF$1)+SUMIFS(DataRegularSeason20242025!$AB$3:$AB$1315,DataRegularSeason20242025!$B$3:$B$1315, "&lt;=" &amp; $A173, DataRegularSeason20242025!$E$3:$E$1315, AF$1)</f>
        <v>32</v>
      </c>
      <c r="AG173" s="2">
        <f>SUMIFS(DataRegularSeason20242025!$AA$3:$AA$1315,DataRegularSeason20242025!$B$3:$B$1315, "&lt;=" &amp; $A173, DataRegularSeason20242025!$D$3:$D$1315, AG$1)+SUMIFS(DataRegularSeason20242025!$AB$3:$AB$1315,DataRegularSeason20242025!$B$3:$B$1315, "&lt;=" &amp; $A173, DataRegularSeason20242025!$E$3:$E$1315, AG$1)</f>
        <v>27</v>
      </c>
    </row>
    <row r="174" spans="1:33" x14ac:dyDescent="0.25">
      <c r="A174" s="4">
        <v>45740</v>
      </c>
      <c r="B174" s="2">
        <f>SUMIFS(DataRegularSeason20242025!$AA$3:$AA$1315,DataRegularSeason20242025!$B$3:$B$1315, "&lt;=" &amp; $A174, DataRegularSeason20242025!$D$3:$D$1315, B$1)+SUMIFS(DataRegularSeason20242025!$AB$3:$AB$1315,DataRegularSeason20242025!$B$3:$B$1315, "&lt;=" &amp; $A174, DataRegularSeason20242025!$E$3:$E$1315, B$1)</f>
        <v>18</v>
      </c>
      <c r="C174" s="2">
        <f>SUMIFS(DataRegularSeason20242025!$AA$3:$AA$1315,DataRegularSeason20242025!$B$3:$B$1315, "&lt;=" &amp; $A174, DataRegularSeason20242025!$D$3:$D$1315, C$1)+SUMIFS(DataRegularSeason20242025!$AB$3:$AB$1315,DataRegularSeason20242025!$B$3:$B$1315, "&lt;=" &amp; $A174, DataRegularSeason20242025!$E$3:$E$1315, C$1)</f>
        <v>19</v>
      </c>
      <c r="D174" s="2">
        <f>SUMIFS(DataRegularSeason20242025!$AA$3:$AA$1315,DataRegularSeason20242025!$B$3:$B$1315, "&lt;=" &amp; $A174, DataRegularSeason20242025!$D$3:$D$1315, D$1)+SUMIFS(DataRegularSeason20242025!$AB$3:$AB$1315,DataRegularSeason20242025!$B$3:$B$1315, "&lt;=" &amp; $A174, DataRegularSeason20242025!$E$3:$E$1315, D$1)</f>
        <v>19</v>
      </c>
      <c r="E174" s="2">
        <f>SUMIFS(DataRegularSeason20242025!$AA$3:$AA$1315,DataRegularSeason20242025!$B$3:$B$1315, "&lt;=" &amp; $A174, DataRegularSeason20242025!$D$3:$D$1315, E$1)+SUMIFS(DataRegularSeason20242025!$AB$3:$AB$1315,DataRegularSeason20242025!$B$3:$B$1315, "&lt;=" &amp; $A174, DataRegularSeason20242025!$E$3:$E$1315, E$1)</f>
        <v>28</v>
      </c>
      <c r="F174" s="2">
        <f>SUMIFS(DataRegularSeason20242025!$AA$3:$AA$1315,DataRegularSeason20242025!$B$3:$B$1315, "&lt;=" &amp; $A174, DataRegularSeason20242025!$D$3:$D$1315, F$1)+SUMIFS(DataRegularSeason20242025!$AB$3:$AB$1315,DataRegularSeason20242025!$B$3:$B$1315, "&lt;=" &amp; $A174, DataRegularSeason20242025!$E$3:$E$1315, F$1)</f>
        <v>16</v>
      </c>
      <c r="G174" s="2">
        <f>SUMIFS(DataRegularSeason20242025!$AA$3:$AA$1315,DataRegularSeason20242025!$B$3:$B$1315, "&lt;=" &amp; $A174, DataRegularSeason20242025!$D$3:$D$1315, G$1)+SUMIFS(DataRegularSeason20242025!$AB$3:$AB$1315,DataRegularSeason20242025!$B$3:$B$1315, "&lt;=" &amp; $A174, DataRegularSeason20242025!$E$3:$E$1315, G$1)</f>
        <v>23</v>
      </c>
      <c r="H174" s="2">
        <f>SUMIFS(DataRegularSeason20242025!$AA$3:$AA$1315,DataRegularSeason20242025!$B$3:$B$1315, "&lt;=" &amp; $A174, DataRegularSeason20242025!$D$3:$D$1315, H$1)+SUMIFS(DataRegularSeason20242025!$AB$3:$AB$1315,DataRegularSeason20242025!$B$3:$B$1315, "&lt;=" &amp; $A174, DataRegularSeason20242025!$E$3:$E$1315, H$1)</f>
        <v>13</v>
      </c>
      <c r="I174" s="2">
        <f>SUMIFS(DataRegularSeason20242025!$AA$3:$AA$1315,DataRegularSeason20242025!$B$3:$B$1315, "&lt;=" &amp; $A174, DataRegularSeason20242025!$D$3:$D$1315, I$1)+SUMIFS(DataRegularSeason20242025!$AB$3:$AB$1315,DataRegularSeason20242025!$B$3:$B$1315, "&lt;=" &amp; $A174, DataRegularSeason20242025!$E$3:$E$1315, I$1)</f>
        <v>20</v>
      </c>
      <c r="J174" s="2">
        <f>SUMIFS(DataRegularSeason20242025!$AA$3:$AA$1315,DataRegularSeason20242025!$B$3:$B$1315, "&lt;=" &amp; $A174, DataRegularSeason20242025!$D$3:$D$1315, J$1)+SUMIFS(DataRegularSeason20242025!$AB$3:$AB$1315,DataRegularSeason20242025!$B$3:$B$1315, "&lt;=" &amp; $A174, DataRegularSeason20242025!$E$3:$E$1315, J$1)</f>
        <v>24</v>
      </c>
      <c r="K174" s="2">
        <f>SUMIFS(DataRegularSeason20242025!$AA$3:$AA$1315,DataRegularSeason20242025!$B$3:$B$1315, "&lt;=" &amp; $A174, DataRegularSeason20242025!$D$3:$D$1315, K$1)+SUMIFS(DataRegularSeason20242025!$AB$3:$AB$1315,DataRegularSeason20242025!$B$3:$B$1315, "&lt;=" &amp; $A174, DataRegularSeason20242025!$E$3:$E$1315, K$1)</f>
        <v>16</v>
      </c>
      <c r="L174" s="2">
        <f>SUMIFS(DataRegularSeason20242025!$AA$3:$AA$1315,DataRegularSeason20242025!$B$3:$B$1315, "&lt;=" &amp; $A174, DataRegularSeason20242025!$D$3:$D$1315, L$1)+SUMIFS(DataRegularSeason20242025!$AB$3:$AB$1315,DataRegularSeason20242025!$B$3:$B$1315, "&lt;=" &amp; $A174, DataRegularSeason20242025!$E$3:$E$1315, L$1)</f>
        <v>22</v>
      </c>
      <c r="M174" s="2">
        <f>SUMIFS(DataRegularSeason20242025!$AA$3:$AA$1315,DataRegularSeason20242025!$B$3:$B$1315, "&lt;=" &amp; $A174, DataRegularSeason20242025!$D$3:$D$1315, M$1)+SUMIFS(DataRegularSeason20242025!$AB$3:$AB$1315,DataRegularSeason20242025!$B$3:$B$1315, "&lt;=" &amp; $A174, DataRegularSeason20242025!$E$3:$E$1315, M$1)</f>
        <v>25</v>
      </c>
      <c r="N174" s="2">
        <f>SUMIFS(DataRegularSeason20242025!$AA$3:$AA$1315,DataRegularSeason20242025!$B$3:$B$1315, "&lt;=" &amp; $A174, DataRegularSeason20242025!$D$3:$D$1315, N$1)+SUMIFS(DataRegularSeason20242025!$AB$3:$AB$1315,DataRegularSeason20242025!$B$3:$B$1315, "&lt;=" &amp; $A174, DataRegularSeason20242025!$E$3:$E$1315, N$1)</f>
        <v>23</v>
      </c>
      <c r="O174" s="2">
        <f>SUMIFS(DataRegularSeason20242025!$AA$3:$AA$1315,DataRegularSeason20242025!$B$3:$B$1315, "&lt;=" &amp; $A174, DataRegularSeason20242025!$D$3:$D$1315, O$1)+SUMIFS(DataRegularSeason20242025!$AB$3:$AB$1315,DataRegularSeason20242025!$B$3:$B$1315, "&lt;=" &amp; $A174, DataRegularSeason20242025!$E$3:$E$1315, O$1)</f>
        <v>27</v>
      </c>
      <c r="P174" s="2">
        <f>SUMIFS(DataRegularSeason20242025!$AA$3:$AA$1315,DataRegularSeason20242025!$B$3:$B$1315, "&lt;=" &amp; $A174, DataRegularSeason20242025!$D$3:$D$1315, P$1)+SUMIFS(DataRegularSeason20242025!$AB$3:$AB$1315,DataRegularSeason20242025!$B$3:$B$1315, "&lt;=" &amp; $A174, DataRegularSeason20242025!$E$3:$E$1315, P$1)</f>
        <v>16</v>
      </c>
      <c r="Q174" s="2">
        <f>SUMIFS(DataRegularSeason20242025!$AA$3:$AA$1315,DataRegularSeason20242025!$B$3:$B$1315, "&lt;=" &amp; $A174, DataRegularSeason20242025!$D$3:$D$1315, Q$1)+SUMIFS(DataRegularSeason20242025!$AB$3:$AB$1315,DataRegularSeason20242025!$B$3:$B$1315, "&lt;=" &amp; $A174, DataRegularSeason20242025!$E$3:$E$1315, Q$1)</f>
        <v>26</v>
      </c>
      <c r="R174" s="2">
        <f>SUMIFS(DataRegularSeason20242025!$AA$3:$AA$1315,DataRegularSeason20242025!$B$3:$B$1315, "&lt;=" &amp; $A174, DataRegularSeason20242025!$D$3:$D$1315, R$1)+SUMIFS(DataRegularSeason20242025!$AB$3:$AB$1315,DataRegularSeason20242025!$B$3:$B$1315, "&lt;=" &amp; $A174, DataRegularSeason20242025!$E$3:$E$1315, R$1)</f>
        <v>15</v>
      </c>
      <c r="S174" s="2">
        <f>SUMIFS(DataRegularSeason20242025!$AA$3:$AA$1315,DataRegularSeason20242025!$B$3:$B$1315, "&lt;=" &amp; $A174, DataRegularSeason20242025!$D$3:$D$1315, S$1)+SUMIFS(DataRegularSeason20242025!$AB$3:$AB$1315,DataRegularSeason20242025!$B$3:$B$1315, "&lt;=" &amp; $A174, DataRegularSeason20242025!$E$3:$E$1315, S$1)</f>
        <v>19</v>
      </c>
      <c r="T174" s="2">
        <f>SUMIFS(DataRegularSeason20242025!$AA$3:$AA$1315,DataRegularSeason20242025!$B$3:$B$1315, "&lt;=" &amp; $A174, DataRegularSeason20242025!$D$3:$D$1315, T$1)+SUMIFS(DataRegularSeason20242025!$AB$3:$AB$1315,DataRegularSeason20242025!$B$3:$B$1315, "&lt;=" &amp; $A174, DataRegularSeason20242025!$E$3:$E$1315, T$1)</f>
        <v>25</v>
      </c>
      <c r="U174" s="2">
        <f>SUMIFS(DataRegularSeason20242025!$AA$3:$AA$1315,DataRegularSeason20242025!$B$3:$B$1315, "&lt;=" &amp; $A174, DataRegularSeason20242025!$D$3:$D$1315, U$1)+SUMIFS(DataRegularSeason20242025!$AB$3:$AB$1315,DataRegularSeason20242025!$B$3:$B$1315, "&lt;=" &amp; $A174, DataRegularSeason20242025!$E$3:$E$1315, U$1)</f>
        <v>17</v>
      </c>
      <c r="V174" s="2">
        <f>SUMIFS(DataRegularSeason20242025!$AA$3:$AA$1315,DataRegularSeason20242025!$B$3:$B$1315, "&lt;=" &amp; $A174, DataRegularSeason20242025!$D$3:$D$1315, V$1)+SUMIFS(DataRegularSeason20242025!$AB$3:$AB$1315,DataRegularSeason20242025!$B$3:$B$1315, "&lt;=" &amp; $A174, DataRegularSeason20242025!$E$3:$E$1315, V$1)</f>
        <v>18</v>
      </c>
      <c r="W174" s="2">
        <f>SUMIFS(DataRegularSeason20242025!$AA$3:$AA$1315,DataRegularSeason20242025!$B$3:$B$1315, "&lt;=" &amp; $A174, DataRegularSeason20242025!$D$3:$D$1315, W$1)+SUMIFS(DataRegularSeason20242025!$AB$3:$AB$1315,DataRegularSeason20242025!$B$3:$B$1315, "&lt;=" &amp; $A174, DataRegularSeason20242025!$E$3:$E$1315, W$1)</f>
        <v>18</v>
      </c>
      <c r="X174" s="2">
        <f>SUMIFS(DataRegularSeason20242025!$AA$3:$AA$1315,DataRegularSeason20242025!$B$3:$B$1315, "&lt;=" &amp; $A174, DataRegularSeason20242025!$D$3:$D$1315, X$1)+SUMIFS(DataRegularSeason20242025!$AB$3:$AB$1315,DataRegularSeason20242025!$B$3:$B$1315, "&lt;=" &amp; $A174, DataRegularSeason20242025!$E$3:$E$1315, X$1)</f>
        <v>21</v>
      </c>
      <c r="Y174" s="2">
        <f>SUMIFS(DataRegularSeason20242025!$AA$3:$AA$1315,DataRegularSeason20242025!$B$3:$B$1315, "&lt;=" &amp; $A174, DataRegularSeason20242025!$D$3:$D$1315, Y$1)+SUMIFS(DataRegularSeason20242025!$AB$3:$AB$1315,DataRegularSeason20242025!$B$3:$B$1315, "&lt;=" &amp; $A174, DataRegularSeason20242025!$E$3:$E$1315, Y$1)</f>
        <v>16</v>
      </c>
      <c r="Z174" s="2">
        <f>SUMIFS(DataRegularSeason20242025!$AA$3:$AA$1315,DataRegularSeason20242025!$B$3:$B$1315, "&lt;=" &amp; $A174, DataRegularSeason20242025!$D$3:$D$1315, Z$1)+SUMIFS(DataRegularSeason20242025!$AB$3:$AB$1315,DataRegularSeason20242025!$B$3:$B$1315, "&lt;=" &amp; $A174, DataRegularSeason20242025!$E$3:$E$1315, Z$1)</f>
        <v>17</v>
      </c>
      <c r="AA174" s="2">
        <f>SUMIFS(DataRegularSeason20242025!$AA$3:$AA$1315,DataRegularSeason20242025!$B$3:$B$1315, "&lt;=" &amp; $A174, DataRegularSeason20242025!$D$3:$D$1315, AA$1)+SUMIFS(DataRegularSeason20242025!$AB$3:$AB$1315,DataRegularSeason20242025!$B$3:$B$1315, "&lt;=" &amp; $A174, DataRegularSeason20242025!$E$3:$E$1315, AA$1)</f>
        <v>21</v>
      </c>
      <c r="AB174" s="2">
        <f>SUMIFS(DataRegularSeason20242025!$AA$3:$AA$1315,DataRegularSeason20242025!$B$3:$B$1315, "&lt;=" &amp; $A174, DataRegularSeason20242025!$D$3:$D$1315, AB$1)+SUMIFS(DataRegularSeason20242025!$AB$3:$AB$1315,DataRegularSeason20242025!$B$3:$B$1315, "&lt;=" &amp; $A174, DataRegularSeason20242025!$E$3:$E$1315, AB$1)</f>
        <v>26</v>
      </c>
      <c r="AC174" s="2">
        <f>SUMIFS(DataRegularSeason20242025!$AA$3:$AA$1315,DataRegularSeason20242025!$B$3:$B$1315, "&lt;=" &amp; $A174, DataRegularSeason20242025!$D$3:$D$1315, AC$1)+SUMIFS(DataRegularSeason20242025!$AB$3:$AB$1315,DataRegularSeason20242025!$B$3:$B$1315, "&lt;=" &amp; $A174, DataRegularSeason20242025!$E$3:$E$1315, AC$1)</f>
        <v>17</v>
      </c>
      <c r="AD174" s="2">
        <f>SUMIFS(DataRegularSeason20242025!$AA$3:$AA$1315,DataRegularSeason20242025!$B$3:$B$1315, "&lt;=" &amp; $A174, DataRegularSeason20242025!$D$3:$D$1315, AD$1)+SUMIFS(DataRegularSeason20242025!$AB$3:$AB$1315,DataRegularSeason20242025!$B$3:$B$1315, "&lt;=" &amp; $A174, DataRegularSeason20242025!$E$3:$E$1315, AD$1)</f>
        <v>21</v>
      </c>
      <c r="AE174" s="2">
        <f>SUMIFS(DataRegularSeason20242025!$AA$3:$AA$1315,DataRegularSeason20242025!$B$3:$B$1315, "&lt;=" &amp; $A174, DataRegularSeason20242025!$D$3:$D$1315, AE$1)+SUMIFS(DataRegularSeason20242025!$AB$3:$AB$1315,DataRegularSeason20242025!$B$3:$B$1315, "&lt;=" &amp; $A174, DataRegularSeason20242025!$E$3:$E$1315, AE$1)</f>
        <v>24</v>
      </c>
      <c r="AF174" s="2">
        <f>SUMIFS(DataRegularSeason20242025!$AA$3:$AA$1315,DataRegularSeason20242025!$B$3:$B$1315, "&lt;=" &amp; $A174, DataRegularSeason20242025!$D$3:$D$1315, AF$1)+SUMIFS(DataRegularSeason20242025!$AB$3:$AB$1315,DataRegularSeason20242025!$B$3:$B$1315, "&lt;=" &amp; $A174, DataRegularSeason20242025!$E$3:$E$1315, AF$1)</f>
        <v>32</v>
      </c>
      <c r="AG174" s="2">
        <f>SUMIFS(DataRegularSeason20242025!$AA$3:$AA$1315,DataRegularSeason20242025!$B$3:$B$1315, "&lt;=" &amp; $A174, DataRegularSeason20242025!$D$3:$D$1315, AG$1)+SUMIFS(DataRegularSeason20242025!$AB$3:$AB$1315,DataRegularSeason20242025!$B$3:$B$1315, "&lt;=" &amp; $A174, DataRegularSeason20242025!$E$3:$E$1315, AG$1)</f>
        <v>27</v>
      </c>
    </row>
    <row r="175" spans="1:33" x14ac:dyDescent="0.25">
      <c r="A175" s="4">
        <v>45741</v>
      </c>
      <c r="B175" s="2">
        <f>SUMIFS(DataRegularSeason20242025!$AA$3:$AA$1315,DataRegularSeason20242025!$B$3:$B$1315, "&lt;=" &amp; $A175, DataRegularSeason20242025!$D$3:$D$1315, B$1)+SUMIFS(DataRegularSeason20242025!$AB$3:$AB$1315,DataRegularSeason20242025!$B$3:$B$1315, "&lt;=" &amp; $A175, DataRegularSeason20242025!$E$3:$E$1315, B$1)</f>
        <v>18</v>
      </c>
      <c r="C175" s="2">
        <f>SUMIFS(DataRegularSeason20242025!$AA$3:$AA$1315,DataRegularSeason20242025!$B$3:$B$1315, "&lt;=" &amp; $A175, DataRegularSeason20242025!$D$3:$D$1315, C$1)+SUMIFS(DataRegularSeason20242025!$AB$3:$AB$1315,DataRegularSeason20242025!$B$3:$B$1315, "&lt;=" &amp; $A175, DataRegularSeason20242025!$E$3:$E$1315, C$1)</f>
        <v>19</v>
      </c>
      <c r="D175" s="2">
        <f>SUMIFS(DataRegularSeason20242025!$AA$3:$AA$1315,DataRegularSeason20242025!$B$3:$B$1315, "&lt;=" &amp; $A175, DataRegularSeason20242025!$D$3:$D$1315, D$1)+SUMIFS(DataRegularSeason20242025!$AB$3:$AB$1315,DataRegularSeason20242025!$B$3:$B$1315, "&lt;=" &amp; $A175, DataRegularSeason20242025!$E$3:$E$1315, D$1)</f>
        <v>19</v>
      </c>
      <c r="E175" s="2">
        <f>SUMIFS(DataRegularSeason20242025!$AA$3:$AA$1315,DataRegularSeason20242025!$B$3:$B$1315, "&lt;=" &amp; $A175, DataRegularSeason20242025!$D$3:$D$1315, E$1)+SUMIFS(DataRegularSeason20242025!$AB$3:$AB$1315,DataRegularSeason20242025!$B$3:$B$1315, "&lt;=" &amp; $A175, DataRegularSeason20242025!$E$3:$E$1315, E$1)</f>
        <v>28</v>
      </c>
      <c r="F175" s="2">
        <f>SUMIFS(DataRegularSeason20242025!$AA$3:$AA$1315,DataRegularSeason20242025!$B$3:$B$1315, "&lt;=" &amp; $A175, DataRegularSeason20242025!$D$3:$D$1315, F$1)+SUMIFS(DataRegularSeason20242025!$AB$3:$AB$1315,DataRegularSeason20242025!$B$3:$B$1315, "&lt;=" &amp; $A175, DataRegularSeason20242025!$E$3:$E$1315, F$1)</f>
        <v>16</v>
      </c>
      <c r="G175" s="2">
        <f>SUMIFS(DataRegularSeason20242025!$AA$3:$AA$1315,DataRegularSeason20242025!$B$3:$B$1315, "&lt;=" &amp; $A175, DataRegularSeason20242025!$D$3:$D$1315, G$1)+SUMIFS(DataRegularSeason20242025!$AB$3:$AB$1315,DataRegularSeason20242025!$B$3:$B$1315, "&lt;=" &amp; $A175, DataRegularSeason20242025!$E$3:$E$1315, G$1)</f>
        <v>23</v>
      </c>
      <c r="H175" s="2">
        <f>SUMIFS(DataRegularSeason20242025!$AA$3:$AA$1315,DataRegularSeason20242025!$B$3:$B$1315, "&lt;=" &amp; $A175, DataRegularSeason20242025!$D$3:$D$1315, H$1)+SUMIFS(DataRegularSeason20242025!$AB$3:$AB$1315,DataRegularSeason20242025!$B$3:$B$1315, "&lt;=" &amp; $A175, DataRegularSeason20242025!$E$3:$E$1315, H$1)</f>
        <v>13</v>
      </c>
      <c r="I175" s="2">
        <f>SUMIFS(DataRegularSeason20242025!$AA$3:$AA$1315,DataRegularSeason20242025!$B$3:$B$1315, "&lt;=" &amp; $A175, DataRegularSeason20242025!$D$3:$D$1315, I$1)+SUMIFS(DataRegularSeason20242025!$AB$3:$AB$1315,DataRegularSeason20242025!$B$3:$B$1315, "&lt;=" &amp; $A175, DataRegularSeason20242025!$E$3:$E$1315, I$1)</f>
        <v>20</v>
      </c>
      <c r="J175" s="2">
        <f>SUMIFS(DataRegularSeason20242025!$AA$3:$AA$1315,DataRegularSeason20242025!$B$3:$B$1315, "&lt;=" &amp; $A175, DataRegularSeason20242025!$D$3:$D$1315, J$1)+SUMIFS(DataRegularSeason20242025!$AB$3:$AB$1315,DataRegularSeason20242025!$B$3:$B$1315, "&lt;=" &amp; $A175, DataRegularSeason20242025!$E$3:$E$1315, J$1)</f>
        <v>24</v>
      </c>
      <c r="K175" s="2">
        <f>SUMIFS(DataRegularSeason20242025!$AA$3:$AA$1315,DataRegularSeason20242025!$B$3:$B$1315, "&lt;=" &amp; $A175, DataRegularSeason20242025!$D$3:$D$1315, K$1)+SUMIFS(DataRegularSeason20242025!$AB$3:$AB$1315,DataRegularSeason20242025!$B$3:$B$1315, "&lt;=" &amp; $A175, DataRegularSeason20242025!$E$3:$E$1315, K$1)</f>
        <v>16</v>
      </c>
      <c r="L175" s="2">
        <f>SUMIFS(DataRegularSeason20242025!$AA$3:$AA$1315,DataRegularSeason20242025!$B$3:$B$1315, "&lt;=" &amp; $A175, DataRegularSeason20242025!$D$3:$D$1315, L$1)+SUMIFS(DataRegularSeason20242025!$AB$3:$AB$1315,DataRegularSeason20242025!$B$3:$B$1315, "&lt;=" &amp; $A175, DataRegularSeason20242025!$E$3:$E$1315, L$1)</f>
        <v>22</v>
      </c>
      <c r="M175" s="2">
        <f>SUMIFS(DataRegularSeason20242025!$AA$3:$AA$1315,DataRegularSeason20242025!$B$3:$B$1315, "&lt;=" &amp; $A175, DataRegularSeason20242025!$D$3:$D$1315, M$1)+SUMIFS(DataRegularSeason20242025!$AB$3:$AB$1315,DataRegularSeason20242025!$B$3:$B$1315, "&lt;=" &amp; $A175, DataRegularSeason20242025!$E$3:$E$1315, M$1)</f>
        <v>25</v>
      </c>
      <c r="N175" s="2">
        <f>SUMIFS(DataRegularSeason20242025!$AA$3:$AA$1315,DataRegularSeason20242025!$B$3:$B$1315, "&lt;=" &amp; $A175, DataRegularSeason20242025!$D$3:$D$1315, N$1)+SUMIFS(DataRegularSeason20242025!$AB$3:$AB$1315,DataRegularSeason20242025!$B$3:$B$1315, "&lt;=" &amp; $A175, DataRegularSeason20242025!$E$3:$E$1315, N$1)</f>
        <v>23</v>
      </c>
      <c r="O175" s="2">
        <f>SUMIFS(DataRegularSeason20242025!$AA$3:$AA$1315,DataRegularSeason20242025!$B$3:$B$1315, "&lt;=" &amp; $A175, DataRegularSeason20242025!$D$3:$D$1315, O$1)+SUMIFS(DataRegularSeason20242025!$AB$3:$AB$1315,DataRegularSeason20242025!$B$3:$B$1315, "&lt;=" &amp; $A175, DataRegularSeason20242025!$E$3:$E$1315, O$1)</f>
        <v>27</v>
      </c>
      <c r="P175" s="2">
        <f>SUMIFS(DataRegularSeason20242025!$AA$3:$AA$1315,DataRegularSeason20242025!$B$3:$B$1315, "&lt;=" &amp; $A175, DataRegularSeason20242025!$D$3:$D$1315, P$1)+SUMIFS(DataRegularSeason20242025!$AB$3:$AB$1315,DataRegularSeason20242025!$B$3:$B$1315, "&lt;=" &amp; $A175, DataRegularSeason20242025!$E$3:$E$1315, P$1)</f>
        <v>16</v>
      </c>
      <c r="Q175" s="2">
        <f>SUMIFS(DataRegularSeason20242025!$AA$3:$AA$1315,DataRegularSeason20242025!$B$3:$B$1315, "&lt;=" &amp; $A175, DataRegularSeason20242025!$D$3:$D$1315, Q$1)+SUMIFS(DataRegularSeason20242025!$AB$3:$AB$1315,DataRegularSeason20242025!$B$3:$B$1315, "&lt;=" &amp; $A175, DataRegularSeason20242025!$E$3:$E$1315, Q$1)</f>
        <v>26</v>
      </c>
      <c r="R175" s="2">
        <f>SUMIFS(DataRegularSeason20242025!$AA$3:$AA$1315,DataRegularSeason20242025!$B$3:$B$1315, "&lt;=" &amp; $A175, DataRegularSeason20242025!$D$3:$D$1315, R$1)+SUMIFS(DataRegularSeason20242025!$AB$3:$AB$1315,DataRegularSeason20242025!$B$3:$B$1315, "&lt;=" &amp; $A175, DataRegularSeason20242025!$E$3:$E$1315, R$1)</f>
        <v>15</v>
      </c>
      <c r="S175" s="2">
        <f>SUMIFS(DataRegularSeason20242025!$AA$3:$AA$1315,DataRegularSeason20242025!$B$3:$B$1315, "&lt;=" &amp; $A175, DataRegularSeason20242025!$D$3:$D$1315, S$1)+SUMIFS(DataRegularSeason20242025!$AB$3:$AB$1315,DataRegularSeason20242025!$B$3:$B$1315, "&lt;=" &amp; $A175, DataRegularSeason20242025!$E$3:$E$1315, S$1)</f>
        <v>19</v>
      </c>
      <c r="T175" s="2">
        <f>SUMIFS(DataRegularSeason20242025!$AA$3:$AA$1315,DataRegularSeason20242025!$B$3:$B$1315, "&lt;=" &amp; $A175, DataRegularSeason20242025!$D$3:$D$1315, T$1)+SUMIFS(DataRegularSeason20242025!$AB$3:$AB$1315,DataRegularSeason20242025!$B$3:$B$1315, "&lt;=" &amp; $A175, DataRegularSeason20242025!$E$3:$E$1315, T$1)</f>
        <v>25</v>
      </c>
      <c r="U175" s="2">
        <f>SUMIFS(DataRegularSeason20242025!$AA$3:$AA$1315,DataRegularSeason20242025!$B$3:$B$1315, "&lt;=" &amp; $A175, DataRegularSeason20242025!$D$3:$D$1315, U$1)+SUMIFS(DataRegularSeason20242025!$AB$3:$AB$1315,DataRegularSeason20242025!$B$3:$B$1315, "&lt;=" &amp; $A175, DataRegularSeason20242025!$E$3:$E$1315, U$1)</f>
        <v>17</v>
      </c>
      <c r="V175" s="2">
        <f>SUMIFS(DataRegularSeason20242025!$AA$3:$AA$1315,DataRegularSeason20242025!$B$3:$B$1315, "&lt;=" &amp; $A175, DataRegularSeason20242025!$D$3:$D$1315, V$1)+SUMIFS(DataRegularSeason20242025!$AB$3:$AB$1315,DataRegularSeason20242025!$B$3:$B$1315, "&lt;=" &amp; $A175, DataRegularSeason20242025!$E$3:$E$1315, V$1)</f>
        <v>18</v>
      </c>
      <c r="W175" s="2">
        <f>SUMIFS(DataRegularSeason20242025!$AA$3:$AA$1315,DataRegularSeason20242025!$B$3:$B$1315, "&lt;=" &amp; $A175, DataRegularSeason20242025!$D$3:$D$1315, W$1)+SUMIFS(DataRegularSeason20242025!$AB$3:$AB$1315,DataRegularSeason20242025!$B$3:$B$1315, "&lt;=" &amp; $A175, DataRegularSeason20242025!$E$3:$E$1315, W$1)</f>
        <v>18</v>
      </c>
      <c r="X175" s="2">
        <f>SUMIFS(DataRegularSeason20242025!$AA$3:$AA$1315,DataRegularSeason20242025!$B$3:$B$1315, "&lt;=" &amp; $A175, DataRegularSeason20242025!$D$3:$D$1315, X$1)+SUMIFS(DataRegularSeason20242025!$AB$3:$AB$1315,DataRegularSeason20242025!$B$3:$B$1315, "&lt;=" &amp; $A175, DataRegularSeason20242025!$E$3:$E$1315, X$1)</f>
        <v>21</v>
      </c>
      <c r="Y175" s="2">
        <f>SUMIFS(DataRegularSeason20242025!$AA$3:$AA$1315,DataRegularSeason20242025!$B$3:$B$1315, "&lt;=" &amp; $A175, DataRegularSeason20242025!$D$3:$D$1315, Y$1)+SUMIFS(DataRegularSeason20242025!$AB$3:$AB$1315,DataRegularSeason20242025!$B$3:$B$1315, "&lt;=" &amp; $A175, DataRegularSeason20242025!$E$3:$E$1315, Y$1)</f>
        <v>16</v>
      </c>
      <c r="Z175" s="2">
        <f>SUMIFS(DataRegularSeason20242025!$AA$3:$AA$1315,DataRegularSeason20242025!$B$3:$B$1315, "&lt;=" &amp; $A175, DataRegularSeason20242025!$D$3:$D$1315, Z$1)+SUMIFS(DataRegularSeason20242025!$AB$3:$AB$1315,DataRegularSeason20242025!$B$3:$B$1315, "&lt;=" &amp; $A175, DataRegularSeason20242025!$E$3:$E$1315, Z$1)</f>
        <v>17</v>
      </c>
      <c r="AA175" s="2">
        <f>SUMIFS(DataRegularSeason20242025!$AA$3:$AA$1315,DataRegularSeason20242025!$B$3:$B$1315, "&lt;=" &amp; $A175, DataRegularSeason20242025!$D$3:$D$1315, AA$1)+SUMIFS(DataRegularSeason20242025!$AB$3:$AB$1315,DataRegularSeason20242025!$B$3:$B$1315, "&lt;=" &amp; $A175, DataRegularSeason20242025!$E$3:$E$1315, AA$1)</f>
        <v>21</v>
      </c>
      <c r="AB175" s="2">
        <f>SUMIFS(DataRegularSeason20242025!$AA$3:$AA$1315,DataRegularSeason20242025!$B$3:$B$1315, "&lt;=" &amp; $A175, DataRegularSeason20242025!$D$3:$D$1315, AB$1)+SUMIFS(DataRegularSeason20242025!$AB$3:$AB$1315,DataRegularSeason20242025!$B$3:$B$1315, "&lt;=" &amp; $A175, DataRegularSeason20242025!$E$3:$E$1315, AB$1)</f>
        <v>26</v>
      </c>
      <c r="AC175" s="2">
        <f>SUMIFS(DataRegularSeason20242025!$AA$3:$AA$1315,DataRegularSeason20242025!$B$3:$B$1315, "&lt;=" &amp; $A175, DataRegularSeason20242025!$D$3:$D$1315, AC$1)+SUMIFS(DataRegularSeason20242025!$AB$3:$AB$1315,DataRegularSeason20242025!$B$3:$B$1315, "&lt;=" &amp; $A175, DataRegularSeason20242025!$E$3:$E$1315, AC$1)</f>
        <v>17</v>
      </c>
      <c r="AD175" s="2">
        <f>SUMIFS(DataRegularSeason20242025!$AA$3:$AA$1315,DataRegularSeason20242025!$B$3:$B$1315, "&lt;=" &amp; $A175, DataRegularSeason20242025!$D$3:$D$1315, AD$1)+SUMIFS(DataRegularSeason20242025!$AB$3:$AB$1315,DataRegularSeason20242025!$B$3:$B$1315, "&lt;=" &amp; $A175, DataRegularSeason20242025!$E$3:$E$1315, AD$1)</f>
        <v>21</v>
      </c>
      <c r="AE175" s="2">
        <f>SUMIFS(DataRegularSeason20242025!$AA$3:$AA$1315,DataRegularSeason20242025!$B$3:$B$1315, "&lt;=" &amp; $A175, DataRegularSeason20242025!$D$3:$D$1315, AE$1)+SUMIFS(DataRegularSeason20242025!$AB$3:$AB$1315,DataRegularSeason20242025!$B$3:$B$1315, "&lt;=" &amp; $A175, DataRegularSeason20242025!$E$3:$E$1315, AE$1)</f>
        <v>24</v>
      </c>
      <c r="AF175" s="2">
        <f>SUMIFS(DataRegularSeason20242025!$AA$3:$AA$1315,DataRegularSeason20242025!$B$3:$B$1315, "&lt;=" &amp; $A175, DataRegularSeason20242025!$D$3:$D$1315, AF$1)+SUMIFS(DataRegularSeason20242025!$AB$3:$AB$1315,DataRegularSeason20242025!$B$3:$B$1315, "&lt;=" &amp; $A175, DataRegularSeason20242025!$E$3:$E$1315, AF$1)</f>
        <v>32</v>
      </c>
      <c r="AG175" s="2">
        <f>SUMIFS(DataRegularSeason20242025!$AA$3:$AA$1315,DataRegularSeason20242025!$B$3:$B$1315, "&lt;=" &amp; $A175, DataRegularSeason20242025!$D$3:$D$1315, AG$1)+SUMIFS(DataRegularSeason20242025!$AB$3:$AB$1315,DataRegularSeason20242025!$B$3:$B$1315, "&lt;=" &amp; $A175, DataRegularSeason20242025!$E$3:$E$1315, AG$1)</f>
        <v>27</v>
      </c>
    </row>
    <row r="176" spans="1:33" x14ac:dyDescent="0.25">
      <c r="A176" s="4">
        <v>45742</v>
      </c>
      <c r="B176" s="2">
        <f>SUMIFS(DataRegularSeason20242025!$AA$3:$AA$1315,DataRegularSeason20242025!$B$3:$B$1315, "&lt;=" &amp; $A176, DataRegularSeason20242025!$D$3:$D$1315, B$1)+SUMIFS(DataRegularSeason20242025!$AB$3:$AB$1315,DataRegularSeason20242025!$B$3:$B$1315, "&lt;=" &amp; $A176, DataRegularSeason20242025!$E$3:$E$1315, B$1)</f>
        <v>18</v>
      </c>
      <c r="C176" s="2">
        <f>SUMIFS(DataRegularSeason20242025!$AA$3:$AA$1315,DataRegularSeason20242025!$B$3:$B$1315, "&lt;=" &amp; $A176, DataRegularSeason20242025!$D$3:$D$1315, C$1)+SUMIFS(DataRegularSeason20242025!$AB$3:$AB$1315,DataRegularSeason20242025!$B$3:$B$1315, "&lt;=" &amp; $A176, DataRegularSeason20242025!$E$3:$E$1315, C$1)</f>
        <v>19</v>
      </c>
      <c r="D176" s="2">
        <f>SUMIFS(DataRegularSeason20242025!$AA$3:$AA$1315,DataRegularSeason20242025!$B$3:$B$1315, "&lt;=" &amp; $A176, DataRegularSeason20242025!$D$3:$D$1315, D$1)+SUMIFS(DataRegularSeason20242025!$AB$3:$AB$1315,DataRegularSeason20242025!$B$3:$B$1315, "&lt;=" &amp; $A176, DataRegularSeason20242025!$E$3:$E$1315, D$1)</f>
        <v>19</v>
      </c>
      <c r="E176" s="2">
        <f>SUMIFS(DataRegularSeason20242025!$AA$3:$AA$1315,DataRegularSeason20242025!$B$3:$B$1315, "&lt;=" &amp; $A176, DataRegularSeason20242025!$D$3:$D$1315, E$1)+SUMIFS(DataRegularSeason20242025!$AB$3:$AB$1315,DataRegularSeason20242025!$B$3:$B$1315, "&lt;=" &amp; $A176, DataRegularSeason20242025!$E$3:$E$1315, E$1)</f>
        <v>28</v>
      </c>
      <c r="F176" s="2">
        <f>SUMIFS(DataRegularSeason20242025!$AA$3:$AA$1315,DataRegularSeason20242025!$B$3:$B$1315, "&lt;=" &amp; $A176, DataRegularSeason20242025!$D$3:$D$1315, F$1)+SUMIFS(DataRegularSeason20242025!$AB$3:$AB$1315,DataRegularSeason20242025!$B$3:$B$1315, "&lt;=" &amp; $A176, DataRegularSeason20242025!$E$3:$E$1315, F$1)</f>
        <v>16</v>
      </c>
      <c r="G176" s="2">
        <f>SUMIFS(DataRegularSeason20242025!$AA$3:$AA$1315,DataRegularSeason20242025!$B$3:$B$1315, "&lt;=" &amp; $A176, DataRegularSeason20242025!$D$3:$D$1315, G$1)+SUMIFS(DataRegularSeason20242025!$AB$3:$AB$1315,DataRegularSeason20242025!$B$3:$B$1315, "&lt;=" &amp; $A176, DataRegularSeason20242025!$E$3:$E$1315, G$1)</f>
        <v>23</v>
      </c>
      <c r="H176" s="2">
        <f>SUMIFS(DataRegularSeason20242025!$AA$3:$AA$1315,DataRegularSeason20242025!$B$3:$B$1315, "&lt;=" &amp; $A176, DataRegularSeason20242025!$D$3:$D$1315, H$1)+SUMIFS(DataRegularSeason20242025!$AB$3:$AB$1315,DataRegularSeason20242025!$B$3:$B$1315, "&lt;=" &amp; $A176, DataRegularSeason20242025!$E$3:$E$1315, H$1)</f>
        <v>13</v>
      </c>
      <c r="I176" s="2">
        <f>SUMIFS(DataRegularSeason20242025!$AA$3:$AA$1315,DataRegularSeason20242025!$B$3:$B$1315, "&lt;=" &amp; $A176, DataRegularSeason20242025!$D$3:$D$1315, I$1)+SUMIFS(DataRegularSeason20242025!$AB$3:$AB$1315,DataRegularSeason20242025!$B$3:$B$1315, "&lt;=" &amp; $A176, DataRegularSeason20242025!$E$3:$E$1315, I$1)</f>
        <v>20</v>
      </c>
      <c r="J176" s="2">
        <f>SUMIFS(DataRegularSeason20242025!$AA$3:$AA$1315,DataRegularSeason20242025!$B$3:$B$1315, "&lt;=" &amp; $A176, DataRegularSeason20242025!$D$3:$D$1315, J$1)+SUMIFS(DataRegularSeason20242025!$AB$3:$AB$1315,DataRegularSeason20242025!$B$3:$B$1315, "&lt;=" &amp; $A176, DataRegularSeason20242025!$E$3:$E$1315, J$1)</f>
        <v>24</v>
      </c>
      <c r="K176" s="2">
        <f>SUMIFS(DataRegularSeason20242025!$AA$3:$AA$1315,DataRegularSeason20242025!$B$3:$B$1315, "&lt;=" &amp; $A176, DataRegularSeason20242025!$D$3:$D$1315, K$1)+SUMIFS(DataRegularSeason20242025!$AB$3:$AB$1315,DataRegularSeason20242025!$B$3:$B$1315, "&lt;=" &amp; $A176, DataRegularSeason20242025!$E$3:$E$1315, K$1)</f>
        <v>16</v>
      </c>
      <c r="L176" s="2">
        <f>SUMIFS(DataRegularSeason20242025!$AA$3:$AA$1315,DataRegularSeason20242025!$B$3:$B$1315, "&lt;=" &amp; $A176, DataRegularSeason20242025!$D$3:$D$1315, L$1)+SUMIFS(DataRegularSeason20242025!$AB$3:$AB$1315,DataRegularSeason20242025!$B$3:$B$1315, "&lt;=" &amp; $A176, DataRegularSeason20242025!$E$3:$E$1315, L$1)</f>
        <v>22</v>
      </c>
      <c r="M176" s="2">
        <f>SUMIFS(DataRegularSeason20242025!$AA$3:$AA$1315,DataRegularSeason20242025!$B$3:$B$1315, "&lt;=" &amp; $A176, DataRegularSeason20242025!$D$3:$D$1315, M$1)+SUMIFS(DataRegularSeason20242025!$AB$3:$AB$1315,DataRegularSeason20242025!$B$3:$B$1315, "&lt;=" &amp; $A176, DataRegularSeason20242025!$E$3:$E$1315, M$1)</f>
        <v>25</v>
      </c>
      <c r="N176" s="2">
        <f>SUMIFS(DataRegularSeason20242025!$AA$3:$AA$1315,DataRegularSeason20242025!$B$3:$B$1315, "&lt;=" &amp; $A176, DataRegularSeason20242025!$D$3:$D$1315, N$1)+SUMIFS(DataRegularSeason20242025!$AB$3:$AB$1315,DataRegularSeason20242025!$B$3:$B$1315, "&lt;=" &amp; $A176, DataRegularSeason20242025!$E$3:$E$1315, N$1)</f>
        <v>23</v>
      </c>
      <c r="O176" s="2">
        <f>SUMIFS(DataRegularSeason20242025!$AA$3:$AA$1315,DataRegularSeason20242025!$B$3:$B$1315, "&lt;=" &amp; $A176, DataRegularSeason20242025!$D$3:$D$1315, O$1)+SUMIFS(DataRegularSeason20242025!$AB$3:$AB$1315,DataRegularSeason20242025!$B$3:$B$1315, "&lt;=" &amp; $A176, DataRegularSeason20242025!$E$3:$E$1315, O$1)</f>
        <v>27</v>
      </c>
      <c r="P176" s="2">
        <f>SUMIFS(DataRegularSeason20242025!$AA$3:$AA$1315,DataRegularSeason20242025!$B$3:$B$1315, "&lt;=" &amp; $A176, DataRegularSeason20242025!$D$3:$D$1315, P$1)+SUMIFS(DataRegularSeason20242025!$AB$3:$AB$1315,DataRegularSeason20242025!$B$3:$B$1315, "&lt;=" &amp; $A176, DataRegularSeason20242025!$E$3:$E$1315, P$1)</f>
        <v>16</v>
      </c>
      <c r="Q176" s="2">
        <f>SUMIFS(DataRegularSeason20242025!$AA$3:$AA$1315,DataRegularSeason20242025!$B$3:$B$1315, "&lt;=" &amp; $A176, DataRegularSeason20242025!$D$3:$D$1315, Q$1)+SUMIFS(DataRegularSeason20242025!$AB$3:$AB$1315,DataRegularSeason20242025!$B$3:$B$1315, "&lt;=" &amp; $A176, DataRegularSeason20242025!$E$3:$E$1315, Q$1)</f>
        <v>26</v>
      </c>
      <c r="R176" s="2">
        <f>SUMIFS(DataRegularSeason20242025!$AA$3:$AA$1315,DataRegularSeason20242025!$B$3:$B$1315, "&lt;=" &amp; $A176, DataRegularSeason20242025!$D$3:$D$1315, R$1)+SUMIFS(DataRegularSeason20242025!$AB$3:$AB$1315,DataRegularSeason20242025!$B$3:$B$1315, "&lt;=" &amp; $A176, DataRegularSeason20242025!$E$3:$E$1315, R$1)</f>
        <v>15</v>
      </c>
      <c r="S176" s="2">
        <f>SUMIFS(DataRegularSeason20242025!$AA$3:$AA$1315,DataRegularSeason20242025!$B$3:$B$1315, "&lt;=" &amp; $A176, DataRegularSeason20242025!$D$3:$D$1315, S$1)+SUMIFS(DataRegularSeason20242025!$AB$3:$AB$1315,DataRegularSeason20242025!$B$3:$B$1315, "&lt;=" &amp; $A176, DataRegularSeason20242025!$E$3:$E$1315, S$1)</f>
        <v>19</v>
      </c>
      <c r="T176" s="2">
        <f>SUMIFS(DataRegularSeason20242025!$AA$3:$AA$1315,DataRegularSeason20242025!$B$3:$B$1315, "&lt;=" &amp; $A176, DataRegularSeason20242025!$D$3:$D$1315, T$1)+SUMIFS(DataRegularSeason20242025!$AB$3:$AB$1315,DataRegularSeason20242025!$B$3:$B$1315, "&lt;=" &amp; $A176, DataRegularSeason20242025!$E$3:$E$1315, T$1)</f>
        <v>25</v>
      </c>
      <c r="U176" s="2">
        <f>SUMIFS(DataRegularSeason20242025!$AA$3:$AA$1315,DataRegularSeason20242025!$B$3:$B$1315, "&lt;=" &amp; $A176, DataRegularSeason20242025!$D$3:$D$1315, U$1)+SUMIFS(DataRegularSeason20242025!$AB$3:$AB$1315,DataRegularSeason20242025!$B$3:$B$1315, "&lt;=" &amp; $A176, DataRegularSeason20242025!$E$3:$E$1315, U$1)</f>
        <v>17</v>
      </c>
      <c r="V176" s="2">
        <f>SUMIFS(DataRegularSeason20242025!$AA$3:$AA$1315,DataRegularSeason20242025!$B$3:$B$1315, "&lt;=" &amp; $A176, DataRegularSeason20242025!$D$3:$D$1315, V$1)+SUMIFS(DataRegularSeason20242025!$AB$3:$AB$1315,DataRegularSeason20242025!$B$3:$B$1315, "&lt;=" &amp; $A176, DataRegularSeason20242025!$E$3:$E$1315, V$1)</f>
        <v>18</v>
      </c>
      <c r="W176" s="2">
        <f>SUMIFS(DataRegularSeason20242025!$AA$3:$AA$1315,DataRegularSeason20242025!$B$3:$B$1315, "&lt;=" &amp; $A176, DataRegularSeason20242025!$D$3:$D$1315, W$1)+SUMIFS(DataRegularSeason20242025!$AB$3:$AB$1315,DataRegularSeason20242025!$B$3:$B$1315, "&lt;=" &amp; $A176, DataRegularSeason20242025!$E$3:$E$1315, W$1)</f>
        <v>18</v>
      </c>
      <c r="X176" s="2">
        <f>SUMIFS(DataRegularSeason20242025!$AA$3:$AA$1315,DataRegularSeason20242025!$B$3:$B$1315, "&lt;=" &amp; $A176, DataRegularSeason20242025!$D$3:$D$1315, X$1)+SUMIFS(DataRegularSeason20242025!$AB$3:$AB$1315,DataRegularSeason20242025!$B$3:$B$1315, "&lt;=" &amp; $A176, DataRegularSeason20242025!$E$3:$E$1315, X$1)</f>
        <v>21</v>
      </c>
      <c r="Y176" s="2">
        <f>SUMIFS(DataRegularSeason20242025!$AA$3:$AA$1315,DataRegularSeason20242025!$B$3:$B$1315, "&lt;=" &amp; $A176, DataRegularSeason20242025!$D$3:$D$1315, Y$1)+SUMIFS(DataRegularSeason20242025!$AB$3:$AB$1315,DataRegularSeason20242025!$B$3:$B$1315, "&lt;=" &amp; $A176, DataRegularSeason20242025!$E$3:$E$1315, Y$1)</f>
        <v>16</v>
      </c>
      <c r="Z176" s="2">
        <f>SUMIFS(DataRegularSeason20242025!$AA$3:$AA$1315,DataRegularSeason20242025!$B$3:$B$1315, "&lt;=" &amp; $A176, DataRegularSeason20242025!$D$3:$D$1315, Z$1)+SUMIFS(DataRegularSeason20242025!$AB$3:$AB$1315,DataRegularSeason20242025!$B$3:$B$1315, "&lt;=" &amp; $A176, DataRegularSeason20242025!$E$3:$E$1315, Z$1)</f>
        <v>17</v>
      </c>
      <c r="AA176" s="2">
        <f>SUMIFS(DataRegularSeason20242025!$AA$3:$AA$1315,DataRegularSeason20242025!$B$3:$B$1315, "&lt;=" &amp; $A176, DataRegularSeason20242025!$D$3:$D$1315, AA$1)+SUMIFS(DataRegularSeason20242025!$AB$3:$AB$1315,DataRegularSeason20242025!$B$3:$B$1315, "&lt;=" &amp; $A176, DataRegularSeason20242025!$E$3:$E$1315, AA$1)</f>
        <v>21</v>
      </c>
      <c r="AB176" s="2">
        <f>SUMIFS(DataRegularSeason20242025!$AA$3:$AA$1315,DataRegularSeason20242025!$B$3:$B$1315, "&lt;=" &amp; $A176, DataRegularSeason20242025!$D$3:$D$1315, AB$1)+SUMIFS(DataRegularSeason20242025!$AB$3:$AB$1315,DataRegularSeason20242025!$B$3:$B$1315, "&lt;=" &amp; $A176, DataRegularSeason20242025!$E$3:$E$1315, AB$1)</f>
        <v>26</v>
      </c>
      <c r="AC176" s="2">
        <f>SUMIFS(DataRegularSeason20242025!$AA$3:$AA$1315,DataRegularSeason20242025!$B$3:$B$1315, "&lt;=" &amp; $A176, DataRegularSeason20242025!$D$3:$D$1315, AC$1)+SUMIFS(DataRegularSeason20242025!$AB$3:$AB$1315,DataRegularSeason20242025!$B$3:$B$1315, "&lt;=" &amp; $A176, DataRegularSeason20242025!$E$3:$E$1315, AC$1)</f>
        <v>17</v>
      </c>
      <c r="AD176" s="2">
        <f>SUMIFS(DataRegularSeason20242025!$AA$3:$AA$1315,DataRegularSeason20242025!$B$3:$B$1315, "&lt;=" &amp; $A176, DataRegularSeason20242025!$D$3:$D$1315, AD$1)+SUMIFS(DataRegularSeason20242025!$AB$3:$AB$1315,DataRegularSeason20242025!$B$3:$B$1315, "&lt;=" &amp; $A176, DataRegularSeason20242025!$E$3:$E$1315, AD$1)</f>
        <v>21</v>
      </c>
      <c r="AE176" s="2">
        <f>SUMIFS(DataRegularSeason20242025!$AA$3:$AA$1315,DataRegularSeason20242025!$B$3:$B$1315, "&lt;=" &amp; $A176, DataRegularSeason20242025!$D$3:$D$1315, AE$1)+SUMIFS(DataRegularSeason20242025!$AB$3:$AB$1315,DataRegularSeason20242025!$B$3:$B$1315, "&lt;=" &amp; $A176, DataRegularSeason20242025!$E$3:$E$1315, AE$1)</f>
        <v>24</v>
      </c>
      <c r="AF176" s="2">
        <f>SUMIFS(DataRegularSeason20242025!$AA$3:$AA$1315,DataRegularSeason20242025!$B$3:$B$1315, "&lt;=" &amp; $A176, DataRegularSeason20242025!$D$3:$D$1315, AF$1)+SUMIFS(DataRegularSeason20242025!$AB$3:$AB$1315,DataRegularSeason20242025!$B$3:$B$1315, "&lt;=" &amp; $A176, DataRegularSeason20242025!$E$3:$E$1315, AF$1)</f>
        <v>32</v>
      </c>
      <c r="AG176" s="2">
        <f>SUMIFS(DataRegularSeason20242025!$AA$3:$AA$1315,DataRegularSeason20242025!$B$3:$B$1315, "&lt;=" &amp; $A176, DataRegularSeason20242025!$D$3:$D$1315, AG$1)+SUMIFS(DataRegularSeason20242025!$AB$3:$AB$1315,DataRegularSeason20242025!$B$3:$B$1315, "&lt;=" &amp; $A176, DataRegularSeason20242025!$E$3:$E$1315, AG$1)</f>
        <v>27</v>
      </c>
    </row>
    <row r="177" spans="1:33" x14ac:dyDescent="0.25">
      <c r="A177" s="4">
        <v>45743</v>
      </c>
      <c r="B177" s="2">
        <f>SUMIFS(DataRegularSeason20242025!$AA$3:$AA$1315,DataRegularSeason20242025!$B$3:$B$1315, "&lt;=" &amp; $A177, DataRegularSeason20242025!$D$3:$D$1315, B$1)+SUMIFS(DataRegularSeason20242025!$AB$3:$AB$1315,DataRegularSeason20242025!$B$3:$B$1315, "&lt;=" &amp; $A177, DataRegularSeason20242025!$E$3:$E$1315, B$1)</f>
        <v>18</v>
      </c>
      <c r="C177" s="2">
        <f>SUMIFS(DataRegularSeason20242025!$AA$3:$AA$1315,DataRegularSeason20242025!$B$3:$B$1315, "&lt;=" &amp; $A177, DataRegularSeason20242025!$D$3:$D$1315, C$1)+SUMIFS(DataRegularSeason20242025!$AB$3:$AB$1315,DataRegularSeason20242025!$B$3:$B$1315, "&lt;=" &amp; $A177, DataRegularSeason20242025!$E$3:$E$1315, C$1)</f>
        <v>19</v>
      </c>
      <c r="D177" s="2">
        <f>SUMIFS(DataRegularSeason20242025!$AA$3:$AA$1315,DataRegularSeason20242025!$B$3:$B$1315, "&lt;=" &amp; $A177, DataRegularSeason20242025!$D$3:$D$1315, D$1)+SUMIFS(DataRegularSeason20242025!$AB$3:$AB$1315,DataRegularSeason20242025!$B$3:$B$1315, "&lt;=" &amp; $A177, DataRegularSeason20242025!$E$3:$E$1315, D$1)</f>
        <v>19</v>
      </c>
      <c r="E177" s="2">
        <f>SUMIFS(DataRegularSeason20242025!$AA$3:$AA$1315,DataRegularSeason20242025!$B$3:$B$1315, "&lt;=" &amp; $A177, DataRegularSeason20242025!$D$3:$D$1315, E$1)+SUMIFS(DataRegularSeason20242025!$AB$3:$AB$1315,DataRegularSeason20242025!$B$3:$B$1315, "&lt;=" &amp; $A177, DataRegularSeason20242025!$E$3:$E$1315, E$1)</f>
        <v>28</v>
      </c>
      <c r="F177" s="2">
        <f>SUMIFS(DataRegularSeason20242025!$AA$3:$AA$1315,DataRegularSeason20242025!$B$3:$B$1315, "&lt;=" &amp; $A177, DataRegularSeason20242025!$D$3:$D$1315, F$1)+SUMIFS(DataRegularSeason20242025!$AB$3:$AB$1315,DataRegularSeason20242025!$B$3:$B$1315, "&lt;=" &amp; $A177, DataRegularSeason20242025!$E$3:$E$1315, F$1)</f>
        <v>16</v>
      </c>
      <c r="G177" s="2">
        <f>SUMIFS(DataRegularSeason20242025!$AA$3:$AA$1315,DataRegularSeason20242025!$B$3:$B$1315, "&lt;=" &amp; $A177, DataRegularSeason20242025!$D$3:$D$1315, G$1)+SUMIFS(DataRegularSeason20242025!$AB$3:$AB$1315,DataRegularSeason20242025!$B$3:$B$1315, "&lt;=" &amp; $A177, DataRegularSeason20242025!$E$3:$E$1315, G$1)</f>
        <v>23</v>
      </c>
      <c r="H177" s="2">
        <f>SUMIFS(DataRegularSeason20242025!$AA$3:$AA$1315,DataRegularSeason20242025!$B$3:$B$1315, "&lt;=" &amp; $A177, DataRegularSeason20242025!$D$3:$D$1315, H$1)+SUMIFS(DataRegularSeason20242025!$AB$3:$AB$1315,DataRegularSeason20242025!$B$3:$B$1315, "&lt;=" &amp; $A177, DataRegularSeason20242025!$E$3:$E$1315, H$1)</f>
        <v>13</v>
      </c>
      <c r="I177" s="2">
        <f>SUMIFS(DataRegularSeason20242025!$AA$3:$AA$1315,DataRegularSeason20242025!$B$3:$B$1315, "&lt;=" &amp; $A177, DataRegularSeason20242025!$D$3:$D$1315, I$1)+SUMIFS(DataRegularSeason20242025!$AB$3:$AB$1315,DataRegularSeason20242025!$B$3:$B$1315, "&lt;=" &amp; $A177, DataRegularSeason20242025!$E$3:$E$1315, I$1)</f>
        <v>20</v>
      </c>
      <c r="J177" s="2">
        <f>SUMIFS(DataRegularSeason20242025!$AA$3:$AA$1315,DataRegularSeason20242025!$B$3:$B$1315, "&lt;=" &amp; $A177, DataRegularSeason20242025!$D$3:$D$1315, J$1)+SUMIFS(DataRegularSeason20242025!$AB$3:$AB$1315,DataRegularSeason20242025!$B$3:$B$1315, "&lt;=" &amp; $A177, DataRegularSeason20242025!$E$3:$E$1315, J$1)</f>
        <v>24</v>
      </c>
      <c r="K177" s="2">
        <f>SUMIFS(DataRegularSeason20242025!$AA$3:$AA$1315,DataRegularSeason20242025!$B$3:$B$1315, "&lt;=" &amp; $A177, DataRegularSeason20242025!$D$3:$D$1315, K$1)+SUMIFS(DataRegularSeason20242025!$AB$3:$AB$1315,DataRegularSeason20242025!$B$3:$B$1315, "&lt;=" &amp; $A177, DataRegularSeason20242025!$E$3:$E$1315, K$1)</f>
        <v>16</v>
      </c>
      <c r="L177" s="2">
        <f>SUMIFS(DataRegularSeason20242025!$AA$3:$AA$1315,DataRegularSeason20242025!$B$3:$B$1315, "&lt;=" &amp; $A177, DataRegularSeason20242025!$D$3:$D$1315, L$1)+SUMIFS(DataRegularSeason20242025!$AB$3:$AB$1315,DataRegularSeason20242025!$B$3:$B$1315, "&lt;=" &amp; $A177, DataRegularSeason20242025!$E$3:$E$1315, L$1)</f>
        <v>22</v>
      </c>
      <c r="M177" s="2">
        <f>SUMIFS(DataRegularSeason20242025!$AA$3:$AA$1315,DataRegularSeason20242025!$B$3:$B$1315, "&lt;=" &amp; $A177, DataRegularSeason20242025!$D$3:$D$1315, M$1)+SUMIFS(DataRegularSeason20242025!$AB$3:$AB$1315,DataRegularSeason20242025!$B$3:$B$1315, "&lt;=" &amp; $A177, DataRegularSeason20242025!$E$3:$E$1315, M$1)</f>
        <v>25</v>
      </c>
      <c r="N177" s="2">
        <f>SUMIFS(DataRegularSeason20242025!$AA$3:$AA$1315,DataRegularSeason20242025!$B$3:$B$1315, "&lt;=" &amp; $A177, DataRegularSeason20242025!$D$3:$D$1315, N$1)+SUMIFS(DataRegularSeason20242025!$AB$3:$AB$1315,DataRegularSeason20242025!$B$3:$B$1315, "&lt;=" &amp; $A177, DataRegularSeason20242025!$E$3:$E$1315, N$1)</f>
        <v>23</v>
      </c>
      <c r="O177" s="2">
        <f>SUMIFS(DataRegularSeason20242025!$AA$3:$AA$1315,DataRegularSeason20242025!$B$3:$B$1315, "&lt;=" &amp; $A177, DataRegularSeason20242025!$D$3:$D$1315, O$1)+SUMIFS(DataRegularSeason20242025!$AB$3:$AB$1315,DataRegularSeason20242025!$B$3:$B$1315, "&lt;=" &amp; $A177, DataRegularSeason20242025!$E$3:$E$1315, O$1)</f>
        <v>27</v>
      </c>
      <c r="P177" s="2">
        <f>SUMIFS(DataRegularSeason20242025!$AA$3:$AA$1315,DataRegularSeason20242025!$B$3:$B$1315, "&lt;=" &amp; $A177, DataRegularSeason20242025!$D$3:$D$1315, P$1)+SUMIFS(DataRegularSeason20242025!$AB$3:$AB$1315,DataRegularSeason20242025!$B$3:$B$1315, "&lt;=" &amp; $A177, DataRegularSeason20242025!$E$3:$E$1315, P$1)</f>
        <v>16</v>
      </c>
      <c r="Q177" s="2">
        <f>SUMIFS(DataRegularSeason20242025!$AA$3:$AA$1315,DataRegularSeason20242025!$B$3:$B$1315, "&lt;=" &amp; $A177, DataRegularSeason20242025!$D$3:$D$1315, Q$1)+SUMIFS(DataRegularSeason20242025!$AB$3:$AB$1315,DataRegularSeason20242025!$B$3:$B$1315, "&lt;=" &amp; $A177, DataRegularSeason20242025!$E$3:$E$1315, Q$1)</f>
        <v>26</v>
      </c>
      <c r="R177" s="2">
        <f>SUMIFS(DataRegularSeason20242025!$AA$3:$AA$1315,DataRegularSeason20242025!$B$3:$B$1315, "&lt;=" &amp; $A177, DataRegularSeason20242025!$D$3:$D$1315, R$1)+SUMIFS(DataRegularSeason20242025!$AB$3:$AB$1315,DataRegularSeason20242025!$B$3:$B$1315, "&lt;=" &amp; $A177, DataRegularSeason20242025!$E$3:$E$1315, R$1)</f>
        <v>15</v>
      </c>
      <c r="S177" s="2">
        <f>SUMIFS(DataRegularSeason20242025!$AA$3:$AA$1315,DataRegularSeason20242025!$B$3:$B$1315, "&lt;=" &amp; $A177, DataRegularSeason20242025!$D$3:$D$1315, S$1)+SUMIFS(DataRegularSeason20242025!$AB$3:$AB$1315,DataRegularSeason20242025!$B$3:$B$1315, "&lt;=" &amp; $A177, DataRegularSeason20242025!$E$3:$E$1315, S$1)</f>
        <v>19</v>
      </c>
      <c r="T177" s="2">
        <f>SUMIFS(DataRegularSeason20242025!$AA$3:$AA$1315,DataRegularSeason20242025!$B$3:$B$1315, "&lt;=" &amp; $A177, DataRegularSeason20242025!$D$3:$D$1315, T$1)+SUMIFS(DataRegularSeason20242025!$AB$3:$AB$1315,DataRegularSeason20242025!$B$3:$B$1315, "&lt;=" &amp; $A177, DataRegularSeason20242025!$E$3:$E$1315, T$1)</f>
        <v>25</v>
      </c>
      <c r="U177" s="2">
        <f>SUMIFS(DataRegularSeason20242025!$AA$3:$AA$1315,DataRegularSeason20242025!$B$3:$B$1315, "&lt;=" &amp; $A177, DataRegularSeason20242025!$D$3:$D$1315, U$1)+SUMIFS(DataRegularSeason20242025!$AB$3:$AB$1315,DataRegularSeason20242025!$B$3:$B$1315, "&lt;=" &amp; $A177, DataRegularSeason20242025!$E$3:$E$1315, U$1)</f>
        <v>17</v>
      </c>
      <c r="V177" s="2">
        <f>SUMIFS(DataRegularSeason20242025!$AA$3:$AA$1315,DataRegularSeason20242025!$B$3:$B$1315, "&lt;=" &amp; $A177, DataRegularSeason20242025!$D$3:$D$1315, V$1)+SUMIFS(DataRegularSeason20242025!$AB$3:$AB$1315,DataRegularSeason20242025!$B$3:$B$1315, "&lt;=" &amp; $A177, DataRegularSeason20242025!$E$3:$E$1315, V$1)</f>
        <v>18</v>
      </c>
      <c r="W177" s="2">
        <f>SUMIFS(DataRegularSeason20242025!$AA$3:$AA$1315,DataRegularSeason20242025!$B$3:$B$1315, "&lt;=" &amp; $A177, DataRegularSeason20242025!$D$3:$D$1315, W$1)+SUMIFS(DataRegularSeason20242025!$AB$3:$AB$1315,DataRegularSeason20242025!$B$3:$B$1315, "&lt;=" &amp; $A177, DataRegularSeason20242025!$E$3:$E$1315, W$1)</f>
        <v>18</v>
      </c>
      <c r="X177" s="2">
        <f>SUMIFS(DataRegularSeason20242025!$AA$3:$AA$1315,DataRegularSeason20242025!$B$3:$B$1315, "&lt;=" &amp; $A177, DataRegularSeason20242025!$D$3:$D$1315, X$1)+SUMIFS(DataRegularSeason20242025!$AB$3:$AB$1315,DataRegularSeason20242025!$B$3:$B$1315, "&lt;=" &amp; $A177, DataRegularSeason20242025!$E$3:$E$1315, X$1)</f>
        <v>21</v>
      </c>
      <c r="Y177" s="2">
        <f>SUMIFS(DataRegularSeason20242025!$AA$3:$AA$1315,DataRegularSeason20242025!$B$3:$B$1315, "&lt;=" &amp; $A177, DataRegularSeason20242025!$D$3:$D$1315, Y$1)+SUMIFS(DataRegularSeason20242025!$AB$3:$AB$1315,DataRegularSeason20242025!$B$3:$B$1315, "&lt;=" &amp; $A177, DataRegularSeason20242025!$E$3:$E$1315, Y$1)</f>
        <v>16</v>
      </c>
      <c r="Z177" s="2">
        <f>SUMIFS(DataRegularSeason20242025!$AA$3:$AA$1315,DataRegularSeason20242025!$B$3:$B$1315, "&lt;=" &amp; $A177, DataRegularSeason20242025!$D$3:$D$1315, Z$1)+SUMIFS(DataRegularSeason20242025!$AB$3:$AB$1315,DataRegularSeason20242025!$B$3:$B$1315, "&lt;=" &amp; $A177, DataRegularSeason20242025!$E$3:$E$1315, Z$1)</f>
        <v>17</v>
      </c>
      <c r="AA177" s="2">
        <f>SUMIFS(DataRegularSeason20242025!$AA$3:$AA$1315,DataRegularSeason20242025!$B$3:$B$1315, "&lt;=" &amp; $A177, DataRegularSeason20242025!$D$3:$D$1315, AA$1)+SUMIFS(DataRegularSeason20242025!$AB$3:$AB$1315,DataRegularSeason20242025!$B$3:$B$1315, "&lt;=" &amp; $A177, DataRegularSeason20242025!$E$3:$E$1315, AA$1)</f>
        <v>21</v>
      </c>
      <c r="AB177" s="2">
        <f>SUMIFS(DataRegularSeason20242025!$AA$3:$AA$1315,DataRegularSeason20242025!$B$3:$B$1315, "&lt;=" &amp; $A177, DataRegularSeason20242025!$D$3:$D$1315, AB$1)+SUMIFS(DataRegularSeason20242025!$AB$3:$AB$1315,DataRegularSeason20242025!$B$3:$B$1315, "&lt;=" &amp; $A177, DataRegularSeason20242025!$E$3:$E$1315, AB$1)</f>
        <v>26</v>
      </c>
      <c r="AC177" s="2">
        <f>SUMIFS(DataRegularSeason20242025!$AA$3:$AA$1315,DataRegularSeason20242025!$B$3:$B$1315, "&lt;=" &amp; $A177, DataRegularSeason20242025!$D$3:$D$1315, AC$1)+SUMIFS(DataRegularSeason20242025!$AB$3:$AB$1315,DataRegularSeason20242025!$B$3:$B$1315, "&lt;=" &amp; $A177, DataRegularSeason20242025!$E$3:$E$1315, AC$1)</f>
        <v>17</v>
      </c>
      <c r="AD177" s="2">
        <f>SUMIFS(DataRegularSeason20242025!$AA$3:$AA$1315,DataRegularSeason20242025!$B$3:$B$1315, "&lt;=" &amp; $A177, DataRegularSeason20242025!$D$3:$D$1315, AD$1)+SUMIFS(DataRegularSeason20242025!$AB$3:$AB$1315,DataRegularSeason20242025!$B$3:$B$1315, "&lt;=" &amp; $A177, DataRegularSeason20242025!$E$3:$E$1315, AD$1)</f>
        <v>21</v>
      </c>
      <c r="AE177" s="2">
        <f>SUMIFS(DataRegularSeason20242025!$AA$3:$AA$1315,DataRegularSeason20242025!$B$3:$B$1315, "&lt;=" &amp; $A177, DataRegularSeason20242025!$D$3:$D$1315, AE$1)+SUMIFS(DataRegularSeason20242025!$AB$3:$AB$1315,DataRegularSeason20242025!$B$3:$B$1315, "&lt;=" &amp; $A177, DataRegularSeason20242025!$E$3:$E$1315, AE$1)</f>
        <v>24</v>
      </c>
      <c r="AF177" s="2">
        <f>SUMIFS(DataRegularSeason20242025!$AA$3:$AA$1315,DataRegularSeason20242025!$B$3:$B$1315, "&lt;=" &amp; $A177, DataRegularSeason20242025!$D$3:$D$1315, AF$1)+SUMIFS(DataRegularSeason20242025!$AB$3:$AB$1315,DataRegularSeason20242025!$B$3:$B$1315, "&lt;=" &amp; $A177, DataRegularSeason20242025!$E$3:$E$1315, AF$1)</f>
        <v>32</v>
      </c>
      <c r="AG177" s="2">
        <f>SUMIFS(DataRegularSeason20242025!$AA$3:$AA$1315,DataRegularSeason20242025!$B$3:$B$1315, "&lt;=" &amp; $A177, DataRegularSeason20242025!$D$3:$D$1315, AG$1)+SUMIFS(DataRegularSeason20242025!$AB$3:$AB$1315,DataRegularSeason20242025!$B$3:$B$1315, "&lt;=" &amp; $A177, DataRegularSeason20242025!$E$3:$E$1315, AG$1)</f>
        <v>27</v>
      </c>
    </row>
    <row r="178" spans="1:33" x14ac:dyDescent="0.25">
      <c r="A178" s="4">
        <v>45744</v>
      </c>
      <c r="B178" s="2">
        <f>SUMIFS(DataRegularSeason20242025!$AA$3:$AA$1315,DataRegularSeason20242025!$B$3:$B$1315, "&lt;=" &amp; $A178, DataRegularSeason20242025!$D$3:$D$1315, B$1)+SUMIFS(DataRegularSeason20242025!$AB$3:$AB$1315,DataRegularSeason20242025!$B$3:$B$1315, "&lt;=" &amp; $A178, DataRegularSeason20242025!$E$3:$E$1315, B$1)</f>
        <v>18</v>
      </c>
      <c r="C178" s="2">
        <f>SUMIFS(DataRegularSeason20242025!$AA$3:$AA$1315,DataRegularSeason20242025!$B$3:$B$1315, "&lt;=" &amp; $A178, DataRegularSeason20242025!$D$3:$D$1315, C$1)+SUMIFS(DataRegularSeason20242025!$AB$3:$AB$1315,DataRegularSeason20242025!$B$3:$B$1315, "&lt;=" &amp; $A178, DataRegularSeason20242025!$E$3:$E$1315, C$1)</f>
        <v>19</v>
      </c>
      <c r="D178" s="2">
        <f>SUMIFS(DataRegularSeason20242025!$AA$3:$AA$1315,DataRegularSeason20242025!$B$3:$B$1315, "&lt;=" &amp; $A178, DataRegularSeason20242025!$D$3:$D$1315, D$1)+SUMIFS(DataRegularSeason20242025!$AB$3:$AB$1315,DataRegularSeason20242025!$B$3:$B$1315, "&lt;=" &amp; $A178, DataRegularSeason20242025!$E$3:$E$1315, D$1)</f>
        <v>19</v>
      </c>
      <c r="E178" s="2">
        <f>SUMIFS(DataRegularSeason20242025!$AA$3:$AA$1315,DataRegularSeason20242025!$B$3:$B$1315, "&lt;=" &amp; $A178, DataRegularSeason20242025!$D$3:$D$1315, E$1)+SUMIFS(DataRegularSeason20242025!$AB$3:$AB$1315,DataRegularSeason20242025!$B$3:$B$1315, "&lt;=" &amp; $A178, DataRegularSeason20242025!$E$3:$E$1315, E$1)</f>
        <v>28</v>
      </c>
      <c r="F178" s="2">
        <f>SUMIFS(DataRegularSeason20242025!$AA$3:$AA$1315,DataRegularSeason20242025!$B$3:$B$1315, "&lt;=" &amp; $A178, DataRegularSeason20242025!$D$3:$D$1315, F$1)+SUMIFS(DataRegularSeason20242025!$AB$3:$AB$1315,DataRegularSeason20242025!$B$3:$B$1315, "&lt;=" &amp; $A178, DataRegularSeason20242025!$E$3:$E$1315, F$1)</f>
        <v>16</v>
      </c>
      <c r="G178" s="2">
        <f>SUMIFS(DataRegularSeason20242025!$AA$3:$AA$1315,DataRegularSeason20242025!$B$3:$B$1315, "&lt;=" &amp; $A178, DataRegularSeason20242025!$D$3:$D$1315, G$1)+SUMIFS(DataRegularSeason20242025!$AB$3:$AB$1315,DataRegularSeason20242025!$B$3:$B$1315, "&lt;=" &amp; $A178, DataRegularSeason20242025!$E$3:$E$1315, G$1)</f>
        <v>23</v>
      </c>
      <c r="H178" s="2">
        <f>SUMIFS(DataRegularSeason20242025!$AA$3:$AA$1315,DataRegularSeason20242025!$B$3:$B$1315, "&lt;=" &amp; $A178, DataRegularSeason20242025!$D$3:$D$1315, H$1)+SUMIFS(DataRegularSeason20242025!$AB$3:$AB$1315,DataRegularSeason20242025!$B$3:$B$1315, "&lt;=" &amp; $A178, DataRegularSeason20242025!$E$3:$E$1315, H$1)</f>
        <v>13</v>
      </c>
      <c r="I178" s="2">
        <f>SUMIFS(DataRegularSeason20242025!$AA$3:$AA$1315,DataRegularSeason20242025!$B$3:$B$1315, "&lt;=" &amp; $A178, DataRegularSeason20242025!$D$3:$D$1315, I$1)+SUMIFS(DataRegularSeason20242025!$AB$3:$AB$1315,DataRegularSeason20242025!$B$3:$B$1315, "&lt;=" &amp; $A178, DataRegularSeason20242025!$E$3:$E$1315, I$1)</f>
        <v>20</v>
      </c>
      <c r="J178" s="2">
        <f>SUMIFS(DataRegularSeason20242025!$AA$3:$AA$1315,DataRegularSeason20242025!$B$3:$B$1315, "&lt;=" &amp; $A178, DataRegularSeason20242025!$D$3:$D$1315, J$1)+SUMIFS(DataRegularSeason20242025!$AB$3:$AB$1315,DataRegularSeason20242025!$B$3:$B$1315, "&lt;=" &amp; $A178, DataRegularSeason20242025!$E$3:$E$1315, J$1)</f>
        <v>24</v>
      </c>
      <c r="K178" s="2">
        <f>SUMIFS(DataRegularSeason20242025!$AA$3:$AA$1315,DataRegularSeason20242025!$B$3:$B$1315, "&lt;=" &amp; $A178, DataRegularSeason20242025!$D$3:$D$1315, K$1)+SUMIFS(DataRegularSeason20242025!$AB$3:$AB$1315,DataRegularSeason20242025!$B$3:$B$1315, "&lt;=" &amp; $A178, DataRegularSeason20242025!$E$3:$E$1315, K$1)</f>
        <v>16</v>
      </c>
      <c r="L178" s="2">
        <f>SUMIFS(DataRegularSeason20242025!$AA$3:$AA$1315,DataRegularSeason20242025!$B$3:$B$1315, "&lt;=" &amp; $A178, DataRegularSeason20242025!$D$3:$D$1315, L$1)+SUMIFS(DataRegularSeason20242025!$AB$3:$AB$1315,DataRegularSeason20242025!$B$3:$B$1315, "&lt;=" &amp; $A178, DataRegularSeason20242025!$E$3:$E$1315, L$1)</f>
        <v>22</v>
      </c>
      <c r="M178" s="2">
        <f>SUMIFS(DataRegularSeason20242025!$AA$3:$AA$1315,DataRegularSeason20242025!$B$3:$B$1315, "&lt;=" &amp; $A178, DataRegularSeason20242025!$D$3:$D$1315, M$1)+SUMIFS(DataRegularSeason20242025!$AB$3:$AB$1315,DataRegularSeason20242025!$B$3:$B$1315, "&lt;=" &amp; $A178, DataRegularSeason20242025!$E$3:$E$1315, M$1)</f>
        <v>25</v>
      </c>
      <c r="N178" s="2">
        <f>SUMIFS(DataRegularSeason20242025!$AA$3:$AA$1315,DataRegularSeason20242025!$B$3:$B$1315, "&lt;=" &amp; $A178, DataRegularSeason20242025!$D$3:$D$1315, N$1)+SUMIFS(DataRegularSeason20242025!$AB$3:$AB$1315,DataRegularSeason20242025!$B$3:$B$1315, "&lt;=" &amp; $A178, DataRegularSeason20242025!$E$3:$E$1315, N$1)</f>
        <v>23</v>
      </c>
      <c r="O178" s="2">
        <f>SUMIFS(DataRegularSeason20242025!$AA$3:$AA$1315,DataRegularSeason20242025!$B$3:$B$1315, "&lt;=" &amp; $A178, DataRegularSeason20242025!$D$3:$D$1315, O$1)+SUMIFS(DataRegularSeason20242025!$AB$3:$AB$1315,DataRegularSeason20242025!$B$3:$B$1315, "&lt;=" &amp; $A178, DataRegularSeason20242025!$E$3:$E$1315, O$1)</f>
        <v>27</v>
      </c>
      <c r="P178" s="2">
        <f>SUMIFS(DataRegularSeason20242025!$AA$3:$AA$1315,DataRegularSeason20242025!$B$3:$B$1315, "&lt;=" &amp; $A178, DataRegularSeason20242025!$D$3:$D$1315, P$1)+SUMIFS(DataRegularSeason20242025!$AB$3:$AB$1315,DataRegularSeason20242025!$B$3:$B$1315, "&lt;=" &amp; $A178, DataRegularSeason20242025!$E$3:$E$1315, P$1)</f>
        <v>16</v>
      </c>
      <c r="Q178" s="2">
        <f>SUMIFS(DataRegularSeason20242025!$AA$3:$AA$1315,DataRegularSeason20242025!$B$3:$B$1315, "&lt;=" &amp; $A178, DataRegularSeason20242025!$D$3:$D$1315, Q$1)+SUMIFS(DataRegularSeason20242025!$AB$3:$AB$1315,DataRegularSeason20242025!$B$3:$B$1315, "&lt;=" &amp; $A178, DataRegularSeason20242025!$E$3:$E$1315, Q$1)</f>
        <v>26</v>
      </c>
      <c r="R178" s="2">
        <f>SUMIFS(DataRegularSeason20242025!$AA$3:$AA$1315,DataRegularSeason20242025!$B$3:$B$1315, "&lt;=" &amp; $A178, DataRegularSeason20242025!$D$3:$D$1315, R$1)+SUMIFS(DataRegularSeason20242025!$AB$3:$AB$1315,DataRegularSeason20242025!$B$3:$B$1315, "&lt;=" &amp; $A178, DataRegularSeason20242025!$E$3:$E$1315, R$1)</f>
        <v>15</v>
      </c>
      <c r="S178" s="2">
        <f>SUMIFS(DataRegularSeason20242025!$AA$3:$AA$1315,DataRegularSeason20242025!$B$3:$B$1315, "&lt;=" &amp; $A178, DataRegularSeason20242025!$D$3:$D$1315, S$1)+SUMIFS(DataRegularSeason20242025!$AB$3:$AB$1315,DataRegularSeason20242025!$B$3:$B$1315, "&lt;=" &amp; $A178, DataRegularSeason20242025!$E$3:$E$1315, S$1)</f>
        <v>19</v>
      </c>
      <c r="T178" s="2">
        <f>SUMIFS(DataRegularSeason20242025!$AA$3:$AA$1315,DataRegularSeason20242025!$B$3:$B$1315, "&lt;=" &amp; $A178, DataRegularSeason20242025!$D$3:$D$1315, T$1)+SUMIFS(DataRegularSeason20242025!$AB$3:$AB$1315,DataRegularSeason20242025!$B$3:$B$1315, "&lt;=" &amp; $A178, DataRegularSeason20242025!$E$3:$E$1315, T$1)</f>
        <v>25</v>
      </c>
      <c r="U178" s="2">
        <f>SUMIFS(DataRegularSeason20242025!$AA$3:$AA$1315,DataRegularSeason20242025!$B$3:$B$1315, "&lt;=" &amp; $A178, DataRegularSeason20242025!$D$3:$D$1315, U$1)+SUMIFS(DataRegularSeason20242025!$AB$3:$AB$1315,DataRegularSeason20242025!$B$3:$B$1315, "&lt;=" &amp; $A178, DataRegularSeason20242025!$E$3:$E$1315, U$1)</f>
        <v>17</v>
      </c>
      <c r="V178" s="2">
        <f>SUMIFS(DataRegularSeason20242025!$AA$3:$AA$1315,DataRegularSeason20242025!$B$3:$B$1315, "&lt;=" &amp; $A178, DataRegularSeason20242025!$D$3:$D$1315, V$1)+SUMIFS(DataRegularSeason20242025!$AB$3:$AB$1315,DataRegularSeason20242025!$B$3:$B$1315, "&lt;=" &amp; $A178, DataRegularSeason20242025!$E$3:$E$1315, V$1)</f>
        <v>18</v>
      </c>
      <c r="W178" s="2">
        <f>SUMIFS(DataRegularSeason20242025!$AA$3:$AA$1315,DataRegularSeason20242025!$B$3:$B$1315, "&lt;=" &amp; $A178, DataRegularSeason20242025!$D$3:$D$1315, W$1)+SUMIFS(DataRegularSeason20242025!$AB$3:$AB$1315,DataRegularSeason20242025!$B$3:$B$1315, "&lt;=" &amp; $A178, DataRegularSeason20242025!$E$3:$E$1315, W$1)</f>
        <v>18</v>
      </c>
      <c r="X178" s="2">
        <f>SUMIFS(DataRegularSeason20242025!$AA$3:$AA$1315,DataRegularSeason20242025!$B$3:$B$1315, "&lt;=" &amp; $A178, DataRegularSeason20242025!$D$3:$D$1315, X$1)+SUMIFS(DataRegularSeason20242025!$AB$3:$AB$1315,DataRegularSeason20242025!$B$3:$B$1315, "&lt;=" &amp; $A178, DataRegularSeason20242025!$E$3:$E$1315, X$1)</f>
        <v>21</v>
      </c>
      <c r="Y178" s="2">
        <f>SUMIFS(DataRegularSeason20242025!$AA$3:$AA$1315,DataRegularSeason20242025!$B$3:$B$1315, "&lt;=" &amp; $A178, DataRegularSeason20242025!$D$3:$D$1315, Y$1)+SUMIFS(DataRegularSeason20242025!$AB$3:$AB$1315,DataRegularSeason20242025!$B$3:$B$1315, "&lt;=" &amp; $A178, DataRegularSeason20242025!$E$3:$E$1315, Y$1)</f>
        <v>16</v>
      </c>
      <c r="Z178" s="2">
        <f>SUMIFS(DataRegularSeason20242025!$AA$3:$AA$1315,DataRegularSeason20242025!$B$3:$B$1315, "&lt;=" &amp; $A178, DataRegularSeason20242025!$D$3:$D$1315, Z$1)+SUMIFS(DataRegularSeason20242025!$AB$3:$AB$1315,DataRegularSeason20242025!$B$3:$B$1315, "&lt;=" &amp; $A178, DataRegularSeason20242025!$E$3:$E$1315, Z$1)</f>
        <v>17</v>
      </c>
      <c r="AA178" s="2">
        <f>SUMIFS(DataRegularSeason20242025!$AA$3:$AA$1315,DataRegularSeason20242025!$B$3:$B$1315, "&lt;=" &amp; $A178, DataRegularSeason20242025!$D$3:$D$1315, AA$1)+SUMIFS(DataRegularSeason20242025!$AB$3:$AB$1315,DataRegularSeason20242025!$B$3:$B$1315, "&lt;=" &amp; $A178, DataRegularSeason20242025!$E$3:$E$1315, AA$1)</f>
        <v>21</v>
      </c>
      <c r="AB178" s="2">
        <f>SUMIFS(DataRegularSeason20242025!$AA$3:$AA$1315,DataRegularSeason20242025!$B$3:$B$1315, "&lt;=" &amp; $A178, DataRegularSeason20242025!$D$3:$D$1315, AB$1)+SUMIFS(DataRegularSeason20242025!$AB$3:$AB$1315,DataRegularSeason20242025!$B$3:$B$1315, "&lt;=" &amp; $A178, DataRegularSeason20242025!$E$3:$E$1315, AB$1)</f>
        <v>26</v>
      </c>
      <c r="AC178" s="2">
        <f>SUMIFS(DataRegularSeason20242025!$AA$3:$AA$1315,DataRegularSeason20242025!$B$3:$B$1315, "&lt;=" &amp; $A178, DataRegularSeason20242025!$D$3:$D$1315, AC$1)+SUMIFS(DataRegularSeason20242025!$AB$3:$AB$1315,DataRegularSeason20242025!$B$3:$B$1315, "&lt;=" &amp; $A178, DataRegularSeason20242025!$E$3:$E$1315, AC$1)</f>
        <v>17</v>
      </c>
      <c r="AD178" s="2">
        <f>SUMIFS(DataRegularSeason20242025!$AA$3:$AA$1315,DataRegularSeason20242025!$B$3:$B$1315, "&lt;=" &amp; $A178, DataRegularSeason20242025!$D$3:$D$1315, AD$1)+SUMIFS(DataRegularSeason20242025!$AB$3:$AB$1315,DataRegularSeason20242025!$B$3:$B$1315, "&lt;=" &amp; $A178, DataRegularSeason20242025!$E$3:$E$1315, AD$1)</f>
        <v>21</v>
      </c>
      <c r="AE178" s="2">
        <f>SUMIFS(DataRegularSeason20242025!$AA$3:$AA$1315,DataRegularSeason20242025!$B$3:$B$1315, "&lt;=" &amp; $A178, DataRegularSeason20242025!$D$3:$D$1315, AE$1)+SUMIFS(DataRegularSeason20242025!$AB$3:$AB$1315,DataRegularSeason20242025!$B$3:$B$1315, "&lt;=" &amp; $A178, DataRegularSeason20242025!$E$3:$E$1315, AE$1)</f>
        <v>24</v>
      </c>
      <c r="AF178" s="2">
        <f>SUMIFS(DataRegularSeason20242025!$AA$3:$AA$1315,DataRegularSeason20242025!$B$3:$B$1315, "&lt;=" &amp; $A178, DataRegularSeason20242025!$D$3:$D$1315, AF$1)+SUMIFS(DataRegularSeason20242025!$AB$3:$AB$1315,DataRegularSeason20242025!$B$3:$B$1315, "&lt;=" &amp; $A178, DataRegularSeason20242025!$E$3:$E$1315, AF$1)</f>
        <v>32</v>
      </c>
      <c r="AG178" s="2">
        <f>SUMIFS(DataRegularSeason20242025!$AA$3:$AA$1315,DataRegularSeason20242025!$B$3:$B$1315, "&lt;=" &amp; $A178, DataRegularSeason20242025!$D$3:$D$1315, AG$1)+SUMIFS(DataRegularSeason20242025!$AB$3:$AB$1315,DataRegularSeason20242025!$B$3:$B$1315, "&lt;=" &amp; $A178, DataRegularSeason20242025!$E$3:$E$1315, AG$1)</f>
        <v>27</v>
      </c>
    </row>
    <row r="179" spans="1:33" x14ac:dyDescent="0.25">
      <c r="A179" s="4">
        <v>45745</v>
      </c>
      <c r="B179" s="2">
        <f>SUMIFS(DataRegularSeason20242025!$AA$3:$AA$1315,DataRegularSeason20242025!$B$3:$B$1315, "&lt;=" &amp; $A179, DataRegularSeason20242025!$D$3:$D$1315, B$1)+SUMIFS(DataRegularSeason20242025!$AB$3:$AB$1315,DataRegularSeason20242025!$B$3:$B$1315, "&lt;=" &amp; $A179, DataRegularSeason20242025!$E$3:$E$1315, B$1)</f>
        <v>18</v>
      </c>
      <c r="C179" s="2">
        <f>SUMIFS(DataRegularSeason20242025!$AA$3:$AA$1315,DataRegularSeason20242025!$B$3:$B$1315, "&lt;=" &amp; $A179, DataRegularSeason20242025!$D$3:$D$1315, C$1)+SUMIFS(DataRegularSeason20242025!$AB$3:$AB$1315,DataRegularSeason20242025!$B$3:$B$1315, "&lt;=" &amp; $A179, DataRegularSeason20242025!$E$3:$E$1315, C$1)</f>
        <v>19</v>
      </c>
      <c r="D179" s="2">
        <f>SUMIFS(DataRegularSeason20242025!$AA$3:$AA$1315,DataRegularSeason20242025!$B$3:$B$1315, "&lt;=" &amp; $A179, DataRegularSeason20242025!$D$3:$D$1315, D$1)+SUMIFS(DataRegularSeason20242025!$AB$3:$AB$1315,DataRegularSeason20242025!$B$3:$B$1315, "&lt;=" &amp; $A179, DataRegularSeason20242025!$E$3:$E$1315, D$1)</f>
        <v>19</v>
      </c>
      <c r="E179" s="2">
        <f>SUMIFS(DataRegularSeason20242025!$AA$3:$AA$1315,DataRegularSeason20242025!$B$3:$B$1315, "&lt;=" &amp; $A179, DataRegularSeason20242025!$D$3:$D$1315, E$1)+SUMIFS(DataRegularSeason20242025!$AB$3:$AB$1315,DataRegularSeason20242025!$B$3:$B$1315, "&lt;=" &amp; $A179, DataRegularSeason20242025!$E$3:$E$1315, E$1)</f>
        <v>28</v>
      </c>
      <c r="F179" s="2">
        <f>SUMIFS(DataRegularSeason20242025!$AA$3:$AA$1315,DataRegularSeason20242025!$B$3:$B$1315, "&lt;=" &amp; $A179, DataRegularSeason20242025!$D$3:$D$1315, F$1)+SUMIFS(DataRegularSeason20242025!$AB$3:$AB$1315,DataRegularSeason20242025!$B$3:$B$1315, "&lt;=" &amp; $A179, DataRegularSeason20242025!$E$3:$E$1315, F$1)</f>
        <v>16</v>
      </c>
      <c r="G179" s="2">
        <f>SUMIFS(DataRegularSeason20242025!$AA$3:$AA$1315,DataRegularSeason20242025!$B$3:$B$1315, "&lt;=" &amp; $A179, DataRegularSeason20242025!$D$3:$D$1315, G$1)+SUMIFS(DataRegularSeason20242025!$AB$3:$AB$1315,DataRegularSeason20242025!$B$3:$B$1315, "&lt;=" &amp; $A179, DataRegularSeason20242025!$E$3:$E$1315, G$1)</f>
        <v>23</v>
      </c>
      <c r="H179" s="2">
        <f>SUMIFS(DataRegularSeason20242025!$AA$3:$AA$1315,DataRegularSeason20242025!$B$3:$B$1315, "&lt;=" &amp; $A179, DataRegularSeason20242025!$D$3:$D$1315, H$1)+SUMIFS(DataRegularSeason20242025!$AB$3:$AB$1315,DataRegularSeason20242025!$B$3:$B$1315, "&lt;=" &amp; $A179, DataRegularSeason20242025!$E$3:$E$1315, H$1)</f>
        <v>13</v>
      </c>
      <c r="I179" s="2">
        <f>SUMIFS(DataRegularSeason20242025!$AA$3:$AA$1315,DataRegularSeason20242025!$B$3:$B$1315, "&lt;=" &amp; $A179, DataRegularSeason20242025!$D$3:$D$1315, I$1)+SUMIFS(DataRegularSeason20242025!$AB$3:$AB$1315,DataRegularSeason20242025!$B$3:$B$1315, "&lt;=" &amp; $A179, DataRegularSeason20242025!$E$3:$E$1315, I$1)</f>
        <v>20</v>
      </c>
      <c r="J179" s="2">
        <f>SUMIFS(DataRegularSeason20242025!$AA$3:$AA$1315,DataRegularSeason20242025!$B$3:$B$1315, "&lt;=" &amp; $A179, DataRegularSeason20242025!$D$3:$D$1315, J$1)+SUMIFS(DataRegularSeason20242025!$AB$3:$AB$1315,DataRegularSeason20242025!$B$3:$B$1315, "&lt;=" &amp; $A179, DataRegularSeason20242025!$E$3:$E$1315, J$1)</f>
        <v>24</v>
      </c>
      <c r="K179" s="2">
        <f>SUMIFS(DataRegularSeason20242025!$AA$3:$AA$1315,DataRegularSeason20242025!$B$3:$B$1315, "&lt;=" &amp; $A179, DataRegularSeason20242025!$D$3:$D$1315, K$1)+SUMIFS(DataRegularSeason20242025!$AB$3:$AB$1315,DataRegularSeason20242025!$B$3:$B$1315, "&lt;=" &amp; $A179, DataRegularSeason20242025!$E$3:$E$1315, K$1)</f>
        <v>16</v>
      </c>
      <c r="L179" s="2">
        <f>SUMIFS(DataRegularSeason20242025!$AA$3:$AA$1315,DataRegularSeason20242025!$B$3:$B$1315, "&lt;=" &amp; $A179, DataRegularSeason20242025!$D$3:$D$1315, L$1)+SUMIFS(DataRegularSeason20242025!$AB$3:$AB$1315,DataRegularSeason20242025!$B$3:$B$1315, "&lt;=" &amp; $A179, DataRegularSeason20242025!$E$3:$E$1315, L$1)</f>
        <v>22</v>
      </c>
      <c r="M179" s="2">
        <f>SUMIFS(DataRegularSeason20242025!$AA$3:$AA$1315,DataRegularSeason20242025!$B$3:$B$1315, "&lt;=" &amp; $A179, DataRegularSeason20242025!$D$3:$D$1315, M$1)+SUMIFS(DataRegularSeason20242025!$AB$3:$AB$1315,DataRegularSeason20242025!$B$3:$B$1315, "&lt;=" &amp; $A179, DataRegularSeason20242025!$E$3:$E$1315, M$1)</f>
        <v>25</v>
      </c>
      <c r="N179" s="2">
        <f>SUMIFS(DataRegularSeason20242025!$AA$3:$AA$1315,DataRegularSeason20242025!$B$3:$B$1315, "&lt;=" &amp; $A179, DataRegularSeason20242025!$D$3:$D$1315, N$1)+SUMIFS(DataRegularSeason20242025!$AB$3:$AB$1315,DataRegularSeason20242025!$B$3:$B$1315, "&lt;=" &amp; $A179, DataRegularSeason20242025!$E$3:$E$1315, N$1)</f>
        <v>23</v>
      </c>
      <c r="O179" s="2">
        <f>SUMIFS(DataRegularSeason20242025!$AA$3:$AA$1315,DataRegularSeason20242025!$B$3:$B$1315, "&lt;=" &amp; $A179, DataRegularSeason20242025!$D$3:$D$1315, O$1)+SUMIFS(DataRegularSeason20242025!$AB$3:$AB$1315,DataRegularSeason20242025!$B$3:$B$1315, "&lt;=" &amp; $A179, DataRegularSeason20242025!$E$3:$E$1315, O$1)</f>
        <v>27</v>
      </c>
      <c r="P179" s="2">
        <f>SUMIFS(DataRegularSeason20242025!$AA$3:$AA$1315,DataRegularSeason20242025!$B$3:$B$1315, "&lt;=" &amp; $A179, DataRegularSeason20242025!$D$3:$D$1315, P$1)+SUMIFS(DataRegularSeason20242025!$AB$3:$AB$1315,DataRegularSeason20242025!$B$3:$B$1315, "&lt;=" &amp; $A179, DataRegularSeason20242025!$E$3:$E$1315, P$1)</f>
        <v>16</v>
      </c>
      <c r="Q179" s="2">
        <f>SUMIFS(DataRegularSeason20242025!$AA$3:$AA$1315,DataRegularSeason20242025!$B$3:$B$1315, "&lt;=" &amp; $A179, DataRegularSeason20242025!$D$3:$D$1315, Q$1)+SUMIFS(DataRegularSeason20242025!$AB$3:$AB$1315,DataRegularSeason20242025!$B$3:$B$1315, "&lt;=" &amp; $A179, DataRegularSeason20242025!$E$3:$E$1315, Q$1)</f>
        <v>26</v>
      </c>
      <c r="R179" s="2">
        <f>SUMIFS(DataRegularSeason20242025!$AA$3:$AA$1315,DataRegularSeason20242025!$B$3:$B$1315, "&lt;=" &amp; $A179, DataRegularSeason20242025!$D$3:$D$1315, R$1)+SUMIFS(DataRegularSeason20242025!$AB$3:$AB$1315,DataRegularSeason20242025!$B$3:$B$1315, "&lt;=" &amp; $A179, DataRegularSeason20242025!$E$3:$E$1315, R$1)</f>
        <v>15</v>
      </c>
      <c r="S179" s="2">
        <f>SUMIFS(DataRegularSeason20242025!$AA$3:$AA$1315,DataRegularSeason20242025!$B$3:$B$1315, "&lt;=" &amp; $A179, DataRegularSeason20242025!$D$3:$D$1315, S$1)+SUMIFS(DataRegularSeason20242025!$AB$3:$AB$1315,DataRegularSeason20242025!$B$3:$B$1315, "&lt;=" &amp; $A179, DataRegularSeason20242025!$E$3:$E$1315, S$1)</f>
        <v>19</v>
      </c>
      <c r="T179" s="2">
        <f>SUMIFS(DataRegularSeason20242025!$AA$3:$AA$1315,DataRegularSeason20242025!$B$3:$B$1315, "&lt;=" &amp; $A179, DataRegularSeason20242025!$D$3:$D$1315, T$1)+SUMIFS(DataRegularSeason20242025!$AB$3:$AB$1315,DataRegularSeason20242025!$B$3:$B$1315, "&lt;=" &amp; $A179, DataRegularSeason20242025!$E$3:$E$1315, T$1)</f>
        <v>25</v>
      </c>
      <c r="U179" s="2">
        <f>SUMIFS(DataRegularSeason20242025!$AA$3:$AA$1315,DataRegularSeason20242025!$B$3:$B$1315, "&lt;=" &amp; $A179, DataRegularSeason20242025!$D$3:$D$1315, U$1)+SUMIFS(DataRegularSeason20242025!$AB$3:$AB$1315,DataRegularSeason20242025!$B$3:$B$1315, "&lt;=" &amp; $A179, DataRegularSeason20242025!$E$3:$E$1315, U$1)</f>
        <v>17</v>
      </c>
      <c r="V179" s="2">
        <f>SUMIFS(DataRegularSeason20242025!$AA$3:$AA$1315,DataRegularSeason20242025!$B$3:$B$1315, "&lt;=" &amp; $A179, DataRegularSeason20242025!$D$3:$D$1315, V$1)+SUMIFS(DataRegularSeason20242025!$AB$3:$AB$1315,DataRegularSeason20242025!$B$3:$B$1315, "&lt;=" &amp; $A179, DataRegularSeason20242025!$E$3:$E$1315, V$1)</f>
        <v>18</v>
      </c>
      <c r="W179" s="2">
        <f>SUMIFS(DataRegularSeason20242025!$AA$3:$AA$1315,DataRegularSeason20242025!$B$3:$B$1315, "&lt;=" &amp; $A179, DataRegularSeason20242025!$D$3:$D$1315, W$1)+SUMIFS(DataRegularSeason20242025!$AB$3:$AB$1315,DataRegularSeason20242025!$B$3:$B$1315, "&lt;=" &amp; $A179, DataRegularSeason20242025!$E$3:$E$1315, W$1)</f>
        <v>18</v>
      </c>
      <c r="X179" s="2">
        <f>SUMIFS(DataRegularSeason20242025!$AA$3:$AA$1315,DataRegularSeason20242025!$B$3:$B$1315, "&lt;=" &amp; $A179, DataRegularSeason20242025!$D$3:$D$1315, X$1)+SUMIFS(DataRegularSeason20242025!$AB$3:$AB$1315,DataRegularSeason20242025!$B$3:$B$1315, "&lt;=" &amp; $A179, DataRegularSeason20242025!$E$3:$E$1315, X$1)</f>
        <v>21</v>
      </c>
      <c r="Y179" s="2">
        <f>SUMIFS(DataRegularSeason20242025!$AA$3:$AA$1315,DataRegularSeason20242025!$B$3:$B$1315, "&lt;=" &amp; $A179, DataRegularSeason20242025!$D$3:$D$1315, Y$1)+SUMIFS(DataRegularSeason20242025!$AB$3:$AB$1315,DataRegularSeason20242025!$B$3:$B$1315, "&lt;=" &amp; $A179, DataRegularSeason20242025!$E$3:$E$1315, Y$1)</f>
        <v>16</v>
      </c>
      <c r="Z179" s="2">
        <f>SUMIFS(DataRegularSeason20242025!$AA$3:$AA$1315,DataRegularSeason20242025!$B$3:$B$1315, "&lt;=" &amp; $A179, DataRegularSeason20242025!$D$3:$D$1315, Z$1)+SUMIFS(DataRegularSeason20242025!$AB$3:$AB$1315,DataRegularSeason20242025!$B$3:$B$1315, "&lt;=" &amp; $A179, DataRegularSeason20242025!$E$3:$E$1315, Z$1)</f>
        <v>17</v>
      </c>
      <c r="AA179" s="2">
        <f>SUMIFS(DataRegularSeason20242025!$AA$3:$AA$1315,DataRegularSeason20242025!$B$3:$B$1315, "&lt;=" &amp; $A179, DataRegularSeason20242025!$D$3:$D$1315, AA$1)+SUMIFS(DataRegularSeason20242025!$AB$3:$AB$1315,DataRegularSeason20242025!$B$3:$B$1315, "&lt;=" &amp; $A179, DataRegularSeason20242025!$E$3:$E$1315, AA$1)</f>
        <v>21</v>
      </c>
      <c r="AB179" s="2">
        <f>SUMIFS(DataRegularSeason20242025!$AA$3:$AA$1315,DataRegularSeason20242025!$B$3:$B$1315, "&lt;=" &amp; $A179, DataRegularSeason20242025!$D$3:$D$1315, AB$1)+SUMIFS(DataRegularSeason20242025!$AB$3:$AB$1315,DataRegularSeason20242025!$B$3:$B$1315, "&lt;=" &amp; $A179, DataRegularSeason20242025!$E$3:$E$1315, AB$1)</f>
        <v>26</v>
      </c>
      <c r="AC179" s="2">
        <f>SUMIFS(DataRegularSeason20242025!$AA$3:$AA$1315,DataRegularSeason20242025!$B$3:$B$1315, "&lt;=" &amp; $A179, DataRegularSeason20242025!$D$3:$D$1315, AC$1)+SUMIFS(DataRegularSeason20242025!$AB$3:$AB$1315,DataRegularSeason20242025!$B$3:$B$1315, "&lt;=" &amp; $A179, DataRegularSeason20242025!$E$3:$E$1315, AC$1)</f>
        <v>17</v>
      </c>
      <c r="AD179" s="2">
        <f>SUMIFS(DataRegularSeason20242025!$AA$3:$AA$1315,DataRegularSeason20242025!$B$3:$B$1315, "&lt;=" &amp; $A179, DataRegularSeason20242025!$D$3:$D$1315, AD$1)+SUMIFS(DataRegularSeason20242025!$AB$3:$AB$1315,DataRegularSeason20242025!$B$3:$B$1315, "&lt;=" &amp; $A179, DataRegularSeason20242025!$E$3:$E$1315, AD$1)</f>
        <v>21</v>
      </c>
      <c r="AE179" s="2">
        <f>SUMIFS(DataRegularSeason20242025!$AA$3:$AA$1315,DataRegularSeason20242025!$B$3:$B$1315, "&lt;=" &amp; $A179, DataRegularSeason20242025!$D$3:$D$1315, AE$1)+SUMIFS(DataRegularSeason20242025!$AB$3:$AB$1315,DataRegularSeason20242025!$B$3:$B$1315, "&lt;=" &amp; $A179, DataRegularSeason20242025!$E$3:$E$1315, AE$1)</f>
        <v>24</v>
      </c>
      <c r="AF179" s="2">
        <f>SUMIFS(DataRegularSeason20242025!$AA$3:$AA$1315,DataRegularSeason20242025!$B$3:$B$1315, "&lt;=" &amp; $A179, DataRegularSeason20242025!$D$3:$D$1315, AF$1)+SUMIFS(DataRegularSeason20242025!$AB$3:$AB$1315,DataRegularSeason20242025!$B$3:$B$1315, "&lt;=" &amp; $A179, DataRegularSeason20242025!$E$3:$E$1315, AF$1)</f>
        <v>32</v>
      </c>
      <c r="AG179" s="2">
        <f>SUMIFS(DataRegularSeason20242025!$AA$3:$AA$1315,DataRegularSeason20242025!$B$3:$B$1315, "&lt;=" &amp; $A179, DataRegularSeason20242025!$D$3:$D$1315, AG$1)+SUMIFS(DataRegularSeason20242025!$AB$3:$AB$1315,DataRegularSeason20242025!$B$3:$B$1315, "&lt;=" &amp; $A179, DataRegularSeason20242025!$E$3:$E$1315, AG$1)</f>
        <v>27</v>
      </c>
    </row>
    <row r="180" spans="1:33" x14ac:dyDescent="0.25">
      <c r="A180" s="4">
        <v>45746</v>
      </c>
      <c r="B180" s="2">
        <f>SUMIFS(DataRegularSeason20242025!$AA$3:$AA$1315,DataRegularSeason20242025!$B$3:$B$1315, "&lt;=" &amp; $A180, DataRegularSeason20242025!$D$3:$D$1315, B$1)+SUMIFS(DataRegularSeason20242025!$AB$3:$AB$1315,DataRegularSeason20242025!$B$3:$B$1315, "&lt;=" &amp; $A180, DataRegularSeason20242025!$E$3:$E$1315, B$1)</f>
        <v>18</v>
      </c>
      <c r="C180" s="2">
        <f>SUMIFS(DataRegularSeason20242025!$AA$3:$AA$1315,DataRegularSeason20242025!$B$3:$B$1315, "&lt;=" &amp; $A180, DataRegularSeason20242025!$D$3:$D$1315, C$1)+SUMIFS(DataRegularSeason20242025!$AB$3:$AB$1315,DataRegularSeason20242025!$B$3:$B$1315, "&lt;=" &amp; $A180, DataRegularSeason20242025!$E$3:$E$1315, C$1)</f>
        <v>19</v>
      </c>
      <c r="D180" s="2">
        <f>SUMIFS(DataRegularSeason20242025!$AA$3:$AA$1315,DataRegularSeason20242025!$B$3:$B$1315, "&lt;=" &amp; $A180, DataRegularSeason20242025!$D$3:$D$1315, D$1)+SUMIFS(DataRegularSeason20242025!$AB$3:$AB$1315,DataRegularSeason20242025!$B$3:$B$1315, "&lt;=" &amp; $A180, DataRegularSeason20242025!$E$3:$E$1315, D$1)</f>
        <v>19</v>
      </c>
      <c r="E180" s="2">
        <f>SUMIFS(DataRegularSeason20242025!$AA$3:$AA$1315,DataRegularSeason20242025!$B$3:$B$1315, "&lt;=" &amp; $A180, DataRegularSeason20242025!$D$3:$D$1315, E$1)+SUMIFS(DataRegularSeason20242025!$AB$3:$AB$1315,DataRegularSeason20242025!$B$3:$B$1315, "&lt;=" &amp; $A180, DataRegularSeason20242025!$E$3:$E$1315, E$1)</f>
        <v>28</v>
      </c>
      <c r="F180" s="2">
        <f>SUMIFS(DataRegularSeason20242025!$AA$3:$AA$1315,DataRegularSeason20242025!$B$3:$B$1315, "&lt;=" &amp; $A180, DataRegularSeason20242025!$D$3:$D$1315, F$1)+SUMIFS(DataRegularSeason20242025!$AB$3:$AB$1315,DataRegularSeason20242025!$B$3:$B$1315, "&lt;=" &amp; $A180, DataRegularSeason20242025!$E$3:$E$1315, F$1)</f>
        <v>16</v>
      </c>
      <c r="G180" s="2">
        <f>SUMIFS(DataRegularSeason20242025!$AA$3:$AA$1315,DataRegularSeason20242025!$B$3:$B$1315, "&lt;=" &amp; $A180, DataRegularSeason20242025!$D$3:$D$1315, G$1)+SUMIFS(DataRegularSeason20242025!$AB$3:$AB$1315,DataRegularSeason20242025!$B$3:$B$1315, "&lt;=" &amp; $A180, DataRegularSeason20242025!$E$3:$E$1315, G$1)</f>
        <v>23</v>
      </c>
      <c r="H180" s="2">
        <f>SUMIFS(DataRegularSeason20242025!$AA$3:$AA$1315,DataRegularSeason20242025!$B$3:$B$1315, "&lt;=" &amp; $A180, DataRegularSeason20242025!$D$3:$D$1315, H$1)+SUMIFS(DataRegularSeason20242025!$AB$3:$AB$1315,DataRegularSeason20242025!$B$3:$B$1315, "&lt;=" &amp; $A180, DataRegularSeason20242025!$E$3:$E$1315, H$1)</f>
        <v>13</v>
      </c>
      <c r="I180" s="2">
        <f>SUMIFS(DataRegularSeason20242025!$AA$3:$AA$1315,DataRegularSeason20242025!$B$3:$B$1315, "&lt;=" &amp; $A180, DataRegularSeason20242025!$D$3:$D$1315, I$1)+SUMIFS(DataRegularSeason20242025!$AB$3:$AB$1315,DataRegularSeason20242025!$B$3:$B$1315, "&lt;=" &amp; $A180, DataRegularSeason20242025!$E$3:$E$1315, I$1)</f>
        <v>20</v>
      </c>
      <c r="J180" s="2">
        <f>SUMIFS(DataRegularSeason20242025!$AA$3:$AA$1315,DataRegularSeason20242025!$B$3:$B$1315, "&lt;=" &amp; $A180, DataRegularSeason20242025!$D$3:$D$1315, J$1)+SUMIFS(DataRegularSeason20242025!$AB$3:$AB$1315,DataRegularSeason20242025!$B$3:$B$1315, "&lt;=" &amp; $A180, DataRegularSeason20242025!$E$3:$E$1315, J$1)</f>
        <v>24</v>
      </c>
      <c r="K180" s="2">
        <f>SUMIFS(DataRegularSeason20242025!$AA$3:$AA$1315,DataRegularSeason20242025!$B$3:$B$1315, "&lt;=" &amp; $A180, DataRegularSeason20242025!$D$3:$D$1315, K$1)+SUMIFS(DataRegularSeason20242025!$AB$3:$AB$1315,DataRegularSeason20242025!$B$3:$B$1315, "&lt;=" &amp; $A180, DataRegularSeason20242025!$E$3:$E$1315, K$1)</f>
        <v>16</v>
      </c>
      <c r="L180" s="2">
        <f>SUMIFS(DataRegularSeason20242025!$AA$3:$AA$1315,DataRegularSeason20242025!$B$3:$B$1315, "&lt;=" &amp; $A180, DataRegularSeason20242025!$D$3:$D$1315, L$1)+SUMIFS(DataRegularSeason20242025!$AB$3:$AB$1315,DataRegularSeason20242025!$B$3:$B$1315, "&lt;=" &amp; $A180, DataRegularSeason20242025!$E$3:$E$1315, L$1)</f>
        <v>22</v>
      </c>
      <c r="M180" s="2">
        <f>SUMIFS(DataRegularSeason20242025!$AA$3:$AA$1315,DataRegularSeason20242025!$B$3:$B$1315, "&lt;=" &amp; $A180, DataRegularSeason20242025!$D$3:$D$1315, M$1)+SUMIFS(DataRegularSeason20242025!$AB$3:$AB$1315,DataRegularSeason20242025!$B$3:$B$1315, "&lt;=" &amp; $A180, DataRegularSeason20242025!$E$3:$E$1315, M$1)</f>
        <v>25</v>
      </c>
      <c r="N180" s="2">
        <f>SUMIFS(DataRegularSeason20242025!$AA$3:$AA$1315,DataRegularSeason20242025!$B$3:$B$1315, "&lt;=" &amp; $A180, DataRegularSeason20242025!$D$3:$D$1315, N$1)+SUMIFS(DataRegularSeason20242025!$AB$3:$AB$1315,DataRegularSeason20242025!$B$3:$B$1315, "&lt;=" &amp; $A180, DataRegularSeason20242025!$E$3:$E$1315, N$1)</f>
        <v>23</v>
      </c>
      <c r="O180" s="2">
        <f>SUMIFS(DataRegularSeason20242025!$AA$3:$AA$1315,DataRegularSeason20242025!$B$3:$B$1315, "&lt;=" &amp; $A180, DataRegularSeason20242025!$D$3:$D$1315, O$1)+SUMIFS(DataRegularSeason20242025!$AB$3:$AB$1315,DataRegularSeason20242025!$B$3:$B$1315, "&lt;=" &amp; $A180, DataRegularSeason20242025!$E$3:$E$1315, O$1)</f>
        <v>27</v>
      </c>
      <c r="P180" s="2">
        <f>SUMIFS(DataRegularSeason20242025!$AA$3:$AA$1315,DataRegularSeason20242025!$B$3:$B$1315, "&lt;=" &amp; $A180, DataRegularSeason20242025!$D$3:$D$1315, P$1)+SUMIFS(DataRegularSeason20242025!$AB$3:$AB$1315,DataRegularSeason20242025!$B$3:$B$1315, "&lt;=" &amp; $A180, DataRegularSeason20242025!$E$3:$E$1315, P$1)</f>
        <v>16</v>
      </c>
      <c r="Q180" s="2">
        <f>SUMIFS(DataRegularSeason20242025!$AA$3:$AA$1315,DataRegularSeason20242025!$B$3:$B$1315, "&lt;=" &amp; $A180, DataRegularSeason20242025!$D$3:$D$1315, Q$1)+SUMIFS(DataRegularSeason20242025!$AB$3:$AB$1315,DataRegularSeason20242025!$B$3:$B$1315, "&lt;=" &amp; $A180, DataRegularSeason20242025!$E$3:$E$1315, Q$1)</f>
        <v>26</v>
      </c>
      <c r="R180" s="2">
        <f>SUMIFS(DataRegularSeason20242025!$AA$3:$AA$1315,DataRegularSeason20242025!$B$3:$B$1315, "&lt;=" &amp; $A180, DataRegularSeason20242025!$D$3:$D$1315, R$1)+SUMIFS(DataRegularSeason20242025!$AB$3:$AB$1315,DataRegularSeason20242025!$B$3:$B$1315, "&lt;=" &amp; $A180, DataRegularSeason20242025!$E$3:$E$1315, R$1)</f>
        <v>15</v>
      </c>
      <c r="S180" s="2">
        <f>SUMIFS(DataRegularSeason20242025!$AA$3:$AA$1315,DataRegularSeason20242025!$B$3:$B$1315, "&lt;=" &amp; $A180, DataRegularSeason20242025!$D$3:$D$1315, S$1)+SUMIFS(DataRegularSeason20242025!$AB$3:$AB$1315,DataRegularSeason20242025!$B$3:$B$1315, "&lt;=" &amp; $A180, DataRegularSeason20242025!$E$3:$E$1315, S$1)</f>
        <v>19</v>
      </c>
      <c r="T180" s="2">
        <f>SUMIFS(DataRegularSeason20242025!$AA$3:$AA$1315,DataRegularSeason20242025!$B$3:$B$1315, "&lt;=" &amp; $A180, DataRegularSeason20242025!$D$3:$D$1315, T$1)+SUMIFS(DataRegularSeason20242025!$AB$3:$AB$1315,DataRegularSeason20242025!$B$3:$B$1315, "&lt;=" &amp; $A180, DataRegularSeason20242025!$E$3:$E$1315, T$1)</f>
        <v>25</v>
      </c>
      <c r="U180" s="2">
        <f>SUMIFS(DataRegularSeason20242025!$AA$3:$AA$1315,DataRegularSeason20242025!$B$3:$B$1315, "&lt;=" &amp; $A180, DataRegularSeason20242025!$D$3:$D$1315, U$1)+SUMIFS(DataRegularSeason20242025!$AB$3:$AB$1315,DataRegularSeason20242025!$B$3:$B$1315, "&lt;=" &amp; $A180, DataRegularSeason20242025!$E$3:$E$1315, U$1)</f>
        <v>17</v>
      </c>
      <c r="V180" s="2">
        <f>SUMIFS(DataRegularSeason20242025!$AA$3:$AA$1315,DataRegularSeason20242025!$B$3:$B$1315, "&lt;=" &amp; $A180, DataRegularSeason20242025!$D$3:$D$1315, V$1)+SUMIFS(DataRegularSeason20242025!$AB$3:$AB$1315,DataRegularSeason20242025!$B$3:$B$1315, "&lt;=" &amp; $A180, DataRegularSeason20242025!$E$3:$E$1315, V$1)</f>
        <v>18</v>
      </c>
      <c r="W180" s="2">
        <f>SUMIFS(DataRegularSeason20242025!$AA$3:$AA$1315,DataRegularSeason20242025!$B$3:$B$1315, "&lt;=" &amp; $A180, DataRegularSeason20242025!$D$3:$D$1315, W$1)+SUMIFS(DataRegularSeason20242025!$AB$3:$AB$1315,DataRegularSeason20242025!$B$3:$B$1315, "&lt;=" &amp; $A180, DataRegularSeason20242025!$E$3:$E$1315, W$1)</f>
        <v>18</v>
      </c>
      <c r="X180" s="2">
        <f>SUMIFS(DataRegularSeason20242025!$AA$3:$AA$1315,DataRegularSeason20242025!$B$3:$B$1315, "&lt;=" &amp; $A180, DataRegularSeason20242025!$D$3:$D$1315, X$1)+SUMIFS(DataRegularSeason20242025!$AB$3:$AB$1315,DataRegularSeason20242025!$B$3:$B$1315, "&lt;=" &amp; $A180, DataRegularSeason20242025!$E$3:$E$1315, X$1)</f>
        <v>21</v>
      </c>
      <c r="Y180" s="2">
        <f>SUMIFS(DataRegularSeason20242025!$AA$3:$AA$1315,DataRegularSeason20242025!$B$3:$B$1315, "&lt;=" &amp; $A180, DataRegularSeason20242025!$D$3:$D$1315, Y$1)+SUMIFS(DataRegularSeason20242025!$AB$3:$AB$1315,DataRegularSeason20242025!$B$3:$B$1315, "&lt;=" &amp; $A180, DataRegularSeason20242025!$E$3:$E$1315, Y$1)</f>
        <v>16</v>
      </c>
      <c r="Z180" s="2">
        <f>SUMIFS(DataRegularSeason20242025!$AA$3:$AA$1315,DataRegularSeason20242025!$B$3:$B$1315, "&lt;=" &amp; $A180, DataRegularSeason20242025!$D$3:$D$1315, Z$1)+SUMIFS(DataRegularSeason20242025!$AB$3:$AB$1315,DataRegularSeason20242025!$B$3:$B$1315, "&lt;=" &amp; $A180, DataRegularSeason20242025!$E$3:$E$1315, Z$1)</f>
        <v>17</v>
      </c>
      <c r="AA180" s="2">
        <f>SUMIFS(DataRegularSeason20242025!$AA$3:$AA$1315,DataRegularSeason20242025!$B$3:$B$1315, "&lt;=" &amp; $A180, DataRegularSeason20242025!$D$3:$D$1315, AA$1)+SUMIFS(DataRegularSeason20242025!$AB$3:$AB$1315,DataRegularSeason20242025!$B$3:$B$1315, "&lt;=" &amp; $A180, DataRegularSeason20242025!$E$3:$E$1315, AA$1)</f>
        <v>21</v>
      </c>
      <c r="AB180" s="2">
        <f>SUMIFS(DataRegularSeason20242025!$AA$3:$AA$1315,DataRegularSeason20242025!$B$3:$B$1315, "&lt;=" &amp; $A180, DataRegularSeason20242025!$D$3:$D$1315, AB$1)+SUMIFS(DataRegularSeason20242025!$AB$3:$AB$1315,DataRegularSeason20242025!$B$3:$B$1315, "&lt;=" &amp; $A180, DataRegularSeason20242025!$E$3:$E$1315, AB$1)</f>
        <v>26</v>
      </c>
      <c r="AC180" s="2">
        <f>SUMIFS(DataRegularSeason20242025!$AA$3:$AA$1315,DataRegularSeason20242025!$B$3:$B$1315, "&lt;=" &amp; $A180, DataRegularSeason20242025!$D$3:$D$1315, AC$1)+SUMIFS(DataRegularSeason20242025!$AB$3:$AB$1315,DataRegularSeason20242025!$B$3:$B$1315, "&lt;=" &amp; $A180, DataRegularSeason20242025!$E$3:$E$1315, AC$1)</f>
        <v>17</v>
      </c>
      <c r="AD180" s="2">
        <f>SUMIFS(DataRegularSeason20242025!$AA$3:$AA$1315,DataRegularSeason20242025!$B$3:$B$1315, "&lt;=" &amp; $A180, DataRegularSeason20242025!$D$3:$D$1315, AD$1)+SUMIFS(DataRegularSeason20242025!$AB$3:$AB$1315,DataRegularSeason20242025!$B$3:$B$1315, "&lt;=" &amp; $A180, DataRegularSeason20242025!$E$3:$E$1315, AD$1)</f>
        <v>21</v>
      </c>
      <c r="AE180" s="2">
        <f>SUMIFS(DataRegularSeason20242025!$AA$3:$AA$1315,DataRegularSeason20242025!$B$3:$B$1315, "&lt;=" &amp; $A180, DataRegularSeason20242025!$D$3:$D$1315, AE$1)+SUMIFS(DataRegularSeason20242025!$AB$3:$AB$1315,DataRegularSeason20242025!$B$3:$B$1315, "&lt;=" &amp; $A180, DataRegularSeason20242025!$E$3:$E$1315, AE$1)</f>
        <v>24</v>
      </c>
      <c r="AF180" s="2">
        <f>SUMIFS(DataRegularSeason20242025!$AA$3:$AA$1315,DataRegularSeason20242025!$B$3:$B$1315, "&lt;=" &amp; $A180, DataRegularSeason20242025!$D$3:$D$1315, AF$1)+SUMIFS(DataRegularSeason20242025!$AB$3:$AB$1315,DataRegularSeason20242025!$B$3:$B$1315, "&lt;=" &amp; $A180, DataRegularSeason20242025!$E$3:$E$1315, AF$1)</f>
        <v>32</v>
      </c>
      <c r="AG180" s="2">
        <f>SUMIFS(DataRegularSeason20242025!$AA$3:$AA$1315,DataRegularSeason20242025!$B$3:$B$1315, "&lt;=" &amp; $A180, DataRegularSeason20242025!$D$3:$D$1315, AG$1)+SUMIFS(DataRegularSeason20242025!$AB$3:$AB$1315,DataRegularSeason20242025!$B$3:$B$1315, "&lt;=" &amp; $A180, DataRegularSeason20242025!$E$3:$E$1315, AG$1)</f>
        <v>27</v>
      </c>
    </row>
    <row r="181" spans="1:33" x14ac:dyDescent="0.25">
      <c r="A181" s="4">
        <v>45747</v>
      </c>
      <c r="B181" s="2">
        <f>SUMIFS(DataRegularSeason20242025!$AA$3:$AA$1315,DataRegularSeason20242025!$B$3:$B$1315, "&lt;=" &amp; $A181, DataRegularSeason20242025!$D$3:$D$1315, B$1)+SUMIFS(DataRegularSeason20242025!$AB$3:$AB$1315,DataRegularSeason20242025!$B$3:$B$1315, "&lt;=" &amp; $A181, DataRegularSeason20242025!$E$3:$E$1315, B$1)</f>
        <v>18</v>
      </c>
      <c r="C181" s="2">
        <f>SUMIFS(DataRegularSeason20242025!$AA$3:$AA$1315,DataRegularSeason20242025!$B$3:$B$1315, "&lt;=" &amp; $A181, DataRegularSeason20242025!$D$3:$D$1315, C$1)+SUMIFS(DataRegularSeason20242025!$AB$3:$AB$1315,DataRegularSeason20242025!$B$3:$B$1315, "&lt;=" &amp; $A181, DataRegularSeason20242025!$E$3:$E$1315, C$1)</f>
        <v>19</v>
      </c>
      <c r="D181" s="2">
        <f>SUMIFS(DataRegularSeason20242025!$AA$3:$AA$1315,DataRegularSeason20242025!$B$3:$B$1315, "&lt;=" &amp; $A181, DataRegularSeason20242025!$D$3:$D$1315, D$1)+SUMIFS(DataRegularSeason20242025!$AB$3:$AB$1315,DataRegularSeason20242025!$B$3:$B$1315, "&lt;=" &amp; $A181, DataRegularSeason20242025!$E$3:$E$1315, D$1)</f>
        <v>19</v>
      </c>
      <c r="E181" s="2">
        <f>SUMIFS(DataRegularSeason20242025!$AA$3:$AA$1315,DataRegularSeason20242025!$B$3:$B$1315, "&lt;=" &amp; $A181, DataRegularSeason20242025!$D$3:$D$1315, E$1)+SUMIFS(DataRegularSeason20242025!$AB$3:$AB$1315,DataRegularSeason20242025!$B$3:$B$1315, "&lt;=" &amp; $A181, DataRegularSeason20242025!$E$3:$E$1315, E$1)</f>
        <v>28</v>
      </c>
      <c r="F181" s="2">
        <f>SUMIFS(DataRegularSeason20242025!$AA$3:$AA$1315,DataRegularSeason20242025!$B$3:$B$1315, "&lt;=" &amp; $A181, DataRegularSeason20242025!$D$3:$D$1315, F$1)+SUMIFS(DataRegularSeason20242025!$AB$3:$AB$1315,DataRegularSeason20242025!$B$3:$B$1315, "&lt;=" &amp; $A181, DataRegularSeason20242025!$E$3:$E$1315, F$1)</f>
        <v>16</v>
      </c>
      <c r="G181" s="2">
        <f>SUMIFS(DataRegularSeason20242025!$AA$3:$AA$1315,DataRegularSeason20242025!$B$3:$B$1315, "&lt;=" &amp; $A181, DataRegularSeason20242025!$D$3:$D$1315, G$1)+SUMIFS(DataRegularSeason20242025!$AB$3:$AB$1315,DataRegularSeason20242025!$B$3:$B$1315, "&lt;=" &amp; $A181, DataRegularSeason20242025!$E$3:$E$1315, G$1)</f>
        <v>23</v>
      </c>
      <c r="H181" s="2">
        <f>SUMIFS(DataRegularSeason20242025!$AA$3:$AA$1315,DataRegularSeason20242025!$B$3:$B$1315, "&lt;=" &amp; $A181, DataRegularSeason20242025!$D$3:$D$1315, H$1)+SUMIFS(DataRegularSeason20242025!$AB$3:$AB$1315,DataRegularSeason20242025!$B$3:$B$1315, "&lt;=" &amp; $A181, DataRegularSeason20242025!$E$3:$E$1315, H$1)</f>
        <v>13</v>
      </c>
      <c r="I181" s="2">
        <f>SUMIFS(DataRegularSeason20242025!$AA$3:$AA$1315,DataRegularSeason20242025!$B$3:$B$1315, "&lt;=" &amp; $A181, DataRegularSeason20242025!$D$3:$D$1315, I$1)+SUMIFS(DataRegularSeason20242025!$AB$3:$AB$1315,DataRegularSeason20242025!$B$3:$B$1315, "&lt;=" &amp; $A181, DataRegularSeason20242025!$E$3:$E$1315, I$1)</f>
        <v>20</v>
      </c>
      <c r="J181" s="2">
        <f>SUMIFS(DataRegularSeason20242025!$AA$3:$AA$1315,DataRegularSeason20242025!$B$3:$B$1315, "&lt;=" &amp; $A181, DataRegularSeason20242025!$D$3:$D$1315, J$1)+SUMIFS(DataRegularSeason20242025!$AB$3:$AB$1315,DataRegularSeason20242025!$B$3:$B$1315, "&lt;=" &amp; $A181, DataRegularSeason20242025!$E$3:$E$1315, J$1)</f>
        <v>24</v>
      </c>
      <c r="K181" s="2">
        <f>SUMIFS(DataRegularSeason20242025!$AA$3:$AA$1315,DataRegularSeason20242025!$B$3:$B$1315, "&lt;=" &amp; $A181, DataRegularSeason20242025!$D$3:$D$1315, K$1)+SUMIFS(DataRegularSeason20242025!$AB$3:$AB$1315,DataRegularSeason20242025!$B$3:$B$1315, "&lt;=" &amp; $A181, DataRegularSeason20242025!$E$3:$E$1315, K$1)</f>
        <v>16</v>
      </c>
      <c r="L181" s="2">
        <f>SUMIFS(DataRegularSeason20242025!$AA$3:$AA$1315,DataRegularSeason20242025!$B$3:$B$1315, "&lt;=" &amp; $A181, DataRegularSeason20242025!$D$3:$D$1315, L$1)+SUMIFS(DataRegularSeason20242025!$AB$3:$AB$1315,DataRegularSeason20242025!$B$3:$B$1315, "&lt;=" &amp; $A181, DataRegularSeason20242025!$E$3:$E$1315, L$1)</f>
        <v>22</v>
      </c>
      <c r="M181" s="2">
        <f>SUMIFS(DataRegularSeason20242025!$AA$3:$AA$1315,DataRegularSeason20242025!$B$3:$B$1315, "&lt;=" &amp; $A181, DataRegularSeason20242025!$D$3:$D$1315, M$1)+SUMIFS(DataRegularSeason20242025!$AB$3:$AB$1315,DataRegularSeason20242025!$B$3:$B$1315, "&lt;=" &amp; $A181, DataRegularSeason20242025!$E$3:$E$1315, M$1)</f>
        <v>25</v>
      </c>
      <c r="N181" s="2">
        <f>SUMIFS(DataRegularSeason20242025!$AA$3:$AA$1315,DataRegularSeason20242025!$B$3:$B$1315, "&lt;=" &amp; $A181, DataRegularSeason20242025!$D$3:$D$1315, N$1)+SUMIFS(DataRegularSeason20242025!$AB$3:$AB$1315,DataRegularSeason20242025!$B$3:$B$1315, "&lt;=" &amp; $A181, DataRegularSeason20242025!$E$3:$E$1315, N$1)</f>
        <v>23</v>
      </c>
      <c r="O181" s="2">
        <f>SUMIFS(DataRegularSeason20242025!$AA$3:$AA$1315,DataRegularSeason20242025!$B$3:$B$1315, "&lt;=" &amp; $A181, DataRegularSeason20242025!$D$3:$D$1315, O$1)+SUMIFS(DataRegularSeason20242025!$AB$3:$AB$1315,DataRegularSeason20242025!$B$3:$B$1315, "&lt;=" &amp; $A181, DataRegularSeason20242025!$E$3:$E$1315, O$1)</f>
        <v>27</v>
      </c>
      <c r="P181" s="2">
        <f>SUMIFS(DataRegularSeason20242025!$AA$3:$AA$1315,DataRegularSeason20242025!$B$3:$B$1315, "&lt;=" &amp; $A181, DataRegularSeason20242025!$D$3:$D$1315, P$1)+SUMIFS(DataRegularSeason20242025!$AB$3:$AB$1315,DataRegularSeason20242025!$B$3:$B$1315, "&lt;=" &amp; $A181, DataRegularSeason20242025!$E$3:$E$1315, P$1)</f>
        <v>16</v>
      </c>
      <c r="Q181" s="2">
        <f>SUMIFS(DataRegularSeason20242025!$AA$3:$AA$1315,DataRegularSeason20242025!$B$3:$B$1315, "&lt;=" &amp; $A181, DataRegularSeason20242025!$D$3:$D$1315, Q$1)+SUMIFS(DataRegularSeason20242025!$AB$3:$AB$1315,DataRegularSeason20242025!$B$3:$B$1315, "&lt;=" &amp; $A181, DataRegularSeason20242025!$E$3:$E$1315, Q$1)</f>
        <v>26</v>
      </c>
      <c r="R181" s="2">
        <f>SUMIFS(DataRegularSeason20242025!$AA$3:$AA$1315,DataRegularSeason20242025!$B$3:$B$1315, "&lt;=" &amp; $A181, DataRegularSeason20242025!$D$3:$D$1315, R$1)+SUMIFS(DataRegularSeason20242025!$AB$3:$AB$1315,DataRegularSeason20242025!$B$3:$B$1315, "&lt;=" &amp; $A181, DataRegularSeason20242025!$E$3:$E$1315, R$1)</f>
        <v>15</v>
      </c>
      <c r="S181" s="2">
        <f>SUMIFS(DataRegularSeason20242025!$AA$3:$AA$1315,DataRegularSeason20242025!$B$3:$B$1315, "&lt;=" &amp; $A181, DataRegularSeason20242025!$D$3:$D$1315, S$1)+SUMIFS(DataRegularSeason20242025!$AB$3:$AB$1315,DataRegularSeason20242025!$B$3:$B$1315, "&lt;=" &amp; $A181, DataRegularSeason20242025!$E$3:$E$1315, S$1)</f>
        <v>19</v>
      </c>
      <c r="T181" s="2">
        <f>SUMIFS(DataRegularSeason20242025!$AA$3:$AA$1315,DataRegularSeason20242025!$B$3:$B$1315, "&lt;=" &amp; $A181, DataRegularSeason20242025!$D$3:$D$1315, T$1)+SUMIFS(DataRegularSeason20242025!$AB$3:$AB$1315,DataRegularSeason20242025!$B$3:$B$1315, "&lt;=" &amp; $A181, DataRegularSeason20242025!$E$3:$E$1315, T$1)</f>
        <v>25</v>
      </c>
      <c r="U181" s="2">
        <f>SUMIFS(DataRegularSeason20242025!$AA$3:$AA$1315,DataRegularSeason20242025!$B$3:$B$1315, "&lt;=" &amp; $A181, DataRegularSeason20242025!$D$3:$D$1315, U$1)+SUMIFS(DataRegularSeason20242025!$AB$3:$AB$1315,DataRegularSeason20242025!$B$3:$B$1315, "&lt;=" &amp; $A181, DataRegularSeason20242025!$E$3:$E$1315, U$1)</f>
        <v>17</v>
      </c>
      <c r="V181" s="2">
        <f>SUMIFS(DataRegularSeason20242025!$AA$3:$AA$1315,DataRegularSeason20242025!$B$3:$B$1315, "&lt;=" &amp; $A181, DataRegularSeason20242025!$D$3:$D$1315, V$1)+SUMIFS(DataRegularSeason20242025!$AB$3:$AB$1315,DataRegularSeason20242025!$B$3:$B$1315, "&lt;=" &amp; $A181, DataRegularSeason20242025!$E$3:$E$1315, V$1)</f>
        <v>18</v>
      </c>
      <c r="W181" s="2">
        <f>SUMIFS(DataRegularSeason20242025!$AA$3:$AA$1315,DataRegularSeason20242025!$B$3:$B$1315, "&lt;=" &amp; $A181, DataRegularSeason20242025!$D$3:$D$1315, W$1)+SUMIFS(DataRegularSeason20242025!$AB$3:$AB$1315,DataRegularSeason20242025!$B$3:$B$1315, "&lt;=" &amp; $A181, DataRegularSeason20242025!$E$3:$E$1315, W$1)</f>
        <v>18</v>
      </c>
      <c r="X181" s="2">
        <f>SUMIFS(DataRegularSeason20242025!$AA$3:$AA$1315,DataRegularSeason20242025!$B$3:$B$1315, "&lt;=" &amp; $A181, DataRegularSeason20242025!$D$3:$D$1315, X$1)+SUMIFS(DataRegularSeason20242025!$AB$3:$AB$1315,DataRegularSeason20242025!$B$3:$B$1315, "&lt;=" &amp; $A181, DataRegularSeason20242025!$E$3:$E$1315, X$1)</f>
        <v>21</v>
      </c>
      <c r="Y181" s="2">
        <f>SUMIFS(DataRegularSeason20242025!$AA$3:$AA$1315,DataRegularSeason20242025!$B$3:$B$1315, "&lt;=" &amp; $A181, DataRegularSeason20242025!$D$3:$D$1315, Y$1)+SUMIFS(DataRegularSeason20242025!$AB$3:$AB$1315,DataRegularSeason20242025!$B$3:$B$1315, "&lt;=" &amp; $A181, DataRegularSeason20242025!$E$3:$E$1315, Y$1)</f>
        <v>16</v>
      </c>
      <c r="Z181" s="2">
        <f>SUMIFS(DataRegularSeason20242025!$AA$3:$AA$1315,DataRegularSeason20242025!$B$3:$B$1315, "&lt;=" &amp; $A181, DataRegularSeason20242025!$D$3:$D$1315, Z$1)+SUMIFS(DataRegularSeason20242025!$AB$3:$AB$1315,DataRegularSeason20242025!$B$3:$B$1315, "&lt;=" &amp; $A181, DataRegularSeason20242025!$E$3:$E$1315, Z$1)</f>
        <v>17</v>
      </c>
      <c r="AA181" s="2">
        <f>SUMIFS(DataRegularSeason20242025!$AA$3:$AA$1315,DataRegularSeason20242025!$B$3:$B$1315, "&lt;=" &amp; $A181, DataRegularSeason20242025!$D$3:$D$1315, AA$1)+SUMIFS(DataRegularSeason20242025!$AB$3:$AB$1315,DataRegularSeason20242025!$B$3:$B$1315, "&lt;=" &amp; $A181, DataRegularSeason20242025!$E$3:$E$1315, AA$1)</f>
        <v>21</v>
      </c>
      <c r="AB181" s="2">
        <f>SUMIFS(DataRegularSeason20242025!$AA$3:$AA$1315,DataRegularSeason20242025!$B$3:$B$1315, "&lt;=" &amp; $A181, DataRegularSeason20242025!$D$3:$D$1315, AB$1)+SUMIFS(DataRegularSeason20242025!$AB$3:$AB$1315,DataRegularSeason20242025!$B$3:$B$1315, "&lt;=" &amp; $A181, DataRegularSeason20242025!$E$3:$E$1315, AB$1)</f>
        <v>26</v>
      </c>
      <c r="AC181" s="2">
        <f>SUMIFS(DataRegularSeason20242025!$AA$3:$AA$1315,DataRegularSeason20242025!$B$3:$B$1315, "&lt;=" &amp; $A181, DataRegularSeason20242025!$D$3:$D$1315, AC$1)+SUMIFS(DataRegularSeason20242025!$AB$3:$AB$1315,DataRegularSeason20242025!$B$3:$B$1315, "&lt;=" &amp; $A181, DataRegularSeason20242025!$E$3:$E$1315, AC$1)</f>
        <v>17</v>
      </c>
      <c r="AD181" s="2">
        <f>SUMIFS(DataRegularSeason20242025!$AA$3:$AA$1315,DataRegularSeason20242025!$B$3:$B$1315, "&lt;=" &amp; $A181, DataRegularSeason20242025!$D$3:$D$1315, AD$1)+SUMIFS(DataRegularSeason20242025!$AB$3:$AB$1315,DataRegularSeason20242025!$B$3:$B$1315, "&lt;=" &amp; $A181, DataRegularSeason20242025!$E$3:$E$1315, AD$1)</f>
        <v>21</v>
      </c>
      <c r="AE181" s="2">
        <f>SUMIFS(DataRegularSeason20242025!$AA$3:$AA$1315,DataRegularSeason20242025!$B$3:$B$1315, "&lt;=" &amp; $A181, DataRegularSeason20242025!$D$3:$D$1315, AE$1)+SUMIFS(DataRegularSeason20242025!$AB$3:$AB$1315,DataRegularSeason20242025!$B$3:$B$1315, "&lt;=" &amp; $A181, DataRegularSeason20242025!$E$3:$E$1315, AE$1)</f>
        <v>24</v>
      </c>
      <c r="AF181" s="2">
        <f>SUMIFS(DataRegularSeason20242025!$AA$3:$AA$1315,DataRegularSeason20242025!$B$3:$B$1315, "&lt;=" &amp; $A181, DataRegularSeason20242025!$D$3:$D$1315, AF$1)+SUMIFS(DataRegularSeason20242025!$AB$3:$AB$1315,DataRegularSeason20242025!$B$3:$B$1315, "&lt;=" &amp; $A181, DataRegularSeason20242025!$E$3:$E$1315, AF$1)</f>
        <v>32</v>
      </c>
      <c r="AG181" s="2">
        <f>SUMIFS(DataRegularSeason20242025!$AA$3:$AA$1315,DataRegularSeason20242025!$B$3:$B$1315, "&lt;=" &amp; $A181, DataRegularSeason20242025!$D$3:$D$1315, AG$1)+SUMIFS(DataRegularSeason20242025!$AB$3:$AB$1315,DataRegularSeason20242025!$B$3:$B$1315, "&lt;=" &amp; $A181, DataRegularSeason20242025!$E$3:$E$1315, AG$1)</f>
        <v>27</v>
      </c>
    </row>
    <row r="182" spans="1:33" x14ac:dyDescent="0.25">
      <c r="A182" s="4">
        <v>45748</v>
      </c>
      <c r="B182" s="2">
        <f>SUMIFS(DataRegularSeason20242025!$AA$3:$AA$1315,DataRegularSeason20242025!$B$3:$B$1315, "&lt;=" &amp; $A182, DataRegularSeason20242025!$D$3:$D$1315, B$1)+SUMIFS(DataRegularSeason20242025!$AB$3:$AB$1315,DataRegularSeason20242025!$B$3:$B$1315, "&lt;=" &amp; $A182, DataRegularSeason20242025!$E$3:$E$1315, B$1)</f>
        <v>18</v>
      </c>
      <c r="C182" s="2">
        <f>SUMIFS(DataRegularSeason20242025!$AA$3:$AA$1315,DataRegularSeason20242025!$B$3:$B$1315, "&lt;=" &amp; $A182, DataRegularSeason20242025!$D$3:$D$1315, C$1)+SUMIFS(DataRegularSeason20242025!$AB$3:$AB$1315,DataRegularSeason20242025!$B$3:$B$1315, "&lt;=" &amp; $A182, DataRegularSeason20242025!$E$3:$E$1315, C$1)</f>
        <v>19</v>
      </c>
      <c r="D182" s="2">
        <f>SUMIFS(DataRegularSeason20242025!$AA$3:$AA$1315,DataRegularSeason20242025!$B$3:$B$1315, "&lt;=" &amp; $A182, DataRegularSeason20242025!$D$3:$D$1315, D$1)+SUMIFS(DataRegularSeason20242025!$AB$3:$AB$1315,DataRegularSeason20242025!$B$3:$B$1315, "&lt;=" &amp; $A182, DataRegularSeason20242025!$E$3:$E$1315, D$1)</f>
        <v>19</v>
      </c>
      <c r="E182" s="2">
        <f>SUMIFS(DataRegularSeason20242025!$AA$3:$AA$1315,DataRegularSeason20242025!$B$3:$B$1315, "&lt;=" &amp; $A182, DataRegularSeason20242025!$D$3:$D$1315, E$1)+SUMIFS(DataRegularSeason20242025!$AB$3:$AB$1315,DataRegularSeason20242025!$B$3:$B$1315, "&lt;=" &amp; $A182, DataRegularSeason20242025!$E$3:$E$1315, E$1)</f>
        <v>28</v>
      </c>
      <c r="F182" s="2">
        <f>SUMIFS(DataRegularSeason20242025!$AA$3:$AA$1315,DataRegularSeason20242025!$B$3:$B$1315, "&lt;=" &amp; $A182, DataRegularSeason20242025!$D$3:$D$1315, F$1)+SUMIFS(DataRegularSeason20242025!$AB$3:$AB$1315,DataRegularSeason20242025!$B$3:$B$1315, "&lt;=" &amp; $A182, DataRegularSeason20242025!$E$3:$E$1315, F$1)</f>
        <v>16</v>
      </c>
      <c r="G182" s="2">
        <f>SUMIFS(DataRegularSeason20242025!$AA$3:$AA$1315,DataRegularSeason20242025!$B$3:$B$1315, "&lt;=" &amp; $A182, DataRegularSeason20242025!$D$3:$D$1315, G$1)+SUMIFS(DataRegularSeason20242025!$AB$3:$AB$1315,DataRegularSeason20242025!$B$3:$B$1315, "&lt;=" &amp; $A182, DataRegularSeason20242025!$E$3:$E$1315, G$1)</f>
        <v>23</v>
      </c>
      <c r="H182" s="2">
        <f>SUMIFS(DataRegularSeason20242025!$AA$3:$AA$1315,DataRegularSeason20242025!$B$3:$B$1315, "&lt;=" &amp; $A182, DataRegularSeason20242025!$D$3:$D$1315, H$1)+SUMIFS(DataRegularSeason20242025!$AB$3:$AB$1315,DataRegularSeason20242025!$B$3:$B$1315, "&lt;=" &amp; $A182, DataRegularSeason20242025!$E$3:$E$1315, H$1)</f>
        <v>13</v>
      </c>
      <c r="I182" s="2">
        <f>SUMIFS(DataRegularSeason20242025!$AA$3:$AA$1315,DataRegularSeason20242025!$B$3:$B$1315, "&lt;=" &amp; $A182, DataRegularSeason20242025!$D$3:$D$1315, I$1)+SUMIFS(DataRegularSeason20242025!$AB$3:$AB$1315,DataRegularSeason20242025!$B$3:$B$1315, "&lt;=" &amp; $A182, DataRegularSeason20242025!$E$3:$E$1315, I$1)</f>
        <v>20</v>
      </c>
      <c r="J182" s="2">
        <f>SUMIFS(DataRegularSeason20242025!$AA$3:$AA$1315,DataRegularSeason20242025!$B$3:$B$1315, "&lt;=" &amp; $A182, DataRegularSeason20242025!$D$3:$D$1315, J$1)+SUMIFS(DataRegularSeason20242025!$AB$3:$AB$1315,DataRegularSeason20242025!$B$3:$B$1315, "&lt;=" &amp; $A182, DataRegularSeason20242025!$E$3:$E$1315, J$1)</f>
        <v>24</v>
      </c>
      <c r="K182" s="2">
        <f>SUMIFS(DataRegularSeason20242025!$AA$3:$AA$1315,DataRegularSeason20242025!$B$3:$B$1315, "&lt;=" &amp; $A182, DataRegularSeason20242025!$D$3:$D$1315, K$1)+SUMIFS(DataRegularSeason20242025!$AB$3:$AB$1315,DataRegularSeason20242025!$B$3:$B$1315, "&lt;=" &amp; $A182, DataRegularSeason20242025!$E$3:$E$1315, K$1)</f>
        <v>16</v>
      </c>
      <c r="L182" s="2">
        <f>SUMIFS(DataRegularSeason20242025!$AA$3:$AA$1315,DataRegularSeason20242025!$B$3:$B$1315, "&lt;=" &amp; $A182, DataRegularSeason20242025!$D$3:$D$1315, L$1)+SUMIFS(DataRegularSeason20242025!$AB$3:$AB$1315,DataRegularSeason20242025!$B$3:$B$1315, "&lt;=" &amp; $A182, DataRegularSeason20242025!$E$3:$E$1315, L$1)</f>
        <v>22</v>
      </c>
      <c r="M182" s="2">
        <f>SUMIFS(DataRegularSeason20242025!$AA$3:$AA$1315,DataRegularSeason20242025!$B$3:$B$1315, "&lt;=" &amp; $A182, DataRegularSeason20242025!$D$3:$D$1315, M$1)+SUMIFS(DataRegularSeason20242025!$AB$3:$AB$1315,DataRegularSeason20242025!$B$3:$B$1315, "&lt;=" &amp; $A182, DataRegularSeason20242025!$E$3:$E$1315, M$1)</f>
        <v>25</v>
      </c>
      <c r="N182" s="2">
        <f>SUMIFS(DataRegularSeason20242025!$AA$3:$AA$1315,DataRegularSeason20242025!$B$3:$B$1315, "&lt;=" &amp; $A182, DataRegularSeason20242025!$D$3:$D$1315, N$1)+SUMIFS(DataRegularSeason20242025!$AB$3:$AB$1315,DataRegularSeason20242025!$B$3:$B$1315, "&lt;=" &amp; $A182, DataRegularSeason20242025!$E$3:$E$1315, N$1)</f>
        <v>23</v>
      </c>
      <c r="O182" s="2">
        <f>SUMIFS(DataRegularSeason20242025!$AA$3:$AA$1315,DataRegularSeason20242025!$B$3:$B$1315, "&lt;=" &amp; $A182, DataRegularSeason20242025!$D$3:$D$1315, O$1)+SUMIFS(DataRegularSeason20242025!$AB$3:$AB$1315,DataRegularSeason20242025!$B$3:$B$1315, "&lt;=" &amp; $A182, DataRegularSeason20242025!$E$3:$E$1315, O$1)</f>
        <v>27</v>
      </c>
      <c r="P182" s="2">
        <f>SUMIFS(DataRegularSeason20242025!$AA$3:$AA$1315,DataRegularSeason20242025!$B$3:$B$1315, "&lt;=" &amp; $A182, DataRegularSeason20242025!$D$3:$D$1315, P$1)+SUMIFS(DataRegularSeason20242025!$AB$3:$AB$1315,DataRegularSeason20242025!$B$3:$B$1315, "&lt;=" &amp; $A182, DataRegularSeason20242025!$E$3:$E$1315, P$1)</f>
        <v>16</v>
      </c>
      <c r="Q182" s="2">
        <f>SUMIFS(DataRegularSeason20242025!$AA$3:$AA$1315,DataRegularSeason20242025!$B$3:$B$1315, "&lt;=" &amp; $A182, DataRegularSeason20242025!$D$3:$D$1315, Q$1)+SUMIFS(DataRegularSeason20242025!$AB$3:$AB$1315,DataRegularSeason20242025!$B$3:$B$1315, "&lt;=" &amp; $A182, DataRegularSeason20242025!$E$3:$E$1315, Q$1)</f>
        <v>26</v>
      </c>
      <c r="R182" s="2">
        <f>SUMIFS(DataRegularSeason20242025!$AA$3:$AA$1315,DataRegularSeason20242025!$B$3:$B$1315, "&lt;=" &amp; $A182, DataRegularSeason20242025!$D$3:$D$1315, R$1)+SUMIFS(DataRegularSeason20242025!$AB$3:$AB$1315,DataRegularSeason20242025!$B$3:$B$1315, "&lt;=" &amp; $A182, DataRegularSeason20242025!$E$3:$E$1315, R$1)</f>
        <v>15</v>
      </c>
      <c r="S182" s="2">
        <f>SUMIFS(DataRegularSeason20242025!$AA$3:$AA$1315,DataRegularSeason20242025!$B$3:$B$1315, "&lt;=" &amp; $A182, DataRegularSeason20242025!$D$3:$D$1315, S$1)+SUMIFS(DataRegularSeason20242025!$AB$3:$AB$1315,DataRegularSeason20242025!$B$3:$B$1315, "&lt;=" &amp; $A182, DataRegularSeason20242025!$E$3:$E$1315, S$1)</f>
        <v>19</v>
      </c>
      <c r="T182" s="2">
        <f>SUMIFS(DataRegularSeason20242025!$AA$3:$AA$1315,DataRegularSeason20242025!$B$3:$B$1315, "&lt;=" &amp; $A182, DataRegularSeason20242025!$D$3:$D$1315, T$1)+SUMIFS(DataRegularSeason20242025!$AB$3:$AB$1315,DataRegularSeason20242025!$B$3:$B$1315, "&lt;=" &amp; $A182, DataRegularSeason20242025!$E$3:$E$1315, T$1)</f>
        <v>25</v>
      </c>
      <c r="U182" s="2">
        <f>SUMIFS(DataRegularSeason20242025!$AA$3:$AA$1315,DataRegularSeason20242025!$B$3:$B$1315, "&lt;=" &amp; $A182, DataRegularSeason20242025!$D$3:$D$1315, U$1)+SUMIFS(DataRegularSeason20242025!$AB$3:$AB$1315,DataRegularSeason20242025!$B$3:$B$1315, "&lt;=" &amp; $A182, DataRegularSeason20242025!$E$3:$E$1315, U$1)</f>
        <v>17</v>
      </c>
      <c r="V182" s="2">
        <f>SUMIFS(DataRegularSeason20242025!$AA$3:$AA$1315,DataRegularSeason20242025!$B$3:$B$1315, "&lt;=" &amp; $A182, DataRegularSeason20242025!$D$3:$D$1315, V$1)+SUMIFS(DataRegularSeason20242025!$AB$3:$AB$1315,DataRegularSeason20242025!$B$3:$B$1315, "&lt;=" &amp; $A182, DataRegularSeason20242025!$E$3:$E$1315, V$1)</f>
        <v>18</v>
      </c>
      <c r="W182" s="2">
        <f>SUMIFS(DataRegularSeason20242025!$AA$3:$AA$1315,DataRegularSeason20242025!$B$3:$B$1315, "&lt;=" &amp; $A182, DataRegularSeason20242025!$D$3:$D$1315, W$1)+SUMIFS(DataRegularSeason20242025!$AB$3:$AB$1315,DataRegularSeason20242025!$B$3:$B$1315, "&lt;=" &amp; $A182, DataRegularSeason20242025!$E$3:$E$1315, W$1)</f>
        <v>18</v>
      </c>
      <c r="X182" s="2">
        <f>SUMIFS(DataRegularSeason20242025!$AA$3:$AA$1315,DataRegularSeason20242025!$B$3:$B$1315, "&lt;=" &amp; $A182, DataRegularSeason20242025!$D$3:$D$1315, X$1)+SUMIFS(DataRegularSeason20242025!$AB$3:$AB$1315,DataRegularSeason20242025!$B$3:$B$1315, "&lt;=" &amp; $A182, DataRegularSeason20242025!$E$3:$E$1315, X$1)</f>
        <v>21</v>
      </c>
      <c r="Y182" s="2">
        <f>SUMIFS(DataRegularSeason20242025!$AA$3:$AA$1315,DataRegularSeason20242025!$B$3:$B$1315, "&lt;=" &amp; $A182, DataRegularSeason20242025!$D$3:$D$1315, Y$1)+SUMIFS(DataRegularSeason20242025!$AB$3:$AB$1315,DataRegularSeason20242025!$B$3:$B$1315, "&lt;=" &amp; $A182, DataRegularSeason20242025!$E$3:$E$1315, Y$1)</f>
        <v>16</v>
      </c>
      <c r="Z182" s="2">
        <f>SUMIFS(DataRegularSeason20242025!$AA$3:$AA$1315,DataRegularSeason20242025!$B$3:$B$1315, "&lt;=" &amp; $A182, DataRegularSeason20242025!$D$3:$D$1315, Z$1)+SUMIFS(DataRegularSeason20242025!$AB$3:$AB$1315,DataRegularSeason20242025!$B$3:$B$1315, "&lt;=" &amp; $A182, DataRegularSeason20242025!$E$3:$E$1315, Z$1)</f>
        <v>17</v>
      </c>
      <c r="AA182" s="2">
        <f>SUMIFS(DataRegularSeason20242025!$AA$3:$AA$1315,DataRegularSeason20242025!$B$3:$B$1315, "&lt;=" &amp; $A182, DataRegularSeason20242025!$D$3:$D$1315, AA$1)+SUMIFS(DataRegularSeason20242025!$AB$3:$AB$1315,DataRegularSeason20242025!$B$3:$B$1315, "&lt;=" &amp; $A182, DataRegularSeason20242025!$E$3:$E$1315, AA$1)</f>
        <v>21</v>
      </c>
      <c r="AB182" s="2">
        <f>SUMIFS(DataRegularSeason20242025!$AA$3:$AA$1315,DataRegularSeason20242025!$B$3:$B$1315, "&lt;=" &amp; $A182, DataRegularSeason20242025!$D$3:$D$1315, AB$1)+SUMIFS(DataRegularSeason20242025!$AB$3:$AB$1315,DataRegularSeason20242025!$B$3:$B$1315, "&lt;=" &amp; $A182, DataRegularSeason20242025!$E$3:$E$1315, AB$1)</f>
        <v>26</v>
      </c>
      <c r="AC182" s="2">
        <f>SUMIFS(DataRegularSeason20242025!$AA$3:$AA$1315,DataRegularSeason20242025!$B$3:$B$1315, "&lt;=" &amp; $A182, DataRegularSeason20242025!$D$3:$D$1315, AC$1)+SUMIFS(DataRegularSeason20242025!$AB$3:$AB$1315,DataRegularSeason20242025!$B$3:$B$1315, "&lt;=" &amp; $A182, DataRegularSeason20242025!$E$3:$E$1315, AC$1)</f>
        <v>17</v>
      </c>
      <c r="AD182" s="2">
        <f>SUMIFS(DataRegularSeason20242025!$AA$3:$AA$1315,DataRegularSeason20242025!$B$3:$B$1315, "&lt;=" &amp; $A182, DataRegularSeason20242025!$D$3:$D$1315, AD$1)+SUMIFS(DataRegularSeason20242025!$AB$3:$AB$1315,DataRegularSeason20242025!$B$3:$B$1315, "&lt;=" &amp; $A182, DataRegularSeason20242025!$E$3:$E$1315, AD$1)</f>
        <v>21</v>
      </c>
      <c r="AE182" s="2">
        <f>SUMIFS(DataRegularSeason20242025!$AA$3:$AA$1315,DataRegularSeason20242025!$B$3:$B$1315, "&lt;=" &amp; $A182, DataRegularSeason20242025!$D$3:$D$1315, AE$1)+SUMIFS(DataRegularSeason20242025!$AB$3:$AB$1315,DataRegularSeason20242025!$B$3:$B$1315, "&lt;=" &amp; $A182, DataRegularSeason20242025!$E$3:$E$1315, AE$1)</f>
        <v>24</v>
      </c>
      <c r="AF182" s="2">
        <f>SUMIFS(DataRegularSeason20242025!$AA$3:$AA$1315,DataRegularSeason20242025!$B$3:$B$1315, "&lt;=" &amp; $A182, DataRegularSeason20242025!$D$3:$D$1315, AF$1)+SUMIFS(DataRegularSeason20242025!$AB$3:$AB$1315,DataRegularSeason20242025!$B$3:$B$1315, "&lt;=" &amp; $A182, DataRegularSeason20242025!$E$3:$E$1315, AF$1)</f>
        <v>32</v>
      </c>
      <c r="AG182" s="2">
        <f>SUMIFS(DataRegularSeason20242025!$AA$3:$AA$1315,DataRegularSeason20242025!$B$3:$B$1315, "&lt;=" &amp; $A182, DataRegularSeason20242025!$D$3:$D$1315, AG$1)+SUMIFS(DataRegularSeason20242025!$AB$3:$AB$1315,DataRegularSeason20242025!$B$3:$B$1315, "&lt;=" &amp; $A182, DataRegularSeason20242025!$E$3:$E$1315, AG$1)</f>
        <v>27</v>
      </c>
    </row>
    <row r="183" spans="1:33" x14ac:dyDescent="0.25">
      <c r="A183" s="4">
        <v>45749</v>
      </c>
      <c r="B183" s="2">
        <f>SUMIFS(DataRegularSeason20242025!$AA$3:$AA$1315,DataRegularSeason20242025!$B$3:$B$1315, "&lt;=" &amp; $A183, DataRegularSeason20242025!$D$3:$D$1315, B$1)+SUMIFS(DataRegularSeason20242025!$AB$3:$AB$1315,DataRegularSeason20242025!$B$3:$B$1315, "&lt;=" &amp; $A183, DataRegularSeason20242025!$E$3:$E$1315, B$1)</f>
        <v>18</v>
      </c>
      <c r="C183" s="2">
        <f>SUMIFS(DataRegularSeason20242025!$AA$3:$AA$1315,DataRegularSeason20242025!$B$3:$B$1315, "&lt;=" &amp; $A183, DataRegularSeason20242025!$D$3:$D$1315, C$1)+SUMIFS(DataRegularSeason20242025!$AB$3:$AB$1315,DataRegularSeason20242025!$B$3:$B$1315, "&lt;=" &amp; $A183, DataRegularSeason20242025!$E$3:$E$1315, C$1)</f>
        <v>19</v>
      </c>
      <c r="D183" s="2">
        <f>SUMIFS(DataRegularSeason20242025!$AA$3:$AA$1315,DataRegularSeason20242025!$B$3:$B$1315, "&lt;=" &amp; $A183, DataRegularSeason20242025!$D$3:$D$1315, D$1)+SUMIFS(DataRegularSeason20242025!$AB$3:$AB$1315,DataRegularSeason20242025!$B$3:$B$1315, "&lt;=" &amp; $A183, DataRegularSeason20242025!$E$3:$E$1315, D$1)</f>
        <v>19</v>
      </c>
      <c r="E183" s="2">
        <f>SUMIFS(DataRegularSeason20242025!$AA$3:$AA$1315,DataRegularSeason20242025!$B$3:$B$1315, "&lt;=" &amp; $A183, DataRegularSeason20242025!$D$3:$D$1315, E$1)+SUMIFS(DataRegularSeason20242025!$AB$3:$AB$1315,DataRegularSeason20242025!$B$3:$B$1315, "&lt;=" &amp; $A183, DataRegularSeason20242025!$E$3:$E$1315, E$1)</f>
        <v>28</v>
      </c>
      <c r="F183" s="2">
        <f>SUMIFS(DataRegularSeason20242025!$AA$3:$AA$1315,DataRegularSeason20242025!$B$3:$B$1315, "&lt;=" &amp; $A183, DataRegularSeason20242025!$D$3:$D$1315, F$1)+SUMIFS(DataRegularSeason20242025!$AB$3:$AB$1315,DataRegularSeason20242025!$B$3:$B$1315, "&lt;=" &amp; $A183, DataRegularSeason20242025!$E$3:$E$1315, F$1)</f>
        <v>16</v>
      </c>
      <c r="G183" s="2">
        <f>SUMIFS(DataRegularSeason20242025!$AA$3:$AA$1315,DataRegularSeason20242025!$B$3:$B$1315, "&lt;=" &amp; $A183, DataRegularSeason20242025!$D$3:$D$1315, G$1)+SUMIFS(DataRegularSeason20242025!$AB$3:$AB$1315,DataRegularSeason20242025!$B$3:$B$1315, "&lt;=" &amp; $A183, DataRegularSeason20242025!$E$3:$E$1315, G$1)</f>
        <v>23</v>
      </c>
      <c r="H183" s="2">
        <f>SUMIFS(DataRegularSeason20242025!$AA$3:$AA$1315,DataRegularSeason20242025!$B$3:$B$1315, "&lt;=" &amp; $A183, DataRegularSeason20242025!$D$3:$D$1315, H$1)+SUMIFS(DataRegularSeason20242025!$AB$3:$AB$1315,DataRegularSeason20242025!$B$3:$B$1315, "&lt;=" &amp; $A183, DataRegularSeason20242025!$E$3:$E$1315, H$1)</f>
        <v>13</v>
      </c>
      <c r="I183" s="2">
        <f>SUMIFS(DataRegularSeason20242025!$AA$3:$AA$1315,DataRegularSeason20242025!$B$3:$B$1315, "&lt;=" &amp; $A183, DataRegularSeason20242025!$D$3:$D$1315, I$1)+SUMIFS(DataRegularSeason20242025!$AB$3:$AB$1315,DataRegularSeason20242025!$B$3:$B$1315, "&lt;=" &amp; $A183, DataRegularSeason20242025!$E$3:$E$1315, I$1)</f>
        <v>20</v>
      </c>
      <c r="J183" s="2">
        <f>SUMIFS(DataRegularSeason20242025!$AA$3:$AA$1315,DataRegularSeason20242025!$B$3:$B$1315, "&lt;=" &amp; $A183, DataRegularSeason20242025!$D$3:$D$1315, J$1)+SUMIFS(DataRegularSeason20242025!$AB$3:$AB$1315,DataRegularSeason20242025!$B$3:$B$1315, "&lt;=" &amp; $A183, DataRegularSeason20242025!$E$3:$E$1315, J$1)</f>
        <v>24</v>
      </c>
      <c r="K183" s="2">
        <f>SUMIFS(DataRegularSeason20242025!$AA$3:$AA$1315,DataRegularSeason20242025!$B$3:$B$1315, "&lt;=" &amp; $A183, DataRegularSeason20242025!$D$3:$D$1315, K$1)+SUMIFS(DataRegularSeason20242025!$AB$3:$AB$1315,DataRegularSeason20242025!$B$3:$B$1315, "&lt;=" &amp; $A183, DataRegularSeason20242025!$E$3:$E$1315, K$1)</f>
        <v>16</v>
      </c>
      <c r="L183" s="2">
        <f>SUMIFS(DataRegularSeason20242025!$AA$3:$AA$1315,DataRegularSeason20242025!$B$3:$B$1315, "&lt;=" &amp; $A183, DataRegularSeason20242025!$D$3:$D$1315, L$1)+SUMIFS(DataRegularSeason20242025!$AB$3:$AB$1315,DataRegularSeason20242025!$B$3:$B$1315, "&lt;=" &amp; $A183, DataRegularSeason20242025!$E$3:$E$1315, L$1)</f>
        <v>22</v>
      </c>
      <c r="M183" s="2">
        <f>SUMIFS(DataRegularSeason20242025!$AA$3:$AA$1315,DataRegularSeason20242025!$B$3:$B$1315, "&lt;=" &amp; $A183, DataRegularSeason20242025!$D$3:$D$1315, M$1)+SUMIFS(DataRegularSeason20242025!$AB$3:$AB$1315,DataRegularSeason20242025!$B$3:$B$1315, "&lt;=" &amp; $A183, DataRegularSeason20242025!$E$3:$E$1315, M$1)</f>
        <v>25</v>
      </c>
      <c r="N183" s="2">
        <f>SUMIFS(DataRegularSeason20242025!$AA$3:$AA$1315,DataRegularSeason20242025!$B$3:$B$1315, "&lt;=" &amp; $A183, DataRegularSeason20242025!$D$3:$D$1315, N$1)+SUMIFS(DataRegularSeason20242025!$AB$3:$AB$1315,DataRegularSeason20242025!$B$3:$B$1315, "&lt;=" &amp; $A183, DataRegularSeason20242025!$E$3:$E$1315, N$1)</f>
        <v>23</v>
      </c>
      <c r="O183" s="2">
        <f>SUMIFS(DataRegularSeason20242025!$AA$3:$AA$1315,DataRegularSeason20242025!$B$3:$B$1315, "&lt;=" &amp; $A183, DataRegularSeason20242025!$D$3:$D$1315, O$1)+SUMIFS(DataRegularSeason20242025!$AB$3:$AB$1315,DataRegularSeason20242025!$B$3:$B$1315, "&lt;=" &amp; $A183, DataRegularSeason20242025!$E$3:$E$1315, O$1)</f>
        <v>27</v>
      </c>
      <c r="P183" s="2">
        <f>SUMIFS(DataRegularSeason20242025!$AA$3:$AA$1315,DataRegularSeason20242025!$B$3:$B$1315, "&lt;=" &amp; $A183, DataRegularSeason20242025!$D$3:$D$1315, P$1)+SUMIFS(DataRegularSeason20242025!$AB$3:$AB$1315,DataRegularSeason20242025!$B$3:$B$1315, "&lt;=" &amp; $A183, DataRegularSeason20242025!$E$3:$E$1315, P$1)</f>
        <v>16</v>
      </c>
      <c r="Q183" s="2">
        <f>SUMIFS(DataRegularSeason20242025!$AA$3:$AA$1315,DataRegularSeason20242025!$B$3:$B$1315, "&lt;=" &amp; $A183, DataRegularSeason20242025!$D$3:$D$1315, Q$1)+SUMIFS(DataRegularSeason20242025!$AB$3:$AB$1315,DataRegularSeason20242025!$B$3:$B$1315, "&lt;=" &amp; $A183, DataRegularSeason20242025!$E$3:$E$1315, Q$1)</f>
        <v>26</v>
      </c>
      <c r="R183" s="2">
        <f>SUMIFS(DataRegularSeason20242025!$AA$3:$AA$1315,DataRegularSeason20242025!$B$3:$B$1315, "&lt;=" &amp; $A183, DataRegularSeason20242025!$D$3:$D$1315, R$1)+SUMIFS(DataRegularSeason20242025!$AB$3:$AB$1315,DataRegularSeason20242025!$B$3:$B$1315, "&lt;=" &amp; $A183, DataRegularSeason20242025!$E$3:$E$1315, R$1)</f>
        <v>15</v>
      </c>
      <c r="S183" s="2">
        <f>SUMIFS(DataRegularSeason20242025!$AA$3:$AA$1315,DataRegularSeason20242025!$B$3:$B$1315, "&lt;=" &amp; $A183, DataRegularSeason20242025!$D$3:$D$1315, S$1)+SUMIFS(DataRegularSeason20242025!$AB$3:$AB$1315,DataRegularSeason20242025!$B$3:$B$1315, "&lt;=" &amp; $A183, DataRegularSeason20242025!$E$3:$E$1315, S$1)</f>
        <v>19</v>
      </c>
      <c r="T183" s="2">
        <f>SUMIFS(DataRegularSeason20242025!$AA$3:$AA$1315,DataRegularSeason20242025!$B$3:$B$1315, "&lt;=" &amp; $A183, DataRegularSeason20242025!$D$3:$D$1315, T$1)+SUMIFS(DataRegularSeason20242025!$AB$3:$AB$1315,DataRegularSeason20242025!$B$3:$B$1315, "&lt;=" &amp; $A183, DataRegularSeason20242025!$E$3:$E$1315, T$1)</f>
        <v>25</v>
      </c>
      <c r="U183" s="2">
        <f>SUMIFS(DataRegularSeason20242025!$AA$3:$AA$1315,DataRegularSeason20242025!$B$3:$B$1315, "&lt;=" &amp; $A183, DataRegularSeason20242025!$D$3:$D$1315, U$1)+SUMIFS(DataRegularSeason20242025!$AB$3:$AB$1315,DataRegularSeason20242025!$B$3:$B$1315, "&lt;=" &amp; $A183, DataRegularSeason20242025!$E$3:$E$1315, U$1)</f>
        <v>17</v>
      </c>
      <c r="V183" s="2">
        <f>SUMIFS(DataRegularSeason20242025!$AA$3:$AA$1315,DataRegularSeason20242025!$B$3:$B$1315, "&lt;=" &amp; $A183, DataRegularSeason20242025!$D$3:$D$1315, V$1)+SUMIFS(DataRegularSeason20242025!$AB$3:$AB$1315,DataRegularSeason20242025!$B$3:$B$1315, "&lt;=" &amp; $A183, DataRegularSeason20242025!$E$3:$E$1315, V$1)</f>
        <v>18</v>
      </c>
      <c r="W183" s="2">
        <f>SUMIFS(DataRegularSeason20242025!$AA$3:$AA$1315,DataRegularSeason20242025!$B$3:$B$1315, "&lt;=" &amp; $A183, DataRegularSeason20242025!$D$3:$D$1315, W$1)+SUMIFS(DataRegularSeason20242025!$AB$3:$AB$1315,DataRegularSeason20242025!$B$3:$B$1315, "&lt;=" &amp; $A183, DataRegularSeason20242025!$E$3:$E$1315, W$1)</f>
        <v>18</v>
      </c>
      <c r="X183" s="2">
        <f>SUMIFS(DataRegularSeason20242025!$AA$3:$AA$1315,DataRegularSeason20242025!$B$3:$B$1315, "&lt;=" &amp; $A183, DataRegularSeason20242025!$D$3:$D$1315, X$1)+SUMIFS(DataRegularSeason20242025!$AB$3:$AB$1315,DataRegularSeason20242025!$B$3:$B$1315, "&lt;=" &amp; $A183, DataRegularSeason20242025!$E$3:$E$1315, X$1)</f>
        <v>21</v>
      </c>
      <c r="Y183" s="2">
        <f>SUMIFS(DataRegularSeason20242025!$AA$3:$AA$1315,DataRegularSeason20242025!$B$3:$B$1315, "&lt;=" &amp; $A183, DataRegularSeason20242025!$D$3:$D$1315, Y$1)+SUMIFS(DataRegularSeason20242025!$AB$3:$AB$1315,DataRegularSeason20242025!$B$3:$B$1315, "&lt;=" &amp; $A183, DataRegularSeason20242025!$E$3:$E$1315, Y$1)</f>
        <v>16</v>
      </c>
      <c r="Z183" s="2">
        <f>SUMIFS(DataRegularSeason20242025!$AA$3:$AA$1315,DataRegularSeason20242025!$B$3:$B$1315, "&lt;=" &amp; $A183, DataRegularSeason20242025!$D$3:$D$1315, Z$1)+SUMIFS(DataRegularSeason20242025!$AB$3:$AB$1315,DataRegularSeason20242025!$B$3:$B$1315, "&lt;=" &amp; $A183, DataRegularSeason20242025!$E$3:$E$1315, Z$1)</f>
        <v>17</v>
      </c>
      <c r="AA183" s="2">
        <f>SUMIFS(DataRegularSeason20242025!$AA$3:$AA$1315,DataRegularSeason20242025!$B$3:$B$1315, "&lt;=" &amp; $A183, DataRegularSeason20242025!$D$3:$D$1315, AA$1)+SUMIFS(DataRegularSeason20242025!$AB$3:$AB$1315,DataRegularSeason20242025!$B$3:$B$1315, "&lt;=" &amp; $A183, DataRegularSeason20242025!$E$3:$E$1315, AA$1)</f>
        <v>21</v>
      </c>
      <c r="AB183" s="2">
        <f>SUMIFS(DataRegularSeason20242025!$AA$3:$AA$1315,DataRegularSeason20242025!$B$3:$B$1315, "&lt;=" &amp; $A183, DataRegularSeason20242025!$D$3:$D$1315, AB$1)+SUMIFS(DataRegularSeason20242025!$AB$3:$AB$1315,DataRegularSeason20242025!$B$3:$B$1315, "&lt;=" &amp; $A183, DataRegularSeason20242025!$E$3:$E$1315, AB$1)</f>
        <v>26</v>
      </c>
      <c r="AC183" s="2">
        <f>SUMIFS(DataRegularSeason20242025!$AA$3:$AA$1315,DataRegularSeason20242025!$B$3:$B$1315, "&lt;=" &amp; $A183, DataRegularSeason20242025!$D$3:$D$1315, AC$1)+SUMIFS(DataRegularSeason20242025!$AB$3:$AB$1315,DataRegularSeason20242025!$B$3:$B$1315, "&lt;=" &amp; $A183, DataRegularSeason20242025!$E$3:$E$1315, AC$1)</f>
        <v>17</v>
      </c>
      <c r="AD183" s="2">
        <f>SUMIFS(DataRegularSeason20242025!$AA$3:$AA$1315,DataRegularSeason20242025!$B$3:$B$1315, "&lt;=" &amp; $A183, DataRegularSeason20242025!$D$3:$D$1315, AD$1)+SUMIFS(DataRegularSeason20242025!$AB$3:$AB$1315,DataRegularSeason20242025!$B$3:$B$1315, "&lt;=" &amp; $A183, DataRegularSeason20242025!$E$3:$E$1315, AD$1)</f>
        <v>21</v>
      </c>
      <c r="AE183" s="2">
        <f>SUMIFS(DataRegularSeason20242025!$AA$3:$AA$1315,DataRegularSeason20242025!$B$3:$B$1315, "&lt;=" &amp; $A183, DataRegularSeason20242025!$D$3:$D$1315, AE$1)+SUMIFS(DataRegularSeason20242025!$AB$3:$AB$1315,DataRegularSeason20242025!$B$3:$B$1315, "&lt;=" &amp; $A183, DataRegularSeason20242025!$E$3:$E$1315, AE$1)</f>
        <v>24</v>
      </c>
      <c r="AF183" s="2">
        <f>SUMIFS(DataRegularSeason20242025!$AA$3:$AA$1315,DataRegularSeason20242025!$B$3:$B$1315, "&lt;=" &amp; $A183, DataRegularSeason20242025!$D$3:$D$1315, AF$1)+SUMIFS(DataRegularSeason20242025!$AB$3:$AB$1315,DataRegularSeason20242025!$B$3:$B$1315, "&lt;=" &amp; $A183, DataRegularSeason20242025!$E$3:$E$1315, AF$1)</f>
        <v>32</v>
      </c>
      <c r="AG183" s="2">
        <f>SUMIFS(DataRegularSeason20242025!$AA$3:$AA$1315,DataRegularSeason20242025!$B$3:$B$1315, "&lt;=" &amp; $A183, DataRegularSeason20242025!$D$3:$D$1315, AG$1)+SUMIFS(DataRegularSeason20242025!$AB$3:$AB$1315,DataRegularSeason20242025!$B$3:$B$1315, "&lt;=" &amp; $A183, DataRegularSeason20242025!$E$3:$E$1315, AG$1)</f>
        <v>27</v>
      </c>
    </row>
    <row r="184" spans="1:33" x14ac:dyDescent="0.25">
      <c r="A184" s="4">
        <v>45750</v>
      </c>
      <c r="B184" s="2">
        <f>SUMIFS(DataRegularSeason20242025!$AA$3:$AA$1315,DataRegularSeason20242025!$B$3:$B$1315, "&lt;=" &amp; $A184, DataRegularSeason20242025!$D$3:$D$1315, B$1)+SUMIFS(DataRegularSeason20242025!$AB$3:$AB$1315,DataRegularSeason20242025!$B$3:$B$1315, "&lt;=" &amp; $A184, DataRegularSeason20242025!$E$3:$E$1315, B$1)</f>
        <v>18</v>
      </c>
      <c r="C184" s="2">
        <f>SUMIFS(DataRegularSeason20242025!$AA$3:$AA$1315,DataRegularSeason20242025!$B$3:$B$1315, "&lt;=" &amp; $A184, DataRegularSeason20242025!$D$3:$D$1315, C$1)+SUMIFS(DataRegularSeason20242025!$AB$3:$AB$1315,DataRegularSeason20242025!$B$3:$B$1315, "&lt;=" &amp; $A184, DataRegularSeason20242025!$E$3:$E$1315, C$1)</f>
        <v>19</v>
      </c>
      <c r="D184" s="2">
        <f>SUMIFS(DataRegularSeason20242025!$AA$3:$AA$1315,DataRegularSeason20242025!$B$3:$B$1315, "&lt;=" &amp; $A184, DataRegularSeason20242025!$D$3:$D$1315, D$1)+SUMIFS(DataRegularSeason20242025!$AB$3:$AB$1315,DataRegularSeason20242025!$B$3:$B$1315, "&lt;=" &amp; $A184, DataRegularSeason20242025!$E$3:$E$1315, D$1)</f>
        <v>19</v>
      </c>
      <c r="E184" s="2">
        <f>SUMIFS(DataRegularSeason20242025!$AA$3:$AA$1315,DataRegularSeason20242025!$B$3:$B$1315, "&lt;=" &amp; $A184, DataRegularSeason20242025!$D$3:$D$1315, E$1)+SUMIFS(DataRegularSeason20242025!$AB$3:$AB$1315,DataRegularSeason20242025!$B$3:$B$1315, "&lt;=" &amp; $A184, DataRegularSeason20242025!$E$3:$E$1315, E$1)</f>
        <v>28</v>
      </c>
      <c r="F184" s="2">
        <f>SUMIFS(DataRegularSeason20242025!$AA$3:$AA$1315,DataRegularSeason20242025!$B$3:$B$1315, "&lt;=" &amp; $A184, DataRegularSeason20242025!$D$3:$D$1315, F$1)+SUMIFS(DataRegularSeason20242025!$AB$3:$AB$1315,DataRegularSeason20242025!$B$3:$B$1315, "&lt;=" &amp; $A184, DataRegularSeason20242025!$E$3:$E$1315, F$1)</f>
        <v>16</v>
      </c>
      <c r="G184" s="2">
        <f>SUMIFS(DataRegularSeason20242025!$AA$3:$AA$1315,DataRegularSeason20242025!$B$3:$B$1315, "&lt;=" &amp; $A184, DataRegularSeason20242025!$D$3:$D$1315, G$1)+SUMIFS(DataRegularSeason20242025!$AB$3:$AB$1315,DataRegularSeason20242025!$B$3:$B$1315, "&lt;=" &amp; $A184, DataRegularSeason20242025!$E$3:$E$1315, G$1)</f>
        <v>23</v>
      </c>
      <c r="H184" s="2">
        <f>SUMIFS(DataRegularSeason20242025!$AA$3:$AA$1315,DataRegularSeason20242025!$B$3:$B$1315, "&lt;=" &amp; $A184, DataRegularSeason20242025!$D$3:$D$1315, H$1)+SUMIFS(DataRegularSeason20242025!$AB$3:$AB$1315,DataRegularSeason20242025!$B$3:$B$1315, "&lt;=" &amp; $A184, DataRegularSeason20242025!$E$3:$E$1315, H$1)</f>
        <v>13</v>
      </c>
      <c r="I184" s="2">
        <f>SUMIFS(DataRegularSeason20242025!$AA$3:$AA$1315,DataRegularSeason20242025!$B$3:$B$1315, "&lt;=" &amp; $A184, DataRegularSeason20242025!$D$3:$D$1315, I$1)+SUMIFS(DataRegularSeason20242025!$AB$3:$AB$1315,DataRegularSeason20242025!$B$3:$B$1315, "&lt;=" &amp; $A184, DataRegularSeason20242025!$E$3:$E$1315, I$1)</f>
        <v>20</v>
      </c>
      <c r="J184" s="2">
        <f>SUMIFS(DataRegularSeason20242025!$AA$3:$AA$1315,DataRegularSeason20242025!$B$3:$B$1315, "&lt;=" &amp; $A184, DataRegularSeason20242025!$D$3:$D$1315, J$1)+SUMIFS(DataRegularSeason20242025!$AB$3:$AB$1315,DataRegularSeason20242025!$B$3:$B$1315, "&lt;=" &amp; $A184, DataRegularSeason20242025!$E$3:$E$1315, J$1)</f>
        <v>24</v>
      </c>
      <c r="K184" s="2">
        <f>SUMIFS(DataRegularSeason20242025!$AA$3:$AA$1315,DataRegularSeason20242025!$B$3:$B$1315, "&lt;=" &amp; $A184, DataRegularSeason20242025!$D$3:$D$1315, K$1)+SUMIFS(DataRegularSeason20242025!$AB$3:$AB$1315,DataRegularSeason20242025!$B$3:$B$1315, "&lt;=" &amp; $A184, DataRegularSeason20242025!$E$3:$E$1315, K$1)</f>
        <v>16</v>
      </c>
      <c r="L184" s="2">
        <f>SUMIFS(DataRegularSeason20242025!$AA$3:$AA$1315,DataRegularSeason20242025!$B$3:$B$1315, "&lt;=" &amp; $A184, DataRegularSeason20242025!$D$3:$D$1315, L$1)+SUMIFS(DataRegularSeason20242025!$AB$3:$AB$1315,DataRegularSeason20242025!$B$3:$B$1315, "&lt;=" &amp; $A184, DataRegularSeason20242025!$E$3:$E$1315, L$1)</f>
        <v>22</v>
      </c>
      <c r="M184" s="2">
        <f>SUMIFS(DataRegularSeason20242025!$AA$3:$AA$1315,DataRegularSeason20242025!$B$3:$B$1315, "&lt;=" &amp; $A184, DataRegularSeason20242025!$D$3:$D$1315, M$1)+SUMIFS(DataRegularSeason20242025!$AB$3:$AB$1315,DataRegularSeason20242025!$B$3:$B$1315, "&lt;=" &amp; $A184, DataRegularSeason20242025!$E$3:$E$1315, M$1)</f>
        <v>25</v>
      </c>
      <c r="N184" s="2">
        <f>SUMIFS(DataRegularSeason20242025!$AA$3:$AA$1315,DataRegularSeason20242025!$B$3:$B$1315, "&lt;=" &amp; $A184, DataRegularSeason20242025!$D$3:$D$1315, N$1)+SUMIFS(DataRegularSeason20242025!$AB$3:$AB$1315,DataRegularSeason20242025!$B$3:$B$1315, "&lt;=" &amp; $A184, DataRegularSeason20242025!$E$3:$E$1315, N$1)</f>
        <v>23</v>
      </c>
      <c r="O184" s="2">
        <f>SUMIFS(DataRegularSeason20242025!$AA$3:$AA$1315,DataRegularSeason20242025!$B$3:$B$1315, "&lt;=" &amp; $A184, DataRegularSeason20242025!$D$3:$D$1315, O$1)+SUMIFS(DataRegularSeason20242025!$AB$3:$AB$1315,DataRegularSeason20242025!$B$3:$B$1315, "&lt;=" &amp; $A184, DataRegularSeason20242025!$E$3:$E$1315, O$1)</f>
        <v>27</v>
      </c>
      <c r="P184" s="2">
        <f>SUMIFS(DataRegularSeason20242025!$AA$3:$AA$1315,DataRegularSeason20242025!$B$3:$B$1315, "&lt;=" &amp; $A184, DataRegularSeason20242025!$D$3:$D$1315, P$1)+SUMIFS(DataRegularSeason20242025!$AB$3:$AB$1315,DataRegularSeason20242025!$B$3:$B$1315, "&lt;=" &amp; $A184, DataRegularSeason20242025!$E$3:$E$1315, P$1)</f>
        <v>16</v>
      </c>
      <c r="Q184" s="2">
        <f>SUMIFS(DataRegularSeason20242025!$AA$3:$AA$1315,DataRegularSeason20242025!$B$3:$B$1315, "&lt;=" &amp; $A184, DataRegularSeason20242025!$D$3:$D$1315, Q$1)+SUMIFS(DataRegularSeason20242025!$AB$3:$AB$1315,DataRegularSeason20242025!$B$3:$B$1315, "&lt;=" &amp; $A184, DataRegularSeason20242025!$E$3:$E$1315, Q$1)</f>
        <v>26</v>
      </c>
      <c r="R184" s="2">
        <f>SUMIFS(DataRegularSeason20242025!$AA$3:$AA$1315,DataRegularSeason20242025!$B$3:$B$1315, "&lt;=" &amp; $A184, DataRegularSeason20242025!$D$3:$D$1315, R$1)+SUMIFS(DataRegularSeason20242025!$AB$3:$AB$1315,DataRegularSeason20242025!$B$3:$B$1315, "&lt;=" &amp; $A184, DataRegularSeason20242025!$E$3:$E$1315, R$1)</f>
        <v>15</v>
      </c>
      <c r="S184" s="2">
        <f>SUMIFS(DataRegularSeason20242025!$AA$3:$AA$1315,DataRegularSeason20242025!$B$3:$B$1315, "&lt;=" &amp; $A184, DataRegularSeason20242025!$D$3:$D$1315, S$1)+SUMIFS(DataRegularSeason20242025!$AB$3:$AB$1315,DataRegularSeason20242025!$B$3:$B$1315, "&lt;=" &amp; $A184, DataRegularSeason20242025!$E$3:$E$1315, S$1)</f>
        <v>19</v>
      </c>
      <c r="T184" s="2">
        <f>SUMIFS(DataRegularSeason20242025!$AA$3:$AA$1315,DataRegularSeason20242025!$B$3:$B$1315, "&lt;=" &amp; $A184, DataRegularSeason20242025!$D$3:$D$1315, T$1)+SUMIFS(DataRegularSeason20242025!$AB$3:$AB$1315,DataRegularSeason20242025!$B$3:$B$1315, "&lt;=" &amp; $A184, DataRegularSeason20242025!$E$3:$E$1315, T$1)</f>
        <v>25</v>
      </c>
      <c r="U184" s="2">
        <f>SUMIFS(DataRegularSeason20242025!$AA$3:$AA$1315,DataRegularSeason20242025!$B$3:$B$1315, "&lt;=" &amp; $A184, DataRegularSeason20242025!$D$3:$D$1315, U$1)+SUMIFS(DataRegularSeason20242025!$AB$3:$AB$1315,DataRegularSeason20242025!$B$3:$B$1315, "&lt;=" &amp; $A184, DataRegularSeason20242025!$E$3:$E$1315, U$1)</f>
        <v>17</v>
      </c>
      <c r="V184" s="2">
        <f>SUMIFS(DataRegularSeason20242025!$AA$3:$AA$1315,DataRegularSeason20242025!$B$3:$B$1315, "&lt;=" &amp; $A184, DataRegularSeason20242025!$D$3:$D$1315, V$1)+SUMIFS(DataRegularSeason20242025!$AB$3:$AB$1315,DataRegularSeason20242025!$B$3:$B$1315, "&lt;=" &amp; $A184, DataRegularSeason20242025!$E$3:$E$1315, V$1)</f>
        <v>18</v>
      </c>
      <c r="W184" s="2">
        <f>SUMIFS(DataRegularSeason20242025!$AA$3:$AA$1315,DataRegularSeason20242025!$B$3:$B$1315, "&lt;=" &amp; $A184, DataRegularSeason20242025!$D$3:$D$1315, W$1)+SUMIFS(DataRegularSeason20242025!$AB$3:$AB$1315,DataRegularSeason20242025!$B$3:$B$1315, "&lt;=" &amp; $A184, DataRegularSeason20242025!$E$3:$E$1315, W$1)</f>
        <v>18</v>
      </c>
      <c r="X184" s="2">
        <f>SUMIFS(DataRegularSeason20242025!$AA$3:$AA$1315,DataRegularSeason20242025!$B$3:$B$1315, "&lt;=" &amp; $A184, DataRegularSeason20242025!$D$3:$D$1315, X$1)+SUMIFS(DataRegularSeason20242025!$AB$3:$AB$1315,DataRegularSeason20242025!$B$3:$B$1315, "&lt;=" &amp; $A184, DataRegularSeason20242025!$E$3:$E$1315, X$1)</f>
        <v>21</v>
      </c>
      <c r="Y184" s="2">
        <f>SUMIFS(DataRegularSeason20242025!$AA$3:$AA$1315,DataRegularSeason20242025!$B$3:$B$1315, "&lt;=" &amp; $A184, DataRegularSeason20242025!$D$3:$D$1315, Y$1)+SUMIFS(DataRegularSeason20242025!$AB$3:$AB$1315,DataRegularSeason20242025!$B$3:$B$1315, "&lt;=" &amp; $A184, DataRegularSeason20242025!$E$3:$E$1315, Y$1)</f>
        <v>16</v>
      </c>
      <c r="Z184" s="2">
        <f>SUMIFS(DataRegularSeason20242025!$AA$3:$AA$1315,DataRegularSeason20242025!$B$3:$B$1315, "&lt;=" &amp; $A184, DataRegularSeason20242025!$D$3:$D$1315, Z$1)+SUMIFS(DataRegularSeason20242025!$AB$3:$AB$1315,DataRegularSeason20242025!$B$3:$B$1315, "&lt;=" &amp; $A184, DataRegularSeason20242025!$E$3:$E$1315, Z$1)</f>
        <v>17</v>
      </c>
      <c r="AA184" s="2">
        <f>SUMIFS(DataRegularSeason20242025!$AA$3:$AA$1315,DataRegularSeason20242025!$B$3:$B$1315, "&lt;=" &amp; $A184, DataRegularSeason20242025!$D$3:$D$1315, AA$1)+SUMIFS(DataRegularSeason20242025!$AB$3:$AB$1315,DataRegularSeason20242025!$B$3:$B$1315, "&lt;=" &amp; $A184, DataRegularSeason20242025!$E$3:$E$1315, AA$1)</f>
        <v>21</v>
      </c>
      <c r="AB184" s="2">
        <f>SUMIFS(DataRegularSeason20242025!$AA$3:$AA$1315,DataRegularSeason20242025!$B$3:$B$1315, "&lt;=" &amp; $A184, DataRegularSeason20242025!$D$3:$D$1315, AB$1)+SUMIFS(DataRegularSeason20242025!$AB$3:$AB$1315,DataRegularSeason20242025!$B$3:$B$1315, "&lt;=" &amp; $A184, DataRegularSeason20242025!$E$3:$E$1315, AB$1)</f>
        <v>26</v>
      </c>
      <c r="AC184" s="2">
        <f>SUMIFS(DataRegularSeason20242025!$AA$3:$AA$1315,DataRegularSeason20242025!$B$3:$B$1315, "&lt;=" &amp; $A184, DataRegularSeason20242025!$D$3:$D$1315, AC$1)+SUMIFS(DataRegularSeason20242025!$AB$3:$AB$1315,DataRegularSeason20242025!$B$3:$B$1315, "&lt;=" &amp; $A184, DataRegularSeason20242025!$E$3:$E$1315, AC$1)</f>
        <v>17</v>
      </c>
      <c r="AD184" s="2">
        <f>SUMIFS(DataRegularSeason20242025!$AA$3:$AA$1315,DataRegularSeason20242025!$B$3:$B$1315, "&lt;=" &amp; $A184, DataRegularSeason20242025!$D$3:$D$1315, AD$1)+SUMIFS(DataRegularSeason20242025!$AB$3:$AB$1315,DataRegularSeason20242025!$B$3:$B$1315, "&lt;=" &amp; $A184, DataRegularSeason20242025!$E$3:$E$1315, AD$1)</f>
        <v>21</v>
      </c>
      <c r="AE184" s="2">
        <f>SUMIFS(DataRegularSeason20242025!$AA$3:$AA$1315,DataRegularSeason20242025!$B$3:$B$1315, "&lt;=" &amp; $A184, DataRegularSeason20242025!$D$3:$D$1315, AE$1)+SUMIFS(DataRegularSeason20242025!$AB$3:$AB$1315,DataRegularSeason20242025!$B$3:$B$1315, "&lt;=" &amp; $A184, DataRegularSeason20242025!$E$3:$E$1315, AE$1)</f>
        <v>24</v>
      </c>
      <c r="AF184" s="2">
        <f>SUMIFS(DataRegularSeason20242025!$AA$3:$AA$1315,DataRegularSeason20242025!$B$3:$B$1315, "&lt;=" &amp; $A184, DataRegularSeason20242025!$D$3:$D$1315, AF$1)+SUMIFS(DataRegularSeason20242025!$AB$3:$AB$1315,DataRegularSeason20242025!$B$3:$B$1315, "&lt;=" &amp; $A184, DataRegularSeason20242025!$E$3:$E$1315, AF$1)</f>
        <v>32</v>
      </c>
      <c r="AG184" s="2">
        <f>SUMIFS(DataRegularSeason20242025!$AA$3:$AA$1315,DataRegularSeason20242025!$B$3:$B$1315, "&lt;=" &amp; $A184, DataRegularSeason20242025!$D$3:$D$1315, AG$1)+SUMIFS(DataRegularSeason20242025!$AB$3:$AB$1315,DataRegularSeason20242025!$B$3:$B$1315, "&lt;=" &amp; $A184, DataRegularSeason20242025!$E$3:$E$1315, AG$1)</f>
        <v>27</v>
      </c>
    </row>
    <row r="185" spans="1:33" x14ac:dyDescent="0.25">
      <c r="A185" s="4">
        <v>45751</v>
      </c>
      <c r="B185" s="2">
        <f>SUMIFS(DataRegularSeason20242025!$AA$3:$AA$1315,DataRegularSeason20242025!$B$3:$B$1315, "&lt;=" &amp; $A185, DataRegularSeason20242025!$D$3:$D$1315, B$1)+SUMIFS(DataRegularSeason20242025!$AB$3:$AB$1315,DataRegularSeason20242025!$B$3:$B$1315, "&lt;=" &amp; $A185, DataRegularSeason20242025!$E$3:$E$1315, B$1)</f>
        <v>18</v>
      </c>
      <c r="C185" s="2">
        <f>SUMIFS(DataRegularSeason20242025!$AA$3:$AA$1315,DataRegularSeason20242025!$B$3:$B$1315, "&lt;=" &amp; $A185, DataRegularSeason20242025!$D$3:$D$1315, C$1)+SUMIFS(DataRegularSeason20242025!$AB$3:$AB$1315,DataRegularSeason20242025!$B$3:$B$1315, "&lt;=" &amp; $A185, DataRegularSeason20242025!$E$3:$E$1315, C$1)</f>
        <v>19</v>
      </c>
      <c r="D185" s="2">
        <f>SUMIFS(DataRegularSeason20242025!$AA$3:$AA$1315,DataRegularSeason20242025!$B$3:$B$1315, "&lt;=" &amp; $A185, DataRegularSeason20242025!$D$3:$D$1315, D$1)+SUMIFS(DataRegularSeason20242025!$AB$3:$AB$1315,DataRegularSeason20242025!$B$3:$B$1315, "&lt;=" &amp; $A185, DataRegularSeason20242025!$E$3:$E$1315, D$1)</f>
        <v>19</v>
      </c>
      <c r="E185" s="2">
        <f>SUMIFS(DataRegularSeason20242025!$AA$3:$AA$1315,DataRegularSeason20242025!$B$3:$B$1315, "&lt;=" &amp; $A185, DataRegularSeason20242025!$D$3:$D$1315, E$1)+SUMIFS(DataRegularSeason20242025!$AB$3:$AB$1315,DataRegularSeason20242025!$B$3:$B$1315, "&lt;=" &amp; $A185, DataRegularSeason20242025!$E$3:$E$1315, E$1)</f>
        <v>28</v>
      </c>
      <c r="F185" s="2">
        <f>SUMIFS(DataRegularSeason20242025!$AA$3:$AA$1315,DataRegularSeason20242025!$B$3:$B$1315, "&lt;=" &amp; $A185, DataRegularSeason20242025!$D$3:$D$1315, F$1)+SUMIFS(DataRegularSeason20242025!$AB$3:$AB$1315,DataRegularSeason20242025!$B$3:$B$1315, "&lt;=" &amp; $A185, DataRegularSeason20242025!$E$3:$E$1315, F$1)</f>
        <v>16</v>
      </c>
      <c r="G185" s="2">
        <f>SUMIFS(DataRegularSeason20242025!$AA$3:$AA$1315,DataRegularSeason20242025!$B$3:$B$1315, "&lt;=" &amp; $A185, DataRegularSeason20242025!$D$3:$D$1315, G$1)+SUMIFS(DataRegularSeason20242025!$AB$3:$AB$1315,DataRegularSeason20242025!$B$3:$B$1315, "&lt;=" &amp; $A185, DataRegularSeason20242025!$E$3:$E$1315, G$1)</f>
        <v>23</v>
      </c>
      <c r="H185" s="2">
        <f>SUMIFS(DataRegularSeason20242025!$AA$3:$AA$1315,DataRegularSeason20242025!$B$3:$B$1315, "&lt;=" &amp; $A185, DataRegularSeason20242025!$D$3:$D$1315, H$1)+SUMIFS(DataRegularSeason20242025!$AB$3:$AB$1315,DataRegularSeason20242025!$B$3:$B$1315, "&lt;=" &amp; $A185, DataRegularSeason20242025!$E$3:$E$1315, H$1)</f>
        <v>13</v>
      </c>
      <c r="I185" s="2">
        <f>SUMIFS(DataRegularSeason20242025!$AA$3:$AA$1315,DataRegularSeason20242025!$B$3:$B$1315, "&lt;=" &amp; $A185, DataRegularSeason20242025!$D$3:$D$1315, I$1)+SUMIFS(DataRegularSeason20242025!$AB$3:$AB$1315,DataRegularSeason20242025!$B$3:$B$1315, "&lt;=" &amp; $A185, DataRegularSeason20242025!$E$3:$E$1315, I$1)</f>
        <v>20</v>
      </c>
      <c r="J185" s="2">
        <f>SUMIFS(DataRegularSeason20242025!$AA$3:$AA$1315,DataRegularSeason20242025!$B$3:$B$1315, "&lt;=" &amp; $A185, DataRegularSeason20242025!$D$3:$D$1315, J$1)+SUMIFS(DataRegularSeason20242025!$AB$3:$AB$1315,DataRegularSeason20242025!$B$3:$B$1315, "&lt;=" &amp; $A185, DataRegularSeason20242025!$E$3:$E$1315, J$1)</f>
        <v>24</v>
      </c>
      <c r="K185" s="2">
        <f>SUMIFS(DataRegularSeason20242025!$AA$3:$AA$1315,DataRegularSeason20242025!$B$3:$B$1315, "&lt;=" &amp; $A185, DataRegularSeason20242025!$D$3:$D$1315, K$1)+SUMIFS(DataRegularSeason20242025!$AB$3:$AB$1315,DataRegularSeason20242025!$B$3:$B$1315, "&lt;=" &amp; $A185, DataRegularSeason20242025!$E$3:$E$1315, K$1)</f>
        <v>16</v>
      </c>
      <c r="L185" s="2">
        <f>SUMIFS(DataRegularSeason20242025!$AA$3:$AA$1315,DataRegularSeason20242025!$B$3:$B$1315, "&lt;=" &amp; $A185, DataRegularSeason20242025!$D$3:$D$1315, L$1)+SUMIFS(DataRegularSeason20242025!$AB$3:$AB$1315,DataRegularSeason20242025!$B$3:$B$1315, "&lt;=" &amp; $A185, DataRegularSeason20242025!$E$3:$E$1315, L$1)</f>
        <v>22</v>
      </c>
      <c r="M185" s="2">
        <f>SUMIFS(DataRegularSeason20242025!$AA$3:$AA$1315,DataRegularSeason20242025!$B$3:$B$1315, "&lt;=" &amp; $A185, DataRegularSeason20242025!$D$3:$D$1315, M$1)+SUMIFS(DataRegularSeason20242025!$AB$3:$AB$1315,DataRegularSeason20242025!$B$3:$B$1315, "&lt;=" &amp; $A185, DataRegularSeason20242025!$E$3:$E$1315, M$1)</f>
        <v>25</v>
      </c>
      <c r="N185" s="2">
        <f>SUMIFS(DataRegularSeason20242025!$AA$3:$AA$1315,DataRegularSeason20242025!$B$3:$B$1315, "&lt;=" &amp; $A185, DataRegularSeason20242025!$D$3:$D$1315, N$1)+SUMIFS(DataRegularSeason20242025!$AB$3:$AB$1315,DataRegularSeason20242025!$B$3:$B$1315, "&lt;=" &amp; $A185, DataRegularSeason20242025!$E$3:$E$1315, N$1)</f>
        <v>23</v>
      </c>
      <c r="O185" s="2">
        <f>SUMIFS(DataRegularSeason20242025!$AA$3:$AA$1315,DataRegularSeason20242025!$B$3:$B$1315, "&lt;=" &amp; $A185, DataRegularSeason20242025!$D$3:$D$1315, O$1)+SUMIFS(DataRegularSeason20242025!$AB$3:$AB$1315,DataRegularSeason20242025!$B$3:$B$1315, "&lt;=" &amp; $A185, DataRegularSeason20242025!$E$3:$E$1315, O$1)</f>
        <v>27</v>
      </c>
      <c r="P185" s="2">
        <f>SUMIFS(DataRegularSeason20242025!$AA$3:$AA$1315,DataRegularSeason20242025!$B$3:$B$1315, "&lt;=" &amp; $A185, DataRegularSeason20242025!$D$3:$D$1315, P$1)+SUMIFS(DataRegularSeason20242025!$AB$3:$AB$1315,DataRegularSeason20242025!$B$3:$B$1315, "&lt;=" &amp; $A185, DataRegularSeason20242025!$E$3:$E$1315, P$1)</f>
        <v>16</v>
      </c>
      <c r="Q185" s="2">
        <f>SUMIFS(DataRegularSeason20242025!$AA$3:$AA$1315,DataRegularSeason20242025!$B$3:$B$1315, "&lt;=" &amp; $A185, DataRegularSeason20242025!$D$3:$D$1315, Q$1)+SUMIFS(DataRegularSeason20242025!$AB$3:$AB$1315,DataRegularSeason20242025!$B$3:$B$1315, "&lt;=" &amp; $A185, DataRegularSeason20242025!$E$3:$E$1315, Q$1)</f>
        <v>26</v>
      </c>
      <c r="R185" s="2">
        <f>SUMIFS(DataRegularSeason20242025!$AA$3:$AA$1315,DataRegularSeason20242025!$B$3:$B$1315, "&lt;=" &amp; $A185, DataRegularSeason20242025!$D$3:$D$1315, R$1)+SUMIFS(DataRegularSeason20242025!$AB$3:$AB$1315,DataRegularSeason20242025!$B$3:$B$1315, "&lt;=" &amp; $A185, DataRegularSeason20242025!$E$3:$E$1315, R$1)</f>
        <v>15</v>
      </c>
      <c r="S185" s="2">
        <f>SUMIFS(DataRegularSeason20242025!$AA$3:$AA$1315,DataRegularSeason20242025!$B$3:$B$1315, "&lt;=" &amp; $A185, DataRegularSeason20242025!$D$3:$D$1315, S$1)+SUMIFS(DataRegularSeason20242025!$AB$3:$AB$1315,DataRegularSeason20242025!$B$3:$B$1315, "&lt;=" &amp; $A185, DataRegularSeason20242025!$E$3:$E$1315, S$1)</f>
        <v>19</v>
      </c>
      <c r="T185" s="2">
        <f>SUMIFS(DataRegularSeason20242025!$AA$3:$AA$1315,DataRegularSeason20242025!$B$3:$B$1315, "&lt;=" &amp; $A185, DataRegularSeason20242025!$D$3:$D$1315, T$1)+SUMIFS(DataRegularSeason20242025!$AB$3:$AB$1315,DataRegularSeason20242025!$B$3:$B$1315, "&lt;=" &amp; $A185, DataRegularSeason20242025!$E$3:$E$1315, T$1)</f>
        <v>25</v>
      </c>
      <c r="U185" s="2">
        <f>SUMIFS(DataRegularSeason20242025!$AA$3:$AA$1315,DataRegularSeason20242025!$B$3:$B$1315, "&lt;=" &amp; $A185, DataRegularSeason20242025!$D$3:$D$1315, U$1)+SUMIFS(DataRegularSeason20242025!$AB$3:$AB$1315,DataRegularSeason20242025!$B$3:$B$1315, "&lt;=" &amp; $A185, DataRegularSeason20242025!$E$3:$E$1315, U$1)</f>
        <v>17</v>
      </c>
      <c r="V185" s="2">
        <f>SUMIFS(DataRegularSeason20242025!$AA$3:$AA$1315,DataRegularSeason20242025!$B$3:$B$1315, "&lt;=" &amp; $A185, DataRegularSeason20242025!$D$3:$D$1315, V$1)+SUMIFS(DataRegularSeason20242025!$AB$3:$AB$1315,DataRegularSeason20242025!$B$3:$B$1315, "&lt;=" &amp; $A185, DataRegularSeason20242025!$E$3:$E$1315, V$1)</f>
        <v>18</v>
      </c>
      <c r="W185" s="2">
        <f>SUMIFS(DataRegularSeason20242025!$AA$3:$AA$1315,DataRegularSeason20242025!$B$3:$B$1315, "&lt;=" &amp; $A185, DataRegularSeason20242025!$D$3:$D$1315, W$1)+SUMIFS(DataRegularSeason20242025!$AB$3:$AB$1315,DataRegularSeason20242025!$B$3:$B$1315, "&lt;=" &amp; $A185, DataRegularSeason20242025!$E$3:$E$1315, W$1)</f>
        <v>18</v>
      </c>
      <c r="X185" s="2">
        <f>SUMIFS(DataRegularSeason20242025!$AA$3:$AA$1315,DataRegularSeason20242025!$B$3:$B$1315, "&lt;=" &amp; $A185, DataRegularSeason20242025!$D$3:$D$1315, X$1)+SUMIFS(DataRegularSeason20242025!$AB$3:$AB$1315,DataRegularSeason20242025!$B$3:$B$1315, "&lt;=" &amp; $A185, DataRegularSeason20242025!$E$3:$E$1315, X$1)</f>
        <v>21</v>
      </c>
      <c r="Y185" s="2">
        <f>SUMIFS(DataRegularSeason20242025!$AA$3:$AA$1315,DataRegularSeason20242025!$B$3:$B$1315, "&lt;=" &amp; $A185, DataRegularSeason20242025!$D$3:$D$1315, Y$1)+SUMIFS(DataRegularSeason20242025!$AB$3:$AB$1315,DataRegularSeason20242025!$B$3:$B$1315, "&lt;=" &amp; $A185, DataRegularSeason20242025!$E$3:$E$1315, Y$1)</f>
        <v>16</v>
      </c>
      <c r="Z185" s="2">
        <f>SUMIFS(DataRegularSeason20242025!$AA$3:$AA$1315,DataRegularSeason20242025!$B$3:$B$1315, "&lt;=" &amp; $A185, DataRegularSeason20242025!$D$3:$D$1315, Z$1)+SUMIFS(DataRegularSeason20242025!$AB$3:$AB$1315,DataRegularSeason20242025!$B$3:$B$1315, "&lt;=" &amp; $A185, DataRegularSeason20242025!$E$3:$E$1315, Z$1)</f>
        <v>17</v>
      </c>
      <c r="AA185" s="2">
        <f>SUMIFS(DataRegularSeason20242025!$AA$3:$AA$1315,DataRegularSeason20242025!$B$3:$B$1315, "&lt;=" &amp; $A185, DataRegularSeason20242025!$D$3:$D$1315, AA$1)+SUMIFS(DataRegularSeason20242025!$AB$3:$AB$1315,DataRegularSeason20242025!$B$3:$B$1315, "&lt;=" &amp; $A185, DataRegularSeason20242025!$E$3:$E$1315, AA$1)</f>
        <v>21</v>
      </c>
      <c r="AB185" s="2">
        <f>SUMIFS(DataRegularSeason20242025!$AA$3:$AA$1315,DataRegularSeason20242025!$B$3:$B$1315, "&lt;=" &amp; $A185, DataRegularSeason20242025!$D$3:$D$1315, AB$1)+SUMIFS(DataRegularSeason20242025!$AB$3:$AB$1315,DataRegularSeason20242025!$B$3:$B$1315, "&lt;=" &amp; $A185, DataRegularSeason20242025!$E$3:$E$1315, AB$1)</f>
        <v>26</v>
      </c>
      <c r="AC185" s="2">
        <f>SUMIFS(DataRegularSeason20242025!$AA$3:$AA$1315,DataRegularSeason20242025!$B$3:$B$1315, "&lt;=" &amp; $A185, DataRegularSeason20242025!$D$3:$D$1315, AC$1)+SUMIFS(DataRegularSeason20242025!$AB$3:$AB$1315,DataRegularSeason20242025!$B$3:$B$1315, "&lt;=" &amp; $A185, DataRegularSeason20242025!$E$3:$E$1315, AC$1)</f>
        <v>17</v>
      </c>
      <c r="AD185" s="2">
        <f>SUMIFS(DataRegularSeason20242025!$AA$3:$AA$1315,DataRegularSeason20242025!$B$3:$B$1315, "&lt;=" &amp; $A185, DataRegularSeason20242025!$D$3:$D$1315, AD$1)+SUMIFS(DataRegularSeason20242025!$AB$3:$AB$1315,DataRegularSeason20242025!$B$3:$B$1315, "&lt;=" &amp; $A185, DataRegularSeason20242025!$E$3:$E$1315, AD$1)</f>
        <v>21</v>
      </c>
      <c r="AE185" s="2">
        <f>SUMIFS(DataRegularSeason20242025!$AA$3:$AA$1315,DataRegularSeason20242025!$B$3:$B$1315, "&lt;=" &amp; $A185, DataRegularSeason20242025!$D$3:$D$1315, AE$1)+SUMIFS(DataRegularSeason20242025!$AB$3:$AB$1315,DataRegularSeason20242025!$B$3:$B$1315, "&lt;=" &amp; $A185, DataRegularSeason20242025!$E$3:$E$1315, AE$1)</f>
        <v>24</v>
      </c>
      <c r="AF185" s="2">
        <f>SUMIFS(DataRegularSeason20242025!$AA$3:$AA$1315,DataRegularSeason20242025!$B$3:$B$1315, "&lt;=" &amp; $A185, DataRegularSeason20242025!$D$3:$D$1315, AF$1)+SUMIFS(DataRegularSeason20242025!$AB$3:$AB$1315,DataRegularSeason20242025!$B$3:$B$1315, "&lt;=" &amp; $A185, DataRegularSeason20242025!$E$3:$E$1315, AF$1)</f>
        <v>32</v>
      </c>
      <c r="AG185" s="2">
        <f>SUMIFS(DataRegularSeason20242025!$AA$3:$AA$1315,DataRegularSeason20242025!$B$3:$B$1315, "&lt;=" &amp; $A185, DataRegularSeason20242025!$D$3:$D$1315, AG$1)+SUMIFS(DataRegularSeason20242025!$AB$3:$AB$1315,DataRegularSeason20242025!$B$3:$B$1315, "&lt;=" &amp; $A185, DataRegularSeason20242025!$E$3:$E$1315, AG$1)</f>
        <v>27</v>
      </c>
    </row>
    <row r="186" spans="1:33" x14ac:dyDescent="0.25">
      <c r="A186" s="4">
        <v>45752</v>
      </c>
      <c r="B186" s="2">
        <f>SUMIFS(DataRegularSeason20242025!$AA$3:$AA$1315,DataRegularSeason20242025!$B$3:$B$1315, "&lt;=" &amp; $A186, DataRegularSeason20242025!$D$3:$D$1315, B$1)+SUMIFS(DataRegularSeason20242025!$AB$3:$AB$1315,DataRegularSeason20242025!$B$3:$B$1315, "&lt;=" &amp; $A186, DataRegularSeason20242025!$E$3:$E$1315, B$1)</f>
        <v>18</v>
      </c>
      <c r="C186" s="2">
        <f>SUMIFS(DataRegularSeason20242025!$AA$3:$AA$1315,DataRegularSeason20242025!$B$3:$B$1315, "&lt;=" &amp; $A186, DataRegularSeason20242025!$D$3:$D$1315, C$1)+SUMIFS(DataRegularSeason20242025!$AB$3:$AB$1315,DataRegularSeason20242025!$B$3:$B$1315, "&lt;=" &amp; $A186, DataRegularSeason20242025!$E$3:$E$1315, C$1)</f>
        <v>19</v>
      </c>
      <c r="D186" s="2">
        <f>SUMIFS(DataRegularSeason20242025!$AA$3:$AA$1315,DataRegularSeason20242025!$B$3:$B$1315, "&lt;=" &amp; $A186, DataRegularSeason20242025!$D$3:$D$1315, D$1)+SUMIFS(DataRegularSeason20242025!$AB$3:$AB$1315,DataRegularSeason20242025!$B$3:$B$1315, "&lt;=" &amp; $A186, DataRegularSeason20242025!$E$3:$E$1315, D$1)</f>
        <v>19</v>
      </c>
      <c r="E186" s="2">
        <f>SUMIFS(DataRegularSeason20242025!$AA$3:$AA$1315,DataRegularSeason20242025!$B$3:$B$1315, "&lt;=" &amp; $A186, DataRegularSeason20242025!$D$3:$D$1315, E$1)+SUMIFS(DataRegularSeason20242025!$AB$3:$AB$1315,DataRegularSeason20242025!$B$3:$B$1315, "&lt;=" &amp; $A186, DataRegularSeason20242025!$E$3:$E$1315, E$1)</f>
        <v>28</v>
      </c>
      <c r="F186" s="2">
        <f>SUMIFS(DataRegularSeason20242025!$AA$3:$AA$1315,DataRegularSeason20242025!$B$3:$B$1315, "&lt;=" &amp; $A186, DataRegularSeason20242025!$D$3:$D$1315, F$1)+SUMIFS(DataRegularSeason20242025!$AB$3:$AB$1315,DataRegularSeason20242025!$B$3:$B$1315, "&lt;=" &amp; $A186, DataRegularSeason20242025!$E$3:$E$1315, F$1)</f>
        <v>16</v>
      </c>
      <c r="G186" s="2">
        <f>SUMIFS(DataRegularSeason20242025!$AA$3:$AA$1315,DataRegularSeason20242025!$B$3:$B$1315, "&lt;=" &amp; $A186, DataRegularSeason20242025!$D$3:$D$1315, G$1)+SUMIFS(DataRegularSeason20242025!$AB$3:$AB$1315,DataRegularSeason20242025!$B$3:$B$1315, "&lt;=" &amp; $A186, DataRegularSeason20242025!$E$3:$E$1315, G$1)</f>
        <v>23</v>
      </c>
      <c r="H186" s="2">
        <f>SUMIFS(DataRegularSeason20242025!$AA$3:$AA$1315,DataRegularSeason20242025!$B$3:$B$1315, "&lt;=" &amp; $A186, DataRegularSeason20242025!$D$3:$D$1315, H$1)+SUMIFS(DataRegularSeason20242025!$AB$3:$AB$1315,DataRegularSeason20242025!$B$3:$B$1315, "&lt;=" &amp; $A186, DataRegularSeason20242025!$E$3:$E$1315, H$1)</f>
        <v>13</v>
      </c>
      <c r="I186" s="2">
        <f>SUMIFS(DataRegularSeason20242025!$AA$3:$AA$1315,DataRegularSeason20242025!$B$3:$B$1315, "&lt;=" &amp; $A186, DataRegularSeason20242025!$D$3:$D$1315, I$1)+SUMIFS(DataRegularSeason20242025!$AB$3:$AB$1315,DataRegularSeason20242025!$B$3:$B$1315, "&lt;=" &amp; $A186, DataRegularSeason20242025!$E$3:$E$1315, I$1)</f>
        <v>20</v>
      </c>
      <c r="J186" s="2">
        <f>SUMIFS(DataRegularSeason20242025!$AA$3:$AA$1315,DataRegularSeason20242025!$B$3:$B$1315, "&lt;=" &amp; $A186, DataRegularSeason20242025!$D$3:$D$1315, J$1)+SUMIFS(DataRegularSeason20242025!$AB$3:$AB$1315,DataRegularSeason20242025!$B$3:$B$1315, "&lt;=" &amp; $A186, DataRegularSeason20242025!$E$3:$E$1315, J$1)</f>
        <v>24</v>
      </c>
      <c r="K186" s="2">
        <f>SUMIFS(DataRegularSeason20242025!$AA$3:$AA$1315,DataRegularSeason20242025!$B$3:$B$1315, "&lt;=" &amp; $A186, DataRegularSeason20242025!$D$3:$D$1315, K$1)+SUMIFS(DataRegularSeason20242025!$AB$3:$AB$1315,DataRegularSeason20242025!$B$3:$B$1315, "&lt;=" &amp; $A186, DataRegularSeason20242025!$E$3:$E$1315, K$1)</f>
        <v>16</v>
      </c>
      <c r="L186" s="2">
        <f>SUMIFS(DataRegularSeason20242025!$AA$3:$AA$1315,DataRegularSeason20242025!$B$3:$B$1315, "&lt;=" &amp; $A186, DataRegularSeason20242025!$D$3:$D$1315, L$1)+SUMIFS(DataRegularSeason20242025!$AB$3:$AB$1315,DataRegularSeason20242025!$B$3:$B$1315, "&lt;=" &amp; $A186, DataRegularSeason20242025!$E$3:$E$1315, L$1)</f>
        <v>22</v>
      </c>
      <c r="M186" s="2">
        <f>SUMIFS(DataRegularSeason20242025!$AA$3:$AA$1315,DataRegularSeason20242025!$B$3:$B$1315, "&lt;=" &amp; $A186, DataRegularSeason20242025!$D$3:$D$1315, M$1)+SUMIFS(DataRegularSeason20242025!$AB$3:$AB$1315,DataRegularSeason20242025!$B$3:$B$1315, "&lt;=" &amp; $A186, DataRegularSeason20242025!$E$3:$E$1315, M$1)</f>
        <v>25</v>
      </c>
      <c r="N186" s="2">
        <f>SUMIFS(DataRegularSeason20242025!$AA$3:$AA$1315,DataRegularSeason20242025!$B$3:$B$1315, "&lt;=" &amp; $A186, DataRegularSeason20242025!$D$3:$D$1315, N$1)+SUMIFS(DataRegularSeason20242025!$AB$3:$AB$1315,DataRegularSeason20242025!$B$3:$B$1315, "&lt;=" &amp; $A186, DataRegularSeason20242025!$E$3:$E$1315, N$1)</f>
        <v>23</v>
      </c>
      <c r="O186" s="2">
        <f>SUMIFS(DataRegularSeason20242025!$AA$3:$AA$1315,DataRegularSeason20242025!$B$3:$B$1315, "&lt;=" &amp; $A186, DataRegularSeason20242025!$D$3:$D$1315, O$1)+SUMIFS(DataRegularSeason20242025!$AB$3:$AB$1315,DataRegularSeason20242025!$B$3:$B$1315, "&lt;=" &amp; $A186, DataRegularSeason20242025!$E$3:$E$1315, O$1)</f>
        <v>27</v>
      </c>
      <c r="P186" s="2">
        <f>SUMIFS(DataRegularSeason20242025!$AA$3:$AA$1315,DataRegularSeason20242025!$B$3:$B$1315, "&lt;=" &amp; $A186, DataRegularSeason20242025!$D$3:$D$1315, P$1)+SUMIFS(DataRegularSeason20242025!$AB$3:$AB$1315,DataRegularSeason20242025!$B$3:$B$1315, "&lt;=" &amp; $A186, DataRegularSeason20242025!$E$3:$E$1315, P$1)</f>
        <v>16</v>
      </c>
      <c r="Q186" s="2">
        <f>SUMIFS(DataRegularSeason20242025!$AA$3:$AA$1315,DataRegularSeason20242025!$B$3:$B$1315, "&lt;=" &amp; $A186, DataRegularSeason20242025!$D$3:$D$1315, Q$1)+SUMIFS(DataRegularSeason20242025!$AB$3:$AB$1315,DataRegularSeason20242025!$B$3:$B$1315, "&lt;=" &amp; $A186, DataRegularSeason20242025!$E$3:$E$1315, Q$1)</f>
        <v>26</v>
      </c>
      <c r="R186" s="2">
        <f>SUMIFS(DataRegularSeason20242025!$AA$3:$AA$1315,DataRegularSeason20242025!$B$3:$B$1315, "&lt;=" &amp; $A186, DataRegularSeason20242025!$D$3:$D$1315, R$1)+SUMIFS(DataRegularSeason20242025!$AB$3:$AB$1315,DataRegularSeason20242025!$B$3:$B$1315, "&lt;=" &amp; $A186, DataRegularSeason20242025!$E$3:$E$1315, R$1)</f>
        <v>15</v>
      </c>
      <c r="S186" s="2">
        <f>SUMIFS(DataRegularSeason20242025!$AA$3:$AA$1315,DataRegularSeason20242025!$B$3:$B$1315, "&lt;=" &amp; $A186, DataRegularSeason20242025!$D$3:$D$1315, S$1)+SUMIFS(DataRegularSeason20242025!$AB$3:$AB$1315,DataRegularSeason20242025!$B$3:$B$1315, "&lt;=" &amp; $A186, DataRegularSeason20242025!$E$3:$E$1315, S$1)</f>
        <v>19</v>
      </c>
      <c r="T186" s="2">
        <f>SUMIFS(DataRegularSeason20242025!$AA$3:$AA$1315,DataRegularSeason20242025!$B$3:$B$1315, "&lt;=" &amp; $A186, DataRegularSeason20242025!$D$3:$D$1315, T$1)+SUMIFS(DataRegularSeason20242025!$AB$3:$AB$1315,DataRegularSeason20242025!$B$3:$B$1315, "&lt;=" &amp; $A186, DataRegularSeason20242025!$E$3:$E$1315, T$1)</f>
        <v>25</v>
      </c>
      <c r="U186" s="2">
        <f>SUMIFS(DataRegularSeason20242025!$AA$3:$AA$1315,DataRegularSeason20242025!$B$3:$B$1315, "&lt;=" &amp; $A186, DataRegularSeason20242025!$D$3:$D$1315, U$1)+SUMIFS(DataRegularSeason20242025!$AB$3:$AB$1315,DataRegularSeason20242025!$B$3:$B$1315, "&lt;=" &amp; $A186, DataRegularSeason20242025!$E$3:$E$1315, U$1)</f>
        <v>17</v>
      </c>
      <c r="V186" s="2">
        <f>SUMIFS(DataRegularSeason20242025!$AA$3:$AA$1315,DataRegularSeason20242025!$B$3:$B$1315, "&lt;=" &amp; $A186, DataRegularSeason20242025!$D$3:$D$1315, V$1)+SUMIFS(DataRegularSeason20242025!$AB$3:$AB$1315,DataRegularSeason20242025!$B$3:$B$1315, "&lt;=" &amp; $A186, DataRegularSeason20242025!$E$3:$E$1315, V$1)</f>
        <v>18</v>
      </c>
      <c r="W186" s="2">
        <f>SUMIFS(DataRegularSeason20242025!$AA$3:$AA$1315,DataRegularSeason20242025!$B$3:$B$1315, "&lt;=" &amp; $A186, DataRegularSeason20242025!$D$3:$D$1315, W$1)+SUMIFS(DataRegularSeason20242025!$AB$3:$AB$1315,DataRegularSeason20242025!$B$3:$B$1315, "&lt;=" &amp; $A186, DataRegularSeason20242025!$E$3:$E$1315, W$1)</f>
        <v>18</v>
      </c>
      <c r="X186" s="2">
        <f>SUMIFS(DataRegularSeason20242025!$AA$3:$AA$1315,DataRegularSeason20242025!$B$3:$B$1315, "&lt;=" &amp; $A186, DataRegularSeason20242025!$D$3:$D$1315, X$1)+SUMIFS(DataRegularSeason20242025!$AB$3:$AB$1315,DataRegularSeason20242025!$B$3:$B$1315, "&lt;=" &amp; $A186, DataRegularSeason20242025!$E$3:$E$1315, X$1)</f>
        <v>21</v>
      </c>
      <c r="Y186" s="2">
        <f>SUMIFS(DataRegularSeason20242025!$AA$3:$AA$1315,DataRegularSeason20242025!$B$3:$B$1315, "&lt;=" &amp; $A186, DataRegularSeason20242025!$D$3:$D$1315, Y$1)+SUMIFS(DataRegularSeason20242025!$AB$3:$AB$1315,DataRegularSeason20242025!$B$3:$B$1315, "&lt;=" &amp; $A186, DataRegularSeason20242025!$E$3:$E$1315, Y$1)</f>
        <v>16</v>
      </c>
      <c r="Z186" s="2">
        <f>SUMIFS(DataRegularSeason20242025!$AA$3:$AA$1315,DataRegularSeason20242025!$B$3:$B$1315, "&lt;=" &amp; $A186, DataRegularSeason20242025!$D$3:$D$1315, Z$1)+SUMIFS(DataRegularSeason20242025!$AB$3:$AB$1315,DataRegularSeason20242025!$B$3:$B$1315, "&lt;=" &amp; $A186, DataRegularSeason20242025!$E$3:$E$1315, Z$1)</f>
        <v>17</v>
      </c>
      <c r="AA186" s="2">
        <f>SUMIFS(DataRegularSeason20242025!$AA$3:$AA$1315,DataRegularSeason20242025!$B$3:$B$1315, "&lt;=" &amp; $A186, DataRegularSeason20242025!$D$3:$D$1315, AA$1)+SUMIFS(DataRegularSeason20242025!$AB$3:$AB$1315,DataRegularSeason20242025!$B$3:$B$1315, "&lt;=" &amp; $A186, DataRegularSeason20242025!$E$3:$E$1315, AA$1)</f>
        <v>21</v>
      </c>
      <c r="AB186" s="2">
        <f>SUMIFS(DataRegularSeason20242025!$AA$3:$AA$1315,DataRegularSeason20242025!$B$3:$B$1315, "&lt;=" &amp; $A186, DataRegularSeason20242025!$D$3:$D$1315, AB$1)+SUMIFS(DataRegularSeason20242025!$AB$3:$AB$1315,DataRegularSeason20242025!$B$3:$B$1315, "&lt;=" &amp; $A186, DataRegularSeason20242025!$E$3:$E$1315, AB$1)</f>
        <v>26</v>
      </c>
      <c r="AC186" s="2">
        <f>SUMIFS(DataRegularSeason20242025!$AA$3:$AA$1315,DataRegularSeason20242025!$B$3:$B$1315, "&lt;=" &amp; $A186, DataRegularSeason20242025!$D$3:$D$1315, AC$1)+SUMIFS(DataRegularSeason20242025!$AB$3:$AB$1315,DataRegularSeason20242025!$B$3:$B$1315, "&lt;=" &amp; $A186, DataRegularSeason20242025!$E$3:$E$1315, AC$1)</f>
        <v>17</v>
      </c>
      <c r="AD186" s="2">
        <f>SUMIFS(DataRegularSeason20242025!$AA$3:$AA$1315,DataRegularSeason20242025!$B$3:$B$1315, "&lt;=" &amp; $A186, DataRegularSeason20242025!$D$3:$D$1315, AD$1)+SUMIFS(DataRegularSeason20242025!$AB$3:$AB$1315,DataRegularSeason20242025!$B$3:$B$1315, "&lt;=" &amp; $A186, DataRegularSeason20242025!$E$3:$E$1315, AD$1)</f>
        <v>21</v>
      </c>
      <c r="AE186" s="2">
        <f>SUMIFS(DataRegularSeason20242025!$AA$3:$AA$1315,DataRegularSeason20242025!$B$3:$B$1315, "&lt;=" &amp; $A186, DataRegularSeason20242025!$D$3:$D$1315, AE$1)+SUMIFS(DataRegularSeason20242025!$AB$3:$AB$1315,DataRegularSeason20242025!$B$3:$B$1315, "&lt;=" &amp; $A186, DataRegularSeason20242025!$E$3:$E$1315, AE$1)</f>
        <v>24</v>
      </c>
      <c r="AF186" s="2">
        <f>SUMIFS(DataRegularSeason20242025!$AA$3:$AA$1315,DataRegularSeason20242025!$B$3:$B$1315, "&lt;=" &amp; $A186, DataRegularSeason20242025!$D$3:$D$1315, AF$1)+SUMIFS(DataRegularSeason20242025!$AB$3:$AB$1315,DataRegularSeason20242025!$B$3:$B$1315, "&lt;=" &amp; $A186, DataRegularSeason20242025!$E$3:$E$1315, AF$1)</f>
        <v>32</v>
      </c>
      <c r="AG186" s="2">
        <f>SUMIFS(DataRegularSeason20242025!$AA$3:$AA$1315,DataRegularSeason20242025!$B$3:$B$1315, "&lt;=" &amp; $A186, DataRegularSeason20242025!$D$3:$D$1315, AG$1)+SUMIFS(DataRegularSeason20242025!$AB$3:$AB$1315,DataRegularSeason20242025!$B$3:$B$1315, "&lt;=" &amp; $A186, DataRegularSeason20242025!$E$3:$E$1315, AG$1)</f>
        <v>27</v>
      </c>
    </row>
    <row r="187" spans="1:33" x14ac:dyDescent="0.25">
      <c r="A187" s="4">
        <v>45753</v>
      </c>
      <c r="B187" s="2">
        <f>SUMIFS(DataRegularSeason20242025!$AA$3:$AA$1315,DataRegularSeason20242025!$B$3:$B$1315, "&lt;=" &amp; $A187, DataRegularSeason20242025!$D$3:$D$1315, B$1)+SUMIFS(DataRegularSeason20242025!$AB$3:$AB$1315,DataRegularSeason20242025!$B$3:$B$1315, "&lt;=" &amp; $A187, DataRegularSeason20242025!$E$3:$E$1315, B$1)</f>
        <v>18</v>
      </c>
      <c r="C187" s="2">
        <f>SUMIFS(DataRegularSeason20242025!$AA$3:$AA$1315,DataRegularSeason20242025!$B$3:$B$1315, "&lt;=" &amp; $A187, DataRegularSeason20242025!$D$3:$D$1315, C$1)+SUMIFS(DataRegularSeason20242025!$AB$3:$AB$1315,DataRegularSeason20242025!$B$3:$B$1315, "&lt;=" &amp; $A187, DataRegularSeason20242025!$E$3:$E$1315, C$1)</f>
        <v>19</v>
      </c>
      <c r="D187" s="2">
        <f>SUMIFS(DataRegularSeason20242025!$AA$3:$AA$1315,DataRegularSeason20242025!$B$3:$B$1315, "&lt;=" &amp; $A187, DataRegularSeason20242025!$D$3:$D$1315, D$1)+SUMIFS(DataRegularSeason20242025!$AB$3:$AB$1315,DataRegularSeason20242025!$B$3:$B$1315, "&lt;=" &amp; $A187, DataRegularSeason20242025!$E$3:$E$1315, D$1)</f>
        <v>19</v>
      </c>
      <c r="E187" s="2">
        <f>SUMIFS(DataRegularSeason20242025!$AA$3:$AA$1315,DataRegularSeason20242025!$B$3:$B$1315, "&lt;=" &amp; $A187, DataRegularSeason20242025!$D$3:$D$1315, E$1)+SUMIFS(DataRegularSeason20242025!$AB$3:$AB$1315,DataRegularSeason20242025!$B$3:$B$1315, "&lt;=" &amp; $A187, DataRegularSeason20242025!$E$3:$E$1315, E$1)</f>
        <v>28</v>
      </c>
      <c r="F187" s="2">
        <f>SUMIFS(DataRegularSeason20242025!$AA$3:$AA$1315,DataRegularSeason20242025!$B$3:$B$1315, "&lt;=" &amp; $A187, DataRegularSeason20242025!$D$3:$D$1315, F$1)+SUMIFS(DataRegularSeason20242025!$AB$3:$AB$1315,DataRegularSeason20242025!$B$3:$B$1315, "&lt;=" &amp; $A187, DataRegularSeason20242025!$E$3:$E$1315, F$1)</f>
        <v>16</v>
      </c>
      <c r="G187" s="2">
        <f>SUMIFS(DataRegularSeason20242025!$AA$3:$AA$1315,DataRegularSeason20242025!$B$3:$B$1315, "&lt;=" &amp; $A187, DataRegularSeason20242025!$D$3:$D$1315, G$1)+SUMIFS(DataRegularSeason20242025!$AB$3:$AB$1315,DataRegularSeason20242025!$B$3:$B$1315, "&lt;=" &amp; $A187, DataRegularSeason20242025!$E$3:$E$1315, G$1)</f>
        <v>23</v>
      </c>
      <c r="H187" s="2">
        <f>SUMIFS(DataRegularSeason20242025!$AA$3:$AA$1315,DataRegularSeason20242025!$B$3:$B$1315, "&lt;=" &amp; $A187, DataRegularSeason20242025!$D$3:$D$1315, H$1)+SUMIFS(DataRegularSeason20242025!$AB$3:$AB$1315,DataRegularSeason20242025!$B$3:$B$1315, "&lt;=" &amp; $A187, DataRegularSeason20242025!$E$3:$E$1315, H$1)</f>
        <v>13</v>
      </c>
      <c r="I187" s="2">
        <f>SUMIFS(DataRegularSeason20242025!$AA$3:$AA$1315,DataRegularSeason20242025!$B$3:$B$1315, "&lt;=" &amp; $A187, DataRegularSeason20242025!$D$3:$D$1315, I$1)+SUMIFS(DataRegularSeason20242025!$AB$3:$AB$1315,DataRegularSeason20242025!$B$3:$B$1315, "&lt;=" &amp; $A187, DataRegularSeason20242025!$E$3:$E$1315, I$1)</f>
        <v>20</v>
      </c>
      <c r="J187" s="2">
        <f>SUMIFS(DataRegularSeason20242025!$AA$3:$AA$1315,DataRegularSeason20242025!$B$3:$B$1315, "&lt;=" &amp; $A187, DataRegularSeason20242025!$D$3:$D$1315, J$1)+SUMIFS(DataRegularSeason20242025!$AB$3:$AB$1315,DataRegularSeason20242025!$B$3:$B$1315, "&lt;=" &amp; $A187, DataRegularSeason20242025!$E$3:$E$1315, J$1)</f>
        <v>24</v>
      </c>
      <c r="K187" s="2">
        <f>SUMIFS(DataRegularSeason20242025!$AA$3:$AA$1315,DataRegularSeason20242025!$B$3:$B$1315, "&lt;=" &amp; $A187, DataRegularSeason20242025!$D$3:$D$1315, K$1)+SUMIFS(DataRegularSeason20242025!$AB$3:$AB$1315,DataRegularSeason20242025!$B$3:$B$1315, "&lt;=" &amp; $A187, DataRegularSeason20242025!$E$3:$E$1315, K$1)</f>
        <v>16</v>
      </c>
      <c r="L187" s="2">
        <f>SUMIFS(DataRegularSeason20242025!$AA$3:$AA$1315,DataRegularSeason20242025!$B$3:$B$1315, "&lt;=" &amp; $A187, DataRegularSeason20242025!$D$3:$D$1315, L$1)+SUMIFS(DataRegularSeason20242025!$AB$3:$AB$1315,DataRegularSeason20242025!$B$3:$B$1315, "&lt;=" &amp; $A187, DataRegularSeason20242025!$E$3:$E$1315, L$1)</f>
        <v>22</v>
      </c>
      <c r="M187" s="2">
        <f>SUMIFS(DataRegularSeason20242025!$AA$3:$AA$1315,DataRegularSeason20242025!$B$3:$B$1315, "&lt;=" &amp; $A187, DataRegularSeason20242025!$D$3:$D$1315, M$1)+SUMIFS(DataRegularSeason20242025!$AB$3:$AB$1315,DataRegularSeason20242025!$B$3:$B$1315, "&lt;=" &amp; $A187, DataRegularSeason20242025!$E$3:$E$1315, M$1)</f>
        <v>25</v>
      </c>
      <c r="N187" s="2">
        <f>SUMIFS(DataRegularSeason20242025!$AA$3:$AA$1315,DataRegularSeason20242025!$B$3:$B$1315, "&lt;=" &amp; $A187, DataRegularSeason20242025!$D$3:$D$1315, N$1)+SUMIFS(DataRegularSeason20242025!$AB$3:$AB$1315,DataRegularSeason20242025!$B$3:$B$1315, "&lt;=" &amp; $A187, DataRegularSeason20242025!$E$3:$E$1315, N$1)</f>
        <v>23</v>
      </c>
      <c r="O187" s="2">
        <f>SUMIFS(DataRegularSeason20242025!$AA$3:$AA$1315,DataRegularSeason20242025!$B$3:$B$1315, "&lt;=" &amp; $A187, DataRegularSeason20242025!$D$3:$D$1315, O$1)+SUMIFS(DataRegularSeason20242025!$AB$3:$AB$1315,DataRegularSeason20242025!$B$3:$B$1315, "&lt;=" &amp; $A187, DataRegularSeason20242025!$E$3:$E$1315, O$1)</f>
        <v>27</v>
      </c>
      <c r="P187" s="2">
        <f>SUMIFS(DataRegularSeason20242025!$AA$3:$AA$1315,DataRegularSeason20242025!$B$3:$B$1315, "&lt;=" &amp; $A187, DataRegularSeason20242025!$D$3:$D$1315, P$1)+SUMIFS(DataRegularSeason20242025!$AB$3:$AB$1315,DataRegularSeason20242025!$B$3:$B$1315, "&lt;=" &amp; $A187, DataRegularSeason20242025!$E$3:$E$1315, P$1)</f>
        <v>16</v>
      </c>
      <c r="Q187" s="2">
        <f>SUMIFS(DataRegularSeason20242025!$AA$3:$AA$1315,DataRegularSeason20242025!$B$3:$B$1315, "&lt;=" &amp; $A187, DataRegularSeason20242025!$D$3:$D$1315, Q$1)+SUMIFS(DataRegularSeason20242025!$AB$3:$AB$1315,DataRegularSeason20242025!$B$3:$B$1315, "&lt;=" &amp; $A187, DataRegularSeason20242025!$E$3:$E$1315, Q$1)</f>
        <v>26</v>
      </c>
      <c r="R187" s="2">
        <f>SUMIFS(DataRegularSeason20242025!$AA$3:$AA$1315,DataRegularSeason20242025!$B$3:$B$1315, "&lt;=" &amp; $A187, DataRegularSeason20242025!$D$3:$D$1315, R$1)+SUMIFS(DataRegularSeason20242025!$AB$3:$AB$1315,DataRegularSeason20242025!$B$3:$B$1315, "&lt;=" &amp; $A187, DataRegularSeason20242025!$E$3:$E$1315, R$1)</f>
        <v>15</v>
      </c>
      <c r="S187" s="2">
        <f>SUMIFS(DataRegularSeason20242025!$AA$3:$AA$1315,DataRegularSeason20242025!$B$3:$B$1315, "&lt;=" &amp; $A187, DataRegularSeason20242025!$D$3:$D$1315, S$1)+SUMIFS(DataRegularSeason20242025!$AB$3:$AB$1315,DataRegularSeason20242025!$B$3:$B$1315, "&lt;=" &amp; $A187, DataRegularSeason20242025!$E$3:$E$1315, S$1)</f>
        <v>19</v>
      </c>
      <c r="T187" s="2">
        <f>SUMIFS(DataRegularSeason20242025!$AA$3:$AA$1315,DataRegularSeason20242025!$B$3:$B$1315, "&lt;=" &amp; $A187, DataRegularSeason20242025!$D$3:$D$1315, T$1)+SUMIFS(DataRegularSeason20242025!$AB$3:$AB$1315,DataRegularSeason20242025!$B$3:$B$1315, "&lt;=" &amp; $A187, DataRegularSeason20242025!$E$3:$E$1315, T$1)</f>
        <v>25</v>
      </c>
      <c r="U187" s="2">
        <f>SUMIFS(DataRegularSeason20242025!$AA$3:$AA$1315,DataRegularSeason20242025!$B$3:$B$1315, "&lt;=" &amp; $A187, DataRegularSeason20242025!$D$3:$D$1315, U$1)+SUMIFS(DataRegularSeason20242025!$AB$3:$AB$1315,DataRegularSeason20242025!$B$3:$B$1315, "&lt;=" &amp; $A187, DataRegularSeason20242025!$E$3:$E$1315, U$1)</f>
        <v>17</v>
      </c>
      <c r="V187" s="2">
        <f>SUMIFS(DataRegularSeason20242025!$AA$3:$AA$1315,DataRegularSeason20242025!$B$3:$B$1315, "&lt;=" &amp; $A187, DataRegularSeason20242025!$D$3:$D$1315, V$1)+SUMIFS(DataRegularSeason20242025!$AB$3:$AB$1315,DataRegularSeason20242025!$B$3:$B$1315, "&lt;=" &amp; $A187, DataRegularSeason20242025!$E$3:$E$1315, V$1)</f>
        <v>18</v>
      </c>
      <c r="W187" s="2">
        <f>SUMIFS(DataRegularSeason20242025!$AA$3:$AA$1315,DataRegularSeason20242025!$B$3:$B$1315, "&lt;=" &amp; $A187, DataRegularSeason20242025!$D$3:$D$1315, W$1)+SUMIFS(DataRegularSeason20242025!$AB$3:$AB$1315,DataRegularSeason20242025!$B$3:$B$1315, "&lt;=" &amp; $A187, DataRegularSeason20242025!$E$3:$E$1315, W$1)</f>
        <v>18</v>
      </c>
      <c r="X187" s="2">
        <f>SUMIFS(DataRegularSeason20242025!$AA$3:$AA$1315,DataRegularSeason20242025!$B$3:$B$1315, "&lt;=" &amp; $A187, DataRegularSeason20242025!$D$3:$D$1315, X$1)+SUMIFS(DataRegularSeason20242025!$AB$3:$AB$1315,DataRegularSeason20242025!$B$3:$B$1315, "&lt;=" &amp; $A187, DataRegularSeason20242025!$E$3:$E$1315, X$1)</f>
        <v>21</v>
      </c>
      <c r="Y187" s="2">
        <f>SUMIFS(DataRegularSeason20242025!$AA$3:$AA$1315,DataRegularSeason20242025!$B$3:$B$1315, "&lt;=" &amp; $A187, DataRegularSeason20242025!$D$3:$D$1315, Y$1)+SUMIFS(DataRegularSeason20242025!$AB$3:$AB$1315,DataRegularSeason20242025!$B$3:$B$1315, "&lt;=" &amp; $A187, DataRegularSeason20242025!$E$3:$E$1315, Y$1)</f>
        <v>16</v>
      </c>
      <c r="Z187" s="2">
        <f>SUMIFS(DataRegularSeason20242025!$AA$3:$AA$1315,DataRegularSeason20242025!$B$3:$B$1315, "&lt;=" &amp; $A187, DataRegularSeason20242025!$D$3:$D$1315, Z$1)+SUMIFS(DataRegularSeason20242025!$AB$3:$AB$1315,DataRegularSeason20242025!$B$3:$B$1315, "&lt;=" &amp; $A187, DataRegularSeason20242025!$E$3:$E$1315, Z$1)</f>
        <v>17</v>
      </c>
      <c r="AA187" s="2">
        <f>SUMIFS(DataRegularSeason20242025!$AA$3:$AA$1315,DataRegularSeason20242025!$B$3:$B$1315, "&lt;=" &amp; $A187, DataRegularSeason20242025!$D$3:$D$1315, AA$1)+SUMIFS(DataRegularSeason20242025!$AB$3:$AB$1315,DataRegularSeason20242025!$B$3:$B$1315, "&lt;=" &amp; $A187, DataRegularSeason20242025!$E$3:$E$1315, AA$1)</f>
        <v>21</v>
      </c>
      <c r="AB187" s="2">
        <f>SUMIFS(DataRegularSeason20242025!$AA$3:$AA$1315,DataRegularSeason20242025!$B$3:$B$1315, "&lt;=" &amp; $A187, DataRegularSeason20242025!$D$3:$D$1315, AB$1)+SUMIFS(DataRegularSeason20242025!$AB$3:$AB$1315,DataRegularSeason20242025!$B$3:$B$1315, "&lt;=" &amp; $A187, DataRegularSeason20242025!$E$3:$E$1315, AB$1)</f>
        <v>26</v>
      </c>
      <c r="AC187" s="2">
        <f>SUMIFS(DataRegularSeason20242025!$AA$3:$AA$1315,DataRegularSeason20242025!$B$3:$B$1315, "&lt;=" &amp; $A187, DataRegularSeason20242025!$D$3:$D$1315, AC$1)+SUMIFS(DataRegularSeason20242025!$AB$3:$AB$1315,DataRegularSeason20242025!$B$3:$B$1315, "&lt;=" &amp; $A187, DataRegularSeason20242025!$E$3:$E$1315, AC$1)</f>
        <v>17</v>
      </c>
      <c r="AD187" s="2">
        <f>SUMIFS(DataRegularSeason20242025!$AA$3:$AA$1315,DataRegularSeason20242025!$B$3:$B$1315, "&lt;=" &amp; $A187, DataRegularSeason20242025!$D$3:$D$1315, AD$1)+SUMIFS(DataRegularSeason20242025!$AB$3:$AB$1315,DataRegularSeason20242025!$B$3:$B$1315, "&lt;=" &amp; $A187, DataRegularSeason20242025!$E$3:$E$1315, AD$1)</f>
        <v>21</v>
      </c>
      <c r="AE187" s="2">
        <f>SUMIFS(DataRegularSeason20242025!$AA$3:$AA$1315,DataRegularSeason20242025!$B$3:$B$1315, "&lt;=" &amp; $A187, DataRegularSeason20242025!$D$3:$D$1315, AE$1)+SUMIFS(DataRegularSeason20242025!$AB$3:$AB$1315,DataRegularSeason20242025!$B$3:$B$1315, "&lt;=" &amp; $A187, DataRegularSeason20242025!$E$3:$E$1315, AE$1)</f>
        <v>24</v>
      </c>
      <c r="AF187" s="2">
        <f>SUMIFS(DataRegularSeason20242025!$AA$3:$AA$1315,DataRegularSeason20242025!$B$3:$B$1315, "&lt;=" &amp; $A187, DataRegularSeason20242025!$D$3:$D$1315, AF$1)+SUMIFS(DataRegularSeason20242025!$AB$3:$AB$1315,DataRegularSeason20242025!$B$3:$B$1315, "&lt;=" &amp; $A187, DataRegularSeason20242025!$E$3:$E$1315, AF$1)</f>
        <v>32</v>
      </c>
      <c r="AG187" s="2">
        <f>SUMIFS(DataRegularSeason20242025!$AA$3:$AA$1315,DataRegularSeason20242025!$B$3:$B$1315, "&lt;=" &amp; $A187, DataRegularSeason20242025!$D$3:$D$1315, AG$1)+SUMIFS(DataRegularSeason20242025!$AB$3:$AB$1315,DataRegularSeason20242025!$B$3:$B$1315, "&lt;=" &amp; $A187, DataRegularSeason20242025!$E$3:$E$1315, AG$1)</f>
        <v>27</v>
      </c>
    </row>
    <row r="188" spans="1:33" x14ac:dyDescent="0.25">
      <c r="A188" s="4">
        <v>45754</v>
      </c>
      <c r="B188" s="2">
        <f>SUMIFS(DataRegularSeason20242025!$AA$3:$AA$1315,DataRegularSeason20242025!$B$3:$B$1315, "&lt;=" &amp; $A188, DataRegularSeason20242025!$D$3:$D$1315, B$1)+SUMIFS(DataRegularSeason20242025!$AB$3:$AB$1315,DataRegularSeason20242025!$B$3:$B$1315, "&lt;=" &amp; $A188, DataRegularSeason20242025!$E$3:$E$1315, B$1)</f>
        <v>18</v>
      </c>
      <c r="C188" s="2">
        <f>SUMIFS(DataRegularSeason20242025!$AA$3:$AA$1315,DataRegularSeason20242025!$B$3:$B$1315, "&lt;=" &amp; $A188, DataRegularSeason20242025!$D$3:$D$1315, C$1)+SUMIFS(DataRegularSeason20242025!$AB$3:$AB$1315,DataRegularSeason20242025!$B$3:$B$1315, "&lt;=" &amp; $A188, DataRegularSeason20242025!$E$3:$E$1315, C$1)</f>
        <v>19</v>
      </c>
      <c r="D188" s="2">
        <f>SUMIFS(DataRegularSeason20242025!$AA$3:$AA$1315,DataRegularSeason20242025!$B$3:$B$1315, "&lt;=" &amp; $A188, DataRegularSeason20242025!$D$3:$D$1315, D$1)+SUMIFS(DataRegularSeason20242025!$AB$3:$AB$1315,DataRegularSeason20242025!$B$3:$B$1315, "&lt;=" &amp; $A188, DataRegularSeason20242025!$E$3:$E$1315, D$1)</f>
        <v>19</v>
      </c>
      <c r="E188" s="2">
        <f>SUMIFS(DataRegularSeason20242025!$AA$3:$AA$1315,DataRegularSeason20242025!$B$3:$B$1315, "&lt;=" &amp; $A188, DataRegularSeason20242025!$D$3:$D$1315, E$1)+SUMIFS(DataRegularSeason20242025!$AB$3:$AB$1315,DataRegularSeason20242025!$B$3:$B$1315, "&lt;=" &amp; $A188, DataRegularSeason20242025!$E$3:$E$1315, E$1)</f>
        <v>28</v>
      </c>
      <c r="F188" s="2">
        <f>SUMIFS(DataRegularSeason20242025!$AA$3:$AA$1315,DataRegularSeason20242025!$B$3:$B$1315, "&lt;=" &amp; $A188, DataRegularSeason20242025!$D$3:$D$1315, F$1)+SUMIFS(DataRegularSeason20242025!$AB$3:$AB$1315,DataRegularSeason20242025!$B$3:$B$1315, "&lt;=" &amp; $A188, DataRegularSeason20242025!$E$3:$E$1315, F$1)</f>
        <v>16</v>
      </c>
      <c r="G188" s="2">
        <f>SUMIFS(DataRegularSeason20242025!$AA$3:$AA$1315,DataRegularSeason20242025!$B$3:$B$1315, "&lt;=" &amp; $A188, DataRegularSeason20242025!$D$3:$D$1315, G$1)+SUMIFS(DataRegularSeason20242025!$AB$3:$AB$1315,DataRegularSeason20242025!$B$3:$B$1315, "&lt;=" &amp; $A188, DataRegularSeason20242025!$E$3:$E$1315, G$1)</f>
        <v>23</v>
      </c>
      <c r="H188" s="2">
        <f>SUMIFS(DataRegularSeason20242025!$AA$3:$AA$1315,DataRegularSeason20242025!$B$3:$B$1315, "&lt;=" &amp; $A188, DataRegularSeason20242025!$D$3:$D$1315, H$1)+SUMIFS(DataRegularSeason20242025!$AB$3:$AB$1315,DataRegularSeason20242025!$B$3:$B$1315, "&lt;=" &amp; $A188, DataRegularSeason20242025!$E$3:$E$1315, H$1)</f>
        <v>13</v>
      </c>
      <c r="I188" s="2">
        <f>SUMIFS(DataRegularSeason20242025!$AA$3:$AA$1315,DataRegularSeason20242025!$B$3:$B$1315, "&lt;=" &amp; $A188, DataRegularSeason20242025!$D$3:$D$1315, I$1)+SUMIFS(DataRegularSeason20242025!$AB$3:$AB$1315,DataRegularSeason20242025!$B$3:$B$1315, "&lt;=" &amp; $A188, DataRegularSeason20242025!$E$3:$E$1315, I$1)</f>
        <v>20</v>
      </c>
      <c r="J188" s="2">
        <f>SUMIFS(DataRegularSeason20242025!$AA$3:$AA$1315,DataRegularSeason20242025!$B$3:$B$1315, "&lt;=" &amp; $A188, DataRegularSeason20242025!$D$3:$D$1315, J$1)+SUMIFS(DataRegularSeason20242025!$AB$3:$AB$1315,DataRegularSeason20242025!$B$3:$B$1315, "&lt;=" &amp; $A188, DataRegularSeason20242025!$E$3:$E$1315, J$1)</f>
        <v>24</v>
      </c>
      <c r="K188" s="2">
        <f>SUMIFS(DataRegularSeason20242025!$AA$3:$AA$1315,DataRegularSeason20242025!$B$3:$B$1315, "&lt;=" &amp; $A188, DataRegularSeason20242025!$D$3:$D$1315, K$1)+SUMIFS(DataRegularSeason20242025!$AB$3:$AB$1315,DataRegularSeason20242025!$B$3:$B$1315, "&lt;=" &amp; $A188, DataRegularSeason20242025!$E$3:$E$1315, K$1)</f>
        <v>16</v>
      </c>
      <c r="L188" s="2">
        <f>SUMIFS(DataRegularSeason20242025!$AA$3:$AA$1315,DataRegularSeason20242025!$B$3:$B$1315, "&lt;=" &amp; $A188, DataRegularSeason20242025!$D$3:$D$1315, L$1)+SUMIFS(DataRegularSeason20242025!$AB$3:$AB$1315,DataRegularSeason20242025!$B$3:$B$1315, "&lt;=" &amp; $A188, DataRegularSeason20242025!$E$3:$E$1315, L$1)</f>
        <v>22</v>
      </c>
      <c r="M188" s="2">
        <f>SUMIFS(DataRegularSeason20242025!$AA$3:$AA$1315,DataRegularSeason20242025!$B$3:$B$1315, "&lt;=" &amp; $A188, DataRegularSeason20242025!$D$3:$D$1315, M$1)+SUMIFS(DataRegularSeason20242025!$AB$3:$AB$1315,DataRegularSeason20242025!$B$3:$B$1315, "&lt;=" &amp; $A188, DataRegularSeason20242025!$E$3:$E$1315, M$1)</f>
        <v>25</v>
      </c>
      <c r="N188" s="2">
        <f>SUMIFS(DataRegularSeason20242025!$AA$3:$AA$1315,DataRegularSeason20242025!$B$3:$B$1315, "&lt;=" &amp; $A188, DataRegularSeason20242025!$D$3:$D$1315, N$1)+SUMIFS(DataRegularSeason20242025!$AB$3:$AB$1315,DataRegularSeason20242025!$B$3:$B$1315, "&lt;=" &amp; $A188, DataRegularSeason20242025!$E$3:$E$1315, N$1)</f>
        <v>23</v>
      </c>
      <c r="O188" s="2">
        <f>SUMIFS(DataRegularSeason20242025!$AA$3:$AA$1315,DataRegularSeason20242025!$B$3:$B$1315, "&lt;=" &amp; $A188, DataRegularSeason20242025!$D$3:$D$1315, O$1)+SUMIFS(DataRegularSeason20242025!$AB$3:$AB$1315,DataRegularSeason20242025!$B$3:$B$1315, "&lt;=" &amp; $A188, DataRegularSeason20242025!$E$3:$E$1315, O$1)</f>
        <v>27</v>
      </c>
      <c r="P188" s="2">
        <f>SUMIFS(DataRegularSeason20242025!$AA$3:$AA$1315,DataRegularSeason20242025!$B$3:$B$1315, "&lt;=" &amp; $A188, DataRegularSeason20242025!$D$3:$D$1315, P$1)+SUMIFS(DataRegularSeason20242025!$AB$3:$AB$1315,DataRegularSeason20242025!$B$3:$B$1315, "&lt;=" &amp; $A188, DataRegularSeason20242025!$E$3:$E$1315, P$1)</f>
        <v>16</v>
      </c>
      <c r="Q188" s="2">
        <f>SUMIFS(DataRegularSeason20242025!$AA$3:$AA$1315,DataRegularSeason20242025!$B$3:$B$1315, "&lt;=" &amp; $A188, DataRegularSeason20242025!$D$3:$D$1315, Q$1)+SUMIFS(DataRegularSeason20242025!$AB$3:$AB$1315,DataRegularSeason20242025!$B$3:$B$1315, "&lt;=" &amp; $A188, DataRegularSeason20242025!$E$3:$E$1315, Q$1)</f>
        <v>26</v>
      </c>
      <c r="R188" s="2">
        <f>SUMIFS(DataRegularSeason20242025!$AA$3:$AA$1315,DataRegularSeason20242025!$B$3:$B$1315, "&lt;=" &amp; $A188, DataRegularSeason20242025!$D$3:$D$1315, R$1)+SUMIFS(DataRegularSeason20242025!$AB$3:$AB$1315,DataRegularSeason20242025!$B$3:$B$1315, "&lt;=" &amp; $A188, DataRegularSeason20242025!$E$3:$E$1315, R$1)</f>
        <v>15</v>
      </c>
      <c r="S188" s="2">
        <f>SUMIFS(DataRegularSeason20242025!$AA$3:$AA$1315,DataRegularSeason20242025!$B$3:$B$1315, "&lt;=" &amp; $A188, DataRegularSeason20242025!$D$3:$D$1315, S$1)+SUMIFS(DataRegularSeason20242025!$AB$3:$AB$1315,DataRegularSeason20242025!$B$3:$B$1315, "&lt;=" &amp; $A188, DataRegularSeason20242025!$E$3:$E$1315, S$1)</f>
        <v>19</v>
      </c>
      <c r="T188" s="2">
        <f>SUMIFS(DataRegularSeason20242025!$AA$3:$AA$1315,DataRegularSeason20242025!$B$3:$B$1315, "&lt;=" &amp; $A188, DataRegularSeason20242025!$D$3:$D$1315, T$1)+SUMIFS(DataRegularSeason20242025!$AB$3:$AB$1315,DataRegularSeason20242025!$B$3:$B$1315, "&lt;=" &amp; $A188, DataRegularSeason20242025!$E$3:$E$1315, T$1)</f>
        <v>25</v>
      </c>
      <c r="U188" s="2">
        <f>SUMIFS(DataRegularSeason20242025!$AA$3:$AA$1315,DataRegularSeason20242025!$B$3:$B$1315, "&lt;=" &amp; $A188, DataRegularSeason20242025!$D$3:$D$1315, U$1)+SUMIFS(DataRegularSeason20242025!$AB$3:$AB$1315,DataRegularSeason20242025!$B$3:$B$1315, "&lt;=" &amp; $A188, DataRegularSeason20242025!$E$3:$E$1315, U$1)</f>
        <v>17</v>
      </c>
      <c r="V188" s="2">
        <f>SUMIFS(DataRegularSeason20242025!$AA$3:$AA$1315,DataRegularSeason20242025!$B$3:$B$1315, "&lt;=" &amp; $A188, DataRegularSeason20242025!$D$3:$D$1315, V$1)+SUMIFS(DataRegularSeason20242025!$AB$3:$AB$1315,DataRegularSeason20242025!$B$3:$B$1315, "&lt;=" &amp; $A188, DataRegularSeason20242025!$E$3:$E$1315, V$1)</f>
        <v>18</v>
      </c>
      <c r="W188" s="2">
        <f>SUMIFS(DataRegularSeason20242025!$AA$3:$AA$1315,DataRegularSeason20242025!$B$3:$B$1315, "&lt;=" &amp; $A188, DataRegularSeason20242025!$D$3:$D$1315, W$1)+SUMIFS(DataRegularSeason20242025!$AB$3:$AB$1315,DataRegularSeason20242025!$B$3:$B$1315, "&lt;=" &amp; $A188, DataRegularSeason20242025!$E$3:$E$1315, W$1)</f>
        <v>18</v>
      </c>
      <c r="X188" s="2">
        <f>SUMIFS(DataRegularSeason20242025!$AA$3:$AA$1315,DataRegularSeason20242025!$B$3:$B$1315, "&lt;=" &amp; $A188, DataRegularSeason20242025!$D$3:$D$1315, X$1)+SUMIFS(DataRegularSeason20242025!$AB$3:$AB$1315,DataRegularSeason20242025!$B$3:$B$1315, "&lt;=" &amp; $A188, DataRegularSeason20242025!$E$3:$E$1315, X$1)</f>
        <v>21</v>
      </c>
      <c r="Y188" s="2">
        <f>SUMIFS(DataRegularSeason20242025!$AA$3:$AA$1315,DataRegularSeason20242025!$B$3:$B$1315, "&lt;=" &amp; $A188, DataRegularSeason20242025!$D$3:$D$1315, Y$1)+SUMIFS(DataRegularSeason20242025!$AB$3:$AB$1315,DataRegularSeason20242025!$B$3:$B$1315, "&lt;=" &amp; $A188, DataRegularSeason20242025!$E$3:$E$1315, Y$1)</f>
        <v>16</v>
      </c>
      <c r="Z188" s="2">
        <f>SUMIFS(DataRegularSeason20242025!$AA$3:$AA$1315,DataRegularSeason20242025!$B$3:$B$1315, "&lt;=" &amp; $A188, DataRegularSeason20242025!$D$3:$D$1315, Z$1)+SUMIFS(DataRegularSeason20242025!$AB$3:$AB$1315,DataRegularSeason20242025!$B$3:$B$1315, "&lt;=" &amp; $A188, DataRegularSeason20242025!$E$3:$E$1315, Z$1)</f>
        <v>17</v>
      </c>
      <c r="AA188" s="2">
        <f>SUMIFS(DataRegularSeason20242025!$AA$3:$AA$1315,DataRegularSeason20242025!$B$3:$B$1315, "&lt;=" &amp; $A188, DataRegularSeason20242025!$D$3:$D$1315, AA$1)+SUMIFS(DataRegularSeason20242025!$AB$3:$AB$1315,DataRegularSeason20242025!$B$3:$B$1315, "&lt;=" &amp; $A188, DataRegularSeason20242025!$E$3:$E$1315, AA$1)</f>
        <v>21</v>
      </c>
      <c r="AB188" s="2">
        <f>SUMIFS(DataRegularSeason20242025!$AA$3:$AA$1315,DataRegularSeason20242025!$B$3:$B$1315, "&lt;=" &amp; $A188, DataRegularSeason20242025!$D$3:$D$1315, AB$1)+SUMIFS(DataRegularSeason20242025!$AB$3:$AB$1315,DataRegularSeason20242025!$B$3:$B$1315, "&lt;=" &amp; $A188, DataRegularSeason20242025!$E$3:$E$1315, AB$1)</f>
        <v>26</v>
      </c>
      <c r="AC188" s="2">
        <f>SUMIFS(DataRegularSeason20242025!$AA$3:$AA$1315,DataRegularSeason20242025!$B$3:$B$1315, "&lt;=" &amp; $A188, DataRegularSeason20242025!$D$3:$D$1315, AC$1)+SUMIFS(DataRegularSeason20242025!$AB$3:$AB$1315,DataRegularSeason20242025!$B$3:$B$1315, "&lt;=" &amp; $A188, DataRegularSeason20242025!$E$3:$E$1315, AC$1)</f>
        <v>17</v>
      </c>
      <c r="AD188" s="2">
        <f>SUMIFS(DataRegularSeason20242025!$AA$3:$AA$1315,DataRegularSeason20242025!$B$3:$B$1315, "&lt;=" &amp; $A188, DataRegularSeason20242025!$D$3:$D$1315, AD$1)+SUMIFS(DataRegularSeason20242025!$AB$3:$AB$1315,DataRegularSeason20242025!$B$3:$B$1315, "&lt;=" &amp; $A188, DataRegularSeason20242025!$E$3:$E$1315, AD$1)</f>
        <v>21</v>
      </c>
      <c r="AE188" s="2">
        <f>SUMIFS(DataRegularSeason20242025!$AA$3:$AA$1315,DataRegularSeason20242025!$B$3:$B$1315, "&lt;=" &amp; $A188, DataRegularSeason20242025!$D$3:$D$1315, AE$1)+SUMIFS(DataRegularSeason20242025!$AB$3:$AB$1315,DataRegularSeason20242025!$B$3:$B$1315, "&lt;=" &amp; $A188, DataRegularSeason20242025!$E$3:$E$1315, AE$1)</f>
        <v>24</v>
      </c>
      <c r="AF188" s="2">
        <f>SUMIFS(DataRegularSeason20242025!$AA$3:$AA$1315,DataRegularSeason20242025!$B$3:$B$1315, "&lt;=" &amp; $A188, DataRegularSeason20242025!$D$3:$D$1315, AF$1)+SUMIFS(DataRegularSeason20242025!$AB$3:$AB$1315,DataRegularSeason20242025!$B$3:$B$1315, "&lt;=" &amp; $A188, DataRegularSeason20242025!$E$3:$E$1315, AF$1)</f>
        <v>32</v>
      </c>
      <c r="AG188" s="2">
        <f>SUMIFS(DataRegularSeason20242025!$AA$3:$AA$1315,DataRegularSeason20242025!$B$3:$B$1315, "&lt;=" &amp; $A188, DataRegularSeason20242025!$D$3:$D$1315, AG$1)+SUMIFS(DataRegularSeason20242025!$AB$3:$AB$1315,DataRegularSeason20242025!$B$3:$B$1315, "&lt;=" &amp; $A188, DataRegularSeason20242025!$E$3:$E$1315, AG$1)</f>
        <v>27</v>
      </c>
    </row>
    <row r="189" spans="1:33" x14ac:dyDescent="0.25">
      <c r="A189" s="4">
        <v>45755</v>
      </c>
      <c r="B189" s="2">
        <f>SUMIFS(DataRegularSeason20242025!$AA$3:$AA$1315,DataRegularSeason20242025!$B$3:$B$1315, "&lt;=" &amp; $A189, DataRegularSeason20242025!$D$3:$D$1315, B$1)+SUMIFS(DataRegularSeason20242025!$AB$3:$AB$1315,DataRegularSeason20242025!$B$3:$B$1315, "&lt;=" &amp; $A189, DataRegularSeason20242025!$E$3:$E$1315, B$1)</f>
        <v>18</v>
      </c>
      <c r="C189" s="2">
        <f>SUMIFS(DataRegularSeason20242025!$AA$3:$AA$1315,DataRegularSeason20242025!$B$3:$B$1315, "&lt;=" &amp; $A189, DataRegularSeason20242025!$D$3:$D$1315, C$1)+SUMIFS(DataRegularSeason20242025!$AB$3:$AB$1315,DataRegularSeason20242025!$B$3:$B$1315, "&lt;=" &amp; $A189, DataRegularSeason20242025!$E$3:$E$1315, C$1)</f>
        <v>19</v>
      </c>
      <c r="D189" s="2">
        <f>SUMIFS(DataRegularSeason20242025!$AA$3:$AA$1315,DataRegularSeason20242025!$B$3:$B$1315, "&lt;=" &amp; $A189, DataRegularSeason20242025!$D$3:$D$1315, D$1)+SUMIFS(DataRegularSeason20242025!$AB$3:$AB$1315,DataRegularSeason20242025!$B$3:$B$1315, "&lt;=" &amp; $A189, DataRegularSeason20242025!$E$3:$E$1315, D$1)</f>
        <v>19</v>
      </c>
      <c r="E189" s="2">
        <f>SUMIFS(DataRegularSeason20242025!$AA$3:$AA$1315,DataRegularSeason20242025!$B$3:$B$1315, "&lt;=" &amp; $A189, DataRegularSeason20242025!$D$3:$D$1315, E$1)+SUMIFS(DataRegularSeason20242025!$AB$3:$AB$1315,DataRegularSeason20242025!$B$3:$B$1315, "&lt;=" &amp; $A189, DataRegularSeason20242025!$E$3:$E$1315, E$1)</f>
        <v>28</v>
      </c>
      <c r="F189" s="2">
        <f>SUMIFS(DataRegularSeason20242025!$AA$3:$AA$1315,DataRegularSeason20242025!$B$3:$B$1315, "&lt;=" &amp; $A189, DataRegularSeason20242025!$D$3:$D$1315, F$1)+SUMIFS(DataRegularSeason20242025!$AB$3:$AB$1315,DataRegularSeason20242025!$B$3:$B$1315, "&lt;=" &amp; $A189, DataRegularSeason20242025!$E$3:$E$1315, F$1)</f>
        <v>16</v>
      </c>
      <c r="G189" s="2">
        <f>SUMIFS(DataRegularSeason20242025!$AA$3:$AA$1315,DataRegularSeason20242025!$B$3:$B$1315, "&lt;=" &amp; $A189, DataRegularSeason20242025!$D$3:$D$1315, G$1)+SUMIFS(DataRegularSeason20242025!$AB$3:$AB$1315,DataRegularSeason20242025!$B$3:$B$1315, "&lt;=" &amp; $A189, DataRegularSeason20242025!$E$3:$E$1315, G$1)</f>
        <v>23</v>
      </c>
      <c r="H189" s="2">
        <f>SUMIFS(DataRegularSeason20242025!$AA$3:$AA$1315,DataRegularSeason20242025!$B$3:$B$1315, "&lt;=" &amp; $A189, DataRegularSeason20242025!$D$3:$D$1315, H$1)+SUMIFS(DataRegularSeason20242025!$AB$3:$AB$1315,DataRegularSeason20242025!$B$3:$B$1315, "&lt;=" &amp; $A189, DataRegularSeason20242025!$E$3:$E$1315, H$1)</f>
        <v>13</v>
      </c>
      <c r="I189" s="2">
        <f>SUMIFS(DataRegularSeason20242025!$AA$3:$AA$1315,DataRegularSeason20242025!$B$3:$B$1315, "&lt;=" &amp; $A189, DataRegularSeason20242025!$D$3:$D$1315, I$1)+SUMIFS(DataRegularSeason20242025!$AB$3:$AB$1315,DataRegularSeason20242025!$B$3:$B$1315, "&lt;=" &amp; $A189, DataRegularSeason20242025!$E$3:$E$1315, I$1)</f>
        <v>20</v>
      </c>
      <c r="J189" s="2">
        <f>SUMIFS(DataRegularSeason20242025!$AA$3:$AA$1315,DataRegularSeason20242025!$B$3:$B$1315, "&lt;=" &amp; $A189, DataRegularSeason20242025!$D$3:$D$1315, J$1)+SUMIFS(DataRegularSeason20242025!$AB$3:$AB$1315,DataRegularSeason20242025!$B$3:$B$1315, "&lt;=" &amp; $A189, DataRegularSeason20242025!$E$3:$E$1315, J$1)</f>
        <v>24</v>
      </c>
      <c r="K189" s="2">
        <f>SUMIFS(DataRegularSeason20242025!$AA$3:$AA$1315,DataRegularSeason20242025!$B$3:$B$1315, "&lt;=" &amp; $A189, DataRegularSeason20242025!$D$3:$D$1315, K$1)+SUMIFS(DataRegularSeason20242025!$AB$3:$AB$1315,DataRegularSeason20242025!$B$3:$B$1315, "&lt;=" &amp; $A189, DataRegularSeason20242025!$E$3:$E$1315, K$1)</f>
        <v>16</v>
      </c>
      <c r="L189" s="2">
        <f>SUMIFS(DataRegularSeason20242025!$AA$3:$AA$1315,DataRegularSeason20242025!$B$3:$B$1315, "&lt;=" &amp; $A189, DataRegularSeason20242025!$D$3:$D$1315, L$1)+SUMIFS(DataRegularSeason20242025!$AB$3:$AB$1315,DataRegularSeason20242025!$B$3:$B$1315, "&lt;=" &amp; $A189, DataRegularSeason20242025!$E$3:$E$1315, L$1)</f>
        <v>22</v>
      </c>
      <c r="M189" s="2">
        <f>SUMIFS(DataRegularSeason20242025!$AA$3:$AA$1315,DataRegularSeason20242025!$B$3:$B$1315, "&lt;=" &amp; $A189, DataRegularSeason20242025!$D$3:$D$1315, M$1)+SUMIFS(DataRegularSeason20242025!$AB$3:$AB$1315,DataRegularSeason20242025!$B$3:$B$1315, "&lt;=" &amp; $A189, DataRegularSeason20242025!$E$3:$E$1315, M$1)</f>
        <v>25</v>
      </c>
      <c r="N189" s="2">
        <f>SUMIFS(DataRegularSeason20242025!$AA$3:$AA$1315,DataRegularSeason20242025!$B$3:$B$1315, "&lt;=" &amp; $A189, DataRegularSeason20242025!$D$3:$D$1315, N$1)+SUMIFS(DataRegularSeason20242025!$AB$3:$AB$1315,DataRegularSeason20242025!$B$3:$B$1315, "&lt;=" &amp; $A189, DataRegularSeason20242025!$E$3:$E$1315, N$1)</f>
        <v>23</v>
      </c>
      <c r="O189" s="2">
        <f>SUMIFS(DataRegularSeason20242025!$AA$3:$AA$1315,DataRegularSeason20242025!$B$3:$B$1315, "&lt;=" &amp; $A189, DataRegularSeason20242025!$D$3:$D$1315, O$1)+SUMIFS(DataRegularSeason20242025!$AB$3:$AB$1315,DataRegularSeason20242025!$B$3:$B$1315, "&lt;=" &amp; $A189, DataRegularSeason20242025!$E$3:$E$1315, O$1)</f>
        <v>27</v>
      </c>
      <c r="P189" s="2">
        <f>SUMIFS(DataRegularSeason20242025!$AA$3:$AA$1315,DataRegularSeason20242025!$B$3:$B$1315, "&lt;=" &amp; $A189, DataRegularSeason20242025!$D$3:$D$1315, P$1)+SUMIFS(DataRegularSeason20242025!$AB$3:$AB$1315,DataRegularSeason20242025!$B$3:$B$1315, "&lt;=" &amp; $A189, DataRegularSeason20242025!$E$3:$E$1315, P$1)</f>
        <v>16</v>
      </c>
      <c r="Q189" s="2">
        <f>SUMIFS(DataRegularSeason20242025!$AA$3:$AA$1315,DataRegularSeason20242025!$B$3:$B$1315, "&lt;=" &amp; $A189, DataRegularSeason20242025!$D$3:$D$1315, Q$1)+SUMIFS(DataRegularSeason20242025!$AB$3:$AB$1315,DataRegularSeason20242025!$B$3:$B$1315, "&lt;=" &amp; $A189, DataRegularSeason20242025!$E$3:$E$1315, Q$1)</f>
        <v>26</v>
      </c>
      <c r="R189" s="2">
        <f>SUMIFS(DataRegularSeason20242025!$AA$3:$AA$1315,DataRegularSeason20242025!$B$3:$B$1315, "&lt;=" &amp; $A189, DataRegularSeason20242025!$D$3:$D$1315, R$1)+SUMIFS(DataRegularSeason20242025!$AB$3:$AB$1315,DataRegularSeason20242025!$B$3:$B$1315, "&lt;=" &amp; $A189, DataRegularSeason20242025!$E$3:$E$1315, R$1)</f>
        <v>15</v>
      </c>
      <c r="S189" s="2">
        <f>SUMIFS(DataRegularSeason20242025!$AA$3:$AA$1315,DataRegularSeason20242025!$B$3:$B$1315, "&lt;=" &amp; $A189, DataRegularSeason20242025!$D$3:$D$1315, S$1)+SUMIFS(DataRegularSeason20242025!$AB$3:$AB$1315,DataRegularSeason20242025!$B$3:$B$1315, "&lt;=" &amp; $A189, DataRegularSeason20242025!$E$3:$E$1315, S$1)</f>
        <v>19</v>
      </c>
      <c r="T189" s="2">
        <f>SUMIFS(DataRegularSeason20242025!$AA$3:$AA$1315,DataRegularSeason20242025!$B$3:$B$1315, "&lt;=" &amp; $A189, DataRegularSeason20242025!$D$3:$D$1315, T$1)+SUMIFS(DataRegularSeason20242025!$AB$3:$AB$1315,DataRegularSeason20242025!$B$3:$B$1315, "&lt;=" &amp; $A189, DataRegularSeason20242025!$E$3:$E$1315, T$1)</f>
        <v>25</v>
      </c>
      <c r="U189" s="2">
        <f>SUMIFS(DataRegularSeason20242025!$AA$3:$AA$1315,DataRegularSeason20242025!$B$3:$B$1315, "&lt;=" &amp; $A189, DataRegularSeason20242025!$D$3:$D$1315, U$1)+SUMIFS(DataRegularSeason20242025!$AB$3:$AB$1315,DataRegularSeason20242025!$B$3:$B$1315, "&lt;=" &amp; $A189, DataRegularSeason20242025!$E$3:$E$1315, U$1)</f>
        <v>17</v>
      </c>
      <c r="V189" s="2">
        <f>SUMIFS(DataRegularSeason20242025!$AA$3:$AA$1315,DataRegularSeason20242025!$B$3:$B$1315, "&lt;=" &amp; $A189, DataRegularSeason20242025!$D$3:$D$1315, V$1)+SUMIFS(DataRegularSeason20242025!$AB$3:$AB$1315,DataRegularSeason20242025!$B$3:$B$1315, "&lt;=" &amp; $A189, DataRegularSeason20242025!$E$3:$E$1315, V$1)</f>
        <v>18</v>
      </c>
      <c r="W189" s="2">
        <f>SUMIFS(DataRegularSeason20242025!$AA$3:$AA$1315,DataRegularSeason20242025!$B$3:$B$1315, "&lt;=" &amp; $A189, DataRegularSeason20242025!$D$3:$D$1315, W$1)+SUMIFS(DataRegularSeason20242025!$AB$3:$AB$1315,DataRegularSeason20242025!$B$3:$B$1315, "&lt;=" &amp; $A189, DataRegularSeason20242025!$E$3:$E$1315, W$1)</f>
        <v>18</v>
      </c>
      <c r="X189" s="2">
        <f>SUMIFS(DataRegularSeason20242025!$AA$3:$AA$1315,DataRegularSeason20242025!$B$3:$B$1315, "&lt;=" &amp; $A189, DataRegularSeason20242025!$D$3:$D$1315, X$1)+SUMIFS(DataRegularSeason20242025!$AB$3:$AB$1315,DataRegularSeason20242025!$B$3:$B$1315, "&lt;=" &amp; $A189, DataRegularSeason20242025!$E$3:$E$1315, X$1)</f>
        <v>21</v>
      </c>
      <c r="Y189" s="2">
        <f>SUMIFS(DataRegularSeason20242025!$AA$3:$AA$1315,DataRegularSeason20242025!$B$3:$B$1315, "&lt;=" &amp; $A189, DataRegularSeason20242025!$D$3:$D$1315, Y$1)+SUMIFS(DataRegularSeason20242025!$AB$3:$AB$1315,DataRegularSeason20242025!$B$3:$B$1315, "&lt;=" &amp; $A189, DataRegularSeason20242025!$E$3:$E$1315, Y$1)</f>
        <v>16</v>
      </c>
      <c r="Z189" s="2">
        <f>SUMIFS(DataRegularSeason20242025!$AA$3:$AA$1315,DataRegularSeason20242025!$B$3:$B$1315, "&lt;=" &amp; $A189, DataRegularSeason20242025!$D$3:$D$1315, Z$1)+SUMIFS(DataRegularSeason20242025!$AB$3:$AB$1315,DataRegularSeason20242025!$B$3:$B$1315, "&lt;=" &amp; $A189, DataRegularSeason20242025!$E$3:$E$1315, Z$1)</f>
        <v>17</v>
      </c>
      <c r="AA189" s="2">
        <f>SUMIFS(DataRegularSeason20242025!$AA$3:$AA$1315,DataRegularSeason20242025!$B$3:$B$1315, "&lt;=" &amp; $A189, DataRegularSeason20242025!$D$3:$D$1315, AA$1)+SUMIFS(DataRegularSeason20242025!$AB$3:$AB$1315,DataRegularSeason20242025!$B$3:$B$1315, "&lt;=" &amp; $A189, DataRegularSeason20242025!$E$3:$E$1315, AA$1)</f>
        <v>21</v>
      </c>
      <c r="AB189" s="2">
        <f>SUMIFS(DataRegularSeason20242025!$AA$3:$AA$1315,DataRegularSeason20242025!$B$3:$B$1315, "&lt;=" &amp; $A189, DataRegularSeason20242025!$D$3:$D$1315, AB$1)+SUMIFS(DataRegularSeason20242025!$AB$3:$AB$1315,DataRegularSeason20242025!$B$3:$B$1315, "&lt;=" &amp; $A189, DataRegularSeason20242025!$E$3:$E$1315, AB$1)</f>
        <v>26</v>
      </c>
      <c r="AC189" s="2">
        <f>SUMIFS(DataRegularSeason20242025!$AA$3:$AA$1315,DataRegularSeason20242025!$B$3:$B$1315, "&lt;=" &amp; $A189, DataRegularSeason20242025!$D$3:$D$1315, AC$1)+SUMIFS(DataRegularSeason20242025!$AB$3:$AB$1315,DataRegularSeason20242025!$B$3:$B$1315, "&lt;=" &amp; $A189, DataRegularSeason20242025!$E$3:$E$1315, AC$1)</f>
        <v>17</v>
      </c>
      <c r="AD189" s="2">
        <f>SUMIFS(DataRegularSeason20242025!$AA$3:$AA$1315,DataRegularSeason20242025!$B$3:$B$1315, "&lt;=" &amp; $A189, DataRegularSeason20242025!$D$3:$D$1315, AD$1)+SUMIFS(DataRegularSeason20242025!$AB$3:$AB$1315,DataRegularSeason20242025!$B$3:$B$1315, "&lt;=" &amp; $A189, DataRegularSeason20242025!$E$3:$E$1315, AD$1)</f>
        <v>21</v>
      </c>
      <c r="AE189" s="2">
        <f>SUMIFS(DataRegularSeason20242025!$AA$3:$AA$1315,DataRegularSeason20242025!$B$3:$B$1315, "&lt;=" &amp; $A189, DataRegularSeason20242025!$D$3:$D$1315, AE$1)+SUMIFS(DataRegularSeason20242025!$AB$3:$AB$1315,DataRegularSeason20242025!$B$3:$B$1315, "&lt;=" &amp; $A189, DataRegularSeason20242025!$E$3:$E$1315, AE$1)</f>
        <v>24</v>
      </c>
      <c r="AF189" s="2">
        <f>SUMIFS(DataRegularSeason20242025!$AA$3:$AA$1315,DataRegularSeason20242025!$B$3:$B$1315, "&lt;=" &amp; $A189, DataRegularSeason20242025!$D$3:$D$1315, AF$1)+SUMIFS(DataRegularSeason20242025!$AB$3:$AB$1315,DataRegularSeason20242025!$B$3:$B$1315, "&lt;=" &amp; $A189, DataRegularSeason20242025!$E$3:$E$1315, AF$1)</f>
        <v>32</v>
      </c>
      <c r="AG189" s="2">
        <f>SUMIFS(DataRegularSeason20242025!$AA$3:$AA$1315,DataRegularSeason20242025!$B$3:$B$1315, "&lt;=" &amp; $A189, DataRegularSeason20242025!$D$3:$D$1315, AG$1)+SUMIFS(DataRegularSeason20242025!$AB$3:$AB$1315,DataRegularSeason20242025!$B$3:$B$1315, "&lt;=" &amp; $A189, DataRegularSeason20242025!$E$3:$E$1315, AG$1)</f>
        <v>27</v>
      </c>
    </row>
    <row r="190" spans="1:33" x14ac:dyDescent="0.25">
      <c r="A190" s="4">
        <v>45756</v>
      </c>
      <c r="B190" s="2">
        <f>SUMIFS(DataRegularSeason20242025!$AA$3:$AA$1315,DataRegularSeason20242025!$B$3:$B$1315, "&lt;=" &amp; $A190, DataRegularSeason20242025!$D$3:$D$1315, B$1)+SUMIFS(DataRegularSeason20242025!$AB$3:$AB$1315,DataRegularSeason20242025!$B$3:$B$1315, "&lt;=" &amp; $A190, DataRegularSeason20242025!$E$3:$E$1315, B$1)</f>
        <v>18</v>
      </c>
      <c r="C190" s="2">
        <f>SUMIFS(DataRegularSeason20242025!$AA$3:$AA$1315,DataRegularSeason20242025!$B$3:$B$1315, "&lt;=" &amp; $A190, DataRegularSeason20242025!$D$3:$D$1315, C$1)+SUMIFS(DataRegularSeason20242025!$AB$3:$AB$1315,DataRegularSeason20242025!$B$3:$B$1315, "&lt;=" &amp; $A190, DataRegularSeason20242025!$E$3:$E$1315, C$1)</f>
        <v>19</v>
      </c>
      <c r="D190" s="2">
        <f>SUMIFS(DataRegularSeason20242025!$AA$3:$AA$1315,DataRegularSeason20242025!$B$3:$B$1315, "&lt;=" &amp; $A190, DataRegularSeason20242025!$D$3:$D$1315, D$1)+SUMIFS(DataRegularSeason20242025!$AB$3:$AB$1315,DataRegularSeason20242025!$B$3:$B$1315, "&lt;=" &amp; $A190, DataRegularSeason20242025!$E$3:$E$1315, D$1)</f>
        <v>19</v>
      </c>
      <c r="E190" s="2">
        <f>SUMIFS(DataRegularSeason20242025!$AA$3:$AA$1315,DataRegularSeason20242025!$B$3:$B$1315, "&lt;=" &amp; $A190, DataRegularSeason20242025!$D$3:$D$1315, E$1)+SUMIFS(DataRegularSeason20242025!$AB$3:$AB$1315,DataRegularSeason20242025!$B$3:$B$1315, "&lt;=" &amp; $A190, DataRegularSeason20242025!$E$3:$E$1315, E$1)</f>
        <v>28</v>
      </c>
      <c r="F190" s="2">
        <f>SUMIFS(DataRegularSeason20242025!$AA$3:$AA$1315,DataRegularSeason20242025!$B$3:$B$1315, "&lt;=" &amp; $A190, DataRegularSeason20242025!$D$3:$D$1315, F$1)+SUMIFS(DataRegularSeason20242025!$AB$3:$AB$1315,DataRegularSeason20242025!$B$3:$B$1315, "&lt;=" &amp; $A190, DataRegularSeason20242025!$E$3:$E$1315, F$1)</f>
        <v>16</v>
      </c>
      <c r="G190" s="2">
        <f>SUMIFS(DataRegularSeason20242025!$AA$3:$AA$1315,DataRegularSeason20242025!$B$3:$B$1315, "&lt;=" &amp; $A190, DataRegularSeason20242025!$D$3:$D$1315, G$1)+SUMIFS(DataRegularSeason20242025!$AB$3:$AB$1315,DataRegularSeason20242025!$B$3:$B$1315, "&lt;=" &amp; $A190, DataRegularSeason20242025!$E$3:$E$1315, G$1)</f>
        <v>23</v>
      </c>
      <c r="H190" s="2">
        <f>SUMIFS(DataRegularSeason20242025!$AA$3:$AA$1315,DataRegularSeason20242025!$B$3:$B$1315, "&lt;=" &amp; $A190, DataRegularSeason20242025!$D$3:$D$1315, H$1)+SUMIFS(DataRegularSeason20242025!$AB$3:$AB$1315,DataRegularSeason20242025!$B$3:$B$1315, "&lt;=" &amp; $A190, DataRegularSeason20242025!$E$3:$E$1315, H$1)</f>
        <v>13</v>
      </c>
      <c r="I190" s="2">
        <f>SUMIFS(DataRegularSeason20242025!$AA$3:$AA$1315,DataRegularSeason20242025!$B$3:$B$1315, "&lt;=" &amp; $A190, DataRegularSeason20242025!$D$3:$D$1315, I$1)+SUMIFS(DataRegularSeason20242025!$AB$3:$AB$1315,DataRegularSeason20242025!$B$3:$B$1315, "&lt;=" &amp; $A190, DataRegularSeason20242025!$E$3:$E$1315, I$1)</f>
        <v>20</v>
      </c>
      <c r="J190" s="2">
        <f>SUMIFS(DataRegularSeason20242025!$AA$3:$AA$1315,DataRegularSeason20242025!$B$3:$B$1315, "&lt;=" &amp; $A190, DataRegularSeason20242025!$D$3:$D$1315, J$1)+SUMIFS(DataRegularSeason20242025!$AB$3:$AB$1315,DataRegularSeason20242025!$B$3:$B$1315, "&lt;=" &amp; $A190, DataRegularSeason20242025!$E$3:$E$1315, J$1)</f>
        <v>24</v>
      </c>
      <c r="K190" s="2">
        <f>SUMIFS(DataRegularSeason20242025!$AA$3:$AA$1315,DataRegularSeason20242025!$B$3:$B$1315, "&lt;=" &amp; $A190, DataRegularSeason20242025!$D$3:$D$1315, K$1)+SUMIFS(DataRegularSeason20242025!$AB$3:$AB$1315,DataRegularSeason20242025!$B$3:$B$1315, "&lt;=" &amp; $A190, DataRegularSeason20242025!$E$3:$E$1315, K$1)</f>
        <v>16</v>
      </c>
      <c r="L190" s="2">
        <f>SUMIFS(DataRegularSeason20242025!$AA$3:$AA$1315,DataRegularSeason20242025!$B$3:$B$1315, "&lt;=" &amp; $A190, DataRegularSeason20242025!$D$3:$D$1315, L$1)+SUMIFS(DataRegularSeason20242025!$AB$3:$AB$1315,DataRegularSeason20242025!$B$3:$B$1315, "&lt;=" &amp; $A190, DataRegularSeason20242025!$E$3:$E$1315, L$1)</f>
        <v>22</v>
      </c>
      <c r="M190" s="2">
        <f>SUMIFS(DataRegularSeason20242025!$AA$3:$AA$1315,DataRegularSeason20242025!$B$3:$B$1315, "&lt;=" &amp; $A190, DataRegularSeason20242025!$D$3:$D$1315, M$1)+SUMIFS(DataRegularSeason20242025!$AB$3:$AB$1315,DataRegularSeason20242025!$B$3:$B$1315, "&lt;=" &amp; $A190, DataRegularSeason20242025!$E$3:$E$1315, M$1)</f>
        <v>25</v>
      </c>
      <c r="N190" s="2">
        <f>SUMIFS(DataRegularSeason20242025!$AA$3:$AA$1315,DataRegularSeason20242025!$B$3:$B$1315, "&lt;=" &amp; $A190, DataRegularSeason20242025!$D$3:$D$1315, N$1)+SUMIFS(DataRegularSeason20242025!$AB$3:$AB$1315,DataRegularSeason20242025!$B$3:$B$1315, "&lt;=" &amp; $A190, DataRegularSeason20242025!$E$3:$E$1315, N$1)</f>
        <v>23</v>
      </c>
      <c r="O190" s="2">
        <f>SUMIFS(DataRegularSeason20242025!$AA$3:$AA$1315,DataRegularSeason20242025!$B$3:$B$1315, "&lt;=" &amp; $A190, DataRegularSeason20242025!$D$3:$D$1315, O$1)+SUMIFS(DataRegularSeason20242025!$AB$3:$AB$1315,DataRegularSeason20242025!$B$3:$B$1315, "&lt;=" &amp; $A190, DataRegularSeason20242025!$E$3:$E$1315, O$1)</f>
        <v>27</v>
      </c>
      <c r="P190" s="2">
        <f>SUMIFS(DataRegularSeason20242025!$AA$3:$AA$1315,DataRegularSeason20242025!$B$3:$B$1315, "&lt;=" &amp; $A190, DataRegularSeason20242025!$D$3:$D$1315, P$1)+SUMIFS(DataRegularSeason20242025!$AB$3:$AB$1315,DataRegularSeason20242025!$B$3:$B$1315, "&lt;=" &amp; $A190, DataRegularSeason20242025!$E$3:$E$1315, P$1)</f>
        <v>16</v>
      </c>
      <c r="Q190" s="2">
        <f>SUMIFS(DataRegularSeason20242025!$AA$3:$AA$1315,DataRegularSeason20242025!$B$3:$B$1315, "&lt;=" &amp; $A190, DataRegularSeason20242025!$D$3:$D$1315, Q$1)+SUMIFS(DataRegularSeason20242025!$AB$3:$AB$1315,DataRegularSeason20242025!$B$3:$B$1315, "&lt;=" &amp; $A190, DataRegularSeason20242025!$E$3:$E$1315, Q$1)</f>
        <v>26</v>
      </c>
      <c r="R190" s="2">
        <f>SUMIFS(DataRegularSeason20242025!$AA$3:$AA$1315,DataRegularSeason20242025!$B$3:$B$1315, "&lt;=" &amp; $A190, DataRegularSeason20242025!$D$3:$D$1315, R$1)+SUMIFS(DataRegularSeason20242025!$AB$3:$AB$1315,DataRegularSeason20242025!$B$3:$B$1315, "&lt;=" &amp; $A190, DataRegularSeason20242025!$E$3:$E$1315, R$1)</f>
        <v>15</v>
      </c>
      <c r="S190" s="2">
        <f>SUMIFS(DataRegularSeason20242025!$AA$3:$AA$1315,DataRegularSeason20242025!$B$3:$B$1315, "&lt;=" &amp; $A190, DataRegularSeason20242025!$D$3:$D$1315, S$1)+SUMIFS(DataRegularSeason20242025!$AB$3:$AB$1315,DataRegularSeason20242025!$B$3:$B$1315, "&lt;=" &amp; $A190, DataRegularSeason20242025!$E$3:$E$1315, S$1)</f>
        <v>19</v>
      </c>
      <c r="T190" s="2">
        <f>SUMIFS(DataRegularSeason20242025!$AA$3:$AA$1315,DataRegularSeason20242025!$B$3:$B$1315, "&lt;=" &amp; $A190, DataRegularSeason20242025!$D$3:$D$1315, T$1)+SUMIFS(DataRegularSeason20242025!$AB$3:$AB$1315,DataRegularSeason20242025!$B$3:$B$1315, "&lt;=" &amp; $A190, DataRegularSeason20242025!$E$3:$E$1315, T$1)</f>
        <v>25</v>
      </c>
      <c r="U190" s="2">
        <f>SUMIFS(DataRegularSeason20242025!$AA$3:$AA$1315,DataRegularSeason20242025!$B$3:$B$1315, "&lt;=" &amp; $A190, DataRegularSeason20242025!$D$3:$D$1315, U$1)+SUMIFS(DataRegularSeason20242025!$AB$3:$AB$1315,DataRegularSeason20242025!$B$3:$B$1315, "&lt;=" &amp; $A190, DataRegularSeason20242025!$E$3:$E$1315, U$1)</f>
        <v>17</v>
      </c>
      <c r="V190" s="2">
        <f>SUMIFS(DataRegularSeason20242025!$AA$3:$AA$1315,DataRegularSeason20242025!$B$3:$B$1315, "&lt;=" &amp; $A190, DataRegularSeason20242025!$D$3:$D$1315, V$1)+SUMIFS(DataRegularSeason20242025!$AB$3:$AB$1315,DataRegularSeason20242025!$B$3:$B$1315, "&lt;=" &amp; $A190, DataRegularSeason20242025!$E$3:$E$1315, V$1)</f>
        <v>18</v>
      </c>
      <c r="W190" s="2">
        <f>SUMIFS(DataRegularSeason20242025!$AA$3:$AA$1315,DataRegularSeason20242025!$B$3:$B$1315, "&lt;=" &amp; $A190, DataRegularSeason20242025!$D$3:$D$1315, W$1)+SUMIFS(DataRegularSeason20242025!$AB$3:$AB$1315,DataRegularSeason20242025!$B$3:$B$1315, "&lt;=" &amp; $A190, DataRegularSeason20242025!$E$3:$E$1315, W$1)</f>
        <v>18</v>
      </c>
      <c r="X190" s="2">
        <f>SUMIFS(DataRegularSeason20242025!$AA$3:$AA$1315,DataRegularSeason20242025!$B$3:$B$1315, "&lt;=" &amp; $A190, DataRegularSeason20242025!$D$3:$D$1315, X$1)+SUMIFS(DataRegularSeason20242025!$AB$3:$AB$1315,DataRegularSeason20242025!$B$3:$B$1315, "&lt;=" &amp; $A190, DataRegularSeason20242025!$E$3:$E$1315, X$1)</f>
        <v>21</v>
      </c>
      <c r="Y190" s="2">
        <f>SUMIFS(DataRegularSeason20242025!$AA$3:$AA$1315,DataRegularSeason20242025!$B$3:$B$1315, "&lt;=" &amp; $A190, DataRegularSeason20242025!$D$3:$D$1315, Y$1)+SUMIFS(DataRegularSeason20242025!$AB$3:$AB$1315,DataRegularSeason20242025!$B$3:$B$1315, "&lt;=" &amp; $A190, DataRegularSeason20242025!$E$3:$E$1315, Y$1)</f>
        <v>16</v>
      </c>
      <c r="Z190" s="2">
        <f>SUMIFS(DataRegularSeason20242025!$AA$3:$AA$1315,DataRegularSeason20242025!$B$3:$B$1315, "&lt;=" &amp; $A190, DataRegularSeason20242025!$D$3:$D$1315, Z$1)+SUMIFS(DataRegularSeason20242025!$AB$3:$AB$1315,DataRegularSeason20242025!$B$3:$B$1315, "&lt;=" &amp; $A190, DataRegularSeason20242025!$E$3:$E$1315, Z$1)</f>
        <v>17</v>
      </c>
      <c r="AA190" s="2">
        <f>SUMIFS(DataRegularSeason20242025!$AA$3:$AA$1315,DataRegularSeason20242025!$B$3:$B$1315, "&lt;=" &amp; $A190, DataRegularSeason20242025!$D$3:$D$1315, AA$1)+SUMIFS(DataRegularSeason20242025!$AB$3:$AB$1315,DataRegularSeason20242025!$B$3:$B$1315, "&lt;=" &amp; $A190, DataRegularSeason20242025!$E$3:$E$1315, AA$1)</f>
        <v>21</v>
      </c>
      <c r="AB190" s="2">
        <f>SUMIFS(DataRegularSeason20242025!$AA$3:$AA$1315,DataRegularSeason20242025!$B$3:$B$1315, "&lt;=" &amp; $A190, DataRegularSeason20242025!$D$3:$D$1315, AB$1)+SUMIFS(DataRegularSeason20242025!$AB$3:$AB$1315,DataRegularSeason20242025!$B$3:$B$1315, "&lt;=" &amp; $A190, DataRegularSeason20242025!$E$3:$E$1315, AB$1)</f>
        <v>26</v>
      </c>
      <c r="AC190" s="2">
        <f>SUMIFS(DataRegularSeason20242025!$AA$3:$AA$1315,DataRegularSeason20242025!$B$3:$B$1315, "&lt;=" &amp; $A190, DataRegularSeason20242025!$D$3:$D$1315, AC$1)+SUMIFS(DataRegularSeason20242025!$AB$3:$AB$1315,DataRegularSeason20242025!$B$3:$B$1315, "&lt;=" &amp; $A190, DataRegularSeason20242025!$E$3:$E$1315, AC$1)</f>
        <v>17</v>
      </c>
      <c r="AD190" s="2">
        <f>SUMIFS(DataRegularSeason20242025!$AA$3:$AA$1315,DataRegularSeason20242025!$B$3:$B$1315, "&lt;=" &amp; $A190, DataRegularSeason20242025!$D$3:$D$1315, AD$1)+SUMIFS(DataRegularSeason20242025!$AB$3:$AB$1315,DataRegularSeason20242025!$B$3:$B$1315, "&lt;=" &amp; $A190, DataRegularSeason20242025!$E$3:$E$1315, AD$1)</f>
        <v>21</v>
      </c>
      <c r="AE190" s="2">
        <f>SUMIFS(DataRegularSeason20242025!$AA$3:$AA$1315,DataRegularSeason20242025!$B$3:$B$1315, "&lt;=" &amp; $A190, DataRegularSeason20242025!$D$3:$D$1315, AE$1)+SUMIFS(DataRegularSeason20242025!$AB$3:$AB$1315,DataRegularSeason20242025!$B$3:$B$1315, "&lt;=" &amp; $A190, DataRegularSeason20242025!$E$3:$E$1315, AE$1)</f>
        <v>24</v>
      </c>
      <c r="AF190" s="2">
        <f>SUMIFS(DataRegularSeason20242025!$AA$3:$AA$1315,DataRegularSeason20242025!$B$3:$B$1315, "&lt;=" &amp; $A190, DataRegularSeason20242025!$D$3:$D$1315, AF$1)+SUMIFS(DataRegularSeason20242025!$AB$3:$AB$1315,DataRegularSeason20242025!$B$3:$B$1315, "&lt;=" &amp; $A190, DataRegularSeason20242025!$E$3:$E$1315, AF$1)</f>
        <v>32</v>
      </c>
      <c r="AG190" s="2">
        <f>SUMIFS(DataRegularSeason20242025!$AA$3:$AA$1315,DataRegularSeason20242025!$B$3:$B$1315, "&lt;=" &amp; $A190, DataRegularSeason20242025!$D$3:$D$1315, AG$1)+SUMIFS(DataRegularSeason20242025!$AB$3:$AB$1315,DataRegularSeason20242025!$B$3:$B$1315, "&lt;=" &amp; $A190, DataRegularSeason20242025!$E$3:$E$1315, AG$1)</f>
        <v>27</v>
      </c>
    </row>
    <row r="191" spans="1:33" x14ac:dyDescent="0.25">
      <c r="A191" s="4">
        <v>45757</v>
      </c>
      <c r="B191" s="2">
        <f>SUMIFS(DataRegularSeason20242025!$AA$3:$AA$1315,DataRegularSeason20242025!$B$3:$B$1315, "&lt;=" &amp; $A191, DataRegularSeason20242025!$D$3:$D$1315, B$1)+SUMIFS(DataRegularSeason20242025!$AB$3:$AB$1315,DataRegularSeason20242025!$B$3:$B$1315, "&lt;=" &amp; $A191, DataRegularSeason20242025!$E$3:$E$1315, B$1)</f>
        <v>18</v>
      </c>
      <c r="C191" s="2">
        <f>SUMIFS(DataRegularSeason20242025!$AA$3:$AA$1315,DataRegularSeason20242025!$B$3:$B$1315, "&lt;=" &amp; $A191, DataRegularSeason20242025!$D$3:$D$1315, C$1)+SUMIFS(DataRegularSeason20242025!$AB$3:$AB$1315,DataRegularSeason20242025!$B$3:$B$1315, "&lt;=" &amp; $A191, DataRegularSeason20242025!$E$3:$E$1315, C$1)</f>
        <v>19</v>
      </c>
      <c r="D191" s="2">
        <f>SUMIFS(DataRegularSeason20242025!$AA$3:$AA$1315,DataRegularSeason20242025!$B$3:$B$1315, "&lt;=" &amp; $A191, DataRegularSeason20242025!$D$3:$D$1315, D$1)+SUMIFS(DataRegularSeason20242025!$AB$3:$AB$1315,DataRegularSeason20242025!$B$3:$B$1315, "&lt;=" &amp; $A191, DataRegularSeason20242025!$E$3:$E$1315, D$1)</f>
        <v>19</v>
      </c>
      <c r="E191" s="2">
        <f>SUMIFS(DataRegularSeason20242025!$AA$3:$AA$1315,DataRegularSeason20242025!$B$3:$B$1315, "&lt;=" &amp; $A191, DataRegularSeason20242025!$D$3:$D$1315, E$1)+SUMIFS(DataRegularSeason20242025!$AB$3:$AB$1315,DataRegularSeason20242025!$B$3:$B$1315, "&lt;=" &amp; $A191, DataRegularSeason20242025!$E$3:$E$1315, E$1)</f>
        <v>28</v>
      </c>
      <c r="F191" s="2">
        <f>SUMIFS(DataRegularSeason20242025!$AA$3:$AA$1315,DataRegularSeason20242025!$B$3:$B$1315, "&lt;=" &amp; $A191, DataRegularSeason20242025!$D$3:$D$1315, F$1)+SUMIFS(DataRegularSeason20242025!$AB$3:$AB$1315,DataRegularSeason20242025!$B$3:$B$1315, "&lt;=" &amp; $A191, DataRegularSeason20242025!$E$3:$E$1315, F$1)</f>
        <v>16</v>
      </c>
      <c r="G191" s="2">
        <f>SUMIFS(DataRegularSeason20242025!$AA$3:$AA$1315,DataRegularSeason20242025!$B$3:$B$1315, "&lt;=" &amp; $A191, DataRegularSeason20242025!$D$3:$D$1315, G$1)+SUMIFS(DataRegularSeason20242025!$AB$3:$AB$1315,DataRegularSeason20242025!$B$3:$B$1315, "&lt;=" &amp; $A191, DataRegularSeason20242025!$E$3:$E$1315, G$1)</f>
        <v>23</v>
      </c>
      <c r="H191" s="2">
        <f>SUMIFS(DataRegularSeason20242025!$AA$3:$AA$1315,DataRegularSeason20242025!$B$3:$B$1315, "&lt;=" &amp; $A191, DataRegularSeason20242025!$D$3:$D$1315, H$1)+SUMIFS(DataRegularSeason20242025!$AB$3:$AB$1315,DataRegularSeason20242025!$B$3:$B$1315, "&lt;=" &amp; $A191, DataRegularSeason20242025!$E$3:$E$1315, H$1)</f>
        <v>13</v>
      </c>
      <c r="I191" s="2">
        <f>SUMIFS(DataRegularSeason20242025!$AA$3:$AA$1315,DataRegularSeason20242025!$B$3:$B$1315, "&lt;=" &amp; $A191, DataRegularSeason20242025!$D$3:$D$1315, I$1)+SUMIFS(DataRegularSeason20242025!$AB$3:$AB$1315,DataRegularSeason20242025!$B$3:$B$1315, "&lt;=" &amp; $A191, DataRegularSeason20242025!$E$3:$E$1315, I$1)</f>
        <v>20</v>
      </c>
      <c r="J191" s="2">
        <f>SUMIFS(DataRegularSeason20242025!$AA$3:$AA$1315,DataRegularSeason20242025!$B$3:$B$1315, "&lt;=" &amp; $A191, DataRegularSeason20242025!$D$3:$D$1315, J$1)+SUMIFS(DataRegularSeason20242025!$AB$3:$AB$1315,DataRegularSeason20242025!$B$3:$B$1315, "&lt;=" &amp; $A191, DataRegularSeason20242025!$E$3:$E$1315, J$1)</f>
        <v>24</v>
      </c>
      <c r="K191" s="2">
        <f>SUMIFS(DataRegularSeason20242025!$AA$3:$AA$1315,DataRegularSeason20242025!$B$3:$B$1315, "&lt;=" &amp; $A191, DataRegularSeason20242025!$D$3:$D$1315, K$1)+SUMIFS(DataRegularSeason20242025!$AB$3:$AB$1315,DataRegularSeason20242025!$B$3:$B$1315, "&lt;=" &amp; $A191, DataRegularSeason20242025!$E$3:$E$1315, K$1)</f>
        <v>16</v>
      </c>
      <c r="L191" s="2">
        <f>SUMIFS(DataRegularSeason20242025!$AA$3:$AA$1315,DataRegularSeason20242025!$B$3:$B$1315, "&lt;=" &amp; $A191, DataRegularSeason20242025!$D$3:$D$1315, L$1)+SUMIFS(DataRegularSeason20242025!$AB$3:$AB$1315,DataRegularSeason20242025!$B$3:$B$1315, "&lt;=" &amp; $A191, DataRegularSeason20242025!$E$3:$E$1315, L$1)</f>
        <v>22</v>
      </c>
      <c r="M191" s="2">
        <f>SUMIFS(DataRegularSeason20242025!$AA$3:$AA$1315,DataRegularSeason20242025!$B$3:$B$1315, "&lt;=" &amp; $A191, DataRegularSeason20242025!$D$3:$D$1315, M$1)+SUMIFS(DataRegularSeason20242025!$AB$3:$AB$1315,DataRegularSeason20242025!$B$3:$B$1315, "&lt;=" &amp; $A191, DataRegularSeason20242025!$E$3:$E$1315, M$1)</f>
        <v>25</v>
      </c>
      <c r="N191" s="2">
        <f>SUMIFS(DataRegularSeason20242025!$AA$3:$AA$1315,DataRegularSeason20242025!$B$3:$B$1315, "&lt;=" &amp; $A191, DataRegularSeason20242025!$D$3:$D$1315, N$1)+SUMIFS(DataRegularSeason20242025!$AB$3:$AB$1315,DataRegularSeason20242025!$B$3:$B$1315, "&lt;=" &amp; $A191, DataRegularSeason20242025!$E$3:$E$1315, N$1)</f>
        <v>23</v>
      </c>
      <c r="O191" s="2">
        <f>SUMIFS(DataRegularSeason20242025!$AA$3:$AA$1315,DataRegularSeason20242025!$B$3:$B$1315, "&lt;=" &amp; $A191, DataRegularSeason20242025!$D$3:$D$1315, O$1)+SUMIFS(DataRegularSeason20242025!$AB$3:$AB$1315,DataRegularSeason20242025!$B$3:$B$1315, "&lt;=" &amp; $A191, DataRegularSeason20242025!$E$3:$E$1315, O$1)</f>
        <v>27</v>
      </c>
      <c r="P191" s="2">
        <f>SUMIFS(DataRegularSeason20242025!$AA$3:$AA$1315,DataRegularSeason20242025!$B$3:$B$1315, "&lt;=" &amp; $A191, DataRegularSeason20242025!$D$3:$D$1315, P$1)+SUMIFS(DataRegularSeason20242025!$AB$3:$AB$1315,DataRegularSeason20242025!$B$3:$B$1315, "&lt;=" &amp; $A191, DataRegularSeason20242025!$E$3:$E$1315, P$1)</f>
        <v>16</v>
      </c>
      <c r="Q191" s="2">
        <f>SUMIFS(DataRegularSeason20242025!$AA$3:$AA$1315,DataRegularSeason20242025!$B$3:$B$1315, "&lt;=" &amp; $A191, DataRegularSeason20242025!$D$3:$D$1315, Q$1)+SUMIFS(DataRegularSeason20242025!$AB$3:$AB$1315,DataRegularSeason20242025!$B$3:$B$1315, "&lt;=" &amp; $A191, DataRegularSeason20242025!$E$3:$E$1315, Q$1)</f>
        <v>26</v>
      </c>
      <c r="R191" s="2">
        <f>SUMIFS(DataRegularSeason20242025!$AA$3:$AA$1315,DataRegularSeason20242025!$B$3:$B$1315, "&lt;=" &amp; $A191, DataRegularSeason20242025!$D$3:$D$1315, R$1)+SUMIFS(DataRegularSeason20242025!$AB$3:$AB$1315,DataRegularSeason20242025!$B$3:$B$1315, "&lt;=" &amp; $A191, DataRegularSeason20242025!$E$3:$E$1315, R$1)</f>
        <v>15</v>
      </c>
      <c r="S191" s="2">
        <f>SUMIFS(DataRegularSeason20242025!$AA$3:$AA$1315,DataRegularSeason20242025!$B$3:$B$1315, "&lt;=" &amp; $A191, DataRegularSeason20242025!$D$3:$D$1315, S$1)+SUMIFS(DataRegularSeason20242025!$AB$3:$AB$1315,DataRegularSeason20242025!$B$3:$B$1315, "&lt;=" &amp; $A191, DataRegularSeason20242025!$E$3:$E$1315, S$1)</f>
        <v>19</v>
      </c>
      <c r="T191" s="2">
        <f>SUMIFS(DataRegularSeason20242025!$AA$3:$AA$1315,DataRegularSeason20242025!$B$3:$B$1315, "&lt;=" &amp; $A191, DataRegularSeason20242025!$D$3:$D$1315, T$1)+SUMIFS(DataRegularSeason20242025!$AB$3:$AB$1315,DataRegularSeason20242025!$B$3:$B$1315, "&lt;=" &amp; $A191, DataRegularSeason20242025!$E$3:$E$1315, T$1)</f>
        <v>25</v>
      </c>
      <c r="U191" s="2">
        <f>SUMIFS(DataRegularSeason20242025!$AA$3:$AA$1315,DataRegularSeason20242025!$B$3:$B$1315, "&lt;=" &amp; $A191, DataRegularSeason20242025!$D$3:$D$1315, U$1)+SUMIFS(DataRegularSeason20242025!$AB$3:$AB$1315,DataRegularSeason20242025!$B$3:$B$1315, "&lt;=" &amp; $A191, DataRegularSeason20242025!$E$3:$E$1315, U$1)</f>
        <v>17</v>
      </c>
      <c r="V191" s="2">
        <f>SUMIFS(DataRegularSeason20242025!$AA$3:$AA$1315,DataRegularSeason20242025!$B$3:$B$1315, "&lt;=" &amp; $A191, DataRegularSeason20242025!$D$3:$D$1315, V$1)+SUMIFS(DataRegularSeason20242025!$AB$3:$AB$1315,DataRegularSeason20242025!$B$3:$B$1315, "&lt;=" &amp; $A191, DataRegularSeason20242025!$E$3:$E$1315, V$1)</f>
        <v>18</v>
      </c>
      <c r="W191" s="2">
        <f>SUMIFS(DataRegularSeason20242025!$AA$3:$AA$1315,DataRegularSeason20242025!$B$3:$B$1315, "&lt;=" &amp; $A191, DataRegularSeason20242025!$D$3:$D$1315, W$1)+SUMIFS(DataRegularSeason20242025!$AB$3:$AB$1315,DataRegularSeason20242025!$B$3:$B$1315, "&lt;=" &amp; $A191, DataRegularSeason20242025!$E$3:$E$1315, W$1)</f>
        <v>18</v>
      </c>
      <c r="X191" s="2">
        <f>SUMIFS(DataRegularSeason20242025!$AA$3:$AA$1315,DataRegularSeason20242025!$B$3:$B$1315, "&lt;=" &amp; $A191, DataRegularSeason20242025!$D$3:$D$1315, X$1)+SUMIFS(DataRegularSeason20242025!$AB$3:$AB$1315,DataRegularSeason20242025!$B$3:$B$1315, "&lt;=" &amp; $A191, DataRegularSeason20242025!$E$3:$E$1315, X$1)</f>
        <v>21</v>
      </c>
      <c r="Y191" s="2">
        <f>SUMIFS(DataRegularSeason20242025!$AA$3:$AA$1315,DataRegularSeason20242025!$B$3:$B$1315, "&lt;=" &amp; $A191, DataRegularSeason20242025!$D$3:$D$1315, Y$1)+SUMIFS(DataRegularSeason20242025!$AB$3:$AB$1315,DataRegularSeason20242025!$B$3:$B$1315, "&lt;=" &amp; $A191, DataRegularSeason20242025!$E$3:$E$1315, Y$1)</f>
        <v>16</v>
      </c>
      <c r="Z191" s="2">
        <f>SUMIFS(DataRegularSeason20242025!$AA$3:$AA$1315,DataRegularSeason20242025!$B$3:$B$1315, "&lt;=" &amp; $A191, DataRegularSeason20242025!$D$3:$D$1315, Z$1)+SUMIFS(DataRegularSeason20242025!$AB$3:$AB$1315,DataRegularSeason20242025!$B$3:$B$1315, "&lt;=" &amp; $A191, DataRegularSeason20242025!$E$3:$E$1315, Z$1)</f>
        <v>17</v>
      </c>
      <c r="AA191" s="2">
        <f>SUMIFS(DataRegularSeason20242025!$AA$3:$AA$1315,DataRegularSeason20242025!$B$3:$B$1315, "&lt;=" &amp; $A191, DataRegularSeason20242025!$D$3:$D$1315, AA$1)+SUMIFS(DataRegularSeason20242025!$AB$3:$AB$1315,DataRegularSeason20242025!$B$3:$B$1315, "&lt;=" &amp; $A191, DataRegularSeason20242025!$E$3:$E$1315, AA$1)</f>
        <v>21</v>
      </c>
      <c r="AB191" s="2">
        <f>SUMIFS(DataRegularSeason20242025!$AA$3:$AA$1315,DataRegularSeason20242025!$B$3:$B$1315, "&lt;=" &amp; $A191, DataRegularSeason20242025!$D$3:$D$1315, AB$1)+SUMIFS(DataRegularSeason20242025!$AB$3:$AB$1315,DataRegularSeason20242025!$B$3:$B$1315, "&lt;=" &amp; $A191, DataRegularSeason20242025!$E$3:$E$1315, AB$1)</f>
        <v>26</v>
      </c>
      <c r="AC191" s="2">
        <f>SUMIFS(DataRegularSeason20242025!$AA$3:$AA$1315,DataRegularSeason20242025!$B$3:$B$1315, "&lt;=" &amp; $A191, DataRegularSeason20242025!$D$3:$D$1315, AC$1)+SUMIFS(DataRegularSeason20242025!$AB$3:$AB$1315,DataRegularSeason20242025!$B$3:$B$1315, "&lt;=" &amp; $A191, DataRegularSeason20242025!$E$3:$E$1315, AC$1)</f>
        <v>17</v>
      </c>
      <c r="AD191" s="2">
        <f>SUMIFS(DataRegularSeason20242025!$AA$3:$AA$1315,DataRegularSeason20242025!$B$3:$B$1315, "&lt;=" &amp; $A191, DataRegularSeason20242025!$D$3:$D$1315, AD$1)+SUMIFS(DataRegularSeason20242025!$AB$3:$AB$1315,DataRegularSeason20242025!$B$3:$B$1315, "&lt;=" &amp; $A191, DataRegularSeason20242025!$E$3:$E$1315, AD$1)</f>
        <v>21</v>
      </c>
      <c r="AE191" s="2">
        <f>SUMIFS(DataRegularSeason20242025!$AA$3:$AA$1315,DataRegularSeason20242025!$B$3:$B$1315, "&lt;=" &amp; $A191, DataRegularSeason20242025!$D$3:$D$1315, AE$1)+SUMIFS(DataRegularSeason20242025!$AB$3:$AB$1315,DataRegularSeason20242025!$B$3:$B$1315, "&lt;=" &amp; $A191, DataRegularSeason20242025!$E$3:$E$1315, AE$1)</f>
        <v>24</v>
      </c>
      <c r="AF191" s="2">
        <f>SUMIFS(DataRegularSeason20242025!$AA$3:$AA$1315,DataRegularSeason20242025!$B$3:$B$1315, "&lt;=" &amp; $A191, DataRegularSeason20242025!$D$3:$D$1315, AF$1)+SUMIFS(DataRegularSeason20242025!$AB$3:$AB$1315,DataRegularSeason20242025!$B$3:$B$1315, "&lt;=" &amp; $A191, DataRegularSeason20242025!$E$3:$E$1315, AF$1)</f>
        <v>32</v>
      </c>
      <c r="AG191" s="2">
        <f>SUMIFS(DataRegularSeason20242025!$AA$3:$AA$1315,DataRegularSeason20242025!$B$3:$B$1315, "&lt;=" &amp; $A191, DataRegularSeason20242025!$D$3:$D$1315, AG$1)+SUMIFS(DataRegularSeason20242025!$AB$3:$AB$1315,DataRegularSeason20242025!$B$3:$B$1315, "&lt;=" &amp; $A191, DataRegularSeason20242025!$E$3:$E$1315, AG$1)</f>
        <v>27</v>
      </c>
    </row>
    <row r="192" spans="1:33" x14ac:dyDescent="0.25">
      <c r="A192" s="4">
        <v>45758</v>
      </c>
      <c r="B192" s="2">
        <f>SUMIFS(DataRegularSeason20242025!$AA$3:$AA$1315,DataRegularSeason20242025!$B$3:$B$1315, "&lt;=" &amp; $A192, DataRegularSeason20242025!$D$3:$D$1315, B$1)+SUMIFS(DataRegularSeason20242025!$AB$3:$AB$1315,DataRegularSeason20242025!$B$3:$B$1315, "&lt;=" &amp; $A192, DataRegularSeason20242025!$E$3:$E$1315, B$1)</f>
        <v>18</v>
      </c>
      <c r="C192" s="2">
        <f>SUMIFS(DataRegularSeason20242025!$AA$3:$AA$1315,DataRegularSeason20242025!$B$3:$B$1315, "&lt;=" &amp; $A192, DataRegularSeason20242025!$D$3:$D$1315, C$1)+SUMIFS(DataRegularSeason20242025!$AB$3:$AB$1315,DataRegularSeason20242025!$B$3:$B$1315, "&lt;=" &amp; $A192, DataRegularSeason20242025!$E$3:$E$1315, C$1)</f>
        <v>19</v>
      </c>
      <c r="D192" s="2">
        <f>SUMIFS(DataRegularSeason20242025!$AA$3:$AA$1315,DataRegularSeason20242025!$B$3:$B$1315, "&lt;=" &amp; $A192, DataRegularSeason20242025!$D$3:$D$1315, D$1)+SUMIFS(DataRegularSeason20242025!$AB$3:$AB$1315,DataRegularSeason20242025!$B$3:$B$1315, "&lt;=" &amp; $A192, DataRegularSeason20242025!$E$3:$E$1315, D$1)</f>
        <v>19</v>
      </c>
      <c r="E192" s="2">
        <f>SUMIFS(DataRegularSeason20242025!$AA$3:$AA$1315,DataRegularSeason20242025!$B$3:$B$1315, "&lt;=" &amp; $A192, DataRegularSeason20242025!$D$3:$D$1315, E$1)+SUMIFS(DataRegularSeason20242025!$AB$3:$AB$1315,DataRegularSeason20242025!$B$3:$B$1315, "&lt;=" &amp; $A192, DataRegularSeason20242025!$E$3:$E$1315, E$1)</f>
        <v>28</v>
      </c>
      <c r="F192" s="2">
        <f>SUMIFS(DataRegularSeason20242025!$AA$3:$AA$1315,DataRegularSeason20242025!$B$3:$B$1315, "&lt;=" &amp; $A192, DataRegularSeason20242025!$D$3:$D$1315, F$1)+SUMIFS(DataRegularSeason20242025!$AB$3:$AB$1315,DataRegularSeason20242025!$B$3:$B$1315, "&lt;=" &amp; $A192, DataRegularSeason20242025!$E$3:$E$1315, F$1)</f>
        <v>16</v>
      </c>
      <c r="G192" s="2">
        <f>SUMIFS(DataRegularSeason20242025!$AA$3:$AA$1315,DataRegularSeason20242025!$B$3:$B$1315, "&lt;=" &amp; $A192, DataRegularSeason20242025!$D$3:$D$1315, G$1)+SUMIFS(DataRegularSeason20242025!$AB$3:$AB$1315,DataRegularSeason20242025!$B$3:$B$1315, "&lt;=" &amp; $A192, DataRegularSeason20242025!$E$3:$E$1315, G$1)</f>
        <v>23</v>
      </c>
      <c r="H192" s="2">
        <f>SUMIFS(DataRegularSeason20242025!$AA$3:$AA$1315,DataRegularSeason20242025!$B$3:$B$1315, "&lt;=" &amp; $A192, DataRegularSeason20242025!$D$3:$D$1315, H$1)+SUMIFS(DataRegularSeason20242025!$AB$3:$AB$1315,DataRegularSeason20242025!$B$3:$B$1315, "&lt;=" &amp; $A192, DataRegularSeason20242025!$E$3:$E$1315, H$1)</f>
        <v>13</v>
      </c>
      <c r="I192" s="2">
        <f>SUMIFS(DataRegularSeason20242025!$AA$3:$AA$1315,DataRegularSeason20242025!$B$3:$B$1315, "&lt;=" &amp; $A192, DataRegularSeason20242025!$D$3:$D$1315, I$1)+SUMIFS(DataRegularSeason20242025!$AB$3:$AB$1315,DataRegularSeason20242025!$B$3:$B$1315, "&lt;=" &amp; $A192, DataRegularSeason20242025!$E$3:$E$1315, I$1)</f>
        <v>20</v>
      </c>
      <c r="J192" s="2">
        <f>SUMIFS(DataRegularSeason20242025!$AA$3:$AA$1315,DataRegularSeason20242025!$B$3:$B$1315, "&lt;=" &amp; $A192, DataRegularSeason20242025!$D$3:$D$1315, J$1)+SUMIFS(DataRegularSeason20242025!$AB$3:$AB$1315,DataRegularSeason20242025!$B$3:$B$1315, "&lt;=" &amp; $A192, DataRegularSeason20242025!$E$3:$E$1315, J$1)</f>
        <v>24</v>
      </c>
      <c r="K192" s="2">
        <f>SUMIFS(DataRegularSeason20242025!$AA$3:$AA$1315,DataRegularSeason20242025!$B$3:$B$1315, "&lt;=" &amp; $A192, DataRegularSeason20242025!$D$3:$D$1315, K$1)+SUMIFS(DataRegularSeason20242025!$AB$3:$AB$1315,DataRegularSeason20242025!$B$3:$B$1315, "&lt;=" &amp; $A192, DataRegularSeason20242025!$E$3:$E$1315, K$1)</f>
        <v>16</v>
      </c>
      <c r="L192" s="2">
        <f>SUMIFS(DataRegularSeason20242025!$AA$3:$AA$1315,DataRegularSeason20242025!$B$3:$B$1315, "&lt;=" &amp; $A192, DataRegularSeason20242025!$D$3:$D$1315, L$1)+SUMIFS(DataRegularSeason20242025!$AB$3:$AB$1315,DataRegularSeason20242025!$B$3:$B$1315, "&lt;=" &amp; $A192, DataRegularSeason20242025!$E$3:$E$1315, L$1)</f>
        <v>22</v>
      </c>
      <c r="M192" s="2">
        <f>SUMIFS(DataRegularSeason20242025!$AA$3:$AA$1315,DataRegularSeason20242025!$B$3:$B$1315, "&lt;=" &amp; $A192, DataRegularSeason20242025!$D$3:$D$1315, M$1)+SUMIFS(DataRegularSeason20242025!$AB$3:$AB$1315,DataRegularSeason20242025!$B$3:$B$1315, "&lt;=" &amp; $A192, DataRegularSeason20242025!$E$3:$E$1315, M$1)</f>
        <v>25</v>
      </c>
      <c r="N192" s="2">
        <f>SUMIFS(DataRegularSeason20242025!$AA$3:$AA$1315,DataRegularSeason20242025!$B$3:$B$1315, "&lt;=" &amp; $A192, DataRegularSeason20242025!$D$3:$D$1315, N$1)+SUMIFS(DataRegularSeason20242025!$AB$3:$AB$1315,DataRegularSeason20242025!$B$3:$B$1315, "&lt;=" &amp; $A192, DataRegularSeason20242025!$E$3:$E$1315, N$1)</f>
        <v>23</v>
      </c>
      <c r="O192" s="2">
        <f>SUMIFS(DataRegularSeason20242025!$AA$3:$AA$1315,DataRegularSeason20242025!$B$3:$B$1315, "&lt;=" &amp; $A192, DataRegularSeason20242025!$D$3:$D$1315, O$1)+SUMIFS(DataRegularSeason20242025!$AB$3:$AB$1315,DataRegularSeason20242025!$B$3:$B$1315, "&lt;=" &amp; $A192, DataRegularSeason20242025!$E$3:$E$1315, O$1)</f>
        <v>27</v>
      </c>
      <c r="P192" s="2">
        <f>SUMIFS(DataRegularSeason20242025!$AA$3:$AA$1315,DataRegularSeason20242025!$B$3:$B$1315, "&lt;=" &amp; $A192, DataRegularSeason20242025!$D$3:$D$1315, P$1)+SUMIFS(DataRegularSeason20242025!$AB$3:$AB$1315,DataRegularSeason20242025!$B$3:$B$1315, "&lt;=" &amp; $A192, DataRegularSeason20242025!$E$3:$E$1315, P$1)</f>
        <v>16</v>
      </c>
      <c r="Q192" s="2">
        <f>SUMIFS(DataRegularSeason20242025!$AA$3:$AA$1315,DataRegularSeason20242025!$B$3:$B$1315, "&lt;=" &amp; $A192, DataRegularSeason20242025!$D$3:$D$1315, Q$1)+SUMIFS(DataRegularSeason20242025!$AB$3:$AB$1315,DataRegularSeason20242025!$B$3:$B$1315, "&lt;=" &amp; $A192, DataRegularSeason20242025!$E$3:$E$1315, Q$1)</f>
        <v>26</v>
      </c>
      <c r="R192" s="2">
        <f>SUMIFS(DataRegularSeason20242025!$AA$3:$AA$1315,DataRegularSeason20242025!$B$3:$B$1315, "&lt;=" &amp; $A192, DataRegularSeason20242025!$D$3:$D$1315, R$1)+SUMIFS(DataRegularSeason20242025!$AB$3:$AB$1315,DataRegularSeason20242025!$B$3:$B$1315, "&lt;=" &amp; $A192, DataRegularSeason20242025!$E$3:$E$1315, R$1)</f>
        <v>15</v>
      </c>
      <c r="S192" s="2">
        <f>SUMIFS(DataRegularSeason20242025!$AA$3:$AA$1315,DataRegularSeason20242025!$B$3:$B$1315, "&lt;=" &amp; $A192, DataRegularSeason20242025!$D$3:$D$1315, S$1)+SUMIFS(DataRegularSeason20242025!$AB$3:$AB$1315,DataRegularSeason20242025!$B$3:$B$1315, "&lt;=" &amp; $A192, DataRegularSeason20242025!$E$3:$E$1315, S$1)</f>
        <v>19</v>
      </c>
      <c r="T192" s="2">
        <f>SUMIFS(DataRegularSeason20242025!$AA$3:$AA$1315,DataRegularSeason20242025!$B$3:$B$1315, "&lt;=" &amp; $A192, DataRegularSeason20242025!$D$3:$D$1315, T$1)+SUMIFS(DataRegularSeason20242025!$AB$3:$AB$1315,DataRegularSeason20242025!$B$3:$B$1315, "&lt;=" &amp; $A192, DataRegularSeason20242025!$E$3:$E$1315, T$1)</f>
        <v>25</v>
      </c>
      <c r="U192" s="2">
        <f>SUMIFS(DataRegularSeason20242025!$AA$3:$AA$1315,DataRegularSeason20242025!$B$3:$B$1315, "&lt;=" &amp; $A192, DataRegularSeason20242025!$D$3:$D$1315, U$1)+SUMIFS(DataRegularSeason20242025!$AB$3:$AB$1315,DataRegularSeason20242025!$B$3:$B$1315, "&lt;=" &amp; $A192, DataRegularSeason20242025!$E$3:$E$1315, U$1)</f>
        <v>17</v>
      </c>
      <c r="V192" s="2">
        <f>SUMIFS(DataRegularSeason20242025!$AA$3:$AA$1315,DataRegularSeason20242025!$B$3:$B$1315, "&lt;=" &amp; $A192, DataRegularSeason20242025!$D$3:$D$1315, V$1)+SUMIFS(DataRegularSeason20242025!$AB$3:$AB$1315,DataRegularSeason20242025!$B$3:$B$1315, "&lt;=" &amp; $A192, DataRegularSeason20242025!$E$3:$E$1315, V$1)</f>
        <v>18</v>
      </c>
      <c r="W192" s="2">
        <f>SUMIFS(DataRegularSeason20242025!$AA$3:$AA$1315,DataRegularSeason20242025!$B$3:$B$1315, "&lt;=" &amp; $A192, DataRegularSeason20242025!$D$3:$D$1315, W$1)+SUMIFS(DataRegularSeason20242025!$AB$3:$AB$1315,DataRegularSeason20242025!$B$3:$B$1315, "&lt;=" &amp; $A192, DataRegularSeason20242025!$E$3:$E$1315, W$1)</f>
        <v>18</v>
      </c>
      <c r="X192" s="2">
        <f>SUMIFS(DataRegularSeason20242025!$AA$3:$AA$1315,DataRegularSeason20242025!$B$3:$B$1315, "&lt;=" &amp; $A192, DataRegularSeason20242025!$D$3:$D$1315, X$1)+SUMIFS(DataRegularSeason20242025!$AB$3:$AB$1315,DataRegularSeason20242025!$B$3:$B$1315, "&lt;=" &amp; $A192, DataRegularSeason20242025!$E$3:$E$1315, X$1)</f>
        <v>21</v>
      </c>
      <c r="Y192" s="2">
        <f>SUMIFS(DataRegularSeason20242025!$AA$3:$AA$1315,DataRegularSeason20242025!$B$3:$B$1315, "&lt;=" &amp; $A192, DataRegularSeason20242025!$D$3:$D$1315, Y$1)+SUMIFS(DataRegularSeason20242025!$AB$3:$AB$1315,DataRegularSeason20242025!$B$3:$B$1315, "&lt;=" &amp; $A192, DataRegularSeason20242025!$E$3:$E$1315, Y$1)</f>
        <v>16</v>
      </c>
      <c r="Z192" s="2">
        <f>SUMIFS(DataRegularSeason20242025!$AA$3:$AA$1315,DataRegularSeason20242025!$B$3:$B$1315, "&lt;=" &amp; $A192, DataRegularSeason20242025!$D$3:$D$1315, Z$1)+SUMIFS(DataRegularSeason20242025!$AB$3:$AB$1315,DataRegularSeason20242025!$B$3:$B$1315, "&lt;=" &amp; $A192, DataRegularSeason20242025!$E$3:$E$1315, Z$1)</f>
        <v>17</v>
      </c>
      <c r="AA192" s="2">
        <f>SUMIFS(DataRegularSeason20242025!$AA$3:$AA$1315,DataRegularSeason20242025!$B$3:$B$1315, "&lt;=" &amp; $A192, DataRegularSeason20242025!$D$3:$D$1315, AA$1)+SUMIFS(DataRegularSeason20242025!$AB$3:$AB$1315,DataRegularSeason20242025!$B$3:$B$1315, "&lt;=" &amp; $A192, DataRegularSeason20242025!$E$3:$E$1315, AA$1)</f>
        <v>21</v>
      </c>
      <c r="AB192" s="2">
        <f>SUMIFS(DataRegularSeason20242025!$AA$3:$AA$1315,DataRegularSeason20242025!$B$3:$B$1315, "&lt;=" &amp; $A192, DataRegularSeason20242025!$D$3:$D$1315, AB$1)+SUMIFS(DataRegularSeason20242025!$AB$3:$AB$1315,DataRegularSeason20242025!$B$3:$B$1315, "&lt;=" &amp; $A192, DataRegularSeason20242025!$E$3:$E$1315, AB$1)</f>
        <v>26</v>
      </c>
      <c r="AC192" s="2">
        <f>SUMIFS(DataRegularSeason20242025!$AA$3:$AA$1315,DataRegularSeason20242025!$B$3:$B$1315, "&lt;=" &amp; $A192, DataRegularSeason20242025!$D$3:$D$1315, AC$1)+SUMIFS(DataRegularSeason20242025!$AB$3:$AB$1315,DataRegularSeason20242025!$B$3:$B$1315, "&lt;=" &amp; $A192, DataRegularSeason20242025!$E$3:$E$1315, AC$1)</f>
        <v>17</v>
      </c>
      <c r="AD192" s="2">
        <f>SUMIFS(DataRegularSeason20242025!$AA$3:$AA$1315,DataRegularSeason20242025!$B$3:$B$1315, "&lt;=" &amp; $A192, DataRegularSeason20242025!$D$3:$D$1315, AD$1)+SUMIFS(DataRegularSeason20242025!$AB$3:$AB$1315,DataRegularSeason20242025!$B$3:$B$1315, "&lt;=" &amp; $A192, DataRegularSeason20242025!$E$3:$E$1315, AD$1)</f>
        <v>21</v>
      </c>
      <c r="AE192" s="2">
        <f>SUMIFS(DataRegularSeason20242025!$AA$3:$AA$1315,DataRegularSeason20242025!$B$3:$B$1315, "&lt;=" &amp; $A192, DataRegularSeason20242025!$D$3:$D$1315, AE$1)+SUMIFS(DataRegularSeason20242025!$AB$3:$AB$1315,DataRegularSeason20242025!$B$3:$B$1315, "&lt;=" &amp; $A192, DataRegularSeason20242025!$E$3:$E$1315, AE$1)</f>
        <v>24</v>
      </c>
      <c r="AF192" s="2">
        <f>SUMIFS(DataRegularSeason20242025!$AA$3:$AA$1315,DataRegularSeason20242025!$B$3:$B$1315, "&lt;=" &amp; $A192, DataRegularSeason20242025!$D$3:$D$1315, AF$1)+SUMIFS(DataRegularSeason20242025!$AB$3:$AB$1315,DataRegularSeason20242025!$B$3:$B$1315, "&lt;=" &amp; $A192, DataRegularSeason20242025!$E$3:$E$1315, AF$1)</f>
        <v>32</v>
      </c>
      <c r="AG192" s="2">
        <f>SUMIFS(DataRegularSeason20242025!$AA$3:$AA$1315,DataRegularSeason20242025!$B$3:$B$1315, "&lt;=" &amp; $A192, DataRegularSeason20242025!$D$3:$D$1315, AG$1)+SUMIFS(DataRegularSeason20242025!$AB$3:$AB$1315,DataRegularSeason20242025!$B$3:$B$1315, "&lt;=" &amp; $A192, DataRegularSeason20242025!$E$3:$E$1315, AG$1)</f>
        <v>27</v>
      </c>
    </row>
    <row r="193" spans="1:33" x14ac:dyDescent="0.25">
      <c r="A193" s="4">
        <v>45759</v>
      </c>
      <c r="B193" s="2">
        <f>SUMIFS(DataRegularSeason20242025!$AA$3:$AA$1315,DataRegularSeason20242025!$B$3:$B$1315, "&lt;=" &amp; $A193, DataRegularSeason20242025!$D$3:$D$1315, B$1)+SUMIFS(DataRegularSeason20242025!$AB$3:$AB$1315,DataRegularSeason20242025!$B$3:$B$1315, "&lt;=" &amp; $A193, DataRegularSeason20242025!$E$3:$E$1315, B$1)</f>
        <v>18</v>
      </c>
      <c r="C193" s="2">
        <f>SUMIFS(DataRegularSeason20242025!$AA$3:$AA$1315,DataRegularSeason20242025!$B$3:$B$1315, "&lt;=" &amp; $A193, DataRegularSeason20242025!$D$3:$D$1315, C$1)+SUMIFS(DataRegularSeason20242025!$AB$3:$AB$1315,DataRegularSeason20242025!$B$3:$B$1315, "&lt;=" &amp; $A193, DataRegularSeason20242025!$E$3:$E$1315, C$1)</f>
        <v>19</v>
      </c>
      <c r="D193" s="2">
        <f>SUMIFS(DataRegularSeason20242025!$AA$3:$AA$1315,DataRegularSeason20242025!$B$3:$B$1315, "&lt;=" &amp; $A193, DataRegularSeason20242025!$D$3:$D$1315, D$1)+SUMIFS(DataRegularSeason20242025!$AB$3:$AB$1315,DataRegularSeason20242025!$B$3:$B$1315, "&lt;=" &amp; $A193, DataRegularSeason20242025!$E$3:$E$1315, D$1)</f>
        <v>19</v>
      </c>
      <c r="E193" s="2">
        <f>SUMIFS(DataRegularSeason20242025!$AA$3:$AA$1315,DataRegularSeason20242025!$B$3:$B$1315, "&lt;=" &amp; $A193, DataRegularSeason20242025!$D$3:$D$1315, E$1)+SUMIFS(DataRegularSeason20242025!$AB$3:$AB$1315,DataRegularSeason20242025!$B$3:$B$1315, "&lt;=" &amp; $A193, DataRegularSeason20242025!$E$3:$E$1315, E$1)</f>
        <v>28</v>
      </c>
      <c r="F193" s="2">
        <f>SUMIFS(DataRegularSeason20242025!$AA$3:$AA$1315,DataRegularSeason20242025!$B$3:$B$1315, "&lt;=" &amp; $A193, DataRegularSeason20242025!$D$3:$D$1315, F$1)+SUMIFS(DataRegularSeason20242025!$AB$3:$AB$1315,DataRegularSeason20242025!$B$3:$B$1315, "&lt;=" &amp; $A193, DataRegularSeason20242025!$E$3:$E$1315, F$1)</f>
        <v>16</v>
      </c>
      <c r="G193" s="2">
        <f>SUMIFS(DataRegularSeason20242025!$AA$3:$AA$1315,DataRegularSeason20242025!$B$3:$B$1315, "&lt;=" &amp; $A193, DataRegularSeason20242025!$D$3:$D$1315, G$1)+SUMIFS(DataRegularSeason20242025!$AB$3:$AB$1315,DataRegularSeason20242025!$B$3:$B$1315, "&lt;=" &amp; $A193, DataRegularSeason20242025!$E$3:$E$1315, G$1)</f>
        <v>23</v>
      </c>
      <c r="H193" s="2">
        <f>SUMIFS(DataRegularSeason20242025!$AA$3:$AA$1315,DataRegularSeason20242025!$B$3:$B$1315, "&lt;=" &amp; $A193, DataRegularSeason20242025!$D$3:$D$1315, H$1)+SUMIFS(DataRegularSeason20242025!$AB$3:$AB$1315,DataRegularSeason20242025!$B$3:$B$1315, "&lt;=" &amp; $A193, DataRegularSeason20242025!$E$3:$E$1315, H$1)</f>
        <v>13</v>
      </c>
      <c r="I193" s="2">
        <f>SUMIFS(DataRegularSeason20242025!$AA$3:$AA$1315,DataRegularSeason20242025!$B$3:$B$1315, "&lt;=" &amp; $A193, DataRegularSeason20242025!$D$3:$D$1315, I$1)+SUMIFS(DataRegularSeason20242025!$AB$3:$AB$1315,DataRegularSeason20242025!$B$3:$B$1315, "&lt;=" &amp; $A193, DataRegularSeason20242025!$E$3:$E$1315, I$1)</f>
        <v>20</v>
      </c>
      <c r="J193" s="2">
        <f>SUMIFS(DataRegularSeason20242025!$AA$3:$AA$1315,DataRegularSeason20242025!$B$3:$B$1315, "&lt;=" &amp; $A193, DataRegularSeason20242025!$D$3:$D$1315, J$1)+SUMIFS(DataRegularSeason20242025!$AB$3:$AB$1315,DataRegularSeason20242025!$B$3:$B$1315, "&lt;=" &amp; $A193, DataRegularSeason20242025!$E$3:$E$1315, J$1)</f>
        <v>24</v>
      </c>
      <c r="K193" s="2">
        <f>SUMIFS(DataRegularSeason20242025!$AA$3:$AA$1315,DataRegularSeason20242025!$B$3:$B$1315, "&lt;=" &amp; $A193, DataRegularSeason20242025!$D$3:$D$1315, K$1)+SUMIFS(DataRegularSeason20242025!$AB$3:$AB$1315,DataRegularSeason20242025!$B$3:$B$1315, "&lt;=" &amp; $A193, DataRegularSeason20242025!$E$3:$E$1315, K$1)</f>
        <v>16</v>
      </c>
      <c r="L193" s="2">
        <f>SUMIFS(DataRegularSeason20242025!$AA$3:$AA$1315,DataRegularSeason20242025!$B$3:$B$1315, "&lt;=" &amp; $A193, DataRegularSeason20242025!$D$3:$D$1315, L$1)+SUMIFS(DataRegularSeason20242025!$AB$3:$AB$1315,DataRegularSeason20242025!$B$3:$B$1315, "&lt;=" &amp; $A193, DataRegularSeason20242025!$E$3:$E$1315, L$1)</f>
        <v>22</v>
      </c>
      <c r="M193" s="2">
        <f>SUMIFS(DataRegularSeason20242025!$AA$3:$AA$1315,DataRegularSeason20242025!$B$3:$B$1315, "&lt;=" &amp; $A193, DataRegularSeason20242025!$D$3:$D$1315, M$1)+SUMIFS(DataRegularSeason20242025!$AB$3:$AB$1315,DataRegularSeason20242025!$B$3:$B$1315, "&lt;=" &amp; $A193, DataRegularSeason20242025!$E$3:$E$1315, M$1)</f>
        <v>25</v>
      </c>
      <c r="N193" s="2">
        <f>SUMIFS(DataRegularSeason20242025!$AA$3:$AA$1315,DataRegularSeason20242025!$B$3:$B$1315, "&lt;=" &amp; $A193, DataRegularSeason20242025!$D$3:$D$1315, N$1)+SUMIFS(DataRegularSeason20242025!$AB$3:$AB$1315,DataRegularSeason20242025!$B$3:$B$1315, "&lt;=" &amp; $A193, DataRegularSeason20242025!$E$3:$E$1315, N$1)</f>
        <v>23</v>
      </c>
      <c r="O193" s="2">
        <f>SUMIFS(DataRegularSeason20242025!$AA$3:$AA$1315,DataRegularSeason20242025!$B$3:$B$1315, "&lt;=" &amp; $A193, DataRegularSeason20242025!$D$3:$D$1315, O$1)+SUMIFS(DataRegularSeason20242025!$AB$3:$AB$1315,DataRegularSeason20242025!$B$3:$B$1315, "&lt;=" &amp; $A193, DataRegularSeason20242025!$E$3:$E$1315, O$1)</f>
        <v>27</v>
      </c>
      <c r="P193" s="2">
        <f>SUMIFS(DataRegularSeason20242025!$AA$3:$AA$1315,DataRegularSeason20242025!$B$3:$B$1315, "&lt;=" &amp; $A193, DataRegularSeason20242025!$D$3:$D$1315, P$1)+SUMIFS(DataRegularSeason20242025!$AB$3:$AB$1315,DataRegularSeason20242025!$B$3:$B$1315, "&lt;=" &amp; $A193, DataRegularSeason20242025!$E$3:$E$1315, P$1)</f>
        <v>16</v>
      </c>
      <c r="Q193" s="2">
        <f>SUMIFS(DataRegularSeason20242025!$AA$3:$AA$1315,DataRegularSeason20242025!$B$3:$B$1315, "&lt;=" &amp; $A193, DataRegularSeason20242025!$D$3:$D$1315, Q$1)+SUMIFS(DataRegularSeason20242025!$AB$3:$AB$1315,DataRegularSeason20242025!$B$3:$B$1315, "&lt;=" &amp; $A193, DataRegularSeason20242025!$E$3:$E$1315, Q$1)</f>
        <v>26</v>
      </c>
      <c r="R193" s="2">
        <f>SUMIFS(DataRegularSeason20242025!$AA$3:$AA$1315,DataRegularSeason20242025!$B$3:$B$1315, "&lt;=" &amp; $A193, DataRegularSeason20242025!$D$3:$D$1315, R$1)+SUMIFS(DataRegularSeason20242025!$AB$3:$AB$1315,DataRegularSeason20242025!$B$3:$B$1315, "&lt;=" &amp; $A193, DataRegularSeason20242025!$E$3:$E$1315, R$1)</f>
        <v>15</v>
      </c>
      <c r="S193" s="2">
        <f>SUMIFS(DataRegularSeason20242025!$AA$3:$AA$1315,DataRegularSeason20242025!$B$3:$B$1315, "&lt;=" &amp; $A193, DataRegularSeason20242025!$D$3:$D$1315, S$1)+SUMIFS(DataRegularSeason20242025!$AB$3:$AB$1315,DataRegularSeason20242025!$B$3:$B$1315, "&lt;=" &amp; $A193, DataRegularSeason20242025!$E$3:$E$1315, S$1)</f>
        <v>19</v>
      </c>
      <c r="T193" s="2">
        <f>SUMIFS(DataRegularSeason20242025!$AA$3:$AA$1315,DataRegularSeason20242025!$B$3:$B$1315, "&lt;=" &amp; $A193, DataRegularSeason20242025!$D$3:$D$1315, T$1)+SUMIFS(DataRegularSeason20242025!$AB$3:$AB$1315,DataRegularSeason20242025!$B$3:$B$1315, "&lt;=" &amp; $A193, DataRegularSeason20242025!$E$3:$E$1315, T$1)</f>
        <v>25</v>
      </c>
      <c r="U193" s="2">
        <f>SUMIFS(DataRegularSeason20242025!$AA$3:$AA$1315,DataRegularSeason20242025!$B$3:$B$1315, "&lt;=" &amp; $A193, DataRegularSeason20242025!$D$3:$D$1315, U$1)+SUMIFS(DataRegularSeason20242025!$AB$3:$AB$1315,DataRegularSeason20242025!$B$3:$B$1315, "&lt;=" &amp; $A193, DataRegularSeason20242025!$E$3:$E$1315, U$1)</f>
        <v>17</v>
      </c>
      <c r="V193" s="2">
        <f>SUMIFS(DataRegularSeason20242025!$AA$3:$AA$1315,DataRegularSeason20242025!$B$3:$B$1315, "&lt;=" &amp; $A193, DataRegularSeason20242025!$D$3:$D$1315, V$1)+SUMIFS(DataRegularSeason20242025!$AB$3:$AB$1315,DataRegularSeason20242025!$B$3:$B$1315, "&lt;=" &amp; $A193, DataRegularSeason20242025!$E$3:$E$1315, V$1)</f>
        <v>18</v>
      </c>
      <c r="W193" s="2">
        <f>SUMIFS(DataRegularSeason20242025!$AA$3:$AA$1315,DataRegularSeason20242025!$B$3:$B$1315, "&lt;=" &amp; $A193, DataRegularSeason20242025!$D$3:$D$1315, W$1)+SUMIFS(DataRegularSeason20242025!$AB$3:$AB$1315,DataRegularSeason20242025!$B$3:$B$1315, "&lt;=" &amp; $A193, DataRegularSeason20242025!$E$3:$E$1315, W$1)</f>
        <v>18</v>
      </c>
      <c r="X193" s="2">
        <f>SUMIFS(DataRegularSeason20242025!$AA$3:$AA$1315,DataRegularSeason20242025!$B$3:$B$1315, "&lt;=" &amp; $A193, DataRegularSeason20242025!$D$3:$D$1315, X$1)+SUMIFS(DataRegularSeason20242025!$AB$3:$AB$1315,DataRegularSeason20242025!$B$3:$B$1315, "&lt;=" &amp; $A193, DataRegularSeason20242025!$E$3:$E$1315, X$1)</f>
        <v>21</v>
      </c>
      <c r="Y193" s="2">
        <f>SUMIFS(DataRegularSeason20242025!$AA$3:$AA$1315,DataRegularSeason20242025!$B$3:$B$1315, "&lt;=" &amp; $A193, DataRegularSeason20242025!$D$3:$D$1315, Y$1)+SUMIFS(DataRegularSeason20242025!$AB$3:$AB$1315,DataRegularSeason20242025!$B$3:$B$1315, "&lt;=" &amp; $A193, DataRegularSeason20242025!$E$3:$E$1315, Y$1)</f>
        <v>16</v>
      </c>
      <c r="Z193" s="2">
        <f>SUMIFS(DataRegularSeason20242025!$AA$3:$AA$1315,DataRegularSeason20242025!$B$3:$B$1315, "&lt;=" &amp; $A193, DataRegularSeason20242025!$D$3:$D$1315, Z$1)+SUMIFS(DataRegularSeason20242025!$AB$3:$AB$1315,DataRegularSeason20242025!$B$3:$B$1315, "&lt;=" &amp; $A193, DataRegularSeason20242025!$E$3:$E$1315, Z$1)</f>
        <v>17</v>
      </c>
      <c r="AA193" s="2">
        <f>SUMIFS(DataRegularSeason20242025!$AA$3:$AA$1315,DataRegularSeason20242025!$B$3:$B$1315, "&lt;=" &amp; $A193, DataRegularSeason20242025!$D$3:$D$1315, AA$1)+SUMIFS(DataRegularSeason20242025!$AB$3:$AB$1315,DataRegularSeason20242025!$B$3:$B$1315, "&lt;=" &amp; $A193, DataRegularSeason20242025!$E$3:$E$1315, AA$1)</f>
        <v>21</v>
      </c>
      <c r="AB193" s="2">
        <f>SUMIFS(DataRegularSeason20242025!$AA$3:$AA$1315,DataRegularSeason20242025!$B$3:$B$1315, "&lt;=" &amp; $A193, DataRegularSeason20242025!$D$3:$D$1315, AB$1)+SUMIFS(DataRegularSeason20242025!$AB$3:$AB$1315,DataRegularSeason20242025!$B$3:$B$1315, "&lt;=" &amp; $A193, DataRegularSeason20242025!$E$3:$E$1315, AB$1)</f>
        <v>26</v>
      </c>
      <c r="AC193" s="2">
        <f>SUMIFS(DataRegularSeason20242025!$AA$3:$AA$1315,DataRegularSeason20242025!$B$3:$B$1315, "&lt;=" &amp; $A193, DataRegularSeason20242025!$D$3:$D$1315, AC$1)+SUMIFS(DataRegularSeason20242025!$AB$3:$AB$1315,DataRegularSeason20242025!$B$3:$B$1315, "&lt;=" &amp; $A193, DataRegularSeason20242025!$E$3:$E$1315, AC$1)</f>
        <v>17</v>
      </c>
      <c r="AD193" s="2">
        <f>SUMIFS(DataRegularSeason20242025!$AA$3:$AA$1315,DataRegularSeason20242025!$B$3:$B$1315, "&lt;=" &amp; $A193, DataRegularSeason20242025!$D$3:$D$1315, AD$1)+SUMIFS(DataRegularSeason20242025!$AB$3:$AB$1315,DataRegularSeason20242025!$B$3:$B$1315, "&lt;=" &amp; $A193, DataRegularSeason20242025!$E$3:$E$1315, AD$1)</f>
        <v>21</v>
      </c>
      <c r="AE193" s="2">
        <f>SUMIFS(DataRegularSeason20242025!$AA$3:$AA$1315,DataRegularSeason20242025!$B$3:$B$1315, "&lt;=" &amp; $A193, DataRegularSeason20242025!$D$3:$D$1315, AE$1)+SUMIFS(DataRegularSeason20242025!$AB$3:$AB$1315,DataRegularSeason20242025!$B$3:$B$1315, "&lt;=" &amp; $A193, DataRegularSeason20242025!$E$3:$E$1315, AE$1)</f>
        <v>24</v>
      </c>
      <c r="AF193" s="2">
        <f>SUMIFS(DataRegularSeason20242025!$AA$3:$AA$1315,DataRegularSeason20242025!$B$3:$B$1315, "&lt;=" &amp; $A193, DataRegularSeason20242025!$D$3:$D$1315, AF$1)+SUMIFS(DataRegularSeason20242025!$AB$3:$AB$1315,DataRegularSeason20242025!$B$3:$B$1315, "&lt;=" &amp; $A193, DataRegularSeason20242025!$E$3:$E$1315, AF$1)</f>
        <v>32</v>
      </c>
      <c r="AG193" s="2">
        <f>SUMIFS(DataRegularSeason20242025!$AA$3:$AA$1315,DataRegularSeason20242025!$B$3:$B$1315, "&lt;=" &amp; $A193, DataRegularSeason20242025!$D$3:$D$1315, AG$1)+SUMIFS(DataRegularSeason20242025!$AB$3:$AB$1315,DataRegularSeason20242025!$B$3:$B$1315, "&lt;=" &amp; $A193, DataRegularSeason20242025!$E$3:$E$1315, AG$1)</f>
        <v>27</v>
      </c>
    </row>
    <row r="194" spans="1:33" x14ac:dyDescent="0.25">
      <c r="A194" s="4">
        <v>45760</v>
      </c>
      <c r="B194" s="2">
        <f>SUMIFS(DataRegularSeason20242025!$AA$3:$AA$1315,DataRegularSeason20242025!$B$3:$B$1315, "&lt;=" &amp; $A194, DataRegularSeason20242025!$D$3:$D$1315, B$1)+SUMIFS(DataRegularSeason20242025!$AB$3:$AB$1315,DataRegularSeason20242025!$B$3:$B$1315, "&lt;=" &amp; $A194, DataRegularSeason20242025!$E$3:$E$1315, B$1)</f>
        <v>18</v>
      </c>
      <c r="C194" s="2">
        <f>SUMIFS(DataRegularSeason20242025!$AA$3:$AA$1315,DataRegularSeason20242025!$B$3:$B$1315, "&lt;=" &amp; $A194, DataRegularSeason20242025!$D$3:$D$1315, C$1)+SUMIFS(DataRegularSeason20242025!$AB$3:$AB$1315,DataRegularSeason20242025!$B$3:$B$1315, "&lt;=" &amp; $A194, DataRegularSeason20242025!$E$3:$E$1315, C$1)</f>
        <v>19</v>
      </c>
      <c r="D194" s="2">
        <f>SUMIFS(DataRegularSeason20242025!$AA$3:$AA$1315,DataRegularSeason20242025!$B$3:$B$1315, "&lt;=" &amp; $A194, DataRegularSeason20242025!$D$3:$D$1315, D$1)+SUMIFS(DataRegularSeason20242025!$AB$3:$AB$1315,DataRegularSeason20242025!$B$3:$B$1315, "&lt;=" &amp; $A194, DataRegularSeason20242025!$E$3:$E$1315, D$1)</f>
        <v>19</v>
      </c>
      <c r="E194" s="2">
        <f>SUMIFS(DataRegularSeason20242025!$AA$3:$AA$1315,DataRegularSeason20242025!$B$3:$B$1315, "&lt;=" &amp; $A194, DataRegularSeason20242025!$D$3:$D$1315, E$1)+SUMIFS(DataRegularSeason20242025!$AB$3:$AB$1315,DataRegularSeason20242025!$B$3:$B$1315, "&lt;=" &amp; $A194, DataRegularSeason20242025!$E$3:$E$1315, E$1)</f>
        <v>28</v>
      </c>
      <c r="F194" s="2">
        <f>SUMIFS(DataRegularSeason20242025!$AA$3:$AA$1315,DataRegularSeason20242025!$B$3:$B$1315, "&lt;=" &amp; $A194, DataRegularSeason20242025!$D$3:$D$1315, F$1)+SUMIFS(DataRegularSeason20242025!$AB$3:$AB$1315,DataRegularSeason20242025!$B$3:$B$1315, "&lt;=" &amp; $A194, DataRegularSeason20242025!$E$3:$E$1315, F$1)</f>
        <v>16</v>
      </c>
      <c r="G194" s="2">
        <f>SUMIFS(DataRegularSeason20242025!$AA$3:$AA$1315,DataRegularSeason20242025!$B$3:$B$1315, "&lt;=" &amp; $A194, DataRegularSeason20242025!$D$3:$D$1315, G$1)+SUMIFS(DataRegularSeason20242025!$AB$3:$AB$1315,DataRegularSeason20242025!$B$3:$B$1315, "&lt;=" &amp; $A194, DataRegularSeason20242025!$E$3:$E$1315, G$1)</f>
        <v>23</v>
      </c>
      <c r="H194" s="2">
        <f>SUMIFS(DataRegularSeason20242025!$AA$3:$AA$1315,DataRegularSeason20242025!$B$3:$B$1315, "&lt;=" &amp; $A194, DataRegularSeason20242025!$D$3:$D$1315, H$1)+SUMIFS(DataRegularSeason20242025!$AB$3:$AB$1315,DataRegularSeason20242025!$B$3:$B$1315, "&lt;=" &amp; $A194, DataRegularSeason20242025!$E$3:$E$1315, H$1)</f>
        <v>13</v>
      </c>
      <c r="I194" s="2">
        <f>SUMIFS(DataRegularSeason20242025!$AA$3:$AA$1315,DataRegularSeason20242025!$B$3:$B$1315, "&lt;=" &amp; $A194, DataRegularSeason20242025!$D$3:$D$1315, I$1)+SUMIFS(DataRegularSeason20242025!$AB$3:$AB$1315,DataRegularSeason20242025!$B$3:$B$1315, "&lt;=" &amp; $A194, DataRegularSeason20242025!$E$3:$E$1315, I$1)</f>
        <v>20</v>
      </c>
      <c r="J194" s="2">
        <f>SUMIFS(DataRegularSeason20242025!$AA$3:$AA$1315,DataRegularSeason20242025!$B$3:$B$1315, "&lt;=" &amp; $A194, DataRegularSeason20242025!$D$3:$D$1315, J$1)+SUMIFS(DataRegularSeason20242025!$AB$3:$AB$1315,DataRegularSeason20242025!$B$3:$B$1315, "&lt;=" &amp; $A194, DataRegularSeason20242025!$E$3:$E$1315, J$1)</f>
        <v>24</v>
      </c>
      <c r="K194" s="2">
        <f>SUMIFS(DataRegularSeason20242025!$AA$3:$AA$1315,DataRegularSeason20242025!$B$3:$B$1315, "&lt;=" &amp; $A194, DataRegularSeason20242025!$D$3:$D$1315, K$1)+SUMIFS(DataRegularSeason20242025!$AB$3:$AB$1315,DataRegularSeason20242025!$B$3:$B$1315, "&lt;=" &amp; $A194, DataRegularSeason20242025!$E$3:$E$1315, K$1)</f>
        <v>16</v>
      </c>
      <c r="L194" s="2">
        <f>SUMIFS(DataRegularSeason20242025!$AA$3:$AA$1315,DataRegularSeason20242025!$B$3:$B$1315, "&lt;=" &amp; $A194, DataRegularSeason20242025!$D$3:$D$1315, L$1)+SUMIFS(DataRegularSeason20242025!$AB$3:$AB$1315,DataRegularSeason20242025!$B$3:$B$1315, "&lt;=" &amp; $A194, DataRegularSeason20242025!$E$3:$E$1315, L$1)</f>
        <v>22</v>
      </c>
      <c r="M194" s="2">
        <f>SUMIFS(DataRegularSeason20242025!$AA$3:$AA$1315,DataRegularSeason20242025!$B$3:$B$1315, "&lt;=" &amp; $A194, DataRegularSeason20242025!$D$3:$D$1315, M$1)+SUMIFS(DataRegularSeason20242025!$AB$3:$AB$1315,DataRegularSeason20242025!$B$3:$B$1315, "&lt;=" &amp; $A194, DataRegularSeason20242025!$E$3:$E$1315, M$1)</f>
        <v>25</v>
      </c>
      <c r="N194" s="2">
        <f>SUMIFS(DataRegularSeason20242025!$AA$3:$AA$1315,DataRegularSeason20242025!$B$3:$B$1315, "&lt;=" &amp; $A194, DataRegularSeason20242025!$D$3:$D$1315, N$1)+SUMIFS(DataRegularSeason20242025!$AB$3:$AB$1315,DataRegularSeason20242025!$B$3:$B$1315, "&lt;=" &amp; $A194, DataRegularSeason20242025!$E$3:$E$1315, N$1)</f>
        <v>23</v>
      </c>
      <c r="O194" s="2">
        <f>SUMIFS(DataRegularSeason20242025!$AA$3:$AA$1315,DataRegularSeason20242025!$B$3:$B$1315, "&lt;=" &amp; $A194, DataRegularSeason20242025!$D$3:$D$1315, O$1)+SUMIFS(DataRegularSeason20242025!$AB$3:$AB$1315,DataRegularSeason20242025!$B$3:$B$1315, "&lt;=" &amp; $A194, DataRegularSeason20242025!$E$3:$E$1315, O$1)</f>
        <v>27</v>
      </c>
      <c r="P194" s="2">
        <f>SUMIFS(DataRegularSeason20242025!$AA$3:$AA$1315,DataRegularSeason20242025!$B$3:$B$1315, "&lt;=" &amp; $A194, DataRegularSeason20242025!$D$3:$D$1315, P$1)+SUMIFS(DataRegularSeason20242025!$AB$3:$AB$1315,DataRegularSeason20242025!$B$3:$B$1315, "&lt;=" &amp; $A194, DataRegularSeason20242025!$E$3:$E$1315, P$1)</f>
        <v>16</v>
      </c>
      <c r="Q194" s="2">
        <f>SUMIFS(DataRegularSeason20242025!$AA$3:$AA$1315,DataRegularSeason20242025!$B$3:$B$1315, "&lt;=" &amp; $A194, DataRegularSeason20242025!$D$3:$D$1315, Q$1)+SUMIFS(DataRegularSeason20242025!$AB$3:$AB$1315,DataRegularSeason20242025!$B$3:$B$1315, "&lt;=" &amp; $A194, DataRegularSeason20242025!$E$3:$E$1315, Q$1)</f>
        <v>26</v>
      </c>
      <c r="R194" s="2">
        <f>SUMIFS(DataRegularSeason20242025!$AA$3:$AA$1315,DataRegularSeason20242025!$B$3:$B$1315, "&lt;=" &amp; $A194, DataRegularSeason20242025!$D$3:$D$1315, R$1)+SUMIFS(DataRegularSeason20242025!$AB$3:$AB$1315,DataRegularSeason20242025!$B$3:$B$1315, "&lt;=" &amp; $A194, DataRegularSeason20242025!$E$3:$E$1315, R$1)</f>
        <v>15</v>
      </c>
      <c r="S194" s="2">
        <f>SUMIFS(DataRegularSeason20242025!$AA$3:$AA$1315,DataRegularSeason20242025!$B$3:$B$1315, "&lt;=" &amp; $A194, DataRegularSeason20242025!$D$3:$D$1315, S$1)+SUMIFS(DataRegularSeason20242025!$AB$3:$AB$1315,DataRegularSeason20242025!$B$3:$B$1315, "&lt;=" &amp; $A194, DataRegularSeason20242025!$E$3:$E$1315, S$1)</f>
        <v>19</v>
      </c>
      <c r="T194" s="2">
        <f>SUMIFS(DataRegularSeason20242025!$AA$3:$AA$1315,DataRegularSeason20242025!$B$3:$B$1315, "&lt;=" &amp; $A194, DataRegularSeason20242025!$D$3:$D$1315, T$1)+SUMIFS(DataRegularSeason20242025!$AB$3:$AB$1315,DataRegularSeason20242025!$B$3:$B$1315, "&lt;=" &amp; $A194, DataRegularSeason20242025!$E$3:$E$1315, T$1)</f>
        <v>25</v>
      </c>
      <c r="U194" s="2">
        <f>SUMIFS(DataRegularSeason20242025!$AA$3:$AA$1315,DataRegularSeason20242025!$B$3:$B$1315, "&lt;=" &amp; $A194, DataRegularSeason20242025!$D$3:$D$1315, U$1)+SUMIFS(DataRegularSeason20242025!$AB$3:$AB$1315,DataRegularSeason20242025!$B$3:$B$1315, "&lt;=" &amp; $A194, DataRegularSeason20242025!$E$3:$E$1315, U$1)</f>
        <v>17</v>
      </c>
      <c r="V194" s="2">
        <f>SUMIFS(DataRegularSeason20242025!$AA$3:$AA$1315,DataRegularSeason20242025!$B$3:$B$1315, "&lt;=" &amp; $A194, DataRegularSeason20242025!$D$3:$D$1315, V$1)+SUMIFS(DataRegularSeason20242025!$AB$3:$AB$1315,DataRegularSeason20242025!$B$3:$B$1315, "&lt;=" &amp; $A194, DataRegularSeason20242025!$E$3:$E$1315, V$1)</f>
        <v>18</v>
      </c>
      <c r="W194" s="2">
        <f>SUMIFS(DataRegularSeason20242025!$AA$3:$AA$1315,DataRegularSeason20242025!$B$3:$B$1315, "&lt;=" &amp; $A194, DataRegularSeason20242025!$D$3:$D$1315, W$1)+SUMIFS(DataRegularSeason20242025!$AB$3:$AB$1315,DataRegularSeason20242025!$B$3:$B$1315, "&lt;=" &amp; $A194, DataRegularSeason20242025!$E$3:$E$1315, W$1)</f>
        <v>18</v>
      </c>
      <c r="X194" s="2">
        <f>SUMIFS(DataRegularSeason20242025!$AA$3:$AA$1315,DataRegularSeason20242025!$B$3:$B$1315, "&lt;=" &amp; $A194, DataRegularSeason20242025!$D$3:$D$1315, X$1)+SUMIFS(DataRegularSeason20242025!$AB$3:$AB$1315,DataRegularSeason20242025!$B$3:$B$1315, "&lt;=" &amp; $A194, DataRegularSeason20242025!$E$3:$E$1315, X$1)</f>
        <v>21</v>
      </c>
      <c r="Y194" s="2">
        <f>SUMIFS(DataRegularSeason20242025!$AA$3:$AA$1315,DataRegularSeason20242025!$B$3:$B$1315, "&lt;=" &amp; $A194, DataRegularSeason20242025!$D$3:$D$1315, Y$1)+SUMIFS(DataRegularSeason20242025!$AB$3:$AB$1315,DataRegularSeason20242025!$B$3:$B$1315, "&lt;=" &amp; $A194, DataRegularSeason20242025!$E$3:$E$1315, Y$1)</f>
        <v>16</v>
      </c>
      <c r="Z194" s="2">
        <f>SUMIFS(DataRegularSeason20242025!$AA$3:$AA$1315,DataRegularSeason20242025!$B$3:$B$1315, "&lt;=" &amp; $A194, DataRegularSeason20242025!$D$3:$D$1315, Z$1)+SUMIFS(DataRegularSeason20242025!$AB$3:$AB$1315,DataRegularSeason20242025!$B$3:$B$1315, "&lt;=" &amp; $A194, DataRegularSeason20242025!$E$3:$E$1315, Z$1)</f>
        <v>17</v>
      </c>
      <c r="AA194" s="2">
        <f>SUMIFS(DataRegularSeason20242025!$AA$3:$AA$1315,DataRegularSeason20242025!$B$3:$B$1315, "&lt;=" &amp; $A194, DataRegularSeason20242025!$D$3:$D$1315, AA$1)+SUMIFS(DataRegularSeason20242025!$AB$3:$AB$1315,DataRegularSeason20242025!$B$3:$B$1315, "&lt;=" &amp; $A194, DataRegularSeason20242025!$E$3:$E$1315, AA$1)</f>
        <v>21</v>
      </c>
      <c r="AB194" s="2">
        <f>SUMIFS(DataRegularSeason20242025!$AA$3:$AA$1315,DataRegularSeason20242025!$B$3:$B$1315, "&lt;=" &amp; $A194, DataRegularSeason20242025!$D$3:$D$1315, AB$1)+SUMIFS(DataRegularSeason20242025!$AB$3:$AB$1315,DataRegularSeason20242025!$B$3:$B$1315, "&lt;=" &amp; $A194, DataRegularSeason20242025!$E$3:$E$1315, AB$1)</f>
        <v>26</v>
      </c>
      <c r="AC194" s="2">
        <f>SUMIFS(DataRegularSeason20242025!$AA$3:$AA$1315,DataRegularSeason20242025!$B$3:$B$1315, "&lt;=" &amp; $A194, DataRegularSeason20242025!$D$3:$D$1315, AC$1)+SUMIFS(DataRegularSeason20242025!$AB$3:$AB$1315,DataRegularSeason20242025!$B$3:$B$1315, "&lt;=" &amp; $A194, DataRegularSeason20242025!$E$3:$E$1315, AC$1)</f>
        <v>17</v>
      </c>
      <c r="AD194" s="2">
        <f>SUMIFS(DataRegularSeason20242025!$AA$3:$AA$1315,DataRegularSeason20242025!$B$3:$B$1315, "&lt;=" &amp; $A194, DataRegularSeason20242025!$D$3:$D$1315, AD$1)+SUMIFS(DataRegularSeason20242025!$AB$3:$AB$1315,DataRegularSeason20242025!$B$3:$B$1315, "&lt;=" &amp; $A194, DataRegularSeason20242025!$E$3:$E$1315, AD$1)</f>
        <v>21</v>
      </c>
      <c r="AE194" s="2">
        <f>SUMIFS(DataRegularSeason20242025!$AA$3:$AA$1315,DataRegularSeason20242025!$B$3:$B$1315, "&lt;=" &amp; $A194, DataRegularSeason20242025!$D$3:$D$1315, AE$1)+SUMIFS(DataRegularSeason20242025!$AB$3:$AB$1315,DataRegularSeason20242025!$B$3:$B$1315, "&lt;=" &amp; $A194, DataRegularSeason20242025!$E$3:$E$1315, AE$1)</f>
        <v>24</v>
      </c>
      <c r="AF194" s="2">
        <f>SUMIFS(DataRegularSeason20242025!$AA$3:$AA$1315,DataRegularSeason20242025!$B$3:$B$1315, "&lt;=" &amp; $A194, DataRegularSeason20242025!$D$3:$D$1315, AF$1)+SUMIFS(DataRegularSeason20242025!$AB$3:$AB$1315,DataRegularSeason20242025!$B$3:$B$1315, "&lt;=" &amp; $A194, DataRegularSeason20242025!$E$3:$E$1315, AF$1)</f>
        <v>32</v>
      </c>
      <c r="AG194" s="2">
        <f>SUMIFS(DataRegularSeason20242025!$AA$3:$AA$1315,DataRegularSeason20242025!$B$3:$B$1315, "&lt;=" &amp; $A194, DataRegularSeason20242025!$D$3:$D$1315, AG$1)+SUMIFS(DataRegularSeason20242025!$AB$3:$AB$1315,DataRegularSeason20242025!$B$3:$B$1315, "&lt;=" &amp; $A194, DataRegularSeason20242025!$E$3:$E$1315, AG$1)</f>
        <v>27</v>
      </c>
    </row>
    <row r="195" spans="1:33" x14ac:dyDescent="0.25">
      <c r="A195" s="4">
        <v>45761</v>
      </c>
      <c r="B195" s="2">
        <f>SUMIFS(DataRegularSeason20242025!$AA$3:$AA$1315,DataRegularSeason20242025!$B$3:$B$1315, "&lt;=" &amp; $A195, DataRegularSeason20242025!$D$3:$D$1315, B$1)+SUMIFS(DataRegularSeason20242025!$AB$3:$AB$1315,DataRegularSeason20242025!$B$3:$B$1315, "&lt;=" &amp; $A195, DataRegularSeason20242025!$E$3:$E$1315, B$1)</f>
        <v>18</v>
      </c>
      <c r="C195" s="2">
        <f>SUMIFS(DataRegularSeason20242025!$AA$3:$AA$1315,DataRegularSeason20242025!$B$3:$B$1315, "&lt;=" &amp; $A195, DataRegularSeason20242025!$D$3:$D$1315, C$1)+SUMIFS(DataRegularSeason20242025!$AB$3:$AB$1315,DataRegularSeason20242025!$B$3:$B$1315, "&lt;=" &amp; $A195, DataRegularSeason20242025!$E$3:$E$1315, C$1)</f>
        <v>19</v>
      </c>
      <c r="D195" s="2">
        <f>SUMIFS(DataRegularSeason20242025!$AA$3:$AA$1315,DataRegularSeason20242025!$B$3:$B$1315, "&lt;=" &amp; $A195, DataRegularSeason20242025!$D$3:$D$1315, D$1)+SUMIFS(DataRegularSeason20242025!$AB$3:$AB$1315,DataRegularSeason20242025!$B$3:$B$1315, "&lt;=" &amp; $A195, DataRegularSeason20242025!$E$3:$E$1315, D$1)</f>
        <v>19</v>
      </c>
      <c r="E195" s="2">
        <f>SUMIFS(DataRegularSeason20242025!$AA$3:$AA$1315,DataRegularSeason20242025!$B$3:$B$1315, "&lt;=" &amp; $A195, DataRegularSeason20242025!$D$3:$D$1315, E$1)+SUMIFS(DataRegularSeason20242025!$AB$3:$AB$1315,DataRegularSeason20242025!$B$3:$B$1315, "&lt;=" &amp; $A195, DataRegularSeason20242025!$E$3:$E$1315, E$1)</f>
        <v>28</v>
      </c>
      <c r="F195" s="2">
        <f>SUMIFS(DataRegularSeason20242025!$AA$3:$AA$1315,DataRegularSeason20242025!$B$3:$B$1315, "&lt;=" &amp; $A195, DataRegularSeason20242025!$D$3:$D$1315, F$1)+SUMIFS(DataRegularSeason20242025!$AB$3:$AB$1315,DataRegularSeason20242025!$B$3:$B$1315, "&lt;=" &amp; $A195, DataRegularSeason20242025!$E$3:$E$1315, F$1)</f>
        <v>16</v>
      </c>
      <c r="G195" s="2">
        <f>SUMIFS(DataRegularSeason20242025!$AA$3:$AA$1315,DataRegularSeason20242025!$B$3:$B$1315, "&lt;=" &amp; $A195, DataRegularSeason20242025!$D$3:$D$1315, G$1)+SUMIFS(DataRegularSeason20242025!$AB$3:$AB$1315,DataRegularSeason20242025!$B$3:$B$1315, "&lt;=" &amp; $A195, DataRegularSeason20242025!$E$3:$E$1315, G$1)</f>
        <v>23</v>
      </c>
      <c r="H195" s="2">
        <f>SUMIFS(DataRegularSeason20242025!$AA$3:$AA$1315,DataRegularSeason20242025!$B$3:$B$1315, "&lt;=" &amp; $A195, DataRegularSeason20242025!$D$3:$D$1315, H$1)+SUMIFS(DataRegularSeason20242025!$AB$3:$AB$1315,DataRegularSeason20242025!$B$3:$B$1315, "&lt;=" &amp; $A195, DataRegularSeason20242025!$E$3:$E$1315, H$1)</f>
        <v>13</v>
      </c>
      <c r="I195" s="2">
        <f>SUMIFS(DataRegularSeason20242025!$AA$3:$AA$1315,DataRegularSeason20242025!$B$3:$B$1315, "&lt;=" &amp; $A195, DataRegularSeason20242025!$D$3:$D$1315, I$1)+SUMIFS(DataRegularSeason20242025!$AB$3:$AB$1315,DataRegularSeason20242025!$B$3:$B$1315, "&lt;=" &amp; $A195, DataRegularSeason20242025!$E$3:$E$1315, I$1)</f>
        <v>20</v>
      </c>
      <c r="J195" s="2">
        <f>SUMIFS(DataRegularSeason20242025!$AA$3:$AA$1315,DataRegularSeason20242025!$B$3:$B$1315, "&lt;=" &amp; $A195, DataRegularSeason20242025!$D$3:$D$1315, J$1)+SUMIFS(DataRegularSeason20242025!$AB$3:$AB$1315,DataRegularSeason20242025!$B$3:$B$1315, "&lt;=" &amp; $A195, DataRegularSeason20242025!$E$3:$E$1315, J$1)</f>
        <v>24</v>
      </c>
      <c r="K195" s="2">
        <f>SUMIFS(DataRegularSeason20242025!$AA$3:$AA$1315,DataRegularSeason20242025!$B$3:$B$1315, "&lt;=" &amp; $A195, DataRegularSeason20242025!$D$3:$D$1315, K$1)+SUMIFS(DataRegularSeason20242025!$AB$3:$AB$1315,DataRegularSeason20242025!$B$3:$B$1315, "&lt;=" &amp; $A195, DataRegularSeason20242025!$E$3:$E$1315, K$1)</f>
        <v>16</v>
      </c>
      <c r="L195" s="2">
        <f>SUMIFS(DataRegularSeason20242025!$AA$3:$AA$1315,DataRegularSeason20242025!$B$3:$B$1315, "&lt;=" &amp; $A195, DataRegularSeason20242025!$D$3:$D$1315, L$1)+SUMIFS(DataRegularSeason20242025!$AB$3:$AB$1315,DataRegularSeason20242025!$B$3:$B$1315, "&lt;=" &amp; $A195, DataRegularSeason20242025!$E$3:$E$1315, L$1)</f>
        <v>22</v>
      </c>
      <c r="M195" s="2">
        <f>SUMIFS(DataRegularSeason20242025!$AA$3:$AA$1315,DataRegularSeason20242025!$B$3:$B$1315, "&lt;=" &amp; $A195, DataRegularSeason20242025!$D$3:$D$1315, M$1)+SUMIFS(DataRegularSeason20242025!$AB$3:$AB$1315,DataRegularSeason20242025!$B$3:$B$1315, "&lt;=" &amp; $A195, DataRegularSeason20242025!$E$3:$E$1315, M$1)</f>
        <v>25</v>
      </c>
      <c r="N195" s="2">
        <f>SUMIFS(DataRegularSeason20242025!$AA$3:$AA$1315,DataRegularSeason20242025!$B$3:$B$1315, "&lt;=" &amp; $A195, DataRegularSeason20242025!$D$3:$D$1315, N$1)+SUMIFS(DataRegularSeason20242025!$AB$3:$AB$1315,DataRegularSeason20242025!$B$3:$B$1315, "&lt;=" &amp; $A195, DataRegularSeason20242025!$E$3:$E$1315, N$1)</f>
        <v>23</v>
      </c>
      <c r="O195" s="2">
        <f>SUMIFS(DataRegularSeason20242025!$AA$3:$AA$1315,DataRegularSeason20242025!$B$3:$B$1315, "&lt;=" &amp; $A195, DataRegularSeason20242025!$D$3:$D$1315, O$1)+SUMIFS(DataRegularSeason20242025!$AB$3:$AB$1315,DataRegularSeason20242025!$B$3:$B$1315, "&lt;=" &amp; $A195, DataRegularSeason20242025!$E$3:$E$1315, O$1)</f>
        <v>27</v>
      </c>
      <c r="P195" s="2">
        <f>SUMIFS(DataRegularSeason20242025!$AA$3:$AA$1315,DataRegularSeason20242025!$B$3:$B$1315, "&lt;=" &amp; $A195, DataRegularSeason20242025!$D$3:$D$1315, P$1)+SUMIFS(DataRegularSeason20242025!$AB$3:$AB$1315,DataRegularSeason20242025!$B$3:$B$1315, "&lt;=" &amp; $A195, DataRegularSeason20242025!$E$3:$E$1315, P$1)</f>
        <v>16</v>
      </c>
      <c r="Q195" s="2">
        <f>SUMIFS(DataRegularSeason20242025!$AA$3:$AA$1315,DataRegularSeason20242025!$B$3:$B$1315, "&lt;=" &amp; $A195, DataRegularSeason20242025!$D$3:$D$1315, Q$1)+SUMIFS(DataRegularSeason20242025!$AB$3:$AB$1315,DataRegularSeason20242025!$B$3:$B$1315, "&lt;=" &amp; $A195, DataRegularSeason20242025!$E$3:$E$1315, Q$1)</f>
        <v>26</v>
      </c>
      <c r="R195" s="2">
        <f>SUMIFS(DataRegularSeason20242025!$AA$3:$AA$1315,DataRegularSeason20242025!$B$3:$B$1315, "&lt;=" &amp; $A195, DataRegularSeason20242025!$D$3:$D$1315, R$1)+SUMIFS(DataRegularSeason20242025!$AB$3:$AB$1315,DataRegularSeason20242025!$B$3:$B$1315, "&lt;=" &amp; $A195, DataRegularSeason20242025!$E$3:$E$1315, R$1)</f>
        <v>15</v>
      </c>
      <c r="S195" s="2">
        <f>SUMIFS(DataRegularSeason20242025!$AA$3:$AA$1315,DataRegularSeason20242025!$B$3:$B$1315, "&lt;=" &amp; $A195, DataRegularSeason20242025!$D$3:$D$1315, S$1)+SUMIFS(DataRegularSeason20242025!$AB$3:$AB$1315,DataRegularSeason20242025!$B$3:$B$1315, "&lt;=" &amp; $A195, DataRegularSeason20242025!$E$3:$E$1315, S$1)</f>
        <v>19</v>
      </c>
      <c r="T195" s="2">
        <f>SUMIFS(DataRegularSeason20242025!$AA$3:$AA$1315,DataRegularSeason20242025!$B$3:$B$1315, "&lt;=" &amp; $A195, DataRegularSeason20242025!$D$3:$D$1315, T$1)+SUMIFS(DataRegularSeason20242025!$AB$3:$AB$1315,DataRegularSeason20242025!$B$3:$B$1315, "&lt;=" &amp; $A195, DataRegularSeason20242025!$E$3:$E$1315, T$1)</f>
        <v>25</v>
      </c>
      <c r="U195" s="2">
        <f>SUMIFS(DataRegularSeason20242025!$AA$3:$AA$1315,DataRegularSeason20242025!$B$3:$B$1315, "&lt;=" &amp; $A195, DataRegularSeason20242025!$D$3:$D$1315, U$1)+SUMIFS(DataRegularSeason20242025!$AB$3:$AB$1315,DataRegularSeason20242025!$B$3:$B$1315, "&lt;=" &amp; $A195, DataRegularSeason20242025!$E$3:$E$1315, U$1)</f>
        <v>17</v>
      </c>
      <c r="V195" s="2">
        <f>SUMIFS(DataRegularSeason20242025!$AA$3:$AA$1315,DataRegularSeason20242025!$B$3:$B$1315, "&lt;=" &amp; $A195, DataRegularSeason20242025!$D$3:$D$1315, V$1)+SUMIFS(DataRegularSeason20242025!$AB$3:$AB$1315,DataRegularSeason20242025!$B$3:$B$1315, "&lt;=" &amp; $A195, DataRegularSeason20242025!$E$3:$E$1315, V$1)</f>
        <v>18</v>
      </c>
      <c r="W195" s="2">
        <f>SUMIFS(DataRegularSeason20242025!$AA$3:$AA$1315,DataRegularSeason20242025!$B$3:$B$1315, "&lt;=" &amp; $A195, DataRegularSeason20242025!$D$3:$D$1315, W$1)+SUMIFS(DataRegularSeason20242025!$AB$3:$AB$1315,DataRegularSeason20242025!$B$3:$B$1315, "&lt;=" &amp; $A195, DataRegularSeason20242025!$E$3:$E$1315, W$1)</f>
        <v>18</v>
      </c>
      <c r="X195" s="2">
        <f>SUMIFS(DataRegularSeason20242025!$AA$3:$AA$1315,DataRegularSeason20242025!$B$3:$B$1315, "&lt;=" &amp; $A195, DataRegularSeason20242025!$D$3:$D$1315, X$1)+SUMIFS(DataRegularSeason20242025!$AB$3:$AB$1315,DataRegularSeason20242025!$B$3:$B$1315, "&lt;=" &amp; $A195, DataRegularSeason20242025!$E$3:$E$1315, X$1)</f>
        <v>21</v>
      </c>
      <c r="Y195" s="2">
        <f>SUMIFS(DataRegularSeason20242025!$AA$3:$AA$1315,DataRegularSeason20242025!$B$3:$B$1315, "&lt;=" &amp; $A195, DataRegularSeason20242025!$D$3:$D$1315, Y$1)+SUMIFS(DataRegularSeason20242025!$AB$3:$AB$1315,DataRegularSeason20242025!$B$3:$B$1315, "&lt;=" &amp; $A195, DataRegularSeason20242025!$E$3:$E$1315, Y$1)</f>
        <v>16</v>
      </c>
      <c r="Z195" s="2">
        <f>SUMIFS(DataRegularSeason20242025!$AA$3:$AA$1315,DataRegularSeason20242025!$B$3:$B$1315, "&lt;=" &amp; $A195, DataRegularSeason20242025!$D$3:$D$1315, Z$1)+SUMIFS(DataRegularSeason20242025!$AB$3:$AB$1315,DataRegularSeason20242025!$B$3:$B$1315, "&lt;=" &amp; $A195, DataRegularSeason20242025!$E$3:$E$1315, Z$1)</f>
        <v>17</v>
      </c>
      <c r="AA195" s="2">
        <f>SUMIFS(DataRegularSeason20242025!$AA$3:$AA$1315,DataRegularSeason20242025!$B$3:$B$1315, "&lt;=" &amp; $A195, DataRegularSeason20242025!$D$3:$D$1315, AA$1)+SUMIFS(DataRegularSeason20242025!$AB$3:$AB$1315,DataRegularSeason20242025!$B$3:$B$1315, "&lt;=" &amp; $A195, DataRegularSeason20242025!$E$3:$E$1315, AA$1)</f>
        <v>21</v>
      </c>
      <c r="AB195" s="2">
        <f>SUMIFS(DataRegularSeason20242025!$AA$3:$AA$1315,DataRegularSeason20242025!$B$3:$B$1315, "&lt;=" &amp; $A195, DataRegularSeason20242025!$D$3:$D$1315, AB$1)+SUMIFS(DataRegularSeason20242025!$AB$3:$AB$1315,DataRegularSeason20242025!$B$3:$B$1315, "&lt;=" &amp; $A195, DataRegularSeason20242025!$E$3:$E$1315, AB$1)</f>
        <v>26</v>
      </c>
      <c r="AC195" s="2">
        <f>SUMIFS(DataRegularSeason20242025!$AA$3:$AA$1315,DataRegularSeason20242025!$B$3:$B$1315, "&lt;=" &amp; $A195, DataRegularSeason20242025!$D$3:$D$1315, AC$1)+SUMIFS(DataRegularSeason20242025!$AB$3:$AB$1315,DataRegularSeason20242025!$B$3:$B$1315, "&lt;=" &amp; $A195, DataRegularSeason20242025!$E$3:$E$1315, AC$1)</f>
        <v>17</v>
      </c>
      <c r="AD195" s="2">
        <f>SUMIFS(DataRegularSeason20242025!$AA$3:$AA$1315,DataRegularSeason20242025!$B$3:$B$1315, "&lt;=" &amp; $A195, DataRegularSeason20242025!$D$3:$D$1315, AD$1)+SUMIFS(DataRegularSeason20242025!$AB$3:$AB$1315,DataRegularSeason20242025!$B$3:$B$1315, "&lt;=" &amp; $A195, DataRegularSeason20242025!$E$3:$E$1315, AD$1)</f>
        <v>21</v>
      </c>
      <c r="AE195" s="2">
        <f>SUMIFS(DataRegularSeason20242025!$AA$3:$AA$1315,DataRegularSeason20242025!$B$3:$B$1315, "&lt;=" &amp; $A195, DataRegularSeason20242025!$D$3:$D$1315, AE$1)+SUMIFS(DataRegularSeason20242025!$AB$3:$AB$1315,DataRegularSeason20242025!$B$3:$B$1315, "&lt;=" &amp; $A195, DataRegularSeason20242025!$E$3:$E$1315, AE$1)</f>
        <v>24</v>
      </c>
      <c r="AF195" s="2">
        <f>SUMIFS(DataRegularSeason20242025!$AA$3:$AA$1315,DataRegularSeason20242025!$B$3:$B$1315, "&lt;=" &amp; $A195, DataRegularSeason20242025!$D$3:$D$1315, AF$1)+SUMIFS(DataRegularSeason20242025!$AB$3:$AB$1315,DataRegularSeason20242025!$B$3:$B$1315, "&lt;=" &amp; $A195, DataRegularSeason20242025!$E$3:$E$1315, AF$1)</f>
        <v>32</v>
      </c>
      <c r="AG195" s="2">
        <f>SUMIFS(DataRegularSeason20242025!$AA$3:$AA$1315,DataRegularSeason20242025!$B$3:$B$1315, "&lt;=" &amp; $A195, DataRegularSeason20242025!$D$3:$D$1315, AG$1)+SUMIFS(DataRegularSeason20242025!$AB$3:$AB$1315,DataRegularSeason20242025!$B$3:$B$1315, "&lt;=" &amp; $A195, DataRegularSeason20242025!$E$3:$E$1315, AG$1)</f>
        <v>27</v>
      </c>
    </row>
    <row r="196" spans="1:33" x14ac:dyDescent="0.25">
      <c r="A196" s="4">
        <v>45762</v>
      </c>
      <c r="B196" s="2">
        <f>SUMIFS(DataRegularSeason20242025!$AA$3:$AA$1315,DataRegularSeason20242025!$B$3:$B$1315, "&lt;=" &amp; $A196, DataRegularSeason20242025!$D$3:$D$1315, B$1)+SUMIFS(DataRegularSeason20242025!$AB$3:$AB$1315,DataRegularSeason20242025!$B$3:$B$1315, "&lt;=" &amp; $A196, DataRegularSeason20242025!$E$3:$E$1315, B$1)</f>
        <v>18</v>
      </c>
      <c r="C196" s="2">
        <f>SUMIFS(DataRegularSeason20242025!$AA$3:$AA$1315,DataRegularSeason20242025!$B$3:$B$1315, "&lt;=" &amp; $A196, DataRegularSeason20242025!$D$3:$D$1315, C$1)+SUMIFS(DataRegularSeason20242025!$AB$3:$AB$1315,DataRegularSeason20242025!$B$3:$B$1315, "&lt;=" &amp; $A196, DataRegularSeason20242025!$E$3:$E$1315, C$1)</f>
        <v>19</v>
      </c>
      <c r="D196" s="2">
        <f>SUMIFS(DataRegularSeason20242025!$AA$3:$AA$1315,DataRegularSeason20242025!$B$3:$B$1315, "&lt;=" &amp; $A196, DataRegularSeason20242025!$D$3:$D$1315, D$1)+SUMIFS(DataRegularSeason20242025!$AB$3:$AB$1315,DataRegularSeason20242025!$B$3:$B$1315, "&lt;=" &amp; $A196, DataRegularSeason20242025!$E$3:$E$1315, D$1)</f>
        <v>19</v>
      </c>
      <c r="E196" s="2">
        <f>SUMIFS(DataRegularSeason20242025!$AA$3:$AA$1315,DataRegularSeason20242025!$B$3:$B$1315, "&lt;=" &amp; $A196, DataRegularSeason20242025!$D$3:$D$1315, E$1)+SUMIFS(DataRegularSeason20242025!$AB$3:$AB$1315,DataRegularSeason20242025!$B$3:$B$1315, "&lt;=" &amp; $A196, DataRegularSeason20242025!$E$3:$E$1315, E$1)</f>
        <v>28</v>
      </c>
      <c r="F196" s="2">
        <f>SUMIFS(DataRegularSeason20242025!$AA$3:$AA$1315,DataRegularSeason20242025!$B$3:$B$1315, "&lt;=" &amp; $A196, DataRegularSeason20242025!$D$3:$D$1315, F$1)+SUMIFS(DataRegularSeason20242025!$AB$3:$AB$1315,DataRegularSeason20242025!$B$3:$B$1315, "&lt;=" &amp; $A196, DataRegularSeason20242025!$E$3:$E$1315, F$1)</f>
        <v>16</v>
      </c>
      <c r="G196" s="2">
        <f>SUMIFS(DataRegularSeason20242025!$AA$3:$AA$1315,DataRegularSeason20242025!$B$3:$B$1315, "&lt;=" &amp; $A196, DataRegularSeason20242025!$D$3:$D$1315, G$1)+SUMIFS(DataRegularSeason20242025!$AB$3:$AB$1315,DataRegularSeason20242025!$B$3:$B$1315, "&lt;=" &amp; $A196, DataRegularSeason20242025!$E$3:$E$1315, G$1)</f>
        <v>23</v>
      </c>
      <c r="H196" s="2">
        <f>SUMIFS(DataRegularSeason20242025!$AA$3:$AA$1315,DataRegularSeason20242025!$B$3:$B$1315, "&lt;=" &amp; $A196, DataRegularSeason20242025!$D$3:$D$1315, H$1)+SUMIFS(DataRegularSeason20242025!$AB$3:$AB$1315,DataRegularSeason20242025!$B$3:$B$1315, "&lt;=" &amp; $A196, DataRegularSeason20242025!$E$3:$E$1315, H$1)</f>
        <v>13</v>
      </c>
      <c r="I196" s="2">
        <f>SUMIFS(DataRegularSeason20242025!$AA$3:$AA$1315,DataRegularSeason20242025!$B$3:$B$1315, "&lt;=" &amp; $A196, DataRegularSeason20242025!$D$3:$D$1315, I$1)+SUMIFS(DataRegularSeason20242025!$AB$3:$AB$1315,DataRegularSeason20242025!$B$3:$B$1315, "&lt;=" &amp; $A196, DataRegularSeason20242025!$E$3:$E$1315, I$1)</f>
        <v>20</v>
      </c>
      <c r="J196" s="2">
        <f>SUMIFS(DataRegularSeason20242025!$AA$3:$AA$1315,DataRegularSeason20242025!$B$3:$B$1315, "&lt;=" &amp; $A196, DataRegularSeason20242025!$D$3:$D$1315, J$1)+SUMIFS(DataRegularSeason20242025!$AB$3:$AB$1315,DataRegularSeason20242025!$B$3:$B$1315, "&lt;=" &amp; $A196, DataRegularSeason20242025!$E$3:$E$1315, J$1)</f>
        <v>24</v>
      </c>
      <c r="K196" s="2">
        <f>SUMIFS(DataRegularSeason20242025!$AA$3:$AA$1315,DataRegularSeason20242025!$B$3:$B$1315, "&lt;=" &amp; $A196, DataRegularSeason20242025!$D$3:$D$1315, K$1)+SUMIFS(DataRegularSeason20242025!$AB$3:$AB$1315,DataRegularSeason20242025!$B$3:$B$1315, "&lt;=" &amp; $A196, DataRegularSeason20242025!$E$3:$E$1315, K$1)</f>
        <v>16</v>
      </c>
      <c r="L196" s="2">
        <f>SUMIFS(DataRegularSeason20242025!$AA$3:$AA$1315,DataRegularSeason20242025!$B$3:$B$1315, "&lt;=" &amp; $A196, DataRegularSeason20242025!$D$3:$D$1315, L$1)+SUMIFS(DataRegularSeason20242025!$AB$3:$AB$1315,DataRegularSeason20242025!$B$3:$B$1315, "&lt;=" &amp; $A196, DataRegularSeason20242025!$E$3:$E$1315, L$1)</f>
        <v>22</v>
      </c>
      <c r="M196" s="2">
        <f>SUMIFS(DataRegularSeason20242025!$AA$3:$AA$1315,DataRegularSeason20242025!$B$3:$B$1315, "&lt;=" &amp; $A196, DataRegularSeason20242025!$D$3:$D$1315, M$1)+SUMIFS(DataRegularSeason20242025!$AB$3:$AB$1315,DataRegularSeason20242025!$B$3:$B$1315, "&lt;=" &amp; $A196, DataRegularSeason20242025!$E$3:$E$1315, M$1)</f>
        <v>25</v>
      </c>
      <c r="N196" s="2">
        <f>SUMIFS(DataRegularSeason20242025!$AA$3:$AA$1315,DataRegularSeason20242025!$B$3:$B$1315, "&lt;=" &amp; $A196, DataRegularSeason20242025!$D$3:$D$1315, N$1)+SUMIFS(DataRegularSeason20242025!$AB$3:$AB$1315,DataRegularSeason20242025!$B$3:$B$1315, "&lt;=" &amp; $A196, DataRegularSeason20242025!$E$3:$E$1315, N$1)</f>
        <v>23</v>
      </c>
      <c r="O196" s="2">
        <f>SUMIFS(DataRegularSeason20242025!$AA$3:$AA$1315,DataRegularSeason20242025!$B$3:$B$1315, "&lt;=" &amp; $A196, DataRegularSeason20242025!$D$3:$D$1315, O$1)+SUMIFS(DataRegularSeason20242025!$AB$3:$AB$1315,DataRegularSeason20242025!$B$3:$B$1315, "&lt;=" &amp; $A196, DataRegularSeason20242025!$E$3:$E$1315, O$1)</f>
        <v>27</v>
      </c>
      <c r="P196" s="2">
        <f>SUMIFS(DataRegularSeason20242025!$AA$3:$AA$1315,DataRegularSeason20242025!$B$3:$B$1315, "&lt;=" &amp; $A196, DataRegularSeason20242025!$D$3:$D$1315, P$1)+SUMIFS(DataRegularSeason20242025!$AB$3:$AB$1315,DataRegularSeason20242025!$B$3:$B$1315, "&lt;=" &amp; $A196, DataRegularSeason20242025!$E$3:$E$1315, P$1)</f>
        <v>16</v>
      </c>
      <c r="Q196" s="2">
        <f>SUMIFS(DataRegularSeason20242025!$AA$3:$AA$1315,DataRegularSeason20242025!$B$3:$B$1315, "&lt;=" &amp; $A196, DataRegularSeason20242025!$D$3:$D$1315, Q$1)+SUMIFS(DataRegularSeason20242025!$AB$3:$AB$1315,DataRegularSeason20242025!$B$3:$B$1315, "&lt;=" &amp; $A196, DataRegularSeason20242025!$E$3:$E$1315, Q$1)</f>
        <v>26</v>
      </c>
      <c r="R196" s="2">
        <f>SUMIFS(DataRegularSeason20242025!$AA$3:$AA$1315,DataRegularSeason20242025!$B$3:$B$1315, "&lt;=" &amp; $A196, DataRegularSeason20242025!$D$3:$D$1315, R$1)+SUMIFS(DataRegularSeason20242025!$AB$3:$AB$1315,DataRegularSeason20242025!$B$3:$B$1315, "&lt;=" &amp; $A196, DataRegularSeason20242025!$E$3:$E$1315, R$1)</f>
        <v>15</v>
      </c>
      <c r="S196" s="2">
        <f>SUMIFS(DataRegularSeason20242025!$AA$3:$AA$1315,DataRegularSeason20242025!$B$3:$B$1315, "&lt;=" &amp; $A196, DataRegularSeason20242025!$D$3:$D$1315, S$1)+SUMIFS(DataRegularSeason20242025!$AB$3:$AB$1315,DataRegularSeason20242025!$B$3:$B$1315, "&lt;=" &amp; $A196, DataRegularSeason20242025!$E$3:$E$1315, S$1)</f>
        <v>19</v>
      </c>
      <c r="T196" s="2">
        <f>SUMIFS(DataRegularSeason20242025!$AA$3:$AA$1315,DataRegularSeason20242025!$B$3:$B$1315, "&lt;=" &amp; $A196, DataRegularSeason20242025!$D$3:$D$1315, T$1)+SUMIFS(DataRegularSeason20242025!$AB$3:$AB$1315,DataRegularSeason20242025!$B$3:$B$1315, "&lt;=" &amp; $A196, DataRegularSeason20242025!$E$3:$E$1315, T$1)</f>
        <v>25</v>
      </c>
      <c r="U196" s="2">
        <f>SUMIFS(DataRegularSeason20242025!$AA$3:$AA$1315,DataRegularSeason20242025!$B$3:$B$1315, "&lt;=" &amp; $A196, DataRegularSeason20242025!$D$3:$D$1315, U$1)+SUMIFS(DataRegularSeason20242025!$AB$3:$AB$1315,DataRegularSeason20242025!$B$3:$B$1315, "&lt;=" &amp; $A196, DataRegularSeason20242025!$E$3:$E$1315, U$1)</f>
        <v>17</v>
      </c>
      <c r="V196" s="2">
        <f>SUMIFS(DataRegularSeason20242025!$AA$3:$AA$1315,DataRegularSeason20242025!$B$3:$B$1315, "&lt;=" &amp; $A196, DataRegularSeason20242025!$D$3:$D$1315, V$1)+SUMIFS(DataRegularSeason20242025!$AB$3:$AB$1315,DataRegularSeason20242025!$B$3:$B$1315, "&lt;=" &amp; $A196, DataRegularSeason20242025!$E$3:$E$1315, V$1)</f>
        <v>18</v>
      </c>
      <c r="W196" s="2">
        <f>SUMIFS(DataRegularSeason20242025!$AA$3:$AA$1315,DataRegularSeason20242025!$B$3:$B$1315, "&lt;=" &amp; $A196, DataRegularSeason20242025!$D$3:$D$1315, W$1)+SUMIFS(DataRegularSeason20242025!$AB$3:$AB$1315,DataRegularSeason20242025!$B$3:$B$1315, "&lt;=" &amp; $A196, DataRegularSeason20242025!$E$3:$E$1315, W$1)</f>
        <v>18</v>
      </c>
      <c r="X196" s="2">
        <f>SUMIFS(DataRegularSeason20242025!$AA$3:$AA$1315,DataRegularSeason20242025!$B$3:$B$1315, "&lt;=" &amp; $A196, DataRegularSeason20242025!$D$3:$D$1315, X$1)+SUMIFS(DataRegularSeason20242025!$AB$3:$AB$1315,DataRegularSeason20242025!$B$3:$B$1315, "&lt;=" &amp; $A196, DataRegularSeason20242025!$E$3:$E$1315, X$1)</f>
        <v>21</v>
      </c>
      <c r="Y196" s="2">
        <f>SUMIFS(DataRegularSeason20242025!$AA$3:$AA$1315,DataRegularSeason20242025!$B$3:$B$1315, "&lt;=" &amp; $A196, DataRegularSeason20242025!$D$3:$D$1315, Y$1)+SUMIFS(DataRegularSeason20242025!$AB$3:$AB$1315,DataRegularSeason20242025!$B$3:$B$1315, "&lt;=" &amp; $A196, DataRegularSeason20242025!$E$3:$E$1315, Y$1)</f>
        <v>16</v>
      </c>
      <c r="Z196" s="2">
        <f>SUMIFS(DataRegularSeason20242025!$AA$3:$AA$1315,DataRegularSeason20242025!$B$3:$B$1315, "&lt;=" &amp; $A196, DataRegularSeason20242025!$D$3:$D$1315, Z$1)+SUMIFS(DataRegularSeason20242025!$AB$3:$AB$1315,DataRegularSeason20242025!$B$3:$B$1315, "&lt;=" &amp; $A196, DataRegularSeason20242025!$E$3:$E$1315, Z$1)</f>
        <v>17</v>
      </c>
      <c r="AA196" s="2">
        <f>SUMIFS(DataRegularSeason20242025!$AA$3:$AA$1315,DataRegularSeason20242025!$B$3:$B$1315, "&lt;=" &amp; $A196, DataRegularSeason20242025!$D$3:$D$1315, AA$1)+SUMIFS(DataRegularSeason20242025!$AB$3:$AB$1315,DataRegularSeason20242025!$B$3:$B$1315, "&lt;=" &amp; $A196, DataRegularSeason20242025!$E$3:$E$1315, AA$1)</f>
        <v>21</v>
      </c>
      <c r="AB196" s="2">
        <f>SUMIFS(DataRegularSeason20242025!$AA$3:$AA$1315,DataRegularSeason20242025!$B$3:$B$1315, "&lt;=" &amp; $A196, DataRegularSeason20242025!$D$3:$D$1315, AB$1)+SUMIFS(DataRegularSeason20242025!$AB$3:$AB$1315,DataRegularSeason20242025!$B$3:$B$1315, "&lt;=" &amp; $A196, DataRegularSeason20242025!$E$3:$E$1315, AB$1)</f>
        <v>26</v>
      </c>
      <c r="AC196" s="2">
        <f>SUMIFS(DataRegularSeason20242025!$AA$3:$AA$1315,DataRegularSeason20242025!$B$3:$B$1315, "&lt;=" &amp; $A196, DataRegularSeason20242025!$D$3:$D$1315, AC$1)+SUMIFS(DataRegularSeason20242025!$AB$3:$AB$1315,DataRegularSeason20242025!$B$3:$B$1315, "&lt;=" &amp; $A196, DataRegularSeason20242025!$E$3:$E$1315, AC$1)</f>
        <v>17</v>
      </c>
      <c r="AD196" s="2">
        <f>SUMIFS(DataRegularSeason20242025!$AA$3:$AA$1315,DataRegularSeason20242025!$B$3:$B$1315, "&lt;=" &amp; $A196, DataRegularSeason20242025!$D$3:$D$1315, AD$1)+SUMIFS(DataRegularSeason20242025!$AB$3:$AB$1315,DataRegularSeason20242025!$B$3:$B$1315, "&lt;=" &amp; $A196, DataRegularSeason20242025!$E$3:$E$1315, AD$1)</f>
        <v>21</v>
      </c>
      <c r="AE196" s="2">
        <f>SUMIFS(DataRegularSeason20242025!$AA$3:$AA$1315,DataRegularSeason20242025!$B$3:$B$1315, "&lt;=" &amp; $A196, DataRegularSeason20242025!$D$3:$D$1315, AE$1)+SUMIFS(DataRegularSeason20242025!$AB$3:$AB$1315,DataRegularSeason20242025!$B$3:$B$1315, "&lt;=" &amp; $A196, DataRegularSeason20242025!$E$3:$E$1315, AE$1)</f>
        <v>24</v>
      </c>
      <c r="AF196" s="2">
        <f>SUMIFS(DataRegularSeason20242025!$AA$3:$AA$1315,DataRegularSeason20242025!$B$3:$B$1315, "&lt;=" &amp; $A196, DataRegularSeason20242025!$D$3:$D$1315, AF$1)+SUMIFS(DataRegularSeason20242025!$AB$3:$AB$1315,DataRegularSeason20242025!$B$3:$B$1315, "&lt;=" &amp; $A196, DataRegularSeason20242025!$E$3:$E$1315, AF$1)</f>
        <v>32</v>
      </c>
      <c r="AG196" s="2">
        <f>SUMIFS(DataRegularSeason20242025!$AA$3:$AA$1315,DataRegularSeason20242025!$B$3:$B$1315, "&lt;=" &amp; $A196, DataRegularSeason20242025!$D$3:$D$1315, AG$1)+SUMIFS(DataRegularSeason20242025!$AB$3:$AB$1315,DataRegularSeason20242025!$B$3:$B$1315, "&lt;=" &amp; $A196, DataRegularSeason20242025!$E$3:$E$1315, AG$1)</f>
        <v>27</v>
      </c>
    </row>
    <row r="197" spans="1:33" x14ac:dyDescent="0.25">
      <c r="A197" s="4">
        <v>45763</v>
      </c>
      <c r="B197" s="2">
        <f>SUMIFS(DataRegularSeason20242025!$AA$3:$AA$1315,DataRegularSeason20242025!$B$3:$B$1315, "&lt;=" &amp; $A197, DataRegularSeason20242025!$D$3:$D$1315, B$1)+SUMIFS(DataRegularSeason20242025!$AB$3:$AB$1315,DataRegularSeason20242025!$B$3:$B$1315, "&lt;=" &amp; $A197, DataRegularSeason20242025!$E$3:$E$1315, B$1)</f>
        <v>18</v>
      </c>
      <c r="C197" s="2">
        <f>SUMIFS(DataRegularSeason20242025!$AA$3:$AA$1315,DataRegularSeason20242025!$B$3:$B$1315, "&lt;=" &amp; $A197, DataRegularSeason20242025!$D$3:$D$1315, C$1)+SUMIFS(DataRegularSeason20242025!$AB$3:$AB$1315,DataRegularSeason20242025!$B$3:$B$1315, "&lt;=" &amp; $A197, DataRegularSeason20242025!$E$3:$E$1315, C$1)</f>
        <v>19</v>
      </c>
      <c r="D197" s="2">
        <f>SUMIFS(DataRegularSeason20242025!$AA$3:$AA$1315,DataRegularSeason20242025!$B$3:$B$1315, "&lt;=" &amp; $A197, DataRegularSeason20242025!$D$3:$D$1315, D$1)+SUMIFS(DataRegularSeason20242025!$AB$3:$AB$1315,DataRegularSeason20242025!$B$3:$B$1315, "&lt;=" &amp; $A197, DataRegularSeason20242025!$E$3:$E$1315, D$1)</f>
        <v>19</v>
      </c>
      <c r="E197" s="2">
        <f>SUMIFS(DataRegularSeason20242025!$AA$3:$AA$1315,DataRegularSeason20242025!$B$3:$B$1315, "&lt;=" &amp; $A197, DataRegularSeason20242025!$D$3:$D$1315, E$1)+SUMIFS(DataRegularSeason20242025!$AB$3:$AB$1315,DataRegularSeason20242025!$B$3:$B$1315, "&lt;=" &amp; $A197, DataRegularSeason20242025!$E$3:$E$1315, E$1)</f>
        <v>28</v>
      </c>
      <c r="F197" s="2">
        <f>SUMIFS(DataRegularSeason20242025!$AA$3:$AA$1315,DataRegularSeason20242025!$B$3:$B$1315, "&lt;=" &amp; $A197, DataRegularSeason20242025!$D$3:$D$1315, F$1)+SUMIFS(DataRegularSeason20242025!$AB$3:$AB$1315,DataRegularSeason20242025!$B$3:$B$1315, "&lt;=" &amp; $A197, DataRegularSeason20242025!$E$3:$E$1315, F$1)</f>
        <v>16</v>
      </c>
      <c r="G197" s="2">
        <f>SUMIFS(DataRegularSeason20242025!$AA$3:$AA$1315,DataRegularSeason20242025!$B$3:$B$1315, "&lt;=" &amp; $A197, DataRegularSeason20242025!$D$3:$D$1315, G$1)+SUMIFS(DataRegularSeason20242025!$AB$3:$AB$1315,DataRegularSeason20242025!$B$3:$B$1315, "&lt;=" &amp; $A197, DataRegularSeason20242025!$E$3:$E$1315, G$1)</f>
        <v>23</v>
      </c>
      <c r="H197" s="2">
        <f>SUMIFS(DataRegularSeason20242025!$AA$3:$AA$1315,DataRegularSeason20242025!$B$3:$B$1315, "&lt;=" &amp; $A197, DataRegularSeason20242025!$D$3:$D$1315, H$1)+SUMIFS(DataRegularSeason20242025!$AB$3:$AB$1315,DataRegularSeason20242025!$B$3:$B$1315, "&lt;=" &amp; $A197, DataRegularSeason20242025!$E$3:$E$1315, H$1)</f>
        <v>13</v>
      </c>
      <c r="I197" s="2">
        <f>SUMIFS(DataRegularSeason20242025!$AA$3:$AA$1315,DataRegularSeason20242025!$B$3:$B$1315, "&lt;=" &amp; $A197, DataRegularSeason20242025!$D$3:$D$1315, I$1)+SUMIFS(DataRegularSeason20242025!$AB$3:$AB$1315,DataRegularSeason20242025!$B$3:$B$1315, "&lt;=" &amp; $A197, DataRegularSeason20242025!$E$3:$E$1315, I$1)</f>
        <v>20</v>
      </c>
      <c r="J197" s="2">
        <f>SUMIFS(DataRegularSeason20242025!$AA$3:$AA$1315,DataRegularSeason20242025!$B$3:$B$1315, "&lt;=" &amp; $A197, DataRegularSeason20242025!$D$3:$D$1315, J$1)+SUMIFS(DataRegularSeason20242025!$AB$3:$AB$1315,DataRegularSeason20242025!$B$3:$B$1315, "&lt;=" &amp; $A197, DataRegularSeason20242025!$E$3:$E$1315, J$1)</f>
        <v>24</v>
      </c>
      <c r="K197" s="2">
        <f>SUMIFS(DataRegularSeason20242025!$AA$3:$AA$1315,DataRegularSeason20242025!$B$3:$B$1315, "&lt;=" &amp; $A197, DataRegularSeason20242025!$D$3:$D$1315, K$1)+SUMIFS(DataRegularSeason20242025!$AB$3:$AB$1315,DataRegularSeason20242025!$B$3:$B$1315, "&lt;=" &amp; $A197, DataRegularSeason20242025!$E$3:$E$1315, K$1)</f>
        <v>16</v>
      </c>
      <c r="L197" s="2">
        <f>SUMIFS(DataRegularSeason20242025!$AA$3:$AA$1315,DataRegularSeason20242025!$B$3:$B$1315, "&lt;=" &amp; $A197, DataRegularSeason20242025!$D$3:$D$1315, L$1)+SUMIFS(DataRegularSeason20242025!$AB$3:$AB$1315,DataRegularSeason20242025!$B$3:$B$1315, "&lt;=" &amp; $A197, DataRegularSeason20242025!$E$3:$E$1315, L$1)</f>
        <v>22</v>
      </c>
      <c r="M197" s="2">
        <f>SUMIFS(DataRegularSeason20242025!$AA$3:$AA$1315,DataRegularSeason20242025!$B$3:$B$1315, "&lt;=" &amp; $A197, DataRegularSeason20242025!$D$3:$D$1315, M$1)+SUMIFS(DataRegularSeason20242025!$AB$3:$AB$1315,DataRegularSeason20242025!$B$3:$B$1315, "&lt;=" &amp; $A197, DataRegularSeason20242025!$E$3:$E$1315, M$1)</f>
        <v>25</v>
      </c>
      <c r="N197" s="2">
        <f>SUMIFS(DataRegularSeason20242025!$AA$3:$AA$1315,DataRegularSeason20242025!$B$3:$B$1315, "&lt;=" &amp; $A197, DataRegularSeason20242025!$D$3:$D$1315, N$1)+SUMIFS(DataRegularSeason20242025!$AB$3:$AB$1315,DataRegularSeason20242025!$B$3:$B$1315, "&lt;=" &amp; $A197, DataRegularSeason20242025!$E$3:$E$1315, N$1)</f>
        <v>23</v>
      </c>
      <c r="O197" s="2">
        <f>SUMIFS(DataRegularSeason20242025!$AA$3:$AA$1315,DataRegularSeason20242025!$B$3:$B$1315, "&lt;=" &amp; $A197, DataRegularSeason20242025!$D$3:$D$1315, O$1)+SUMIFS(DataRegularSeason20242025!$AB$3:$AB$1315,DataRegularSeason20242025!$B$3:$B$1315, "&lt;=" &amp; $A197, DataRegularSeason20242025!$E$3:$E$1315, O$1)</f>
        <v>27</v>
      </c>
      <c r="P197" s="2">
        <f>SUMIFS(DataRegularSeason20242025!$AA$3:$AA$1315,DataRegularSeason20242025!$B$3:$B$1315, "&lt;=" &amp; $A197, DataRegularSeason20242025!$D$3:$D$1315, P$1)+SUMIFS(DataRegularSeason20242025!$AB$3:$AB$1315,DataRegularSeason20242025!$B$3:$B$1315, "&lt;=" &amp; $A197, DataRegularSeason20242025!$E$3:$E$1315, P$1)</f>
        <v>16</v>
      </c>
      <c r="Q197" s="2">
        <f>SUMIFS(DataRegularSeason20242025!$AA$3:$AA$1315,DataRegularSeason20242025!$B$3:$B$1315, "&lt;=" &amp; $A197, DataRegularSeason20242025!$D$3:$D$1315, Q$1)+SUMIFS(DataRegularSeason20242025!$AB$3:$AB$1315,DataRegularSeason20242025!$B$3:$B$1315, "&lt;=" &amp; $A197, DataRegularSeason20242025!$E$3:$E$1315, Q$1)</f>
        <v>26</v>
      </c>
      <c r="R197" s="2">
        <f>SUMIFS(DataRegularSeason20242025!$AA$3:$AA$1315,DataRegularSeason20242025!$B$3:$B$1315, "&lt;=" &amp; $A197, DataRegularSeason20242025!$D$3:$D$1315, R$1)+SUMIFS(DataRegularSeason20242025!$AB$3:$AB$1315,DataRegularSeason20242025!$B$3:$B$1315, "&lt;=" &amp; $A197, DataRegularSeason20242025!$E$3:$E$1315, R$1)</f>
        <v>15</v>
      </c>
      <c r="S197" s="2">
        <f>SUMIFS(DataRegularSeason20242025!$AA$3:$AA$1315,DataRegularSeason20242025!$B$3:$B$1315, "&lt;=" &amp; $A197, DataRegularSeason20242025!$D$3:$D$1315, S$1)+SUMIFS(DataRegularSeason20242025!$AB$3:$AB$1315,DataRegularSeason20242025!$B$3:$B$1315, "&lt;=" &amp; $A197, DataRegularSeason20242025!$E$3:$E$1315, S$1)</f>
        <v>19</v>
      </c>
      <c r="T197" s="2">
        <f>SUMIFS(DataRegularSeason20242025!$AA$3:$AA$1315,DataRegularSeason20242025!$B$3:$B$1315, "&lt;=" &amp; $A197, DataRegularSeason20242025!$D$3:$D$1315, T$1)+SUMIFS(DataRegularSeason20242025!$AB$3:$AB$1315,DataRegularSeason20242025!$B$3:$B$1315, "&lt;=" &amp; $A197, DataRegularSeason20242025!$E$3:$E$1315, T$1)</f>
        <v>25</v>
      </c>
      <c r="U197" s="2">
        <f>SUMIFS(DataRegularSeason20242025!$AA$3:$AA$1315,DataRegularSeason20242025!$B$3:$B$1315, "&lt;=" &amp; $A197, DataRegularSeason20242025!$D$3:$D$1315, U$1)+SUMIFS(DataRegularSeason20242025!$AB$3:$AB$1315,DataRegularSeason20242025!$B$3:$B$1315, "&lt;=" &amp; $A197, DataRegularSeason20242025!$E$3:$E$1315, U$1)</f>
        <v>17</v>
      </c>
      <c r="V197" s="2">
        <f>SUMIFS(DataRegularSeason20242025!$AA$3:$AA$1315,DataRegularSeason20242025!$B$3:$B$1315, "&lt;=" &amp; $A197, DataRegularSeason20242025!$D$3:$D$1315, V$1)+SUMIFS(DataRegularSeason20242025!$AB$3:$AB$1315,DataRegularSeason20242025!$B$3:$B$1315, "&lt;=" &amp; $A197, DataRegularSeason20242025!$E$3:$E$1315, V$1)</f>
        <v>18</v>
      </c>
      <c r="W197" s="2">
        <f>SUMIFS(DataRegularSeason20242025!$AA$3:$AA$1315,DataRegularSeason20242025!$B$3:$B$1315, "&lt;=" &amp; $A197, DataRegularSeason20242025!$D$3:$D$1315, W$1)+SUMIFS(DataRegularSeason20242025!$AB$3:$AB$1315,DataRegularSeason20242025!$B$3:$B$1315, "&lt;=" &amp; $A197, DataRegularSeason20242025!$E$3:$E$1315, W$1)</f>
        <v>18</v>
      </c>
      <c r="X197" s="2">
        <f>SUMIFS(DataRegularSeason20242025!$AA$3:$AA$1315,DataRegularSeason20242025!$B$3:$B$1315, "&lt;=" &amp; $A197, DataRegularSeason20242025!$D$3:$D$1315, X$1)+SUMIFS(DataRegularSeason20242025!$AB$3:$AB$1315,DataRegularSeason20242025!$B$3:$B$1315, "&lt;=" &amp; $A197, DataRegularSeason20242025!$E$3:$E$1315, X$1)</f>
        <v>21</v>
      </c>
      <c r="Y197" s="2">
        <f>SUMIFS(DataRegularSeason20242025!$AA$3:$AA$1315,DataRegularSeason20242025!$B$3:$B$1315, "&lt;=" &amp; $A197, DataRegularSeason20242025!$D$3:$D$1315, Y$1)+SUMIFS(DataRegularSeason20242025!$AB$3:$AB$1315,DataRegularSeason20242025!$B$3:$B$1315, "&lt;=" &amp; $A197, DataRegularSeason20242025!$E$3:$E$1315, Y$1)</f>
        <v>16</v>
      </c>
      <c r="Z197" s="2">
        <f>SUMIFS(DataRegularSeason20242025!$AA$3:$AA$1315,DataRegularSeason20242025!$B$3:$B$1315, "&lt;=" &amp; $A197, DataRegularSeason20242025!$D$3:$D$1315, Z$1)+SUMIFS(DataRegularSeason20242025!$AB$3:$AB$1315,DataRegularSeason20242025!$B$3:$B$1315, "&lt;=" &amp; $A197, DataRegularSeason20242025!$E$3:$E$1315, Z$1)</f>
        <v>17</v>
      </c>
      <c r="AA197" s="2">
        <f>SUMIFS(DataRegularSeason20242025!$AA$3:$AA$1315,DataRegularSeason20242025!$B$3:$B$1315, "&lt;=" &amp; $A197, DataRegularSeason20242025!$D$3:$D$1315, AA$1)+SUMIFS(DataRegularSeason20242025!$AB$3:$AB$1315,DataRegularSeason20242025!$B$3:$B$1315, "&lt;=" &amp; $A197, DataRegularSeason20242025!$E$3:$E$1315, AA$1)</f>
        <v>21</v>
      </c>
      <c r="AB197" s="2">
        <f>SUMIFS(DataRegularSeason20242025!$AA$3:$AA$1315,DataRegularSeason20242025!$B$3:$B$1315, "&lt;=" &amp; $A197, DataRegularSeason20242025!$D$3:$D$1315, AB$1)+SUMIFS(DataRegularSeason20242025!$AB$3:$AB$1315,DataRegularSeason20242025!$B$3:$B$1315, "&lt;=" &amp; $A197, DataRegularSeason20242025!$E$3:$E$1315, AB$1)</f>
        <v>26</v>
      </c>
      <c r="AC197" s="2">
        <f>SUMIFS(DataRegularSeason20242025!$AA$3:$AA$1315,DataRegularSeason20242025!$B$3:$B$1315, "&lt;=" &amp; $A197, DataRegularSeason20242025!$D$3:$D$1315, AC$1)+SUMIFS(DataRegularSeason20242025!$AB$3:$AB$1315,DataRegularSeason20242025!$B$3:$B$1315, "&lt;=" &amp; $A197, DataRegularSeason20242025!$E$3:$E$1315, AC$1)</f>
        <v>17</v>
      </c>
      <c r="AD197" s="2">
        <f>SUMIFS(DataRegularSeason20242025!$AA$3:$AA$1315,DataRegularSeason20242025!$B$3:$B$1315, "&lt;=" &amp; $A197, DataRegularSeason20242025!$D$3:$D$1315, AD$1)+SUMIFS(DataRegularSeason20242025!$AB$3:$AB$1315,DataRegularSeason20242025!$B$3:$B$1315, "&lt;=" &amp; $A197, DataRegularSeason20242025!$E$3:$E$1315, AD$1)</f>
        <v>21</v>
      </c>
      <c r="AE197" s="2">
        <f>SUMIFS(DataRegularSeason20242025!$AA$3:$AA$1315,DataRegularSeason20242025!$B$3:$B$1315, "&lt;=" &amp; $A197, DataRegularSeason20242025!$D$3:$D$1315, AE$1)+SUMIFS(DataRegularSeason20242025!$AB$3:$AB$1315,DataRegularSeason20242025!$B$3:$B$1315, "&lt;=" &amp; $A197, DataRegularSeason20242025!$E$3:$E$1315, AE$1)</f>
        <v>24</v>
      </c>
      <c r="AF197" s="2">
        <f>SUMIFS(DataRegularSeason20242025!$AA$3:$AA$1315,DataRegularSeason20242025!$B$3:$B$1315, "&lt;=" &amp; $A197, DataRegularSeason20242025!$D$3:$D$1315, AF$1)+SUMIFS(DataRegularSeason20242025!$AB$3:$AB$1315,DataRegularSeason20242025!$B$3:$B$1315, "&lt;=" &amp; $A197, DataRegularSeason20242025!$E$3:$E$1315, AF$1)</f>
        <v>32</v>
      </c>
      <c r="AG197" s="2">
        <f>SUMIFS(DataRegularSeason20242025!$AA$3:$AA$1315,DataRegularSeason20242025!$B$3:$B$1315, "&lt;=" &amp; $A197, DataRegularSeason20242025!$D$3:$D$1315, AG$1)+SUMIFS(DataRegularSeason20242025!$AB$3:$AB$1315,DataRegularSeason20242025!$B$3:$B$1315, "&lt;=" &amp; $A197, DataRegularSeason20242025!$E$3:$E$1315, AG$1)</f>
        <v>27</v>
      </c>
    </row>
    <row r="198" spans="1:33" x14ac:dyDescent="0.25">
      <c r="A198" s="4">
        <v>45764</v>
      </c>
      <c r="B198" s="2">
        <f>SUMIFS(DataRegularSeason20242025!$AA$3:$AA$1315,DataRegularSeason20242025!$B$3:$B$1315, "&lt;=" &amp; $A198, DataRegularSeason20242025!$D$3:$D$1315, B$1)+SUMIFS(DataRegularSeason20242025!$AB$3:$AB$1315,DataRegularSeason20242025!$B$3:$B$1315, "&lt;=" &amp; $A198, DataRegularSeason20242025!$E$3:$E$1315, B$1)</f>
        <v>18</v>
      </c>
      <c r="C198" s="2">
        <f>SUMIFS(DataRegularSeason20242025!$AA$3:$AA$1315,DataRegularSeason20242025!$B$3:$B$1315, "&lt;=" &amp; $A198, DataRegularSeason20242025!$D$3:$D$1315, C$1)+SUMIFS(DataRegularSeason20242025!$AB$3:$AB$1315,DataRegularSeason20242025!$B$3:$B$1315, "&lt;=" &amp; $A198, DataRegularSeason20242025!$E$3:$E$1315, C$1)</f>
        <v>19</v>
      </c>
      <c r="D198" s="2">
        <f>SUMIFS(DataRegularSeason20242025!$AA$3:$AA$1315,DataRegularSeason20242025!$B$3:$B$1315, "&lt;=" &amp; $A198, DataRegularSeason20242025!$D$3:$D$1315, D$1)+SUMIFS(DataRegularSeason20242025!$AB$3:$AB$1315,DataRegularSeason20242025!$B$3:$B$1315, "&lt;=" &amp; $A198, DataRegularSeason20242025!$E$3:$E$1315, D$1)</f>
        <v>19</v>
      </c>
      <c r="E198" s="2">
        <f>SUMIFS(DataRegularSeason20242025!$AA$3:$AA$1315,DataRegularSeason20242025!$B$3:$B$1315, "&lt;=" &amp; $A198, DataRegularSeason20242025!$D$3:$D$1315, E$1)+SUMIFS(DataRegularSeason20242025!$AB$3:$AB$1315,DataRegularSeason20242025!$B$3:$B$1315, "&lt;=" &amp; $A198, DataRegularSeason20242025!$E$3:$E$1315, E$1)</f>
        <v>28</v>
      </c>
      <c r="F198" s="2">
        <f>SUMIFS(DataRegularSeason20242025!$AA$3:$AA$1315,DataRegularSeason20242025!$B$3:$B$1315, "&lt;=" &amp; $A198, DataRegularSeason20242025!$D$3:$D$1315, F$1)+SUMIFS(DataRegularSeason20242025!$AB$3:$AB$1315,DataRegularSeason20242025!$B$3:$B$1315, "&lt;=" &amp; $A198, DataRegularSeason20242025!$E$3:$E$1315, F$1)</f>
        <v>16</v>
      </c>
      <c r="G198" s="2">
        <f>SUMIFS(DataRegularSeason20242025!$AA$3:$AA$1315,DataRegularSeason20242025!$B$3:$B$1315, "&lt;=" &amp; $A198, DataRegularSeason20242025!$D$3:$D$1315, G$1)+SUMIFS(DataRegularSeason20242025!$AB$3:$AB$1315,DataRegularSeason20242025!$B$3:$B$1315, "&lt;=" &amp; $A198, DataRegularSeason20242025!$E$3:$E$1315, G$1)</f>
        <v>23</v>
      </c>
      <c r="H198" s="2">
        <f>SUMIFS(DataRegularSeason20242025!$AA$3:$AA$1315,DataRegularSeason20242025!$B$3:$B$1315, "&lt;=" &amp; $A198, DataRegularSeason20242025!$D$3:$D$1315, H$1)+SUMIFS(DataRegularSeason20242025!$AB$3:$AB$1315,DataRegularSeason20242025!$B$3:$B$1315, "&lt;=" &amp; $A198, DataRegularSeason20242025!$E$3:$E$1315, H$1)</f>
        <v>13</v>
      </c>
      <c r="I198" s="2">
        <f>SUMIFS(DataRegularSeason20242025!$AA$3:$AA$1315,DataRegularSeason20242025!$B$3:$B$1315, "&lt;=" &amp; $A198, DataRegularSeason20242025!$D$3:$D$1315, I$1)+SUMIFS(DataRegularSeason20242025!$AB$3:$AB$1315,DataRegularSeason20242025!$B$3:$B$1315, "&lt;=" &amp; $A198, DataRegularSeason20242025!$E$3:$E$1315, I$1)</f>
        <v>20</v>
      </c>
      <c r="J198" s="2">
        <f>SUMIFS(DataRegularSeason20242025!$AA$3:$AA$1315,DataRegularSeason20242025!$B$3:$B$1315, "&lt;=" &amp; $A198, DataRegularSeason20242025!$D$3:$D$1315, J$1)+SUMIFS(DataRegularSeason20242025!$AB$3:$AB$1315,DataRegularSeason20242025!$B$3:$B$1315, "&lt;=" &amp; $A198, DataRegularSeason20242025!$E$3:$E$1315, J$1)</f>
        <v>24</v>
      </c>
      <c r="K198" s="2">
        <f>SUMIFS(DataRegularSeason20242025!$AA$3:$AA$1315,DataRegularSeason20242025!$B$3:$B$1315, "&lt;=" &amp; $A198, DataRegularSeason20242025!$D$3:$D$1315, K$1)+SUMIFS(DataRegularSeason20242025!$AB$3:$AB$1315,DataRegularSeason20242025!$B$3:$B$1315, "&lt;=" &amp; $A198, DataRegularSeason20242025!$E$3:$E$1315, K$1)</f>
        <v>16</v>
      </c>
      <c r="L198" s="2">
        <f>SUMIFS(DataRegularSeason20242025!$AA$3:$AA$1315,DataRegularSeason20242025!$B$3:$B$1315, "&lt;=" &amp; $A198, DataRegularSeason20242025!$D$3:$D$1315, L$1)+SUMIFS(DataRegularSeason20242025!$AB$3:$AB$1315,DataRegularSeason20242025!$B$3:$B$1315, "&lt;=" &amp; $A198, DataRegularSeason20242025!$E$3:$E$1315, L$1)</f>
        <v>22</v>
      </c>
      <c r="M198" s="2">
        <f>SUMIFS(DataRegularSeason20242025!$AA$3:$AA$1315,DataRegularSeason20242025!$B$3:$B$1315, "&lt;=" &amp; $A198, DataRegularSeason20242025!$D$3:$D$1315, M$1)+SUMIFS(DataRegularSeason20242025!$AB$3:$AB$1315,DataRegularSeason20242025!$B$3:$B$1315, "&lt;=" &amp; $A198, DataRegularSeason20242025!$E$3:$E$1315, M$1)</f>
        <v>25</v>
      </c>
      <c r="N198" s="2">
        <f>SUMIFS(DataRegularSeason20242025!$AA$3:$AA$1315,DataRegularSeason20242025!$B$3:$B$1315, "&lt;=" &amp; $A198, DataRegularSeason20242025!$D$3:$D$1315, N$1)+SUMIFS(DataRegularSeason20242025!$AB$3:$AB$1315,DataRegularSeason20242025!$B$3:$B$1315, "&lt;=" &amp; $A198, DataRegularSeason20242025!$E$3:$E$1315, N$1)</f>
        <v>23</v>
      </c>
      <c r="O198" s="2">
        <f>SUMIFS(DataRegularSeason20242025!$AA$3:$AA$1315,DataRegularSeason20242025!$B$3:$B$1315, "&lt;=" &amp; $A198, DataRegularSeason20242025!$D$3:$D$1315, O$1)+SUMIFS(DataRegularSeason20242025!$AB$3:$AB$1315,DataRegularSeason20242025!$B$3:$B$1315, "&lt;=" &amp; $A198, DataRegularSeason20242025!$E$3:$E$1315, O$1)</f>
        <v>27</v>
      </c>
      <c r="P198" s="2">
        <f>SUMIFS(DataRegularSeason20242025!$AA$3:$AA$1315,DataRegularSeason20242025!$B$3:$B$1315, "&lt;=" &amp; $A198, DataRegularSeason20242025!$D$3:$D$1315, P$1)+SUMIFS(DataRegularSeason20242025!$AB$3:$AB$1315,DataRegularSeason20242025!$B$3:$B$1315, "&lt;=" &amp; $A198, DataRegularSeason20242025!$E$3:$E$1315, P$1)</f>
        <v>16</v>
      </c>
      <c r="Q198" s="2">
        <f>SUMIFS(DataRegularSeason20242025!$AA$3:$AA$1315,DataRegularSeason20242025!$B$3:$B$1315, "&lt;=" &amp; $A198, DataRegularSeason20242025!$D$3:$D$1315, Q$1)+SUMIFS(DataRegularSeason20242025!$AB$3:$AB$1315,DataRegularSeason20242025!$B$3:$B$1315, "&lt;=" &amp; $A198, DataRegularSeason20242025!$E$3:$E$1315, Q$1)</f>
        <v>26</v>
      </c>
      <c r="R198" s="2">
        <f>SUMIFS(DataRegularSeason20242025!$AA$3:$AA$1315,DataRegularSeason20242025!$B$3:$B$1315, "&lt;=" &amp; $A198, DataRegularSeason20242025!$D$3:$D$1315, R$1)+SUMIFS(DataRegularSeason20242025!$AB$3:$AB$1315,DataRegularSeason20242025!$B$3:$B$1315, "&lt;=" &amp; $A198, DataRegularSeason20242025!$E$3:$E$1315, R$1)</f>
        <v>15</v>
      </c>
      <c r="S198" s="2">
        <f>SUMIFS(DataRegularSeason20242025!$AA$3:$AA$1315,DataRegularSeason20242025!$B$3:$B$1315, "&lt;=" &amp; $A198, DataRegularSeason20242025!$D$3:$D$1315, S$1)+SUMIFS(DataRegularSeason20242025!$AB$3:$AB$1315,DataRegularSeason20242025!$B$3:$B$1315, "&lt;=" &amp; $A198, DataRegularSeason20242025!$E$3:$E$1315, S$1)</f>
        <v>19</v>
      </c>
      <c r="T198" s="2">
        <f>SUMIFS(DataRegularSeason20242025!$AA$3:$AA$1315,DataRegularSeason20242025!$B$3:$B$1315, "&lt;=" &amp; $A198, DataRegularSeason20242025!$D$3:$D$1315, T$1)+SUMIFS(DataRegularSeason20242025!$AB$3:$AB$1315,DataRegularSeason20242025!$B$3:$B$1315, "&lt;=" &amp; $A198, DataRegularSeason20242025!$E$3:$E$1315, T$1)</f>
        <v>25</v>
      </c>
      <c r="U198" s="2">
        <f>SUMIFS(DataRegularSeason20242025!$AA$3:$AA$1315,DataRegularSeason20242025!$B$3:$B$1315, "&lt;=" &amp; $A198, DataRegularSeason20242025!$D$3:$D$1315, U$1)+SUMIFS(DataRegularSeason20242025!$AB$3:$AB$1315,DataRegularSeason20242025!$B$3:$B$1315, "&lt;=" &amp; $A198, DataRegularSeason20242025!$E$3:$E$1315, U$1)</f>
        <v>17</v>
      </c>
      <c r="V198" s="2">
        <f>SUMIFS(DataRegularSeason20242025!$AA$3:$AA$1315,DataRegularSeason20242025!$B$3:$B$1315, "&lt;=" &amp; $A198, DataRegularSeason20242025!$D$3:$D$1315, V$1)+SUMIFS(DataRegularSeason20242025!$AB$3:$AB$1315,DataRegularSeason20242025!$B$3:$B$1315, "&lt;=" &amp; $A198, DataRegularSeason20242025!$E$3:$E$1315, V$1)</f>
        <v>18</v>
      </c>
      <c r="W198" s="2">
        <f>SUMIFS(DataRegularSeason20242025!$AA$3:$AA$1315,DataRegularSeason20242025!$B$3:$B$1315, "&lt;=" &amp; $A198, DataRegularSeason20242025!$D$3:$D$1315, W$1)+SUMIFS(DataRegularSeason20242025!$AB$3:$AB$1315,DataRegularSeason20242025!$B$3:$B$1315, "&lt;=" &amp; $A198, DataRegularSeason20242025!$E$3:$E$1315, W$1)</f>
        <v>18</v>
      </c>
      <c r="X198" s="2">
        <f>SUMIFS(DataRegularSeason20242025!$AA$3:$AA$1315,DataRegularSeason20242025!$B$3:$B$1315, "&lt;=" &amp; $A198, DataRegularSeason20242025!$D$3:$D$1315, X$1)+SUMIFS(DataRegularSeason20242025!$AB$3:$AB$1315,DataRegularSeason20242025!$B$3:$B$1315, "&lt;=" &amp; $A198, DataRegularSeason20242025!$E$3:$E$1315, X$1)</f>
        <v>21</v>
      </c>
      <c r="Y198" s="2">
        <f>SUMIFS(DataRegularSeason20242025!$AA$3:$AA$1315,DataRegularSeason20242025!$B$3:$B$1315, "&lt;=" &amp; $A198, DataRegularSeason20242025!$D$3:$D$1315, Y$1)+SUMIFS(DataRegularSeason20242025!$AB$3:$AB$1315,DataRegularSeason20242025!$B$3:$B$1315, "&lt;=" &amp; $A198, DataRegularSeason20242025!$E$3:$E$1315, Y$1)</f>
        <v>16</v>
      </c>
      <c r="Z198" s="2">
        <f>SUMIFS(DataRegularSeason20242025!$AA$3:$AA$1315,DataRegularSeason20242025!$B$3:$B$1315, "&lt;=" &amp; $A198, DataRegularSeason20242025!$D$3:$D$1315, Z$1)+SUMIFS(DataRegularSeason20242025!$AB$3:$AB$1315,DataRegularSeason20242025!$B$3:$B$1315, "&lt;=" &amp; $A198, DataRegularSeason20242025!$E$3:$E$1315, Z$1)</f>
        <v>17</v>
      </c>
      <c r="AA198" s="2">
        <f>SUMIFS(DataRegularSeason20242025!$AA$3:$AA$1315,DataRegularSeason20242025!$B$3:$B$1315, "&lt;=" &amp; $A198, DataRegularSeason20242025!$D$3:$D$1315, AA$1)+SUMIFS(DataRegularSeason20242025!$AB$3:$AB$1315,DataRegularSeason20242025!$B$3:$B$1315, "&lt;=" &amp; $A198, DataRegularSeason20242025!$E$3:$E$1315, AA$1)</f>
        <v>21</v>
      </c>
      <c r="AB198" s="2">
        <f>SUMIFS(DataRegularSeason20242025!$AA$3:$AA$1315,DataRegularSeason20242025!$B$3:$B$1315, "&lt;=" &amp; $A198, DataRegularSeason20242025!$D$3:$D$1315, AB$1)+SUMIFS(DataRegularSeason20242025!$AB$3:$AB$1315,DataRegularSeason20242025!$B$3:$B$1315, "&lt;=" &amp; $A198, DataRegularSeason20242025!$E$3:$E$1315, AB$1)</f>
        <v>26</v>
      </c>
      <c r="AC198" s="2">
        <f>SUMIFS(DataRegularSeason20242025!$AA$3:$AA$1315,DataRegularSeason20242025!$B$3:$B$1315, "&lt;=" &amp; $A198, DataRegularSeason20242025!$D$3:$D$1315, AC$1)+SUMIFS(DataRegularSeason20242025!$AB$3:$AB$1315,DataRegularSeason20242025!$B$3:$B$1315, "&lt;=" &amp; $A198, DataRegularSeason20242025!$E$3:$E$1315, AC$1)</f>
        <v>17</v>
      </c>
      <c r="AD198" s="2">
        <f>SUMIFS(DataRegularSeason20242025!$AA$3:$AA$1315,DataRegularSeason20242025!$B$3:$B$1315, "&lt;=" &amp; $A198, DataRegularSeason20242025!$D$3:$D$1315, AD$1)+SUMIFS(DataRegularSeason20242025!$AB$3:$AB$1315,DataRegularSeason20242025!$B$3:$B$1315, "&lt;=" &amp; $A198, DataRegularSeason20242025!$E$3:$E$1315, AD$1)</f>
        <v>21</v>
      </c>
      <c r="AE198" s="2">
        <f>SUMIFS(DataRegularSeason20242025!$AA$3:$AA$1315,DataRegularSeason20242025!$B$3:$B$1315, "&lt;=" &amp; $A198, DataRegularSeason20242025!$D$3:$D$1315, AE$1)+SUMIFS(DataRegularSeason20242025!$AB$3:$AB$1315,DataRegularSeason20242025!$B$3:$B$1315, "&lt;=" &amp; $A198, DataRegularSeason20242025!$E$3:$E$1315, AE$1)</f>
        <v>24</v>
      </c>
      <c r="AF198" s="2">
        <f>SUMIFS(DataRegularSeason20242025!$AA$3:$AA$1315,DataRegularSeason20242025!$B$3:$B$1315, "&lt;=" &amp; $A198, DataRegularSeason20242025!$D$3:$D$1315, AF$1)+SUMIFS(DataRegularSeason20242025!$AB$3:$AB$1315,DataRegularSeason20242025!$B$3:$B$1315, "&lt;=" &amp; $A198, DataRegularSeason20242025!$E$3:$E$1315, AF$1)</f>
        <v>32</v>
      </c>
      <c r="AG198" s="2">
        <f>SUMIFS(DataRegularSeason20242025!$AA$3:$AA$1315,DataRegularSeason20242025!$B$3:$B$1315, "&lt;=" &amp; $A198, DataRegularSeason20242025!$D$3:$D$1315, AG$1)+SUMIFS(DataRegularSeason20242025!$AB$3:$AB$1315,DataRegularSeason20242025!$B$3:$B$1315, "&lt;=" &amp; $A198, DataRegularSeason20242025!$E$3:$E$1315, AG$1)</f>
        <v>27</v>
      </c>
    </row>
    <row r="199" spans="1:33" x14ac:dyDescent="0.25">
      <c r="A199" s="4">
        <v>45765</v>
      </c>
      <c r="B199" s="2">
        <f>SUMIFS(DataRegularSeason20242025!$AA$3:$AA$1315,DataRegularSeason20242025!$B$3:$B$1315, "&lt;=" &amp; $A199, DataRegularSeason20242025!$D$3:$D$1315, B$1)+SUMIFS(DataRegularSeason20242025!$AB$3:$AB$1315,DataRegularSeason20242025!$B$3:$B$1315, "&lt;=" &amp; $A199, DataRegularSeason20242025!$E$3:$E$1315, B$1)</f>
        <v>18</v>
      </c>
      <c r="C199" s="2">
        <f>SUMIFS(DataRegularSeason20242025!$AA$3:$AA$1315,DataRegularSeason20242025!$B$3:$B$1315, "&lt;=" &amp; $A199, DataRegularSeason20242025!$D$3:$D$1315, C$1)+SUMIFS(DataRegularSeason20242025!$AB$3:$AB$1315,DataRegularSeason20242025!$B$3:$B$1315, "&lt;=" &amp; $A199, DataRegularSeason20242025!$E$3:$E$1315, C$1)</f>
        <v>19</v>
      </c>
      <c r="D199" s="2">
        <f>SUMIFS(DataRegularSeason20242025!$AA$3:$AA$1315,DataRegularSeason20242025!$B$3:$B$1315, "&lt;=" &amp; $A199, DataRegularSeason20242025!$D$3:$D$1315, D$1)+SUMIFS(DataRegularSeason20242025!$AB$3:$AB$1315,DataRegularSeason20242025!$B$3:$B$1315, "&lt;=" &amp; $A199, DataRegularSeason20242025!$E$3:$E$1315, D$1)</f>
        <v>19</v>
      </c>
      <c r="E199" s="2">
        <f>SUMIFS(DataRegularSeason20242025!$AA$3:$AA$1315,DataRegularSeason20242025!$B$3:$B$1315, "&lt;=" &amp; $A199, DataRegularSeason20242025!$D$3:$D$1315, E$1)+SUMIFS(DataRegularSeason20242025!$AB$3:$AB$1315,DataRegularSeason20242025!$B$3:$B$1315, "&lt;=" &amp; $A199, DataRegularSeason20242025!$E$3:$E$1315, E$1)</f>
        <v>28</v>
      </c>
      <c r="F199" s="2">
        <f>SUMIFS(DataRegularSeason20242025!$AA$3:$AA$1315,DataRegularSeason20242025!$B$3:$B$1315, "&lt;=" &amp; $A199, DataRegularSeason20242025!$D$3:$D$1315, F$1)+SUMIFS(DataRegularSeason20242025!$AB$3:$AB$1315,DataRegularSeason20242025!$B$3:$B$1315, "&lt;=" &amp; $A199, DataRegularSeason20242025!$E$3:$E$1315, F$1)</f>
        <v>16</v>
      </c>
      <c r="G199" s="2">
        <f>SUMIFS(DataRegularSeason20242025!$AA$3:$AA$1315,DataRegularSeason20242025!$B$3:$B$1315, "&lt;=" &amp; $A199, DataRegularSeason20242025!$D$3:$D$1315, G$1)+SUMIFS(DataRegularSeason20242025!$AB$3:$AB$1315,DataRegularSeason20242025!$B$3:$B$1315, "&lt;=" &amp; $A199, DataRegularSeason20242025!$E$3:$E$1315, G$1)</f>
        <v>23</v>
      </c>
      <c r="H199" s="2">
        <f>SUMIFS(DataRegularSeason20242025!$AA$3:$AA$1315,DataRegularSeason20242025!$B$3:$B$1315, "&lt;=" &amp; $A199, DataRegularSeason20242025!$D$3:$D$1315, H$1)+SUMIFS(DataRegularSeason20242025!$AB$3:$AB$1315,DataRegularSeason20242025!$B$3:$B$1315, "&lt;=" &amp; $A199, DataRegularSeason20242025!$E$3:$E$1315, H$1)</f>
        <v>13</v>
      </c>
      <c r="I199" s="2">
        <f>SUMIFS(DataRegularSeason20242025!$AA$3:$AA$1315,DataRegularSeason20242025!$B$3:$B$1315, "&lt;=" &amp; $A199, DataRegularSeason20242025!$D$3:$D$1315, I$1)+SUMIFS(DataRegularSeason20242025!$AB$3:$AB$1315,DataRegularSeason20242025!$B$3:$B$1315, "&lt;=" &amp; $A199, DataRegularSeason20242025!$E$3:$E$1315, I$1)</f>
        <v>20</v>
      </c>
      <c r="J199" s="2">
        <f>SUMIFS(DataRegularSeason20242025!$AA$3:$AA$1315,DataRegularSeason20242025!$B$3:$B$1315, "&lt;=" &amp; $A199, DataRegularSeason20242025!$D$3:$D$1315, J$1)+SUMIFS(DataRegularSeason20242025!$AB$3:$AB$1315,DataRegularSeason20242025!$B$3:$B$1315, "&lt;=" &amp; $A199, DataRegularSeason20242025!$E$3:$E$1315, J$1)</f>
        <v>24</v>
      </c>
      <c r="K199" s="2">
        <f>SUMIFS(DataRegularSeason20242025!$AA$3:$AA$1315,DataRegularSeason20242025!$B$3:$B$1315, "&lt;=" &amp; $A199, DataRegularSeason20242025!$D$3:$D$1315, K$1)+SUMIFS(DataRegularSeason20242025!$AB$3:$AB$1315,DataRegularSeason20242025!$B$3:$B$1315, "&lt;=" &amp; $A199, DataRegularSeason20242025!$E$3:$E$1315, K$1)</f>
        <v>16</v>
      </c>
      <c r="L199" s="2">
        <f>SUMIFS(DataRegularSeason20242025!$AA$3:$AA$1315,DataRegularSeason20242025!$B$3:$B$1315, "&lt;=" &amp; $A199, DataRegularSeason20242025!$D$3:$D$1315, L$1)+SUMIFS(DataRegularSeason20242025!$AB$3:$AB$1315,DataRegularSeason20242025!$B$3:$B$1315, "&lt;=" &amp; $A199, DataRegularSeason20242025!$E$3:$E$1315, L$1)</f>
        <v>22</v>
      </c>
      <c r="M199" s="2">
        <f>SUMIFS(DataRegularSeason20242025!$AA$3:$AA$1315,DataRegularSeason20242025!$B$3:$B$1315, "&lt;=" &amp; $A199, DataRegularSeason20242025!$D$3:$D$1315, M$1)+SUMIFS(DataRegularSeason20242025!$AB$3:$AB$1315,DataRegularSeason20242025!$B$3:$B$1315, "&lt;=" &amp; $A199, DataRegularSeason20242025!$E$3:$E$1315, M$1)</f>
        <v>25</v>
      </c>
      <c r="N199" s="2">
        <f>SUMIFS(DataRegularSeason20242025!$AA$3:$AA$1315,DataRegularSeason20242025!$B$3:$B$1315, "&lt;=" &amp; $A199, DataRegularSeason20242025!$D$3:$D$1315, N$1)+SUMIFS(DataRegularSeason20242025!$AB$3:$AB$1315,DataRegularSeason20242025!$B$3:$B$1315, "&lt;=" &amp; $A199, DataRegularSeason20242025!$E$3:$E$1315, N$1)</f>
        <v>23</v>
      </c>
      <c r="O199" s="2">
        <f>SUMIFS(DataRegularSeason20242025!$AA$3:$AA$1315,DataRegularSeason20242025!$B$3:$B$1315, "&lt;=" &amp; $A199, DataRegularSeason20242025!$D$3:$D$1315, O$1)+SUMIFS(DataRegularSeason20242025!$AB$3:$AB$1315,DataRegularSeason20242025!$B$3:$B$1315, "&lt;=" &amp; $A199, DataRegularSeason20242025!$E$3:$E$1315, O$1)</f>
        <v>27</v>
      </c>
      <c r="P199" s="2">
        <f>SUMIFS(DataRegularSeason20242025!$AA$3:$AA$1315,DataRegularSeason20242025!$B$3:$B$1315, "&lt;=" &amp; $A199, DataRegularSeason20242025!$D$3:$D$1315, P$1)+SUMIFS(DataRegularSeason20242025!$AB$3:$AB$1315,DataRegularSeason20242025!$B$3:$B$1315, "&lt;=" &amp; $A199, DataRegularSeason20242025!$E$3:$E$1315, P$1)</f>
        <v>16</v>
      </c>
      <c r="Q199" s="2">
        <f>SUMIFS(DataRegularSeason20242025!$AA$3:$AA$1315,DataRegularSeason20242025!$B$3:$B$1315, "&lt;=" &amp; $A199, DataRegularSeason20242025!$D$3:$D$1315, Q$1)+SUMIFS(DataRegularSeason20242025!$AB$3:$AB$1315,DataRegularSeason20242025!$B$3:$B$1315, "&lt;=" &amp; $A199, DataRegularSeason20242025!$E$3:$E$1315, Q$1)</f>
        <v>26</v>
      </c>
      <c r="R199" s="2">
        <f>SUMIFS(DataRegularSeason20242025!$AA$3:$AA$1315,DataRegularSeason20242025!$B$3:$B$1315, "&lt;=" &amp; $A199, DataRegularSeason20242025!$D$3:$D$1315, R$1)+SUMIFS(DataRegularSeason20242025!$AB$3:$AB$1315,DataRegularSeason20242025!$B$3:$B$1315, "&lt;=" &amp; $A199, DataRegularSeason20242025!$E$3:$E$1315, R$1)</f>
        <v>15</v>
      </c>
      <c r="S199" s="2">
        <f>SUMIFS(DataRegularSeason20242025!$AA$3:$AA$1315,DataRegularSeason20242025!$B$3:$B$1315, "&lt;=" &amp; $A199, DataRegularSeason20242025!$D$3:$D$1315, S$1)+SUMIFS(DataRegularSeason20242025!$AB$3:$AB$1315,DataRegularSeason20242025!$B$3:$B$1315, "&lt;=" &amp; $A199, DataRegularSeason20242025!$E$3:$E$1315, S$1)</f>
        <v>19</v>
      </c>
      <c r="T199" s="2">
        <f>SUMIFS(DataRegularSeason20242025!$AA$3:$AA$1315,DataRegularSeason20242025!$B$3:$B$1315, "&lt;=" &amp; $A199, DataRegularSeason20242025!$D$3:$D$1315, T$1)+SUMIFS(DataRegularSeason20242025!$AB$3:$AB$1315,DataRegularSeason20242025!$B$3:$B$1315, "&lt;=" &amp; $A199, DataRegularSeason20242025!$E$3:$E$1315, T$1)</f>
        <v>25</v>
      </c>
      <c r="U199" s="2">
        <f>SUMIFS(DataRegularSeason20242025!$AA$3:$AA$1315,DataRegularSeason20242025!$B$3:$B$1315, "&lt;=" &amp; $A199, DataRegularSeason20242025!$D$3:$D$1315, U$1)+SUMIFS(DataRegularSeason20242025!$AB$3:$AB$1315,DataRegularSeason20242025!$B$3:$B$1315, "&lt;=" &amp; $A199, DataRegularSeason20242025!$E$3:$E$1315, U$1)</f>
        <v>17</v>
      </c>
      <c r="V199" s="2">
        <f>SUMIFS(DataRegularSeason20242025!$AA$3:$AA$1315,DataRegularSeason20242025!$B$3:$B$1315, "&lt;=" &amp; $A199, DataRegularSeason20242025!$D$3:$D$1315, V$1)+SUMIFS(DataRegularSeason20242025!$AB$3:$AB$1315,DataRegularSeason20242025!$B$3:$B$1315, "&lt;=" &amp; $A199, DataRegularSeason20242025!$E$3:$E$1315, V$1)</f>
        <v>18</v>
      </c>
      <c r="W199" s="2">
        <f>SUMIFS(DataRegularSeason20242025!$AA$3:$AA$1315,DataRegularSeason20242025!$B$3:$B$1315, "&lt;=" &amp; $A199, DataRegularSeason20242025!$D$3:$D$1315, W$1)+SUMIFS(DataRegularSeason20242025!$AB$3:$AB$1315,DataRegularSeason20242025!$B$3:$B$1315, "&lt;=" &amp; $A199, DataRegularSeason20242025!$E$3:$E$1315, W$1)</f>
        <v>18</v>
      </c>
      <c r="X199" s="2">
        <f>SUMIFS(DataRegularSeason20242025!$AA$3:$AA$1315,DataRegularSeason20242025!$B$3:$B$1315, "&lt;=" &amp; $A199, DataRegularSeason20242025!$D$3:$D$1315, X$1)+SUMIFS(DataRegularSeason20242025!$AB$3:$AB$1315,DataRegularSeason20242025!$B$3:$B$1315, "&lt;=" &amp; $A199, DataRegularSeason20242025!$E$3:$E$1315, X$1)</f>
        <v>21</v>
      </c>
      <c r="Y199" s="2">
        <f>SUMIFS(DataRegularSeason20242025!$AA$3:$AA$1315,DataRegularSeason20242025!$B$3:$B$1315, "&lt;=" &amp; $A199, DataRegularSeason20242025!$D$3:$D$1315, Y$1)+SUMIFS(DataRegularSeason20242025!$AB$3:$AB$1315,DataRegularSeason20242025!$B$3:$B$1315, "&lt;=" &amp; $A199, DataRegularSeason20242025!$E$3:$E$1315, Y$1)</f>
        <v>16</v>
      </c>
      <c r="Z199" s="2">
        <f>SUMIFS(DataRegularSeason20242025!$AA$3:$AA$1315,DataRegularSeason20242025!$B$3:$B$1315, "&lt;=" &amp; $A199, DataRegularSeason20242025!$D$3:$D$1315, Z$1)+SUMIFS(DataRegularSeason20242025!$AB$3:$AB$1315,DataRegularSeason20242025!$B$3:$B$1315, "&lt;=" &amp; $A199, DataRegularSeason20242025!$E$3:$E$1315, Z$1)</f>
        <v>17</v>
      </c>
      <c r="AA199" s="2">
        <f>SUMIFS(DataRegularSeason20242025!$AA$3:$AA$1315,DataRegularSeason20242025!$B$3:$B$1315, "&lt;=" &amp; $A199, DataRegularSeason20242025!$D$3:$D$1315, AA$1)+SUMIFS(DataRegularSeason20242025!$AB$3:$AB$1315,DataRegularSeason20242025!$B$3:$B$1315, "&lt;=" &amp; $A199, DataRegularSeason20242025!$E$3:$E$1315, AA$1)</f>
        <v>21</v>
      </c>
      <c r="AB199" s="2">
        <f>SUMIFS(DataRegularSeason20242025!$AA$3:$AA$1315,DataRegularSeason20242025!$B$3:$B$1315, "&lt;=" &amp; $A199, DataRegularSeason20242025!$D$3:$D$1315, AB$1)+SUMIFS(DataRegularSeason20242025!$AB$3:$AB$1315,DataRegularSeason20242025!$B$3:$B$1315, "&lt;=" &amp; $A199, DataRegularSeason20242025!$E$3:$E$1315, AB$1)</f>
        <v>26</v>
      </c>
      <c r="AC199" s="2">
        <f>SUMIFS(DataRegularSeason20242025!$AA$3:$AA$1315,DataRegularSeason20242025!$B$3:$B$1315, "&lt;=" &amp; $A199, DataRegularSeason20242025!$D$3:$D$1315, AC$1)+SUMIFS(DataRegularSeason20242025!$AB$3:$AB$1315,DataRegularSeason20242025!$B$3:$B$1315, "&lt;=" &amp; $A199, DataRegularSeason20242025!$E$3:$E$1315, AC$1)</f>
        <v>17</v>
      </c>
      <c r="AD199" s="2">
        <f>SUMIFS(DataRegularSeason20242025!$AA$3:$AA$1315,DataRegularSeason20242025!$B$3:$B$1315, "&lt;=" &amp; $A199, DataRegularSeason20242025!$D$3:$D$1315, AD$1)+SUMIFS(DataRegularSeason20242025!$AB$3:$AB$1315,DataRegularSeason20242025!$B$3:$B$1315, "&lt;=" &amp; $A199, DataRegularSeason20242025!$E$3:$E$1315, AD$1)</f>
        <v>21</v>
      </c>
      <c r="AE199" s="2">
        <f>SUMIFS(DataRegularSeason20242025!$AA$3:$AA$1315,DataRegularSeason20242025!$B$3:$B$1315, "&lt;=" &amp; $A199, DataRegularSeason20242025!$D$3:$D$1315, AE$1)+SUMIFS(DataRegularSeason20242025!$AB$3:$AB$1315,DataRegularSeason20242025!$B$3:$B$1315, "&lt;=" &amp; $A199, DataRegularSeason20242025!$E$3:$E$1315, AE$1)</f>
        <v>24</v>
      </c>
      <c r="AF199" s="2">
        <f>SUMIFS(DataRegularSeason20242025!$AA$3:$AA$1315,DataRegularSeason20242025!$B$3:$B$1315, "&lt;=" &amp; $A199, DataRegularSeason20242025!$D$3:$D$1315, AF$1)+SUMIFS(DataRegularSeason20242025!$AB$3:$AB$1315,DataRegularSeason20242025!$B$3:$B$1315, "&lt;=" &amp; $A199, DataRegularSeason20242025!$E$3:$E$1315, AF$1)</f>
        <v>32</v>
      </c>
      <c r="AG199" s="2">
        <f>SUMIFS(DataRegularSeason20242025!$AA$3:$AA$1315,DataRegularSeason20242025!$B$3:$B$1315, "&lt;=" &amp; $A199, DataRegularSeason20242025!$D$3:$D$1315, AG$1)+SUMIFS(DataRegularSeason20242025!$AB$3:$AB$1315,DataRegularSeason20242025!$B$3:$B$1315, "&lt;=" &amp; $A199, DataRegularSeason20242025!$E$3:$E$1315, AG$1)</f>
        <v>27</v>
      </c>
    </row>
    <row r="200" spans="1:33" x14ac:dyDescent="0.25">
      <c r="A200" s="4">
        <v>45766</v>
      </c>
      <c r="B200" s="2">
        <f>SUMIFS(DataRegularSeason20242025!$AA$3:$AA$1315,DataRegularSeason20242025!$B$3:$B$1315, "&lt;=" &amp; $A200, DataRegularSeason20242025!$D$3:$D$1315, B$1)+SUMIFS(DataRegularSeason20242025!$AB$3:$AB$1315,DataRegularSeason20242025!$B$3:$B$1315, "&lt;=" &amp; $A200, DataRegularSeason20242025!$E$3:$E$1315, B$1)</f>
        <v>18</v>
      </c>
      <c r="C200" s="2">
        <f>SUMIFS(DataRegularSeason20242025!$AA$3:$AA$1315,DataRegularSeason20242025!$B$3:$B$1315, "&lt;=" &amp; $A200, DataRegularSeason20242025!$D$3:$D$1315, C$1)+SUMIFS(DataRegularSeason20242025!$AB$3:$AB$1315,DataRegularSeason20242025!$B$3:$B$1315, "&lt;=" &amp; $A200, DataRegularSeason20242025!$E$3:$E$1315, C$1)</f>
        <v>19</v>
      </c>
      <c r="D200" s="2">
        <f>SUMIFS(DataRegularSeason20242025!$AA$3:$AA$1315,DataRegularSeason20242025!$B$3:$B$1315, "&lt;=" &amp; $A200, DataRegularSeason20242025!$D$3:$D$1315, D$1)+SUMIFS(DataRegularSeason20242025!$AB$3:$AB$1315,DataRegularSeason20242025!$B$3:$B$1315, "&lt;=" &amp; $A200, DataRegularSeason20242025!$E$3:$E$1315, D$1)</f>
        <v>19</v>
      </c>
      <c r="E200" s="2">
        <f>SUMIFS(DataRegularSeason20242025!$AA$3:$AA$1315,DataRegularSeason20242025!$B$3:$B$1315, "&lt;=" &amp; $A200, DataRegularSeason20242025!$D$3:$D$1315, E$1)+SUMIFS(DataRegularSeason20242025!$AB$3:$AB$1315,DataRegularSeason20242025!$B$3:$B$1315, "&lt;=" &amp; $A200, DataRegularSeason20242025!$E$3:$E$1315, E$1)</f>
        <v>28</v>
      </c>
      <c r="F200" s="2">
        <f>SUMIFS(DataRegularSeason20242025!$AA$3:$AA$1315,DataRegularSeason20242025!$B$3:$B$1315, "&lt;=" &amp; $A200, DataRegularSeason20242025!$D$3:$D$1315, F$1)+SUMIFS(DataRegularSeason20242025!$AB$3:$AB$1315,DataRegularSeason20242025!$B$3:$B$1315, "&lt;=" &amp; $A200, DataRegularSeason20242025!$E$3:$E$1315, F$1)</f>
        <v>16</v>
      </c>
      <c r="G200" s="2">
        <f>SUMIFS(DataRegularSeason20242025!$AA$3:$AA$1315,DataRegularSeason20242025!$B$3:$B$1315, "&lt;=" &amp; $A200, DataRegularSeason20242025!$D$3:$D$1315, G$1)+SUMIFS(DataRegularSeason20242025!$AB$3:$AB$1315,DataRegularSeason20242025!$B$3:$B$1315, "&lt;=" &amp; $A200, DataRegularSeason20242025!$E$3:$E$1315, G$1)</f>
        <v>23</v>
      </c>
      <c r="H200" s="2">
        <f>SUMIFS(DataRegularSeason20242025!$AA$3:$AA$1315,DataRegularSeason20242025!$B$3:$B$1315, "&lt;=" &amp; $A200, DataRegularSeason20242025!$D$3:$D$1315, H$1)+SUMIFS(DataRegularSeason20242025!$AB$3:$AB$1315,DataRegularSeason20242025!$B$3:$B$1315, "&lt;=" &amp; $A200, DataRegularSeason20242025!$E$3:$E$1315, H$1)</f>
        <v>13</v>
      </c>
      <c r="I200" s="2">
        <f>SUMIFS(DataRegularSeason20242025!$AA$3:$AA$1315,DataRegularSeason20242025!$B$3:$B$1315, "&lt;=" &amp; $A200, DataRegularSeason20242025!$D$3:$D$1315, I$1)+SUMIFS(DataRegularSeason20242025!$AB$3:$AB$1315,DataRegularSeason20242025!$B$3:$B$1315, "&lt;=" &amp; $A200, DataRegularSeason20242025!$E$3:$E$1315, I$1)</f>
        <v>20</v>
      </c>
      <c r="J200" s="2">
        <f>SUMIFS(DataRegularSeason20242025!$AA$3:$AA$1315,DataRegularSeason20242025!$B$3:$B$1315, "&lt;=" &amp; $A200, DataRegularSeason20242025!$D$3:$D$1315, J$1)+SUMIFS(DataRegularSeason20242025!$AB$3:$AB$1315,DataRegularSeason20242025!$B$3:$B$1315, "&lt;=" &amp; $A200, DataRegularSeason20242025!$E$3:$E$1315, J$1)</f>
        <v>24</v>
      </c>
      <c r="K200" s="2">
        <f>SUMIFS(DataRegularSeason20242025!$AA$3:$AA$1315,DataRegularSeason20242025!$B$3:$B$1315, "&lt;=" &amp; $A200, DataRegularSeason20242025!$D$3:$D$1315, K$1)+SUMIFS(DataRegularSeason20242025!$AB$3:$AB$1315,DataRegularSeason20242025!$B$3:$B$1315, "&lt;=" &amp; $A200, DataRegularSeason20242025!$E$3:$E$1315, K$1)</f>
        <v>16</v>
      </c>
      <c r="L200" s="2">
        <f>SUMIFS(DataRegularSeason20242025!$AA$3:$AA$1315,DataRegularSeason20242025!$B$3:$B$1315, "&lt;=" &amp; $A200, DataRegularSeason20242025!$D$3:$D$1315, L$1)+SUMIFS(DataRegularSeason20242025!$AB$3:$AB$1315,DataRegularSeason20242025!$B$3:$B$1315, "&lt;=" &amp; $A200, DataRegularSeason20242025!$E$3:$E$1315, L$1)</f>
        <v>22</v>
      </c>
      <c r="M200" s="2">
        <f>SUMIFS(DataRegularSeason20242025!$AA$3:$AA$1315,DataRegularSeason20242025!$B$3:$B$1315, "&lt;=" &amp; $A200, DataRegularSeason20242025!$D$3:$D$1315, M$1)+SUMIFS(DataRegularSeason20242025!$AB$3:$AB$1315,DataRegularSeason20242025!$B$3:$B$1315, "&lt;=" &amp; $A200, DataRegularSeason20242025!$E$3:$E$1315, M$1)</f>
        <v>25</v>
      </c>
      <c r="N200" s="2">
        <f>SUMIFS(DataRegularSeason20242025!$AA$3:$AA$1315,DataRegularSeason20242025!$B$3:$B$1315, "&lt;=" &amp; $A200, DataRegularSeason20242025!$D$3:$D$1315, N$1)+SUMIFS(DataRegularSeason20242025!$AB$3:$AB$1315,DataRegularSeason20242025!$B$3:$B$1315, "&lt;=" &amp; $A200, DataRegularSeason20242025!$E$3:$E$1315, N$1)</f>
        <v>23</v>
      </c>
      <c r="O200" s="2">
        <f>SUMIFS(DataRegularSeason20242025!$AA$3:$AA$1315,DataRegularSeason20242025!$B$3:$B$1315, "&lt;=" &amp; $A200, DataRegularSeason20242025!$D$3:$D$1315, O$1)+SUMIFS(DataRegularSeason20242025!$AB$3:$AB$1315,DataRegularSeason20242025!$B$3:$B$1315, "&lt;=" &amp; $A200, DataRegularSeason20242025!$E$3:$E$1315, O$1)</f>
        <v>27</v>
      </c>
      <c r="P200" s="2">
        <f>SUMIFS(DataRegularSeason20242025!$AA$3:$AA$1315,DataRegularSeason20242025!$B$3:$B$1315, "&lt;=" &amp; $A200, DataRegularSeason20242025!$D$3:$D$1315, P$1)+SUMIFS(DataRegularSeason20242025!$AB$3:$AB$1315,DataRegularSeason20242025!$B$3:$B$1315, "&lt;=" &amp; $A200, DataRegularSeason20242025!$E$3:$E$1315, P$1)</f>
        <v>16</v>
      </c>
      <c r="Q200" s="2">
        <f>SUMIFS(DataRegularSeason20242025!$AA$3:$AA$1315,DataRegularSeason20242025!$B$3:$B$1315, "&lt;=" &amp; $A200, DataRegularSeason20242025!$D$3:$D$1315, Q$1)+SUMIFS(DataRegularSeason20242025!$AB$3:$AB$1315,DataRegularSeason20242025!$B$3:$B$1315, "&lt;=" &amp; $A200, DataRegularSeason20242025!$E$3:$E$1315, Q$1)</f>
        <v>26</v>
      </c>
      <c r="R200" s="2">
        <f>SUMIFS(DataRegularSeason20242025!$AA$3:$AA$1315,DataRegularSeason20242025!$B$3:$B$1315, "&lt;=" &amp; $A200, DataRegularSeason20242025!$D$3:$D$1315, R$1)+SUMIFS(DataRegularSeason20242025!$AB$3:$AB$1315,DataRegularSeason20242025!$B$3:$B$1315, "&lt;=" &amp; $A200, DataRegularSeason20242025!$E$3:$E$1315, R$1)</f>
        <v>15</v>
      </c>
      <c r="S200" s="2">
        <f>SUMIFS(DataRegularSeason20242025!$AA$3:$AA$1315,DataRegularSeason20242025!$B$3:$B$1315, "&lt;=" &amp; $A200, DataRegularSeason20242025!$D$3:$D$1315, S$1)+SUMIFS(DataRegularSeason20242025!$AB$3:$AB$1315,DataRegularSeason20242025!$B$3:$B$1315, "&lt;=" &amp; $A200, DataRegularSeason20242025!$E$3:$E$1315, S$1)</f>
        <v>19</v>
      </c>
      <c r="T200" s="2">
        <f>SUMIFS(DataRegularSeason20242025!$AA$3:$AA$1315,DataRegularSeason20242025!$B$3:$B$1315, "&lt;=" &amp; $A200, DataRegularSeason20242025!$D$3:$D$1315, T$1)+SUMIFS(DataRegularSeason20242025!$AB$3:$AB$1315,DataRegularSeason20242025!$B$3:$B$1315, "&lt;=" &amp; $A200, DataRegularSeason20242025!$E$3:$E$1315, T$1)</f>
        <v>25</v>
      </c>
      <c r="U200" s="2">
        <f>SUMIFS(DataRegularSeason20242025!$AA$3:$AA$1315,DataRegularSeason20242025!$B$3:$B$1315, "&lt;=" &amp; $A200, DataRegularSeason20242025!$D$3:$D$1315, U$1)+SUMIFS(DataRegularSeason20242025!$AB$3:$AB$1315,DataRegularSeason20242025!$B$3:$B$1315, "&lt;=" &amp; $A200, DataRegularSeason20242025!$E$3:$E$1315, U$1)</f>
        <v>17</v>
      </c>
      <c r="V200" s="2">
        <f>SUMIFS(DataRegularSeason20242025!$AA$3:$AA$1315,DataRegularSeason20242025!$B$3:$B$1315, "&lt;=" &amp; $A200, DataRegularSeason20242025!$D$3:$D$1315, V$1)+SUMIFS(DataRegularSeason20242025!$AB$3:$AB$1315,DataRegularSeason20242025!$B$3:$B$1315, "&lt;=" &amp; $A200, DataRegularSeason20242025!$E$3:$E$1315, V$1)</f>
        <v>18</v>
      </c>
      <c r="W200" s="2">
        <f>SUMIFS(DataRegularSeason20242025!$AA$3:$AA$1315,DataRegularSeason20242025!$B$3:$B$1315, "&lt;=" &amp; $A200, DataRegularSeason20242025!$D$3:$D$1315, W$1)+SUMIFS(DataRegularSeason20242025!$AB$3:$AB$1315,DataRegularSeason20242025!$B$3:$B$1315, "&lt;=" &amp; $A200, DataRegularSeason20242025!$E$3:$E$1315, W$1)</f>
        <v>18</v>
      </c>
      <c r="X200" s="2">
        <f>SUMIFS(DataRegularSeason20242025!$AA$3:$AA$1315,DataRegularSeason20242025!$B$3:$B$1315, "&lt;=" &amp; $A200, DataRegularSeason20242025!$D$3:$D$1315, X$1)+SUMIFS(DataRegularSeason20242025!$AB$3:$AB$1315,DataRegularSeason20242025!$B$3:$B$1315, "&lt;=" &amp; $A200, DataRegularSeason20242025!$E$3:$E$1315, X$1)</f>
        <v>21</v>
      </c>
      <c r="Y200" s="2">
        <f>SUMIFS(DataRegularSeason20242025!$AA$3:$AA$1315,DataRegularSeason20242025!$B$3:$B$1315, "&lt;=" &amp; $A200, DataRegularSeason20242025!$D$3:$D$1315, Y$1)+SUMIFS(DataRegularSeason20242025!$AB$3:$AB$1315,DataRegularSeason20242025!$B$3:$B$1315, "&lt;=" &amp; $A200, DataRegularSeason20242025!$E$3:$E$1315, Y$1)</f>
        <v>16</v>
      </c>
      <c r="Z200" s="2">
        <f>SUMIFS(DataRegularSeason20242025!$AA$3:$AA$1315,DataRegularSeason20242025!$B$3:$B$1315, "&lt;=" &amp; $A200, DataRegularSeason20242025!$D$3:$D$1315, Z$1)+SUMIFS(DataRegularSeason20242025!$AB$3:$AB$1315,DataRegularSeason20242025!$B$3:$B$1315, "&lt;=" &amp; $A200, DataRegularSeason20242025!$E$3:$E$1315, Z$1)</f>
        <v>17</v>
      </c>
      <c r="AA200" s="2">
        <f>SUMIFS(DataRegularSeason20242025!$AA$3:$AA$1315,DataRegularSeason20242025!$B$3:$B$1315, "&lt;=" &amp; $A200, DataRegularSeason20242025!$D$3:$D$1315, AA$1)+SUMIFS(DataRegularSeason20242025!$AB$3:$AB$1315,DataRegularSeason20242025!$B$3:$B$1315, "&lt;=" &amp; $A200, DataRegularSeason20242025!$E$3:$E$1315, AA$1)</f>
        <v>21</v>
      </c>
      <c r="AB200" s="2">
        <f>SUMIFS(DataRegularSeason20242025!$AA$3:$AA$1315,DataRegularSeason20242025!$B$3:$B$1315, "&lt;=" &amp; $A200, DataRegularSeason20242025!$D$3:$D$1315, AB$1)+SUMIFS(DataRegularSeason20242025!$AB$3:$AB$1315,DataRegularSeason20242025!$B$3:$B$1315, "&lt;=" &amp; $A200, DataRegularSeason20242025!$E$3:$E$1315, AB$1)</f>
        <v>26</v>
      </c>
      <c r="AC200" s="2">
        <f>SUMIFS(DataRegularSeason20242025!$AA$3:$AA$1315,DataRegularSeason20242025!$B$3:$B$1315, "&lt;=" &amp; $A200, DataRegularSeason20242025!$D$3:$D$1315, AC$1)+SUMIFS(DataRegularSeason20242025!$AB$3:$AB$1315,DataRegularSeason20242025!$B$3:$B$1315, "&lt;=" &amp; $A200, DataRegularSeason20242025!$E$3:$E$1315, AC$1)</f>
        <v>17</v>
      </c>
      <c r="AD200" s="2">
        <f>SUMIFS(DataRegularSeason20242025!$AA$3:$AA$1315,DataRegularSeason20242025!$B$3:$B$1315, "&lt;=" &amp; $A200, DataRegularSeason20242025!$D$3:$D$1315, AD$1)+SUMIFS(DataRegularSeason20242025!$AB$3:$AB$1315,DataRegularSeason20242025!$B$3:$B$1315, "&lt;=" &amp; $A200, DataRegularSeason20242025!$E$3:$E$1315, AD$1)</f>
        <v>21</v>
      </c>
      <c r="AE200" s="2">
        <f>SUMIFS(DataRegularSeason20242025!$AA$3:$AA$1315,DataRegularSeason20242025!$B$3:$B$1315, "&lt;=" &amp; $A200, DataRegularSeason20242025!$D$3:$D$1315, AE$1)+SUMIFS(DataRegularSeason20242025!$AB$3:$AB$1315,DataRegularSeason20242025!$B$3:$B$1315, "&lt;=" &amp; $A200, DataRegularSeason20242025!$E$3:$E$1315, AE$1)</f>
        <v>24</v>
      </c>
      <c r="AF200" s="2">
        <f>SUMIFS(DataRegularSeason20242025!$AA$3:$AA$1315,DataRegularSeason20242025!$B$3:$B$1315, "&lt;=" &amp; $A200, DataRegularSeason20242025!$D$3:$D$1315, AF$1)+SUMIFS(DataRegularSeason20242025!$AB$3:$AB$1315,DataRegularSeason20242025!$B$3:$B$1315, "&lt;=" &amp; $A200, DataRegularSeason20242025!$E$3:$E$1315, AF$1)</f>
        <v>32</v>
      </c>
      <c r="AG200" s="2">
        <f>SUMIFS(DataRegularSeason20242025!$AA$3:$AA$1315,DataRegularSeason20242025!$B$3:$B$1315, "&lt;=" &amp; $A200, DataRegularSeason20242025!$D$3:$D$1315, AG$1)+SUMIFS(DataRegularSeason20242025!$AB$3:$AB$1315,DataRegularSeason20242025!$B$3:$B$1315, "&lt;=" &amp; $A200, DataRegularSeason20242025!$E$3:$E$1315, AG$1)</f>
        <v>27</v>
      </c>
    </row>
    <row r="201" spans="1:33" x14ac:dyDescent="0.25">
      <c r="A201" s="4">
        <v>45767</v>
      </c>
      <c r="B201" s="2">
        <f>SUMIFS(DataRegularSeason20242025!$AA$3:$AA$1315,DataRegularSeason20242025!$B$3:$B$1315, "&lt;=" &amp; $A201, DataRegularSeason20242025!$D$3:$D$1315, B$1)+SUMIFS(DataRegularSeason20242025!$AB$3:$AB$1315,DataRegularSeason20242025!$B$3:$B$1315, "&lt;=" &amp; $A201, DataRegularSeason20242025!$E$3:$E$1315, B$1)</f>
        <v>18</v>
      </c>
      <c r="C201" s="2">
        <f>SUMIFS(DataRegularSeason20242025!$AA$3:$AA$1315,DataRegularSeason20242025!$B$3:$B$1315, "&lt;=" &amp; $A201, DataRegularSeason20242025!$D$3:$D$1315, C$1)+SUMIFS(DataRegularSeason20242025!$AB$3:$AB$1315,DataRegularSeason20242025!$B$3:$B$1315, "&lt;=" &amp; $A201, DataRegularSeason20242025!$E$3:$E$1315, C$1)</f>
        <v>19</v>
      </c>
      <c r="D201" s="2">
        <f>SUMIFS(DataRegularSeason20242025!$AA$3:$AA$1315,DataRegularSeason20242025!$B$3:$B$1315, "&lt;=" &amp; $A201, DataRegularSeason20242025!$D$3:$D$1315, D$1)+SUMIFS(DataRegularSeason20242025!$AB$3:$AB$1315,DataRegularSeason20242025!$B$3:$B$1315, "&lt;=" &amp; $A201, DataRegularSeason20242025!$E$3:$E$1315, D$1)</f>
        <v>19</v>
      </c>
      <c r="E201" s="2">
        <f>SUMIFS(DataRegularSeason20242025!$AA$3:$AA$1315,DataRegularSeason20242025!$B$3:$B$1315, "&lt;=" &amp; $A201, DataRegularSeason20242025!$D$3:$D$1315, E$1)+SUMIFS(DataRegularSeason20242025!$AB$3:$AB$1315,DataRegularSeason20242025!$B$3:$B$1315, "&lt;=" &amp; $A201, DataRegularSeason20242025!$E$3:$E$1315, E$1)</f>
        <v>28</v>
      </c>
      <c r="F201" s="2">
        <f>SUMIFS(DataRegularSeason20242025!$AA$3:$AA$1315,DataRegularSeason20242025!$B$3:$B$1315, "&lt;=" &amp; $A201, DataRegularSeason20242025!$D$3:$D$1315, F$1)+SUMIFS(DataRegularSeason20242025!$AB$3:$AB$1315,DataRegularSeason20242025!$B$3:$B$1315, "&lt;=" &amp; $A201, DataRegularSeason20242025!$E$3:$E$1315, F$1)</f>
        <v>16</v>
      </c>
      <c r="G201" s="2">
        <f>SUMIFS(DataRegularSeason20242025!$AA$3:$AA$1315,DataRegularSeason20242025!$B$3:$B$1315, "&lt;=" &amp; $A201, DataRegularSeason20242025!$D$3:$D$1315, G$1)+SUMIFS(DataRegularSeason20242025!$AB$3:$AB$1315,DataRegularSeason20242025!$B$3:$B$1315, "&lt;=" &amp; $A201, DataRegularSeason20242025!$E$3:$E$1315, G$1)</f>
        <v>23</v>
      </c>
      <c r="H201" s="2">
        <f>SUMIFS(DataRegularSeason20242025!$AA$3:$AA$1315,DataRegularSeason20242025!$B$3:$B$1315, "&lt;=" &amp; $A201, DataRegularSeason20242025!$D$3:$D$1315, H$1)+SUMIFS(DataRegularSeason20242025!$AB$3:$AB$1315,DataRegularSeason20242025!$B$3:$B$1315, "&lt;=" &amp; $A201, DataRegularSeason20242025!$E$3:$E$1315, H$1)</f>
        <v>13</v>
      </c>
      <c r="I201" s="2">
        <f>SUMIFS(DataRegularSeason20242025!$AA$3:$AA$1315,DataRegularSeason20242025!$B$3:$B$1315, "&lt;=" &amp; $A201, DataRegularSeason20242025!$D$3:$D$1315, I$1)+SUMIFS(DataRegularSeason20242025!$AB$3:$AB$1315,DataRegularSeason20242025!$B$3:$B$1315, "&lt;=" &amp; $A201, DataRegularSeason20242025!$E$3:$E$1315, I$1)</f>
        <v>20</v>
      </c>
      <c r="J201" s="2">
        <f>SUMIFS(DataRegularSeason20242025!$AA$3:$AA$1315,DataRegularSeason20242025!$B$3:$B$1315, "&lt;=" &amp; $A201, DataRegularSeason20242025!$D$3:$D$1315, J$1)+SUMIFS(DataRegularSeason20242025!$AB$3:$AB$1315,DataRegularSeason20242025!$B$3:$B$1315, "&lt;=" &amp; $A201, DataRegularSeason20242025!$E$3:$E$1315, J$1)</f>
        <v>24</v>
      </c>
      <c r="K201" s="2">
        <f>SUMIFS(DataRegularSeason20242025!$AA$3:$AA$1315,DataRegularSeason20242025!$B$3:$B$1315, "&lt;=" &amp; $A201, DataRegularSeason20242025!$D$3:$D$1315, K$1)+SUMIFS(DataRegularSeason20242025!$AB$3:$AB$1315,DataRegularSeason20242025!$B$3:$B$1315, "&lt;=" &amp; $A201, DataRegularSeason20242025!$E$3:$E$1315, K$1)</f>
        <v>16</v>
      </c>
      <c r="L201" s="2">
        <f>SUMIFS(DataRegularSeason20242025!$AA$3:$AA$1315,DataRegularSeason20242025!$B$3:$B$1315, "&lt;=" &amp; $A201, DataRegularSeason20242025!$D$3:$D$1315, L$1)+SUMIFS(DataRegularSeason20242025!$AB$3:$AB$1315,DataRegularSeason20242025!$B$3:$B$1315, "&lt;=" &amp; $A201, DataRegularSeason20242025!$E$3:$E$1315, L$1)</f>
        <v>22</v>
      </c>
      <c r="M201" s="2">
        <f>SUMIFS(DataRegularSeason20242025!$AA$3:$AA$1315,DataRegularSeason20242025!$B$3:$B$1315, "&lt;=" &amp; $A201, DataRegularSeason20242025!$D$3:$D$1315, M$1)+SUMIFS(DataRegularSeason20242025!$AB$3:$AB$1315,DataRegularSeason20242025!$B$3:$B$1315, "&lt;=" &amp; $A201, DataRegularSeason20242025!$E$3:$E$1315, M$1)</f>
        <v>25</v>
      </c>
      <c r="N201" s="2">
        <f>SUMIFS(DataRegularSeason20242025!$AA$3:$AA$1315,DataRegularSeason20242025!$B$3:$B$1315, "&lt;=" &amp; $A201, DataRegularSeason20242025!$D$3:$D$1315, N$1)+SUMIFS(DataRegularSeason20242025!$AB$3:$AB$1315,DataRegularSeason20242025!$B$3:$B$1315, "&lt;=" &amp; $A201, DataRegularSeason20242025!$E$3:$E$1315, N$1)</f>
        <v>23</v>
      </c>
      <c r="O201" s="2">
        <f>SUMIFS(DataRegularSeason20242025!$AA$3:$AA$1315,DataRegularSeason20242025!$B$3:$B$1315, "&lt;=" &amp; $A201, DataRegularSeason20242025!$D$3:$D$1315, O$1)+SUMIFS(DataRegularSeason20242025!$AB$3:$AB$1315,DataRegularSeason20242025!$B$3:$B$1315, "&lt;=" &amp; $A201, DataRegularSeason20242025!$E$3:$E$1315, O$1)</f>
        <v>27</v>
      </c>
      <c r="P201" s="2">
        <f>SUMIFS(DataRegularSeason20242025!$AA$3:$AA$1315,DataRegularSeason20242025!$B$3:$B$1315, "&lt;=" &amp; $A201, DataRegularSeason20242025!$D$3:$D$1315, P$1)+SUMIFS(DataRegularSeason20242025!$AB$3:$AB$1315,DataRegularSeason20242025!$B$3:$B$1315, "&lt;=" &amp; $A201, DataRegularSeason20242025!$E$3:$E$1315, P$1)</f>
        <v>16</v>
      </c>
      <c r="Q201" s="2">
        <f>SUMIFS(DataRegularSeason20242025!$AA$3:$AA$1315,DataRegularSeason20242025!$B$3:$B$1315, "&lt;=" &amp; $A201, DataRegularSeason20242025!$D$3:$D$1315, Q$1)+SUMIFS(DataRegularSeason20242025!$AB$3:$AB$1315,DataRegularSeason20242025!$B$3:$B$1315, "&lt;=" &amp; $A201, DataRegularSeason20242025!$E$3:$E$1315, Q$1)</f>
        <v>26</v>
      </c>
      <c r="R201" s="2">
        <f>SUMIFS(DataRegularSeason20242025!$AA$3:$AA$1315,DataRegularSeason20242025!$B$3:$B$1315, "&lt;=" &amp; $A201, DataRegularSeason20242025!$D$3:$D$1315, R$1)+SUMIFS(DataRegularSeason20242025!$AB$3:$AB$1315,DataRegularSeason20242025!$B$3:$B$1315, "&lt;=" &amp; $A201, DataRegularSeason20242025!$E$3:$E$1315, R$1)</f>
        <v>15</v>
      </c>
      <c r="S201" s="2">
        <f>SUMIFS(DataRegularSeason20242025!$AA$3:$AA$1315,DataRegularSeason20242025!$B$3:$B$1315, "&lt;=" &amp; $A201, DataRegularSeason20242025!$D$3:$D$1315, S$1)+SUMIFS(DataRegularSeason20242025!$AB$3:$AB$1315,DataRegularSeason20242025!$B$3:$B$1315, "&lt;=" &amp; $A201, DataRegularSeason20242025!$E$3:$E$1315, S$1)</f>
        <v>19</v>
      </c>
      <c r="T201" s="2">
        <f>SUMIFS(DataRegularSeason20242025!$AA$3:$AA$1315,DataRegularSeason20242025!$B$3:$B$1315, "&lt;=" &amp; $A201, DataRegularSeason20242025!$D$3:$D$1315, T$1)+SUMIFS(DataRegularSeason20242025!$AB$3:$AB$1315,DataRegularSeason20242025!$B$3:$B$1315, "&lt;=" &amp; $A201, DataRegularSeason20242025!$E$3:$E$1315, T$1)</f>
        <v>25</v>
      </c>
      <c r="U201" s="2">
        <f>SUMIFS(DataRegularSeason20242025!$AA$3:$AA$1315,DataRegularSeason20242025!$B$3:$B$1315, "&lt;=" &amp; $A201, DataRegularSeason20242025!$D$3:$D$1315, U$1)+SUMIFS(DataRegularSeason20242025!$AB$3:$AB$1315,DataRegularSeason20242025!$B$3:$B$1315, "&lt;=" &amp; $A201, DataRegularSeason20242025!$E$3:$E$1315, U$1)</f>
        <v>17</v>
      </c>
      <c r="V201" s="2">
        <f>SUMIFS(DataRegularSeason20242025!$AA$3:$AA$1315,DataRegularSeason20242025!$B$3:$B$1315, "&lt;=" &amp; $A201, DataRegularSeason20242025!$D$3:$D$1315, V$1)+SUMIFS(DataRegularSeason20242025!$AB$3:$AB$1315,DataRegularSeason20242025!$B$3:$B$1315, "&lt;=" &amp; $A201, DataRegularSeason20242025!$E$3:$E$1315, V$1)</f>
        <v>18</v>
      </c>
      <c r="W201" s="2">
        <f>SUMIFS(DataRegularSeason20242025!$AA$3:$AA$1315,DataRegularSeason20242025!$B$3:$B$1315, "&lt;=" &amp; $A201, DataRegularSeason20242025!$D$3:$D$1315, W$1)+SUMIFS(DataRegularSeason20242025!$AB$3:$AB$1315,DataRegularSeason20242025!$B$3:$B$1315, "&lt;=" &amp; $A201, DataRegularSeason20242025!$E$3:$E$1315, W$1)</f>
        <v>18</v>
      </c>
      <c r="X201" s="2">
        <f>SUMIFS(DataRegularSeason20242025!$AA$3:$AA$1315,DataRegularSeason20242025!$B$3:$B$1315, "&lt;=" &amp; $A201, DataRegularSeason20242025!$D$3:$D$1315, X$1)+SUMIFS(DataRegularSeason20242025!$AB$3:$AB$1315,DataRegularSeason20242025!$B$3:$B$1315, "&lt;=" &amp; $A201, DataRegularSeason20242025!$E$3:$E$1315, X$1)</f>
        <v>21</v>
      </c>
      <c r="Y201" s="2">
        <f>SUMIFS(DataRegularSeason20242025!$AA$3:$AA$1315,DataRegularSeason20242025!$B$3:$B$1315, "&lt;=" &amp; $A201, DataRegularSeason20242025!$D$3:$D$1315, Y$1)+SUMIFS(DataRegularSeason20242025!$AB$3:$AB$1315,DataRegularSeason20242025!$B$3:$B$1315, "&lt;=" &amp; $A201, DataRegularSeason20242025!$E$3:$E$1315, Y$1)</f>
        <v>16</v>
      </c>
      <c r="Z201" s="2">
        <f>SUMIFS(DataRegularSeason20242025!$AA$3:$AA$1315,DataRegularSeason20242025!$B$3:$B$1315, "&lt;=" &amp; $A201, DataRegularSeason20242025!$D$3:$D$1315, Z$1)+SUMIFS(DataRegularSeason20242025!$AB$3:$AB$1315,DataRegularSeason20242025!$B$3:$B$1315, "&lt;=" &amp; $A201, DataRegularSeason20242025!$E$3:$E$1315, Z$1)</f>
        <v>17</v>
      </c>
      <c r="AA201" s="2">
        <f>SUMIFS(DataRegularSeason20242025!$AA$3:$AA$1315,DataRegularSeason20242025!$B$3:$B$1315, "&lt;=" &amp; $A201, DataRegularSeason20242025!$D$3:$D$1315, AA$1)+SUMIFS(DataRegularSeason20242025!$AB$3:$AB$1315,DataRegularSeason20242025!$B$3:$B$1315, "&lt;=" &amp; $A201, DataRegularSeason20242025!$E$3:$E$1315, AA$1)</f>
        <v>21</v>
      </c>
      <c r="AB201" s="2">
        <f>SUMIFS(DataRegularSeason20242025!$AA$3:$AA$1315,DataRegularSeason20242025!$B$3:$B$1315, "&lt;=" &amp; $A201, DataRegularSeason20242025!$D$3:$D$1315, AB$1)+SUMIFS(DataRegularSeason20242025!$AB$3:$AB$1315,DataRegularSeason20242025!$B$3:$B$1315, "&lt;=" &amp; $A201, DataRegularSeason20242025!$E$3:$E$1315, AB$1)</f>
        <v>26</v>
      </c>
      <c r="AC201" s="2">
        <f>SUMIFS(DataRegularSeason20242025!$AA$3:$AA$1315,DataRegularSeason20242025!$B$3:$B$1315, "&lt;=" &amp; $A201, DataRegularSeason20242025!$D$3:$D$1315, AC$1)+SUMIFS(DataRegularSeason20242025!$AB$3:$AB$1315,DataRegularSeason20242025!$B$3:$B$1315, "&lt;=" &amp; $A201, DataRegularSeason20242025!$E$3:$E$1315, AC$1)</f>
        <v>17</v>
      </c>
      <c r="AD201" s="2">
        <f>SUMIFS(DataRegularSeason20242025!$AA$3:$AA$1315,DataRegularSeason20242025!$B$3:$B$1315, "&lt;=" &amp; $A201, DataRegularSeason20242025!$D$3:$D$1315, AD$1)+SUMIFS(DataRegularSeason20242025!$AB$3:$AB$1315,DataRegularSeason20242025!$B$3:$B$1315, "&lt;=" &amp; $A201, DataRegularSeason20242025!$E$3:$E$1315, AD$1)</f>
        <v>21</v>
      </c>
      <c r="AE201" s="2">
        <f>SUMIFS(DataRegularSeason20242025!$AA$3:$AA$1315,DataRegularSeason20242025!$B$3:$B$1315, "&lt;=" &amp; $A201, DataRegularSeason20242025!$D$3:$D$1315, AE$1)+SUMIFS(DataRegularSeason20242025!$AB$3:$AB$1315,DataRegularSeason20242025!$B$3:$B$1315, "&lt;=" &amp; $A201, DataRegularSeason20242025!$E$3:$E$1315, AE$1)</f>
        <v>24</v>
      </c>
      <c r="AF201" s="2">
        <f>SUMIFS(DataRegularSeason20242025!$AA$3:$AA$1315,DataRegularSeason20242025!$B$3:$B$1315, "&lt;=" &amp; $A201, DataRegularSeason20242025!$D$3:$D$1315, AF$1)+SUMIFS(DataRegularSeason20242025!$AB$3:$AB$1315,DataRegularSeason20242025!$B$3:$B$1315, "&lt;=" &amp; $A201, DataRegularSeason20242025!$E$3:$E$1315, AF$1)</f>
        <v>32</v>
      </c>
      <c r="AG201" s="2">
        <f>SUMIFS(DataRegularSeason20242025!$AA$3:$AA$1315,DataRegularSeason20242025!$B$3:$B$1315, "&lt;=" &amp; $A201, DataRegularSeason20242025!$D$3:$D$1315, AG$1)+SUMIFS(DataRegularSeason20242025!$AB$3:$AB$1315,DataRegularSeason20242025!$B$3:$B$1315, "&lt;=" &amp; $A201, DataRegularSeason20242025!$E$3:$E$1315, AG$1)</f>
        <v>27</v>
      </c>
    </row>
    <row r="202" spans="1:33" x14ac:dyDescent="0.25">
      <c r="A202" s="4">
        <v>45768</v>
      </c>
      <c r="B202" s="2">
        <f>SUMIFS(DataRegularSeason20242025!$AA$3:$AA$1315,DataRegularSeason20242025!$B$3:$B$1315, "&lt;=" &amp; $A202, DataRegularSeason20242025!$D$3:$D$1315, B$1)+SUMIFS(DataRegularSeason20242025!$AB$3:$AB$1315,DataRegularSeason20242025!$B$3:$B$1315, "&lt;=" &amp; $A202, DataRegularSeason20242025!$E$3:$E$1315, B$1)</f>
        <v>18</v>
      </c>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row>
    <row r="203" spans="1:33" x14ac:dyDescent="0.25">
      <c r="A203" s="4">
        <v>45769</v>
      </c>
      <c r="B203" s="2">
        <f>SUMIFS(DataRegularSeason20242025!$AA$3:$AA$1315,DataRegularSeason20242025!$B$3:$B$1315, "&lt;=" &amp; $A203, DataRegularSeason20242025!$D$3:$D$1315, B$1)+SUMIFS(DataRegularSeason20242025!$AB$3:$AB$1315,DataRegularSeason20242025!$B$3:$B$1315, "&lt;=" &amp; $A203, DataRegularSeason20242025!$E$3:$E$1315, B$1)</f>
        <v>18</v>
      </c>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row>
    <row r="204" spans="1:33" x14ac:dyDescent="0.25">
      <c r="A204" s="4">
        <v>45770</v>
      </c>
      <c r="B204" s="2">
        <f>SUMIFS(DataRegularSeason20242025!$AA$3:$AA$1315,DataRegularSeason20242025!$B$3:$B$1315, "&lt;=" &amp; $A204, DataRegularSeason20242025!$D$3:$D$1315, B$1)+SUMIFS(DataRegularSeason20242025!$AB$3:$AB$1315,DataRegularSeason20242025!$B$3:$B$1315, "&lt;=" &amp; $A204, DataRegularSeason20242025!$E$3:$E$1315, B$1)</f>
        <v>18</v>
      </c>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row>
    <row r="205" spans="1:33" x14ac:dyDescent="0.25">
      <c r="A205" s="4">
        <v>45771</v>
      </c>
      <c r="B205" s="2">
        <f>SUMIFS(DataRegularSeason20242025!$AA$3:$AA$1315,DataRegularSeason20242025!$B$3:$B$1315, "&lt;=" &amp; $A205, DataRegularSeason20242025!$D$3:$D$1315, B$1)+SUMIFS(DataRegularSeason20242025!$AB$3:$AB$1315,DataRegularSeason20242025!$B$3:$B$1315, "&lt;=" &amp; $A205, DataRegularSeason20242025!$E$3:$E$1315, B$1)</f>
        <v>18</v>
      </c>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row>
    <row r="206" spans="1:33" x14ac:dyDescent="0.25">
      <c r="A206" s="4">
        <v>45772</v>
      </c>
      <c r="B206" s="2">
        <f>SUMIFS(DataRegularSeason20242025!$AA$3:$AA$1315,DataRegularSeason20242025!$B$3:$B$1315, "&lt;=" &amp; $A206, DataRegularSeason20242025!$D$3:$D$1315, B$1)+SUMIFS(DataRegularSeason20242025!$AB$3:$AB$1315,DataRegularSeason20242025!$B$3:$B$1315, "&lt;=" &amp; $A206, DataRegularSeason20242025!$E$3:$E$1315, B$1)</f>
        <v>18</v>
      </c>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row>
    <row r="207" spans="1:33" x14ac:dyDescent="0.25">
      <c r="A207" s="4">
        <v>45773</v>
      </c>
      <c r="B207" s="2">
        <f>SUMIFS(DataRegularSeason20242025!$AA$3:$AA$1315,DataRegularSeason20242025!$B$3:$B$1315, "&lt;=" &amp; $A207, DataRegularSeason20242025!$D$3:$D$1315, B$1)+SUMIFS(DataRegularSeason20242025!$AB$3:$AB$1315,DataRegularSeason20242025!$B$3:$B$1315, "&lt;=" &amp; $A207, DataRegularSeason20242025!$E$3:$E$1315, B$1)</f>
        <v>18</v>
      </c>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row>
    <row r="208" spans="1:33" x14ac:dyDescent="0.25">
      <c r="A208" s="4">
        <v>45774</v>
      </c>
      <c r="B208" s="2">
        <f>SUMIFS(DataRegularSeason20242025!$AA$3:$AA$1315,DataRegularSeason20242025!$B$3:$B$1315, "&lt;=" &amp; $A208, DataRegularSeason20242025!$D$3:$D$1315, B$1)+SUMIFS(DataRegularSeason20242025!$AB$3:$AB$1315,DataRegularSeason20242025!$B$3:$B$1315, "&lt;=" &amp; $A208, DataRegularSeason20242025!$E$3:$E$1315, B$1)</f>
        <v>18</v>
      </c>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row>
    <row r="209" spans="1:33" x14ac:dyDescent="0.25">
      <c r="A209" s="4">
        <v>45775</v>
      </c>
      <c r="B209" s="2">
        <f>SUMIFS(DataRegularSeason20242025!$AA$3:$AA$1315,DataRegularSeason20242025!$B$3:$B$1315, "&lt;=" &amp; $A209, DataRegularSeason20242025!$D$3:$D$1315, B$1)+SUMIFS(DataRegularSeason20242025!$AB$3:$AB$1315,DataRegularSeason20242025!$B$3:$B$1315, "&lt;=" &amp; $A209, DataRegularSeason20242025!$E$3:$E$1315, B$1)</f>
        <v>18</v>
      </c>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row>
    <row r="210" spans="1:33" x14ac:dyDescent="0.25">
      <c r="A210" s="4">
        <v>45776</v>
      </c>
      <c r="B210" s="2">
        <f>SUMIFS(DataRegularSeason20242025!$AA$3:$AA$1315,DataRegularSeason20242025!$B$3:$B$1315, "&lt;=" &amp; $A210, DataRegularSeason20242025!$D$3:$D$1315, B$1)+SUMIFS(DataRegularSeason20242025!$AB$3:$AB$1315,DataRegularSeason20242025!$B$3:$B$1315, "&lt;=" &amp; $A210, DataRegularSeason20242025!$E$3:$E$1315, B$1)</f>
        <v>18</v>
      </c>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row>
    <row r="211" spans="1:33" x14ac:dyDescent="0.25">
      <c r="A211" s="4">
        <v>45777</v>
      </c>
      <c r="B211" s="2">
        <f>SUMIFS(DataRegularSeason20242025!$AA$3:$AA$1315,DataRegularSeason20242025!$B$3:$B$1315, "&lt;=" &amp; $A211, DataRegularSeason20242025!$D$3:$D$1315, B$1)+SUMIFS(DataRegularSeason20242025!$AB$3:$AB$1315,DataRegularSeason20242025!$B$3:$B$1315, "&lt;=" &amp; $A211, DataRegularSeason20242025!$E$3:$E$1315, B$1)</f>
        <v>18</v>
      </c>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row>
    <row r="212" spans="1:33" x14ac:dyDescent="0.25">
      <c r="A212" s="4">
        <v>45778</v>
      </c>
      <c r="B212" s="2">
        <f>SUMIFS(DataRegularSeason20242025!$AA$3:$AA$1315,DataRegularSeason20242025!$B$3:$B$1315, "&lt;=" &amp; $A212, DataRegularSeason20242025!$D$3:$D$1315, B$1)+SUMIFS(DataRegularSeason20242025!$AB$3:$AB$1315,DataRegularSeason20242025!$B$3:$B$1315, "&lt;=" &amp; $A212, DataRegularSeason20242025!$E$3:$E$1315, B$1)</f>
        <v>18</v>
      </c>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row>
    <row r="213" spans="1:33" x14ac:dyDescent="0.25">
      <c r="A213" s="4">
        <v>45779</v>
      </c>
      <c r="B213" s="2">
        <f>SUMIFS(DataRegularSeason20242025!$AA$3:$AA$1315,DataRegularSeason20242025!$B$3:$B$1315, "&lt;=" &amp; $A213, DataRegularSeason20242025!$D$3:$D$1315, B$1)+SUMIFS(DataRegularSeason20242025!$AB$3:$AB$1315,DataRegularSeason20242025!$B$3:$B$1315, "&lt;=" &amp; $A213, DataRegularSeason20242025!$E$3:$E$1315, B$1)</f>
        <v>18</v>
      </c>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row>
    <row r="214" spans="1:33" x14ac:dyDescent="0.25">
      <c r="A214" s="4">
        <v>45780</v>
      </c>
      <c r="B214" s="2">
        <f>SUMIFS(DataRegularSeason20242025!$AA$3:$AA$1315,DataRegularSeason20242025!$B$3:$B$1315, "&lt;=" &amp; $A214, DataRegularSeason20242025!$D$3:$D$1315, B$1)+SUMIFS(DataRegularSeason20242025!$AB$3:$AB$1315,DataRegularSeason20242025!$B$3:$B$1315, "&lt;=" &amp; $A214, DataRegularSeason20242025!$E$3:$E$1315, B$1)</f>
        <v>18</v>
      </c>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row>
    <row r="215" spans="1:33" x14ac:dyDescent="0.25">
      <c r="A215" s="4">
        <v>45781</v>
      </c>
      <c r="B215" s="2">
        <f>SUMIFS(DataRegularSeason20242025!$AA$3:$AA$1315,DataRegularSeason20242025!$B$3:$B$1315, "&lt;=" &amp; $A215, DataRegularSeason20242025!$D$3:$D$1315, B$1)+SUMIFS(DataRegularSeason20242025!$AB$3:$AB$1315,DataRegularSeason20242025!$B$3:$B$1315, "&lt;=" &amp; $A215, DataRegularSeason20242025!$E$3:$E$1315, B$1)</f>
        <v>18</v>
      </c>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row>
    <row r="216" spans="1:33" x14ac:dyDescent="0.25">
      <c r="A216" s="4">
        <v>45782</v>
      </c>
      <c r="B216" s="2">
        <f>SUMIFS(DataRegularSeason20242025!$AA$3:$AA$1315,DataRegularSeason20242025!$B$3:$B$1315, "&lt;=" &amp; $A216, DataRegularSeason20242025!$D$3:$D$1315, B$1)+SUMIFS(DataRegularSeason20242025!$AB$3:$AB$1315,DataRegularSeason20242025!$B$3:$B$1315, "&lt;=" &amp; $A216, DataRegularSeason20242025!$E$3:$E$1315, B$1)</f>
        <v>18</v>
      </c>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row>
    <row r="217" spans="1:33" x14ac:dyDescent="0.25">
      <c r="A217" s="4">
        <v>45783</v>
      </c>
      <c r="B217" s="2">
        <f>SUMIFS(DataRegularSeason20242025!$AA$3:$AA$1315,DataRegularSeason20242025!$B$3:$B$1315, "&lt;=" &amp; $A217, DataRegularSeason20242025!$D$3:$D$1315, B$1)+SUMIFS(DataRegularSeason20242025!$AB$3:$AB$1315,DataRegularSeason20242025!$B$3:$B$1315, "&lt;=" &amp; $A217, DataRegularSeason20242025!$E$3:$E$1315, B$1)</f>
        <v>18</v>
      </c>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row>
    <row r="218" spans="1:33" x14ac:dyDescent="0.25">
      <c r="A218" s="4">
        <v>45784</v>
      </c>
      <c r="B218" s="2">
        <f>SUMIFS(DataRegularSeason20242025!$AA$3:$AA$1315,DataRegularSeason20242025!$B$3:$B$1315, "&lt;=" &amp; $A218, DataRegularSeason20242025!$D$3:$D$1315, B$1)+SUMIFS(DataRegularSeason20242025!$AB$3:$AB$1315,DataRegularSeason20242025!$B$3:$B$1315, "&lt;=" &amp; $A218, DataRegularSeason20242025!$E$3:$E$1315, B$1)</f>
        <v>18</v>
      </c>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row>
    <row r="219" spans="1:33" x14ac:dyDescent="0.25">
      <c r="A219" s="4">
        <v>45785</v>
      </c>
      <c r="B219" s="2">
        <f>SUMIFS(DataRegularSeason20242025!$AA$3:$AA$1315,DataRegularSeason20242025!$B$3:$B$1315, "&lt;=" &amp; $A219, DataRegularSeason20242025!$D$3:$D$1315, B$1)+SUMIFS(DataRegularSeason20242025!$AB$3:$AB$1315,DataRegularSeason20242025!$B$3:$B$1315, "&lt;=" &amp; $A219, DataRegularSeason20242025!$E$3:$E$1315, B$1)</f>
        <v>18</v>
      </c>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row>
    <row r="220" spans="1:33" x14ac:dyDescent="0.25">
      <c r="A220" s="4">
        <v>45786</v>
      </c>
      <c r="B220" s="2">
        <f>SUMIFS(DataRegularSeason20242025!$AA$3:$AA$1315,DataRegularSeason20242025!$B$3:$B$1315, "&lt;=" &amp; $A220, DataRegularSeason20242025!$D$3:$D$1315, B$1)+SUMIFS(DataRegularSeason20242025!$AB$3:$AB$1315,DataRegularSeason20242025!$B$3:$B$1315, "&lt;=" &amp; $A220, DataRegularSeason20242025!$E$3:$E$1315, B$1)</f>
        <v>18</v>
      </c>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row>
    <row r="221" spans="1:33" x14ac:dyDescent="0.25">
      <c r="A221" s="4">
        <v>45787</v>
      </c>
      <c r="B221" s="2">
        <f>SUMIFS(DataRegularSeason20242025!$AA$3:$AA$1315,DataRegularSeason20242025!$B$3:$B$1315, "&lt;=" &amp; $A221, DataRegularSeason20242025!$D$3:$D$1315, B$1)+SUMIFS(DataRegularSeason20242025!$AB$3:$AB$1315,DataRegularSeason20242025!$B$3:$B$1315, "&lt;=" &amp; $A221, DataRegularSeason20242025!$E$3:$E$1315, B$1)</f>
        <v>18</v>
      </c>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row>
    <row r="222" spans="1:33" x14ac:dyDescent="0.25">
      <c r="A222" s="4">
        <v>45788</v>
      </c>
      <c r="B222" s="2">
        <f>SUMIFS(DataRegularSeason20242025!$AA$3:$AA$1315,DataRegularSeason20242025!$B$3:$B$1315, "&lt;=" &amp; $A222, DataRegularSeason20242025!$D$3:$D$1315, B$1)+SUMIFS(DataRegularSeason20242025!$AB$3:$AB$1315,DataRegularSeason20242025!$B$3:$B$1315, "&lt;=" &amp; $A222, DataRegularSeason20242025!$E$3:$E$1315, B$1)</f>
        <v>18</v>
      </c>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row>
    <row r="223" spans="1:33" x14ac:dyDescent="0.25">
      <c r="A223" s="4">
        <v>45789</v>
      </c>
      <c r="B223" s="2">
        <f>SUMIFS(DataRegularSeason20242025!$AA$3:$AA$1315,DataRegularSeason20242025!$B$3:$B$1315, "&lt;=" &amp; $A223, DataRegularSeason20242025!$D$3:$D$1315, B$1)+SUMIFS(DataRegularSeason20242025!$AB$3:$AB$1315,DataRegularSeason20242025!$B$3:$B$1315, "&lt;=" &amp; $A223, DataRegularSeason20242025!$E$3:$E$1315, B$1)</f>
        <v>18</v>
      </c>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row>
    <row r="224" spans="1:33" x14ac:dyDescent="0.25">
      <c r="A224" s="4">
        <v>45790</v>
      </c>
      <c r="B224" s="2">
        <f>SUMIFS(DataRegularSeason20242025!$AA$3:$AA$1315,DataRegularSeason20242025!$B$3:$B$1315, "&lt;=" &amp; $A224, DataRegularSeason20242025!$D$3:$D$1315, B$1)+SUMIFS(DataRegularSeason20242025!$AB$3:$AB$1315,DataRegularSeason20242025!$B$3:$B$1315, "&lt;=" &amp; $A224, DataRegularSeason20242025!$E$3:$E$1315, B$1)</f>
        <v>18</v>
      </c>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row>
    <row r="225" spans="1:33" x14ac:dyDescent="0.25">
      <c r="A225" s="4">
        <v>45791</v>
      </c>
      <c r="B225" s="2">
        <f>SUMIFS(DataRegularSeason20242025!$AA$3:$AA$1315,DataRegularSeason20242025!$B$3:$B$1315, "&lt;=" &amp; $A225, DataRegularSeason20242025!$D$3:$D$1315, B$1)+SUMIFS(DataRegularSeason20242025!$AB$3:$AB$1315,DataRegularSeason20242025!$B$3:$B$1315, "&lt;=" &amp; $A225, DataRegularSeason20242025!$E$3:$E$1315, B$1)</f>
        <v>18</v>
      </c>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row>
    <row r="226" spans="1:33" x14ac:dyDescent="0.25">
      <c r="A226" s="4">
        <v>45792</v>
      </c>
      <c r="B226" s="2">
        <f>SUMIFS(DataRegularSeason20242025!$AA$3:$AA$1315,DataRegularSeason20242025!$B$3:$B$1315, "&lt;=" &amp; $A226, DataRegularSeason20242025!$D$3:$D$1315, B$1)+SUMIFS(DataRegularSeason20242025!$AB$3:$AB$1315,DataRegularSeason20242025!$B$3:$B$1315, "&lt;=" &amp; $A226, DataRegularSeason20242025!$E$3:$E$1315, B$1)</f>
        <v>18</v>
      </c>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row>
    <row r="227" spans="1:33" x14ac:dyDescent="0.25">
      <c r="A227" s="4">
        <v>45793</v>
      </c>
      <c r="B227" s="2">
        <f>SUMIFS(DataRegularSeason20242025!$AA$3:$AA$1315,DataRegularSeason20242025!$B$3:$B$1315, "&lt;=" &amp; $A227, DataRegularSeason20242025!$D$3:$D$1315, B$1)+SUMIFS(DataRegularSeason20242025!$AB$3:$AB$1315,DataRegularSeason20242025!$B$3:$B$1315, "&lt;=" &amp; $A227, DataRegularSeason20242025!$E$3:$E$1315, B$1)</f>
        <v>18</v>
      </c>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row>
    <row r="228" spans="1:33" x14ac:dyDescent="0.25">
      <c r="A228" s="4">
        <v>45794</v>
      </c>
      <c r="B228" s="2">
        <f>SUMIFS(DataRegularSeason20242025!$AA$3:$AA$1315,DataRegularSeason20242025!$B$3:$B$1315, "&lt;=" &amp; $A228, DataRegularSeason20242025!$D$3:$D$1315, B$1)+SUMIFS(DataRegularSeason20242025!$AB$3:$AB$1315,DataRegularSeason20242025!$B$3:$B$1315, "&lt;=" &amp; $A228, DataRegularSeason20242025!$E$3:$E$1315, B$1)</f>
        <v>18</v>
      </c>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row>
    <row r="229" spans="1:33" x14ac:dyDescent="0.25">
      <c r="A229" s="4">
        <v>45795</v>
      </c>
      <c r="B229" s="2">
        <f>SUMIFS(DataRegularSeason20242025!$AA$3:$AA$1315,DataRegularSeason20242025!$B$3:$B$1315, "&lt;=" &amp; $A229, DataRegularSeason20242025!$D$3:$D$1315, B$1)+SUMIFS(DataRegularSeason20242025!$AB$3:$AB$1315,DataRegularSeason20242025!$B$3:$B$1315, "&lt;=" &amp; $A229, DataRegularSeason20242025!$E$3:$E$1315, B$1)</f>
        <v>18</v>
      </c>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row>
    <row r="230" spans="1:33" x14ac:dyDescent="0.25">
      <c r="A230" s="4">
        <v>45796</v>
      </c>
      <c r="B230" s="2">
        <f>SUMIFS(DataRegularSeason20242025!$AA$3:$AA$1315,DataRegularSeason20242025!$B$3:$B$1315, "&lt;=" &amp; $A230, DataRegularSeason20242025!$D$3:$D$1315, B$1)+SUMIFS(DataRegularSeason20242025!$AB$3:$AB$1315,DataRegularSeason20242025!$B$3:$B$1315, "&lt;=" &amp; $A230, DataRegularSeason20242025!$E$3:$E$1315, B$1)</f>
        <v>18</v>
      </c>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row>
    <row r="231" spans="1:33" x14ac:dyDescent="0.25">
      <c r="A231" s="4">
        <v>45797</v>
      </c>
      <c r="B231" s="2">
        <f>SUMIFS(DataRegularSeason20242025!$AA$3:$AA$1315,DataRegularSeason20242025!$B$3:$B$1315, "&lt;=" &amp; $A231, DataRegularSeason20242025!$D$3:$D$1315, B$1)+SUMIFS(DataRegularSeason20242025!$AB$3:$AB$1315,DataRegularSeason20242025!$B$3:$B$1315, "&lt;=" &amp; $A231, DataRegularSeason20242025!$E$3:$E$1315, B$1)</f>
        <v>18</v>
      </c>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row>
    <row r="232" spans="1:33" x14ac:dyDescent="0.25">
      <c r="A232" s="4">
        <v>45798</v>
      </c>
      <c r="B232" s="2">
        <f>SUMIFS(DataRegularSeason20242025!$AA$3:$AA$1315,DataRegularSeason20242025!$B$3:$B$1315, "&lt;=" &amp; $A232, DataRegularSeason20242025!$D$3:$D$1315, B$1)+SUMIFS(DataRegularSeason20242025!$AB$3:$AB$1315,DataRegularSeason20242025!$B$3:$B$1315, "&lt;=" &amp; $A232, DataRegularSeason20242025!$E$3:$E$1315, B$1)</f>
        <v>18</v>
      </c>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row>
    <row r="233" spans="1:33" x14ac:dyDescent="0.25">
      <c r="A233" s="4">
        <v>45799</v>
      </c>
      <c r="B233" s="2">
        <f>SUMIFS(DataRegularSeason20242025!$AA$3:$AA$1315,DataRegularSeason20242025!$B$3:$B$1315, "&lt;=" &amp; $A233, DataRegularSeason20242025!$D$3:$D$1315, B$1)+SUMIFS(DataRegularSeason20242025!$AB$3:$AB$1315,DataRegularSeason20242025!$B$3:$B$1315, "&lt;=" &amp; $A233, DataRegularSeason20242025!$E$3:$E$1315, B$1)</f>
        <v>18</v>
      </c>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row>
    <row r="234" spans="1:33" x14ac:dyDescent="0.25">
      <c r="A234" s="4">
        <v>45800</v>
      </c>
      <c r="B234" s="2">
        <f>SUMIFS(DataRegularSeason20242025!$AA$3:$AA$1315,DataRegularSeason20242025!$B$3:$B$1315, "&lt;=" &amp; $A234, DataRegularSeason20242025!$D$3:$D$1315, B$1)+SUMIFS(DataRegularSeason20242025!$AB$3:$AB$1315,DataRegularSeason20242025!$B$3:$B$1315, "&lt;=" &amp; $A234, DataRegularSeason20242025!$E$3:$E$1315, B$1)</f>
        <v>18</v>
      </c>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row>
    <row r="235" spans="1:33" x14ac:dyDescent="0.25">
      <c r="A235" s="4">
        <v>45801</v>
      </c>
      <c r="B235" s="2">
        <f>SUMIFS(DataRegularSeason20242025!$AA$3:$AA$1315,DataRegularSeason20242025!$B$3:$B$1315, "&lt;=" &amp; $A235, DataRegularSeason20242025!$D$3:$D$1315, B$1)+SUMIFS(DataRegularSeason20242025!$AB$3:$AB$1315,DataRegularSeason20242025!$B$3:$B$1315, "&lt;=" &amp; $A235, DataRegularSeason20242025!$E$3:$E$1315, B$1)</f>
        <v>18</v>
      </c>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row>
    <row r="236" spans="1:33" x14ac:dyDescent="0.25">
      <c r="A236" s="4">
        <v>45802</v>
      </c>
      <c r="B236" s="2">
        <f>SUMIFS(DataRegularSeason20242025!$AA$3:$AA$1315,DataRegularSeason20242025!$B$3:$B$1315, "&lt;=" &amp; $A236, DataRegularSeason20242025!$D$3:$D$1315, B$1)+SUMIFS(DataRegularSeason20242025!$AB$3:$AB$1315,DataRegularSeason20242025!$B$3:$B$1315, "&lt;=" &amp; $A236, DataRegularSeason20242025!$E$3:$E$1315, B$1)</f>
        <v>18</v>
      </c>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row>
    <row r="237" spans="1:33" x14ac:dyDescent="0.25">
      <c r="A237" s="4">
        <v>45803</v>
      </c>
      <c r="B237" s="2">
        <f>SUMIFS(DataRegularSeason20242025!$AA$3:$AA$1315,DataRegularSeason20242025!$B$3:$B$1315, "&lt;=" &amp; $A237, DataRegularSeason20242025!$D$3:$D$1315, B$1)+SUMIFS(DataRegularSeason20242025!$AB$3:$AB$1315,DataRegularSeason20242025!$B$3:$B$1315, "&lt;=" &amp; $A237, DataRegularSeason20242025!$E$3:$E$1315, B$1)</f>
        <v>18</v>
      </c>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row>
    <row r="238" spans="1:33" x14ac:dyDescent="0.25">
      <c r="A238" s="4">
        <v>45804</v>
      </c>
      <c r="B238" s="2">
        <f>SUMIFS(DataRegularSeason20242025!$AA$3:$AA$1315,DataRegularSeason20242025!$B$3:$B$1315, "&lt;=" &amp; $A238, DataRegularSeason20242025!$D$3:$D$1315, B$1)+SUMIFS(DataRegularSeason20242025!$AB$3:$AB$1315,DataRegularSeason20242025!$B$3:$B$1315, "&lt;=" &amp; $A238, DataRegularSeason20242025!$E$3:$E$1315, B$1)</f>
        <v>18</v>
      </c>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row>
    <row r="239" spans="1:33" x14ac:dyDescent="0.25">
      <c r="A239" s="4">
        <v>45805</v>
      </c>
      <c r="B239" s="2">
        <f>SUMIFS(DataRegularSeason20242025!$AA$3:$AA$1315,DataRegularSeason20242025!$B$3:$B$1315, "&lt;=" &amp; $A239, DataRegularSeason20242025!$D$3:$D$1315, B$1)+SUMIFS(DataRegularSeason20242025!$AB$3:$AB$1315,DataRegularSeason20242025!$B$3:$B$1315, "&lt;=" &amp; $A239, DataRegularSeason20242025!$E$3:$E$1315, B$1)</f>
        <v>18</v>
      </c>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row>
    <row r="240" spans="1:33" x14ac:dyDescent="0.25">
      <c r="A240" s="4">
        <v>45806</v>
      </c>
      <c r="B240" s="2">
        <f>SUMIFS(DataRegularSeason20242025!$AA$3:$AA$1315,DataRegularSeason20242025!$B$3:$B$1315, "&lt;=" &amp; $A240, DataRegularSeason20242025!$D$3:$D$1315, B$1)+SUMIFS(DataRegularSeason20242025!$AB$3:$AB$1315,DataRegularSeason20242025!$B$3:$B$1315, "&lt;=" &amp; $A240, DataRegularSeason20242025!$E$3:$E$1315, B$1)</f>
        <v>18</v>
      </c>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row>
    <row r="241" spans="1:33" x14ac:dyDescent="0.25">
      <c r="A241" s="4">
        <v>45807</v>
      </c>
      <c r="B241" s="2">
        <f>SUMIFS(DataRegularSeason20242025!$AA$3:$AA$1315,DataRegularSeason20242025!$B$3:$B$1315, "&lt;=" &amp; $A241, DataRegularSeason20242025!$D$3:$D$1315, B$1)+SUMIFS(DataRegularSeason20242025!$AB$3:$AB$1315,DataRegularSeason20242025!$B$3:$B$1315, "&lt;=" &amp; $A241, DataRegularSeason20242025!$E$3:$E$1315, B$1)</f>
        <v>18</v>
      </c>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row>
    <row r="242" spans="1:33" x14ac:dyDescent="0.25">
      <c r="A242" s="4">
        <v>45808</v>
      </c>
      <c r="B242" s="2">
        <f>SUMIFS(DataRegularSeason20242025!$AA$3:$AA$1315,DataRegularSeason20242025!$B$3:$B$1315, "&lt;=" &amp; $A242, DataRegularSeason20242025!$D$3:$D$1315, B$1)+SUMIFS(DataRegularSeason20242025!$AB$3:$AB$1315,DataRegularSeason20242025!$B$3:$B$1315, "&lt;=" &amp; $A242, DataRegularSeason20242025!$E$3:$E$1315, B$1)</f>
        <v>18</v>
      </c>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row>
    <row r="243" spans="1:33" x14ac:dyDescent="0.25">
      <c r="A243" s="4">
        <v>45809</v>
      </c>
      <c r="B243" s="2">
        <f>SUMIFS(DataRegularSeason20242025!$AA$3:$AA$1315,DataRegularSeason20242025!$B$3:$B$1315, "&lt;=" &amp; $A243, DataRegularSeason20242025!$D$3:$D$1315, B$1)+SUMIFS(DataRegularSeason20242025!$AB$3:$AB$1315,DataRegularSeason20242025!$B$3:$B$1315, "&lt;=" &amp; $A243, DataRegularSeason20242025!$E$3:$E$1315, B$1)</f>
        <v>18</v>
      </c>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row>
    <row r="244" spans="1:33" x14ac:dyDescent="0.25">
      <c r="A244" s="4">
        <v>45810</v>
      </c>
      <c r="B244" s="2">
        <f>SUMIFS(DataRegularSeason20242025!$AA$3:$AA$1315,DataRegularSeason20242025!$B$3:$B$1315, "&lt;=" &amp; $A244, DataRegularSeason20242025!$D$3:$D$1315, B$1)+SUMIFS(DataRegularSeason20242025!$AB$3:$AB$1315,DataRegularSeason20242025!$B$3:$B$1315, "&lt;=" &amp; $A244, DataRegularSeason20242025!$E$3:$E$1315, B$1)</f>
        <v>18</v>
      </c>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row>
    <row r="245" spans="1:33" x14ac:dyDescent="0.25">
      <c r="A245" s="4">
        <v>45811</v>
      </c>
      <c r="B245" s="2">
        <f>SUMIFS(DataRegularSeason20242025!$AA$3:$AA$1315,DataRegularSeason20242025!$B$3:$B$1315, "&lt;=" &amp; $A245, DataRegularSeason20242025!$D$3:$D$1315, B$1)+SUMIFS(DataRegularSeason20242025!$AB$3:$AB$1315,DataRegularSeason20242025!$B$3:$B$1315, "&lt;=" &amp; $A245, DataRegularSeason20242025!$E$3:$E$1315, B$1)</f>
        <v>18</v>
      </c>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row>
    <row r="246" spans="1:33" x14ac:dyDescent="0.25">
      <c r="A246" s="4">
        <v>45812</v>
      </c>
      <c r="B246" s="2">
        <f>SUMIFS(DataRegularSeason20242025!$AA$3:$AA$1315,DataRegularSeason20242025!$B$3:$B$1315, "&lt;=" &amp; $A246, DataRegularSeason20242025!$D$3:$D$1315, B$1)+SUMIFS(DataRegularSeason20242025!$AB$3:$AB$1315,DataRegularSeason20242025!$B$3:$B$1315, "&lt;=" &amp; $A246, DataRegularSeason20242025!$E$3:$E$1315, B$1)</f>
        <v>18</v>
      </c>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row>
    <row r="247" spans="1:33" x14ac:dyDescent="0.25">
      <c r="A247" s="4">
        <v>45813</v>
      </c>
      <c r="B247" s="2">
        <f>SUMIFS(DataRegularSeason20242025!$AA$3:$AA$1315,DataRegularSeason20242025!$B$3:$B$1315, "&lt;=" &amp; $A247, DataRegularSeason20242025!$D$3:$D$1315, B$1)+SUMIFS(DataRegularSeason20242025!$AB$3:$AB$1315,DataRegularSeason20242025!$B$3:$B$1315, "&lt;=" &amp; $A247, DataRegularSeason20242025!$E$3:$E$1315, B$1)</f>
        <v>18</v>
      </c>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row>
    <row r="248" spans="1:33" x14ac:dyDescent="0.25">
      <c r="A248" s="4">
        <v>45814</v>
      </c>
      <c r="B248" s="2">
        <f>SUMIFS(DataRegularSeason20242025!$AA$3:$AA$1315,DataRegularSeason20242025!$B$3:$B$1315, "&lt;=" &amp; $A248, DataRegularSeason20242025!$D$3:$D$1315, B$1)+SUMIFS(DataRegularSeason20242025!$AB$3:$AB$1315,DataRegularSeason20242025!$B$3:$B$1315, "&lt;=" &amp; $A248, DataRegularSeason20242025!$E$3:$E$1315, B$1)</f>
        <v>18</v>
      </c>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row>
    <row r="249" spans="1:33" x14ac:dyDescent="0.25">
      <c r="A249" s="4">
        <v>45815</v>
      </c>
      <c r="B249" s="2">
        <f>SUMIFS(DataRegularSeason20242025!$AA$3:$AA$1315,DataRegularSeason20242025!$B$3:$B$1315, "&lt;=" &amp; $A249, DataRegularSeason20242025!$D$3:$D$1315, B$1)+SUMIFS(DataRegularSeason20242025!$AB$3:$AB$1315,DataRegularSeason20242025!$B$3:$B$1315, "&lt;=" &amp; $A249, DataRegularSeason20242025!$E$3:$E$1315, B$1)</f>
        <v>18</v>
      </c>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row>
    <row r="250" spans="1:33" x14ac:dyDescent="0.25">
      <c r="A250" s="4">
        <v>45816</v>
      </c>
      <c r="B250" s="2">
        <f>SUMIFS(DataRegularSeason20242025!$AA$3:$AA$1315,DataRegularSeason20242025!$B$3:$B$1315, "&lt;=" &amp; $A250, DataRegularSeason20242025!$D$3:$D$1315, B$1)+SUMIFS(DataRegularSeason20242025!$AB$3:$AB$1315,DataRegularSeason20242025!$B$3:$B$1315, "&lt;=" &amp; $A250, DataRegularSeason20242025!$E$3:$E$1315, B$1)</f>
        <v>18</v>
      </c>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row>
    <row r="251" spans="1:33" x14ac:dyDescent="0.25">
      <c r="A251" s="4">
        <v>45817</v>
      </c>
      <c r="B251" s="2">
        <f>SUMIFS(DataRegularSeason20242025!$AA$3:$AA$1315,DataRegularSeason20242025!$B$3:$B$1315, "&lt;=" &amp; $A251, DataRegularSeason20242025!$D$3:$D$1315, B$1)+SUMIFS(DataRegularSeason20242025!$AB$3:$AB$1315,DataRegularSeason20242025!$B$3:$B$1315, "&lt;=" &amp; $A251, DataRegularSeason20242025!$E$3:$E$1315, B$1)</f>
        <v>18</v>
      </c>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row>
    <row r="252" spans="1:33" x14ac:dyDescent="0.25">
      <c r="A252" s="4">
        <v>45818</v>
      </c>
      <c r="B252" s="2">
        <f>SUMIFS(DataRegularSeason20242025!$AA$3:$AA$1315,DataRegularSeason20242025!$B$3:$B$1315, "&lt;=" &amp; $A252, DataRegularSeason20242025!$D$3:$D$1315, B$1)+SUMIFS(DataRegularSeason20242025!$AB$3:$AB$1315,DataRegularSeason20242025!$B$3:$B$1315, "&lt;=" &amp; $A252, DataRegularSeason20242025!$E$3:$E$1315, B$1)</f>
        <v>18</v>
      </c>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row>
    <row r="253" spans="1:33" x14ac:dyDescent="0.25">
      <c r="A253" s="4">
        <v>45819</v>
      </c>
      <c r="B253" s="2">
        <f>SUMIFS(DataRegularSeason20242025!$AA$3:$AA$1315,DataRegularSeason20242025!$B$3:$B$1315, "&lt;=" &amp; $A253, DataRegularSeason20242025!$D$3:$D$1315, B$1)+SUMIFS(DataRegularSeason20242025!$AB$3:$AB$1315,DataRegularSeason20242025!$B$3:$B$1315, "&lt;=" &amp; $A253, DataRegularSeason20242025!$E$3:$E$1315, B$1)</f>
        <v>18</v>
      </c>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row>
    <row r="254" spans="1:33" x14ac:dyDescent="0.25">
      <c r="A254" s="4">
        <v>45820</v>
      </c>
      <c r="B254" s="2">
        <f>SUMIFS(DataRegularSeason20242025!$AA$3:$AA$1315,DataRegularSeason20242025!$B$3:$B$1315, "&lt;=" &amp; $A254, DataRegularSeason20242025!$D$3:$D$1315, B$1)+SUMIFS(DataRegularSeason20242025!$AB$3:$AB$1315,DataRegularSeason20242025!$B$3:$B$1315, "&lt;=" &amp; $A254, DataRegularSeason20242025!$E$3:$E$1315, B$1)</f>
        <v>18</v>
      </c>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row>
    <row r="255" spans="1:33" x14ac:dyDescent="0.25">
      <c r="A255" s="4">
        <v>45821</v>
      </c>
      <c r="B255" s="2">
        <f>SUMIFS(DataRegularSeason20242025!$AA$3:$AA$1315,DataRegularSeason20242025!$B$3:$B$1315, "&lt;=" &amp; $A255, DataRegularSeason20242025!$D$3:$D$1315, B$1)+SUMIFS(DataRegularSeason20242025!$AB$3:$AB$1315,DataRegularSeason20242025!$B$3:$B$1315, "&lt;=" &amp; $A255, DataRegularSeason20242025!$E$3:$E$1315, B$1)</f>
        <v>18</v>
      </c>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row>
    <row r="256" spans="1:33" x14ac:dyDescent="0.25">
      <c r="A256" s="4">
        <v>45822</v>
      </c>
      <c r="B256" s="2">
        <f>SUMIFS(DataRegularSeason20242025!$AA$3:$AA$1315,DataRegularSeason20242025!$B$3:$B$1315, "&lt;=" &amp; $A256, DataRegularSeason20242025!$D$3:$D$1315, B$1)+SUMIFS(DataRegularSeason20242025!$AB$3:$AB$1315,DataRegularSeason20242025!$B$3:$B$1315, "&lt;=" &amp; $A256, DataRegularSeason20242025!$E$3:$E$1315, B$1)</f>
        <v>18</v>
      </c>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row>
    <row r="257" spans="1:33" x14ac:dyDescent="0.25">
      <c r="A257" s="4">
        <v>45823</v>
      </c>
      <c r="B257" s="2">
        <f>SUMIFS(DataRegularSeason20242025!$AA$3:$AA$1315,DataRegularSeason20242025!$B$3:$B$1315, "&lt;=" &amp; $A257, DataRegularSeason20242025!$D$3:$D$1315, B$1)+SUMIFS(DataRegularSeason20242025!$AB$3:$AB$1315,DataRegularSeason20242025!$B$3:$B$1315, "&lt;=" &amp; $A257, DataRegularSeason20242025!$E$3:$E$1315, B$1)</f>
        <v>18</v>
      </c>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row>
    <row r="258" spans="1:33" x14ac:dyDescent="0.25">
      <c r="A258" s="4">
        <v>45824</v>
      </c>
      <c r="B258" s="2">
        <f>SUMIFS(DataRegularSeason20242025!$AA$3:$AA$1315,DataRegularSeason20242025!$B$3:$B$1315, "&lt;=" &amp; $A258, DataRegularSeason20242025!$D$3:$D$1315, B$1)+SUMIFS(DataRegularSeason20242025!$AB$3:$AB$1315,DataRegularSeason20242025!$B$3:$B$1315, "&lt;=" &amp; $A258, DataRegularSeason20242025!$E$3:$E$1315, B$1)</f>
        <v>18</v>
      </c>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row>
    <row r="259" spans="1:33" x14ac:dyDescent="0.25">
      <c r="A259" s="4">
        <v>45825</v>
      </c>
      <c r="B259" s="2">
        <f>SUMIFS(DataRegularSeason20242025!$AA$3:$AA$1315,DataRegularSeason20242025!$B$3:$B$1315, "&lt;=" &amp; $A259, DataRegularSeason20242025!$D$3:$D$1315, B$1)+SUMIFS(DataRegularSeason20242025!$AB$3:$AB$1315,DataRegularSeason20242025!$B$3:$B$1315, "&lt;=" &amp; $A259, DataRegularSeason20242025!$E$3:$E$1315, B$1)</f>
        <v>18</v>
      </c>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row>
    <row r="260" spans="1:33" x14ac:dyDescent="0.25">
      <c r="A260" s="4">
        <v>45826</v>
      </c>
      <c r="B260" s="2">
        <f>SUMIFS(DataRegularSeason20242025!$AA$3:$AA$1315,DataRegularSeason20242025!$B$3:$B$1315, "&lt;=" &amp; $A260, DataRegularSeason20242025!$D$3:$D$1315, B$1)+SUMIFS(DataRegularSeason20242025!$AB$3:$AB$1315,DataRegularSeason20242025!$B$3:$B$1315, "&lt;=" &amp; $A260, DataRegularSeason20242025!$E$3:$E$1315, B$1)</f>
        <v>18</v>
      </c>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row>
    <row r="261" spans="1:33" x14ac:dyDescent="0.25">
      <c r="A261" s="4">
        <v>45827</v>
      </c>
      <c r="B261" s="2">
        <f>SUMIFS(DataRegularSeason20242025!$AA$3:$AA$1315,DataRegularSeason20242025!$B$3:$B$1315, "&lt;=" &amp; $A261, DataRegularSeason20242025!$D$3:$D$1315, B$1)+SUMIFS(DataRegularSeason20242025!$AB$3:$AB$1315,DataRegularSeason20242025!$B$3:$B$1315, "&lt;=" &amp; $A261, DataRegularSeason20242025!$E$3:$E$1315, B$1)</f>
        <v>18</v>
      </c>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row>
    <row r="262" spans="1:33" x14ac:dyDescent="0.25">
      <c r="A262" s="4">
        <v>45828</v>
      </c>
      <c r="B262" s="2">
        <f>SUMIFS(DataRegularSeason20242025!$AA$3:$AA$1315,DataRegularSeason20242025!$B$3:$B$1315, "&lt;=" &amp; $A262, DataRegularSeason20242025!$D$3:$D$1315, B$1)+SUMIFS(DataRegularSeason20242025!$AB$3:$AB$1315,DataRegularSeason20242025!$B$3:$B$1315, "&lt;=" &amp; $A262, DataRegularSeason20242025!$E$3:$E$1315, B$1)</f>
        <v>18</v>
      </c>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row>
    <row r="263" spans="1:33" x14ac:dyDescent="0.25">
      <c r="A263" s="4">
        <v>45829</v>
      </c>
      <c r="B263" s="2">
        <f>SUMIFS(DataRegularSeason20242025!$AA$3:$AA$1315,DataRegularSeason20242025!$B$3:$B$1315, "&lt;=" &amp; $A263, DataRegularSeason20242025!$D$3:$D$1315, B$1)+SUMIFS(DataRegularSeason20242025!$AB$3:$AB$1315,DataRegularSeason20242025!$B$3:$B$1315, "&lt;=" &amp; $A263, DataRegularSeason20242025!$E$3:$E$1315, B$1)</f>
        <v>18</v>
      </c>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row>
    <row r="264" spans="1:33" x14ac:dyDescent="0.25">
      <c r="A264" s="4">
        <v>45830</v>
      </c>
      <c r="B264" s="2">
        <f>SUMIFS(DataRegularSeason20242025!$AA$3:$AA$1315,DataRegularSeason20242025!$B$3:$B$1315, "&lt;=" &amp; $A264, DataRegularSeason20242025!$D$3:$D$1315, B$1)+SUMIFS(DataRegularSeason20242025!$AB$3:$AB$1315,DataRegularSeason20242025!$B$3:$B$1315, "&lt;=" &amp; $A264, DataRegularSeason20242025!$E$3:$E$1315, B$1)</f>
        <v>18</v>
      </c>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row>
    <row r="265" spans="1:33" x14ac:dyDescent="0.25">
      <c r="A265" s="4">
        <v>45831</v>
      </c>
      <c r="B265" s="2">
        <f>SUMIFS(DataRegularSeason20242025!$AA$3:$AA$1315,DataRegularSeason20242025!$B$3:$B$1315, "&lt;=" &amp; $A265, DataRegularSeason20242025!$D$3:$D$1315, B$1)+SUMIFS(DataRegularSeason20242025!$AB$3:$AB$1315,DataRegularSeason20242025!$B$3:$B$1315, "&lt;=" &amp; $A265, DataRegularSeason20242025!$E$3:$E$1315, B$1)</f>
        <v>18</v>
      </c>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row>
    <row r="266" spans="1:33" x14ac:dyDescent="0.25">
      <c r="A266" s="4">
        <v>45832</v>
      </c>
      <c r="B266" s="2">
        <f>SUMIFS(DataRegularSeason20242025!$AA$3:$AA$1315,DataRegularSeason20242025!$B$3:$B$1315, "&lt;=" &amp; $A266, DataRegularSeason20242025!$D$3:$D$1315, B$1)+SUMIFS(DataRegularSeason20242025!$AB$3:$AB$1315,DataRegularSeason20242025!$B$3:$B$1315, "&lt;=" &amp; $A266, DataRegularSeason20242025!$E$3:$E$1315, B$1)</f>
        <v>18</v>
      </c>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row>
    <row r="267" spans="1:33" x14ac:dyDescent="0.25">
      <c r="A267" s="4">
        <v>45833</v>
      </c>
      <c r="B267" s="2">
        <f>SUMIFS(DataRegularSeason20242025!$AA$3:$AA$1315,DataRegularSeason20242025!$B$3:$B$1315, "&lt;=" &amp; $A267, DataRegularSeason20242025!$D$3:$D$1315, B$1)+SUMIFS(DataRegularSeason20242025!$AB$3:$AB$1315,DataRegularSeason20242025!$B$3:$B$1315, "&lt;=" &amp; $A267, DataRegularSeason20242025!$E$3:$E$1315, B$1)</f>
        <v>18</v>
      </c>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row>
    <row r="268" spans="1:33" x14ac:dyDescent="0.25">
      <c r="A268" s="4">
        <v>45834</v>
      </c>
      <c r="B268" s="2">
        <f>SUMIFS(DataRegularSeason20242025!$AA$3:$AA$1315,DataRegularSeason20242025!$B$3:$B$1315, "&lt;=" &amp; $A268, DataRegularSeason20242025!$D$3:$D$1315, B$1)+SUMIFS(DataRegularSeason20242025!$AB$3:$AB$1315,DataRegularSeason20242025!$B$3:$B$1315, "&lt;=" &amp; $A268, DataRegularSeason20242025!$E$3:$E$1315, B$1)</f>
        <v>18</v>
      </c>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row>
    <row r="269" spans="1:33" x14ac:dyDescent="0.25">
      <c r="A269" s="4">
        <v>45835</v>
      </c>
      <c r="B269" s="2">
        <f>SUMIFS(DataRegularSeason20242025!$AA$3:$AA$1315,DataRegularSeason20242025!$B$3:$B$1315, "&lt;=" &amp; $A269, DataRegularSeason20242025!$D$3:$D$1315, B$1)+SUMIFS(DataRegularSeason20242025!$AB$3:$AB$1315,DataRegularSeason20242025!$B$3:$B$1315, "&lt;=" &amp; $A269, DataRegularSeason20242025!$E$3:$E$1315, B$1)</f>
        <v>18</v>
      </c>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row>
    <row r="270" spans="1:33" x14ac:dyDescent="0.25">
      <c r="A270" s="4">
        <v>45836</v>
      </c>
      <c r="B270" s="2">
        <f>SUMIFS(DataRegularSeason20242025!$AA$3:$AA$1315,DataRegularSeason20242025!$B$3:$B$1315, "&lt;=" &amp; $A270, DataRegularSeason20242025!$D$3:$D$1315, B$1)+SUMIFS(DataRegularSeason20242025!$AB$3:$AB$1315,DataRegularSeason20242025!$B$3:$B$1315, "&lt;=" &amp; $A270, DataRegularSeason20242025!$E$3:$E$1315, B$1)</f>
        <v>18</v>
      </c>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row>
    <row r="271" spans="1:33" x14ac:dyDescent="0.25">
      <c r="A271" s="4">
        <v>45837</v>
      </c>
      <c r="B271" s="2">
        <f>SUMIFS(DataRegularSeason20242025!$AA$3:$AA$1315,DataRegularSeason20242025!$B$3:$B$1315, "&lt;=" &amp; $A271, DataRegularSeason20242025!$D$3:$D$1315, B$1)+SUMIFS(DataRegularSeason20242025!$AB$3:$AB$1315,DataRegularSeason20242025!$B$3:$B$1315, "&lt;=" &amp; $A271, DataRegularSeason20242025!$E$3:$E$1315, B$1)</f>
        <v>18</v>
      </c>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row>
    <row r="272" spans="1:33" x14ac:dyDescent="0.25">
      <c r="A272" s="4">
        <v>45838</v>
      </c>
      <c r="B272" s="2">
        <f>SUMIFS(DataRegularSeason20242025!$AA$3:$AA$1315,DataRegularSeason20242025!$B$3:$B$1315, "&lt;=" &amp; $A272, DataRegularSeason20242025!$D$3:$D$1315, B$1)+SUMIFS(DataRegularSeason20242025!$AB$3:$AB$1315,DataRegularSeason20242025!$B$3:$B$1315, "&lt;=" &amp; $A272, DataRegularSeason20242025!$E$3:$E$1315, B$1)</f>
        <v>18</v>
      </c>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row>
    <row r="273" spans="1:33" x14ac:dyDescent="0.25">
      <c r="A273" s="4">
        <v>45839</v>
      </c>
      <c r="B273" s="2">
        <f>SUMIFS(DataRegularSeason20242025!$AA$3:$AA$1315,DataRegularSeason20242025!$B$3:$B$1315, "&lt;=" &amp; $A273, DataRegularSeason20242025!$D$3:$D$1315, B$1)+SUMIFS(DataRegularSeason20242025!$AB$3:$AB$1315,DataRegularSeason20242025!$B$3:$B$1315, "&lt;=" &amp; $A273, DataRegularSeason20242025!$E$3:$E$1315, B$1)</f>
        <v>18</v>
      </c>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row>
  </sheetData>
  <conditionalFormatting sqref="B2:AG201">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0792A-E85D-4C15-B461-53511291DEF8}">
  <dimension ref="A1:JO34"/>
  <sheetViews>
    <sheetView topLeftCell="A3" workbookViewId="0">
      <pane xSplit="1" topLeftCell="B1" activePane="topRight" state="frozen"/>
      <selection pane="topRight" activeCell="AU22" sqref="AU22"/>
    </sheetView>
  </sheetViews>
  <sheetFormatPr defaultColWidth="2.7109375" defaultRowHeight="15" x14ac:dyDescent="0.25"/>
  <cols>
    <col min="1" max="1" width="5.140625" bestFit="1" customWidth="1"/>
  </cols>
  <sheetData>
    <row r="1" spans="1:275" s="28" customFormat="1" ht="66.75" customHeight="1" x14ac:dyDescent="0.25">
      <c r="A1" s="28" t="s">
        <v>1759</v>
      </c>
      <c r="B1" s="28" t="s">
        <v>1760</v>
      </c>
      <c r="C1" s="28" t="s">
        <v>1761</v>
      </c>
      <c r="D1" s="29" t="s">
        <v>1487</v>
      </c>
      <c r="E1" s="29" t="s">
        <v>1488</v>
      </c>
      <c r="F1" s="29" t="s">
        <v>1489</v>
      </c>
      <c r="G1" s="29" t="s">
        <v>1490</v>
      </c>
      <c r="H1" s="29" t="s">
        <v>1491</v>
      </c>
      <c r="I1" s="29" t="s">
        <v>1492</v>
      </c>
      <c r="J1" s="29" t="s">
        <v>1493</v>
      </c>
      <c r="K1" s="29" t="s">
        <v>1494</v>
      </c>
      <c r="L1" s="29" t="s">
        <v>1495</v>
      </c>
      <c r="M1" s="29" t="s">
        <v>1496</v>
      </c>
      <c r="N1" s="29" t="s">
        <v>1497</v>
      </c>
      <c r="O1" s="29" t="s">
        <v>1498</v>
      </c>
      <c r="P1" s="29" t="s">
        <v>1499</v>
      </c>
      <c r="Q1" s="29" t="s">
        <v>1500</v>
      </c>
      <c r="R1" s="29" t="s">
        <v>1501</v>
      </c>
      <c r="S1" s="29" t="s">
        <v>1502</v>
      </c>
      <c r="T1" s="29" t="s">
        <v>1503</v>
      </c>
      <c r="U1" s="29" t="s">
        <v>1504</v>
      </c>
      <c r="V1" s="29" t="s">
        <v>1505</v>
      </c>
      <c r="W1" s="29" t="s">
        <v>1506</v>
      </c>
      <c r="X1" s="29" t="s">
        <v>1507</v>
      </c>
      <c r="Y1" s="29" t="s">
        <v>1508</v>
      </c>
      <c r="Z1" s="29" t="s">
        <v>1509</v>
      </c>
      <c r="AA1" s="29" t="s">
        <v>1510</v>
      </c>
      <c r="AB1" s="29" t="s">
        <v>1511</v>
      </c>
      <c r="AC1" s="29" t="s">
        <v>1512</v>
      </c>
      <c r="AD1" s="29" t="s">
        <v>1513</v>
      </c>
      <c r="AE1" s="29" t="s">
        <v>1514</v>
      </c>
      <c r="AF1" s="29" t="s">
        <v>1515</v>
      </c>
      <c r="AG1" s="29" t="s">
        <v>1516</v>
      </c>
      <c r="AH1" s="29" t="s">
        <v>1517</v>
      </c>
      <c r="AI1" s="29" t="s">
        <v>1518</v>
      </c>
      <c r="AJ1" s="29" t="s">
        <v>1519</v>
      </c>
      <c r="AK1" s="29" t="s">
        <v>1520</v>
      </c>
      <c r="AL1" s="29" t="s">
        <v>1521</v>
      </c>
      <c r="AM1" s="29" t="s">
        <v>1522</v>
      </c>
      <c r="AN1" s="29" t="s">
        <v>1523</v>
      </c>
      <c r="AO1" s="29" t="s">
        <v>1524</v>
      </c>
      <c r="AP1" s="29" t="s">
        <v>1525</v>
      </c>
      <c r="AQ1" s="29" t="s">
        <v>1526</v>
      </c>
      <c r="AR1" s="29" t="s">
        <v>1527</v>
      </c>
      <c r="AS1" s="29" t="s">
        <v>1528</v>
      </c>
      <c r="AT1" s="29" t="s">
        <v>1529</v>
      </c>
      <c r="AU1" s="29" t="s">
        <v>1530</v>
      </c>
      <c r="AV1" s="29" t="s">
        <v>1531</v>
      </c>
      <c r="AW1" s="29" t="s">
        <v>1532</v>
      </c>
      <c r="AX1" s="29" t="s">
        <v>1533</v>
      </c>
      <c r="AY1" s="29" t="s">
        <v>1534</v>
      </c>
      <c r="AZ1" s="29" t="s">
        <v>1535</v>
      </c>
      <c r="BA1" s="29" t="s">
        <v>1536</v>
      </c>
      <c r="BB1" s="29" t="s">
        <v>1537</v>
      </c>
      <c r="BC1" s="29" t="s">
        <v>1538</v>
      </c>
      <c r="BD1" s="29" t="s">
        <v>1539</v>
      </c>
      <c r="BE1" s="29" t="s">
        <v>1540</v>
      </c>
      <c r="BF1" s="29" t="s">
        <v>1541</v>
      </c>
      <c r="BG1" s="29" t="s">
        <v>1542</v>
      </c>
      <c r="BH1" s="29" t="s">
        <v>1543</v>
      </c>
      <c r="BI1" s="29" t="s">
        <v>1544</v>
      </c>
      <c r="BJ1" s="29" t="s">
        <v>1545</v>
      </c>
      <c r="BK1" s="29" t="s">
        <v>1546</v>
      </c>
      <c r="BL1" s="29" t="s">
        <v>1547</v>
      </c>
      <c r="BM1" s="29" t="s">
        <v>1548</v>
      </c>
      <c r="BN1" s="29" t="s">
        <v>1549</v>
      </c>
      <c r="BO1" s="29" t="s">
        <v>1550</v>
      </c>
      <c r="BP1" s="29" t="s">
        <v>1551</v>
      </c>
      <c r="BQ1" s="29" t="s">
        <v>1552</v>
      </c>
      <c r="BR1" s="29" t="s">
        <v>1553</v>
      </c>
      <c r="BS1" s="29" t="s">
        <v>1554</v>
      </c>
      <c r="BT1" s="29" t="s">
        <v>1555</v>
      </c>
      <c r="BU1" s="29" t="s">
        <v>1556</v>
      </c>
      <c r="BV1" s="29" t="s">
        <v>1557</v>
      </c>
      <c r="BW1" s="29" t="s">
        <v>1558</v>
      </c>
      <c r="BX1" s="29" t="s">
        <v>1559</v>
      </c>
      <c r="BY1" s="29" t="s">
        <v>1560</v>
      </c>
      <c r="BZ1" s="29" t="s">
        <v>1561</v>
      </c>
      <c r="CA1" s="29" t="s">
        <v>1562</v>
      </c>
      <c r="CB1" s="29" t="s">
        <v>1563</v>
      </c>
      <c r="CC1" s="29" t="s">
        <v>1564</v>
      </c>
      <c r="CD1" s="29" t="s">
        <v>1565</v>
      </c>
      <c r="CE1" s="29" t="s">
        <v>1566</v>
      </c>
      <c r="CF1" s="29" t="s">
        <v>1567</v>
      </c>
      <c r="CG1" s="29" t="s">
        <v>1568</v>
      </c>
      <c r="CH1" s="29" t="s">
        <v>1569</v>
      </c>
      <c r="CI1" s="29" t="s">
        <v>1570</v>
      </c>
      <c r="CJ1" s="29" t="s">
        <v>1571</v>
      </c>
      <c r="CK1" s="29" t="s">
        <v>1572</v>
      </c>
      <c r="CL1" s="29" t="s">
        <v>1573</v>
      </c>
      <c r="CM1" s="29" t="s">
        <v>1574</v>
      </c>
      <c r="CN1" s="29" t="s">
        <v>1575</v>
      </c>
      <c r="CO1" s="29" t="s">
        <v>1576</v>
      </c>
      <c r="CP1" s="29" t="s">
        <v>1577</v>
      </c>
      <c r="CQ1" s="29" t="s">
        <v>1578</v>
      </c>
      <c r="CR1" s="29" t="s">
        <v>1579</v>
      </c>
      <c r="CS1" s="29" t="s">
        <v>1580</v>
      </c>
      <c r="CT1" s="29" t="s">
        <v>1581</v>
      </c>
      <c r="CU1" s="29" t="s">
        <v>1582</v>
      </c>
      <c r="CV1" s="29" t="s">
        <v>1583</v>
      </c>
      <c r="CW1" s="29" t="s">
        <v>1584</v>
      </c>
      <c r="CX1" s="29" t="s">
        <v>1585</v>
      </c>
      <c r="CY1" s="29" t="s">
        <v>1586</v>
      </c>
      <c r="CZ1" s="29" t="s">
        <v>1587</v>
      </c>
      <c r="DA1" s="29" t="s">
        <v>1588</v>
      </c>
      <c r="DB1" s="29" t="s">
        <v>1589</v>
      </c>
      <c r="DC1" s="29" t="s">
        <v>1590</v>
      </c>
      <c r="DD1" s="29" t="s">
        <v>1591</v>
      </c>
      <c r="DE1" s="29" t="s">
        <v>1592</v>
      </c>
      <c r="DF1" s="29" t="s">
        <v>1593</v>
      </c>
      <c r="DG1" s="29" t="s">
        <v>1594</v>
      </c>
      <c r="DH1" s="29" t="s">
        <v>1595</v>
      </c>
      <c r="DI1" s="29" t="s">
        <v>1596</v>
      </c>
      <c r="DJ1" s="29" t="s">
        <v>1597</v>
      </c>
      <c r="DK1" s="29" t="s">
        <v>1598</v>
      </c>
      <c r="DL1" s="29" t="s">
        <v>1599</v>
      </c>
      <c r="DM1" s="29" t="s">
        <v>1600</v>
      </c>
      <c r="DN1" s="29" t="s">
        <v>1601</v>
      </c>
      <c r="DO1" s="29" t="s">
        <v>1602</v>
      </c>
      <c r="DP1" s="29" t="s">
        <v>1603</v>
      </c>
      <c r="DQ1" s="29" t="s">
        <v>1604</v>
      </c>
      <c r="DR1" s="29" t="s">
        <v>1605</v>
      </c>
      <c r="DS1" s="29" t="s">
        <v>1606</v>
      </c>
      <c r="DT1" s="29" t="s">
        <v>1607</v>
      </c>
      <c r="DU1" s="29" t="s">
        <v>1608</v>
      </c>
      <c r="DV1" s="29" t="s">
        <v>1609</v>
      </c>
      <c r="DW1" s="29" t="s">
        <v>1610</v>
      </c>
      <c r="DX1" s="29" t="s">
        <v>1611</v>
      </c>
      <c r="DY1" s="29" t="s">
        <v>1612</v>
      </c>
      <c r="DZ1" s="29" t="s">
        <v>1613</v>
      </c>
      <c r="EA1" s="29" t="s">
        <v>1614</v>
      </c>
      <c r="EB1" s="29" t="s">
        <v>1615</v>
      </c>
      <c r="EC1" s="29" t="s">
        <v>1616</v>
      </c>
      <c r="ED1" s="29" t="s">
        <v>1617</v>
      </c>
      <c r="EE1" s="29" t="s">
        <v>1618</v>
      </c>
      <c r="EF1" s="29" t="s">
        <v>1619</v>
      </c>
      <c r="EG1" s="29" t="s">
        <v>1620</v>
      </c>
      <c r="EH1" s="29" t="s">
        <v>1621</v>
      </c>
      <c r="EI1" s="29" t="s">
        <v>1622</v>
      </c>
      <c r="EJ1" s="29" t="s">
        <v>1623</v>
      </c>
      <c r="EK1" s="29" t="s">
        <v>1624</v>
      </c>
      <c r="EL1" s="29" t="s">
        <v>1625</v>
      </c>
      <c r="EM1" s="29" t="s">
        <v>1626</v>
      </c>
      <c r="EN1" s="29" t="s">
        <v>1627</v>
      </c>
      <c r="EO1" s="29" t="s">
        <v>1628</v>
      </c>
      <c r="EP1" s="29" t="s">
        <v>1629</v>
      </c>
      <c r="EQ1" s="29" t="s">
        <v>1630</v>
      </c>
      <c r="ER1" s="29" t="s">
        <v>1631</v>
      </c>
      <c r="ES1" s="29" t="s">
        <v>1632</v>
      </c>
      <c r="ET1" s="29" t="s">
        <v>1633</v>
      </c>
      <c r="EU1" s="29" t="s">
        <v>1634</v>
      </c>
      <c r="EV1" s="29" t="s">
        <v>1635</v>
      </c>
      <c r="EW1" s="29" t="s">
        <v>1636</v>
      </c>
      <c r="EX1" s="29" t="s">
        <v>1637</v>
      </c>
      <c r="EY1" s="29" t="s">
        <v>1638</v>
      </c>
      <c r="EZ1" s="29" t="s">
        <v>1639</v>
      </c>
      <c r="FA1" s="29" t="s">
        <v>1640</v>
      </c>
      <c r="FB1" s="29" t="s">
        <v>1641</v>
      </c>
      <c r="FC1" s="29" t="s">
        <v>1642</v>
      </c>
      <c r="FD1" s="29" t="s">
        <v>1643</v>
      </c>
      <c r="FE1" s="29" t="s">
        <v>1644</v>
      </c>
      <c r="FF1" s="29" t="s">
        <v>1645</v>
      </c>
      <c r="FG1" s="29" t="s">
        <v>1646</v>
      </c>
      <c r="FH1" s="29" t="s">
        <v>1647</v>
      </c>
      <c r="FI1" s="29" t="s">
        <v>1648</v>
      </c>
      <c r="FJ1" s="29" t="s">
        <v>1649</v>
      </c>
      <c r="FK1" s="29" t="s">
        <v>1650</v>
      </c>
      <c r="FL1" s="29" t="s">
        <v>1651</v>
      </c>
      <c r="FM1" s="29" t="s">
        <v>1652</v>
      </c>
      <c r="FN1" s="29" t="s">
        <v>1653</v>
      </c>
      <c r="FO1" s="29" t="s">
        <v>1654</v>
      </c>
      <c r="FP1" s="29" t="s">
        <v>1655</v>
      </c>
      <c r="FQ1" s="29" t="s">
        <v>1656</v>
      </c>
      <c r="FR1" s="29" t="s">
        <v>1657</v>
      </c>
      <c r="FS1" s="29" t="s">
        <v>1658</v>
      </c>
      <c r="FT1" s="29" t="s">
        <v>1659</v>
      </c>
      <c r="FU1" s="29" t="s">
        <v>1660</v>
      </c>
      <c r="FV1" s="29" t="s">
        <v>1661</v>
      </c>
      <c r="FW1" s="29" t="s">
        <v>1662</v>
      </c>
      <c r="FX1" s="29" t="s">
        <v>1663</v>
      </c>
      <c r="FY1" s="29" t="s">
        <v>1664</v>
      </c>
      <c r="FZ1" s="29" t="s">
        <v>1665</v>
      </c>
      <c r="GA1" s="29" t="s">
        <v>1666</v>
      </c>
      <c r="GB1" s="29" t="s">
        <v>1667</v>
      </c>
      <c r="GC1" s="29" t="s">
        <v>1668</v>
      </c>
      <c r="GD1" s="29" t="s">
        <v>1669</v>
      </c>
      <c r="GE1" s="29" t="s">
        <v>1670</v>
      </c>
      <c r="GF1" s="29" t="s">
        <v>1671</v>
      </c>
      <c r="GG1" s="29" t="s">
        <v>1672</v>
      </c>
      <c r="GH1" s="29" t="s">
        <v>1673</v>
      </c>
      <c r="GI1" s="29" t="s">
        <v>1674</v>
      </c>
      <c r="GJ1" s="29" t="s">
        <v>1675</v>
      </c>
      <c r="GK1" s="29" t="s">
        <v>1676</v>
      </c>
      <c r="GL1" s="29" t="s">
        <v>1677</v>
      </c>
      <c r="GM1" s="29" t="s">
        <v>1678</v>
      </c>
      <c r="GN1" s="29" t="s">
        <v>1679</v>
      </c>
      <c r="GO1" s="29" t="s">
        <v>1680</v>
      </c>
      <c r="GP1" s="29" t="s">
        <v>1681</v>
      </c>
      <c r="GQ1" s="29" t="s">
        <v>1682</v>
      </c>
      <c r="GR1" s="29" t="s">
        <v>1683</v>
      </c>
      <c r="GS1" s="29" t="s">
        <v>1684</v>
      </c>
      <c r="GT1" s="29" t="s">
        <v>1685</v>
      </c>
      <c r="GU1" s="29" t="s">
        <v>1686</v>
      </c>
      <c r="GV1" s="29" t="s">
        <v>1687</v>
      </c>
      <c r="GW1" s="29" t="s">
        <v>1688</v>
      </c>
      <c r="GX1" s="29" t="s">
        <v>1689</v>
      </c>
      <c r="GY1" s="29" t="s">
        <v>1690</v>
      </c>
      <c r="GZ1" s="29" t="s">
        <v>1691</v>
      </c>
      <c r="HA1" s="29" t="s">
        <v>1692</v>
      </c>
      <c r="HB1" s="29" t="s">
        <v>1693</v>
      </c>
      <c r="HC1" s="29" t="s">
        <v>1694</v>
      </c>
      <c r="HD1" s="29" t="s">
        <v>1695</v>
      </c>
      <c r="HE1" s="29" t="s">
        <v>1696</v>
      </c>
      <c r="HF1" s="29" t="s">
        <v>1697</v>
      </c>
      <c r="HG1" s="29" t="s">
        <v>1698</v>
      </c>
      <c r="HH1" s="29" t="s">
        <v>1699</v>
      </c>
      <c r="HI1" s="29" t="s">
        <v>1700</v>
      </c>
      <c r="HJ1" s="29" t="s">
        <v>1701</v>
      </c>
      <c r="HK1" s="29" t="s">
        <v>1702</v>
      </c>
      <c r="HL1" s="29" t="s">
        <v>1703</v>
      </c>
      <c r="HM1" s="29" t="s">
        <v>1704</v>
      </c>
      <c r="HN1" s="29" t="s">
        <v>1705</v>
      </c>
      <c r="HO1" s="29" t="s">
        <v>1706</v>
      </c>
      <c r="HP1" s="29" t="s">
        <v>1707</v>
      </c>
      <c r="HQ1" s="29" t="s">
        <v>1708</v>
      </c>
      <c r="HR1" s="29" t="s">
        <v>1709</v>
      </c>
      <c r="HS1" s="29" t="s">
        <v>1710</v>
      </c>
      <c r="HT1" s="29" t="s">
        <v>1711</v>
      </c>
      <c r="HU1" s="29" t="s">
        <v>1712</v>
      </c>
      <c r="HV1" s="29" t="s">
        <v>1713</v>
      </c>
      <c r="HW1" s="29" t="s">
        <v>1714</v>
      </c>
      <c r="HX1" s="29" t="s">
        <v>1715</v>
      </c>
      <c r="HY1" s="29" t="s">
        <v>1716</v>
      </c>
      <c r="HZ1" s="29" t="s">
        <v>1717</v>
      </c>
      <c r="IA1" s="29" t="s">
        <v>1718</v>
      </c>
      <c r="IB1" s="29" t="s">
        <v>1719</v>
      </c>
      <c r="IC1" s="29" t="s">
        <v>1720</v>
      </c>
      <c r="ID1" s="29" t="s">
        <v>1721</v>
      </c>
      <c r="IE1" s="29" t="s">
        <v>1722</v>
      </c>
      <c r="IF1" s="29" t="s">
        <v>1723</v>
      </c>
      <c r="IG1" s="29" t="s">
        <v>1724</v>
      </c>
      <c r="IH1" s="29" t="s">
        <v>1725</v>
      </c>
      <c r="II1" s="29" t="s">
        <v>1726</v>
      </c>
      <c r="IJ1" s="29" t="s">
        <v>1727</v>
      </c>
      <c r="IK1" s="29" t="s">
        <v>1728</v>
      </c>
      <c r="IL1" s="29" t="s">
        <v>1729</v>
      </c>
      <c r="IM1" s="29" t="s">
        <v>1730</v>
      </c>
      <c r="IN1" s="29" t="s">
        <v>1731</v>
      </c>
      <c r="IO1" s="29" t="s">
        <v>1732</v>
      </c>
      <c r="IP1" s="29" t="s">
        <v>1733</v>
      </c>
      <c r="IQ1" s="29" t="s">
        <v>1734</v>
      </c>
      <c r="IR1" s="29" t="s">
        <v>1735</v>
      </c>
      <c r="IS1" s="29" t="s">
        <v>1736</v>
      </c>
      <c r="IT1" s="29" t="s">
        <v>1737</v>
      </c>
      <c r="IU1" s="29" t="s">
        <v>1738</v>
      </c>
      <c r="IV1" s="29" t="s">
        <v>1739</v>
      </c>
      <c r="IW1" s="29" t="s">
        <v>1740</v>
      </c>
      <c r="IX1" s="29" t="s">
        <v>1741</v>
      </c>
      <c r="IY1" s="29" t="s">
        <v>1742</v>
      </c>
      <c r="IZ1" s="29" t="s">
        <v>1743</v>
      </c>
      <c r="JA1" s="29" t="s">
        <v>1744</v>
      </c>
      <c r="JB1" s="29" t="s">
        <v>1745</v>
      </c>
      <c r="JC1" s="29" t="s">
        <v>1746</v>
      </c>
      <c r="JD1" s="29" t="s">
        <v>1747</v>
      </c>
      <c r="JE1" s="29" t="s">
        <v>1748</v>
      </c>
      <c r="JF1" s="29" t="s">
        <v>1749</v>
      </c>
      <c r="JG1" s="29" t="s">
        <v>1750</v>
      </c>
      <c r="JH1" s="29" t="s">
        <v>1751</v>
      </c>
      <c r="JI1" s="29" t="s">
        <v>1752</v>
      </c>
      <c r="JJ1" s="29" t="s">
        <v>1753</v>
      </c>
      <c r="JK1" s="29" t="s">
        <v>1754</v>
      </c>
      <c r="JL1" s="29" t="s">
        <v>1755</v>
      </c>
      <c r="JM1" s="29" t="s">
        <v>1756</v>
      </c>
      <c r="JN1" s="29" t="s">
        <v>1757</v>
      </c>
      <c r="JO1" s="29" t="s">
        <v>1758</v>
      </c>
    </row>
    <row r="2" spans="1:275" x14ac:dyDescent="0.25">
      <c r="A2" t="s">
        <v>18</v>
      </c>
      <c r="B2" t="s">
        <v>98</v>
      </c>
      <c r="C2" t="s">
        <v>81</v>
      </c>
      <c r="D2">
        <f>SUMIFS(DataRegularSeason20242025!$AA$3:$AA$1315,DataRegularSeason20242025!$B$3:$B$1315, "&lt;=" &amp; D$1, DataRegularSeason20242025!$D$3:$D$1315, $A2)+SUMIFS(DataRegularSeason20242025!$AB$3:$AB$1315,DataRegularSeason20242025!$B$3:$B$1315, "&lt;=" &amp; D$1, DataRegularSeason20242025!$E$3:$E$1315, $A2)</f>
        <v>0</v>
      </c>
      <c r="E2">
        <f>SUMIFS(DataRegularSeason20242025!$AA$3:$AA$1315,DataRegularSeason20242025!$B$3:$B$1315, "&lt;=" &amp; E$1, DataRegularSeason20242025!$D$3:$D$1315, $A2)+SUMIFS(DataRegularSeason20242025!$AB$3:$AB$1315,DataRegularSeason20242025!$B$3:$B$1315, "&lt;=" &amp; E$1, DataRegularSeason20242025!$E$3:$E$1315, $A2)</f>
        <v>0</v>
      </c>
      <c r="F2">
        <f>SUMIFS(DataRegularSeason20242025!$AA$3:$AA$1315,DataRegularSeason20242025!$B$3:$B$1315, "&lt;=" &amp; F$1, DataRegularSeason20242025!$D$3:$D$1315, $A2)+SUMIFS(DataRegularSeason20242025!$AB$3:$AB$1315,DataRegularSeason20242025!$B$3:$B$1315, "&lt;=" &amp; F$1, DataRegularSeason20242025!$E$3:$E$1315, $A2)</f>
        <v>0</v>
      </c>
      <c r="G2">
        <f>SUMIFS(DataRegularSeason20242025!$AA$3:$AA$1315,DataRegularSeason20242025!$B$3:$B$1315, "&lt;=" &amp; G$1, DataRegularSeason20242025!$D$3:$D$1315, $A2)+SUMIFS(DataRegularSeason20242025!$AB$3:$AB$1315,DataRegularSeason20242025!$B$3:$B$1315, "&lt;=" &amp; G$1, DataRegularSeason20242025!$E$3:$E$1315, $A2)</f>
        <v>0</v>
      </c>
      <c r="H2">
        <f>SUMIFS(DataRegularSeason20242025!$AA$3:$AA$1315,DataRegularSeason20242025!$B$3:$B$1315, "&lt;=" &amp; H$1, DataRegularSeason20242025!$D$3:$D$1315, $A2)+SUMIFS(DataRegularSeason20242025!$AB$3:$AB$1315,DataRegularSeason20242025!$B$3:$B$1315, "&lt;=" &amp; H$1, DataRegularSeason20242025!$E$3:$E$1315, $A2)</f>
        <v>0</v>
      </c>
      <c r="I2">
        <f>SUMIFS(DataRegularSeason20242025!$AA$3:$AA$1315,DataRegularSeason20242025!$B$3:$B$1315, "&lt;=" &amp; I$1, DataRegularSeason20242025!$D$3:$D$1315, $A2)+SUMIFS(DataRegularSeason20242025!$AB$3:$AB$1315,DataRegularSeason20242025!$B$3:$B$1315, "&lt;=" &amp; I$1, DataRegularSeason20242025!$E$3:$E$1315, $A2)</f>
        <v>0</v>
      </c>
      <c r="J2">
        <f>SUMIFS(DataRegularSeason20242025!$AA$3:$AA$1315,DataRegularSeason20242025!$B$3:$B$1315, "&lt;=" &amp; J$1, DataRegularSeason20242025!$D$3:$D$1315, $A2)+SUMIFS(DataRegularSeason20242025!$AB$3:$AB$1315,DataRegularSeason20242025!$B$3:$B$1315, "&lt;=" &amp; J$1, DataRegularSeason20242025!$E$3:$E$1315, $A2)</f>
        <v>0</v>
      </c>
      <c r="K2">
        <f>SUMIFS(DataRegularSeason20242025!$AA$3:$AA$1315,DataRegularSeason20242025!$B$3:$B$1315, "&lt;=" &amp; K$1, DataRegularSeason20242025!$D$3:$D$1315, $A2)+SUMIFS(DataRegularSeason20242025!$AB$3:$AB$1315,DataRegularSeason20242025!$B$3:$B$1315, "&lt;=" &amp; K$1, DataRegularSeason20242025!$E$3:$E$1315, $A2)</f>
        <v>2</v>
      </c>
      <c r="L2">
        <f>SUMIFS(DataRegularSeason20242025!$AA$3:$AA$1315,DataRegularSeason20242025!$B$3:$B$1315, "&lt;=" &amp; L$1, DataRegularSeason20242025!$D$3:$D$1315, $A2)+SUMIFS(DataRegularSeason20242025!$AB$3:$AB$1315,DataRegularSeason20242025!$B$3:$B$1315, "&lt;=" &amp; L$1, DataRegularSeason20242025!$E$3:$E$1315, $A2)</f>
        <v>2</v>
      </c>
      <c r="M2">
        <f>SUMIFS(DataRegularSeason20242025!$AA$3:$AA$1315,DataRegularSeason20242025!$B$3:$B$1315, "&lt;=" &amp; M$1, DataRegularSeason20242025!$D$3:$D$1315, $A2)+SUMIFS(DataRegularSeason20242025!$AB$3:$AB$1315,DataRegularSeason20242025!$B$3:$B$1315, "&lt;=" &amp; M$1, DataRegularSeason20242025!$E$3:$E$1315, $A2)</f>
        <v>4</v>
      </c>
      <c r="N2">
        <f>SUMIFS(DataRegularSeason20242025!$AA$3:$AA$1315,DataRegularSeason20242025!$B$3:$B$1315, "&lt;=" &amp; N$1, DataRegularSeason20242025!$D$3:$D$1315, $A2)+SUMIFS(DataRegularSeason20242025!$AB$3:$AB$1315,DataRegularSeason20242025!$B$3:$B$1315, "&lt;=" &amp; N$1, DataRegularSeason20242025!$E$3:$E$1315, $A2)</f>
        <v>4</v>
      </c>
      <c r="O2">
        <f>SUMIFS(DataRegularSeason20242025!$AA$3:$AA$1315,DataRegularSeason20242025!$B$3:$B$1315, "&lt;=" &amp; O$1, DataRegularSeason20242025!$D$3:$D$1315, $A2)+SUMIFS(DataRegularSeason20242025!$AB$3:$AB$1315,DataRegularSeason20242025!$B$3:$B$1315, "&lt;=" &amp; O$1, DataRegularSeason20242025!$E$3:$E$1315, $A2)</f>
        <v>4</v>
      </c>
      <c r="P2">
        <f>SUMIFS(DataRegularSeason20242025!$AA$3:$AA$1315,DataRegularSeason20242025!$B$3:$B$1315, "&lt;=" &amp; P$1, DataRegularSeason20242025!$D$3:$D$1315, $A2)+SUMIFS(DataRegularSeason20242025!$AB$3:$AB$1315,DataRegularSeason20242025!$B$3:$B$1315, "&lt;=" &amp; P$1, DataRegularSeason20242025!$E$3:$E$1315, $A2)</f>
        <v>4</v>
      </c>
      <c r="Q2">
        <f>SUMIFS(DataRegularSeason20242025!$AA$3:$AA$1315,DataRegularSeason20242025!$B$3:$B$1315, "&lt;=" &amp; Q$1, DataRegularSeason20242025!$D$3:$D$1315, $A2)+SUMIFS(DataRegularSeason20242025!$AB$3:$AB$1315,DataRegularSeason20242025!$B$3:$B$1315, "&lt;=" &amp; Q$1, DataRegularSeason20242025!$E$3:$E$1315, $A2)</f>
        <v>6</v>
      </c>
      <c r="R2">
        <f>SUMIFS(DataRegularSeason20242025!$AA$3:$AA$1315,DataRegularSeason20242025!$B$3:$B$1315, "&lt;=" &amp; R$1, DataRegularSeason20242025!$D$3:$D$1315, $A2)+SUMIFS(DataRegularSeason20242025!$AB$3:$AB$1315,DataRegularSeason20242025!$B$3:$B$1315, "&lt;=" &amp; R$1, DataRegularSeason20242025!$E$3:$E$1315, $A2)</f>
        <v>6</v>
      </c>
      <c r="S2">
        <f>SUMIFS(DataRegularSeason20242025!$AA$3:$AA$1315,DataRegularSeason20242025!$B$3:$B$1315, "&lt;=" &amp; S$1, DataRegularSeason20242025!$D$3:$D$1315, $A2)+SUMIFS(DataRegularSeason20242025!$AB$3:$AB$1315,DataRegularSeason20242025!$B$3:$B$1315, "&lt;=" &amp; S$1, DataRegularSeason20242025!$E$3:$E$1315, $A2)</f>
        <v>6</v>
      </c>
      <c r="T2">
        <f>SUMIFS(DataRegularSeason20242025!$AA$3:$AA$1315,DataRegularSeason20242025!$B$3:$B$1315, "&lt;=" &amp; T$1, DataRegularSeason20242025!$D$3:$D$1315, $A2)+SUMIFS(DataRegularSeason20242025!$AB$3:$AB$1315,DataRegularSeason20242025!$B$3:$B$1315, "&lt;=" &amp; T$1, DataRegularSeason20242025!$E$3:$E$1315, $A2)</f>
        <v>6</v>
      </c>
      <c r="U2">
        <f>SUMIFS(DataRegularSeason20242025!$AA$3:$AA$1315,DataRegularSeason20242025!$B$3:$B$1315, "&lt;=" &amp; U$1, DataRegularSeason20242025!$D$3:$D$1315, $A2)+SUMIFS(DataRegularSeason20242025!$AB$3:$AB$1315,DataRegularSeason20242025!$B$3:$B$1315, "&lt;=" &amp; U$1, DataRegularSeason20242025!$E$3:$E$1315, $A2)</f>
        <v>6</v>
      </c>
      <c r="V2">
        <f>SUMIFS(DataRegularSeason20242025!$AA$3:$AA$1315,DataRegularSeason20242025!$B$3:$B$1315, "&lt;=" &amp; V$1, DataRegularSeason20242025!$D$3:$D$1315, $A2)+SUMIFS(DataRegularSeason20242025!$AB$3:$AB$1315,DataRegularSeason20242025!$B$3:$B$1315, "&lt;=" &amp; V$1, DataRegularSeason20242025!$E$3:$E$1315, $A2)</f>
        <v>8</v>
      </c>
      <c r="W2">
        <f>SUMIFS(DataRegularSeason20242025!$AA$3:$AA$1315,DataRegularSeason20242025!$B$3:$B$1315, "&lt;=" &amp; W$1, DataRegularSeason20242025!$D$3:$D$1315, $A2)+SUMIFS(DataRegularSeason20242025!$AB$3:$AB$1315,DataRegularSeason20242025!$B$3:$B$1315, "&lt;=" &amp; W$1, DataRegularSeason20242025!$E$3:$E$1315, $A2)</f>
        <v>8</v>
      </c>
      <c r="X2">
        <f>SUMIFS(DataRegularSeason20242025!$AA$3:$AA$1315,DataRegularSeason20242025!$B$3:$B$1315, "&lt;=" &amp; X$1, DataRegularSeason20242025!$D$3:$D$1315, $A2)+SUMIFS(DataRegularSeason20242025!$AB$3:$AB$1315,DataRegularSeason20242025!$B$3:$B$1315, "&lt;=" &amp; X$1, DataRegularSeason20242025!$E$3:$E$1315, $A2)</f>
        <v>8</v>
      </c>
      <c r="Y2">
        <f>SUMIFS(DataRegularSeason20242025!$AA$3:$AA$1315,DataRegularSeason20242025!$B$3:$B$1315, "&lt;=" &amp; Y$1, DataRegularSeason20242025!$D$3:$D$1315, $A2)+SUMIFS(DataRegularSeason20242025!$AB$3:$AB$1315,DataRegularSeason20242025!$B$3:$B$1315, "&lt;=" &amp; Y$1, DataRegularSeason20242025!$E$3:$E$1315, $A2)</f>
        <v>8</v>
      </c>
      <c r="Z2">
        <f>SUMIFS(DataRegularSeason20242025!$AA$3:$AA$1315,DataRegularSeason20242025!$B$3:$B$1315, "&lt;=" &amp; Z$1, DataRegularSeason20242025!$D$3:$D$1315, $A2)+SUMIFS(DataRegularSeason20242025!$AB$3:$AB$1315,DataRegularSeason20242025!$B$3:$B$1315, "&lt;=" &amp; Z$1, DataRegularSeason20242025!$E$3:$E$1315, $A2)</f>
        <v>8</v>
      </c>
      <c r="AA2">
        <f>SUMIFS(DataRegularSeason20242025!$AA$3:$AA$1315,DataRegularSeason20242025!$B$3:$B$1315, "&lt;=" &amp; AA$1, DataRegularSeason20242025!$D$3:$D$1315, $A2)+SUMIFS(DataRegularSeason20242025!$AB$3:$AB$1315,DataRegularSeason20242025!$B$3:$B$1315, "&lt;=" &amp; AA$1, DataRegularSeason20242025!$E$3:$E$1315, $A2)</f>
        <v>9</v>
      </c>
      <c r="AB2">
        <f>SUMIFS(DataRegularSeason20242025!$AA$3:$AA$1315,DataRegularSeason20242025!$B$3:$B$1315, "&lt;=" &amp; AB$1, DataRegularSeason20242025!$D$3:$D$1315, $A2)+SUMIFS(DataRegularSeason20242025!$AB$3:$AB$1315,DataRegularSeason20242025!$B$3:$B$1315, "&lt;=" &amp; AB$1, DataRegularSeason20242025!$E$3:$E$1315, $A2)</f>
        <v>9</v>
      </c>
      <c r="AC2">
        <f>SUMIFS(DataRegularSeason20242025!$AA$3:$AA$1315,DataRegularSeason20242025!$B$3:$B$1315, "&lt;=" &amp; AC$1, DataRegularSeason20242025!$D$3:$D$1315, $A2)+SUMIFS(DataRegularSeason20242025!$AB$3:$AB$1315,DataRegularSeason20242025!$B$3:$B$1315, "&lt;=" &amp; AC$1, DataRegularSeason20242025!$E$3:$E$1315, $A2)</f>
        <v>11</v>
      </c>
      <c r="AD2">
        <f>SUMIFS(DataRegularSeason20242025!$AA$3:$AA$1315,DataRegularSeason20242025!$B$3:$B$1315, "&lt;=" &amp; AD$1, DataRegularSeason20242025!$D$3:$D$1315, $A2)+SUMIFS(DataRegularSeason20242025!$AB$3:$AB$1315,DataRegularSeason20242025!$B$3:$B$1315, "&lt;=" &amp; AD$1, DataRegularSeason20242025!$E$3:$E$1315, $A2)</f>
        <v>11</v>
      </c>
      <c r="AE2">
        <f>SUMIFS(DataRegularSeason20242025!$AA$3:$AA$1315,DataRegularSeason20242025!$B$3:$B$1315, "&lt;=" &amp; AE$1, DataRegularSeason20242025!$D$3:$D$1315, $A2)+SUMIFS(DataRegularSeason20242025!$AB$3:$AB$1315,DataRegularSeason20242025!$B$3:$B$1315, "&lt;=" &amp; AE$1, DataRegularSeason20242025!$E$3:$E$1315, $A2)</f>
        <v>11</v>
      </c>
      <c r="AF2">
        <f>SUMIFS(DataRegularSeason20242025!$AA$3:$AA$1315,DataRegularSeason20242025!$B$3:$B$1315, "&lt;=" &amp; AF$1, DataRegularSeason20242025!$D$3:$D$1315, $A2)+SUMIFS(DataRegularSeason20242025!$AB$3:$AB$1315,DataRegularSeason20242025!$B$3:$B$1315, "&lt;=" &amp; AF$1, DataRegularSeason20242025!$E$3:$E$1315, $A2)</f>
        <v>13</v>
      </c>
      <c r="AG2">
        <f>SUMIFS(DataRegularSeason20242025!$AA$3:$AA$1315,DataRegularSeason20242025!$B$3:$B$1315, "&lt;=" &amp; AG$1, DataRegularSeason20242025!$D$3:$D$1315, $A2)+SUMIFS(DataRegularSeason20242025!$AB$3:$AB$1315,DataRegularSeason20242025!$B$3:$B$1315, "&lt;=" &amp; AG$1, DataRegularSeason20242025!$E$3:$E$1315, $A2)</f>
        <v>13</v>
      </c>
      <c r="AH2">
        <f>SUMIFS(DataRegularSeason20242025!$AA$3:$AA$1315,DataRegularSeason20242025!$B$3:$B$1315, "&lt;=" &amp; AH$1, DataRegularSeason20242025!$D$3:$D$1315, $A2)+SUMIFS(DataRegularSeason20242025!$AB$3:$AB$1315,DataRegularSeason20242025!$B$3:$B$1315, "&lt;=" &amp; AH$1, DataRegularSeason20242025!$E$3:$E$1315, $A2)</f>
        <v>13</v>
      </c>
      <c r="AI2">
        <f>SUMIFS(DataRegularSeason20242025!$AA$3:$AA$1315,DataRegularSeason20242025!$B$3:$B$1315, "&lt;=" &amp; AI$1, DataRegularSeason20242025!$D$3:$D$1315, $A2)+SUMIFS(DataRegularSeason20242025!$AB$3:$AB$1315,DataRegularSeason20242025!$B$3:$B$1315, "&lt;=" &amp; AI$1, DataRegularSeason20242025!$E$3:$E$1315, $A2)</f>
        <v>14</v>
      </c>
      <c r="AJ2">
        <f>SUMIFS(DataRegularSeason20242025!$AA$3:$AA$1315,DataRegularSeason20242025!$B$3:$B$1315, "&lt;=" &amp; AJ$1, DataRegularSeason20242025!$D$3:$D$1315, $A2)+SUMIFS(DataRegularSeason20242025!$AB$3:$AB$1315,DataRegularSeason20242025!$B$3:$B$1315, "&lt;=" &amp; AJ$1, DataRegularSeason20242025!$E$3:$E$1315, $A2)</f>
        <v>14</v>
      </c>
      <c r="AK2">
        <f>SUMIFS(DataRegularSeason20242025!$AA$3:$AA$1315,DataRegularSeason20242025!$B$3:$B$1315, "&lt;=" &amp; AK$1, DataRegularSeason20242025!$D$3:$D$1315, $A2)+SUMIFS(DataRegularSeason20242025!$AB$3:$AB$1315,DataRegularSeason20242025!$B$3:$B$1315, "&lt;=" &amp; AK$1, DataRegularSeason20242025!$E$3:$E$1315, $A2)</f>
        <v>16</v>
      </c>
      <c r="AL2">
        <f>SUMIFS(DataRegularSeason20242025!$AA$3:$AA$1315,DataRegularSeason20242025!$B$3:$B$1315, "&lt;=" &amp; AL$1, DataRegularSeason20242025!$D$3:$D$1315, $A2)+SUMIFS(DataRegularSeason20242025!$AB$3:$AB$1315,DataRegularSeason20242025!$B$3:$B$1315, "&lt;=" &amp; AL$1, DataRegularSeason20242025!$E$3:$E$1315, $A2)</f>
        <v>16</v>
      </c>
      <c r="AM2">
        <f>SUMIFS(DataRegularSeason20242025!$AA$3:$AA$1315,DataRegularSeason20242025!$B$3:$B$1315, "&lt;=" &amp; AM$1, DataRegularSeason20242025!$D$3:$D$1315, $A2)+SUMIFS(DataRegularSeason20242025!$AB$3:$AB$1315,DataRegularSeason20242025!$B$3:$B$1315, "&lt;=" &amp; AM$1, DataRegularSeason20242025!$E$3:$E$1315, $A2)</f>
        <v>16</v>
      </c>
      <c r="AN2">
        <f>SUMIFS(DataRegularSeason20242025!$AA$3:$AA$1315,DataRegularSeason20242025!$B$3:$B$1315, "&lt;=" &amp; AN$1, DataRegularSeason20242025!$D$3:$D$1315, $A2)+SUMIFS(DataRegularSeason20242025!$AB$3:$AB$1315,DataRegularSeason20242025!$B$3:$B$1315, "&lt;=" &amp; AN$1, DataRegularSeason20242025!$E$3:$E$1315, $A2)</f>
        <v>18</v>
      </c>
      <c r="AO2">
        <f>SUMIFS(DataRegularSeason20242025!$AA$3:$AA$1315,DataRegularSeason20242025!$B$3:$B$1315, "&lt;=" &amp; AO$1, DataRegularSeason20242025!$D$3:$D$1315, $A2)+SUMIFS(DataRegularSeason20242025!$AB$3:$AB$1315,DataRegularSeason20242025!$B$3:$B$1315, "&lt;=" &amp; AO$1, DataRegularSeason20242025!$E$3:$E$1315, $A2)</f>
        <v>20</v>
      </c>
      <c r="AP2">
        <f>SUMIFS(DataRegularSeason20242025!$AA$3:$AA$1315,DataRegularSeason20242025!$B$3:$B$1315, "&lt;=" &amp; AP$1, DataRegularSeason20242025!$D$3:$D$1315, $A2)+SUMIFS(DataRegularSeason20242025!$AB$3:$AB$1315,DataRegularSeason20242025!$B$3:$B$1315, "&lt;=" &amp; AP$1, DataRegularSeason20242025!$E$3:$E$1315, $A2)</f>
        <v>20</v>
      </c>
      <c r="AQ2">
        <f>SUMIFS(DataRegularSeason20242025!$AA$3:$AA$1315,DataRegularSeason20242025!$B$3:$B$1315, "&lt;=" &amp; AQ$1, DataRegularSeason20242025!$D$3:$D$1315, $A2)+SUMIFS(DataRegularSeason20242025!$AB$3:$AB$1315,DataRegularSeason20242025!$B$3:$B$1315, "&lt;=" &amp; AQ$1, DataRegularSeason20242025!$E$3:$E$1315, $A2)</f>
        <v>20</v>
      </c>
      <c r="AR2">
        <f>SUMIFS(DataRegularSeason20242025!$AA$3:$AA$1315,DataRegularSeason20242025!$B$3:$B$1315, "&lt;=" &amp; AR$1, DataRegularSeason20242025!$D$3:$D$1315, $A2)+SUMIFS(DataRegularSeason20242025!$AB$3:$AB$1315,DataRegularSeason20242025!$B$3:$B$1315, "&lt;=" &amp; AR$1, DataRegularSeason20242025!$E$3:$E$1315, $A2)</f>
        <v>20</v>
      </c>
      <c r="AS2">
        <f>SUMIFS(DataRegularSeason20242025!$AA$3:$AA$1315,DataRegularSeason20242025!$B$3:$B$1315, "&lt;=" &amp; AS$1, DataRegularSeason20242025!$D$3:$D$1315, $A2)+SUMIFS(DataRegularSeason20242025!$AB$3:$AB$1315,DataRegularSeason20242025!$B$3:$B$1315, "&lt;=" &amp; AS$1, DataRegularSeason20242025!$E$3:$E$1315, $A2)</f>
        <v>22</v>
      </c>
      <c r="AT2">
        <f>SUMIFS(DataRegularSeason20242025!$AA$3:$AA$1315,DataRegularSeason20242025!$B$3:$B$1315, "&lt;=" &amp; AT$1, DataRegularSeason20242025!$D$3:$D$1315, $A2)+SUMIFS(DataRegularSeason20242025!$AB$3:$AB$1315,DataRegularSeason20242025!$B$3:$B$1315, "&lt;=" &amp; AT$1, DataRegularSeason20242025!$E$3:$E$1315, $A2)</f>
        <v>22</v>
      </c>
      <c r="AU2">
        <f>SUMIFS(DataRegularSeason20242025!$AA$3:$AA$1315,DataRegularSeason20242025!$B$3:$B$1315, "&lt;=" &amp; AU$1, DataRegularSeason20242025!$D$3:$D$1315, $A2)+SUMIFS(DataRegularSeason20242025!$AB$3:$AB$1315,DataRegularSeason20242025!$B$3:$B$1315, "&lt;=" &amp; AU$1, DataRegularSeason20242025!$E$3:$E$1315, $A2)</f>
        <v>22</v>
      </c>
      <c r="AV2">
        <f>SUMIFS(DataRegularSeason20242025!$AA$3:$AA$1315,DataRegularSeason20242025!$B$3:$B$1315, "&lt;=" &amp; AV$1, DataRegularSeason20242025!$D$3:$D$1315, $A2)+SUMIFS(DataRegularSeason20242025!$AB$3:$AB$1315,DataRegularSeason20242025!$B$3:$B$1315, "&lt;=" &amp; AV$1, DataRegularSeason20242025!$E$3:$E$1315, $A2)</f>
        <v>24</v>
      </c>
      <c r="AW2">
        <f>SUMIFS(DataRegularSeason20242025!$AA$3:$AA$1315,DataRegularSeason20242025!$B$3:$B$1315, "&lt;=" &amp; AW$1, DataRegularSeason20242025!$D$3:$D$1315, $A2)+SUMIFS(DataRegularSeason20242025!$AB$3:$AB$1315,DataRegularSeason20242025!$B$3:$B$1315, "&lt;=" &amp; AW$1, DataRegularSeason20242025!$E$3:$E$1315, $A2)</f>
        <v>24</v>
      </c>
      <c r="AX2">
        <f>SUMIFS(DataRegularSeason20242025!$AA$3:$AA$1315,DataRegularSeason20242025!$B$3:$B$1315, "&lt;=" &amp; AX$1, DataRegularSeason20242025!$D$3:$D$1315, $A2)+SUMIFS(DataRegularSeason20242025!$AB$3:$AB$1315,DataRegularSeason20242025!$B$3:$B$1315, "&lt;=" &amp; AX$1, DataRegularSeason20242025!$E$3:$E$1315, $A2)</f>
        <v>24</v>
      </c>
      <c r="AY2">
        <f>SUMIFS(DataRegularSeason20242025!$AA$3:$AA$1315,DataRegularSeason20242025!$B$3:$B$1315, "&lt;=" &amp; AY$1, DataRegularSeason20242025!$D$3:$D$1315, $A2)+SUMIFS(DataRegularSeason20242025!$AB$3:$AB$1315,DataRegularSeason20242025!$B$3:$B$1315, "&lt;=" &amp; AY$1, DataRegularSeason20242025!$E$3:$E$1315, $A2)</f>
        <v>24</v>
      </c>
      <c r="AZ2">
        <f>SUMIFS(DataRegularSeason20242025!$AA$3:$AA$1315,DataRegularSeason20242025!$B$3:$B$1315, "&lt;=" &amp; AZ$1, DataRegularSeason20242025!$D$3:$D$1315, $A2)+SUMIFS(DataRegularSeason20242025!$AB$3:$AB$1315,DataRegularSeason20242025!$B$3:$B$1315, "&lt;=" &amp; AZ$1, DataRegularSeason20242025!$E$3:$E$1315, $A2)</f>
        <v>26</v>
      </c>
      <c r="BA2">
        <f>SUMIFS(DataRegularSeason20242025!$AA$3:$AA$1315,DataRegularSeason20242025!$B$3:$B$1315, "&lt;=" &amp; BA$1, DataRegularSeason20242025!$D$3:$D$1315, $A2)+SUMIFS(DataRegularSeason20242025!$AB$3:$AB$1315,DataRegularSeason20242025!$B$3:$B$1315, "&lt;=" &amp; BA$1, DataRegularSeason20242025!$E$3:$E$1315, $A2)</f>
        <v>26</v>
      </c>
      <c r="BB2">
        <f>SUMIFS(DataRegularSeason20242025!$AA$3:$AA$1315,DataRegularSeason20242025!$B$3:$B$1315, "&lt;=" &amp; BB$1, DataRegularSeason20242025!$D$3:$D$1315, $A2)+SUMIFS(DataRegularSeason20242025!$AB$3:$AB$1315,DataRegularSeason20242025!$B$3:$B$1315, "&lt;=" &amp; BB$1, DataRegularSeason20242025!$E$3:$E$1315, $A2)</f>
        <v>26</v>
      </c>
      <c r="BC2">
        <f>SUMIFS(DataRegularSeason20242025!$AA$3:$AA$1315,DataRegularSeason20242025!$B$3:$B$1315, "&lt;=" &amp; BC$1, DataRegularSeason20242025!$D$3:$D$1315, $A2)+SUMIFS(DataRegularSeason20242025!$AB$3:$AB$1315,DataRegularSeason20242025!$B$3:$B$1315, "&lt;=" &amp; BC$1, DataRegularSeason20242025!$E$3:$E$1315, $A2)</f>
        <v>26</v>
      </c>
      <c r="BD2">
        <f>SUMIFS(DataRegularSeason20242025!$AA$3:$AA$1315,DataRegularSeason20242025!$B$3:$B$1315, "&lt;=" &amp; BD$1, DataRegularSeason20242025!$D$3:$D$1315, $A2)+SUMIFS(DataRegularSeason20242025!$AB$3:$AB$1315,DataRegularSeason20242025!$B$3:$B$1315, "&lt;=" &amp; BD$1, DataRegularSeason20242025!$E$3:$E$1315, $A2)</f>
        <v>26</v>
      </c>
      <c r="BE2">
        <f>SUMIFS(DataRegularSeason20242025!$AA$3:$AA$1315,DataRegularSeason20242025!$B$3:$B$1315, "&lt;=" &amp; BE$1, DataRegularSeason20242025!$D$3:$D$1315, $A2)+SUMIFS(DataRegularSeason20242025!$AB$3:$AB$1315,DataRegularSeason20242025!$B$3:$B$1315, "&lt;=" &amp; BE$1, DataRegularSeason20242025!$E$3:$E$1315, $A2)</f>
        <v>26</v>
      </c>
      <c r="BF2">
        <f>SUMIFS(DataRegularSeason20242025!$AA$3:$AA$1315,DataRegularSeason20242025!$B$3:$B$1315, "&lt;=" &amp; BF$1, DataRegularSeason20242025!$D$3:$D$1315, $A2)+SUMIFS(DataRegularSeason20242025!$AB$3:$AB$1315,DataRegularSeason20242025!$B$3:$B$1315, "&lt;=" &amp; BF$1, DataRegularSeason20242025!$E$3:$E$1315, $A2)</f>
        <v>26</v>
      </c>
      <c r="BG2">
        <f>SUMIFS(DataRegularSeason20242025!$AA$3:$AA$1315,DataRegularSeason20242025!$B$3:$B$1315, "&lt;=" &amp; BG$1, DataRegularSeason20242025!$D$3:$D$1315, $A2)+SUMIFS(DataRegularSeason20242025!$AB$3:$AB$1315,DataRegularSeason20242025!$B$3:$B$1315, "&lt;=" &amp; BG$1, DataRegularSeason20242025!$E$3:$E$1315, $A2)</f>
        <v>26</v>
      </c>
      <c r="BH2">
        <f>SUMIFS(DataRegularSeason20242025!$AA$3:$AA$1315,DataRegularSeason20242025!$B$3:$B$1315, "&lt;=" &amp; BH$1, DataRegularSeason20242025!$D$3:$D$1315, $A2)+SUMIFS(DataRegularSeason20242025!$AB$3:$AB$1315,DataRegularSeason20242025!$B$3:$B$1315, "&lt;=" &amp; BH$1, DataRegularSeason20242025!$E$3:$E$1315, $A2)</f>
        <v>26</v>
      </c>
      <c r="BI2">
        <f>SUMIFS(DataRegularSeason20242025!$AA$3:$AA$1315,DataRegularSeason20242025!$B$3:$B$1315, "&lt;=" &amp; BI$1, DataRegularSeason20242025!$D$3:$D$1315, $A2)+SUMIFS(DataRegularSeason20242025!$AB$3:$AB$1315,DataRegularSeason20242025!$B$3:$B$1315, "&lt;=" &amp; BI$1, DataRegularSeason20242025!$E$3:$E$1315, $A2)</f>
        <v>26</v>
      </c>
      <c r="BJ2">
        <f>SUMIFS(DataRegularSeason20242025!$AA$3:$AA$1315,DataRegularSeason20242025!$B$3:$B$1315, "&lt;=" &amp; BJ$1, DataRegularSeason20242025!$D$3:$D$1315, $A2)+SUMIFS(DataRegularSeason20242025!$AB$3:$AB$1315,DataRegularSeason20242025!$B$3:$B$1315, "&lt;=" &amp; BJ$1, DataRegularSeason20242025!$E$3:$E$1315, $A2)</f>
        <v>26</v>
      </c>
      <c r="BK2">
        <f>SUMIFS(DataRegularSeason20242025!$AA$3:$AA$1315,DataRegularSeason20242025!$B$3:$B$1315, "&lt;=" &amp; BK$1, DataRegularSeason20242025!$D$3:$D$1315, $A2)+SUMIFS(DataRegularSeason20242025!$AB$3:$AB$1315,DataRegularSeason20242025!$B$3:$B$1315, "&lt;=" &amp; BK$1, DataRegularSeason20242025!$E$3:$E$1315, $A2)</f>
        <v>26</v>
      </c>
      <c r="BL2">
        <f>SUMIFS(DataRegularSeason20242025!$AA$3:$AA$1315,DataRegularSeason20242025!$B$3:$B$1315, "&lt;=" &amp; BL$1, DataRegularSeason20242025!$D$3:$D$1315, $A2)+SUMIFS(DataRegularSeason20242025!$AB$3:$AB$1315,DataRegularSeason20242025!$B$3:$B$1315, "&lt;=" &amp; BL$1, DataRegularSeason20242025!$E$3:$E$1315, $A2)</f>
        <v>26</v>
      </c>
      <c r="BM2">
        <f>SUMIFS(DataRegularSeason20242025!$AA$3:$AA$1315,DataRegularSeason20242025!$B$3:$B$1315, "&lt;=" &amp; BM$1, DataRegularSeason20242025!$D$3:$D$1315, $A2)+SUMIFS(DataRegularSeason20242025!$AB$3:$AB$1315,DataRegularSeason20242025!$B$3:$B$1315, "&lt;=" &amp; BM$1, DataRegularSeason20242025!$E$3:$E$1315, $A2)</f>
        <v>26</v>
      </c>
      <c r="BN2">
        <f>SUMIFS(DataRegularSeason20242025!$AA$3:$AA$1315,DataRegularSeason20242025!$B$3:$B$1315, "&lt;=" &amp; BN$1, DataRegularSeason20242025!$D$3:$D$1315, $A2)+SUMIFS(DataRegularSeason20242025!$AB$3:$AB$1315,DataRegularSeason20242025!$B$3:$B$1315, "&lt;=" &amp; BN$1, DataRegularSeason20242025!$E$3:$E$1315, $A2)</f>
        <v>26</v>
      </c>
      <c r="BO2">
        <f>SUMIFS(DataRegularSeason20242025!$AA$3:$AA$1315,DataRegularSeason20242025!$B$3:$B$1315, "&lt;=" &amp; BO$1, DataRegularSeason20242025!$D$3:$D$1315, $A2)+SUMIFS(DataRegularSeason20242025!$AB$3:$AB$1315,DataRegularSeason20242025!$B$3:$B$1315, "&lt;=" &amp; BO$1, DataRegularSeason20242025!$E$3:$E$1315, $A2)</f>
        <v>26</v>
      </c>
      <c r="BP2">
        <f>SUMIFS(DataRegularSeason20242025!$AA$3:$AA$1315,DataRegularSeason20242025!$B$3:$B$1315, "&lt;=" &amp; BP$1, DataRegularSeason20242025!$D$3:$D$1315, $A2)+SUMIFS(DataRegularSeason20242025!$AB$3:$AB$1315,DataRegularSeason20242025!$B$3:$B$1315, "&lt;=" &amp; BP$1, DataRegularSeason20242025!$E$3:$E$1315, $A2)</f>
        <v>26</v>
      </c>
      <c r="BQ2">
        <f>SUMIFS(DataRegularSeason20242025!$AA$3:$AA$1315,DataRegularSeason20242025!$B$3:$B$1315, "&lt;=" &amp; BQ$1, DataRegularSeason20242025!$D$3:$D$1315, $A2)+SUMIFS(DataRegularSeason20242025!$AB$3:$AB$1315,DataRegularSeason20242025!$B$3:$B$1315, "&lt;=" &amp; BQ$1, DataRegularSeason20242025!$E$3:$E$1315, $A2)</f>
        <v>26</v>
      </c>
      <c r="BR2">
        <f>SUMIFS(DataRegularSeason20242025!$AA$3:$AA$1315,DataRegularSeason20242025!$B$3:$B$1315, "&lt;=" &amp; BR$1, DataRegularSeason20242025!$D$3:$D$1315, $A2)+SUMIFS(DataRegularSeason20242025!$AB$3:$AB$1315,DataRegularSeason20242025!$B$3:$B$1315, "&lt;=" &amp; BR$1, DataRegularSeason20242025!$E$3:$E$1315, $A2)</f>
        <v>26</v>
      </c>
      <c r="BS2">
        <f>SUMIFS(DataRegularSeason20242025!$AA$3:$AA$1315,DataRegularSeason20242025!$B$3:$B$1315, "&lt;=" &amp; BS$1, DataRegularSeason20242025!$D$3:$D$1315, $A2)+SUMIFS(DataRegularSeason20242025!$AB$3:$AB$1315,DataRegularSeason20242025!$B$3:$B$1315, "&lt;=" &amp; BS$1, DataRegularSeason20242025!$E$3:$E$1315, $A2)</f>
        <v>26</v>
      </c>
      <c r="BT2">
        <f>SUMIFS(DataRegularSeason20242025!$AA$3:$AA$1315,DataRegularSeason20242025!$B$3:$B$1315, "&lt;=" &amp; BT$1, DataRegularSeason20242025!$D$3:$D$1315, $A2)+SUMIFS(DataRegularSeason20242025!$AB$3:$AB$1315,DataRegularSeason20242025!$B$3:$B$1315, "&lt;=" &amp; BT$1, DataRegularSeason20242025!$E$3:$E$1315, $A2)</f>
        <v>26</v>
      </c>
      <c r="BU2">
        <f>SUMIFS(DataRegularSeason20242025!$AA$3:$AA$1315,DataRegularSeason20242025!$B$3:$B$1315, "&lt;=" &amp; BU$1, DataRegularSeason20242025!$D$3:$D$1315, $A2)+SUMIFS(DataRegularSeason20242025!$AB$3:$AB$1315,DataRegularSeason20242025!$B$3:$B$1315, "&lt;=" &amp; BU$1, DataRegularSeason20242025!$E$3:$E$1315, $A2)</f>
        <v>26</v>
      </c>
      <c r="BV2">
        <f>SUMIFS(DataRegularSeason20242025!$AA$3:$AA$1315,DataRegularSeason20242025!$B$3:$B$1315, "&lt;=" &amp; BV$1, DataRegularSeason20242025!$D$3:$D$1315, $A2)+SUMIFS(DataRegularSeason20242025!$AB$3:$AB$1315,DataRegularSeason20242025!$B$3:$B$1315, "&lt;=" &amp; BV$1, DataRegularSeason20242025!$E$3:$E$1315, $A2)</f>
        <v>26</v>
      </c>
      <c r="BW2">
        <f>SUMIFS(DataRegularSeason20242025!$AA$3:$AA$1315,DataRegularSeason20242025!$B$3:$B$1315, "&lt;=" &amp; BW$1, DataRegularSeason20242025!$D$3:$D$1315, $A2)+SUMIFS(DataRegularSeason20242025!$AB$3:$AB$1315,DataRegularSeason20242025!$B$3:$B$1315, "&lt;=" &amp; BW$1, DataRegularSeason20242025!$E$3:$E$1315, $A2)</f>
        <v>26</v>
      </c>
      <c r="BX2">
        <f>SUMIFS(DataRegularSeason20242025!$AA$3:$AA$1315,DataRegularSeason20242025!$B$3:$B$1315, "&lt;=" &amp; BX$1, DataRegularSeason20242025!$D$3:$D$1315, $A2)+SUMIFS(DataRegularSeason20242025!$AB$3:$AB$1315,DataRegularSeason20242025!$B$3:$B$1315, "&lt;=" &amp; BX$1, DataRegularSeason20242025!$E$3:$E$1315, $A2)</f>
        <v>26</v>
      </c>
      <c r="BY2">
        <f>SUMIFS(DataRegularSeason20242025!$AA$3:$AA$1315,DataRegularSeason20242025!$B$3:$B$1315, "&lt;=" &amp; BY$1, DataRegularSeason20242025!$D$3:$D$1315, $A2)+SUMIFS(DataRegularSeason20242025!$AB$3:$AB$1315,DataRegularSeason20242025!$B$3:$B$1315, "&lt;=" &amp; BY$1, DataRegularSeason20242025!$E$3:$E$1315, $A2)</f>
        <v>26</v>
      </c>
      <c r="BZ2">
        <f>SUMIFS(DataRegularSeason20242025!$AA$3:$AA$1315,DataRegularSeason20242025!$B$3:$B$1315, "&lt;=" &amp; BZ$1, DataRegularSeason20242025!$D$3:$D$1315, $A2)+SUMIFS(DataRegularSeason20242025!$AB$3:$AB$1315,DataRegularSeason20242025!$B$3:$B$1315, "&lt;=" &amp; BZ$1, DataRegularSeason20242025!$E$3:$E$1315, $A2)</f>
        <v>26</v>
      </c>
      <c r="CA2">
        <f>SUMIFS(DataRegularSeason20242025!$AA$3:$AA$1315,DataRegularSeason20242025!$B$3:$B$1315, "&lt;=" &amp; CA$1, DataRegularSeason20242025!$D$3:$D$1315, $A2)+SUMIFS(DataRegularSeason20242025!$AB$3:$AB$1315,DataRegularSeason20242025!$B$3:$B$1315, "&lt;=" &amp; CA$1, DataRegularSeason20242025!$E$3:$E$1315, $A2)</f>
        <v>26</v>
      </c>
      <c r="CB2">
        <f>SUMIFS(DataRegularSeason20242025!$AA$3:$AA$1315,DataRegularSeason20242025!$B$3:$B$1315, "&lt;=" &amp; CB$1, DataRegularSeason20242025!$D$3:$D$1315, $A2)+SUMIFS(DataRegularSeason20242025!$AB$3:$AB$1315,DataRegularSeason20242025!$B$3:$B$1315, "&lt;=" &amp; CB$1, DataRegularSeason20242025!$E$3:$E$1315, $A2)</f>
        <v>26</v>
      </c>
      <c r="CC2">
        <f>SUMIFS(DataRegularSeason20242025!$AA$3:$AA$1315,DataRegularSeason20242025!$B$3:$B$1315, "&lt;=" &amp; CC$1, DataRegularSeason20242025!$D$3:$D$1315, $A2)+SUMIFS(DataRegularSeason20242025!$AB$3:$AB$1315,DataRegularSeason20242025!$B$3:$B$1315, "&lt;=" &amp; CC$1, DataRegularSeason20242025!$E$3:$E$1315, $A2)</f>
        <v>26</v>
      </c>
      <c r="CD2">
        <f>SUMIFS(DataRegularSeason20242025!$AA$3:$AA$1315,DataRegularSeason20242025!$B$3:$B$1315, "&lt;=" &amp; CD$1, DataRegularSeason20242025!$D$3:$D$1315, $A2)+SUMIFS(DataRegularSeason20242025!$AB$3:$AB$1315,DataRegularSeason20242025!$B$3:$B$1315, "&lt;=" &amp; CD$1, DataRegularSeason20242025!$E$3:$E$1315, $A2)</f>
        <v>26</v>
      </c>
      <c r="CE2">
        <f>SUMIFS(DataRegularSeason20242025!$AA$3:$AA$1315,DataRegularSeason20242025!$B$3:$B$1315, "&lt;=" &amp; CE$1, DataRegularSeason20242025!$D$3:$D$1315, $A2)+SUMIFS(DataRegularSeason20242025!$AB$3:$AB$1315,DataRegularSeason20242025!$B$3:$B$1315, "&lt;=" &amp; CE$1, DataRegularSeason20242025!$E$3:$E$1315, $A2)</f>
        <v>26</v>
      </c>
      <c r="CF2">
        <f>SUMIFS(DataRegularSeason20242025!$AA$3:$AA$1315,DataRegularSeason20242025!$B$3:$B$1315, "&lt;=" &amp; CF$1, DataRegularSeason20242025!$D$3:$D$1315, $A2)+SUMIFS(DataRegularSeason20242025!$AB$3:$AB$1315,DataRegularSeason20242025!$B$3:$B$1315, "&lt;=" &amp; CF$1, DataRegularSeason20242025!$E$3:$E$1315, $A2)</f>
        <v>26</v>
      </c>
      <c r="CG2">
        <f>SUMIFS(DataRegularSeason20242025!$AA$3:$AA$1315,DataRegularSeason20242025!$B$3:$B$1315, "&lt;=" &amp; CG$1, DataRegularSeason20242025!$D$3:$D$1315, $A2)+SUMIFS(DataRegularSeason20242025!$AB$3:$AB$1315,DataRegularSeason20242025!$B$3:$B$1315, "&lt;=" &amp; CG$1, DataRegularSeason20242025!$E$3:$E$1315, $A2)</f>
        <v>26</v>
      </c>
      <c r="CH2">
        <f>SUMIFS(DataRegularSeason20242025!$AA$3:$AA$1315,DataRegularSeason20242025!$B$3:$B$1315, "&lt;=" &amp; CH$1, DataRegularSeason20242025!$D$3:$D$1315, $A2)+SUMIFS(DataRegularSeason20242025!$AB$3:$AB$1315,DataRegularSeason20242025!$B$3:$B$1315, "&lt;=" &amp; CH$1, DataRegularSeason20242025!$E$3:$E$1315, $A2)</f>
        <v>26</v>
      </c>
      <c r="CI2">
        <f>SUMIFS(DataRegularSeason20242025!$AA$3:$AA$1315,DataRegularSeason20242025!$B$3:$B$1315, "&lt;=" &amp; CI$1, DataRegularSeason20242025!$D$3:$D$1315, $A2)+SUMIFS(DataRegularSeason20242025!$AB$3:$AB$1315,DataRegularSeason20242025!$B$3:$B$1315, "&lt;=" &amp; CI$1, DataRegularSeason20242025!$E$3:$E$1315, $A2)</f>
        <v>26</v>
      </c>
      <c r="CJ2">
        <f>SUMIFS(DataRegularSeason20242025!$AA$3:$AA$1315,DataRegularSeason20242025!$B$3:$B$1315, "&lt;=" &amp; CJ$1, DataRegularSeason20242025!$D$3:$D$1315, $A2)+SUMIFS(DataRegularSeason20242025!$AB$3:$AB$1315,DataRegularSeason20242025!$B$3:$B$1315, "&lt;=" &amp; CJ$1, DataRegularSeason20242025!$E$3:$E$1315, $A2)</f>
        <v>26</v>
      </c>
      <c r="CK2">
        <f>SUMIFS(DataRegularSeason20242025!$AA$3:$AA$1315,DataRegularSeason20242025!$B$3:$B$1315, "&lt;=" &amp; CK$1, DataRegularSeason20242025!$D$3:$D$1315, $A2)+SUMIFS(DataRegularSeason20242025!$AB$3:$AB$1315,DataRegularSeason20242025!$B$3:$B$1315, "&lt;=" &amp; CK$1, DataRegularSeason20242025!$E$3:$E$1315, $A2)</f>
        <v>26</v>
      </c>
      <c r="CL2">
        <f>SUMIFS(DataRegularSeason20242025!$AA$3:$AA$1315,DataRegularSeason20242025!$B$3:$B$1315, "&lt;=" &amp; CL$1, DataRegularSeason20242025!$D$3:$D$1315, $A2)+SUMIFS(DataRegularSeason20242025!$AB$3:$AB$1315,DataRegularSeason20242025!$B$3:$B$1315, "&lt;=" &amp; CL$1, DataRegularSeason20242025!$E$3:$E$1315, $A2)</f>
        <v>26</v>
      </c>
      <c r="CM2">
        <f>SUMIFS(DataRegularSeason20242025!$AA$3:$AA$1315,DataRegularSeason20242025!$B$3:$B$1315, "&lt;=" &amp; CM$1, DataRegularSeason20242025!$D$3:$D$1315, $A2)+SUMIFS(DataRegularSeason20242025!$AB$3:$AB$1315,DataRegularSeason20242025!$B$3:$B$1315, "&lt;=" &amp; CM$1, DataRegularSeason20242025!$E$3:$E$1315, $A2)</f>
        <v>26</v>
      </c>
      <c r="CN2">
        <f>SUMIFS(DataRegularSeason20242025!$AA$3:$AA$1315,DataRegularSeason20242025!$B$3:$B$1315, "&lt;=" &amp; CN$1, DataRegularSeason20242025!$D$3:$D$1315, $A2)+SUMIFS(DataRegularSeason20242025!$AB$3:$AB$1315,DataRegularSeason20242025!$B$3:$B$1315, "&lt;=" &amp; CN$1, DataRegularSeason20242025!$E$3:$E$1315, $A2)</f>
        <v>26</v>
      </c>
      <c r="CO2">
        <f>SUMIFS(DataRegularSeason20242025!$AA$3:$AA$1315,DataRegularSeason20242025!$B$3:$B$1315, "&lt;=" &amp; CO$1, DataRegularSeason20242025!$D$3:$D$1315, $A2)+SUMIFS(DataRegularSeason20242025!$AB$3:$AB$1315,DataRegularSeason20242025!$B$3:$B$1315, "&lt;=" &amp; CO$1, DataRegularSeason20242025!$E$3:$E$1315, $A2)</f>
        <v>26</v>
      </c>
      <c r="CP2">
        <f>SUMIFS(DataRegularSeason20242025!$AA$3:$AA$1315,DataRegularSeason20242025!$B$3:$B$1315, "&lt;=" &amp; CP$1, DataRegularSeason20242025!$D$3:$D$1315, $A2)+SUMIFS(DataRegularSeason20242025!$AB$3:$AB$1315,DataRegularSeason20242025!$B$3:$B$1315, "&lt;=" &amp; CP$1, DataRegularSeason20242025!$E$3:$E$1315, $A2)</f>
        <v>26</v>
      </c>
      <c r="CQ2">
        <f>SUMIFS(DataRegularSeason20242025!$AA$3:$AA$1315,DataRegularSeason20242025!$B$3:$B$1315, "&lt;=" &amp; CQ$1, DataRegularSeason20242025!$D$3:$D$1315, $A2)+SUMIFS(DataRegularSeason20242025!$AB$3:$AB$1315,DataRegularSeason20242025!$B$3:$B$1315, "&lt;=" &amp; CQ$1, DataRegularSeason20242025!$E$3:$E$1315, $A2)</f>
        <v>26</v>
      </c>
      <c r="CR2">
        <f>SUMIFS(DataRegularSeason20242025!$AA$3:$AA$1315,DataRegularSeason20242025!$B$3:$B$1315, "&lt;=" &amp; CR$1, DataRegularSeason20242025!$D$3:$D$1315, $A2)+SUMIFS(DataRegularSeason20242025!$AB$3:$AB$1315,DataRegularSeason20242025!$B$3:$B$1315, "&lt;=" &amp; CR$1, DataRegularSeason20242025!$E$3:$E$1315, $A2)</f>
        <v>26</v>
      </c>
      <c r="CS2">
        <f>SUMIFS(DataRegularSeason20242025!$AA$3:$AA$1315,DataRegularSeason20242025!$B$3:$B$1315, "&lt;=" &amp; CS$1, DataRegularSeason20242025!$D$3:$D$1315, $A2)+SUMIFS(DataRegularSeason20242025!$AB$3:$AB$1315,DataRegularSeason20242025!$B$3:$B$1315, "&lt;=" &amp; CS$1, DataRegularSeason20242025!$E$3:$E$1315, $A2)</f>
        <v>26</v>
      </c>
      <c r="CT2">
        <f>SUMIFS(DataRegularSeason20242025!$AA$3:$AA$1315,DataRegularSeason20242025!$B$3:$B$1315, "&lt;=" &amp; CT$1, DataRegularSeason20242025!$D$3:$D$1315, $A2)+SUMIFS(DataRegularSeason20242025!$AB$3:$AB$1315,DataRegularSeason20242025!$B$3:$B$1315, "&lt;=" &amp; CT$1, DataRegularSeason20242025!$E$3:$E$1315, $A2)</f>
        <v>26</v>
      </c>
      <c r="CU2">
        <f>SUMIFS(DataRegularSeason20242025!$AA$3:$AA$1315,DataRegularSeason20242025!$B$3:$B$1315, "&lt;=" &amp; CU$1, DataRegularSeason20242025!$D$3:$D$1315, $A2)+SUMIFS(DataRegularSeason20242025!$AB$3:$AB$1315,DataRegularSeason20242025!$B$3:$B$1315, "&lt;=" &amp; CU$1, DataRegularSeason20242025!$E$3:$E$1315, $A2)</f>
        <v>26</v>
      </c>
      <c r="CV2">
        <f>SUMIFS(DataRegularSeason20242025!$AA$3:$AA$1315,DataRegularSeason20242025!$B$3:$B$1315, "&lt;=" &amp; CV$1, DataRegularSeason20242025!$D$3:$D$1315, $A2)+SUMIFS(DataRegularSeason20242025!$AB$3:$AB$1315,DataRegularSeason20242025!$B$3:$B$1315, "&lt;=" &amp; CV$1, DataRegularSeason20242025!$E$3:$E$1315, $A2)</f>
        <v>26</v>
      </c>
      <c r="CW2">
        <f>SUMIFS(DataRegularSeason20242025!$AA$3:$AA$1315,DataRegularSeason20242025!$B$3:$B$1315, "&lt;=" &amp; CW$1, DataRegularSeason20242025!$D$3:$D$1315, $A2)+SUMIFS(DataRegularSeason20242025!$AB$3:$AB$1315,DataRegularSeason20242025!$B$3:$B$1315, "&lt;=" &amp; CW$1, DataRegularSeason20242025!$E$3:$E$1315, $A2)</f>
        <v>26</v>
      </c>
      <c r="CX2">
        <f>SUMIFS(DataRegularSeason20242025!$AA$3:$AA$1315,DataRegularSeason20242025!$B$3:$B$1315, "&lt;=" &amp; CX$1, DataRegularSeason20242025!$D$3:$D$1315, $A2)+SUMIFS(DataRegularSeason20242025!$AB$3:$AB$1315,DataRegularSeason20242025!$B$3:$B$1315, "&lt;=" &amp; CX$1, DataRegularSeason20242025!$E$3:$E$1315, $A2)</f>
        <v>26</v>
      </c>
      <c r="CY2">
        <f>SUMIFS(DataRegularSeason20242025!$AA$3:$AA$1315,DataRegularSeason20242025!$B$3:$B$1315, "&lt;=" &amp; CY$1, DataRegularSeason20242025!$D$3:$D$1315, $A2)+SUMIFS(DataRegularSeason20242025!$AB$3:$AB$1315,DataRegularSeason20242025!$B$3:$B$1315, "&lt;=" &amp; CY$1, DataRegularSeason20242025!$E$3:$E$1315, $A2)</f>
        <v>26</v>
      </c>
      <c r="CZ2">
        <f>SUMIFS(DataRegularSeason20242025!$AA$3:$AA$1315,DataRegularSeason20242025!$B$3:$B$1315, "&lt;=" &amp; CZ$1, DataRegularSeason20242025!$D$3:$D$1315, $A2)+SUMIFS(DataRegularSeason20242025!$AB$3:$AB$1315,DataRegularSeason20242025!$B$3:$B$1315, "&lt;=" &amp; CZ$1, DataRegularSeason20242025!$E$3:$E$1315, $A2)</f>
        <v>26</v>
      </c>
      <c r="DA2">
        <f>SUMIFS(DataRegularSeason20242025!$AA$3:$AA$1315,DataRegularSeason20242025!$B$3:$B$1315, "&lt;=" &amp; DA$1, DataRegularSeason20242025!$D$3:$D$1315, $A2)+SUMIFS(DataRegularSeason20242025!$AB$3:$AB$1315,DataRegularSeason20242025!$B$3:$B$1315, "&lt;=" &amp; DA$1, DataRegularSeason20242025!$E$3:$E$1315, $A2)</f>
        <v>26</v>
      </c>
      <c r="DB2">
        <f>SUMIFS(DataRegularSeason20242025!$AA$3:$AA$1315,DataRegularSeason20242025!$B$3:$B$1315, "&lt;=" &amp; DB$1, DataRegularSeason20242025!$D$3:$D$1315, $A2)+SUMIFS(DataRegularSeason20242025!$AB$3:$AB$1315,DataRegularSeason20242025!$B$3:$B$1315, "&lt;=" &amp; DB$1, DataRegularSeason20242025!$E$3:$E$1315, $A2)</f>
        <v>26</v>
      </c>
      <c r="DC2">
        <f>SUMIFS(DataRegularSeason20242025!$AA$3:$AA$1315,DataRegularSeason20242025!$B$3:$B$1315, "&lt;=" &amp; DC$1, DataRegularSeason20242025!$D$3:$D$1315, $A2)+SUMIFS(DataRegularSeason20242025!$AB$3:$AB$1315,DataRegularSeason20242025!$B$3:$B$1315, "&lt;=" &amp; DC$1, DataRegularSeason20242025!$E$3:$E$1315, $A2)</f>
        <v>26</v>
      </c>
      <c r="DD2">
        <f>SUMIFS(DataRegularSeason20242025!$AA$3:$AA$1315,DataRegularSeason20242025!$B$3:$B$1315, "&lt;=" &amp; DD$1, DataRegularSeason20242025!$D$3:$D$1315, $A2)+SUMIFS(DataRegularSeason20242025!$AB$3:$AB$1315,DataRegularSeason20242025!$B$3:$B$1315, "&lt;=" &amp; DD$1, DataRegularSeason20242025!$E$3:$E$1315, $A2)</f>
        <v>26</v>
      </c>
      <c r="DE2">
        <f>SUMIFS(DataRegularSeason20242025!$AA$3:$AA$1315,DataRegularSeason20242025!$B$3:$B$1315, "&lt;=" &amp; DE$1, DataRegularSeason20242025!$D$3:$D$1315, $A2)+SUMIFS(DataRegularSeason20242025!$AB$3:$AB$1315,DataRegularSeason20242025!$B$3:$B$1315, "&lt;=" &amp; DE$1, DataRegularSeason20242025!$E$3:$E$1315, $A2)</f>
        <v>26</v>
      </c>
      <c r="DF2">
        <f>SUMIFS(DataRegularSeason20242025!$AA$3:$AA$1315,DataRegularSeason20242025!$B$3:$B$1315, "&lt;=" &amp; DF$1, DataRegularSeason20242025!$D$3:$D$1315, $A2)+SUMIFS(DataRegularSeason20242025!$AB$3:$AB$1315,DataRegularSeason20242025!$B$3:$B$1315, "&lt;=" &amp; DF$1, DataRegularSeason20242025!$E$3:$E$1315, $A2)</f>
        <v>26</v>
      </c>
      <c r="DG2">
        <f>SUMIFS(DataRegularSeason20242025!$AA$3:$AA$1315,DataRegularSeason20242025!$B$3:$B$1315, "&lt;=" &amp; DG$1, DataRegularSeason20242025!$D$3:$D$1315, $A2)+SUMIFS(DataRegularSeason20242025!$AB$3:$AB$1315,DataRegularSeason20242025!$B$3:$B$1315, "&lt;=" &amp; DG$1, DataRegularSeason20242025!$E$3:$E$1315, $A2)</f>
        <v>26</v>
      </c>
      <c r="DH2">
        <f>SUMIFS(DataRegularSeason20242025!$AA$3:$AA$1315,DataRegularSeason20242025!$B$3:$B$1315, "&lt;=" &amp; DH$1, DataRegularSeason20242025!$D$3:$D$1315, $A2)+SUMIFS(DataRegularSeason20242025!$AB$3:$AB$1315,DataRegularSeason20242025!$B$3:$B$1315, "&lt;=" &amp; DH$1, DataRegularSeason20242025!$E$3:$E$1315, $A2)</f>
        <v>26</v>
      </c>
      <c r="DI2">
        <f>SUMIFS(DataRegularSeason20242025!$AA$3:$AA$1315,DataRegularSeason20242025!$B$3:$B$1315, "&lt;=" &amp; DI$1, DataRegularSeason20242025!$D$3:$D$1315, $A2)+SUMIFS(DataRegularSeason20242025!$AB$3:$AB$1315,DataRegularSeason20242025!$B$3:$B$1315, "&lt;=" &amp; DI$1, DataRegularSeason20242025!$E$3:$E$1315, $A2)</f>
        <v>26</v>
      </c>
      <c r="DJ2">
        <f>SUMIFS(DataRegularSeason20242025!$AA$3:$AA$1315,DataRegularSeason20242025!$B$3:$B$1315, "&lt;=" &amp; DJ$1, DataRegularSeason20242025!$D$3:$D$1315, $A2)+SUMIFS(DataRegularSeason20242025!$AB$3:$AB$1315,DataRegularSeason20242025!$B$3:$B$1315, "&lt;=" &amp; DJ$1, DataRegularSeason20242025!$E$3:$E$1315, $A2)</f>
        <v>26</v>
      </c>
      <c r="DK2">
        <f>SUMIFS(DataRegularSeason20242025!$AA$3:$AA$1315,DataRegularSeason20242025!$B$3:$B$1315, "&lt;=" &amp; DK$1, DataRegularSeason20242025!$D$3:$D$1315, $A2)+SUMIFS(DataRegularSeason20242025!$AB$3:$AB$1315,DataRegularSeason20242025!$B$3:$B$1315, "&lt;=" &amp; DK$1, DataRegularSeason20242025!$E$3:$E$1315, $A2)</f>
        <v>26</v>
      </c>
      <c r="DL2">
        <f>SUMIFS(DataRegularSeason20242025!$AA$3:$AA$1315,DataRegularSeason20242025!$B$3:$B$1315, "&lt;=" &amp; DL$1, DataRegularSeason20242025!$D$3:$D$1315, $A2)+SUMIFS(DataRegularSeason20242025!$AB$3:$AB$1315,DataRegularSeason20242025!$B$3:$B$1315, "&lt;=" &amp; DL$1, DataRegularSeason20242025!$E$3:$E$1315, $A2)</f>
        <v>26</v>
      </c>
      <c r="DM2">
        <f>SUMIFS(DataRegularSeason20242025!$AA$3:$AA$1315,DataRegularSeason20242025!$B$3:$B$1315, "&lt;=" &amp; DM$1, DataRegularSeason20242025!$D$3:$D$1315, $A2)+SUMIFS(DataRegularSeason20242025!$AB$3:$AB$1315,DataRegularSeason20242025!$B$3:$B$1315, "&lt;=" &amp; DM$1, DataRegularSeason20242025!$E$3:$E$1315, $A2)</f>
        <v>26</v>
      </c>
      <c r="DN2">
        <f>SUMIFS(DataRegularSeason20242025!$AA$3:$AA$1315,DataRegularSeason20242025!$B$3:$B$1315, "&lt;=" &amp; DN$1, DataRegularSeason20242025!$D$3:$D$1315, $A2)+SUMIFS(DataRegularSeason20242025!$AB$3:$AB$1315,DataRegularSeason20242025!$B$3:$B$1315, "&lt;=" &amp; DN$1, DataRegularSeason20242025!$E$3:$E$1315, $A2)</f>
        <v>26</v>
      </c>
      <c r="DO2">
        <f>SUMIFS(DataRegularSeason20242025!$AA$3:$AA$1315,DataRegularSeason20242025!$B$3:$B$1315, "&lt;=" &amp; DO$1, DataRegularSeason20242025!$D$3:$D$1315, $A2)+SUMIFS(DataRegularSeason20242025!$AB$3:$AB$1315,DataRegularSeason20242025!$B$3:$B$1315, "&lt;=" &amp; DO$1, DataRegularSeason20242025!$E$3:$E$1315, $A2)</f>
        <v>26</v>
      </c>
      <c r="DP2">
        <f>SUMIFS(DataRegularSeason20242025!$AA$3:$AA$1315,DataRegularSeason20242025!$B$3:$B$1315, "&lt;=" &amp; DP$1, DataRegularSeason20242025!$D$3:$D$1315, $A2)+SUMIFS(DataRegularSeason20242025!$AB$3:$AB$1315,DataRegularSeason20242025!$B$3:$B$1315, "&lt;=" &amp; DP$1, DataRegularSeason20242025!$E$3:$E$1315, $A2)</f>
        <v>26</v>
      </c>
      <c r="DQ2">
        <f>SUMIFS(DataRegularSeason20242025!$AA$3:$AA$1315,DataRegularSeason20242025!$B$3:$B$1315, "&lt;=" &amp; DQ$1, DataRegularSeason20242025!$D$3:$D$1315, $A2)+SUMIFS(DataRegularSeason20242025!$AB$3:$AB$1315,DataRegularSeason20242025!$B$3:$B$1315, "&lt;=" &amp; DQ$1, DataRegularSeason20242025!$E$3:$E$1315, $A2)</f>
        <v>26</v>
      </c>
      <c r="DR2">
        <f>SUMIFS(DataRegularSeason20242025!$AA$3:$AA$1315,DataRegularSeason20242025!$B$3:$B$1315, "&lt;=" &amp; DR$1, DataRegularSeason20242025!$D$3:$D$1315, $A2)+SUMIFS(DataRegularSeason20242025!$AB$3:$AB$1315,DataRegularSeason20242025!$B$3:$B$1315, "&lt;=" &amp; DR$1, DataRegularSeason20242025!$E$3:$E$1315, $A2)</f>
        <v>26</v>
      </c>
      <c r="DS2">
        <f>SUMIFS(DataRegularSeason20242025!$AA$3:$AA$1315,DataRegularSeason20242025!$B$3:$B$1315, "&lt;=" &amp; DS$1, DataRegularSeason20242025!$D$3:$D$1315, $A2)+SUMIFS(DataRegularSeason20242025!$AB$3:$AB$1315,DataRegularSeason20242025!$B$3:$B$1315, "&lt;=" &amp; DS$1, DataRegularSeason20242025!$E$3:$E$1315, $A2)</f>
        <v>26</v>
      </c>
      <c r="DT2">
        <f>SUMIFS(DataRegularSeason20242025!$AA$3:$AA$1315,DataRegularSeason20242025!$B$3:$B$1315, "&lt;=" &amp; DT$1, DataRegularSeason20242025!$D$3:$D$1315, $A2)+SUMIFS(DataRegularSeason20242025!$AB$3:$AB$1315,DataRegularSeason20242025!$B$3:$B$1315, "&lt;=" &amp; DT$1, DataRegularSeason20242025!$E$3:$E$1315, $A2)</f>
        <v>26</v>
      </c>
      <c r="DU2">
        <f>SUMIFS(DataRegularSeason20242025!$AA$3:$AA$1315,DataRegularSeason20242025!$B$3:$B$1315, "&lt;=" &amp; DU$1, DataRegularSeason20242025!$D$3:$D$1315, $A2)+SUMIFS(DataRegularSeason20242025!$AB$3:$AB$1315,DataRegularSeason20242025!$B$3:$B$1315, "&lt;=" &amp; DU$1, DataRegularSeason20242025!$E$3:$E$1315, $A2)</f>
        <v>26</v>
      </c>
      <c r="DV2">
        <f>SUMIFS(DataRegularSeason20242025!$AA$3:$AA$1315,DataRegularSeason20242025!$B$3:$B$1315, "&lt;=" &amp; DV$1, DataRegularSeason20242025!$D$3:$D$1315, $A2)+SUMIFS(DataRegularSeason20242025!$AB$3:$AB$1315,DataRegularSeason20242025!$B$3:$B$1315, "&lt;=" &amp; DV$1, DataRegularSeason20242025!$E$3:$E$1315, $A2)</f>
        <v>26</v>
      </c>
      <c r="DW2">
        <f>SUMIFS(DataRegularSeason20242025!$AA$3:$AA$1315,DataRegularSeason20242025!$B$3:$B$1315, "&lt;=" &amp; DW$1, DataRegularSeason20242025!$D$3:$D$1315, $A2)+SUMIFS(DataRegularSeason20242025!$AB$3:$AB$1315,DataRegularSeason20242025!$B$3:$B$1315, "&lt;=" &amp; DW$1, DataRegularSeason20242025!$E$3:$E$1315, $A2)</f>
        <v>26</v>
      </c>
      <c r="DX2">
        <f>SUMIFS(DataRegularSeason20242025!$AA$3:$AA$1315,DataRegularSeason20242025!$B$3:$B$1315, "&lt;=" &amp; DX$1, DataRegularSeason20242025!$D$3:$D$1315, $A2)+SUMIFS(DataRegularSeason20242025!$AB$3:$AB$1315,DataRegularSeason20242025!$B$3:$B$1315, "&lt;=" &amp; DX$1, DataRegularSeason20242025!$E$3:$E$1315, $A2)</f>
        <v>26</v>
      </c>
      <c r="DY2">
        <f>SUMIFS(DataRegularSeason20242025!$AA$3:$AA$1315,DataRegularSeason20242025!$B$3:$B$1315, "&lt;=" &amp; DY$1, DataRegularSeason20242025!$D$3:$D$1315, $A2)+SUMIFS(DataRegularSeason20242025!$AB$3:$AB$1315,DataRegularSeason20242025!$B$3:$B$1315, "&lt;=" &amp; DY$1, DataRegularSeason20242025!$E$3:$E$1315, $A2)</f>
        <v>26</v>
      </c>
      <c r="DZ2">
        <f>SUMIFS(DataRegularSeason20242025!$AA$3:$AA$1315,DataRegularSeason20242025!$B$3:$B$1315, "&lt;=" &amp; DZ$1, DataRegularSeason20242025!$D$3:$D$1315, $A2)+SUMIFS(DataRegularSeason20242025!$AB$3:$AB$1315,DataRegularSeason20242025!$B$3:$B$1315, "&lt;=" &amp; DZ$1, DataRegularSeason20242025!$E$3:$E$1315, $A2)</f>
        <v>26</v>
      </c>
      <c r="EA2">
        <f>SUMIFS(DataRegularSeason20242025!$AA$3:$AA$1315,DataRegularSeason20242025!$B$3:$B$1315, "&lt;=" &amp; EA$1, DataRegularSeason20242025!$D$3:$D$1315, $A2)+SUMIFS(DataRegularSeason20242025!$AB$3:$AB$1315,DataRegularSeason20242025!$B$3:$B$1315, "&lt;=" &amp; EA$1, DataRegularSeason20242025!$E$3:$E$1315, $A2)</f>
        <v>26</v>
      </c>
      <c r="EB2">
        <f>SUMIFS(DataRegularSeason20242025!$AA$3:$AA$1315,DataRegularSeason20242025!$B$3:$B$1315, "&lt;=" &amp; EB$1, DataRegularSeason20242025!$D$3:$D$1315, $A2)+SUMIFS(DataRegularSeason20242025!$AB$3:$AB$1315,DataRegularSeason20242025!$B$3:$B$1315, "&lt;=" &amp; EB$1, DataRegularSeason20242025!$E$3:$E$1315, $A2)</f>
        <v>26</v>
      </c>
      <c r="EC2">
        <f>SUMIFS(DataRegularSeason20242025!$AA$3:$AA$1315,DataRegularSeason20242025!$B$3:$B$1315, "&lt;=" &amp; EC$1, DataRegularSeason20242025!$D$3:$D$1315, $A2)+SUMIFS(DataRegularSeason20242025!$AB$3:$AB$1315,DataRegularSeason20242025!$B$3:$B$1315, "&lt;=" &amp; EC$1, DataRegularSeason20242025!$E$3:$E$1315, $A2)</f>
        <v>26</v>
      </c>
      <c r="ED2">
        <f>SUMIFS(DataRegularSeason20242025!$AA$3:$AA$1315,DataRegularSeason20242025!$B$3:$B$1315, "&lt;=" &amp; ED$1, DataRegularSeason20242025!$D$3:$D$1315, $A2)+SUMIFS(DataRegularSeason20242025!$AB$3:$AB$1315,DataRegularSeason20242025!$B$3:$B$1315, "&lt;=" &amp; ED$1, DataRegularSeason20242025!$E$3:$E$1315, $A2)</f>
        <v>26</v>
      </c>
      <c r="EE2">
        <f>SUMIFS(DataRegularSeason20242025!$AA$3:$AA$1315,DataRegularSeason20242025!$B$3:$B$1315, "&lt;=" &amp; EE$1, DataRegularSeason20242025!$D$3:$D$1315, $A2)+SUMIFS(DataRegularSeason20242025!$AB$3:$AB$1315,DataRegularSeason20242025!$B$3:$B$1315, "&lt;=" &amp; EE$1, DataRegularSeason20242025!$E$3:$E$1315, $A2)</f>
        <v>26</v>
      </c>
      <c r="EF2">
        <f>SUMIFS(DataRegularSeason20242025!$AA$3:$AA$1315,DataRegularSeason20242025!$B$3:$B$1315, "&lt;=" &amp; EF$1, DataRegularSeason20242025!$D$3:$D$1315, $A2)+SUMIFS(DataRegularSeason20242025!$AB$3:$AB$1315,DataRegularSeason20242025!$B$3:$B$1315, "&lt;=" &amp; EF$1, DataRegularSeason20242025!$E$3:$E$1315, $A2)</f>
        <v>26</v>
      </c>
      <c r="EG2">
        <f>SUMIFS(DataRegularSeason20242025!$AA$3:$AA$1315,DataRegularSeason20242025!$B$3:$B$1315, "&lt;=" &amp; EG$1, DataRegularSeason20242025!$D$3:$D$1315, $A2)+SUMIFS(DataRegularSeason20242025!$AB$3:$AB$1315,DataRegularSeason20242025!$B$3:$B$1315, "&lt;=" &amp; EG$1, DataRegularSeason20242025!$E$3:$E$1315, $A2)</f>
        <v>26</v>
      </c>
      <c r="EH2">
        <f>SUMIFS(DataRegularSeason20242025!$AA$3:$AA$1315,DataRegularSeason20242025!$B$3:$B$1315, "&lt;=" &amp; EH$1, DataRegularSeason20242025!$D$3:$D$1315, $A2)+SUMIFS(DataRegularSeason20242025!$AB$3:$AB$1315,DataRegularSeason20242025!$B$3:$B$1315, "&lt;=" &amp; EH$1, DataRegularSeason20242025!$E$3:$E$1315, $A2)</f>
        <v>26</v>
      </c>
      <c r="EI2">
        <f>SUMIFS(DataRegularSeason20242025!$AA$3:$AA$1315,DataRegularSeason20242025!$B$3:$B$1315, "&lt;=" &amp; EI$1, DataRegularSeason20242025!$D$3:$D$1315, $A2)+SUMIFS(DataRegularSeason20242025!$AB$3:$AB$1315,DataRegularSeason20242025!$B$3:$B$1315, "&lt;=" &amp; EI$1, DataRegularSeason20242025!$E$3:$E$1315, $A2)</f>
        <v>26</v>
      </c>
      <c r="EJ2">
        <f>SUMIFS(DataRegularSeason20242025!$AA$3:$AA$1315,DataRegularSeason20242025!$B$3:$B$1315, "&lt;=" &amp; EJ$1, DataRegularSeason20242025!$D$3:$D$1315, $A2)+SUMIFS(DataRegularSeason20242025!$AB$3:$AB$1315,DataRegularSeason20242025!$B$3:$B$1315, "&lt;=" &amp; EJ$1, DataRegularSeason20242025!$E$3:$E$1315, $A2)</f>
        <v>26</v>
      </c>
      <c r="EK2">
        <f>SUMIFS(DataRegularSeason20242025!$AA$3:$AA$1315,DataRegularSeason20242025!$B$3:$B$1315, "&lt;=" &amp; EK$1, DataRegularSeason20242025!$D$3:$D$1315, $A2)+SUMIFS(DataRegularSeason20242025!$AB$3:$AB$1315,DataRegularSeason20242025!$B$3:$B$1315, "&lt;=" &amp; EK$1, DataRegularSeason20242025!$E$3:$E$1315, $A2)</f>
        <v>26</v>
      </c>
      <c r="EL2">
        <f>SUMIFS(DataRegularSeason20242025!$AA$3:$AA$1315,DataRegularSeason20242025!$B$3:$B$1315, "&lt;=" &amp; EL$1, DataRegularSeason20242025!$D$3:$D$1315, $A2)+SUMIFS(DataRegularSeason20242025!$AB$3:$AB$1315,DataRegularSeason20242025!$B$3:$B$1315, "&lt;=" &amp; EL$1, DataRegularSeason20242025!$E$3:$E$1315, $A2)</f>
        <v>26</v>
      </c>
      <c r="EM2">
        <f>SUMIFS(DataRegularSeason20242025!$AA$3:$AA$1315,DataRegularSeason20242025!$B$3:$B$1315, "&lt;=" &amp; EM$1, DataRegularSeason20242025!$D$3:$D$1315, $A2)+SUMIFS(DataRegularSeason20242025!$AB$3:$AB$1315,DataRegularSeason20242025!$B$3:$B$1315, "&lt;=" &amp; EM$1, DataRegularSeason20242025!$E$3:$E$1315, $A2)</f>
        <v>26</v>
      </c>
      <c r="EN2">
        <f>SUMIFS(DataRegularSeason20242025!$AA$3:$AA$1315,DataRegularSeason20242025!$B$3:$B$1315, "&lt;=" &amp; EN$1, DataRegularSeason20242025!$D$3:$D$1315, $A2)+SUMIFS(DataRegularSeason20242025!$AB$3:$AB$1315,DataRegularSeason20242025!$B$3:$B$1315, "&lt;=" &amp; EN$1, DataRegularSeason20242025!$E$3:$E$1315, $A2)</f>
        <v>26</v>
      </c>
      <c r="EO2">
        <f>SUMIFS(DataRegularSeason20242025!$AA$3:$AA$1315,DataRegularSeason20242025!$B$3:$B$1315, "&lt;=" &amp; EO$1, DataRegularSeason20242025!$D$3:$D$1315, $A2)+SUMIFS(DataRegularSeason20242025!$AB$3:$AB$1315,DataRegularSeason20242025!$B$3:$B$1315, "&lt;=" &amp; EO$1, DataRegularSeason20242025!$E$3:$E$1315, $A2)</f>
        <v>26</v>
      </c>
      <c r="EP2">
        <f>SUMIFS(DataRegularSeason20242025!$AA$3:$AA$1315,DataRegularSeason20242025!$B$3:$B$1315, "&lt;=" &amp; EP$1, DataRegularSeason20242025!$D$3:$D$1315, $A2)+SUMIFS(DataRegularSeason20242025!$AB$3:$AB$1315,DataRegularSeason20242025!$B$3:$B$1315, "&lt;=" &amp; EP$1, DataRegularSeason20242025!$E$3:$E$1315, $A2)</f>
        <v>26</v>
      </c>
      <c r="EQ2">
        <f>SUMIFS(DataRegularSeason20242025!$AA$3:$AA$1315,DataRegularSeason20242025!$B$3:$B$1315, "&lt;=" &amp; EQ$1, DataRegularSeason20242025!$D$3:$D$1315, $A2)+SUMIFS(DataRegularSeason20242025!$AB$3:$AB$1315,DataRegularSeason20242025!$B$3:$B$1315, "&lt;=" &amp; EQ$1, DataRegularSeason20242025!$E$3:$E$1315, $A2)</f>
        <v>26</v>
      </c>
      <c r="ER2">
        <f>SUMIFS(DataRegularSeason20242025!$AA$3:$AA$1315,DataRegularSeason20242025!$B$3:$B$1315, "&lt;=" &amp; ER$1, DataRegularSeason20242025!$D$3:$D$1315, $A2)+SUMIFS(DataRegularSeason20242025!$AB$3:$AB$1315,DataRegularSeason20242025!$B$3:$B$1315, "&lt;=" &amp; ER$1, DataRegularSeason20242025!$E$3:$E$1315, $A2)</f>
        <v>26</v>
      </c>
      <c r="ES2">
        <f>SUMIFS(DataRegularSeason20242025!$AA$3:$AA$1315,DataRegularSeason20242025!$B$3:$B$1315, "&lt;=" &amp; ES$1, DataRegularSeason20242025!$D$3:$D$1315, $A2)+SUMIFS(DataRegularSeason20242025!$AB$3:$AB$1315,DataRegularSeason20242025!$B$3:$B$1315, "&lt;=" &amp; ES$1, DataRegularSeason20242025!$E$3:$E$1315, $A2)</f>
        <v>26</v>
      </c>
      <c r="ET2">
        <f>SUMIFS(DataRegularSeason20242025!$AA$3:$AA$1315,DataRegularSeason20242025!$B$3:$B$1315, "&lt;=" &amp; ET$1, DataRegularSeason20242025!$D$3:$D$1315, $A2)+SUMIFS(DataRegularSeason20242025!$AB$3:$AB$1315,DataRegularSeason20242025!$B$3:$B$1315, "&lt;=" &amp; ET$1, DataRegularSeason20242025!$E$3:$E$1315, $A2)</f>
        <v>26</v>
      </c>
      <c r="EU2">
        <f>SUMIFS(DataRegularSeason20242025!$AA$3:$AA$1315,DataRegularSeason20242025!$B$3:$B$1315, "&lt;=" &amp; EU$1, DataRegularSeason20242025!$D$3:$D$1315, $A2)+SUMIFS(DataRegularSeason20242025!$AB$3:$AB$1315,DataRegularSeason20242025!$B$3:$B$1315, "&lt;=" &amp; EU$1, DataRegularSeason20242025!$E$3:$E$1315, $A2)</f>
        <v>26</v>
      </c>
      <c r="EV2">
        <f>SUMIFS(DataRegularSeason20242025!$AA$3:$AA$1315,DataRegularSeason20242025!$B$3:$B$1315, "&lt;=" &amp; EV$1, DataRegularSeason20242025!$D$3:$D$1315, $A2)+SUMIFS(DataRegularSeason20242025!$AB$3:$AB$1315,DataRegularSeason20242025!$B$3:$B$1315, "&lt;=" &amp; EV$1, DataRegularSeason20242025!$E$3:$E$1315, $A2)</f>
        <v>26</v>
      </c>
      <c r="EW2">
        <f>SUMIFS(DataRegularSeason20242025!$AA$3:$AA$1315,DataRegularSeason20242025!$B$3:$B$1315, "&lt;=" &amp; EW$1, DataRegularSeason20242025!$D$3:$D$1315, $A2)+SUMIFS(DataRegularSeason20242025!$AB$3:$AB$1315,DataRegularSeason20242025!$B$3:$B$1315, "&lt;=" &amp; EW$1, DataRegularSeason20242025!$E$3:$E$1315, $A2)</f>
        <v>26</v>
      </c>
      <c r="EX2">
        <f>SUMIFS(DataRegularSeason20242025!$AA$3:$AA$1315,DataRegularSeason20242025!$B$3:$B$1315, "&lt;=" &amp; EX$1, DataRegularSeason20242025!$D$3:$D$1315, $A2)+SUMIFS(DataRegularSeason20242025!$AB$3:$AB$1315,DataRegularSeason20242025!$B$3:$B$1315, "&lt;=" &amp; EX$1, DataRegularSeason20242025!$E$3:$E$1315, $A2)</f>
        <v>26</v>
      </c>
      <c r="EY2">
        <f>SUMIFS(DataRegularSeason20242025!$AA$3:$AA$1315,DataRegularSeason20242025!$B$3:$B$1315, "&lt;=" &amp; EY$1, DataRegularSeason20242025!$D$3:$D$1315, $A2)+SUMIFS(DataRegularSeason20242025!$AB$3:$AB$1315,DataRegularSeason20242025!$B$3:$B$1315, "&lt;=" &amp; EY$1, DataRegularSeason20242025!$E$3:$E$1315, $A2)</f>
        <v>26</v>
      </c>
      <c r="EZ2">
        <f>SUMIFS(DataRegularSeason20242025!$AA$3:$AA$1315,DataRegularSeason20242025!$B$3:$B$1315, "&lt;=" &amp; EZ$1, DataRegularSeason20242025!$D$3:$D$1315, $A2)+SUMIFS(DataRegularSeason20242025!$AB$3:$AB$1315,DataRegularSeason20242025!$B$3:$B$1315, "&lt;=" &amp; EZ$1, DataRegularSeason20242025!$E$3:$E$1315, $A2)</f>
        <v>26</v>
      </c>
      <c r="FA2">
        <f>SUMIFS(DataRegularSeason20242025!$AA$3:$AA$1315,DataRegularSeason20242025!$B$3:$B$1315, "&lt;=" &amp; FA$1, DataRegularSeason20242025!$D$3:$D$1315, $A2)+SUMIFS(DataRegularSeason20242025!$AB$3:$AB$1315,DataRegularSeason20242025!$B$3:$B$1315, "&lt;=" &amp; FA$1, DataRegularSeason20242025!$E$3:$E$1315, $A2)</f>
        <v>26</v>
      </c>
      <c r="FB2">
        <f>SUMIFS(DataRegularSeason20242025!$AA$3:$AA$1315,DataRegularSeason20242025!$B$3:$B$1315, "&lt;=" &amp; FB$1, DataRegularSeason20242025!$D$3:$D$1315, $A2)+SUMIFS(DataRegularSeason20242025!$AB$3:$AB$1315,DataRegularSeason20242025!$B$3:$B$1315, "&lt;=" &amp; FB$1, DataRegularSeason20242025!$E$3:$E$1315, $A2)</f>
        <v>26</v>
      </c>
      <c r="FC2">
        <f>SUMIFS(DataRegularSeason20242025!$AA$3:$AA$1315,DataRegularSeason20242025!$B$3:$B$1315, "&lt;=" &amp; FC$1, DataRegularSeason20242025!$D$3:$D$1315, $A2)+SUMIFS(DataRegularSeason20242025!$AB$3:$AB$1315,DataRegularSeason20242025!$B$3:$B$1315, "&lt;=" &amp; FC$1, DataRegularSeason20242025!$E$3:$E$1315, $A2)</f>
        <v>26</v>
      </c>
      <c r="FD2">
        <f>SUMIFS(DataRegularSeason20242025!$AA$3:$AA$1315,DataRegularSeason20242025!$B$3:$B$1315, "&lt;=" &amp; FD$1, DataRegularSeason20242025!$D$3:$D$1315, $A2)+SUMIFS(DataRegularSeason20242025!$AB$3:$AB$1315,DataRegularSeason20242025!$B$3:$B$1315, "&lt;=" &amp; FD$1, DataRegularSeason20242025!$E$3:$E$1315, $A2)</f>
        <v>26</v>
      </c>
      <c r="FE2">
        <f>SUMIFS(DataRegularSeason20242025!$AA$3:$AA$1315,DataRegularSeason20242025!$B$3:$B$1315, "&lt;=" &amp; FE$1, DataRegularSeason20242025!$D$3:$D$1315, $A2)+SUMIFS(DataRegularSeason20242025!$AB$3:$AB$1315,DataRegularSeason20242025!$B$3:$B$1315, "&lt;=" &amp; FE$1, DataRegularSeason20242025!$E$3:$E$1315, $A2)</f>
        <v>26</v>
      </c>
      <c r="FF2">
        <f>SUMIFS(DataRegularSeason20242025!$AA$3:$AA$1315,DataRegularSeason20242025!$B$3:$B$1315, "&lt;=" &amp; FF$1, DataRegularSeason20242025!$D$3:$D$1315, $A2)+SUMIFS(DataRegularSeason20242025!$AB$3:$AB$1315,DataRegularSeason20242025!$B$3:$B$1315, "&lt;=" &amp; FF$1, DataRegularSeason20242025!$E$3:$E$1315, $A2)</f>
        <v>26</v>
      </c>
      <c r="FG2">
        <f>SUMIFS(DataRegularSeason20242025!$AA$3:$AA$1315,DataRegularSeason20242025!$B$3:$B$1315, "&lt;=" &amp; FG$1, DataRegularSeason20242025!$D$3:$D$1315, $A2)+SUMIFS(DataRegularSeason20242025!$AB$3:$AB$1315,DataRegularSeason20242025!$B$3:$B$1315, "&lt;=" &amp; FG$1, DataRegularSeason20242025!$E$3:$E$1315, $A2)</f>
        <v>26</v>
      </c>
      <c r="FH2">
        <f>SUMIFS(DataRegularSeason20242025!$AA$3:$AA$1315,DataRegularSeason20242025!$B$3:$B$1315, "&lt;=" &amp; FH$1, DataRegularSeason20242025!$D$3:$D$1315, $A2)+SUMIFS(DataRegularSeason20242025!$AB$3:$AB$1315,DataRegularSeason20242025!$B$3:$B$1315, "&lt;=" &amp; FH$1, DataRegularSeason20242025!$E$3:$E$1315, $A2)</f>
        <v>26</v>
      </c>
      <c r="FI2">
        <f>SUMIFS(DataRegularSeason20242025!$AA$3:$AA$1315,DataRegularSeason20242025!$B$3:$B$1315, "&lt;=" &amp; FI$1, DataRegularSeason20242025!$D$3:$D$1315, $A2)+SUMIFS(DataRegularSeason20242025!$AB$3:$AB$1315,DataRegularSeason20242025!$B$3:$B$1315, "&lt;=" &amp; FI$1, DataRegularSeason20242025!$E$3:$E$1315, $A2)</f>
        <v>26</v>
      </c>
      <c r="FJ2">
        <f>SUMIFS(DataRegularSeason20242025!$AA$3:$AA$1315,DataRegularSeason20242025!$B$3:$B$1315, "&lt;=" &amp; FJ$1, DataRegularSeason20242025!$D$3:$D$1315, $A2)+SUMIFS(DataRegularSeason20242025!$AB$3:$AB$1315,DataRegularSeason20242025!$B$3:$B$1315, "&lt;=" &amp; FJ$1, DataRegularSeason20242025!$E$3:$E$1315, $A2)</f>
        <v>26</v>
      </c>
      <c r="FK2">
        <f>SUMIFS(DataRegularSeason20242025!$AA$3:$AA$1315,DataRegularSeason20242025!$B$3:$B$1315, "&lt;=" &amp; FK$1, DataRegularSeason20242025!$D$3:$D$1315, $A2)+SUMIFS(DataRegularSeason20242025!$AB$3:$AB$1315,DataRegularSeason20242025!$B$3:$B$1315, "&lt;=" &amp; FK$1, DataRegularSeason20242025!$E$3:$E$1315, $A2)</f>
        <v>26</v>
      </c>
      <c r="FL2">
        <f>SUMIFS(DataRegularSeason20242025!$AA$3:$AA$1315,DataRegularSeason20242025!$B$3:$B$1315, "&lt;=" &amp; FL$1, DataRegularSeason20242025!$D$3:$D$1315, $A2)+SUMIFS(DataRegularSeason20242025!$AB$3:$AB$1315,DataRegularSeason20242025!$B$3:$B$1315, "&lt;=" &amp; FL$1, DataRegularSeason20242025!$E$3:$E$1315, $A2)</f>
        <v>26</v>
      </c>
      <c r="FM2">
        <f>SUMIFS(DataRegularSeason20242025!$AA$3:$AA$1315,DataRegularSeason20242025!$B$3:$B$1315, "&lt;=" &amp; FM$1, DataRegularSeason20242025!$D$3:$D$1315, $A2)+SUMIFS(DataRegularSeason20242025!$AB$3:$AB$1315,DataRegularSeason20242025!$B$3:$B$1315, "&lt;=" &amp; FM$1, DataRegularSeason20242025!$E$3:$E$1315, $A2)</f>
        <v>26</v>
      </c>
      <c r="FN2">
        <f>SUMIFS(DataRegularSeason20242025!$AA$3:$AA$1315,DataRegularSeason20242025!$B$3:$B$1315, "&lt;=" &amp; FN$1, DataRegularSeason20242025!$D$3:$D$1315, $A2)+SUMIFS(DataRegularSeason20242025!$AB$3:$AB$1315,DataRegularSeason20242025!$B$3:$B$1315, "&lt;=" &amp; FN$1, DataRegularSeason20242025!$E$3:$E$1315, $A2)</f>
        <v>26</v>
      </c>
      <c r="FO2">
        <f>SUMIFS(DataRegularSeason20242025!$AA$3:$AA$1315,DataRegularSeason20242025!$B$3:$B$1315, "&lt;=" &amp; FO$1, DataRegularSeason20242025!$D$3:$D$1315, $A2)+SUMIFS(DataRegularSeason20242025!$AB$3:$AB$1315,DataRegularSeason20242025!$B$3:$B$1315, "&lt;=" &amp; FO$1, DataRegularSeason20242025!$E$3:$E$1315, $A2)</f>
        <v>26</v>
      </c>
      <c r="FP2">
        <f>SUMIFS(DataRegularSeason20242025!$AA$3:$AA$1315,DataRegularSeason20242025!$B$3:$B$1315, "&lt;=" &amp; FP$1, DataRegularSeason20242025!$D$3:$D$1315, $A2)+SUMIFS(DataRegularSeason20242025!$AB$3:$AB$1315,DataRegularSeason20242025!$B$3:$B$1315, "&lt;=" &amp; FP$1, DataRegularSeason20242025!$E$3:$E$1315, $A2)</f>
        <v>26</v>
      </c>
      <c r="FQ2">
        <f>SUMIFS(DataRegularSeason20242025!$AA$3:$AA$1315,DataRegularSeason20242025!$B$3:$B$1315, "&lt;=" &amp; FQ$1, DataRegularSeason20242025!$D$3:$D$1315, $A2)+SUMIFS(DataRegularSeason20242025!$AB$3:$AB$1315,DataRegularSeason20242025!$B$3:$B$1315, "&lt;=" &amp; FQ$1, DataRegularSeason20242025!$E$3:$E$1315, $A2)</f>
        <v>26</v>
      </c>
      <c r="FR2">
        <f>SUMIFS(DataRegularSeason20242025!$AA$3:$AA$1315,DataRegularSeason20242025!$B$3:$B$1315, "&lt;=" &amp; FR$1, DataRegularSeason20242025!$D$3:$D$1315, $A2)+SUMIFS(DataRegularSeason20242025!$AB$3:$AB$1315,DataRegularSeason20242025!$B$3:$B$1315, "&lt;=" &amp; FR$1, DataRegularSeason20242025!$E$3:$E$1315, $A2)</f>
        <v>26</v>
      </c>
      <c r="FS2">
        <f>SUMIFS(DataRegularSeason20242025!$AA$3:$AA$1315,DataRegularSeason20242025!$B$3:$B$1315, "&lt;=" &amp; FS$1, DataRegularSeason20242025!$D$3:$D$1315, $A2)+SUMIFS(DataRegularSeason20242025!$AB$3:$AB$1315,DataRegularSeason20242025!$B$3:$B$1315, "&lt;=" &amp; FS$1, DataRegularSeason20242025!$E$3:$E$1315, $A2)</f>
        <v>26</v>
      </c>
      <c r="FT2">
        <f>SUMIFS(DataRegularSeason20242025!$AA$3:$AA$1315,DataRegularSeason20242025!$B$3:$B$1315, "&lt;=" &amp; FT$1, DataRegularSeason20242025!$D$3:$D$1315, $A2)+SUMIFS(DataRegularSeason20242025!$AB$3:$AB$1315,DataRegularSeason20242025!$B$3:$B$1315, "&lt;=" &amp; FT$1, DataRegularSeason20242025!$E$3:$E$1315, $A2)</f>
        <v>26</v>
      </c>
      <c r="FU2">
        <f>SUMIFS(DataRegularSeason20242025!$AA$3:$AA$1315,DataRegularSeason20242025!$B$3:$B$1315, "&lt;=" &amp; FU$1, DataRegularSeason20242025!$D$3:$D$1315, $A2)+SUMIFS(DataRegularSeason20242025!$AB$3:$AB$1315,DataRegularSeason20242025!$B$3:$B$1315, "&lt;=" &amp; FU$1, DataRegularSeason20242025!$E$3:$E$1315, $A2)</f>
        <v>26</v>
      </c>
      <c r="FV2">
        <f>SUMIFS(DataRegularSeason20242025!$AA$3:$AA$1315,DataRegularSeason20242025!$B$3:$B$1315, "&lt;=" &amp; FV$1, DataRegularSeason20242025!$D$3:$D$1315, $A2)+SUMIFS(DataRegularSeason20242025!$AB$3:$AB$1315,DataRegularSeason20242025!$B$3:$B$1315, "&lt;=" &amp; FV$1, DataRegularSeason20242025!$E$3:$E$1315, $A2)</f>
        <v>26</v>
      </c>
      <c r="FW2">
        <f>SUMIFS(DataRegularSeason20242025!$AA$3:$AA$1315,DataRegularSeason20242025!$B$3:$B$1315, "&lt;=" &amp; FW$1, DataRegularSeason20242025!$D$3:$D$1315, $A2)+SUMIFS(DataRegularSeason20242025!$AB$3:$AB$1315,DataRegularSeason20242025!$B$3:$B$1315, "&lt;=" &amp; FW$1, DataRegularSeason20242025!$E$3:$E$1315, $A2)</f>
        <v>26</v>
      </c>
      <c r="FX2">
        <f>SUMIFS(DataRegularSeason20242025!$AA$3:$AA$1315,DataRegularSeason20242025!$B$3:$B$1315, "&lt;=" &amp; FX$1, DataRegularSeason20242025!$D$3:$D$1315, $A2)+SUMIFS(DataRegularSeason20242025!$AB$3:$AB$1315,DataRegularSeason20242025!$B$3:$B$1315, "&lt;=" &amp; FX$1, DataRegularSeason20242025!$E$3:$E$1315, $A2)</f>
        <v>26</v>
      </c>
      <c r="FY2">
        <f>SUMIFS(DataRegularSeason20242025!$AA$3:$AA$1315,DataRegularSeason20242025!$B$3:$B$1315, "&lt;=" &amp; FY$1, DataRegularSeason20242025!$D$3:$D$1315, $A2)+SUMIFS(DataRegularSeason20242025!$AB$3:$AB$1315,DataRegularSeason20242025!$B$3:$B$1315, "&lt;=" &amp; FY$1, DataRegularSeason20242025!$E$3:$E$1315, $A2)</f>
        <v>26</v>
      </c>
      <c r="FZ2">
        <f>SUMIFS(DataRegularSeason20242025!$AA$3:$AA$1315,DataRegularSeason20242025!$B$3:$B$1315, "&lt;=" &amp; FZ$1, DataRegularSeason20242025!$D$3:$D$1315, $A2)+SUMIFS(DataRegularSeason20242025!$AB$3:$AB$1315,DataRegularSeason20242025!$B$3:$B$1315, "&lt;=" &amp; FZ$1, DataRegularSeason20242025!$E$3:$E$1315, $A2)</f>
        <v>26</v>
      </c>
      <c r="GA2">
        <f>SUMIFS(DataRegularSeason20242025!$AA$3:$AA$1315,DataRegularSeason20242025!$B$3:$B$1315, "&lt;=" &amp; GA$1, DataRegularSeason20242025!$D$3:$D$1315, $A2)+SUMIFS(DataRegularSeason20242025!$AB$3:$AB$1315,DataRegularSeason20242025!$B$3:$B$1315, "&lt;=" &amp; GA$1, DataRegularSeason20242025!$E$3:$E$1315, $A2)</f>
        <v>26</v>
      </c>
      <c r="GB2">
        <f>SUMIFS(DataRegularSeason20242025!$AA$3:$AA$1315,DataRegularSeason20242025!$B$3:$B$1315, "&lt;=" &amp; GB$1, DataRegularSeason20242025!$D$3:$D$1315, $A2)+SUMIFS(DataRegularSeason20242025!$AB$3:$AB$1315,DataRegularSeason20242025!$B$3:$B$1315, "&lt;=" &amp; GB$1, DataRegularSeason20242025!$E$3:$E$1315, $A2)</f>
        <v>26</v>
      </c>
      <c r="GC2">
        <f>SUMIFS(DataRegularSeason20242025!$AA$3:$AA$1315,DataRegularSeason20242025!$B$3:$B$1315, "&lt;=" &amp; GC$1, DataRegularSeason20242025!$D$3:$D$1315, $A2)+SUMIFS(DataRegularSeason20242025!$AB$3:$AB$1315,DataRegularSeason20242025!$B$3:$B$1315, "&lt;=" &amp; GC$1, DataRegularSeason20242025!$E$3:$E$1315, $A2)</f>
        <v>26</v>
      </c>
      <c r="GD2">
        <f>SUMIFS(DataRegularSeason20242025!$AA$3:$AA$1315,DataRegularSeason20242025!$B$3:$B$1315, "&lt;=" &amp; GD$1, DataRegularSeason20242025!$D$3:$D$1315, $A2)+SUMIFS(DataRegularSeason20242025!$AB$3:$AB$1315,DataRegularSeason20242025!$B$3:$B$1315, "&lt;=" &amp; GD$1, DataRegularSeason20242025!$E$3:$E$1315, $A2)</f>
        <v>26</v>
      </c>
      <c r="GE2">
        <f>SUMIFS(DataRegularSeason20242025!$AA$3:$AA$1315,DataRegularSeason20242025!$B$3:$B$1315, "&lt;=" &amp; GE$1, DataRegularSeason20242025!$D$3:$D$1315, $A2)+SUMIFS(DataRegularSeason20242025!$AB$3:$AB$1315,DataRegularSeason20242025!$B$3:$B$1315, "&lt;=" &amp; GE$1, DataRegularSeason20242025!$E$3:$E$1315, $A2)</f>
        <v>26</v>
      </c>
      <c r="GF2">
        <f>SUMIFS(DataRegularSeason20242025!$AA$3:$AA$1315,DataRegularSeason20242025!$B$3:$B$1315, "&lt;=" &amp; GF$1, DataRegularSeason20242025!$D$3:$D$1315, $A2)+SUMIFS(DataRegularSeason20242025!$AB$3:$AB$1315,DataRegularSeason20242025!$B$3:$B$1315, "&lt;=" &amp; GF$1, DataRegularSeason20242025!$E$3:$E$1315, $A2)</f>
        <v>26</v>
      </c>
      <c r="GG2">
        <f>SUMIFS(DataRegularSeason20242025!$AA$3:$AA$1315,DataRegularSeason20242025!$B$3:$B$1315, "&lt;=" &amp; GG$1, DataRegularSeason20242025!$D$3:$D$1315, $A2)+SUMIFS(DataRegularSeason20242025!$AB$3:$AB$1315,DataRegularSeason20242025!$B$3:$B$1315, "&lt;=" &amp; GG$1, DataRegularSeason20242025!$E$3:$E$1315, $A2)</f>
        <v>26</v>
      </c>
      <c r="GH2">
        <f>SUMIFS(DataRegularSeason20242025!$AA$3:$AA$1315,DataRegularSeason20242025!$B$3:$B$1315, "&lt;=" &amp; GH$1, DataRegularSeason20242025!$D$3:$D$1315, $A2)+SUMIFS(DataRegularSeason20242025!$AB$3:$AB$1315,DataRegularSeason20242025!$B$3:$B$1315, "&lt;=" &amp; GH$1, DataRegularSeason20242025!$E$3:$E$1315, $A2)</f>
        <v>26</v>
      </c>
      <c r="GI2">
        <f>SUMIFS(DataRegularSeason20242025!$AA$3:$AA$1315,DataRegularSeason20242025!$B$3:$B$1315, "&lt;=" &amp; GI$1, DataRegularSeason20242025!$D$3:$D$1315, $A2)+SUMIFS(DataRegularSeason20242025!$AB$3:$AB$1315,DataRegularSeason20242025!$B$3:$B$1315, "&lt;=" &amp; GI$1, DataRegularSeason20242025!$E$3:$E$1315, $A2)</f>
        <v>26</v>
      </c>
      <c r="GJ2">
        <f>SUMIFS(DataRegularSeason20242025!$AA$3:$AA$1315,DataRegularSeason20242025!$B$3:$B$1315, "&lt;=" &amp; GJ$1, DataRegularSeason20242025!$D$3:$D$1315, $A2)+SUMIFS(DataRegularSeason20242025!$AB$3:$AB$1315,DataRegularSeason20242025!$B$3:$B$1315, "&lt;=" &amp; GJ$1, DataRegularSeason20242025!$E$3:$E$1315, $A2)</f>
        <v>26</v>
      </c>
      <c r="GK2">
        <f>SUMIFS(DataRegularSeason20242025!$AA$3:$AA$1315,DataRegularSeason20242025!$B$3:$B$1315, "&lt;=" &amp; GK$1, DataRegularSeason20242025!$D$3:$D$1315, $A2)+SUMIFS(DataRegularSeason20242025!$AB$3:$AB$1315,DataRegularSeason20242025!$B$3:$B$1315, "&lt;=" &amp; GK$1, DataRegularSeason20242025!$E$3:$E$1315, $A2)</f>
        <v>26</v>
      </c>
      <c r="GL2">
        <f>SUMIFS(DataRegularSeason20242025!$AA$3:$AA$1315,DataRegularSeason20242025!$B$3:$B$1315, "&lt;=" &amp; GL$1, DataRegularSeason20242025!$D$3:$D$1315, $A2)+SUMIFS(DataRegularSeason20242025!$AB$3:$AB$1315,DataRegularSeason20242025!$B$3:$B$1315, "&lt;=" &amp; GL$1, DataRegularSeason20242025!$E$3:$E$1315, $A2)</f>
        <v>26</v>
      </c>
      <c r="GM2">
        <f>SUMIFS(DataRegularSeason20242025!$AA$3:$AA$1315,DataRegularSeason20242025!$B$3:$B$1315, "&lt;=" &amp; GM$1, DataRegularSeason20242025!$D$3:$D$1315, $A2)+SUMIFS(DataRegularSeason20242025!$AB$3:$AB$1315,DataRegularSeason20242025!$B$3:$B$1315, "&lt;=" &amp; GM$1, DataRegularSeason20242025!$E$3:$E$1315, $A2)</f>
        <v>26</v>
      </c>
      <c r="GN2">
        <f>SUMIFS(DataRegularSeason20242025!$AA$3:$AA$1315,DataRegularSeason20242025!$B$3:$B$1315, "&lt;=" &amp; GN$1, DataRegularSeason20242025!$D$3:$D$1315, $A2)+SUMIFS(DataRegularSeason20242025!$AB$3:$AB$1315,DataRegularSeason20242025!$B$3:$B$1315, "&lt;=" &amp; GN$1, DataRegularSeason20242025!$E$3:$E$1315, $A2)</f>
        <v>26</v>
      </c>
      <c r="GO2">
        <f>SUMIFS(DataRegularSeason20242025!$AA$3:$AA$1315,DataRegularSeason20242025!$B$3:$B$1315, "&lt;=" &amp; GO$1, DataRegularSeason20242025!$D$3:$D$1315, $A2)+SUMIFS(DataRegularSeason20242025!$AB$3:$AB$1315,DataRegularSeason20242025!$B$3:$B$1315, "&lt;=" &amp; GO$1, DataRegularSeason20242025!$E$3:$E$1315, $A2)</f>
        <v>26</v>
      </c>
      <c r="GP2">
        <f>SUMIFS(DataRegularSeason20242025!$AA$3:$AA$1315,DataRegularSeason20242025!$B$3:$B$1315, "&lt;=" &amp; GP$1, DataRegularSeason20242025!$D$3:$D$1315, $A2)+SUMIFS(DataRegularSeason20242025!$AB$3:$AB$1315,DataRegularSeason20242025!$B$3:$B$1315, "&lt;=" &amp; GP$1, DataRegularSeason20242025!$E$3:$E$1315, $A2)</f>
        <v>26</v>
      </c>
      <c r="GQ2">
        <f>SUMIFS(DataRegularSeason20242025!$AA$3:$AA$1315,DataRegularSeason20242025!$B$3:$B$1315, "&lt;=" &amp; GQ$1, DataRegularSeason20242025!$D$3:$D$1315, $A2)+SUMIFS(DataRegularSeason20242025!$AB$3:$AB$1315,DataRegularSeason20242025!$B$3:$B$1315, "&lt;=" &amp; GQ$1, DataRegularSeason20242025!$E$3:$E$1315, $A2)</f>
        <v>26</v>
      </c>
      <c r="GR2">
        <f>SUMIFS(DataRegularSeason20242025!$AA$3:$AA$1315,DataRegularSeason20242025!$B$3:$B$1315, "&lt;=" &amp; GR$1, DataRegularSeason20242025!$D$3:$D$1315, $A2)+SUMIFS(DataRegularSeason20242025!$AB$3:$AB$1315,DataRegularSeason20242025!$B$3:$B$1315, "&lt;=" &amp; GR$1, DataRegularSeason20242025!$E$3:$E$1315, $A2)</f>
        <v>26</v>
      </c>
      <c r="GS2">
        <f>SUMIFS(DataRegularSeason20242025!$AA$3:$AA$1315,DataRegularSeason20242025!$B$3:$B$1315, "&lt;=" &amp; GS$1, DataRegularSeason20242025!$D$3:$D$1315, $A2)+SUMIFS(DataRegularSeason20242025!$AB$3:$AB$1315,DataRegularSeason20242025!$B$3:$B$1315, "&lt;=" &amp; GS$1, DataRegularSeason20242025!$E$3:$E$1315, $A2)</f>
        <v>26</v>
      </c>
      <c r="GT2">
        <f>SUMIFS(DataRegularSeason20242025!$AA$3:$AA$1315,DataRegularSeason20242025!$B$3:$B$1315, "&lt;=" &amp; GT$1, DataRegularSeason20242025!$D$3:$D$1315, $A2)+SUMIFS(DataRegularSeason20242025!$AB$3:$AB$1315,DataRegularSeason20242025!$B$3:$B$1315, "&lt;=" &amp; GT$1, DataRegularSeason20242025!$E$3:$E$1315, $A2)</f>
        <v>26</v>
      </c>
      <c r="GU2">
        <f>SUMIFS(DataRegularSeason20242025!$AA$3:$AA$1315,DataRegularSeason20242025!$B$3:$B$1315, "&lt;=" &amp; GU$1, DataRegularSeason20242025!$D$3:$D$1315, $A2)+SUMIFS(DataRegularSeason20242025!$AB$3:$AB$1315,DataRegularSeason20242025!$B$3:$B$1315, "&lt;=" &amp; GU$1, DataRegularSeason20242025!$E$3:$E$1315, $A2)</f>
        <v>26</v>
      </c>
    </row>
    <row r="3" spans="1:275" x14ac:dyDescent="0.25">
      <c r="A3" t="s">
        <v>14</v>
      </c>
      <c r="B3" t="s">
        <v>98</v>
      </c>
      <c r="C3" t="s">
        <v>81</v>
      </c>
      <c r="D3">
        <f>SUMIFS(DataRegularSeason20242025!$AA$3:$AA$1315,DataRegularSeason20242025!$B$3:$B$1315, "&lt;=" &amp; D$1, DataRegularSeason20242025!$D$3:$D$1315, $A3)+SUMIFS(DataRegularSeason20242025!$AB$3:$AB$1315,DataRegularSeason20242025!$B$3:$B$1315, "&lt;=" &amp; D$1, DataRegularSeason20242025!$E$3:$E$1315, $A3)</f>
        <v>0</v>
      </c>
      <c r="E3">
        <f>SUMIFS(DataRegularSeason20242025!$AA$3:$AA$1315,DataRegularSeason20242025!$B$3:$B$1315, "&lt;=" &amp; E$1, DataRegularSeason20242025!$D$3:$D$1315, $A3)+SUMIFS(DataRegularSeason20242025!$AB$3:$AB$1315,DataRegularSeason20242025!$B$3:$B$1315, "&lt;=" &amp; E$1, DataRegularSeason20242025!$E$3:$E$1315, $A3)</f>
        <v>0</v>
      </c>
      <c r="F3">
        <f>SUMIFS(DataRegularSeason20242025!$AA$3:$AA$1315,DataRegularSeason20242025!$B$3:$B$1315, "&lt;=" &amp; F$1, DataRegularSeason20242025!$D$3:$D$1315, $A3)+SUMIFS(DataRegularSeason20242025!$AB$3:$AB$1315,DataRegularSeason20242025!$B$3:$B$1315, "&lt;=" &amp; F$1, DataRegularSeason20242025!$E$3:$E$1315, $A3)</f>
        <v>0</v>
      </c>
      <c r="G3">
        <f>SUMIFS(DataRegularSeason20242025!$AA$3:$AA$1315,DataRegularSeason20242025!$B$3:$B$1315, "&lt;=" &amp; G$1, DataRegularSeason20242025!$D$3:$D$1315, $A3)+SUMIFS(DataRegularSeason20242025!$AB$3:$AB$1315,DataRegularSeason20242025!$B$3:$B$1315, "&lt;=" &amp; G$1, DataRegularSeason20242025!$E$3:$E$1315, $A3)</f>
        <v>0</v>
      </c>
      <c r="H3">
        <f>SUMIFS(DataRegularSeason20242025!$AA$3:$AA$1315,DataRegularSeason20242025!$B$3:$B$1315, "&lt;=" &amp; H$1, DataRegularSeason20242025!$D$3:$D$1315, $A3)+SUMIFS(DataRegularSeason20242025!$AB$3:$AB$1315,DataRegularSeason20242025!$B$3:$B$1315, "&lt;=" &amp; H$1, DataRegularSeason20242025!$E$3:$E$1315, $A3)</f>
        <v>0</v>
      </c>
      <c r="I3">
        <f>SUMIFS(DataRegularSeason20242025!$AA$3:$AA$1315,DataRegularSeason20242025!$B$3:$B$1315, "&lt;=" &amp; I$1, DataRegularSeason20242025!$D$3:$D$1315, $A3)+SUMIFS(DataRegularSeason20242025!$AB$3:$AB$1315,DataRegularSeason20242025!$B$3:$B$1315, "&lt;=" &amp; I$1, DataRegularSeason20242025!$E$3:$E$1315, $A3)</f>
        <v>2</v>
      </c>
      <c r="J3">
        <f>SUMIFS(DataRegularSeason20242025!$AA$3:$AA$1315,DataRegularSeason20242025!$B$3:$B$1315, "&lt;=" &amp; J$1, DataRegularSeason20242025!$D$3:$D$1315, $A3)+SUMIFS(DataRegularSeason20242025!$AB$3:$AB$1315,DataRegularSeason20242025!$B$3:$B$1315, "&lt;=" &amp; J$1, DataRegularSeason20242025!$E$3:$E$1315, $A3)</f>
        <v>2</v>
      </c>
      <c r="K3">
        <f>SUMIFS(DataRegularSeason20242025!$AA$3:$AA$1315,DataRegularSeason20242025!$B$3:$B$1315, "&lt;=" &amp; K$1, DataRegularSeason20242025!$D$3:$D$1315, $A3)+SUMIFS(DataRegularSeason20242025!$AB$3:$AB$1315,DataRegularSeason20242025!$B$3:$B$1315, "&lt;=" &amp; K$1, DataRegularSeason20242025!$E$3:$E$1315, $A3)</f>
        <v>2</v>
      </c>
      <c r="L3">
        <f>SUMIFS(DataRegularSeason20242025!$AA$3:$AA$1315,DataRegularSeason20242025!$B$3:$B$1315, "&lt;=" &amp; L$1, DataRegularSeason20242025!$D$3:$D$1315, $A3)+SUMIFS(DataRegularSeason20242025!$AB$3:$AB$1315,DataRegularSeason20242025!$B$3:$B$1315, "&lt;=" &amp; L$1, DataRegularSeason20242025!$E$3:$E$1315, $A3)</f>
        <v>2</v>
      </c>
      <c r="M3">
        <f>SUMIFS(DataRegularSeason20242025!$AA$3:$AA$1315,DataRegularSeason20242025!$B$3:$B$1315, "&lt;=" &amp; M$1, DataRegularSeason20242025!$D$3:$D$1315, $A3)+SUMIFS(DataRegularSeason20242025!$AB$3:$AB$1315,DataRegularSeason20242025!$B$3:$B$1315, "&lt;=" &amp; M$1, DataRegularSeason20242025!$E$3:$E$1315, $A3)</f>
        <v>2</v>
      </c>
      <c r="N3">
        <f>SUMIFS(DataRegularSeason20242025!$AA$3:$AA$1315,DataRegularSeason20242025!$B$3:$B$1315, "&lt;=" &amp; N$1, DataRegularSeason20242025!$D$3:$D$1315, $A3)+SUMIFS(DataRegularSeason20242025!$AB$3:$AB$1315,DataRegularSeason20242025!$B$3:$B$1315, "&lt;=" &amp; N$1, DataRegularSeason20242025!$E$3:$E$1315, $A3)</f>
        <v>2</v>
      </c>
      <c r="O3">
        <f>SUMIFS(DataRegularSeason20242025!$AA$3:$AA$1315,DataRegularSeason20242025!$B$3:$B$1315, "&lt;=" &amp; O$1, DataRegularSeason20242025!$D$3:$D$1315, $A3)+SUMIFS(DataRegularSeason20242025!$AB$3:$AB$1315,DataRegularSeason20242025!$B$3:$B$1315, "&lt;=" &amp; O$1, DataRegularSeason20242025!$E$3:$E$1315, $A3)</f>
        <v>4</v>
      </c>
      <c r="P3">
        <f>SUMIFS(DataRegularSeason20242025!$AA$3:$AA$1315,DataRegularSeason20242025!$B$3:$B$1315, "&lt;=" &amp; P$1, DataRegularSeason20242025!$D$3:$D$1315, $A3)+SUMIFS(DataRegularSeason20242025!$AB$3:$AB$1315,DataRegularSeason20242025!$B$3:$B$1315, "&lt;=" &amp; P$1, DataRegularSeason20242025!$E$3:$E$1315, $A3)</f>
        <v>6</v>
      </c>
      <c r="Q3">
        <f>SUMIFS(DataRegularSeason20242025!$AA$3:$AA$1315,DataRegularSeason20242025!$B$3:$B$1315, "&lt;=" &amp; Q$1, DataRegularSeason20242025!$D$3:$D$1315, $A3)+SUMIFS(DataRegularSeason20242025!$AB$3:$AB$1315,DataRegularSeason20242025!$B$3:$B$1315, "&lt;=" &amp; Q$1, DataRegularSeason20242025!$E$3:$E$1315, $A3)</f>
        <v>6</v>
      </c>
      <c r="R3">
        <f>SUMIFS(DataRegularSeason20242025!$AA$3:$AA$1315,DataRegularSeason20242025!$B$3:$B$1315, "&lt;=" &amp; R$1, DataRegularSeason20242025!$D$3:$D$1315, $A3)+SUMIFS(DataRegularSeason20242025!$AB$3:$AB$1315,DataRegularSeason20242025!$B$3:$B$1315, "&lt;=" &amp; R$1, DataRegularSeason20242025!$E$3:$E$1315, $A3)</f>
        <v>7</v>
      </c>
      <c r="S3">
        <f>SUMIFS(DataRegularSeason20242025!$AA$3:$AA$1315,DataRegularSeason20242025!$B$3:$B$1315, "&lt;=" &amp; S$1, DataRegularSeason20242025!$D$3:$D$1315, $A3)+SUMIFS(DataRegularSeason20242025!$AB$3:$AB$1315,DataRegularSeason20242025!$B$3:$B$1315, "&lt;=" &amp; S$1, DataRegularSeason20242025!$E$3:$E$1315, $A3)</f>
        <v>7</v>
      </c>
      <c r="T3">
        <f>SUMIFS(DataRegularSeason20242025!$AA$3:$AA$1315,DataRegularSeason20242025!$B$3:$B$1315, "&lt;=" &amp; T$1, DataRegularSeason20242025!$D$3:$D$1315, $A3)+SUMIFS(DataRegularSeason20242025!$AB$3:$AB$1315,DataRegularSeason20242025!$B$3:$B$1315, "&lt;=" &amp; T$1, DataRegularSeason20242025!$E$3:$E$1315, $A3)</f>
        <v>9</v>
      </c>
      <c r="U3">
        <f>SUMIFS(DataRegularSeason20242025!$AA$3:$AA$1315,DataRegularSeason20242025!$B$3:$B$1315, "&lt;=" &amp; U$1, DataRegularSeason20242025!$D$3:$D$1315, $A3)+SUMIFS(DataRegularSeason20242025!$AB$3:$AB$1315,DataRegularSeason20242025!$B$3:$B$1315, "&lt;=" &amp; U$1, DataRegularSeason20242025!$E$3:$E$1315, $A3)</f>
        <v>9</v>
      </c>
      <c r="V3">
        <f>SUMIFS(DataRegularSeason20242025!$AA$3:$AA$1315,DataRegularSeason20242025!$B$3:$B$1315, "&lt;=" &amp; V$1, DataRegularSeason20242025!$D$3:$D$1315, $A3)+SUMIFS(DataRegularSeason20242025!$AB$3:$AB$1315,DataRegularSeason20242025!$B$3:$B$1315, "&lt;=" &amp; V$1, DataRegularSeason20242025!$E$3:$E$1315, $A3)</f>
        <v>9</v>
      </c>
      <c r="W3">
        <f>SUMIFS(DataRegularSeason20242025!$AA$3:$AA$1315,DataRegularSeason20242025!$B$3:$B$1315, "&lt;=" &amp; W$1, DataRegularSeason20242025!$D$3:$D$1315, $A3)+SUMIFS(DataRegularSeason20242025!$AB$3:$AB$1315,DataRegularSeason20242025!$B$3:$B$1315, "&lt;=" &amp; W$1, DataRegularSeason20242025!$E$3:$E$1315, $A3)</f>
        <v>9</v>
      </c>
      <c r="X3">
        <f>SUMIFS(DataRegularSeason20242025!$AA$3:$AA$1315,DataRegularSeason20242025!$B$3:$B$1315, "&lt;=" &amp; X$1, DataRegularSeason20242025!$D$3:$D$1315, $A3)+SUMIFS(DataRegularSeason20242025!$AB$3:$AB$1315,DataRegularSeason20242025!$B$3:$B$1315, "&lt;=" &amp; X$1, DataRegularSeason20242025!$E$3:$E$1315, $A3)</f>
        <v>9</v>
      </c>
      <c r="Y3">
        <f>SUMIFS(DataRegularSeason20242025!$AA$3:$AA$1315,DataRegularSeason20242025!$B$3:$B$1315, "&lt;=" &amp; Y$1, DataRegularSeason20242025!$D$3:$D$1315, $A3)+SUMIFS(DataRegularSeason20242025!$AB$3:$AB$1315,DataRegularSeason20242025!$B$3:$B$1315, "&lt;=" &amp; Y$1, DataRegularSeason20242025!$E$3:$E$1315, $A3)</f>
        <v>11</v>
      </c>
      <c r="Z3">
        <f>SUMIFS(DataRegularSeason20242025!$AA$3:$AA$1315,DataRegularSeason20242025!$B$3:$B$1315, "&lt;=" &amp; Z$1, DataRegularSeason20242025!$D$3:$D$1315, $A3)+SUMIFS(DataRegularSeason20242025!$AB$3:$AB$1315,DataRegularSeason20242025!$B$3:$B$1315, "&lt;=" &amp; Z$1, DataRegularSeason20242025!$E$3:$E$1315, $A3)</f>
        <v>11</v>
      </c>
      <c r="AA3">
        <f>SUMIFS(DataRegularSeason20242025!$AA$3:$AA$1315,DataRegularSeason20242025!$B$3:$B$1315, "&lt;=" &amp; AA$1, DataRegularSeason20242025!$D$3:$D$1315, $A3)+SUMIFS(DataRegularSeason20242025!$AB$3:$AB$1315,DataRegularSeason20242025!$B$3:$B$1315, "&lt;=" &amp; AA$1, DataRegularSeason20242025!$E$3:$E$1315, $A3)</f>
        <v>13</v>
      </c>
      <c r="AB3">
        <f>SUMIFS(DataRegularSeason20242025!$AA$3:$AA$1315,DataRegularSeason20242025!$B$3:$B$1315, "&lt;=" &amp; AB$1, DataRegularSeason20242025!$D$3:$D$1315, $A3)+SUMIFS(DataRegularSeason20242025!$AB$3:$AB$1315,DataRegularSeason20242025!$B$3:$B$1315, "&lt;=" &amp; AB$1, DataRegularSeason20242025!$E$3:$E$1315, $A3)</f>
        <v>13</v>
      </c>
      <c r="AC3">
        <f>SUMIFS(DataRegularSeason20242025!$AA$3:$AA$1315,DataRegularSeason20242025!$B$3:$B$1315, "&lt;=" &amp; AC$1, DataRegularSeason20242025!$D$3:$D$1315, $A3)+SUMIFS(DataRegularSeason20242025!$AB$3:$AB$1315,DataRegularSeason20242025!$B$3:$B$1315, "&lt;=" &amp; AC$1, DataRegularSeason20242025!$E$3:$E$1315, $A3)</f>
        <v>15</v>
      </c>
      <c r="AD3">
        <f>SUMIFS(DataRegularSeason20242025!$AA$3:$AA$1315,DataRegularSeason20242025!$B$3:$B$1315, "&lt;=" &amp; AD$1, DataRegularSeason20242025!$D$3:$D$1315, $A3)+SUMIFS(DataRegularSeason20242025!$AB$3:$AB$1315,DataRegularSeason20242025!$B$3:$B$1315, "&lt;=" &amp; AD$1, DataRegularSeason20242025!$E$3:$E$1315, $A3)</f>
        <v>15</v>
      </c>
      <c r="AE3">
        <f>SUMIFS(DataRegularSeason20242025!$AA$3:$AA$1315,DataRegularSeason20242025!$B$3:$B$1315, "&lt;=" &amp; AE$1, DataRegularSeason20242025!$D$3:$D$1315, $A3)+SUMIFS(DataRegularSeason20242025!$AB$3:$AB$1315,DataRegularSeason20242025!$B$3:$B$1315, "&lt;=" &amp; AE$1, DataRegularSeason20242025!$E$3:$E$1315, $A3)</f>
        <v>15</v>
      </c>
      <c r="AF3">
        <f>SUMIFS(DataRegularSeason20242025!$AA$3:$AA$1315,DataRegularSeason20242025!$B$3:$B$1315, "&lt;=" &amp; AF$1, DataRegularSeason20242025!$D$3:$D$1315, $A3)+SUMIFS(DataRegularSeason20242025!$AB$3:$AB$1315,DataRegularSeason20242025!$B$3:$B$1315, "&lt;=" &amp; AF$1, DataRegularSeason20242025!$E$3:$E$1315, $A3)</f>
        <v>15</v>
      </c>
      <c r="AG3">
        <f>SUMIFS(DataRegularSeason20242025!$AA$3:$AA$1315,DataRegularSeason20242025!$B$3:$B$1315, "&lt;=" &amp; AG$1, DataRegularSeason20242025!$D$3:$D$1315, $A3)+SUMIFS(DataRegularSeason20242025!$AB$3:$AB$1315,DataRegularSeason20242025!$B$3:$B$1315, "&lt;=" &amp; AG$1, DataRegularSeason20242025!$E$3:$E$1315, $A3)</f>
        <v>17</v>
      </c>
      <c r="AH3">
        <f>SUMIFS(DataRegularSeason20242025!$AA$3:$AA$1315,DataRegularSeason20242025!$B$3:$B$1315, "&lt;=" &amp; AH$1, DataRegularSeason20242025!$D$3:$D$1315, $A3)+SUMIFS(DataRegularSeason20242025!$AB$3:$AB$1315,DataRegularSeason20242025!$B$3:$B$1315, "&lt;=" &amp; AH$1, DataRegularSeason20242025!$E$3:$E$1315, $A3)</f>
        <v>19</v>
      </c>
      <c r="AI3">
        <f>SUMIFS(DataRegularSeason20242025!$AA$3:$AA$1315,DataRegularSeason20242025!$B$3:$B$1315, "&lt;=" &amp; AI$1, DataRegularSeason20242025!$D$3:$D$1315, $A3)+SUMIFS(DataRegularSeason20242025!$AB$3:$AB$1315,DataRegularSeason20242025!$B$3:$B$1315, "&lt;=" &amp; AI$1, DataRegularSeason20242025!$E$3:$E$1315, $A3)</f>
        <v>19</v>
      </c>
      <c r="AJ3">
        <f>SUMIFS(DataRegularSeason20242025!$AA$3:$AA$1315,DataRegularSeason20242025!$B$3:$B$1315, "&lt;=" &amp; AJ$1, DataRegularSeason20242025!$D$3:$D$1315, $A3)+SUMIFS(DataRegularSeason20242025!$AB$3:$AB$1315,DataRegularSeason20242025!$B$3:$B$1315, "&lt;=" &amp; AJ$1, DataRegularSeason20242025!$E$3:$E$1315, $A3)</f>
        <v>19</v>
      </c>
      <c r="AK3">
        <f>SUMIFS(DataRegularSeason20242025!$AA$3:$AA$1315,DataRegularSeason20242025!$B$3:$B$1315, "&lt;=" &amp; AK$1, DataRegularSeason20242025!$D$3:$D$1315, $A3)+SUMIFS(DataRegularSeason20242025!$AB$3:$AB$1315,DataRegularSeason20242025!$B$3:$B$1315, "&lt;=" &amp; AK$1, DataRegularSeason20242025!$E$3:$E$1315, $A3)</f>
        <v>19</v>
      </c>
      <c r="AL3">
        <f>SUMIFS(DataRegularSeason20242025!$AA$3:$AA$1315,DataRegularSeason20242025!$B$3:$B$1315, "&lt;=" &amp; AL$1, DataRegularSeason20242025!$D$3:$D$1315, $A3)+SUMIFS(DataRegularSeason20242025!$AB$3:$AB$1315,DataRegularSeason20242025!$B$3:$B$1315, "&lt;=" &amp; AL$1, DataRegularSeason20242025!$E$3:$E$1315, $A3)</f>
        <v>19</v>
      </c>
      <c r="AM3">
        <f>SUMIFS(DataRegularSeason20242025!$AA$3:$AA$1315,DataRegularSeason20242025!$B$3:$B$1315, "&lt;=" &amp; AM$1, DataRegularSeason20242025!$D$3:$D$1315, $A3)+SUMIFS(DataRegularSeason20242025!$AB$3:$AB$1315,DataRegularSeason20242025!$B$3:$B$1315, "&lt;=" &amp; AM$1, DataRegularSeason20242025!$E$3:$E$1315, $A3)</f>
        <v>21</v>
      </c>
      <c r="AN3">
        <f>SUMIFS(DataRegularSeason20242025!$AA$3:$AA$1315,DataRegularSeason20242025!$B$3:$B$1315, "&lt;=" &amp; AN$1, DataRegularSeason20242025!$D$3:$D$1315, $A3)+SUMIFS(DataRegularSeason20242025!$AB$3:$AB$1315,DataRegularSeason20242025!$B$3:$B$1315, "&lt;=" &amp; AN$1, DataRegularSeason20242025!$E$3:$E$1315, $A3)</f>
        <v>21</v>
      </c>
      <c r="AO3">
        <f>SUMIFS(DataRegularSeason20242025!$AA$3:$AA$1315,DataRegularSeason20242025!$B$3:$B$1315, "&lt;=" &amp; AO$1, DataRegularSeason20242025!$D$3:$D$1315, $A3)+SUMIFS(DataRegularSeason20242025!$AB$3:$AB$1315,DataRegularSeason20242025!$B$3:$B$1315, "&lt;=" &amp; AO$1, DataRegularSeason20242025!$E$3:$E$1315, $A3)</f>
        <v>23</v>
      </c>
      <c r="AP3">
        <f>SUMIFS(DataRegularSeason20242025!$AA$3:$AA$1315,DataRegularSeason20242025!$B$3:$B$1315, "&lt;=" &amp; AP$1, DataRegularSeason20242025!$D$3:$D$1315, $A3)+SUMIFS(DataRegularSeason20242025!$AB$3:$AB$1315,DataRegularSeason20242025!$B$3:$B$1315, "&lt;=" &amp; AP$1, DataRegularSeason20242025!$E$3:$E$1315, $A3)</f>
        <v>23</v>
      </c>
      <c r="AQ3">
        <f>SUMIFS(DataRegularSeason20242025!$AA$3:$AA$1315,DataRegularSeason20242025!$B$3:$B$1315, "&lt;=" &amp; AQ$1, DataRegularSeason20242025!$D$3:$D$1315, $A3)+SUMIFS(DataRegularSeason20242025!$AB$3:$AB$1315,DataRegularSeason20242025!$B$3:$B$1315, "&lt;=" &amp; AQ$1, DataRegularSeason20242025!$E$3:$E$1315, $A3)</f>
        <v>23</v>
      </c>
      <c r="AR3">
        <f>SUMIFS(DataRegularSeason20242025!$AA$3:$AA$1315,DataRegularSeason20242025!$B$3:$B$1315, "&lt;=" &amp; AR$1, DataRegularSeason20242025!$D$3:$D$1315, $A3)+SUMIFS(DataRegularSeason20242025!$AB$3:$AB$1315,DataRegularSeason20242025!$B$3:$B$1315, "&lt;=" &amp; AR$1, DataRegularSeason20242025!$E$3:$E$1315, $A3)</f>
        <v>23</v>
      </c>
      <c r="AS3">
        <f>SUMIFS(DataRegularSeason20242025!$AA$3:$AA$1315,DataRegularSeason20242025!$B$3:$B$1315, "&lt;=" &amp; AS$1, DataRegularSeason20242025!$D$3:$D$1315, $A3)+SUMIFS(DataRegularSeason20242025!$AB$3:$AB$1315,DataRegularSeason20242025!$B$3:$B$1315, "&lt;=" &amp; AS$1, DataRegularSeason20242025!$E$3:$E$1315, $A3)</f>
        <v>23</v>
      </c>
      <c r="AT3">
        <f>SUMIFS(DataRegularSeason20242025!$AA$3:$AA$1315,DataRegularSeason20242025!$B$3:$B$1315, "&lt;=" &amp; AT$1, DataRegularSeason20242025!$D$3:$D$1315, $A3)+SUMIFS(DataRegularSeason20242025!$AB$3:$AB$1315,DataRegularSeason20242025!$B$3:$B$1315, "&lt;=" &amp; AT$1, DataRegularSeason20242025!$E$3:$E$1315, $A3)</f>
        <v>23</v>
      </c>
      <c r="AU3">
        <f>SUMIFS(DataRegularSeason20242025!$AA$3:$AA$1315,DataRegularSeason20242025!$B$3:$B$1315, "&lt;=" &amp; AU$1, DataRegularSeason20242025!$D$3:$D$1315, $A3)+SUMIFS(DataRegularSeason20242025!$AB$3:$AB$1315,DataRegularSeason20242025!$B$3:$B$1315, "&lt;=" &amp; AU$1, DataRegularSeason20242025!$E$3:$E$1315, $A3)</f>
        <v>23</v>
      </c>
      <c r="AV3">
        <f>SUMIFS(DataRegularSeason20242025!$AA$3:$AA$1315,DataRegularSeason20242025!$B$3:$B$1315, "&lt;=" &amp; AV$1, DataRegularSeason20242025!$D$3:$D$1315, $A3)+SUMIFS(DataRegularSeason20242025!$AB$3:$AB$1315,DataRegularSeason20242025!$B$3:$B$1315, "&lt;=" &amp; AV$1, DataRegularSeason20242025!$E$3:$E$1315, $A3)</f>
        <v>25</v>
      </c>
      <c r="AW3">
        <f>SUMIFS(DataRegularSeason20242025!$AA$3:$AA$1315,DataRegularSeason20242025!$B$3:$B$1315, "&lt;=" &amp; AW$1, DataRegularSeason20242025!$D$3:$D$1315, $A3)+SUMIFS(DataRegularSeason20242025!$AB$3:$AB$1315,DataRegularSeason20242025!$B$3:$B$1315, "&lt;=" &amp; AW$1, DataRegularSeason20242025!$E$3:$E$1315, $A3)</f>
        <v>25</v>
      </c>
      <c r="AX3">
        <f>SUMIFS(DataRegularSeason20242025!$AA$3:$AA$1315,DataRegularSeason20242025!$B$3:$B$1315, "&lt;=" &amp; AX$1, DataRegularSeason20242025!$D$3:$D$1315, $A3)+SUMIFS(DataRegularSeason20242025!$AB$3:$AB$1315,DataRegularSeason20242025!$B$3:$B$1315, "&lt;=" &amp; AX$1, DataRegularSeason20242025!$E$3:$E$1315, $A3)</f>
        <v>25</v>
      </c>
      <c r="AY3">
        <f>SUMIFS(DataRegularSeason20242025!$AA$3:$AA$1315,DataRegularSeason20242025!$B$3:$B$1315, "&lt;=" &amp; AY$1, DataRegularSeason20242025!$D$3:$D$1315, $A3)+SUMIFS(DataRegularSeason20242025!$AB$3:$AB$1315,DataRegularSeason20242025!$B$3:$B$1315, "&lt;=" &amp; AY$1, DataRegularSeason20242025!$E$3:$E$1315, $A3)</f>
        <v>25</v>
      </c>
      <c r="AZ3">
        <f>SUMIFS(DataRegularSeason20242025!$AA$3:$AA$1315,DataRegularSeason20242025!$B$3:$B$1315, "&lt;=" &amp; AZ$1, DataRegularSeason20242025!$D$3:$D$1315, $A3)+SUMIFS(DataRegularSeason20242025!$AB$3:$AB$1315,DataRegularSeason20242025!$B$3:$B$1315, "&lt;=" &amp; AZ$1, DataRegularSeason20242025!$E$3:$E$1315, $A3)</f>
        <v>25</v>
      </c>
      <c r="BA3">
        <f>SUMIFS(DataRegularSeason20242025!$AA$3:$AA$1315,DataRegularSeason20242025!$B$3:$B$1315, "&lt;=" &amp; BA$1, DataRegularSeason20242025!$D$3:$D$1315, $A3)+SUMIFS(DataRegularSeason20242025!$AB$3:$AB$1315,DataRegularSeason20242025!$B$3:$B$1315, "&lt;=" &amp; BA$1, DataRegularSeason20242025!$E$3:$E$1315, $A3)</f>
        <v>25</v>
      </c>
      <c r="BB3">
        <f>SUMIFS(DataRegularSeason20242025!$AA$3:$AA$1315,DataRegularSeason20242025!$B$3:$B$1315, "&lt;=" &amp; BB$1, DataRegularSeason20242025!$D$3:$D$1315, $A3)+SUMIFS(DataRegularSeason20242025!$AB$3:$AB$1315,DataRegularSeason20242025!$B$3:$B$1315, "&lt;=" &amp; BB$1, DataRegularSeason20242025!$E$3:$E$1315, $A3)</f>
        <v>25</v>
      </c>
      <c r="BC3">
        <f>SUMIFS(DataRegularSeason20242025!$AA$3:$AA$1315,DataRegularSeason20242025!$B$3:$B$1315, "&lt;=" &amp; BC$1, DataRegularSeason20242025!$D$3:$D$1315, $A3)+SUMIFS(DataRegularSeason20242025!$AB$3:$AB$1315,DataRegularSeason20242025!$B$3:$B$1315, "&lt;=" &amp; BC$1, DataRegularSeason20242025!$E$3:$E$1315, $A3)</f>
        <v>25</v>
      </c>
      <c r="BD3">
        <f>SUMIFS(DataRegularSeason20242025!$AA$3:$AA$1315,DataRegularSeason20242025!$B$3:$B$1315, "&lt;=" &amp; BD$1, DataRegularSeason20242025!$D$3:$D$1315, $A3)+SUMIFS(DataRegularSeason20242025!$AB$3:$AB$1315,DataRegularSeason20242025!$B$3:$B$1315, "&lt;=" &amp; BD$1, DataRegularSeason20242025!$E$3:$E$1315, $A3)</f>
        <v>25</v>
      </c>
      <c r="BE3">
        <f>SUMIFS(DataRegularSeason20242025!$AA$3:$AA$1315,DataRegularSeason20242025!$B$3:$B$1315, "&lt;=" &amp; BE$1, DataRegularSeason20242025!$D$3:$D$1315, $A3)+SUMIFS(DataRegularSeason20242025!$AB$3:$AB$1315,DataRegularSeason20242025!$B$3:$B$1315, "&lt;=" &amp; BE$1, DataRegularSeason20242025!$E$3:$E$1315, $A3)</f>
        <v>25</v>
      </c>
      <c r="BF3">
        <f>SUMIFS(DataRegularSeason20242025!$AA$3:$AA$1315,DataRegularSeason20242025!$B$3:$B$1315, "&lt;=" &amp; BF$1, DataRegularSeason20242025!$D$3:$D$1315, $A3)+SUMIFS(DataRegularSeason20242025!$AB$3:$AB$1315,DataRegularSeason20242025!$B$3:$B$1315, "&lt;=" &amp; BF$1, DataRegularSeason20242025!$E$3:$E$1315, $A3)</f>
        <v>25</v>
      </c>
      <c r="BG3">
        <f>SUMIFS(DataRegularSeason20242025!$AA$3:$AA$1315,DataRegularSeason20242025!$B$3:$B$1315, "&lt;=" &amp; BG$1, DataRegularSeason20242025!$D$3:$D$1315, $A3)+SUMIFS(DataRegularSeason20242025!$AB$3:$AB$1315,DataRegularSeason20242025!$B$3:$B$1315, "&lt;=" &amp; BG$1, DataRegularSeason20242025!$E$3:$E$1315, $A3)</f>
        <v>25</v>
      </c>
      <c r="BH3">
        <f>SUMIFS(DataRegularSeason20242025!$AA$3:$AA$1315,DataRegularSeason20242025!$B$3:$B$1315, "&lt;=" &amp; BH$1, DataRegularSeason20242025!$D$3:$D$1315, $A3)+SUMIFS(DataRegularSeason20242025!$AB$3:$AB$1315,DataRegularSeason20242025!$B$3:$B$1315, "&lt;=" &amp; BH$1, DataRegularSeason20242025!$E$3:$E$1315, $A3)</f>
        <v>25</v>
      </c>
      <c r="BI3">
        <f>SUMIFS(DataRegularSeason20242025!$AA$3:$AA$1315,DataRegularSeason20242025!$B$3:$B$1315, "&lt;=" &amp; BI$1, DataRegularSeason20242025!$D$3:$D$1315, $A3)+SUMIFS(DataRegularSeason20242025!$AB$3:$AB$1315,DataRegularSeason20242025!$B$3:$B$1315, "&lt;=" &amp; BI$1, DataRegularSeason20242025!$E$3:$E$1315, $A3)</f>
        <v>25</v>
      </c>
      <c r="BJ3">
        <f>SUMIFS(DataRegularSeason20242025!$AA$3:$AA$1315,DataRegularSeason20242025!$B$3:$B$1315, "&lt;=" &amp; BJ$1, DataRegularSeason20242025!$D$3:$D$1315, $A3)+SUMIFS(DataRegularSeason20242025!$AB$3:$AB$1315,DataRegularSeason20242025!$B$3:$B$1315, "&lt;=" &amp; BJ$1, DataRegularSeason20242025!$E$3:$E$1315, $A3)</f>
        <v>25</v>
      </c>
      <c r="BK3">
        <f>SUMIFS(DataRegularSeason20242025!$AA$3:$AA$1315,DataRegularSeason20242025!$B$3:$B$1315, "&lt;=" &amp; BK$1, DataRegularSeason20242025!$D$3:$D$1315, $A3)+SUMIFS(DataRegularSeason20242025!$AB$3:$AB$1315,DataRegularSeason20242025!$B$3:$B$1315, "&lt;=" &amp; BK$1, DataRegularSeason20242025!$E$3:$E$1315, $A3)</f>
        <v>25</v>
      </c>
      <c r="BL3">
        <f>SUMIFS(DataRegularSeason20242025!$AA$3:$AA$1315,DataRegularSeason20242025!$B$3:$B$1315, "&lt;=" &amp; BL$1, DataRegularSeason20242025!$D$3:$D$1315, $A3)+SUMIFS(DataRegularSeason20242025!$AB$3:$AB$1315,DataRegularSeason20242025!$B$3:$B$1315, "&lt;=" &amp; BL$1, DataRegularSeason20242025!$E$3:$E$1315, $A3)</f>
        <v>25</v>
      </c>
      <c r="BM3">
        <f>SUMIFS(DataRegularSeason20242025!$AA$3:$AA$1315,DataRegularSeason20242025!$B$3:$B$1315, "&lt;=" &amp; BM$1, DataRegularSeason20242025!$D$3:$D$1315, $A3)+SUMIFS(DataRegularSeason20242025!$AB$3:$AB$1315,DataRegularSeason20242025!$B$3:$B$1315, "&lt;=" &amp; BM$1, DataRegularSeason20242025!$E$3:$E$1315, $A3)</f>
        <v>25</v>
      </c>
      <c r="BN3">
        <f>SUMIFS(DataRegularSeason20242025!$AA$3:$AA$1315,DataRegularSeason20242025!$B$3:$B$1315, "&lt;=" &amp; BN$1, DataRegularSeason20242025!$D$3:$D$1315, $A3)+SUMIFS(DataRegularSeason20242025!$AB$3:$AB$1315,DataRegularSeason20242025!$B$3:$B$1315, "&lt;=" &amp; BN$1, DataRegularSeason20242025!$E$3:$E$1315, $A3)</f>
        <v>25</v>
      </c>
      <c r="BO3">
        <f>SUMIFS(DataRegularSeason20242025!$AA$3:$AA$1315,DataRegularSeason20242025!$B$3:$B$1315, "&lt;=" &amp; BO$1, DataRegularSeason20242025!$D$3:$D$1315, $A3)+SUMIFS(DataRegularSeason20242025!$AB$3:$AB$1315,DataRegularSeason20242025!$B$3:$B$1315, "&lt;=" &amp; BO$1, DataRegularSeason20242025!$E$3:$E$1315, $A3)</f>
        <v>25</v>
      </c>
      <c r="BP3">
        <f>SUMIFS(DataRegularSeason20242025!$AA$3:$AA$1315,DataRegularSeason20242025!$B$3:$B$1315, "&lt;=" &amp; BP$1, DataRegularSeason20242025!$D$3:$D$1315, $A3)+SUMIFS(DataRegularSeason20242025!$AB$3:$AB$1315,DataRegularSeason20242025!$B$3:$B$1315, "&lt;=" &amp; BP$1, DataRegularSeason20242025!$E$3:$E$1315, $A3)</f>
        <v>25</v>
      </c>
      <c r="BQ3">
        <f>SUMIFS(DataRegularSeason20242025!$AA$3:$AA$1315,DataRegularSeason20242025!$B$3:$B$1315, "&lt;=" &amp; BQ$1, DataRegularSeason20242025!$D$3:$D$1315, $A3)+SUMIFS(DataRegularSeason20242025!$AB$3:$AB$1315,DataRegularSeason20242025!$B$3:$B$1315, "&lt;=" &amp; BQ$1, DataRegularSeason20242025!$E$3:$E$1315, $A3)</f>
        <v>25</v>
      </c>
      <c r="BR3">
        <f>SUMIFS(DataRegularSeason20242025!$AA$3:$AA$1315,DataRegularSeason20242025!$B$3:$B$1315, "&lt;=" &amp; BR$1, DataRegularSeason20242025!$D$3:$D$1315, $A3)+SUMIFS(DataRegularSeason20242025!$AB$3:$AB$1315,DataRegularSeason20242025!$B$3:$B$1315, "&lt;=" &amp; BR$1, DataRegularSeason20242025!$E$3:$E$1315, $A3)</f>
        <v>25</v>
      </c>
      <c r="BS3">
        <f>SUMIFS(DataRegularSeason20242025!$AA$3:$AA$1315,DataRegularSeason20242025!$B$3:$B$1315, "&lt;=" &amp; BS$1, DataRegularSeason20242025!$D$3:$D$1315, $A3)+SUMIFS(DataRegularSeason20242025!$AB$3:$AB$1315,DataRegularSeason20242025!$B$3:$B$1315, "&lt;=" &amp; BS$1, DataRegularSeason20242025!$E$3:$E$1315, $A3)</f>
        <v>25</v>
      </c>
      <c r="BT3">
        <f>SUMIFS(DataRegularSeason20242025!$AA$3:$AA$1315,DataRegularSeason20242025!$B$3:$B$1315, "&lt;=" &amp; BT$1, DataRegularSeason20242025!$D$3:$D$1315, $A3)+SUMIFS(DataRegularSeason20242025!$AB$3:$AB$1315,DataRegularSeason20242025!$B$3:$B$1315, "&lt;=" &amp; BT$1, DataRegularSeason20242025!$E$3:$E$1315, $A3)</f>
        <v>25</v>
      </c>
      <c r="BU3">
        <f>SUMIFS(DataRegularSeason20242025!$AA$3:$AA$1315,DataRegularSeason20242025!$B$3:$B$1315, "&lt;=" &amp; BU$1, DataRegularSeason20242025!$D$3:$D$1315, $A3)+SUMIFS(DataRegularSeason20242025!$AB$3:$AB$1315,DataRegularSeason20242025!$B$3:$B$1315, "&lt;=" &amp; BU$1, DataRegularSeason20242025!$E$3:$E$1315, $A3)</f>
        <v>25</v>
      </c>
      <c r="BV3">
        <f>SUMIFS(DataRegularSeason20242025!$AA$3:$AA$1315,DataRegularSeason20242025!$B$3:$B$1315, "&lt;=" &amp; BV$1, DataRegularSeason20242025!$D$3:$D$1315, $A3)+SUMIFS(DataRegularSeason20242025!$AB$3:$AB$1315,DataRegularSeason20242025!$B$3:$B$1315, "&lt;=" &amp; BV$1, DataRegularSeason20242025!$E$3:$E$1315, $A3)</f>
        <v>25</v>
      </c>
      <c r="BW3">
        <f>SUMIFS(DataRegularSeason20242025!$AA$3:$AA$1315,DataRegularSeason20242025!$B$3:$B$1315, "&lt;=" &amp; BW$1, DataRegularSeason20242025!$D$3:$D$1315, $A3)+SUMIFS(DataRegularSeason20242025!$AB$3:$AB$1315,DataRegularSeason20242025!$B$3:$B$1315, "&lt;=" &amp; BW$1, DataRegularSeason20242025!$E$3:$E$1315, $A3)</f>
        <v>25</v>
      </c>
      <c r="BX3">
        <f>SUMIFS(DataRegularSeason20242025!$AA$3:$AA$1315,DataRegularSeason20242025!$B$3:$B$1315, "&lt;=" &amp; BX$1, DataRegularSeason20242025!$D$3:$D$1315, $A3)+SUMIFS(DataRegularSeason20242025!$AB$3:$AB$1315,DataRegularSeason20242025!$B$3:$B$1315, "&lt;=" &amp; BX$1, DataRegularSeason20242025!$E$3:$E$1315, $A3)</f>
        <v>25</v>
      </c>
      <c r="BY3">
        <f>SUMIFS(DataRegularSeason20242025!$AA$3:$AA$1315,DataRegularSeason20242025!$B$3:$B$1315, "&lt;=" &amp; BY$1, DataRegularSeason20242025!$D$3:$D$1315, $A3)+SUMIFS(DataRegularSeason20242025!$AB$3:$AB$1315,DataRegularSeason20242025!$B$3:$B$1315, "&lt;=" &amp; BY$1, DataRegularSeason20242025!$E$3:$E$1315, $A3)</f>
        <v>25</v>
      </c>
      <c r="BZ3">
        <f>SUMIFS(DataRegularSeason20242025!$AA$3:$AA$1315,DataRegularSeason20242025!$B$3:$B$1315, "&lt;=" &amp; BZ$1, DataRegularSeason20242025!$D$3:$D$1315, $A3)+SUMIFS(DataRegularSeason20242025!$AB$3:$AB$1315,DataRegularSeason20242025!$B$3:$B$1315, "&lt;=" &amp; BZ$1, DataRegularSeason20242025!$E$3:$E$1315, $A3)</f>
        <v>25</v>
      </c>
      <c r="CA3">
        <f>SUMIFS(DataRegularSeason20242025!$AA$3:$AA$1315,DataRegularSeason20242025!$B$3:$B$1315, "&lt;=" &amp; CA$1, DataRegularSeason20242025!$D$3:$D$1315, $A3)+SUMIFS(DataRegularSeason20242025!$AB$3:$AB$1315,DataRegularSeason20242025!$B$3:$B$1315, "&lt;=" &amp; CA$1, DataRegularSeason20242025!$E$3:$E$1315, $A3)</f>
        <v>25</v>
      </c>
      <c r="CB3">
        <f>SUMIFS(DataRegularSeason20242025!$AA$3:$AA$1315,DataRegularSeason20242025!$B$3:$B$1315, "&lt;=" &amp; CB$1, DataRegularSeason20242025!$D$3:$D$1315, $A3)+SUMIFS(DataRegularSeason20242025!$AB$3:$AB$1315,DataRegularSeason20242025!$B$3:$B$1315, "&lt;=" &amp; CB$1, DataRegularSeason20242025!$E$3:$E$1315, $A3)</f>
        <v>25</v>
      </c>
      <c r="CC3">
        <f>SUMIFS(DataRegularSeason20242025!$AA$3:$AA$1315,DataRegularSeason20242025!$B$3:$B$1315, "&lt;=" &amp; CC$1, DataRegularSeason20242025!$D$3:$D$1315, $A3)+SUMIFS(DataRegularSeason20242025!$AB$3:$AB$1315,DataRegularSeason20242025!$B$3:$B$1315, "&lt;=" &amp; CC$1, DataRegularSeason20242025!$E$3:$E$1315, $A3)</f>
        <v>25</v>
      </c>
      <c r="CD3">
        <f>SUMIFS(DataRegularSeason20242025!$AA$3:$AA$1315,DataRegularSeason20242025!$B$3:$B$1315, "&lt;=" &amp; CD$1, DataRegularSeason20242025!$D$3:$D$1315, $A3)+SUMIFS(DataRegularSeason20242025!$AB$3:$AB$1315,DataRegularSeason20242025!$B$3:$B$1315, "&lt;=" &amp; CD$1, DataRegularSeason20242025!$E$3:$E$1315, $A3)</f>
        <v>25</v>
      </c>
      <c r="CE3">
        <f>SUMIFS(DataRegularSeason20242025!$AA$3:$AA$1315,DataRegularSeason20242025!$B$3:$B$1315, "&lt;=" &amp; CE$1, DataRegularSeason20242025!$D$3:$D$1315, $A3)+SUMIFS(DataRegularSeason20242025!$AB$3:$AB$1315,DataRegularSeason20242025!$B$3:$B$1315, "&lt;=" &amp; CE$1, DataRegularSeason20242025!$E$3:$E$1315, $A3)</f>
        <v>25</v>
      </c>
      <c r="CF3">
        <f>SUMIFS(DataRegularSeason20242025!$AA$3:$AA$1315,DataRegularSeason20242025!$B$3:$B$1315, "&lt;=" &amp; CF$1, DataRegularSeason20242025!$D$3:$D$1315, $A3)+SUMIFS(DataRegularSeason20242025!$AB$3:$AB$1315,DataRegularSeason20242025!$B$3:$B$1315, "&lt;=" &amp; CF$1, DataRegularSeason20242025!$E$3:$E$1315, $A3)</f>
        <v>25</v>
      </c>
      <c r="CG3">
        <f>SUMIFS(DataRegularSeason20242025!$AA$3:$AA$1315,DataRegularSeason20242025!$B$3:$B$1315, "&lt;=" &amp; CG$1, DataRegularSeason20242025!$D$3:$D$1315, $A3)+SUMIFS(DataRegularSeason20242025!$AB$3:$AB$1315,DataRegularSeason20242025!$B$3:$B$1315, "&lt;=" &amp; CG$1, DataRegularSeason20242025!$E$3:$E$1315, $A3)</f>
        <v>25</v>
      </c>
      <c r="CH3">
        <f>SUMIFS(DataRegularSeason20242025!$AA$3:$AA$1315,DataRegularSeason20242025!$B$3:$B$1315, "&lt;=" &amp; CH$1, DataRegularSeason20242025!$D$3:$D$1315, $A3)+SUMIFS(DataRegularSeason20242025!$AB$3:$AB$1315,DataRegularSeason20242025!$B$3:$B$1315, "&lt;=" &amp; CH$1, DataRegularSeason20242025!$E$3:$E$1315, $A3)</f>
        <v>25</v>
      </c>
      <c r="CI3">
        <f>SUMIFS(DataRegularSeason20242025!$AA$3:$AA$1315,DataRegularSeason20242025!$B$3:$B$1315, "&lt;=" &amp; CI$1, DataRegularSeason20242025!$D$3:$D$1315, $A3)+SUMIFS(DataRegularSeason20242025!$AB$3:$AB$1315,DataRegularSeason20242025!$B$3:$B$1315, "&lt;=" &amp; CI$1, DataRegularSeason20242025!$E$3:$E$1315, $A3)</f>
        <v>25</v>
      </c>
      <c r="CJ3">
        <f>SUMIFS(DataRegularSeason20242025!$AA$3:$AA$1315,DataRegularSeason20242025!$B$3:$B$1315, "&lt;=" &amp; CJ$1, DataRegularSeason20242025!$D$3:$D$1315, $A3)+SUMIFS(DataRegularSeason20242025!$AB$3:$AB$1315,DataRegularSeason20242025!$B$3:$B$1315, "&lt;=" &amp; CJ$1, DataRegularSeason20242025!$E$3:$E$1315, $A3)</f>
        <v>25</v>
      </c>
      <c r="CK3">
        <f>SUMIFS(DataRegularSeason20242025!$AA$3:$AA$1315,DataRegularSeason20242025!$B$3:$B$1315, "&lt;=" &amp; CK$1, DataRegularSeason20242025!$D$3:$D$1315, $A3)+SUMIFS(DataRegularSeason20242025!$AB$3:$AB$1315,DataRegularSeason20242025!$B$3:$B$1315, "&lt;=" &amp; CK$1, DataRegularSeason20242025!$E$3:$E$1315, $A3)</f>
        <v>25</v>
      </c>
      <c r="CL3">
        <f>SUMIFS(DataRegularSeason20242025!$AA$3:$AA$1315,DataRegularSeason20242025!$B$3:$B$1315, "&lt;=" &amp; CL$1, DataRegularSeason20242025!$D$3:$D$1315, $A3)+SUMIFS(DataRegularSeason20242025!$AB$3:$AB$1315,DataRegularSeason20242025!$B$3:$B$1315, "&lt;=" &amp; CL$1, DataRegularSeason20242025!$E$3:$E$1315, $A3)</f>
        <v>25</v>
      </c>
      <c r="CM3">
        <f>SUMIFS(DataRegularSeason20242025!$AA$3:$AA$1315,DataRegularSeason20242025!$B$3:$B$1315, "&lt;=" &amp; CM$1, DataRegularSeason20242025!$D$3:$D$1315, $A3)+SUMIFS(DataRegularSeason20242025!$AB$3:$AB$1315,DataRegularSeason20242025!$B$3:$B$1315, "&lt;=" &amp; CM$1, DataRegularSeason20242025!$E$3:$E$1315, $A3)</f>
        <v>25</v>
      </c>
      <c r="CN3">
        <f>SUMIFS(DataRegularSeason20242025!$AA$3:$AA$1315,DataRegularSeason20242025!$B$3:$B$1315, "&lt;=" &amp; CN$1, DataRegularSeason20242025!$D$3:$D$1315, $A3)+SUMIFS(DataRegularSeason20242025!$AB$3:$AB$1315,DataRegularSeason20242025!$B$3:$B$1315, "&lt;=" &amp; CN$1, DataRegularSeason20242025!$E$3:$E$1315, $A3)</f>
        <v>25</v>
      </c>
      <c r="CO3">
        <f>SUMIFS(DataRegularSeason20242025!$AA$3:$AA$1315,DataRegularSeason20242025!$B$3:$B$1315, "&lt;=" &amp; CO$1, DataRegularSeason20242025!$D$3:$D$1315, $A3)+SUMIFS(DataRegularSeason20242025!$AB$3:$AB$1315,DataRegularSeason20242025!$B$3:$B$1315, "&lt;=" &amp; CO$1, DataRegularSeason20242025!$E$3:$E$1315, $A3)</f>
        <v>25</v>
      </c>
      <c r="CP3">
        <f>SUMIFS(DataRegularSeason20242025!$AA$3:$AA$1315,DataRegularSeason20242025!$B$3:$B$1315, "&lt;=" &amp; CP$1, DataRegularSeason20242025!$D$3:$D$1315, $A3)+SUMIFS(DataRegularSeason20242025!$AB$3:$AB$1315,DataRegularSeason20242025!$B$3:$B$1315, "&lt;=" &amp; CP$1, DataRegularSeason20242025!$E$3:$E$1315, $A3)</f>
        <v>25</v>
      </c>
      <c r="CQ3">
        <f>SUMIFS(DataRegularSeason20242025!$AA$3:$AA$1315,DataRegularSeason20242025!$B$3:$B$1315, "&lt;=" &amp; CQ$1, DataRegularSeason20242025!$D$3:$D$1315, $A3)+SUMIFS(DataRegularSeason20242025!$AB$3:$AB$1315,DataRegularSeason20242025!$B$3:$B$1315, "&lt;=" &amp; CQ$1, DataRegularSeason20242025!$E$3:$E$1315, $A3)</f>
        <v>25</v>
      </c>
      <c r="CR3">
        <f>SUMIFS(DataRegularSeason20242025!$AA$3:$AA$1315,DataRegularSeason20242025!$B$3:$B$1315, "&lt;=" &amp; CR$1, DataRegularSeason20242025!$D$3:$D$1315, $A3)+SUMIFS(DataRegularSeason20242025!$AB$3:$AB$1315,DataRegularSeason20242025!$B$3:$B$1315, "&lt;=" &amp; CR$1, DataRegularSeason20242025!$E$3:$E$1315, $A3)</f>
        <v>25</v>
      </c>
      <c r="CS3">
        <f>SUMIFS(DataRegularSeason20242025!$AA$3:$AA$1315,DataRegularSeason20242025!$B$3:$B$1315, "&lt;=" &amp; CS$1, DataRegularSeason20242025!$D$3:$D$1315, $A3)+SUMIFS(DataRegularSeason20242025!$AB$3:$AB$1315,DataRegularSeason20242025!$B$3:$B$1315, "&lt;=" &amp; CS$1, DataRegularSeason20242025!$E$3:$E$1315, $A3)</f>
        <v>25</v>
      </c>
      <c r="CT3">
        <f>SUMIFS(DataRegularSeason20242025!$AA$3:$AA$1315,DataRegularSeason20242025!$B$3:$B$1315, "&lt;=" &amp; CT$1, DataRegularSeason20242025!$D$3:$D$1315, $A3)+SUMIFS(DataRegularSeason20242025!$AB$3:$AB$1315,DataRegularSeason20242025!$B$3:$B$1315, "&lt;=" &amp; CT$1, DataRegularSeason20242025!$E$3:$E$1315, $A3)</f>
        <v>25</v>
      </c>
      <c r="CU3">
        <f>SUMIFS(DataRegularSeason20242025!$AA$3:$AA$1315,DataRegularSeason20242025!$B$3:$B$1315, "&lt;=" &amp; CU$1, DataRegularSeason20242025!$D$3:$D$1315, $A3)+SUMIFS(DataRegularSeason20242025!$AB$3:$AB$1315,DataRegularSeason20242025!$B$3:$B$1315, "&lt;=" &amp; CU$1, DataRegularSeason20242025!$E$3:$E$1315, $A3)</f>
        <v>25</v>
      </c>
      <c r="CV3">
        <f>SUMIFS(DataRegularSeason20242025!$AA$3:$AA$1315,DataRegularSeason20242025!$B$3:$B$1315, "&lt;=" &amp; CV$1, DataRegularSeason20242025!$D$3:$D$1315, $A3)+SUMIFS(DataRegularSeason20242025!$AB$3:$AB$1315,DataRegularSeason20242025!$B$3:$B$1315, "&lt;=" &amp; CV$1, DataRegularSeason20242025!$E$3:$E$1315, $A3)</f>
        <v>25</v>
      </c>
      <c r="CW3">
        <f>SUMIFS(DataRegularSeason20242025!$AA$3:$AA$1315,DataRegularSeason20242025!$B$3:$B$1315, "&lt;=" &amp; CW$1, DataRegularSeason20242025!$D$3:$D$1315, $A3)+SUMIFS(DataRegularSeason20242025!$AB$3:$AB$1315,DataRegularSeason20242025!$B$3:$B$1315, "&lt;=" &amp; CW$1, DataRegularSeason20242025!$E$3:$E$1315, $A3)</f>
        <v>25</v>
      </c>
      <c r="CX3">
        <f>SUMIFS(DataRegularSeason20242025!$AA$3:$AA$1315,DataRegularSeason20242025!$B$3:$B$1315, "&lt;=" &amp; CX$1, DataRegularSeason20242025!$D$3:$D$1315, $A3)+SUMIFS(DataRegularSeason20242025!$AB$3:$AB$1315,DataRegularSeason20242025!$B$3:$B$1315, "&lt;=" &amp; CX$1, DataRegularSeason20242025!$E$3:$E$1315, $A3)</f>
        <v>25</v>
      </c>
      <c r="CY3">
        <f>SUMIFS(DataRegularSeason20242025!$AA$3:$AA$1315,DataRegularSeason20242025!$B$3:$B$1315, "&lt;=" &amp; CY$1, DataRegularSeason20242025!$D$3:$D$1315, $A3)+SUMIFS(DataRegularSeason20242025!$AB$3:$AB$1315,DataRegularSeason20242025!$B$3:$B$1315, "&lt;=" &amp; CY$1, DataRegularSeason20242025!$E$3:$E$1315, $A3)</f>
        <v>25</v>
      </c>
      <c r="CZ3">
        <f>SUMIFS(DataRegularSeason20242025!$AA$3:$AA$1315,DataRegularSeason20242025!$B$3:$B$1315, "&lt;=" &amp; CZ$1, DataRegularSeason20242025!$D$3:$D$1315, $A3)+SUMIFS(DataRegularSeason20242025!$AB$3:$AB$1315,DataRegularSeason20242025!$B$3:$B$1315, "&lt;=" &amp; CZ$1, DataRegularSeason20242025!$E$3:$E$1315, $A3)</f>
        <v>25</v>
      </c>
      <c r="DA3">
        <f>SUMIFS(DataRegularSeason20242025!$AA$3:$AA$1315,DataRegularSeason20242025!$B$3:$B$1315, "&lt;=" &amp; DA$1, DataRegularSeason20242025!$D$3:$D$1315, $A3)+SUMIFS(DataRegularSeason20242025!$AB$3:$AB$1315,DataRegularSeason20242025!$B$3:$B$1315, "&lt;=" &amp; DA$1, DataRegularSeason20242025!$E$3:$E$1315, $A3)</f>
        <v>25</v>
      </c>
      <c r="DB3">
        <f>SUMIFS(DataRegularSeason20242025!$AA$3:$AA$1315,DataRegularSeason20242025!$B$3:$B$1315, "&lt;=" &amp; DB$1, DataRegularSeason20242025!$D$3:$D$1315, $A3)+SUMIFS(DataRegularSeason20242025!$AB$3:$AB$1315,DataRegularSeason20242025!$B$3:$B$1315, "&lt;=" &amp; DB$1, DataRegularSeason20242025!$E$3:$E$1315, $A3)</f>
        <v>25</v>
      </c>
      <c r="DC3">
        <f>SUMIFS(DataRegularSeason20242025!$AA$3:$AA$1315,DataRegularSeason20242025!$B$3:$B$1315, "&lt;=" &amp; DC$1, DataRegularSeason20242025!$D$3:$D$1315, $A3)+SUMIFS(DataRegularSeason20242025!$AB$3:$AB$1315,DataRegularSeason20242025!$B$3:$B$1315, "&lt;=" &amp; DC$1, DataRegularSeason20242025!$E$3:$E$1315, $A3)</f>
        <v>25</v>
      </c>
      <c r="DD3">
        <f>SUMIFS(DataRegularSeason20242025!$AA$3:$AA$1315,DataRegularSeason20242025!$B$3:$B$1315, "&lt;=" &amp; DD$1, DataRegularSeason20242025!$D$3:$D$1315, $A3)+SUMIFS(DataRegularSeason20242025!$AB$3:$AB$1315,DataRegularSeason20242025!$B$3:$B$1315, "&lt;=" &amp; DD$1, DataRegularSeason20242025!$E$3:$E$1315, $A3)</f>
        <v>25</v>
      </c>
      <c r="DE3">
        <f>SUMIFS(DataRegularSeason20242025!$AA$3:$AA$1315,DataRegularSeason20242025!$B$3:$B$1315, "&lt;=" &amp; DE$1, DataRegularSeason20242025!$D$3:$D$1315, $A3)+SUMIFS(DataRegularSeason20242025!$AB$3:$AB$1315,DataRegularSeason20242025!$B$3:$B$1315, "&lt;=" &amp; DE$1, DataRegularSeason20242025!$E$3:$E$1315, $A3)</f>
        <v>25</v>
      </c>
      <c r="DF3">
        <f>SUMIFS(DataRegularSeason20242025!$AA$3:$AA$1315,DataRegularSeason20242025!$B$3:$B$1315, "&lt;=" &amp; DF$1, DataRegularSeason20242025!$D$3:$D$1315, $A3)+SUMIFS(DataRegularSeason20242025!$AB$3:$AB$1315,DataRegularSeason20242025!$B$3:$B$1315, "&lt;=" &amp; DF$1, DataRegularSeason20242025!$E$3:$E$1315, $A3)</f>
        <v>25</v>
      </c>
      <c r="DG3">
        <f>SUMIFS(DataRegularSeason20242025!$AA$3:$AA$1315,DataRegularSeason20242025!$B$3:$B$1315, "&lt;=" &amp; DG$1, DataRegularSeason20242025!$D$3:$D$1315, $A3)+SUMIFS(DataRegularSeason20242025!$AB$3:$AB$1315,DataRegularSeason20242025!$B$3:$B$1315, "&lt;=" &amp; DG$1, DataRegularSeason20242025!$E$3:$E$1315, $A3)</f>
        <v>25</v>
      </c>
      <c r="DH3">
        <f>SUMIFS(DataRegularSeason20242025!$AA$3:$AA$1315,DataRegularSeason20242025!$B$3:$B$1315, "&lt;=" &amp; DH$1, DataRegularSeason20242025!$D$3:$D$1315, $A3)+SUMIFS(DataRegularSeason20242025!$AB$3:$AB$1315,DataRegularSeason20242025!$B$3:$B$1315, "&lt;=" &amp; DH$1, DataRegularSeason20242025!$E$3:$E$1315, $A3)</f>
        <v>25</v>
      </c>
      <c r="DI3">
        <f>SUMIFS(DataRegularSeason20242025!$AA$3:$AA$1315,DataRegularSeason20242025!$B$3:$B$1315, "&lt;=" &amp; DI$1, DataRegularSeason20242025!$D$3:$D$1315, $A3)+SUMIFS(DataRegularSeason20242025!$AB$3:$AB$1315,DataRegularSeason20242025!$B$3:$B$1315, "&lt;=" &amp; DI$1, DataRegularSeason20242025!$E$3:$E$1315, $A3)</f>
        <v>25</v>
      </c>
      <c r="DJ3">
        <f>SUMIFS(DataRegularSeason20242025!$AA$3:$AA$1315,DataRegularSeason20242025!$B$3:$B$1315, "&lt;=" &amp; DJ$1, DataRegularSeason20242025!$D$3:$D$1315, $A3)+SUMIFS(DataRegularSeason20242025!$AB$3:$AB$1315,DataRegularSeason20242025!$B$3:$B$1315, "&lt;=" &amp; DJ$1, DataRegularSeason20242025!$E$3:$E$1315, $A3)</f>
        <v>25</v>
      </c>
      <c r="DK3">
        <f>SUMIFS(DataRegularSeason20242025!$AA$3:$AA$1315,DataRegularSeason20242025!$B$3:$B$1315, "&lt;=" &amp; DK$1, DataRegularSeason20242025!$D$3:$D$1315, $A3)+SUMIFS(DataRegularSeason20242025!$AB$3:$AB$1315,DataRegularSeason20242025!$B$3:$B$1315, "&lt;=" &amp; DK$1, DataRegularSeason20242025!$E$3:$E$1315, $A3)</f>
        <v>25</v>
      </c>
      <c r="DL3">
        <f>SUMIFS(DataRegularSeason20242025!$AA$3:$AA$1315,DataRegularSeason20242025!$B$3:$B$1315, "&lt;=" &amp; DL$1, DataRegularSeason20242025!$D$3:$D$1315, $A3)+SUMIFS(DataRegularSeason20242025!$AB$3:$AB$1315,DataRegularSeason20242025!$B$3:$B$1315, "&lt;=" &amp; DL$1, DataRegularSeason20242025!$E$3:$E$1315, $A3)</f>
        <v>25</v>
      </c>
      <c r="DM3">
        <f>SUMIFS(DataRegularSeason20242025!$AA$3:$AA$1315,DataRegularSeason20242025!$B$3:$B$1315, "&lt;=" &amp; DM$1, DataRegularSeason20242025!$D$3:$D$1315, $A3)+SUMIFS(DataRegularSeason20242025!$AB$3:$AB$1315,DataRegularSeason20242025!$B$3:$B$1315, "&lt;=" &amp; DM$1, DataRegularSeason20242025!$E$3:$E$1315, $A3)</f>
        <v>25</v>
      </c>
      <c r="DN3">
        <f>SUMIFS(DataRegularSeason20242025!$AA$3:$AA$1315,DataRegularSeason20242025!$B$3:$B$1315, "&lt;=" &amp; DN$1, DataRegularSeason20242025!$D$3:$D$1315, $A3)+SUMIFS(DataRegularSeason20242025!$AB$3:$AB$1315,DataRegularSeason20242025!$B$3:$B$1315, "&lt;=" &amp; DN$1, DataRegularSeason20242025!$E$3:$E$1315, $A3)</f>
        <v>25</v>
      </c>
      <c r="DO3">
        <f>SUMIFS(DataRegularSeason20242025!$AA$3:$AA$1315,DataRegularSeason20242025!$B$3:$B$1315, "&lt;=" &amp; DO$1, DataRegularSeason20242025!$D$3:$D$1315, $A3)+SUMIFS(DataRegularSeason20242025!$AB$3:$AB$1315,DataRegularSeason20242025!$B$3:$B$1315, "&lt;=" &amp; DO$1, DataRegularSeason20242025!$E$3:$E$1315, $A3)</f>
        <v>25</v>
      </c>
      <c r="DP3">
        <f>SUMIFS(DataRegularSeason20242025!$AA$3:$AA$1315,DataRegularSeason20242025!$B$3:$B$1315, "&lt;=" &amp; DP$1, DataRegularSeason20242025!$D$3:$D$1315, $A3)+SUMIFS(DataRegularSeason20242025!$AB$3:$AB$1315,DataRegularSeason20242025!$B$3:$B$1315, "&lt;=" &amp; DP$1, DataRegularSeason20242025!$E$3:$E$1315, $A3)</f>
        <v>25</v>
      </c>
      <c r="DQ3">
        <f>SUMIFS(DataRegularSeason20242025!$AA$3:$AA$1315,DataRegularSeason20242025!$B$3:$B$1315, "&lt;=" &amp; DQ$1, DataRegularSeason20242025!$D$3:$D$1315, $A3)+SUMIFS(DataRegularSeason20242025!$AB$3:$AB$1315,DataRegularSeason20242025!$B$3:$B$1315, "&lt;=" &amp; DQ$1, DataRegularSeason20242025!$E$3:$E$1315, $A3)</f>
        <v>25</v>
      </c>
      <c r="DR3">
        <f>SUMIFS(DataRegularSeason20242025!$AA$3:$AA$1315,DataRegularSeason20242025!$B$3:$B$1315, "&lt;=" &amp; DR$1, DataRegularSeason20242025!$D$3:$D$1315, $A3)+SUMIFS(DataRegularSeason20242025!$AB$3:$AB$1315,DataRegularSeason20242025!$B$3:$B$1315, "&lt;=" &amp; DR$1, DataRegularSeason20242025!$E$3:$E$1315, $A3)</f>
        <v>25</v>
      </c>
      <c r="DS3">
        <f>SUMIFS(DataRegularSeason20242025!$AA$3:$AA$1315,DataRegularSeason20242025!$B$3:$B$1315, "&lt;=" &amp; DS$1, DataRegularSeason20242025!$D$3:$D$1315, $A3)+SUMIFS(DataRegularSeason20242025!$AB$3:$AB$1315,DataRegularSeason20242025!$B$3:$B$1315, "&lt;=" &amp; DS$1, DataRegularSeason20242025!$E$3:$E$1315, $A3)</f>
        <v>25</v>
      </c>
      <c r="DT3">
        <f>SUMIFS(DataRegularSeason20242025!$AA$3:$AA$1315,DataRegularSeason20242025!$B$3:$B$1315, "&lt;=" &amp; DT$1, DataRegularSeason20242025!$D$3:$D$1315, $A3)+SUMIFS(DataRegularSeason20242025!$AB$3:$AB$1315,DataRegularSeason20242025!$B$3:$B$1315, "&lt;=" &amp; DT$1, DataRegularSeason20242025!$E$3:$E$1315, $A3)</f>
        <v>25</v>
      </c>
      <c r="DU3">
        <f>SUMIFS(DataRegularSeason20242025!$AA$3:$AA$1315,DataRegularSeason20242025!$B$3:$B$1315, "&lt;=" &amp; DU$1, DataRegularSeason20242025!$D$3:$D$1315, $A3)+SUMIFS(DataRegularSeason20242025!$AB$3:$AB$1315,DataRegularSeason20242025!$B$3:$B$1315, "&lt;=" &amp; DU$1, DataRegularSeason20242025!$E$3:$E$1315, $A3)</f>
        <v>25</v>
      </c>
      <c r="DV3">
        <f>SUMIFS(DataRegularSeason20242025!$AA$3:$AA$1315,DataRegularSeason20242025!$B$3:$B$1315, "&lt;=" &amp; DV$1, DataRegularSeason20242025!$D$3:$D$1315, $A3)+SUMIFS(DataRegularSeason20242025!$AB$3:$AB$1315,DataRegularSeason20242025!$B$3:$B$1315, "&lt;=" &amp; DV$1, DataRegularSeason20242025!$E$3:$E$1315, $A3)</f>
        <v>25</v>
      </c>
      <c r="DW3">
        <f>SUMIFS(DataRegularSeason20242025!$AA$3:$AA$1315,DataRegularSeason20242025!$B$3:$B$1315, "&lt;=" &amp; DW$1, DataRegularSeason20242025!$D$3:$D$1315, $A3)+SUMIFS(DataRegularSeason20242025!$AB$3:$AB$1315,DataRegularSeason20242025!$B$3:$B$1315, "&lt;=" &amp; DW$1, DataRegularSeason20242025!$E$3:$E$1315, $A3)</f>
        <v>25</v>
      </c>
      <c r="DX3">
        <f>SUMIFS(DataRegularSeason20242025!$AA$3:$AA$1315,DataRegularSeason20242025!$B$3:$B$1315, "&lt;=" &amp; DX$1, DataRegularSeason20242025!$D$3:$D$1315, $A3)+SUMIFS(DataRegularSeason20242025!$AB$3:$AB$1315,DataRegularSeason20242025!$B$3:$B$1315, "&lt;=" &amp; DX$1, DataRegularSeason20242025!$E$3:$E$1315, $A3)</f>
        <v>25</v>
      </c>
      <c r="DY3">
        <f>SUMIFS(DataRegularSeason20242025!$AA$3:$AA$1315,DataRegularSeason20242025!$B$3:$B$1315, "&lt;=" &amp; DY$1, DataRegularSeason20242025!$D$3:$D$1315, $A3)+SUMIFS(DataRegularSeason20242025!$AB$3:$AB$1315,DataRegularSeason20242025!$B$3:$B$1315, "&lt;=" &amp; DY$1, DataRegularSeason20242025!$E$3:$E$1315, $A3)</f>
        <v>25</v>
      </c>
      <c r="DZ3">
        <f>SUMIFS(DataRegularSeason20242025!$AA$3:$AA$1315,DataRegularSeason20242025!$B$3:$B$1315, "&lt;=" &amp; DZ$1, DataRegularSeason20242025!$D$3:$D$1315, $A3)+SUMIFS(DataRegularSeason20242025!$AB$3:$AB$1315,DataRegularSeason20242025!$B$3:$B$1315, "&lt;=" &amp; DZ$1, DataRegularSeason20242025!$E$3:$E$1315, $A3)</f>
        <v>25</v>
      </c>
      <c r="EA3">
        <f>SUMIFS(DataRegularSeason20242025!$AA$3:$AA$1315,DataRegularSeason20242025!$B$3:$B$1315, "&lt;=" &amp; EA$1, DataRegularSeason20242025!$D$3:$D$1315, $A3)+SUMIFS(DataRegularSeason20242025!$AB$3:$AB$1315,DataRegularSeason20242025!$B$3:$B$1315, "&lt;=" &amp; EA$1, DataRegularSeason20242025!$E$3:$E$1315, $A3)</f>
        <v>25</v>
      </c>
      <c r="EB3">
        <f>SUMIFS(DataRegularSeason20242025!$AA$3:$AA$1315,DataRegularSeason20242025!$B$3:$B$1315, "&lt;=" &amp; EB$1, DataRegularSeason20242025!$D$3:$D$1315, $A3)+SUMIFS(DataRegularSeason20242025!$AB$3:$AB$1315,DataRegularSeason20242025!$B$3:$B$1315, "&lt;=" &amp; EB$1, DataRegularSeason20242025!$E$3:$E$1315, $A3)</f>
        <v>25</v>
      </c>
      <c r="EC3">
        <f>SUMIFS(DataRegularSeason20242025!$AA$3:$AA$1315,DataRegularSeason20242025!$B$3:$B$1315, "&lt;=" &amp; EC$1, DataRegularSeason20242025!$D$3:$D$1315, $A3)+SUMIFS(DataRegularSeason20242025!$AB$3:$AB$1315,DataRegularSeason20242025!$B$3:$B$1315, "&lt;=" &amp; EC$1, DataRegularSeason20242025!$E$3:$E$1315, $A3)</f>
        <v>25</v>
      </c>
      <c r="ED3">
        <f>SUMIFS(DataRegularSeason20242025!$AA$3:$AA$1315,DataRegularSeason20242025!$B$3:$B$1315, "&lt;=" &amp; ED$1, DataRegularSeason20242025!$D$3:$D$1315, $A3)+SUMIFS(DataRegularSeason20242025!$AB$3:$AB$1315,DataRegularSeason20242025!$B$3:$B$1315, "&lt;=" &amp; ED$1, DataRegularSeason20242025!$E$3:$E$1315, $A3)</f>
        <v>25</v>
      </c>
      <c r="EE3">
        <f>SUMIFS(DataRegularSeason20242025!$AA$3:$AA$1315,DataRegularSeason20242025!$B$3:$B$1315, "&lt;=" &amp; EE$1, DataRegularSeason20242025!$D$3:$D$1315, $A3)+SUMIFS(DataRegularSeason20242025!$AB$3:$AB$1315,DataRegularSeason20242025!$B$3:$B$1315, "&lt;=" &amp; EE$1, DataRegularSeason20242025!$E$3:$E$1315, $A3)</f>
        <v>25</v>
      </c>
      <c r="EF3">
        <f>SUMIFS(DataRegularSeason20242025!$AA$3:$AA$1315,DataRegularSeason20242025!$B$3:$B$1315, "&lt;=" &amp; EF$1, DataRegularSeason20242025!$D$3:$D$1315, $A3)+SUMIFS(DataRegularSeason20242025!$AB$3:$AB$1315,DataRegularSeason20242025!$B$3:$B$1315, "&lt;=" &amp; EF$1, DataRegularSeason20242025!$E$3:$E$1315, $A3)</f>
        <v>25</v>
      </c>
      <c r="EG3">
        <f>SUMIFS(DataRegularSeason20242025!$AA$3:$AA$1315,DataRegularSeason20242025!$B$3:$B$1315, "&lt;=" &amp; EG$1, DataRegularSeason20242025!$D$3:$D$1315, $A3)+SUMIFS(DataRegularSeason20242025!$AB$3:$AB$1315,DataRegularSeason20242025!$B$3:$B$1315, "&lt;=" &amp; EG$1, DataRegularSeason20242025!$E$3:$E$1315, $A3)</f>
        <v>25</v>
      </c>
      <c r="EH3">
        <f>SUMIFS(DataRegularSeason20242025!$AA$3:$AA$1315,DataRegularSeason20242025!$B$3:$B$1315, "&lt;=" &amp; EH$1, DataRegularSeason20242025!$D$3:$D$1315, $A3)+SUMIFS(DataRegularSeason20242025!$AB$3:$AB$1315,DataRegularSeason20242025!$B$3:$B$1315, "&lt;=" &amp; EH$1, DataRegularSeason20242025!$E$3:$E$1315, $A3)</f>
        <v>25</v>
      </c>
      <c r="EI3">
        <f>SUMIFS(DataRegularSeason20242025!$AA$3:$AA$1315,DataRegularSeason20242025!$B$3:$B$1315, "&lt;=" &amp; EI$1, DataRegularSeason20242025!$D$3:$D$1315, $A3)+SUMIFS(DataRegularSeason20242025!$AB$3:$AB$1315,DataRegularSeason20242025!$B$3:$B$1315, "&lt;=" &amp; EI$1, DataRegularSeason20242025!$E$3:$E$1315, $A3)</f>
        <v>25</v>
      </c>
      <c r="EJ3">
        <f>SUMIFS(DataRegularSeason20242025!$AA$3:$AA$1315,DataRegularSeason20242025!$B$3:$B$1315, "&lt;=" &amp; EJ$1, DataRegularSeason20242025!$D$3:$D$1315, $A3)+SUMIFS(DataRegularSeason20242025!$AB$3:$AB$1315,DataRegularSeason20242025!$B$3:$B$1315, "&lt;=" &amp; EJ$1, DataRegularSeason20242025!$E$3:$E$1315, $A3)</f>
        <v>25</v>
      </c>
      <c r="EK3">
        <f>SUMIFS(DataRegularSeason20242025!$AA$3:$AA$1315,DataRegularSeason20242025!$B$3:$B$1315, "&lt;=" &amp; EK$1, DataRegularSeason20242025!$D$3:$D$1315, $A3)+SUMIFS(DataRegularSeason20242025!$AB$3:$AB$1315,DataRegularSeason20242025!$B$3:$B$1315, "&lt;=" &amp; EK$1, DataRegularSeason20242025!$E$3:$E$1315, $A3)</f>
        <v>25</v>
      </c>
      <c r="EL3">
        <f>SUMIFS(DataRegularSeason20242025!$AA$3:$AA$1315,DataRegularSeason20242025!$B$3:$B$1315, "&lt;=" &amp; EL$1, DataRegularSeason20242025!$D$3:$D$1315, $A3)+SUMIFS(DataRegularSeason20242025!$AB$3:$AB$1315,DataRegularSeason20242025!$B$3:$B$1315, "&lt;=" &amp; EL$1, DataRegularSeason20242025!$E$3:$E$1315, $A3)</f>
        <v>25</v>
      </c>
      <c r="EM3">
        <f>SUMIFS(DataRegularSeason20242025!$AA$3:$AA$1315,DataRegularSeason20242025!$B$3:$B$1315, "&lt;=" &amp; EM$1, DataRegularSeason20242025!$D$3:$D$1315, $A3)+SUMIFS(DataRegularSeason20242025!$AB$3:$AB$1315,DataRegularSeason20242025!$B$3:$B$1315, "&lt;=" &amp; EM$1, DataRegularSeason20242025!$E$3:$E$1315, $A3)</f>
        <v>25</v>
      </c>
      <c r="EN3">
        <f>SUMIFS(DataRegularSeason20242025!$AA$3:$AA$1315,DataRegularSeason20242025!$B$3:$B$1315, "&lt;=" &amp; EN$1, DataRegularSeason20242025!$D$3:$D$1315, $A3)+SUMIFS(DataRegularSeason20242025!$AB$3:$AB$1315,DataRegularSeason20242025!$B$3:$B$1315, "&lt;=" &amp; EN$1, DataRegularSeason20242025!$E$3:$E$1315, $A3)</f>
        <v>25</v>
      </c>
      <c r="EO3">
        <f>SUMIFS(DataRegularSeason20242025!$AA$3:$AA$1315,DataRegularSeason20242025!$B$3:$B$1315, "&lt;=" &amp; EO$1, DataRegularSeason20242025!$D$3:$D$1315, $A3)+SUMIFS(DataRegularSeason20242025!$AB$3:$AB$1315,DataRegularSeason20242025!$B$3:$B$1315, "&lt;=" &amp; EO$1, DataRegularSeason20242025!$E$3:$E$1315, $A3)</f>
        <v>25</v>
      </c>
      <c r="EP3">
        <f>SUMIFS(DataRegularSeason20242025!$AA$3:$AA$1315,DataRegularSeason20242025!$B$3:$B$1315, "&lt;=" &amp; EP$1, DataRegularSeason20242025!$D$3:$D$1315, $A3)+SUMIFS(DataRegularSeason20242025!$AB$3:$AB$1315,DataRegularSeason20242025!$B$3:$B$1315, "&lt;=" &amp; EP$1, DataRegularSeason20242025!$E$3:$E$1315, $A3)</f>
        <v>25</v>
      </c>
      <c r="EQ3">
        <f>SUMIFS(DataRegularSeason20242025!$AA$3:$AA$1315,DataRegularSeason20242025!$B$3:$B$1315, "&lt;=" &amp; EQ$1, DataRegularSeason20242025!$D$3:$D$1315, $A3)+SUMIFS(DataRegularSeason20242025!$AB$3:$AB$1315,DataRegularSeason20242025!$B$3:$B$1315, "&lt;=" &amp; EQ$1, DataRegularSeason20242025!$E$3:$E$1315, $A3)</f>
        <v>25</v>
      </c>
      <c r="ER3">
        <f>SUMIFS(DataRegularSeason20242025!$AA$3:$AA$1315,DataRegularSeason20242025!$B$3:$B$1315, "&lt;=" &amp; ER$1, DataRegularSeason20242025!$D$3:$D$1315, $A3)+SUMIFS(DataRegularSeason20242025!$AB$3:$AB$1315,DataRegularSeason20242025!$B$3:$B$1315, "&lt;=" &amp; ER$1, DataRegularSeason20242025!$E$3:$E$1315, $A3)</f>
        <v>25</v>
      </c>
      <c r="ES3">
        <f>SUMIFS(DataRegularSeason20242025!$AA$3:$AA$1315,DataRegularSeason20242025!$B$3:$B$1315, "&lt;=" &amp; ES$1, DataRegularSeason20242025!$D$3:$D$1315, $A3)+SUMIFS(DataRegularSeason20242025!$AB$3:$AB$1315,DataRegularSeason20242025!$B$3:$B$1315, "&lt;=" &amp; ES$1, DataRegularSeason20242025!$E$3:$E$1315, $A3)</f>
        <v>25</v>
      </c>
      <c r="ET3">
        <f>SUMIFS(DataRegularSeason20242025!$AA$3:$AA$1315,DataRegularSeason20242025!$B$3:$B$1315, "&lt;=" &amp; ET$1, DataRegularSeason20242025!$D$3:$D$1315, $A3)+SUMIFS(DataRegularSeason20242025!$AB$3:$AB$1315,DataRegularSeason20242025!$B$3:$B$1315, "&lt;=" &amp; ET$1, DataRegularSeason20242025!$E$3:$E$1315, $A3)</f>
        <v>25</v>
      </c>
      <c r="EU3">
        <f>SUMIFS(DataRegularSeason20242025!$AA$3:$AA$1315,DataRegularSeason20242025!$B$3:$B$1315, "&lt;=" &amp; EU$1, DataRegularSeason20242025!$D$3:$D$1315, $A3)+SUMIFS(DataRegularSeason20242025!$AB$3:$AB$1315,DataRegularSeason20242025!$B$3:$B$1315, "&lt;=" &amp; EU$1, DataRegularSeason20242025!$E$3:$E$1315, $A3)</f>
        <v>25</v>
      </c>
      <c r="EV3">
        <f>SUMIFS(DataRegularSeason20242025!$AA$3:$AA$1315,DataRegularSeason20242025!$B$3:$B$1315, "&lt;=" &amp; EV$1, DataRegularSeason20242025!$D$3:$D$1315, $A3)+SUMIFS(DataRegularSeason20242025!$AB$3:$AB$1315,DataRegularSeason20242025!$B$3:$B$1315, "&lt;=" &amp; EV$1, DataRegularSeason20242025!$E$3:$E$1315, $A3)</f>
        <v>25</v>
      </c>
      <c r="EW3">
        <f>SUMIFS(DataRegularSeason20242025!$AA$3:$AA$1315,DataRegularSeason20242025!$B$3:$B$1315, "&lt;=" &amp; EW$1, DataRegularSeason20242025!$D$3:$D$1315, $A3)+SUMIFS(DataRegularSeason20242025!$AB$3:$AB$1315,DataRegularSeason20242025!$B$3:$B$1315, "&lt;=" &amp; EW$1, DataRegularSeason20242025!$E$3:$E$1315, $A3)</f>
        <v>25</v>
      </c>
      <c r="EX3">
        <f>SUMIFS(DataRegularSeason20242025!$AA$3:$AA$1315,DataRegularSeason20242025!$B$3:$B$1315, "&lt;=" &amp; EX$1, DataRegularSeason20242025!$D$3:$D$1315, $A3)+SUMIFS(DataRegularSeason20242025!$AB$3:$AB$1315,DataRegularSeason20242025!$B$3:$B$1315, "&lt;=" &amp; EX$1, DataRegularSeason20242025!$E$3:$E$1315, $A3)</f>
        <v>25</v>
      </c>
      <c r="EY3">
        <f>SUMIFS(DataRegularSeason20242025!$AA$3:$AA$1315,DataRegularSeason20242025!$B$3:$B$1315, "&lt;=" &amp; EY$1, DataRegularSeason20242025!$D$3:$D$1315, $A3)+SUMIFS(DataRegularSeason20242025!$AB$3:$AB$1315,DataRegularSeason20242025!$B$3:$B$1315, "&lt;=" &amp; EY$1, DataRegularSeason20242025!$E$3:$E$1315, $A3)</f>
        <v>25</v>
      </c>
      <c r="EZ3">
        <f>SUMIFS(DataRegularSeason20242025!$AA$3:$AA$1315,DataRegularSeason20242025!$B$3:$B$1315, "&lt;=" &amp; EZ$1, DataRegularSeason20242025!$D$3:$D$1315, $A3)+SUMIFS(DataRegularSeason20242025!$AB$3:$AB$1315,DataRegularSeason20242025!$B$3:$B$1315, "&lt;=" &amp; EZ$1, DataRegularSeason20242025!$E$3:$E$1315, $A3)</f>
        <v>25</v>
      </c>
      <c r="FA3">
        <f>SUMIFS(DataRegularSeason20242025!$AA$3:$AA$1315,DataRegularSeason20242025!$B$3:$B$1315, "&lt;=" &amp; FA$1, DataRegularSeason20242025!$D$3:$D$1315, $A3)+SUMIFS(DataRegularSeason20242025!$AB$3:$AB$1315,DataRegularSeason20242025!$B$3:$B$1315, "&lt;=" &amp; FA$1, DataRegularSeason20242025!$E$3:$E$1315, $A3)</f>
        <v>25</v>
      </c>
      <c r="FB3">
        <f>SUMIFS(DataRegularSeason20242025!$AA$3:$AA$1315,DataRegularSeason20242025!$B$3:$B$1315, "&lt;=" &amp; FB$1, DataRegularSeason20242025!$D$3:$D$1315, $A3)+SUMIFS(DataRegularSeason20242025!$AB$3:$AB$1315,DataRegularSeason20242025!$B$3:$B$1315, "&lt;=" &amp; FB$1, DataRegularSeason20242025!$E$3:$E$1315, $A3)</f>
        <v>25</v>
      </c>
      <c r="FC3">
        <f>SUMIFS(DataRegularSeason20242025!$AA$3:$AA$1315,DataRegularSeason20242025!$B$3:$B$1315, "&lt;=" &amp; FC$1, DataRegularSeason20242025!$D$3:$D$1315, $A3)+SUMIFS(DataRegularSeason20242025!$AB$3:$AB$1315,DataRegularSeason20242025!$B$3:$B$1315, "&lt;=" &amp; FC$1, DataRegularSeason20242025!$E$3:$E$1315, $A3)</f>
        <v>25</v>
      </c>
      <c r="FD3">
        <f>SUMIFS(DataRegularSeason20242025!$AA$3:$AA$1315,DataRegularSeason20242025!$B$3:$B$1315, "&lt;=" &amp; FD$1, DataRegularSeason20242025!$D$3:$D$1315, $A3)+SUMIFS(DataRegularSeason20242025!$AB$3:$AB$1315,DataRegularSeason20242025!$B$3:$B$1315, "&lt;=" &amp; FD$1, DataRegularSeason20242025!$E$3:$E$1315, $A3)</f>
        <v>25</v>
      </c>
      <c r="FE3">
        <f>SUMIFS(DataRegularSeason20242025!$AA$3:$AA$1315,DataRegularSeason20242025!$B$3:$B$1315, "&lt;=" &amp; FE$1, DataRegularSeason20242025!$D$3:$D$1315, $A3)+SUMIFS(DataRegularSeason20242025!$AB$3:$AB$1315,DataRegularSeason20242025!$B$3:$B$1315, "&lt;=" &amp; FE$1, DataRegularSeason20242025!$E$3:$E$1315, $A3)</f>
        <v>25</v>
      </c>
      <c r="FF3">
        <f>SUMIFS(DataRegularSeason20242025!$AA$3:$AA$1315,DataRegularSeason20242025!$B$3:$B$1315, "&lt;=" &amp; FF$1, DataRegularSeason20242025!$D$3:$D$1315, $A3)+SUMIFS(DataRegularSeason20242025!$AB$3:$AB$1315,DataRegularSeason20242025!$B$3:$B$1315, "&lt;=" &amp; FF$1, DataRegularSeason20242025!$E$3:$E$1315, $A3)</f>
        <v>25</v>
      </c>
      <c r="FG3">
        <f>SUMIFS(DataRegularSeason20242025!$AA$3:$AA$1315,DataRegularSeason20242025!$B$3:$B$1315, "&lt;=" &amp; FG$1, DataRegularSeason20242025!$D$3:$D$1315, $A3)+SUMIFS(DataRegularSeason20242025!$AB$3:$AB$1315,DataRegularSeason20242025!$B$3:$B$1315, "&lt;=" &amp; FG$1, DataRegularSeason20242025!$E$3:$E$1315, $A3)</f>
        <v>25</v>
      </c>
      <c r="FH3">
        <f>SUMIFS(DataRegularSeason20242025!$AA$3:$AA$1315,DataRegularSeason20242025!$B$3:$B$1315, "&lt;=" &amp; FH$1, DataRegularSeason20242025!$D$3:$D$1315, $A3)+SUMIFS(DataRegularSeason20242025!$AB$3:$AB$1315,DataRegularSeason20242025!$B$3:$B$1315, "&lt;=" &amp; FH$1, DataRegularSeason20242025!$E$3:$E$1315, $A3)</f>
        <v>25</v>
      </c>
      <c r="FI3">
        <f>SUMIFS(DataRegularSeason20242025!$AA$3:$AA$1315,DataRegularSeason20242025!$B$3:$B$1315, "&lt;=" &amp; FI$1, DataRegularSeason20242025!$D$3:$D$1315, $A3)+SUMIFS(DataRegularSeason20242025!$AB$3:$AB$1315,DataRegularSeason20242025!$B$3:$B$1315, "&lt;=" &amp; FI$1, DataRegularSeason20242025!$E$3:$E$1315, $A3)</f>
        <v>25</v>
      </c>
      <c r="FJ3">
        <f>SUMIFS(DataRegularSeason20242025!$AA$3:$AA$1315,DataRegularSeason20242025!$B$3:$B$1315, "&lt;=" &amp; FJ$1, DataRegularSeason20242025!$D$3:$D$1315, $A3)+SUMIFS(DataRegularSeason20242025!$AB$3:$AB$1315,DataRegularSeason20242025!$B$3:$B$1315, "&lt;=" &amp; FJ$1, DataRegularSeason20242025!$E$3:$E$1315, $A3)</f>
        <v>25</v>
      </c>
      <c r="FK3">
        <f>SUMIFS(DataRegularSeason20242025!$AA$3:$AA$1315,DataRegularSeason20242025!$B$3:$B$1315, "&lt;=" &amp; FK$1, DataRegularSeason20242025!$D$3:$D$1315, $A3)+SUMIFS(DataRegularSeason20242025!$AB$3:$AB$1315,DataRegularSeason20242025!$B$3:$B$1315, "&lt;=" &amp; FK$1, DataRegularSeason20242025!$E$3:$E$1315, $A3)</f>
        <v>25</v>
      </c>
      <c r="FL3">
        <f>SUMIFS(DataRegularSeason20242025!$AA$3:$AA$1315,DataRegularSeason20242025!$B$3:$B$1315, "&lt;=" &amp; FL$1, DataRegularSeason20242025!$D$3:$D$1315, $A3)+SUMIFS(DataRegularSeason20242025!$AB$3:$AB$1315,DataRegularSeason20242025!$B$3:$B$1315, "&lt;=" &amp; FL$1, DataRegularSeason20242025!$E$3:$E$1315, $A3)</f>
        <v>25</v>
      </c>
      <c r="FM3">
        <f>SUMIFS(DataRegularSeason20242025!$AA$3:$AA$1315,DataRegularSeason20242025!$B$3:$B$1315, "&lt;=" &amp; FM$1, DataRegularSeason20242025!$D$3:$D$1315, $A3)+SUMIFS(DataRegularSeason20242025!$AB$3:$AB$1315,DataRegularSeason20242025!$B$3:$B$1315, "&lt;=" &amp; FM$1, DataRegularSeason20242025!$E$3:$E$1315, $A3)</f>
        <v>25</v>
      </c>
      <c r="FN3">
        <f>SUMIFS(DataRegularSeason20242025!$AA$3:$AA$1315,DataRegularSeason20242025!$B$3:$B$1315, "&lt;=" &amp; FN$1, DataRegularSeason20242025!$D$3:$D$1315, $A3)+SUMIFS(DataRegularSeason20242025!$AB$3:$AB$1315,DataRegularSeason20242025!$B$3:$B$1315, "&lt;=" &amp; FN$1, DataRegularSeason20242025!$E$3:$E$1315, $A3)</f>
        <v>25</v>
      </c>
      <c r="FO3">
        <f>SUMIFS(DataRegularSeason20242025!$AA$3:$AA$1315,DataRegularSeason20242025!$B$3:$B$1315, "&lt;=" &amp; FO$1, DataRegularSeason20242025!$D$3:$D$1315, $A3)+SUMIFS(DataRegularSeason20242025!$AB$3:$AB$1315,DataRegularSeason20242025!$B$3:$B$1315, "&lt;=" &amp; FO$1, DataRegularSeason20242025!$E$3:$E$1315, $A3)</f>
        <v>25</v>
      </c>
      <c r="FP3">
        <f>SUMIFS(DataRegularSeason20242025!$AA$3:$AA$1315,DataRegularSeason20242025!$B$3:$B$1315, "&lt;=" &amp; FP$1, DataRegularSeason20242025!$D$3:$D$1315, $A3)+SUMIFS(DataRegularSeason20242025!$AB$3:$AB$1315,DataRegularSeason20242025!$B$3:$B$1315, "&lt;=" &amp; FP$1, DataRegularSeason20242025!$E$3:$E$1315, $A3)</f>
        <v>25</v>
      </c>
      <c r="FQ3">
        <f>SUMIFS(DataRegularSeason20242025!$AA$3:$AA$1315,DataRegularSeason20242025!$B$3:$B$1315, "&lt;=" &amp; FQ$1, DataRegularSeason20242025!$D$3:$D$1315, $A3)+SUMIFS(DataRegularSeason20242025!$AB$3:$AB$1315,DataRegularSeason20242025!$B$3:$B$1315, "&lt;=" &amp; FQ$1, DataRegularSeason20242025!$E$3:$E$1315, $A3)</f>
        <v>25</v>
      </c>
      <c r="FR3">
        <f>SUMIFS(DataRegularSeason20242025!$AA$3:$AA$1315,DataRegularSeason20242025!$B$3:$B$1315, "&lt;=" &amp; FR$1, DataRegularSeason20242025!$D$3:$D$1315, $A3)+SUMIFS(DataRegularSeason20242025!$AB$3:$AB$1315,DataRegularSeason20242025!$B$3:$B$1315, "&lt;=" &amp; FR$1, DataRegularSeason20242025!$E$3:$E$1315, $A3)</f>
        <v>25</v>
      </c>
      <c r="FS3">
        <f>SUMIFS(DataRegularSeason20242025!$AA$3:$AA$1315,DataRegularSeason20242025!$B$3:$B$1315, "&lt;=" &amp; FS$1, DataRegularSeason20242025!$D$3:$D$1315, $A3)+SUMIFS(DataRegularSeason20242025!$AB$3:$AB$1315,DataRegularSeason20242025!$B$3:$B$1315, "&lt;=" &amp; FS$1, DataRegularSeason20242025!$E$3:$E$1315, $A3)</f>
        <v>25</v>
      </c>
      <c r="FT3">
        <f>SUMIFS(DataRegularSeason20242025!$AA$3:$AA$1315,DataRegularSeason20242025!$B$3:$B$1315, "&lt;=" &amp; FT$1, DataRegularSeason20242025!$D$3:$D$1315, $A3)+SUMIFS(DataRegularSeason20242025!$AB$3:$AB$1315,DataRegularSeason20242025!$B$3:$B$1315, "&lt;=" &amp; FT$1, DataRegularSeason20242025!$E$3:$E$1315, $A3)</f>
        <v>25</v>
      </c>
      <c r="FU3">
        <f>SUMIFS(DataRegularSeason20242025!$AA$3:$AA$1315,DataRegularSeason20242025!$B$3:$B$1315, "&lt;=" &amp; FU$1, DataRegularSeason20242025!$D$3:$D$1315, $A3)+SUMIFS(DataRegularSeason20242025!$AB$3:$AB$1315,DataRegularSeason20242025!$B$3:$B$1315, "&lt;=" &amp; FU$1, DataRegularSeason20242025!$E$3:$E$1315, $A3)</f>
        <v>25</v>
      </c>
      <c r="FV3">
        <f>SUMIFS(DataRegularSeason20242025!$AA$3:$AA$1315,DataRegularSeason20242025!$B$3:$B$1315, "&lt;=" &amp; FV$1, DataRegularSeason20242025!$D$3:$D$1315, $A3)+SUMIFS(DataRegularSeason20242025!$AB$3:$AB$1315,DataRegularSeason20242025!$B$3:$B$1315, "&lt;=" &amp; FV$1, DataRegularSeason20242025!$E$3:$E$1315, $A3)</f>
        <v>25</v>
      </c>
      <c r="FW3">
        <f>SUMIFS(DataRegularSeason20242025!$AA$3:$AA$1315,DataRegularSeason20242025!$B$3:$B$1315, "&lt;=" &amp; FW$1, DataRegularSeason20242025!$D$3:$D$1315, $A3)+SUMIFS(DataRegularSeason20242025!$AB$3:$AB$1315,DataRegularSeason20242025!$B$3:$B$1315, "&lt;=" &amp; FW$1, DataRegularSeason20242025!$E$3:$E$1315, $A3)</f>
        <v>25</v>
      </c>
      <c r="FX3">
        <f>SUMIFS(DataRegularSeason20242025!$AA$3:$AA$1315,DataRegularSeason20242025!$B$3:$B$1315, "&lt;=" &amp; FX$1, DataRegularSeason20242025!$D$3:$D$1315, $A3)+SUMIFS(DataRegularSeason20242025!$AB$3:$AB$1315,DataRegularSeason20242025!$B$3:$B$1315, "&lt;=" &amp; FX$1, DataRegularSeason20242025!$E$3:$E$1315, $A3)</f>
        <v>25</v>
      </c>
      <c r="FY3">
        <f>SUMIFS(DataRegularSeason20242025!$AA$3:$AA$1315,DataRegularSeason20242025!$B$3:$B$1315, "&lt;=" &amp; FY$1, DataRegularSeason20242025!$D$3:$D$1315, $A3)+SUMIFS(DataRegularSeason20242025!$AB$3:$AB$1315,DataRegularSeason20242025!$B$3:$B$1315, "&lt;=" &amp; FY$1, DataRegularSeason20242025!$E$3:$E$1315, $A3)</f>
        <v>25</v>
      </c>
      <c r="FZ3">
        <f>SUMIFS(DataRegularSeason20242025!$AA$3:$AA$1315,DataRegularSeason20242025!$B$3:$B$1315, "&lt;=" &amp; FZ$1, DataRegularSeason20242025!$D$3:$D$1315, $A3)+SUMIFS(DataRegularSeason20242025!$AB$3:$AB$1315,DataRegularSeason20242025!$B$3:$B$1315, "&lt;=" &amp; FZ$1, DataRegularSeason20242025!$E$3:$E$1315, $A3)</f>
        <v>25</v>
      </c>
      <c r="GA3">
        <f>SUMIFS(DataRegularSeason20242025!$AA$3:$AA$1315,DataRegularSeason20242025!$B$3:$B$1315, "&lt;=" &amp; GA$1, DataRegularSeason20242025!$D$3:$D$1315, $A3)+SUMIFS(DataRegularSeason20242025!$AB$3:$AB$1315,DataRegularSeason20242025!$B$3:$B$1315, "&lt;=" &amp; GA$1, DataRegularSeason20242025!$E$3:$E$1315, $A3)</f>
        <v>25</v>
      </c>
      <c r="GB3">
        <f>SUMIFS(DataRegularSeason20242025!$AA$3:$AA$1315,DataRegularSeason20242025!$B$3:$B$1315, "&lt;=" &amp; GB$1, DataRegularSeason20242025!$D$3:$D$1315, $A3)+SUMIFS(DataRegularSeason20242025!$AB$3:$AB$1315,DataRegularSeason20242025!$B$3:$B$1315, "&lt;=" &amp; GB$1, DataRegularSeason20242025!$E$3:$E$1315, $A3)</f>
        <v>25</v>
      </c>
      <c r="GC3">
        <f>SUMIFS(DataRegularSeason20242025!$AA$3:$AA$1315,DataRegularSeason20242025!$B$3:$B$1315, "&lt;=" &amp; GC$1, DataRegularSeason20242025!$D$3:$D$1315, $A3)+SUMIFS(DataRegularSeason20242025!$AB$3:$AB$1315,DataRegularSeason20242025!$B$3:$B$1315, "&lt;=" &amp; GC$1, DataRegularSeason20242025!$E$3:$E$1315, $A3)</f>
        <v>25</v>
      </c>
      <c r="GD3">
        <f>SUMIFS(DataRegularSeason20242025!$AA$3:$AA$1315,DataRegularSeason20242025!$B$3:$B$1315, "&lt;=" &amp; GD$1, DataRegularSeason20242025!$D$3:$D$1315, $A3)+SUMIFS(DataRegularSeason20242025!$AB$3:$AB$1315,DataRegularSeason20242025!$B$3:$B$1315, "&lt;=" &amp; GD$1, DataRegularSeason20242025!$E$3:$E$1315, $A3)</f>
        <v>25</v>
      </c>
      <c r="GE3">
        <f>SUMIFS(DataRegularSeason20242025!$AA$3:$AA$1315,DataRegularSeason20242025!$B$3:$B$1315, "&lt;=" &amp; GE$1, DataRegularSeason20242025!$D$3:$D$1315, $A3)+SUMIFS(DataRegularSeason20242025!$AB$3:$AB$1315,DataRegularSeason20242025!$B$3:$B$1315, "&lt;=" &amp; GE$1, DataRegularSeason20242025!$E$3:$E$1315, $A3)</f>
        <v>25</v>
      </c>
      <c r="GF3">
        <f>SUMIFS(DataRegularSeason20242025!$AA$3:$AA$1315,DataRegularSeason20242025!$B$3:$B$1315, "&lt;=" &amp; GF$1, DataRegularSeason20242025!$D$3:$D$1315, $A3)+SUMIFS(DataRegularSeason20242025!$AB$3:$AB$1315,DataRegularSeason20242025!$B$3:$B$1315, "&lt;=" &amp; GF$1, DataRegularSeason20242025!$E$3:$E$1315, $A3)</f>
        <v>25</v>
      </c>
      <c r="GG3">
        <f>SUMIFS(DataRegularSeason20242025!$AA$3:$AA$1315,DataRegularSeason20242025!$B$3:$B$1315, "&lt;=" &amp; GG$1, DataRegularSeason20242025!$D$3:$D$1315, $A3)+SUMIFS(DataRegularSeason20242025!$AB$3:$AB$1315,DataRegularSeason20242025!$B$3:$B$1315, "&lt;=" &amp; GG$1, DataRegularSeason20242025!$E$3:$E$1315, $A3)</f>
        <v>25</v>
      </c>
      <c r="GH3">
        <f>SUMIFS(DataRegularSeason20242025!$AA$3:$AA$1315,DataRegularSeason20242025!$B$3:$B$1315, "&lt;=" &amp; GH$1, DataRegularSeason20242025!$D$3:$D$1315, $A3)+SUMIFS(DataRegularSeason20242025!$AB$3:$AB$1315,DataRegularSeason20242025!$B$3:$B$1315, "&lt;=" &amp; GH$1, DataRegularSeason20242025!$E$3:$E$1315, $A3)</f>
        <v>25</v>
      </c>
      <c r="GI3">
        <f>SUMIFS(DataRegularSeason20242025!$AA$3:$AA$1315,DataRegularSeason20242025!$B$3:$B$1315, "&lt;=" &amp; GI$1, DataRegularSeason20242025!$D$3:$D$1315, $A3)+SUMIFS(DataRegularSeason20242025!$AB$3:$AB$1315,DataRegularSeason20242025!$B$3:$B$1315, "&lt;=" &amp; GI$1, DataRegularSeason20242025!$E$3:$E$1315, $A3)</f>
        <v>25</v>
      </c>
      <c r="GJ3">
        <f>SUMIFS(DataRegularSeason20242025!$AA$3:$AA$1315,DataRegularSeason20242025!$B$3:$B$1315, "&lt;=" &amp; GJ$1, DataRegularSeason20242025!$D$3:$D$1315, $A3)+SUMIFS(DataRegularSeason20242025!$AB$3:$AB$1315,DataRegularSeason20242025!$B$3:$B$1315, "&lt;=" &amp; GJ$1, DataRegularSeason20242025!$E$3:$E$1315, $A3)</f>
        <v>25</v>
      </c>
      <c r="GK3">
        <f>SUMIFS(DataRegularSeason20242025!$AA$3:$AA$1315,DataRegularSeason20242025!$B$3:$B$1315, "&lt;=" &amp; GK$1, DataRegularSeason20242025!$D$3:$D$1315, $A3)+SUMIFS(DataRegularSeason20242025!$AB$3:$AB$1315,DataRegularSeason20242025!$B$3:$B$1315, "&lt;=" &amp; GK$1, DataRegularSeason20242025!$E$3:$E$1315, $A3)</f>
        <v>25</v>
      </c>
      <c r="GL3">
        <f>SUMIFS(DataRegularSeason20242025!$AA$3:$AA$1315,DataRegularSeason20242025!$B$3:$B$1315, "&lt;=" &amp; GL$1, DataRegularSeason20242025!$D$3:$D$1315, $A3)+SUMIFS(DataRegularSeason20242025!$AB$3:$AB$1315,DataRegularSeason20242025!$B$3:$B$1315, "&lt;=" &amp; GL$1, DataRegularSeason20242025!$E$3:$E$1315, $A3)</f>
        <v>25</v>
      </c>
      <c r="GM3">
        <f>SUMIFS(DataRegularSeason20242025!$AA$3:$AA$1315,DataRegularSeason20242025!$B$3:$B$1315, "&lt;=" &amp; GM$1, DataRegularSeason20242025!$D$3:$D$1315, $A3)+SUMIFS(DataRegularSeason20242025!$AB$3:$AB$1315,DataRegularSeason20242025!$B$3:$B$1315, "&lt;=" &amp; GM$1, DataRegularSeason20242025!$E$3:$E$1315, $A3)</f>
        <v>25</v>
      </c>
      <c r="GN3">
        <f>SUMIFS(DataRegularSeason20242025!$AA$3:$AA$1315,DataRegularSeason20242025!$B$3:$B$1315, "&lt;=" &amp; GN$1, DataRegularSeason20242025!$D$3:$D$1315, $A3)+SUMIFS(DataRegularSeason20242025!$AB$3:$AB$1315,DataRegularSeason20242025!$B$3:$B$1315, "&lt;=" &amp; GN$1, DataRegularSeason20242025!$E$3:$E$1315, $A3)</f>
        <v>25</v>
      </c>
      <c r="GO3">
        <f>SUMIFS(DataRegularSeason20242025!$AA$3:$AA$1315,DataRegularSeason20242025!$B$3:$B$1315, "&lt;=" &amp; GO$1, DataRegularSeason20242025!$D$3:$D$1315, $A3)+SUMIFS(DataRegularSeason20242025!$AB$3:$AB$1315,DataRegularSeason20242025!$B$3:$B$1315, "&lt;=" &amp; GO$1, DataRegularSeason20242025!$E$3:$E$1315, $A3)</f>
        <v>25</v>
      </c>
      <c r="GP3">
        <f>SUMIFS(DataRegularSeason20242025!$AA$3:$AA$1315,DataRegularSeason20242025!$B$3:$B$1315, "&lt;=" &amp; GP$1, DataRegularSeason20242025!$D$3:$D$1315, $A3)+SUMIFS(DataRegularSeason20242025!$AB$3:$AB$1315,DataRegularSeason20242025!$B$3:$B$1315, "&lt;=" &amp; GP$1, DataRegularSeason20242025!$E$3:$E$1315, $A3)</f>
        <v>25</v>
      </c>
      <c r="GQ3">
        <f>SUMIFS(DataRegularSeason20242025!$AA$3:$AA$1315,DataRegularSeason20242025!$B$3:$B$1315, "&lt;=" &amp; GQ$1, DataRegularSeason20242025!$D$3:$D$1315, $A3)+SUMIFS(DataRegularSeason20242025!$AB$3:$AB$1315,DataRegularSeason20242025!$B$3:$B$1315, "&lt;=" &amp; GQ$1, DataRegularSeason20242025!$E$3:$E$1315, $A3)</f>
        <v>25</v>
      </c>
      <c r="GR3">
        <f>SUMIFS(DataRegularSeason20242025!$AA$3:$AA$1315,DataRegularSeason20242025!$B$3:$B$1315, "&lt;=" &amp; GR$1, DataRegularSeason20242025!$D$3:$D$1315, $A3)+SUMIFS(DataRegularSeason20242025!$AB$3:$AB$1315,DataRegularSeason20242025!$B$3:$B$1315, "&lt;=" &amp; GR$1, DataRegularSeason20242025!$E$3:$E$1315, $A3)</f>
        <v>25</v>
      </c>
      <c r="GS3">
        <f>SUMIFS(DataRegularSeason20242025!$AA$3:$AA$1315,DataRegularSeason20242025!$B$3:$B$1315, "&lt;=" &amp; GS$1, DataRegularSeason20242025!$D$3:$D$1315, $A3)+SUMIFS(DataRegularSeason20242025!$AB$3:$AB$1315,DataRegularSeason20242025!$B$3:$B$1315, "&lt;=" &amp; GS$1, DataRegularSeason20242025!$E$3:$E$1315, $A3)</f>
        <v>25</v>
      </c>
      <c r="GT3">
        <f>SUMIFS(DataRegularSeason20242025!$AA$3:$AA$1315,DataRegularSeason20242025!$B$3:$B$1315, "&lt;=" &amp; GT$1, DataRegularSeason20242025!$D$3:$D$1315, $A3)+SUMIFS(DataRegularSeason20242025!$AB$3:$AB$1315,DataRegularSeason20242025!$B$3:$B$1315, "&lt;=" &amp; GT$1, DataRegularSeason20242025!$E$3:$E$1315, $A3)</f>
        <v>25</v>
      </c>
      <c r="GU3">
        <f>SUMIFS(DataRegularSeason20242025!$AA$3:$AA$1315,DataRegularSeason20242025!$B$3:$B$1315, "&lt;=" &amp; GU$1, DataRegularSeason20242025!$D$3:$D$1315, $A3)+SUMIFS(DataRegularSeason20242025!$AB$3:$AB$1315,DataRegularSeason20242025!$B$3:$B$1315, "&lt;=" &amp; GU$1, DataRegularSeason20242025!$E$3:$E$1315, $A3)</f>
        <v>25</v>
      </c>
    </row>
    <row r="4" spans="1:275" x14ac:dyDescent="0.25">
      <c r="A4" t="s">
        <v>43</v>
      </c>
      <c r="B4" t="s">
        <v>98</v>
      </c>
      <c r="C4" t="s">
        <v>81</v>
      </c>
      <c r="D4">
        <f>SUMIFS(DataRegularSeason20242025!$AA$3:$AA$1315,DataRegularSeason20242025!$B$3:$B$1315, "&lt;=" &amp; D$1, DataRegularSeason20242025!$D$3:$D$1315, $A4)+SUMIFS(DataRegularSeason20242025!$AB$3:$AB$1315,DataRegularSeason20242025!$B$3:$B$1315, "&lt;=" &amp; D$1, DataRegularSeason20242025!$E$3:$E$1315, $A4)</f>
        <v>0</v>
      </c>
      <c r="E4">
        <f>SUMIFS(DataRegularSeason20242025!$AA$3:$AA$1315,DataRegularSeason20242025!$B$3:$B$1315, "&lt;=" &amp; E$1, DataRegularSeason20242025!$D$3:$D$1315, $A4)+SUMIFS(DataRegularSeason20242025!$AB$3:$AB$1315,DataRegularSeason20242025!$B$3:$B$1315, "&lt;=" &amp; E$1, DataRegularSeason20242025!$E$3:$E$1315, $A4)</f>
        <v>0</v>
      </c>
      <c r="F4">
        <f>SUMIFS(DataRegularSeason20242025!$AA$3:$AA$1315,DataRegularSeason20242025!$B$3:$B$1315, "&lt;=" &amp; F$1, DataRegularSeason20242025!$D$3:$D$1315, $A4)+SUMIFS(DataRegularSeason20242025!$AB$3:$AB$1315,DataRegularSeason20242025!$B$3:$B$1315, "&lt;=" &amp; F$1, DataRegularSeason20242025!$E$3:$E$1315, $A4)</f>
        <v>0</v>
      </c>
      <c r="G4">
        <f>SUMIFS(DataRegularSeason20242025!$AA$3:$AA$1315,DataRegularSeason20242025!$B$3:$B$1315, "&lt;=" &amp; G$1, DataRegularSeason20242025!$D$3:$D$1315, $A4)+SUMIFS(DataRegularSeason20242025!$AB$3:$AB$1315,DataRegularSeason20242025!$B$3:$B$1315, "&lt;=" &amp; G$1, DataRegularSeason20242025!$E$3:$E$1315, $A4)</f>
        <v>0</v>
      </c>
      <c r="H4">
        <f>SUMIFS(DataRegularSeason20242025!$AA$3:$AA$1315,DataRegularSeason20242025!$B$3:$B$1315, "&lt;=" &amp; H$1, DataRegularSeason20242025!$D$3:$D$1315, $A4)+SUMIFS(DataRegularSeason20242025!$AB$3:$AB$1315,DataRegularSeason20242025!$B$3:$B$1315, "&lt;=" &amp; H$1, DataRegularSeason20242025!$E$3:$E$1315, $A4)</f>
        <v>0</v>
      </c>
      <c r="I4">
        <f>SUMIFS(DataRegularSeason20242025!$AA$3:$AA$1315,DataRegularSeason20242025!$B$3:$B$1315, "&lt;=" &amp; I$1, DataRegularSeason20242025!$D$3:$D$1315, $A4)+SUMIFS(DataRegularSeason20242025!$AB$3:$AB$1315,DataRegularSeason20242025!$B$3:$B$1315, "&lt;=" &amp; I$1, DataRegularSeason20242025!$E$3:$E$1315, $A4)</f>
        <v>0</v>
      </c>
      <c r="J4">
        <f>SUMIFS(DataRegularSeason20242025!$AA$3:$AA$1315,DataRegularSeason20242025!$B$3:$B$1315, "&lt;=" &amp; J$1, DataRegularSeason20242025!$D$3:$D$1315, $A4)+SUMIFS(DataRegularSeason20242025!$AB$3:$AB$1315,DataRegularSeason20242025!$B$3:$B$1315, "&lt;=" &amp; J$1, DataRegularSeason20242025!$E$3:$E$1315, $A4)</f>
        <v>0</v>
      </c>
      <c r="K4">
        <f>SUMIFS(DataRegularSeason20242025!$AA$3:$AA$1315,DataRegularSeason20242025!$B$3:$B$1315, "&lt;=" &amp; K$1, DataRegularSeason20242025!$D$3:$D$1315, $A4)+SUMIFS(DataRegularSeason20242025!$AB$3:$AB$1315,DataRegularSeason20242025!$B$3:$B$1315, "&lt;=" &amp; K$1, DataRegularSeason20242025!$E$3:$E$1315, $A4)</f>
        <v>0</v>
      </c>
      <c r="L4">
        <f>SUMIFS(DataRegularSeason20242025!$AA$3:$AA$1315,DataRegularSeason20242025!$B$3:$B$1315, "&lt;=" &amp; L$1, DataRegularSeason20242025!$D$3:$D$1315, $A4)+SUMIFS(DataRegularSeason20242025!$AB$3:$AB$1315,DataRegularSeason20242025!$B$3:$B$1315, "&lt;=" &amp; L$1, DataRegularSeason20242025!$E$3:$E$1315, $A4)</f>
        <v>2</v>
      </c>
      <c r="M4">
        <f>SUMIFS(DataRegularSeason20242025!$AA$3:$AA$1315,DataRegularSeason20242025!$B$3:$B$1315, "&lt;=" &amp; M$1, DataRegularSeason20242025!$D$3:$D$1315, $A4)+SUMIFS(DataRegularSeason20242025!$AB$3:$AB$1315,DataRegularSeason20242025!$B$3:$B$1315, "&lt;=" &amp; M$1, DataRegularSeason20242025!$E$3:$E$1315, $A4)</f>
        <v>2</v>
      </c>
      <c r="N4">
        <f>SUMIFS(DataRegularSeason20242025!$AA$3:$AA$1315,DataRegularSeason20242025!$B$3:$B$1315, "&lt;=" &amp; N$1, DataRegularSeason20242025!$D$3:$D$1315, $A4)+SUMIFS(DataRegularSeason20242025!$AB$3:$AB$1315,DataRegularSeason20242025!$B$3:$B$1315, "&lt;=" &amp; N$1, DataRegularSeason20242025!$E$3:$E$1315, $A4)</f>
        <v>2</v>
      </c>
      <c r="O4">
        <f>SUMIFS(DataRegularSeason20242025!$AA$3:$AA$1315,DataRegularSeason20242025!$B$3:$B$1315, "&lt;=" &amp; O$1, DataRegularSeason20242025!$D$3:$D$1315, $A4)+SUMIFS(DataRegularSeason20242025!$AB$3:$AB$1315,DataRegularSeason20242025!$B$3:$B$1315, "&lt;=" &amp; O$1, DataRegularSeason20242025!$E$3:$E$1315, $A4)</f>
        <v>2</v>
      </c>
      <c r="P4">
        <f>SUMIFS(DataRegularSeason20242025!$AA$3:$AA$1315,DataRegularSeason20242025!$B$3:$B$1315, "&lt;=" &amp; P$1, DataRegularSeason20242025!$D$3:$D$1315, $A4)+SUMIFS(DataRegularSeason20242025!$AB$3:$AB$1315,DataRegularSeason20242025!$B$3:$B$1315, "&lt;=" &amp; P$1, DataRegularSeason20242025!$E$3:$E$1315, $A4)</f>
        <v>4</v>
      </c>
      <c r="Q4">
        <f>SUMIFS(DataRegularSeason20242025!$AA$3:$AA$1315,DataRegularSeason20242025!$B$3:$B$1315, "&lt;=" &amp; Q$1, DataRegularSeason20242025!$D$3:$D$1315, $A4)+SUMIFS(DataRegularSeason20242025!$AB$3:$AB$1315,DataRegularSeason20242025!$B$3:$B$1315, "&lt;=" &amp; Q$1, DataRegularSeason20242025!$E$3:$E$1315, $A4)</f>
        <v>4</v>
      </c>
      <c r="R4">
        <f>SUMIFS(DataRegularSeason20242025!$AA$3:$AA$1315,DataRegularSeason20242025!$B$3:$B$1315, "&lt;=" &amp; R$1, DataRegularSeason20242025!$D$3:$D$1315, $A4)+SUMIFS(DataRegularSeason20242025!$AB$3:$AB$1315,DataRegularSeason20242025!$B$3:$B$1315, "&lt;=" &amp; R$1, DataRegularSeason20242025!$E$3:$E$1315, $A4)</f>
        <v>6</v>
      </c>
      <c r="S4">
        <f>SUMIFS(DataRegularSeason20242025!$AA$3:$AA$1315,DataRegularSeason20242025!$B$3:$B$1315, "&lt;=" &amp; S$1, DataRegularSeason20242025!$D$3:$D$1315, $A4)+SUMIFS(DataRegularSeason20242025!$AB$3:$AB$1315,DataRegularSeason20242025!$B$3:$B$1315, "&lt;=" &amp; S$1, DataRegularSeason20242025!$E$3:$E$1315, $A4)</f>
        <v>6</v>
      </c>
      <c r="T4">
        <f>SUMIFS(DataRegularSeason20242025!$AA$3:$AA$1315,DataRegularSeason20242025!$B$3:$B$1315, "&lt;=" &amp; T$1, DataRegularSeason20242025!$D$3:$D$1315, $A4)+SUMIFS(DataRegularSeason20242025!$AB$3:$AB$1315,DataRegularSeason20242025!$B$3:$B$1315, "&lt;=" &amp; T$1, DataRegularSeason20242025!$E$3:$E$1315, $A4)</f>
        <v>6</v>
      </c>
      <c r="U4">
        <f>SUMIFS(DataRegularSeason20242025!$AA$3:$AA$1315,DataRegularSeason20242025!$B$3:$B$1315, "&lt;=" &amp; U$1, DataRegularSeason20242025!$D$3:$D$1315, $A4)+SUMIFS(DataRegularSeason20242025!$AB$3:$AB$1315,DataRegularSeason20242025!$B$3:$B$1315, "&lt;=" &amp; U$1, DataRegularSeason20242025!$E$3:$E$1315, $A4)</f>
        <v>6</v>
      </c>
      <c r="V4">
        <f>SUMIFS(DataRegularSeason20242025!$AA$3:$AA$1315,DataRegularSeason20242025!$B$3:$B$1315, "&lt;=" &amp; V$1, DataRegularSeason20242025!$D$3:$D$1315, $A4)+SUMIFS(DataRegularSeason20242025!$AB$3:$AB$1315,DataRegularSeason20242025!$B$3:$B$1315, "&lt;=" &amp; V$1, DataRegularSeason20242025!$E$3:$E$1315, $A4)</f>
        <v>6</v>
      </c>
      <c r="W4">
        <f>SUMIFS(DataRegularSeason20242025!$AA$3:$AA$1315,DataRegularSeason20242025!$B$3:$B$1315, "&lt;=" &amp; W$1, DataRegularSeason20242025!$D$3:$D$1315, $A4)+SUMIFS(DataRegularSeason20242025!$AB$3:$AB$1315,DataRegularSeason20242025!$B$3:$B$1315, "&lt;=" &amp; W$1, DataRegularSeason20242025!$E$3:$E$1315, $A4)</f>
        <v>8</v>
      </c>
      <c r="X4">
        <f>SUMIFS(DataRegularSeason20242025!$AA$3:$AA$1315,DataRegularSeason20242025!$B$3:$B$1315, "&lt;=" &amp; X$1, DataRegularSeason20242025!$D$3:$D$1315, $A4)+SUMIFS(DataRegularSeason20242025!$AB$3:$AB$1315,DataRegularSeason20242025!$B$3:$B$1315, "&lt;=" &amp; X$1, DataRegularSeason20242025!$E$3:$E$1315, $A4)</f>
        <v>8</v>
      </c>
      <c r="Y4">
        <f>SUMIFS(DataRegularSeason20242025!$AA$3:$AA$1315,DataRegularSeason20242025!$B$3:$B$1315, "&lt;=" &amp; Y$1, DataRegularSeason20242025!$D$3:$D$1315, $A4)+SUMIFS(DataRegularSeason20242025!$AB$3:$AB$1315,DataRegularSeason20242025!$B$3:$B$1315, "&lt;=" &amp; Y$1, DataRegularSeason20242025!$E$3:$E$1315, $A4)</f>
        <v>8</v>
      </c>
      <c r="Z4">
        <f>SUMIFS(DataRegularSeason20242025!$AA$3:$AA$1315,DataRegularSeason20242025!$B$3:$B$1315, "&lt;=" &amp; Z$1, DataRegularSeason20242025!$D$3:$D$1315, $A4)+SUMIFS(DataRegularSeason20242025!$AB$3:$AB$1315,DataRegularSeason20242025!$B$3:$B$1315, "&lt;=" &amp; Z$1, DataRegularSeason20242025!$E$3:$E$1315, $A4)</f>
        <v>8</v>
      </c>
      <c r="AA4">
        <f>SUMIFS(DataRegularSeason20242025!$AA$3:$AA$1315,DataRegularSeason20242025!$B$3:$B$1315, "&lt;=" &amp; AA$1, DataRegularSeason20242025!$D$3:$D$1315, $A4)+SUMIFS(DataRegularSeason20242025!$AB$3:$AB$1315,DataRegularSeason20242025!$B$3:$B$1315, "&lt;=" &amp; AA$1, DataRegularSeason20242025!$E$3:$E$1315, $A4)</f>
        <v>10</v>
      </c>
      <c r="AB4">
        <f>SUMIFS(DataRegularSeason20242025!$AA$3:$AA$1315,DataRegularSeason20242025!$B$3:$B$1315, "&lt;=" &amp; AB$1, DataRegularSeason20242025!$D$3:$D$1315, $A4)+SUMIFS(DataRegularSeason20242025!$AB$3:$AB$1315,DataRegularSeason20242025!$B$3:$B$1315, "&lt;=" &amp; AB$1, DataRegularSeason20242025!$E$3:$E$1315, $A4)</f>
        <v>10</v>
      </c>
      <c r="AC4">
        <f>SUMIFS(DataRegularSeason20242025!$AA$3:$AA$1315,DataRegularSeason20242025!$B$3:$B$1315, "&lt;=" &amp; AC$1, DataRegularSeason20242025!$D$3:$D$1315, $A4)+SUMIFS(DataRegularSeason20242025!$AB$3:$AB$1315,DataRegularSeason20242025!$B$3:$B$1315, "&lt;=" &amp; AC$1, DataRegularSeason20242025!$E$3:$E$1315, $A4)</f>
        <v>12</v>
      </c>
      <c r="AD4">
        <f>SUMIFS(DataRegularSeason20242025!$AA$3:$AA$1315,DataRegularSeason20242025!$B$3:$B$1315, "&lt;=" &amp; AD$1, DataRegularSeason20242025!$D$3:$D$1315, $A4)+SUMIFS(DataRegularSeason20242025!$AB$3:$AB$1315,DataRegularSeason20242025!$B$3:$B$1315, "&lt;=" &amp; AD$1, DataRegularSeason20242025!$E$3:$E$1315, $A4)</f>
        <v>12</v>
      </c>
      <c r="AE4">
        <f>SUMIFS(DataRegularSeason20242025!$AA$3:$AA$1315,DataRegularSeason20242025!$B$3:$B$1315, "&lt;=" &amp; AE$1, DataRegularSeason20242025!$D$3:$D$1315, $A4)+SUMIFS(DataRegularSeason20242025!$AB$3:$AB$1315,DataRegularSeason20242025!$B$3:$B$1315, "&lt;=" &amp; AE$1, DataRegularSeason20242025!$E$3:$E$1315, $A4)</f>
        <v>14</v>
      </c>
      <c r="AF4">
        <f>SUMIFS(DataRegularSeason20242025!$AA$3:$AA$1315,DataRegularSeason20242025!$B$3:$B$1315, "&lt;=" &amp; AF$1, DataRegularSeason20242025!$D$3:$D$1315, $A4)+SUMIFS(DataRegularSeason20242025!$AB$3:$AB$1315,DataRegularSeason20242025!$B$3:$B$1315, "&lt;=" &amp; AF$1, DataRegularSeason20242025!$E$3:$E$1315, $A4)</f>
        <v>14</v>
      </c>
      <c r="AG4">
        <f>SUMIFS(DataRegularSeason20242025!$AA$3:$AA$1315,DataRegularSeason20242025!$B$3:$B$1315, "&lt;=" &amp; AG$1, DataRegularSeason20242025!$D$3:$D$1315, $A4)+SUMIFS(DataRegularSeason20242025!$AB$3:$AB$1315,DataRegularSeason20242025!$B$3:$B$1315, "&lt;=" &amp; AG$1, DataRegularSeason20242025!$E$3:$E$1315, $A4)</f>
        <v>14</v>
      </c>
      <c r="AH4">
        <f>SUMIFS(DataRegularSeason20242025!$AA$3:$AA$1315,DataRegularSeason20242025!$B$3:$B$1315, "&lt;=" &amp; AH$1, DataRegularSeason20242025!$D$3:$D$1315, $A4)+SUMIFS(DataRegularSeason20242025!$AB$3:$AB$1315,DataRegularSeason20242025!$B$3:$B$1315, "&lt;=" &amp; AH$1, DataRegularSeason20242025!$E$3:$E$1315, $A4)</f>
        <v>14</v>
      </c>
      <c r="AI4">
        <f>SUMIFS(DataRegularSeason20242025!$AA$3:$AA$1315,DataRegularSeason20242025!$B$3:$B$1315, "&lt;=" &amp; AI$1, DataRegularSeason20242025!$D$3:$D$1315, $A4)+SUMIFS(DataRegularSeason20242025!$AB$3:$AB$1315,DataRegularSeason20242025!$B$3:$B$1315, "&lt;=" &amp; AI$1, DataRegularSeason20242025!$E$3:$E$1315, $A4)</f>
        <v>14</v>
      </c>
      <c r="AJ4">
        <f>SUMIFS(DataRegularSeason20242025!$AA$3:$AA$1315,DataRegularSeason20242025!$B$3:$B$1315, "&lt;=" &amp; AJ$1, DataRegularSeason20242025!$D$3:$D$1315, $A4)+SUMIFS(DataRegularSeason20242025!$AB$3:$AB$1315,DataRegularSeason20242025!$B$3:$B$1315, "&lt;=" &amp; AJ$1, DataRegularSeason20242025!$E$3:$E$1315, $A4)</f>
        <v>14</v>
      </c>
      <c r="AK4">
        <f>SUMIFS(DataRegularSeason20242025!$AA$3:$AA$1315,DataRegularSeason20242025!$B$3:$B$1315, "&lt;=" &amp; AK$1, DataRegularSeason20242025!$D$3:$D$1315, $A4)+SUMIFS(DataRegularSeason20242025!$AB$3:$AB$1315,DataRegularSeason20242025!$B$3:$B$1315, "&lt;=" &amp; AK$1, DataRegularSeason20242025!$E$3:$E$1315, $A4)</f>
        <v>14</v>
      </c>
      <c r="AL4">
        <f>SUMIFS(DataRegularSeason20242025!$AA$3:$AA$1315,DataRegularSeason20242025!$B$3:$B$1315, "&lt;=" &amp; AL$1, DataRegularSeason20242025!$D$3:$D$1315, $A4)+SUMIFS(DataRegularSeason20242025!$AB$3:$AB$1315,DataRegularSeason20242025!$B$3:$B$1315, "&lt;=" &amp; AL$1, DataRegularSeason20242025!$E$3:$E$1315, $A4)</f>
        <v>14</v>
      </c>
      <c r="AM4">
        <f>SUMIFS(DataRegularSeason20242025!$AA$3:$AA$1315,DataRegularSeason20242025!$B$3:$B$1315, "&lt;=" &amp; AM$1, DataRegularSeason20242025!$D$3:$D$1315, $A4)+SUMIFS(DataRegularSeason20242025!$AB$3:$AB$1315,DataRegularSeason20242025!$B$3:$B$1315, "&lt;=" &amp; AM$1, DataRegularSeason20242025!$E$3:$E$1315, $A4)</f>
        <v>15</v>
      </c>
      <c r="AN4">
        <f>SUMIFS(DataRegularSeason20242025!$AA$3:$AA$1315,DataRegularSeason20242025!$B$3:$B$1315, "&lt;=" &amp; AN$1, DataRegularSeason20242025!$D$3:$D$1315, $A4)+SUMIFS(DataRegularSeason20242025!$AB$3:$AB$1315,DataRegularSeason20242025!$B$3:$B$1315, "&lt;=" &amp; AN$1, DataRegularSeason20242025!$E$3:$E$1315, $A4)</f>
        <v>15</v>
      </c>
      <c r="AO4">
        <f>SUMIFS(DataRegularSeason20242025!$AA$3:$AA$1315,DataRegularSeason20242025!$B$3:$B$1315, "&lt;=" &amp; AO$1, DataRegularSeason20242025!$D$3:$D$1315, $A4)+SUMIFS(DataRegularSeason20242025!$AB$3:$AB$1315,DataRegularSeason20242025!$B$3:$B$1315, "&lt;=" &amp; AO$1, DataRegularSeason20242025!$E$3:$E$1315, $A4)</f>
        <v>15</v>
      </c>
      <c r="AP4">
        <f>SUMIFS(DataRegularSeason20242025!$AA$3:$AA$1315,DataRegularSeason20242025!$B$3:$B$1315, "&lt;=" &amp; AP$1, DataRegularSeason20242025!$D$3:$D$1315, $A4)+SUMIFS(DataRegularSeason20242025!$AB$3:$AB$1315,DataRegularSeason20242025!$B$3:$B$1315, "&lt;=" &amp; AP$1, DataRegularSeason20242025!$E$3:$E$1315, $A4)</f>
        <v>15</v>
      </c>
      <c r="AQ4">
        <f>SUMIFS(DataRegularSeason20242025!$AA$3:$AA$1315,DataRegularSeason20242025!$B$3:$B$1315, "&lt;=" &amp; AQ$1, DataRegularSeason20242025!$D$3:$D$1315, $A4)+SUMIFS(DataRegularSeason20242025!$AB$3:$AB$1315,DataRegularSeason20242025!$B$3:$B$1315, "&lt;=" &amp; AQ$1, DataRegularSeason20242025!$E$3:$E$1315, $A4)</f>
        <v>15</v>
      </c>
      <c r="AR4">
        <f>SUMIFS(DataRegularSeason20242025!$AA$3:$AA$1315,DataRegularSeason20242025!$B$3:$B$1315, "&lt;=" &amp; AR$1, DataRegularSeason20242025!$D$3:$D$1315, $A4)+SUMIFS(DataRegularSeason20242025!$AB$3:$AB$1315,DataRegularSeason20242025!$B$3:$B$1315, "&lt;=" &amp; AR$1, DataRegularSeason20242025!$E$3:$E$1315, $A4)</f>
        <v>15</v>
      </c>
      <c r="AS4">
        <f>SUMIFS(DataRegularSeason20242025!$AA$3:$AA$1315,DataRegularSeason20242025!$B$3:$B$1315, "&lt;=" &amp; AS$1, DataRegularSeason20242025!$D$3:$D$1315, $A4)+SUMIFS(DataRegularSeason20242025!$AB$3:$AB$1315,DataRegularSeason20242025!$B$3:$B$1315, "&lt;=" &amp; AS$1, DataRegularSeason20242025!$E$3:$E$1315, $A4)</f>
        <v>15</v>
      </c>
      <c r="AT4">
        <f>SUMIFS(DataRegularSeason20242025!$AA$3:$AA$1315,DataRegularSeason20242025!$B$3:$B$1315, "&lt;=" &amp; AT$1, DataRegularSeason20242025!$D$3:$D$1315, $A4)+SUMIFS(DataRegularSeason20242025!$AB$3:$AB$1315,DataRegularSeason20242025!$B$3:$B$1315, "&lt;=" &amp; AT$1, DataRegularSeason20242025!$E$3:$E$1315, $A4)</f>
        <v>17</v>
      </c>
      <c r="AU4">
        <f>SUMIFS(DataRegularSeason20242025!$AA$3:$AA$1315,DataRegularSeason20242025!$B$3:$B$1315, "&lt;=" &amp; AU$1, DataRegularSeason20242025!$D$3:$D$1315, $A4)+SUMIFS(DataRegularSeason20242025!$AB$3:$AB$1315,DataRegularSeason20242025!$B$3:$B$1315, "&lt;=" &amp; AU$1, DataRegularSeason20242025!$E$3:$E$1315, $A4)</f>
        <v>17</v>
      </c>
      <c r="AV4">
        <f>SUMIFS(DataRegularSeason20242025!$AA$3:$AA$1315,DataRegularSeason20242025!$B$3:$B$1315, "&lt;=" &amp; AV$1, DataRegularSeason20242025!$D$3:$D$1315, $A4)+SUMIFS(DataRegularSeason20242025!$AB$3:$AB$1315,DataRegularSeason20242025!$B$3:$B$1315, "&lt;=" &amp; AV$1, DataRegularSeason20242025!$E$3:$E$1315, $A4)</f>
        <v>19</v>
      </c>
      <c r="AW4">
        <f>SUMIFS(DataRegularSeason20242025!$AA$3:$AA$1315,DataRegularSeason20242025!$B$3:$B$1315, "&lt;=" &amp; AW$1, DataRegularSeason20242025!$D$3:$D$1315, $A4)+SUMIFS(DataRegularSeason20242025!$AB$3:$AB$1315,DataRegularSeason20242025!$B$3:$B$1315, "&lt;=" &amp; AW$1, DataRegularSeason20242025!$E$3:$E$1315, $A4)</f>
        <v>19</v>
      </c>
      <c r="AX4">
        <f>SUMIFS(DataRegularSeason20242025!$AA$3:$AA$1315,DataRegularSeason20242025!$B$3:$B$1315, "&lt;=" &amp; AX$1, DataRegularSeason20242025!$D$3:$D$1315, $A4)+SUMIFS(DataRegularSeason20242025!$AB$3:$AB$1315,DataRegularSeason20242025!$B$3:$B$1315, "&lt;=" &amp; AX$1, DataRegularSeason20242025!$E$3:$E$1315, $A4)</f>
        <v>19</v>
      </c>
      <c r="AY4">
        <f>SUMIFS(DataRegularSeason20242025!$AA$3:$AA$1315,DataRegularSeason20242025!$B$3:$B$1315, "&lt;=" &amp; AY$1, DataRegularSeason20242025!$D$3:$D$1315, $A4)+SUMIFS(DataRegularSeason20242025!$AB$3:$AB$1315,DataRegularSeason20242025!$B$3:$B$1315, "&lt;=" &amp; AY$1, DataRegularSeason20242025!$E$3:$E$1315, $A4)</f>
        <v>21</v>
      </c>
      <c r="AZ4">
        <f>SUMIFS(DataRegularSeason20242025!$AA$3:$AA$1315,DataRegularSeason20242025!$B$3:$B$1315, "&lt;=" &amp; AZ$1, DataRegularSeason20242025!$D$3:$D$1315, $A4)+SUMIFS(DataRegularSeason20242025!$AB$3:$AB$1315,DataRegularSeason20242025!$B$3:$B$1315, "&lt;=" &amp; AZ$1, DataRegularSeason20242025!$E$3:$E$1315, $A4)</f>
        <v>21</v>
      </c>
      <c r="BA4">
        <f>SUMIFS(DataRegularSeason20242025!$AA$3:$AA$1315,DataRegularSeason20242025!$B$3:$B$1315, "&lt;=" &amp; BA$1, DataRegularSeason20242025!$D$3:$D$1315, $A4)+SUMIFS(DataRegularSeason20242025!$AB$3:$AB$1315,DataRegularSeason20242025!$B$3:$B$1315, "&lt;=" &amp; BA$1, DataRegularSeason20242025!$E$3:$E$1315, $A4)</f>
        <v>21</v>
      </c>
      <c r="BB4">
        <f>SUMIFS(DataRegularSeason20242025!$AA$3:$AA$1315,DataRegularSeason20242025!$B$3:$B$1315, "&lt;=" &amp; BB$1, DataRegularSeason20242025!$D$3:$D$1315, $A4)+SUMIFS(DataRegularSeason20242025!$AB$3:$AB$1315,DataRegularSeason20242025!$B$3:$B$1315, "&lt;=" &amp; BB$1, DataRegularSeason20242025!$E$3:$E$1315, $A4)</f>
        <v>21</v>
      </c>
      <c r="BC4">
        <f>SUMIFS(DataRegularSeason20242025!$AA$3:$AA$1315,DataRegularSeason20242025!$B$3:$B$1315, "&lt;=" &amp; BC$1, DataRegularSeason20242025!$D$3:$D$1315, $A4)+SUMIFS(DataRegularSeason20242025!$AB$3:$AB$1315,DataRegularSeason20242025!$B$3:$B$1315, "&lt;=" &amp; BC$1, DataRegularSeason20242025!$E$3:$E$1315, $A4)</f>
        <v>21</v>
      </c>
      <c r="BD4">
        <f>SUMIFS(DataRegularSeason20242025!$AA$3:$AA$1315,DataRegularSeason20242025!$B$3:$B$1315, "&lt;=" &amp; BD$1, DataRegularSeason20242025!$D$3:$D$1315, $A4)+SUMIFS(DataRegularSeason20242025!$AB$3:$AB$1315,DataRegularSeason20242025!$B$3:$B$1315, "&lt;=" &amp; BD$1, DataRegularSeason20242025!$E$3:$E$1315, $A4)</f>
        <v>21</v>
      </c>
      <c r="BE4">
        <f>SUMIFS(DataRegularSeason20242025!$AA$3:$AA$1315,DataRegularSeason20242025!$B$3:$B$1315, "&lt;=" &amp; BE$1, DataRegularSeason20242025!$D$3:$D$1315, $A4)+SUMIFS(DataRegularSeason20242025!$AB$3:$AB$1315,DataRegularSeason20242025!$B$3:$B$1315, "&lt;=" &amp; BE$1, DataRegularSeason20242025!$E$3:$E$1315, $A4)</f>
        <v>21</v>
      </c>
      <c r="BF4">
        <f>SUMIFS(DataRegularSeason20242025!$AA$3:$AA$1315,DataRegularSeason20242025!$B$3:$B$1315, "&lt;=" &amp; BF$1, DataRegularSeason20242025!$D$3:$D$1315, $A4)+SUMIFS(DataRegularSeason20242025!$AB$3:$AB$1315,DataRegularSeason20242025!$B$3:$B$1315, "&lt;=" &amp; BF$1, DataRegularSeason20242025!$E$3:$E$1315, $A4)</f>
        <v>21</v>
      </c>
      <c r="BG4">
        <f>SUMIFS(DataRegularSeason20242025!$AA$3:$AA$1315,DataRegularSeason20242025!$B$3:$B$1315, "&lt;=" &amp; BG$1, DataRegularSeason20242025!$D$3:$D$1315, $A4)+SUMIFS(DataRegularSeason20242025!$AB$3:$AB$1315,DataRegularSeason20242025!$B$3:$B$1315, "&lt;=" &amp; BG$1, DataRegularSeason20242025!$E$3:$E$1315, $A4)</f>
        <v>21</v>
      </c>
      <c r="BH4">
        <f>SUMIFS(DataRegularSeason20242025!$AA$3:$AA$1315,DataRegularSeason20242025!$B$3:$B$1315, "&lt;=" &amp; BH$1, DataRegularSeason20242025!$D$3:$D$1315, $A4)+SUMIFS(DataRegularSeason20242025!$AB$3:$AB$1315,DataRegularSeason20242025!$B$3:$B$1315, "&lt;=" &amp; BH$1, DataRegularSeason20242025!$E$3:$E$1315, $A4)</f>
        <v>21</v>
      </c>
      <c r="BI4">
        <f>SUMIFS(DataRegularSeason20242025!$AA$3:$AA$1315,DataRegularSeason20242025!$B$3:$B$1315, "&lt;=" &amp; BI$1, DataRegularSeason20242025!$D$3:$D$1315, $A4)+SUMIFS(DataRegularSeason20242025!$AB$3:$AB$1315,DataRegularSeason20242025!$B$3:$B$1315, "&lt;=" &amp; BI$1, DataRegularSeason20242025!$E$3:$E$1315, $A4)</f>
        <v>21</v>
      </c>
      <c r="BJ4">
        <f>SUMIFS(DataRegularSeason20242025!$AA$3:$AA$1315,DataRegularSeason20242025!$B$3:$B$1315, "&lt;=" &amp; BJ$1, DataRegularSeason20242025!$D$3:$D$1315, $A4)+SUMIFS(DataRegularSeason20242025!$AB$3:$AB$1315,DataRegularSeason20242025!$B$3:$B$1315, "&lt;=" &amp; BJ$1, DataRegularSeason20242025!$E$3:$E$1315, $A4)</f>
        <v>21</v>
      </c>
      <c r="BK4">
        <f>SUMIFS(DataRegularSeason20242025!$AA$3:$AA$1315,DataRegularSeason20242025!$B$3:$B$1315, "&lt;=" &amp; BK$1, DataRegularSeason20242025!$D$3:$D$1315, $A4)+SUMIFS(DataRegularSeason20242025!$AB$3:$AB$1315,DataRegularSeason20242025!$B$3:$B$1315, "&lt;=" &amp; BK$1, DataRegularSeason20242025!$E$3:$E$1315, $A4)</f>
        <v>21</v>
      </c>
      <c r="BL4">
        <f>SUMIFS(DataRegularSeason20242025!$AA$3:$AA$1315,DataRegularSeason20242025!$B$3:$B$1315, "&lt;=" &amp; BL$1, DataRegularSeason20242025!$D$3:$D$1315, $A4)+SUMIFS(DataRegularSeason20242025!$AB$3:$AB$1315,DataRegularSeason20242025!$B$3:$B$1315, "&lt;=" &amp; BL$1, DataRegularSeason20242025!$E$3:$E$1315, $A4)</f>
        <v>21</v>
      </c>
      <c r="BM4">
        <f>SUMIFS(DataRegularSeason20242025!$AA$3:$AA$1315,DataRegularSeason20242025!$B$3:$B$1315, "&lt;=" &amp; BM$1, DataRegularSeason20242025!$D$3:$D$1315, $A4)+SUMIFS(DataRegularSeason20242025!$AB$3:$AB$1315,DataRegularSeason20242025!$B$3:$B$1315, "&lt;=" &amp; BM$1, DataRegularSeason20242025!$E$3:$E$1315, $A4)</f>
        <v>21</v>
      </c>
      <c r="BN4">
        <f>SUMIFS(DataRegularSeason20242025!$AA$3:$AA$1315,DataRegularSeason20242025!$B$3:$B$1315, "&lt;=" &amp; BN$1, DataRegularSeason20242025!$D$3:$D$1315, $A4)+SUMIFS(DataRegularSeason20242025!$AB$3:$AB$1315,DataRegularSeason20242025!$B$3:$B$1315, "&lt;=" &amp; BN$1, DataRegularSeason20242025!$E$3:$E$1315, $A4)</f>
        <v>21</v>
      </c>
      <c r="BO4">
        <f>SUMIFS(DataRegularSeason20242025!$AA$3:$AA$1315,DataRegularSeason20242025!$B$3:$B$1315, "&lt;=" &amp; BO$1, DataRegularSeason20242025!$D$3:$D$1315, $A4)+SUMIFS(DataRegularSeason20242025!$AB$3:$AB$1315,DataRegularSeason20242025!$B$3:$B$1315, "&lt;=" &amp; BO$1, DataRegularSeason20242025!$E$3:$E$1315, $A4)</f>
        <v>21</v>
      </c>
      <c r="BP4">
        <f>SUMIFS(DataRegularSeason20242025!$AA$3:$AA$1315,DataRegularSeason20242025!$B$3:$B$1315, "&lt;=" &amp; BP$1, DataRegularSeason20242025!$D$3:$D$1315, $A4)+SUMIFS(DataRegularSeason20242025!$AB$3:$AB$1315,DataRegularSeason20242025!$B$3:$B$1315, "&lt;=" &amp; BP$1, DataRegularSeason20242025!$E$3:$E$1315, $A4)</f>
        <v>21</v>
      </c>
      <c r="BQ4">
        <f>SUMIFS(DataRegularSeason20242025!$AA$3:$AA$1315,DataRegularSeason20242025!$B$3:$B$1315, "&lt;=" &amp; BQ$1, DataRegularSeason20242025!$D$3:$D$1315, $A4)+SUMIFS(DataRegularSeason20242025!$AB$3:$AB$1315,DataRegularSeason20242025!$B$3:$B$1315, "&lt;=" &amp; BQ$1, DataRegularSeason20242025!$E$3:$E$1315, $A4)</f>
        <v>21</v>
      </c>
      <c r="BR4">
        <f>SUMIFS(DataRegularSeason20242025!$AA$3:$AA$1315,DataRegularSeason20242025!$B$3:$B$1315, "&lt;=" &amp; BR$1, DataRegularSeason20242025!$D$3:$D$1315, $A4)+SUMIFS(DataRegularSeason20242025!$AB$3:$AB$1315,DataRegularSeason20242025!$B$3:$B$1315, "&lt;=" &amp; BR$1, DataRegularSeason20242025!$E$3:$E$1315, $A4)</f>
        <v>21</v>
      </c>
      <c r="BS4">
        <f>SUMIFS(DataRegularSeason20242025!$AA$3:$AA$1315,DataRegularSeason20242025!$B$3:$B$1315, "&lt;=" &amp; BS$1, DataRegularSeason20242025!$D$3:$D$1315, $A4)+SUMIFS(DataRegularSeason20242025!$AB$3:$AB$1315,DataRegularSeason20242025!$B$3:$B$1315, "&lt;=" &amp; BS$1, DataRegularSeason20242025!$E$3:$E$1315, $A4)</f>
        <v>21</v>
      </c>
      <c r="BT4">
        <f>SUMIFS(DataRegularSeason20242025!$AA$3:$AA$1315,DataRegularSeason20242025!$B$3:$B$1315, "&lt;=" &amp; BT$1, DataRegularSeason20242025!$D$3:$D$1315, $A4)+SUMIFS(DataRegularSeason20242025!$AB$3:$AB$1315,DataRegularSeason20242025!$B$3:$B$1315, "&lt;=" &amp; BT$1, DataRegularSeason20242025!$E$3:$E$1315, $A4)</f>
        <v>21</v>
      </c>
      <c r="BU4">
        <f>SUMIFS(DataRegularSeason20242025!$AA$3:$AA$1315,DataRegularSeason20242025!$B$3:$B$1315, "&lt;=" &amp; BU$1, DataRegularSeason20242025!$D$3:$D$1315, $A4)+SUMIFS(DataRegularSeason20242025!$AB$3:$AB$1315,DataRegularSeason20242025!$B$3:$B$1315, "&lt;=" &amp; BU$1, DataRegularSeason20242025!$E$3:$E$1315, $A4)</f>
        <v>21</v>
      </c>
      <c r="BV4">
        <f>SUMIFS(DataRegularSeason20242025!$AA$3:$AA$1315,DataRegularSeason20242025!$B$3:$B$1315, "&lt;=" &amp; BV$1, DataRegularSeason20242025!$D$3:$D$1315, $A4)+SUMIFS(DataRegularSeason20242025!$AB$3:$AB$1315,DataRegularSeason20242025!$B$3:$B$1315, "&lt;=" &amp; BV$1, DataRegularSeason20242025!$E$3:$E$1315, $A4)</f>
        <v>21</v>
      </c>
      <c r="BW4">
        <f>SUMIFS(DataRegularSeason20242025!$AA$3:$AA$1315,DataRegularSeason20242025!$B$3:$B$1315, "&lt;=" &amp; BW$1, DataRegularSeason20242025!$D$3:$D$1315, $A4)+SUMIFS(DataRegularSeason20242025!$AB$3:$AB$1315,DataRegularSeason20242025!$B$3:$B$1315, "&lt;=" &amp; BW$1, DataRegularSeason20242025!$E$3:$E$1315, $A4)</f>
        <v>21</v>
      </c>
      <c r="BX4">
        <f>SUMIFS(DataRegularSeason20242025!$AA$3:$AA$1315,DataRegularSeason20242025!$B$3:$B$1315, "&lt;=" &amp; BX$1, DataRegularSeason20242025!$D$3:$D$1315, $A4)+SUMIFS(DataRegularSeason20242025!$AB$3:$AB$1315,DataRegularSeason20242025!$B$3:$B$1315, "&lt;=" &amp; BX$1, DataRegularSeason20242025!$E$3:$E$1315, $A4)</f>
        <v>21</v>
      </c>
      <c r="BY4">
        <f>SUMIFS(DataRegularSeason20242025!$AA$3:$AA$1315,DataRegularSeason20242025!$B$3:$B$1315, "&lt;=" &amp; BY$1, DataRegularSeason20242025!$D$3:$D$1315, $A4)+SUMIFS(DataRegularSeason20242025!$AB$3:$AB$1315,DataRegularSeason20242025!$B$3:$B$1315, "&lt;=" &amp; BY$1, DataRegularSeason20242025!$E$3:$E$1315, $A4)</f>
        <v>21</v>
      </c>
      <c r="BZ4">
        <f>SUMIFS(DataRegularSeason20242025!$AA$3:$AA$1315,DataRegularSeason20242025!$B$3:$B$1315, "&lt;=" &amp; BZ$1, DataRegularSeason20242025!$D$3:$D$1315, $A4)+SUMIFS(DataRegularSeason20242025!$AB$3:$AB$1315,DataRegularSeason20242025!$B$3:$B$1315, "&lt;=" &amp; BZ$1, DataRegularSeason20242025!$E$3:$E$1315, $A4)</f>
        <v>21</v>
      </c>
      <c r="CA4">
        <f>SUMIFS(DataRegularSeason20242025!$AA$3:$AA$1315,DataRegularSeason20242025!$B$3:$B$1315, "&lt;=" &amp; CA$1, DataRegularSeason20242025!$D$3:$D$1315, $A4)+SUMIFS(DataRegularSeason20242025!$AB$3:$AB$1315,DataRegularSeason20242025!$B$3:$B$1315, "&lt;=" &amp; CA$1, DataRegularSeason20242025!$E$3:$E$1315, $A4)</f>
        <v>21</v>
      </c>
      <c r="CB4">
        <f>SUMIFS(DataRegularSeason20242025!$AA$3:$AA$1315,DataRegularSeason20242025!$B$3:$B$1315, "&lt;=" &amp; CB$1, DataRegularSeason20242025!$D$3:$D$1315, $A4)+SUMIFS(DataRegularSeason20242025!$AB$3:$AB$1315,DataRegularSeason20242025!$B$3:$B$1315, "&lt;=" &amp; CB$1, DataRegularSeason20242025!$E$3:$E$1315, $A4)</f>
        <v>21</v>
      </c>
      <c r="CC4">
        <f>SUMIFS(DataRegularSeason20242025!$AA$3:$AA$1315,DataRegularSeason20242025!$B$3:$B$1315, "&lt;=" &amp; CC$1, DataRegularSeason20242025!$D$3:$D$1315, $A4)+SUMIFS(DataRegularSeason20242025!$AB$3:$AB$1315,DataRegularSeason20242025!$B$3:$B$1315, "&lt;=" &amp; CC$1, DataRegularSeason20242025!$E$3:$E$1315, $A4)</f>
        <v>21</v>
      </c>
      <c r="CD4">
        <f>SUMIFS(DataRegularSeason20242025!$AA$3:$AA$1315,DataRegularSeason20242025!$B$3:$B$1315, "&lt;=" &amp; CD$1, DataRegularSeason20242025!$D$3:$D$1315, $A4)+SUMIFS(DataRegularSeason20242025!$AB$3:$AB$1315,DataRegularSeason20242025!$B$3:$B$1315, "&lt;=" &amp; CD$1, DataRegularSeason20242025!$E$3:$E$1315, $A4)</f>
        <v>21</v>
      </c>
      <c r="CE4">
        <f>SUMIFS(DataRegularSeason20242025!$AA$3:$AA$1315,DataRegularSeason20242025!$B$3:$B$1315, "&lt;=" &amp; CE$1, DataRegularSeason20242025!$D$3:$D$1315, $A4)+SUMIFS(DataRegularSeason20242025!$AB$3:$AB$1315,DataRegularSeason20242025!$B$3:$B$1315, "&lt;=" &amp; CE$1, DataRegularSeason20242025!$E$3:$E$1315, $A4)</f>
        <v>21</v>
      </c>
      <c r="CF4">
        <f>SUMIFS(DataRegularSeason20242025!$AA$3:$AA$1315,DataRegularSeason20242025!$B$3:$B$1315, "&lt;=" &amp; CF$1, DataRegularSeason20242025!$D$3:$D$1315, $A4)+SUMIFS(DataRegularSeason20242025!$AB$3:$AB$1315,DataRegularSeason20242025!$B$3:$B$1315, "&lt;=" &amp; CF$1, DataRegularSeason20242025!$E$3:$E$1315, $A4)</f>
        <v>21</v>
      </c>
      <c r="CG4">
        <f>SUMIFS(DataRegularSeason20242025!$AA$3:$AA$1315,DataRegularSeason20242025!$B$3:$B$1315, "&lt;=" &amp; CG$1, DataRegularSeason20242025!$D$3:$D$1315, $A4)+SUMIFS(DataRegularSeason20242025!$AB$3:$AB$1315,DataRegularSeason20242025!$B$3:$B$1315, "&lt;=" &amp; CG$1, DataRegularSeason20242025!$E$3:$E$1315, $A4)</f>
        <v>21</v>
      </c>
      <c r="CH4">
        <f>SUMIFS(DataRegularSeason20242025!$AA$3:$AA$1315,DataRegularSeason20242025!$B$3:$B$1315, "&lt;=" &amp; CH$1, DataRegularSeason20242025!$D$3:$D$1315, $A4)+SUMIFS(DataRegularSeason20242025!$AB$3:$AB$1315,DataRegularSeason20242025!$B$3:$B$1315, "&lt;=" &amp; CH$1, DataRegularSeason20242025!$E$3:$E$1315, $A4)</f>
        <v>21</v>
      </c>
      <c r="CI4">
        <f>SUMIFS(DataRegularSeason20242025!$AA$3:$AA$1315,DataRegularSeason20242025!$B$3:$B$1315, "&lt;=" &amp; CI$1, DataRegularSeason20242025!$D$3:$D$1315, $A4)+SUMIFS(DataRegularSeason20242025!$AB$3:$AB$1315,DataRegularSeason20242025!$B$3:$B$1315, "&lt;=" &amp; CI$1, DataRegularSeason20242025!$E$3:$E$1315, $A4)</f>
        <v>21</v>
      </c>
      <c r="CJ4">
        <f>SUMIFS(DataRegularSeason20242025!$AA$3:$AA$1315,DataRegularSeason20242025!$B$3:$B$1315, "&lt;=" &amp; CJ$1, DataRegularSeason20242025!$D$3:$D$1315, $A4)+SUMIFS(DataRegularSeason20242025!$AB$3:$AB$1315,DataRegularSeason20242025!$B$3:$B$1315, "&lt;=" &amp; CJ$1, DataRegularSeason20242025!$E$3:$E$1315, $A4)</f>
        <v>21</v>
      </c>
      <c r="CK4">
        <f>SUMIFS(DataRegularSeason20242025!$AA$3:$AA$1315,DataRegularSeason20242025!$B$3:$B$1315, "&lt;=" &amp; CK$1, DataRegularSeason20242025!$D$3:$D$1315, $A4)+SUMIFS(DataRegularSeason20242025!$AB$3:$AB$1315,DataRegularSeason20242025!$B$3:$B$1315, "&lt;=" &amp; CK$1, DataRegularSeason20242025!$E$3:$E$1315, $A4)</f>
        <v>21</v>
      </c>
      <c r="CL4">
        <f>SUMIFS(DataRegularSeason20242025!$AA$3:$AA$1315,DataRegularSeason20242025!$B$3:$B$1315, "&lt;=" &amp; CL$1, DataRegularSeason20242025!$D$3:$D$1315, $A4)+SUMIFS(DataRegularSeason20242025!$AB$3:$AB$1315,DataRegularSeason20242025!$B$3:$B$1315, "&lt;=" &amp; CL$1, DataRegularSeason20242025!$E$3:$E$1315, $A4)</f>
        <v>21</v>
      </c>
      <c r="CM4">
        <f>SUMIFS(DataRegularSeason20242025!$AA$3:$AA$1315,DataRegularSeason20242025!$B$3:$B$1315, "&lt;=" &amp; CM$1, DataRegularSeason20242025!$D$3:$D$1315, $A4)+SUMIFS(DataRegularSeason20242025!$AB$3:$AB$1315,DataRegularSeason20242025!$B$3:$B$1315, "&lt;=" &amp; CM$1, DataRegularSeason20242025!$E$3:$E$1315, $A4)</f>
        <v>21</v>
      </c>
      <c r="CN4">
        <f>SUMIFS(DataRegularSeason20242025!$AA$3:$AA$1315,DataRegularSeason20242025!$B$3:$B$1315, "&lt;=" &amp; CN$1, DataRegularSeason20242025!$D$3:$D$1315, $A4)+SUMIFS(DataRegularSeason20242025!$AB$3:$AB$1315,DataRegularSeason20242025!$B$3:$B$1315, "&lt;=" &amp; CN$1, DataRegularSeason20242025!$E$3:$E$1315, $A4)</f>
        <v>21</v>
      </c>
      <c r="CO4">
        <f>SUMIFS(DataRegularSeason20242025!$AA$3:$AA$1315,DataRegularSeason20242025!$B$3:$B$1315, "&lt;=" &amp; CO$1, DataRegularSeason20242025!$D$3:$D$1315, $A4)+SUMIFS(DataRegularSeason20242025!$AB$3:$AB$1315,DataRegularSeason20242025!$B$3:$B$1315, "&lt;=" &amp; CO$1, DataRegularSeason20242025!$E$3:$E$1315, $A4)</f>
        <v>21</v>
      </c>
      <c r="CP4">
        <f>SUMIFS(DataRegularSeason20242025!$AA$3:$AA$1315,DataRegularSeason20242025!$B$3:$B$1315, "&lt;=" &amp; CP$1, DataRegularSeason20242025!$D$3:$D$1315, $A4)+SUMIFS(DataRegularSeason20242025!$AB$3:$AB$1315,DataRegularSeason20242025!$B$3:$B$1315, "&lt;=" &amp; CP$1, DataRegularSeason20242025!$E$3:$E$1315, $A4)</f>
        <v>21</v>
      </c>
      <c r="CQ4">
        <f>SUMIFS(DataRegularSeason20242025!$AA$3:$AA$1315,DataRegularSeason20242025!$B$3:$B$1315, "&lt;=" &amp; CQ$1, DataRegularSeason20242025!$D$3:$D$1315, $A4)+SUMIFS(DataRegularSeason20242025!$AB$3:$AB$1315,DataRegularSeason20242025!$B$3:$B$1315, "&lt;=" &amp; CQ$1, DataRegularSeason20242025!$E$3:$E$1315, $A4)</f>
        <v>21</v>
      </c>
      <c r="CR4">
        <f>SUMIFS(DataRegularSeason20242025!$AA$3:$AA$1315,DataRegularSeason20242025!$B$3:$B$1315, "&lt;=" &amp; CR$1, DataRegularSeason20242025!$D$3:$D$1315, $A4)+SUMIFS(DataRegularSeason20242025!$AB$3:$AB$1315,DataRegularSeason20242025!$B$3:$B$1315, "&lt;=" &amp; CR$1, DataRegularSeason20242025!$E$3:$E$1315, $A4)</f>
        <v>21</v>
      </c>
      <c r="CS4">
        <f>SUMIFS(DataRegularSeason20242025!$AA$3:$AA$1315,DataRegularSeason20242025!$B$3:$B$1315, "&lt;=" &amp; CS$1, DataRegularSeason20242025!$D$3:$D$1315, $A4)+SUMIFS(DataRegularSeason20242025!$AB$3:$AB$1315,DataRegularSeason20242025!$B$3:$B$1315, "&lt;=" &amp; CS$1, DataRegularSeason20242025!$E$3:$E$1315, $A4)</f>
        <v>21</v>
      </c>
      <c r="CT4">
        <f>SUMIFS(DataRegularSeason20242025!$AA$3:$AA$1315,DataRegularSeason20242025!$B$3:$B$1315, "&lt;=" &amp; CT$1, DataRegularSeason20242025!$D$3:$D$1315, $A4)+SUMIFS(DataRegularSeason20242025!$AB$3:$AB$1315,DataRegularSeason20242025!$B$3:$B$1315, "&lt;=" &amp; CT$1, DataRegularSeason20242025!$E$3:$E$1315, $A4)</f>
        <v>21</v>
      </c>
      <c r="CU4">
        <f>SUMIFS(DataRegularSeason20242025!$AA$3:$AA$1315,DataRegularSeason20242025!$B$3:$B$1315, "&lt;=" &amp; CU$1, DataRegularSeason20242025!$D$3:$D$1315, $A4)+SUMIFS(DataRegularSeason20242025!$AB$3:$AB$1315,DataRegularSeason20242025!$B$3:$B$1315, "&lt;=" &amp; CU$1, DataRegularSeason20242025!$E$3:$E$1315, $A4)</f>
        <v>21</v>
      </c>
      <c r="CV4">
        <f>SUMIFS(DataRegularSeason20242025!$AA$3:$AA$1315,DataRegularSeason20242025!$B$3:$B$1315, "&lt;=" &amp; CV$1, DataRegularSeason20242025!$D$3:$D$1315, $A4)+SUMIFS(DataRegularSeason20242025!$AB$3:$AB$1315,DataRegularSeason20242025!$B$3:$B$1315, "&lt;=" &amp; CV$1, DataRegularSeason20242025!$E$3:$E$1315, $A4)</f>
        <v>21</v>
      </c>
      <c r="CW4">
        <f>SUMIFS(DataRegularSeason20242025!$AA$3:$AA$1315,DataRegularSeason20242025!$B$3:$B$1315, "&lt;=" &amp; CW$1, DataRegularSeason20242025!$D$3:$D$1315, $A4)+SUMIFS(DataRegularSeason20242025!$AB$3:$AB$1315,DataRegularSeason20242025!$B$3:$B$1315, "&lt;=" &amp; CW$1, DataRegularSeason20242025!$E$3:$E$1315, $A4)</f>
        <v>21</v>
      </c>
      <c r="CX4">
        <f>SUMIFS(DataRegularSeason20242025!$AA$3:$AA$1315,DataRegularSeason20242025!$B$3:$B$1315, "&lt;=" &amp; CX$1, DataRegularSeason20242025!$D$3:$D$1315, $A4)+SUMIFS(DataRegularSeason20242025!$AB$3:$AB$1315,DataRegularSeason20242025!$B$3:$B$1315, "&lt;=" &amp; CX$1, DataRegularSeason20242025!$E$3:$E$1315, $A4)</f>
        <v>21</v>
      </c>
      <c r="CY4">
        <f>SUMIFS(DataRegularSeason20242025!$AA$3:$AA$1315,DataRegularSeason20242025!$B$3:$B$1315, "&lt;=" &amp; CY$1, DataRegularSeason20242025!$D$3:$D$1315, $A4)+SUMIFS(DataRegularSeason20242025!$AB$3:$AB$1315,DataRegularSeason20242025!$B$3:$B$1315, "&lt;=" &amp; CY$1, DataRegularSeason20242025!$E$3:$E$1315, $A4)</f>
        <v>21</v>
      </c>
      <c r="CZ4">
        <f>SUMIFS(DataRegularSeason20242025!$AA$3:$AA$1315,DataRegularSeason20242025!$B$3:$B$1315, "&lt;=" &amp; CZ$1, DataRegularSeason20242025!$D$3:$D$1315, $A4)+SUMIFS(DataRegularSeason20242025!$AB$3:$AB$1315,DataRegularSeason20242025!$B$3:$B$1315, "&lt;=" &amp; CZ$1, DataRegularSeason20242025!$E$3:$E$1315, $A4)</f>
        <v>21</v>
      </c>
      <c r="DA4">
        <f>SUMIFS(DataRegularSeason20242025!$AA$3:$AA$1315,DataRegularSeason20242025!$B$3:$B$1315, "&lt;=" &amp; DA$1, DataRegularSeason20242025!$D$3:$D$1315, $A4)+SUMIFS(DataRegularSeason20242025!$AB$3:$AB$1315,DataRegularSeason20242025!$B$3:$B$1315, "&lt;=" &amp; DA$1, DataRegularSeason20242025!$E$3:$E$1315, $A4)</f>
        <v>21</v>
      </c>
      <c r="DB4">
        <f>SUMIFS(DataRegularSeason20242025!$AA$3:$AA$1315,DataRegularSeason20242025!$B$3:$B$1315, "&lt;=" &amp; DB$1, DataRegularSeason20242025!$D$3:$D$1315, $A4)+SUMIFS(DataRegularSeason20242025!$AB$3:$AB$1315,DataRegularSeason20242025!$B$3:$B$1315, "&lt;=" &amp; DB$1, DataRegularSeason20242025!$E$3:$E$1315, $A4)</f>
        <v>21</v>
      </c>
      <c r="DC4">
        <f>SUMIFS(DataRegularSeason20242025!$AA$3:$AA$1315,DataRegularSeason20242025!$B$3:$B$1315, "&lt;=" &amp; DC$1, DataRegularSeason20242025!$D$3:$D$1315, $A4)+SUMIFS(DataRegularSeason20242025!$AB$3:$AB$1315,DataRegularSeason20242025!$B$3:$B$1315, "&lt;=" &amp; DC$1, DataRegularSeason20242025!$E$3:$E$1315, $A4)</f>
        <v>21</v>
      </c>
      <c r="DD4">
        <f>SUMIFS(DataRegularSeason20242025!$AA$3:$AA$1315,DataRegularSeason20242025!$B$3:$B$1315, "&lt;=" &amp; DD$1, DataRegularSeason20242025!$D$3:$D$1315, $A4)+SUMIFS(DataRegularSeason20242025!$AB$3:$AB$1315,DataRegularSeason20242025!$B$3:$B$1315, "&lt;=" &amp; DD$1, DataRegularSeason20242025!$E$3:$E$1315, $A4)</f>
        <v>21</v>
      </c>
      <c r="DE4">
        <f>SUMIFS(DataRegularSeason20242025!$AA$3:$AA$1315,DataRegularSeason20242025!$B$3:$B$1315, "&lt;=" &amp; DE$1, DataRegularSeason20242025!$D$3:$D$1315, $A4)+SUMIFS(DataRegularSeason20242025!$AB$3:$AB$1315,DataRegularSeason20242025!$B$3:$B$1315, "&lt;=" &amp; DE$1, DataRegularSeason20242025!$E$3:$E$1315, $A4)</f>
        <v>21</v>
      </c>
      <c r="DF4">
        <f>SUMIFS(DataRegularSeason20242025!$AA$3:$AA$1315,DataRegularSeason20242025!$B$3:$B$1315, "&lt;=" &amp; DF$1, DataRegularSeason20242025!$D$3:$D$1315, $A4)+SUMIFS(DataRegularSeason20242025!$AB$3:$AB$1315,DataRegularSeason20242025!$B$3:$B$1315, "&lt;=" &amp; DF$1, DataRegularSeason20242025!$E$3:$E$1315, $A4)</f>
        <v>21</v>
      </c>
      <c r="DG4">
        <f>SUMIFS(DataRegularSeason20242025!$AA$3:$AA$1315,DataRegularSeason20242025!$B$3:$B$1315, "&lt;=" &amp; DG$1, DataRegularSeason20242025!$D$3:$D$1315, $A4)+SUMIFS(DataRegularSeason20242025!$AB$3:$AB$1315,DataRegularSeason20242025!$B$3:$B$1315, "&lt;=" &amp; DG$1, DataRegularSeason20242025!$E$3:$E$1315, $A4)</f>
        <v>21</v>
      </c>
      <c r="DH4">
        <f>SUMIFS(DataRegularSeason20242025!$AA$3:$AA$1315,DataRegularSeason20242025!$B$3:$B$1315, "&lt;=" &amp; DH$1, DataRegularSeason20242025!$D$3:$D$1315, $A4)+SUMIFS(DataRegularSeason20242025!$AB$3:$AB$1315,DataRegularSeason20242025!$B$3:$B$1315, "&lt;=" &amp; DH$1, DataRegularSeason20242025!$E$3:$E$1315, $A4)</f>
        <v>21</v>
      </c>
      <c r="DI4">
        <f>SUMIFS(DataRegularSeason20242025!$AA$3:$AA$1315,DataRegularSeason20242025!$B$3:$B$1315, "&lt;=" &amp; DI$1, DataRegularSeason20242025!$D$3:$D$1315, $A4)+SUMIFS(DataRegularSeason20242025!$AB$3:$AB$1315,DataRegularSeason20242025!$B$3:$B$1315, "&lt;=" &amp; DI$1, DataRegularSeason20242025!$E$3:$E$1315, $A4)</f>
        <v>21</v>
      </c>
      <c r="DJ4">
        <f>SUMIFS(DataRegularSeason20242025!$AA$3:$AA$1315,DataRegularSeason20242025!$B$3:$B$1315, "&lt;=" &amp; DJ$1, DataRegularSeason20242025!$D$3:$D$1315, $A4)+SUMIFS(DataRegularSeason20242025!$AB$3:$AB$1315,DataRegularSeason20242025!$B$3:$B$1315, "&lt;=" &amp; DJ$1, DataRegularSeason20242025!$E$3:$E$1315, $A4)</f>
        <v>21</v>
      </c>
      <c r="DK4">
        <f>SUMIFS(DataRegularSeason20242025!$AA$3:$AA$1315,DataRegularSeason20242025!$B$3:$B$1315, "&lt;=" &amp; DK$1, DataRegularSeason20242025!$D$3:$D$1315, $A4)+SUMIFS(DataRegularSeason20242025!$AB$3:$AB$1315,DataRegularSeason20242025!$B$3:$B$1315, "&lt;=" &amp; DK$1, DataRegularSeason20242025!$E$3:$E$1315, $A4)</f>
        <v>21</v>
      </c>
      <c r="DL4">
        <f>SUMIFS(DataRegularSeason20242025!$AA$3:$AA$1315,DataRegularSeason20242025!$B$3:$B$1315, "&lt;=" &amp; DL$1, DataRegularSeason20242025!$D$3:$D$1315, $A4)+SUMIFS(DataRegularSeason20242025!$AB$3:$AB$1315,DataRegularSeason20242025!$B$3:$B$1315, "&lt;=" &amp; DL$1, DataRegularSeason20242025!$E$3:$E$1315, $A4)</f>
        <v>21</v>
      </c>
      <c r="DM4">
        <f>SUMIFS(DataRegularSeason20242025!$AA$3:$AA$1315,DataRegularSeason20242025!$B$3:$B$1315, "&lt;=" &amp; DM$1, DataRegularSeason20242025!$D$3:$D$1315, $A4)+SUMIFS(DataRegularSeason20242025!$AB$3:$AB$1315,DataRegularSeason20242025!$B$3:$B$1315, "&lt;=" &amp; DM$1, DataRegularSeason20242025!$E$3:$E$1315, $A4)</f>
        <v>21</v>
      </c>
      <c r="DN4">
        <f>SUMIFS(DataRegularSeason20242025!$AA$3:$AA$1315,DataRegularSeason20242025!$B$3:$B$1315, "&lt;=" &amp; DN$1, DataRegularSeason20242025!$D$3:$D$1315, $A4)+SUMIFS(DataRegularSeason20242025!$AB$3:$AB$1315,DataRegularSeason20242025!$B$3:$B$1315, "&lt;=" &amp; DN$1, DataRegularSeason20242025!$E$3:$E$1315, $A4)</f>
        <v>21</v>
      </c>
      <c r="DO4">
        <f>SUMIFS(DataRegularSeason20242025!$AA$3:$AA$1315,DataRegularSeason20242025!$B$3:$B$1315, "&lt;=" &amp; DO$1, DataRegularSeason20242025!$D$3:$D$1315, $A4)+SUMIFS(DataRegularSeason20242025!$AB$3:$AB$1315,DataRegularSeason20242025!$B$3:$B$1315, "&lt;=" &amp; DO$1, DataRegularSeason20242025!$E$3:$E$1315, $A4)</f>
        <v>21</v>
      </c>
      <c r="DP4">
        <f>SUMIFS(DataRegularSeason20242025!$AA$3:$AA$1315,DataRegularSeason20242025!$B$3:$B$1315, "&lt;=" &amp; DP$1, DataRegularSeason20242025!$D$3:$D$1315, $A4)+SUMIFS(DataRegularSeason20242025!$AB$3:$AB$1315,DataRegularSeason20242025!$B$3:$B$1315, "&lt;=" &amp; DP$1, DataRegularSeason20242025!$E$3:$E$1315, $A4)</f>
        <v>21</v>
      </c>
      <c r="DQ4">
        <f>SUMIFS(DataRegularSeason20242025!$AA$3:$AA$1315,DataRegularSeason20242025!$B$3:$B$1315, "&lt;=" &amp; DQ$1, DataRegularSeason20242025!$D$3:$D$1315, $A4)+SUMIFS(DataRegularSeason20242025!$AB$3:$AB$1315,DataRegularSeason20242025!$B$3:$B$1315, "&lt;=" &amp; DQ$1, DataRegularSeason20242025!$E$3:$E$1315, $A4)</f>
        <v>21</v>
      </c>
      <c r="DR4">
        <f>SUMIFS(DataRegularSeason20242025!$AA$3:$AA$1315,DataRegularSeason20242025!$B$3:$B$1315, "&lt;=" &amp; DR$1, DataRegularSeason20242025!$D$3:$D$1315, $A4)+SUMIFS(DataRegularSeason20242025!$AB$3:$AB$1315,DataRegularSeason20242025!$B$3:$B$1315, "&lt;=" &amp; DR$1, DataRegularSeason20242025!$E$3:$E$1315, $A4)</f>
        <v>21</v>
      </c>
      <c r="DS4">
        <f>SUMIFS(DataRegularSeason20242025!$AA$3:$AA$1315,DataRegularSeason20242025!$B$3:$B$1315, "&lt;=" &amp; DS$1, DataRegularSeason20242025!$D$3:$D$1315, $A4)+SUMIFS(DataRegularSeason20242025!$AB$3:$AB$1315,DataRegularSeason20242025!$B$3:$B$1315, "&lt;=" &amp; DS$1, DataRegularSeason20242025!$E$3:$E$1315, $A4)</f>
        <v>21</v>
      </c>
      <c r="DT4">
        <f>SUMIFS(DataRegularSeason20242025!$AA$3:$AA$1315,DataRegularSeason20242025!$B$3:$B$1315, "&lt;=" &amp; DT$1, DataRegularSeason20242025!$D$3:$D$1315, $A4)+SUMIFS(DataRegularSeason20242025!$AB$3:$AB$1315,DataRegularSeason20242025!$B$3:$B$1315, "&lt;=" &amp; DT$1, DataRegularSeason20242025!$E$3:$E$1315, $A4)</f>
        <v>21</v>
      </c>
      <c r="DU4">
        <f>SUMIFS(DataRegularSeason20242025!$AA$3:$AA$1315,DataRegularSeason20242025!$B$3:$B$1315, "&lt;=" &amp; DU$1, DataRegularSeason20242025!$D$3:$D$1315, $A4)+SUMIFS(DataRegularSeason20242025!$AB$3:$AB$1315,DataRegularSeason20242025!$B$3:$B$1315, "&lt;=" &amp; DU$1, DataRegularSeason20242025!$E$3:$E$1315, $A4)</f>
        <v>21</v>
      </c>
      <c r="DV4">
        <f>SUMIFS(DataRegularSeason20242025!$AA$3:$AA$1315,DataRegularSeason20242025!$B$3:$B$1315, "&lt;=" &amp; DV$1, DataRegularSeason20242025!$D$3:$D$1315, $A4)+SUMIFS(DataRegularSeason20242025!$AB$3:$AB$1315,DataRegularSeason20242025!$B$3:$B$1315, "&lt;=" &amp; DV$1, DataRegularSeason20242025!$E$3:$E$1315, $A4)</f>
        <v>21</v>
      </c>
      <c r="DW4">
        <f>SUMIFS(DataRegularSeason20242025!$AA$3:$AA$1315,DataRegularSeason20242025!$B$3:$B$1315, "&lt;=" &amp; DW$1, DataRegularSeason20242025!$D$3:$D$1315, $A4)+SUMIFS(DataRegularSeason20242025!$AB$3:$AB$1315,DataRegularSeason20242025!$B$3:$B$1315, "&lt;=" &amp; DW$1, DataRegularSeason20242025!$E$3:$E$1315, $A4)</f>
        <v>21</v>
      </c>
      <c r="DX4">
        <f>SUMIFS(DataRegularSeason20242025!$AA$3:$AA$1315,DataRegularSeason20242025!$B$3:$B$1315, "&lt;=" &amp; DX$1, DataRegularSeason20242025!$D$3:$D$1315, $A4)+SUMIFS(DataRegularSeason20242025!$AB$3:$AB$1315,DataRegularSeason20242025!$B$3:$B$1315, "&lt;=" &amp; DX$1, DataRegularSeason20242025!$E$3:$E$1315, $A4)</f>
        <v>21</v>
      </c>
      <c r="DY4">
        <f>SUMIFS(DataRegularSeason20242025!$AA$3:$AA$1315,DataRegularSeason20242025!$B$3:$B$1315, "&lt;=" &amp; DY$1, DataRegularSeason20242025!$D$3:$D$1315, $A4)+SUMIFS(DataRegularSeason20242025!$AB$3:$AB$1315,DataRegularSeason20242025!$B$3:$B$1315, "&lt;=" &amp; DY$1, DataRegularSeason20242025!$E$3:$E$1315, $A4)</f>
        <v>21</v>
      </c>
      <c r="DZ4">
        <f>SUMIFS(DataRegularSeason20242025!$AA$3:$AA$1315,DataRegularSeason20242025!$B$3:$B$1315, "&lt;=" &amp; DZ$1, DataRegularSeason20242025!$D$3:$D$1315, $A4)+SUMIFS(DataRegularSeason20242025!$AB$3:$AB$1315,DataRegularSeason20242025!$B$3:$B$1315, "&lt;=" &amp; DZ$1, DataRegularSeason20242025!$E$3:$E$1315, $A4)</f>
        <v>21</v>
      </c>
      <c r="EA4">
        <f>SUMIFS(DataRegularSeason20242025!$AA$3:$AA$1315,DataRegularSeason20242025!$B$3:$B$1315, "&lt;=" &amp; EA$1, DataRegularSeason20242025!$D$3:$D$1315, $A4)+SUMIFS(DataRegularSeason20242025!$AB$3:$AB$1315,DataRegularSeason20242025!$B$3:$B$1315, "&lt;=" &amp; EA$1, DataRegularSeason20242025!$E$3:$E$1315, $A4)</f>
        <v>21</v>
      </c>
      <c r="EB4">
        <f>SUMIFS(DataRegularSeason20242025!$AA$3:$AA$1315,DataRegularSeason20242025!$B$3:$B$1315, "&lt;=" &amp; EB$1, DataRegularSeason20242025!$D$3:$D$1315, $A4)+SUMIFS(DataRegularSeason20242025!$AB$3:$AB$1315,DataRegularSeason20242025!$B$3:$B$1315, "&lt;=" &amp; EB$1, DataRegularSeason20242025!$E$3:$E$1315, $A4)</f>
        <v>21</v>
      </c>
      <c r="EC4">
        <f>SUMIFS(DataRegularSeason20242025!$AA$3:$AA$1315,DataRegularSeason20242025!$B$3:$B$1315, "&lt;=" &amp; EC$1, DataRegularSeason20242025!$D$3:$D$1315, $A4)+SUMIFS(DataRegularSeason20242025!$AB$3:$AB$1315,DataRegularSeason20242025!$B$3:$B$1315, "&lt;=" &amp; EC$1, DataRegularSeason20242025!$E$3:$E$1315, $A4)</f>
        <v>21</v>
      </c>
      <c r="ED4">
        <f>SUMIFS(DataRegularSeason20242025!$AA$3:$AA$1315,DataRegularSeason20242025!$B$3:$B$1315, "&lt;=" &amp; ED$1, DataRegularSeason20242025!$D$3:$D$1315, $A4)+SUMIFS(DataRegularSeason20242025!$AB$3:$AB$1315,DataRegularSeason20242025!$B$3:$B$1315, "&lt;=" &amp; ED$1, DataRegularSeason20242025!$E$3:$E$1315, $A4)</f>
        <v>21</v>
      </c>
      <c r="EE4">
        <f>SUMIFS(DataRegularSeason20242025!$AA$3:$AA$1315,DataRegularSeason20242025!$B$3:$B$1315, "&lt;=" &amp; EE$1, DataRegularSeason20242025!$D$3:$D$1315, $A4)+SUMIFS(DataRegularSeason20242025!$AB$3:$AB$1315,DataRegularSeason20242025!$B$3:$B$1315, "&lt;=" &amp; EE$1, DataRegularSeason20242025!$E$3:$E$1315, $A4)</f>
        <v>21</v>
      </c>
      <c r="EF4">
        <f>SUMIFS(DataRegularSeason20242025!$AA$3:$AA$1315,DataRegularSeason20242025!$B$3:$B$1315, "&lt;=" &amp; EF$1, DataRegularSeason20242025!$D$3:$D$1315, $A4)+SUMIFS(DataRegularSeason20242025!$AB$3:$AB$1315,DataRegularSeason20242025!$B$3:$B$1315, "&lt;=" &amp; EF$1, DataRegularSeason20242025!$E$3:$E$1315, $A4)</f>
        <v>21</v>
      </c>
      <c r="EG4">
        <f>SUMIFS(DataRegularSeason20242025!$AA$3:$AA$1315,DataRegularSeason20242025!$B$3:$B$1315, "&lt;=" &amp; EG$1, DataRegularSeason20242025!$D$3:$D$1315, $A4)+SUMIFS(DataRegularSeason20242025!$AB$3:$AB$1315,DataRegularSeason20242025!$B$3:$B$1315, "&lt;=" &amp; EG$1, DataRegularSeason20242025!$E$3:$E$1315, $A4)</f>
        <v>21</v>
      </c>
      <c r="EH4">
        <f>SUMIFS(DataRegularSeason20242025!$AA$3:$AA$1315,DataRegularSeason20242025!$B$3:$B$1315, "&lt;=" &amp; EH$1, DataRegularSeason20242025!$D$3:$D$1315, $A4)+SUMIFS(DataRegularSeason20242025!$AB$3:$AB$1315,DataRegularSeason20242025!$B$3:$B$1315, "&lt;=" &amp; EH$1, DataRegularSeason20242025!$E$3:$E$1315, $A4)</f>
        <v>21</v>
      </c>
      <c r="EI4">
        <f>SUMIFS(DataRegularSeason20242025!$AA$3:$AA$1315,DataRegularSeason20242025!$B$3:$B$1315, "&lt;=" &amp; EI$1, DataRegularSeason20242025!$D$3:$D$1315, $A4)+SUMIFS(DataRegularSeason20242025!$AB$3:$AB$1315,DataRegularSeason20242025!$B$3:$B$1315, "&lt;=" &amp; EI$1, DataRegularSeason20242025!$E$3:$E$1315, $A4)</f>
        <v>21</v>
      </c>
      <c r="EJ4">
        <f>SUMIFS(DataRegularSeason20242025!$AA$3:$AA$1315,DataRegularSeason20242025!$B$3:$B$1315, "&lt;=" &amp; EJ$1, DataRegularSeason20242025!$D$3:$D$1315, $A4)+SUMIFS(DataRegularSeason20242025!$AB$3:$AB$1315,DataRegularSeason20242025!$B$3:$B$1315, "&lt;=" &amp; EJ$1, DataRegularSeason20242025!$E$3:$E$1315, $A4)</f>
        <v>21</v>
      </c>
      <c r="EK4">
        <f>SUMIFS(DataRegularSeason20242025!$AA$3:$AA$1315,DataRegularSeason20242025!$B$3:$B$1315, "&lt;=" &amp; EK$1, DataRegularSeason20242025!$D$3:$D$1315, $A4)+SUMIFS(DataRegularSeason20242025!$AB$3:$AB$1315,DataRegularSeason20242025!$B$3:$B$1315, "&lt;=" &amp; EK$1, DataRegularSeason20242025!$E$3:$E$1315, $A4)</f>
        <v>21</v>
      </c>
      <c r="EL4">
        <f>SUMIFS(DataRegularSeason20242025!$AA$3:$AA$1315,DataRegularSeason20242025!$B$3:$B$1315, "&lt;=" &amp; EL$1, DataRegularSeason20242025!$D$3:$D$1315, $A4)+SUMIFS(DataRegularSeason20242025!$AB$3:$AB$1315,DataRegularSeason20242025!$B$3:$B$1315, "&lt;=" &amp; EL$1, DataRegularSeason20242025!$E$3:$E$1315, $A4)</f>
        <v>21</v>
      </c>
      <c r="EM4">
        <f>SUMIFS(DataRegularSeason20242025!$AA$3:$AA$1315,DataRegularSeason20242025!$B$3:$B$1315, "&lt;=" &amp; EM$1, DataRegularSeason20242025!$D$3:$D$1315, $A4)+SUMIFS(DataRegularSeason20242025!$AB$3:$AB$1315,DataRegularSeason20242025!$B$3:$B$1315, "&lt;=" &amp; EM$1, DataRegularSeason20242025!$E$3:$E$1315, $A4)</f>
        <v>21</v>
      </c>
      <c r="EN4">
        <f>SUMIFS(DataRegularSeason20242025!$AA$3:$AA$1315,DataRegularSeason20242025!$B$3:$B$1315, "&lt;=" &amp; EN$1, DataRegularSeason20242025!$D$3:$D$1315, $A4)+SUMIFS(DataRegularSeason20242025!$AB$3:$AB$1315,DataRegularSeason20242025!$B$3:$B$1315, "&lt;=" &amp; EN$1, DataRegularSeason20242025!$E$3:$E$1315, $A4)</f>
        <v>21</v>
      </c>
      <c r="EO4">
        <f>SUMIFS(DataRegularSeason20242025!$AA$3:$AA$1315,DataRegularSeason20242025!$B$3:$B$1315, "&lt;=" &amp; EO$1, DataRegularSeason20242025!$D$3:$D$1315, $A4)+SUMIFS(DataRegularSeason20242025!$AB$3:$AB$1315,DataRegularSeason20242025!$B$3:$B$1315, "&lt;=" &amp; EO$1, DataRegularSeason20242025!$E$3:$E$1315, $A4)</f>
        <v>21</v>
      </c>
      <c r="EP4">
        <f>SUMIFS(DataRegularSeason20242025!$AA$3:$AA$1315,DataRegularSeason20242025!$B$3:$B$1315, "&lt;=" &amp; EP$1, DataRegularSeason20242025!$D$3:$D$1315, $A4)+SUMIFS(DataRegularSeason20242025!$AB$3:$AB$1315,DataRegularSeason20242025!$B$3:$B$1315, "&lt;=" &amp; EP$1, DataRegularSeason20242025!$E$3:$E$1315, $A4)</f>
        <v>21</v>
      </c>
      <c r="EQ4">
        <f>SUMIFS(DataRegularSeason20242025!$AA$3:$AA$1315,DataRegularSeason20242025!$B$3:$B$1315, "&lt;=" &amp; EQ$1, DataRegularSeason20242025!$D$3:$D$1315, $A4)+SUMIFS(DataRegularSeason20242025!$AB$3:$AB$1315,DataRegularSeason20242025!$B$3:$B$1315, "&lt;=" &amp; EQ$1, DataRegularSeason20242025!$E$3:$E$1315, $A4)</f>
        <v>21</v>
      </c>
      <c r="ER4">
        <f>SUMIFS(DataRegularSeason20242025!$AA$3:$AA$1315,DataRegularSeason20242025!$B$3:$B$1315, "&lt;=" &amp; ER$1, DataRegularSeason20242025!$D$3:$D$1315, $A4)+SUMIFS(DataRegularSeason20242025!$AB$3:$AB$1315,DataRegularSeason20242025!$B$3:$B$1315, "&lt;=" &amp; ER$1, DataRegularSeason20242025!$E$3:$E$1315, $A4)</f>
        <v>21</v>
      </c>
      <c r="ES4">
        <f>SUMIFS(DataRegularSeason20242025!$AA$3:$AA$1315,DataRegularSeason20242025!$B$3:$B$1315, "&lt;=" &amp; ES$1, DataRegularSeason20242025!$D$3:$D$1315, $A4)+SUMIFS(DataRegularSeason20242025!$AB$3:$AB$1315,DataRegularSeason20242025!$B$3:$B$1315, "&lt;=" &amp; ES$1, DataRegularSeason20242025!$E$3:$E$1315, $A4)</f>
        <v>21</v>
      </c>
      <c r="ET4">
        <f>SUMIFS(DataRegularSeason20242025!$AA$3:$AA$1315,DataRegularSeason20242025!$B$3:$B$1315, "&lt;=" &amp; ET$1, DataRegularSeason20242025!$D$3:$D$1315, $A4)+SUMIFS(DataRegularSeason20242025!$AB$3:$AB$1315,DataRegularSeason20242025!$B$3:$B$1315, "&lt;=" &amp; ET$1, DataRegularSeason20242025!$E$3:$E$1315, $A4)</f>
        <v>21</v>
      </c>
      <c r="EU4">
        <f>SUMIFS(DataRegularSeason20242025!$AA$3:$AA$1315,DataRegularSeason20242025!$B$3:$B$1315, "&lt;=" &amp; EU$1, DataRegularSeason20242025!$D$3:$D$1315, $A4)+SUMIFS(DataRegularSeason20242025!$AB$3:$AB$1315,DataRegularSeason20242025!$B$3:$B$1315, "&lt;=" &amp; EU$1, DataRegularSeason20242025!$E$3:$E$1315, $A4)</f>
        <v>21</v>
      </c>
      <c r="EV4">
        <f>SUMIFS(DataRegularSeason20242025!$AA$3:$AA$1315,DataRegularSeason20242025!$B$3:$B$1315, "&lt;=" &amp; EV$1, DataRegularSeason20242025!$D$3:$D$1315, $A4)+SUMIFS(DataRegularSeason20242025!$AB$3:$AB$1315,DataRegularSeason20242025!$B$3:$B$1315, "&lt;=" &amp; EV$1, DataRegularSeason20242025!$E$3:$E$1315, $A4)</f>
        <v>21</v>
      </c>
      <c r="EW4">
        <f>SUMIFS(DataRegularSeason20242025!$AA$3:$AA$1315,DataRegularSeason20242025!$B$3:$B$1315, "&lt;=" &amp; EW$1, DataRegularSeason20242025!$D$3:$D$1315, $A4)+SUMIFS(DataRegularSeason20242025!$AB$3:$AB$1315,DataRegularSeason20242025!$B$3:$B$1315, "&lt;=" &amp; EW$1, DataRegularSeason20242025!$E$3:$E$1315, $A4)</f>
        <v>21</v>
      </c>
      <c r="EX4">
        <f>SUMIFS(DataRegularSeason20242025!$AA$3:$AA$1315,DataRegularSeason20242025!$B$3:$B$1315, "&lt;=" &amp; EX$1, DataRegularSeason20242025!$D$3:$D$1315, $A4)+SUMIFS(DataRegularSeason20242025!$AB$3:$AB$1315,DataRegularSeason20242025!$B$3:$B$1315, "&lt;=" &amp; EX$1, DataRegularSeason20242025!$E$3:$E$1315, $A4)</f>
        <v>21</v>
      </c>
      <c r="EY4">
        <f>SUMIFS(DataRegularSeason20242025!$AA$3:$AA$1315,DataRegularSeason20242025!$B$3:$B$1315, "&lt;=" &amp; EY$1, DataRegularSeason20242025!$D$3:$D$1315, $A4)+SUMIFS(DataRegularSeason20242025!$AB$3:$AB$1315,DataRegularSeason20242025!$B$3:$B$1315, "&lt;=" &amp; EY$1, DataRegularSeason20242025!$E$3:$E$1315, $A4)</f>
        <v>21</v>
      </c>
      <c r="EZ4">
        <f>SUMIFS(DataRegularSeason20242025!$AA$3:$AA$1315,DataRegularSeason20242025!$B$3:$B$1315, "&lt;=" &amp; EZ$1, DataRegularSeason20242025!$D$3:$D$1315, $A4)+SUMIFS(DataRegularSeason20242025!$AB$3:$AB$1315,DataRegularSeason20242025!$B$3:$B$1315, "&lt;=" &amp; EZ$1, DataRegularSeason20242025!$E$3:$E$1315, $A4)</f>
        <v>21</v>
      </c>
      <c r="FA4">
        <f>SUMIFS(DataRegularSeason20242025!$AA$3:$AA$1315,DataRegularSeason20242025!$B$3:$B$1315, "&lt;=" &amp; FA$1, DataRegularSeason20242025!$D$3:$D$1315, $A4)+SUMIFS(DataRegularSeason20242025!$AB$3:$AB$1315,DataRegularSeason20242025!$B$3:$B$1315, "&lt;=" &amp; FA$1, DataRegularSeason20242025!$E$3:$E$1315, $A4)</f>
        <v>21</v>
      </c>
      <c r="FB4">
        <f>SUMIFS(DataRegularSeason20242025!$AA$3:$AA$1315,DataRegularSeason20242025!$B$3:$B$1315, "&lt;=" &amp; FB$1, DataRegularSeason20242025!$D$3:$D$1315, $A4)+SUMIFS(DataRegularSeason20242025!$AB$3:$AB$1315,DataRegularSeason20242025!$B$3:$B$1315, "&lt;=" &amp; FB$1, DataRegularSeason20242025!$E$3:$E$1315, $A4)</f>
        <v>21</v>
      </c>
      <c r="FC4">
        <f>SUMIFS(DataRegularSeason20242025!$AA$3:$AA$1315,DataRegularSeason20242025!$B$3:$B$1315, "&lt;=" &amp; FC$1, DataRegularSeason20242025!$D$3:$D$1315, $A4)+SUMIFS(DataRegularSeason20242025!$AB$3:$AB$1315,DataRegularSeason20242025!$B$3:$B$1315, "&lt;=" &amp; FC$1, DataRegularSeason20242025!$E$3:$E$1315, $A4)</f>
        <v>21</v>
      </c>
      <c r="FD4">
        <f>SUMIFS(DataRegularSeason20242025!$AA$3:$AA$1315,DataRegularSeason20242025!$B$3:$B$1315, "&lt;=" &amp; FD$1, DataRegularSeason20242025!$D$3:$D$1315, $A4)+SUMIFS(DataRegularSeason20242025!$AB$3:$AB$1315,DataRegularSeason20242025!$B$3:$B$1315, "&lt;=" &amp; FD$1, DataRegularSeason20242025!$E$3:$E$1315, $A4)</f>
        <v>21</v>
      </c>
      <c r="FE4">
        <f>SUMIFS(DataRegularSeason20242025!$AA$3:$AA$1315,DataRegularSeason20242025!$B$3:$B$1315, "&lt;=" &amp; FE$1, DataRegularSeason20242025!$D$3:$D$1315, $A4)+SUMIFS(DataRegularSeason20242025!$AB$3:$AB$1315,DataRegularSeason20242025!$B$3:$B$1315, "&lt;=" &amp; FE$1, DataRegularSeason20242025!$E$3:$E$1315, $A4)</f>
        <v>21</v>
      </c>
      <c r="FF4">
        <f>SUMIFS(DataRegularSeason20242025!$AA$3:$AA$1315,DataRegularSeason20242025!$B$3:$B$1315, "&lt;=" &amp; FF$1, DataRegularSeason20242025!$D$3:$D$1315, $A4)+SUMIFS(DataRegularSeason20242025!$AB$3:$AB$1315,DataRegularSeason20242025!$B$3:$B$1315, "&lt;=" &amp; FF$1, DataRegularSeason20242025!$E$3:$E$1315, $A4)</f>
        <v>21</v>
      </c>
      <c r="FG4">
        <f>SUMIFS(DataRegularSeason20242025!$AA$3:$AA$1315,DataRegularSeason20242025!$B$3:$B$1315, "&lt;=" &amp; FG$1, DataRegularSeason20242025!$D$3:$D$1315, $A4)+SUMIFS(DataRegularSeason20242025!$AB$3:$AB$1315,DataRegularSeason20242025!$B$3:$B$1315, "&lt;=" &amp; FG$1, DataRegularSeason20242025!$E$3:$E$1315, $A4)</f>
        <v>21</v>
      </c>
      <c r="FH4">
        <f>SUMIFS(DataRegularSeason20242025!$AA$3:$AA$1315,DataRegularSeason20242025!$B$3:$B$1315, "&lt;=" &amp; FH$1, DataRegularSeason20242025!$D$3:$D$1315, $A4)+SUMIFS(DataRegularSeason20242025!$AB$3:$AB$1315,DataRegularSeason20242025!$B$3:$B$1315, "&lt;=" &amp; FH$1, DataRegularSeason20242025!$E$3:$E$1315, $A4)</f>
        <v>21</v>
      </c>
      <c r="FI4">
        <f>SUMIFS(DataRegularSeason20242025!$AA$3:$AA$1315,DataRegularSeason20242025!$B$3:$B$1315, "&lt;=" &amp; FI$1, DataRegularSeason20242025!$D$3:$D$1315, $A4)+SUMIFS(DataRegularSeason20242025!$AB$3:$AB$1315,DataRegularSeason20242025!$B$3:$B$1315, "&lt;=" &amp; FI$1, DataRegularSeason20242025!$E$3:$E$1315, $A4)</f>
        <v>21</v>
      </c>
      <c r="FJ4">
        <f>SUMIFS(DataRegularSeason20242025!$AA$3:$AA$1315,DataRegularSeason20242025!$B$3:$B$1315, "&lt;=" &amp; FJ$1, DataRegularSeason20242025!$D$3:$D$1315, $A4)+SUMIFS(DataRegularSeason20242025!$AB$3:$AB$1315,DataRegularSeason20242025!$B$3:$B$1315, "&lt;=" &amp; FJ$1, DataRegularSeason20242025!$E$3:$E$1315, $A4)</f>
        <v>21</v>
      </c>
      <c r="FK4">
        <f>SUMIFS(DataRegularSeason20242025!$AA$3:$AA$1315,DataRegularSeason20242025!$B$3:$B$1315, "&lt;=" &amp; FK$1, DataRegularSeason20242025!$D$3:$D$1315, $A4)+SUMIFS(DataRegularSeason20242025!$AB$3:$AB$1315,DataRegularSeason20242025!$B$3:$B$1315, "&lt;=" &amp; FK$1, DataRegularSeason20242025!$E$3:$E$1315, $A4)</f>
        <v>21</v>
      </c>
      <c r="FL4">
        <f>SUMIFS(DataRegularSeason20242025!$AA$3:$AA$1315,DataRegularSeason20242025!$B$3:$B$1315, "&lt;=" &amp; FL$1, DataRegularSeason20242025!$D$3:$D$1315, $A4)+SUMIFS(DataRegularSeason20242025!$AB$3:$AB$1315,DataRegularSeason20242025!$B$3:$B$1315, "&lt;=" &amp; FL$1, DataRegularSeason20242025!$E$3:$E$1315, $A4)</f>
        <v>21</v>
      </c>
      <c r="FM4">
        <f>SUMIFS(DataRegularSeason20242025!$AA$3:$AA$1315,DataRegularSeason20242025!$B$3:$B$1315, "&lt;=" &amp; FM$1, DataRegularSeason20242025!$D$3:$D$1315, $A4)+SUMIFS(DataRegularSeason20242025!$AB$3:$AB$1315,DataRegularSeason20242025!$B$3:$B$1315, "&lt;=" &amp; FM$1, DataRegularSeason20242025!$E$3:$E$1315, $A4)</f>
        <v>21</v>
      </c>
      <c r="FN4">
        <f>SUMIFS(DataRegularSeason20242025!$AA$3:$AA$1315,DataRegularSeason20242025!$B$3:$B$1315, "&lt;=" &amp; FN$1, DataRegularSeason20242025!$D$3:$D$1315, $A4)+SUMIFS(DataRegularSeason20242025!$AB$3:$AB$1315,DataRegularSeason20242025!$B$3:$B$1315, "&lt;=" &amp; FN$1, DataRegularSeason20242025!$E$3:$E$1315, $A4)</f>
        <v>21</v>
      </c>
      <c r="FO4">
        <f>SUMIFS(DataRegularSeason20242025!$AA$3:$AA$1315,DataRegularSeason20242025!$B$3:$B$1315, "&lt;=" &amp; FO$1, DataRegularSeason20242025!$D$3:$D$1315, $A4)+SUMIFS(DataRegularSeason20242025!$AB$3:$AB$1315,DataRegularSeason20242025!$B$3:$B$1315, "&lt;=" &amp; FO$1, DataRegularSeason20242025!$E$3:$E$1315, $A4)</f>
        <v>21</v>
      </c>
      <c r="FP4">
        <f>SUMIFS(DataRegularSeason20242025!$AA$3:$AA$1315,DataRegularSeason20242025!$B$3:$B$1315, "&lt;=" &amp; FP$1, DataRegularSeason20242025!$D$3:$D$1315, $A4)+SUMIFS(DataRegularSeason20242025!$AB$3:$AB$1315,DataRegularSeason20242025!$B$3:$B$1315, "&lt;=" &amp; FP$1, DataRegularSeason20242025!$E$3:$E$1315, $A4)</f>
        <v>21</v>
      </c>
      <c r="FQ4">
        <f>SUMIFS(DataRegularSeason20242025!$AA$3:$AA$1315,DataRegularSeason20242025!$B$3:$B$1315, "&lt;=" &amp; FQ$1, DataRegularSeason20242025!$D$3:$D$1315, $A4)+SUMIFS(DataRegularSeason20242025!$AB$3:$AB$1315,DataRegularSeason20242025!$B$3:$B$1315, "&lt;=" &amp; FQ$1, DataRegularSeason20242025!$E$3:$E$1315, $A4)</f>
        <v>21</v>
      </c>
      <c r="FR4">
        <f>SUMIFS(DataRegularSeason20242025!$AA$3:$AA$1315,DataRegularSeason20242025!$B$3:$B$1315, "&lt;=" &amp; FR$1, DataRegularSeason20242025!$D$3:$D$1315, $A4)+SUMIFS(DataRegularSeason20242025!$AB$3:$AB$1315,DataRegularSeason20242025!$B$3:$B$1315, "&lt;=" &amp; FR$1, DataRegularSeason20242025!$E$3:$E$1315, $A4)</f>
        <v>21</v>
      </c>
      <c r="FS4">
        <f>SUMIFS(DataRegularSeason20242025!$AA$3:$AA$1315,DataRegularSeason20242025!$B$3:$B$1315, "&lt;=" &amp; FS$1, DataRegularSeason20242025!$D$3:$D$1315, $A4)+SUMIFS(DataRegularSeason20242025!$AB$3:$AB$1315,DataRegularSeason20242025!$B$3:$B$1315, "&lt;=" &amp; FS$1, DataRegularSeason20242025!$E$3:$E$1315, $A4)</f>
        <v>21</v>
      </c>
      <c r="FT4">
        <f>SUMIFS(DataRegularSeason20242025!$AA$3:$AA$1315,DataRegularSeason20242025!$B$3:$B$1315, "&lt;=" &amp; FT$1, DataRegularSeason20242025!$D$3:$D$1315, $A4)+SUMIFS(DataRegularSeason20242025!$AB$3:$AB$1315,DataRegularSeason20242025!$B$3:$B$1315, "&lt;=" &amp; FT$1, DataRegularSeason20242025!$E$3:$E$1315, $A4)</f>
        <v>21</v>
      </c>
      <c r="FU4">
        <f>SUMIFS(DataRegularSeason20242025!$AA$3:$AA$1315,DataRegularSeason20242025!$B$3:$B$1315, "&lt;=" &amp; FU$1, DataRegularSeason20242025!$D$3:$D$1315, $A4)+SUMIFS(DataRegularSeason20242025!$AB$3:$AB$1315,DataRegularSeason20242025!$B$3:$B$1315, "&lt;=" &amp; FU$1, DataRegularSeason20242025!$E$3:$E$1315, $A4)</f>
        <v>21</v>
      </c>
      <c r="FV4">
        <f>SUMIFS(DataRegularSeason20242025!$AA$3:$AA$1315,DataRegularSeason20242025!$B$3:$B$1315, "&lt;=" &amp; FV$1, DataRegularSeason20242025!$D$3:$D$1315, $A4)+SUMIFS(DataRegularSeason20242025!$AB$3:$AB$1315,DataRegularSeason20242025!$B$3:$B$1315, "&lt;=" &amp; FV$1, DataRegularSeason20242025!$E$3:$E$1315, $A4)</f>
        <v>21</v>
      </c>
      <c r="FW4">
        <f>SUMIFS(DataRegularSeason20242025!$AA$3:$AA$1315,DataRegularSeason20242025!$B$3:$B$1315, "&lt;=" &amp; FW$1, DataRegularSeason20242025!$D$3:$D$1315, $A4)+SUMIFS(DataRegularSeason20242025!$AB$3:$AB$1315,DataRegularSeason20242025!$B$3:$B$1315, "&lt;=" &amp; FW$1, DataRegularSeason20242025!$E$3:$E$1315, $A4)</f>
        <v>21</v>
      </c>
      <c r="FX4">
        <f>SUMIFS(DataRegularSeason20242025!$AA$3:$AA$1315,DataRegularSeason20242025!$B$3:$B$1315, "&lt;=" &amp; FX$1, DataRegularSeason20242025!$D$3:$D$1315, $A4)+SUMIFS(DataRegularSeason20242025!$AB$3:$AB$1315,DataRegularSeason20242025!$B$3:$B$1315, "&lt;=" &amp; FX$1, DataRegularSeason20242025!$E$3:$E$1315, $A4)</f>
        <v>21</v>
      </c>
      <c r="FY4">
        <f>SUMIFS(DataRegularSeason20242025!$AA$3:$AA$1315,DataRegularSeason20242025!$B$3:$B$1315, "&lt;=" &amp; FY$1, DataRegularSeason20242025!$D$3:$D$1315, $A4)+SUMIFS(DataRegularSeason20242025!$AB$3:$AB$1315,DataRegularSeason20242025!$B$3:$B$1315, "&lt;=" &amp; FY$1, DataRegularSeason20242025!$E$3:$E$1315, $A4)</f>
        <v>21</v>
      </c>
      <c r="FZ4">
        <f>SUMIFS(DataRegularSeason20242025!$AA$3:$AA$1315,DataRegularSeason20242025!$B$3:$B$1315, "&lt;=" &amp; FZ$1, DataRegularSeason20242025!$D$3:$D$1315, $A4)+SUMIFS(DataRegularSeason20242025!$AB$3:$AB$1315,DataRegularSeason20242025!$B$3:$B$1315, "&lt;=" &amp; FZ$1, DataRegularSeason20242025!$E$3:$E$1315, $A4)</f>
        <v>21</v>
      </c>
      <c r="GA4">
        <f>SUMIFS(DataRegularSeason20242025!$AA$3:$AA$1315,DataRegularSeason20242025!$B$3:$B$1315, "&lt;=" &amp; GA$1, DataRegularSeason20242025!$D$3:$D$1315, $A4)+SUMIFS(DataRegularSeason20242025!$AB$3:$AB$1315,DataRegularSeason20242025!$B$3:$B$1315, "&lt;=" &amp; GA$1, DataRegularSeason20242025!$E$3:$E$1315, $A4)</f>
        <v>21</v>
      </c>
      <c r="GB4">
        <f>SUMIFS(DataRegularSeason20242025!$AA$3:$AA$1315,DataRegularSeason20242025!$B$3:$B$1315, "&lt;=" &amp; GB$1, DataRegularSeason20242025!$D$3:$D$1315, $A4)+SUMIFS(DataRegularSeason20242025!$AB$3:$AB$1315,DataRegularSeason20242025!$B$3:$B$1315, "&lt;=" &amp; GB$1, DataRegularSeason20242025!$E$3:$E$1315, $A4)</f>
        <v>21</v>
      </c>
      <c r="GC4">
        <f>SUMIFS(DataRegularSeason20242025!$AA$3:$AA$1315,DataRegularSeason20242025!$B$3:$B$1315, "&lt;=" &amp; GC$1, DataRegularSeason20242025!$D$3:$D$1315, $A4)+SUMIFS(DataRegularSeason20242025!$AB$3:$AB$1315,DataRegularSeason20242025!$B$3:$B$1315, "&lt;=" &amp; GC$1, DataRegularSeason20242025!$E$3:$E$1315, $A4)</f>
        <v>21</v>
      </c>
      <c r="GD4">
        <f>SUMIFS(DataRegularSeason20242025!$AA$3:$AA$1315,DataRegularSeason20242025!$B$3:$B$1315, "&lt;=" &amp; GD$1, DataRegularSeason20242025!$D$3:$D$1315, $A4)+SUMIFS(DataRegularSeason20242025!$AB$3:$AB$1315,DataRegularSeason20242025!$B$3:$B$1315, "&lt;=" &amp; GD$1, DataRegularSeason20242025!$E$3:$E$1315, $A4)</f>
        <v>21</v>
      </c>
      <c r="GE4">
        <f>SUMIFS(DataRegularSeason20242025!$AA$3:$AA$1315,DataRegularSeason20242025!$B$3:$B$1315, "&lt;=" &amp; GE$1, DataRegularSeason20242025!$D$3:$D$1315, $A4)+SUMIFS(DataRegularSeason20242025!$AB$3:$AB$1315,DataRegularSeason20242025!$B$3:$B$1315, "&lt;=" &amp; GE$1, DataRegularSeason20242025!$E$3:$E$1315, $A4)</f>
        <v>21</v>
      </c>
      <c r="GF4">
        <f>SUMIFS(DataRegularSeason20242025!$AA$3:$AA$1315,DataRegularSeason20242025!$B$3:$B$1315, "&lt;=" &amp; GF$1, DataRegularSeason20242025!$D$3:$D$1315, $A4)+SUMIFS(DataRegularSeason20242025!$AB$3:$AB$1315,DataRegularSeason20242025!$B$3:$B$1315, "&lt;=" &amp; GF$1, DataRegularSeason20242025!$E$3:$E$1315, $A4)</f>
        <v>21</v>
      </c>
      <c r="GG4">
        <f>SUMIFS(DataRegularSeason20242025!$AA$3:$AA$1315,DataRegularSeason20242025!$B$3:$B$1315, "&lt;=" &amp; GG$1, DataRegularSeason20242025!$D$3:$D$1315, $A4)+SUMIFS(DataRegularSeason20242025!$AB$3:$AB$1315,DataRegularSeason20242025!$B$3:$B$1315, "&lt;=" &amp; GG$1, DataRegularSeason20242025!$E$3:$E$1315, $A4)</f>
        <v>21</v>
      </c>
      <c r="GH4">
        <f>SUMIFS(DataRegularSeason20242025!$AA$3:$AA$1315,DataRegularSeason20242025!$B$3:$B$1315, "&lt;=" &amp; GH$1, DataRegularSeason20242025!$D$3:$D$1315, $A4)+SUMIFS(DataRegularSeason20242025!$AB$3:$AB$1315,DataRegularSeason20242025!$B$3:$B$1315, "&lt;=" &amp; GH$1, DataRegularSeason20242025!$E$3:$E$1315, $A4)</f>
        <v>21</v>
      </c>
      <c r="GI4">
        <f>SUMIFS(DataRegularSeason20242025!$AA$3:$AA$1315,DataRegularSeason20242025!$B$3:$B$1315, "&lt;=" &amp; GI$1, DataRegularSeason20242025!$D$3:$D$1315, $A4)+SUMIFS(DataRegularSeason20242025!$AB$3:$AB$1315,DataRegularSeason20242025!$B$3:$B$1315, "&lt;=" &amp; GI$1, DataRegularSeason20242025!$E$3:$E$1315, $A4)</f>
        <v>21</v>
      </c>
      <c r="GJ4">
        <f>SUMIFS(DataRegularSeason20242025!$AA$3:$AA$1315,DataRegularSeason20242025!$B$3:$B$1315, "&lt;=" &amp; GJ$1, DataRegularSeason20242025!$D$3:$D$1315, $A4)+SUMIFS(DataRegularSeason20242025!$AB$3:$AB$1315,DataRegularSeason20242025!$B$3:$B$1315, "&lt;=" &amp; GJ$1, DataRegularSeason20242025!$E$3:$E$1315, $A4)</f>
        <v>21</v>
      </c>
      <c r="GK4">
        <f>SUMIFS(DataRegularSeason20242025!$AA$3:$AA$1315,DataRegularSeason20242025!$B$3:$B$1315, "&lt;=" &amp; GK$1, DataRegularSeason20242025!$D$3:$D$1315, $A4)+SUMIFS(DataRegularSeason20242025!$AB$3:$AB$1315,DataRegularSeason20242025!$B$3:$B$1315, "&lt;=" &amp; GK$1, DataRegularSeason20242025!$E$3:$E$1315, $A4)</f>
        <v>21</v>
      </c>
      <c r="GL4">
        <f>SUMIFS(DataRegularSeason20242025!$AA$3:$AA$1315,DataRegularSeason20242025!$B$3:$B$1315, "&lt;=" &amp; GL$1, DataRegularSeason20242025!$D$3:$D$1315, $A4)+SUMIFS(DataRegularSeason20242025!$AB$3:$AB$1315,DataRegularSeason20242025!$B$3:$B$1315, "&lt;=" &amp; GL$1, DataRegularSeason20242025!$E$3:$E$1315, $A4)</f>
        <v>21</v>
      </c>
      <c r="GM4">
        <f>SUMIFS(DataRegularSeason20242025!$AA$3:$AA$1315,DataRegularSeason20242025!$B$3:$B$1315, "&lt;=" &amp; GM$1, DataRegularSeason20242025!$D$3:$D$1315, $A4)+SUMIFS(DataRegularSeason20242025!$AB$3:$AB$1315,DataRegularSeason20242025!$B$3:$B$1315, "&lt;=" &amp; GM$1, DataRegularSeason20242025!$E$3:$E$1315, $A4)</f>
        <v>21</v>
      </c>
      <c r="GN4">
        <f>SUMIFS(DataRegularSeason20242025!$AA$3:$AA$1315,DataRegularSeason20242025!$B$3:$B$1315, "&lt;=" &amp; GN$1, DataRegularSeason20242025!$D$3:$D$1315, $A4)+SUMIFS(DataRegularSeason20242025!$AB$3:$AB$1315,DataRegularSeason20242025!$B$3:$B$1315, "&lt;=" &amp; GN$1, DataRegularSeason20242025!$E$3:$E$1315, $A4)</f>
        <v>21</v>
      </c>
      <c r="GO4">
        <f>SUMIFS(DataRegularSeason20242025!$AA$3:$AA$1315,DataRegularSeason20242025!$B$3:$B$1315, "&lt;=" &amp; GO$1, DataRegularSeason20242025!$D$3:$D$1315, $A4)+SUMIFS(DataRegularSeason20242025!$AB$3:$AB$1315,DataRegularSeason20242025!$B$3:$B$1315, "&lt;=" &amp; GO$1, DataRegularSeason20242025!$E$3:$E$1315, $A4)</f>
        <v>21</v>
      </c>
      <c r="GP4">
        <f>SUMIFS(DataRegularSeason20242025!$AA$3:$AA$1315,DataRegularSeason20242025!$B$3:$B$1315, "&lt;=" &amp; GP$1, DataRegularSeason20242025!$D$3:$D$1315, $A4)+SUMIFS(DataRegularSeason20242025!$AB$3:$AB$1315,DataRegularSeason20242025!$B$3:$B$1315, "&lt;=" &amp; GP$1, DataRegularSeason20242025!$E$3:$E$1315, $A4)</f>
        <v>21</v>
      </c>
      <c r="GQ4">
        <f>SUMIFS(DataRegularSeason20242025!$AA$3:$AA$1315,DataRegularSeason20242025!$B$3:$B$1315, "&lt;=" &amp; GQ$1, DataRegularSeason20242025!$D$3:$D$1315, $A4)+SUMIFS(DataRegularSeason20242025!$AB$3:$AB$1315,DataRegularSeason20242025!$B$3:$B$1315, "&lt;=" &amp; GQ$1, DataRegularSeason20242025!$E$3:$E$1315, $A4)</f>
        <v>21</v>
      </c>
      <c r="GR4">
        <f>SUMIFS(DataRegularSeason20242025!$AA$3:$AA$1315,DataRegularSeason20242025!$B$3:$B$1315, "&lt;=" &amp; GR$1, DataRegularSeason20242025!$D$3:$D$1315, $A4)+SUMIFS(DataRegularSeason20242025!$AB$3:$AB$1315,DataRegularSeason20242025!$B$3:$B$1315, "&lt;=" &amp; GR$1, DataRegularSeason20242025!$E$3:$E$1315, $A4)</f>
        <v>21</v>
      </c>
      <c r="GS4">
        <f>SUMIFS(DataRegularSeason20242025!$AA$3:$AA$1315,DataRegularSeason20242025!$B$3:$B$1315, "&lt;=" &amp; GS$1, DataRegularSeason20242025!$D$3:$D$1315, $A4)+SUMIFS(DataRegularSeason20242025!$AB$3:$AB$1315,DataRegularSeason20242025!$B$3:$B$1315, "&lt;=" &amp; GS$1, DataRegularSeason20242025!$E$3:$E$1315, $A4)</f>
        <v>21</v>
      </c>
      <c r="GT4">
        <f>SUMIFS(DataRegularSeason20242025!$AA$3:$AA$1315,DataRegularSeason20242025!$B$3:$B$1315, "&lt;=" &amp; GT$1, DataRegularSeason20242025!$D$3:$D$1315, $A4)+SUMIFS(DataRegularSeason20242025!$AB$3:$AB$1315,DataRegularSeason20242025!$B$3:$B$1315, "&lt;=" &amp; GT$1, DataRegularSeason20242025!$E$3:$E$1315, $A4)</f>
        <v>21</v>
      </c>
      <c r="GU4">
        <f>SUMIFS(DataRegularSeason20242025!$AA$3:$AA$1315,DataRegularSeason20242025!$B$3:$B$1315, "&lt;=" &amp; GU$1, DataRegularSeason20242025!$D$3:$D$1315, $A4)+SUMIFS(DataRegularSeason20242025!$AB$3:$AB$1315,DataRegularSeason20242025!$B$3:$B$1315, "&lt;=" &amp; GU$1, DataRegularSeason20242025!$E$3:$E$1315, $A4)</f>
        <v>21</v>
      </c>
    </row>
    <row r="5" spans="1:275" x14ac:dyDescent="0.25">
      <c r="A5" t="s">
        <v>16</v>
      </c>
      <c r="B5" t="s">
        <v>98</v>
      </c>
      <c r="C5" t="s">
        <v>81</v>
      </c>
      <c r="D5">
        <f>SUMIFS(DataRegularSeason20242025!$AA$3:$AA$1315,DataRegularSeason20242025!$B$3:$B$1315, "&lt;=" &amp; D$1, DataRegularSeason20242025!$D$3:$D$1315, $A5)+SUMIFS(DataRegularSeason20242025!$AB$3:$AB$1315,DataRegularSeason20242025!$B$3:$B$1315, "&lt;=" &amp; D$1, DataRegularSeason20242025!$E$3:$E$1315, $A5)</f>
        <v>0</v>
      </c>
      <c r="E5">
        <f>SUMIFS(DataRegularSeason20242025!$AA$3:$AA$1315,DataRegularSeason20242025!$B$3:$B$1315, "&lt;=" &amp; E$1, DataRegularSeason20242025!$D$3:$D$1315, $A5)+SUMIFS(DataRegularSeason20242025!$AB$3:$AB$1315,DataRegularSeason20242025!$B$3:$B$1315, "&lt;=" &amp; E$1, DataRegularSeason20242025!$E$3:$E$1315, $A5)</f>
        <v>0</v>
      </c>
      <c r="F5">
        <f>SUMIFS(DataRegularSeason20242025!$AA$3:$AA$1315,DataRegularSeason20242025!$B$3:$B$1315, "&lt;=" &amp; F$1, DataRegularSeason20242025!$D$3:$D$1315, $A5)+SUMIFS(DataRegularSeason20242025!$AB$3:$AB$1315,DataRegularSeason20242025!$B$3:$B$1315, "&lt;=" &amp; F$1, DataRegularSeason20242025!$E$3:$E$1315, $A5)</f>
        <v>0</v>
      </c>
      <c r="G5">
        <f>SUMIFS(DataRegularSeason20242025!$AA$3:$AA$1315,DataRegularSeason20242025!$B$3:$B$1315, "&lt;=" &amp; G$1, DataRegularSeason20242025!$D$3:$D$1315, $A5)+SUMIFS(DataRegularSeason20242025!$AB$3:$AB$1315,DataRegularSeason20242025!$B$3:$B$1315, "&lt;=" &amp; G$1, DataRegularSeason20242025!$E$3:$E$1315, $A5)</f>
        <v>0</v>
      </c>
      <c r="H5">
        <f>SUMIFS(DataRegularSeason20242025!$AA$3:$AA$1315,DataRegularSeason20242025!$B$3:$B$1315, "&lt;=" &amp; H$1, DataRegularSeason20242025!$D$3:$D$1315, $A5)+SUMIFS(DataRegularSeason20242025!$AB$3:$AB$1315,DataRegularSeason20242025!$B$3:$B$1315, "&lt;=" &amp; H$1, DataRegularSeason20242025!$E$3:$E$1315, $A5)</f>
        <v>0</v>
      </c>
      <c r="I5">
        <f>SUMIFS(DataRegularSeason20242025!$AA$3:$AA$1315,DataRegularSeason20242025!$B$3:$B$1315, "&lt;=" &amp; I$1, DataRegularSeason20242025!$D$3:$D$1315, $A5)+SUMIFS(DataRegularSeason20242025!$AB$3:$AB$1315,DataRegularSeason20242025!$B$3:$B$1315, "&lt;=" &amp; I$1, DataRegularSeason20242025!$E$3:$E$1315, $A5)</f>
        <v>0</v>
      </c>
      <c r="J5">
        <f>SUMIFS(DataRegularSeason20242025!$AA$3:$AA$1315,DataRegularSeason20242025!$B$3:$B$1315, "&lt;=" &amp; J$1, DataRegularSeason20242025!$D$3:$D$1315, $A5)+SUMIFS(DataRegularSeason20242025!$AB$3:$AB$1315,DataRegularSeason20242025!$B$3:$B$1315, "&lt;=" &amp; J$1, DataRegularSeason20242025!$E$3:$E$1315, $A5)</f>
        <v>0</v>
      </c>
      <c r="K5">
        <f>SUMIFS(DataRegularSeason20242025!$AA$3:$AA$1315,DataRegularSeason20242025!$B$3:$B$1315, "&lt;=" &amp; K$1, DataRegularSeason20242025!$D$3:$D$1315, $A5)+SUMIFS(DataRegularSeason20242025!$AB$3:$AB$1315,DataRegularSeason20242025!$B$3:$B$1315, "&lt;=" &amp; K$1, DataRegularSeason20242025!$E$3:$E$1315, $A5)</f>
        <v>2</v>
      </c>
      <c r="L5">
        <f>SUMIFS(DataRegularSeason20242025!$AA$3:$AA$1315,DataRegularSeason20242025!$B$3:$B$1315, "&lt;=" &amp; L$1, DataRegularSeason20242025!$D$3:$D$1315, $A5)+SUMIFS(DataRegularSeason20242025!$AB$3:$AB$1315,DataRegularSeason20242025!$B$3:$B$1315, "&lt;=" &amp; L$1, DataRegularSeason20242025!$E$3:$E$1315, $A5)</f>
        <v>2</v>
      </c>
      <c r="M5">
        <f>SUMIFS(DataRegularSeason20242025!$AA$3:$AA$1315,DataRegularSeason20242025!$B$3:$B$1315, "&lt;=" &amp; M$1, DataRegularSeason20242025!$D$3:$D$1315, $A5)+SUMIFS(DataRegularSeason20242025!$AB$3:$AB$1315,DataRegularSeason20242025!$B$3:$B$1315, "&lt;=" &amp; M$1, DataRegularSeason20242025!$E$3:$E$1315, $A5)</f>
        <v>4</v>
      </c>
      <c r="N5">
        <f>SUMIFS(DataRegularSeason20242025!$AA$3:$AA$1315,DataRegularSeason20242025!$B$3:$B$1315, "&lt;=" &amp; N$1, DataRegularSeason20242025!$D$3:$D$1315, $A5)+SUMIFS(DataRegularSeason20242025!$AB$3:$AB$1315,DataRegularSeason20242025!$B$3:$B$1315, "&lt;=" &amp; N$1, DataRegularSeason20242025!$E$3:$E$1315, $A5)</f>
        <v>4</v>
      </c>
      <c r="O5">
        <f>SUMIFS(DataRegularSeason20242025!$AA$3:$AA$1315,DataRegularSeason20242025!$B$3:$B$1315, "&lt;=" &amp; O$1, DataRegularSeason20242025!$D$3:$D$1315, $A5)+SUMIFS(DataRegularSeason20242025!$AB$3:$AB$1315,DataRegularSeason20242025!$B$3:$B$1315, "&lt;=" &amp; O$1, DataRegularSeason20242025!$E$3:$E$1315, $A5)</f>
        <v>4</v>
      </c>
      <c r="P5">
        <f>SUMIFS(DataRegularSeason20242025!$AA$3:$AA$1315,DataRegularSeason20242025!$B$3:$B$1315, "&lt;=" &amp; P$1, DataRegularSeason20242025!$D$3:$D$1315, $A5)+SUMIFS(DataRegularSeason20242025!$AB$3:$AB$1315,DataRegularSeason20242025!$B$3:$B$1315, "&lt;=" &amp; P$1, DataRegularSeason20242025!$E$3:$E$1315, $A5)</f>
        <v>4</v>
      </c>
      <c r="Q5">
        <f>SUMIFS(DataRegularSeason20242025!$AA$3:$AA$1315,DataRegularSeason20242025!$B$3:$B$1315, "&lt;=" &amp; Q$1, DataRegularSeason20242025!$D$3:$D$1315, $A5)+SUMIFS(DataRegularSeason20242025!$AB$3:$AB$1315,DataRegularSeason20242025!$B$3:$B$1315, "&lt;=" &amp; Q$1, DataRegularSeason20242025!$E$3:$E$1315, $A5)</f>
        <v>6</v>
      </c>
      <c r="R5">
        <f>SUMIFS(DataRegularSeason20242025!$AA$3:$AA$1315,DataRegularSeason20242025!$B$3:$B$1315, "&lt;=" &amp; R$1, DataRegularSeason20242025!$D$3:$D$1315, $A5)+SUMIFS(DataRegularSeason20242025!$AB$3:$AB$1315,DataRegularSeason20242025!$B$3:$B$1315, "&lt;=" &amp; R$1, DataRegularSeason20242025!$E$3:$E$1315, $A5)</f>
        <v>6</v>
      </c>
      <c r="S5">
        <f>SUMIFS(DataRegularSeason20242025!$AA$3:$AA$1315,DataRegularSeason20242025!$B$3:$B$1315, "&lt;=" &amp; S$1, DataRegularSeason20242025!$D$3:$D$1315, $A5)+SUMIFS(DataRegularSeason20242025!$AB$3:$AB$1315,DataRegularSeason20242025!$B$3:$B$1315, "&lt;=" &amp; S$1, DataRegularSeason20242025!$E$3:$E$1315, $A5)</f>
        <v>6</v>
      </c>
      <c r="T5">
        <f>SUMIFS(DataRegularSeason20242025!$AA$3:$AA$1315,DataRegularSeason20242025!$B$3:$B$1315, "&lt;=" &amp; T$1, DataRegularSeason20242025!$D$3:$D$1315, $A5)+SUMIFS(DataRegularSeason20242025!$AB$3:$AB$1315,DataRegularSeason20242025!$B$3:$B$1315, "&lt;=" &amp; T$1, DataRegularSeason20242025!$E$3:$E$1315, $A5)</f>
        <v>7</v>
      </c>
      <c r="U5">
        <f>SUMIFS(DataRegularSeason20242025!$AA$3:$AA$1315,DataRegularSeason20242025!$B$3:$B$1315, "&lt;=" &amp; U$1, DataRegularSeason20242025!$D$3:$D$1315, $A5)+SUMIFS(DataRegularSeason20242025!$AB$3:$AB$1315,DataRegularSeason20242025!$B$3:$B$1315, "&lt;=" &amp; U$1, DataRegularSeason20242025!$E$3:$E$1315, $A5)</f>
        <v>7</v>
      </c>
      <c r="V5">
        <f>SUMIFS(DataRegularSeason20242025!$AA$3:$AA$1315,DataRegularSeason20242025!$B$3:$B$1315, "&lt;=" &amp; V$1, DataRegularSeason20242025!$D$3:$D$1315, $A5)+SUMIFS(DataRegularSeason20242025!$AB$3:$AB$1315,DataRegularSeason20242025!$B$3:$B$1315, "&lt;=" &amp; V$1, DataRegularSeason20242025!$E$3:$E$1315, $A5)</f>
        <v>7</v>
      </c>
      <c r="W5">
        <f>SUMIFS(DataRegularSeason20242025!$AA$3:$AA$1315,DataRegularSeason20242025!$B$3:$B$1315, "&lt;=" &amp; W$1, DataRegularSeason20242025!$D$3:$D$1315, $A5)+SUMIFS(DataRegularSeason20242025!$AB$3:$AB$1315,DataRegularSeason20242025!$B$3:$B$1315, "&lt;=" &amp; W$1, DataRegularSeason20242025!$E$3:$E$1315, $A5)</f>
        <v>7</v>
      </c>
      <c r="X5">
        <f>SUMIFS(DataRegularSeason20242025!$AA$3:$AA$1315,DataRegularSeason20242025!$B$3:$B$1315, "&lt;=" &amp; X$1, DataRegularSeason20242025!$D$3:$D$1315, $A5)+SUMIFS(DataRegularSeason20242025!$AB$3:$AB$1315,DataRegularSeason20242025!$B$3:$B$1315, "&lt;=" &amp; X$1, DataRegularSeason20242025!$E$3:$E$1315, $A5)</f>
        <v>7</v>
      </c>
      <c r="Y5">
        <f>SUMIFS(DataRegularSeason20242025!$AA$3:$AA$1315,DataRegularSeason20242025!$B$3:$B$1315, "&lt;=" &amp; Y$1, DataRegularSeason20242025!$D$3:$D$1315, $A5)+SUMIFS(DataRegularSeason20242025!$AB$3:$AB$1315,DataRegularSeason20242025!$B$3:$B$1315, "&lt;=" &amp; Y$1, DataRegularSeason20242025!$E$3:$E$1315, $A5)</f>
        <v>7</v>
      </c>
      <c r="Z5">
        <f>SUMIFS(DataRegularSeason20242025!$AA$3:$AA$1315,DataRegularSeason20242025!$B$3:$B$1315, "&lt;=" &amp; Z$1, DataRegularSeason20242025!$D$3:$D$1315, $A5)+SUMIFS(DataRegularSeason20242025!$AB$3:$AB$1315,DataRegularSeason20242025!$B$3:$B$1315, "&lt;=" &amp; Z$1, DataRegularSeason20242025!$E$3:$E$1315, $A5)</f>
        <v>7</v>
      </c>
      <c r="AA5">
        <f>SUMIFS(DataRegularSeason20242025!$AA$3:$AA$1315,DataRegularSeason20242025!$B$3:$B$1315, "&lt;=" &amp; AA$1, DataRegularSeason20242025!$D$3:$D$1315, $A5)+SUMIFS(DataRegularSeason20242025!$AB$3:$AB$1315,DataRegularSeason20242025!$B$3:$B$1315, "&lt;=" &amp; AA$1, DataRegularSeason20242025!$E$3:$E$1315, $A5)</f>
        <v>9</v>
      </c>
      <c r="AB5">
        <f>SUMIFS(DataRegularSeason20242025!$AA$3:$AA$1315,DataRegularSeason20242025!$B$3:$B$1315, "&lt;=" &amp; AB$1, DataRegularSeason20242025!$D$3:$D$1315, $A5)+SUMIFS(DataRegularSeason20242025!$AB$3:$AB$1315,DataRegularSeason20242025!$B$3:$B$1315, "&lt;=" &amp; AB$1, DataRegularSeason20242025!$E$3:$E$1315, $A5)</f>
        <v>9</v>
      </c>
      <c r="AC5">
        <f>SUMIFS(DataRegularSeason20242025!$AA$3:$AA$1315,DataRegularSeason20242025!$B$3:$B$1315, "&lt;=" &amp; AC$1, DataRegularSeason20242025!$D$3:$D$1315, $A5)+SUMIFS(DataRegularSeason20242025!$AB$3:$AB$1315,DataRegularSeason20242025!$B$3:$B$1315, "&lt;=" &amp; AC$1, DataRegularSeason20242025!$E$3:$E$1315, $A5)</f>
        <v>9</v>
      </c>
      <c r="AD5">
        <f>SUMIFS(DataRegularSeason20242025!$AA$3:$AA$1315,DataRegularSeason20242025!$B$3:$B$1315, "&lt;=" &amp; AD$1, DataRegularSeason20242025!$D$3:$D$1315, $A5)+SUMIFS(DataRegularSeason20242025!$AB$3:$AB$1315,DataRegularSeason20242025!$B$3:$B$1315, "&lt;=" &amp; AD$1, DataRegularSeason20242025!$E$3:$E$1315, $A5)</f>
        <v>9</v>
      </c>
      <c r="AE5">
        <f>SUMIFS(DataRegularSeason20242025!$AA$3:$AA$1315,DataRegularSeason20242025!$B$3:$B$1315, "&lt;=" &amp; AE$1, DataRegularSeason20242025!$D$3:$D$1315, $A5)+SUMIFS(DataRegularSeason20242025!$AB$3:$AB$1315,DataRegularSeason20242025!$B$3:$B$1315, "&lt;=" &amp; AE$1, DataRegularSeason20242025!$E$3:$E$1315, $A5)</f>
        <v>9</v>
      </c>
      <c r="AF5">
        <f>SUMIFS(DataRegularSeason20242025!$AA$3:$AA$1315,DataRegularSeason20242025!$B$3:$B$1315, "&lt;=" &amp; AF$1, DataRegularSeason20242025!$D$3:$D$1315, $A5)+SUMIFS(DataRegularSeason20242025!$AB$3:$AB$1315,DataRegularSeason20242025!$B$3:$B$1315, "&lt;=" &amp; AF$1, DataRegularSeason20242025!$E$3:$E$1315, $A5)</f>
        <v>9</v>
      </c>
      <c r="AG5">
        <f>SUMIFS(DataRegularSeason20242025!$AA$3:$AA$1315,DataRegularSeason20242025!$B$3:$B$1315, "&lt;=" &amp; AG$1, DataRegularSeason20242025!$D$3:$D$1315, $A5)+SUMIFS(DataRegularSeason20242025!$AB$3:$AB$1315,DataRegularSeason20242025!$B$3:$B$1315, "&lt;=" &amp; AG$1, DataRegularSeason20242025!$E$3:$E$1315, $A5)</f>
        <v>9</v>
      </c>
      <c r="AH5">
        <f>SUMIFS(DataRegularSeason20242025!$AA$3:$AA$1315,DataRegularSeason20242025!$B$3:$B$1315, "&lt;=" &amp; AH$1, DataRegularSeason20242025!$D$3:$D$1315, $A5)+SUMIFS(DataRegularSeason20242025!$AB$3:$AB$1315,DataRegularSeason20242025!$B$3:$B$1315, "&lt;=" &amp; AH$1, DataRegularSeason20242025!$E$3:$E$1315, $A5)</f>
        <v>11</v>
      </c>
      <c r="AI5">
        <f>SUMIFS(DataRegularSeason20242025!$AA$3:$AA$1315,DataRegularSeason20242025!$B$3:$B$1315, "&lt;=" &amp; AI$1, DataRegularSeason20242025!$D$3:$D$1315, $A5)+SUMIFS(DataRegularSeason20242025!$AB$3:$AB$1315,DataRegularSeason20242025!$B$3:$B$1315, "&lt;=" &amp; AI$1, DataRegularSeason20242025!$E$3:$E$1315, $A5)</f>
        <v>13</v>
      </c>
      <c r="AJ5">
        <f>SUMIFS(DataRegularSeason20242025!$AA$3:$AA$1315,DataRegularSeason20242025!$B$3:$B$1315, "&lt;=" &amp; AJ$1, DataRegularSeason20242025!$D$3:$D$1315, $A5)+SUMIFS(DataRegularSeason20242025!$AB$3:$AB$1315,DataRegularSeason20242025!$B$3:$B$1315, "&lt;=" &amp; AJ$1, DataRegularSeason20242025!$E$3:$E$1315, $A5)</f>
        <v>13</v>
      </c>
      <c r="AK5">
        <f>SUMIFS(DataRegularSeason20242025!$AA$3:$AA$1315,DataRegularSeason20242025!$B$3:$B$1315, "&lt;=" &amp; AK$1, DataRegularSeason20242025!$D$3:$D$1315, $A5)+SUMIFS(DataRegularSeason20242025!$AB$3:$AB$1315,DataRegularSeason20242025!$B$3:$B$1315, "&lt;=" &amp; AK$1, DataRegularSeason20242025!$E$3:$E$1315, $A5)</f>
        <v>13</v>
      </c>
      <c r="AL5">
        <f>SUMIFS(DataRegularSeason20242025!$AA$3:$AA$1315,DataRegularSeason20242025!$B$3:$B$1315, "&lt;=" &amp; AL$1, DataRegularSeason20242025!$D$3:$D$1315, $A5)+SUMIFS(DataRegularSeason20242025!$AB$3:$AB$1315,DataRegularSeason20242025!$B$3:$B$1315, "&lt;=" &amp; AL$1, DataRegularSeason20242025!$E$3:$E$1315, $A5)</f>
        <v>13</v>
      </c>
      <c r="AM5">
        <f>SUMIFS(DataRegularSeason20242025!$AA$3:$AA$1315,DataRegularSeason20242025!$B$3:$B$1315, "&lt;=" &amp; AM$1, DataRegularSeason20242025!$D$3:$D$1315, $A5)+SUMIFS(DataRegularSeason20242025!$AB$3:$AB$1315,DataRegularSeason20242025!$B$3:$B$1315, "&lt;=" &amp; AM$1, DataRegularSeason20242025!$E$3:$E$1315, $A5)</f>
        <v>15</v>
      </c>
      <c r="AN5">
        <f>SUMIFS(DataRegularSeason20242025!$AA$3:$AA$1315,DataRegularSeason20242025!$B$3:$B$1315, "&lt;=" &amp; AN$1, DataRegularSeason20242025!$D$3:$D$1315, $A5)+SUMIFS(DataRegularSeason20242025!$AB$3:$AB$1315,DataRegularSeason20242025!$B$3:$B$1315, "&lt;=" &amp; AN$1, DataRegularSeason20242025!$E$3:$E$1315, $A5)</f>
        <v>15</v>
      </c>
      <c r="AO5">
        <f>SUMIFS(DataRegularSeason20242025!$AA$3:$AA$1315,DataRegularSeason20242025!$B$3:$B$1315, "&lt;=" &amp; AO$1, DataRegularSeason20242025!$D$3:$D$1315, $A5)+SUMIFS(DataRegularSeason20242025!$AB$3:$AB$1315,DataRegularSeason20242025!$B$3:$B$1315, "&lt;=" &amp; AO$1, DataRegularSeason20242025!$E$3:$E$1315, $A5)</f>
        <v>16</v>
      </c>
      <c r="AP5">
        <f>SUMIFS(DataRegularSeason20242025!$AA$3:$AA$1315,DataRegularSeason20242025!$B$3:$B$1315, "&lt;=" &amp; AP$1, DataRegularSeason20242025!$D$3:$D$1315, $A5)+SUMIFS(DataRegularSeason20242025!$AB$3:$AB$1315,DataRegularSeason20242025!$B$3:$B$1315, "&lt;=" &amp; AP$1, DataRegularSeason20242025!$E$3:$E$1315, $A5)</f>
        <v>16</v>
      </c>
      <c r="AQ5">
        <f>SUMIFS(DataRegularSeason20242025!$AA$3:$AA$1315,DataRegularSeason20242025!$B$3:$B$1315, "&lt;=" &amp; AQ$1, DataRegularSeason20242025!$D$3:$D$1315, $A5)+SUMIFS(DataRegularSeason20242025!$AB$3:$AB$1315,DataRegularSeason20242025!$B$3:$B$1315, "&lt;=" &amp; AQ$1, DataRegularSeason20242025!$E$3:$E$1315, $A5)</f>
        <v>16</v>
      </c>
      <c r="AR5">
        <f>SUMIFS(DataRegularSeason20242025!$AA$3:$AA$1315,DataRegularSeason20242025!$B$3:$B$1315, "&lt;=" &amp; AR$1, DataRegularSeason20242025!$D$3:$D$1315, $A5)+SUMIFS(DataRegularSeason20242025!$AB$3:$AB$1315,DataRegularSeason20242025!$B$3:$B$1315, "&lt;=" &amp; AR$1, DataRegularSeason20242025!$E$3:$E$1315, $A5)</f>
        <v>18</v>
      </c>
      <c r="AS5">
        <f>SUMIFS(DataRegularSeason20242025!$AA$3:$AA$1315,DataRegularSeason20242025!$B$3:$B$1315, "&lt;=" &amp; AS$1, DataRegularSeason20242025!$D$3:$D$1315, $A5)+SUMIFS(DataRegularSeason20242025!$AB$3:$AB$1315,DataRegularSeason20242025!$B$3:$B$1315, "&lt;=" &amp; AS$1, DataRegularSeason20242025!$E$3:$E$1315, $A5)</f>
        <v>18</v>
      </c>
      <c r="AT5">
        <f>SUMIFS(DataRegularSeason20242025!$AA$3:$AA$1315,DataRegularSeason20242025!$B$3:$B$1315, "&lt;=" &amp; AT$1, DataRegularSeason20242025!$D$3:$D$1315, $A5)+SUMIFS(DataRegularSeason20242025!$AB$3:$AB$1315,DataRegularSeason20242025!$B$3:$B$1315, "&lt;=" &amp; AT$1, DataRegularSeason20242025!$E$3:$E$1315, $A5)</f>
        <v>18</v>
      </c>
      <c r="AU5">
        <f>SUMIFS(DataRegularSeason20242025!$AA$3:$AA$1315,DataRegularSeason20242025!$B$3:$B$1315, "&lt;=" &amp; AU$1, DataRegularSeason20242025!$D$3:$D$1315, $A5)+SUMIFS(DataRegularSeason20242025!$AB$3:$AB$1315,DataRegularSeason20242025!$B$3:$B$1315, "&lt;=" &amp; AU$1, DataRegularSeason20242025!$E$3:$E$1315, $A5)</f>
        <v>18</v>
      </c>
      <c r="AV5">
        <f>SUMIFS(DataRegularSeason20242025!$AA$3:$AA$1315,DataRegularSeason20242025!$B$3:$B$1315, "&lt;=" &amp; AV$1, DataRegularSeason20242025!$D$3:$D$1315, $A5)+SUMIFS(DataRegularSeason20242025!$AB$3:$AB$1315,DataRegularSeason20242025!$B$3:$B$1315, "&lt;=" &amp; AV$1, DataRegularSeason20242025!$E$3:$E$1315, $A5)</f>
        <v>19</v>
      </c>
      <c r="AW5">
        <f>SUMIFS(DataRegularSeason20242025!$AA$3:$AA$1315,DataRegularSeason20242025!$B$3:$B$1315, "&lt;=" &amp; AW$1, DataRegularSeason20242025!$D$3:$D$1315, $A5)+SUMIFS(DataRegularSeason20242025!$AB$3:$AB$1315,DataRegularSeason20242025!$B$3:$B$1315, "&lt;=" &amp; AW$1, DataRegularSeason20242025!$E$3:$E$1315, $A5)</f>
        <v>19</v>
      </c>
      <c r="AX5">
        <f>SUMIFS(DataRegularSeason20242025!$AA$3:$AA$1315,DataRegularSeason20242025!$B$3:$B$1315, "&lt;=" &amp; AX$1, DataRegularSeason20242025!$D$3:$D$1315, $A5)+SUMIFS(DataRegularSeason20242025!$AB$3:$AB$1315,DataRegularSeason20242025!$B$3:$B$1315, "&lt;=" &amp; AX$1, DataRegularSeason20242025!$E$3:$E$1315, $A5)</f>
        <v>19</v>
      </c>
      <c r="AY5">
        <f>SUMIFS(DataRegularSeason20242025!$AA$3:$AA$1315,DataRegularSeason20242025!$B$3:$B$1315, "&lt;=" &amp; AY$1, DataRegularSeason20242025!$D$3:$D$1315, $A5)+SUMIFS(DataRegularSeason20242025!$AB$3:$AB$1315,DataRegularSeason20242025!$B$3:$B$1315, "&lt;=" &amp; AY$1, DataRegularSeason20242025!$E$3:$E$1315, $A5)</f>
        <v>19</v>
      </c>
      <c r="AZ5">
        <f>SUMIFS(DataRegularSeason20242025!$AA$3:$AA$1315,DataRegularSeason20242025!$B$3:$B$1315, "&lt;=" &amp; AZ$1, DataRegularSeason20242025!$D$3:$D$1315, $A5)+SUMIFS(DataRegularSeason20242025!$AB$3:$AB$1315,DataRegularSeason20242025!$B$3:$B$1315, "&lt;=" &amp; AZ$1, DataRegularSeason20242025!$E$3:$E$1315, $A5)</f>
        <v>19</v>
      </c>
      <c r="BA5">
        <f>SUMIFS(DataRegularSeason20242025!$AA$3:$AA$1315,DataRegularSeason20242025!$B$3:$B$1315, "&lt;=" &amp; BA$1, DataRegularSeason20242025!$D$3:$D$1315, $A5)+SUMIFS(DataRegularSeason20242025!$AB$3:$AB$1315,DataRegularSeason20242025!$B$3:$B$1315, "&lt;=" &amp; BA$1, DataRegularSeason20242025!$E$3:$E$1315, $A5)</f>
        <v>19</v>
      </c>
      <c r="BB5">
        <f>SUMIFS(DataRegularSeason20242025!$AA$3:$AA$1315,DataRegularSeason20242025!$B$3:$B$1315, "&lt;=" &amp; BB$1, DataRegularSeason20242025!$D$3:$D$1315, $A5)+SUMIFS(DataRegularSeason20242025!$AB$3:$AB$1315,DataRegularSeason20242025!$B$3:$B$1315, "&lt;=" &amp; BB$1, DataRegularSeason20242025!$E$3:$E$1315, $A5)</f>
        <v>19</v>
      </c>
      <c r="BC5">
        <f>SUMIFS(DataRegularSeason20242025!$AA$3:$AA$1315,DataRegularSeason20242025!$B$3:$B$1315, "&lt;=" &amp; BC$1, DataRegularSeason20242025!$D$3:$D$1315, $A5)+SUMIFS(DataRegularSeason20242025!$AB$3:$AB$1315,DataRegularSeason20242025!$B$3:$B$1315, "&lt;=" &amp; BC$1, DataRegularSeason20242025!$E$3:$E$1315, $A5)</f>
        <v>19</v>
      </c>
      <c r="BD5">
        <f>SUMIFS(DataRegularSeason20242025!$AA$3:$AA$1315,DataRegularSeason20242025!$B$3:$B$1315, "&lt;=" &amp; BD$1, DataRegularSeason20242025!$D$3:$D$1315, $A5)+SUMIFS(DataRegularSeason20242025!$AB$3:$AB$1315,DataRegularSeason20242025!$B$3:$B$1315, "&lt;=" &amp; BD$1, DataRegularSeason20242025!$E$3:$E$1315, $A5)</f>
        <v>19</v>
      </c>
      <c r="BE5">
        <f>SUMIFS(DataRegularSeason20242025!$AA$3:$AA$1315,DataRegularSeason20242025!$B$3:$B$1315, "&lt;=" &amp; BE$1, DataRegularSeason20242025!$D$3:$D$1315, $A5)+SUMIFS(DataRegularSeason20242025!$AB$3:$AB$1315,DataRegularSeason20242025!$B$3:$B$1315, "&lt;=" &amp; BE$1, DataRegularSeason20242025!$E$3:$E$1315, $A5)</f>
        <v>19</v>
      </c>
      <c r="BF5">
        <f>SUMIFS(DataRegularSeason20242025!$AA$3:$AA$1315,DataRegularSeason20242025!$B$3:$B$1315, "&lt;=" &amp; BF$1, DataRegularSeason20242025!$D$3:$D$1315, $A5)+SUMIFS(DataRegularSeason20242025!$AB$3:$AB$1315,DataRegularSeason20242025!$B$3:$B$1315, "&lt;=" &amp; BF$1, DataRegularSeason20242025!$E$3:$E$1315, $A5)</f>
        <v>19</v>
      </c>
      <c r="BG5">
        <f>SUMIFS(DataRegularSeason20242025!$AA$3:$AA$1315,DataRegularSeason20242025!$B$3:$B$1315, "&lt;=" &amp; BG$1, DataRegularSeason20242025!$D$3:$D$1315, $A5)+SUMIFS(DataRegularSeason20242025!$AB$3:$AB$1315,DataRegularSeason20242025!$B$3:$B$1315, "&lt;=" &amp; BG$1, DataRegularSeason20242025!$E$3:$E$1315, $A5)</f>
        <v>19</v>
      </c>
      <c r="BH5">
        <f>SUMIFS(DataRegularSeason20242025!$AA$3:$AA$1315,DataRegularSeason20242025!$B$3:$B$1315, "&lt;=" &amp; BH$1, DataRegularSeason20242025!$D$3:$D$1315, $A5)+SUMIFS(DataRegularSeason20242025!$AB$3:$AB$1315,DataRegularSeason20242025!$B$3:$B$1315, "&lt;=" &amp; BH$1, DataRegularSeason20242025!$E$3:$E$1315, $A5)</f>
        <v>19</v>
      </c>
      <c r="BI5">
        <f>SUMIFS(DataRegularSeason20242025!$AA$3:$AA$1315,DataRegularSeason20242025!$B$3:$B$1315, "&lt;=" &amp; BI$1, DataRegularSeason20242025!$D$3:$D$1315, $A5)+SUMIFS(DataRegularSeason20242025!$AB$3:$AB$1315,DataRegularSeason20242025!$B$3:$B$1315, "&lt;=" &amp; BI$1, DataRegularSeason20242025!$E$3:$E$1315, $A5)</f>
        <v>19</v>
      </c>
      <c r="BJ5">
        <f>SUMIFS(DataRegularSeason20242025!$AA$3:$AA$1315,DataRegularSeason20242025!$B$3:$B$1315, "&lt;=" &amp; BJ$1, DataRegularSeason20242025!$D$3:$D$1315, $A5)+SUMIFS(DataRegularSeason20242025!$AB$3:$AB$1315,DataRegularSeason20242025!$B$3:$B$1315, "&lt;=" &amp; BJ$1, DataRegularSeason20242025!$E$3:$E$1315, $A5)</f>
        <v>19</v>
      </c>
      <c r="BK5">
        <f>SUMIFS(DataRegularSeason20242025!$AA$3:$AA$1315,DataRegularSeason20242025!$B$3:$B$1315, "&lt;=" &amp; BK$1, DataRegularSeason20242025!$D$3:$D$1315, $A5)+SUMIFS(DataRegularSeason20242025!$AB$3:$AB$1315,DataRegularSeason20242025!$B$3:$B$1315, "&lt;=" &amp; BK$1, DataRegularSeason20242025!$E$3:$E$1315, $A5)</f>
        <v>19</v>
      </c>
      <c r="BL5">
        <f>SUMIFS(DataRegularSeason20242025!$AA$3:$AA$1315,DataRegularSeason20242025!$B$3:$B$1315, "&lt;=" &amp; BL$1, DataRegularSeason20242025!$D$3:$D$1315, $A5)+SUMIFS(DataRegularSeason20242025!$AB$3:$AB$1315,DataRegularSeason20242025!$B$3:$B$1315, "&lt;=" &amp; BL$1, DataRegularSeason20242025!$E$3:$E$1315, $A5)</f>
        <v>19</v>
      </c>
      <c r="BM5">
        <f>SUMIFS(DataRegularSeason20242025!$AA$3:$AA$1315,DataRegularSeason20242025!$B$3:$B$1315, "&lt;=" &amp; BM$1, DataRegularSeason20242025!$D$3:$D$1315, $A5)+SUMIFS(DataRegularSeason20242025!$AB$3:$AB$1315,DataRegularSeason20242025!$B$3:$B$1315, "&lt;=" &amp; BM$1, DataRegularSeason20242025!$E$3:$E$1315, $A5)</f>
        <v>19</v>
      </c>
      <c r="BN5">
        <f>SUMIFS(DataRegularSeason20242025!$AA$3:$AA$1315,DataRegularSeason20242025!$B$3:$B$1315, "&lt;=" &amp; BN$1, DataRegularSeason20242025!$D$3:$D$1315, $A5)+SUMIFS(DataRegularSeason20242025!$AB$3:$AB$1315,DataRegularSeason20242025!$B$3:$B$1315, "&lt;=" &amp; BN$1, DataRegularSeason20242025!$E$3:$E$1315, $A5)</f>
        <v>19</v>
      </c>
      <c r="BO5">
        <f>SUMIFS(DataRegularSeason20242025!$AA$3:$AA$1315,DataRegularSeason20242025!$B$3:$B$1315, "&lt;=" &amp; BO$1, DataRegularSeason20242025!$D$3:$D$1315, $A5)+SUMIFS(DataRegularSeason20242025!$AB$3:$AB$1315,DataRegularSeason20242025!$B$3:$B$1315, "&lt;=" &amp; BO$1, DataRegularSeason20242025!$E$3:$E$1315, $A5)</f>
        <v>19</v>
      </c>
      <c r="BP5">
        <f>SUMIFS(DataRegularSeason20242025!$AA$3:$AA$1315,DataRegularSeason20242025!$B$3:$B$1315, "&lt;=" &amp; BP$1, DataRegularSeason20242025!$D$3:$D$1315, $A5)+SUMIFS(DataRegularSeason20242025!$AB$3:$AB$1315,DataRegularSeason20242025!$B$3:$B$1315, "&lt;=" &amp; BP$1, DataRegularSeason20242025!$E$3:$E$1315, $A5)</f>
        <v>19</v>
      </c>
      <c r="BQ5">
        <f>SUMIFS(DataRegularSeason20242025!$AA$3:$AA$1315,DataRegularSeason20242025!$B$3:$B$1315, "&lt;=" &amp; BQ$1, DataRegularSeason20242025!$D$3:$D$1315, $A5)+SUMIFS(DataRegularSeason20242025!$AB$3:$AB$1315,DataRegularSeason20242025!$B$3:$B$1315, "&lt;=" &amp; BQ$1, DataRegularSeason20242025!$E$3:$E$1315, $A5)</f>
        <v>19</v>
      </c>
      <c r="BR5">
        <f>SUMIFS(DataRegularSeason20242025!$AA$3:$AA$1315,DataRegularSeason20242025!$B$3:$B$1315, "&lt;=" &amp; BR$1, DataRegularSeason20242025!$D$3:$D$1315, $A5)+SUMIFS(DataRegularSeason20242025!$AB$3:$AB$1315,DataRegularSeason20242025!$B$3:$B$1315, "&lt;=" &amp; BR$1, DataRegularSeason20242025!$E$3:$E$1315, $A5)</f>
        <v>19</v>
      </c>
      <c r="BS5">
        <f>SUMIFS(DataRegularSeason20242025!$AA$3:$AA$1315,DataRegularSeason20242025!$B$3:$B$1315, "&lt;=" &amp; BS$1, DataRegularSeason20242025!$D$3:$D$1315, $A5)+SUMIFS(DataRegularSeason20242025!$AB$3:$AB$1315,DataRegularSeason20242025!$B$3:$B$1315, "&lt;=" &amp; BS$1, DataRegularSeason20242025!$E$3:$E$1315, $A5)</f>
        <v>19</v>
      </c>
      <c r="BT5">
        <f>SUMIFS(DataRegularSeason20242025!$AA$3:$AA$1315,DataRegularSeason20242025!$B$3:$B$1315, "&lt;=" &amp; BT$1, DataRegularSeason20242025!$D$3:$D$1315, $A5)+SUMIFS(DataRegularSeason20242025!$AB$3:$AB$1315,DataRegularSeason20242025!$B$3:$B$1315, "&lt;=" &amp; BT$1, DataRegularSeason20242025!$E$3:$E$1315, $A5)</f>
        <v>19</v>
      </c>
      <c r="BU5">
        <f>SUMIFS(DataRegularSeason20242025!$AA$3:$AA$1315,DataRegularSeason20242025!$B$3:$B$1315, "&lt;=" &amp; BU$1, DataRegularSeason20242025!$D$3:$D$1315, $A5)+SUMIFS(DataRegularSeason20242025!$AB$3:$AB$1315,DataRegularSeason20242025!$B$3:$B$1315, "&lt;=" &amp; BU$1, DataRegularSeason20242025!$E$3:$E$1315, $A5)</f>
        <v>19</v>
      </c>
      <c r="BV5">
        <f>SUMIFS(DataRegularSeason20242025!$AA$3:$AA$1315,DataRegularSeason20242025!$B$3:$B$1315, "&lt;=" &amp; BV$1, DataRegularSeason20242025!$D$3:$D$1315, $A5)+SUMIFS(DataRegularSeason20242025!$AB$3:$AB$1315,DataRegularSeason20242025!$B$3:$B$1315, "&lt;=" &amp; BV$1, DataRegularSeason20242025!$E$3:$E$1315, $A5)</f>
        <v>19</v>
      </c>
      <c r="BW5">
        <f>SUMIFS(DataRegularSeason20242025!$AA$3:$AA$1315,DataRegularSeason20242025!$B$3:$B$1315, "&lt;=" &amp; BW$1, DataRegularSeason20242025!$D$3:$D$1315, $A5)+SUMIFS(DataRegularSeason20242025!$AB$3:$AB$1315,DataRegularSeason20242025!$B$3:$B$1315, "&lt;=" &amp; BW$1, DataRegularSeason20242025!$E$3:$E$1315, $A5)</f>
        <v>19</v>
      </c>
      <c r="BX5">
        <f>SUMIFS(DataRegularSeason20242025!$AA$3:$AA$1315,DataRegularSeason20242025!$B$3:$B$1315, "&lt;=" &amp; BX$1, DataRegularSeason20242025!$D$3:$D$1315, $A5)+SUMIFS(DataRegularSeason20242025!$AB$3:$AB$1315,DataRegularSeason20242025!$B$3:$B$1315, "&lt;=" &amp; BX$1, DataRegularSeason20242025!$E$3:$E$1315, $A5)</f>
        <v>19</v>
      </c>
      <c r="BY5">
        <f>SUMIFS(DataRegularSeason20242025!$AA$3:$AA$1315,DataRegularSeason20242025!$B$3:$B$1315, "&lt;=" &amp; BY$1, DataRegularSeason20242025!$D$3:$D$1315, $A5)+SUMIFS(DataRegularSeason20242025!$AB$3:$AB$1315,DataRegularSeason20242025!$B$3:$B$1315, "&lt;=" &amp; BY$1, DataRegularSeason20242025!$E$3:$E$1315, $A5)</f>
        <v>19</v>
      </c>
      <c r="BZ5">
        <f>SUMIFS(DataRegularSeason20242025!$AA$3:$AA$1315,DataRegularSeason20242025!$B$3:$B$1315, "&lt;=" &amp; BZ$1, DataRegularSeason20242025!$D$3:$D$1315, $A5)+SUMIFS(DataRegularSeason20242025!$AB$3:$AB$1315,DataRegularSeason20242025!$B$3:$B$1315, "&lt;=" &amp; BZ$1, DataRegularSeason20242025!$E$3:$E$1315, $A5)</f>
        <v>19</v>
      </c>
      <c r="CA5">
        <f>SUMIFS(DataRegularSeason20242025!$AA$3:$AA$1315,DataRegularSeason20242025!$B$3:$B$1315, "&lt;=" &amp; CA$1, DataRegularSeason20242025!$D$3:$D$1315, $A5)+SUMIFS(DataRegularSeason20242025!$AB$3:$AB$1315,DataRegularSeason20242025!$B$3:$B$1315, "&lt;=" &amp; CA$1, DataRegularSeason20242025!$E$3:$E$1315, $A5)</f>
        <v>19</v>
      </c>
      <c r="CB5">
        <f>SUMIFS(DataRegularSeason20242025!$AA$3:$AA$1315,DataRegularSeason20242025!$B$3:$B$1315, "&lt;=" &amp; CB$1, DataRegularSeason20242025!$D$3:$D$1315, $A5)+SUMIFS(DataRegularSeason20242025!$AB$3:$AB$1315,DataRegularSeason20242025!$B$3:$B$1315, "&lt;=" &amp; CB$1, DataRegularSeason20242025!$E$3:$E$1315, $A5)</f>
        <v>19</v>
      </c>
      <c r="CC5">
        <f>SUMIFS(DataRegularSeason20242025!$AA$3:$AA$1315,DataRegularSeason20242025!$B$3:$B$1315, "&lt;=" &amp; CC$1, DataRegularSeason20242025!$D$3:$D$1315, $A5)+SUMIFS(DataRegularSeason20242025!$AB$3:$AB$1315,DataRegularSeason20242025!$B$3:$B$1315, "&lt;=" &amp; CC$1, DataRegularSeason20242025!$E$3:$E$1315, $A5)</f>
        <v>19</v>
      </c>
      <c r="CD5">
        <f>SUMIFS(DataRegularSeason20242025!$AA$3:$AA$1315,DataRegularSeason20242025!$B$3:$B$1315, "&lt;=" &amp; CD$1, DataRegularSeason20242025!$D$3:$D$1315, $A5)+SUMIFS(DataRegularSeason20242025!$AB$3:$AB$1315,DataRegularSeason20242025!$B$3:$B$1315, "&lt;=" &amp; CD$1, DataRegularSeason20242025!$E$3:$E$1315, $A5)</f>
        <v>19</v>
      </c>
      <c r="CE5">
        <f>SUMIFS(DataRegularSeason20242025!$AA$3:$AA$1315,DataRegularSeason20242025!$B$3:$B$1315, "&lt;=" &amp; CE$1, DataRegularSeason20242025!$D$3:$D$1315, $A5)+SUMIFS(DataRegularSeason20242025!$AB$3:$AB$1315,DataRegularSeason20242025!$B$3:$B$1315, "&lt;=" &amp; CE$1, DataRegularSeason20242025!$E$3:$E$1315, $A5)</f>
        <v>19</v>
      </c>
      <c r="CF5">
        <f>SUMIFS(DataRegularSeason20242025!$AA$3:$AA$1315,DataRegularSeason20242025!$B$3:$B$1315, "&lt;=" &amp; CF$1, DataRegularSeason20242025!$D$3:$D$1315, $A5)+SUMIFS(DataRegularSeason20242025!$AB$3:$AB$1315,DataRegularSeason20242025!$B$3:$B$1315, "&lt;=" &amp; CF$1, DataRegularSeason20242025!$E$3:$E$1315, $A5)</f>
        <v>19</v>
      </c>
      <c r="CG5">
        <f>SUMIFS(DataRegularSeason20242025!$AA$3:$AA$1315,DataRegularSeason20242025!$B$3:$B$1315, "&lt;=" &amp; CG$1, DataRegularSeason20242025!$D$3:$D$1315, $A5)+SUMIFS(DataRegularSeason20242025!$AB$3:$AB$1315,DataRegularSeason20242025!$B$3:$B$1315, "&lt;=" &amp; CG$1, DataRegularSeason20242025!$E$3:$E$1315, $A5)</f>
        <v>19</v>
      </c>
      <c r="CH5">
        <f>SUMIFS(DataRegularSeason20242025!$AA$3:$AA$1315,DataRegularSeason20242025!$B$3:$B$1315, "&lt;=" &amp; CH$1, DataRegularSeason20242025!$D$3:$D$1315, $A5)+SUMIFS(DataRegularSeason20242025!$AB$3:$AB$1315,DataRegularSeason20242025!$B$3:$B$1315, "&lt;=" &amp; CH$1, DataRegularSeason20242025!$E$3:$E$1315, $A5)</f>
        <v>19</v>
      </c>
      <c r="CI5">
        <f>SUMIFS(DataRegularSeason20242025!$AA$3:$AA$1315,DataRegularSeason20242025!$B$3:$B$1315, "&lt;=" &amp; CI$1, DataRegularSeason20242025!$D$3:$D$1315, $A5)+SUMIFS(DataRegularSeason20242025!$AB$3:$AB$1315,DataRegularSeason20242025!$B$3:$B$1315, "&lt;=" &amp; CI$1, DataRegularSeason20242025!$E$3:$E$1315, $A5)</f>
        <v>19</v>
      </c>
      <c r="CJ5">
        <f>SUMIFS(DataRegularSeason20242025!$AA$3:$AA$1315,DataRegularSeason20242025!$B$3:$B$1315, "&lt;=" &amp; CJ$1, DataRegularSeason20242025!$D$3:$D$1315, $A5)+SUMIFS(DataRegularSeason20242025!$AB$3:$AB$1315,DataRegularSeason20242025!$B$3:$B$1315, "&lt;=" &amp; CJ$1, DataRegularSeason20242025!$E$3:$E$1315, $A5)</f>
        <v>19</v>
      </c>
      <c r="CK5">
        <f>SUMIFS(DataRegularSeason20242025!$AA$3:$AA$1315,DataRegularSeason20242025!$B$3:$B$1315, "&lt;=" &amp; CK$1, DataRegularSeason20242025!$D$3:$D$1315, $A5)+SUMIFS(DataRegularSeason20242025!$AB$3:$AB$1315,DataRegularSeason20242025!$B$3:$B$1315, "&lt;=" &amp; CK$1, DataRegularSeason20242025!$E$3:$E$1315, $A5)</f>
        <v>19</v>
      </c>
      <c r="CL5">
        <f>SUMIFS(DataRegularSeason20242025!$AA$3:$AA$1315,DataRegularSeason20242025!$B$3:$B$1315, "&lt;=" &amp; CL$1, DataRegularSeason20242025!$D$3:$D$1315, $A5)+SUMIFS(DataRegularSeason20242025!$AB$3:$AB$1315,DataRegularSeason20242025!$B$3:$B$1315, "&lt;=" &amp; CL$1, DataRegularSeason20242025!$E$3:$E$1315, $A5)</f>
        <v>19</v>
      </c>
      <c r="CM5">
        <f>SUMIFS(DataRegularSeason20242025!$AA$3:$AA$1315,DataRegularSeason20242025!$B$3:$B$1315, "&lt;=" &amp; CM$1, DataRegularSeason20242025!$D$3:$D$1315, $A5)+SUMIFS(DataRegularSeason20242025!$AB$3:$AB$1315,DataRegularSeason20242025!$B$3:$B$1315, "&lt;=" &amp; CM$1, DataRegularSeason20242025!$E$3:$E$1315, $A5)</f>
        <v>19</v>
      </c>
      <c r="CN5">
        <f>SUMIFS(DataRegularSeason20242025!$AA$3:$AA$1315,DataRegularSeason20242025!$B$3:$B$1315, "&lt;=" &amp; CN$1, DataRegularSeason20242025!$D$3:$D$1315, $A5)+SUMIFS(DataRegularSeason20242025!$AB$3:$AB$1315,DataRegularSeason20242025!$B$3:$B$1315, "&lt;=" &amp; CN$1, DataRegularSeason20242025!$E$3:$E$1315, $A5)</f>
        <v>19</v>
      </c>
      <c r="CO5">
        <f>SUMIFS(DataRegularSeason20242025!$AA$3:$AA$1315,DataRegularSeason20242025!$B$3:$B$1315, "&lt;=" &amp; CO$1, DataRegularSeason20242025!$D$3:$D$1315, $A5)+SUMIFS(DataRegularSeason20242025!$AB$3:$AB$1315,DataRegularSeason20242025!$B$3:$B$1315, "&lt;=" &amp; CO$1, DataRegularSeason20242025!$E$3:$E$1315, $A5)</f>
        <v>19</v>
      </c>
      <c r="CP5">
        <f>SUMIFS(DataRegularSeason20242025!$AA$3:$AA$1315,DataRegularSeason20242025!$B$3:$B$1315, "&lt;=" &amp; CP$1, DataRegularSeason20242025!$D$3:$D$1315, $A5)+SUMIFS(DataRegularSeason20242025!$AB$3:$AB$1315,DataRegularSeason20242025!$B$3:$B$1315, "&lt;=" &amp; CP$1, DataRegularSeason20242025!$E$3:$E$1315, $A5)</f>
        <v>19</v>
      </c>
      <c r="CQ5">
        <f>SUMIFS(DataRegularSeason20242025!$AA$3:$AA$1315,DataRegularSeason20242025!$B$3:$B$1315, "&lt;=" &amp; CQ$1, DataRegularSeason20242025!$D$3:$D$1315, $A5)+SUMIFS(DataRegularSeason20242025!$AB$3:$AB$1315,DataRegularSeason20242025!$B$3:$B$1315, "&lt;=" &amp; CQ$1, DataRegularSeason20242025!$E$3:$E$1315, $A5)</f>
        <v>19</v>
      </c>
      <c r="CR5">
        <f>SUMIFS(DataRegularSeason20242025!$AA$3:$AA$1315,DataRegularSeason20242025!$B$3:$B$1315, "&lt;=" &amp; CR$1, DataRegularSeason20242025!$D$3:$D$1315, $A5)+SUMIFS(DataRegularSeason20242025!$AB$3:$AB$1315,DataRegularSeason20242025!$B$3:$B$1315, "&lt;=" &amp; CR$1, DataRegularSeason20242025!$E$3:$E$1315, $A5)</f>
        <v>19</v>
      </c>
      <c r="CS5">
        <f>SUMIFS(DataRegularSeason20242025!$AA$3:$AA$1315,DataRegularSeason20242025!$B$3:$B$1315, "&lt;=" &amp; CS$1, DataRegularSeason20242025!$D$3:$D$1315, $A5)+SUMIFS(DataRegularSeason20242025!$AB$3:$AB$1315,DataRegularSeason20242025!$B$3:$B$1315, "&lt;=" &amp; CS$1, DataRegularSeason20242025!$E$3:$E$1315, $A5)</f>
        <v>19</v>
      </c>
      <c r="CT5">
        <f>SUMIFS(DataRegularSeason20242025!$AA$3:$AA$1315,DataRegularSeason20242025!$B$3:$B$1315, "&lt;=" &amp; CT$1, DataRegularSeason20242025!$D$3:$D$1315, $A5)+SUMIFS(DataRegularSeason20242025!$AB$3:$AB$1315,DataRegularSeason20242025!$B$3:$B$1315, "&lt;=" &amp; CT$1, DataRegularSeason20242025!$E$3:$E$1315, $A5)</f>
        <v>19</v>
      </c>
      <c r="CU5">
        <f>SUMIFS(DataRegularSeason20242025!$AA$3:$AA$1315,DataRegularSeason20242025!$B$3:$B$1315, "&lt;=" &amp; CU$1, DataRegularSeason20242025!$D$3:$D$1315, $A5)+SUMIFS(DataRegularSeason20242025!$AB$3:$AB$1315,DataRegularSeason20242025!$B$3:$B$1315, "&lt;=" &amp; CU$1, DataRegularSeason20242025!$E$3:$E$1315, $A5)</f>
        <v>19</v>
      </c>
      <c r="CV5">
        <f>SUMIFS(DataRegularSeason20242025!$AA$3:$AA$1315,DataRegularSeason20242025!$B$3:$B$1315, "&lt;=" &amp; CV$1, DataRegularSeason20242025!$D$3:$D$1315, $A5)+SUMIFS(DataRegularSeason20242025!$AB$3:$AB$1315,DataRegularSeason20242025!$B$3:$B$1315, "&lt;=" &amp; CV$1, DataRegularSeason20242025!$E$3:$E$1315, $A5)</f>
        <v>19</v>
      </c>
      <c r="CW5">
        <f>SUMIFS(DataRegularSeason20242025!$AA$3:$AA$1315,DataRegularSeason20242025!$B$3:$B$1315, "&lt;=" &amp; CW$1, DataRegularSeason20242025!$D$3:$D$1315, $A5)+SUMIFS(DataRegularSeason20242025!$AB$3:$AB$1315,DataRegularSeason20242025!$B$3:$B$1315, "&lt;=" &amp; CW$1, DataRegularSeason20242025!$E$3:$E$1315, $A5)</f>
        <v>19</v>
      </c>
      <c r="CX5">
        <f>SUMIFS(DataRegularSeason20242025!$AA$3:$AA$1315,DataRegularSeason20242025!$B$3:$B$1315, "&lt;=" &amp; CX$1, DataRegularSeason20242025!$D$3:$D$1315, $A5)+SUMIFS(DataRegularSeason20242025!$AB$3:$AB$1315,DataRegularSeason20242025!$B$3:$B$1315, "&lt;=" &amp; CX$1, DataRegularSeason20242025!$E$3:$E$1315, $A5)</f>
        <v>19</v>
      </c>
      <c r="CY5">
        <f>SUMIFS(DataRegularSeason20242025!$AA$3:$AA$1315,DataRegularSeason20242025!$B$3:$B$1315, "&lt;=" &amp; CY$1, DataRegularSeason20242025!$D$3:$D$1315, $A5)+SUMIFS(DataRegularSeason20242025!$AB$3:$AB$1315,DataRegularSeason20242025!$B$3:$B$1315, "&lt;=" &amp; CY$1, DataRegularSeason20242025!$E$3:$E$1315, $A5)</f>
        <v>19</v>
      </c>
      <c r="CZ5">
        <f>SUMIFS(DataRegularSeason20242025!$AA$3:$AA$1315,DataRegularSeason20242025!$B$3:$B$1315, "&lt;=" &amp; CZ$1, DataRegularSeason20242025!$D$3:$D$1315, $A5)+SUMIFS(DataRegularSeason20242025!$AB$3:$AB$1315,DataRegularSeason20242025!$B$3:$B$1315, "&lt;=" &amp; CZ$1, DataRegularSeason20242025!$E$3:$E$1315, $A5)</f>
        <v>19</v>
      </c>
      <c r="DA5">
        <f>SUMIFS(DataRegularSeason20242025!$AA$3:$AA$1315,DataRegularSeason20242025!$B$3:$B$1315, "&lt;=" &amp; DA$1, DataRegularSeason20242025!$D$3:$D$1315, $A5)+SUMIFS(DataRegularSeason20242025!$AB$3:$AB$1315,DataRegularSeason20242025!$B$3:$B$1315, "&lt;=" &amp; DA$1, DataRegularSeason20242025!$E$3:$E$1315, $A5)</f>
        <v>19</v>
      </c>
      <c r="DB5">
        <f>SUMIFS(DataRegularSeason20242025!$AA$3:$AA$1315,DataRegularSeason20242025!$B$3:$B$1315, "&lt;=" &amp; DB$1, DataRegularSeason20242025!$D$3:$D$1315, $A5)+SUMIFS(DataRegularSeason20242025!$AB$3:$AB$1315,DataRegularSeason20242025!$B$3:$B$1315, "&lt;=" &amp; DB$1, DataRegularSeason20242025!$E$3:$E$1315, $A5)</f>
        <v>19</v>
      </c>
      <c r="DC5">
        <f>SUMIFS(DataRegularSeason20242025!$AA$3:$AA$1315,DataRegularSeason20242025!$B$3:$B$1315, "&lt;=" &amp; DC$1, DataRegularSeason20242025!$D$3:$D$1315, $A5)+SUMIFS(DataRegularSeason20242025!$AB$3:$AB$1315,DataRegularSeason20242025!$B$3:$B$1315, "&lt;=" &amp; DC$1, DataRegularSeason20242025!$E$3:$E$1315, $A5)</f>
        <v>19</v>
      </c>
      <c r="DD5">
        <f>SUMIFS(DataRegularSeason20242025!$AA$3:$AA$1315,DataRegularSeason20242025!$B$3:$B$1315, "&lt;=" &amp; DD$1, DataRegularSeason20242025!$D$3:$D$1315, $A5)+SUMIFS(DataRegularSeason20242025!$AB$3:$AB$1315,DataRegularSeason20242025!$B$3:$B$1315, "&lt;=" &amp; DD$1, DataRegularSeason20242025!$E$3:$E$1315, $A5)</f>
        <v>19</v>
      </c>
      <c r="DE5">
        <f>SUMIFS(DataRegularSeason20242025!$AA$3:$AA$1315,DataRegularSeason20242025!$B$3:$B$1315, "&lt;=" &amp; DE$1, DataRegularSeason20242025!$D$3:$D$1315, $A5)+SUMIFS(DataRegularSeason20242025!$AB$3:$AB$1315,DataRegularSeason20242025!$B$3:$B$1315, "&lt;=" &amp; DE$1, DataRegularSeason20242025!$E$3:$E$1315, $A5)</f>
        <v>19</v>
      </c>
      <c r="DF5">
        <f>SUMIFS(DataRegularSeason20242025!$AA$3:$AA$1315,DataRegularSeason20242025!$B$3:$B$1315, "&lt;=" &amp; DF$1, DataRegularSeason20242025!$D$3:$D$1315, $A5)+SUMIFS(DataRegularSeason20242025!$AB$3:$AB$1315,DataRegularSeason20242025!$B$3:$B$1315, "&lt;=" &amp; DF$1, DataRegularSeason20242025!$E$3:$E$1315, $A5)</f>
        <v>19</v>
      </c>
      <c r="DG5">
        <f>SUMIFS(DataRegularSeason20242025!$AA$3:$AA$1315,DataRegularSeason20242025!$B$3:$B$1315, "&lt;=" &amp; DG$1, DataRegularSeason20242025!$D$3:$D$1315, $A5)+SUMIFS(DataRegularSeason20242025!$AB$3:$AB$1315,DataRegularSeason20242025!$B$3:$B$1315, "&lt;=" &amp; DG$1, DataRegularSeason20242025!$E$3:$E$1315, $A5)</f>
        <v>19</v>
      </c>
      <c r="DH5">
        <f>SUMIFS(DataRegularSeason20242025!$AA$3:$AA$1315,DataRegularSeason20242025!$B$3:$B$1315, "&lt;=" &amp; DH$1, DataRegularSeason20242025!$D$3:$D$1315, $A5)+SUMIFS(DataRegularSeason20242025!$AB$3:$AB$1315,DataRegularSeason20242025!$B$3:$B$1315, "&lt;=" &amp; DH$1, DataRegularSeason20242025!$E$3:$E$1315, $A5)</f>
        <v>19</v>
      </c>
      <c r="DI5">
        <f>SUMIFS(DataRegularSeason20242025!$AA$3:$AA$1315,DataRegularSeason20242025!$B$3:$B$1315, "&lt;=" &amp; DI$1, DataRegularSeason20242025!$D$3:$D$1315, $A5)+SUMIFS(DataRegularSeason20242025!$AB$3:$AB$1315,DataRegularSeason20242025!$B$3:$B$1315, "&lt;=" &amp; DI$1, DataRegularSeason20242025!$E$3:$E$1315, $A5)</f>
        <v>19</v>
      </c>
      <c r="DJ5">
        <f>SUMIFS(DataRegularSeason20242025!$AA$3:$AA$1315,DataRegularSeason20242025!$B$3:$B$1315, "&lt;=" &amp; DJ$1, DataRegularSeason20242025!$D$3:$D$1315, $A5)+SUMIFS(DataRegularSeason20242025!$AB$3:$AB$1315,DataRegularSeason20242025!$B$3:$B$1315, "&lt;=" &amp; DJ$1, DataRegularSeason20242025!$E$3:$E$1315, $A5)</f>
        <v>19</v>
      </c>
      <c r="DK5">
        <f>SUMIFS(DataRegularSeason20242025!$AA$3:$AA$1315,DataRegularSeason20242025!$B$3:$B$1315, "&lt;=" &amp; DK$1, DataRegularSeason20242025!$D$3:$D$1315, $A5)+SUMIFS(DataRegularSeason20242025!$AB$3:$AB$1315,DataRegularSeason20242025!$B$3:$B$1315, "&lt;=" &amp; DK$1, DataRegularSeason20242025!$E$3:$E$1315, $A5)</f>
        <v>19</v>
      </c>
      <c r="DL5">
        <f>SUMIFS(DataRegularSeason20242025!$AA$3:$AA$1315,DataRegularSeason20242025!$B$3:$B$1315, "&lt;=" &amp; DL$1, DataRegularSeason20242025!$D$3:$D$1315, $A5)+SUMIFS(DataRegularSeason20242025!$AB$3:$AB$1315,DataRegularSeason20242025!$B$3:$B$1315, "&lt;=" &amp; DL$1, DataRegularSeason20242025!$E$3:$E$1315, $A5)</f>
        <v>19</v>
      </c>
      <c r="DM5">
        <f>SUMIFS(DataRegularSeason20242025!$AA$3:$AA$1315,DataRegularSeason20242025!$B$3:$B$1315, "&lt;=" &amp; DM$1, DataRegularSeason20242025!$D$3:$D$1315, $A5)+SUMIFS(DataRegularSeason20242025!$AB$3:$AB$1315,DataRegularSeason20242025!$B$3:$B$1315, "&lt;=" &amp; DM$1, DataRegularSeason20242025!$E$3:$E$1315, $A5)</f>
        <v>19</v>
      </c>
      <c r="DN5">
        <f>SUMIFS(DataRegularSeason20242025!$AA$3:$AA$1315,DataRegularSeason20242025!$B$3:$B$1315, "&lt;=" &amp; DN$1, DataRegularSeason20242025!$D$3:$D$1315, $A5)+SUMIFS(DataRegularSeason20242025!$AB$3:$AB$1315,DataRegularSeason20242025!$B$3:$B$1315, "&lt;=" &amp; DN$1, DataRegularSeason20242025!$E$3:$E$1315, $A5)</f>
        <v>19</v>
      </c>
      <c r="DO5">
        <f>SUMIFS(DataRegularSeason20242025!$AA$3:$AA$1315,DataRegularSeason20242025!$B$3:$B$1315, "&lt;=" &amp; DO$1, DataRegularSeason20242025!$D$3:$D$1315, $A5)+SUMIFS(DataRegularSeason20242025!$AB$3:$AB$1315,DataRegularSeason20242025!$B$3:$B$1315, "&lt;=" &amp; DO$1, DataRegularSeason20242025!$E$3:$E$1315, $A5)</f>
        <v>19</v>
      </c>
      <c r="DP5">
        <f>SUMIFS(DataRegularSeason20242025!$AA$3:$AA$1315,DataRegularSeason20242025!$B$3:$B$1315, "&lt;=" &amp; DP$1, DataRegularSeason20242025!$D$3:$D$1315, $A5)+SUMIFS(DataRegularSeason20242025!$AB$3:$AB$1315,DataRegularSeason20242025!$B$3:$B$1315, "&lt;=" &amp; DP$1, DataRegularSeason20242025!$E$3:$E$1315, $A5)</f>
        <v>19</v>
      </c>
      <c r="DQ5">
        <f>SUMIFS(DataRegularSeason20242025!$AA$3:$AA$1315,DataRegularSeason20242025!$B$3:$B$1315, "&lt;=" &amp; DQ$1, DataRegularSeason20242025!$D$3:$D$1315, $A5)+SUMIFS(DataRegularSeason20242025!$AB$3:$AB$1315,DataRegularSeason20242025!$B$3:$B$1315, "&lt;=" &amp; DQ$1, DataRegularSeason20242025!$E$3:$E$1315, $A5)</f>
        <v>19</v>
      </c>
      <c r="DR5">
        <f>SUMIFS(DataRegularSeason20242025!$AA$3:$AA$1315,DataRegularSeason20242025!$B$3:$B$1315, "&lt;=" &amp; DR$1, DataRegularSeason20242025!$D$3:$D$1315, $A5)+SUMIFS(DataRegularSeason20242025!$AB$3:$AB$1315,DataRegularSeason20242025!$B$3:$B$1315, "&lt;=" &amp; DR$1, DataRegularSeason20242025!$E$3:$E$1315, $A5)</f>
        <v>19</v>
      </c>
      <c r="DS5">
        <f>SUMIFS(DataRegularSeason20242025!$AA$3:$AA$1315,DataRegularSeason20242025!$B$3:$B$1315, "&lt;=" &amp; DS$1, DataRegularSeason20242025!$D$3:$D$1315, $A5)+SUMIFS(DataRegularSeason20242025!$AB$3:$AB$1315,DataRegularSeason20242025!$B$3:$B$1315, "&lt;=" &amp; DS$1, DataRegularSeason20242025!$E$3:$E$1315, $A5)</f>
        <v>19</v>
      </c>
      <c r="DT5">
        <f>SUMIFS(DataRegularSeason20242025!$AA$3:$AA$1315,DataRegularSeason20242025!$B$3:$B$1315, "&lt;=" &amp; DT$1, DataRegularSeason20242025!$D$3:$D$1315, $A5)+SUMIFS(DataRegularSeason20242025!$AB$3:$AB$1315,DataRegularSeason20242025!$B$3:$B$1315, "&lt;=" &amp; DT$1, DataRegularSeason20242025!$E$3:$E$1315, $A5)</f>
        <v>19</v>
      </c>
      <c r="DU5">
        <f>SUMIFS(DataRegularSeason20242025!$AA$3:$AA$1315,DataRegularSeason20242025!$B$3:$B$1315, "&lt;=" &amp; DU$1, DataRegularSeason20242025!$D$3:$D$1315, $A5)+SUMIFS(DataRegularSeason20242025!$AB$3:$AB$1315,DataRegularSeason20242025!$B$3:$B$1315, "&lt;=" &amp; DU$1, DataRegularSeason20242025!$E$3:$E$1315, $A5)</f>
        <v>19</v>
      </c>
      <c r="DV5">
        <f>SUMIFS(DataRegularSeason20242025!$AA$3:$AA$1315,DataRegularSeason20242025!$B$3:$B$1315, "&lt;=" &amp; DV$1, DataRegularSeason20242025!$D$3:$D$1315, $A5)+SUMIFS(DataRegularSeason20242025!$AB$3:$AB$1315,DataRegularSeason20242025!$B$3:$B$1315, "&lt;=" &amp; DV$1, DataRegularSeason20242025!$E$3:$E$1315, $A5)</f>
        <v>19</v>
      </c>
      <c r="DW5">
        <f>SUMIFS(DataRegularSeason20242025!$AA$3:$AA$1315,DataRegularSeason20242025!$B$3:$B$1315, "&lt;=" &amp; DW$1, DataRegularSeason20242025!$D$3:$D$1315, $A5)+SUMIFS(DataRegularSeason20242025!$AB$3:$AB$1315,DataRegularSeason20242025!$B$3:$B$1315, "&lt;=" &amp; DW$1, DataRegularSeason20242025!$E$3:$E$1315, $A5)</f>
        <v>19</v>
      </c>
      <c r="DX5">
        <f>SUMIFS(DataRegularSeason20242025!$AA$3:$AA$1315,DataRegularSeason20242025!$B$3:$B$1315, "&lt;=" &amp; DX$1, DataRegularSeason20242025!$D$3:$D$1315, $A5)+SUMIFS(DataRegularSeason20242025!$AB$3:$AB$1315,DataRegularSeason20242025!$B$3:$B$1315, "&lt;=" &amp; DX$1, DataRegularSeason20242025!$E$3:$E$1315, $A5)</f>
        <v>19</v>
      </c>
      <c r="DY5">
        <f>SUMIFS(DataRegularSeason20242025!$AA$3:$AA$1315,DataRegularSeason20242025!$B$3:$B$1315, "&lt;=" &amp; DY$1, DataRegularSeason20242025!$D$3:$D$1315, $A5)+SUMIFS(DataRegularSeason20242025!$AB$3:$AB$1315,DataRegularSeason20242025!$B$3:$B$1315, "&lt;=" &amp; DY$1, DataRegularSeason20242025!$E$3:$E$1315, $A5)</f>
        <v>19</v>
      </c>
      <c r="DZ5">
        <f>SUMIFS(DataRegularSeason20242025!$AA$3:$AA$1315,DataRegularSeason20242025!$B$3:$B$1315, "&lt;=" &amp; DZ$1, DataRegularSeason20242025!$D$3:$D$1315, $A5)+SUMIFS(DataRegularSeason20242025!$AB$3:$AB$1315,DataRegularSeason20242025!$B$3:$B$1315, "&lt;=" &amp; DZ$1, DataRegularSeason20242025!$E$3:$E$1315, $A5)</f>
        <v>19</v>
      </c>
      <c r="EA5">
        <f>SUMIFS(DataRegularSeason20242025!$AA$3:$AA$1315,DataRegularSeason20242025!$B$3:$B$1315, "&lt;=" &amp; EA$1, DataRegularSeason20242025!$D$3:$D$1315, $A5)+SUMIFS(DataRegularSeason20242025!$AB$3:$AB$1315,DataRegularSeason20242025!$B$3:$B$1315, "&lt;=" &amp; EA$1, DataRegularSeason20242025!$E$3:$E$1315, $A5)</f>
        <v>19</v>
      </c>
      <c r="EB5">
        <f>SUMIFS(DataRegularSeason20242025!$AA$3:$AA$1315,DataRegularSeason20242025!$B$3:$B$1315, "&lt;=" &amp; EB$1, DataRegularSeason20242025!$D$3:$D$1315, $A5)+SUMIFS(DataRegularSeason20242025!$AB$3:$AB$1315,DataRegularSeason20242025!$B$3:$B$1315, "&lt;=" &amp; EB$1, DataRegularSeason20242025!$E$3:$E$1315, $A5)</f>
        <v>19</v>
      </c>
      <c r="EC5">
        <f>SUMIFS(DataRegularSeason20242025!$AA$3:$AA$1315,DataRegularSeason20242025!$B$3:$B$1315, "&lt;=" &amp; EC$1, DataRegularSeason20242025!$D$3:$D$1315, $A5)+SUMIFS(DataRegularSeason20242025!$AB$3:$AB$1315,DataRegularSeason20242025!$B$3:$B$1315, "&lt;=" &amp; EC$1, DataRegularSeason20242025!$E$3:$E$1315, $A5)</f>
        <v>19</v>
      </c>
      <c r="ED5">
        <f>SUMIFS(DataRegularSeason20242025!$AA$3:$AA$1315,DataRegularSeason20242025!$B$3:$B$1315, "&lt;=" &amp; ED$1, DataRegularSeason20242025!$D$3:$D$1315, $A5)+SUMIFS(DataRegularSeason20242025!$AB$3:$AB$1315,DataRegularSeason20242025!$B$3:$B$1315, "&lt;=" &amp; ED$1, DataRegularSeason20242025!$E$3:$E$1315, $A5)</f>
        <v>19</v>
      </c>
      <c r="EE5">
        <f>SUMIFS(DataRegularSeason20242025!$AA$3:$AA$1315,DataRegularSeason20242025!$B$3:$B$1315, "&lt;=" &amp; EE$1, DataRegularSeason20242025!$D$3:$D$1315, $A5)+SUMIFS(DataRegularSeason20242025!$AB$3:$AB$1315,DataRegularSeason20242025!$B$3:$B$1315, "&lt;=" &amp; EE$1, DataRegularSeason20242025!$E$3:$E$1315, $A5)</f>
        <v>19</v>
      </c>
      <c r="EF5">
        <f>SUMIFS(DataRegularSeason20242025!$AA$3:$AA$1315,DataRegularSeason20242025!$B$3:$B$1315, "&lt;=" &amp; EF$1, DataRegularSeason20242025!$D$3:$D$1315, $A5)+SUMIFS(DataRegularSeason20242025!$AB$3:$AB$1315,DataRegularSeason20242025!$B$3:$B$1315, "&lt;=" &amp; EF$1, DataRegularSeason20242025!$E$3:$E$1315, $A5)</f>
        <v>19</v>
      </c>
      <c r="EG5">
        <f>SUMIFS(DataRegularSeason20242025!$AA$3:$AA$1315,DataRegularSeason20242025!$B$3:$B$1315, "&lt;=" &amp; EG$1, DataRegularSeason20242025!$D$3:$D$1315, $A5)+SUMIFS(DataRegularSeason20242025!$AB$3:$AB$1315,DataRegularSeason20242025!$B$3:$B$1315, "&lt;=" &amp; EG$1, DataRegularSeason20242025!$E$3:$E$1315, $A5)</f>
        <v>19</v>
      </c>
      <c r="EH5">
        <f>SUMIFS(DataRegularSeason20242025!$AA$3:$AA$1315,DataRegularSeason20242025!$B$3:$B$1315, "&lt;=" &amp; EH$1, DataRegularSeason20242025!$D$3:$D$1315, $A5)+SUMIFS(DataRegularSeason20242025!$AB$3:$AB$1315,DataRegularSeason20242025!$B$3:$B$1315, "&lt;=" &amp; EH$1, DataRegularSeason20242025!$E$3:$E$1315, $A5)</f>
        <v>19</v>
      </c>
      <c r="EI5">
        <f>SUMIFS(DataRegularSeason20242025!$AA$3:$AA$1315,DataRegularSeason20242025!$B$3:$B$1315, "&lt;=" &amp; EI$1, DataRegularSeason20242025!$D$3:$D$1315, $A5)+SUMIFS(DataRegularSeason20242025!$AB$3:$AB$1315,DataRegularSeason20242025!$B$3:$B$1315, "&lt;=" &amp; EI$1, DataRegularSeason20242025!$E$3:$E$1315, $A5)</f>
        <v>19</v>
      </c>
      <c r="EJ5">
        <f>SUMIFS(DataRegularSeason20242025!$AA$3:$AA$1315,DataRegularSeason20242025!$B$3:$B$1315, "&lt;=" &amp; EJ$1, DataRegularSeason20242025!$D$3:$D$1315, $A5)+SUMIFS(DataRegularSeason20242025!$AB$3:$AB$1315,DataRegularSeason20242025!$B$3:$B$1315, "&lt;=" &amp; EJ$1, DataRegularSeason20242025!$E$3:$E$1315, $A5)</f>
        <v>19</v>
      </c>
      <c r="EK5">
        <f>SUMIFS(DataRegularSeason20242025!$AA$3:$AA$1315,DataRegularSeason20242025!$B$3:$B$1315, "&lt;=" &amp; EK$1, DataRegularSeason20242025!$D$3:$D$1315, $A5)+SUMIFS(DataRegularSeason20242025!$AB$3:$AB$1315,DataRegularSeason20242025!$B$3:$B$1315, "&lt;=" &amp; EK$1, DataRegularSeason20242025!$E$3:$E$1315, $A5)</f>
        <v>19</v>
      </c>
      <c r="EL5">
        <f>SUMIFS(DataRegularSeason20242025!$AA$3:$AA$1315,DataRegularSeason20242025!$B$3:$B$1315, "&lt;=" &amp; EL$1, DataRegularSeason20242025!$D$3:$D$1315, $A5)+SUMIFS(DataRegularSeason20242025!$AB$3:$AB$1315,DataRegularSeason20242025!$B$3:$B$1315, "&lt;=" &amp; EL$1, DataRegularSeason20242025!$E$3:$E$1315, $A5)</f>
        <v>19</v>
      </c>
      <c r="EM5">
        <f>SUMIFS(DataRegularSeason20242025!$AA$3:$AA$1315,DataRegularSeason20242025!$B$3:$B$1315, "&lt;=" &amp; EM$1, DataRegularSeason20242025!$D$3:$D$1315, $A5)+SUMIFS(DataRegularSeason20242025!$AB$3:$AB$1315,DataRegularSeason20242025!$B$3:$B$1315, "&lt;=" &amp; EM$1, DataRegularSeason20242025!$E$3:$E$1315, $A5)</f>
        <v>19</v>
      </c>
      <c r="EN5">
        <f>SUMIFS(DataRegularSeason20242025!$AA$3:$AA$1315,DataRegularSeason20242025!$B$3:$B$1315, "&lt;=" &amp; EN$1, DataRegularSeason20242025!$D$3:$D$1315, $A5)+SUMIFS(DataRegularSeason20242025!$AB$3:$AB$1315,DataRegularSeason20242025!$B$3:$B$1315, "&lt;=" &amp; EN$1, DataRegularSeason20242025!$E$3:$E$1315, $A5)</f>
        <v>19</v>
      </c>
      <c r="EO5">
        <f>SUMIFS(DataRegularSeason20242025!$AA$3:$AA$1315,DataRegularSeason20242025!$B$3:$B$1315, "&lt;=" &amp; EO$1, DataRegularSeason20242025!$D$3:$D$1315, $A5)+SUMIFS(DataRegularSeason20242025!$AB$3:$AB$1315,DataRegularSeason20242025!$B$3:$B$1315, "&lt;=" &amp; EO$1, DataRegularSeason20242025!$E$3:$E$1315, $A5)</f>
        <v>19</v>
      </c>
      <c r="EP5">
        <f>SUMIFS(DataRegularSeason20242025!$AA$3:$AA$1315,DataRegularSeason20242025!$B$3:$B$1315, "&lt;=" &amp; EP$1, DataRegularSeason20242025!$D$3:$D$1315, $A5)+SUMIFS(DataRegularSeason20242025!$AB$3:$AB$1315,DataRegularSeason20242025!$B$3:$B$1315, "&lt;=" &amp; EP$1, DataRegularSeason20242025!$E$3:$E$1315, $A5)</f>
        <v>19</v>
      </c>
      <c r="EQ5">
        <f>SUMIFS(DataRegularSeason20242025!$AA$3:$AA$1315,DataRegularSeason20242025!$B$3:$B$1315, "&lt;=" &amp; EQ$1, DataRegularSeason20242025!$D$3:$D$1315, $A5)+SUMIFS(DataRegularSeason20242025!$AB$3:$AB$1315,DataRegularSeason20242025!$B$3:$B$1315, "&lt;=" &amp; EQ$1, DataRegularSeason20242025!$E$3:$E$1315, $A5)</f>
        <v>19</v>
      </c>
      <c r="ER5">
        <f>SUMIFS(DataRegularSeason20242025!$AA$3:$AA$1315,DataRegularSeason20242025!$B$3:$B$1315, "&lt;=" &amp; ER$1, DataRegularSeason20242025!$D$3:$D$1315, $A5)+SUMIFS(DataRegularSeason20242025!$AB$3:$AB$1315,DataRegularSeason20242025!$B$3:$B$1315, "&lt;=" &amp; ER$1, DataRegularSeason20242025!$E$3:$E$1315, $A5)</f>
        <v>19</v>
      </c>
      <c r="ES5">
        <f>SUMIFS(DataRegularSeason20242025!$AA$3:$AA$1315,DataRegularSeason20242025!$B$3:$B$1315, "&lt;=" &amp; ES$1, DataRegularSeason20242025!$D$3:$D$1315, $A5)+SUMIFS(DataRegularSeason20242025!$AB$3:$AB$1315,DataRegularSeason20242025!$B$3:$B$1315, "&lt;=" &amp; ES$1, DataRegularSeason20242025!$E$3:$E$1315, $A5)</f>
        <v>19</v>
      </c>
      <c r="ET5">
        <f>SUMIFS(DataRegularSeason20242025!$AA$3:$AA$1315,DataRegularSeason20242025!$B$3:$B$1315, "&lt;=" &amp; ET$1, DataRegularSeason20242025!$D$3:$D$1315, $A5)+SUMIFS(DataRegularSeason20242025!$AB$3:$AB$1315,DataRegularSeason20242025!$B$3:$B$1315, "&lt;=" &amp; ET$1, DataRegularSeason20242025!$E$3:$E$1315, $A5)</f>
        <v>19</v>
      </c>
      <c r="EU5">
        <f>SUMIFS(DataRegularSeason20242025!$AA$3:$AA$1315,DataRegularSeason20242025!$B$3:$B$1315, "&lt;=" &amp; EU$1, DataRegularSeason20242025!$D$3:$D$1315, $A5)+SUMIFS(DataRegularSeason20242025!$AB$3:$AB$1315,DataRegularSeason20242025!$B$3:$B$1315, "&lt;=" &amp; EU$1, DataRegularSeason20242025!$E$3:$E$1315, $A5)</f>
        <v>19</v>
      </c>
      <c r="EV5">
        <f>SUMIFS(DataRegularSeason20242025!$AA$3:$AA$1315,DataRegularSeason20242025!$B$3:$B$1315, "&lt;=" &amp; EV$1, DataRegularSeason20242025!$D$3:$D$1315, $A5)+SUMIFS(DataRegularSeason20242025!$AB$3:$AB$1315,DataRegularSeason20242025!$B$3:$B$1315, "&lt;=" &amp; EV$1, DataRegularSeason20242025!$E$3:$E$1315, $A5)</f>
        <v>19</v>
      </c>
      <c r="EW5">
        <f>SUMIFS(DataRegularSeason20242025!$AA$3:$AA$1315,DataRegularSeason20242025!$B$3:$B$1315, "&lt;=" &amp; EW$1, DataRegularSeason20242025!$D$3:$D$1315, $A5)+SUMIFS(DataRegularSeason20242025!$AB$3:$AB$1315,DataRegularSeason20242025!$B$3:$B$1315, "&lt;=" &amp; EW$1, DataRegularSeason20242025!$E$3:$E$1315, $A5)</f>
        <v>19</v>
      </c>
      <c r="EX5">
        <f>SUMIFS(DataRegularSeason20242025!$AA$3:$AA$1315,DataRegularSeason20242025!$B$3:$B$1315, "&lt;=" &amp; EX$1, DataRegularSeason20242025!$D$3:$D$1315, $A5)+SUMIFS(DataRegularSeason20242025!$AB$3:$AB$1315,DataRegularSeason20242025!$B$3:$B$1315, "&lt;=" &amp; EX$1, DataRegularSeason20242025!$E$3:$E$1315, $A5)</f>
        <v>19</v>
      </c>
      <c r="EY5">
        <f>SUMIFS(DataRegularSeason20242025!$AA$3:$AA$1315,DataRegularSeason20242025!$B$3:$B$1315, "&lt;=" &amp; EY$1, DataRegularSeason20242025!$D$3:$D$1315, $A5)+SUMIFS(DataRegularSeason20242025!$AB$3:$AB$1315,DataRegularSeason20242025!$B$3:$B$1315, "&lt;=" &amp; EY$1, DataRegularSeason20242025!$E$3:$E$1315, $A5)</f>
        <v>19</v>
      </c>
      <c r="EZ5">
        <f>SUMIFS(DataRegularSeason20242025!$AA$3:$AA$1315,DataRegularSeason20242025!$B$3:$B$1315, "&lt;=" &amp; EZ$1, DataRegularSeason20242025!$D$3:$D$1315, $A5)+SUMIFS(DataRegularSeason20242025!$AB$3:$AB$1315,DataRegularSeason20242025!$B$3:$B$1315, "&lt;=" &amp; EZ$1, DataRegularSeason20242025!$E$3:$E$1315, $A5)</f>
        <v>19</v>
      </c>
      <c r="FA5">
        <f>SUMIFS(DataRegularSeason20242025!$AA$3:$AA$1315,DataRegularSeason20242025!$B$3:$B$1315, "&lt;=" &amp; FA$1, DataRegularSeason20242025!$D$3:$D$1315, $A5)+SUMIFS(DataRegularSeason20242025!$AB$3:$AB$1315,DataRegularSeason20242025!$B$3:$B$1315, "&lt;=" &amp; FA$1, DataRegularSeason20242025!$E$3:$E$1315, $A5)</f>
        <v>19</v>
      </c>
      <c r="FB5">
        <f>SUMIFS(DataRegularSeason20242025!$AA$3:$AA$1315,DataRegularSeason20242025!$B$3:$B$1315, "&lt;=" &amp; FB$1, DataRegularSeason20242025!$D$3:$D$1315, $A5)+SUMIFS(DataRegularSeason20242025!$AB$3:$AB$1315,DataRegularSeason20242025!$B$3:$B$1315, "&lt;=" &amp; FB$1, DataRegularSeason20242025!$E$3:$E$1315, $A5)</f>
        <v>19</v>
      </c>
      <c r="FC5">
        <f>SUMIFS(DataRegularSeason20242025!$AA$3:$AA$1315,DataRegularSeason20242025!$B$3:$B$1315, "&lt;=" &amp; FC$1, DataRegularSeason20242025!$D$3:$D$1315, $A5)+SUMIFS(DataRegularSeason20242025!$AB$3:$AB$1315,DataRegularSeason20242025!$B$3:$B$1315, "&lt;=" &amp; FC$1, DataRegularSeason20242025!$E$3:$E$1315, $A5)</f>
        <v>19</v>
      </c>
      <c r="FD5">
        <f>SUMIFS(DataRegularSeason20242025!$AA$3:$AA$1315,DataRegularSeason20242025!$B$3:$B$1315, "&lt;=" &amp; FD$1, DataRegularSeason20242025!$D$3:$D$1315, $A5)+SUMIFS(DataRegularSeason20242025!$AB$3:$AB$1315,DataRegularSeason20242025!$B$3:$B$1315, "&lt;=" &amp; FD$1, DataRegularSeason20242025!$E$3:$E$1315, $A5)</f>
        <v>19</v>
      </c>
      <c r="FE5">
        <f>SUMIFS(DataRegularSeason20242025!$AA$3:$AA$1315,DataRegularSeason20242025!$B$3:$B$1315, "&lt;=" &amp; FE$1, DataRegularSeason20242025!$D$3:$D$1315, $A5)+SUMIFS(DataRegularSeason20242025!$AB$3:$AB$1315,DataRegularSeason20242025!$B$3:$B$1315, "&lt;=" &amp; FE$1, DataRegularSeason20242025!$E$3:$E$1315, $A5)</f>
        <v>19</v>
      </c>
      <c r="FF5">
        <f>SUMIFS(DataRegularSeason20242025!$AA$3:$AA$1315,DataRegularSeason20242025!$B$3:$B$1315, "&lt;=" &amp; FF$1, DataRegularSeason20242025!$D$3:$D$1315, $A5)+SUMIFS(DataRegularSeason20242025!$AB$3:$AB$1315,DataRegularSeason20242025!$B$3:$B$1315, "&lt;=" &amp; FF$1, DataRegularSeason20242025!$E$3:$E$1315, $A5)</f>
        <v>19</v>
      </c>
      <c r="FG5">
        <f>SUMIFS(DataRegularSeason20242025!$AA$3:$AA$1315,DataRegularSeason20242025!$B$3:$B$1315, "&lt;=" &amp; FG$1, DataRegularSeason20242025!$D$3:$D$1315, $A5)+SUMIFS(DataRegularSeason20242025!$AB$3:$AB$1315,DataRegularSeason20242025!$B$3:$B$1315, "&lt;=" &amp; FG$1, DataRegularSeason20242025!$E$3:$E$1315, $A5)</f>
        <v>19</v>
      </c>
      <c r="FH5">
        <f>SUMIFS(DataRegularSeason20242025!$AA$3:$AA$1315,DataRegularSeason20242025!$B$3:$B$1315, "&lt;=" &amp; FH$1, DataRegularSeason20242025!$D$3:$D$1315, $A5)+SUMIFS(DataRegularSeason20242025!$AB$3:$AB$1315,DataRegularSeason20242025!$B$3:$B$1315, "&lt;=" &amp; FH$1, DataRegularSeason20242025!$E$3:$E$1315, $A5)</f>
        <v>19</v>
      </c>
      <c r="FI5">
        <f>SUMIFS(DataRegularSeason20242025!$AA$3:$AA$1315,DataRegularSeason20242025!$B$3:$B$1315, "&lt;=" &amp; FI$1, DataRegularSeason20242025!$D$3:$D$1315, $A5)+SUMIFS(DataRegularSeason20242025!$AB$3:$AB$1315,DataRegularSeason20242025!$B$3:$B$1315, "&lt;=" &amp; FI$1, DataRegularSeason20242025!$E$3:$E$1315, $A5)</f>
        <v>19</v>
      </c>
      <c r="FJ5">
        <f>SUMIFS(DataRegularSeason20242025!$AA$3:$AA$1315,DataRegularSeason20242025!$B$3:$B$1315, "&lt;=" &amp; FJ$1, DataRegularSeason20242025!$D$3:$D$1315, $A5)+SUMIFS(DataRegularSeason20242025!$AB$3:$AB$1315,DataRegularSeason20242025!$B$3:$B$1315, "&lt;=" &amp; FJ$1, DataRegularSeason20242025!$E$3:$E$1315, $A5)</f>
        <v>19</v>
      </c>
      <c r="FK5">
        <f>SUMIFS(DataRegularSeason20242025!$AA$3:$AA$1315,DataRegularSeason20242025!$B$3:$B$1315, "&lt;=" &amp; FK$1, DataRegularSeason20242025!$D$3:$D$1315, $A5)+SUMIFS(DataRegularSeason20242025!$AB$3:$AB$1315,DataRegularSeason20242025!$B$3:$B$1315, "&lt;=" &amp; FK$1, DataRegularSeason20242025!$E$3:$E$1315, $A5)</f>
        <v>19</v>
      </c>
      <c r="FL5">
        <f>SUMIFS(DataRegularSeason20242025!$AA$3:$AA$1315,DataRegularSeason20242025!$B$3:$B$1315, "&lt;=" &amp; FL$1, DataRegularSeason20242025!$D$3:$D$1315, $A5)+SUMIFS(DataRegularSeason20242025!$AB$3:$AB$1315,DataRegularSeason20242025!$B$3:$B$1315, "&lt;=" &amp; FL$1, DataRegularSeason20242025!$E$3:$E$1315, $A5)</f>
        <v>19</v>
      </c>
      <c r="FM5">
        <f>SUMIFS(DataRegularSeason20242025!$AA$3:$AA$1315,DataRegularSeason20242025!$B$3:$B$1315, "&lt;=" &amp; FM$1, DataRegularSeason20242025!$D$3:$D$1315, $A5)+SUMIFS(DataRegularSeason20242025!$AB$3:$AB$1315,DataRegularSeason20242025!$B$3:$B$1315, "&lt;=" &amp; FM$1, DataRegularSeason20242025!$E$3:$E$1315, $A5)</f>
        <v>19</v>
      </c>
      <c r="FN5">
        <f>SUMIFS(DataRegularSeason20242025!$AA$3:$AA$1315,DataRegularSeason20242025!$B$3:$B$1315, "&lt;=" &amp; FN$1, DataRegularSeason20242025!$D$3:$D$1315, $A5)+SUMIFS(DataRegularSeason20242025!$AB$3:$AB$1315,DataRegularSeason20242025!$B$3:$B$1315, "&lt;=" &amp; FN$1, DataRegularSeason20242025!$E$3:$E$1315, $A5)</f>
        <v>19</v>
      </c>
      <c r="FO5">
        <f>SUMIFS(DataRegularSeason20242025!$AA$3:$AA$1315,DataRegularSeason20242025!$B$3:$B$1315, "&lt;=" &amp; FO$1, DataRegularSeason20242025!$D$3:$D$1315, $A5)+SUMIFS(DataRegularSeason20242025!$AB$3:$AB$1315,DataRegularSeason20242025!$B$3:$B$1315, "&lt;=" &amp; FO$1, DataRegularSeason20242025!$E$3:$E$1315, $A5)</f>
        <v>19</v>
      </c>
      <c r="FP5">
        <f>SUMIFS(DataRegularSeason20242025!$AA$3:$AA$1315,DataRegularSeason20242025!$B$3:$B$1315, "&lt;=" &amp; FP$1, DataRegularSeason20242025!$D$3:$D$1315, $A5)+SUMIFS(DataRegularSeason20242025!$AB$3:$AB$1315,DataRegularSeason20242025!$B$3:$B$1315, "&lt;=" &amp; FP$1, DataRegularSeason20242025!$E$3:$E$1315, $A5)</f>
        <v>19</v>
      </c>
      <c r="FQ5">
        <f>SUMIFS(DataRegularSeason20242025!$AA$3:$AA$1315,DataRegularSeason20242025!$B$3:$B$1315, "&lt;=" &amp; FQ$1, DataRegularSeason20242025!$D$3:$D$1315, $A5)+SUMIFS(DataRegularSeason20242025!$AB$3:$AB$1315,DataRegularSeason20242025!$B$3:$B$1315, "&lt;=" &amp; FQ$1, DataRegularSeason20242025!$E$3:$E$1315, $A5)</f>
        <v>19</v>
      </c>
      <c r="FR5">
        <f>SUMIFS(DataRegularSeason20242025!$AA$3:$AA$1315,DataRegularSeason20242025!$B$3:$B$1315, "&lt;=" &amp; FR$1, DataRegularSeason20242025!$D$3:$D$1315, $A5)+SUMIFS(DataRegularSeason20242025!$AB$3:$AB$1315,DataRegularSeason20242025!$B$3:$B$1315, "&lt;=" &amp; FR$1, DataRegularSeason20242025!$E$3:$E$1315, $A5)</f>
        <v>19</v>
      </c>
      <c r="FS5">
        <f>SUMIFS(DataRegularSeason20242025!$AA$3:$AA$1315,DataRegularSeason20242025!$B$3:$B$1315, "&lt;=" &amp; FS$1, DataRegularSeason20242025!$D$3:$D$1315, $A5)+SUMIFS(DataRegularSeason20242025!$AB$3:$AB$1315,DataRegularSeason20242025!$B$3:$B$1315, "&lt;=" &amp; FS$1, DataRegularSeason20242025!$E$3:$E$1315, $A5)</f>
        <v>19</v>
      </c>
      <c r="FT5">
        <f>SUMIFS(DataRegularSeason20242025!$AA$3:$AA$1315,DataRegularSeason20242025!$B$3:$B$1315, "&lt;=" &amp; FT$1, DataRegularSeason20242025!$D$3:$D$1315, $A5)+SUMIFS(DataRegularSeason20242025!$AB$3:$AB$1315,DataRegularSeason20242025!$B$3:$B$1315, "&lt;=" &amp; FT$1, DataRegularSeason20242025!$E$3:$E$1315, $A5)</f>
        <v>19</v>
      </c>
      <c r="FU5">
        <f>SUMIFS(DataRegularSeason20242025!$AA$3:$AA$1315,DataRegularSeason20242025!$B$3:$B$1315, "&lt;=" &amp; FU$1, DataRegularSeason20242025!$D$3:$D$1315, $A5)+SUMIFS(DataRegularSeason20242025!$AB$3:$AB$1315,DataRegularSeason20242025!$B$3:$B$1315, "&lt;=" &amp; FU$1, DataRegularSeason20242025!$E$3:$E$1315, $A5)</f>
        <v>19</v>
      </c>
      <c r="FV5">
        <f>SUMIFS(DataRegularSeason20242025!$AA$3:$AA$1315,DataRegularSeason20242025!$B$3:$B$1315, "&lt;=" &amp; FV$1, DataRegularSeason20242025!$D$3:$D$1315, $A5)+SUMIFS(DataRegularSeason20242025!$AB$3:$AB$1315,DataRegularSeason20242025!$B$3:$B$1315, "&lt;=" &amp; FV$1, DataRegularSeason20242025!$E$3:$E$1315, $A5)</f>
        <v>19</v>
      </c>
      <c r="FW5">
        <f>SUMIFS(DataRegularSeason20242025!$AA$3:$AA$1315,DataRegularSeason20242025!$B$3:$B$1315, "&lt;=" &amp; FW$1, DataRegularSeason20242025!$D$3:$D$1315, $A5)+SUMIFS(DataRegularSeason20242025!$AB$3:$AB$1315,DataRegularSeason20242025!$B$3:$B$1315, "&lt;=" &amp; FW$1, DataRegularSeason20242025!$E$3:$E$1315, $A5)</f>
        <v>19</v>
      </c>
      <c r="FX5">
        <f>SUMIFS(DataRegularSeason20242025!$AA$3:$AA$1315,DataRegularSeason20242025!$B$3:$B$1315, "&lt;=" &amp; FX$1, DataRegularSeason20242025!$D$3:$D$1315, $A5)+SUMIFS(DataRegularSeason20242025!$AB$3:$AB$1315,DataRegularSeason20242025!$B$3:$B$1315, "&lt;=" &amp; FX$1, DataRegularSeason20242025!$E$3:$E$1315, $A5)</f>
        <v>19</v>
      </c>
      <c r="FY5">
        <f>SUMIFS(DataRegularSeason20242025!$AA$3:$AA$1315,DataRegularSeason20242025!$B$3:$B$1315, "&lt;=" &amp; FY$1, DataRegularSeason20242025!$D$3:$D$1315, $A5)+SUMIFS(DataRegularSeason20242025!$AB$3:$AB$1315,DataRegularSeason20242025!$B$3:$B$1315, "&lt;=" &amp; FY$1, DataRegularSeason20242025!$E$3:$E$1315, $A5)</f>
        <v>19</v>
      </c>
      <c r="FZ5">
        <f>SUMIFS(DataRegularSeason20242025!$AA$3:$AA$1315,DataRegularSeason20242025!$B$3:$B$1315, "&lt;=" &amp; FZ$1, DataRegularSeason20242025!$D$3:$D$1315, $A5)+SUMIFS(DataRegularSeason20242025!$AB$3:$AB$1315,DataRegularSeason20242025!$B$3:$B$1315, "&lt;=" &amp; FZ$1, DataRegularSeason20242025!$E$3:$E$1315, $A5)</f>
        <v>19</v>
      </c>
      <c r="GA5">
        <f>SUMIFS(DataRegularSeason20242025!$AA$3:$AA$1315,DataRegularSeason20242025!$B$3:$B$1315, "&lt;=" &amp; GA$1, DataRegularSeason20242025!$D$3:$D$1315, $A5)+SUMIFS(DataRegularSeason20242025!$AB$3:$AB$1315,DataRegularSeason20242025!$B$3:$B$1315, "&lt;=" &amp; GA$1, DataRegularSeason20242025!$E$3:$E$1315, $A5)</f>
        <v>19</v>
      </c>
      <c r="GB5">
        <f>SUMIFS(DataRegularSeason20242025!$AA$3:$AA$1315,DataRegularSeason20242025!$B$3:$B$1315, "&lt;=" &amp; GB$1, DataRegularSeason20242025!$D$3:$D$1315, $A5)+SUMIFS(DataRegularSeason20242025!$AB$3:$AB$1315,DataRegularSeason20242025!$B$3:$B$1315, "&lt;=" &amp; GB$1, DataRegularSeason20242025!$E$3:$E$1315, $A5)</f>
        <v>19</v>
      </c>
      <c r="GC5">
        <f>SUMIFS(DataRegularSeason20242025!$AA$3:$AA$1315,DataRegularSeason20242025!$B$3:$B$1315, "&lt;=" &amp; GC$1, DataRegularSeason20242025!$D$3:$D$1315, $A5)+SUMIFS(DataRegularSeason20242025!$AB$3:$AB$1315,DataRegularSeason20242025!$B$3:$B$1315, "&lt;=" &amp; GC$1, DataRegularSeason20242025!$E$3:$E$1315, $A5)</f>
        <v>19</v>
      </c>
      <c r="GD5">
        <f>SUMIFS(DataRegularSeason20242025!$AA$3:$AA$1315,DataRegularSeason20242025!$B$3:$B$1315, "&lt;=" &amp; GD$1, DataRegularSeason20242025!$D$3:$D$1315, $A5)+SUMIFS(DataRegularSeason20242025!$AB$3:$AB$1315,DataRegularSeason20242025!$B$3:$B$1315, "&lt;=" &amp; GD$1, DataRegularSeason20242025!$E$3:$E$1315, $A5)</f>
        <v>19</v>
      </c>
      <c r="GE5">
        <f>SUMIFS(DataRegularSeason20242025!$AA$3:$AA$1315,DataRegularSeason20242025!$B$3:$B$1315, "&lt;=" &amp; GE$1, DataRegularSeason20242025!$D$3:$D$1315, $A5)+SUMIFS(DataRegularSeason20242025!$AB$3:$AB$1315,DataRegularSeason20242025!$B$3:$B$1315, "&lt;=" &amp; GE$1, DataRegularSeason20242025!$E$3:$E$1315, $A5)</f>
        <v>19</v>
      </c>
      <c r="GF5">
        <f>SUMIFS(DataRegularSeason20242025!$AA$3:$AA$1315,DataRegularSeason20242025!$B$3:$B$1315, "&lt;=" &amp; GF$1, DataRegularSeason20242025!$D$3:$D$1315, $A5)+SUMIFS(DataRegularSeason20242025!$AB$3:$AB$1315,DataRegularSeason20242025!$B$3:$B$1315, "&lt;=" &amp; GF$1, DataRegularSeason20242025!$E$3:$E$1315, $A5)</f>
        <v>19</v>
      </c>
      <c r="GG5">
        <f>SUMIFS(DataRegularSeason20242025!$AA$3:$AA$1315,DataRegularSeason20242025!$B$3:$B$1315, "&lt;=" &amp; GG$1, DataRegularSeason20242025!$D$3:$D$1315, $A5)+SUMIFS(DataRegularSeason20242025!$AB$3:$AB$1315,DataRegularSeason20242025!$B$3:$B$1315, "&lt;=" &amp; GG$1, DataRegularSeason20242025!$E$3:$E$1315, $A5)</f>
        <v>19</v>
      </c>
      <c r="GH5">
        <f>SUMIFS(DataRegularSeason20242025!$AA$3:$AA$1315,DataRegularSeason20242025!$B$3:$B$1315, "&lt;=" &amp; GH$1, DataRegularSeason20242025!$D$3:$D$1315, $A5)+SUMIFS(DataRegularSeason20242025!$AB$3:$AB$1315,DataRegularSeason20242025!$B$3:$B$1315, "&lt;=" &amp; GH$1, DataRegularSeason20242025!$E$3:$E$1315, $A5)</f>
        <v>19</v>
      </c>
      <c r="GI5">
        <f>SUMIFS(DataRegularSeason20242025!$AA$3:$AA$1315,DataRegularSeason20242025!$B$3:$B$1315, "&lt;=" &amp; GI$1, DataRegularSeason20242025!$D$3:$D$1315, $A5)+SUMIFS(DataRegularSeason20242025!$AB$3:$AB$1315,DataRegularSeason20242025!$B$3:$B$1315, "&lt;=" &amp; GI$1, DataRegularSeason20242025!$E$3:$E$1315, $A5)</f>
        <v>19</v>
      </c>
      <c r="GJ5">
        <f>SUMIFS(DataRegularSeason20242025!$AA$3:$AA$1315,DataRegularSeason20242025!$B$3:$B$1315, "&lt;=" &amp; GJ$1, DataRegularSeason20242025!$D$3:$D$1315, $A5)+SUMIFS(DataRegularSeason20242025!$AB$3:$AB$1315,DataRegularSeason20242025!$B$3:$B$1315, "&lt;=" &amp; GJ$1, DataRegularSeason20242025!$E$3:$E$1315, $A5)</f>
        <v>19</v>
      </c>
      <c r="GK5">
        <f>SUMIFS(DataRegularSeason20242025!$AA$3:$AA$1315,DataRegularSeason20242025!$B$3:$B$1315, "&lt;=" &amp; GK$1, DataRegularSeason20242025!$D$3:$D$1315, $A5)+SUMIFS(DataRegularSeason20242025!$AB$3:$AB$1315,DataRegularSeason20242025!$B$3:$B$1315, "&lt;=" &amp; GK$1, DataRegularSeason20242025!$E$3:$E$1315, $A5)</f>
        <v>19</v>
      </c>
      <c r="GL5">
        <f>SUMIFS(DataRegularSeason20242025!$AA$3:$AA$1315,DataRegularSeason20242025!$B$3:$B$1315, "&lt;=" &amp; GL$1, DataRegularSeason20242025!$D$3:$D$1315, $A5)+SUMIFS(DataRegularSeason20242025!$AB$3:$AB$1315,DataRegularSeason20242025!$B$3:$B$1315, "&lt;=" &amp; GL$1, DataRegularSeason20242025!$E$3:$E$1315, $A5)</f>
        <v>19</v>
      </c>
      <c r="GM5">
        <f>SUMIFS(DataRegularSeason20242025!$AA$3:$AA$1315,DataRegularSeason20242025!$B$3:$B$1315, "&lt;=" &amp; GM$1, DataRegularSeason20242025!$D$3:$D$1315, $A5)+SUMIFS(DataRegularSeason20242025!$AB$3:$AB$1315,DataRegularSeason20242025!$B$3:$B$1315, "&lt;=" &amp; GM$1, DataRegularSeason20242025!$E$3:$E$1315, $A5)</f>
        <v>19</v>
      </c>
      <c r="GN5">
        <f>SUMIFS(DataRegularSeason20242025!$AA$3:$AA$1315,DataRegularSeason20242025!$B$3:$B$1315, "&lt;=" &amp; GN$1, DataRegularSeason20242025!$D$3:$D$1315, $A5)+SUMIFS(DataRegularSeason20242025!$AB$3:$AB$1315,DataRegularSeason20242025!$B$3:$B$1315, "&lt;=" &amp; GN$1, DataRegularSeason20242025!$E$3:$E$1315, $A5)</f>
        <v>19</v>
      </c>
      <c r="GO5">
        <f>SUMIFS(DataRegularSeason20242025!$AA$3:$AA$1315,DataRegularSeason20242025!$B$3:$B$1315, "&lt;=" &amp; GO$1, DataRegularSeason20242025!$D$3:$D$1315, $A5)+SUMIFS(DataRegularSeason20242025!$AB$3:$AB$1315,DataRegularSeason20242025!$B$3:$B$1315, "&lt;=" &amp; GO$1, DataRegularSeason20242025!$E$3:$E$1315, $A5)</f>
        <v>19</v>
      </c>
      <c r="GP5">
        <f>SUMIFS(DataRegularSeason20242025!$AA$3:$AA$1315,DataRegularSeason20242025!$B$3:$B$1315, "&lt;=" &amp; GP$1, DataRegularSeason20242025!$D$3:$D$1315, $A5)+SUMIFS(DataRegularSeason20242025!$AB$3:$AB$1315,DataRegularSeason20242025!$B$3:$B$1315, "&lt;=" &amp; GP$1, DataRegularSeason20242025!$E$3:$E$1315, $A5)</f>
        <v>19</v>
      </c>
      <c r="GQ5">
        <f>SUMIFS(DataRegularSeason20242025!$AA$3:$AA$1315,DataRegularSeason20242025!$B$3:$B$1315, "&lt;=" &amp; GQ$1, DataRegularSeason20242025!$D$3:$D$1315, $A5)+SUMIFS(DataRegularSeason20242025!$AB$3:$AB$1315,DataRegularSeason20242025!$B$3:$B$1315, "&lt;=" &amp; GQ$1, DataRegularSeason20242025!$E$3:$E$1315, $A5)</f>
        <v>19</v>
      </c>
      <c r="GR5">
        <f>SUMIFS(DataRegularSeason20242025!$AA$3:$AA$1315,DataRegularSeason20242025!$B$3:$B$1315, "&lt;=" &amp; GR$1, DataRegularSeason20242025!$D$3:$D$1315, $A5)+SUMIFS(DataRegularSeason20242025!$AB$3:$AB$1315,DataRegularSeason20242025!$B$3:$B$1315, "&lt;=" &amp; GR$1, DataRegularSeason20242025!$E$3:$E$1315, $A5)</f>
        <v>19</v>
      </c>
      <c r="GS5">
        <f>SUMIFS(DataRegularSeason20242025!$AA$3:$AA$1315,DataRegularSeason20242025!$B$3:$B$1315, "&lt;=" &amp; GS$1, DataRegularSeason20242025!$D$3:$D$1315, $A5)+SUMIFS(DataRegularSeason20242025!$AB$3:$AB$1315,DataRegularSeason20242025!$B$3:$B$1315, "&lt;=" &amp; GS$1, DataRegularSeason20242025!$E$3:$E$1315, $A5)</f>
        <v>19</v>
      </c>
      <c r="GT5">
        <f>SUMIFS(DataRegularSeason20242025!$AA$3:$AA$1315,DataRegularSeason20242025!$B$3:$B$1315, "&lt;=" &amp; GT$1, DataRegularSeason20242025!$D$3:$D$1315, $A5)+SUMIFS(DataRegularSeason20242025!$AB$3:$AB$1315,DataRegularSeason20242025!$B$3:$B$1315, "&lt;=" &amp; GT$1, DataRegularSeason20242025!$E$3:$E$1315, $A5)</f>
        <v>19</v>
      </c>
      <c r="GU5">
        <f>SUMIFS(DataRegularSeason20242025!$AA$3:$AA$1315,DataRegularSeason20242025!$B$3:$B$1315, "&lt;=" &amp; GU$1, DataRegularSeason20242025!$D$3:$D$1315, $A5)+SUMIFS(DataRegularSeason20242025!$AB$3:$AB$1315,DataRegularSeason20242025!$B$3:$B$1315, "&lt;=" &amp; GU$1, DataRegularSeason20242025!$E$3:$E$1315, $A5)</f>
        <v>19</v>
      </c>
    </row>
    <row r="6" spans="1:275" x14ac:dyDescent="0.25">
      <c r="A6" t="s">
        <v>30</v>
      </c>
      <c r="B6" t="s">
        <v>98</v>
      </c>
      <c r="C6" t="s">
        <v>81</v>
      </c>
      <c r="D6">
        <f>SUMIFS(DataRegularSeason20242025!$AA$3:$AA$1315,DataRegularSeason20242025!$B$3:$B$1315, "&lt;=" &amp; D$1, DataRegularSeason20242025!$D$3:$D$1315, $A6)+SUMIFS(DataRegularSeason20242025!$AB$3:$AB$1315,DataRegularSeason20242025!$B$3:$B$1315, "&lt;=" &amp; D$1, DataRegularSeason20242025!$E$3:$E$1315, $A6)</f>
        <v>0</v>
      </c>
      <c r="E6">
        <f>SUMIFS(DataRegularSeason20242025!$AA$3:$AA$1315,DataRegularSeason20242025!$B$3:$B$1315, "&lt;=" &amp; E$1, DataRegularSeason20242025!$D$3:$D$1315, $A6)+SUMIFS(DataRegularSeason20242025!$AB$3:$AB$1315,DataRegularSeason20242025!$B$3:$B$1315, "&lt;=" &amp; E$1, DataRegularSeason20242025!$E$3:$E$1315, $A6)</f>
        <v>0</v>
      </c>
      <c r="F6">
        <f>SUMIFS(DataRegularSeason20242025!$AA$3:$AA$1315,DataRegularSeason20242025!$B$3:$B$1315, "&lt;=" &amp; F$1, DataRegularSeason20242025!$D$3:$D$1315, $A6)+SUMIFS(DataRegularSeason20242025!$AB$3:$AB$1315,DataRegularSeason20242025!$B$3:$B$1315, "&lt;=" &amp; F$1, DataRegularSeason20242025!$E$3:$E$1315, $A6)</f>
        <v>0</v>
      </c>
      <c r="G6">
        <f>SUMIFS(DataRegularSeason20242025!$AA$3:$AA$1315,DataRegularSeason20242025!$B$3:$B$1315, "&lt;=" &amp; G$1, DataRegularSeason20242025!$D$3:$D$1315, $A6)+SUMIFS(DataRegularSeason20242025!$AB$3:$AB$1315,DataRegularSeason20242025!$B$3:$B$1315, "&lt;=" &amp; G$1, DataRegularSeason20242025!$E$3:$E$1315, $A6)</f>
        <v>0</v>
      </c>
      <c r="H6">
        <f>SUMIFS(DataRegularSeason20242025!$AA$3:$AA$1315,DataRegularSeason20242025!$B$3:$B$1315, "&lt;=" &amp; H$1, DataRegularSeason20242025!$D$3:$D$1315, $A6)+SUMIFS(DataRegularSeason20242025!$AB$3:$AB$1315,DataRegularSeason20242025!$B$3:$B$1315, "&lt;=" &amp; H$1, DataRegularSeason20242025!$E$3:$E$1315, $A6)</f>
        <v>0</v>
      </c>
      <c r="I6">
        <f>SUMIFS(DataRegularSeason20242025!$AA$3:$AA$1315,DataRegularSeason20242025!$B$3:$B$1315, "&lt;=" &amp; I$1, DataRegularSeason20242025!$D$3:$D$1315, $A6)+SUMIFS(DataRegularSeason20242025!$AB$3:$AB$1315,DataRegularSeason20242025!$B$3:$B$1315, "&lt;=" &amp; I$1, DataRegularSeason20242025!$E$3:$E$1315, $A6)</f>
        <v>0</v>
      </c>
      <c r="J6">
        <f>SUMIFS(DataRegularSeason20242025!$AA$3:$AA$1315,DataRegularSeason20242025!$B$3:$B$1315, "&lt;=" &amp; J$1, DataRegularSeason20242025!$D$3:$D$1315, $A6)+SUMIFS(DataRegularSeason20242025!$AB$3:$AB$1315,DataRegularSeason20242025!$B$3:$B$1315, "&lt;=" &amp; J$1, DataRegularSeason20242025!$E$3:$E$1315, $A6)</f>
        <v>0</v>
      </c>
      <c r="K6">
        <f>SUMIFS(DataRegularSeason20242025!$AA$3:$AA$1315,DataRegularSeason20242025!$B$3:$B$1315, "&lt;=" &amp; K$1, DataRegularSeason20242025!$D$3:$D$1315, $A6)+SUMIFS(DataRegularSeason20242025!$AB$3:$AB$1315,DataRegularSeason20242025!$B$3:$B$1315, "&lt;=" &amp; K$1, DataRegularSeason20242025!$E$3:$E$1315, $A6)</f>
        <v>2</v>
      </c>
      <c r="L6">
        <f>SUMIFS(DataRegularSeason20242025!$AA$3:$AA$1315,DataRegularSeason20242025!$B$3:$B$1315, "&lt;=" &amp; L$1, DataRegularSeason20242025!$D$3:$D$1315, $A6)+SUMIFS(DataRegularSeason20242025!$AB$3:$AB$1315,DataRegularSeason20242025!$B$3:$B$1315, "&lt;=" &amp; L$1, DataRegularSeason20242025!$E$3:$E$1315, $A6)</f>
        <v>2</v>
      </c>
      <c r="M6">
        <f>SUMIFS(DataRegularSeason20242025!$AA$3:$AA$1315,DataRegularSeason20242025!$B$3:$B$1315, "&lt;=" &amp; M$1, DataRegularSeason20242025!$D$3:$D$1315, $A6)+SUMIFS(DataRegularSeason20242025!$AB$3:$AB$1315,DataRegularSeason20242025!$B$3:$B$1315, "&lt;=" &amp; M$1, DataRegularSeason20242025!$E$3:$E$1315, $A6)</f>
        <v>2</v>
      </c>
      <c r="N6">
        <f>SUMIFS(DataRegularSeason20242025!$AA$3:$AA$1315,DataRegularSeason20242025!$B$3:$B$1315, "&lt;=" &amp; N$1, DataRegularSeason20242025!$D$3:$D$1315, $A6)+SUMIFS(DataRegularSeason20242025!$AB$3:$AB$1315,DataRegularSeason20242025!$B$3:$B$1315, "&lt;=" &amp; N$1, DataRegularSeason20242025!$E$3:$E$1315, $A6)</f>
        <v>2</v>
      </c>
      <c r="O6">
        <f>SUMIFS(DataRegularSeason20242025!$AA$3:$AA$1315,DataRegularSeason20242025!$B$3:$B$1315, "&lt;=" &amp; O$1, DataRegularSeason20242025!$D$3:$D$1315, $A6)+SUMIFS(DataRegularSeason20242025!$AB$3:$AB$1315,DataRegularSeason20242025!$B$3:$B$1315, "&lt;=" &amp; O$1, DataRegularSeason20242025!$E$3:$E$1315, $A6)</f>
        <v>4</v>
      </c>
      <c r="P6">
        <f>SUMIFS(DataRegularSeason20242025!$AA$3:$AA$1315,DataRegularSeason20242025!$B$3:$B$1315, "&lt;=" &amp; P$1, DataRegularSeason20242025!$D$3:$D$1315, $A6)+SUMIFS(DataRegularSeason20242025!$AB$3:$AB$1315,DataRegularSeason20242025!$B$3:$B$1315, "&lt;=" &amp; P$1, DataRegularSeason20242025!$E$3:$E$1315, $A6)</f>
        <v>4</v>
      </c>
      <c r="Q6">
        <f>SUMIFS(DataRegularSeason20242025!$AA$3:$AA$1315,DataRegularSeason20242025!$B$3:$B$1315, "&lt;=" &amp; Q$1, DataRegularSeason20242025!$D$3:$D$1315, $A6)+SUMIFS(DataRegularSeason20242025!$AB$3:$AB$1315,DataRegularSeason20242025!$B$3:$B$1315, "&lt;=" &amp; Q$1, DataRegularSeason20242025!$E$3:$E$1315, $A6)</f>
        <v>4</v>
      </c>
      <c r="R6">
        <f>SUMIFS(DataRegularSeason20242025!$AA$3:$AA$1315,DataRegularSeason20242025!$B$3:$B$1315, "&lt;=" &amp; R$1, DataRegularSeason20242025!$D$3:$D$1315, $A6)+SUMIFS(DataRegularSeason20242025!$AB$3:$AB$1315,DataRegularSeason20242025!$B$3:$B$1315, "&lt;=" &amp; R$1, DataRegularSeason20242025!$E$3:$E$1315, $A6)</f>
        <v>4</v>
      </c>
      <c r="S6">
        <f>SUMIFS(DataRegularSeason20242025!$AA$3:$AA$1315,DataRegularSeason20242025!$B$3:$B$1315, "&lt;=" &amp; S$1, DataRegularSeason20242025!$D$3:$D$1315, $A6)+SUMIFS(DataRegularSeason20242025!$AB$3:$AB$1315,DataRegularSeason20242025!$B$3:$B$1315, "&lt;=" &amp; S$1, DataRegularSeason20242025!$E$3:$E$1315, $A6)</f>
        <v>4</v>
      </c>
      <c r="T6">
        <f>SUMIFS(DataRegularSeason20242025!$AA$3:$AA$1315,DataRegularSeason20242025!$B$3:$B$1315, "&lt;=" &amp; T$1, DataRegularSeason20242025!$D$3:$D$1315, $A6)+SUMIFS(DataRegularSeason20242025!$AB$3:$AB$1315,DataRegularSeason20242025!$B$3:$B$1315, "&lt;=" &amp; T$1, DataRegularSeason20242025!$E$3:$E$1315, $A6)</f>
        <v>6</v>
      </c>
      <c r="U6">
        <f>SUMIFS(DataRegularSeason20242025!$AA$3:$AA$1315,DataRegularSeason20242025!$B$3:$B$1315, "&lt;=" &amp; U$1, DataRegularSeason20242025!$D$3:$D$1315, $A6)+SUMIFS(DataRegularSeason20242025!$AB$3:$AB$1315,DataRegularSeason20242025!$B$3:$B$1315, "&lt;=" &amp; U$1, DataRegularSeason20242025!$E$3:$E$1315, $A6)</f>
        <v>6</v>
      </c>
      <c r="V6">
        <f>SUMIFS(DataRegularSeason20242025!$AA$3:$AA$1315,DataRegularSeason20242025!$B$3:$B$1315, "&lt;=" &amp; V$1, DataRegularSeason20242025!$D$3:$D$1315, $A6)+SUMIFS(DataRegularSeason20242025!$AB$3:$AB$1315,DataRegularSeason20242025!$B$3:$B$1315, "&lt;=" &amp; V$1, DataRegularSeason20242025!$E$3:$E$1315, $A6)</f>
        <v>6</v>
      </c>
      <c r="W6">
        <f>SUMIFS(DataRegularSeason20242025!$AA$3:$AA$1315,DataRegularSeason20242025!$B$3:$B$1315, "&lt;=" &amp; W$1, DataRegularSeason20242025!$D$3:$D$1315, $A6)+SUMIFS(DataRegularSeason20242025!$AB$3:$AB$1315,DataRegularSeason20242025!$B$3:$B$1315, "&lt;=" &amp; W$1, DataRegularSeason20242025!$E$3:$E$1315, $A6)</f>
        <v>8</v>
      </c>
      <c r="X6">
        <f>SUMIFS(DataRegularSeason20242025!$AA$3:$AA$1315,DataRegularSeason20242025!$B$3:$B$1315, "&lt;=" &amp; X$1, DataRegularSeason20242025!$D$3:$D$1315, $A6)+SUMIFS(DataRegularSeason20242025!$AB$3:$AB$1315,DataRegularSeason20242025!$B$3:$B$1315, "&lt;=" &amp; X$1, DataRegularSeason20242025!$E$3:$E$1315, $A6)</f>
        <v>8</v>
      </c>
      <c r="Y6">
        <f>SUMIFS(DataRegularSeason20242025!$AA$3:$AA$1315,DataRegularSeason20242025!$B$3:$B$1315, "&lt;=" &amp; Y$1, DataRegularSeason20242025!$D$3:$D$1315, $A6)+SUMIFS(DataRegularSeason20242025!$AB$3:$AB$1315,DataRegularSeason20242025!$B$3:$B$1315, "&lt;=" &amp; Y$1, DataRegularSeason20242025!$E$3:$E$1315, $A6)</f>
        <v>8</v>
      </c>
      <c r="Z6">
        <f>SUMIFS(DataRegularSeason20242025!$AA$3:$AA$1315,DataRegularSeason20242025!$B$3:$B$1315, "&lt;=" &amp; Z$1, DataRegularSeason20242025!$D$3:$D$1315, $A6)+SUMIFS(DataRegularSeason20242025!$AB$3:$AB$1315,DataRegularSeason20242025!$B$3:$B$1315, "&lt;=" &amp; Z$1, DataRegularSeason20242025!$E$3:$E$1315, $A6)</f>
        <v>8</v>
      </c>
      <c r="AA6">
        <f>SUMIFS(DataRegularSeason20242025!$AA$3:$AA$1315,DataRegularSeason20242025!$B$3:$B$1315, "&lt;=" &amp; AA$1, DataRegularSeason20242025!$D$3:$D$1315, $A6)+SUMIFS(DataRegularSeason20242025!$AB$3:$AB$1315,DataRegularSeason20242025!$B$3:$B$1315, "&lt;=" &amp; AA$1, DataRegularSeason20242025!$E$3:$E$1315, $A6)</f>
        <v>8</v>
      </c>
      <c r="AB6">
        <f>SUMIFS(DataRegularSeason20242025!$AA$3:$AA$1315,DataRegularSeason20242025!$B$3:$B$1315, "&lt;=" &amp; AB$1, DataRegularSeason20242025!$D$3:$D$1315, $A6)+SUMIFS(DataRegularSeason20242025!$AB$3:$AB$1315,DataRegularSeason20242025!$B$3:$B$1315, "&lt;=" &amp; AB$1, DataRegularSeason20242025!$E$3:$E$1315, $A6)</f>
        <v>8</v>
      </c>
      <c r="AC6">
        <f>SUMIFS(DataRegularSeason20242025!$AA$3:$AA$1315,DataRegularSeason20242025!$B$3:$B$1315, "&lt;=" &amp; AC$1, DataRegularSeason20242025!$D$3:$D$1315, $A6)+SUMIFS(DataRegularSeason20242025!$AB$3:$AB$1315,DataRegularSeason20242025!$B$3:$B$1315, "&lt;=" &amp; AC$1, DataRegularSeason20242025!$E$3:$E$1315, $A6)</f>
        <v>8</v>
      </c>
      <c r="AD6">
        <f>SUMIFS(DataRegularSeason20242025!$AA$3:$AA$1315,DataRegularSeason20242025!$B$3:$B$1315, "&lt;=" &amp; AD$1, DataRegularSeason20242025!$D$3:$D$1315, $A6)+SUMIFS(DataRegularSeason20242025!$AB$3:$AB$1315,DataRegularSeason20242025!$B$3:$B$1315, "&lt;=" &amp; AD$1, DataRegularSeason20242025!$E$3:$E$1315, $A6)</f>
        <v>10</v>
      </c>
      <c r="AE6">
        <f>SUMIFS(DataRegularSeason20242025!$AA$3:$AA$1315,DataRegularSeason20242025!$B$3:$B$1315, "&lt;=" &amp; AE$1, DataRegularSeason20242025!$D$3:$D$1315, $A6)+SUMIFS(DataRegularSeason20242025!$AB$3:$AB$1315,DataRegularSeason20242025!$B$3:$B$1315, "&lt;=" &amp; AE$1, DataRegularSeason20242025!$E$3:$E$1315, $A6)</f>
        <v>10</v>
      </c>
      <c r="AF6">
        <f>SUMIFS(DataRegularSeason20242025!$AA$3:$AA$1315,DataRegularSeason20242025!$B$3:$B$1315, "&lt;=" &amp; AF$1, DataRegularSeason20242025!$D$3:$D$1315, $A6)+SUMIFS(DataRegularSeason20242025!$AB$3:$AB$1315,DataRegularSeason20242025!$B$3:$B$1315, "&lt;=" &amp; AF$1, DataRegularSeason20242025!$E$3:$E$1315, $A6)</f>
        <v>10</v>
      </c>
      <c r="AG6">
        <f>SUMIFS(DataRegularSeason20242025!$AA$3:$AA$1315,DataRegularSeason20242025!$B$3:$B$1315, "&lt;=" &amp; AG$1, DataRegularSeason20242025!$D$3:$D$1315, $A6)+SUMIFS(DataRegularSeason20242025!$AB$3:$AB$1315,DataRegularSeason20242025!$B$3:$B$1315, "&lt;=" &amp; AG$1, DataRegularSeason20242025!$E$3:$E$1315, $A6)</f>
        <v>10</v>
      </c>
      <c r="AH6">
        <f>SUMIFS(DataRegularSeason20242025!$AA$3:$AA$1315,DataRegularSeason20242025!$B$3:$B$1315, "&lt;=" &amp; AH$1, DataRegularSeason20242025!$D$3:$D$1315, $A6)+SUMIFS(DataRegularSeason20242025!$AB$3:$AB$1315,DataRegularSeason20242025!$B$3:$B$1315, "&lt;=" &amp; AH$1, DataRegularSeason20242025!$E$3:$E$1315, $A6)</f>
        <v>12</v>
      </c>
      <c r="AI6">
        <f>SUMIFS(DataRegularSeason20242025!$AA$3:$AA$1315,DataRegularSeason20242025!$B$3:$B$1315, "&lt;=" &amp; AI$1, DataRegularSeason20242025!$D$3:$D$1315, $A6)+SUMIFS(DataRegularSeason20242025!$AB$3:$AB$1315,DataRegularSeason20242025!$B$3:$B$1315, "&lt;=" &amp; AI$1, DataRegularSeason20242025!$E$3:$E$1315, $A6)</f>
        <v>12</v>
      </c>
      <c r="AJ6">
        <f>SUMIFS(DataRegularSeason20242025!$AA$3:$AA$1315,DataRegularSeason20242025!$B$3:$B$1315, "&lt;=" &amp; AJ$1, DataRegularSeason20242025!$D$3:$D$1315, $A6)+SUMIFS(DataRegularSeason20242025!$AB$3:$AB$1315,DataRegularSeason20242025!$B$3:$B$1315, "&lt;=" &amp; AJ$1, DataRegularSeason20242025!$E$3:$E$1315, $A6)</f>
        <v>12</v>
      </c>
      <c r="AK6">
        <f>SUMIFS(DataRegularSeason20242025!$AA$3:$AA$1315,DataRegularSeason20242025!$B$3:$B$1315, "&lt;=" &amp; AK$1, DataRegularSeason20242025!$D$3:$D$1315, $A6)+SUMIFS(DataRegularSeason20242025!$AB$3:$AB$1315,DataRegularSeason20242025!$B$3:$B$1315, "&lt;=" &amp; AK$1, DataRegularSeason20242025!$E$3:$E$1315, $A6)</f>
        <v>12</v>
      </c>
      <c r="AL6">
        <f>SUMIFS(DataRegularSeason20242025!$AA$3:$AA$1315,DataRegularSeason20242025!$B$3:$B$1315, "&lt;=" &amp; AL$1, DataRegularSeason20242025!$D$3:$D$1315, $A6)+SUMIFS(DataRegularSeason20242025!$AB$3:$AB$1315,DataRegularSeason20242025!$B$3:$B$1315, "&lt;=" &amp; AL$1, DataRegularSeason20242025!$E$3:$E$1315, $A6)</f>
        <v>12</v>
      </c>
      <c r="AM6">
        <f>SUMIFS(DataRegularSeason20242025!$AA$3:$AA$1315,DataRegularSeason20242025!$B$3:$B$1315, "&lt;=" &amp; AM$1, DataRegularSeason20242025!$D$3:$D$1315, $A6)+SUMIFS(DataRegularSeason20242025!$AB$3:$AB$1315,DataRegularSeason20242025!$B$3:$B$1315, "&lt;=" &amp; AM$1, DataRegularSeason20242025!$E$3:$E$1315, $A6)</f>
        <v>12</v>
      </c>
      <c r="AN6">
        <f>SUMIFS(DataRegularSeason20242025!$AA$3:$AA$1315,DataRegularSeason20242025!$B$3:$B$1315, "&lt;=" &amp; AN$1, DataRegularSeason20242025!$D$3:$D$1315, $A6)+SUMIFS(DataRegularSeason20242025!$AB$3:$AB$1315,DataRegularSeason20242025!$B$3:$B$1315, "&lt;=" &amp; AN$1, DataRegularSeason20242025!$E$3:$E$1315, $A6)</f>
        <v>12</v>
      </c>
      <c r="AO6">
        <f>SUMIFS(DataRegularSeason20242025!$AA$3:$AA$1315,DataRegularSeason20242025!$B$3:$B$1315, "&lt;=" &amp; AO$1, DataRegularSeason20242025!$D$3:$D$1315, $A6)+SUMIFS(DataRegularSeason20242025!$AB$3:$AB$1315,DataRegularSeason20242025!$B$3:$B$1315, "&lt;=" &amp; AO$1, DataRegularSeason20242025!$E$3:$E$1315, $A6)</f>
        <v>14</v>
      </c>
      <c r="AP6">
        <f>SUMIFS(DataRegularSeason20242025!$AA$3:$AA$1315,DataRegularSeason20242025!$B$3:$B$1315, "&lt;=" &amp; AP$1, DataRegularSeason20242025!$D$3:$D$1315, $A6)+SUMIFS(DataRegularSeason20242025!$AB$3:$AB$1315,DataRegularSeason20242025!$B$3:$B$1315, "&lt;=" &amp; AP$1, DataRegularSeason20242025!$E$3:$E$1315, $A6)</f>
        <v>14</v>
      </c>
      <c r="AQ6">
        <f>SUMIFS(DataRegularSeason20242025!$AA$3:$AA$1315,DataRegularSeason20242025!$B$3:$B$1315, "&lt;=" &amp; AQ$1, DataRegularSeason20242025!$D$3:$D$1315, $A6)+SUMIFS(DataRegularSeason20242025!$AB$3:$AB$1315,DataRegularSeason20242025!$B$3:$B$1315, "&lt;=" &amp; AQ$1, DataRegularSeason20242025!$E$3:$E$1315, $A6)</f>
        <v>14</v>
      </c>
      <c r="AR6">
        <f>SUMIFS(DataRegularSeason20242025!$AA$3:$AA$1315,DataRegularSeason20242025!$B$3:$B$1315, "&lt;=" &amp; AR$1, DataRegularSeason20242025!$D$3:$D$1315, $A6)+SUMIFS(DataRegularSeason20242025!$AB$3:$AB$1315,DataRegularSeason20242025!$B$3:$B$1315, "&lt;=" &amp; AR$1, DataRegularSeason20242025!$E$3:$E$1315, $A6)</f>
        <v>16</v>
      </c>
      <c r="AS6">
        <f>SUMIFS(DataRegularSeason20242025!$AA$3:$AA$1315,DataRegularSeason20242025!$B$3:$B$1315, "&lt;=" &amp; AS$1, DataRegularSeason20242025!$D$3:$D$1315, $A6)+SUMIFS(DataRegularSeason20242025!$AB$3:$AB$1315,DataRegularSeason20242025!$B$3:$B$1315, "&lt;=" &amp; AS$1, DataRegularSeason20242025!$E$3:$E$1315, $A6)</f>
        <v>16</v>
      </c>
      <c r="AT6">
        <f>SUMIFS(DataRegularSeason20242025!$AA$3:$AA$1315,DataRegularSeason20242025!$B$3:$B$1315, "&lt;=" &amp; AT$1, DataRegularSeason20242025!$D$3:$D$1315, $A6)+SUMIFS(DataRegularSeason20242025!$AB$3:$AB$1315,DataRegularSeason20242025!$B$3:$B$1315, "&lt;=" &amp; AT$1, DataRegularSeason20242025!$E$3:$E$1315, $A6)</f>
        <v>17</v>
      </c>
      <c r="AU6">
        <f>SUMIFS(DataRegularSeason20242025!$AA$3:$AA$1315,DataRegularSeason20242025!$B$3:$B$1315, "&lt;=" &amp; AU$1, DataRegularSeason20242025!$D$3:$D$1315, $A6)+SUMIFS(DataRegularSeason20242025!$AB$3:$AB$1315,DataRegularSeason20242025!$B$3:$B$1315, "&lt;=" &amp; AU$1, DataRegularSeason20242025!$E$3:$E$1315, $A6)</f>
        <v>17</v>
      </c>
      <c r="AV6">
        <f>SUMIFS(DataRegularSeason20242025!$AA$3:$AA$1315,DataRegularSeason20242025!$B$3:$B$1315, "&lt;=" &amp; AV$1, DataRegularSeason20242025!$D$3:$D$1315, $A6)+SUMIFS(DataRegularSeason20242025!$AB$3:$AB$1315,DataRegularSeason20242025!$B$3:$B$1315, "&lt;=" &amp; AV$1, DataRegularSeason20242025!$E$3:$E$1315, $A6)</f>
        <v>17</v>
      </c>
      <c r="AW6">
        <f>SUMIFS(DataRegularSeason20242025!$AA$3:$AA$1315,DataRegularSeason20242025!$B$3:$B$1315, "&lt;=" &amp; AW$1, DataRegularSeason20242025!$D$3:$D$1315, $A6)+SUMIFS(DataRegularSeason20242025!$AB$3:$AB$1315,DataRegularSeason20242025!$B$3:$B$1315, "&lt;=" &amp; AW$1, DataRegularSeason20242025!$E$3:$E$1315, $A6)</f>
        <v>17</v>
      </c>
      <c r="AX6">
        <f>SUMIFS(DataRegularSeason20242025!$AA$3:$AA$1315,DataRegularSeason20242025!$B$3:$B$1315, "&lt;=" &amp; AX$1, DataRegularSeason20242025!$D$3:$D$1315, $A6)+SUMIFS(DataRegularSeason20242025!$AB$3:$AB$1315,DataRegularSeason20242025!$B$3:$B$1315, "&lt;=" &amp; AX$1, DataRegularSeason20242025!$E$3:$E$1315, $A6)</f>
        <v>17</v>
      </c>
      <c r="AY6">
        <f>SUMIFS(DataRegularSeason20242025!$AA$3:$AA$1315,DataRegularSeason20242025!$B$3:$B$1315, "&lt;=" &amp; AY$1, DataRegularSeason20242025!$D$3:$D$1315, $A6)+SUMIFS(DataRegularSeason20242025!$AB$3:$AB$1315,DataRegularSeason20242025!$B$3:$B$1315, "&lt;=" &amp; AY$1, DataRegularSeason20242025!$E$3:$E$1315, $A6)</f>
        <v>17</v>
      </c>
      <c r="AZ6">
        <f>SUMIFS(DataRegularSeason20242025!$AA$3:$AA$1315,DataRegularSeason20242025!$B$3:$B$1315, "&lt;=" &amp; AZ$1, DataRegularSeason20242025!$D$3:$D$1315, $A6)+SUMIFS(DataRegularSeason20242025!$AB$3:$AB$1315,DataRegularSeason20242025!$B$3:$B$1315, "&lt;=" &amp; AZ$1, DataRegularSeason20242025!$E$3:$E$1315, $A6)</f>
        <v>17</v>
      </c>
      <c r="BA6">
        <f>SUMIFS(DataRegularSeason20242025!$AA$3:$AA$1315,DataRegularSeason20242025!$B$3:$B$1315, "&lt;=" &amp; BA$1, DataRegularSeason20242025!$D$3:$D$1315, $A6)+SUMIFS(DataRegularSeason20242025!$AB$3:$AB$1315,DataRegularSeason20242025!$B$3:$B$1315, "&lt;=" &amp; BA$1, DataRegularSeason20242025!$E$3:$E$1315, $A6)</f>
        <v>17</v>
      </c>
      <c r="BB6">
        <f>SUMIFS(DataRegularSeason20242025!$AA$3:$AA$1315,DataRegularSeason20242025!$B$3:$B$1315, "&lt;=" &amp; BB$1, DataRegularSeason20242025!$D$3:$D$1315, $A6)+SUMIFS(DataRegularSeason20242025!$AB$3:$AB$1315,DataRegularSeason20242025!$B$3:$B$1315, "&lt;=" &amp; BB$1, DataRegularSeason20242025!$E$3:$E$1315, $A6)</f>
        <v>17</v>
      </c>
      <c r="BC6">
        <f>SUMIFS(DataRegularSeason20242025!$AA$3:$AA$1315,DataRegularSeason20242025!$B$3:$B$1315, "&lt;=" &amp; BC$1, DataRegularSeason20242025!$D$3:$D$1315, $A6)+SUMIFS(DataRegularSeason20242025!$AB$3:$AB$1315,DataRegularSeason20242025!$B$3:$B$1315, "&lt;=" &amp; BC$1, DataRegularSeason20242025!$E$3:$E$1315, $A6)</f>
        <v>17</v>
      </c>
      <c r="BD6">
        <f>SUMIFS(DataRegularSeason20242025!$AA$3:$AA$1315,DataRegularSeason20242025!$B$3:$B$1315, "&lt;=" &amp; BD$1, DataRegularSeason20242025!$D$3:$D$1315, $A6)+SUMIFS(DataRegularSeason20242025!$AB$3:$AB$1315,DataRegularSeason20242025!$B$3:$B$1315, "&lt;=" &amp; BD$1, DataRegularSeason20242025!$E$3:$E$1315, $A6)</f>
        <v>17</v>
      </c>
      <c r="BE6">
        <f>SUMIFS(DataRegularSeason20242025!$AA$3:$AA$1315,DataRegularSeason20242025!$B$3:$B$1315, "&lt;=" &amp; BE$1, DataRegularSeason20242025!$D$3:$D$1315, $A6)+SUMIFS(DataRegularSeason20242025!$AB$3:$AB$1315,DataRegularSeason20242025!$B$3:$B$1315, "&lt;=" &amp; BE$1, DataRegularSeason20242025!$E$3:$E$1315, $A6)</f>
        <v>17</v>
      </c>
      <c r="BF6">
        <f>SUMIFS(DataRegularSeason20242025!$AA$3:$AA$1315,DataRegularSeason20242025!$B$3:$B$1315, "&lt;=" &amp; BF$1, DataRegularSeason20242025!$D$3:$D$1315, $A6)+SUMIFS(DataRegularSeason20242025!$AB$3:$AB$1315,DataRegularSeason20242025!$B$3:$B$1315, "&lt;=" &amp; BF$1, DataRegularSeason20242025!$E$3:$E$1315, $A6)</f>
        <v>17</v>
      </c>
      <c r="BG6">
        <f>SUMIFS(DataRegularSeason20242025!$AA$3:$AA$1315,DataRegularSeason20242025!$B$3:$B$1315, "&lt;=" &amp; BG$1, DataRegularSeason20242025!$D$3:$D$1315, $A6)+SUMIFS(DataRegularSeason20242025!$AB$3:$AB$1315,DataRegularSeason20242025!$B$3:$B$1315, "&lt;=" &amp; BG$1, DataRegularSeason20242025!$E$3:$E$1315, $A6)</f>
        <v>17</v>
      </c>
      <c r="BH6">
        <f>SUMIFS(DataRegularSeason20242025!$AA$3:$AA$1315,DataRegularSeason20242025!$B$3:$B$1315, "&lt;=" &amp; BH$1, DataRegularSeason20242025!$D$3:$D$1315, $A6)+SUMIFS(DataRegularSeason20242025!$AB$3:$AB$1315,DataRegularSeason20242025!$B$3:$B$1315, "&lt;=" &amp; BH$1, DataRegularSeason20242025!$E$3:$E$1315, $A6)</f>
        <v>17</v>
      </c>
      <c r="BI6">
        <f>SUMIFS(DataRegularSeason20242025!$AA$3:$AA$1315,DataRegularSeason20242025!$B$3:$B$1315, "&lt;=" &amp; BI$1, DataRegularSeason20242025!$D$3:$D$1315, $A6)+SUMIFS(DataRegularSeason20242025!$AB$3:$AB$1315,DataRegularSeason20242025!$B$3:$B$1315, "&lt;=" &amp; BI$1, DataRegularSeason20242025!$E$3:$E$1315, $A6)</f>
        <v>17</v>
      </c>
      <c r="BJ6">
        <f>SUMIFS(DataRegularSeason20242025!$AA$3:$AA$1315,DataRegularSeason20242025!$B$3:$B$1315, "&lt;=" &amp; BJ$1, DataRegularSeason20242025!$D$3:$D$1315, $A6)+SUMIFS(DataRegularSeason20242025!$AB$3:$AB$1315,DataRegularSeason20242025!$B$3:$B$1315, "&lt;=" &amp; BJ$1, DataRegularSeason20242025!$E$3:$E$1315, $A6)</f>
        <v>17</v>
      </c>
      <c r="BK6">
        <f>SUMIFS(DataRegularSeason20242025!$AA$3:$AA$1315,DataRegularSeason20242025!$B$3:$B$1315, "&lt;=" &amp; BK$1, DataRegularSeason20242025!$D$3:$D$1315, $A6)+SUMIFS(DataRegularSeason20242025!$AB$3:$AB$1315,DataRegularSeason20242025!$B$3:$B$1315, "&lt;=" &amp; BK$1, DataRegularSeason20242025!$E$3:$E$1315, $A6)</f>
        <v>17</v>
      </c>
      <c r="BL6">
        <f>SUMIFS(DataRegularSeason20242025!$AA$3:$AA$1315,DataRegularSeason20242025!$B$3:$B$1315, "&lt;=" &amp; BL$1, DataRegularSeason20242025!$D$3:$D$1315, $A6)+SUMIFS(DataRegularSeason20242025!$AB$3:$AB$1315,DataRegularSeason20242025!$B$3:$B$1315, "&lt;=" &amp; BL$1, DataRegularSeason20242025!$E$3:$E$1315, $A6)</f>
        <v>17</v>
      </c>
      <c r="BM6">
        <f>SUMIFS(DataRegularSeason20242025!$AA$3:$AA$1315,DataRegularSeason20242025!$B$3:$B$1315, "&lt;=" &amp; BM$1, DataRegularSeason20242025!$D$3:$D$1315, $A6)+SUMIFS(DataRegularSeason20242025!$AB$3:$AB$1315,DataRegularSeason20242025!$B$3:$B$1315, "&lt;=" &amp; BM$1, DataRegularSeason20242025!$E$3:$E$1315, $A6)</f>
        <v>17</v>
      </c>
      <c r="BN6">
        <f>SUMIFS(DataRegularSeason20242025!$AA$3:$AA$1315,DataRegularSeason20242025!$B$3:$B$1315, "&lt;=" &amp; BN$1, DataRegularSeason20242025!$D$3:$D$1315, $A6)+SUMIFS(DataRegularSeason20242025!$AB$3:$AB$1315,DataRegularSeason20242025!$B$3:$B$1315, "&lt;=" &amp; BN$1, DataRegularSeason20242025!$E$3:$E$1315, $A6)</f>
        <v>17</v>
      </c>
      <c r="BO6">
        <f>SUMIFS(DataRegularSeason20242025!$AA$3:$AA$1315,DataRegularSeason20242025!$B$3:$B$1315, "&lt;=" &amp; BO$1, DataRegularSeason20242025!$D$3:$D$1315, $A6)+SUMIFS(DataRegularSeason20242025!$AB$3:$AB$1315,DataRegularSeason20242025!$B$3:$B$1315, "&lt;=" &amp; BO$1, DataRegularSeason20242025!$E$3:$E$1315, $A6)</f>
        <v>17</v>
      </c>
      <c r="BP6">
        <f>SUMIFS(DataRegularSeason20242025!$AA$3:$AA$1315,DataRegularSeason20242025!$B$3:$B$1315, "&lt;=" &amp; BP$1, DataRegularSeason20242025!$D$3:$D$1315, $A6)+SUMIFS(DataRegularSeason20242025!$AB$3:$AB$1315,DataRegularSeason20242025!$B$3:$B$1315, "&lt;=" &amp; BP$1, DataRegularSeason20242025!$E$3:$E$1315, $A6)</f>
        <v>17</v>
      </c>
      <c r="BQ6">
        <f>SUMIFS(DataRegularSeason20242025!$AA$3:$AA$1315,DataRegularSeason20242025!$B$3:$B$1315, "&lt;=" &amp; BQ$1, DataRegularSeason20242025!$D$3:$D$1315, $A6)+SUMIFS(DataRegularSeason20242025!$AB$3:$AB$1315,DataRegularSeason20242025!$B$3:$B$1315, "&lt;=" &amp; BQ$1, DataRegularSeason20242025!$E$3:$E$1315, $A6)</f>
        <v>17</v>
      </c>
      <c r="BR6">
        <f>SUMIFS(DataRegularSeason20242025!$AA$3:$AA$1315,DataRegularSeason20242025!$B$3:$B$1315, "&lt;=" &amp; BR$1, DataRegularSeason20242025!$D$3:$D$1315, $A6)+SUMIFS(DataRegularSeason20242025!$AB$3:$AB$1315,DataRegularSeason20242025!$B$3:$B$1315, "&lt;=" &amp; BR$1, DataRegularSeason20242025!$E$3:$E$1315, $A6)</f>
        <v>17</v>
      </c>
      <c r="BS6">
        <f>SUMIFS(DataRegularSeason20242025!$AA$3:$AA$1315,DataRegularSeason20242025!$B$3:$B$1315, "&lt;=" &amp; BS$1, DataRegularSeason20242025!$D$3:$D$1315, $A6)+SUMIFS(DataRegularSeason20242025!$AB$3:$AB$1315,DataRegularSeason20242025!$B$3:$B$1315, "&lt;=" &amp; BS$1, DataRegularSeason20242025!$E$3:$E$1315, $A6)</f>
        <v>17</v>
      </c>
      <c r="BT6">
        <f>SUMIFS(DataRegularSeason20242025!$AA$3:$AA$1315,DataRegularSeason20242025!$B$3:$B$1315, "&lt;=" &amp; BT$1, DataRegularSeason20242025!$D$3:$D$1315, $A6)+SUMIFS(DataRegularSeason20242025!$AB$3:$AB$1315,DataRegularSeason20242025!$B$3:$B$1315, "&lt;=" &amp; BT$1, DataRegularSeason20242025!$E$3:$E$1315, $A6)</f>
        <v>17</v>
      </c>
      <c r="BU6">
        <f>SUMIFS(DataRegularSeason20242025!$AA$3:$AA$1315,DataRegularSeason20242025!$B$3:$B$1315, "&lt;=" &amp; BU$1, DataRegularSeason20242025!$D$3:$D$1315, $A6)+SUMIFS(DataRegularSeason20242025!$AB$3:$AB$1315,DataRegularSeason20242025!$B$3:$B$1315, "&lt;=" &amp; BU$1, DataRegularSeason20242025!$E$3:$E$1315, $A6)</f>
        <v>17</v>
      </c>
      <c r="BV6">
        <f>SUMIFS(DataRegularSeason20242025!$AA$3:$AA$1315,DataRegularSeason20242025!$B$3:$B$1315, "&lt;=" &amp; BV$1, DataRegularSeason20242025!$D$3:$D$1315, $A6)+SUMIFS(DataRegularSeason20242025!$AB$3:$AB$1315,DataRegularSeason20242025!$B$3:$B$1315, "&lt;=" &amp; BV$1, DataRegularSeason20242025!$E$3:$E$1315, $A6)</f>
        <v>17</v>
      </c>
      <c r="BW6">
        <f>SUMIFS(DataRegularSeason20242025!$AA$3:$AA$1315,DataRegularSeason20242025!$B$3:$B$1315, "&lt;=" &amp; BW$1, DataRegularSeason20242025!$D$3:$D$1315, $A6)+SUMIFS(DataRegularSeason20242025!$AB$3:$AB$1315,DataRegularSeason20242025!$B$3:$B$1315, "&lt;=" &amp; BW$1, DataRegularSeason20242025!$E$3:$E$1315, $A6)</f>
        <v>17</v>
      </c>
      <c r="BX6">
        <f>SUMIFS(DataRegularSeason20242025!$AA$3:$AA$1315,DataRegularSeason20242025!$B$3:$B$1315, "&lt;=" &amp; BX$1, DataRegularSeason20242025!$D$3:$D$1315, $A6)+SUMIFS(DataRegularSeason20242025!$AB$3:$AB$1315,DataRegularSeason20242025!$B$3:$B$1315, "&lt;=" &amp; BX$1, DataRegularSeason20242025!$E$3:$E$1315, $A6)</f>
        <v>17</v>
      </c>
      <c r="BY6">
        <f>SUMIFS(DataRegularSeason20242025!$AA$3:$AA$1315,DataRegularSeason20242025!$B$3:$B$1315, "&lt;=" &amp; BY$1, DataRegularSeason20242025!$D$3:$D$1315, $A6)+SUMIFS(DataRegularSeason20242025!$AB$3:$AB$1315,DataRegularSeason20242025!$B$3:$B$1315, "&lt;=" &amp; BY$1, DataRegularSeason20242025!$E$3:$E$1315, $A6)</f>
        <v>17</v>
      </c>
      <c r="BZ6">
        <f>SUMIFS(DataRegularSeason20242025!$AA$3:$AA$1315,DataRegularSeason20242025!$B$3:$B$1315, "&lt;=" &amp; BZ$1, DataRegularSeason20242025!$D$3:$D$1315, $A6)+SUMIFS(DataRegularSeason20242025!$AB$3:$AB$1315,DataRegularSeason20242025!$B$3:$B$1315, "&lt;=" &amp; BZ$1, DataRegularSeason20242025!$E$3:$E$1315, $A6)</f>
        <v>17</v>
      </c>
      <c r="CA6">
        <f>SUMIFS(DataRegularSeason20242025!$AA$3:$AA$1315,DataRegularSeason20242025!$B$3:$B$1315, "&lt;=" &amp; CA$1, DataRegularSeason20242025!$D$3:$D$1315, $A6)+SUMIFS(DataRegularSeason20242025!$AB$3:$AB$1315,DataRegularSeason20242025!$B$3:$B$1315, "&lt;=" &amp; CA$1, DataRegularSeason20242025!$E$3:$E$1315, $A6)</f>
        <v>17</v>
      </c>
      <c r="CB6">
        <f>SUMIFS(DataRegularSeason20242025!$AA$3:$AA$1315,DataRegularSeason20242025!$B$3:$B$1315, "&lt;=" &amp; CB$1, DataRegularSeason20242025!$D$3:$D$1315, $A6)+SUMIFS(DataRegularSeason20242025!$AB$3:$AB$1315,DataRegularSeason20242025!$B$3:$B$1315, "&lt;=" &amp; CB$1, DataRegularSeason20242025!$E$3:$E$1315, $A6)</f>
        <v>17</v>
      </c>
      <c r="CC6">
        <f>SUMIFS(DataRegularSeason20242025!$AA$3:$AA$1315,DataRegularSeason20242025!$B$3:$B$1315, "&lt;=" &amp; CC$1, DataRegularSeason20242025!$D$3:$D$1315, $A6)+SUMIFS(DataRegularSeason20242025!$AB$3:$AB$1315,DataRegularSeason20242025!$B$3:$B$1315, "&lt;=" &amp; CC$1, DataRegularSeason20242025!$E$3:$E$1315, $A6)</f>
        <v>17</v>
      </c>
      <c r="CD6">
        <f>SUMIFS(DataRegularSeason20242025!$AA$3:$AA$1315,DataRegularSeason20242025!$B$3:$B$1315, "&lt;=" &amp; CD$1, DataRegularSeason20242025!$D$3:$D$1315, $A6)+SUMIFS(DataRegularSeason20242025!$AB$3:$AB$1315,DataRegularSeason20242025!$B$3:$B$1315, "&lt;=" &amp; CD$1, DataRegularSeason20242025!$E$3:$E$1315, $A6)</f>
        <v>17</v>
      </c>
      <c r="CE6">
        <f>SUMIFS(DataRegularSeason20242025!$AA$3:$AA$1315,DataRegularSeason20242025!$B$3:$B$1315, "&lt;=" &amp; CE$1, DataRegularSeason20242025!$D$3:$D$1315, $A6)+SUMIFS(DataRegularSeason20242025!$AB$3:$AB$1315,DataRegularSeason20242025!$B$3:$B$1315, "&lt;=" &amp; CE$1, DataRegularSeason20242025!$E$3:$E$1315, $A6)</f>
        <v>17</v>
      </c>
      <c r="CF6">
        <f>SUMIFS(DataRegularSeason20242025!$AA$3:$AA$1315,DataRegularSeason20242025!$B$3:$B$1315, "&lt;=" &amp; CF$1, DataRegularSeason20242025!$D$3:$D$1315, $A6)+SUMIFS(DataRegularSeason20242025!$AB$3:$AB$1315,DataRegularSeason20242025!$B$3:$B$1315, "&lt;=" &amp; CF$1, DataRegularSeason20242025!$E$3:$E$1315, $A6)</f>
        <v>17</v>
      </c>
      <c r="CG6">
        <f>SUMIFS(DataRegularSeason20242025!$AA$3:$AA$1315,DataRegularSeason20242025!$B$3:$B$1315, "&lt;=" &amp; CG$1, DataRegularSeason20242025!$D$3:$D$1315, $A6)+SUMIFS(DataRegularSeason20242025!$AB$3:$AB$1315,DataRegularSeason20242025!$B$3:$B$1315, "&lt;=" &amp; CG$1, DataRegularSeason20242025!$E$3:$E$1315, $A6)</f>
        <v>17</v>
      </c>
      <c r="CH6">
        <f>SUMIFS(DataRegularSeason20242025!$AA$3:$AA$1315,DataRegularSeason20242025!$B$3:$B$1315, "&lt;=" &amp; CH$1, DataRegularSeason20242025!$D$3:$D$1315, $A6)+SUMIFS(DataRegularSeason20242025!$AB$3:$AB$1315,DataRegularSeason20242025!$B$3:$B$1315, "&lt;=" &amp; CH$1, DataRegularSeason20242025!$E$3:$E$1315, $A6)</f>
        <v>17</v>
      </c>
      <c r="CI6">
        <f>SUMIFS(DataRegularSeason20242025!$AA$3:$AA$1315,DataRegularSeason20242025!$B$3:$B$1315, "&lt;=" &amp; CI$1, DataRegularSeason20242025!$D$3:$D$1315, $A6)+SUMIFS(DataRegularSeason20242025!$AB$3:$AB$1315,DataRegularSeason20242025!$B$3:$B$1315, "&lt;=" &amp; CI$1, DataRegularSeason20242025!$E$3:$E$1315, $A6)</f>
        <v>17</v>
      </c>
      <c r="CJ6">
        <f>SUMIFS(DataRegularSeason20242025!$AA$3:$AA$1315,DataRegularSeason20242025!$B$3:$B$1315, "&lt;=" &amp; CJ$1, DataRegularSeason20242025!$D$3:$D$1315, $A6)+SUMIFS(DataRegularSeason20242025!$AB$3:$AB$1315,DataRegularSeason20242025!$B$3:$B$1315, "&lt;=" &amp; CJ$1, DataRegularSeason20242025!$E$3:$E$1315, $A6)</f>
        <v>17</v>
      </c>
      <c r="CK6">
        <f>SUMIFS(DataRegularSeason20242025!$AA$3:$AA$1315,DataRegularSeason20242025!$B$3:$B$1315, "&lt;=" &amp; CK$1, DataRegularSeason20242025!$D$3:$D$1315, $A6)+SUMIFS(DataRegularSeason20242025!$AB$3:$AB$1315,DataRegularSeason20242025!$B$3:$B$1315, "&lt;=" &amp; CK$1, DataRegularSeason20242025!$E$3:$E$1315, $A6)</f>
        <v>17</v>
      </c>
      <c r="CL6">
        <f>SUMIFS(DataRegularSeason20242025!$AA$3:$AA$1315,DataRegularSeason20242025!$B$3:$B$1315, "&lt;=" &amp; CL$1, DataRegularSeason20242025!$D$3:$D$1315, $A6)+SUMIFS(DataRegularSeason20242025!$AB$3:$AB$1315,DataRegularSeason20242025!$B$3:$B$1315, "&lt;=" &amp; CL$1, DataRegularSeason20242025!$E$3:$E$1315, $A6)</f>
        <v>17</v>
      </c>
      <c r="CM6">
        <f>SUMIFS(DataRegularSeason20242025!$AA$3:$AA$1315,DataRegularSeason20242025!$B$3:$B$1315, "&lt;=" &amp; CM$1, DataRegularSeason20242025!$D$3:$D$1315, $A6)+SUMIFS(DataRegularSeason20242025!$AB$3:$AB$1315,DataRegularSeason20242025!$B$3:$B$1315, "&lt;=" &amp; CM$1, DataRegularSeason20242025!$E$3:$E$1315, $A6)</f>
        <v>17</v>
      </c>
      <c r="CN6">
        <f>SUMIFS(DataRegularSeason20242025!$AA$3:$AA$1315,DataRegularSeason20242025!$B$3:$B$1315, "&lt;=" &amp; CN$1, DataRegularSeason20242025!$D$3:$D$1315, $A6)+SUMIFS(DataRegularSeason20242025!$AB$3:$AB$1315,DataRegularSeason20242025!$B$3:$B$1315, "&lt;=" &amp; CN$1, DataRegularSeason20242025!$E$3:$E$1315, $A6)</f>
        <v>17</v>
      </c>
      <c r="CO6">
        <f>SUMIFS(DataRegularSeason20242025!$AA$3:$AA$1315,DataRegularSeason20242025!$B$3:$B$1315, "&lt;=" &amp; CO$1, DataRegularSeason20242025!$D$3:$D$1315, $A6)+SUMIFS(DataRegularSeason20242025!$AB$3:$AB$1315,DataRegularSeason20242025!$B$3:$B$1315, "&lt;=" &amp; CO$1, DataRegularSeason20242025!$E$3:$E$1315, $A6)</f>
        <v>17</v>
      </c>
      <c r="CP6">
        <f>SUMIFS(DataRegularSeason20242025!$AA$3:$AA$1315,DataRegularSeason20242025!$B$3:$B$1315, "&lt;=" &amp; CP$1, DataRegularSeason20242025!$D$3:$D$1315, $A6)+SUMIFS(DataRegularSeason20242025!$AB$3:$AB$1315,DataRegularSeason20242025!$B$3:$B$1315, "&lt;=" &amp; CP$1, DataRegularSeason20242025!$E$3:$E$1315, $A6)</f>
        <v>17</v>
      </c>
      <c r="CQ6">
        <f>SUMIFS(DataRegularSeason20242025!$AA$3:$AA$1315,DataRegularSeason20242025!$B$3:$B$1315, "&lt;=" &amp; CQ$1, DataRegularSeason20242025!$D$3:$D$1315, $A6)+SUMIFS(DataRegularSeason20242025!$AB$3:$AB$1315,DataRegularSeason20242025!$B$3:$B$1315, "&lt;=" &amp; CQ$1, DataRegularSeason20242025!$E$3:$E$1315, $A6)</f>
        <v>17</v>
      </c>
      <c r="CR6">
        <f>SUMIFS(DataRegularSeason20242025!$AA$3:$AA$1315,DataRegularSeason20242025!$B$3:$B$1315, "&lt;=" &amp; CR$1, DataRegularSeason20242025!$D$3:$D$1315, $A6)+SUMIFS(DataRegularSeason20242025!$AB$3:$AB$1315,DataRegularSeason20242025!$B$3:$B$1315, "&lt;=" &amp; CR$1, DataRegularSeason20242025!$E$3:$E$1315, $A6)</f>
        <v>17</v>
      </c>
      <c r="CS6">
        <f>SUMIFS(DataRegularSeason20242025!$AA$3:$AA$1315,DataRegularSeason20242025!$B$3:$B$1315, "&lt;=" &amp; CS$1, DataRegularSeason20242025!$D$3:$D$1315, $A6)+SUMIFS(DataRegularSeason20242025!$AB$3:$AB$1315,DataRegularSeason20242025!$B$3:$B$1315, "&lt;=" &amp; CS$1, DataRegularSeason20242025!$E$3:$E$1315, $A6)</f>
        <v>17</v>
      </c>
      <c r="CT6">
        <f>SUMIFS(DataRegularSeason20242025!$AA$3:$AA$1315,DataRegularSeason20242025!$B$3:$B$1315, "&lt;=" &amp; CT$1, DataRegularSeason20242025!$D$3:$D$1315, $A6)+SUMIFS(DataRegularSeason20242025!$AB$3:$AB$1315,DataRegularSeason20242025!$B$3:$B$1315, "&lt;=" &amp; CT$1, DataRegularSeason20242025!$E$3:$E$1315, $A6)</f>
        <v>17</v>
      </c>
      <c r="CU6">
        <f>SUMIFS(DataRegularSeason20242025!$AA$3:$AA$1315,DataRegularSeason20242025!$B$3:$B$1315, "&lt;=" &amp; CU$1, DataRegularSeason20242025!$D$3:$D$1315, $A6)+SUMIFS(DataRegularSeason20242025!$AB$3:$AB$1315,DataRegularSeason20242025!$B$3:$B$1315, "&lt;=" &amp; CU$1, DataRegularSeason20242025!$E$3:$E$1315, $A6)</f>
        <v>17</v>
      </c>
      <c r="CV6">
        <f>SUMIFS(DataRegularSeason20242025!$AA$3:$AA$1315,DataRegularSeason20242025!$B$3:$B$1315, "&lt;=" &amp; CV$1, DataRegularSeason20242025!$D$3:$D$1315, $A6)+SUMIFS(DataRegularSeason20242025!$AB$3:$AB$1315,DataRegularSeason20242025!$B$3:$B$1315, "&lt;=" &amp; CV$1, DataRegularSeason20242025!$E$3:$E$1315, $A6)</f>
        <v>17</v>
      </c>
      <c r="CW6">
        <f>SUMIFS(DataRegularSeason20242025!$AA$3:$AA$1315,DataRegularSeason20242025!$B$3:$B$1315, "&lt;=" &amp; CW$1, DataRegularSeason20242025!$D$3:$D$1315, $A6)+SUMIFS(DataRegularSeason20242025!$AB$3:$AB$1315,DataRegularSeason20242025!$B$3:$B$1315, "&lt;=" &amp; CW$1, DataRegularSeason20242025!$E$3:$E$1315, $A6)</f>
        <v>17</v>
      </c>
      <c r="CX6">
        <f>SUMIFS(DataRegularSeason20242025!$AA$3:$AA$1315,DataRegularSeason20242025!$B$3:$B$1315, "&lt;=" &amp; CX$1, DataRegularSeason20242025!$D$3:$D$1315, $A6)+SUMIFS(DataRegularSeason20242025!$AB$3:$AB$1315,DataRegularSeason20242025!$B$3:$B$1315, "&lt;=" &amp; CX$1, DataRegularSeason20242025!$E$3:$E$1315, $A6)</f>
        <v>17</v>
      </c>
      <c r="CY6">
        <f>SUMIFS(DataRegularSeason20242025!$AA$3:$AA$1315,DataRegularSeason20242025!$B$3:$B$1315, "&lt;=" &amp; CY$1, DataRegularSeason20242025!$D$3:$D$1315, $A6)+SUMIFS(DataRegularSeason20242025!$AB$3:$AB$1315,DataRegularSeason20242025!$B$3:$B$1315, "&lt;=" &amp; CY$1, DataRegularSeason20242025!$E$3:$E$1315, $A6)</f>
        <v>17</v>
      </c>
      <c r="CZ6">
        <f>SUMIFS(DataRegularSeason20242025!$AA$3:$AA$1315,DataRegularSeason20242025!$B$3:$B$1315, "&lt;=" &amp; CZ$1, DataRegularSeason20242025!$D$3:$D$1315, $A6)+SUMIFS(DataRegularSeason20242025!$AB$3:$AB$1315,DataRegularSeason20242025!$B$3:$B$1315, "&lt;=" &amp; CZ$1, DataRegularSeason20242025!$E$3:$E$1315, $A6)</f>
        <v>17</v>
      </c>
      <c r="DA6">
        <f>SUMIFS(DataRegularSeason20242025!$AA$3:$AA$1315,DataRegularSeason20242025!$B$3:$B$1315, "&lt;=" &amp; DA$1, DataRegularSeason20242025!$D$3:$D$1315, $A6)+SUMIFS(DataRegularSeason20242025!$AB$3:$AB$1315,DataRegularSeason20242025!$B$3:$B$1315, "&lt;=" &amp; DA$1, DataRegularSeason20242025!$E$3:$E$1315, $A6)</f>
        <v>17</v>
      </c>
      <c r="DB6">
        <f>SUMIFS(DataRegularSeason20242025!$AA$3:$AA$1315,DataRegularSeason20242025!$B$3:$B$1315, "&lt;=" &amp; DB$1, DataRegularSeason20242025!$D$3:$D$1315, $A6)+SUMIFS(DataRegularSeason20242025!$AB$3:$AB$1315,DataRegularSeason20242025!$B$3:$B$1315, "&lt;=" &amp; DB$1, DataRegularSeason20242025!$E$3:$E$1315, $A6)</f>
        <v>17</v>
      </c>
      <c r="DC6">
        <f>SUMIFS(DataRegularSeason20242025!$AA$3:$AA$1315,DataRegularSeason20242025!$B$3:$B$1315, "&lt;=" &amp; DC$1, DataRegularSeason20242025!$D$3:$D$1315, $A6)+SUMIFS(DataRegularSeason20242025!$AB$3:$AB$1315,DataRegularSeason20242025!$B$3:$B$1315, "&lt;=" &amp; DC$1, DataRegularSeason20242025!$E$3:$E$1315, $A6)</f>
        <v>17</v>
      </c>
      <c r="DD6">
        <f>SUMIFS(DataRegularSeason20242025!$AA$3:$AA$1315,DataRegularSeason20242025!$B$3:$B$1315, "&lt;=" &amp; DD$1, DataRegularSeason20242025!$D$3:$D$1315, $A6)+SUMIFS(DataRegularSeason20242025!$AB$3:$AB$1315,DataRegularSeason20242025!$B$3:$B$1315, "&lt;=" &amp; DD$1, DataRegularSeason20242025!$E$3:$E$1315, $A6)</f>
        <v>17</v>
      </c>
      <c r="DE6">
        <f>SUMIFS(DataRegularSeason20242025!$AA$3:$AA$1315,DataRegularSeason20242025!$B$3:$B$1315, "&lt;=" &amp; DE$1, DataRegularSeason20242025!$D$3:$D$1315, $A6)+SUMIFS(DataRegularSeason20242025!$AB$3:$AB$1315,DataRegularSeason20242025!$B$3:$B$1315, "&lt;=" &amp; DE$1, DataRegularSeason20242025!$E$3:$E$1315, $A6)</f>
        <v>17</v>
      </c>
      <c r="DF6">
        <f>SUMIFS(DataRegularSeason20242025!$AA$3:$AA$1315,DataRegularSeason20242025!$B$3:$B$1315, "&lt;=" &amp; DF$1, DataRegularSeason20242025!$D$3:$D$1315, $A6)+SUMIFS(DataRegularSeason20242025!$AB$3:$AB$1315,DataRegularSeason20242025!$B$3:$B$1315, "&lt;=" &amp; DF$1, DataRegularSeason20242025!$E$3:$E$1315, $A6)</f>
        <v>17</v>
      </c>
      <c r="DG6">
        <f>SUMIFS(DataRegularSeason20242025!$AA$3:$AA$1315,DataRegularSeason20242025!$B$3:$B$1315, "&lt;=" &amp; DG$1, DataRegularSeason20242025!$D$3:$D$1315, $A6)+SUMIFS(DataRegularSeason20242025!$AB$3:$AB$1315,DataRegularSeason20242025!$B$3:$B$1315, "&lt;=" &amp; DG$1, DataRegularSeason20242025!$E$3:$E$1315, $A6)</f>
        <v>17</v>
      </c>
      <c r="DH6">
        <f>SUMIFS(DataRegularSeason20242025!$AA$3:$AA$1315,DataRegularSeason20242025!$B$3:$B$1315, "&lt;=" &amp; DH$1, DataRegularSeason20242025!$D$3:$D$1315, $A6)+SUMIFS(DataRegularSeason20242025!$AB$3:$AB$1315,DataRegularSeason20242025!$B$3:$B$1315, "&lt;=" &amp; DH$1, DataRegularSeason20242025!$E$3:$E$1315, $A6)</f>
        <v>17</v>
      </c>
      <c r="DI6">
        <f>SUMIFS(DataRegularSeason20242025!$AA$3:$AA$1315,DataRegularSeason20242025!$B$3:$B$1315, "&lt;=" &amp; DI$1, DataRegularSeason20242025!$D$3:$D$1315, $A6)+SUMIFS(DataRegularSeason20242025!$AB$3:$AB$1315,DataRegularSeason20242025!$B$3:$B$1315, "&lt;=" &amp; DI$1, DataRegularSeason20242025!$E$3:$E$1315, $A6)</f>
        <v>17</v>
      </c>
      <c r="DJ6">
        <f>SUMIFS(DataRegularSeason20242025!$AA$3:$AA$1315,DataRegularSeason20242025!$B$3:$B$1315, "&lt;=" &amp; DJ$1, DataRegularSeason20242025!$D$3:$D$1315, $A6)+SUMIFS(DataRegularSeason20242025!$AB$3:$AB$1315,DataRegularSeason20242025!$B$3:$B$1315, "&lt;=" &amp; DJ$1, DataRegularSeason20242025!$E$3:$E$1315, $A6)</f>
        <v>17</v>
      </c>
      <c r="DK6">
        <f>SUMIFS(DataRegularSeason20242025!$AA$3:$AA$1315,DataRegularSeason20242025!$B$3:$B$1315, "&lt;=" &amp; DK$1, DataRegularSeason20242025!$D$3:$D$1315, $A6)+SUMIFS(DataRegularSeason20242025!$AB$3:$AB$1315,DataRegularSeason20242025!$B$3:$B$1315, "&lt;=" &amp; DK$1, DataRegularSeason20242025!$E$3:$E$1315, $A6)</f>
        <v>17</v>
      </c>
      <c r="DL6">
        <f>SUMIFS(DataRegularSeason20242025!$AA$3:$AA$1315,DataRegularSeason20242025!$B$3:$B$1315, "&lt;=" &amp; DL$1, DataRegularSeason20242025!$D$3:$D$1315, $A6)+SUMIFS(DataRegularSeason20242025!$AB$3:$AB$1315,DataRegularSeason20242025!$B$3:$B$1315, "&lt;=" &amp; DL$1, DataRegularSeason20242025!$E$3:$E$1315, $A6)</f>
        <v>17</v>
      </c>
      <c r="DM6">
        <f>SUMIFS(DataRegularSeason20242025!$AA$3:$AA$1315,DataRegularSeason20242025!$B$3:$B$1315, "&lt;=" &amp; DM$1, DataRegularSeason20242025!$D$3:$D$1315, $A6)+SUMIFS(DataRegularSeason20242025!$AB$3:$AB$1315,DataRegularSeason20242025!$B$3:$B$1315, "&lt;=" &amp; DM$1, DataRegularSeason20242025!$E$3:$E$1315, $A6)</f>
        <v>17</v>
      </c>
      <c r="DN6">
        <f>SUMIFS(DataRegularSeason20242025!$AA$3:$AA$1315,DataRegularSeason20242025!$B$3:$B$1315, "&lt;=" &amp; DN$1, DataRegularSeason20242025!$D$3:$D$1315, $A6)+SUMIFS(DataRegularSeason20242025!$AB$3:$AB$1315,DataRegularSeason20242025!$B$3:$B$1315, "&lt;=" &amp; DN$1, DataRegularSeason20242025!$E$3:$E$1315, $A6)</f>
        <v>17</v>
      </c>
      <c r="DO6">
        <f>SUMIFS(DataRegularSeason20242025!$AA$3:$AA$1315,DataRegularSeason20242025!$B$3:$B$1315, "&lt;=" &amp; DO$1, DataRegularSeason20242025!$D$3:$D$1315, $A6)+SUMIFS(DataRegularSeason20242025!$AB$3:$AB$1315,DataRegularSeason20242025!$B$3:$B$1315, "&lt;=" &amp; DO$1, DataRegularSeason20242025!$E$3:$E$1315, $A6)</f>
        <v>17</v>
      </c>
      <c r="DP6">
        <f>SUMIFS(DataRegularSeason20242025!$AA$3:$AA$1315,DataRegularSeason20242025!$B$3:$B$1315, "&lt;=" &amp; DP$1, DataRegularSeason20242025!$D$3:$D$1315, $A6)+SUMIFS(DataRegularSeason20242025!$AB$3:$AB$1315,DataRegularSeason20242025!$B$3:$B$1315, "&lt;=" &amp; DP$1, DataRegularSeason20242025!$E$3:$E$1315, $A6)</f>
        <v>17</v>
      </c>
      <c r="DQ6">
        <f>SUMIFS(DataRegularSeason20242025!$AA$3:$AA$1315,DataRegularSeason20242025!$B$3:$B$1315, "&lt;=" &amp; DQ$1, DataRegularSeason20242025!$D$3:$D$1315, $A6)+SUMIFS(DataRegularSeason20242025!$AB$3:$AB$1315,DataRegularSeason20242025!$B$3:$B$1315, "&lt;=" &amp; DQ$1, DataRegularSeason20242025!$E$3:$E$1315, $A6)</f>
        <v>17</v>
      </c>
      <c r="DR6">
        <f>SUMIFS(DataRegularSeason20242025!$AA$3:$AA$1315,DataRegularSeason20242025!$B$3:$B$1315, "&lt;=" &amp; DR$1, DataRegularSeason20242025!$D$3:$D$1315, $A6)+SUMIFS(DataRegularSeason20242025!$AB$3:$AB$1315,DataRegularSeason20242025!$B$3:$B$1315, "&lt;=" &amp; DR$1, DataRegularSeason20242025!$E$3:$E$1315, $A6)</f>
        <v>17</v>
      </c>
      <c r="DS6">
        <f>SUMIFS(DataRegularSeason20242025!$AA$3:$AA$1315,DataRegularSeason20242025!$B$3:$B$1315, "&lt;=" &amp; DS$1, DataRegularSeason20242025!$D$3:$D$1315, $A6)+SUMIFS(DataRegularSeason20242025!$AB$3:$AB$1315,DataRegularSeason20242025!$B$3:$B$1315, "&lt;=" &amp; DS$1, DataRegularSeason20242025!$E$3:$E$1315, $A6)</f>
        <v>17</v>
      </c>
      <c r="DT6">
        <f>SUMIFS(DataRegularSeason20242025!$AA$3:$AA$1315,DataRegularSeason20242025!$B$3:$B$1315, "&lt;=" &amp; DT$1, DataRegularSeason20242025!$D$3:$D$1315, $A6)+SUMIFS(DataRegularSeason20242025!$AB$3:$AB$1315,DataRegularSeason20242025!$B$3:$B$1315, "&lt;=" &amp; DT$1, DataRegularSeason20242025!$E$3:$E$1315, $A6)</f>
        <v>17</v>
      </c>
      <c r="DU6">
        <f>SUMIFS(DataRegularSeason20242025!$AA$3:$AA$1315,DataRegularSeason20242025!$B$3:$B$1315, "&lt;=" &amp; DU$1, DataRegularSeason20242025!$D$3:$D$1315, $A6)+SUMIFS(DataRegularSeason20242025!$AB$3:$AB$1315,DataRegularSeason20242025!$B$3:$B$1315, "&lt;=" &amp; DU$1, DataRegularSeason20242025!$E$3:$E$1315, $A6)</f>
        <v>17</v>
      </c>
      <c r="DV6">
        <f>SUMIFS(DataRegularSeason20242025!$AA$3:$AA$1315,DataRegularSeason20242025!$B$3:$B$1315, "&lt;=" &amp; DV$1, DataRegularSeason20242025!$D$3:$D$1315, $A6)+SUMIFS(DataRegularSeason20242025!$AB$3:$AB$1315,DataRegularSeason20242025!$B$3:$B$1315, "&lt;=" &amp; DV$1, DataRegularSeason20242025!$E$3:$E$1315, $A6)</f>
        <v>17</v>
      </c>
      <c r="DW6">
        <f>SUMIFS(DataRegularSeason20242025!$AA$3:$AA$1315,DataRegularSeason20242025!$B$3:$B$1315, "&lt;=" &amp; DW$1, DataRegularSeason20242025!$D$3:$D$1315, $A6)+SUMIFS(DataRegularSeason20242025!$AB$3:$AB$1315,DataRegularSeason20242025!$B$3:$B$1315, "&lt;=" &amp; DW$1, DataRegularSeason20242025!$E$3:$E$1315, $A6)</f>
        <v>17</v>
      </c>
      <c r="DX6">
        <f>SUMIFS(DataRegularSeason20242025!$AA$3:$AA$1315,DataRegularSeason20242025!$B$3:$B$1315, "&lt;=" &amp; DX$1, DataRegularSeason20242025!$D$3:$D$1315, $A6)+SUMIFS(DataRegularSeason20242025!$AB$3:$AB$1315,DataRegularSeason20242025!$B$3:$B$1315, "&lt;=" &amp; DX$1, DataRegularSeason20242025!$E$3:$E$1315, $A6)</f>
        <v>17</v>
      </c>
      <c r="DY6">
        <f>SUMIFS(DataRegularSeason20242025!$AA$3:$AA$1315,DataRegularSeason20242025!$B$3:$B$1315, "&lt;=" &amp; DY$1, DataRegularSeason20242025!$D$3:$D$1315, $A6)+SUMIFS(DataRegularSeason20242025!$AB$3:$AB$1315,DataRegularSeason20242025!$B$3:$B$1315, "&lt;=" &amp; DY$1, DataRegularSeason20242025!$E$3:$E$1315, $A6)</f>
        <v>17</v>
      </c>
      <c r="DZ6">
        <f>SUMIFS(DataRegularSeason20242025!$AA$3:$AA$1315,DataRegularSeason20242025!$B$3:$B$1315, "&lt;=" &amp; DZ$1, DataRegularSeason20242025!$D$3:$D$1315, $A6)+SUMIFS(DataRegularSeason20242025!$AB$3:$AB$1315,DataRegularSeason20242025!$B$3:$B$1315, "&lt;=" &amp; DZ$1, DataRegularSeason20242025!$E$3:$E$1315, $A6)</f>
        <v>17</v>
      </c>
      <c r="EA6">
        <f>SUMIFS(DataRegularSeason20242025!$AA$3:$AA$1315,DataRegularSeason20242025!$B$3:$B$1315, "&lt;=" &amp; EA$1, DataRegularSeason20242025!$D$3:$D$1315, $A6)+SUMIFS(DataRegularSeason20242025!$AB$3:$AB$1315,DataRegularSeason20242025!$B$3:$B$1315, "&lt;=" &amp; EA$1, DataRegularSeason20242025!$E$3:$E$1315, $A6)</f>
        <v>17</v>
      </c>
      <c r="EB6">
        <f>SUMIFS(DataRegularSeason20242025!$AA$3:$AA$1315,DataRegularSeason20242025!$B$3:$B$1315, "&lt;=" &amp; EB$1, DataRegularSeason20242025!$D$3:$D$1315, $A6)+SUMIFS(DataRegularSeason20242025!$AB$3:$AB$1315,DataRegularSeason20242025!$B$3:$B$1315, "&lt;=" &amp; EB$1, DataRegularSeason20242025!$E$3:$E$1315, $A6)</f>
        <v>17</v>
      </c>
      <c r="EC6">
        <f>SUMIFS(DataRegularSeason20242025!$AA$3:$AA$1315,DataRegularSeason20242025!$B$3:$B$1315, "&lt;=" &amp; EC$1, DataRegularSeason20242025!$D$3:$D$1315, $A6)+SUMIFS(DataRegularSeason20242025!$AB$3:$AB$1315,DataRegularSeason20242025!$B$3:$B$1315, "&lt;=" &amp; EC$1, DataRegularSeason20242025!$E$3:$E$1315, $A6)</f>
        <v>17</v>
      </c>
      <c r="ED6">
        <f>SUMIFS(DataRegularSeason20242025!$AA$3:$AA$1315,DataRegularSeason20242025!$B$3:$B$1315, "&lt;=" &amp; ED$1, DataRegularSeason20242025!$D$3:$D$1315, $A6)+SUMIFS(DataRegularSeason20242025!$AB$3:$AB$1315,DataRegularSeason20242025!$B$3:$B$1315, "&lt;=" &amp; ED$1, DataRegularSeason20242025!$E$3:$E$1315, $A6)</f>
        <v>17</v>
      </c>
      <c r="EE6">
        <f>SUMIFS(DataRegularSeason20242025!$AA$3:$AA$1315,DataRegularSeason20242025!$B$3:$B$1315, "&lt;=" &amp; EE$1, DataRegularSeason20242025!$D$3:$D$1315, $A6)+SUMIFS(DataRegularSeason20242025!$AB$3:$AB$1315,DataRegularSeason20242025!$B$3:$B$1315, "&lt;=" &amp; EE$1, DataRegularSeason20242025!$E$3:$E$1315, $A6)</f>
        <v>17</v>
      </c>
      <c r="EF6">
        <f>SUMIFS(DataRegularSeason20242025!$AA$3:$AA$1315,DataRegularSeason20242025!$B$3:$B$1315, "&lt;=" &amp; EF$1, DataRegularSeason20242025!$D$3:$D$1315, $A6)+SUMIFS(DataRegularSeason20242025!$AB$3:$AB$1315,DataRegularSeason20242025!$B$3:$B$1315, "&lt;=" &amp; EF$1, DataRegularSeason20242025!$E$3:$E$1315, $A6)</f>
        <v>17</v>
      </c>
      <c r="EG6">
        <f>SUMIFS(DataRegularSeason20242025!$AA$3:$AA$1315,DataRegularSeason20242025!$B$3:$B$1315, "&lt;=" &amp; EG$1, DataRegularSeason20242025!$D$3:$D$1315, $A6)+SUMIFS(DataRegularSeason20242025!$AB$3:$AB$1315,DataRegularSeason20242025!$B$3:$B$1315, "&lt;=" &amp; EG$1, DataRegularSeason20242025!$E$3:$E$1315, $A6)</f>
        <v>17</v>
      </c>
      <c r="EH6">
        <f>SUMIFS(DataRegularSeason20242025!$AA$3:$AA$1315,DataRegularSeason20242025!$B$3:$B$1315, "&lt;=" &amp; EH$1, DataRegularSeason20242025!$D$3:$D$1315, $A6)+SUMIFS(DataRegularSeason20242025!$AB$3:$AB$1315,DataRegularSeason20242025!$B$3:$B$1315, "&lt;=" &amp; EH$1, DataRegularSeason20242025!$E$3:$E$1315, $A6)</f>
        <v>17</v>
      </c>
      <c r="EI6">
        <f>SUMIFS(DataRegularSeason20242025!$AA$3:$AA$1315,DataRegularSeason20242025!$B$3:$B$1315, "&lt;=" &amp; EI$1, DataRegularSeason20242025!$D$3:$D$1315, $A6)+SUMIFS(DataRegularSeason20242025!$AB$3:$AB$1315,DataRegularSeason20242025!$B$3:$B$1315, "&lt;=" &amp; EI$1, DataRegularSeason20242025!$E$3:$E$1315, $A6)</f>
        <v>17</v>
      </c>
      <c r="EJ6">
        <f>SUMIFS(DataRegularSeason20242025!$AA$3:$AA$1315,DataRegularSeason20242025!$B$3:$B$1315, "&lt;=" &amp; EJ$1, DataRegularSeason20242025!$D$3:$D$1315, $A6)+SUMIFS(DataRegularSeason20242025!$AB$3:$AB$1315,DataRegularSeason20242025!$B$3:$B$1315, "&lt;=" &amp; EJ$1, DataRegularSeason20242025!$E$3:$E$1315, $A6)</f>
        <v>17</v>
      </c>
      <c r="EK6">
        <f>SUMIFS(DataRegularSeason20242025!$AA$3:$AA$1315,DataRegularSeason20242025!$B$3:$B$1315, "&lt;=" &amp; EK$1, DataRegularSeason20242025!$D$3:$D$1315, $A6)+SUMIFS(DataRegularSeason20242025!$AB$3:$AB$1315,DataRegularSeason20242025!$B$3:$B$1315, "&lt;=" &amp; EK$1, DataRegularSeason20242025!$E$3:$E$1315, $A6)</f>
        <v>17</v>
      </c>
      <c r="EL6">
        <f>SUMIFS(DataRegularSeason20242025!$AA$3:$AA$1315,DataRegularSeason20242025!$B$3:$B$1315, "&lt;=" &amp; EL$1, DataRegularSeason20242025!$D$3:$D$1315, $A6)+SUMIFS(DataRegularSeason20242025!$AB$3:$AB$1315,DataRegularSeason20242025!$B$3:$B$1315, "&lt;=" &amp; EL$1, DataRegularSeason20242025!$E$3:$E$1315, $A6)</f>
        <v>17</v>
      </c>
      <c r="EM6">
        <f>SUMIFS(DataRegularSeason20242025!$AA$3:$AA$1315,DataRegularSeason20242025!$B$3:$B$1315, "&lt;=" &amp; EM$1, DataRegularSeason20242025!$D$3:$D$1315, $A6)+SUMIFS(DataRegularSeason20242025!$AB$3:$AB$1315,DataRegularSeason20242025!$B$3:$B$1315, "&lt;=" &amp; EM$1, DataRegularSeason20242025!$E$3:$E$1315, $A6)</f>
        <v>17</v>
      </c>
      <c r="EN6">
        <f>SUMIFS(DataRegularSeason20242025!$AA$3:$AA$1315,DataRegularSeason20242025!$B$3:$B$1315, "&lt;=" &amp; EN$1, DataRegularSeason20242025!$D$3:$D$1315, $A6)+SUMIFS(DataRegularSeason20242025!$AB$3:$AB$1315,DataRegularSeason20242025!$B$3:$B$1315, "&lt;=" &amp; EN$1, DataRegularSeason20242025!$E$3:$E$1315, $A6)</f>
        <v>17</v>
      </c>
      <c r="EO6">
        <f>SUMIFS(DataRegularSeason20242025!$AA$3:$AA$1315,DataRegularSeason20242025!$B$3:$B$1315, "&lt;=" &amp; EO$1, DataRegularSeason20242025!$D$3:$D$1315, $A6)+SUMIFS(DataRegularSeason20242025!$AB$3:$AB$1315,DataRegularSeason20242025!$B$3:$B$1315, "&lt;=" &amp; EO$1, DataRegularSeason20242025!$E$3:$E$1315, $A6)</f>
        <v>17</v>
      </c>
      <c r="EP6">
        <f>SUMIFS(DataRegularSeason20242025!$AA$3:$AA$1315,DataRegularSeason20242025!$B$3:$B$1315, "&lt;=" &amp; EP$1, DataRegularSeason20242025!$D$3:$D$1315, $A6)+SUMIFS(DataRegularSeason20242025!$AB$3:$AB$1315,DataRegularSeason20242025!$B$3:$B$1315, "&lt;=" &amp; EP$1, DataRegularSeason20242025!$E$3:$E$1315, $A6)</f>
        <v>17</v>
      </c>
      <c r="EQ6">
        <f>SUMIFS(DataRegularSeason20242025!$AA$3:$AA$1315,DataRegularSeason20242025!$B$3:$B$1315, "&lt;=" &amp; EQ$1, DataRegularSeason20242025!$D$3:$D$1315, $A6)+SUMIFS(DataRegularSeason20242025!$AB$3:$AB$1315,DataRegularSeason20242025!$B$3:$B$1315, "&lt;=" &amp; EQ$1, DataRegularSeason20242025!$E$3:$E$1315, $A6)</f>
        <v>17</v>
      </c>
      <c r="ER6">
        <f>SUMIFS(DataRegularSeason20242025!$AA$3:$AA$1315,DataRegularSeason20242025!$B$3:$B$1315, "&lt;=" &amp; ER$1, DataRegularSeason20242025!$D$3:$D$1315, $A6)+SUMIFS(DataRegularSeason20242025!$AB$3:$AB$1315,DataRegularSeason20242025!$B$3:$B$1315, "&lt;=" &amp; ER$1, DataRegularSeason20242025!$E$3:$E$1315, $A6)</f>
        <v>17</v>
      </c>
      <c r="ES6">
        <f>SUMIFS(DataRegularSeason20242025!$AA$3:$AA$1315,DataRegularSeason20242025!$B$3:$B$1315, "&lt;=" &amp; ES$1, DataRegularSeason20242025!$D$3:$D$1315, $A6)+SUMIFS(DataRegularSeason20242025!$AB$3:$AB$1315,DataRegularSeason20242025!$B$3:$B$1315, "&lt;=" &amp; ES$1, DataRegularSeason20242025!$E$3:$E$1315, $A6)</f>
        <v>17</v>
      </c>
      <c r="ET6">
        <f>SUMIFS(DataRegularSeason20242025!$AA$3:$AA$1315,DataRegularSeason20242025!$B$3:$B$1315, "&lt;=" &amp; ET$1, DataRegularSeason20242025!$D$3:$D$1315, $A6)+SUMIFS(DataRegularSeason20242025!$AB$3:$AB$1315,DataRegularSeason20242025!$B$3:$B$1315, "&lt;=" &amp; ET$1, DataRegularSeason20242025!$E$3:$E$1315, $A6)</f>
        <v>17</v>
      </c>
      <c r="EU6">
        <f>SUMIFS(DataRegularSeason20242025!$AA$3:$AA$1315,DataRegularSeason20242025!$B$3:$B$1315, "&lt;=" &amp; EU$1, DataRegularSeason20242025!$D$3:$D$1315, $A6)+SUMIFS(DataRegularSeason20242025!$AB$3:$AB$1315,DataRegularSeason20242025!$B$3:$B$1315, "&lt;=" &amp; EU$1, DataRegularSeason20242025!$E$3:$E$1315, $A6)</f>
        <v>17</v>
      </c>
      <c r="EV6">
        <f>SUMIFS(DataRegularSeason20242025!$AA$3:$AA$1315,DataRegularSeason20242025!$B$3:$B$1315, "&lt;=" &amp; EV$1, DataRegularSeason20242025!$D$3:$D$1315, $A6)+SUMIFS(DataRegularSeason20242025!$AB$3:$AB$1315,DataRegularSeason20242025!$B$3:$B$1315, "&lt;=" &amp; EV$1, DataRegularSeason20242025!$E$3:$E$1315, $A6)</f>
        <v>17</v>
      </c>
      <c r="EW6">
        <f>SUMIFS(DataRegularSeason20242025!$AA$3:$AA$1315,DataRegularSeason20242025!$B$3:$B$1315, "&lt;=" &amp; EW$1, DataRegularSeason20242025!$D$3:$D$1315, $A6)+SUMIFS(DataRegularSeason20242025!$AB$3:$AB$1315,DataRegularSeason20242025!$B$3:$B$1315, "&lt;=" &amp; EW$1, DataRegularSeason20242025!$E$3:$E$1315, $A6)</f>
        <v>17</v>
      </c>
      <c r="EX6">
        <f>SUMIFS(DataRegularSeason20242025!$AA$3:$AA$1315,DataRegularSeason20242025!$B$3:$B$1315, "&lt;=" &amp; EX$1, DataRegularSeason20242025!$D$3:$D$1315, $A6)+SUMIFS(DataRegularSeason20242025!$AB$3:$AB$1315,DataRegularSeason20242025!$B$3:$B$1315, "&lt;=" &amp; EX$1, DataRegularSeason20242025!$E$3:$E$1315, $A6)</f>
        <v>17</v>
      </c>
      <c r="EY6">
        <f>SUMIFS(DataRegularSeason20242025!$AA$3:$AA$1315,DataRegularSeason20242025!$B$3:$B$1315, "&lt;=" &amp; EY$1, DataRegularSeason20242025!$D$3:$D$1315, $A6)+SUMIFS(DataRegularSeason20242025!$AB$3:$AB$1315,DataRegularSeason20242025!$B$3:$B$1315, "&lt;=" &amp; EY$1, DataRegularSeason20242025!$E$3:$E$1315, $A6)</f>
        <v>17</v>
      </c>
      <c r="EZ6">
        <f>SUMIFS(DataRegularSeason20242025!$AA$3:$AA$1315,DataRegularSeason20242025!$B$3:$B$1315, "&lt;=" &amp; EZ$1, DataRegularSeason20242025!$D$3:$D$1315, $A6)+SUMIFS(DataRegularSeason20242025!$AB$3:$AB$1315,DataRegularSeason20242025!$B$3:$B$1315, "&lt;=" &amp; EZ$1, DataRegularSeason20242025!$E$3:$E$1315, $A6)</f>
        <v>17</v>
      </c>
      <c r="FA6">
        <f>SUMIFS(DataRegularSeason20242025!$AA$3:$AA$1315,DataRegularSeason20242025!$B$3:$B$1315, "&lt;=" &amp; FA$1, DataRegularSeason20242025!$D$3:$D$1315, $A6)+SUMIFS(DataRegularSeason20242025!$AB$3:$AB$1315,DataRegularSeason20242025!$B$3:$B$1315, "&lt;=" &amp; FA$1, DataRegularSeason20242025!$E$3:$E$1315, $A6)</f>
        <v>17</v>
      </c>
      <c r="FB6">
        <f>SUMIFS(DataRegularSeason20242025!$AA$3:$AA$1315,DataRegularSeason20242025!$B$3:$B$1315, "&lt;=" &amp; FB$1, DataRegularSeason20242025!$D$3:$D$1315, $A6)+SUMIFS(DataRegularSeason20242025!$AB$3:$AB$1315,DataRegularSeason20242025!$B$3:$B$1315, "&lt;=" &amp; FB$1, DataRegularSeason20242025!$E$3:$E$1315, $A6)</f>
        <v>17</v>
      </c>
      <c r="FC6">
        <f>SUMIFS(DataRegularSeason20242025!$AA$3:$AA$1315,DataRegularSeason20242025!$B$3:$B$1315, "&lt;=" &amp; FC$1, DataRegularSeason20242025!$D$3:$D$1315, $A6)+SUMIFS(DataRegularSeason20242025!$AB$3:$AB$1315,DataRegularSeason20242025!$B$3:$B$1315, "&lt;=" &amp; FC$1, DataRegularSeason20242025!$E$3:$E$1315, $A6)</f>
        <v>17</v>
      </c>
      <c r="FD6">
        <f>SUMIFS(DataRegularSeason20242025!$AA$3:$AA$1315,DataRegularSeason20242025!$B$3:$B$1315, "&lt;=" &amp; FD$1, DataRegularSeason20242025!$D$3:$D$1315, $A6)+SUMIFS(DataRegularSeason20242025!$AB$3:$AB$1315,DataRegularSeason20242025!$B$3:$B$1315, "&lt;=" &amp; FD$1, DataRegularSeason20242025!$E$3:$E$1315, $A6)</f>
        <v>17</v>
      </c>
      <c r="FE6">
        <f>SUMIFS(DataRegularSeason20242025!$AA$3:$AA$1315,DataRegularSeason20242025!$B$3:$B$1315, "&lt;=" &amp; FE$1, DataRegularSeason20242025!$D$3:$D$1315, $A6)+SUMIFS(DataRegularSeason20242025!$AB$3:$AB$1315,DataRegularSeason20242025!$B$3:$B$1315, "&lt;=" &amp; FE$1, DataRegularSeason20242025!$E$3:$E$1315, $A6)</f>
        <v>17</v>
      </c>
      <c r="FF6">
        <f>SUMIFS(DataRegularSeason20242025!$AA$3:$AA$1315,DataRegularSeason20242025!$B$3:$B$1315, "&lt;=" &amp; FF$1, DataRegularSeason20242025!$D$3:$D$1315, $A6)+SUMIFS(DataRegularSeason20242025!$AB$3:$AB$1315,DataRegularSeason20242025!$B$3:$B$1315, "&lt;=" &amp; FF$1, DataRegularSeason20242025!$E$3:$E$1315, $A6)</f>
        <v>17</v>
      </c>
      <c r="FG6">
        <f>SUMIFS(DataRegularSeason20242025!$AA$3:$AA$1315,DataRegularSeason20242025!$B$3:$B$1315, "&lt;=" &amp; FG$1, DataRegularSeason20242025!$D$3:$D$1315, $A6)+SUMIFS(DataRegularSeason20242025!$AB$3:$AB$1315,DataRegularSeason20242025!$B$3:$B$1315, "&lt;=" &amp; FG$1, DataRegularSeason20242025!$E$3:$E$1315, $A6)</f>
        <v>17</v>
      </c>
      <c r="FH6">
        <f>SUMIFS(DataRegularSeason20242025!$AA$3:$AA$1315,DataRegularSeason20242025!$B$3:$B$1315, "&lt;=" &amp; FH$1, DataRegularSeason20242025!$D$3:$D$1315, $A6)+SUMIFS(DataRegularSeason20242025!$AB$3:$AB$1315,DataRegularSeason20242025!$B$3:$B$1315, "&lt;=" &amp; FH$1, DataRegularSeason20242025!$E$3:$E$1315, $A6)</f>
        <v>17</v>
      </c>
      <c r="FI6">
        <f>SUMIFS(DataRegularSeason20242025!$AA$3:$AA$1315,DataRegularSeason20242025!$B$3:$B$1315, "&lt;=" &amp; FI$1, DataRegularSeason20242025!$D$3:$D$1315, $A6)+SUMIFS(DataRegularSeason20242025!$AB$3:$AB$1315,DataRegularSeason20242025!$B$3:$B$1315, "&lt;=" &amp; FI$1, DataRegularSeason20242025!$E$3:$E$1315, $A6)</f>
        <v>17</v>
      </c>
      <c r="FJ6">
        <f>SUMIFS(DataRegularSeason20242025!$AA$3:$AA$1315,DataRegularSeason20242025!$B$3:$B$1315, "&lt;=" &amp; FJ$1, DataRegularSeason20242025!$D$3:$D$1315, $A6)+SUMIFS(DataRegularSeason20242025!$AB$3:$AB$1315,DataRegularSeason20242025!$B$3:$B$1315, "&lt;=" &amp; FJ$1, DataRegularSeason20242025!$E$3:$E$1315, $A6)</f>
        <v>17</v>
      </c>
      <c r="FK6">
        <f>SUMIFS(DataRegularSeason20242025!$AA$3:$AA$1315,DataRegularSeason20242025!$B$3:$B$1315, "&lt;=" &amp; FK$1, DataRegularSeason20242025!$D$3:$D$1315, $A6)+SUMIFS(DataRegularSeason20242025!$AB$3:$AB$1315,DataRegularSeason20242025!$B$3:$B$1315, "&lt;=" &amp; FK$1, DataRegularSeason20242025!$E$3:$E$1315, $A6)</f>
        <v>17</v>
      </c>
      <c r="FL6">
        <f>SUMIFS(DataRegularSeason20242025!$AA$3:$AA$1315,DataRegularSeason20242025!$B$3:$B$1315, "&lt;=" &amp; FL$1, DataRegularSeason20242025!$D$3:$D$1315, $A6)+SUMIFS(DataRegularSeason20242025!$AB$3:$AB$1315,DataRegularSeason20242025!$B$3:$B$1315, "&lt;=" &amp; FL$1, DataRegularSeason20242025!$E$3:$E$1315, $A6)</f>
        <v>17</v>
      </c>
      <c r="FM6">
        <f>SUMIFS(DataRegularSeason20242025!$AA$3:$AA$1315,DataRegularSeason20242025!$B$3:$B$1315, "&lt;=" &amp; FM$1, DataRegularSeason20242025!$D$3:$D$1315, $A6)+SUMIFS(DataRegularSeason20242025!$AB$3:$AB$1315,DataRegularSeason20242025!$B$3:$B$1315, "&lt;=" &amp; FM$1, DataRegularSeason20242025!$E$3:$E$1315, $A6)</f>
        <v>17</v>
      </c>
      <c r="FN6">
        <f>SUMIFS(DataRegularSeason20242025!$AA$3:$AA$1315,DataRegularSeason20242025!$B$3:$B$1315, "&lt;=" &amp; FN$1, DataRegularSeason20242025!$D$3:$D$1315, $A6)+SUMIFS(DataRegularSeason20242025!$AB$3:$AB$1315,DataRegularSeason20242025!$B$3:$B$1315, "&lt;=" &amp; FN$1, DataRegularSeason20242025!$E$3:$E$1315, $A6)</f>
        <v>17</v>
      </c>
      <c r="FO6">
        <f>SUMIFS(DataRegularSeason20242025!$AA$3:$AA$1315,DataRegularSeason20242025!$B$3:$B$1315, "&lt;=" &amp; FO$1, DataRegularSeason20242025!$D$3:$D$1315, $A6)+SUMIFS(DataRegularSeason20242025!$AB$3:$AB$1315,DataRegularSeason20242025!$B$3:$B$1315, "&lt;=" &amp; FO$1, DataRegularSeason20242025!$E$3:$E$1315, $A6)</f>
        <v>17</v>
      </c>
      <c r="FP6">
        <f>SUMIFS(DataRegularSeason20242025!$AA$3:$AA$1315,DataRegularSeason20242025!$B$3:$B$1315, "&lt;=" &amp; FP$1, DataRegularSeason20242025!$D$3:$D$1315, $A6)+SUMIFS(DataRegularSeason20242025!$AB$3:$AB$1315,DataRegularSeason20242025!$B$3:$B$1315, "&lt;=" &amp; FP$1, DataRegularSeason20242025!$E$3:$E$1315, $A6)</f>
        <v>17</v>
      </c>
      <c r="FQ6">
        <f>SUMIFS(DataRegularSeason20242025!$AA$3:$AA$1315,DataRegularSeason20242025!$B$3:$B$1315, "&lt;=" &amp; FQ$1, DataRegularSeason20242025!$D$3:$D$1315, $A6)+SUMIFS(DataRegularSeason20242025!$AB$3:$AB$1315,DataRegularSeason20242025!$B$3:$B$1315, "&lt;=" &amp; FQ$1, DataRegularSeason20242025!$E$3:$E$1315, $A6)</f>
        <v>17</v>
      </c>
      <c r="FR6">
        <f>SUMIFS(DataRegularSeason20242025!$AA$3:$AA$1315,DataRegularSeason20242025!$B$3:$B$1315, "&lt;=" &amp; FR$1, DataRegularSeason20242025!$D$3:$D$1315, $A6)+SUMIFS(DataRegularSeason20242025!$AB$3:$AB$1315,DataRegularSeason20242025!$B$3:$B$1315, "&lt;=" &amp; FR$1, DataRegularSeason20242025!$E$3:$E$1315, $A6)</f>
        <v>17</v>
      </c>
      <c r="FS6">
        <f>SUMIFS(DataRegularSeason20242025!$AA$3:$AA$1315,DataRegularSeason20242025!$B$3:$B$1315, "&lt;=" &amp; FS$1, DataRegularSeason20242025!$D$3:$D$1315, $A6)+SUMIFS(DataRegularSeason20242025!$AB$3:$AB$1315,DataRegularSeason20242025!$B$3:$B$1315, "&lt;=" &amp; FS$1, DataRegularSeason20242025!$E$3:$E$1315, $A6)</f>
        <v>17</v>
      </c>
      <c r="FT6">
        <f>SUMIFS(DataRegularSeason20242025!$AA$3:$AA$1315,DataRegularSeason20242025!$B$3:$B$1315, "&lt;=" &amp; FT$1, DataRegularSeason20242025!$D$3:$D$1315, $A6)+SUMIFS(DataRegularSeason20242025!$AB$3:$AB$1315,DataRegularSeason20242025!$B$3:$B$1315, "&lt;=" &amp; FT$1, DataRegularSeason20242025!$E$3:$E$1315, $A6)</f>
        <v>17</v>
      </c>
      <c r="FU6">
        <f>SUMIFS(DataRegularSeason20242025!$AA$3:$AA$1315,DataRegularSeason20242025!$B$3:$B$1315, "&lt;=" &amp; FU$1, DataRegularSeason20242025!$D$3:$D$1315, $A6)+SUMIFS(DataRegularSeason20242025!$AB$3:$AB$1315,DataRegularSeason20242025!$B$3:$B$1315, "&lt;=" &amp; FU$1, DataRegularSeason20242025!$E$3:$E$1315, $A6)</f>
        <v>17</v>
      </c>
      <c r="FV6">
        <f>SUMIFS(DataRegularSeason20242025!$AA$3:$AA$1315,DataRegularSeason20242025!$B$3:$B$1315, "&lt;=" &amp; FV$1, DataRegularSeason20242025!$D$3:$D$1315, $A6)+SUMIFS(DataRegularSeason20242025!$AB$3:$AB$1315,DataRegularSeason20242025!$B$3:$B$1315, "&lt;=" &amp; FV$1, DataRegularSeason20242025!$E$3:$E$1315, $A6)</f>
        <v>17</v>
      </c>
      <c r="FW6">
        <f>SUMIFS(DataRegularSeason20242025!$AA$3:$AA$1315,DataRegularSeason20242025!$B$3:$B$1315, "&lt;=" &amp; FW$1, DataRegularSeason20242025!$D$3:$D$1315, $A6)+SUMIFS(DataRegularSeason20242025!$AB$3:$AB$1315,DataRegularSeason20242025!$B$3:$B$1315, "&lt;=" &amp; FW$1, DataRegularSeason20242025!$E$3:$E$1315, $A6)</f>
        <v>17</v>
      </c>
      <c r="FX6">
        <f>SUMIFS(DataRegularSeason20242025!$AA$3:$AA$1315,DataRegularSeason20242025!$B$3:$B$1315, "&lt;=" &amp; FX$1, DataRegularSeason20242025!$D$3:$D$1315, $A6)+SUMIFS(DataRegularSeason20242025!$AB$3:$AB$1315,DataRegularSeason20242025!$B$3:$B$1315, "&lt;=" &amp; FX$1, DataRegularSeason20242025!$E$3:$E$1315, $A6)</f>
        <v>17</v>
      </c>
      <c r="FY6">
        <f>SUMIFS(DataRegularSeason20242025!$AA$3:$AA$1315,DataRegularSeason20242025!$B$3:$B$1315, "&lt;=" &amp; FY$1, DataRegularSeason20242025!$D$3:$D$1315, $A6)+SUMIFS(DataRegularSeason20242025!$AB$3:$AB$1315,DataRegularSeason20242025!$B$3:$B$1315, "&lt;=" &amp; FY$1, DataRegularSeason20242025!$E$3:$E$1315, $A6)</f>
        <v>17</v>
      </c>
      <c r="FZ6">
        <f>SUMIFS(DataRegularSeason20242025!$AA$3:$AA$1315,DataRegularSeason20242025!$B$3:$B$1315, "&lt;=" &amp; FZ$1, DataRegularSeason20242025!$D$3:$D$1315, $A6)+SUMIFS(DataRegularSeason20242025!$AB$3:$AB$1315,DataRegularSeason20242025!$B$3:$B$1315, "&lt;=" &amp; FZ$1, DataRegularSeason20242025!$E$3:$E$1315, $A6)</f>
        <v>17</v>
      </c>
      <c r="GA6">
        <f>SUMIFS(DataRegularSeason20242025!$AA$3:$AA$1315,DataRegularSeason20242025!$B$3:$B$1315, "&lt;=" &amp; GA$1, DataRegularSeason20242025!$D$3:$D$1315, $A6)+SUMIFS(DataRegularSeason20242025!$AB$3:$AB$1315,DataRegularSeason20242025!$B$3:$B$1315, "&lt;=" &amp; GA$1, DataRegularSeason20242025!$E$3:$E$1315, $A6)</f>
        <v>17</v>
      </c>
      <c r="GB6">
        <f>SUMIFS(DataRegularSeason20242025!$AA$3:$AA$1315,DataRegularSeason20242025!$B$3:$B$1315, "&lt;=" &amp; GB$1, DataRegularSeason20242025!$D$3:$D$1315, $A6)+SUMIFS(DataRegularSeason20242025!$AB$3:$AB$1315,DataRegularSeason20242025!$B$3:$B$1315, "&lt;=" &amp; GB$1, DataRegularSeason20242025!$E$3:$E$1315, $A6)</f>
        <v>17</v>
      </c>
      <c r="GC6">
        <f>SUMIFS(DataRegularSeason20242025!$AA$3:$AA$1315,DataRegularSeason20242025!$B$3:$B$1315, "&lt;=" &amp; GC$1, DataRegularSeason20242025!$D$3:$D$1315, $A6)+SUMIFS(DataRegularSeason20242025!$AB$3:$AB$1315,DataRegularSeason20242025!$B$3:$B$1315, "&lt;=" &amp; GC$1, DataRegularSeason20242025!$E$3:$E$1315, $A6)</f>
        <v>17</v>
      </c>
      <c r="GD6">
        <f>SUMIFS(DataRegularSeason20242025!$AA$3:$AA$1315,DataRegularSeason20242025!$B$3:$B$1315, "&lt;=" &amp; GD$1, DataRegularSeason20242025!$D$3:$D$1315, $A6)+SUMIFS(DataRegularSeason20242025!$AB$3:$AB$1315,DataRegularSeason20242025!$B$3:$B$1315, "&lt;=" &amp; GD$1, DataRegularSeason20242025!$E$3:$E$1315, $A6)</f>
        <v>17</v>
      </c>
      <c r="GE6">
        <f>SUMIFS(DataRegularSeason20242025!$AA$3:$AA$1315,DataRegularSeason20242025!$B$3:$B$1315, "&lt;=" &amp; GE$1, DataRegularSeason20242025!$D$3:$D$1315, $A6)+SUMIFS(DataRegularSeason20242025!$AB$3:$AB$1315,DataRegularSeason20242025!$B$3:$B$1315, "&lt;=" &amp; GE$1, DataRegularSeason20242025!$E$3:$E$1315, $A6)</f>
        <v>17</v>
      </c>
      <c r="GF6">
        <f>SUMIFS(DataRegularSeason20242025!$AA$3:$AA$1315,DataRegularSeason20242025!$B$3:$B$1315, "&lt;=" &amp; GF$1, DataRegularSeason20242025!$D$3:$D$1315, $A6)+SUMIFS(DataRegularSeason20242025!$AB$3:$AB$1315,DataRegularSeason20242025!$B$3:$B$1315, "&lt;=" &amp; GF$1, DataRegularSeason20242025!$E$3:$E$1315, $A6)</f>
        <v>17</v>
      </c>
      <c r="GG6">
        <f>SUMIFS(DataRegularSeason20242025!$AA$3:$AA$1315,DataRegularSeason20242025!$B$3:$B$1315, "&lt;=" &amp; GG$1, DataRegularSeason20242025!$D$3:$D$1315, $A6)+SUMIFS(DataRegularSeason20242025!$AB$3:$AB$1315,DataRegularSeason20242025!$B$3:$B$1315, "&lt;=" &amp; GG$1, DataRegularSeason20242025!$E$3:$E$1315, $A6)</f>
        <v>17</v>
      </c>
      <c r="GH6">
        <f>SUMIFS(DataRegularSeason20242025!$AA$3:$AA$1315,DataRegularSeason20242025!$B$3:$B$1315, "&lt;=" &amp; GH$1, DataRegularSeason20242025!$D$3:$D$1315, $A6)+SUMIFS(DataRegularSeason20242025!$AB$3:$AB$1315,DataRegularSeason20242025!$B$3:$B$1315, "&lt;=" &amp; GH$1, DataRegularSeason20242025!$E$3:$E$1315, $A6)</f>
        <v>17</v>
      </c>
      <c r="GI6">
        <f>SUMIFS(DataRegularSeason20242025!$AA$3:$AA$1315,DataRegularSeason20242025!$B$3:$B$1315, "&lt;=" &amp; GI$1, DataRegularSeason20242025!$D$3:$D$1315, $A6)+SUMIFS(DataRegularSeason20242025!$AB$3:$AB$1315,DataRegularSeason20242025!$B$3:$B$1315, "&lt;=" &amp; GI$1, DataRegularSeason20242025!$E$3:$E$1315, $A6)</f>
        <v>17</v>
      </c>
      <c r="GJ6">
        <f>SUMIFS(DataRegularSeason20242025!$AA$3:$AA$1315,DataRegularSeason20242025!$B$3:$B$1315, "&lt;=" &amp; GJ$1, DataRegularSeason20242025!$D$3:$D$1315, $A6)+SUMIFS(DataRegularSeason20242025!$AB$3:$AB$1315,DataRegularSeason20242025!$B$3:$B$1315, "&lt;=" &amp; GJ$1, DataRegularSeason20242025!$E$3:$E$1315, $A6)</f>
        <v>17</v>
      </c>
      <c r="GK6">
        <f>SUMIFS(DataRegularSeason20242025!$AA$3:$AA$1315,DataRegularSeason20242025!$B$3:$B$1315, "&lt;=" &amp; GK$1, DataRegularSeason20242025!$D$3:$D$1315, $A6)+SUMIFS(DataRegularSeason20242025!$AB$3:$AB$1315,DataRegularSeason20242025!$B$3:$B$1315, "&lt;=" &amp; GK$1, DataRegularSeason20242025!$E$3:$E$1315, $A6)</f>
        <v>17</v>
      </c>
      <c r="GL6">
        <f>SUMIFS(DataRegularSeason20242025!$AA$3:$AA$1315,DataRegularSeason20242025!$B$3:$B$1315, "&lt;=" &amp; GL$1, DataRegularSeason20242025!$D$3:$D$1315, $A6)+SUMIFS(DataRegularSeason20242025!$AB$3:$AB$1315,DataRegularSeason20242025!$B$3:$B$1315, "&lt;=" &amp; GL$1, DataRegularSeason20242025!$E$3:$E$1315, $A6)</f>
        <v>17</v>
      </c>
      <c r="GM6">
        <f>SUMIFS(DataRegularSeason20242025!$AA$3:$AA$1315,DataRegularSeason20242025!$B$3:$B$1315, "&lt;=" &amp; GM$1, DataRegularSeason20242025!$D$3:$D$1315, $A6)+SUMIFS(DataRegularSeason20242025!$AB$3:$AB$1315,DataRegularSeason20242025!$B$3:$B$1315, "&lt;=" &amp; GM$1, DataRegularSeason20242025!$E$3:$E$1315, $A6)</f>
        <v>17</v>
      </c>
      <c r="GN6">
        <f>SUMIFS(DataRegularSeason20242025!$AA$3:$AA$1315,DataRegularSeason20242025!$B$3:$B$1315, "&lt;=" &amp; GN$1, DataRegularSeason20242025!$D$3:$D$1315, $A6)+SUMIFS(DataRegularSeason20242025!$AB$3:$AB$1315,DataRegularSeason20242025!$B$3:$B$1315, "&lt;=" &amp; GN$1, DataRegularSeason20242025!$E$3:$E$1315, $A6)</f>
        <v>17</v>
      </c>
      <c r="GO6">
        <f>SUMIFS(DataRegularSeason20242025!$AA$3:$AA$1315,DataRegularSeason20242025!$B$3:$B$1315, "&lt;=" &amp; GO$1, DataRegularSeason20242025!$D$3:$D$1315, $A6)+SUMIFS(DataRegularSeason20242025!$AB$3:$AB$1315,DataRegularSeason20242025!$B$3:$B$1315, "&lt;=" &amp; GO$1, DataRegularSeason20242025!$E$3:$E$1315, $A6)</f>
        <v>17</v>
      </c>
      <c r="GP6">
        <f>SUMIFS(DataRegularSeason20242025!$AA$3:$AA$1315,DataRegularSeason20242025!$B$3:$B$1315, "&lt;=" &amp; GP$1, DataRegularSeason20242025!$D$3:$D$1315, $A6)+SUMIFS(DataRegularSeason20242025!$AB$3:$AB$1315,DataRegularSeason20242025!$B$3:$B$1315, "&lt;=" &amp; GP$1, DataRegularSeason20242025!$E$3:$E$1315, $A6)</f>
        <v>17</v>
      </c>
      <c r="GQ6">
        <f>SUMIFS(DataRegularSeason20242025!$AA$3:$AA$1315,DataRegularSeason20242025!$B$3:$B$1315, "&lt;=" &amp; GQ$1, DataRegularSeason20242025!$D$3:$D$1315, $A6)+SUMIFS(DataRegularSeason20242025!$AB$3:$AB$1315,DataRegularSeason20242025!$B$3:$B$1315, "&lt;=" &amp; GQ$1, DataRegularSeason20242025!$E$3:$E$1315, $A6)</f>
        <v>17</v>
      </c>
      <c r="GR6">
        <f>SUMIFS(DataRegularSeason20242025!$AA$3:$AA$1315,DataRegularSeason20242025!$B$3:$B$1315, "&lt;=" &amp; GR$1, DataRegularSeason20242025!$D$3:$D$1315, $A6)+SUMIFS(DataRegularSeason20242025!$AB$3:$AB$1315,DataRegularSeason20242025!$B$3:$B$1315, "&lt;=" &amp; GR$1, DataRegularSeason20242025!$E$3:$E$1315, $A6)</f>
        <v>17</v>
      </c>
      <c r="GS6">
        <f>SUMIFS(DataRegularSeason20242025!$AA$3:$AA$1315,DataRegularSeason20242025!$B$3:$B$1315, "&lt;=" &amp; GS$1, DataRegularSeason20242025!$D$3:$D$1315, $A6)+SUMIFS(DataRegularSeason20242025!$AB$3:$AB$1315,DataRegularSeason20242025!$B$3:$B$1315, "&lt;=" &amp; GS$1, DataRegularSeason20242025!$E$3:$E$1315, $A6)</f>
        <v>17</v>
      </c>
      <c r="GT6">
        <f>SUMIFS(DataRegularSeason20242025!$AA$3:$AA$1315,DataRegularSeason20242025!$B$3:$B$1315, "&lt;=" &amp; GT$1, DataRegularSeason20242025!$D$3:$D$1315, $A6)+SUMIFS(DataRegularSeason20242025!$AB$3:$AB$1315,DataRegularSeason20242025!$B$3:$B$1315, "&lt;=" &amp; GT$1, DataRegularSeason20242025!$E$3:$E$1315, $A6)</f>
        <v>17</v>
      </c>
      <c r="GU6">
        <f>SUMIFS(DataRegularSeason20242025!$AA$3:$AA$1315,DataRegularSeason20242025!$B$3:$B$1315, "&lt;=" &amp; GU$1, DataRegularSeason20242025!$D$3:$D$1315, $A6)+SUMIFS(DataRegularSeason20242025!$AB$3:$AB$1315,DataRegularSeason20242025!$B$3:$B$1315, "&lt;=" &amp; GU$1, DataRegularSeason20242025!$E$3:$E$1315, $A6)</f>
        <v>17</v>
      </c>
    </row>
    <row r="7" spans="1:275" x14ac:dyDescent="0.25">
      <c r="A7" t="s">
        <v>29</v>
      </c>
      <c r="B7" t="s">
        <v>98</v>
      </c>
      <c r="C7" t="s">
        <v>81</v>
      </c>
      <c r="D7">
        <f>SUMIFS(DataRegularSeason20242025!$AA$3:$AA$1315,DataRegularSeason20242025!$B$3:$B$1315, "&lt;=" &amp; D$1, DataRegularSeason20242025!$D$3:$D$1315, $A7)+SUMIFS(DataRegularSeason20242025!$AB$3:$AB$1315,DataRegularSeason20242025!$B$3:$B$1315, "&lt;=" &amp; D$1, DataRegularSeason20242025!$E$3:$E$1315, $A7)</f>
        <v>0</v>
      </c>
      <c r="E7">
        <f>SUMIFS(DataRegularSeason20242025!$AA$3:$AA$1315,DataRegularSeason20242025!$B$3:$B$1315, "&lt;=" &amp; E$1, DataRegularSeason20242025!$D$3:$D$1315, $A7)+SUMIFS(DataRegularSeason20242025!$AB$3:$AB$1315,DataRegularSeason20242025!$B$3:$B$1315, "&lt;=" &amp; E$1, DataRegularSeason20242025!$E$3:$E$1315, $A7)</f>
        <v>0</v>
      </c>
      <c r="F7">
        <f>SUMIFS(DataRegularSeason20242025!$AA$3:$AA$1315,DataRegularSeason20242025!$B$3:$B$1315, "&lt;=" &amp; F$1, DataRegularSeason20242025!$D$3:$D$1315, $A7)+SUMIFS(DataRegularSeason20242025!$AB$3:$AB$1315,DataRegularSeason20242025!$B$3:$B$1315, "&lt;=" &amp; F$1, DataRegularSeason20242025!$E$3:$E$1315, $A7)</f>
        <v>0</v>
      </c>
      <c r="G7">
        <f>SUMIFS(DataRegularSeason20242025!$AA$3:$AA$1315,DataRegularSeason20242025!$B$3:$B$1315, "&lt;=" &amp; G$1, DataRegularSeason20242025!$D$3:$D$1315, $A7)+SUMIFS(DataRegularSeason20242025!$AB$3:$AB$1315,DataRegularSeason20242025!$B$3:$B$1315, "&lt;=" &amp; G$1, DataRegularSeason20242025!$E$3:$E$1315, $A7)</f>
        <v>0</v>
      </c>
      <c r="H7">
        <f>SUMIFS(DataRegularSeason20242025!$AA$3:$AA$1315,DataRegularSeason20242025!$B$3:$B$1315, "&lt;=" &amp; H$1, DataRegularSeason20242025!$D$3:$D$1315, $A7)+SUMIFS(DataRegularSeason20242025!$AB$3:$AB$1315,DataRegularSeason20242025!$B$3:$B$1315, "&lt;=" &amp; H$1, DataRegularSeason20242025!$E$3:$E$1315, $A7)</f>
        <v>0</v>
      </c>
      <c r="I7">
        <f>SUMIFS(DataRegularSeason20242025!$AA$3:$AA$1315,DataRegularSeason20242025!$B$3:$B$1315, "&lt;=" &amp; I$1, DataRegularSeason20242025!$D$3:$D$1315, $A7)+SUMIFS(DataRegularSeason20242025!$AB$3:$AB$1315,DataRegularSeason20242025!$B$3:$B$1315, "&lt;=" &amp; I$1, DataRegularSeason20242025!$E$3:$E$1315, $A7)</f>
        <v>0</v>
      </c>
      <c r="J7">
        <f>SUMIFS(DataRegularSeason20242025!$AA$3:$AA$1315,DataRegularSeason20242025!$B$3:$B$1315, "&lt;=" &amp; J$1, DataRegularSeason20242025!$D$3:$D$1315, $A7)+SUMIFS(DataRegularSeason20242025!$AB$3:$AB$1315,DataRegularSeason20242025!$B$3:$B$1315, "&lt;=" &amp; J$1, DataRegularSeason20242025!$E$3:$E$1315, $A7)</f>
        <v>0</v>
      </c>
      <c r="K7">
        <f>SUMIFS(DataRegularSeason20242025!$AA$3:$AA$1315,DataRegularSeason20242025!$B$3:$B$1315, "&lt;=" &amp; K$1, DataRegularSeason20242025!$D$3:$D$1315, $A7)+SUMIFS(DataRegularSeason20242025!$AB$3:$AB$1315,DataRegularSeason20242025!$B$3:$B$1315, "&lt;=" &amp; K$1, DataRegularSeason20242025!$E$3:$E$1315, $A7)</f>
        <v>0</v>
      </c>
      <c r="L7">
        <f>SUMIFS(DataRegularSeason20242025!$AA$3:$AA$1315,DataRegularSeason20242025!$B$3:$B$1315, "&lt;=" &amp; L$1, DataRegularSeason20242025!$D$3:$D$1315, $A7)+SUMIFS(DataRegularSeason20242025!$AB$3:$AB$1315,DataRegularSeason20242025!$B$3:$B$1315, "&lt;=" &amp; L$1, DataRegularSeason20242025!$E$3:$E$1315, $A7)</f>
        <v>0</v>
      </c>
      <c r="M7">
        <f>SUMIFS(DataRegularSeason20242025!$AA$3:$AA$1315,DataRegularSeason20242025!$B$3:$B$1315, "&lt;=" &amp; M$1, DataRegularSeason20242025!$D$3:$D$1315, $A7)+SUMIFS(DataRegularSeason20242025!$AB$3:$AB$1315,DataRegularSeason20242025!$B$3:$B$1315, "&lt;=" &amp; M$1, DataRegularSeason20242025!$E$3:$E$1315, $A7)</f>
        <v>2</v>
      </c>
      <c r="N7">
        <f>SUMIFS(DataRegularSeason20242025!$AA$3:$AA$1315,DataRegularSeason20242025!$B$3:$B$1315, "&lt;=" &amp; N$1, DataRegularSeason20242025!$D$3:$D$1315, $A7)+SUMIFS(DataRegularSeason20242025!$AB$3:$AB$1315,DataRegularSeason20242025!$B$3:$B$1315, "&lt;=" &amp; N$1, DataRegularSeason20242025!$E$3:$E$1315, $A7)</f>
        <v>2</v>
      </c>
      <c r="O7">
        <f>SUMIFS(DataRegularSeason20242025!$AA$3:$AA$1315,DataRegularSeason20242025!$B$3:$B$1315, "&lt;=" &amp; O$1, DataRegularSeason20242025!$D$3:$D$1315, $A7)+SUMIFS(DataRegularSeason20242025!$AB$3:$AB$1315,DataRegularSeason20242025!$B$3:$B$1315, "&lt;=" &amp; O$1, DataRegularSeason20242025!$E$3:$E$1315, $A7)</f>
        <v>2</v>
      </c>
      <c r="P7">
        <f>SUMIFS(DataRegularSeason20242025!$AA$3:$AA$1315,DataRegularSeason20242025!$B$3:$B$1315, "&lt;=" &amp; P$1, DataRegularSeason20242025!$D$3:$D$1315, $A7)+SUMIFS(DataRegularSeason20242025!$AB$3:$AB$1315,DataRegularSeason20242025!$B$3:$B$1315, "&lt;=" &amp; P$1, DataRegularSeason20242025!$E$3:$E$1315, $A7)</f>
        <v>2</v>
      </c>
      <c r="Q7">
        <f>SUMIFS(DataRegularSeason20242025!$AA$3:$AA$1315,DataRegularSeason20242025!$B$3:$B$1315, "&lt;=" &amp; Q$1, DataRegularSeason20242025!$D$3:$D$1315, $A7)+SUMIFS(DataRegularSeason20242025!$AB$3:$AB$1315,DataRegularSeason20242025!$B$3:$B$1315, "&lt;=" &amp; Q$1, DataRegularSeason20242025!$E$3:$E$1315, $A7)</f>
        <v>3</v>
      </c>
      <c r="R7">
        <f>SUMIFS(DataRegularSeason20242025!$AA$3:$AA$1315,DataRegularSeason20242025!$B$3:$B$1315, "&lt;=" &amp; R$1, DataRegularSeason20242025!$D$3:$D$1315, $A7)+SUMIFS(DataRegularSeason20242025!$AB$3:$AB$1315,DataRegularSeason20242025!$B$3:$B$1315, "&lt;=" &amp; R$1, DataRegularSeason20242025!$E$3:$E$1315, $A7)</f>
        <v>3</v>
      </c>
      <c r="S7">
        <f>SUMIFS(DataRegularSeason20242025!$AA$3:$AA$1315,DataRegularSeason20242025!$B$3:$B$1315, "&lt;=" &amp; S$1, DataRegularSeason20242025!$D$3:$D$1315, $A7)+SUMIFS(DataRegularSeason20242025!$AB$3:$AB$1315,DataRegularSeason20242025!$B$3:$B$1315, "&lt;=" &amp; S$1, DataRegularSeason20242025!$E$3:$E$1315, $A7)</f>
        <v>3</v>
      </c>
      <c r="T7">
        <f>SUMIFS(DataRegularSeason20242025!$AA$3:$AA$1315,DataRegularSeason20242025!$B$3:$B$1315, "&lt;=" &amp; T$1, DataRegularSeason20242025!$D$3:$D$1315, $A7)+SUMIFS(DataRegularSeason20242025!$AB$3:$AB$1315,DataRegularSeason20242025!$B$3:$B$1315, "&lt;=" &amp; T$1, DataRegularSeason20242025!$E$3:$E$1315, $A7)</f>
        <v>5</v>
      </c>
      <c r="U7">
        <f>SUMIFS(DataRegularSeason20242025!$AA$3:$AA$1315,DataRegularSeason20242025!$B$3:$B$1315, "&lt;=" &amp; U$1, DataRegularSeason20242025!$D$3:$D$1315, $A7)+SUMIFS(DataRegularSeason20242025!$AB$3:$AB$1315,DataRegularSeason20242025!$B$3:$B$1315, "&lt;=" &amp; U$1, DataRegularSeason20242025!$E$3:$E$1315, $A7)</f>
        <v>5</v>
      </c>
      <c r="V7">
        <f>SUMIFS(DataRegularSeason20242025!$AA$3:$AA$1315,DataRegularSeason20242025!$B$3:$B$1315, "&lt;=" &amp; V$1, DataRegularSeason20242025!$D$3:$D$1315, $A7)+SUMIFS(DataRegularSeason20242025!$AB$3:$AB$1315,DataRegularSeason20242025!$B$3:$B$1315, "&lt;=" &amp; V$1, DataRegularSeason20242025!$E$3:$E$1315, $A7)</f>
        <v>5</v>
      </c>
      <c r="W7">
        <f>SUMIFS(DataRegularSeason20242025!$AA$3:$AA$1315,DataRegularSeason20242025!$B$3:$B$1315, "&lt;=" &amp; W$1, DataRegularSeason20242025!$D$3:$D$1315, $A7)+SUMIFS(DataRegularSeason20242025!$AB$3:$AB$1315,DataRegularSeason20242025!$B$3:$B$1315, "&lt;=" &amp; W$1, DataRegularSeason20242025!$E$3:$E$1315, $A7)</f>
        <v>7</v>
      </c>
      <c r="X7">
        <f>SUMIFS(DataRegularSeason20242025!$AA$3:$AA$1315,DataRegularSeason20242025!$B$3:$B$1315, "&lt;=" &amp; X$1, DataRegularSeason20242025!$D$3:$D$1315, $A7)+SUMIFS(DataRegularSeason20242025!$AB$3:$AB$1315,DataRegularSeason20242025!$B$3:$B$1315, "&lt;=" &amp; X$1, DataRegularSeason20242025!$E$3:$E$1315, $A7)</f>
        <v>7</v>
      </c>
      <c r="Y7">
        <f>SUMIFS(DataRegularSeason20242025!$AA$3:$AA$1315,DataRegularSeason20242025!$B$3:$B$1315, "&lt;=" &amp; Y$1, DataRegularSeason20242025!$D$3:$D$1315, $A7)+SUMIFS(DataRegularSeason20242025!$AB$3:$AB$1315,DataRegularSeason20242025!$B$3:$B$1315, "&lt;=" &amp; Y$1, DataRegularSeason20242025!$E$3:$E$1315, $A7)</f>
        <v>7</v>
      </c>
      <c r="Z7">
        <f>SUMIFS(DataRegularSeason20242025!$AA$3:$AA$1315,DataRegularSeason20242025!$B$3:$B$1315, "&lt;=" &amp; Z$1, DataRegularSeason20242025!$D$3:$D$1315, $A7)+SUMIFS(DataRegularSeason20242025!$AB$3:$AB$1315,DataRegularSeason20242025!$B$3:$B$1315, "&lt;=" &amp; Z$1, DataRegularSeason20242025!$E$3:$E$1315, $A7)</f>
        <v>7</v>
      </c>
      <c r="AA7">
        <f>SUMIFS(DataRegularSeason20242025!$AA$3:$AA$1315,DataRegularSeason20242025!$B$3:$B$1315, "&lt;=" &amp; AA$1, DataRegularSeason20242025!$D$3:$D$1315, $A7)+SUMIFS(DataRegularSeason20242025!$AB$3:$AB$1315,DataRegularSeason20242025!$B$3:$B$1315, "&lt;=" &amp; AA$1, DataRegularSeason20242025!$E$3:$E$1315, $A7)</f>
        <v>9</v>
      </c>
      <c r="AB7">
        <f>SUMIFS(DataRegularSeason20242025!$AA$3:$AA$1315,DataRegularSeason20242025!$B$3:$B$1315, "&lt;=" &amp; AB$1, DataRegularSeason20242025!$D$3:$D$1315, $A7)+SUMIFS(DataRegularSeason20242025!$AB$3:$AB$1315,DataRegularSeason20242025!$B$3:$B$1315, "&lt;=" &amp; AB$1, DataRegularSeason20242025!$E$3:$E$1315, $A7)</f>
        <v>9</v>
      </c>
      <c r="AC7">
        <f>SUMIFS(DataRegularSeason20242025!$AA$3:$AA$1315,DataRegularSeason20242025!$B$3:$B$1315, "&lt;=" &amp; AC$1, DataRegularSeason20242025!$D$3:$D$1315, $A7)+SUMIFS(DataRegularSeason20242025!$AB$3:$AB$1315,DataRegularSeason20242025!$B$3:$B$1315, "&lt;=" &amp; AC$1, DataRegularSeason20242025!$E$3:$E$1315, $A7)</f>
        <v>9</v>
      </c>
      <c r="AD7">
        <f>SUMIFS(DataRegularSeason20242025!$AA$3:$AA$1315,DataRegularSeason20242025!$B$3:$B$1315, "&lt;=" &amp; AD$1, DataRegularSeason20242025!$D$3:$D$1315, $A7)+SUMIFS(DataRegularSeason20242025!$AB$3:$AB$1315,DataRegularSeason20242025!$B$3:$B$1315, "&lt;=" &amp; AD$1, DataRegularSeason20242025!$E$3:$E$1315, $A7)</f>
        <v>9</v>
      </c>
      <c r="AE7">
        <f>SUMIFS(DataRegularSeason20242025!$AA$3:$AA$1315,DataRegularSeason20242025!$B$3:$B$1315, "&lt;=" &amp; AE$1, DataRegularSeason20242025!$D$3:$D$1315, $A7)+SUMIFS(DataRegularSeason20242025!$AB$3:$AB$1315,DataRegularSeason20242025!$B$3:$B$1315, "&lt;=" &amp; AE$1, DataRegularSeason20242025!$E$3:$E$1315, $A7)</f>
        <v>9</v>
      </c>
      <c r="AF7">
        <f>SUMIFS(DataRegularSeason20242025!$AA$3:$AA$1315,DataRegularSeason20242025!$B$3:$B$1315, "&lt;=" &amp; AF$1, DataRegularSeason20242025!$D$3:$D$1315, $A7)+SUMIFS(DataRegularSeason20242025!$AB$3:$AB$1315,DataRegularSeason20242025!$B$3:$B$1315, "&lt;=" &amp; AF$1, DataRegularSeason20242025!$E$3:$E$1315, $A7)</f>
        <v>9</v>
      </c>
      <c r="AG7">
        <f>SUMIFS(DataRegularSeason20242025!$AA$3:$AA$1315,DataRegularSeason20242025!$B$3:$B$1315, "&lt;=" &amp; AG$1, DataRegularSeason20242025!$D$3:$D$1315, $A7)+SUMIFS(DataRegularSeason20242025!$AB$3:$AB$1315,DataRegularSeason20242025!$B$3:$B$1315, "&lt;=" &amp; AG$1, DataRegularSeason20242025!$E$3:$E$1315, $A7)</f>
        <v>9</v>
      </c>
      <c r="AH7">
        <f>SUMIFS(DataRegularSeason20242025!$AA$3:$AA$1315,DataRegularSeason20242025!$B$3:$B$1315, "&lt;=" &amp; AH$1, DataRegularSeason20242025!$D$3:$D$1315, $A7)+SUMIFS(DataRegularSeason20242025!$AB$3:$AB$1315,DataRegularSeason20242025!$B$3:$B$1315, "&lt;=" &amp; AH$1, DataRegularSeason20242025!$E$3:$E$1315, $A7)</f>
        <v>9</v>
      </c>
      <c r="AI7">
        <f>SUMIFS(DataRegularSeason20242025!$AA$3:$AA$1315,DataRegularSeason20242025!$B$3:$B$1315, "&lt;=" &amp; AI$1, DataRegularSeason20242025!$D$3:$D$1315, $A7)+SUMIFS(DataRegularSeason20242025!$AB$3:$AB$1315,DataRegularSeason20242025!$B$3:$B$1315, "&lt;=" &amp; AI$1, DataRegularSeason20242025!$E$3:$E$1315, $A7)</f>
        <v>9</v>
      </c>
      <c r="AJ7">
        <f>SUMIFS(DataRegularSeason20242025!$AA$3:$AA$1315,DataRegularSeason20242025!$B$3:$B$1315, "&lt;=" &amp; AJ$1, DataRegularSeason20242025!$D$3:$D$1315, $A7)+SUMIFS(DataRegularSeason20242025!$AB$3:$AB$1315,DataRegularSeason20242025!$B$3:$B$1315, "&lt;=" &amp; AJ$1, DataRegularSeason20242025!$E$3:$E$1315, $A7)</f>
        <v>9</v>
      </c>
      <c r="AK7">
        <f>SUMIFS(DataRegularSeason20242025!$AA$3:$AA$1315,DataRegularSeason20242025!$B$3:$B$1315, "&lt;=" &amp; AK$1, DataRegularSeason20242025!$D$3:$D$1315, $A7)+SUMIFS(DataRegularSeason20242025!$AB$3:$AB$1315,DataRegularSeason20242025!$B$3:$B$1315, "&lt;=" &amp; AK$1, DataRegularSeason20242025!$E$3:$E$1315, $A7)</f>
        <v>11</v>
      </c>
      <c r="AL7">
        <f>SUMIFS(DataRegularSeason20242025!$AA$3:$AA$1315,DataRegularSeason20242025!$B$3:$B$1315, "&lt;=" &amp; AL$1, DataRegularSeason20242025!$D$3:$D$1315, $A7)+SUMIFS(DataRegularSeason20242025!$AB$3:$AB$1315,DataRegularSeason20242025!$B$3:$B$1315, "&lt;=" &amp; AL$1, DataRegularSeason20242025!$E$3:$E$1315, $A7)</f>
        <v>11</v>
      </c>
      <c r="AM7">
        <f>SUMIFS(DataRegularSeason20242025!$AA$3:$AA$1315,DataRegularSeason20242025!$B$3:$B$1315, "&lt;=" &amp; AM$1, DataRegularSeason20242025!$D$3:$D$1315, $A7)+SUMIFS(DataRegularSeason20242025!$AB$3:$AB$1315,DataRegularSeason20242025!$B$3:$B$1315, "&lt;=" &amp; AM$1, DataRegularSeason20242025!$E$3:$E$1315, $A7)</f>
        <v>13</v>
      </c>
      <c r="AN7">
        <f>SUMIFS(DataRegularSeason20242025!$AA$3:$AA$1315,DataRegularSeason20242025!$B$3:$B$1315, "&lt;=" &amp; AN$1, DataRegularSeason20242025!$D$3:$D$1315, $A7)+SUMIFS(DataRegularSeason20242025!$AB$3:$AB$1315,DataRegularSeason20242025!$B$3:$B$1315, "&lt;=" &amp; AN$1, DataRegularSeason20242025!$E$3:$E$1315, $A7)</f>
        <v>13</v>
      </c>
      <c r="AO7">
        <f>SUMIFS(DataRegularSeason20242025!$AA$3:$AA$1315,DataRegularSeason20242025!$B$3:$B$1315, "&lt;=" &amp; AO$1, DataRegularSeason20242025!$D$3:$D$1315, $A7)+SUMIFS(DataRegularSeason20242025!$AB$3:$AB$1315,DataRegularSeason20242025!$B$3:$B$1315, "&lt;=" &amp; AO$1, DataRegularSeason20242025!$E$3:$E$1315, $A7)</f>
        <v>15</v>
      </c>
      <c r="AP7">
        <f>SUMIFS(DataRegularSeason20242025!$AA$3:$AA$1315,DataRegularSeason20242025!$B$3:$B$1315, "&lt;=" &amp; AP$1, DataRegularSeason20242025!$D$3:$D$1315, $A7)+SUMIFS(DataRegularSeason20242025!$AB$3:$AB$1315,DataRegularSeason20242025!$B$3:$B$1315, "&lt;=" &amp; AP$1, DataRegularSeason20242025!$E$3:$E$1315, $A7)</f>
        <v>15</v>
      </c>
      <c r="AQ7">
        <f>SUMIFS(DataRegularSeason20242025!$AA$3:$AA$1315,DataRegularSeason20242025!$B$3:$B$1315, "&lt;=" &amp; AQ$1, DataRegularSeason20242025!$D$3:$D$1315, $A7)+SUMIFS(DataRegularSeason20242025!$AB$3:$AB$1315,DataRegularSeason20242025!$B$3:$B$1315, "&lt;=" &amp; AQ$1, DataRegularSeason20242025!$E$3:$E$1315, $A7)</f>
        <v>15</v>
      </c>
      <c r="AR7">
        <f>SUMIFS(DataRegularSeason20242025!$AA$3:$AA$1315,DataRegularSeason20242025!$B$3:$B$1315, "&lt;=" &amp; AR$1, DataRegularSeason20242025!$D$3:$D$1315, $A7)+SUMIFS(DataRegularSeason20242025!$AB$3:$AB$1315,DataRegularSeason20242025!$B$3:$B$1315, "&lt;=" &amp; AR$1, DataRegularSeason20242025!$E$3:$E$1315, $A7)</f>
        <v>15</v>
      </c>
      <c r="AS7">
        <f>SUMIFS(DataRegularSeason20242025!$AA$3:$AA$1315,DataRegularSeason20242025!$B$3:$B$1315, "&lt;=" &amp; AS$1, DataRegularSeason20242025!$D$3:$D$1315, $A7)+SUMIFS(DataRegularSeason20242025!$AB$3:$AB$1315,DataRegularSeason20242025!$B$3:$B$1315, "&lt;=" &amp; AS$1, DataRegularSeason20242025!$E$3:$E$1315, $A7)</f>
        <v>15</v>
      </c>
      <c r="AT7">
        <f>SUMIFS(DataRegularSeason20242025!$AA$3:$AA$1315,DataRegularSeason20242025!$B$3:$B$1315, "&lt;=" &amp; AT$1, DataRegularSeason20242025!$D$3:$D$1315, $A7)+SUMIFS(DataRegularSeason20242025!$AB$3:$AB$1315,DataRegularSeason20242025!$B$3:$B$1315, "&lt;=" &amp; AT$1, DataRegularSeason20242025!$E$3:$E$1315, $A7)</f>
        <v>17</v>
      </c>
      <c r="AU7">
        <f>SUMIFS(DataRegularSeason20242025!$AA$3:$AA$1315,DataRegularSeason20242025!$B$3:$B$1315, "&lt;=" &amp; AU$1, DataRegularSeason20242025!$D$3:$D$1315, $A7)+SUMIFS(DataRegularSeason20242025!$AB$3:$AB$1315,DataRegularSeason20242025!$B$3:$B$1315, "&lt;=" &amp; AU$1, DataRegularSeason20242025!$E$3:$E$1315, $A7)</f>
        <v>17</v>
      </c>
      <c r="AV7">
        <f>SUMIFS(DataRegularSeason20242025!$AA$3:$AA$1315,DataRegularSeason20242025!$B$3:$B$1315, "&lt;=" &amp; AV$1, DataRegularSeason20242025!$D$3:$D$1315, $A7)+SUMIFS(DataRegularSeason20242025!$AB$3:$AB$1315,DataRegularSeason20242025!$B$3:$B$1315, "&lt;=" &amp; AV$1, DataRegularSeason20242025!$E$3:$E$1315, $A7)</f>
        <v>17</v>
      </c>
      <c r="AW7">
        <f>SUMIFS(DataRegularSeason20242025!$AA$3:$AA$1315,DataRegularSeason20242025!$B$3:$B$1315, "&lt;=" &amp; AW$1, DataRegularSeason20242025!$D$3:$D$1315, $A7)+SUMIFS(DataRegularSeason20242025!$AB$3:$AB$1315,DataRegularSeason20242025!$B$3:$B$1315, "&lt;=" &amp; AW$1, DataRegularSeason20242025!$E$3:$E$1315, $A7)</f>
        <v>17</v>
      </c>
      <c r="AX7">
        <f>SUMIFS(DataRegularSeason20242025!$AA$3:$AA$1315,DataRegularSeason20242025!$B$3:$B$1315, "&lt;=" &amp; AX$1, DataRegularSeason20242025!$D$3:$D$1315, $A7)+SUMIFS(DataRegularSeason20242025!$AB$3:$AB$1315,DataRegularSeason20242025!$B$3:$B$1315, "&lt;=" &amp; AX$1, DataRegularSeason20242025!$E$3:$E$1315, $A7)</f>
        <v>17</v>
      </c>
      <c r="AY7">
        <f>SUMIFS(DataRegularSeason20242025!$AA$3:$AA$1315,DataRegularSeason20242025!$B$3:$B$1315, "&lt;=" &amp; AY$1, DataRegularSeason20242025!$D$3:$D$1315, $A7)+SUMIFS(DataRegularSeason20242025!$AB$3:$AB$1315,DataRegularSeason20242025!$B$3:$B$1315, "&lt;=" &amp; AY$1, DataRegularSeason20242025!$E$3:$E$1315, $A7)</f>
        <v>17</v>
      </c>
      <c r="AZ7">
        <f>SUMIFS(DataRegularSeason20242025!$AA$3:$AA$1315,DataRegularSeason20242025!$B$3:$B$1315, "&lt;=" &amp; AZ$1, DataRegularSeason20242025!$D$3:$D$1315, $A7)+SUMIFS(DataRegularSeason20242025!$AB$3:$AB$1315,DataRegularSeason20242025!$B$3:$B$1315, "&lt;=" &amp; AZ$1, DataRegularSeason20242025!$E$3:$E$1315, $A7)</f>
        <v>19</v>
      </c>
      <c r="BA7">
        <f>SUMIFS(DataRegularSeason20242025!$AA$3:$AA$1315,DataRegularSeason20242025!$B$3:$B$1315, "&lt;=" &amp; BA$1, DataRegularSeason20242025!$D$3:$D$1315, $A7)+SUMIFS(DataRegularSeason20242025!$AB$3:$AB$1315,DataRegularSeason20242025!$B$3:$B$1315, "&lt;=" &amp; BA$1, DataRegularSeason20242025!$E$3:$E$1315, $A7)</f>
        <v>19</v>
      </c>
      <c r="BB7">
        <f>SUMIFS(DataRegularSeason20242025!$AA$3:$AA$1315,DataRegularSeason20242025!$B$3:$B$1315, "&lt;=" &amp; BB$1, DataRegularSeason20242025!$D$3:$D$1315, $A7)+SUMIFS(DataRegularSeason20242025!$AB$3:$AB$1315,DataRegularSeason20242025!$B$3:$B$1315, "&lt;=" &amp; BB$1, DataRegularSeason20242025!$E$3:$E$1315, $A7)</f>
        <v>19</v>
      </c>
      <c r="BC7">
        <f>SUMIFS(DataRegularSeason20242025!$AA$3:$AA$1315,DataRegularSeason20242025!$B$3:$B$1315, "&lt;=" &amp; BC$1, DataRegularSeason20242025!$D$3:$D$1315, $A7)+SUMIFS(DataRegularSeason20242025!$AB$3:$AB$1315,DataRegularSeason20242025!$B$3:$B$1315, "&lt;=" &amp; BC$1, DataRegularSeason20242025!$E$3:$E$1315, $A7)</f>
        <v>19</v>
      </c>
      <c r="BD7">
        <f>SUMIFS(DataRegularSeason20242025!$AA$3:$AA$1315,DataRegularSeason20242025!$B$3:$B$1315, "&lt;=" &amp; BD$1, DataRegularSeason20242025!$D$3:$D$1315, $A7)+SUMIFS(DataRegularSeason20242025!$AB$3:$AB$1315,DataRegularSeason20242025!$B$3:$B$1315, "&lt;=" &amp; BD$1, DataRegularSeason20242025!$E$3:$E$1315, $A7)</f>
        <v>19</v>
      </c>
      <c r="BE7">
        <f>SUMIFS(DataRegularSeason20242025!$AA$3:$AA$1315,DataRegularSeason20242025!$B$3:$B$1315, "&lt;=" &amp; BE$1, DataRegularSeason20242025!$D$3:$D$1315, $A7)+SUMIFS(DataRegularSeason20242025!$AB$3:$AB$1315,DataRegularSeason20242025!$B$3:$B$1315, "&lt;=" &amp; BE$1, DataRegularSeason20242025!$E$3:$E$1315, $A7)</f>
        <v>19</v>
      </c>
      <c r="BF7">
        <f>SUMIFS(DataRegularSeason20242025!$AA$3:$AA$1315,DataRegularSeason20242025!$B$3:$B$1315, "&lt;=" &amp; BF$1, DataRegularSeason20242025!$D$3:$D$1315, $A7)+SUMIFS(DataRegularSeason20242025!$AB$3:$AB$1315,DataRegularSeason20242025!$B$3:$B$1315, "&lt;=" &amp; BF$1, DataRegularSeason20242025!$E$3:$E$1315, $A7)</f>
        <v>19</v>
      </c>
      <c r="BG7">
        <f>SUMIFS(DataRegularSeason20242025!$AA$3:$AA$1315,DataRegularSeason20242025!$B$3:$B$1315, "&lt;=" &amp; BG$1, DataRegularSeason20242025!$D$3:$D$1315, $A7)+SUMIFS(DataRegularSeason20242025!$AB$3:$AB$1315,DataRegularSeason20242025!$B$3:$B$1315, "&lt;=" &amp; BG$1, DataRegularSeason20242025!$E$3:$E$1315, $A7)</f>
        <v>19</v>
      </c>
      <c r="BH7">
        <f>SUMIFS(DataRegularSeason20242025!$AA$3:$AA$1315,DataRegularSeason20242025!$B$3:$B$1315, "&lt;=" &amp; BH$1, DataRegularSeason20242025!$D$3:$D$1315, $A7)+SUMIFS(DataRegularSeason20242025!$AB$3:$AB$1315,DataRegularSeason20242025!$B$3:$B$1315, "&lt;=" &amp; BH$1, DataRegularSeason20242025!$E$3:$E$1315, $A7)</f>
        <v>19</v>
      </c>
      <c r="BI7">
        <f>SUMIFS(DataRegularSeason20242025!$AA$3:$AA$1315,DataRegularSeason20242025!$B$3:$B$1315, "&lt;=" &amp; BI$1, DataRegularSeason20242025!$D$3:$D$1315, $A7)+SUMIFS(DataRegularSeason20242025!$AB$3:$AB$1315,DataRegularSeason20242025!$B$3:$B$1315, "&lt;=" &amp; BI$1, DataRegularSeason20242025!$E$3:$E$1315, $A7)</f>
        <v>19</v>
      </c>
      <c r="BJ7">
        <f>SUMIFS(DataRegularSeason20242025!$AA$3:$AA$1315,DataRegularSeason20242025!$B$3:$B$1315, "&lt;=" &amp; BJ$1, DataRegularSeason20242025!$D$3:$D$1315, $A7)+SUMIFS(DataRegularSeason20242025!$AB$3:$AB$1315,DataRegularSeason20242025!$B$3:$B$1315, "&lt;=" &amp; BJ$1, DataRegularSeason20242025!$E$3:$E$1315, $A7)</f>
        <v>19</v>
      </c>
      <c r="BK7">
        <f>SUMIFS(DataRegularSeason20242025!$AA$3:$AA$1315,DataRegularSeason20242025!$B$3:$B$1315, "&lt;=" &amp; BK$1, DataRegularSeason20242025!$D$3:$D$1315, $A7)+SUMIFS(DataRegularSeason20242025!$AB$3:$AB$1315,DataRegularSeason20242025!$B$3:$B$1315, "&lt;=" &amp; BK$1, DataRegularSeason20242025!$E$3:$E$1315, $A7)</f>
        <v>19</v>
      </c>
      <c r="BL7">
        <f>SUMIFS(DataRegularSeason20242025!$AA$3:$AA$1315,DataRegularSeason20242025!$B$3:$B$1315, "&lt;=" &amp; BL$1, DataRegularSeason20242025!$D$3:$D$1315, $A7)+SUMIFS(DataRegularSeason20242025!$AB$3:$AB$1315,DataRegularSeason20242025!$B$3:$B$1315, "&lt;=" &amp; BL$1, DataRegularSeason20242025!$E$3:$E$1315, $A7)</f>
        <v>19</v>
      </c>
      <c r="BM7">
        <f>SUMIFS(DataRegularSeason20242025!$AA$3:$AA$1315,DataRegularSeason20242025!$B$3:$B$1315, "&lt;=" &amp; BM$1, DataRegularSeason20242025!$D$3:$D$1315, $A7)+SUMIFS(DataRegularSeason20242025!$AB$3:$AB$1315,DataRegularSeason20242025!$B$3:$B$1315, "&lt;=" &amp; BM$1, DataRegularSeason20242025!$E$3:$E$1315, $A7)</f>
        <v>19</v>
      </c>
      <c r="BN7">
        <f>SUMIFS(DataRegularSeason20242025!$AA$3:$AA$1315,DataRegularSeason20242025!$B$3:$B$1315, "&lt;=" &amp; BN$1, DataRegularSeason20242025!$D$3:$D$1315, $A7)+SUMIFS(DataRegularSeason20242025!$AB$3:$AB$1315,DataRegularSeason20242025!$B$3:$B$1315, "&lt;=" &amp; BN$1, DataRegularSeason20242025!$E$3:$E$1315, $A7)</f>
        <v>19</v>
      </c>
      <c r="BO7">
        <f>SUMIFS(DataRegularSeason20242025!$AA$3:$AA$1315,DataRegularSeason20242025!$B$3:$B$1315, "&lt;=" &amp; BO$1, DataRegularSeason20242025!$D$3:$D$1315, $A7)+SUMIFS(DataRegularSeason20242025!$AB$3:$AB$1315,DataRegularSeason20242025!$B$3:$B$1315, "&lt;=" &amp; BO$1, DataRegularSeason20242025!$E$3:$E$1315, $A7)</f>
        <v>19</v>
      </c>
      <c r="BP7">
        <f>SUMIFS(DataRegularSeason20242025!$AA$3:$AA$1315,DataRegularSeason20242025!$B$3:$B$1315, "&lt;=" &amp; BP$1, DataRegularSeason20242025!$D$3:$D$1315, $A7)+SUMIFS(DataRegularSeason20242025!$AB$3:$AB$1315,DataRegularSeason20242025!$B$3:$B$1315, "&lt;=" &amp; BP$1, DataRegularSeason20242025!$E$3:$E$1315, $A7)</f>
        <v>19</v>
      </c>
      <c r="BQ7">
        <f>SUMIFS(DataRegularSeason20242025!$AA$3:$AA$1315,DataRegularSeason20242025!$B$3:$B$1315, "&lt;=" &amp; BQ$1, DataRegularSeason20242025!$D$3:$D$1315, $A7)+SUMIFS(DataRegularSeason20242025!$AB$3:$AB$1315,DataRegularSeason20242025!$B$3:$B$1315, "&lt;=" &amp; BQ$1, DataRegularSeason20242025!$E$3:$E$1315, $A7)</f>
        <v>19</v>
      </c>
      <c r="BR7">
        <f>SUMIFS(DataRegularSeason20242025!$AA$3:$AA$1315,DataRegularSeason20242025!$B$3:$B$1315, "&lt;=" &amp; BR$1, DataRegularSeason20242025!$D$3:$D$1315, $A7)+SUMIFS(DataRegularSeason20242025!$AB$3:$AB$1315,DataRegularSeason20242025!$B$3:$B$1315, "&lt;=" &amp; BR$1, DataRegularSeason20242025!$E$3:$E$1315, $A7)</f>
        <v>19</v>
      </c>
      <c r="BS7">
        <f>SUMIFS(DataRegularSeason20242025!$AA$3:$AA$1315,DataRegularSeason20242025!$B$3:$B$1315, "&lt;=" &amp; BS$1, DataRegularSeason20242025!$D$3:$D$1315, $A7)+SUMIFS(DataRegularSeason20242025!$AB$3:$AB$1315,DataRegularSeason20242025!$B$3:$B$1315, "&lt;=" &amp; BS$1, DataRegularSeason20242025!$E$3:$E$1315, $A7)</f>
        <v>19</v>
      </c>
      <c r="BT7">
        <f>SUMIFS(DataRegularSeason20242025!$AA$3:$AA$1315,DataRegularSeason20242025!$B$3:$B$1315, "&lt;=" &amp; BT$1, DataRegularSeason20242025!$D$3:$D$1315, $A7)+SUMIFS(DataRegularSeason20242025!$AB$3:$AB$1315,DataRegularSeason20242025!$B$3:$B$1315, "&lt;=" &amp; BT$1, DataRegularSeason20242025!$E$3:$E$1315, $A7)</f>
        <v>19</v>
      </c>
      <c r="BU7">
        <f>SUMIFS(DataRegularSeason20242025!$AA$3:$AA$1315,DataRegularSeason20242025!$B$3:$B$1315, "&lt;=" &amp; BU$1, DataRegularSeason20242025!$D$3:$D$1315, $A7)+SUMIFS(DataRegularSeason20242025!$AB$3:$AB$1315,DataRegularSeason20242025!$B$3:$B$1315, "&lt;=" &amp; BU$1, DataRegularSeason20242025!$E$3:$E$1315, $A7)</f>
        <v>19</v>
      </c>
      <c r="BV7">
        <f>SUMIFS(DataRegularSeason20242025!$AA$3:$AA$1315,DataRegularSeason20242025!$B$3:$B$1315, "&lt;=" &amp; BV$1, DataRegularSeason20242025!$D$3:$D$1315, $A7)+SUMIFS(DataRegularSeason20242025!$AB$3:$AB$1315,DataRegularSeason20242025!$B$3:$B$1315, "&lt;=" &amp; BV$1, DataRegularSeason20242025!$E$3:$E$1315, $A7)</f>
        <v>19</v>
      </c>
      <c r="BW7">
        <f>SUMIFS(DataRegularSeason20242025!$AA$3:$AA$1315,DataRegularSeason20242025!$B$3:$B$1315, "&lt;=" &amp; BW$1, DataRegularSeason20242025!$D$3:$D$1315, $A7)+SUMIFS(DataRegularSeason20242025!$AB$3:$AB$1315,DataRegularSeason20242025!$B$3:$B$1315, "&lt;=" &amp; BW$1, DataRegularSeason20242025!$E$3:$E$1315, $A7)</f>
        <v>19</v>
      </c>
      <c r="BX7">
        <f>SUMIFS(DataRegularSeason20242025!$AA$3:$AA$1315,DataRegularSeason20242025!$B$3:$B$1315, "&lt;=" &amp; BX$1, DataRegularSeason20242025!$D$3:$D$1315, $A7)+SUMIFS(DataRegularSeason20242025!$AB$3:$AB$1315,DataRegularSeason20242025!$B$3:$B$1315, "&lt;=" &amp; BX$1, DataRegularSeason20242025!$E$3:$E$1315, $A7)</f>
        <v>19</v>
      </c>
      <c r="BY7">
        <f>SUMIFS(DataRegularSeason20242025!$AA$3:$AA$1315,DataRegularSeason20242025!$B$3:$B$1315, "&lt;=" &amp; BY$1, DataRegularSeason20242025!$D$3:$D$1315, $A7)+SUMIFS(DataRegularSeason20242025!$AB$3:$AB$1315,DataRegularSeason20242025!$B$3:$B$1315, "&lt;=" &amp; BY$1, DataRegularSeason20242025!$E$3:$E$1315, $A7)</f>
        <v>19</v>
      </c>
      <c r="BZ7">
        <f>SUMIFS(DataRegularSeason20242025!$AA$3:$AA$1315,DataRegularSeason20242025!$B$3:$B$1315, "&lt;=" &amp; BZ$1, DataRegularSeason20242025!$D$3:$D$1315, $A7)+SUMIFS(DataRegularSeason20242025!$AB$3:$AB$1315,DataRegularSeason20242025!$B$3:$B$1315, "&lt;=" &amp; BZ$1, DataRegularSeason20242025!$E$3:$E$1315, $A7)</f>
        <v>19</v>
      </c>
      <c r="CA7">
        <f>SUMIFS(DataRegularSeason20242025!$AA$3:$AA$1315,DataRegularSeason20242025!$B$3:$B$1315, "&lt;=" &amp; CA$1, DataRegularSeason20242025!$D$3:$D$1315, $A7)+SUMIFS(DataRegularSeason20242025!$AB$3:$AB$1315,DataRegularSeason20242025!$B$3:$B$1315, "&lt;=" &amp; CA$1, DataRegularSeason20242025!$E$3:$E$1315, $A7)</f>
        <v>19</v>
      </c>
      <c r="CB7">
        <f>SUMIFS(DataRegularSeason20242025!$AA$3:$AA$1315,DataRegularSeason20242025!$B$3:$B$1315, "&lt;=" &amp; CB$1, DataRegularSeason20242025!$D$3:$D$1315, $A7)+SUMIFS(DataRegularSeason20242025!$AB$3:$AB$1315,DataRegularSeason20242025!$B$3:$B$1315, "&lt;=" &amp; CB$1, DataRegularSeason20242025!$E$3:$E$1315, $A7)</f>
        <v>19</v>
      </c>
      <c r="CC7">
        <f>SUMIFS(DataRegularSeason20242025!$AA$3:$AA$1315,DataRegularSeason20242025!$B$3:$B$1315, "&lt;=" &amp; CC$1, DataRegularSeason20242025!$D$3:$D$1315, $A7)+SUMIFS(DataRegularSeason20242025!$AB$3:$AB$1315,DataRegularSeason20242025!$B$3:$B$1315, "&lt;=" &amp; CC$1, DataRegularSeason20242025!$E$3:$E$1315, $A7)</f>
        <v>19</v>
      </c>
      <c r="CD7">
        <f>SUMIFS(DataRegularSeason20242025!$AA$3:$AA$1315,DataRegularSeason20242025!$B$3:$B$1315, "&lt;=" &amp; CD$1, DataRegularSeason20242025!$D$3:$D$1315, $A7)+SUMIFS(DataRegularSeason20242025!$AB$3:$AB$1315,DataRegularSeason20242025!$B$3:$B$1315, "&lt;=" &amp; CD$1, DataRegularSeason20242025!$E$3:$E$1315, $A7)</f>
        <v>19</v>
      </c>
      <c r="CE7">
        <f>SUMIFS(DataRegularSeason20242025!$AA$3:$AA$1315,DataRegularSeason20242025!$B$3:$B$1315, "&lt;=" &amp; CE$1, DataRegularSeason20242025!$D$3:$D$1315, $A7)+SUMIFS(DataRegularSeason20242025!$AB$3:$AB$1315,DataRegularSeason20242025!$B$3:$B$1315, "&lt;=" &amp; CE$1, DataRegularSeason20242025!$E$3:$E$1315, $A7)</f>
        <v>19</v>
      </c>
      <c r="CF7">
        <f>SUMIFS(DataRegularSeason20242025!$AA$3:$AA$1315,DataRegularSeason20242025!$B$3:$B$1315, "&lt;=" &amp; CF$1, DataRegularSeason20242025!$D$3:$D$1315, $A7)+SUMIFS(DataRegularSeason20242025!$AB$3:$AB$1315,DataRegularSeason20242025!$B$3:$B$1315, "&lt;=" &amp; CF$1, DataRegularSeason20242025!$E$3:$E$1315, $A7)</f>
        <v>19</v>
      </c>
      <c r="CG7">
        <f>SUMIFS(DataRegularSeason20242025!$AA$3:$AA$1315,DataRegularSeason20242025!$B$3:$B$1315, "&lt;=" &amp; CG$1, DataRegularSeason20242025!$D$3:$D$1315, $A7)+SUMIFS(DataRegularSeason20242025!$AB$3:$AB$1315,DataRegularSeason20242025!$B$3:$B$1315, "&lt;=" &amp; CG$1, DataRegularSeason20242025!$E$3:$E$1315, $A7)</f>
        <v>19</v>
      </c>
      <c r="CH7">
        <f>SUMIFS(DataRegularSeason20242025!$AA$3:$AA$1315,DataRegularSeason20242025!$B$3:$B$1315, "&lt;=" &amp; CH$1, DataRegularSeason20242025!$D$3:$D$1315, $A7)+SUMIFS(DataRegularSeason20242025!$AB$3:$AB$1315,DataRegularSeason20242025!$B$3:$B$1315, "&lt;=" &amp; CH$1, DataRegularSeason20242025!$E$3:$E$1315, $A7)</f>
        <v>19</v>
      </c>
      <c r="CI7">
        <f>SUMIFS(DataRegularSeason20242025!$AA$3:$AA$1315,DataRegularSeason20242025!$B$3:$B$1315, "&lt;=" &amp; CI$1, DataRegularSeason20242025!$D$3:$D$1315, $A7)+SUMIFS(DataRegularSeason20242025!$AB$3:$AB$1315,DataRegularSeason20242025!$B$3:$B$1315, "&lt;=" &amp; CI$1, DataRegularSeason20242025!$E$3:$E$1315, $A7)</f>
        <v>19</v>
      </c>
      <c r="CJ7">
        <f>SUMIFS(DataRegularSeason20242025!$AA$3:$AA$1315,DataRegularSeason20242025!$B$3:$B$1315, "&lt;=" &amp; CJ$1, DataRegularSeason20242025!$D$3:$D$1315, $A7)+SUMIFS(DataRegularSeason20242025!$AB$3:$AB$1315,DataRegularSeason20242025!$B$3:$B$1315, "&lt;=" &amp; CJ$1, DataRegularSeason20242025!$E$3:$E$1315, $A7)</f>
        <v>19</v>
      </c>
      <c r="CK7">
        <f>SUMIFS(DataRegularSeason20242025!$AA$3:$AA$1315,DataRegularSeason20242025!$B$3:$B$1315, "&lt;=" &amp; CK$1, DataRegularSeason20242025!$D$3:$D$1315, $A7)+SUMIFS(DataRegularSeason20242025!$AB$3:$AB$1315,DataRegularSeason20242025!$B$3:$B$1315, "&lt;=" &amp; CK$1, DataRegularSeason20242025!$E$3:$E$1315, $A7)</f>
        <v>19</v>
      </c>
      <c r="CL7">
        <f>SUMIFS(DataRegularSeason20242025!$AA$3:$AA$1315,DataRegularSeason20242025!$B$3:$B$1315, "&lt;=" &amp; CL$1, DataRegularSeason20242025!$D$3:$D$1315, $A7)+SUMIFS(DataRegularSeason20242025!$AB$3:$AB$1315,DataRegularSeason20242025!$B$3:$B$1315, "&lt;=" &amp; CL$1, DataRegularSeason20242025!$E$3:$E$1315, $A7)</f>
        <v>19</v>
      </c>
      <c r="CM7">
        <f>SUMIFS(DataRegularSeason20242025!$AA$3:$AA$1315,DataRegularSeason20242025!$B$3:$B$1315, "&lt;=" &amp; CM$1, DataRegularSeason20242025!$D$3:$D$1315, $A7)+SUMIFS(DataRegularSeason20242025!$AB$3:$AB$1315,DataRegularSeason20242025!$B$3:$B$1315, "&lt;=" &amp; CM$1, DataRegularSeason20242025!$E$3:$E$1315, $A7)</f>
        <v>19</v>
      </c>
      <c r="CN7">
        <f>SUMIFS(DataRegularSeason20242025!$AA$3:$AA$1315,DataRegularSeason20242025!$B$3:$B$1315, "&lt;=" &amp; CN$1, DataRegularSeason20242025!$D$3:$D$1315, $A7)+SUMIFS(DataRegularSeason20242025!$AB$3:$AB$1315,DataRegularSeason20242025!$B$3:$B$1315, "&lt;=" &amp; CN$1, DataRegularSeason20242025!$E$3:$E$1315, $A7)</f>
        <v>19</v>
      </c>
      <c r="CO7">
        <f>SUMIFS(DataRegularSeason20242025!$AA$3:$AA$1315,DataRegularSeason20242025!$B$3:$B$1315, "&lt;=" &amp; CO$1, DataRegularSeason20242025!$D$3:$D$1315, $A7)+SUMIFS(DataRegularSeason20242025!$AB$3:$AB$1315,DataRegularSeason20242025!$B$3:$B$1315, "&lt;=" &amp; CO$1, DataRegularSeason20242025!$E$3:$E$1315, $A7)</f>
        <v>19</v>
      </c>
      <c r="CP7">
        <f>SUMIFS(DataRegularSeason20242025!$AA$3:$AA$1315,DataRegularSeason20242025!$B$3:$B$1315, "&lt;=" &amp; CP$1, DataRegularSeason20242025!$D$3:$D$1315, $A7)+SUMIFS(DataRegularSeason20242025!$AB$3:$AB$1315,DataRegularSeason20242025!$B$3:$B$1315, "&lt;=" &amp; CP$1, DataRegularSeason20242025!$E$3:$E$1315, $A7)</f>
        <v>19</v>
      </c>
      <c r="CQ7">
        <f>SUMIFS(DataRegularSeason20242025!$AA$3:$AA$1315,DataRegularSeason20242025!$B$3:$B$1315, "&lt;=" &amp; CQ$1, DataRegularSeason20242025!$D$3:$D$1315, $A7)+SUMIFS(DataRegularSeason20242025!$AB$3:$AB$1315,DataRegularSeason20242025!$B$3:$B$1315, "&lt;=" &amp; CQ$1, DataRegularSeason20242025!$E$3:$E$1315, $A7)</f>
        <v>19</v>
      </c>
      <c r="CR7">
        <f>SUMIFS(DataRegularSeason20242025!$AA$3:$AA$1315,DataRegularSeason20242025!$B$3:$B$1315, "&lt;=" &amp; CR$1, DataRegularSeason20242025!$D$3:$D$1315, $A7)+SUMIFS(DataRegularSeason20242025!$AB$3:$AB$1315,DataRegularSeason20242025!$B$3:$B$1315, "&lt;=" &amp; CR$1, DataRegularSeason20242025!$E$3:$E$1315, $A7)</f>
        <v>19</v>
      </c>
      <c r="CS7">
        <f>SUMIFS(DataRegularSeason20242025!$AA$3:$AA$1315,DataRegularSeason20242025!$B$3:$B$1315, "&lt;=" &amp; CS$1, DataRegularSeason20242025!$D$3:$D$1315, $A7)+SUMIFS(DataRegularSeason20242025!$AB$3:$AB$1315,DataRegularSeason20242025!$B$3:$B$1315, "&lt;=" &amp; CS$1, DataRegularSeason20242025!$E$3:$E$1315, $A7)</f>
        <v>19</v>
      </c>
      <c r="CT7">
        <f>SUMIFS(DataRegularSeason20242025!$AA$3:$AA$1315,DataRegularSeason20242025!$B$3:$B$1315, "&lt;=" &amp; CT$1, DataRegularSeason20242025!$D$3:$D$1315, $A7)+SUMIFS(DataRegularSeason20242025!$AB$3:$AB$1315,DataRegularSeason20242025!$B$3:$B$1315, "&lt;=" &amp; CT$1, DataRegularSeason20242025!$E$3:$E$1315, $A7)</f>
        <v>19</v>
      </c>
      <c r="CU7">
        <f>SUMIFS(DataRegularSeason20242025!$AA$3:$AA$1315,DataRegularSeason20242025!$B$3:$B$1315, "&lt;=" &amp; CU$1, DataRegularSeason20242025!$D$3:$D$1315, $A7)+SUMIFS(DataRegularSeason20242025!$AB$3:$AB$1315,DataRegularSeason20242025!$B$3:$B$1315, "&lt;=" &amp; CU$1, DataRegularSeason20242025!$E$3:$E$1315, $A7)</f>
        <v>19</v>
      </c>
      <c r="CV7">
        <f>SUMIFS(DataRegularSeason20242025!$AA$3:$AA$1315,DataRegularSeason20242025!$B$3:$B$1315, "&lt;=" &amp; CV$1, DataRegularSeason20242025!$D$3:$D$1315, $A7)+SUMIFS(DataRegularSeason20242025!$AB$3:$AB$1315,DataRegularSeason20242025!$B$3:$B$1315, "&lt;=" &amp; CV$1, DataRegularSeason20242025!$E$3:$E$1315, $A7)</f>
        <v>19</v>
      </c>
      <c r="CW7">
        <f>SUMIFS(DataRegularSeason20242025!$AA$3:$AA$1315,DataRegularSeason20242025!$B$3:$B$1315, "&lt;=" &amp; CW$1, DataRegularSeason20242025!$D$3:$D$1315, $A7)+SUMIFS(DataRegularSeason20242025!$AB$3:$AB$1315,DataRegularSeason20242025!$B$3:$B$1315, "&lt;=" &amp; CW$1, DataRegularSeason20242025!$E$3:$E$1315, $A7)</f>
        <v>19</v>
      </c>
      <c r="CX7">
        <f>SUMIFS(DataRegularSeason20242025!$AA$3:$AA$1315,DataRegularSeason20242025!$B$3:$B$1315, "&lt;=" &amp; CX$1, DataRegularSeason20242025!$D$3:$D$1315, $A7)+SUMIFS(DataRegularSeason20242025!$AB$3:$AB$1315,DataRegularSeason20242025!$B$3:$B$1315, "&lt;=" &amp; CX$1, DataRegularSeason20242025!$E$3:$E$1315, $A7)</f>
        <v>19</v>
      </c>
      <c r="CY7">
        <f>SUMIFS(DataRegularSeason20242025!$AA$3:$AA$1315,DataRegularSeason20242025!$B$3:$B$1315, "&lt;=" &amp; CY$1, DataRegularSeason20242025!$D$3:$D$1315, $A7)+SUMIFS(DataRegularSeason20242025!$AB$3:$AB$1315,DataRegularSeason20242025!$B$3:$B$1315, "&lt;=" &amp; CY$1, DataRegularSeason20242025!$E$3:$E$1315, $A7)</f>
        <v>19</v>
      </c>
      <c r="CZ7">
        <f>SUMIFS(DataRegularSeason20242025!$AA$3:$AA$1315,DataRegularSeason20242025!$B$3:$B$1315, "&lt;=" &amp; CZ$1, DataRegularSeason20242025!$D$3:$D$1315, $A7)+SUMIFS(DataRegularSeason20242025!$AB$3:$AB$1315,DataRegularSeason20242025!$B$3:$B$1315, "&lt;=" &amp; CZ$1, DataRegularSeason20242025!$E$3:$E$1315, $A7)</f>
        <v>19</v>
      </c>
      <c r="DA7">
        <f>SUMIFS(DataRegularSeason20242025!$AA$3:$AA$1315,DataRegularSeason20242025!$B$3:$B$1315, "&lt;=" &amp; DA$1, DataRegularSeason20242025!$D$3:$D$1315, $A7)+SUMIFS(DataRegularSeason20242025!$AB$3:$AB$1315,DataRegularSeason20242025!$B$3:$B$1315, "&lt;=" &amp; DA$1, DataRegularSeason20242025!$E$3:$E$1315, $A7)</f>
        <v>19</v>
      </c>
      <c r="DB7">
        <f>SUMIFS(DataRegularSeason20242025!$AA$3:$AA$1315,DataRegularSeason20242025!$B$3:$B$1315, "&lt;=" &amp; DB$1, DataRegularSeason20242025!$D$3:$D$1315, $A7)+SUMIFS(DataRegularSeason20242025!$AB$3:$AB$1315,DataRegularSeason20242025!$B$3:$B$1315, "&lt;=" &amp; DB$1, DataRegularSeason20242025!$E$3:$E$1315, $A7)</f>
        <v>19</v>
      </c>
      <c r="DC7">
        <f>SUMIFS(DataRegularSeason20242025!$AA$3:$AA$1315,DataRegularSeason20242025!$B$3:$B$1315, "&lt;=" &amp; DC$1, DataRegularSeason20242025!$D$3:$D$1315, $A7)+SUMIFS(DataRegularSeason20242025!$AB$3:$AB$1315,DataRegularSeason20242025!$B$3:$B$1315, "&lt;=" &amp; DC$1, DataRegularSeason20242025!$E$3:$E$1315, $A7)</f>
        <v>19</v>
      </c>
      <c r="DD7">
        <f>SUMIFS(DataRegularSeason20242025!$AA$3:$AA$1315,DataRegularSeason20242025!$B$3:$B$1315, "&lt;=" &amp; DD$1, DataRegularSeason20242025!$D$3:$D$1315, $A7)+SUMIFS(DataRegularSeason20242025!$AB$3:$AB$1315,DataRegularSeason20242025!$B$3:$B$1315, "&lt;=" &amp; DD$1, DataRegularSeason20242025!$E$3:$E$1315, $A7)</f>
        <v>19</v>
      </c>
      <c r="DE7">
        <f>SUMIFS(DataRegularSeason20242025!$AA$3:$AA$1315,DataRegularSeason20242025!$B$3:$B$1315, "&lt;=" &amp; DE$1, DataRegularSeason20242025!$D$3:$D$1315, $A7)+SUMIFS(DataRegularSeason20242025!$AB$3:$AB$1315,DataRegularSeason20242025!$B$3:$B$1315, "&lt;=" &amp; DE$1, DataRegularSeason20242025!$E$3:$E$1315, $A7)</f>
        <v>19</v>
      </c>
      <c r="DF7">
        <f>SUMIFS(DataRegularSeason20242025!$AA$3:$AA$1315,DataRegularSeason20242025!$B$3:$B$1315, "&lt;=" &amp; DF$1, DataRegularSeason20242025!$D$3:$D$1315, $A7)+SUMIFS(DataRegularSeason20242025!$AB$3:$AB$1315,DataRegularSeason20242025!$B$3:$B$1315, "&lt;=" &amp; DF$1, DataRegularSeason20242025!$E$3:$E$1315, $A7)</f>
        <v>19</v>
      </c>
      <c r="DG7">
        <f>SUMIFS(DataRegularSeason20242025!$AA$3:$AA$1315,DataRegularSeason20242025!$B$3:$B$1315, "&lt;=" &amp; DG$1, DataRegularSeason20242025!$D$3:$D$1315, $A7)+SUMIFS(DataRegularSeason20242025!$AB$3:$AB$1315,DataRegularSeason20242025!$B$3:$B$1315, "&lt;=" &amp; DG$1, DataRegularSeason20242025!$E$3:$E$1315, $A7)</f>
        <v>19</v>
      </c>
      <c r="DH7">
        <f>SUMIFS(DataRegularSeason20242025!$AA$3:$AA$1315,DataRegularSeason20242025!$B$3:$B$1315, "&lt;=" &amp; DH$1, DataRegularSeason20242025!$D$3:$D$1315, $A7)+SUMIFS(DataRegularSeason20242025!$AB$3:$AB$1315,DataRegularSeason20242025!$B$3:$B$1315, "&lt;=" &amp; DH$1, DataRegularSeason20242025!$E$3:$E$1315, $A7)</f>
        <v>19</v>
      </c>
      <c r="DI7">
        <f>SUMIFS(DataRegularSeason20242025!$AA$3:$AA$1315,DataRegularSeason20242025!$B$3:$B$1315, "&lt;=" &amp; DI$1, DataRegularSeason20242025!$D$3:$D$1315, $A7)+SUMIFS(DataRegularSeason20242025!$AB$3:$AB$1315,DataRegularSeason20242025!$B$3:$B$1315, "&lt;=" &amp; DI$1, DataRegularSeason20242025!$E$3:$E$1315, $A7)</f>
        <v>19</v>
      </c>
      <c r="DJ7">
        <f>SUMIFS(DataRegularSeason20242025!$AA$3:$AA$1315,DataRegularSeason20242025!$B$3:$B$1315, "&lt;=" &amp; DJ$1, DataRegularSeason20242025!$D$3:$D$1315, $A7)+SUMIFS(DataRegularSeason20242025!$AB$3:$AB$1315,DataRegularSeason20242025!$B$3:$B$1315, "&lt;=" &amp; DJ$1, DataRegularSeason20242025!$E$3:$E$1315, $A7)</f>
        <v>19</v>
      </c>
      <c r="DK7">
        <f>SUMIFS(DataRegularSeason20242025!$AA$3:$AA$1315,DataRegularSeason20242025!$B$3:$B$1315, "&lt;=" &amp; DK$1, DataRegularSeason20242025!$D$3:$D$1315, $A7)+SUMIFS(DataRegularSeason20242025!$AB$3:$AB$1315,DataRegularSeason20242025!$B$3:$B$1315, "&lt;=" &amp; DK$1, DataRegularSeason20242025!$E$3:$E$1315, $A7)</f>
        <v>19</v>
      </c>
      <c r="DL7">
        <f>SUMIFS(DataRegularSeason20242025!$AA$3:$AA$1315,DataRegularSeason20242025!$B$3:$B$1315, "&lt;=" &amp; DL$1, DataRegularSeason20242025!$D$3:$D$1315, $A7)+SUMIFS(DataRegularSeason20242025!$AB$3:$AB$1315,DataRegularSeason20242025!$B$3:$B$1315, "&lt;=" &amp; DL$1, DataRegularSeason20242025!$E$3:$E$1315, $A7)</f>
        <v>19</v>
      </c>
      <c r="DM7">
        <f>SUMIFS(DataRegularSeason20242025!$AA$3:$AA$1315,DataRegularSeason20242025!$B$3:$B$1315, "&lt;=" &amp; DM$1, DataRegularSeason20242025!$D$3:$D$1315, $A7)+SUMIFS(DataRegularSeason20242025!$AB$3:$AB$1315,DataRegularSeason20242025!$B$3:$B$1315, "&lt;=" &amp; DM$1, DataRegularSeason20242025!$E$3:$E$1315, $A7)</f>
        <v>19</v>
      </c>
      <c r="DN7">
        <f>SUMIFS(DataRegularSeason20242025!$AA$3:$AA$1315,DataRegularSeason20242025!$B$3:$B$1315, "&lt;=" &amp; DN$1, DataRegularSeason20242025!$D$3:$D$1315, $A7)+SUMIFS(DataRegularSeason20242025!$AB$3:$AB$1315,DataRegularSeason20242025!$B$3:$B$1315, "&lt;=" &amp; DN$1, DataRegularSeason20242025!$E$3:$E$1315, $A7)</f>
        <v>19</v>
      </c>
      <c r="DO7">
        <f>SUMIFS(DataRegularSeason20242025!$AA$3:$AA$1315,DataRegularSeason20242025!$B$3:$B$1315, "&lt;=" &amp; DO$1, DataRegularSeason20242025!$D$3:$D$1315, $A7)+SUMIFS(DataRegularSeason20242025!$AB$3:$AB$1315,DataRegularSeason20242025!$B$3:$B$1315, "&lt;=" &amp; DO$1, DataRegularSeason20242025!$E$3:$E$1315, $A7)</f>
        <v>19</v>
      </c>
      <c r="DP7">
        <f>SUMIFS(DataRegularSeason20242025!$AA$3:$AA$1315,DataRegularSeason20242025!$B$3:$B$1315, "&lt;=" &amp; DP$1, DataRegularSeason20242025!$D$3:$D$1315, $A7)+SUMIFS(DataRegularSeason20242025!$AB$3:$AB$1315,DataRegularSeason20242025!$B$3:$B$1315, "&lt;=" &amp; DP$1, DataRegularSeason20242025!$E$3:$E$1315, $A7)</f>
        <v>19</v>
      </c>
      <c r="DQ7">
        <f>SUMIFS(DataRegularSeason20242025!$AA$3:$AA$1315,DataRegularSeason20242025!$B$3:$B$1315, "&lt;=" &amp; DQ$1, DataRegularSeason20242025!$D$3:$D$1315, $A7)+SUMIFS(DataRegularSeason20242025!$AB$3:$AB$1315,DataRegularSeason20242025!$B$3:$B$1315, "&lt;=" &amp; DQ$1, DataRegularSeason20242025!$E$3:$E$1315, $A7)</f>
        <v>19</v>
      </c>
      <c r="DR7">
        <f>SUMIFS(DataRegularSeason20242025!$AA$3:$AA$1315,DataRegularSeason20242025!$B$3:$B$1315, "&lt;=" &amp; DR$1, DataRegularSeason20242025!$D$3:$D$1315, $A7)+SUMIFS(DataRegularSeason20242025!$AB$3:$AB$1315,DataRegularSeason20242025!$B$3:$B$1315, "&lt;=" &amp; DR$1, DataRegularSeason20242025!$E$3:$E$1315, $A7)</f>
        <v>19</v>
      </c>
      <c r="DS7">
        <f>SUMIFS(DataRegularSeason20242025!$AA$3:$AA$1315,DataRegularSeason20242025!$B$3:$B$1315, "&lt;=" &amp; DS$1, DataRegularSeason20242025!$D$3:$D$1315, $A7)+SUMIFS(DataRegularSeason20242025!$AB$3:$AB$1315,DataRegularSeason20242025!$B$3:$B$1315, "&lt;=" &amp; DS$1, DataRegularSeason20242025!$E$3:$E$1315, $A7)</f>
        <v>19</v>
      </c>
      <c r="DT7">
        <f>SUMIFS(DataRegularSeason20242025!$AA$3:$AA$1315,DataRegularSeason20242025!$B$3:$B$1315, "&lt;=" &amp; DT$1, DataRegularSeason20242025!$D$3:$D$1315, $A7)+SUMIFS(DataRegularSeason20242025!$AB$3:$AB$1315,DataRegularSeason20242025!$B$3:$B$1315, "&lt;=" &amp; DT$1, DataRegularSeason20242025!$E$3:$E$1315, $A7)</f>
        <v>19</v>
      </c>
      <c r="DU7">
        <f>SUMIFS(DataRegularSeason20242025!$AA$3:$AA$1315,DataRegularSeason20242025!$B$3:$B$1315, "&lt;=" &amp; DU$1, DataRegularSeason20242025!$D$3:$D$1315, $A7)+SUMIFS(DataRegularSeason20242025!$AB$3:$AB$1315,DataRegularSeason20242025!$B$3:$B$1315, "&lt;=" &amp; DU$1, DataRegularSeason20242025!$E$3:$E$1315, $A7)</f>
        <v>19</v>
      </c>
      <c r="DV7">
        <f>SUMIFS(DataRegularSeason20242025!$AA$3:$AA$1315,DataRegularSeason20242025!$B$3:$B$1315, "&lt;=" &amp; DV$1, DataRegularSeason20242025!$D$3:$D$1315, $A7)+SUMIFS(DataRegularSeason20242025!$AB$3:$AB$1315,DataRegularSeason20242025!$B$3:$B$1315, "&lt;=" &amp; DV$1, DataRegularSeason20242025!$E$3:$E$1315, $A7)</f>
        <v>19</v>
      </c>
      <c r="DW7">
        <f>SUMIFS(DataRegularSeason20242025!$AA$3:$AA$1315,DataRegularSeason20242025!$B$3:$B$1315, "&lt;=" &amp; DW$1, DataRegularSeason20242025!$D$3:$D$1315, $A7)+SUMIFS(DataRegularSeason20242025!$AB$3:$AB$1315,DataRegularSeason20242025!$B$3:$B$1315, "&lt;=" &amp; DW$1, DataRegularSeason20242025!$E$3:$E$1315, $A7)</f>
        <v>19</v>
      </c>
      <c r="DX7">
        <f>SUMIFS(DataRegularSeason20242025!$AA$3:$AA$1315,DataRegularSeason20242025!$B$3:$B$1315, "&lt;=" &amp; DX$1, DataRegularSeason20242025!$D$3:$D$1315, $A7)+SUMIFS(DataRegularSeason20242025!$AB$3:$AB$1315,DataRegularSeason20242025!$B$3:$B$1315, "&lt;=" &amp; DX$1, DataRegularSeason20242025!$E$3:$E$1315, $A7)</f>
        <v>19</v>
      </c>
      <c r="DY7">
        <f>SUMIFS(DataRegularSeason20242025!$AA$3:$AA$1315,DataRegularSeason20242025!$B$3:$B$1315, "&lt;=" &amp; DY$1, DataRegularSeason20242025!$D$3:$D$1315, $A7)+SUMIFS(DataRegularSeason20242025!$AB$3:$AB$1315,DataRegularSeason20242025!$B$3:$B$1315, "&lt;=" &amp; DY$1, DataRegularSeason20242025!$E$3:$E$1315, $A7)</f>
        <v>19</v>
      </c>
      <c r="DZ7">
        <f>SUMIFS(DataRegularSeason20242025!$AA$3:$AA$1315,DataRegularSeason20242025!$B$3:$B$1315, "&lt;=" &amp; DZ$1, DataRegularSeason20242025!$D$3:$D$1315, $A7)+SUMIFS(DataRegularSeason20242025!$AB$3:$AB$1315,DataRegularSeason20242025!$B$3:$B$1315, "&lt;=" &amp; DZ$1, DataRegularSeason20242025!$E$3:$E$1315, $A7)</f>
        <v>19</v>
      </c>
      <c r="EA7">
        <f>SUMIFS(DataRegularSeason20242025!$AA$3:$AA$1315,DataRegularSeason20242025!$B$3:$B$1315, "&lt;=" &amp; EA$1, DataRegularSeason20242025!$D$3:$D$1315, $A7)+SUMIFS(DataRegularSeason20242025!$AB$3:$AB$1315,DataRegularSeason20242025!$B$3:$B$1315, "&lt;=" &amp; EA$1, DataRegularSeason20242025!$E$3:$E$1315, $A7)</f>
        <v>19</v>
      </c>
      <c r="EB7">
        <f>SUMIFS(DataRegularSeason20242025!$AA$3:$AA$1315,DataRegularSeason20242025!$B$3:$B$1315, "&lt;=" &amp; EB$1, DataRegularSeason20242025!$D$3:$D$1315, $A7)+SUMIFS(DataRegularSeason20242025!$AB$3:$AB$1315,DataRegularSeason20242025!$B$3:$B$1315, "&lt;=" &amp; EB$1, DataRegularSeason20242025!$E$3:$E$1315, $A7)</f>
        <v>19</v>
      </c>
      <c r="EC7">
        <f>SUMIFS(DataRegularSeason20242025!$AA$3:$AA$1315,DataRegularSeason20242025!$B$3:$B$1315, "&lt;=" &amp; EC$1, DataRegularSeason20242025!$D$3:$D$1315, $A7)+SUMIFS(DataRegularSeason20242025!$AB$3:$AB$1315,DataRegularSeason20242025!$B$3:$B$1315, "&lt;=" &amp; EC$1, DataRegularSeason20242025!$E$3:$E$1315, $A7)</f>
        <v>19</v>
      </c>
      <c r="ED7">
        <f>SUMIFS(DataRegularSeason20242025!$AA$3:$AA$1315,DataRegularSeason20242025!$B$3:$B$1315, "&lt;=" &amp; ED$1, DataRegularSeason20242025!$D$3:$D$1315, $A7)+SUMIFS(DataRegularSeason20242025!$AB$3:$AB$1315,DataRegularSeason20242025!$B$3:$B$1315, "&lt;=" &amp; ED$1, DataRegularSeason20242025!$E$3:$E$1315, $A7)</f>
        <v>19</v>
      </c>
      <c r="EE7">
        <f>SUMIFS(DataRegularSeason20242025!$AA$3:$AA$1315,DataRegularSeason20242025!$B$3:$B$1315, "&lt;=" &amp; EE$1, DataRegularSeason20242025!$D$3:$D$1315, $A7)+SUMIFS(DataRegularSeason20242025!$AB$3:$AB$1315,DataRegularSeason20242025!$B$3:$B$1315, "&lt;=" &amp; EE$1, DataRegularSeason20242025!$E$3:$E$1315, $A7)</f>
        <v>19</v>
      </c>
      <c r="EF7">
        <f>SUMIFS(DataRegularSeason20242025!$AA$3:$AA$1315,DataRegularSeason20242025!$B$3:$B$1315, "&lt;=" &amp; EF$1, DataRegularSeason20242025!$D$3:$D$1315, $A7)+SUMIFS(DataRegularSeason20242025!$AB$3:$AB$1315,DataRegularSeason20242025!$B$3:$B$1315, "&lt;=" &amp; EF$1, DataRegularSeason20242025!$E$3:$E$1315, $A7)</f>
        <v>19</v>
      </c>
      <c r="EG7">
        <f>SUMIFS(DataRegularSeason20242025!$AA$3:$AA$1315,DataRegularSeason20242025!$B$3:$B$1315, "&lt;=" &amp; EG$1, DataRegularSeason20242025!$D$3:$D$1315, $A7)+SUMIFS(DataRegularSeason20242025!$AB$3:$AB$1315,DataRegularSeason20242025!$B$3:$B$1315, "&lt;=" &amp; EG$1, DataRegularSeason20242025!$E$3:$E$1315, $A7)</f>
        <v>19</v>
      </c>
      <c r="EH7">
        <f>SUMIFS(DataRegularSeason20242025!$AA$3:$AA$1315,DataRegularSeason20242025!$B$3:$B$1315, "&lt;=" &amp; EH$1, DataRegularSeason20242025!$D$3:$D$1315, $A7)+SUMIFS(DataRegularSeason20242025!$AB$3:$AB$1315,DataRegularSeason20242025!$B$3:$B$1315, "&lt;=" &amp; EH$1, DataRegularSeason20242025!$E$3:$E$1315, $A7)</f>
        <v>19</v>
      </c>
      <c r="EI7">
        <f>SUMIFS(DataRegularSeason20242025!$AA$3:$AA$1315,DataRegularSeason20242025!$B$3:$B$1315, "&lt;=" &amp; EI$1, DataRegularSeason20242025!$D$3:$D$1315, $A7)+SUMIFS(DataRegularSeason20242025!$AB$3:$AB$1315,DataRegularSeason20242025!$B$3:$B$1315, "&lt;=" &amp; EI$1, DataRegularSeason20242025!$E$3:$E$1315, $A7)</f>
        <v>19</v>
      </c>
      <c r="EJ7">
        <f>SUMIFS(DataRegularSeason20242025!$AA$3:$AA$1315,DataRegularSeason20242025!$B$3:$B$1315, "&lt;=" &amp; EJ$1, DataRegularSeason20242025!$D$3:$D$1315, $A7)+SUMIFS(DataRegularSeason20242025!$AB$3:$AB$1315,DataRegularSeason20242025!$B$3:$B$1315, "&lt;=" &amp; EJ$1, DataRegularSeason20242025!$E$3:$E$1315, $A7)</f>
        <v>19</v>
      </c>
      <c r="EK7">
        <f>SUMIFS(DataRegularSeason20242025!$AA$3:$AA$1315,DataRegularSeason20242025!$B$3:$B$1315, "&lt;=" &amp; EK$1, DataRegularSeason20242025!$D$3:$D$1315, $A7)+SUMIFS(DataRegularSeason20242025!$AB$3:$AB$1315,DataRegularSeason20242025!$B$3:$B$1315, "&lt;=" &amp; EK$1, DataRegularSeason20242025!$E$3:$E$1315, $A7)</f>
        <v>19</v>
      </c>
      <c r="EL7">
        <f>SUMIFS(DataRegularSeason20242025!$AA$3:$AA$1315,DataRegularSeason20242025!$B$3:$B$1315, "&lt;=" &amp; EL$1, DataRegularSeason20242025!$D$3:$D$1315, $A7)+SUMIFS(DataRegularSeason20242025!$AB$3:$AB$1315,DataRegularSeason20242025!$B$3:$B$1315, "&lt;=" &amp; EL$1, DataRegularSeason20242025!$E$3:$E$1315, $A7)</f>
        <v>19</v>
      </c>
      <c r="EM7">
        <f>SUMIFS(DataRegularSeason20242025!$AA$3:$AA$1315,DataRegularSeason20242025!$B$3:$B$1315, "&lt;=" &amp; EM$1, DataRegularSeason20242025!$D$3:$D$1315, $A7)+SUMIFS(DataRegularSeason20242025!$AB$3:$AB$1315,DataRegularSeason20242025!$B$3:$B$1315, "&lt;=" &amp; EM$1, DataRegularSeason20242025!$E$3:$E$1315, $A7)</f>
        <v>19</v>
      </c>
      <c r="EN7">
        <f>SUMIFS(DataRegularSeason20242025!$AA$3:$AA$1315,DataRegularSeason20242025!$B$3:$B$1315, "&lt;=" &amp; EN$1, DataRegularSeason20242025!$D$3:$D$1315, $A7)+SUMIFS(DataRegularSeason20242025!$AB$3:$AB$1315,DataRegularSeason20242025!$B$3:$B$1315, "&lt;=" &amp; EN$1, DataRegularSeason20242025!$E$3:$E$1315, $A7)</f>
        <v>19</v>
      </c>
      <c r="EO7">
        <f>SUMIFS(DataRegularSeason20242025!$AA$3:$AA$1315,DataRegularSeason20242025!$B$3:$B$1315, "&lt;=" &amp; EO$1, DataRegularSeason20242025!$D$3:$D$1315, $A7)+SUMIFS(DataRegularSeason20242025!$AB$3:$AB$1315,DataRegularSeason20242025!$B$3:$B$1315, "&lt;=" &amp; EO$1, DataRegularSeason20242025!$E$3:$E$1315, $A7)</f>
        <v>19</v>
      </c>
      <c r="EP7">
        <f>SUMIFS(DataRegularSeason20242025!$AA$3:$AA$1315,DataRegularSeason20242025!$B$3:$B$1315, "&lt;=" &amp; EP$1, DataRegularSeason20242025!$D$3:$D$1315, $A7)+SUMIFS(DataRegularSeason20242025!$AB$3:$AB$1315,DataRegularSeason20242025!$B$3:$B$1315, "&lt;=" &amp; EP$1, DataRegularSeason20242025!$E$3:$E$1315, $A7)</f>
        <v>19</v>
      </c>
      <c r="EQ7">
        <f>SUMIFS(DataRegularSeason20242025!$AA$3:$AA$1315,DataRegularSeason20242025!$B$3:$B$1315, "&lt;=" &amp; EQ$1, DataRegularSeason20242025!$D$3:$D$1315, $A7)+SUMIFS(DataRegularSeason20242025!$AB$3:$AB$1315,DataRegularSeason20242025!$B$3:$B$1315, "&lt;=" &amp; EQ$1, DataRegularSeason20242025!$E$3:$E$1315, $A7)</f>
        <v>19</v>
      </c>
      <c r="ER7">
        <f>SUMIFS(DataRegularSeason20242025!$AA$3:$AA$1315,DataRegularSeason20242025!$B$3:$B$1315, "&lt;=" &amp; ER$1, DataRegularSeason20242025!$D$3:$D$1315, $A7)+SUMIFS(DataRegularSeason20242025!$AB$3:$AB$1315,DataRegularSeason20242025!$B$3:$B$1315, "&lt;=" &amp; ER$1, DataRegularSeason20242025!$E$3:$E$1315, $A7)</f>
        <v>19</v>
      </c>
      <c r="ES7">
        <f>SUMIFS(DataRegularSeason20242025!$AA$3:$AA$1315,DataRegularSeason20242025!$B$3:$B$1315, "&lt;=" &amp; ES$1, DataRegularSeason20242025!$D$3:$D$1315, $A7)+SUMIFS(DataRegularSeason20242025!$AB$3:$AB$1315,DataRegularSeason20242025!$B$3:$B$1315, "&lt;=" &amp; ES$1, DataRegularSeason20242025!$E$3:$E$1315, $A7)</f>
        <v>19</v>
      </c>
      <c r="ET7">
        <f>SUMIFS(DataRegularSeason20242025!$AA$3:$AA$1315,DataRegularSeason20242025!$B$3:$B$1315, "&lt;=" &amp; ET$1, DataRegularSeason20242025!$D$3:$D$1315, $A7)+SUMIFS(DataRegularSeason20242025!$AB$3:$AB$1315,DataRegularSeason20242025!$B$3:$B$1315, "&lt;=" &amp; ET$1, DataRegularSeason20242025!$E$3:$E$1315, $A7)</f>
        <v>19</v>
      </c>
      <c r="EU7">
        <f>SUMIFS(DataRegularSeason20242025!$AA$3:$AA$1315,DataRegularSeason20242025!$B$3:$B$1315, "&lt;=" &amp; EU$1, DataRegularSeason20242025!$D$3:$D$1315, $A7)+SUMIFS(DataRegularSeason20242025!$AB$3:$AB$1315,DataRegularSeason20242025!$B$3:$B$1315, "&lt;=" &amp; EU$1, DataRegularSeason20242025!$E$3:$E$1315, $A7)</f>
        <v>19</v>
      </c>
      <c r="EV7">
        <f>SUMIFS(DataRegularSeason20242025!$AA$3:$AA$1315,DataRegularSeason20242025!$B$3:$B$1315, "&lt;=" &amp; EV$1, DataRegularSeason20242025!$D$3:$D$1315, $A7)+SUMIFS(DataRegularSeason20242025!$AB$3:$AB$1315,DataRegularSeason20242025!$B$3:$B$1315, "&lt;=" &amp; EV$1, DataRegularSeason20242025!$E$3:$E$1315, $A7)</f>
        <v>19</v>
      </c>
      <c r="EW7">
        <f>SUMIFS(DataRegularSeason20242025!$AA$3:$AA$1315,DataRegularSeason20242025!$B$3:$B$1315, "&lt;=" &amp; EW$1, DataRegularSeason20242025!$D$3:$D$1315, $A7)+SUMIFS(DataRegularSeason20242025!$AB$3:$AB$1315,DataRegularSeason20242025!$B$3:$B$1315, "&lt;=" &amp; EW$1, DataRegularSeason20242025!$E$3:$E$1315, $A7)</f>
        <v>19</v>
      </c>
      <c r="EX7">
        <f>SUMIFS(DataRegularSeason20242025!$AA$3:$AA$1315,DataRegularSeason20242025!$B$3:$B$1315, "&lt;=" &amp; EX$1, DataRegularSeason20242025!$D$3:$D$1315, $A7)+SUMIFS(DataRegularSeason20242025!$AB$3:$AB$1315,DataRegularSeason20242025!$B$3:$B$1315, "&lt;=" &amp; EX$1, DataRegularSeason20242025!$E$3:$E$1315, $A7)</f>
        <v>19</v>
      </c>
      <c r="EY7">
        <f>SUMIFS(DataRegularSeason20242025!$AA$3:$AA$1315,DataRegularSeason20242025!$B$3:$B$1315, "&lt;=" &amp; EY$1, DataRegularSeason20242025!$D$3:$D$1315, $A7)+SUMIFS(DataRegularSeason20242025!$AB$3:$AB$1315,DataRegularSeason20242025!$B$3:$B$1315, "&lt;=" &amp; EY$1, DataRegularSeason20242025!$E$3:$E$1315, $A7)</f>
        <v>19</v>
      </c>
      <c r="EZ7">
        <f>SUMIFS(DataRegularSeason20242025!$AA$3:$AA$1315,DataRegularSeason20242025!$B$3:$B$1315, "&lt;=" &amp; EZ$1, DataRegularSeason20242025!$D$3:$D$1315, $A7)+SUMIFS(DataRegularSeason20242025!$AB$3:$AB$1315,DataRegularSeason20242025!$B$3:$B$1315, "&lt;=" &amp; EZ$1, DataRegularSeason20242025!$E$3:$E$1315, $A7)</f>
        <v>19</v>
      </c>
      <c r="FA7">
        <f>SUMIFS(DataRegularSeason20242025!$AA$3:$AA$1315,DataRegularSeason20242025!$B$3:$B$1315, "&lt;=" &amp; FA$1, DataRegularSeason20242025!$D$3:$D$1315, $A7)+SUMIFS(DataRegularSeason20242025!$AB$3:$AB$1315,DataRegularSeason20242025!$B$3:$B$1315, "&lt;=" &amp; FA$1, DataRegularSeason20242025!$E$3:$E$1315, $A7)</f>
        <v>19</v>
      </c>
      <c r="FB7">
        <f>SUMIFS(DataRegularSeason20242025!$AA$3:$AA$1315,DataRegularSeason20242025!$B$3:$B$1315, "&lt;=" &amp; FB$1, DataRegularSeason20242025!$D$3:$D$1315, $A7)+SUMIFS(DataRegularSeason20242025!$AB$3:$AB$1315,DataRegularSeason20242025!$B$3:$B$1315, "&lt;=" &amp; FB$1, DataRegularSeason20242025!$E$3:$E$1315, $A7)</f>
        <v>19</v>
      </c>
      <c r="FC7">
        <f>SUMIFS(DataRegularSeason20242025!$AA$3:$AA$1315,DataRegularSeason20242025!$B$3:$B$1315, "&lt;=" &amp; FC$1, DataRegularSeason20242025!$D$3:$D$1315, $A7)+SUMIFS(DataRegularSeason20242025!$AB$3:$AB$1315,DataRegularSeason20242025!$B$3:$B$1315, "&lt;=" &amp; FC$1, DataRegularSeason20242025!$E$3:$E$1315, $A7)</f>
        <v>19</v>
      </c>
      <c r="FD7">
        <f>SUMIFS(DataRegularSeason20242025!$AA$3:$AA$1315,DataRegularSeason20242025!$B$3:$B$1315, "&lt;=" &amp; FD$1, DataRegularSeason20242025!$D$3:$D$1315, $A7)+SUMIFS(DataRegularSeason20242025!$AB$3:$AB$1315,DataRegularSeason20242025!$B$3:$B$1315, "&lt;=" &amp; FD$1, DataRegularSeason20242025!$E$3:$E$1315, $A7)</f>
        <v>19</v>
      </c>
      <c r="FE7">
        <f>SUMIFS(DataRegularSeason20242025!$AA$3:$AA$1315,DataRegularSeason20242025!$B$3:$B$1315, "&lt;=" &amp; FE$1, DataRegularSeason20242025!$D$3:$D$1315, $A7)+SUMIFS(DataRegularSeason20242025!$AB$3:$AB$1315,DataRegularSeason20242025!$B$3:$B$1315, "&lt;=" &amp; FE$1, DataRegularSeason20242025!$E$3:$E$1315, $A7)</f>
        <v>19</v>
      </c>
      <c r="FF7">
        <f>SUMIFS(DataRegularSeason20242025!$AA$3:$AA$1315,DataRegularSeason20242025!$B$3:$B$1315, "&lt;=" &amp; FF$1, DataRegularSeason20242025!$D$3:$D$1315, $A7)+SUMIFS(DataRegularSeason20242025!$AB$3:$AB$1315,DataRegularSeason20242025!$B$3:$B$1315, "&lt;=" &amp; FF$1, DataRegularSeason20242025!$E$3:$E$1315, $A7)</f>
        <v>19</v>
      </c>
      <c r="FG7">
        <f>SUMIFS(DataRegularSeason20242025!$AA$3:$AA$1315,DataRegularSeason20242025!$B$3:$B$1315, "&lt;=" &amp; FG$1, DataRegularSeason20242025!$D$3:$D$1315, $A7)+SUMIFS(DataRegularSeason20242025!$AB$3:$AB$1315,DataRegularSeason20242025!$B$3:$B$1315, "&lt;=" &amp; FG$1, DataRegularSeason20242025!$E$3:$E$1315, $A7)</f>
        <v>19</v>
      </c>
      <c r="FH7">
        <f>SUMIFS(DataRegularSeason20242025!$AA$3:$AA$1315,DataRegularSeason20242025!$B$3:$B$1315, "&lt;=" &amp; FH$1, DataRegularSeason20242025!$D$3:$D$1315, $A7)+SUMIFS(DataRegularSeason20242025!$AB$3:$AB$1315,DataRegularSeason20242025!$B$3:$B$1315, "&lt;=" &amp; FH$1, DataRegularSeason20242025!$E$3:$E$1315, $A7)</f>
        <v>19</v>
      </c>
      <c r="FI7">
        <f>SUMIFS(DataRegularSeason20242025!$AA$3:$AA$1315,DataRegularSeason20242025!$B$3:$B$1315, "&lt;=" &amp; FI$1, DataRegularSeason20242025!$D$3:$D$1315, $A7)+SUMIFS(DataRegularSeason20242025!$AB$3:$AB$1315,DataRegularSeason20242025!$B$3:$B$1315, "&lt;=" &amp; FI$1, DataRegularSeason20242025!$E$3:$E$1315, $A7)</f>
        <v>19</v>
      </c>
      <c r="FJ7">
        <f>SUMIFS(DataRegularSeason20242025!$AA$3:$AA$1315,DataRegularSeason20242025!$B$3:$B$1315, "&lt;=" &amp; FJ$1, DataRegularSeason20242025!$D$3:$D$1315, $A7)+SUMIFS(DataRegularSeason20242025!$AB$3:$AB$1315,DataRegularSeason20242025!$B$3:$B$1315, "&lt;=" &amp; FJ$1, DataRegularSeason20242025!$E$3:$E$1315, $A7)</f>
        <v>19</v>
      </c>
      <c r="FK7">
        <f>SUMIFS(DataRegularSeason20242025!$AA$3:$AA$1315,DataRegularSeason20242025!$B$3:$B$1315, "&lt;=" &amp; FK$1, DataRegularSeason20242025!$D$3:$D$1315, $A7)+SUMIFS(DataRegularSeason20242025!$AB$3:$AB$1315,DataRegularSeason20242025!$B$3:$B$1315, "&lt;=" &amp; FK$1, DataRegularSeason20242025!$E$3:$E$1315, $A7)</f>
        <v>19</v>
      </c>
      <c r="FL7">
        <f>SUMIFS(DataRegularSeason20242025!$AA$3:$AA$1315,DataRegularSeason20242025!$B$3:$B$1315, "&lt;=" &amp; FL$1, DataRegularSeason20242025!$D$3:$D$1315, $A7)+SUMIFS(DataRegularSeason20242025!$AB$3:$AB$1315,DataRegularSeason20242025!$B$3:$B$1315, "&lt;=" &amp; FL$1, DataRegularSeason20242025!$E$3:$E$1315, $A7)</f>
        <v>19</v>
      </c>
      <c r="FM7">
        <f>SUMIFS(DataRegularSeason20242025!$AA$3:$AA$1315,DataRegularSeason20242025!$B$3:$B$1315, "&lt;=" &amp; FM$1, DataRegularSeason20242025!$D$3:$D$1315, $A7)+SUMIFS(DataRegularSeason20242025!$AB$3:$AB$1315,DataRegularSeason20242025!$B$3:$B$1315, "&lt;=" &amp; FM$1, DataRegularSeason20242025!$E$3:$E$1315, $A7)</f>
        <v>19</v>
      </c>
      <c r="FN7">
        <f>SUMIFS(DataRegularSeason20242025!$AA$3:$AA$1315,DataRegularSeason20242025!$B$3:$B$1315, "&lt;=" &amp; FN$1, DataRegularSeason20242025!$D$3:$D$1315, $A7)+SUMIFS(DataRegularSeason20242025!$AB$3:$AB$1315,DataRegularSeason20242025!$B$3:$B$1315, "&lt;=" &amp; FN$1, DataRegularSeason20242025!$E$3:$E$1315, $A7)</f>
        <v>19</v>
      </c>
      <c r="FO7">
        <f>SUMIFS(DataRegularSeason20242025!$AA$3:$AA$1315,DataRegularSeason20242025!$B$3:$B$1315, "&lt;=" &amp; FO$1, DataRegularSeason20242025!$D$3:$D$1315, $A7)+SUMIFS(DataRegularSeason20242025!$AB$3:$AB$1315,DataRegularSeason20242025!$B$3:$B$1315, "&lt;=" &amp; FO$1, DataRegularSeason20242025!$E$3:$E$1315, $A7)</f>
        <v>19</v>
      </c>
      <c r="FP7">
        <f>SUMIFS(DataRegularSeason20242025!$AA$3:$AA$1315,DataRegularSeason20242025!$B$3:$B$1315, "&lt;=" &amp; FP$1, DataRegularSeason20242025!$D$3:$D$1315, $A7)+SUMIFS(DataRegularSeason20242025!$AB$3:$AB$1315,DataRegularSeason20242025!$B$3:$B$1315, "&lt;=" &amp; FP$1, DataRegularSeason20242025!$E$3:$E$1315, $A7)</f>
        <v>19</v>
      </c>
      <c r="FQ7">
        <f>SUMIFS(DataRegularSeason20242025!$AA$3:$AA$1315,DataRegularSeason20242025!$B$3:$B$1315, "&lt;=" &amp; FQ$1, DataRegularSeason20242025!$D$3:$D$1315, $A7)+SUMIFS(DataRegularSeason20242025!$AB$3:$AB$1315,DataRegularSeason20242025!$B$3:$B$1315, "&lt;=" &amp; FQ$1, DataRegularSeason20242025!$E$3:$E$1315, $A7)</f>
        <v>19</v>
      </c>
      <c r="FR7">
        <f>SUMIFS(DataRegularSeason20242025!$AA$3:$AA$1315,DataRegularSeason20242025!$B$3:$B$1315, "&lt;=" &amp; FR$1, DataRegularSeason20242025!$D$3:$D$1315, $A7)+SUMIFS(DataRegularSeason20242025!$AB$3:$AB$1315,DataRegularSeason20242025!$B$3:$B$1315, "&lt;=" &amp; FR$1, DataRegularSeason20242025!$E$3:$E$1315, $A7)</f>
        <v>19</v>
      </c>
      <c r="FS7">
        <f>SUMIFS(DataRegularSeason20242025!$AA$3:$AA$1315,DataRegularSeason20242025!$B$3:$B$1315, "&lt;=" &amp; FS$1, DataRegularSeason20242025!$D$3:$D$1315, $A7)+SUMIFS(DataRegularSeason20242025!$AB$3:$AB$1315,DataRegularSeason20242025!$B$3:$B$1315, "&lt;=" &amp; FS$1, DataRegularSeason20242025!$E$3:$E$1315, $A7)</f>
        <v>19</v>
      </c>
      <c r="FT7">
        <f>SUMIFS(DataRegularSeason20242025!$AA$3:$AA$1315,DataRegularSeason20242025!$B$3:$B$1315, "&lt;=" &amp; FT$1, DataRegularSeason20242025!$D$3:$D$1315, $A7)+SUMIFS(DataRegularSeason20242025!$AB$3:$AB$1315,DataRegularSeason20242025!$B$3:$B$1315, "&lt;=" &amp; FT$1, DataRegularSeason20242025!$E$3:$E$1315, $A7)</f>
        <v>19</v>
      </c>
      <c r="FU7">
        <f>SUMIFS(DataRegularSeason20242025!$AA$3:$AA$1315,DataRegularSeason20242025!$B$3:$B$1315, "&lt;=" &amp; FU$1, DataRegularSeason20242025!$D$3:$D$1315, $A7)+SUMIFS(DataRegularSeason20242025!$AB$3:$AB$1315,DataRegularSeason20242025!$B$3:$B$1315, "&lt;=" &amp; FU$1, DataRegularSeason20242025!$E$3:$E$1315, $A7)</f>
        <v>19</v>
      </c>
      <c r="FV7">
        <f>SUMIFS(DataRegularSeason20242025!$AA$3:$AA$1315,DataRegularSeason20242025!$B$3:$B$1315, "&lt;=" &amp; FV$1, DataRegularSeason20242025!$D$3:$D$1315, $A7)+SUMIFS(DataRegularSeason20242025!$AB$3:$AB$1315,DataRegularSeason20242025!$B$3:$B$1315, "&lt;=" &amp; FV$1, DataRegularSeason20242025!$E$3:$E$1315, $A7)</f>
        <v>19</v>
      </c>
      <c r="FW7">
        <f>SUMIFS(DataRegularSeason20242025!$AA$3:$AA$1315,DataRegularSeason20242025!$B$3:$B$1315, "&lt;=" &amp; FW$1, DataRegularSeason20242025!$D$3:$D$1315, $A7)+SUMIFS(DataRegularSeason20242025!$AB$3:$AB$1315,DataRegularSeason20242025!$B$3:$B$1315, "&lt;=" &amp; FW$1, DataRegularSeason20242025!$E$3:$E$1315, $A7)</f>
        <v>19</v>
      </c>
      <c r="FX7">
        <f>SUMIFS(DataRegularSeason20242025!$AA$3:$AA$1315,DataRegularSeason20242025!$B$3:$B$1315, "&lt;=" &amp; FX$1, DataRegularSeason20242025!$D$3:$D$1315, $A7)+SUMIFS(DataRegularSeason20242025!$AB$3:$AB$1315,DataRegularSeason20242025!$B$3:$B$1315, "&lt;=" &amp; FX$1, DataRegularSeason20242025!$E$3:$E$1315, $A7)</f>
        <v>19</v>
      </c>
      <c r="FY7">
        <f>SUMIFS(DataRegularSeason20242025!$AA$3:$AA$1315,DataRegularSeason20242025!$B$3:$B$1315, "&lt;=" &amp; FY$1, DataRegularSeason20242025!$D$3:$D$1315, $A7)+SUMIFS(DataRegularSeason20242025!$AB$3:$AB$1315,DataRegularSeason20242025!$B$3:$B$1315, "&lt;=" &amp; FY$1, DataRegularSeason20242025!$E$3:$E$1315, $A7)</f>
        <v>19</v>
      </c>
      <c r="FZ7">
        <f>SUMIFS(DataRegularSeason20242025!$AA$3:$AA$1315,DataRegularSeason20242025!$B$3:$B$1315, "&lt;=" &amp; FZ$1, DataRegularSeason20242025!$D$3:$D$1315, $A7)+SUMIFS(DataRegularSeason20242025!$AB$3:$AB$1315,DataRegularSeason20242025!$B$3:$B$1315, "&lt;=" &amp; FZ$1, DataRegularSeason20242025!$E$3:$E$1315, $A7)</f>
        <v>19</v>
      </c>
      <c r="GA7">
        <f>SUMIFS(DataRegularSeason20242025!$AA$3:$AA$1315,DataRegularSeason20242025!$B$3:$B$1315, "&lt;=" &amp; GA$1, DataRegularSeason20242025!$D$3:$D$1315, $A7)+SUMIFS(DataRegularSeason20242025!$AB$3:$AB$1315,DataRegularSeason20242025!$B$3:$B$1315, "&lt;=" &amp; GA$1, DataRegularSeason20242025!$E$3:$E$1315, $A7)</f>
        <v>19</v>
      </c>
      <c r="GB7">
        <f>SUMIFS(DataRegularSeason20242025!$AA$3:$AA$1315,DataRegularSeason20242025!$B$3:$B$1315, "&lt;=" &amp; GB$1, DataRegularSeason20242025!$D$3:$D$1315, $A7)+SUMIFS(DataRegularSeason20242025!$AB$3:$AB$1315,DataRegularSeason20242025!$B$3:$B$1315, "&lt;=" &amp; GB$1, DataRegularSeason20242025!$E$3:$E$1315, $A7)</f>
        <v>19</v>
      </c>
      <c r="GC7">
        <f>SUMIFS(DataRegularSeason20242025!$AA$3:$AA$1315,DataRegularSeason20242025!$B$3:$B$1315, "&lt;=" &amp; GC$1, DataRegularSeason20242025!$D$3:$D$1315, $A7)+SUMIFS(DataRegularSeason20242025!$AB$3:$AB$1315,DataRegularSeason20242025!$B$3:$B$1315, "&lt;=" &amp; GC$1, DataRegularSeason20242025!$E$3:$E$1315, $A7)</f>
        <v>19</v>
      </c>
      <c r="GD7">
        <f>SUMIFS(DataRegularSeason20242025!$AA$3:$AA$1315,DataRegularSeason20242025!$B$3:$B$1315, "&lt;=" &amp; GD$1, DataRegularSeason20242025!$D$3:$D$1315, $A7)+SUMIFS(DataRegularSeason20242025!$AB$3:$AB$1315,DataRegularSeason20242025!$B$3:$B$1315, "&lt;=" &amp; GD$1, DataRegularSeason20242025!$E$3:$E$1315, $A7)</f>
        <v>19</v>
      </c>
      <c r="GE7">
        <f>SUMIFS(DataRegularSeason20242025!$AA$3:$AA$1315,DataRegularSeason20242025!$B$3:$B$1315, "&lt;=" &amp; GE$1, DataRegularSeason20242025!$D$3:$D$1315, $A7)+SUMIFS(DataRegularSeason20242025!$AB$3:$AB$1315,DataRegularSeason20242025!$B$3:$B$1315, "&lt;=" &amp; GE$1, DataRegularSeason20242025!$E$3:$E$1315, $A7)</f>
        <v>19</v>
      </c>
      <c r="GF7">
        <f>SUMIFS(DataRegularSeason20242025!$AA$3:$AA$1315,DataRegularSeason20242025!$B$3:$B$1315, "&lt;=" &amp; GF$1, DataRegularSeason20242025!$D$3:$D$1315, $A7)+SUMIFS(DataRegularSeason20242025!$AB$3:$AB$1315,DataRegularSeason20242025!$B$3:$B$1315, "&lt;=" &amp; GF$1, DataRegularSeason20242025!$E$3:$E$1315, $A7)</f>
        <v>19</v>
      </c>
      <c r="GG7">
        <f>SUMIFS(DataRegularSeason20242025!$AA$3:$AA$1315,DataRegularSeason20242025!$B$3:$B$1315, "&lt;=" &amp; GG$1, DataRegularSeason20242025!$D$3:$D$1315, $A7)+SUMIFS(DataRegularSeason20242025!$AB$3:$AB$1315,DataRegularSeason20242025!$B$3:$B$1315, "&lt;=" &amp; GG$1, DataRegularSeason20242025!$E$3:$E$1315, $A7)</f>
        <v>19</v>
      </c>
      <c r="GH7">
        <f>SUMIFS(DataRegularSeason20242025!$AA$3:$AA$1315,DataRegularSeason20242025!$B$3:$B$1315, "&lt;=" &amp; GH$1, DataRegularSeason20242025!$D$3:$D$1315, $A7)+SUMIFS(DataRegularSeason20242025!$AB$3:$AB$1315,DataRegularSeason20242025!$B$3:$B$1315, "&lt;=" &amp; GH$1, DataRegularSeason20242025!$E$3:$E$1315, $A7)</f>
        <v>19</v>
      </c>
      <c r="GI7">
        <f>SUMIFS(DataRegularSeason20242025!$AA$3:$AA$1315,DataRegularSeason20242025!$B$3:$B$1315, "&lt;=" &amp; GI$1, DataRegularSeason20242025!$D$3:$D$1315, $A7)+SUMIFS(DataRegularSeason20242025!$AB$3:$AB$1315,DataRegularSeason20242025!$B$3:$B$1315, "&lt;=" &amp; GI$1, DataRegularSeason20242025!$E$3:$E$1315, $A7)</f>
        <v>19</v>
      </c>
      <c r="GJ7">
        <f>SUMIFS(DataRegularSeason20242025!$AA$3:$AA$1315,DataRegularSeason20242025!$B$3:$B$1315, "&lt;=" &amp; GJ$1, DataRegularSeason20242025!$D$3:$D$1315, $A7)+SUMIFS(DataRegularSeason20242025!$AB$3:$AB$1315,DataRegularSeason20242025!$B$3:$B$1315, "&lt;=" &amp; GJ$1, DataRegularSeason20242025!$E$3:$E$1315, $A7)</f>
        <v>19</v>
      </c>
      <c r="GK7">
        <f>SUMIFS(DataRegularSeason20242025!$AA$3:$AA$1315,DataRegularSeason20242025!$B$3:$B$1315, "&lt;=" &amp; GK$1, DataRegularSeason20242025!$D$3:$D$1315, $A7)+SUMIFS(DataRegularSeason20242025!$AB$3:$AB$1315,DataRegularSeason20242025!$B$3:$B$1315, "&lt;=" &amp; GK$1, DataRegularSeason20242025!$E$3:$E$1315, $A7)</f>
        <v>19</v>
      </c>
      <c r="GL7">
        <f>SUMIFS(DataRegularSeason20242025!$AA$3:$AA$1315,DataRegularSeason20242025!$B$3:$B$1315, "&lt;=" &amp; GL$1, DataRegularSeason20242025!$D$3:$D$1315, $A7)+SUMIFS(DataRegularSeason20242025!$AB$3:$AB$1315,DataRegularSeason20242025!$B$3:$B$1315, "&lt;=" &amp; GL$1, DataRegularSeason20242025!$E$3:$E$1315, $A7)</f>
        <v>19</v>
      </c>
      <c r="GM7">
        <f>SUMIFS(DataRegularSeason20242025!$AA$3:$AA$1315,DataRegularSeason20242025!$B$3:$B$1315, "&lt;=" &amp; GM$1, DataRegularSeason20242025!$D$3:$D$1315, $A7)+SUMIFS(DataRegularSeason20242025!$AB$3:$AB$1315,DataRegularSeason20242025!$B$3:$B$1315, "&lt;=" &amp; GM$1, DataRegularSeason20242025!$E$3:$E$1315, $A7)</f>
        <v>19</v>
      </c>
      <c r="GN7">
        <f>SUMIFS(DataRegularSeason20242025!$AA$3:$AA$1315,DataRegularSeason20242025!$B$3:$B$1315, "&lt;=" &amp; GN$1, DataRegularSeason20242025!$D$3:$D$1315, $A7)+SUMIFS(DataRegularSeason20242025!$AB$3:$AB$1315,DataRegularSeason20242025!$B$3:$B$1315, "&lt;=" &amp; GN$1, DataRegularSeason20242025!$E$3:$E$1315, $A7)</f>
        <v>19</v>
      </c>
      <c r="GO7">
        <f>SUMIFS(DataRegularSeason20242025!$AA$3:$AA$1315,DataRegularSeason20242025!$B$3:$B$1315, "&lt;=" &amp; GO$1, DataRegularSeason20242025!$D$3:$D$1315, $A7)+SUMIFS(DataRegularSeason20242025!$AB$3:$AB$1315,DataRegularSeason20242025!$B$3:$B$1315, "&lt;=" &amp; GO$1, DataRegularSeason20242025!$E$3:$E$1315, $A7)</f>
        <v>19</v>
      </c>
      <c r="GP7">
        <f>SUMIFS(DataRegularSeason20242025!$AA$3:$AA$1315,DataRegularSeason20242025!$B$3:$B$1315, "&lt;=" &amp; GP$1, DataRegularSeason20242025!$D$3:$D$1315, $A7)+SUMIFS(DataRegularSeason20242025!$AB$3:$AB$1315,DataRegularSeason20242025!$B$3:$B$1315, "&lt;=" &amp; GP$1, DataRegularSeason20242025!$E$3:$E$1315, $A7)</f>
        <v>19</v>
      </c>
      <c r="GQ7">
        <f>SUMIFS(DataRegularSeason20242025!$AA$3:$AA$1315,DataRegularSeason20242025!$B$3:$B$1315, "&lt;=" &amp; GQ$1, DataRegularSeason20242025!$D$3:$D$1315, $A7)+SUMIFS(DataRegularSeason20242025!$AB$3:$AB$1315,DataRegularSeason20242025!$B$3:$B$1315, "&lt;=" &amp; GQ$1, DataRegularSeason20242025!$E$3:$E$1315, $A7)</f>
        <v>19</v>
      </c>
      <c r="GR7">
        <f>SUMIFS(DataRegularSeason20242025!$AA$3:$AA$1315,DataRegularSeason20242025!$B$3:$B$1315, "&lt;=" &amp; GR$1, DataRegularSeason20242025!$D$3:$D$1315, $A7)+SUMIFS(DataRegularSeason20242025!$AB$3:$AB$1315,DataRegularSeason20242025!$B$3:$B$1315, "&lt;=" &amp; GR$1, DataRegularSeason20242025!$E$3:$E$1315, $A7)</f>
        <v>19</v>
      </c>
      <c r="GS7">
        <f>SUMIFS(DataRegularSeason20242025!$AA$3:$AA$1315,DataRegularSeason20242025!$B$3:$B$1315, "&lt;=" &amp; GS$1, DataRegularSeason20242025!$D$3:$D$1315, $A7)+SUMIFS(DataRegularSeason20242025!$AB$3:$AB$1315,DataRegularSeason20242025!$B$3:$B$1315, "&lt;=" &amp; GS$1, DataRegularSeason20242025!$E$3:$E$1315, $A7)</f>
        <v>19</v>
      </c>
      <c r="GT7">
        <f>SUMIFS(DataRegularSeason20242025!$AA$3:$AA$1315,DataRegularSeason20242025!$B$3:$B$1315, "&lt;=" &amp; GT$1, DataRegularSeason20242025!$D$3:$D$1315, $A7)+SUMIFS(DataRegularSeason20242025!$AB$3:$AB$1315,DataRegularSeason20242025!$B$3:$B$1315, "&lt;=" &amp; GT$1, DataRegularSeason20242025!$E$3:$E$1315, $A7)</f>
        <v>19</v>
      </c>
      <c r="GU7">
        <f>SUMIFS(DataRegularSeason20242025!$AA$3:$AA$1315,DataRegularSeason20242025!$B$3:$B$1315, "&lt;=" &amp; GU$1, DataRegularSeason20242025!$D$3:$D$1315, $A7)+SUMIFS(DataRegularSeason20242025!$AB$3:$AB$1315,DataRegularSeason20242025!$B$3:$B$1315, "&lt;=" &amp; GU$1, DataRegularSeason20242025!$E$3:$E$1315, $A7)</f>
        <v>19</v>
      </c>
    </row>
    <row r="8" spans="1:275" x14ac:dyDescent="0.25">
      <c r="A8" t="s">
        <v>19</v>
      </c>
      <c r="B8" t="s">
        <v>98</v>
      </c>
      <c r="C8" t="s">
        <v>81</v>
      </c>
      <c r="D8">
        <f>SUMIFS(DataRegularSeason20242025!$AA$3:$AA$1315,DataRegularSeason20242025!$B$3:$B$1315, "&lt;=" &amp; D$1, DataRegularSeason20242025!$D$3:$D$1315, $A8)+SUMIFS(DataRegularSeason20242025!$AB$3:$AB$1315,DataRegularSeason20242025!$B$3:$B$1315, "&lt;=" &amp; D$1, DataRegularSeason20242025!$E$3:$E$1315, $A8)</f>
        <v>0</v>
      </c>
      <c r="E8">
        <f>SUMIFS(DataRegularSeason20242025!$AA$3:$AA$1315,DataRegularSeason20242025!$B$3:$B$1315, "&lt;=" &amp; E$1, DataRegularSeason20242025!$D$3:$D$1315, $A8)+SUMIFS(DataRegularSeason20242025!$AB$3:$AB$1315,DataRegularSeason20242025!$B$3:$B$1315, "&lt;=" &amp; E$1, DataRegularSeason20242025!$E$3:$E$1315, $A8)</f>
        <v>0</v>
      </c>
      <c r="F8">
        <f>SUMIFS(DataRegularSeason20242025!$AA$3:$AA$1315,DataRegularSeason20242025!$B$3:$B$1315, "&lt;=" &amp; F$1, DataRegularSeason20242025!$D$3:$D$1315, $A8)+SUMIFS(DataRegularSeason20242025!$AB$3:$AB$1315,DataRegularSeason20242025!$B$3:$B$1315, "&lt;=" &amp; F$1, DataRegularSeason20242025!$E$3:$E$1315, $A8)</f>
        <v>0</v>
      </c>
      <c r="G8">
        <f>SUMIFS(DataRegularSeason20242025!$AA$3:$AA$1315,DataRegularSeason20242025!$B$3:$B$1315, "&lt;=" &amp; G$1, DataRegularSeason20242025!$D$3:$D$1315, $A8)+SUMIFS(DataRegularSeason20242025!$AB$3:$AB$1315,DataRegularSeason20242025!$B$3:$B$1315, "&lt;=" &amp; G$1, DataRegularSeason20242025!$E$3:$E$1315, $A8)</f>
        <v>0</v>
      </c>
      <c r="H8">
        <f>SUMIFS(DataRegularSeason20242025!$AA$3:$AA$1315,DataRegularSeason20242025!$B$3:$B$1315, "&lt;=" &amp; H$1, DataRegularSeason20242025!$D$3:$D$1315, $A8)+SUMIFS(DataRegularSeason20242025!$AB$3:$AB$1315,DataRegularSeason20242025!$B$3:$B$1315, "&lt;=" &amp; H$1, DataRegularSeason20242025!$E$3:$E$1315, $A8)</f>
        <v>0</v>
      </c>
      <c r="I8">
        <f>SUMIFS(DataRegularSeason20242025!$AA$3:$AA$1315,DataRegularSeason20242025!$B$3:$B$1315, "&lt;=" &amp; I$1, DataRegularSeason20242025!$D$3:$D$1315, $A8)+SUMIFS(DataRegularSeason20242025!$AB$3:$AB$1315,DataRegularSeason20242025!$B$3:$B$1315, "&lt;=" &amp; I$1, DataRegularSeason20242025!$E$3:$E$1315, $A8)</f>
        <v>0</v>
      </c>
      <c r="J8">
        <f>SUMIFS(DataRegularSeason20242025!$AA$3:$AA$1315,DataRegularSeason20242025!$B$3:$B$1315, "&lt;=" &amp; J$1, DataRegularSeason20242025!$D$3:$D$1315, $A8)+SUMIFS(DataRegularSeason20242025!$AB$3:$AB$1315,DataRegularSeason20242025!$B$3:$B$1315, "&lt;=" &amp; J$1, DataRegularSeason20242025!$E$3:$E$1315, $A8)</f>
        <v>2</v>
      </c>
      <c r="K8">
        <f>SUMIFS(DataRegularSeason20242025!$AA$3:$AA$1315,DataRegularSeason20242025!$B$3:$B$1315, "&lt;=" &amp; K$1, DataRegularSeason20242025!$D$3:$D$1315, $A8)+SUMIFS(DataRegularSeason20242025!$AB$3:$AB$1315,DataRegularSeason20242025!$B$3:$B$1315, "&lt;=" &amp; K$1, DataRegularSeason20242025!$E$3:$E$1315, $A8)</f>
        <v>2</v>
      </c>
      <c r="L8">
        <f>SUMIFS(DataRegularSeason20242025!$AA$3:$AA$1315,DataRegularSeason20242025!$B$3:$B$1315, "&lt;=" &amp; L$1, DataRegularSeason20242025!$D$3:$D$1315, $A8)+SUMIFS(DataRegularSeason20242025!$AB$3:$AB$1315,DataRegularSeason20242025!$B$3:$B$1315, "&lt;=" &amp; L$1, DataRegularSeason20242025!$E$3:$E$1315, $A8)</f>
        <v>2</v>
      </c>
      <c r="M8">
        <f>SUMIFS(DataRegularSeason20242025!$AA$3:$AA$1315,DataRegularSeason20242025!$B$3:$B$1315, "&lt;=" &amp; M$1, DataRegularSeason20242025!$D$3:$D$1315, $A8)+SUMIFS(DataRegularSeason20242025!$AB$3:$AB$1315,DataRegularSeason20242025!$B$3:$B$1315, "&lt;=" &amp; M$1, DataRegularSeason20242025!$E$3:$E$1315, $A8)</f>
        <v>4</v>
      </c>
      <c r="N8">
        <f>SUMIFS(DataRegularSeason20242025!$AA$3:$AA$1315,DataRegularSeason20242025!$B$3:$B$1315, "&lt;=" &amp; N$1, DataRegularSeason20242025!$D$3:$D$1315, $A8)+SUMIFS(DataRegularSeason20242025!$AB$3:$AB$1315,DataRegularSeason20242025!$B$3:$B$1315, "&lt;=" &amp; N$1, DataRegularSeason20242025!$E$3:$E$1315, $A8)</f>
        <v>4</v>
      </c>
      <c r="O8">
        <f>SUMIFS(DataRegularSeason20242025!$AA$3:$AA$1315,DataRegularSeason20242025!$B$3:$B$1315, "&lt;=" &amp; O$1, DataRegularSeason20242025!$D$3:$D$1315, $A8)+SUMIFS(DataRegularSeason20242025!$AB$3:$AB$1315,DataRegularSeason20242025!$B$3:$B$1315, "&lt;=" &amp; O$1, DataRegularSeason20242025!$E$3:$E$1315, $A8)</f>
        <v>4</v>
      </c>
      <c r="P8">
        <f>SUMIFS(DataRegularSeason20242025!$AA$3:$AA$1315,DataRegularSeason20242025!$B$3:$B$1315, "&lt;=" &amp; P$1, DataRegularSeason20242025!$D$3:$D$1315, $A8)+SUMIFS(DataRegularSeason20242025!$AB$3:$AB$1315,DataRegularSeason20242025!$B$3:$B$1315, "&lt;=" &amp; P$1, DataRegularSeason20242025!$E$3:$E$1315, $A8)</f>
        <v>4</v>
      </c>
      <c r="Q8">
        <f>SUMIFS(DataRegularSeason20242025!$AA$3:$AA$1315,DataRegularSeason20242025!$B$3:$B$1315, "&lt;=" &amp; Q$1, DataRegularSeason20242025!$D$3:$D$1315, $A8)+SUMIFS(DataRegularSeason20242025!$AB$3:$AB$1315,DataRegularSeason20242025!$B$3:$B$1315, "&lt;=" &amp; Q$1, DataRegularSeason20242025!$E$3:$E$1315, $A8)</f>
        <v>4</v>
      </c>
      <c r="R8">
        <f>SUMIFS(DataRegularSeason20242025!$AA$3:$AA$1315,DataRegularSeason20242025!$B$3:$B$1315, "&lt;=" &amp; R$1, DataRegularSeason20242025!$D$3:$D$1315, $A8)+SUMIFS(DataRegularSeason20242025!$AB$3:$AB$1315,DataRegularSeason20242025!$B$3:$B$1315, "&lt;=" &amp; R$1, DataRegularSeason20242025!$E$3:$E$1315, $A8)</f>
        <v>4</v>
      </c>
      <c r="S8">
        <f>SUMIFS(DataRegularSeason20242025!$AA$3:$AA$1315,DataRegularSeason20242025!$B$3:$B$1315, "&lt;=" &amp; S$1, DataRegularSeason20242025!$D$3:$D$1315, $A8)+SUMIFS(DataRegularSeason20242025!$AB$3:$AB$1315,DataRegularSeason20242025!$B$3:$B$1315, "&lt;=" &amp; S$1, DataRegularSeason20242025!$E$3:$E$1315, $A8)</f>
        <v>4</v>
      </c>
      <c r="T8">
        <f>SUMIFS(DataRegularSeason20242025!$AA$3:$AA$1315,DataRegularSeason20242025!$B$3:$B$1315, "&lt;=" &amp; T$1, DataRegularSeason20242025!$D$3:$D$1315, $A8)+SUMIFS(DataRegularSeason20242025!$AB$3:$AB$1315,DataRegularSeason20242025!$B$3:$B$1315, "&lt;=" &amp; T$1, DataRegularSeason20242025!$E$3:$E$1315, $A8)</f>
        <v>5</v>
      </c>
      <c r="U8">
        <f>SUMIFS(DataRegularSeason20242025!$AA$3:$AA$1315,DataRegularSeason20242025!$B$3:$B$1315, "&lt;=" &amp; U$1, DataRegularSeason20242025!$D$3:$D$1315, $A8)+SUMIFS(DataRegularSeason20242025!$AB$3:$AB$1315,DataRegularSeason20242025!$B$3:$B$1315, "&lt;=" &amp; U$1, DataRegularSeason20242025!$E$3:$E$1315, $A8)</f>
        <v>5</v>
      </c>
      <c r="V8">
        <f>SUMIFS(DataRegularSeason20242025!$AA$3:$AA$1315,DataRegularSeason20242025!$B$3:$B$1315, "&lt;=" &amp; V$1, DataRegularSeason20242025!$D$3:$D$1315, $A8)+SUMIFS(DataRegularSeason20242025!$AB$3:$AB$1315,DataRegularSeason20242025!$B$3:$B$1315, "&lt;=" &amp; V$1, DataRegularSeason20242025!$E$3:$E$1315, $A8)</f>
        <v>5</v>
      </c>
      <c r="W8">
        <f>SUMIFS(DataRegularSeason20242025!$AA$3:$AA$1315,DataRegularSeason20242025!$B$3:$B$1315, "&lt;=" &amp; W$1, DataRegularSeason20242025!$D$3:$D$1315, $A8)+SUMIFS(DataRegularSeason20242025!$AB$3:$AB$1315,DataRegularSeason20242025!$B$3:$B$1315, "&lt;=" &amp; W$1, DataRegularSeason20242025!$E$3:$E$1315, $A8)</f>
        <v>5</v>
      </c>
      <c r="X8">
        <f>SUMIFS(DataRegularSeason20242025!$AA$3:$AA$1315,DataRegularSeason20242025!$B$3:$B$1315, "&lt;=" &amp; X$1, DataRegularSeason20242025!$D$3:$D$1315, $A8)+SUMIFS(DataRegularSeason20242025!$AB$3:$AB$1315,DataRegularSeason20242025!$B$3:$B$1315, "&lt;=" &amp; X$1, DataRegularSeason20242025!$E$3:$E$1315, $A8)</f>
        <v>5</v>
      </c>
      <c r="Y8">
        <f>SUMIFS(DataRegularSeason20242025!$AA$3:$AA$1315,DataRegularSeason20242025!$B$3:$B$1315, "&lt;=" &amp; Y$1, DataRegularSeason20242025!$D$3:$D$1315, $A8)+SUMIFS(DataRegularSeason20242025!$AB$3:$AB$1315,DataRegularSeason20242025!$B$3:$B$1315, "&lt;=" &amp; Y$1, DataRegularSeason20242025!$E$3:$E$1315, $A8)</f>
        <v>5</v>
      </c>
      <c r="Z8">
        <f>SUMIFS(DataRegularSeason20242025!$AA$3:$AA$1315,DataRegularSeason20242025!$B$3:$B$1315, "&lt;=" &amp; Z$1, DataRegularSeason20242025!$D$3:$D$1315, $A8)+SUMIFS(DataRegularSeason20242025!$AB$3:$AB$1315,DataRegularSeason20242025!$B$3:$B$1315, "&lt;=" &amp; Z$1, DataRegularSeason20242025!$E$3:$E$1315, $A8)</f>
        <v>5</v>
      </c>
      <c r="AA8">
        <f>SUMIFS(DataRegularSeason20242025!$AA$3:$AA$1315,DataRegularSeason20242025!$B$3:$B$1315, "&lt;=" &amp; AA$1, DataRegularSeason20242025!$D$3:$D$1315, $A8)+SUMIFS(DataRegularSeason20242025!$AB$3:$AB$1315,DataRegularSeason20242025!$B$3:$B$1315, "&lt;=" &amp; AA$1, DataRegularSeason20242025!$E$3:$E$1315, $A8)</f>
        <v>7</v>
      </c>
      <c r="AB8">
        <f>SUMIFS(DataRegularSeason20242025!$AA$3:$AA$1315,DataRegularSeason20242025!$B$3:$B$1315, "&lt;=" &amp; AB$1, DataRegularSeason20242025!$D$3:$D$1315, $A8)+SUMIFS(DataRegularSeason20242025!$AB$3:$AB$1315,DataRegularSeason20242025!$B$3:$B$1315, "&lt;=" &amp; AB$1, DataRegularSeason20242025!$E$3:$E$1315, $A8)</f>
        <v>9</v>
      </c>
      <c r="AC8">
        <f>SUMIFS(DataRegularSeason20242025!$AA$3:$AA$1315,DataRegularSeason20242025!$B$3:$B$1315, "&lt;=" &amp; AC$1, DataRegularSeason20242025!$D$3:$D$1315, $A8)+SUMIFS(DataRegularSeason20242025!$AB$3:$AB$1315,DataRegularSeason20242025!$B$3:$B$1315, "&lt;=" &amp; AC$1, DataRegularSeason20242025!$E$3:$E$1315, $A8)</f>
        <v>9</v>
      </c>
      <c r="AD8">
        <f>SUMIFS(DataRegularSeason20242025!$AA$3:$AA$1315,DataRegularSeason20242025!$B$3:$B$1315, "&lt;=" &amp; AD$1, DataRegularSeason20242025!$D$3:$D$1315, $A8)+SUMIFS(DataRegularSeason20242025!$AB$3:$AB$1315,DataRegularSeason20242025!$B$3:$B$1315, "&lt;=" &amp; AD$1, DataRegularSeason20242025!$E$3:$E$1315, $A8)</f>
        <v>9</v>
      </c>
      <c r="AE8">
        <f>SUMIFS(DataRegularSeason20242025!$AA$3:$AA$1315,DataRegularSeason20242025!$B$3:$B$1315, "&lt;=" &amp; AE$1, DataRegularSeason20242025!$D$3:$D$1315, $A8)+SUMIFS(DataRegularSeason20242025!$AB$3:$AB$1315,DataRegularSeason20242025!$B$3:$B$1315, "&lt;=" &amp; AE$1, DataRegularSeason20242025!$E$3:$E$1315, $A8)</f>
        <v>9</v>
      </c>
      <c r="AF8">
        <f>SUMIFS(DataRegularSeason20242025!$AA$3:$AA$1315,DataRegularSeason20242025!$B$3:$B$1315, "&lt;=" &amp; AF$1, DataRegularSeason20242025!$D$3:$D$1315, $A8)+SUMIFS(DataRegularSeason20242025!$AB$3:$AB$1315,DataRegularSeason20242025!$B$3:$B$1315, "&lt;=" &amp; AF$1, DataRegularSeason20242025!$E$3:$E$1315, $A8)</f>
        <v>9</v>
      </c>
      <c r="AG8">
        <f>SUMIFS(DataRegularSeason20242025!$AA$3:$AA$1315,DataRegularSeason20242025!$B$3:$B$1315, "&lt;=" &amp; AG$1, DataRegularSeason20242025!$D$3:$D$1315, $A8)+SUMIFS(DataRegularSeason20242025!$AB$3:$AB$1315,DataRegularSeason20242025!$B$3:$B$1315, "&lt;=" &amp; AG$1, DataRegularSeason20242025!$E$3:$E$1315, $A8)</f>
        <v>9</v>
      </c>
      <c r="AH8">
        <f>SUMIFS(DataRegularSeason20242025!$AA$3:$AA$1315,DataRegularSeason20242025!$B$3:$B$1315, "&lt;=" &amp; AH$1, DataRegularSeason20242025!$D$3:$D$1315, $A8)+SUMIFS(DataRegularSeason20242025!$AB$3:$AB$1315,DataRegularSeason20242025!$B$3:$B$1315, "&lt;=" &amp; AH$1, DataRegularSeason20242025!$E$3:$E$1315, $A8)</f>
        <v>9</v>
      </c>
      <c r="AI8">
        <f>SUMIFS(DataRegularSeason20242025!$AA$3:$AA$1315,DataRegularSeason20242025!$B$3:$B$1315, "&lt;=" &amp; AI$1, DataRegularSeason20242025!$D$3:$D$1315, $A8)+SUMIFS(DataRegularSeason20242025!$AB$3:$AB$1315,DataRegularSeason20242025!$B$3:$B$1315, "&lt;=" &amp; AI$1, DataRegularSeason20242025!$E$3:$E$1315, $A8)</f>
        <v>9</v>
      </c>
      <c r="AJ8">
        <f>SUMIFS(DataRegularSeason20242025!$AA$3:$AA$1315,DataRegularSeason20242025!$B$3:$B$1315, "&lt;=" &amp; AJ$1, DataRegularSeason20242025!$D$3:$D$1315, $A8)+SUMIFS(DataRegularSeason20242025!$AB$3:$AB$1315,DataRegularSeason20242025!$B$3:$B$1315, "&lt;=" &amp; AJ$1, DataRegularSeason20242025!$E$3:$E$1315, $A8)</f>
        <v>9</v>
      </c>
      <c r="AK8">
        <f>SUMIFS(DataRegularSeason20242025!$AA$3:$AA$1315,DataRegularSeason20242025!$B$3:$B$1315, "&lt;=" &amp; AK$1, DataRegularSeason20242025!$D$3:$D$1315, $A8)+SUMIFS(DataRegularSeason20242025!$AB$3:$AB$1315,DataRegularSeason20242025!$B$3:$B$1315, "&lt;=" &amp; AK$1, DataRegularSeason20242025!$E$3:$E$1315, $A8)</f>
        <v>10</v>
      </c>
      <c r="AL8">
        <f>SUMIFS(DataRegularSeason20242025!$AA$3:$AA$1315,DataRegularSeason20242025!$B$3:$B$1315, "&lt;=" &amp; AL$1, DataRegularSeason20242025!$D$3:$D$1315, $A8)+SUMIFS(DataRegularSeason20242025!$AB$3:$AB$1315,DataRegularSeason20242025!$B$3:$B$1315, "&lt;=" &amp; AL$1, DataRegularSeason20242025!$E$3:$E$1315, $A8)</f>
        <v>10</v>
      </c>
      <c r="AM8">
        <f>SUMIFS(DataRegularSeason20242025!$AA$3:$AA$1315,DataRegularSeason20242025!$B$3:$B$1315, "&lt;=" &amp; AM$1, DataRegularSeason20242025!$D$3:$D$1315, $A8)+SUMIFS(DataRegularSeason20242025!$AB$3:$AB$1315,DataRegularSeason20242025!$B$3:$B$1315, "&lt;=" &amp; AM$1, DataRegularSeason20242025!$E$3:$E$1315, $A8)</f>
        <v>10</v>
      </c>
      <c r="AN8">
        <f>SUMIFS(DataRegularSeason20242025!$AA$3:$AA$1315,DataRegularSeason20242025!$B$3:$B$1315, "&lt;=" &amp; AN$1, DataRegularSeason20242025!$D$3:$D$1315, $A8)+SUMIFS(DataRegularSeason20242025!$AB$3:$AB$1315,DataRegularSeason20242025!$B$3:$B$1315, "&lt;=" &amp; AN$1, DataRegularSeason20242025!$E$3:$E$1315, $A8)</f>
        <v>10</v>
      </c>
      <c r="AO8">
        <f>SUMIFS(DataRegularSeason20242025!$AA$3:$AA$1315,DataRegularSeason20242025!$B$3:$B$1315, "&lt;=" &amp; AO$1, DataRegularSeason20242025!$D$3:$D$1315, $A8)+SUMIFS(DataRegularSeason20242025!$AB$3:$AB$1315,DataRegularSeason20242025!$B$3:$B$1315, "&lt;=" &amp; AO$1, DataRegularSeason20242025!$E$3:$E$1315, $A8)</f>
        <v>10</v>
      </c>
      <c r="AP8">
        <f>SUMIFS(DataRegularSeason20242025!$AA$3:$AA$1315,DataRegularSeason20242025!$B$3:$B$1315, "&lt;=" &amp; AP$1, DataRegularSeason20242025!$D$3:$D$1315, $A8)+SUMIFS(DataRegularSeason20242025!$AB$3:$AB$1315,DataRegularSeason20242025!$B$3:$B$1315, "&lt;=" &amp; AP$1, DataRegularSeason20242025!$E$3:$E$1315, $A8)</f>
        <v>10</v>
      </c>
      <c r="AQ8">
        <f>SUMIFS(DataRegularSeason20242025!$AA$3:$AA$1315,DataRegularSeason20242025!$B$3:$B$1315, "&lt;=" &amp; AQ$1, DataRegularSeason20242025!$D$3:$D$1315, $A8)+SUMIFS(DataRegularSeason20242025!$AB$3:$AB$1315,DataRegularSeason20242025!$B$3:$B$1315, "&lt;=" &amp; AQ$1, DataRegularSeason20242025!$E$3:$E$1315, $A8)</f>
        <v>12</v>
      </c>
      <c r="AR8">
        <f>SUMIFS(DataRegularSeason20242025!$AA$3:$AA$1315,DataRegularSeason20242025!$B$3:$B$1315, "&lt;=" &amp; AR$1, DataRegularSeason20242025!$D$3:$D$1315, $A8)+SUMIFS(DataRegularSeason20242025!$AB$3:$AB$1315,DataRegularSeason20242025!$B$3:$B$1315, "&lt;=" &amp; AR$1, DataRegularSeason20242025!$E$3:$E$1315, $A8)</f>
        <v>12</v>
      </c>
      <c r="AS8">
        <f>SUMIFS(DataRegularSeason20242025!$AA$3:$AA$1315,DataRegularSeason20242025!$B$3:$B$1315, "&lt;=" &amp; AS$1, DataRegularSeason20242025!$D$3:$D$1315, $A8)+SUMIFS(DataRegularSeason20242025!$AB$3:$AB$1315,DataRegularSeason20242025!$B$3:$B$1315, "&lt;=" &amp; AS$1, DataRegularSeason20242025!$E$3:$E$1315, $A8)</f>
        <v>12</v>
      </c>
      <c r="AT8">
        <f>SUMIFS(DataRegularSeason20242025!$AA$3:$AA$1315,DataRegularSeason20242025!$B$3:$B$1315, "&lt;=" &amp; AT$1, DataRegularSeason20242025!$D$3:$D$1315, $A8)+SUMIFS(DataRegularSeason20242025!$AB$3:$AB$1315,DataRegularSeason20242025!$B$3:$B$1315, "&lt;=" &amp; AT$1, DataRegularSeason20242025!$E$3:$E$1315, $A8)</f>
        <v>12</v>
      </c>
      <c r="AU8">
        <f>SUMIFS(DataRegularSeason20242025!$AA$3:$AA$1315,DataRegularSeason20242025!$B$3:$B$1315, "&lt;=" &amp; AU$1, DataRegularSeason20242025!$D$3:$D$1315, $A8)+SUMIFS(DataRegularSeason20242025!$AB$3:$AB$1315,DataRegularSeason20242025!$B$3:$B$1315, "&lt;=" &amp; AU$1, DataRegularSeason20242025!$E$3:$E$1315, $A8)</f>
        <v>12</v>
      </c>
      <c r="AV8">
        <f>SUMIFS(DataRegularSeason20242025!$AA$3:$AA$1315,DataRegularSeason20242025!$B$3:$B$1315, "&lt;=" &amp; AV$1, DataRegularSeason20242025!$D$3:$D$1315, $A8)+SUMIFS(DataRegularSeason20242025!$AB$3:$AB$1315,DataRegularSeason20242025!$B$3:$B$1315, "&lt;=" &amp; AV$1, DataRegularSeason20242025!$E$3:$E$1315, $A8)</f>
        <v>14</v>
      </c>
      <c r="AW8">
        <f>SUMIFS(DataRegularSeason20242025!$AA$3:$AA$1315,DataRegularSeason20242025!$B$3:$B$1315, "&lt;=" &amp; AW$1, DataRegularSeason20242025!$D$3:$D$1315, $A8)+SUMIFS(DataRegularSeason20242025!$AB$3:$AB$1315,DataRegularSeason20242025!$B$3:$B$1315, "&lt;=" &amp; AW$1, DataRegularSeason20242025!$E$3:$E$1315, $A8)</f>
        <v>14</v>
      </c>
      <c r="AX8">
        <f>SUMIFS(DataRegularSeason20242025!$AA$3:$AA$1315,DataRegularSeason20242025!$B$3:$B$1315, "&lt;=" &amp; AX$1, DataRegularSeason20242025!$D$3:$D$1315, $A8)+SUMIFS(DataRegularSeason20242025!$AB$3:$AB$1315,DataRegularSeason20242025!$B$3:$B$1315, "&lt;=" &amp; AX$1, DataRegularSeason20242025!$E$3:$E$1315, $A8)</f>
        <v>16</v>
      </c>
      <c r="AY8">
        <f>SUMIFS(DataRegularSeason20242025!$AA$3:$AA$1315,DataRegularSeason20242025!$B$3:$B$1315, "&lt;=" &amp; AY$1, DataRegularSeason20242025!$D$3:$D$1315, $A8)+SUMIFS(DataRegularSeason20242025!$AB$3:$AB$1315,DataRegularSeason20242025!$B$3:$B$1315, "&lt;=" &amp; AY$1, DataRegularSeason20242025!$E$3:$E$1315, $A8)</f>
        <v>16</v>
      </c>
      <c r="AZ8">
        <f>SUMIFS(DataRegularSeason20242025!$AA$3:$AA$1315,DataRegularSeason20242025!$B$3:$B$1315, "&lt;=" &amp; AZ$1, DataRegularSeason20242025!$D$3:$D$1315, $A8)+SUMIFS(DataRegularSeason20242025!$AB$3:$AB$1315,DataRegularSeason20242025!$B$3:$B$1315, "&lt;=" &amp; AZ$1, DataRegularSeason20242025!$E$3:$E$1315, $A8)</f>
        <v>16</v>
      </c>
      <c r="BA8">
        <f>SUMIFS(DataRegularSeason20242025!$AA$3:$AA$1315,DataRegularSeason20242025!$B$3:$B$1315, "&lt;=" &amp; BA$1, DataRegularSeason20242025!$D$3:$D$1315, $A8)+SUMIFS(DataRegularSeason20242025!$AB$3:$AB$1315,DataRegularSeason20242025!$B$3:$B$1315, "&lt;=" &amp; BA$1, DataRegularSeason20242025!$E$3:$E$1315, $A8)</f>
        <v>16</v>
      </c>
      <c r="BB8">
        <f>SUMIFS(DataRegularSeason20242025!$AA$3:$AA$1315,DataRegularSeason20242025!$B$3:$B$1315, "&lt;=" &amp; BB$1, DataRegularSeason20242025!$D$3:$D$1315, $A8)+SUMIFS(DataRegularSeason20242025!$AB$3:$AB$1315,DataRegularSeason20242025!$B$3:$B$1315, "&lt;=" &amp; BB$1, DataRegularSeason20242025!$E$3:$E$1315, $A8)</f>
        <v>16</v>
      </c>
      <c r="BC8">
        <f>SUMIFS(DataRegularSeason20242025!$AA$3:$AA$1315,DataRegularSeason20242025!$B$3:$B$1315, "&lt;=" &amp; BC$1, DataRegularSeason20242025!$D$3:$D$1315, $A8)+SUMIFS(DataRegularSeason20242025!$AB$3:$AB$1315,DataRegularSeason20242025!$B$3:$B$1315, "&lt;=" &amp; BC$1, DataRegularSeason20242025!$E$3:$E$1315, $A8)</f>
        <v>16</v>
      </c>
      <c r="BD8">
        <f>SUMIFS(DataRegularSeason20242025!$AA$3:$AA$1315,DataRegularSeason20242025!$B$3:$B$1315, "&lt;=" &amp; BD$1, DataRegularSeason20242025!$D$3:$D$1315, $A8)+SUMIFS(DataRegularSeason20242025!$AB$3:$AB$1315,DataRegularSeason20242025!$B$3:$B$1315, "&lt;=" &amp; BD$1, DataRegularSeason20242025!$E$3:$E$1315, $A8)</f>
        <v>16</v>
      </c>
      <c r="BE8">
        <f>SUMIFS(DataRegularSeason20242025!$AA$3:$AA$1315,DataRegularSeason20242025!$B$3:$B$1315, "&lt;=" &amp; BE$1, DataRegularSeason20242025!$D$3:$D$1315, $A8)+SUMIFS(DataRegularSeason20242025!$AB$3:$AB$1315,DataRegularSeason20242025!$B$3:$B$1315, "&lt;=" &amp; BE$1, DataRegularSeason20242025!$E$3:$E$1315, $A8)</f>
        <v>16</v>
      </c>
      <c r="BF8">
        <f>SUMIFS(DataRegularSeason20242025!$AA$3:$AA$1315,DataRegularSeason20242025!$B$3:$B$1315, "&lt;=" &amp; BF$1, DataRegularSeason20242025!$D$3:$D$1315, $A8)+SUMIFS(DataRegularSeason20242025!$AB$3:$AB$1315,DataRegularSeason20242025!$B$3:$B$1315, "&lt;=" &amp; BF$1, DataRegularSeason20242025!$E$3:$E$1315, $A8)</f>
        <v>16</v>
      </c>
      <c r="BG8">
        <f>SUMIFS(DataRegularSeason20242025!$AA$3:$AA$1315,DataRegularSeason20242025!$B$3:$B$1315, "&lt;=" &amp; BG$1, DataRegularSeason20242025!$D$3:$D$1315, $A8)+SUMIFS(DataRegularSeason20242025!$AB$3:$AB$1315,DataRegularSeason20242025!$B$3:$B$1315, "&lt;=" &amp; BG$1, DataRegularSeason20242025!$E$3:$E$1315, $A8)</f>
        <v>16</v>
      </c>
      <c r="BH8">
        <f>SUMIFS(DataRegularSeason20242025!$AA$3:$AA$1315,DataRegularSeason20242025!$B$3:$B$1315, "&lt;=" &amp; BH$1, DataRegularSeason20242025!$D$3:$D$1315, $A8)+SUMIFS(DataRegularSeason20242025!$AB$3:$AB$1315,DataRegularSeason20242025!$B$3:$B$1315, "&lt;=" &amp; BH$1, DataRegularSeason20242025!$E$3:$E$1315, $A8)</f>
        <v>16</v>
      </c>
      <c r="BI8">
        <f>SUMIFS(DataRegularSeason20242025!$AA$3:$AA$1315,DataRegularSeason20242025!$B$3:$B$1315, "&lt;=" &amp; BI$1, DataRegularSeason20242025!$D$3:$D$1315, $A8)+SUMIFS(DataRegularSeason20242025!$AB$3:$AB$1315,DataRegularSeason20242025!$B$3:$B$1315, "&lt;=" &amp; BI$1, DataRegularSeason20242025!$E$3:$E$1315, $A8)</f>
        <v>16</v>
      </c>
      <c r="BJ8">
        <f>SUMIFS(DataRegularSeason20242025!$AA$3:$AA$1315,DataRegularSeason20242025!$B$3:$B$1315, "&lt;=" &amp; BJ$1, DataRegularSeason20242025!$D$3:$D$1315, $A8)+SUMIFS(DataRegularSeason20242025!$AB$3:$AB$1315,DataRegularSeason20242025!$B$3:$B$1315, "&lt;=" &amp; BJ$1, DataRegularSeason20242025!$E$3:$E$1315, $A8)</f>
        <v>16</v>
      </c>
      <c r="BK8">
        <f>SUMIFS(DataRegularSeason20242025!$AA$3:$AA$1315,DataRegularSeason20242025!$B$3:$B$1315, "&lt;=" &amp; BK$1, DataRegularSeason20242025!$D$3:$D$1315, $A8)+SUMIFS(DataRegularSeason20242025!$AB$3:$AB$1315,DataRegularSeason20242025!$B$3:$B$1315, "&lt;=" &amp; BK$1, DataRegularSeason20242025!$E$3:$E$1315, $A8)</f>
        <v>16</v>
      </c>
      <c r="BL8">
        <f>SUMIFS(DataRegularSeason20242025!$AA$3:$AA$1315,DataRegularSeason20242025!$B$3:$B$1315, "&lt;=" &amp; BL$1, DataRegularSeason20242025!$D$3:$D$1315, $A8)+SUMIFS(DataRegularSeason20242025!$AB$3:$AB$1315,DataRegularSeason20242025!$B$3:$B$1315, "&lt;=" &amp; BL$1, DataRegularSeason20242025!$E$3:$E$1315, $A8)</f>
        <v>16</v>
      </c>
      <c r="BM8">
        <f>SUMIFS(DataRegularSeason20242025!$AA$3:$AA$1315,DataRegularSeason20242025!$B$3:$B$1315, "&lt;=" &amp; BM$1, DataRegularSeason20242025!$D$3:$D$1315, $A8)+SUMIFS(DataRegularSeason20242025!$AB$3:$AB$1315,DataRegularSeason20242025!$B$3:$B$1315, "&lt;=" &amp; BM$1, DataRegularSeason20242025!$E$3:$E$1315, $A8)</f>
        <v>16</v>
      </c>
      <c r="BN8">
        <f>SUMIFS(DataRegularSeason20242025!$AA$3:$AA$1315,DataRegularSeason20242025!$B$3:$B$1315, "&lt;=" &amp; BN$1, DataRegularSeason20242025!$D$3:$D$1315, $A8)+SUMIFS(DataRegularSeason20242025!$AB$3:$AB$1315,DataRegularSeason20242025!$B$3:$B$1315, "&lt;=" &amp; BN$1, DataRegularSeason20242025!$E$3:$E$1315, $A8)</f>
        <v>16</v>
      </c>
      <c r="BO8">
        <f>SUMIFS(DataRegularSeason20242025!$AA$3:$AA$1315,DataRegularSeason20242025!$B$3:$B$1315, "&lt;=" &amp; BO$1, DataRegularSeason20242025!$D$3:$D$1315, $A8)+SUMIFS(DataRegularSeason20242025!$AB$3:$AB$1315,DataRegularSeason20242025!$B$3:$B$1315, "&lt;=" &amp; BO$1, DataRegularSeason20242025!$E$3:$E$1315, $A8)</f>
        <v>16</v>
      </c>
      <c r="BP8">
        <f>SUMIFS(DataRegularSeason20242025!$AA$3:$AA$1315,DataRegularSeason20242025!$B$3:$B$1315, "&lt;=" &amp; BP$1, DataRegularSeason20242025!$D$3:$D$1315, $A8)+SUMIFS(DataRegularSeason20242025!$AB$3:$AB$1315,DataRegularSeason20242025!$B$3:$B$1315, "&lt;=" &amp; BP$1, DataRegularSeason20242025!$E$3:$E$1315, $A8)</f>
        <v>16</v>
      </c>
      <c r="BQ8">
        <f>SUMIFS(DataRegularSeason20242025!$AA$3:$AA$1315,DataRegularSeason20242025!$B$3:$B$1315, "&lt;=" &amp; BQ$1, DataRegularSeason20242025!$D$3:$D$1315, $A8)+SUMIFS(DataRegularSeason20242025!$AB$3:$AB$1315,DataRegularSeason20242025!$B$3:$B$1315, "&lt;=" &amp; BQ$1, DataRegularSeason20242025!$E$3:$E$1315, $A8)</f>
        <v>16</v>
      </c>
      <c r="BR8">
        <f>SUMIFS(DataRegularSeason20242025!$AA$3:$AA$1315,DataRegularSeason20242025!$B$3:$B$1315, "&lt;=" &amp; BR$1, DataRegularSeason20242025!$D$3:$D$1315, $A8)+SUMIFS(DataRegularSeason20242025!$AB$3:$AB$1315,DataRegularSeason20242025!$B$3:$B$1315, "&lt;=" &amp; BR$1, DataRegularSeason20242025!$E$3:$E$1315, $A8)</f>
        <v>16</v>
      </c>
      <c r="BS8">
        <f>SUMIFS(DataRegularSeason20242025!$AA$3:$AA$1315,DataRegularSeason20242025!$B$3:$B$1315, "&lt;=" &amp; BS$1, DataRegularSeason20242025!$D$3:$D$1315, $A8)+SUMIFS(DataRegularSeason20242025!$AB$3:$AB$1315,DataRegularSeason20242025!$B$3:$B$1315, "&lt;=" &amp; BS$1, DataRegularSeason20242025!$E$3:$E$1315, $A8)</f>
        <v>16</v>
      </c>
      <c r="BT8">
        <f>SUMIFS(DataRegularSeason20242025!$AA$3:$AA$1315,DataRegularSeason20242025!$B$3:$B$1315, "&lt;=" &amp; BT$1, DataRegularSeason20242025!$D$3:$D$1315, $A8)+SUMIFS(DataRegularSeason20242025!$AB$3:$AB$1315,DataRegularSeason20242025!$B$3:$B$1315, "&lt;=" &amp; BT$1, DataRegularSeason20242025!$E$3:$E$1315, $A8)</f>
        <v>16</v>
      </c>
      <c r="BU8">
        <f>SUMIFS(DataRegularSeason20242025!$AA$3:$AA$1315,DataRegularSeason20242025!$B$3:$B$1315, "&lt;=" &amp; BU$1, DataRegularSeason20242025!$D$3:$D$1315, $A8)+SUMIFS(DataRegularSeason20242025!$AB$3:$AB$1315,DataRegularSeason20242025!$B$3:$B$1315, "&lt;=" &amp; BU$1, DataRegularSeason20242025!$E$3:$E$1315, $A8)</f>
        <v>16</v>
      </c>
      <c r="BV8">
        <f>SUMIFS(DataRegularSeason20242025!$AA$3:$AA$1315,DataRegularSeason20242025!$B$3:$B$1315, "&lt;=" &amp; BV$1, DataRegularSeason20242025!$D$3:$D$1315, $A8)+SUMIFS(DataRegularSeason20242025!$AB$3:$AB$1315,DataRegularSeason20242025!$B$3:$B$1315, "&lt;=" &amp; BV$1, DataRegularSeason20242025!$E$3:$E$1315, $A8)</f>
        <v>16</v>
      </c>
      <c r="BW8">
        <f>SUMIFS(DataRegularSeason20242025!$AA$3:$AA$1315,DataRegularSeason20242025!$B$3:$B$1315, "&lt;=" &amp; BW$1, DataRegularSeason20242025!$D$3:$D$1315, $A8)+SUMIFS(DataRegularSeason20242025!$AB$3:$AB$1315,DataRegularSeason20242025!$B$3:$B$1315, "&lt;=" &amp; BW$1, DataRegularSeason20242025!$E$3:$E$1315, $A8)</f>
        <v>16</v>
      </c>
      <c r="BX8">
        <f>SUMIFS(DataRegularSeason20242025!$AA$3:$AA$1315,DataRegularSeason20242025!$B$3:$B$1315, "&lt;=" &amp; BX$1, DataRegularSeason20242025!$D$3:$D$1315, $A8)+SUMIFS(DataRegularSeason20242025!$AB$3:$AB$1315,DataRegularSeason20242025!$B$3:$B$1315, "&lt;=" &amp; BX$1, DataRegularSeason20242025!$E$3:$E$1315, $A8)</f>
        <v>16</v>
      </c>
      <c r="BY8">
        <f>SUMIFS(DataRegularSeason20242025!$AA$3:$AA$1315,DataRegularSeason20242025!$B$3:$B$1315, "&lt;=" &amp; BY$1, DataRegularSeason20242025!$D$3:$D$1315, $A8)+SUMIFS(DataRegularSeason20242025!$AB$3:$AB$1315,DataRegularSeason20242025!$B$3:$B$1315, "&lt;=" &amp; BY$1, DataRegularSeason20242025!$E$3:$E$1315, $A8)</f>
        <v>16</v>
      </c>
      <c r="BZ8">
        <f>SUMIFS(DataRegularSeason20242025!$AA$3:$AA$1315,DataRegularSeason20242025!$B$3:$B$1315, "&lt;=" &amp; BZ$1, DataRegularSeason20242025!$D$3:$D$1315, $A8)+SUMIFS(DataRegularSeason20242025!$AB$3:$AB$1315,DataRegularSeason20242025!$B$3:$B$1315, "&lt;=" &amp; BZ$1, DataRegularSeason20242025!$E$3:$E$1315, $A8)</f>
        <v>16</v>
      </c>
      <c r="CA8">
        <f>SUMIFS(DataRegularSeason20242025!$AA$3:$AA$1315,DataRegularSeason20242025!$B$3:$B$1315, "&lt;=" &amp; CA$1, DataRegularSeason20242025!$D$3:$D$1315, $A8)+SUMIFS(DataRegularSeason20242025!$AB$3:$AB$1315,DataRegularSeason20242025!$B$3:$B$1315, "&lt;=" &amp; CA$1, DataRegularSeason20242025!$E$3:$E$1315, $A8)</f>
        <v>16</v>
      </c>
      <c r="CB8">
        <f>SUMIFS(DataRegularSeason20242025!$AA$3:$AA$1315,DataRegularSeason20242025!$B$3:$B$1315, "&lt;=" &amp; CB$1, DataRegularSeason20242025!$D$3:$D$1315, $A8)+SUMIFS(DataRegularSeason20242025!$AB$3:$AB$1315,DataRegularSeason20242025!$B$3:$B$1315, "&lt;=" &amp; CB$1, DataRegularSeason20242025!$E$3:$E$1315, $A8)</f>
        <v>16</v>
      </c>
      <c r="CC8">
        <f>SUMIFS(DataRegularSeason20242025!$AA$3:$AA$1315,DataRegularSeason20242025!$B$3:$B$1315, "&lt;=" &amp; CC$1, DataRegularSeason20242025!$D$3:$D$1315, $A8)+SUMIFS(DataRegularSeason20242025!$AB$3:$AB$1315,DataRegularSeason20242025!$B$3:$B$1315, "&lt;=" &amp; CC$1, DataRegularSeason20242025!$E$3:$E$1315, $A8)</f>
        <v>16</v>
      </c>
      <c r="CD8">
        <f>SUMIFS(DataRegularSeason20242025!$AA$3:$AA$1315,DataRegularSeason20242025!$B$3:$B$1315, "&lt;=" &amp; CD$1, DataRegularSeason20242025!$D$3:$D$1315, $A8)+SUMIFS(DataRegularSeason20242025!$AB$3:$AB$1315,DataRegularSeason20242025!$B$3:$B$1315, "&lt;=" &amp; CD$1, DataRegularSeason20242025!$E$3:$E$1315, $A8)</f>
        <v>16</v>
      </c>
      <c r="CE8">
        <f>SUMIFS(DataRegularSeason20242025!$AA$3:$AA$1315,DataRegularSeason20242025!$B$3:$B$1315, "&lt;=" &amp; CE$1, DataRegularSeason20242025!$D$3:$D$1315, $A8)+SUMIFS(DataRegularSeason20242025!$AB$3:$AB$1315,DataRegularSeason20242025!$B$3:$B$1315, "&lt;=" &amp; CE$1, DataRegularSeason20242025!$E$3:$E$1315, $A8)</f>
        <v>16</v>
      </c>
      <c r="CF8">
        <f>SUMIFS(DataRegularSeason20242025!$AA$3:$AA$1315,DataRegularSeason20242025!$B$3:$B$1315, "&lt;=" &amp; CF$1, DataRegularSeason20242025!$D$3:$D$1315, $A8)+SUMIFS(DataRegularSeason20242025!$AB$3:$AB$1315,DataRegularSeason20242025!$B$3:$B$1315, "&lt;=" &amp; CF$1, DataRegularSeason20242025!$E$3:$E$1315, $A8)</f>
        <v>16</v>
      </c>
      <c r="CG8">
        <f>SUMIFS(DataRegularSeason20242025!$AA$3:$AA$1315,DataRegularSeason20242025!$B$3:$B$1315, "&lt;=" &amp; CG$1, DataRegularSeason20242025!$D$3:$D$1315, $A8)+SUMIFS(DataRegularSeason20242025!$AB$3:$AB$1315,DataRegularSeason20242025!$B$3:$B$1315, "&lt;=" &amp; CG$1, DataRegularSeason20242025!$E$3:$E$1315, $A8)</f>
        <v>16</v>
      </c>
      <c r="CH8">
        <f>SUMIFS(DataRegularSeason20242025!$AA$3:$AA$1315,DataRegularSeason20242025!$B$3:$B$1315, "&lt;=" &amp; CH$1, DataRegularSeason20242025!$D$3:$D$1315, $A8)+SUMIFS(DataRegularSeason20242025!$AB$3:$AB$1315,DataRegularSeason20242025!$B$3:$B$1315, "&lt;=" &amp; CH$1, DataRegularSeason20242025!$E$3:$E$1315, $A8)</f>
        <v>16</v>
      </c>
      <c r="CI8">
        <f>SUMIFS(DataRegularSeason20242025!$AA$3:$AA$1315,DataRegularSeason20242025!$B$3:$B$1315, "&lt;=" &amp; CI$1, DataRegularSeason20242025!$D$3:$D$1315, $A8)+SUMIFS(DataRegularSeason20242025!$AB$3:$AB$1315,DataRegularSeason20242025!$B$3:$B$1315, "&lt;=" &amp; CI$1, DataRegularSeason20242025!$E$3:$E$1315, $A8)</f>
        <v>16</v>
      </c>
      <c r="CJ8">
        <f>SUMIFS(DataRegularSeason20242025!$AA$3:$AA$1315,DataRegularSeason20242025!$B$3:$B$1315, "&lt;=" &amp; CJ$1, DataRegularSeason20242025!$D$3:$D$1315, $A8)+SUMIFS(DataRegularSeason20242025!$AB$3:$AB$1315,DataRegularSeason20242025!$B$3:$B$1315, "&lt;=" &amp; CJ$1, DataRegularSeason20242025!$E$3:$E$1315, $A8)</f>
        <v>16</v>
      </c>
      <c r="CK8">
        <f>SUMIFS(DataRegularSeason20242025!$AA$3:$AA$1315,DataRegularSeason20242025!$B$3:$B$1315, "&lt;=" &amp; CK$1, DataRegularSeason20242025!$D$3:$D$1315, $A8)+SUMIFS(DataRegularSeason20242025!$AB$3:$AB$1315,DataRegularSeason20242025!$B$3:$B$1315, "&lt;=" &amp; CK$1, DataRegularSeason20242025!$E$3:$E$1315, $A8)</f>
        <v>16</v>
      </c>
      <c r="CL8">
        <f>SUMIFS(DataRegularSeason20242025!$AA$3:$AA$1315,DataRegularSeason20242025!$B$3:$B$1315, "&lt;=" &amp; CL$1, DataRegularSeason20242025!$D$3:$D$1315, $A8)+SUMIFS(DataRegularSeason20242025!$AB$3:$AB$1315,DataRegularSeason20242025!$B$3:$B$1315, "&lt;=" &amp; CL$1, DataRegularSeason20242025!$E$3:$E$1315, $A8)</f>
        <v>16</v>
      </c>
      <c r="CM8">
        <f>SUMIFS(DataRegularSeason20242025!$AA$3:$AA$1315,DataRegularSeason20242025!$B$3:$B$1315, "&lt;=" &amp; CM$1, DataRegularSeason20242025!$D$3:$D$1315, $A8)+SUMIFS(DataRegularSeason20242025!$AB$3:$AB$1315,DataRegularSeason20242025!$B$3:$B$1315, "&lt;=" &amp; CM$1, DataRegularSeason20242025!$E$3:$E$1315, $A8)</f>
        <v>16</v>
      </c>
      <c r="CN8">
        <f>SUMIFS(DataRegularSeason20242025!$AA$3:$AA$1315,DataRegularSeason20242025!$B$3:$B$1315, "&lt;=" &amp; CN$1, DataRegularSeason20242025!$D$3:$D$1315, $A8)+SUMIFS(DataRegularSeason20242025!$AB$3:$AB$1315,DataRegularSeason20242025!$B$3:$B$1315, "&lt;=" &amp; CN$1, DataRegularSeason20242025!$E$3:$E$1315, $A8)</f>
        <v>16</v>
      </c>
      <c r="CO8">
        <f>SUMIFS(DataRegularSeason20242025!$AA$3:$AA$1315,DataRegularSeason20242025!$B$3:$B$1315, "&lt;=" &amp; CO$1, DataRegularSeason20242025!$D$3:$D$1315, $A8)+SUMIFS(DataRegularSeason20242025!$AB$3:$AB$1315,DataRegularSeason20242025!$B$3:$B$1315, "&lt;=" &amp; CO$1, DataRegularSeason20242025!$E$3:$E$1315, $A8)</f>
        <v>16</v>
      </c>
      <c r="CP8">
        <f>SUMIFS(DataRegularSeason20242025!$AA$3:$AA$1315,DataRegularSeason20242025!$B$3:$B$1315, "&lt;=" &amp; CP$1, DataRegularSeason20242025!$D$3:$D$1315, $A8)+SUMIFS(DataRegularSeason20242025!$AB$3:$AB$1315,DataRegularSeason20242025!$B$3:$B$1315, "&lt;=" &amp; CP$1, DataRegularSeason20242025!$E$3:$E$1315, $A8)</f>
        <v>16</v>
      </c>
      <c r="CQ8">
        <f>SUMIFS(DataRegularSeason20242025!$AA$3:$AA$1315,DataRegularSeason20242025!$B$3:$B$1315, "&lt;=" &amp; CQ$1, DataRegularSeason20242025!$D$3:$D$1315, $A8)+SUMIFS(DataRegularSeason20242025!$AB$3:$AB$1315,DataRegularSeason20242025!$B$3:$B$1315, "&lt;=" &amp; CQ$1, DataRegularSeason20242025!$E$3:$E$1315, $A8)</f>
        <v>16</v>
      </c>
      <c r="CR8">
        <f>SUMIFS(DataRegularSeason20242025!$AA$3:$AA$1315,DataRegularSeason20242025!$B$3:$B$1315, "&lt;=" &amp; CR$1, DataRegularSeason20242025!$D$3:$D$1315, $A8)+SUMIFS(DataRegularSeason20242025!$AB$3:$AB$1315,DataRegularSeason20242025!$B$3:$B$1315, "&lt;=" &amp; CR$1, DataRegularSeason20242025!$E$3:$E$1315, $A8)</f>
        <v>16</v>
      </c>
      <c r="CS8">
        <f>SUMIFS(DataRegularSeason20242025!$AA$3:$AA$1315,DataRegularSeason20242025!$B$3:$B$1315, "&lt;=" &amp; CS$1, DataRegularSeason20242025!$D$3:$D$1315, $A8)+SUMIFS(DataRegularSeason20242025!$AB$3:$AB$1315,DataRegularSeason20242025!$B$3:$B$1315, "&lt;=" &amp; CS$1, DataRegularSeason20242025!$E$3:$E$1315, $A8)</f>
        <v>16</v>
      </c>
      <c r="CT8">
        <f>SUMIFS(DataRegularSeason20242025!$AA$3:$AA$1315,DataRegularSeason20242025!$B$3:$B$1315, "&lt;=" &amp; CT$1, DataRegularSeason20242025!$D$3:$D$1315, $A8)+SUMIFS(DataRegularSeason20242025!$AB$3:$AB$1315,DataRegularSeason20242025!$B$3:$B$1315, "&lt;=" &amp; CT$1, DataRegularSeason20242025!$E$3:$E$1315, $A8)</f>
        <v>16</v>
      </c>
      <c r="CU8">
        <f>SUMIFS(DataRegularSeason20242025!$AA$3:$AA$1315,DataRegularSeason20242025!$B$3:$B$1315, "&lt;=" &amp; CU$1, DataRegularSeason20242025!$D$3:$D$1315, $A8)+SUMIFS(DataRegularSeason20242025!$AB$3:$AB$1315,DataRegularSeason20242025!$B$3:$B$1315, "&lt;=" &amp; CU$1, DataRegularSeason20242025!$E$3:$E$1315, $A8)</f>
        <v>16</v>
      </c>
      <c r="CV8">
        <f>SUMIFS(DataRegularSeason20242025!$AA$3:$AA$1315,DataRegularSeason20242025!$B$3:$B$1315, "&lt;=" &amp; CV$1, DataRegularSeason20242025!$D$3:$D$1315, $A8)+SUMIFS(DataRegularSeason20242025!$AB$3:$AB$1315,DataRegularSeason20242025!$B$3:$B$1315, "&lt;=" &amp; CV$1, DataRegularSeason20242025!$E$3:$E$1315, $A8)</f>
        <v>16</v>
      </c>
      <c r="CW8">
        <f>SUMIFS(DataRegularSeason20242025!$AA$3:$AA$1315,DataRegularSeason20242025!$B$3:$B$1315, "&lt;=" &amp; CW$1, DataRegularSeason20242025!$D$3:$D$1315, $A8)+SUMIFS(DataRegularSeason20242025!$AB$3:$AB$1315,DataRegularSeason20242025!$B$3:$B$1315, "&lt;=" &amp; CW$1, DataRegularSeason20242025!$E$3:$E$1315, $A8)</f>
        <v>16</v>
      </c>
      <c r="CX8">
        <f>SUMIFS(DataRegularSeason20242025!$AA$3:$AA$1315,DataRegularSeason20242025!$B$3:$B$1315, "&lt;=" &amp; CX$1, DataRegularSeason20242025!$D$3:$D$1315, $A8)+SUMIFS(DataRegularSeason20242025!$AB$3:$AB$1315,DataRegularSeason20242025!$B$3:$B$1315, "&lt;=" &amp; CX$1, DataRegularSeason20242025!$E$3:$E$1315, $A8)</f>
        <v>16</v>
      </c>
      <c r="CY8">
        <f>SUMIFS(DataRegularSeason20242025!$AA$3:$AA$1315,DataRegularSeason20242025!$B$3:$B$1315, "&lt;=" &amp; CY$1, DataRegularSeason20242025!$D$3:$D$1315, $A8)+SUMIFS(DataRegularSeason20242025!$AB$3:$AB$1315,DataRegularSeason20242025!$B$3:$B$1315, "&lt;=" &amp; CY$1, DataRegularSeason20242025!$E$3:$E$1315, $A8)</f>
        <v>16</v>
      </c>
      <c r="CZ8">
        <f>SUMIFS(DataRegularSeason20242025!$AA$3:$AA$1315,DataRegularSeason20242025!$B$3:$B$1315, "&lt;=" &amp; CZ$1, DataRegularSeason20242025!$D$3:$D$1315, $A8)+SUMIFS(DataRegularSeason20242025!$AB$3:$AB$1315,DataRegularSeason20242025!$B$3:$B$1315, "&lt;=" &amp; CZ$1, DataRegularSeason20242025!$E$3:$E$1315, $A8)</f>
        <v>16</v>
      </c>
      <c r="DA8">
        <f>SUMIFS(DataRegularSeason20242025!$AA$3:$AA$1315,DataRegularSeason20242025!$B$3:$B$1315, "&lt;=" &amp; DA$1, DataRegularSeason20242025!$D$3:$D$1315, $A8)+SUMIFS(DataRegularSeason20242025!$AB$3:$AB$1315,DataRegularSeason20242025!$B$3:$B$1315, "&lt;=" &amp; DA$1, DataRegularSeason20242025!$E$3:$E$1315, $A8)</f>
        <v>16</v>
      </c>
      <c r="DB8">
        <f>SUMIFS(DataRegularSeason20242025!$AA$3:$AA$1315,DataRegularSeason20242025!$B$3:$B$1315, "&lt;=" &amp; DB$1, DataRegularSeason20242025!$D$3:$D$1315, $A8)+SUMIFS(DataRegularSeason20242025!$AB$3:$AB$1315,DataRegularSeason20242025!$B$3:$B$1315, "&lt;=" &amp; DB$1, DataRegularSeason20242025!$E$3:$E$1315, $A8)</f>
        <v>16</v>
      </c>
      <c r="DC8">
        <f>SUMIFS(DataRegularSeason20242025!$AA$3:$AA$1315,DataRegularSeason20242025!$B$3:$B$1315, "&lt;=" &amp; DC$1, DataRegularSeason20242025!$D$3:$D$1315, $A8)+SUMIFS(DataRegularSeason20242025!$AB$3:$AB$1315,DataRegularSeason20242025!$B$3:$B$1315, "&lt;=" &amp; DC$1, DataRegularSeason20242025!$E$3:$E$1315, $A8)</f>
        <v>16</v>
      </c>
      <c r="DD8">
        <f>SUMIFS(DataRegularSeason20242025!$AA$3:$AA$1315,DataRegularSeason20242025!$B$3:$B$1315, "&lt;=" &amp; DD$1, DataRegularSeason20242025!$D$3:$D$1315, $A8)+SUMIFS(DataRegularSeason20242025!$AB$3:$AB$1315,DataRegularSeason20242025!$B$3:$B$1315, "&lt;=" &amp; DD$1, DataRegularSeason20242025!$E$3:$E$1315, $A8)</f>
        <v>16</v>
      </c>
      <c r="DE8">
        <f>SUMIFS(DataRegularSeason20242025!$AA$3:$AA$1315,DataRegularSeason20242025!$B$3:$B$1315, "&lt;=" &amp; DE$1, DataRegularSeason20242025!$D$3:$D$1315, $A8)+SUMIFS(DataRegularSeason20242025!$AB$3:$AB$1315,DataRegularSeason20242025!$B$3:$B$1315, "&lt;=" &amp; DE$1, DataRegularSeason20242025!$E$3:$E$1315, $A8)</f>
        <v>16</v>
      </c>
      <c r="DF8">
        <f>SUMIFS(DataRegularSeason20242025!$AA$3:$AA$1315,DataRegularSeason20242025!$B$3:$B$1315, "&lt;=" &amp; DF$1, DataRegularSeason20242025!$D$3:$D$1315, $A8)+SUMIFS(DataRegularSeason20242025!$AB$3:$AB$1315,DataRegularSeason20242025!$B$3:$B$1315, "&lt;=" &amp; DF$1, DataRegularSeason20242025!$E$3:$E$1315, $A8)</f>
        <v>16</v>
      </c>
      <c r="DG8">
        <f>SUMIFS(DataRegularSeason20242025!$AA$3:$AA$1315,DataRegularSeason20242025!$B$3:$B$1315, "&lt;=" &amp; DG$1, DataRegularSeason20242025!$D$3:$D$1315, $A8)+SUMIFS(DataRegularSeason20242025!$AB$3:$AB$1315,DataRegularSeason20242025!$B$3:$B$1315, "&lt;=" &amp; DG$1, DataRegularSeason20242025!$E$3:$E$1315, $A8)</f>
        <v>16</v>
      </c>
      <c r="DH8">
        <f>SUMIFS(DataRegularSeason20242025!$AA$3:$AA$1315,DataRegularSeason20242025!$B$3:$B$1315, "&lt;=" &amp; DH$1, DataRegularSeason20242025!$D$3:$D$1315, $A8)+SUMIFS(DataRegularSeason20242025!$AB$3:$AB$1315,DataRegularSeason20242025!$B$3:$B$1315, "&lt;=" &amp; DH$1, DataRegularSeason20242025!$E$3:$E$1315, $A8)</f>
        <v>16</v>
      </c>
      <c r="DI8">
        <f>SUMIFS(DataRegularSeason20242025!$AA$3:$AA$1315,DataRegularSeason20242025!$B$3:$B$1315, "&lt;=" &amp; DI$1, DataRegularSeason20242025!$D$3:$D$1315, $A8)+SUMIFS(DataRegularSeason20242025!$AB$3:$AB$1315,DataRegularSeason20242025!$B$3:$B$1315, "&lt;=" &amp; DI$1, DataRegularSeason20242025!$E$3:$E$1315, $A8)</f>
        <v>16</v>
      </c>
      <c r="DJ8">
        <f>SUMIFS(DataRegularSeason20242025!$AA$3:$AA$1315,DataRegularSeason20242025!$B$3:$B$1315, "&lt;=" &amp; DJ$1, DataRegularSeason20242025!$D$3:$D$1315, $A8)+SUMIFS(DataRegularSeason20242025!$AB$3:$AB$1315,DataRegularSeason20242025!$B$3:$B$1315, "&lt;=" &amp; DJ$1, DataRegularSeason20242025!$E$3:$E$1315, $A8)</f>
        <v>16</v>
      </c>
      <c r="DK8">
        <f>SUMIFS(DataRegularSeason20242025!$AA$3:$AA$1315,DataRegularSeason20242025!$B$3:$B$1315, "&lt;=" &amp; DK$1, DataRegularSeason20242025!$D$3:$D$1315, $A8)+SUMIFS(DataRegularSeason20242025!$AB$3:$AB$1315,DataRegularSeason20242025!$B$3:$B$1315, "&lt;=" &amp; DK$1, DataRegularSeason20242025!$E$3:$E$1315, $A8)</f>
        <v>16</v>
      </c>
      <c r="DL8">
        <f>SUMIFS(DataRegularSeason20242025!$AA$3:$AA$1315,DataRegularSeason20242025!$B$3:$B$1315, "&lt;=" &amp; DL$1, DataRegularSeason20242025!$D$3:$D$1315, $A8)+SUMIFS(DataRegularSeason20242025!$AB$3:$AB$1315,DataRegularSeason20242025!$B$3:$B$1315, "&lt;=" &amp; DL$1, DataRegularSeason20242025!$E$3:$E$1315, $A8)</f>
        <v>16</v>
      </c>
      <c r="DM8">
        <f>SUMIFS(DataRegularSeason20242025!$AA$3:$AA$1315,DataRegularSeason20242025!$B$3:$B$1315, "&lt;=" &amp; DM$1, DataRegularSeason20242025!$D$3:$D$1315, $A8)+SUMIFS(DataRegularSeason20242025!$AB$3:$AB$1315,DataRegularSeason20242025!$B$3:$B$1315, "&lt;=" &amp; DM$1, DataRegularSeason20242025!$E$3:$E$1315, $A8)</f>
        <v>16</v>
      </c>
      <c r="DN8">
        <f>SUMIFS(DataRegularSeason20242025!$AA$3:$AA$1315,DataRegularSeason20242025!$B$3:$B$1315, "&lt;=" &amp; DN$1, DataRegularSeason20242025!$D$3:$D$1315, $A8)+SUMIFS(DataRegularSeason20242025!$AB$3:$AB$1315,DataRegularSeason20242025!$B$3:$B$1315, "&lt;=" &amp; DN$1, DataRegularSeason20242025!$E$3:$E$1315, $A8)</f>
        <v>16</v>
      </c>
      <c r="DO8">
        <f>SUMIFS(DataRegularSeason20242025!$AA$3:$AA$1315,DataRegularSeason20242025!$B$3:$B$1315, "&lt;=" &amp; DO$1, DataRegularSeason20242025!$D$3:$D$1315, $A8)+SUMIFS(DataRegularSeason20242025!$AB$3:$AB$1315,DataRegularSeason20242025!$B$3:$B$1315, "&lt;=" &amp; DO$1, DataRegularSeason20242025!$E$3:$E$1315, $A8)</f>
        <v>16</v>
      </c>
      <c r="DP8">
        <f>SUMIFS(DataRegularSeason20242025!$AA$3:$AA$1315,DataRegularSeason20242025!$B$3:$B$1315, "&lt;=" &amp; DP$1, DataRegularSeason20242025!$D$3:$D$1315, $A8)+SUMIFS(DataRegularSeason20242025!$AB$3:$AB$1315,DataRegularSeason20242025!$B$3:$B$1315, "&lt;=" &amp; DP$1, DataRegularSeason20242025!$E$3:$E$1315, $A8)</f>
        <v>16</v>
      </c>
      <c r="DQ8">
        <f>SUMIFS(DataRegularSeason20242025!$AA$3:$AA$1315,DataRegularSeason20242025!$B$3:$B$1315, "&lt;=" &amp; DQ$1, DataRegularSeason20242025!$D$3:$D$1315, $A8)+SUMIFS(DataRegularSeason20242025!$AB$3:$AB$1315,DataRegularSeason20242025!$B$3:$B$1315, "&lt;=" &amp; DQ$1, DataRegularSeason20242025!$E$3:$E$1315, $A8)</f>
        <v>16</v>
      </c>
      <c r="DR8">
        <f>SUMIFS(DataRegularSeason20242025!$AA$3:$AA$1315,DataRegularSeason20242025!$B$3:$B$1315, "&lt;=" &amp; DR$1, DataRegularSeason20242025!$D$3:$D$1315, $A8)+SUMIFS(DataRegularSeason20242025!$AB$3:$AB$1315,DataRegularSeason20242025!$B$3:$B$1315, "&lt;=" &amp; DR$1, DataRegularSeason20242025!$E$3:$E$1315, $A8)</f>
        <v>16</v>
      </c>
      <c r="DS8">
        <f>SUMIFS(DataRegularSeason20242025!$AA$3:$AA$1315,DataRegularSeason20242025!$B$3:$B$1315, "&lt;=" &amp; DS$1, DataRegularSeason20242025!$D$3:$D$1315, $A8)+SUMIFS(DataRegularSeason20242025!$AB$3:$AB$1315,DataRegularSeason20242025!$B$3:$B$1315, "&lt;=" &amp; DS$1, DataRegularSeason20242025!$E$3:$E$1315, $A8)</f>
        <v>16</v>
      </c>
      <c r="DT8">
        <f>SUMIFS(DataRegularSeason20242025!$AA$3:$AA$1315,DataRegularSeason20242025!$B$3:$B$1315, "&lt;=" &amp; DT$1, DataRegularSeason20242025!$D$3:$D$1315, $A8)+SUMIFS(DataRegularSeason20242025!$AB$3:$AB$1315,DataRegularSeason20242025!$B$3:$B$1315, "&lt;=" &amp; DT$1, DataRegularSeason20242025!$E$3:$E$1315, $A8)</f>
        <v>16</v>
      </c>
      <c r="DU8">
        <f>SUMIFS(DataRegularSeason20242025!$AA$3:$AA$1315,DataRegularSeason20242025!$B$3:$B$1315, "&lt;=" &amp; DU$1, DataRegularSeason20242025!$D$3:$D$1315, $A8)+SUMIFS(DataRegularSeason20242025!$AB$3:$AB$1315,DataRegularSeason20242025!$B$3:$B$1315, "&lt;=" &amp; DU$1, DataRegularSeason20242025!$E$3:$E$1315, $A8)</f>
        <v>16</v>
      </c>
      <c r="DV8">
        <f>SUMIFS(DataRegularSeason20242025!$AA$3:$AA$1315,DataRegularSeason20242025!$B$3:$B$1315, "&lt;=" &amp; DV$1, DataRegularSeason20242025!$D$3:$D$1315, $A8)+SUMIFS(DataRegularSeason20242025!$AB$3:$AB$1315,DataRegularSeason20242025!$B$3:$B$1315, "&lt;=" &amp; DV$1, DataRegularSeason20242025!$E$3:$E$1315, $A8)</f>
        <v>16</v>
      </c>
      <c r="DW8">
        <f>SUMIFS(DataRegularSeason20242025!$AA$3:$AA$1315,DataRegularSeason20242025!$B$3:$B$1315, "&lt;=" &amp; DW$1, DataRegularSeason20242025!$D$3:$D$1315, $A8)+SUMIFS(DataRegularSeason20242025!$AB$3:$AB$1315,DataRegularSeason20242025!$B$3:$B$1315, "&lt;=" &amp; DW$1, DataRegularSeason20242025!$E$3:$E$1315, $A8)</f>
        <v>16</v>
      </c>
      <c r="DX8">
        <f>SUMIFS(DataRegularSeason20242025!$AA$3:$AA$1315,DataRegularSeason20242025!$B$3:$B$1315, "&lt;=" &amp; DX$1, DataRegularSeason20242025!$D$3:$D$1315, $A8)+SUMIFS(DataRegularSeason20242025!$AB$3:$AB$1315,DataRegularSeason20242025!$B$3:$B$1315, "&lt;=" &amp; DX$1, DataRegularSeason20242025!$E$3:$E$1315, $A8)</f>
        <v>16</v>
      </c>
      <c r="DY8">
        <f>SUMIFS(DataRegularSeason20242025!$AA$3:$AA$1315,DataRegularSeason20242025!$B$3:$B$1315, "&lt;=" &amp; DY$1, DataRegularSeason20242025!$D$3:$D$1315, $A8)+SUMIFS(DataRegularSeason20242025!$AB$3:$AB$1315,DataRegularSeason20242025!$B$3:$B$1315, "&lt;=" &amp; DY$1, DataRegularSeason20242025!$E$3:$E$1315, $A8)</f>
        <v>16</v>
      </c>
      <c r="DZ8">
        <f>SUMIFS(DataRegularSeason20242025!$AA$3:$AA$1315,DataRegularSeason20242025!$B$3:$B$1315, "&lt;=" &amp; DZ$1, DataRegularSeason20242025!$D$3:$D$1315, $A8)+SUMIFS(DataRegularSeason20242025!$AB$3:$AB$1315,DataRegularSeason20242025!$B$3:$B$1315, "&lt;=" &amp; DZ$1, DataRegularSeason20242025!$E$3:$E$1315, $A8)</f>
        <v>16</v>
      </c>
      <c r="EA8">
        <f>SUMIFS(DataRegularSeason20242025!$AA$3:$AA$1315,DataRegularSeason20242025!$B$3:$B$1315, "&lt;=" &amp; EA$1, DataRegularSeason20242025!$D$3:$D$1315, $A8)+SUMIFS(DataRegularSeason20242025!$AB$3:$AB$1315,DataRegularSeason20242025!$B$3:$B$1315, "&lt;=" &amp; EA$1, DataRegularSeason20242025!$E$3:$E$1315, $A8)</f>
        <v>16</v>
      </c>
      <c r="EB8">
        <f>SUMIFS(DataRegularSeason20242025!$AA$3:$AA$1315,DataRegularSeason20242025!$B$3:$B$1315, "&lt;=" &amp; EB$1, DataRegularSeason20242025!$D$3:$D$1315, $A8)+SUMIFS(DataRegularSeason20242025!$AB$3:$AB$1315,DataRegularSeason20242025!$B$3:$B$1315, "&lt;=" &amp; EB$1, DataRegularSeason20242025!$E$3:$E$1315, $A8)</f>
        <v>16</v>
      </c>
      <c r="EC8">
        <f>SUMIFS(DataRegularSeason20242025!$AA$3:$AA$1315,DataRegularSeason20242025!$B$3:$B$1315, "&lt;=" &amp; EC$1, DataRegularSeason20242025!$D$3:$D$1315, $A8)+SUMIFS(DataRegularSeason20242025!$AB$3:$AB$1315,DataRegularSeason20242025!$B$3:$B$1315, "&lt;=" &amp; EC$1, DataRegularSeason20242025!$E$3:$E$1315, $A8)</f>
        <v>16</v>
      </c>
      <c r="ED8">
        <f>SUMIFS(DataRegularSeason20242025!$AA$3:$AA$1315,DataRegularSeason20242025!$B$3:$B$1315, "&lt;=" &amp; ED$1, DataRegularSeason20242025!$D$3:$D$1315, $A8)+SUMIFS(DataRegularSeason20242025!$AB$3:$AB$1315,DataRegularSeason20242025!$B$3:$B$1315, "&lt;=" &amp; ED$1, DataRegularSeason20242025!$E$3:$E$1315, $A8)</f>
        <v>16</v>
      </c>
      <c r="EE8">
        <f>SUMIFS(DataRegularSeason20242025!$AA$3:$AA$1315,DataRegularSeason20242025!$B$3:$B$1315, "&lt;=" &amp; EE$1, DataRegularSeason20242025!$D$3:$D$1315, $A8)+SUMIFS(DataRegularSeason20242025!$AB$3:$AB$1315,DataRegularSeason20242025!$B$3:$B$1315, "&lt;=" &amp; EE$1, DataRegularSeason20242025!$E$3:$E$1315, $A8)</f>
        <v>16</v>
      </c>
      <c r="EF8">
        <f>SUMIFS(DataRegularSeason20242025!$AA$3:$AA$1315,DataRegularSeason20242025!$B$3:$B$1315, "&lt;=" &amp; EF$1, DataRegularSeason20242025!$D$3:$D$1315, $A8)+SUMIFS(DataRegularSeason20242025!$AB$3:$AB$1315,DataRegularSeason20242025!$B$3:$B$1315, "&lt;=" &amp; EF$1, DataRegularSeason20242025!$E$3:$E$1315, $A8)</f>
        <v>16</v>
      </c>
      <c r="EG8">
        <f>SUMIFS(DataRegularSeason20242025!$AA$3:$AA$1315,DataRegularSeason20242025!$B$3:$B$1315, "&lt;=" &amp; EG$1, DataRegularSeason20242025!$D$3:$D$1315, $A8)+SUMIFS(DataRegularSeason20242025!$AB$3:$AB$1315,DataRegularSeason20242025!$B$3:$B$1315, "&lt;=" &amp; EG$1, DataRegularSeason20242025!$E$3:$E$1315, $A8)</f>
        <v>16</v>
      </c>
      <c r="EH8">
        <f>SUMIFS(DataRegularSeason20242025!$AA$3:$AA$1315,DataRegularSeason20242025!$B$3:$B$1315, "&lt;=" &amp; EH$1, DataRegularSeason20242025!$D$3:$D$1315, $A8)+SUMIFS(DataRegularSeason20242025!$AB$3:$AB$1315,DataRegularSeason20242025!$B$3:$B$1315, "&lt;=" &amp; EH$1, DataRegularSeason20242025!$E$3:$E$1315, $A8)</f>
        <v>16</v>
      </c>
      <c r="EI8">
        <f>SUMIFS(DataRegularSeason20242025!$AA$3:$AA$1315,DataRegularSeason20242025!$B$3:$B$1315, "&lt;=" &amp; EI$1, DataRegularSeason20242025!$D$3:$D$1315, $A8)+SUMIFS(DataRegularSeason20242025!$AB$3:$AB$1315,DataRegularSeason20242025!$B$3:$B$1315, "&lt;=" &amp; EI$1, DataRegularSeason20242025!$E$3:$E$1315, $A8)</f>
        <v>16</v>
      </c>
      <c r="EJ8">
        <f>SUMIFS(DataRegularSeason20242025!$AA$3:$AA$1315,DataRegularSeason20242025!$B$3:$B$1315, "&lt;=" &amp; EJ$1, DataRegularSeason20242025!$D$3:$D$1315, $A8)+SUMIFS(DataRegularSeason20242025!$AB$3:$AB$1315,DataRegularSeason20242025!$B$3:$B$1315, "&lt;=" &amp; EJ$1, DataRegularSeason20242025!$E$3:$E$1315, $A8)</f>
        <v>16</v>
      </c>
      <c r="EK8">
        <f>SUMIFS(DataRegularSeason20242025!$AA$3:$AA$1315,DataRegularSeason20242025!$B$3:$B$1315, "&lt;=" &amp; EK$1, DataRegularSeason20242025!$D$3:$D$1315, $A8)+SUMIFS(DataRegularSeason20242025!$AB$3:$AB$1315,DataRegularSeason20242025!$B$3:$B$1315, "&lt;=" &amp; EK$1, DataRegularSeason20242025!$E$3:$E$1315, $A8)</f>
        <v>16</v>
      </c>
      <c r="EL8">
        <f>SUMIFS(DataRegularSeason20242025!$AA$3:$AA$1315,DataRegularSeason20242025!$B$3:$B$1315, "&lt;=" &amp; EL$1, DataRegularSeason20242025!$D$3:$D$1315, $A8)+SUMIFS(DataRegularSeason20242025!$AB$3:$AB$1315,DataRegularSeason20242025!$B$3:$B$1315, "&lt;=" &amp; EL$1, DataRegularSeason20242025!$E$3:$E$1315, $A8)</f>
        <v>16</v>
      </c>
      <c r="EM8">
        <f>SUMIFS(DataRegularSeason20242025!$AA$3:$AA$1315,DataRegularSeason20242025!$B$3:$B$1315, "&lt;=" &amp; EM$1, DataRegularSeason20242025!$D$3:$D$1315, $A8)+SUMIFS(DataRegularSeason20242025!$AB$3:$AB$1315,DataRegularSeason20242025!$B$3:$B$1315, "&lt;=" &amp; EM$1, DataRegularSeason20242025!$E$3:$E$1315, $A8)</f>
        <v>16</v>
      </c>
      <c r="EN8">
        <f>SUMIFS(DataRegularSeason20242025!$AA$3:$AA$1315,DataRegularSeason20242025!$B$3:$B$1315, "&lt;=" &amp; EN$1, DataRegularSeason20242025!$D$3:$D$1315, $A8)+SUMIFS(DataRegularSeason20242025!$AB$3:$AB$1315,DataRegularSeason20242025!$B$3:$B$1315, "&lt;=" &amp; EN$1, DataRegularSeason20242025!$E$3:$E$1315, $A8)</f>
        <v>16</v>
      </c>
      <c r="EO8">
        <f>SUMIFS(DataRegularSeason20242025!$AA$3:$AA$1315,DataRegularSeason20242025!$B$3:$B$1315, "&lt;=" &amp; EO$1, DataRegularSeason20242025!$D$3:$D$1315, $A8)+SUMIFS(DataRegularSeason20242025!$AB$3:$AB$1315,DataRegularSeason20242025!$B$3:$B$1315, "&lt;=" &amp; EO$1, DataRegularSeason20242025!$E$3:$E$1315, $A8)</f>
        <v>16</v>
      </c>
      <c r="EP8">
        <f>SUMIFS(DataRegularSeason20242025!$AA$3:$AA$1315,DataRegularSeason20242025!$B$3:$B$1315, "&lt;=" &amp; EP$1, DataRegularSeason20242025!$D$3:$D$1315, $A8)+SUMIFS(DataRegularSeason20242025!$AB$3:$AB$1315,DataRegularSeason20242025!$B$3:$B$1315, "&lt;=" &amp; EP$1, DataRegularSeason20242025!$E$3:$E$1315, $A8)</f>
        <v>16</v>
      </c>
      <c r="EQ8">
        <f>SUMIFS(DataRegularSeason20242025!$AA$3:$AA$1315,DataRegularSeason20242025!$B$3:$B$1315, "&lt;=" &amp; EQ$1, DataRegularSeason20242025!$D$3:$D$1315, $A8)+SUMIFS(DataRegularSeason20242025!$AB$3:$AB$1315,DataRegularSeason20242025!$B$3:$B$1315, "&lt;=" &amp; EQ$1, DataRegularSeason20242025!$E$3:$E$1315, $A8)</f>
        <v>16</v>
      </c>
      <c r="ER8">
        <f>SUMIFS(DataRegularSeason20242025!$AA$3:$AA$1315,DataRegularSeason20242025!$B$3:$B$1315, "&lt;=" &amp; ER$1, DataRegularSeason20242025!$D$3:$D$1315, $A8)+SUMIFS(DataRegularSeason20242025!$AB$3:$AB$1315,DataRegularSeason20242025!$B$3:$B$1315, "&lt;=" &amp; ER$1, DataRegularSeason20242025!$E$3:$E$1315, $A8)</f>
        <v>16</v>
      </c>
      <c r="ES8">
        <f>SUMIFS(DataRegularSeason20242025!$AA$3:$AA$1315,DataRegularSeason20242025!$B$3:$B$1315, "&lt;=" &amp; ES$1, DataRegularSeason20242025!$D$3:$D$1315, $A8)+SUMIFS(DataRegularSeason20242025!$AB$3:$AB$1315,DataRegularSeason20242025!$B$3:$B$1315, "&lt;=" &amp; ES$1, DataRegularSeason20242025!$E$3:$E$1315, $A8)</f>
        <v>16</v>
      </c>
      <c r="ET8">
        <f>SUMIFS(DataRegularSeason20242025!$AA$3:$AA$1315,DataRegularSeason20242025!$B$3:$B$1315, "&lt;=" &amp; ET$1, DataRegularSeason20242025!$D$3:$D$1315, $A8)+SUMIFS(DataRegularSeason20242025!$AB$3:$AB$1315,DataRegularSeason20242025!$B$3:$B$1315, "&lt;=" &amp; ET$1, DataRegularSeason20242025!$E$3:$E$1315, $A8)</f>
        <v>16</v>
      </c>
      <c r="EU8">
        <f>SUMIFS(DataRegularSeason20242025!$AA$3:$AA$1315,DataRegularSeason20242025!$B$3:$B$1315, "&lt;=" &amp; EU$1, DataRegularSeason20242025!$D$3:$D$1315, $A8)+SUMIFS(DataRegularSeason20242025!$AB$3:$AB$1315,DataRegularSeason20242025!$B$3:$B$1315, "&lt;=" &amp; EU$1, DataRegularSeason20242025!$E$3:$E$1315, $A8)</f>
        <v>16</v>
      </c>
      <c r="EV8">
        <f>SUMIFS(DataRegularSeason20242025!$AA$3:$AA$1315,DataRegularSeason20242025!$B$3:$B$1315, "&lt;=" &amp; EV$1, DataRegularSeason20242025!$D$3:$D$1315, $A8)+SUMIFS(DataRegularSeason20242025!$AB$3:$AB$1315,DataRegularSeason20242025!$B$3:$B$1315, "&lt;=" &amp; EV$1, DataRegularSeason20242025!$E$3:$E$1315, $A8)</f>
        <v>16</v>
      </c>
      <c r="EW8">
        <f>SUMIFS(DataRegularSeason20242025!$AA$3:$AA$1315,DataRegularSeason20242025!$B$3:$B$1315, "&lt;=" &amp; EW$1, DataRegularSeason20242025!$D$3:$D$1315, $A8)+SUMIFS(DataRegularSeason20242025!$AB$3:$AB$1315,DataRegularSeason20242025!$B$3:$B$1315, "&lt;=" &amp; EW$1, DataRegularSeason20242025!$E$3:$E$1315, $A8)</f>
        <v>16</v>
      </c>
      <c r="EX8">
        <f>SUMIFS(DataRegularSeason20242025!$AA$3:$AA$1315,DataRegularSeason20242025!$B$3:$B$1315, "&lt;=" &amp; EX$1, DataRegularSeason20242025!$D$3:$D$1315, $A8)+SUMIFS(DataRegularSeason20242025!$AB$3:$AB$1315,DataRegularSeason20242025!$B$3:$B$1315, "&lt;=" &amp; EX$1, DataRegularSeason20242025!$E$3:$E$1315, $A8)</f>
        <v>16</v>
      </c>
      <c r="EY8">
        <f>SUMIFS(DataRegularSeason20242025!$AA$3:$AA$1315,DataRegularSeason20242025!$B$3:$B$1315, "&lt;=" &amp; EY$1, DataRegularSeason20242025!$D$3:$D$1315, $A8)+SUMIFS(DataRegularSeason20242025!$AB$3:$AB$1315,DataRegularSeason20242025!$B$3:$B$1315, "&lt;=" &amp; EY$1, DataRegularSeason20242025!$E$3:$E$1315, $A8)</f>
        <v>16</v>
      </c>
      <c r="EZ8">
        <f>SUMIFS(DataRegularSeason20242025!$AA$3:$AA$1315,DataRegularSeason20242025!$B$3:$B$1315, "&lt;=" &amp; EZ$1, DataRegularSeason20242025!$D$3:$D$1315, $A8)+SUMIFS(DataRegularSeason20242025!$AB$3:$AB$1315,DataRegularSeason20242025!$B$3:$B$1315, "&lt;=" &amp; EZ$1, DataRegularSeason20242025!$E$3:$E$1315, $A8)</f>
        <v>16</v>
      </c>
      <c r="FA8">
        <f>SUMIFS(DataRegularSeason20242025!$AA$3:$AA$1315,DataRegularSeason20242025!$B$3:$B$1315, "&lt;=" &amp; FA$1, DataRegularSeason20242025!$D$3:$D$1315, $A8)+SUMIFS(DataRegularSeason20242025!$AB$3:$AB$1315,DataRegularSeason20242025!$B$3:$B$1315, "&lt;=" &amp; FA$1, DataRegularSeason20242025!$E$3:$E$1315, $A8)</f>
        <v>16</v>
      </c>
      <c r="FB8">
        <f>SUMIFS(DataRegularSeason20242025!$AA$3:$AA$1315,DataRegularSeason20242025!$B$3:$B$1315, "&lt;=" &amp; FB$1, DataRegularSeason20242025!$D$3:$D$1315, $A8)+SUMIFS(DataRegularSeason20242025!$AB$3:$AB$1315,DataRegularSeason20242025!$B$3:$B$1315, "&lt;=" &amp; FB$1, DataRegularSeason20242025!$E$3:$E$1315, $A8)</f>
        <v>16</v>
      </c>
      <c r="FC8">
        <f>SUMIFS(DataRegularSeason20242025!$AA$3:$AA$1315,DataRegularSeason20242025!$B$3:$B$1315, "&lt;=" &amp; FC$1, DataRegularSeason20242025!$D$3:$D$1315, $A8)+SUMIFS(DataRegularSeason20242025!$AB$3:$AB$1315,DataRegularSeason20242025!$B$3:$B$1315, "&lt;=" &amp; FC$1, DataRegularSeason20242025!$E$3:$E$1315, $A8)</f>
        <v>16</v>
      </c>
      <c r="FD8">
        <f>SUMIFS(DataRegularSeason20242025!$AA$3:$AA$1315,DataRegularSeason20242025!$B$3:$B$1315, "&lt;=" &amp; FD$1, DataRegularSeason20242025!$D$3:$D$1315, $A8)+SUMIFS(DataRegularSeason20242025!$AB$3:$AB$1315,DataRegularSeason20242025!$B$3:$B$1315, "&lt;=" &amp; FD$1, DataRegularSeason20242025!$E$3:$E$1315, $A8)</f>
        <v>16</v>
      </c>
      <c r="FE8">
        <f>SUMIFS(DataRegularSeason20242025!$AA$3:$AA$1315,DataRegularSeason20242025!$B$3:$B$1315, "&lt;=" &amp; FE$1, DataRegularSeason20242025!$D$3:$D$1315, $A8)+SUMIFS(DataRegularSeason20242025!$AB$3:$AB$1315,DataRegularSeason20242025!$B$3:$B$1315, "&lt;=" &amp; FE$1, DataRegularSeason20242025!$E$3:$E$1315, $A8)</f>
        <v>16</v>
      </c>
      <c r="FF8">
        <f>SUMIFS(DataRegularSeason20242025!$AA$3:$AA$1315,DataRegularSeason20242025!$B$3:$B$1315, "&lt;=" &amp; FF$1, DataRegularSeason20242025!$D$3:$D$1315, $A8)+SUMIFS(DataRegularSeason20242025!$AB$3:$AB$1315,DataRegularSeason20242025!$B$3:$B$1315, "&lt;=" &amp; FF$1, DataRegularSeason20242025!$E$3:$E$1315, $A8)</f>
        <v>16</v>
      </c>
      <c r="FG8">
        <f>SUMIFS(DataRegularSeason20242025!$AA$3:$AA$1315,DataRegularSeason20242025!$B$3:$B$1315, "&lt;=" &amp; FG$1, DataRegularSeason20242025!$D$3:$D$1315, $A8)+SUMIFS(DataRegularSeason20242025!$AB$3:$AB$1315,DataRegularSeason20242025!$B$3:$B$1315, "&lt;=" &amp; FG$1, DataRegularSeason20242025!$E$3:$E$1315, $A8)</f>
        <v>16</v>
      </c>
      <c r="FH8">
        <f>SUMIFS(DataRegularSeason20242025!$AA$3:$AA$1315,DataRegularSeason20242025!$B$3:$B$1315, "&lt;=" &amp; FH$1, DataRegularSeason20242025!$D$3:$D$1315, $A8)+SUMIFS(DataRegularSeason20242025!$AB$3:$AB$1315,DataRegularSeason20242025!$B$3:$B$1315, "&lt;=" &amp; FH$1, DataRegularSeason20242025!$E$3:$E$1315, $A8)</f>
        <v>16</v>
      </c>
      <c r="FI8">
        <f>SUMIFS(DataRegularSeason20242025!$AA$3:$AA$1315,DataRegularSeason20242025!$B$3:$B$1315, "&lt;=" &amp; FI$1, DataRegularSeason20242025!$D$3:$D$1315, $A8)+SUMIFS(DataRegularSeason20242025!$AB$3:$AB$1315,DataRegularSeason20242025!$B$3:$B$1315, "&lt;=" &amp; FI$1, DataRegularSeason20242025!$E$3:$E$1315, $A8)</f>
        <v>16</v>
      </c>
      <c r="FJ8">
        <f>SUMIFS(DataRegularSeason20242025!$AA$3:$AA$1315,DataRegularSeason20242025!$B$3:$B$1315, "&lt;=" &amp; FJ$1, DataRegularSeason20242025!$D$3:$D$1315, $A8)+SUMIFS(DataRegularSeason20242025!$AB$3:$AB$1315,DataRegularSeason20242025!$B$3:$B$1315, "&lt;=" &amp; FJ$1, DataRegularSeason20242025!$E$3:$E$1315, $A8)</f>
        <v>16</v>
      </c>
      <c r="FK8">
        <f>SUMIFS(DataRegularSeason20242025!$AA$3:$AA$1315,DataRegularSeason20242025!$B$3:$B$1315, "&lt;=" &amp; FK$1, DataRegularSeason20242025!$D$3:$D$1315, $A8)+SUMIFS(DataRegularSeason20242025!$AB$3:$AB$1315,DataRegularSeason20242025!$B$3:$B$1315, "&lt;=" &amp; FK$1, DataRegularSeason20242025!$E$3:$E$1315, $A8)</f>
        <v>16</v>
      </c>
      <c r="FL8">
        <f>SUMIFS(DataRegularSeason20242025!$AA$3:$AA$1315,DataRegularSeason20242025!$B$3:$B$1315, "&lt;=" &amp; FL$1, DataRegularSeason20242025!$D$3:$D$1315, $A8)+SUMIFS(DataRegularSeason20242025!$AB$3:$AB$1315,DataRegularSeason20242025!$B$3:$B$1315, "&lt;=" &amp; FL$1, DataRegularSeason20242025!$E$3:$E$1315, $A8)</f>
        <v>16</v>
      </c>
      <c r="FM8">
        <f>SUMIFS(DataRegularSeason20242025!$AA$3:$AA$1315,DataRegularSeason20242025!$B$3:$B$1315, "&lt;=" &amp; FM$1, DataRegularSeason20242025!$D$3:$D$1315, $A8)+SUMIFS(DataRegularSeason20242025!$AB$3:$AB$1315,DataRegularSeason20242025!$B$3:$B$1315, "&lt;=" &amp; FM$1, DataRegularSeason20242025!$E$3:$E$1315, $A8)</f>
        <v>16</v>
      </c>
      <c r="FN8">
        <f>SUMIFS(DataRegularSeason20242025!$AA$3:$AA$1315,DataRegularSeason20242025!$B$3:$B$1315, "&lt;=" &amp; FN$1, DataRegularSeason20242025!$D$3:$D$1315, $A8)+SUMIFS(DataRegularSeason20242025!$AB$3:$AB$1315,DataRegularSeason20242025!$B$3:$B$1315, "&lt;=" &amp; FN$1, DataRegularSeason20242025!$E$3:$E$1315, $A8)</f>
        <v>16</v>
      </c>
      <c r="FO8">
        <f>SUMIFS(DataRegularSeason20242025!$AA$3:$AA$1315,DataRegularSeason20242025!$B$3:$B$1315, "&lt;=" &amp; FO$1, DataRegularSeason20242025!$D$3:$D$1315, $A8)+SUMIFS(DataRegularSeason20242025!$AB$3:$AB$1315,DataRegularSeason20242025!$B$3:$B$1315, "&lt;=" &amp; FO$1, DataRegularSeason20242025!$E$3:$E$1315, $A8)</f>
        <v>16</v>
      </c>
      <c r="FP8">
        <f>SUMIFS(DataRegularSeason20242025!$AA$3:$AA$1315,DataRegularSeason20242025!$B$3:$B$1315, "&lt;=" &amp; FP$1, DataRegularSeason20242025!$D$3:$D$1315, $A8)+SUMIFS(DataRegularSeason20242025!$AB$3:$AB$1315,DataRegularSeason20242025!$B$3:$B$1315, "&lt;=" &amp; FP$1, DataRegularSeason20242025!$E$3:$E$1315, $A8)</f>
        <v>16</v>
      </c>
      <c r="FQ8">
        <f>SUMIFS(DataRegularSeason20242025!$AA$3:$AA$1315,DataRegularSeason20242025!$B$3:$B$1315, "&lt;=" &amp; FQ$1, DataRegularSeason20242025!$D$3:$D$1315, $A8)+SUMIFS(DataRegularSeason20242025!$AB$3:$AB$1315,DataRegularSeason20242025!$B$3:$B$1315, "&lt;=" &amp; FQ$1, DataRegularSeason20242025!$E$3:$E$1315, $A8)</f>
        <v>16</v>
      </c>
      <c r="FR8">
        <f>SUMIFS(DataRegularSeason20242025!$AA$3:$AA$1315,DataRegularSeason20242025!$B$3:$B$1315, "&lt;=" &amp; FR$1, DataRegularSeason20242025!$D$3:$D$1315, $A8)+SUMIFS(DataRegularSeason20242025!$AB$3:$AB$1315,DataRegularSeason20242025!$B$3:$B$1315, "&lt;=" &amp; FR$1, DataRegularSeason20242025!$E$3:$E$1315, $A8)</f>
        <v>16</v>
      </c>
      <c r="FS8">
        <f>SUMIFS(DataRegularSeason20242025!$AA$3:$AA$1315,DataRegularSeason20242025!$B$3:$B$1315, "&lt;=" &amp; FS$1, DataRegularSeason20242025!$D$3:$D$1315, $A8)+SUMIFS(DataRegularSeason20242025!$AB$3:$AB$1315,DataRegularSeason20242025!$B$3:$B$1315, "&lt;=" &amp; FS$1, DataRegularSeason20242025!$E$3:$E$1315, $A8)</f>
        <v>16</v>
      </c>
      <c r="FT8">
        <f>SUMIFS(DataRegularSeason20242025!$AA$3:$AA$1315,DataRegularSeason20242025!$B$3:$B$1315, "&lt;=" &amp; FT$1, DataRegularSeason20242025!$D$3:$D$1315, $A8)+SUMIFS(DataRegularSeason20242025!$AB$3:$AB$1315,DataRegularSeason20242025!$B$3:$B$1315, "&lt;=" &amp; FT$1, DataRegularSeason20242025!$E$3:$E$1315, $A8)</f>
        <v>16</v>
      </c>
      <c r="FU8">
        <f>SUMIFS(DataRegularSeason20242025!$AA$3:$AA$1315,DataRegularSeason20242025!$B$3:$B$1315, "&lt;=" &amp; FU$1, DataRegularSeason20242025!$D$3:$D$1315, $A8)+SUMIFS(DataRegularSeason20242025!$AB$3:$AB$1315,DataRegularSeason20242025!$B$3:$B$1315, "&lt;=" &amp; FU$1, DataRegularSeason20242025!$E$3:$E$1315, $A8)</f>
        <v>16</v>
      </c>
      <c r="FV8">
        <f>SUMIFS(DataRegularSeason20242025!$AA$3:$AA$1315,DataRegularSeason20242025!$B$3:$B$1315, "&lt;=" &amp; FV$1, DataRegularSeason20242025!$D$3:$D$1315, $A8)+SUMIFS(DataRegularSeason20242025!$AB$3:$AB$1315,DataRegularSeason20242025!$B$3:$B$1315, "&lt;=" &amp; FV$1, DataRegularSeason20242025!$E$3:$E$1315, $A8)</f>
        <v>16</v>
      </c>
      <c r="FW8">
        <f>SUMIFS(DataRegularSeason20242025!$AA$3:$AA$1315,DataRegularSeason20242025!$B$3:$B$1315, "&lt;=" &amp; FW$1, DataRegularSeason20242025!$D$3:$D$1315, $A8)+SUMIFS(DataRegularSeason20242025!$AB$3:$AB$1315,DataRegularSeason20242025!$B$3:$B$1315, "&lt;=" &amp; FW$1, DataRegularSeason20242025!$E$3:$E$1315, $A8)</f>
        <v>16</v>
      </c>
      <c r="FX8">
        <f>SUMIFS(DataRegularSeason20242025!$AA$3:$AA$1315,DataRegularSeason20242025!$B$3:$B$1315, "&lt;=" &amp; FX$1, DataRegularSeason20242025!$D$3:$D$1315, $A8)+SUMIFS(DataRegularSeason20242025!$AB$3:$AB$1315,DataRegularSeason20242025!$B$3:$B$1315, "&lt;=" &amp; FX$1, DataRegularSeason20242025!$E$3:$E$1315, $A8)</f>
        <v>16</v>
      </c>
      <c r="FY8">
        <f>SUMIFS(DataRegularSeason20242025!$AA$3:$AA$1315,DataRegularSeason20242025!$B$3:$B$1315, "&lt;=" &amp; FY$1, DataRegularSeason20242025!$D$3:$D$1315, $A8)+SUMIFS(DataRegularSeason20242025!$AB$3:$AB$1315,DataRegularSeason20242025!$B$3:$B$1315, "&lt;=" &amp; FY$1, DataRegularSeason20242025!$E$3:$E$1315, $A8)</f>
        <v>16</v>
      </c>
      <c r="FZ8">
        <f>SUMIFS(DataRegularSeason20242025!$AA$3:$AA$1315,DataRegularSeason20242025!$B$3:$B$1315, "&lt;=" &amp; FZ$1, DataRegularSeason20242025!$D$3:$D$1315, $A8)+SUMIFS(DataRegularSeason20242025!$AB$3:$AB$1315,DataRegularSeason20242025!$B$3:$B$1315, "&lt;=" &amp; FZ$1, DataRegularSeason20242025!$E$3:$E$1315, $A8)</f>
        <v>16</v>
      </c>
      <c r="GA8">
        <f>SUMIFS(DataRegularSeason20242025!$AA$3:$AA$1315,DataRegularSeason20242025!$B$3:$B$1315, "&lt;=" &amp; GA$1, DataRegularSeason20242025!$D$3:$D$1315, $A8)+SUMIFS(DataRegularSeason20242025!$AB$3:$AB$1315,DataRegularSeason20242025!$B$3:$B$1315, "&lt;=" &amp; GA$1, DataRegularSeason20242025!$E$3:$E$1315, $A8)</f>
        <v>16</v>
      </c>
      <c r="GB8">
        <f>SUMIFS(DataRegularSeason20242025!$AA$3:$AA$1315,DataRegularSeason20242025!$B$3:$B$1315, "&lt;=" &amp; GB$1, DataRegularSeason20242025!$D$3:$D$1315, $A8)+SUMIFS(DataRegularSeason20242025!$AB$3:$AB$1315,DataRegularSeason20242025!$B$3:$B$1315, "&lt;=" &amp; GB$1, DataRegularSeason20242025!$E$3:$E$1315, $A8)</f>
        <v>16</v>
      </c>
      <c r="GC8">
        <f>SUMIFS(DataRegularSeason20242025!$AA$3:$AA$1315,DataRegularSeason20242025!$B$3:$B$1315, "&lt;=" &amp; GC$1, DataRegularSeason20242025!$D$3:$D$1315, $A8)+SUMIFS(DataRegularSeason20242025!$AB$3:$AB$1315,DataRegularSeason20242025!$B$3:$B$1315, "&lt;=" &amp; GC$1, DataRegularSeason20242025!$E$3:$E$1315, $A8)</f>
        <v>16</v>
      </c>
      <c r="GD8">
        <f>SUMIFS(DataRegularSeason20242025!$AA$3:$AA$1315,DataRegularSeason20242025!$B$3:$B$1315, "&lt;=" &amp; GD$1, DataRegularSeason20242025!$D$3:$D$1315, $A8)+SUMIFS(DataRegularSeason20242025!$AB$3:$AB$1315,DataRegularSeason20242025!$B$3:$B$1315, "&lt;=" &amp; GD$1, DataRegularSeason20242025!$E$3:$E$1315, $A8)</f>
        <v>16</v>
      </c>
      <c r="GE8">
        <f>SUMIFS(DataRegularSeason20242025!$AA$3:$AA$1315,DataRegularSeason20242025!$B$3:$B$1315, "&lt;=" &amp; GE$1, DataRegularSeason20242025!$D$3:$D$1315, $A8)+SUMIFS(DataRegularSeason20242025!$AB$3:$AB$1315,DataRegularSeason20242025!$B$3:$B$1315, "&lt;=" &amp; GE$1, DataRegularSeason20242025!$E$3:$E$1315, $A8)</f>
        <v>16</v>
      </c>
      <c r="GF8">
        <f>SUMIFS(DataRegularSeason20242025!$AA$3:$AA$1315,DataRegularSeason20242025!$B$3:$B$1315, "&lt;=" &amp; GF$1, DataRegularSeason20242025!$D$3:$D$1315, $A8)+SUMIFS(DataRegularSeason20242025!$AB$3:$AB$1315,DataRegularSeason20242025!$B$3:$B$1315, "&lt;=" &amp; GF$1, DataRegularSeason20242025!$E$3:$E$1315, $A8)</f>
        <v>16</v>
      </c>
      <c r="GG8">
        <f>SUMIFS(DataRegularSeason20242025!$AA$3:$AA$1315,DataRegularSeason20242025!$B$3:$B$1315, "&lt;=" &amp; GG$1, DataRegularSeason20242025!$D$3:$D$1315, $A8)+SUMIFS(DataRegularSeason20242025!$AB$3:$AB$1315,DataRegularSeason20242025!$B$3:$B$1315, "&lt;=" &amp; GG$1, DataRegularSeason20242025!$E$3:$E$1315, $A8)</f>
        <v>16</v>
      </c>
      <c r="GH8">
        <f>SUMIFS(DataRegularSeason20242025!$AA$3:$AA$1315,DataRegularSeason20242025!$B$3:$B$1315, "&lt;=" &amp; GH$1, DataRegularSeason20242025!$D$3:$D$1315, $A8)+SUMIFS(DataRegularSeason20242025!$AB$3:$AB$1315,DataRegularSeason20242025!$B$3:$B$1315, "&lt;=" &amp; GH$1, DataRegularSeason20242025!$E$3:$E$1315, $A8)</f>
        <v>16</v>
      </c>
      <c r="GI8">
        <f>SUMIFS(DataRegularSeason20242025!$AA$3:$AA$1315,DataRegularSeason20242025!$B$3:$B$1315, "&lt;=" &amp; GI$1, DataRegularSeason20242025!$D$3:$D$1315, $A8)+SUMIFS(DataRegularSeason20242025!$AB$3:$AB$1315,DataRegularSeason20242025!$B$3:$B$1315, "&lt;=" &amp; GI$1, DataRegularSeason20242025!$E$3:$E$1315, $A8)</f>
        <v>16</v>
      </c>
      <c r="GJ8">
        <f>SUMIFS(DataRegularSeason20242025!$AA$3:$AA$1315,DataRegularSeason20242025!$B$3:$B$1315, "&lt;=" &amp; GJ$1, DataRegularSeason20242025!$D$3:$D$1315, $A8)+SUMIFS(DataRegularSeason20242025!$AB$3:$AB$1315,DataRegularSeason20242025!$B$3:$B$1315, "&lt;=" &amp; GJ$1, DataRegularSeason20242025!$E$3:$E$1315, $A8)</f>
        <v>16</v>
      </c>
      <c r="GK8">
        <f>SUMIFS(DataRegularSeason20242025!$AA$3:$AA$1315,DataRegularSeason20242025!$B$3:$B$1315, "&lt;=" &amp; GK$1, DataRegularSeason20242025!$D$3:$D$1315, $A8)+SUMIFS(DataRegularSeason20242025!$AB$3:$AB$1315,DataRegularSeason20242025!$B$3:$B$1315, "&lt;=" &amp; GK$1, DataRegularSeason20242025!$E$3:$E$1315, $A8)</f>
        <v>16</v>
      </c>
      <c r="GL8">
        <f>SUMIFS(DataRegularSeason20242025!$AA$3:$AA$1315,DataRegularSeason20242025!$B$3:$B$1315, "&lt;=" &amp; GL$1, DataRegularSeason20242025!$D$3:$D$1315, $A8)+SUMIFS(DataRegularSeason20242025!$AB$3:$AB$1315,DataRegularSeason20242025!$B$3:$B$1315, "&lt;=" &amp; GL$1, DataRegularSeason20242025!$E$3:$E$1315, $A8)</f>
        <v>16</v>
      </c>
      <c r="GM8">
        <f>SUMIFS(DataRegularSeason20242025!$AA$3:$AA$1315,DataRegularSeason20242025!$B$3:$B$1315, "&lt;=" &amp; GM$1, DataRegularSeason20242025!$D$3:$D$1315, $A8)+SUMIFS(DataRegularSeason20242025!$AB$3:$AB$1315,DataRegularSeason20242025!$B$3:$B$1315, "&lt;=" &amp; GM$1, DataRegularSeason20242025!$E$3:$E$1315, $A8)</f>
        <v>16</v>
      </c>
      <c r="GN8">
        <f>SUMIFS(DataRegularSeason20242025!$AA$3:$AA$1315,DataRegularSeason20242025!$B$3:$B$1315, "&lt;=" &amp; GN$1, DataRegularSeason20242025!$D$3:$D$1315, $A8)+SUMIFS(DataRegularSeason20242025!$AB$3:$AB$1315,DataRegularSeason20242025!$B$3:$B$1315, "&lt;=" &amp; GN$1, DataRegularSeason20242025!$E$3:$E$1315, $A8)</f>
        <v>16</v>
      </c>
      <c r="GO8">
        <f>SUMIFS(DataRegularSeason20242025!$AA$3:$AA$1315,DataRegularSeason20242025!$B$3:$B$1315, "&lt;=" &amp; GO$1, DataRegularSeason20242025!$D$3:$D$1315, $A8)+SUMIFS(DataRegularSeason20242025!$AB$3:$AB$1315,DataRegularSeason20242025!$B$3:$B$1315, "&lt;=" &amp; GO$1, DataRegularSeason20242025!$E$3:$E$1315, $A8)</f>
        <v>16</v>
      </c>
      <c r="GP8">
        <f>SUMIFS(DataRegularSeason20242025!$AA$3:$AA$1315,DataRegularSeason20242025!$B$3:$B$1315, "&lt;=" &amp; GP$1, DataRegularSeason20242025!$D$3:$D$1315, $A8)+SUMIFS(DataRegularSeason20242025!$AB$3:$AB$1315,DataRegularSeason20242025!$B$3:$B$1315, "&lt;=" &amp; GP$1, DataRegularSeason20242025!$E$3:$E$1315, $A8)</f>
        <v>16</v>
      </c>
      <c r="GQ8">
        <f>SUMIFS(DataRegularSeason20242025!$AA$3:$AA$1315,DataRegularSeason20242025!$B$3:$B$1315, "&lt;=" &amp; GQ$1, DataRegularSeason20242025!$D$3:$D$1315, $A8)+SUMIFS(DataRegularSeason20242025!$AB$3:$AB$1315,DataRegularSeason20242025!$B$3:$B$1315, "&lt;=" &amp; GQ$1, DataRegularSeason20242025!$E$3:$E$1315, $A8)</f>
        <v>16</v>
      </c>
      <c r="GR8">
        <f>SUMIFS(DataRegularSeason20242025!$AA$3:$AA$1315,DataRegularSeason20242025!$B$3:$B$1315, "&lt;=" &amp; GR$1, DataRegularSeason20242025!$D$3:$D$1315, $A8)+SUMIFS(DataRegularSeason20242025!$AB$3:$AB$1315,DataRegularSeason20242025!$B$3:$B$1315, "&lt;=" &amp; GR$1, DataRegularSeason20242025!$E$3:$E$1315, $A8)</f>
        <v>16</v>
      </c>
      <c r="GS8">
        <f>SUMIFS(DataRegularSeason20242025!$AA$3:$AA$1315,DataRegularSeason20242025!$B$3:$B$1315, "&lt;=" &amp; GS$1, DataRegularSeason20242025!$D$3:$D$1315, $A8)+SUMIFS(DataRegularSeason20242025!$AB$3:$AB$1315,DataRegularSeason20242025!$B$3:$B$1315, "&lt;=" &amp; GS$1, DataRegularSeason20242025!$E$3:$E$1315, $A8)</f>
        <v>16</v>
      </c>
      <c r="GT8">
        <f>SUMIFS(DataRegularSeason20242025!$AA$3:$AA$1315,DataRegularSeason20242025!$B$3:$B$1315, "&lt;=" &amp; GT$1, DataRegularSeason20242025!$D$3:$D$1315, $A8)+SUMIFS(DataRegularSeason20242025!$AB$3:$AB$1315,DataRegularSeason20242025!$B$3:$B$1315, "&lt;=" &amp; GT$1, DataRegularSeason20242025!$E$3:$E$1315, $A8)</f>
        <v>16</v>
      </c>
      <c r="GU8">
        <f>SUMIFS(DataRegularSeason20242025!$AA$3:$AA$1315,DataRegularSeason20242025!$B$3:$B$1315, "&lt;=" &amp; GU$1, DataRegularSeason20242025!$D$3:$D$1315, $A8)+SUMIFS(DataRegularSeason20242025!$AB$3:$AB$1315,DataRegularSeason20242025!$B$3:$B$1315, "&lt;=" &amp; GU$1, DataRegularSeason20242025!$E$3:$E$1315, $A8)</f>
        <v>16</v>
      </c>
    </row>
    <row r="9" spans="1:275" x14ac:dyDescent="0.25">
      <c r="A9" t="s">
        <v>31</v>
      </c>
      <c r="B9" t="s">
        <v>98</v>
      </c>
      <c r="C9" t="s">
        <v>81</v>
      </c>
      <c r="D9">
        <f>SUMIFS(DataRegularSeason20242025!$AA$3:$AA$1315,DataRegularSeason20242025!$B$3:$B$1315, "&lt;=" &amp; D$1, DataRegularSeason20242025!$D$3:$D$1315, $A9)+SUMIFS(DataRegularSeason20242025!$AB$3:$AB$1315,DataRegularSeason20242025!$B$3:$B$1315, "&lt;=" &amp; D$1, DataRegularSeason20242025!$E$3:$E$1315, $A9)</f>
        <v>0</v>
      </c>
      <c r="E9">
        <f>SUMIFS(DataRegularSeason20242025!$AA$3:$AA$1315,DataRegularSeason20242025!$B$3:$B$1315, "&lt;=" &amp; E$1, DataRegularSeason20242025!$D$3:$D$1315, $A9)+SUMIFS(DataRegularSeason20242025!$AB$3:$AB$1315,DataRegularSeason20242025!$B$3:$B$1315, "&lt;=" &amp; E$1, DataRegularSeason20242025!$E$3:$E$1315, $A9)</f>
        <v>0</v>
      </c>
      <c r="F9">
        <f>SUMIFS(DataRegularSeason20242025!$AA$3:$AA$1315,DataRegularSeason20242025!$B$3:$B$1315, "&lt;=" &amp; F$1, DataRegularSeason20242025!$D$3:$D$1315, $A9)+SUMIFS(DataRegularSeason20242025!$AB$3:$AB$1315,DataRegularSeason20242025!$B$3:$B$1315, "&lt;=" &amp; F$1, DataRegularSeason20242025!$E$3:$E$1315, $A9)</f>
        <v>0</v>
      </c>
      <c r="G9">
        <f>SUMIFS(DataRegularSeason20242025!$AA$3:$AA$1315,DataRegularSeason20242025!$B$3:$B$1315, "&lt;=" &amp; G$1, DataRegularSeason20242025!$D$3:$D$1315, $A9)+SUMIFS(DataRegularSeason20242025!$AB$3:$AB$1315,DataRegularSeason20242025!$B$3:$B$1315, "&lt;=" &amp; G$1, DataRegularSeason20242025!$E$3:$E$1315, $A9)</f>
        <v>0</v>
      </c>
      <c r="H9">
        <f>SUMIFS(DataRegularSeason20242025!$AA$3:$AA$1315,DataRegularSeason20242025!$B$3:$B$1315, "&lt;=" &amp; H$1, DataRegularSeason20242025!$D$3:$D$1315, $A9)+SUMIFS(DataRegularSeason20242025!$AB$3:$AB$1315,DataRegularSeason20242025!$B$3:$B$1315, "&lt;=" &amp; H$1, DataRegularSeason20242025!$E$3:$E$1315, $A9)</f>
        <v>0</v>
      </c>
      <c r="I9">
        <f>SUMIFS(DataRegularSeason20242025!$AA$3:$AA$1315,DataRegularSeason20242025!$B$3:$B$1315, "&lt;=" &amp; I$1, DataRegularSeason20242025!$D$3:$D$1315, $A9)+SUMIFS(DataRegularSeason20242025!$AB$3:$AB$1315,DataRegularSeason20242025!$B$3:$B$1315, "&lt;=" &amp; I$1, DataRegularSeason20242025!$E$3:$E$1315, $A9)</f>
        <v>0</v>
      </c>
      <c r="J9">
        <f>SUMIFS(DataRegularSeason20242025!$AA$3:$AA$1315,DataRegularSeason20242025!$B$3:$B$1315, "&lt;=" &amp; J$1, DataRegularSeason20242025!$D$3:$D$1315, $A9)+SUMIFS(DataRegularSeason20242025!$AB$3:$AB$1315,DataRegularSeason20242025!$B$3:$B$1315, "&lt;=" &amp; J$1, DataRegularSeason20242025!$E$3:$E$1315, $A9)</f>
        <v>0</v>
      </c>
      <c r="K9">
        <f>SUMIFS(DataRegularSeason20242025!$AA$3:$AA$1315,DataRegularSeason20242025!$B$3:$B$1315, "&lt;=" &amp; K$1, DataRegularSeason20242025!$D$3:$D$1315, $A9)+SUMIFS(DataRegularSeason20242025!$AB$3:$AB$1315,DataRegularSeason20242025!$B$3:$B$1315, "&lt;=" &amp; K$1, DataRegularSeason20242025!$E$3:$E$1315, $A9)</f>
        <v>0</v>
      </c>
      <c r="L9">
        <f>SUMIFS(DataRegularSeason20242025!$AA$3:$AA$1315,DataRegularSeason20242025!$B$3:$B$1315, "&lt;=" &amp; L$1, DataRegularSeason20242025!$D$3:$D$1315, $A9)+SUMIFS(DataRegularSeason20242025!$AB$3:$AB$1315,DataRegularSeason20242025!$B$3:$B$1315, "&lt;=" &amp; L$1, DataRegularSeason20242025!$E$3:$E$1315, $A9)</f>
        <v>0</v>
      </c>
      <c r="M9">
        <f>SUMIFS(DataRegularSeason20242025!$AA$3:$AA$1315,DataRegularSeason20242025!$B$3:$B$1315, "&lt;=" &amp; M$1, DataRegularSeason20242025!$D$3:$D$1315, $A9)+SUMIFS(DataRegularSeason20242025!$AB$3:$AB$1315,DataRegularSeason20242025!$B$3:$B$1315, "&lt;=" &amp; M$1, DataRegularSeason20242025!$E$3:$E$1315, $A9)</f>
        <v>2</v>
      </c>
      <c r="N9">
        <f>SUMIFS(DataRegularSeason20242025!$AA$3:$AA$1315,DataRegularSeason20242025!$B$3:$B$1315, "&lt;=" &amp; N$1, DataRegularSeason20242025!$D$3:$D$1315, $A9)+SUMIFS(DataRegularSeason20242025!$AB$3:$AB$1315,DataRegularSeason20242025!$B$3:$B$1315, "&lt;=" &amp; N$1, DataRegularSeason20242025!$E$3:$E$1315, $A9)</f>
        <v>2</v>
      </c>
      <c r="O9">
        <f>SUMIFS(DataRegularSeason20242025!$AA$3:$AA$1315,DataRegularSeason20242025!$B$3:$B$1315, "&lt;=" &amp; O$1, DataRegularSeason20242025!$D$3:$D$1315, $A9)+SUMIFS(DataRegularSeason20242025!$AB$3:$AB$1315,DataRegularSeason20242025!$B$3:$B$1315, "&lt;=" &amp; O$1, DataRegularSeason20242025!$E$3:$E$1315, $A9)</f>
        <v>2</v>
      </c>
      <c r="P9">
        <f>SUMIFS(DataRegularSeason20242025!$AA$3:$AA$1315,DataRegularSeason20242025!$B$3:$B$1315, "&lt;=" &amp; P$1, DataRegularSeason20242025!$D$3:$D$1315, $A9)+SUMIFS(DataRegularSeason20242025!$AB$3:$AB$1315,DataRegularSeason20242025!$B$3:$B$1315, "&lt;=" &amp; P$1, DataRegularSeason20242025!$E$3:$E$1315, $A9)</f>
        <v>2</v>
      </c>
      <c r="Q9">
        <f>SUMIFS(DataRegularSeason20242025!$AA$3:$AA$1315,DataRegularSeason20242025!$B$3:$B$1315, "&lt;=" &amp; Q$1, DataRegularSeason20242025!$D$3:$D$1315, $A9)+SUMIFS(DataRegularSeason20242025!$AB$3:$AB$1315,DataRegularSeason20242025!$B$3:$B$1315, "&lt;=" &amp; Q$1, DataRegularSeason20242025!$E$3:$E$1315, $A9)</f>
        <v>2</v>
      </c>
      <c r="R9">
        <f>SUMIFS(DataRegularSeason20242025!$AA$3:$AA$1315,DataRegularSeason20242025!$B$3:$B$1315, "&lt;=" &amp; R$1, DataRegularSeason20242025!$D$3:$D$1315, $A9)+SUMIFS(DataRegularSeason20242025!$AB$3:$AB$1315,DataRegularSeason20242025!$B$3:$B$1315, "&lt;=" &amp; R$1, DataRegularSeason20242025!$E$3:$E$1315, $A9)</f>
        <v>2</v>
      </c>
      <c r="S9">
        <f>SUMIFS(DataRegularSeason20242025!$AA$3:$AA$1315,DataRegularSeason20242025!$B$3:$B$1315, "&lt;=" &amp; S$1, DataRegularSeason20242025!$D$3:$D$1315, $A9)+SUMIFS(DataRegularSeason20242025!$AB$3:$AB$1315,DataRegularSeason20242025!$B$3:$B$1315, "&lt;=" &amp; S$1, DataRegularSeason20242025!$E$3:$E$1315, $A9)</f>
        <v>2</v>
      </c>
      <c r="T9">
        <f>SUMIFS(DataRegularSeason20242025!$AA$3:$AA$1315,DataRegularSeason20242025!$B$3:$B$1315, "&lt;=" &amp; T$1, DataRegularSeason20242025!$D$3:$D$1315, $A9)+SUMIFS(DataRegularSeason20242025!$AB$3:$AB$1315,DataRegularSeason20242025!$B$3:$B$1315, "&lt;=" &amp; T$1, DataRegularSeason20242025!$E$3:$E$1315, $A9)</f>
        <v>4</v>
      </c>
      <c r="U9">
        <f>SUMIFS(DataRegularSeason20242025!$AA$3:$AA$1315,DataRegularSeason20242025!$B$3:$B$1315, "&lt;=" &amp; U$1, DataRegularSeason20242025!$D$3:$D$1315, $A9)+SUMIFS(DataRegularSeason20242025!$AB$3:$AB$1315,DataRegularSeason20242025!$B$3:$B$1315, "&lt;=" &amp; U$1, DataRegularSeason20242025!$E$3:$E$1315, $A9)</f>
        <v>4</v>
      </c>
      <c r="V9">
        <f>SUMIFS(DataRegularSeason20242025!$AA$3:$AA$1315,DataRegularSeason20242025!$B$3:$B$1315, "&lt;=" &amp; V$1, DataRegularSeason20242025!$D$3:$D$1315, $A9)+SUMIFS(DataRegularSeason20242025!$AB$3:$AB$1315,DataRegularSeason20242025!$B$3:$B$1315, "&lt;=" &amp; V$1, DataRegularSeason20242025!$E$3:$E$1315, $A9)</f>
        <v>4</v>
      </c>
      <c r="W9">
        <f>SUMIFS(DataRegularSeason20242025!$AA$3:$AA$1315,DataRegularSeason20242025!$B$3:$B$1315, "&lt;=" &amp; W$1, DataRegularSeason20242025!$D$3:$D$1315, $A9)+SUMIFS(DataRegularSeason20242025!$AB$3:$AB$1315,DataRegularSeason20242025!$B$3:$B$1315, "&lt;=" &amp; W$1, DataRegularSeason20242025!$E$3:$E$1315, $A9)</f>
        <v>6</v>
      </c>
      <c r="X9">
        <f>SUMIFS(DataRegularSeason20242025!$AA$3:$AA$1315,DataRegularSeason20242025!$B$3:$B$1315, "&lt;=" &amp; X$1, DataRegularSeason20242025!$D$3:$D$1315, $A9)+SUMIFS(DataRegularSeason20242025!$AB$3:$AB$1315,DataRegularSeason20242025!$B$3:$B$1315, "&lt;=" &amp; X$1, DataRegularSeason20242025!$E$3:$E$1315, $A9)</f>
        <v>6</v>
      </c>
      <c r="Y9">
        <f>SUMIFS(DataRegularSeason20242025!$AA$3:$AA$1315,DataRegularSeason20242025!$B$3:$B$1315, "&lt;=" &amp; Y$1, DataRegularSeason20242025!$D$3:$D$1315, $A9)+SUMIFS(DataRegularSeason20242025!$AB$3:$AB$1315,DataRegularSeason20242025!$B$3:$B$1315, "&lt;=" &amp; Y$1, DataRegularSeason20242025!$E$3:$E$1315, $A9)</f>
        <v>8</v>
      </c>
      <c r="Z9">
        <f>SUMIFS(DataRegularSeason20242025!$AA$3:$AA$1315,DataRegularSeason20242025!$B$3:$B$1315, "&lt;=" &amp; Z$1, DataRegularSeason20242025!$D$3:$D$1315, $A9)+SUMIFS(DataRegularSeason20242025!$AB$3:$AB$1315,DataRegularSeason20242025!$B$3:$B$1315, "&lt;=" &amp; Z$1, DataRegularSeason20242025!$E$3:$E$1315, $A9)</f>
        <v>8</v>
      </c>
      <c r="AA9">
        <f>SUMIFS(DataRegularSeason20242025!$AA$3:$AA$1315,DataRegularSeason20242025!$B$3:$B$1315, "&lt;=" &amp; AA$1, DataRegularSeason20242025!$D$3:$D$1315, $A9)+SUMIFS(DataRegularSeason20242025!$AB$3:$AB$1315,DataRegularSeason20242025!$B$3:$B$1315, "&lt;=" &amp; AA$1, DataRegularSeason20242025!$E$3:$E$1315, $A9)</f>
        <v>8</v>
      </c>
      <c r="AB9">
        <f>SUMIFS(DataRegularSeason20242025!$AA$3:$AA$1315,DataRegularSeason20242025!$B$3:$B$1315, "&lt;=" &amp; AB$1, DataRegularSeason20242025!$D$3:$D$1315, $A9)+SUMIFS(DataRegularSeason20242025!$AB$3:$AB$1315,DataRegularSeason20242025!$B$3:$B$1315, "&lt;=" &amp; AB$1, DataRegularSeason20242025!$E$3:$E$1315, $A9)</f>
        <v>9</v>
      </c>
      <c r="AC9">
        <f>SUMIFS(DataRegularSeason20242025!$AA$3:$AA$1315,DataRegularSeason20242025!$B$3:$B$1315, "&lt;=" &amp; AC$1, DataRegularSeason20242025!$D$3:$D$1315, $A9)+SUMIFS(DataRegularSeason20242025!$AB$3:$AB$1315,DataRegularSeason20242025!$B$3:$B$1315, "&lt;=" &amp; AC$1, DataRegularSeason20242025!$E$3:$E$1315, $A9)</f>
        <v>9</v>
      </c>
      <c r="AD9">
        <f>SUMIFS(DataRegularSeason20242025!$AA$3:$AA$1315,DataRegularSeason20242025!$B$3:$B$1315, "&lt;=" &amp; AD$1, DataRegularSeason20242025!$D$3:$D$1315, $A9)+SUMIFS(DataRegularSeason20242025!$AB$3:$AB$1315,DataRegularSeason20242025!$B$3:$B$1315, "&lt;=" &amp; AD$1, DataRegularSeason20242025!$E$3:$E$1315, $A9)</f>
        <v>9</v>
      </c>
      <c r="AE9">
        <f>SUMIFS(DataRegularSeason20242025!$AA$3:$AA$1315,DataRegularSeason20242025!$B$3:$B$1315, "&lt;=" &amp; AE$1, DataRegularSeason20242025!$D$3:$D$1315, $A9)+SUMIFS(DataRegularSeason20242025!$AB$3:$AB$1315,DataRegularSeason20242025!$B$3:$B$1315, "&lt;=" &amp; AE$1, DataRegularSeason20242025!$E$3:$E$1315, $A9)</f>
        <v>9</v>
      </c>
      <c r="AF9">
        <f>SUMIFS(DataRegularSeason20242025!$AA$3:$AA$1315,DataRegularSeason20242025!$B$3:$B$1315, "&lt;=" &amp; AF$1, DataRegularSeason20242025!$D$3:$D$1315, $A9)+SUMIFS(DataRegularSeason20242025!$AB$3:$AB$1315,DataRegularSeason20242025!$B$3:$B$1315, "&lt;=" &amp; AF$1, DataRegularSeason20242025!$E$3:$E$1315, $A9)</f>
        <v>9</v>
      </c>
      <c r="AG9">
        <f>SUMIFS(DataRegularSeason20242025!$AA$3:$AA$1315,DataRegularSeason20242025!$B$3:$B$1315, "&lt;=" &amp; AG$1, DataRegularSeason20242025!$D$3:$D$1315, $A9)+SUMIFS(DataRegularSeason20242025!$AB$3:$AB$1315,DataRegularSeason20242025!$B$3:$B$1315, "&lt;=" &amp; AG$1, DataRegularSeason20242025!$E$3:$E$1315, $A9)</f>
        <v>9</v>
      </c>
      <c r="AH9">
        <f>SUMIFS(DataRegularSeason20242025!$AA$3:$AA$1315,DataRegularSeason20242025!$B$3:$B$1315, "&lt;=" &amp; AH$1, DataRegularSeason20242025!$D$3:$D$1315, $A9)+SUMIFS(DataRegularSeason20242025!$AB$3:$AB$1315,DataRegularSeason20242025!$B$3:$B$1315, "&lt;=" &amp; AH$1, DataRegularSeason20242025!$E$3:$E$1315, $A9)</f>
        <v>11</v>
      </c>
      <c r="AI9">
        <f>SUMIFS(DataRegularSeason20242025!$AA$3:$AA$1315,DataRegularSeason20242025!$B$3:$B$1315, "&lt;=" &amp; AI$1, DataRegularSeason20242025!$D$3:$D$1315, $A9)+SUMIFS(DataRegularSeason20242025!$AB$3:$AB$1315,DataRegularSeason20242025!$B$3:$B$1315, "&lt;=" &amp; AI$1, DataRegularSeason20242025!$E$3:$E$1315, $A9)</f>
        <v>11</v>
      </c>
      <c r="AJ9">
        <f>SUMIFS(DataRegularSeason20242025!$AA$3:$AA$1315,DataRegularSeason20242025!$B$3:$B$1315, "&lt;=" &amp; AJ$1, DataRegularSeason20242025!$D$3:$D$1315, $A9)+SUMIFS(DataRegularSeason20242025!$AB$3:$AB$1315,DataRegularSeason20242025!$B$3:$B$1315, "&lt;=" &amp; AJ$1, DataRegularSeason20242025!$E$3:$E$1315, $A9)</f>
        <v>11</v>
      </c>
      <c r="AK9">
        <f>SUMIFS(DataRegularSeason20242025!$AA$3:$AA$1315,DataRegularSeason20242025!$B$3:$B$1315, "&lt;=" &amp; AK$1, DataRegularSeason20242025!$D$3:$D$1315, $A9)+SUMIFS(DataRegularSeason20242025!$AB$3:$AB$1315,DataRegularSeason20242025!$B$3:$B$1315, "&lt;=" &amp; AK$1, DataRegularSeason20242025!$E$3:$E$1315, $A9)</f>
        <v>11</v>
      </c>
      <c r="AL9">
        <f>SUMIFS(DataRegularSeason20242025!$AA$3:$AA$1315,DataRegularSeason20242025!$B$3:$B$1315, "&lt;=" &amp; AL$1, DataRegularSeason20242025!$D$3:$D$1315, $A9)+SUMIFS(DataRegularSeason20242025!$AB$3:$AB$1315,DataRegularSeason20242025!$B$3:$B$1315, "&lt;=" &amp; AL$1, DataRegularSeason20242025!$E$3:$E$1315, $A9)</f>
        <v>13</v>
      </c>
      <c r="AM9">
        <f>SUMIFS(DataRegularSeason20242025!$AA$3:$AA$1315,DataRegularSeason20242025!$B$3:$B$1315, "&lt;=" &amp; AM$1, DataRegularSeason20242025!$D$3:$D$1315, $A9)+SUMIFS(DataRegularSeason20242025!$AB$3:$AB$1315,DataRegularSeason20242025!$B$3:$B$1315, "&lt;=" &amp; AM$1, DataRegularSeason20242025!$E$3:$E$1315, $A9)</f>
        <v>13</v>
      </c>
      <c r="AN9">
        <f>SUMIFS(DataRegularSeason20242025!$AA$3:$AA$1315,DataRegularSeason20242025!$B$3:$B$1315, "&lt;=" &amp; AN$1, DataRegularSeason20242025!$D$3:$D$1315, $A9)+SUMIFS(DataRegularSeason20242025!$AB$3:$AB$1315,DataRegularSeason20242025!$B$3:$B$1315, "&lt;=" &amp; AN$1, DataRegularSeason20242025!$E$3:$E$1315, $A9)</f>
        <v>13</v>
      </c>
      <c r="AO9">
        <f>SUMIFS(DataRegularSeason20242025!$AA$3:$AA$1315,DataRegularSeason20242025!$B$3:$B$1315, "&lt;=" &amp; AO$1, DataRegularSeason20242025!$D$3:$D$1315, $A9)+SUMIFS(DataRegularSeason20242025!$AB$3:$AB$1315,DataRegularSeason20242025!$B$3:$B$1315, "&lt;=" &amp; AO$1, DataRegularSeason20242025!$E$3:$E$1315, $A9)</f>
        <v>13</v>
      </c>
      <c r="AP9">
        <f>SUMIFS(DataRegularSeason20242025!$AA$3:$AA$1315,DataRegularSeason20242025!$B$3:$B$1315, "&lt;=" &amp; AP$1, DataRegularSeason20242025!$D$3:$D$1315, $A9)+SUMIFS(DataRegularSeason20242025!$AB$3:$AB$1315,DataRegularSeason20242025!$B$3:$B$1315, "&lt;=" &amp; AP$1, DataRegularSeason20242025!$E$3:$E$1315, $A9)</f>
        <v>13</v>
      </c>
      <c r="AQ9">
        <f>SUMIFS(DataRegularSeason20242025!$AA$3:$AA$1315,DataRegularSeason20242025!$B$3:$B$1315, "&lt;=" &amp; AQ$1, DataRegularSeason20242025!$D$3:$D$1315, $A9)+SUMIFS(DataRegularSeason20242025!$AB$3:$AB$1315,DataRegularSeason20242025!$B$3:$B$1315, "&lt;=" &amp; AQ$1, DataRegularSeason20242025!$E$3:$E$1315, $A9)</f>
        <v>13</v>
      </c>
      <c r="AR9">
        <f>SUMIFS(DataRegularSeason20242025!$AA$3:$AA$1315,DataRegularSeason20242025!$B$3:$B$1315, "&lt;=" &amp; AR$1, DataRegularSeason20242025!$D$3:$D$1315, $A9)+SUMIFS(DataRegularSeason20242025!$AB$3:$AB$1315,DataRegularSeason20242025!$B$3:$B$1315, "&lt;=" &amp; AR$1, DataRegularSeason20242025!$E$3:$E$1315, $A9)</f>
        <v>13</v>
      </c>
      <c r="AS9">
        <f>SUMIFS(DataRegularSeason20242025!$AA$3:$AA$1315,DataRegularSeason20242025!$B$3:$B$1315, "&lt;=" &amp; AS$1, DataRegularSeason20242025!$D$3:$D$1315, $A9)+SUMIFS(DataRegularSeason20242025!$AB$3:$AB$1315,DataRegularSeason20242025!$B$3:$B$1315, "&lt;=" &amp; AS$1, DataRegularSeason20242025!$E$3:$E$1315, $A9)</f>
        <v>15</v>
      </c>
      <c r="AT9">
        <f>SUMIFS(DataRegularSeason20242025!$AA$3:$AA$1315,DataRegularSeason20242025!$B$3:$B$1315, "&lt;=" &amp; AT$1, DataRegularSeason20242025!$D$3:$D$1315, $A9)+SUMIFS(DataRegularSeason20242025!$AB$3:$AB$1315,DataRegularSeason20242025!$B$3:$B$1315, "&lt;=" &amp; AT$1, DataRegularSeason20242025!$E$3:$E$1315, $A9)</f>
        <v>15</v>
      </c>
      <c r="AU9">
        <f>SUMIFS(DataRegularSeason20242025!$AA$3:$AA$1315,DataRegularSeason20242025!$B$3:$B$1315, "&lt;=" &amp; AU$1, DataRegularSeason20242025!$D$3:$D$1315, $A9)+SUMIFS(DataRegularSeason20242025!$AB$3:$AB$1315,DataRegularSeason20242025!$B$3:$B$1315, "&lt;=" &amp; AU$1, DataRegularSeason20242025!$E$3:$E$1315, $A9)</f>
        <v>15</v>
      </c>
      <c r="AV9">
        <f>SUMIFS(DataRegularSeason20242025!$AA$3:$AA$1315,DataRegularSeason20242025!$B$3:$B$1315, "&lt;=" &amp; AV$1, DataRegularSeason20242025!$D$3:$D$1315, $A9)+SUMIFS(DataRegularSeason20242025!$AB$3:$AB$1315,DataRegularSeason20242025!$B$3:$B$1315, "&lt;=" &amp; AV$1, DataRegularSeason20242025!$E$3:$E$1315, $A9)</f>
        <v>15</v>
      </c>
      <c r="AW9">
        <f>SUMIFS(DataRegularSeason20242025!$AA$3:$AA$1315,DataRegularSeason20242025!$B$3:$B$1315, "&lt;=" &amp; AW$1, DataRegularSeason20242025!$D$3:$D$1315, $A9)+SUMIFS(DataRegularSeason20242025!$AB$3:$AB$1315,DataRegularSeason20242025!$B$3:$B$1315, "&lt;=" &amp; AW$1, DataRegularSeason20242025!$E$3:$E$1315, $A9)</f>
        <v>15</v>
      </c>
      <c r="AX9">
        <f>SUMIFS(DataRegularSeason20242025!$AA$3:$AA$1315,DataRegularSeason20242025!$B$3:$B$1315, "&lt;=" &amp; AX$1, DataRegularSeason20242025!$D$3:$D$1315, $A9)+SUMIFS(DataRegularSeason20242025!$AB$3:$AB$1315,DataRegularSeason20242025!$B$3:$B$1315, "&lt;=" &amp; AX$1, DataRegularSeason20242025!$E$3:$E$1315, $A9)</f>
        <v>16</v>
      </c>
      <c r="AY9">
        <f>SUMIFS(DataRegularSeason20242025!$AA$3:$AA$1315,DataRegularSeason20242025!$B$3:$B$1315, "&lt;=" &amp; AY$1, DataRegularSeason20242025!$D$3:$D$1315, $A9)+SUMIFS(DataRegularSeason20242025!$AB$3:$AB$1315,DataRegularSeason20242025!$B$3:$B$1315, "&lt;=" &amp; AY$1, DataRegularSeason20242025!$E$3:$E$1315, $A9)</f>
        <v>16</v>
      </c>
      <c r="AZ9">
        <f>SUMIFS(DataRegularSeason20242025!$AA$3:$AA$1315,DataRegularSeason20242025!$B$3:$B$1315, "&lt;=" &amp; AZ$1, DataRegularSeason20242025!$D$3:$D$1315, $A9)+SUMIFS(DataRegularSeason20242025!$AB$3:$AB$1315,DataRegularSeason20242025!$B$3:$B$1315, "&lt;=" &amp; AZ$1, DataRegularSeason20242025!$E$3:$E$1315, $A9)</f>
        <v>16</v>
      </c>
      <c r="BA9">
        <f>SUMIFS(DataRegularSeason20242025!$AA$3:$AA$1315,DataRegularSeason20242025!$B$3:$B$1315, "&lt;=" &amp; BA$1, DataRegularSeason20242025!$D$3:$D$1315, $A9)+SUMIFS(DataRegularSeason20242025!$AB$3:$AB$1315,DataRegularSeason20242025!$B$3:$B$1315, "&lt;=" &amp; BA$1, DataRegularSeason20242025!$E$3:$E$1315, $A9)</f>
        <v>16</v>
      </c>
      <c r="BB9">
        <f>SUMIFS(DataRegularSeason20242025!$AA$3:$AA$1315,DataRegularSeason20242025!$B$3:$B$1315, "&lt;=" &amp; BB$1, DataRegularSeason20242025!$D$3:$D$1315, $A9)+SUMIFS(DataRegularSeason20242025!$AB$3:$AB$1315,DataRegularSeason20242025!$B$3:$B$1315, "&lt;=" &amp; BB$1, DataRegularSeason20242025!$E$3:$E$1315, $A9)</f>
        <v>16</v>
      </c>
      <c r="BC9">
        <f>SUMIFS(DataRegularSeason20242025!$AA$3:$AA$1315,DataRegularSeason20242025!$B$3:$B$1315, "&lt;=" &amp; BC$1, DataRegularSeason20242025!$D$3:$D$1315, $A9)+SUMIFS(DataRegularSeason20242025!$AB$3:$AB$1315,DataRegularSeason20242025!$B$3:$B$1315, "&lt;=" &amp; BC$1, DataRegularSeason20242025!$E$3:$E$1315, $A9)</f>
        <v>16</v>
      </c>
      <c r="BD9">
        <f>SUMIFS(DataRegularSeason20242025!$AA$3:$AA$1315,DataRegularSeason20242025!$B$3:$B$1315, "&lt;=" &amp; BD$1, DataRegularSeason20242025!$D$3:$D$1315, $A9)+SUMIFS(DataRegularSeason20242025!$AB$3:$AB$1315,DataRegularSeason20242025!$B$3:$B$1315, "&lt;=" &amp; BD$1, DataRegularSeason20242025!$E$3:$E$1315, $A9)</f>
        <v>16</v>
      </c>
      <c r="BE9">
        <f>SUMIFS(DataRegularSeason20242025!$AA$3:$AA$1315,DataRegularSeason20242025!$B$3:$B$1315, "&lt;=" &amp; BE$1, DataRegularSeason20242025!$D$3:$D$1315, $A9)+SUMIFS(DataRegularSeason20242025!$AB$3:$AB$1315,DataRegularSeason20242025!$B$3:$B$1315, "&lt;=" &amp; BE$1, DataRegularSeason20242025!$E$3:$E$1315, $A9)</f>
        <v>16</v>
      </c>
      <c r="BF9">
        <f>SUMIFS(DataRegularSeason20242025!$AA$3:$AA$1315,DataRegularSeason20242025!$B$3:$B$1315, "&lt;=" &amp; BF$1, DataRegularSeason20242025!$D$3:$D$1315, $A9)+SUMIFS(DataRegularSeason20242025!$AB$3:$AB$1315,DataRegularSeason20242025!$B$3:$B$1315, "&lt;=" &amp; BF$1, DataRegularSeason20242025!$E$3:$E$1315, $A9)</f>
        <v>16</v>
      </c>
      <c r="BG9">
        <f>SUMIFS(DataRegularSeason20242025!$AA$3:$AA$1315,DataRegularSeason20242025!$B$3:$B$1315, "&lt;=" &amp; BG$1, DataRegularSeason20242025!$D$3:$D$1315, $A9)+SUMIFS(DataRegularSeason20242025!$AB$3:$AB$1315,DataRegularSeason20242025!$B$3:$B$1315, "&lt;=" &amp; BG$1, DataRegularSeason20242025!$E$3:$E$1315, $A9)</f>
        <v>16</v>
      </c>
      <c r="BH9">
        <f>SUMIFS(DataRegularSeason20242025!$AA$3:$AA$1315,DataRegularSeason20242025!$B$3:$B$1315, "&lt;=" &amp; BH$1, DataRegularSeason20242025!$D$3:$D$1315, $A9)+SUMIFS(DataRegularSeason20242025!$AB$3:$AB$1315,DataRegularSeason20242025!$B$3:$B$1315, "&lt;=" &amp; BH$1, DataRegularSeason20242025!$E$3:$E$1315, $A9)</f>
        <v>16</v>
      </c>
      <c r="BI9">
        <f>SUMIFS(DataRegularSeason20242025!$AA$3:$AA$1315,DataRegularSeason20242025!$B$3:$B$1315, "&lt;=" &amp; BI$1, DataRegularSeason20242025!$D$3:$D$1315, $A9)+SUMIFS(DataRegularSeason20242025!$AB$3:$AB$1315,DataRegularSeason20242025!$B$3:$B$1315, "&lt;=" &amp; BI$1, DataRegularSeason20242025!$E$3:$E$1315, $A9)</f>
        <v>16</v>
      </c>
      <c r="BJ9">
        <f>SUMIFS(DataRegularSeason20242025!$AA$3:$AA$1315,DataRegularSeason20242025!$B$3:$B$1315, "&lt;=" &amp; BJ$1, DataRegularSeason20242025!$D$3:$D$1315, $A9)+SUMIFS(DataRegularSeason20242025!$AB$3:$AB$1315,DataRegularSeason20242025!$B$3:$B$1315, "&lt;=" &amp; BJ$1, DataRegularSeason20242025!$E$3:$E$1315, $A9)</f>
        <v>16</v>
      </c>
      <c r="BK9">
        <f>SUMIFS(DataRegularSeason20242025!$AA$3:$AA$1315,DataRegularSeason20242025!$B$3:$B$1315, "&lt;=" &amp; BK$1, DataRegularSeason20242025!$D$3:$D$1315, $A9)+SUMIFS(DataRegularSeason20242025!$AB$3:$AB$1315,DataRegularSeason20242025!$B$3:$B$1315, "&lt;=" &amp; BK$1, DataRegularSeason20242025!$E$3:$E$1315, $A9)</f>
        <v>16</v>
      </c>
      <c r="BL9">
        <f>SUMIFS(DataRegularSeason20242025!$AA$3:$AA$1315,DataRegularSeason20242025!$B$3:$B$1315, "&lt;=" &amp; BL$1, DataRegularSeason20242025!$D$3:$D$1315, $A9)+SUMIFS(DataRegularSeason20242025!$AB$3:$AB$1315,DataRegularSeason20242025!$B$3:$B$1315, "&lt;=" &amp; BL$1, DataRegularSeason20242025!$E$3:$E$1315, $A9)</f>
        <v>16</v>
      </c>
      <c r="BM9">
        <f>SUMIFS(DataRegularSeason20242025!$AA$3:$AA$1315,DataRegularSeason20242025!$B$3:$B$1315, "&lt;=" &amp; BM$1, DataRegularSeason20242025!$D$3:$D$1315, $A9)+SUMIFS(DataRegularSeason20242025!$AB$3:$AB$1315,DataRegularSeason20242025!$B$3:$B$1315, "&lt;=" &amp; BM$1, DataRegularSeason20242025!$E$3:$E$1315, $A9)</f>
        <v>16</v>
      </c>
      <c r="BN9">
        <f>SUMIFS(DataRegularSeason20242025!$AA$3:$AA$1315,DataRegularSeason20242025!$B$3:$B$1315, "&lt;=" &amp; BN$1, DataRegularSeason20242025!$D$3:$D$1315, $A9)+SUMIFS(DataRegularSeason20242025!$AB$3:$AB$1315,DataRegularSeason20242025!$B$3:$B$1315, "&lt;=" &amp; BN$1, DataRegularSeason20242025!$E$3:$E$1315, $A9)</f>
        <v>16</v>
      </c>
      <c r="BO9">
        <f>SUMIFS(DataRegularSeason20242025!$AA$3:$AA$1315,DataRegularSeason20242025!$B$3:$B$1315, "&lt;=" &amp; BO$1, DataRegularSeason20242025!$D$3:$D$1315, $A9)+SUMIFS(DataRegularSeason20242025!$AB$3:$AB$1315,DataRegularSeason20242025!$B$3:$B$1315, "&lt;=" &amp; BO$1, DataRegularSeason20242025!$E$3:$E$1315, $A9)</f>
        <v>16</v>
      </c>
      <c r="BP9">
        <f>SUMIFS(DataRegularSeason20242025!$AA$3:$AA$1315,DataRegularSeason20242025!$B$3:$B$1315, "&lt;=" &amp; BP$1, DataRegularSeason20242025!$D$3:$D$1315, $A9)+SUMIFS(DataRegularSeason20242025!$AB$3:$AB$1315,DataRegularSeason20242025!$B$3:$B$1315, "&lt;=" &amp; BP$1, DataRegularSeason20242025!$E$3:$E$1315, $A9)</f>
        <v>16</v>
      </c>
      <c r="BQ9">
        <f>SUMIFS(DataRegularSeason20242025!$AA$3:$AA$1315,DataRegularSeason20242025!$B$3:$B$1315, "&lt;=" &amp; BQ$1, DataRegularSeason20242025!$D$3:$D$1315, $A9)+SUMIFS(DataRegularSeason20242025!$AB$3:$AB$1315,DataRegularSeason20242025!$B$3:$B$1315, "&lt;=" &amp; BQ$1, DataRegularSeason20242025!$E$3:$E$1315, $A9)</f>
        <v>16</v>
      </c>
      <c r="BR9">
        <f>SUMIFS(DataRegularSeason20242025!$AA$3:$AA$1315,DataRegularSeason20242025!$B$3:$B$1315, "&lt;=" &amp; BR$1, DataRegularSeason20242025!$D$3:$D$1315, $A9)+SUMIFS(DataRegularSeason20242025!$AB$3:$AB$1315,DataRegularSeason20242025!$B$3:$B$1315, "&lt;=" &amp; BR$1, DataRegularSeason20242025!$E$3:$E$1315, $A9)</f>
        <v>16</v>
      </c>
      <c r="BS9">
        <f>SUMIFS(DataRegularSeason20242025!$AA$3:$AA$1315,DataRegularSeason20242025!$B$3:$B$1315, "&lt;=" &amp; BS$1, DataRegularSeason20242025!$D$3:$D$1315, $A9)+SUMIFS(DataRegularSeason20242025!$AB$3:$AB$1315,DataRegularSeason20242025!$B$3:$B$1315, "&lt;=" &amp; BS$1, DataRegularSeason20242025!$E$3:$E$1315, $A9)</f>
        <v>16</v>
      </c>
      <c r="BT9">
        <f>SUMIFS(DataRegularSeason20242025!$AA$3:$AA$1315,DataRegularSeason20242025!$B$3:$B$1315, "&lt;=" &amp; BT$1, DataRegularSeason20242025!$D$3:$D$1315, $A9)+SUMIFS(DataRegularSeason20242025!$AB$3:$AB$1315,DataRegularSeason20242025!$B$3:$B$1315, "&lt;=" &amp; BT$1, DataRegularSeason20242025!$E$3:$E$1315, $A9)</f>
        <v>16</v>
      </c>
      <c r="BU9">
        <f>SUMIFS(DataRegularSeason20242025!$AA$3:$AA$1315,DataRegularSeason20242025!$B$3:$B$1315, "&lt;=" &amp; BU$1, DataRegularSeason20242025!$D$3:$D$1315, $A9)+SUMIFS(DataRegularSeason20242025!$AB$3:$AB$1315,DataRegularSeason20242025!$B$3:$B$1315, "&lt;=" &amp; BU$1, DataRegularSeason20242025!$E$3:$E$1315, $A9)</f>
        <v>16</v>
      </c>
      <c r="BV9">
        <f>SUMIFS(DataRegularSeason20242025!$AA$3:$AA$1315,DataRegularSeason20242025!$B$3:$B$1315, "&lt;=" &amp; BV$1, DataRegularSeason20242025!$D$3:$D$1315, $A9)+SUMIFS(DataRegularSeason20242025!$AB$3:$AB$1315,DataRegularSeason20242025!$B$3:$B$1315, "&lt;=" &amp; BV$1, DataRegularSeason20242025!$E$3:$E$1315, $A9)</f>
        <v>16</v>
      </c>
      <c r="BW9">
        <f>SUMIFS(DataRegularSeason20242025!$AA$3:$AA$1315,DataRegularSeason20242025!$B$3:$B$1315, "&lt;=" &amp; BW$1, DataRegularSeason20242025!$D$3:$D$1315, $A9)+SUMIFS(DataRegularSeason20242025!$AB$3:$AB$1315,DataRegularSeason20242025!$B$3:$B$1315, "&lt;=" &amp; BW$1, DataRegularSeason20242025!$E$3:$E$1315, $A9)</f>
        <v>16</v>
      </c>
      <c r="BX9">
        <f>SUMIFS(DataRegularSeason20242025!$AA$3:$AA$1315,DataRegularSeason20242025!$B$3:$B$1315, "&lt;=" &amp; BX$1, DataRegularSeason20242025!$D$3:$D$1315, $A9)+SUMIFS(DataRegularSeason20242025!$AB$3:$AB$1315,DataRegularSeason20242025!$B$3:$B$1315, "&lt;=" &amp; BX$1, DataRegularSeason20242025!$E$3:$E$1315, $A9)</f>
        <v>16</v>
      </c>
      <c r="BY9">
        <f>SUMIFS(DataRegularSeason20242025!$AA$3:$AA$1315,DataRegularSeason20242025!$B$3:$B$1315, "&lt;=" &amp; BY$1, DataRegularSeason20242025!$D$3:$D$1315, $A9)+SUMIFS(DataRegularSeason20242025!$AB$3:$AB$1315,DataRegularSeason20242025!$B$3:$B$1315, "&lt;=" &amp; BY$1, DataRegularSeason20242025!$E$3:$E$1315, $A9)</f>
        <v>16</v>
      </c>
      <c r="BZ9">
        <f>SUMIFS(DataRegularSeason20242025!$AA$3:$AA$1315,DataRegularSeason20242025!$B$3:$B$1315, "&lt;=" &amp; BZ$1, DataRegularSeason20242025!$D$3:$D$1315, $A9)+SUMIFS(DataRegularSeason20242025!$AB$3:$AB$1315,DataRegularSeason20242025!$B$3:$B$1315, "&lt;=" &amp; BZ$1, DataRegularSeason20242025!$E$3:$E$1315, $A9)</f>
        <v>16</v>
      </c>
      <c r="CA9">
        <f>SUMIFS(DataRegularSeason20242025!$AA$3:$AA$1315,DataRegularSeason20242025!$B$3:$B$1315, "&lt;=" &amp; CA$1, DataRegularSeason20242025!$D$3:$D$1315, $A9)+SUMIFS(DataRegularSeason20242025!$AB$3:$AB$1315,DataRegularSeason20242025!$B$3:$B$1315, "&lt;=" &amp; CA$1, DataRegularSeason20242025!$E$3:$E$1315, $A9)</f>
        <v>16</v>
      </c>
      <c r="CB9">
        <f>SUMIFS(DataRegularSeason20242025!$AA$3:$AA$1315,DataRegularSeason20242025!$B$3:$B$1315, "&lt;=" &amp; CB$1, DataRegularSeason20242025!$D$3:$D$1315, $A9)+SUMIFS(DataRegularSeason20242025!$AB$3:$AB$1315,DataRegularSeason20242025!$B$3:$B$1315, "&lt;=" &amp; CB$1, DataRegularSeason20242025!$E$3:$E$1315, $A9)</f>
        <v>16</v>
      </c>
      <c r="CC9">
        <f>SUMIFS(DataRegularSeason20242025!$AA$3:$AA$1315,DataRegularSeason20242025!$B$3:$B$1315, "&lt;=" &amp; CC$1, DataRegularSeason20242025!$D$3:$D$1315, $A9)+SUMIFS(DataRegularSeason20242025!$AB$3:$AB$1315,DataRegularSeason20242025!$B$3:$B$1315, "&lt;=" &amp; CC$1, DataRegularSeason20242025!$E$3:$E$1315, $A9)</f>
        <v>16</v>
      </c>
      <c r="CD9">
        <f>SUMIFS(DataRegularSeason20242025!$AA$3:$AA$1315,DataRegularSeason20242025!$B$3:$B$1315, "&lt;=" &amp; CD$1, DataRegularSeason20242025!$D$3:$D$1315, $A9)+SUMIFS(DataRegularSeason20242025!$AB$3:$AB$1315,DataRegularSeason20242025!$B$3:$B$1315, "&lt;=" &amp; CD$1, DataRegularSeason20242025!$E$3:$E$1315, $A9)</f>
        <v>16</v>
      </c>
      <c r="CE9">
        <f>SUMIFS(DataRegularSeason20242025!$AA$3:$AA$1315,DataRegularSeason20242025!$B$3:$B$1315, "&lt;=" &amp; CE$1, DataRegularSeason20242025!$D$3:$D$1315, $A9)+SUMIFS(DataRegularSeason20242025!$AB$3:$AB$1315,DataRegularSeason20242025!$B$3:$B$1315, "&lt;=" &amp; CE$1, DataRegularSeason20242025!$E$3:$E$1315, $A9)</f>
        <v>16</v>
      </c>
      <c r="CF9">
        <f>SUMIFS(DataRegularSeason20242025!$AA$3:$AA$1315,DataRegularSeason20242025!$B$3:$B$1315, "&lt;=" &amp; CF$1, DataRegularSeason20242025!$D$3:$D$1315, $A9)+SUMIFS(DataRegularSeason20242025!$AB$3:$AB$1315,DataRegularSeason20242025!$B$3:$B$1315, "&lt;=" &amp; CF$1, DataRegularSeason20242025!$E$3:$E$1315, $A9)</f>
        <v>16</v>
      </c>
      <c r="CG9">
        <f>SUMIFS(DataRegularSeason20242025!$AA$3:$AA$1315,DataRegularSeason20242025!$B$3:$B$1315, "&lt;=" &amp; CG$1, DataRegularSeason20242025!$D$3:$D$1315, $A9)+SUMIFS(DataRegularSeason20242025!$AB$3:$AB$1315,DataRegularSeason20242025!$B$3:$B$1315, "&lt;=" &amp; CG$1, DataRegularSeason20242025!$E$3:$E$1315, $A9)</f>
        <v>16</v>
      </c>
      <c r="CH9">
        <f>SUMIFS(DataRegularSeason20242025!$AA$3:$AA$1315,DataRegularSeason20242025!$B$3:$B$1315, "&lt;=" &amp; CH$1, DataRegularSeason20242025!$D$3:$D$1315, $A9)+SUMIFS(DataRegularSeason20242025!$AB$3:$AB$1315,DataRegularSeason20242025!$B$3:$B$1315, "&lt;=" &amp; CH$1, DataRegularSeason20242025!$E$3:$E$1315, $A9)</f>
        <v>16</v>
      </c>
      <c r="CI9">
        <f>SUMIFS(DataRegularSeason20242025!$AA$3:$AA$1315,DataRegularSeason20242025!$B$3:$B$1315, "&lt;=" &amp; CI$1, DataRegularSeason20242025!$D$3:$D$1315, $A9)+SUMIFS(DataRegularSeason20242025!$AB$3:$AB$1315,DataRegularSeason20242025!$B$3:$B$1315, "&lt;=" &amp; CI$1, DataRegularSeason20242025!$E$3:$E$1315, $A9)</f>
        <v>16</v>
      </c>
      <c r="CJ9">
        <f>SUMIFS(DataRegularSeason20242025!$AA$3:$AA$1315,DataRegularSeason20242025!$B$3:$B$1315, "&lt;=" &amp; CJ$1, DataRegularSeason20242025!$D$3:$D$1315, $A9)+SUMIFS(DataRegularSeason20242025!$AB$3:$AB$1315,DataRegularSeason20242025!$B$3:$B$1315, "&lt;=" &amp; CJ$1, DataRegularSeason20242025!$E$3:$E$1315, $A9)</f>
        <v>16</v>
      </c>
      <c r="CK9">
        <f>SUMIFS(DataRegularSeason20242025!$AA$3:$AA$1315,DataRegularSeason20242025!$B$3:$B$1315, "&lt;=" &amp; CK$1, DataRegularSeason20242025!$D$3:$D$1315, $A9)+SUMIFS(DataRegularSeason20242025!$AB$3:$AB$1315,DataRegularSeason20242025!$B$3:$B$1315, "&lt;=" &amp; CK$1, DataRegularSeason20242025!$E$3:$E$1315, $A9)</f>
        <v>16</v>
      </c>
      <c r="CL9">
        <f>SUMIFS(DataRegularSeason20242025!$AA$3:$AA$1315,DataRegularSeason20242025!$B$3:$B$1315, "&lt;=" &amp; CL$1, DataRegularSeason20242025!$D$3:$D$1315, $A9)+SUMIFS(DataRegularSeason20242025!$AB$3:$AB$1315,DataRegularSeason20242025!$B$3:$B$1315, "&lt;=" &amp; CL$1, DataRegularSeason20242025!$E$3:$E$1315, $A9)</f>
        <v>16</v>
      </c>
      <c r="CM9">
        <f>SUMIFS(DataRegularSeason20242025!$AA$3:$AA$1315,DataRegularSeason20242025!$B$3:$B$1315, "&lt;=" &amp; CM$1, DataRegularSeason20242025!$D$3:$D$1315, $A9)+SUMIFS(DataRegularSeason20242025!$AB$3:$AB$1315,DataRegularSeason20242025!$B$3:$B$1315, "&lt;=" &amp; CM$1, DataRegularSeason20242025!$E$3:$E$1315, $A9)</f>
        <v>16</v>
      </c>
      <c r="CN9">
        <f>SUMIFS(DataRegularSeason20242025!$AA$3:$AA$1315,DataRegularSeason20242025!$B$3:$B$1315, "&lt;=" &amp; CN$1, DataRegularSeason20242025!$D$3:$D$1315, $A9)+SUMIFS(DataRegularSeason20242025!$AB$3:$AB$1315,DataRegularSeason20242025!$B$3:$B$1315, "&lt;=" &amp; CN$1, DataRegularSeason20242025!$E$3:$E$1315, $A9)</f>
        <v>16</v>
      </c>
      <c r="CO9">
        <f>SUMIFS(DataRegularSeason20242025!$AA$3:$AA$1315,DataRegularSeason20242025!$B$3:$B$1315, "&lt;=" &amp; CO$1, DataRegularSeason20242025!$D$3:$D$1315, $A9)+SUMIFS(DataRegularSeason20242025!$AB$3:$AB$1315,DataRegularSeason20242025!$B$3:$B$1315, "&lt;=" &amp; CO$1, DataRegularSeason20242025!$E$3:$E$1315, $A9)</f>
        <v>16</v>
      </c>
      <c r="CP9">
        <f>SUMIFS(DataRegularSeason20242025!$AA$3:$AA$1315,DataRegularSeason20242025!$B$3:$B$1315, "&lt;=" &amp; CP$1, DataRegularSeason20242025!$D$3:$D$1315, $A9)+SUMIFS(DataRegularSeason20242025!$AB$3:$AB$1315,DataRegularSeason20242025!$B$3:$B$1315, "&lt;=" &amp; CP$1, DataRegularSeason20242025!$E$3:$E$1315, $A9)</f>
        <v>16</v>
      </c>
      <c r="CQ9">
        <f>SUMIFS(DataRegularSeason20242025!$AA$3:$AA$1315,DataRegularSeason20242025!$B$3:$B$1315, "&lt;=" &amp; CQ$1, DataRegularSeason20242025!$D$3:$D$1315, $A9)+SUMIFS(DataRegularSeason20242025!$AB$3:$AB$1315,DataRegularSeason20242025!$B$3:$B$1315, "&lt;=" &amp; CQ$1, DataRegularSeason20242025!$E$3:$E$1315, $A9)</f>
        <v>16</v>
      </c>
      <c r="CR9">
        <f>SUMIFS(DataRegularSeason20242025!$AA$3:$AA$1315,DataRegularSeason20242025!$B$3:$B$1315, "&lt;=" &amp; CR$1, DataRegularSeason20242025!$D$3:$D$1315, $A9)+SUMIFS(DataRegularSeason20242025!$AB$3:$AB$1315,DataRegularSeason20242025!$B$3:$B$1315, "&lt;=" &amp; CR$1, DataRegularSeason20242025!$E$3:$E$1315, $A9)</f>
        <v>16</v>
      </c>
      <c r="CS9">
        <f>SUMIFS(DataRegularSeason20242025!$AA$3:$AA$1315,DataRegularSeason20242025!$B$3:$B$1315, "&lt;=" &amp; CS$1, DataRegularSeason20242025!$D$3:$D$1315, $A9)+SUMIFS(DataRegularSeason20242025!$AB$3:$AB$1315,DataRegularSeason20242025!$B$3:$B$1315, "&lt;=" &amp; CS$1, DataRegularSeason20242025!$E$3:$E$1315, $A9)</f>
        <v>16</v>
      </c>
      <c r="CT9">
        <f>SUMIFS(DataRegularSeason20242025!$AA$3:$AA$1315,DataRegularSeason20242025!$B$3:$B$1315, "&lt;=" &amp; CT$1, DataRegularSeason20242025!$D$3:$D$1315, $A9)+SUMIFS(DataRegularSeason20242025!$AB$3:$AB$1315,DataRegularSeason20242025!$B$3:$B$1315, "&lt;=" &amp; CT$1, DataRegularSeason20242025!$E$3:$E$1315, $A9)</f>
        <v>16</v>
      </c>
      <c r="CU9">
        <f>SUMIFS(DataRegularSeason20242025!$AA$3:$AA$1315,DataRegularSeason20242025!$B$3:$B$1315, "&lt;=" &amp; CU$1, DataRegularSeason20242025!$D$3:$D$1315, $A9)+SUMIFS(DataRegularSeason20242025!$AB$3:$AB$1315,DataRegularSeason20242025!$B$3:$B$1315, "&lt;=" &amp; CU$1, DataRegularSeason20242025!$E$3:$E$1315, $A9)</f>
        <v>16</v>
      </c>
      <c r="CV9">
        <f>SUMIFS(DataRegularSeason20242025!$AA$3:$AA$1315,DataRegularSeason20242025!$B$3:$B$1315, "&lt;=" &amp; CV$1, DataRegularSeason20242025!$D$3:$D$1315, $A9)+SUMIFS(DataRegularSeason20242025!$AB$3:$AB$1315,DataRegularSeason20242025!$B$3:$B$1315, "&lt;=" &amp; CV$1, DataRegularSeason20242025!$E$3:$E$1315, $A9)</f>
        <v>16</v>
      </c>
      <c r="CW9">
        <f>SUMIFS(DataRegularSeason20242025!$AA$3:$AA$1315,DataRegularSeason20242025!$B$3:$B$1315, "&lt;=" &amp; CW$1, DataRegularSeason20242025!$D$3:$D$1315, $A9)+SUMIFS(DataRegularSeason20242025!$AB$3:$AB$1315,DataRegularSeason20242025!$B$3:$B$1315, "&lt;=" &amp; CW$1, DataRegularSeason20242025!$E$3:$E$1315, $A9)</f>
        <v>16</v>
      </c>
      <c r="CX9">
        <f>SUMIFS(DataRegularSeason20242025!$AA$3:$AA$1315,DataRegularSeason20242025!$B$3:$B$1315, "&lt;=" &amp; CX$1, DataRegularSeason20242025!$D$3:$D$1315, $A9)+SUMIFS(DataRegularSeason20242025!$AB$3:$AB$1315,DataRegularSeason20242025!$B$3:$B$1315, "&lt;=" &amp; CX$1, DataRegularSeason20242025!$E$3:$E$1315, $A9)</f>
        <v>16</v>
      </c>
      <c r="CY9">
        <f>SUMIFS(DataRegularSeason20242025!$AA$3:$AA$1315,DataRegularSeason20242025!$B$3:$B$1315, "&lt;=" &amp; CY$1, DataRegularSeason20242025!$D$3:$D$1315, $A9)+SUMIFS(DataRegularSeason20242025!$AB$3:$AB$1315,DataRegularSeason20242025!$B$3:$B$1315, "&lt;=" &amp; CY$1, DataRegularSeason20242025!$E$3:$E$1315, $A9)</f>
        <v>16</v>
      </c>
      <c r="CZ9">
        <f>SUMIFS(DataRegularSeason20242025!$AA$3:$AA$1315,DataRegularSeason20242025!$B$3:$B$1315, "&lt;=" &amp; CZ$1, DataRegularSeason20242025!$D$3:$D$1315, $A9)+SUMIFS(DataRegularSeason20242025!$AB$3:$AB$1315,DataRegularSeason20242025!$B$3:$B$1315, "&lt;=" &amp; CZ$1, DataRegularSeason20242025!$E$3:$E$1315, $A9)</f>
        <v>16</v>
      </c>
      <c r="DA9">
        <f>SUMIFS(DataRegularSeason20242025!$AA$3:$AA$1315,DataRegularSeason20242025!$B$3:$B$1315, "&lt;=" &amp; DA$1, DataRegularSeason20242025!$D$3:$D$1315, $A9)+SUMIFS(DataRegularSeason20242025!$AB$3:$AB$1315,DataRegularSeason20242025!$B$3:$B$1315, "&lt;=" &amp; DA$1, DataRegularSeason20242025!$E$3:$E$1315, $A9)</f>
        <v>16</v>
      </c>
      <c r="DB9">
        <f>SUMIFS(DataRegularSeason20242025!$AA$3:$AA$1315,DataRegularSeason20242025!$B$3:$B$1315, "&lt;=" &amp; DB$1, DataRegularSeason20242025!$D$3:$D$1315, $A9)+SUMIFS(DataRegularSeason20242025!$AB$3:$AB$1315,DataRegularSeason20242025!$B$3:$B$1315, "&lt;=" &amp; DB$1, DataRegularSeason20242025!$E$3:$E$1315, $A9)</f>
        <v>16</v>
      </c>
      <c r="DC9">
        <f>SUMIFS(DataRegularSeason20242025!$AA$3:$AA$1315,DataRegularSeason20242025!$B$3:$B$1315, "&lt;=" &amp; DC$1, DataRegularSeason20242025!$D$3:$D$1315, $A9)+SUMIFS(DataRegularSeason20242025!$AB$3:$AB$1315,DataRegularSeason20242025!$B$3:$B$1315, "&lt;=" &amp; DC$1, DataRegularSeason20242025!$E$3:$E$1315, $A9)</f>
        <v>16</v>
      </c>
      <c r="DD9">
        <f>SUMIFS(DataRegularSeason20242025!$AA$3:$AA$1315,DataRegularSeason20242025!$B$3:$B$1315, "&lt;=" &amp; DD$1, DataRegularSeason20242025!$D$3:$D$1315, $A9)+SUMIFS(DataRegularSeason20242025!$AB$3:$AB$1315,DataRegularSeason20242025!$B$3:$B$1315, "&lt;=" &amp; DD$1, DataRegularSeason20242025!$E$3:$E$1315, $A9)</f>
        <v>16</v>
      </c>
      <c r="DE9">
        <f>SUMIFS(DataRegularSeason20242025!$AA$3:$AA$1315,DataRegularSeason20242025!$B$3:$B$1315, "&lt;=" &amp; DE$1, DataRegularSeason20242025!$D$3:$D$1315, $A9)+SUMIFS(DataRegularSeason20242025!$AB$3:$AB$1315,DataRegularSeason20242025!$B$3:$B$1315, "&lt;=" &amp; DE$1, DataRegularSeason20242025!$E$3:$E$1315, $A9)</f>
        <v>16</v>
      </c>
      <c r="DF9">
        <f>SUMIFS(DataRegularSeason20242025!$AA$3:$AA$1315,DataRegularSeason20242025!$B$3:$B$1315, "&lt;=" &amp; DF$1, DataRegularSeason20242025!$D$3:$D$1315, $A9)+SUMIFS(DataRegularSeason20242025!$AB$3:$AB$1315,DataRegularSeason20242025!$B$3:$B$1315, "&lt;=" &amp; DF$1, DataRegularSeason20242025!$E$3:$E$1315, $A9)</f>
        <v>16</v>
      </c>
      <c r="DG9">
        <f>SUMIFS(DataRegularSeason20242025!$AA$3:$AA$1315,DataRegularSeason20242025!$B$3:$B$1315, "&lt;=" &amp; DG$1, DataRegularSeason20242025!$D$3:$D$1315, $A9)+SUMIFS(DataRegularSeason20242025!$AB$3:$AB$1315,DataRegularSeason20242025!$B$3:$B$1315, "&lt;=" &amp; DG$1, DataRegularSeason20242025!$E$3:$E$1315, $A9)</f>
        <v>16</v>
      </c>
      <c r="DH9">
        <f>SUMIFS(DataRegularSeason20242025!$AA$3:$AA$1315,DataRegularSeason20242025!$B$3:$B$1315, "&lt;=" &amp; DH$1, DataRegularSeason20242025!$D$3:$D$1315, $A9)+SUMIFS(DataRegularSeason20242025!$AB$3:$AB$1315,DataRegularSeason20242025!$B$3:$B$1315, "&lt;=" &amp; DH$1, DataRegularSeason20242025!$E$3:$E$1315, $A9)</f>
        <v>16</v>
      </c>
      <c r="DI9">
        <f>SUMIFS(DataRegularSeason20242025!$AA$3:$AA$1315,DataRegularSeason20242025!$B$3:$B$1315, "&lt;=" &amp; DI$1, DataRegularSeason20242025!$D$3:$D$1315, $A9)+SUMIFS(DataRegularSeason20242025!$AB$3:$AB$1315,DataRegularSeason20242025!$B$3:$B$1315, "&lt;=" &amp; DI$1, DataRegularSeason20242025!$E$3:$E$1315, $A9)</f>
        <v>16</v>
      </c>
      <c r="DJ9">
        <f>SUMIFS(DataRegularSeason20242025!$AA$3:$AA$1315,DataRegularSeason20242025!$B$3:$B$1315, "&lt;=" &amp; DJ$1, DataRegularSeason20242025!$D$3:$D$1315, $A9)+SUMIFS(DataRegularSeason20242025!$AB$3:$AB$1315,DataRegularSeason20242025!$B$3:$B$1315, "&lt;=" &amp; DJ$1, DataRegularSeason20242025!$E$3:$E$1315, $A9)</f>
        <v>16</v>
      </c>
      <c r="DK9">
        <f>SUMIFS(DataRegularSeason20242025!$AA$3:$AA$1315,DataRegularSeason20242025!$B$3:$B$1315, "&lt;=" &amp; DK$1, DataRegularSeason20242025!$D$3:$D$1315, $A9)+SUMIFS(DataRegularSeason20242025!$AB$3:$AB$1315,DataRegularSeason20242025!$B$3:$B$1315, "&lt;=" &amp; DK$1, DataRegularSeason20242025!$E$3:$E$1315, $A9)</f>
        <v>16</v>
      </c>
      <c r="DL9">
        <f>SUMIFS(DataRegularSeason20242025!$AA$3:$AA$1315,DataRegularSeason20242025!$B$3:$B$1315, "&lt;=" &amp; DL$1, DataRegularSeason20242025!$D$3:$D$1315, $A9)+SUMIFS(DataRegularSeason20242025!$AB$3:$AB$1315,DataRegularSeason20242025!$B$3:$B$1315, "&lt;=" &amp; DL$1, DataRegularSeason20242025!$E$3:$E$1315, $A9)</f>
        <v>16</v>
      </c>
      <c r="DM9">
        <f>SUMIFS(DataRegularSeason20242025!$AA$3:$AA$1315,DataRegularSeason20242025!$B$3:$B$1315, "&lt;=" &amp; DM$1, DataRegularSeason20242025!$D$3:$D$1315, $A9)+SUMIFS(DataRegularSeason20242025!$AB$3:$AB$1315,DataRegularSeason20242025!$B$3:$B$1315, "&lt;=" &amp; DM$1, DataRegularSeason20242025!$E$3:$E$1315, $A9)</f>
        <v>16</v>
      </c>
      <c r="DN9">
        <f>SUMIFS(DataRegularSeason20242025!$AA$3:$AA$1315,DataRegularSeason20242025!$B$3:$B$1315, "&lt;=" &amp; DN$1, DataRegularSeason20242025!$D$3:$D$1315, $A9)+SUMIFS(DataRegularSeason20242025!$AB$3:$AB$1315,DataRegularSeason20242025!$B$3:$B$1315, "&lt;=" &amp; DN$1, DataRegularSeason20242025!$E$3:$E$1315, $A9)</f>
        <v>16</v>
      </c>
      <c r="DO9">
        <f>SUMIFS(DataRegularSeason20242025!$AA$3:$AA$1315,DataRegularSeason20242025!$B$3:$B$1315, "&lt;=" &amp; DO$1, DataRegularSeason20242025!$D$3:$D$1315, $A9)+SUMIFS(DataRegularSeason20242025!$AB$3:$AB$1315,DataRegularSeason20242025!$B$3:$B$1315, "&lt;=" &amp; DO$1, DataRegularSeason20242025!$E$3:$E$1315, $A9)</f>
        <v>16</v>
      </c>
      <c r="DP9">
        <f>SUMIFS(DataRegularSeason20242025!$AA$3:$AA$1315,DataRegularSeason20242025!$B$3:$B$1315, "&lt;=" &amp; DP$1, DataRegularSeason20242025!$D$3:$D$1315, $A9)+SUMIFS(DataRegularSeason20242025!$AB$3:$AB$1315,DataRegularSeason20242025!$B$3:$B$1315, "&lt;=" &amp; DP$1, DataRegularSeason20242025!$E$3:$E$1315, $A9)</f>
        <v>16</v>
      </c>
      <c r="DQ9">
        <f>SUMIFS(DataRegularSeason20242025!$AA$3:$AA$1315,DataRegularSeason20242025!$B$3:$B$1315, "&lt;=" &amp; DQ$1, DataRegularSeason20242025!$D$3:$D$1315, $A9)+SUMIFS(DataRegularSeason20242025!$AB$3:$AB$1315,DataRegularSeason20242025!$B$3:$B$1315, "&lt;=" &amp; DQ$1, DataRegularSeason20242025!$E$3:$E$1315, $A9)</f>
        <v>16</v>
      </c>
      <c r="DR9">
        <f>SUMIFS(DataRegularSeason20242025!$AA$3:$AA$1315,DataRegularSeason20242025!$B$3:$B$1315, "&lt;=" &amp; DR$1, DataRegularSeason20242025!$D$3:$D$1315, $A9)+SUMIFS(DataRegularSeason20242025!$AB$3:$AB$1315,DataRegularSeason20242025!$B$3:$B$1315, "&lt;=" &amp; DR$1, DataRegularSeason20242025!$E$3:$E$1315, $A9)</f>
        <v>16</v>
      </c>
      <c r="DS9">
        <f>SUMIFS(DataRegularSeason20242025!$AA$3:$AA$1315,DataRegularSeason20242025!$B$3:$B$1315, "&lt;=" &amp; DS$1, DataRegularSeason20242025!$D$3:$D$1315, $A9)+SUMIFS(DataRegularSeason20242025!$AB$3:$AB$1315,DataRegularSeason20242025!$B$3:$B$1315, "&lt;=" &amp; DS$1, DataRegularSeason20242025!$E$3:$E$1315, $A9)</f>
        <v>16</v>
      </c>
      <c r="DT9">
        <f>SUMIFS(DataRegularSeason20242025!$AA$3:$AA$1315,DataRegularSeason20242025!$B$3:$B$1315, "&lt;=" &amp; DT$1, DataRegularSeason20242025!$D$3:$D$1315, $A9)+SUMIFS(DataRegularSeason20242025!$AB$3:$AB$1315,DataRegularSeason20242025!$B$3:$B$1315, "&lt;=" &amp; DT$1, DataRegularSeason20242025!$E$3:$E$1315, $A9)</f>
        <v>16</v>
      </c>
      <c r="DU9">
        <f>SUMIFS(DataRegularSeason20242025!$AA$3:$AA$1315,DataRegularSeason20242025!$B$3:$B$1315, "&lt;=" &amp; DU$1, DataRegularSeason20242025!$D$3:$D$1315, $A9)+SUMIFS(DataRegularSeason20242025!$AB$3:$AB$1315,DataRegularSeason20242025!$B$3:$B$1315, "&lt;=" &amp; DU$1, DataRegularSeason20242025!$E$3:$E$1315, $A9)</f>
        <v>16</v>
      </c>
      <c r="DV9">
        <f>SUMIFS(DataRegularSeason20242025!$AA$3:$AA$1315,DataRegularSeason20242025!$B$3:$B$1315, "&lt;=" &amp; DV$1, DataRegularSeason20242025!$D$3:$D$1315, $A9)+SUMIFS(DataRegularSeason20242025!$AB$3:$AB$1315,DataRegularSeason20242025!$B$3:$B$1315, "&lt;=" &amp; DV$1, DataRegularSeason20242025!$E$3:$E$1315, $A9)</f>
        <v>16</v>
      </c>
      <c r="DW9">
        <f>SUMIFS(DataRegularSeason20242025!$AA$3:$AA$1315,DataRegularSeason20242025!$B$3:$B$1315, "&lt;=" &amp; DW$1, DataRegularSeason20242025!$D$3:$D$1315, $A9)+SUMIFS(DataRegularSeason20242025!$AB$3:$AB$1315,DataRegularSeason20242025!$B$3:$B$1315, "&lt;=" &amp; DW$1, DataRegularSeason20242025!$E$3:$E$1315, $A9)</f>
        <v>16</v>
      </c>
      <c r="DX9">
        <f>SUMIFS(DataRegularSeason20242025!$AA$3:$AA$1315,DataRegularSeason20242025!$B$3:$B$1315, "&lt;=" &amp; DX$1, DataRegularSeason20242025!$D$3:$D$1315, $A9)+SUMIFS(DataRegularSeason20242025!$AB$3:$AB$1315,DataRegularSeason20242025!$B$3:$B$1315, "&lt;=" &amp; DX$1, DataRegularSeason20242025!$E$3:$E$1315, $A9)</f>
        <v>16</v>
      </c>
      <c r="DY9">
        <f>SUMIFS(DataRegularSeason20242025!$AA$3:$AA$1315,DataRegularSeason20242025!$B$3:$B$1315, "&lt;=" &amp; DY$1, DataRegularSeason20242025!$D$3:$D$1315, $A9)+SUMIFS(DataRegularSeason20242025!$AB$3:$AB$1315,DataRegularSeason20242025!$B$3:$B$1315, "&lt;=" &amp; DY$1, DataRegularSeason20242025!$E$3:$E$1315, $A9)</f>
        <v>16</v>
      </c>
      <c r="DZ9">
        <f>SUMIFS(DataRegularSeason20242025!$AA$3:$AA$1315,DataRegularSeason20242025!$B$3:$B$1315, "&lt;=" &amp; DZ$1, DataRegularSeason20242025!$D$3:$D$1315, $A9)+SUMIFS(DataRegularSeason20242025!$AB$3:$AB$1315,DataRegularSeason20242025!$B$3:$B$1315, "&lt;=" &amp; DZ$1, DataRegularSeason20242025!$E$3:$E$1315, $A9)</f>
        <v>16</v>
      </c>
      <c r="EA9">
        <f>SUMIFS(DataRegularSeason20242025!$AA$3:$AA$1315,DataRegularSeason20242025!$B$3:$B$1315, "&lt;=" &amp; EA$1, DataRegularSeason20242025!$D$3:$D$1315, $A9)+SUMIFS(DataRegularSeason20242025!$AB$3:$AB$1315,DataRegularSeason20242025!$B$3:$B$1315, "&lt;=" &amp; EA$1, DataRegularSeason20242025!$E$3:$E$1315, $A9)</f>
        <v>16</v>
      </c>
      <c r="EB9">
        <f>SUMIFS(DataRegularSeason20242025!$AA$3:$AA$1315,DataRegularSeason20242025!$B$3:$B$1315, "&lt;=" &amp; EB$1, DataRegularSeason20242025!$D$3:$D$1315, $A9)+SUMIFS(DataRegularSeason20242025!$AB$3:$AB$1315,DataRegularSeason20242025!$B$3:$B$1315, "&lt;=" &amp; EB$1, DataRegularSeason20242025!$E$3:$E$1315, $A9)</f>
        <v>16</v>
      </c>
      <c r="EC9">
        <f>SUMIFS(DataRegularSeason20242025!$AA$3:$AA$1315,DataRegularSeason20242025!$B$3:$B$1315, "&lt;=" &amp; EC$1, DataRegularSeason20242025!$D$3:$D$1315, $A9)+SUMIFS(DataRegularSeason20242025!$AB$3:$AB$1315,DataRegularSeason20242025!$B$3:$B$1315, "&lt;=" &amp; EC$1, DataRegularSeason20242025!$E$3:$E$1315, $A9)</f>
        <v>16</v>
      </c>
      <c r="ED9">
        <f>SUMIFS(DataRegularSeason20242025!$AA$3:$AA$1315,DataRegularSeason20242025!$B$3:$B$1315, "&lt;=" &amp; ED$1, DataRegularSeason20242025!$D$3:$D$1315, $A9)+SUMIFS(DataRegularSeason20242025!$AB$3:$AB$1315,DataRegularSeason20242025!$B$3:$B$1315, "&lt;=" &amp; ED$1, DataRegularSeason20242025!$E$3:$E$1315, $A9)</f>
        <v>16</v>
      </c>
      <c r="EE9">
        <f>SUMIFS(DataRegularSeason20242025!$AA$3:$AA$1315,DataRegularSeason20242025!$B$3:$B$1315, "&lt;=" &amp; EE$1, DataRegularSeason20242025!$D$3:$D$1315, $A9)+SUMIFS(DataRegularSeason20242025!$AB$3:$AB$1315,DataRegularSeason20242025!$B$3:$B$1315, "&lt;=" &amp; EE$1, DataRegularSeason20242025!$E$3:$E$1315, $A9)</f>
        <v>16</v>
      </c>
      <c r="EF9">
        <f>SUMIFS(DataRegularSeason20242025!$AA$3:$AA$1315,DataRegularSeason20242025!$B$3:$B$1315, "&lt;=" &amp; EF$1, DataRegularSeason20242025!$D$3:$D$1315, $A9)+SUMIFS(DataRegularSeason20242025!$AB$3:$AB$1315,DataRegularSeason20242025!$B$3:$B$1315, "&lt;=" &amp; EF$1, DataRegularSeason20242025!$E$3:$E$1315, $A9)</f>
        <v>16</v>
      </c>
      <c r="EG9">
        <f>SUMIFS(DataRegularSeason20242025!$AA$3:$AA$1315,DataRegularSeason20242025!$B$3:$B$1315, "&lt;=" &amp; EG$1, DataRegularSeason20242025!$D$3:$D$1315, $A9)+SUMIFS(DataRegularSeason20242025!$AB$3:$AB$1315,DataRegularSeason20242025!$B$3:$B$1315, "&lt;=" &amp; EG$1, DataRegularSeason20242025!$E$3:$E$1315, $A9)</f>
        <v>16</v>
      </c>
      <c r="EH9">
        <f>SUMIFS(DataRegularSeason20242025!$AA$3:$AA$1315,DataRegularSeason20242025!$B$3:$B$1315, "&lt;=" &amp; EH$1, DataRegularSeason20242025!$D$3:$D$1315, $A9)+SUMIFS(DataRegularSeason20242025!$AB$3:$AB$1315,DataRegularSeason20242025!$B$3:$B$1315, "&lt;=" &amp; EH$1, DataRegularSeason20242025!$E$3:$E$1315, $A9)</f>
        <v>16</v>
      </c>
      <c r="EI9">
        <f>SUMIFS(DataRegularSeason20242025!$AA$3:$AA$1315,DataRegularSeason20242025!$B$3:$B$1315, "&lt;=" &amp; EI$1, DataRegularSeason20242025!$D$3:$D$1315, $A9)+SUMIFS(DataRegularSeason20242025!$AB$3:$AB$1315,DataRegularSeason20242025!$B$3:$B$1315, "&lt;=" &amp; EI$1, DataRegularSeason20242025!$E$3:$E$1315, $A9)</f>
        <v>16</v>
      </c>
      <c r="EJ9">
        <f>SUMIFS(DataRegularSeason20242025!$AA$3:$AA$1315,DataRegularSeason20242025!$B$3:$B$1315, "&lt;=" &amp; EJ$1, DataRegularSeason20242025!$D$3:$D$1315, $A9)+SUMIFS(DataRegularSeason20242025!$AB$3:$AB$1315,DataRegularSeason20242025!$B$3:$B$1315, "&lt;=" &amp; EJ$1, DataRegularSeason20242025!$E$3:$E$1315, $A9)</f>
        <v>16</v>
      </c>
      <c r="EK9">
        <f>SUMIFS(DataRegularSeason20242025!$AA$3:$AA$1315,DataRegularSeason20242025!$B$3:$B$1315, "&lt;=" &amp; EK$1, DataRegularSeason20242025!$D$3:$D$1315, $A9)+SUMIFS(DataRegularSeason20242025!$AB$3:$AB$1315,DataRegularSeason20242025!$B$3:$B$1315, "&lt;=" &amp; EK$1, DataRegularSeason20242025!$E$3:$E$1315, $A9)</f>
        <v>16</v>
      </c>
      <c r="EL9">
        <f>SUMIFS(DataRegularSeason20242025!$AA$3:$AA$1315,DataRegularSeason20242025!$B$3:$B$1315, "&lt;=" &amp; EL$1, DataRegularSeason20242025!$D$3:$D$1315, $A9)+SUMIFS(DataRegularSeason20242025!$AB$3:$AB$1315,DataRegularSeason20242025!$B$3:$B$1315, "&lt;=" &amp; EL$1, DataRegularSeason20242025!$E$3:$E$1315, $A9)</f>
        <v>16</v>
      </c>
      <c r="EM9">
        <f>SUMIFS(DataRegularSeason20242025!$AA$3:$AA$1315,DataRegularSeason20242025!$B$3:$B$1315, "&lt;=" &amp; EM$1, DataRegularSeason20242025!$D$3:$D$1315, $A9)+SUMIFS(DataRegularSeason20242025!$AB$3:$AB$1315,DataRegularSeason20242025!$B$3:$B$1315, "&lt;=" &amp; EM$1, DataRegularSeason20242025!$E$3:$E$1315, $A9)</f>
        <v>16</v>
      </c>
      <c r="EN9">
        <f>SUMIFS(DataRegularSeason20242025!$AA$3:$AA$1315,DataRegularSeason20242025!$B$3:$B$1315, "&lt;=" &amp; EN$1, DataRegularSeason20242025!$D$3:$D$1315, $A9)+SUMIFS(DataRegularSeason20242025!$AB$3:$AB$1315,DataRegularSeason20242025!$B$3:$B$1315, "&lt;=" &amp; EN$1, DataRegularSeason20242025!$E$3:$E$1315, $A9)</f>
        <v>16</v>
      </c>
      <c r="EO9">
        <f>SUMIFS(DataRegularSeason20242025!$AA$3:$AA$1315,DataRegularSeason20242025!$B$3:$B$1315, "&lt;=" &amp; EO$1, DataRegularSeason20242025!$D$3:$D$1315, $A9)+SUMIFS(DataRegularSeason20242025!$AB$3:$AB$1315,DataRegularSeason20242025!$B$3:$B$1315, "&lt;=" &amp; EO$1, DataRegularSeason20242025!$E$3:$E$1315, $A9)</f>
        <v>16</v>
      </c>
      <c r="EP9">
        <f>SUMIFS(DataRegularSeason20242025!$AA$3:$AA$1315,DataRegularSeason20242025!$B$3:$B$1315, "&lt;=" &amp; EP$1, DataRegularSeason20242025!$D$3:$D$1315, $A9)+SUMIFS(DataRegularSeason20242025!$AB$3:$AB$1315,DataRegularSeason20242025!$B$3:$B$1315, "&lt;=" &amp; EP$1, DataRegularSeason20242025!$E$3:$E$1315, $A9)</f>
        <v>16</v>
      </c>
      <c r="EQ9">
        <f>SUMIFS(DataRegularSeason20242025!$AA$3:$AA$1315,DataRegularSeason20242025!$B$3:$B$1315, "&lt;=" &amp; EQ$1, DataRegularSeason20242025!$D$3:$D$1315, $A9)+SUMIFS(DataRegularSeason20242025!$AB$3:$AB$1315,DataRegularSeason20242025!$B$3:$B$1315, "&lt;=" &amp; EQ$1, DataRegularSeason20242025!$E$3:$E$1315, $A9)</f>
        <v>16</v>
      </c>
      <c r="ER9">
        <f>SUMIFS(DataRegularSeason20242025!$AA$3:$AA$1315,DataRegularSeason20242025!$B$3:$B$1315, "&lt;=" &amp; ER$1, DataRegularSeason20242025!$D$3:$D$1315, $A9)+SUMIFS(DataRegularSeason20242025!$AB$3:$AB$1315,DataRegularSeason20242025!$B$3:$B$1315, "&lt;=" &amp; ER$1, DataRegularSeason20242025!$E$3:$E$1315, $A9)</f>
        <v>16</v>
      </c>
      <c r="ES9">
        <f>SUMIFS(DataRegularSeason20242025!$AA$3:$AA$1315,DataRegularSeason20242025!$B$3:$B$1315, "&lt;=" &amp; ES$1, DataRegularSeason20242025!$D$3:$D$1315, $A9)+SUMIFS(DataRegularSeason20242025!$AB$3:$AB$1315,DataRegularSeason20242025!$B$3:$B$1315, "&lt;=" &amp; ES$1, DataRegularSeason20242025!$E$3:$E$1315, $A9)</f>
        <v>16</v>
      </c>
      <c r="ET9">
        <f>SUMIFS(DataRegularSeason20242025!$AA$3:$AA$1315,DataRegularSeason20242025!$B$3:$B$1315, "&lt;=" &amp; ET$1, DataRegularSeason20242025!$D$3:$D$1315, $A9)+SUMIFS(DataRegularSeason20242025!$AB$3:$AB$1315,DataRegularSeason20242025!$B$3:$B$1315, "&lt;=" &amp; ET$1, DataRegularSeason20242025!$E$3:$E$1315, $A9)</f>
        <v>16</v>
      </c>
      <c r="EU9">
        <f>SUMIFS(DataRegularSeason20242025!$AA$3:$AA$1315,DataRegularSeason20242025!$B$3:$B$1315, "&lt;=" &amp; EU$1, DataRegularSeason20242025!$D$3:$D$1315, $A9)+SUMIFS(DataRegularSeason20242025!$AB$3:$AB$1315,DataRegularSeason20242025!$B$3:$B$1315, "&lt;=" &amp; EU$1, DataRegularSeason20242025!$E$3:$E$1315, $A9)</f>
        <v>16</v>
      </c>
      <c r="EV9">
        <f>SUMIFS(DataRegularSeason20242025!$AA$3:$AA$1315,DataRegularSeason20242025!$B$3:$B$1315, "&lt;=" &amp; EV$1, DataRegularSeason20242025!$D$3:$D$1315, $A9)+SUMIFS(DataRegularSeason20242025!$AB$3:$AB$1315,DataRegularSeason20242025!$B$3:$B$1315, "&lt;=" &amp; EV$1, DataRegularSeason20242025!$E$3:$E$1315, $A9)</f>
        <v>16</v>
      </c>
      <c r="EW9">
        <f>SUMIFS(DataRegularSeason20242025!$AA$3:$AA$1315,DataRegularSeason20242025!$B$3:$B$1315, "&lt;=" &amp; EW$1, DataRegularSeason20242025!$D$3:$D$1315, $A9)+SUMIFS(DataRegularSeason20242025!$AB$3:$AB$1315,DataRegularSeason20242025!$B$3:$B$1315, "&lt;=" &amp; EW$1, DataRegularSeason20242025!$E$3:$E$1315, $A9)</f>
        <v>16</v>
      </c>
      <c r="EX9">
        <f>SUMIFS(DataRegularSeason20242025!$AA$3:$AA$1315,DataRegularSeason20242025!$B$3:$B$1315, "&lt;=" &amp; EX$1, DataRegularSeason20242025!$D$3:$D$1315, $A9)+SUMIFS(DataRegularSeason20242025!$AB$3:$AB$1315,DataRegularSeason20242025!$B$3:$B$1315, "&lt;=" &amp; EX$1, DataRegularSeason20242025!$E$3:$E$1315, $A9)</f>
        <v>16</v>
      </c>
      <c r="EY9">
        <f>SUMIFS(DataRegularSeason20242025!$AA$3:$AA$1315,DataRegularSeason20242025!$B$3:$B$1315, "&lt;=" &amp; EY$1, DataRegularSeason20242025!$D$3:$D$1315, $A9)+SUMIFS(DataRegularSeason20242025!$AB$3:$AB$1315,DataRegularSeason20242025!$B$3:$B$1315, "&lt;=" &amp; EY$1, DataRegularSeason20242025!$E$3:$E$1315, $A9)</f>
        <v>16</v>
      </c>
      <c r="EZ9">
        <f>SUMIFS(DataRegularSeason20242025!$AA$3:$AA$1315,DataRegularSeason20242025!$B$3:$B$1315, "&lt;=" &amp; EZ$1, DataRegularSeason20242025!$D$3:$D$1315, $A9)+SUMIFS(DataRegularSeason20242025!$AB$3:$AB$1315,DataRegularSeason20242025!$B$3:$B$1315, "&lt;=" &amp; EZ$1, DataRegularSeason20242025!$E$3:$E$1315, $A9)</f>
        <v>16</v>
      </c>
      <c r="FA9">
        <f>SUMIFS(DataRegularSeason20242025!$AA$3:$AA$1315,DataRegularSeason20242025!$B$3:$B$1315, "&lt;=" &amp; FA$1, DataRegularSeason20242025!$D$3:$D$1315, $A9)+SUMIFS(DataRegularSeason20242025!$AB$3:$AB$1315,DataRegularSeason20242025!$B$3:$B$1315, "&lt;=" &amp; FA$1, DataRegularSeason20242025!$E$3:$E$1315, $A9)</f>
        <v>16</v>
      </c>
      <c r="FB9">
        <f>SUMIFS(DataRegularSeason20242025!$AA$3:$AA$1315,DataRegularSeason20242025!$B$3:$B$1315, "&lt;=" &amp; FB$1, DataRegularSeason20242025!$D$3:$D$1315, $A9)+SUMIFS(DataRegularSeason20242025!$AB$3:$AB$1315,DataRegularSeason20242025!$B$3:$B$1315, "&lt;=" &amp; FB$1, DataRegularSeason20242025!$E$3:$E$1315, $A9)</f>
        <v>16</v>
      </c>
      <c r="FC9">
        <f>SUMIFS(DataRegularSeason20242025!$AA$3:$AA$1315,DataRegularSeason20242025!$B$3:$B$1315, "&lt;=" &amp; FC$1, DataRegularSeason20242025!$D$3:$D$1315, $A9)+SUMIFS(DataRegularSeason20242025!$AB$3:$AB$1315,DataRegularSeason20242025!$B$3:$B$1315, "&lt;=" &amp; FC$1, DataRegularSeason20242025!$E$3:$E$1315, $A9)</f>
        <v>16</v>
      </c>
      <c r="FD9">
        <f>SUMIFS(DataRegularSeason20242025!$AA$3:$AA$1315,DataRegularSeason20242025!$B$3:$B$1315, "&lt;=" &amp; FD$1, DataRegularSeason20242025!$D$3:$D$1315, $A9)+SUMIFS(DataRegularSeason20242025!$AB$3:$AB$1315,DataRegularSeason20242025!$B$3:$B$1315, "&lt;=" &amp; FD$1, DataRegularSeason20242025!$E$3:$E$1315, $A9)</f>
        <v>16</v>
      </c>
      <c r="FE9">
        <f>SUMIFS(DataRegularSeason20242025!$AA$3:$AA$1315,DataRegularSeason20242025!$B$3:$B$1315, "&lt;=" &amp; FE$1, DataRegularSeason20242025!$D$3:$D$1315, $A9)+SUMIFS(DataRegularSeason20242025!$AB$3:$AB$1315,DataRegularSeason20242025!$B$3:$B$1315, "&lt;=" &amp; FE$1, DataRegularSeason20242025!$E$3:$E$1315, $A9)</f>
        <v>16</v>
      </c>
      <c r="FF9">
        <f>SUMIFS(DataRegularSeason20242025!$AA$3:$AA$1315,DataRegularSeason20242025!$B$3:$B$1315, "&lt;=" &amp; FF$1, DataRegularSeason20242025!$D$3:$D$1315, $A9)+SUMIFS(DataRegularSeason20242025!$AB$3:$AB$1315,DataRegularSeason20242025!$B$3:$B$1315, "&lt;=" &amp; FF$1, DataRegularSeason20242025!$E$3:$E$1315, $A9)</f>
        <v>16</v>
      </c>
      <c r="FG9">
        <f>SUMIFS(DataRegularSeason20242025!$AA$3:$AA$1315,DataRegularSeason20242025!$B$3:$B$1315, "&lt;=" &amp; FG$1, DataRegularSeason20242025!$D$3:$D$1315, $A9)+SUMIFS(DataRegularSeason20242025!$AB$3:$AB$1315,DataRegularSeason20242025!$B$3:$B$1315, "&lt;=" &amp; FG$1, DataRegularSeason20242025!$E$3:$E$1315, $A9)</f>
        <v>16</v>
      </c>
      <c r="FH9">
        <f>SUMIFS(DataRegularSeason20242025!$AA$3:$AA$1315,DataRegularSeason20242025!$B$3:$B$1315, "&lt;=" &amp; FH$1, DataRegularSeason20242025!$D$3:$D$1315, $A9)+SUMIFS(DataRegularSeason20242025!$AB$3:$AB$1315,DataRegularSeason20242025!$B$3:$B$1315, "&lt;=" &amp; FH$1, DataRegularSeason20242025!$E$3:$E$1315, $A9)</f>
        <v>16</v>
      </c>
      <c r="FI9">
        <f>SUMIFS(DataRegularSeason20242025!$AA$3:$AA$1315,DataRegularSeason20242025!$B$3:$B$1315, "&lt;=" &amp; FI$1, DataRegularSeason20242025!$D$3:$D$1315, $A9)+SUMIFS(DataRegularSeason20242025!$AB$3:$AB$1315,DataRegularSeason20242025!$B$3:$B$1315, "&lt;=" &amp; FI$1, DataRegularSeason20242025!$E$3:$E$1315, $A9)</f>
        <v>16</v>
      </c>
      <c r="FJ9">
        <f>SUMIFS(DataRegularSeason20242025!$AA$3:$AA$1315,DataRegularSeason20242025!$B$3:$B$1315, "&lt;=" &amp; FJ$1, DataRegularSeason20242025!$D$3:$D$1315, $A9)+SUMIFS(DataRegularSeason20242025!$AB$3:$AB$1315,DataRegularSeason20242025!$B$3:$B$1315, "&lt;=" &amp; FJ$1, DataRegularSeason20242025!$E$3:$E$1315, $A9)</f>
        <v>16</v>
      </c>
      <c r="FK9">
        <f>SUMIFS(DataRegularSeason20242025!$AA$3:$AA$1315,DataRegularSeason20242025!$B$3:$B$1315, "&lt;=" &amp; FK$1, DataRegularSeason20242025!$D$3:$D$1315, $A9)+SUMIFS(DataRegularSeason20242025!$AB$3:$AB$1315,DataRegularSeason20242025!$B$3:$B$1315, "&lt;=" &amp; FK$1, DataRegularSeason20242025!$E$3:$E$1315, $A9)</f>
        <v>16</v>
      </c>
      <c r="FL9">
        <f>SUMIFS(DataRegularSeason20242025!$AA$3:$AA$1315,DataRegularSeason20242025!$B$3:$B$1315, "&lt;=" &amp; FL$1, DataRegularSeason20242025!$D$3:$D$1315, $A9)+SUMIFS(DataRegularSeason20242025!$AB$3:$AB$1315,DataRegularSeason20242025!$B$3:$B$1315, "&lt;=" &amp; FL$1, DataRegularSeason20242025!$E$3:$E$1315, $A9)</f>
        <v>16</v>
      </c>
      <c r="FM9">
        <f>SUMIFS(DataRegularSeason20242025!$AA$3:$AA$1315,DataRegularSeason20242025!$B$3:$B$1315, "&lt;=" &amp; FM$1, DataRegularSeason20242025!$D$3:$D$1315, $A9)+SUMIFS(DataRegularSeason20242025!$AB$3:$AB$1315,DataRegularSeason20242025!$B$3:$B$1315, "&lt;=" &amp; FM$1, DataRegularSeason20242025!$E$3:$E$1315, $A9)</f>
        <v>16</v>
      </c>
      <c r="FN9">
        <f>SUMIFS(DataRegularSeason20242025!$AA$3:$AA$1315,DataRegularSeason20242025!$B$3:$B$1315, "&lt;=" &amp; FN$1, DataRegularSeason20242025!$D$3:$D$1315, $A9)+SUMIFS(DataRegularSeason20242025!$AB$3:$AB$1315,DataRegularSeason20242025!$B$3:$B$1315, "&lt;=" &amp; FN$1, DataRegularSeason20242025!$E$3:$E$1315, $A9)</f>
        <v>16</v>
      </c>
      <c r="FO9">
        <f>SUMIFS(DataRegularSeason20242025!$AA$3:$AA$1315,DataRegularSeason20242025!$B$3:$B$1315, "&lt;=" &amp; FO$1, DataRegularSeason20242025!$D$3:$D$1315, $A9)+SUMIFS(DataRegularSeason20242025!$AB$3:$AB$1315,DataRegularSeason20242025!$B$3:$B$1315, "&lt;=" &amp; FO$1, DataRegularSeason20242025!$E$3:$E$1315, $A9)</f>
        <v>16</v>
      </c>
      <c r="FP9">
        <f>SUMIFS(DataRegularSeason20242025!$AA$3:$AA$1315,DataRegularSeason20242025!$B$3:$B$1315, "&lt;=" &amp; FP$1, DataRegularSeason20242025!$D$3:$D$1315, $A9)+SUMIFS(DataRegularSeason20242025!$AB$3:$AB$1315,DataRegularSeason20242025!$B$3:$B$1315, "&lt;=" &amp; FP$1, DataRegularSeason20242025!$E$3:$E$1315, $A9)</f>
        <v>16</v>
      </c>
      <c r="FQ9">
        <f>SUMIFS(DataRegularSeason20242025!$AA$3:$AA$1315,DataRegularSeason20242025!$B$3:$B$1315, "&lt;=" &amp; FQ$1, DataRegularSeason20242025!$D$3:$D$1315, $A9)+SUMIFS(DataRegularSeason20242025!$AB$3:$AB$1315,DataRegularSeason20242025!$B$3:$B$1315, "&lt;=" &amp; FQ$1, DataRegularSeason20242025!$E$3:$E$1315, $A9)</f>
        <v>16</v>
      </c>
      <c r="FR9">
        <f>SUMIFS(DataRegularSeason20242025!$AA$3:$AA$1315,DataRegularSeason20242025!$B$3:$B$1315, "&lt;=" &amp; FR$1, DataRegularSeason20242025!$D$3:$D$1315, $A9)+SUMIFS(DataRegularSeason20242025!$AB$3:$AB$1315,DataRegularSeason20242025!$B$3:$B$1315, "&lt;=" &amp; FR$1, DataRegularSeason20242025!$E$3:$E$1315, $A9)</f>
        <v>16</v>
      </c>
      <c r="FS9">
        <f>SUMIFS(DataRegularSeason20242025!$AA$3:$AA$1315,DataRegularSeason20242025!$B$3:$B$1315, "&lt;=" &amp; FS$1, DataRegularSeason20242025!$D$3:$D$1315, $A9)+SUMIFS(DataRegularSeason20242025!$AB$3:$AB$1315,DataRegularSeason20242025!$B$3:$B$1315, "&lt;=" &amp; FS$1, DataRegularSeason20242025!$E$3:$E$1315, $A9)</f>
        <v>16</v>
      </c>
      <c r="FT9">
        <f>SUMIFS(DataRegularSeason20242025!$AA$3:$AA$1315,DataRegularSeason20242025!$B$3:$B$1315, "&lt;=" &amp; FT$1, DataRegularSeason20242025!$D$3:$D$1315, $A9)+SUMIFS(DataRegularSeason20242025!$AB$3:$AB$1315,DataRegularSeason20242025!$B$3:$B$1315, "&lt;=" &amp; FT$1, DataRegularSeason20242025!$E$3:$E$1315, $A9)</f>
        <v>16</v>
      </c>
      <c r="FU9">
        <f>SUMIFS(DataRegularSeason20242025!$AA$3:$AA$1315,DataRegularSeason20242025!$B$3:$B$1315, "&lt;=" &amp; FU$1, DataRegularSeason20242025!$D$3:$D$1315, $A9)+SUMIFS(DataRegularSeason20242025!$AB$3:$AB$1315,DataRegularSeason20242025!$B$3:$B$1315, "&lt;=" &amp; FU$1, DataRegularSeason20242025!$E$3:$E$1315, $A9)</f>
        <v>16</v>
      </c>
      <c r="FV9">
        <f>SUMIFS(DataRegularSeason20242025!$AA$3:$AA$1315,DataRegularSeason20242025!$B$3:$B$1315, "&lt;=" &amp; FV$1, DataRegularSeason20242025!$D$3:$D$1315, $A9)+SUMIFS(DataRegularSeason20242025!$AB$3:$AB$1315,DataRegularSeason20242025!$B$3:$B$1315, "&lt;=" &amp; FV$1, DataRegularSeason20242025!$E$3:$E$1315, $A9)</f>
        <v>16</v>
      </c>
      <c r="FW9">
        <f>SUMIFS(DataRegularSeason20242025!$AA$3:$AA$1315,DataRegularSeason20242025!$B$3:$B$1315, "&lt;=" &amp; FW$1, DataRegularSeason20242025!$D$3:$D$1315, $A9)+SUMIFS(DataRegularSeason20242025!$AB$3:$AB$1315,DataRegularSeason20242025!$B$3:$B$1315, "&lt;=" &amp; FW$1, DataRegularSeason20242025!$E$3:$E$1315, $A9)</f>
        <v>16</v>
      </c>
      <c r="FX9">
        <f>SUMIFS(DataRegularSeason20242025!$AA$3:$AA$1315,DataRegularSeason20242025!$B$3:$B$1315, "&lt;=" &amp; FX$1, DataRegularSeason20242025!$D$3:$D$1315, $A9)+SUMIFS(DataRegularSeason20242025!$AB$3:$AB$1315,DataRegularSeason20242025!$B$3:$B$1315, "&lt;=" &amp; FX$1, DataRegularSeason20242025!$E$3:$E$1315, $A9)</f>
        <v>16</v>
      </c>
      <c r="FY9">
        <f>SUMIFS(DataRegularSeason20242025!$AA$3:$AA$1315,DataRegularSeason20242025!$B$3:$B$1315, "&lt;=" &amp; FY$1, DataRegularSeason20242025!$D$3:$D$1315, $A9)+SUMIFS(DataRegularSeason20242025!$AB$3:$AB$1315,DataRegularSeason20242025!$B$3:$B$1315, "&lt;=" &amp; FY$1, DataRegularSeason20242025!$E$3:$E$1315, $A9)</f>
        <v>16</v>
      </c>
      <c r="FZ9">
        <f>SUMIFS(DataRegularSeason20242025!$AA$3:$AA$1315,DataRegularSeason20242025!$B$3:$B$1315, "&lt;=" &amp; FZ$1, DataRegularSeason20242025!$D$3:$D$1315, $A9)+SUMIFS(DataRegularSeason20242025!$AB$3:$AB$1315,DataRegularSeason20242025!$B$3:$B$1315, "&lt;=" &amp; FZ$1, DataRegularSeason20242025!$E$3:$E$1315, $A9)</f>
        <v>16</v>
      </c>
      <c r="GA9">
        <f>SUMIFS(DataRegularSeason20242025!$AA$3:$AA$1315,DataRegularSeason20242025!$B$3:$B$1315, "&lt;=" &amp; GA$1, DataRegularSeason20242025!$D$3:$D$1315, $A9)+SUMIFS(DataRegularSeason20242025!$AB$3:$AB$1315,DataRegularSeason20242025!$B$3:$B$1315, "&lt;=" &amp; GA$1, DataRegularSeason20242025!$E$3:$E$1315, $A9)</f>
        <v>16</v>
      </c>
      <c r="GB9">
        <f>SUMIFS(DataRegularSeason20242025!$AA$3:$AA$1315,DataRegularSeason20242025!$B$3:$B$1315, "&lt;=" &amp; GB$1, DataRegularSeason20242025!$D$3:$D$1315, $A9)+SUMIFS(DataRegularSeason20242025!$AB$3:$AB$1315,DataRegularSeason20242025!$B$3:$B$1315, "&lt;=" &amp; GB$1, DataRegularSeason20242025!$E$3:$E$1315, $A9)</f>
        <v>16</v>
      </c>
      <c r="GC9">
        <f>SUMIFS(DataRegularSeason20242025!$AA$3:$AA$1315,DataRegularSeason20242025!$B$3:$B$1315, "&lt;=" &amp; GC$1, DataRegularSeason20242025!$D$3:$D$1315, $A9)+SUMIFS(DataRegularSeason20242025!$AB$3:$AB$1315,DataRegularSeason20242025!$B$3:$B$1315, "&lt;=" &amp; GC$1, DataRegularSeason20242025!$E$3:$E$1315, $A9)</f>
        <v>16</v>
      </c>
      <c r="GD9">
        <f>SUMIFS(DataRegularSeason20242025!$AA$3:$AA$1315,DataRegularSeason20242025!$B$3:$B$1315, "&lt;=" &amp; GD$1, DataRegularSeason20242025!$D$3:$D$1315, $A9)+SUMIFS(DataRegularSeason20242025!$AB$3:$AB$1315,DataRegularSeason20242025!$B$3:$B$1315, "&lt;=" &amp; GD$1, DataRegularSeason20242025!$E$3:$E$1315, $A9)</f>
        <v>16</v>
      </c>
      <c r="GE9">
        <f>SUMIFS(DataRegularSeason20242025!$AA$3:$AA$1315,DataRegularSeason20242025!$B$3:$B$1315, "&lt;=" &amp; GE$1, DataRegularSeason20242025!$D$3:$D$1315, $A9)+SUMIFS(DataRegularSeason20242025!$AB$3:$AB$1315,DataRegularSeason20242025!$B$3:$B$1315, "&lt;=" &amp; GE$1, DataRegularSeason20242025!$E$3:$E$1315, $A9)</f>
        <v>16</v>
      </c>
      <c r="GF9">
        <f>SUMIFS(DataRegularSeason20242025!$AA$3:$AA$1315,DataRegularSeason20242025!$B$3:$B$1315, "&lt;=" &amp; GF$1, DataRegularSeason20242025!$D$3:$D$1315, $A9)+SUMIFS(DataRegularSeason20242025!$AB$3:$AB$1315,DataRegularSeason20242025!$B$3:$B$1315, "&lt;=" &amp; GF$1, DataRegularSeason20242025!$E$3:$E$1315, $A9)</f>
        <v>16</v>
      </c>
      <c r="GG9">
        <f>SUMIFS(DataRegularSeason20242025!$AA$3:$AA$1315,DataRegularSeason20242025!$B$3:$B$1315, "&lt;=" &amp; GG$1, DataRegularSeason20242025!$D$3:$D$1315, $A9)+SUMIFS(DataRegularSeason20242025!$AB$3:$AB$1315,DataRegularSeason20242025!$B$3:$B$1315, "&lt;=" &amp; GG$1, DataRegularSeason20242025!$E$3:$E$1315, $A9)</f>
        <v>16</v>
      </c>
      <c r="GH9">
        <f>SUMIFS(DataRegularSeason20242025!$AA$3:$AA$1315,DataRegularSeason20242025!$B$3:$B$1315, "&lt;=" &amp; GH$1, DataRegularSeason20242025!$D$3:$D$1315, $A9)+SUMIFS(DataRegularSeason20242025!$AB$3:$AB$1315,DataRegularSeason20242025!$B$3:$B$1315, "&lt;=" &amp; GH$1, DataRegularSeason20242025!$E$3:$E$1315, $A9)</f>
        <v>16</v>
      </c>
      <c r="GI9">
        <f>SUMIFS(DataRegularSeason20242025!$AA$3:$AA$1315,DataRegularSeason20242025!$B$3:$B$1315, "&lt;=" &amp; GI$1, DataRegularSeason20242025!$D$3:$D$1315, $A9)+SUMIFS(DataRegularSeason20242025!$AB$3:$AB$1315,DataRegularSeason20242025!$B$3:$B$1315, "&lt;=" &amp; GI$1, DataRegularSeason20242025!$E$3:$E$1315, $A9)</f>
        <v>16</v>
      </c>
      <c r="GJ9">
        <f>SUMIFS(DataRegularSeason20242025!$AA$3:$AA$1315,DataRegularSeason20242025!$B$3:$B$1315, "&lt;=" &amp; GJ$1, DataRegularSeason20242025!$D$3:$D$1315, $A9)+SUMIFS(DataRegularSeason20242025!$AB$3:$AB$1315,DataRegularSeason20242025!$B$3:$B$1315, "&lt;=" &amp; GJ$1, DataRegularSeason20242025!$E$3:$E$1315, $A9)</f>
        <v>16</v>
      </c>
      <c r="GK9">
        <f>SUMIFS(DataRegularSeason20242025!$AA$3:$AA$1315,DataRegularSeason20242025!$B$3:$B$1315, "&lt;=" &amp; GK$1, DataRegularSeason20242025!$D$3:$D$1315, $A9)+SUMIFS(DataRegularSeason20242025!$AB$3:$AB$1315,DataRegularSeason20242025!$B$3:$B$1315, "&lt;=" &amp; GK$1, DataRegularSeason20242025!$E$3:$E$1315, $A9)</f>
        <v>16</v>
      </c>
      <c r="GL9">
        <f>SUMIFS(DataRegularSeason20242025!$AA$3:$AA$1315,DataRegularSeason20242025!$B$3:$B$1315, "&lt;=" &amp; GL$1, DataRegularSeason20242025!$D$3:$D$1315, $A9)+SUMIFS(DataRegularSeason20242025!$AB$3:$AB$1315,DataRegularSeason20242025!$B$3:$B$1315, "&lt;=" &amp; GL$1, DataRegularSeason20242025!$E$3:$E$1315, $A9)</f>
        <v>16</v>
      </c>
      <c r="GM9">
        <f>SUMIFS(DataRegularSeason20242025!$AA$3:$AA$1315,DataRegularSeason20242025!$B$3:$B$1315, "&lt;=" &amp; GM$1, DataRegularSeason20242025!$D$3:$D$1315, $A9)+SUMIFS(DataRegularSeason20242025!$AB$3:$AB$1315,DataRegularSeason20242025!$B$3:$B$1315, "&lt;=" &amp; GM$1, DataRegularSeason20242025!$E$3:$E$1315, $A9)</f>
        <v>16</v>
      </c>
      <c r="GN9">
        <f>SUMIFS(DataRegularSeason20242025!$AA$3:$AA$1315,DataRegularSeason20242025!$B$3:$B$1315, "&lt;=" &amp; GN$1, DataRegularSeason20242025!$D$3:$D$1315, $A9)+SUMIFS(DataRegularSeason20242025!$AB$3:$AB$1315,DataRegularSeason20242025!$B$3:$B$1315, "&lt;=" &amp; GN$1, DataRegularSeason20242025!$E$3:$E$1315, $A9)</f>
        <v>16</v>
      </c>
      <c r="GO9">
        <f>SUMIFS(DataRegularSeason20242025!$AA$3:$AA$1315,DataRegularSeason20242025!$B$3:$B$1315, "&lt;=" &amp; GO$1, DataRegularSeason20242025!$D$3:$D$1315, $A9)+SUMIFS(DataRegularSeason20242025!$AB$3:$AB$1315,DataRegularSeason20242025!$B$3:$B$1315, "&lt;=" &amp; GO$1, DataRegularSeason20242025!$E$3:$E$1315, $A9)</f>
        <v>16</v>
      </c>
      <c r="GP9">
        <f>SUMIFS(DataRegularSeason20242025!$AA$3:$AA$1315,DataRegularSeason20242025!$B$3:$B$1315, "&lt;=" &amp; GP$1, DataRegularSeason20242025!$D$3:$D$1315, $A9)+SUMIFS(DataRegularSeason20242025!$AB$3:$AB$1315,DataRegularSeason20242025!$B$3:$B$1315, "&lt;=" &amp; GP$1, DataRegularSeason20242025!$E$3:$E$1315, $A9)</f>
        <v>16</v>
      </c>
      <c r="GQ9">
        <f>SUMIFS(DataRegularSeason20242025!$AA$3:$AA$1315,DataRegularSeason20242025!$B$3:$B$1315, "&lt;=" &amp; GQ$1, DataRegularSeason20242025!$D$3:$D$1315, $A9)+SUMIFS(DataRegularSeason20242025!$AB$3:$AB$1315,DataRegularSeason20242025!$B$3:$B$1315, "&lt;=" &amp; GQ$1, DataRegularSeason20242025!$E$3:$E$1315, $A9)</f>
        <v>16</v>
      </c>
      <c r="GR9">
        <f>SUMIFS(DataRegularSeason20242025!$AA$3:$AA$1315,DataRegularSeason20242025!$B$3:$B$1315, "&lt;=" &amp; GR$1, DataRegularSeason20242025!$D$3:$D$1315, $A9)+SUMIFS(DataRegularSeason20242025!$AB$3:$AB$1315,DataRegularSeason20242025!$B$3:$B$1315, "&lt;=" &amp; GR$1, DataRegularSeason20242025!$E$3:$E$1315, $A9)</f>
        <v>16</v>
      </c>
      <c r="GS9">
        <f>SUMIFS(DataRegularSeason20242025!$AA$3:$AA$1315,DataRegularSeason20242025!$B$3:$B$1315, "&lt;=" &amp; GS$1, DataRegularSeason20242025!$D$3:$D$1315, $A9)+SUMIFS(DataRegularSeason20242025!$AB$3:$AB$1315,DataRegularSeason20242025!$B$3:$B$1315, "&lt;=" &amp; GS$1, DataRegularSeason20242025!$E$3:$E$1315, $A9)</f>
        <v>16</v>
      </c>
      <c r="GT9">
        <f>SUMIFS(DataRegularSeason20242025!$AA$3:$AA$1315,DataRegularSeason20242025!$B$3:$B$1315, "&lt;=" &amp; GT$1, DataRegularSeason20242025!$D$3:$D$1315, $A9)+SUMIFS(DataRegularSeason20242025!$AB$3:$AB$1315,DataRegularSeason20242025!$B$3:$B$1315, "&lt;=" &amp; GT$1, DataRegularSeason20242025!$E$3:$E$1315, $A9)</f>
        <v>16</v>
      </c>
      <c r="GU9">
        <f>SUMIFS(DataRegularSeason20242025!$AA$3:$AA$1315,DataRegularSeason20242025!$B$3:$B$1315, "&lt;=" &amp; GU$1, DataRegularSeason20242025!$D$3:$D$1315, $A9)+SUMIFS(DataRegularSeason20242025!$AB$3:$AB$1315,DataRegularSeason20242025!$B$3:$B$1315, "&lt;=" &amp; GU$1, DataRegularSeason20242025!$E$3:$E$1315, $A9)</f>
        <v>16</v>
      </c>
    </row>
    <row r="10" spans="1:275" x14ac:dyDescent="0.25">
      <c r="A10" t="s">
        <v>44</v>
      </c>
      <c r="B10" t="s">
        <v>98</v>
      </c>
      <c r="C10" t="s">
        <v>99</v>
      </c>
      <c r="D10">
        <f>SUMIFS(DataRegularSeason20242025!$AA$3:$AA$1315,DataRegularSeason20242025!$B$3:$B$1315, "&lt;=" &amp; D$1, DataRegularSeason20242025!$D$3:$D$1315, $A10)+SUMIFS(DataRegularSeason20242025!$AB$3:$AB$1315,DataRegularSeason20242025!$B$3:$B$1315, "&lt;=" &amp; D$1, DataRegularSeason20242025!$E$3:$E$1315, $A10)</f>
        <v>0</v>
      </c>
      <c r="E10">
        <f>SUMIFS(DataRegularSeason20242025!$AA$3:$AA$1315,DataRegularSeason20242025!$B$3:$B$1315, "&lt;=" &amp; E$1, DataRegularSeason20242025!$D$3:$D$1315, $A10)+SUMIFS(DataRegularSeason20242025!$AB$3:$AB$1315,DataRegularSeason20242025!$B$3:$B$1315, "&lt;=" &amp; E$1, DataRegularSeason20242025!$E$3:$E$1315, $A10)</f>
        <v>0</v>
      </c>
      <c r="F10">
        <f>SUMIFS(DataRegularSeason20242025!$AA$3:$AA$1315,DataRegularSeason20242025!$B$3:$B$1315, "&lt;=" &amp; F$1, DataRegularSeason20242025!$D$3:$D$1315, $A10)+SUMIFS(DataRegularSeason20242025!$AB$3:$AB$1315,DataRegularSeason20242025!$B$3:$B$1315, "&lt;=" &amp; F$1, DataRegularSeason20242025!$E$3:$E$1315, $A10)</f>
        <v>0</v>
      </c>
      <c r="G10">
        <f>SUMIFS(DataRegularSeason20242025!$AA$3:$AA$1315,DataRegularSeason20242025!$B$3:$B$1315, "&lt;=" &amp; G$1, DataRegularSeason20242025!$D$3:$D$1315, $A10)+SUMIFS(DataRegularSeason20242025!$AB$3:$AB$1315,DataRegularSeason20242025!$B$3:$B$1315, "&lt;=" &amp; G$1, DataRegularSeason20242025!$E$3:$E$1315, $A10)</f>
        <v>0</v>
      </c>
      <c r="H10">
        <f>SUMIFS(DataRegularSeason20242025!$AA$3:$AA$1315,DataRegularSeason20242025!$B$3:$B$1315, "&lt;=" &amp; H$1, DataRegularSeason20242025!$D$3:$D$1315, $A10)+SUMIFS(DataRegularSeason20242025!$AB$3:$AB$1315,DataRegularSeason20242025!$B$3:$B$1315, "&lt;=" &amp; H$1, DataRegularSeason20242025!$E$3:$E$1315, $A10)</f>
        <v>0</v>
      </c>
      <c r="I10">
        <f>SUMIFS(DataRegularSeason20242025!$AA$3:$AA$1315,DataRegularSeason20242025!$B$3:$B$1315, "&lt;=" &amp; I$1, DataRegularSeason20242025!$D$3:$D$1315, $A10)+SUMIFS(DataRegularSeason20242025!$AB$3:$AB$1315,DataRegularSeason20242025!$B$3:$B$1315, "&lt;=" &amp; I$1, DataRegularSeason20242025!$E$3:$E$1315, $A10)</f>
        <v>0</v>
      </c>
      <c r="J10">
        <f>SUMIFS(DataRegularSeason20242025!$AA$3:$AA$1315,DataRegularSeason20242025!$B$3:$B$1315, "&lt;=" &amp; J$1, DataRegularSeason20242025!$D$3:$D$1315, $A10)+SUMIFS(DataRegularSeason20242025!$AB$3:$AB$1315,DataRegularSeason20242025!$B$3:$B$1315, "&lt;=" &amp; J$1, DataRegularSeason20242025!$E$3:$E$1315, $A10)</f>
        <v>0</v>
      </c>
      <c r="K10">
        <f>SUMIFS(DataRegularSeason20242025!$AA$3:$AA$1315,DataRegularSeason20242025!$B$3:$B$1315, "&lt;=" &amp; K$1, DataRegularSeason20242025!$D$3:$D$1315, $A10)+SUMIFS(DataRegularSeason20242025!$AB$3:$AB$1315,DataRegularSeason20242025!$B$3:$B$1315, "&lt;=" &amp; K$1, DataRegularSeason20242025!$E$3:$E$1315, $A10)</f>
        <v>0</v>
      </c>
      <c r="L10">
        <f>SUMIFS(DataRegularSeason20242025!$AA$3:$AA$1315,DataRegularSeason20242025!$B$3:$B$1315, "&lt;=" &amp; L$1, DataRegularSeason20242025!$D$3:$D$1315, $A10)+SUMIFS(DataRegularSeason20242025!$AB$3:$AB$1315,DataRegularSeason20242025!$B$3:$B$1315, "&lt;=" &amp; L$1, DataRegularSeason20242025!$E$3:$E$1315, $A10)</f>
        <v>0</v>
      </c>
      <c r="M10">
        <f>SUMIFS(DataRegularSeason20242025!$AA$3:$AA$1315,DataRegularSeason20242025!$B$3:$B$1315, "&lt;=" &amp; M$1, DataRegularSeason20242025!$D$3:$D$1315, $A10)+SUMIFS(DataRegularSeason20242025!$AB$3:$AB$1315,DataRegularSeason20242025!$B$3:$B$1315, "&lt;=" &amp; M$1, DataRegularSeason20242025!$E$3:$E$1315, $A10)</f>
        <v>0</v>
      </c>
      <c r="N10">
        <f>SUMIFS(DataRegularSeason20242025!$AA$3:$AA$1315,DataRegularSeason20242025!$B$3:$B$1315, "&lt;=" &amp; N$1, DataRegularSeason20242025!$D$3:$D$1315, $A10)+SUMIFS(DataRegularSeason20242025!$AB$3:$AB$1315,DataRegularSeason20242025!$B$3:$B$1315, "&lt;=" &amp; N$1, DataRegularSeason20242025!$E$3:$E$1315, $A10)</f>
        <v>0</v>
      </c>
      <c r="O10">
        <f>SUMIFS(DataRegularSeason20242025!$AA$3:$AA$1315,DataRegularSeason20242025!$B$3:$B$1315, "&lt;=" &amp; O$1, DataRegularSeason20242025!$D$3:$D$1315, $A10)+SUMIFS(DataRegularSeason20242025!$AB$3:$AB$1315,DataRegularSeason20242025!$B$3:$B$1315, "&lt;=" &amp; O$1, DataRegularSeason20242025!$E$3:$E$1315, $A10)</f>
        <v>0</v>
      </c>
      <c r="P10">
        <f>SUMIFS(DataRegularSeason20242025!$AA$3:$AA$1315,DataRegularSeason20242025!$B$3:$B$1315, "&lt;=" &amp; P$1, DataRegularSeason20242025!$D$3:$D$1315, $A10)+SUMIFS(DataRegularSeason20242025!$AB$3:$AB$1315,DataRegularSeason20242025!$B$3:$B$1315, "&lt;=" &amp; P$1, DataRegularSeason20242025!$E$3:$E$1315, $A10)</f>
        <v>2</v>
      </c>
      <c r="Q10">
        <f>SUMIFS(DataRegularSeason20242025!$AA$3:$AA$1315,DataRegularSeason20242025!$B$3:$B$1315, "&lt;=" &amp; Q$1, DataRegularSeason20242025!$D$3:$D$1315, $A10)+SUMIFS(DataRegularSeason20242025!$AB$3:$AB$1315,DataRegularSeason20242025!$B$3:$B$1315, "&lt;=" &amp; Q$1, DataRegularSeason20242025!$E$3:$E$1315, $A10)</f>
        <v>2</v>
      </c>
      <c r="R10">
        <f>SUMIFS(DataRegularSeason20242025!$AA$3:$AA$1315,DataRegularSeason20242025!$B$3:$B$1315, "&lt;=" &amp; R$1, DataRegularSeason20242025!$D$3:$D$1315, $A10)+SUMIFS(DataRegularSeason20242025!$AB$3:$AB$1315,DataRegularSeason20242025!$B$3:$B$1315, "&lt;=" &amp; R$1, DataRegularSeason20242025!$E$3:$E$1315, $A10)</f>
        <v>2</v>
      </c>
      <c r="S10">
        <f>SUMIFS(DataRegularSeason20242025!$AA$3:$AA$1315,DataRegularSeason20242025!$B$3:$B$1315, "&lt;=" &amp; S$1, DataRegularSeason20242025!$D$3:$D$1315, $A10)+SUMIFS(DataRegularSeason20242025!$AB$3:$AB$1315,DataRegularSeason20242025!$B$3:$B$1315, "&lt;=" &amp; S$1, DataRegularSeason20242025!$E$3:$E$1315, $A10)</f>
        <v>4</v>
      </c>
      <c r="T10">
        <f>SUMIFS(DataRegularSeason20242025!$AA$3:$AA$1315,DataRegularSeason20242025!$B$3:$B$1315, "&lt;=" &amp; T$1, DataRegularSeason20242025!$D$3:$D$1315, $A10)+SUMIFS(DataRegularSeason20242025!$AB$3:$AB$1315,DataRegularSeason20242025!$B$3:$B$1315, "&lt;=" &amp; T$1, DataRegularSeason20242025!$E$3:$E$1315, $A10)</f>
        <v>4</v>
      </c>
      <c r="U10">
        <f>SUMIFS(DataRegularSeason20242025!$AA$3:$AA$1315,DataRegularSeason20242025!$B$3:$B$1315, "&lt;=" &amp; U$1, DataRegularSeason20242025!$D$3:$D$1315, $A10)+SUMIFS(DataRegularSeason20242025!$AB$3:$AB$1315,DataRegularSeason20242025!$B$3:$B$1315, "&lt;=" &amp; U$1, DataRegularSeason20242025!$E$3:$E$1315, $A10)</f>
        <v>4</v>
      </c>
      <c r="V10">
        <f>SUMIFS(DataRegularSeason20242025!$AA$3:$AA$1315,DataRegularSeason20242025!$B$3:$B$1315, "&lt;=" &amp; V$1, DataRegularSeason20242025!$D$3:$D$1315, $A10)+SUMIFS(DataRegularSeason20242025!$AB$3:$AB$1315,DataRegularSeason20242025!$B$3:$B$1315, "&lt;=" &amp; V$1, DataRegularSeason20242025!$E$3:$E$1315, $A10)</f>
        <v>4</v>
      </c>
      <c r="W10">
        <f>SUMIFS(DataRegularSeason20242025!$AA$3:$AA$1315,DataRegularSeason20242025!$B$3:$B$1315, "&lt;=" &amp; W$1, DataRegularSeason20242025!$D$3:$D$1315, $A10)+SUMIFS(DataRegularSeason20242025!$AB$3:$AB$1315,DataRegularSeason20242025!$B$3:$B$1315, "&lt;=" &amp; W$1, DataRegularSeason20242025!$E$3:$E$1315, $A10)</f>
        <v>6</v>
      </c>
      <c r="X10">
        <f>SUMIFS(DataRegularSeason20242025!$AA$3:$AA$1315,DataRegularSeason20242025!$B$3:$B$1315, "&lt;=" &amp; X$1, DataRegularSeason20242025!$D$3:$D$1315, $A10)+SUMIFS(DataRegularSeason20242025!$AB$3:$AB$1315,DataRegularSeason20242025!$B$3:$B$1315, "&lt;=" &amp; X$1, DataRegularSeason20242025!$E$3:$E$1315, $A10)</f>
        <v>6</v>
      </c>
      <c r="Y10">
        <f>SUMIFS(DataRegularSeason20242025!$AA$3:$AA$1315,DataRegularSeason20242025!$B$3:$B$1315, "&lt;=" &amp; Y$1, DataRegularSeason20242025!$D$3:$D$1315, $A10)+SUMIFS(DataRegularSeason20242025!$AB$3:$AB$1315,DataRegularSeason20242025!$B$3:$B$1315, "&lt;=" &amp; Y$1, DataRegularSeason20242025!$E$3:$E$1315, $A10)</f>
        <v>8</v>
      </c>
      <c r="Z10">
        <f>SUMIFS(DataRegularSeason20242025!$AA$3:$AA$1315,DataRegularSeason20242025!$B$3:$B$1315, "&lt;=" &amp; Z$1, DataRegularSeason20242025!$D$3:$D$1315, $A10)+SUMIFS(DataRegularSeason20242025!$AB$3:$AB$1315,DataRegularSeason20242025!$B$3:$B$1315, "&lt;=" &amp; Z$1, DataRegularSeason20242025!$E$3:$E$1315, $A10)</f>
        <v>8</v>
      </c>
      <c r="AA10">
        <f>SUMIFS(DataRegularSeason20242025!$AA$3:$AA$1315,DataRegularSeason20242025!$B$3:$B$1315, "&lt;=" &amp; AA$1, DataRegularSeason20242025!$D$3:$D$1315, $A10)+SUMIFS(DataRegularSeason20242025!$AB$3:$AB$1315,DataRegularSeason20242025!$B$3:$B$1315, "&lt;=" &amp; AA$1, DataRegularSeason20242025!$E$3:$E$1315, $A10)</f>
        <v>10</v>
      </c>
      <c r="AB10">
        <f>SUMIFS(DataRegularSeason20242025!$AA$3:$AA$1315,DataRegularSeason20242025!$B$3:$B$1315, "&lt;=" &amp; AB$1, DataRegularSeason20242025!$D$3:$D$1315, $A10)+SUMIFS(DataRegularSeason20242025!$AB$3:$AB$1315,DataRegularSeason20242025!$B$3:$B$1315, "&lt;=" &amp; AB$1, DataRegularSeason20242025!$E$3:$E$1315, $A10)</f>
        <v>10</v>
      </c>
      <c r="AC10">
        <f>SUMIFS(DataRegularSeason20242025!$AA$3:$AA$1315,DataRegularSeason20242025!$B$3:$B$1315, "&lt;=" &amp; AC$1, DataRegularSeason20242025!$D$3:$D$1315, $A10)+SUMIFS(DataRegularSeason20242025!$AB$3:$AB$1315,DataRegularSeason20242025!$B$3:$B$1315, "&lt;=" &amp; AC$1, DataRegularSeason20242025!$E$3:$E$1315, $A10)</f>
        <v>12</v>
      </c>
      <c r="AD10">
        <f>SUMIFS(DataRegularSeason20242025!$AA$3:$AA$1315,DataRegularSeason20242025!$B$3:$B$1315, "&lt;=" &amp; AD$1, DataRegularSeason20242025!$D$3:$D$1315, $A10)+SUMIFS(DataRegularSeason20242025!$AB$3:$AB$1315,DataRegularSeason20242025!$B$3:$B$1315, "&lt;=" &amp; AD$1, DataRegularSeason20242025!$E$3:$E$1315, $A10)</f>
        <v>12</v>
      </c>
      <c r="AE10">
        <f>SUMIFS(DataRegularSeason20242025!$AA$3:$AA$1315,DataRegularSeason20242025!$B$3:$B$1315, "&lt;=" &amp; AE$1, DataRegularSeason20242025!$D$3:$D$1315, $A10)+SUMIFS(DataRegularSeason20242025!$AB$3:$AB$1315,DataRegularSeason20242025!$B$3:$B$1315, "&lt;=" &amp; AE$1, DataRegularSeason20242025!$E$3:$E$1315, $A10)</f>
        <v>12</v>
      </c>
      <c r="AF10">
        <f>SUMIFS(DataRegularSeason20242025!$AA$3:$AA$1315,DataRegularSeason20242025!$B$3:$B$1315, "&lt;=" &amp; AF$1, DataRegularSeason20242025!$D$3:$D$1315, $A10)+SUMIFS(DataRegularSeason20242025!$AB$3:$AB$1315,DataRegularSeason20242025!$B$3:$B$1315, "&lt;=" &amp; AF$1, DataRegularSeason20242025!$E$3:$E$1315, $A10)</f>
        <v>14</v>
      </c>
      <c r="AG10">
        <f>SUMIFS(DataRegularSeason20242025!$AA$3:$AA$1315,DataRegularSeason20242025!$B$3:$B$1315, "&lt;=" &amp; AG$1, DataRegularSeason20242025!$D$3:$D$1315, $A10)+SUMIFS(DataRegularSeason20242025!$AB$3:$AB$1315,DataRegularSeason20242025!$B$3:$B$1315, "&lt;=" &amp; AG$1, DataRegularSeason20242025!$E$3:$E$1315, $A10)</f>
        <v>14</v>
      </c>
      <c r="AH10">
        <f>SUMIFS(DataRegularSeason20242025!$AA$3:$AA$1315,DataRegularSeason20242025!$B$3:$B$1315, "&lt;=" &amp; AH$1, DataRegularSeason20242025!$D$3:$D$1315, $A10)+SUMIFS(DataRegularSeason20242025!$AB$3:$AB$1315,DataRegularSeason20242025!$B$3:$B$1315, "&lt;=" &amp; AH$1, DataRegularSeason20242025!$E$3:$E$1315, $A10)</f>
        <v>14</v>
      </c>
      <c r="AI10">
        <f>SUMIFS(DataRegularSeason20242025!$AA$3:$AA$1315,DataRegularSeason20242025!$B$3:$B$1315, "&lt;=" &amp; AI$1, DataRegularSeason20242025!$D$3:$D$1315, $A10)+SUMIFS(DataRegularSeason20242025!$AB$3:$AB$1315,DataRegularSeason20242025!$B$3:$B$1315, "&lt;=" &amp; AI$1, DataRegularSeason20242025!$E$3:$E$1315, $A10)</f>
        <v>16</v>
      </c>
      <c r="AJ10">
        <f>SUMIFS(DataRegularSeason20242025!$AA$3:$AA$1315,DataRegularSeason20242025!$B$3:$B$1315, "&lt;=" &amp; AJ$1, DataRegularSeason20242025!$D$3:$D$1315, $A10)+SUMIFS(DataRegularSeason20242025!$AB$3:$AB$1315,DataRegularSeason20242025!$B$3:$B$1315, "&lt;=" &amp; AJ$1, DataRegularSeason20242025!$E$3:$E$1315, $A10)</f>
        <v>16</v>
      </c>
      <c r="AK10">
        <f>SUMIFS(DataRegularSeason20242025!$AA$3:$AA$1315,DataRegularSeason20242025!$B$3:$B$1315, "&lt;=" &amp; AK$1, DataRegularSeason20242025!$D$3:$D$1315, $A10)+SUMIFS(DataRegularSeason20242025!$AB$3:$AB$1315,DataRegularSeason20242025!$B$3:$B$1315, "&lt;=" &amp; AK$1, DataRegularSeason20242025!$E$3:$E$1315, $A10)</f>
        <v>18</v>
      </c>
      <c r="AL10">
        <f>SUMIFS(DataRegularSeason20242025!$AA$3:$AA$1315,DataRegularSeason20242025!$B$3:$B$1315, "&lt;=" &amp; AL$1, DataRegularSeason20242025!$D$3:$D$1315, $A10)+SUMIFS(DataRegularSeason20242025!$AB$3:$AB$1315,DataRegularSeason20242025!$B$3:$B$1315, "&lt;=" &amp; AL$1, DataRegularSeason20242025!$E$3:$E$1315, $A10)</f>
        <v>18</v>
      </c>
      <c r="AM10">
        <f>SUMIFS(DataRegularSeason20242025!$AA$3:$AA$1315,DataRegularSeason20242025!$B$3:$B$1315, "&lt;=" &amp; AM$1, DataRegularSeason20242025!$D$3:$D$1315, $A10)+SUMIFS(DataRegularSeason20242025!$AB$3:$AB$1315,DataRegularSeason20242025!$B$3:$B$1315, "&lt;=" &amp; AM$1, DataRegularSeason20242025!$E$3:$E$1315, $A10)</f>
        <v>20</v>
      </c>
      <c r="AN10">
        <f>SUMIFS(DataRegularSeason20242025!$AA$3:$AA$1315,DataRegularSeason20242025!$B$3:$B$1315, "&lt;=" &amp; AN$1, DataRegularSeason20242025!$D$3:$D$1315, $A10)+SUMIFS(DataRegularSeason20242025!$AB$3:$AB$1315,DataRegularSeason20242025!$B$3:$B$1315, "&lt;=" &amp; AN$1, DataRegularSeason20242025!$E$3:$E$1315, $A10)</f>
        <v>20</v>
      </c>
      <c r="AO10">
        <f>SUMIFS(DataRegularSeason20242025!$AA$3:$AA$1315,DataRegularSeason20242025!$B$3:$B$1315, "&lt;=" &amp; AO$1, DataRegularSeason20242025!$D$3:$D$1315, $A10)+SUMIFS(DataRegularSeason20242025!$AB$3:$AB$1315,DataRegularSeason20242025!$B$3:$B$1315, "&lt;=" &amp; AO$1, DataRegularSeason20242025!$E$3:$E$1315, $A10)</f>
        <v>20</v>
      </c>
      <c r="AP10">
        <f>SUMIFS(DataRegularSeason20242025!$AA$3:$AA$1315,DataRegularSeason20242025!$B$3:$B$1315, "&lt;=" &amp; AP$1, DataRegularSeason20242025!$D$3:$D$1315, $A10)+SUMIFS(DataRegularSeason20242025!$AB$3:$AB$1315,DataRegularSeason20242025!$B$3:$B$1315, "&lt;=" &amp; AP$1, DataRegularSeason20242025!$E$3:$E$1315, $A10)</f>
        <v>20</v>
      </c>
      <c r="AQ10">
        <f>SUMIFS(DataRegularSeason20242025!$AA$3:$AA$1315,DataRegularSeason20242025!$B$3:$B$1315, "&lt;=" &amp; AQ$1, DataRegularSeason20242025!$D$3:$D$1315, $A10)+SUMIFS(DataRegularSeason20242025!$AB$3:$AB$1315,DataRegularSeason20242025!$B$3:$B$1315, "&lt;=" &amp; AQ$1, DataRegularSeason20242025!$E$3:$E$1315, $A10)</f>
        <v>22</v>
      </c>
      <c r="AR10">
        <f>SUMIFS(DataRegularSeason20242025!$AA$3:$AA$1315,DataRegularSeason20242025!$B$3:$B$1315, "&lt;=" &amp; AR$1, DataRegularSeason20242025!$D$3:$D$1315, $A10)+SUMIFS(DataRegularSeason20242025!$AB$3:$AB$1315,DataRegularSeason20242025!$B$3:$B$1315, "&lt;=" &amp; AR$1, DataRegularSeason20242025!$E$3:$E$1315, $A10)</f>
        <v>22</v>
      </c>
      <c r="AS10">
        <f>SUMIFS(DataRegularSeason20242025!$AA$3:$AA$1315,DataRegularSeason20242025!$B$3:$B$1315, "&lt;=" &amp; AS$1, DataRegularSeason20242025!$D$3:$D$1315, $A10)+SUMIFS(DataRegularSeason20242025!$AB$3:$AB$1315,DataRegularSeason20242025!$B$3:$B$1315, "&lt;=" &amp; AS$1, DataRegularSeason20242025!$E$3:$E$1315, $A10)</f>
        <v>22</v>
      </c>
      <c r="AT10">
        <f>SUMIFS(DataRegularSeason20242025!$AA$3:$AA$1315,DataRegularSeason20242025!$B$3:$B$1315, "&lt;=" &amp; AT$1, DataRegularSeason20242025!$D$3:$D$1315, $A10)+SUMIFS(DataRegularSeason20242025!$AB$3:$AB$1315,DataRegularSeason20242025!$B$3:$B$1315, "&lt;=" &amp; AT$1, DataRegularSeason20242025!$E$3:$E$1315, $A10)</f>
        <v>22</v>
      </c>
      <c r="AU10">
        <f>SUMIFS(DataRegularSeason20242025!$AA$3:$AA$1315,DataRegularSeason20242025!$B$3:$B$1315, "&lt;=" &amp; AU$1, DataRegularSeason20242025!$D$3:$D$1315, $A10)+SUMIFS(DataRegularSeason20242025!$AB$3:$AB$1315,DataRegularSeason20242025!$B$3:$B$1315, "&lt;=" &amp; AU$1, DataRegularSeason20242025!$E$3:$E$1315, $A10)</f>
        <v>22</v>
      </c>
      <c r="AV10">
        <f>SUMIFS(DataRegularSeason20242025!$AA$3:$AA$1315,DataRegularSeason20242025!$B$3:$B$1315, "&lt;=" &amp; AV$1, DataRegularSeason20242025!$D$3:$D$1315, $A10)+SUMIFS(DataRegularSeason20242025!$AB$3:$AB$1315,DataRegularSeason20242025!$B$3:$B$1315, "&lt;=" &amp; AV$1, DataRegularSeason20242025!$E$3:$E$1315, $A10)</f>
        <v>24</v>
      </c>
      <c r="AW10">
        <f>SUMIFS(DataRegularSeason20242025!$AA$3:$AA$1315,DataRegularSeason20242025!$B$3:$B$1315, "&lt;=" &amp; AW$1, DataRegularSeason20242025!$D$3:$D$1315, $A10)+SUMIFS(DataRegularSeason20242025!$AB$3:$AB$1315,DataRegularSeason20242025!$B$3:$B$1315, "&lt;=" &amp; AW$1, DataRegularSeason20242025!$E$3:$E$1315, $A10)</f>
        <v>26</v>
      </c>
      <c r="AX10">
        <f>SUMIFS(DataRegularSeason20242025!$AA$3:$AA$1315,DataRegularSeason20242025!$B$3:$B$1315, "&lt;=" &amp; AX$1, DataRegularSeason20242025!$D$3:$D$1315, $A10)+SUMIFS(DataRegularSeason20242025!$AB$3:$AB$1315,DataRegularSeason20242025!$B$3:$B$1315, "&lt;=" &amp; AX$1, DataRegularSeason20242025!$E$3:$E$1315, $A10)</f>
        <v>26</v>
      </c>
      <c r="AY10">
        <f>SUMIFS(DataRegularSeason20242025!$AA$3:$AA$1315,DataRegularSeason20242025!$B$3:$B$1315, "&lt;=" &amp; AY$1, DataRegularSeason20242025!$D$3:$D$1315, $A10)+SUMIFS(DataRegularSeason20242025!$AB$3:$AB$1315,DataRegularSeason20242025!$B$3:$B$1315, "&lt;=" &amp; AY$1, DataRegularSeason20242025!$E$3:$E$1315, $A10)</f>
        <v>26</v>
      </c>
      <c r="AZ10">
        <f>SUMIFS(DataRegularSeason20242025!$AA$3:$AA$1315,DataRegularSeason20242025!$B$3:$B$1315, "&lt;=" &amp; AZ$1, DataRegularSeason20242025!$D$3:$D$1315, $A10)+SUMIFS(DataRegularSeason20242025!$AB$3:$AB$1315,DataRegularSeason20242025!$B$3:$B$1315, "&lt;=" &amp; AZ$1, DataRegularSeason20242025!$E$3:$E$1315, $A10)</f>
        <v>28</v>
      </c>
      <c r="BA10">
        <f>SUMIFS(DataRegularSeason20242025!$AA$3:$AA$1315,DataRegularSeason20242025!$B$3:$B$1315, "&lt;=" &amp; BA$1, DataRegularSeason20242025!$D$3:$D$1315, $A10)+SUMIFS(DataRegularSeason20242025!$AB$3:$AB$1315,DataRegularSeason20242025!$B$3:$B$1315, "&lt;=" &amp; BA$1, DataRegularSeason20242025!$E$3:$E$1315, $A10)</f>
        <v>28</v>
      </c>
      <c r="BB10">
        <f>SUMIFS(DataRegularSeason20242025!$AA$3:$AA$1315,DataRegularSeason20242025!$B$3:$B$1315, "&lt;=" &amp; BB$1, DataRegularSeason20242025!$D$3:$D$1315, $A10)+SUMIFS(DataRegularSeason20242025!$AB$3:$AB$1315,DataRegularSeason20242025!$B$3:$B$1315, "&lt;=" &amp; BB$1, DataRegularSeason20242025!$E$3:$E$1315, $A10)</f>
        <v>28</v>
      </c>
      <c r="BC10">
        <f>SUMIFS(DataRegularSeason20242025!$AA$3:$AA$1315,DataRegularSeason20242025!$B$3:$B$1315, "&lt;=" &amp; BC$1, DataRegularSeason20242025!$D$3:$D$1315, $A10)+SUMIFS(DataRegularSeason20242025!$AB$3:$AB$1315,DataRegularSeason20242025!$B$3:$B$1315, "&lt;=" &amp; BC$1, DataRegularSeason20242025!$E$3:$E$1315, $A10)</f>
        <v>28</v>
      </c>
      <c r="BD10">
        <f>SUMIFS(DataRegularSeason20242025!$AA$3:$AA$1315,DataRegularSeason20242025!$B$3:$B$1315, "&lt;=" &amp; BD$1, DataRegularSeason20242025!$D$3:$D$1315, $A10)+SUMIFS(DataRegularSeason20242025!$AB$3:$AB$1315,DataRegularSeason20242025!$B$3:$B$1315, "&lt;=" &amp; BD$1, DataRegularSeason20242025!$E$3:$E$1315, $A10)</f>
        <v>28</v>
      </c>
      <c r="BE10">
        <f>SUMIFS(DataRegularSeason20242025!$AA$3:$AA$1315,DataRegularSeason20242025!$B$3:$B$1315, "&lt;=" &amp; BE$1, DataRegularSeason20242025!$D$3:$D$1315, $A10)+SUMIFS(DataRegularSeason20242025!$AB$3:$AB$1315,DataRegularSeason20242025!$B$3:$B$1315, "&lt;=" &amp; BE$1, DataRegularSeason20242025!$E$3:$E$1315, $A10)</f>
        <v>28</v>
      </c>
      <c r="BF10">
        <f>SUMIFS(DataRegularSeason20242025!$AA$3:$AA$1315,DataRegularSeason20242025!$B$3:$B$1315, "&lt;=" &amp; BF$1, DataRegularSeason20242025!$D$3:$D$1315, $A10)+SUMIFS(DataRegularSeason20242025!$AB$3:$AB$1315,DataRegularSeason20242025!$B$3:$B$1315, "&lt;=" &amp; BF$1, DataRegularSeason20242025!$E$3:$E$1315, $A10)</f>
        <v>28</v>
      </c>
      <c r="BG10">
        <f>SUMIFS(DataRegularSeason20242025!$AA$3:$AA$1315,DataRegularSeason20242025!$B$3:$B$1315, "&lt;=" &amp; BG$1, DataRegularSeason20242025!$D$3:$D$1315, $A10)+SUMIFS(DataRegularSeason20242025!$AB$3:$AB$1315,DataRegularSeason20242025!$B$3:$B$1315, "&lt;=" &amp; BG$1, DataRegularSeason20242025!$E$3:$E$1315, $A10)</f>
        <v>28</v>
      </c>
      <c r="BH10">
        <f>SUMIFS(DataRegularSeason20242025!$AA$3:$AA$1315,DataRegularSeason20242025!$B$3:$B$1315, "&lt;=" &amp; BH$1, DataRegularSeason20242025!$D$3:$D$1315, $A10)+SUMIFS(DataRegularSeason20242025!$AB$3:$AB$1315,DataRegularSeason20242025!$B$3:$B$1315, "&lt;=" &amp; BH$1, DataRegularSeason20242025!$E$3:$E$1315, $A10)</f>
        <v>28</v>
      </c>
      <c r="BI10">
        <f>SUMIFS(DataRegularSeason20242025!$AA$3:$AA$1315,DataRegularSeason20242025!$B$3:$B$1315, "&lt;=" &amp; BI$1, DataRegularSeason20242025!$D$3:$D$1315, $A10)+SUMIFS(DataRegularSeason20242025!$AB$3:$AB$1315,DataRegularSeason20242025!$B$3:$B$1315, "&lt;=" &amp; BI$1, DataRegularSeason20242025!$E$3:$E$1315, $A10)</f>
        <v>28</v>
      </c>
      <c r="BJ10">
        <f>SUMIFS(DataRegularSeason20242025!$AA$3:$AA$1315,DataRegularSeason20242025!$B$3:$B$1315, "&lt;=" &amp; BJ$1, DataRegularSeason20242025!$D$3:$D$1315, $A10)+SUMIFS(DataRegularSeason20242025!$AB$3:$AB$1315,DataRegularSeason20242025!$B$3:$B$1315, "&lt;=" &amp; BJ$1, DataRegularSeason20242025!$E$3:$E$1315, $A10)</f>
        <v>28</v>
      </c>
      <c r="BK10">
        <f>SUMIFS(DataRegularSeason20242025!$AA$3:$AA$1315,DataRegularSeason20242025!$B$3:$B$1315, "&lt;=" &amp; BK$1, DataRegularSeason20242025!$D$3:$D$1315, $A10)+SUMIFS(DataRegularSeason20242025!$AB$3:$AB$1315,DataRegularSeason20242025!$B$3:$B$1315, "&lt;=" &amp; BK$1, DataRegularSeason20242025!$E$3:$E$1315, $A10)</f>
        <v>28</v>
      </c>
      <c r="BL10">
        <f>SUMIFS(DataRegularSeason20242025!$AA$3:$AA$1315,DataRegularSeason20242025!$B$3:$B$1315, "&lt;=" &amp; BL$1, DataRegularSeason20242025!$D$3:$D$1315, $A10)+SUMIFS(DataRegularSeason20242025!$AB$3:$AB$1315,DataRegularSeason20242025!$B$3:$B$1315, "&lt;=" &amp; BL$1, DataRegularSeason20242025!$E$3:$E$1315, $A10)</f>
        <v>28</v>
      </c>
      <c r="BM10">
        <f>SUMIFS(DataRegularSeason20242025!$AA$3:$AA$1315,DataRegularSeason20242025!$B$3:$B$1315, "&lt;=" &amp; BM$1, DataRegularSeason20242025!$D$3:$D$1315, $A10)+SUMIFS(DataRegularSeason20242025!$AB$3:$AB$1315,DataRegularSeason20242025!$B$3:$B$1315, "&lt;=" &amp; BM$1, DataRegularSeason20242025!$E$3:$E$1315, $A10)</f>
        <v>28</v>
      </c>
      <c r="BN10">
        <f>SUMIFS(DataRegularSeason20242025!$AA$3:$AA$1315,DataRegularSeason20242025!$B$3:$B$1315, "&lt;=" &amp; BN$1, DataRegularSeason20242025!$D$3:$D$1315, $A10)+SUMIFS(DataRegularSeason20242025!$AB$3:$AB$1315,DataRegularSeason20242025!$B$3:$B$1315, "&lt;=" &amp; BN$1, DataRegularSeason20242025!$E$3:$E$1315, $A10)</f>
        <v>28</v>
      </c>
      <c r="BO10">
        <f>SUMIFS(DataRegularSeason20242025!$AA$3:$AA$1315,DataRegularSeason20242025!$B$3:$B$1315, "&lt;=" &amp; BO$1, DataRegularSeason20242025!$D$3:$D$1315, $A10)+SUMIFS(DataRegularSeason20242025!$AB$3:$AB$1315,DataRegularSeason20242025!$B$3:$B$1315, "&lt;=" &amp; BO$1, DataRegularSeason20242025!$E$3:$E$1315, $A10)</f>
        <v>28</v>
      </c>
      <c r="BP10">
        <f>SUMIFS(DataRegularSeason20242025!$AA$3:$AA$1315,DataRegularSeason20242025!$B$3:$B$1315, "&lt;=" &amp; BP$1, DataRegularSeason20242025!$D$3:$D$1315, $A10)+SUMIFS(DataRegularSeason20242025!$AB$3:$AB$1315,DataRegularSeason20242025!$B$3:$B$1315, "&lt;=" &amp; BP$1, DataRegularSeason20242025!$E$3:$E$1315, $A10)</f>
        <v>28</v>
      </c>
      <c r="BQ10">
        <f>SUMIFS(DataRegularSeason20242025!$AA$3:$AA$1315,DataRegularSeason20242025!$B$3:$B$1315, "&lt;=" &amp; BQ$1, DataRegularSeason20242025!$D$3:$D$1315, $A10)+SUMIFS(DataRegularSeason20242025!$AB$3:$AB$1315,DataRegularSeason20242025!$B$3:$B$1315, "&lt;=" &amp; BQ$1, DataRegularSeason20242025!$E$3:$E$1315, $A10)</f>
        <v>28</v>
      </c>
      <c r="BR10">
        <f>SUMIFS(DataRegularSeason20242025!$AA$3:$AA$1315,DataRegularSeason20242025!$B$3:$B$1315, "&lt;=" &amp; BR$1, DataRegularSeason20242025!$D$3:$D$1315, $A10)+SUMIFS(DataRegularSeason20242025!$AB$3:$AB$1315,DataRegularSeason20242025!$B$3:$B$1315, "&lt;=" &amp; BR$1, DataRegularSeason20242025!$E$3:$E$1315, $A10)</f>
        <v>28</v>
      </c>
      <c r="BS10">
        <f>SUMIFS(DataRegularSeason20242025!$AA$3:$AA$1315,DataRegularSeason20242025!$B$3:$B$1315, "&lt;=" &amp; BS$1, DataRegularSeason20242025!$D$3:$D$1315, $A10)+SUMIFS(DataRegularSeason20242025!$AB$3:$AB$1315,DataRegularSeason20242025!$B$3:$B$1315, "&lt;=" &amp; BS$1, DataRegularSeason20242025!$E$3:$E$1315, $A10)</f>
        <v>28</v>
      </c>
      <c r="BT10">
        <f>SUMIFS(DataRegularSeason20242025!$AA$3:$AA$1315,DataRegularSeason20242025!$B$3:$B$1315, "&lt;=" &amp; BT$1, DataRegularSeason20242025!$D$3:$D$1315, $A10)+SUMIFS(DataRegularSeason20242025!$AB$3:$AB$1315,DataRegularSeason20242025!$B$3:$B$1315, "&lt;=" &amp; BT$1, DataRegularSeason20242025!$E$3:$E$1315, $A10)</f>
        <v>28</v>
      </c>
      <c r="BU10">
        <f>SUMIFS(DataRegularSeason20242025!$AA$3:$AA$1315,DataRegularSeason20242025!$B$3:$B$1315, "&lt;=" &amp; BU$1, DataRegularSeason20242025!$D$3:$D$1315, $A10)+SUMIFS(DataRegularSeason20242025!$AB$3:$AB$1315,DataRegularSeason20242025!$B$3:$B$1315, "&lt;=" &amp; BU$1, DataRegularSeason20242025!$E$3:$E$1315, $A10)</f>
        <v>28</v>
      </c>
      <c r="BV10">
        <f>SUMIFS(DataRegularSeason20242025!$AA$3:$AA$1315,DataRegularSeason20242025!$B$3:$B$1315, "&lt;=" &amp; BV$1, DataRegularSeason20242025!$D$3:$D$1315, $A10)+SUMIFS(DataRegularSeason20242025!$AB$3:$AB$1315,DataRegularSeason20242025!$B$3:$B$1315, "&lt;=" &amp; BV$1, DataRegularSeason20242025!$E$3:$E$1315, $A10)</f>
        <v>28</v>
      </c>
      <c r="BW10">
        <f>SUMIFS(DataRegularSeason20242025!$AA$3:$AA$1315,DataRegularSeason20242025!$B$3:$B$1315, "&lt;=" &amp; BW$1, DataRegularSeason20242025!$D$3:$D$1315, $A10)+SUMIFS(DataRegularSeason20242025!$AB$3:$AB$1315,DataRegularSeason20242025!$B$3:$B$1315, "&lt;=" &amp; BW$1, DataRegularSeason20242025!$E$3:$E$1315, $A10)</f>
        <v>28</v>
      </c>
      <c r="BX10">
        <f>SUMIFS(DataRegularSeason20242025!$AA$3:$AA$1315,DataRegularSeason20242025!$B$3:$B$1315, "&lt;=" &amp; BX$1, DataRegularSeason20242025!$D$3:$D$1315, $A10)+SUMIFS(DataRegularSeason20242025!$AB$3:$AB$1315,DataRegularSeason20242025!$B$3:$B$1315, "&lt;=" &amp; BX$1, DataRegularSeason20242025!$E$3:$E$1315, $A10)</f>
        <v>28</v>
      </c>
      <c r="BY10">
        <f>SUMIFS(DataRegularSeason20242025!$AA$3:$AA$1315,DataRegularSeason20242025!$B$3:$B$1315, "&lt;=" &amp; BY$1, DataRegularSeason20242025!$D$3:$D$1315, $A10)+SUMIFS(DataRegularSeason20242025!$AB$3:$AB$1315,DataRegularSeason20242025!$B$3:$B$1315, "&lt;=" &amp; BY$1, DataRegularSeason20242025!$E$3:$E$1315, $A10)</f>
        <v>28</v>
      </c>
      <c r="BZ10">
        <f>SUMIFS(DataRegularSeason20242025!$AA$3:$AA$1315,DataRegularSeason20242025!$B$3:$B$1315, "&lt;=" &amp; BZ$1, DataRegularSeason20242025!$D$3:$D$1315, $A10)+SUMIFS(DataRegularSeason20242025!$AB$3:$AB$1315,DataRegularSeason20242025!$B$3:$B$1315, "&lt;=" &amp; BZ$1, DataRegularSeason20242025!$E$3:$E$1315, $A10)</f>
        <v>28</v>
      </c>
      <c r="CA10">
        <f>SUMIFS(DataRegularSeason20242025!$AA$3:$AA$1315,DataRegularSeason20242025!$B$3:$B$1315, "&lt;=" &amp; CA$1, DataRegularSeason20242025!$D$3:$D$1315, $A10)+SUMIFS(DataRegularSeason20242025!$AB$3:$AB$1315,DataRegularSeason20242025!$B$3:$B$1315, "&lt;=" &amp; CA$1, DataRegularSeason20242025!$E$3:$E$1315, $A10)</f>
        <v>28</v>
      </c>
      <c r="CB10">
        <f>SUMIFS(DataRegularSeason20242025!$AA$3:$AA$1315,DataRegularSeason20242025!$B$3:$B$1315, "&lt;=" &amp; CB$1, DataRegularSeason20242025!$D$3:$D$1315, $A10)+SUMIFS(DataRegularSeason20242025!$AB$3:$AB$1315,DataRegularSeason20242025!$B$3:$B$1315, "&lt;=" &amp; CB$1, DataRegularSeason20242025!$E$3:$E$1315, $A10)</f>
        <v>28</v>
      </c>
      <c r="CC10">
        <f>SUMIFS(DataRegularSeason20242025!$AA$3:$AA$1315,DataRegularSeason20242025!$B$3:$B$1315, "&lt;=" &amp; CC$1, DataRegularSeason20242025!$D$3:$D$1315, $A10)+SUMIFS(DataRegularSeason20242025!$AB$3:$AB$1315,DataRegularSeason20242025!$B$3:$B$1315, "&lt;=" &amp; CC$1, DataRegularSeason20242025!$E$3:$E$1315, $A10)</f>
        <v>28</v>
      </c>
      <c r="CD10">
        <f>SUMIFS(DataRegularSeason20242025!$AA$3:$AA$1315,DataRegularSeason20242025!$B$3:$B$1315, "&lt;=" &amp; CD$1, DataRegularSeason20242025!$D$3:$D$1315, $A10)+SUMIFS(DataRegularSeason20242025!$AB$3:$AB$1315,DataRegularSeason20242025!$B$3:$B$1315, "&lt;=" &amp; CD$1, DataRegularSeason20242025!$E$3:$E$1315, $A10)</f>
        <v>28</v>
      </c>
      <c r="CE10">
        <f>SUMIFS(DataRegularSeason20242025!$AA$3:$AA$1315,DataRegularSeason20242025!$B$3:$B$1315, "&lt;=" &amp; CE$1, DataRegularSeason20242025!$D$3:$D$1315, $A10)+SUMIFS(DataRegularSeason20242025!$AB$3:$AB$1315,DataRegularSeason20242025!$B$3:$B$1315, "&lt;=" &amp; CE$1, DataRegularSeason20242025!$E$3:$E$1315, $A10)</f>
        <v>28</v>
      </c>
      <c r="CF10">
        <f>SUMIFS(DataRegularSeason20242025!$AA$3:$AA$1315,DataRegularSeason20242025!$B$3:$B$1315, "&lt;=" &amp; CF$1, DataRegularSeason20242025!$D$3:$D$1315, $A10)+SUMIFS(DataRegularSeason20242025!$AB$3:$AB$1315,DataRegularSeason20242025!$B$3:$B$1315, "&lt;=" &amp; CF$1, DataRegularSeason20242025!$E$3:$E$1315, $A10)</f>
        <v>28</v>
      </c>
      <c r="CG10">
        <f>SUMIFS(DataRegularSeason20242025!$AA$3:$AA$1315,DataRegularSeason20242025!$B$3:$B$1315, "&lt;=" &amp; CG$1, DataRegularSeason20242025!$D$3:$D$1315, $A10)+SUMIFS(DataRegularSeason20242025!$AB$3:$AB$1315,DataRegularSeason20242025!$B$3:$B$1315, "&lt;=" &amp; CG$1, DataRegularSeason20242025!$E$3:$E$1315, $A10)</f>
        <v>28</v>
      </c>
      <c r="CH10">
        <f>SUMIFS(DataRegularSeason20242025!$AA$3:$AA$1315,DataRegularSeason20242025!$B$3:$B$1315, "&lt;=" &amp; CH$1, DataRegularSeason20242025!$D$3:$D$1315, $A10)+SUMIFS(DataRegularSeason20242025!$AB$3:$AB$1315,DataRegularSeason20242025!$B$3:$B$1315, "&lt;=" &amp; CH$1, DataRegularSeason20242025!$E$3:$E$1315, $A10)</f>
        <v>28</v>
      </c>
      <c r="CI10">
        <f>SUMIFS(DataRegularSeason20242025!$AA$3:$AA$1315,DataRegularSeason20242025!$B$3:$B$1315, "&lt;=" &amp; CI$1, DataRegularSeason20242025!$D$3:$D$1315, $A10)+SUMIFS(DataRegularSeason20242025!$AB$3:$AB$1315,DataRegularSeason20242025!$B$3:$B$1315, "&lt;=" &amp; CI$1, DataRegularSeason20242025!$E$3:$E$1315, $A10)</f>
        <v>28</v>
      </c>
      <c r="CJ10">
        <f>SUMIFS(DataRegularSeason20242025!$AA$3:$AA$1315,DataRegularSeason20242025!$B$3:$B$1315, "&lt;=" &amp; CJ$1, DataRegularSeason20242025!$D$3:$D$1315, $A10)+SUMIFS(DataRegularSeason20242025!$AB$3:$AB$1315,DataRegularSeason20242025!$B$3:$B$1315, "&lt;=" &amp; CJ$1, DataRegularSeason20242025!$E$3:$E$1315, $A10)</f>
        <v>28</v>
      </c>
      <c r="CK10">
        <f>SUMIFS(DataRegularSeason20242025!$AA$3:$AA$1315,DataRegularSeason20242025!$B$3:$B$1315, "&lt;=" &amp; CK$1, DataRegularSeason20242025!$D$3:$D$1315, $A10)+SUMIFS(DataRegularSeason20242025!$AB$3:$AB$1315,DataRegularSeason20242025!$B$3:$B$1315, "&lt;=" &amp; CK$1, DataRegularSeason20242025!$E$3:$E$1315, $A10)</f>
        <v>28</v>
      </c>
      <c r="CL10">
        <f>SUMIFS(DataRegularSeason20242025!$AA$3:$AA$1315,DataRegularSeason20242025!$B$3:$B$1315, "&lt;=" &amp; CL$1, DataRegularSeason20242025!$D$3:$D$1315, $A10)+SUMIFS(DataRegularSeason20242025!$AB$3:$AB$1315,DataRegularSeason20242025!$B$3:$B$1315, "&lt;=" &amp; CL$1, DataRegularSeason20242025!$E$3:$E$1315, $A10)</f>
        <v>28</v>
      </c>
      <c r="CM10">
        <f>SUMIFS(DataRegularSeason20242025!$AA$3:$AA$1315,DataRegularSeason20242025!$B$3:$B$1315, "&lt;=" &amp; CM$1, DataRegularSeason20242025!$D$3:$D$1315, $A10)+SUMIFS(DataRegularSeason20242025!$AB$3:$AB$1315,DataRegularSeason20242025!$B$3:$B$1315, "&lt;=" &amp; CM$1, DataRegularSeason20242025!$E$3:$E$1315, $A10)</f>
        <v>28</v>
      </c>
      <c r="CN10">
        <f>SUMIFS(DataRegularSeason20242025!$AA$3:$AA$1315,DataRegularSeason20242025!$B$3:$B$1315, "&lt;=" &amp; CN$1, DataRegularSeason20242025!$D$3:$D$1315, $A10)+SUMIFS(DataRegularSeason20242025!$AB$3:$AB$1315,DataRegularSeason20242025!$B$3:$B$1315, "&lt;=" &amp; CN$1, DataRegularSeason20242025!$E$3:$E$1315, $A10)</f>
        <v>28</v>
      </c>
      <c r="CO10">
        <f>SUMIFS(DataRegularSeason20242025!$AA$3:$AA$1315,DataRegularSeason20242025!$B$3:$B$1315, "&lt;=" &amp; CO$1, DataRegularSeason20242025!$D$3:$D$1315, $A10)+SUMIFS(DataRegularSeason20242025!$AB$3:$AB$1315,DataRegularSeason20242025!$B$3:$B$1315, "&lt;=" &amp; CO$1, DataRegularSeason20242025!$E$3:$E$1315, $A10)</f>
        <v>28</v>
      </c>
      <c r="CP10">
        <f>SUMIFS(DataRegularSeason20242025!$AA$3:$AA$1315,DataRegularSeason20242025!$B$3:$B$1315, "&lt;=" &amp; CP$1, DataRegularSeason20242025!$D$3:$D$1315, $A10)+SUMIFS(DataRegularSeason20242025!$AB$3:$AB$1315,DataRegularSeason20242025!$B$3:$B$1315, "&lt;=" &amp; CP$1, DataRegularSeason20242025!$E$3:$E$1315, $A10)</f>
        <v>28</v>
      </c>
      <c r="CQ10">
        <f>SUMIFS(DataRegularSeason20242025!$AA$3:$AA$1315,DataRegularSeason20242025!$B$3:$B$1315, "&lt;=" &amp; CQ$1, DataRegularSeason20242025!$D$3:$D$1315, $A10)+SUMIFS(DataRegularSeason20242025!$AB$3:$AB$1315,DataRegularSeason20242025!$B$3:$B$1315, "&lt;=" &amp; CQ$1, DataRegularSeason20242025!$E$3:$E$1315, $A10)</f>
        <v>28</v>
      </c>
      <c r="CR10">
        <f>SUMIFS(DataRegularSeason20242025!$AA$3:$AA$1315,DataRegularSeason20242025!$B$3:$B$1315, "&lt;=" &amp; CR$1, DataRegularSeason20242025!$D$3:$D$1315, $A10)+SUMIFS(DataRegularSeason20242025!$AB$3:$AB$1315,DataRegularSeason20242025!$B$3:$B$1315, "&lt;=" &amp; CR$1, DataRegularSeason20242025!$E$3:$E$1315, $A10)</f>
        <v>28</v>
      </c>
      <c r="CS10">
        <f>SUMIFS(DataRegularSeason20242025!$AA$3:$AA$1315,DataRegularSeason20242025!$B$3:$B$1315, "&lt;=" &amp; CS$1, DataRegularSeason20242025!$D$3:$D$1315, $A10)+SUMIFS(DataRegularSeason20242025!$AB$3:$AB$1315,DataRegularSeason20242025!$B$3:$B$1315, "&lt;=" &amp; CS$1, DataRegularSeason20242025!$E$3:$E$1315, $A10)</f>
        <v>28</v>
      </c>
      <c r="CT10">
        <f>SUMIFS(DataRegularSeason20242025!$AA$3:$AA$1315,DataRegularSeason20242025!$B$3:$B$1315, "&lt;=" &amp; CT$1, DataRegularSeason20242025!$D$3:$D$1315, $A10)+SUMIFS(DataRegularSeason20242025!$AB$3:$AB$1315,DataRegularSeason20242025!$B$3:$B$1315, "&lt;=" &amp; CT$1, DataRegularSeason20242025!$E$3:$E$1315, $A10)</f>
        <v>28</v>
      </c>
      <c r="CU10">
        <f>SUMIFS(DataRegularSeason20242025!$AA$3:$AA$1315,DataRegularSeason20242025!$B$3:$B$1315, "&lt;=" &amp; CU$1, DataRegularSeason20242025!$D$3:$D$1315, $A10)+SUMIFS(DataRegularSeason20242025!$AB$3:$AB$1315,DataRegularSeason20242025!$B$3:$B$1315, "&lt;=" &amp; CU$1, DataRegularSeason20242025!$E$3:$E$1315, $A10)</f>
        <v>28</v>
      </c>
      <c r="CV10">
        <f>SUMIFS(DataRegularSeason20242025!$AA$3:$AA$1315,DataRegularSeason20242025!$B$3:$B$1315, "&lt;=" &amp; CV$1, DataRegularSeason20242025!$D$3:$D$1315, $A10)+SUMIFS(DataRegularSeason20242025!$AB$3:$AB$1315,DataRegularSeason20242025!$B$3:$B$1315, "&lt;=" &amp; CV$1, DataRegularSeason20242025!$E$3:$E$1315, $A10)</f>
        <v>28</v>
      </c>
      <c r="CW10">
        <f>SUMIFS(DataRegularSeason20242025!$AA$3:$AA$1315,DataRegularSeason20242025!$B$3:$B$1315, "&lt;=" &amp; CW$1, DataRegularSeason20242025!$D$3:$D$1315, $A10)+SUMIFS(DataRegularSeason20242025!$AB$3:$AB$1315,DataRegularSeason20242025!$B$3:$B$1315, "&lt;=" &amp; CW$1, DataRegularSeason20242025!$E$3:$E$1315, $A10)</f>
        <v>28</v>
      </c>
      <c r="CX10">
        <f>SUMIFS(DataRegularSeason20242025!$AA$3:$AA$1315,DataRegularSeason20242025!$B$3:$B$1315, "&lt;=" &amp; CX$1, DataRegularSeason20242025!$D$3:$D$1315, $A10)+SUMIFS(DataRegularSeason20242025!$AB$3:$AB$1315,DataRegularSeason20242025!$B$3:$B$1315, "&lt;=" &amp; CX$1, DataRegularSeason20242025!$E$3:$E$1315, $A10)</f>
        <v>28</v>
      </c>
      <c r="CY10">
        <f>SUMIFS(DataRegularSeason20242025!$AA$3:$AA$1315,DataRegularSeason20242025!$B$3:$B$1315, "&lt;=" &amp; CY$1, DataRegularSeason20242025!$D$3:$D$1315, $A10)+SUMIFS(DataRegularSeason20242025!$AB$3:$AB$1315,DataRegularSeason20242025!$B$3:$B$1315, "&lt;=" &amp; CY$1, DataRegularSeason20242025!$E$3:$E$1315, $A10)</f>
        <v>28</v>
      </c>
      <c r="CZ10">
        <f>SUMIFS(DataRegularSeason20242025!$AA$3:$AA$1315,DataRegularSeason20242025!$B$3:$B$1315, "&lt;=" &amp; CZ$1, DataRegularSeason20242025!$D$3:$D$1315, $A10)+SUMIFS(DataRegularSeason20242025!$AB$3:$AB$1315,DataRegularSeason20242025!$B$3:$B$1315, "&lt;=" &amp; CZ$1, DataRegularSeason20242025!$E$3:$E$1315, $A10)</f>
        <v>28</v>
      </c>
      <c r="DA10">
        <f>SUMIFS(DataRegularSeason20242025!$AA$3:$AA$1315,DataRegularSeason20242025!$B$3:$B$1315, "&lt;=" &amp; DA$1, DataRegularSeason20242025!$D$3:$D$1315, $A10)+SUMIFS(DataRegularSeason20242025!$AB$3:$AB$1315,DataRegularSeason20242025!$B$3:$B$1315, "&lt;=" &amp; DA$1, DataRegularSeason20242025!$E$3:$E$1315, $A10)</f>
        <v>28</v>
      </c>
      <c r="DB10">
        <f>SUMIFS(DataRegularSeason20242025!$AA$3:$AA$1315,DataRegularSeason20242025!$B$3:$B$1315, "&lt;=" &amp; DB$1, DataRegularSeason20242025!$D$3:$D$1315, $A10)+SUMIFS(DataRegularSeason20242025!$AB$3:$AB$1315,DataRegularSeason20242025!$B$3:$B$1315, "&lt;=" &amp; DB$1, DataRegularSeason20242025!$E$3:$E$1315, $A10)</f>
        <v>28</v>
      </c>
      <c r="DC10">
        <f>SUMIFS(DataRegularSeason20242025!$AA$3:$AA$1315,DataRegularSeason20242025!$B$3:$B$1315, "&lt;=" &amp; DC$1, DataRegularSeason20242025!$D$3:$D$1315, $A10)+SUMIFS(DataRegularSeason20242025!$AB$3:$AB$1315,DataRegularSeason20242025!$B$3:$B$1315, "&lt;=" &amp; DC$1, DataRegularSeason20242025!$E$3:$E$1315, $A10)</f>
        <v>28</v>
      </c>
      <c r="DD10">
        <f>SUMIFS(DataRegularSeason20242025!$AA$3:$AA$1315,DataRegularSeason20242025!$B$3:$B$1315, "&lt;=" &amp; DD$1, DataRegularSeason20242025!$D$3:$D$1315, $A10)+SUMIFS(DataRegularSeason20242025!$AB$3:$AB$1315,DataRegularSeason20242025!$B$3:$B$1315, "&lt;=" &amp; DD$1, DataRegularSeason20242025!$E$3:$E$1315, $A10)</f>
        <v>28</v>
      </c>
      <c r="DE10">
        <f>SUMIFS(DataRegularSeason20242025!$AA$3:$AA$1315,DataRegularSeason20242025!$B$3:$B$1315, "&lt;=" &amp; DE$1, DataRegularSeason20242025!$D$3:$D$1315, $A10)+SUMIFS(DataRegularSeason20242025!$AB$3:$AB$1315,DataRegularSeason20242025!$B$3:$B$1315, "&lt;=" &amp; DE$1, DataRegularSeason20242025!$E$3:$E$1315, $A10)</f>
        <v>28</v>
      </c>
      <c r="DF10">
        <f>SUMIFS(DataRegularSeason20242025!$AA$3:$AA$1315,DataRegularSeason20242025!$B$3:$B$1315, "&lt;=" &amp; DF$1, DataRegularSeason20242025!$D$3:$D$1315, $A10)+SUMIFS(DataRegularSeason20242025!$AB$3:$AB$1315,DataRegularSeason20242025!$B$3:$B$1315, "&lt;=" &amp; DF$1, DataRegularSeason20242025!$E$3:$E$1315, $A10)</f>
        <v>28</v>
      </c>
      <c r="DG10">
        <f>SUMIFS(DataRegularSeason20242025!$AA$3:$AA$1315,DataRegularSeason20242025!$B$3:$B$1315, "&lt;=" &amp; DG$1, DataRegularSeason20242025!$D$3:$D$1315, $A10)+SUMIFS(DataRegularSeason20242025!$AB$3:$AB$1315,DataRegularSeason20242025!$B$3:$B$1315, "&lt;=" &amp; DG$1, DataRegularSeason20242025!$E$3:$E$1315, $A10)</f>
        <v>28</v>
      </c>
      <c r="DH10">
        <f>SUMIFS(DataRegularSeason20242025!$AA$3:$AA$1315,DataRegularSeason20242025!$B$3:$B$1315, "&lt;=" &amp; DH$1, DataRegularSeason20242025!$D$3:$D$1315, $A10)+SUMIFS(DataRegularSeason20242025!$AB$3:$AB$1315,DataRegularSeason20242025!$B$3:$B$1315, "&lt;=" &amp; DH$1, DataRegularSeason20242025!$E$3:$E$1315, $A10)</f>
        <v>28</v>
      </c>
      <c r="DI10">
        <f>SUMIFS(DataRegularSeason20242025!$AA$3:$AA$1315,DataRegularSeason20242025!$B$3:$B$1315, "&lt;=" &amp; DI$1, DataRegularSeason20242025!$D$3:$D$1315, $A10)+SUMIFS(DataRegularSeason20242025!$AB$3:$AB$1315,DataRegularSeason20242025!$B$3:$B$1315, "&lt;=" &amp; DI$1, DataRegularSeason20242025!$E$3:$E$1315, $A10)</f>
        <v>28</v>
      </c>
      <c r="DJ10">
        <f>SUMIFS(DataRegularSeason20242025!$AA$3:$AA$1315,DataRegularSeason20242025!$B$3:$B$1315, "&lt;=" &amp; DJ$1, DataRegularSeason20242025!$D$3:$D$1315, $A10)+SUMIFS(DataRegularSeason20242025!$AB$3:$AB$1315,DataRegularSeason20242025!$B$3:$B$1315, "&lt;=" &amp; DJ$1, DataRegularSeason20242025!$E$3:$E$1315, $A10)</f>
        <v>28</v>
      </c>
      <c r="DK10">
        <f>SUMIFS(DataRegularSeason20242025!$AA$3:$AA$1315,DataRegularSeason20242025!$B$3:$B$1315, "&lt;=" &amp; DK$1, DataRegularSeason20242025!$D$3:$D$1315, $A10)+SUMIFS(DataRegularSeason20242025!$AB$3:$AB$1315,DataRegularSeason20242025!$B$3:$B$1315, "&lt;=" &amp; DK$1, DataRegularSeason20242025!$E$3:$E$1315, $A10)</f>
        <v>28</v>
      </c>
      <c r="DL10">
        <f>SUMIFS(DataRegularSeason20242025!$AA$3:$AA$1315,DataRegularSeason20242025!$B$3:$B$1315, "&lt;=" &amp; DL$1, DataRegularSeason20242025!$D$3:$D$1315, $A10)+SUMIFS(DataRegularSeason20242025!$AB$3:$AB$1315,DataRegularSeason20242025!$B$3:$B$1315, "&lt;=" &amp; DL$1, DataRegularSeason20242025!$E$3:$E$1315, $A10)</f>
        <v>28</v>
      </c>
      <c r="DM10">
        <f>SUMIFS(DataRegularSeason20242025!$AA$3:$AA$1315,DataRegularSeason20242025!$B$3:$B$1315, "&lt;=" &amp; DM$1, DataRegularSeason20242025!$D$3:$D$1315, $A10)+SUMIFS(DataRegularSeason20242025!$AB$3:$AB$1315,DataRegularSeason20242025!$B$3:$B$1315, "&lt;=" &amp; DM$1, DataRegularSeason20242025!$E$3:$E$1315, $A10)</f>
        <v>28</v>
      </c>
      <c r="DN10">
        <f>SUMIFS(DataRegularSeason20242025!$AA$3:$AA$1315,DataRegularSeason20242025!$B$3:$B$1315, "&lt;=" &amp; DN$1, DataRegularSeason20242025!$D$3:$D$1315, $A10)+SUMIFS(DataRegularSeason20242025!$AB$3:$AB$1315,DataRegularSeason20242025!$B$3:$B$1315, "&lt;=" &amp; DN$1, DataRegularSeason20242025!$E$3:$E$1315, $A10)</f>
        <v>28</v>
      </c>
      <c r="DO10">
        <f>SUMIFS(DataRegularSeason20242025!$AA$3:$AA$1315,DataRegularSeason20242025!$B$3:$B$1315, "&lt;=" &amp; DO$1, DataRegularSeason20242025!$D$3:$D$1315, $A10)+SUMIFS(DataRegularSeason20242025!$AB$3:$AB$1315,DataRegularSeason20242025!$B$3:$B$1315, "&lt;=" &amp; DO$1, DataRegularSeason20242025!$E$3:$E$1315, $A10)</f>
        <v>28</v>
      </c>
      <c r="DP10">
        <f>SUMIFS(DataRegularSeason20242025!$AA$3:$AA$1315,DataRegularSeason20242025!$B$3:$B$1315, "&lt;=" &amp; DP$1, DataRegularSeason20242025!$D$3:$D$1315, $A10)+SUMIFS(DataRegularSeason20242025!$AB$3:$AB$1315,DataRegularSeason20242025!$B$3:$B$1315, "&lt;=" &amp; DP$1, DataRegularSeason20242025!$E$3:$E$1315, $A10)</f>
        <v>28</v>
      </c>
      <c r="DQ10">
        <f>SUMIFS(DataRegularSeason20242025!$AA$3:$AA$1315,DataRegularSeason20242025!$B$3:$B$1315, "&lt;=" &amp; DQ$1, DataRegularSeason20242025!$D$3:$D$1315, $A10)+SUMIFS(DataRegularSeason20242025!$AB$3:$AB$1315,DataRegularSeason20242025!$B$3:$B$1315, "&lt;=" &amp; DQ$1, DataRegularSeason20242025!$E$3:$E$1315, $A10)</f>
        <v>28</v>
      </c>
      <c r="DR10">
        <f>SUMIFS(DataRegularSeason20242025!$AA$3:$AA$1315,DataRegularSeason20242025!$B$3:$B$1315, "&lt;=" &amp; DR$1, DataRegularSeason20242025!$D$3:$D$1315, $A10)+SUMIFS(DataRegularSeason20242025!$AB$3:$AB$1315,DataRegularSeason20242025!$B$3:$B$1315, "&lt;=" &amp; DR$1, DataRegularSeason20242025!$E$3:$E$1315, $A10)</f>
        <v>28</v>
      </c>
      <c r="DS10">
        <f>SUMIFS(DataRegularSeason20242025!$AA$3:$AA$1315,DataRegularSeason20242025!$B$3:$B$1315, "&lt;=" &amp; DS$1, DataRegularSeason20242025!$D$3:$D$1315, $A10)+SUMIFS(DataRegularSeason20242025!$AB$3:$AB$1315,DataRegularSeason20242025!$B$3:$B$1315, "&lt;=" &amp; DS$1, DataRegularSeason20242025!$E$3:$E$1315, $A10)</f>
        <v>28</v>
      </c>
      <c r="DT10">
        <f>SUMIFS(DataRegularSeason20242025!$AA$3:$AA$1315,DataRegularSeason20242025!$B$3:$B$1315, "&lt;=" &amp; DT$1, DataRegularSeason20242025!$D$3:$D$1315, $A10)+SUMIFS(DataRegularSeason20242025!$AB$3:$AB$1315,DataRegularSeason20242025!$B$3:$B$1315, "&lt;=" &amp; DT$1, DataRegularSeason20242025!$E$3:$E$1315, $A10)</f>
        <v>28</v>
      </c>
      <c r="DU10">
        <f>SUMIFS(DataRegularSeason20242025!$AA$3:$AA$1315,DataRegularSeason20242025!$B$3:$B$1315, "&lt;=" &amp; DU$1, DataRegularSeason20242025!$D$3:$D$1315, $A10)+SUMIFS(DataRegularSeason20242025!$AB$3:$AB$1315,DataRegularSeason20242025!$B$3:$B$1315, "&lt;=" &amp; DU$1, DataRegularSeason20242025!$E$3:$E$1315, $A10)</f>
        <v>28</v>
      </c>
      <c r="DV10">
        <f>SUMIFS(DataRegularSeason20242025!$AA$3:$AA$1315,DataRegularSeason20242025!$B$3:$B$1315, "&lt;=" &amp; DV$1, DataRegularSeason20242025!$D$3:$D$1315, $A10)+SUMIFS(DataRegularSeason20242025!$AB$3:$AB$1315,DataRegularSeason20242025!$B$3:$B$1315, "&lt;=" &amp; DV$1, DataRegularSeason20242025!$E$3:$E$1315, $A10)</f>
        <v>28</v>
      </c>
      <c r="DW10">
        <f>SUMIFS(DataRegularSeason20242025!$AA$3:$AA$1315,DataRegularSeason20242025!$B$3:$B$1315, "&lt;=" &amp; DW$1, DataRegularSeason20242025!$D$3:$D$1315, $A10)+SUMIFS(DataRegularSeason20242025!$AB$3:$AB$1315,DataRegularSeason20242025!$B$3:$B$1315, "&lt;=" &amp; DW$1, DataRegularSeason20242025!$E$3:$E$1315, $A10)</f>
        <v>28</v>
      </c>
      <c r="DX10">
        <f>SUMIFS(DataRegularSeason20242025!$AA$3:$AA$1315,DataRegularSeason20242025!$B$3:$B$1315, "&lt;=" &amp; DX$1, DataRegularSeason20242025!$D$3:$D$1315, $A10)+SUMIFS(DataRegularSeason20242025!$AB$3:$AB$1315,DataRegularSeason20242025!$B$3:$B$1315, "&lt;=" &amp; DX$1, DataRegularSeason20242025!$E$3:$E$1315, $A10)</f>
        <v>28</v>
      </c>
      <c r="DY10">
        <f>SUMIFS(DataRegularSeason20242025!$AA$3:$AA$1315,DataRegularSeason20242025!$B$3:$B$1315, "&lt;=" &amp; DY$1, DataRegularSeason20242025!$D$3:$D$1315, $A10)+SUMIFS(DataRegularSeason20242025!$AB$3:$AB$1315,DataRegularSeason20242025!$B$3:$B$1315, "&lt;=" &amp; DY$1, DataRegularSeason20242025!$E$3:$E$1315, $A10)</f>
        <v>28</v>
      </c>
      <c r="DZ10">
        <f>SUMIFS(DataRegularSeason20242025!$AA$3:$AA$1315,DataRegularSeason20242025!$B$3:$B$1315, "&lt;=" &amp; DZ$1, DataRegularSeason20242025!$D$3:$D$1315, $A10)+SUMIFS(DataRegularSeason20242025!$AB$3:$AB$1315,DataRegularSeason20242025!$B$3:$B$1315, "&lt;=" &amp; DZ$1, DataRegularSeason20242025!$E$3:$E$1315, $A10)</f>
        <v>28</v>
      </c>
      <c r="EA10">
        <f>SUMIFS(DataRegularSeason20242025!$AA$3:$AA$1315,DataRegularSeason20242025!$B$3:$B$1315, "&lt;=" &amp; EA$1, DataRegularSeason20242025!$D$3:$D$1315, $A10)+SUMIFS(DataRegularSeason20242025!$AB$3:$AB$1315,DataRegularSeason20242025!$B$3:$B$1315, "&lt;=" &amp; EA$1, DataRegularSeason20242025!$E$3:$E$1315, $A10)</f>
        <v>28</v>
      </c>
      <c r="EB10">
        <f>SUMIFS(DataRegularSeason20242025!$AA$3:$AA$1315,DataRegularSeason20242025!$B$3:$B$1315, "&lt;=" &amp; EB$1, DataRegularSeason20242025!$D$3:$D$1315, $A10)+SUMIFS(DataRegularSeason20242025!$AB$3:$AB$1315,DataRegularSeason20242025!$B$3:$B$1315, "&lt;=" &amp; EB$1, DataRegularSeason20242025!$E$3:$E$1315, $A10)</f>
        <v>28</v>
      </c>
      <c r="EC10">
        <f>SUMIFS(DataRegularSeason20242025!$AA$3:$AA$1315,DataRegularSeason20242025!$B$3:$B$1315, "&lt;=" &amp; EC$1, DataRegularSeason20242025!$D$3:$D$1315, $A10)+SUMIFS(DataRegularSeason20242025!$AB$3:$AB$1315,DataRegularSeason20242025!$B$3:$B$1315, "&lt;=" &amp; EC$1, DataRegularSeason20242025!$E$3:$E$1315, $A10)</f>
        <v>28</v>
      </c>
      <c r="ED10">
        <f>SUMIFS(DataRegularSeason20242025!$AA$3:$AA$1315,DataRegularSeason20242025!$B$3:$B$1315, "&lt;=" &amp; ED$1, DataRegularSeason20242025!$D$3:$D$1315, $A10)+SUMIFS(DataRegularSeason20242025!$AB$3:$AB$1315,DataRegularSeason20242025!$B$3:$B$1315, "&lt;=" &amp; ED$1, DataRegularSeason20242025!$E$3:$E$1315, $A10)</f>
        <v>28</v>
      </c>
      <c r="EE10">
        <f>SUMIFS(DataRegularSeason20242025!$AA$3:$AA$1315,DataRegularSeason20242025!$B$3:$B$1315, "&lt;=" &amp; EE$1, DataRegularSeason20242025!$D$3:$D$1315, $A10)+SUMIFS(DataRegularSeason20242025!$AB$3:$AB$1315,DataRegularSeason20242025!$B$3:$B$1315, "&lt;=" &amp; EE$1, DataRegularSeason20242025!$E$3:$E$1315, $A10)</f>
        <v>28</v>
      </c>
      <c r="EF10">
        <f>SUMIFS(DataRegularSeason20242025!$AA$3:$AA$1315,DataRegularSeason20242025!$B$3:$B$1315, "&lt;=" &amp; EF$1, DataRegularSeason20242025!$D$3:$D$1315, $A10)+SUMIFS(DataRegularSeason20242025!$AB$3:$AB$1315,DataRegularSeason20242025!$B$3:$B$1315, "&lt;=" &amp; EF$1, DataRegularSeason20242025!$E$3:$E$1315, $A10)</f>
        <v>28</v>
      </c>
      <c r="EG10">
        <f>SUMIFS(DataRegularSeason20242025!$AA$3:$AA$1315,DataRegularSeason20242025!$B$3:$B$1315, "&lt;=" &amp; EG$1, DataRegularSeason20242025!$D$3:$D$1315, $A10)+SUMIFS(DataRegularSeason20242025!$AB$3:$AB$1315,DataRegularSeason20242025!$B$3:$B$1315, "&lt;=" &amp; EG$1, DataRegularSeason20242025!$E$3:$E$1315, $A10)</f>
        <v>28</v>
      </c>
      <c r="EH10">
        <f>SUMIFS(DataRegularSeason20242025!$AA$3:$AA$1315,DataRegularSeason20242025!$B$3:$B$1315, "&lt;=" &amp; EH$1, DataRegularSeason20242025!$D$3:$D$1315, $A10)+SUMIFS(DataRegularSeason20242025!$AB$3:$AB$1315,DataRegularSeason20242025!$B$3:$B$1315, "&lt;=" &amp; EH$1, DataRegularSeason20242025!$E$3:$E$1315, $A10)</f>
        <v>28</v>
      </c>
      <c r="EI10">
        <f>SUMIFS(DataRegularSeason20242025!$AA$3:$AA$1315,DataRegularSeason20242025!$B$3:$B$1315, "&lt;=" &amp; EI$1, DataRegularSeason20242025!$D$3:$D$1315, $A10)+SUMIFS(DataRegularSeason20242025!$AB$3:$AB$1315,DataRegularSeason20242025!$B$3:$B$1315, "&lt;=" &amp; EI$1, DataRegularSeason20242025!$E$3:$E$1315, $A10)</f>
        <v>28</v>
      </c>
      <c r="EJ10">
        <f>SUMIFS(DataRegularSeason20242025!$AA$3:$AA$1315,DataRegularSeason20242025!$B$3:$B$1315, "&lt;=" &amp; EJ$1, DataRegularSeason20242025!$D$3:$D$1315, $A10)+SUMIFS(DataRegularSeason20242025!$AB$3:$AB$1315,DataRegularSeason20242025!$B$3:$B$1315, "&lt;=" &amp; EJ$1, DataRegularSeason20242025!$E$3:$E$1315, $A10)</f>
        <v>28</v>
      </c>
      <c r="EK10">
        <f>SUMIFS(DataRegularSeason20242025!$AA$3:$AA$1315,DataRegularSeason20242025!$B$3:$B$1315, "&lt;=" &amp; EK$1, DataRegularSeason20242025!$D$3:$D$1315, $A10)+SUMIFS(DataRegularSeason20242025!$AB$3:$AB$1315,DataRegularSeason20242025!$B$3:$B$1315, "&lt;=" &amp; EK$1, DataRegularSeason20242025!$E$3:$E$1315, $A10)</f>
        <v>28</v>
      </c>
      <c r="EL10">
        <f>SUMIFS(DataRegularSeason20242025!$AA$3:$AA$1315,DataRegularSeason20242025!$B$3:$B$1315, "&lt;=" &amp; EL$1, DataRegularSeason20242025!$D$3:$D$1315, $A10)+SUMIFS(DataRegularSeason20242025!$AB$3:$AB$1315,DataRegularSeason20242025!$B$3:$B$1315, "&lt;=" &amp; EL$1, DataRegularSeason20242025!$E$3:$E$1315, $A10)</f>
        <v>28</v>
      </c>
      <c r="EM10">
        <f>SUMIFS(DataRegularSeason20242025!$AA$3:$AA$1315,DataRegularSeason20242025!$B$3:$B$1315, "&lt;=" &amp; EM$1, DataRegularSeason20242025!$D$3:$D$1315, $A10)+SUMIFS(DataRegularSeason20242025!$AB$3:$AB$1315,DataRegularSeason20242025!$B$3:$B$1315, "&lt;=" &amp; EM$1, DataRegularSeason20242025!$E$3:$E$1315, $A10)</f>
        <v>28</v>
      </c>
      <c r="EN10">
        <f>SUMIFS(DataRegularSeason20242025!$AA$3:$AA$1315,DataRegularSeason20242025!$B$3:$B$1315, "&lt;=" &amp; EN$1, DataRegularSeason20242025!$D$3:$D$1315, $A10)+SUMIFS(DataRegularSeason20242025!$AB$3:$AB$1315,DataRegularSeason20242025!$B$3:$B$1315, "&lt;=" &amp; EN$1, DataRegularSeason20242025!$E$3:$E$1315, $A10)</f>
        <v>28</v>
      </c>
      <c r="EO10">
        <f>SUMIFS(DataRegularSeason20242025!$AA$3:$AA$1315,DataRegularSeason20242025!$B$3:$B$1315, "&lt;=" &amp; EO$1, DataRegularSeason20242025!$D$3:$D$1315, $A10)+SUMIFS(DataRegularSeason20242025!$AB$3:$AB$1315,DataRegularSeason20242025!$B$3:$B$1315, "&lt;=" &amp; EO$1, DataRegularSeason20242025!$E$3:$E$1315, $A10)</f>
        <v>28</v>
      </c>
      <c r="EP10">
        <f>SUMIFS(DataRegularSeason20242025!$AA$3:$AA$1315,DataRegularSeason20242025!$B$3:$B$1315, "&lt;=" &amp; EP$1, DataRegularSeason20242025!$D$3:$D$1315, $A10)+SUMIFS(DataRegularSeason20242025!$AB$3:$AB$1315,DataRegularSeason20242025!$B$3:$B$1315, "&lt;=" &amp; EP$1, DataRegularSeason20242025!$E$3:$E$1315, $A10)</f>
        <v>28</v>
      </c>
      <c r="EQ10">
        <f>SUMIFS(DataRegularSeason20242025!$AA$3:$AA$1315,DataRegularSeason20242025!$B$3:$B$1315, "&lt;=" &amp; EQ$1, DataRegularSeason20242025!$D$3:$D$1315, $A10)+SUMIFS(DataRegularSeason20242025!$AB$3:$AB$1315,DataRegularSeason20242025!$B$3:$B$1315, "&lt;=" &amp; EQ$1, DataRegularSeason20242025!$E$3:$E$1315, $A10)</f>
        <v>28</v>
      </c>
      <c r="ER10">
        <f>SUMIFS(DataRegularSeason20242025!$AA$3:$AA$1315,DataRegularSeason20242025!$B$3:$B$1315, "&lt;=" &amp; ER$1, DataRegularSeason20242025!$D$3:$D$1315, $A10)+SUMIFS(DataRegularSeason20242025!$AB$3:$AB$1315,DataRegularSeason20242025!$B$3:$B$1315, "&lt;=" &amp; ER$1, DataRegularSeason20242025!$E$3:$E$1315, $A10)</f>
        <v>28</v>
      </c>
      <c r="ES10">
        <f>SUMIFS(DataRegularSeason20242025!$AA$3:$AA$1315,DataRegularSeason20242025!$B$3:$B$1315, "&lt;=" &amp; ES$1, DataRegularSeason20242025!$D$3:$D$1315, $A10)+SUMIFS(DataRegularSeason20242025!$AB$3:$AB$1315,DataRegularSeason20242025!$B$3:$B$1315, "&lt;=" &amp; ES$1, DataRegularSeason20242025!$E$3:$E$1315, $A10)</f>
        <v>28</v>
      </c>
      <c r="ET10">
        <f>SUMIFS(DataRegularSeason20242025!$AA$3:$AA$1315,DataRegularSeason20242025!$B$3:$B$1315, "&lt;=" &amp; ET$1, DataRegularSeason20242025!$D$3:$D$1315, $A10)+SUMIFS(DataRegularSeason20242025!$AB$3:$AB$1315,DataRegularSeason20242025!$B$3:$B$1315, "&lt;=" &amp; ET$1, DataRegularSeason20242025!$E$3:$E$1315, $A10)</f>
        <v>28</v>
      </c>
      <c r="EU10">
        <f>SUMIFS(DataRegularSeason20242025!$AA$3:$AA$1315,DataRegularSeason20242025!$B$3:$B$1315, "&lt;=" &amp; EU$1, DataRegularSeason20242025!$D$3:$D$1315, $A10)+SUMIFS(DataRegularSeason20242025!$AB$3:$AB$1315,DataRegularSeason20242025!$B$3:$B$1315, "&lt;=" &amp; EU$1, DataRegularSeason20242025!$E$3:$E$1315, $A10)</f>
        <v>28</v>
      </c>
      <c r="EV10">
        <f>SUMIFS(DataRegularSeason20242025!$AA$3:$AA$1315,DataRegularSeason20242025!$B$3:$B$1315, "&lt;=" &amp; EV$1, DataRegularSeason20242025!$D$3:$D$1315, $A10)+SUMIFS(DataRegularSeason20242025!$AB$3:$AB$1315,DataRegularSeason20242025!$B$3:$B$1315, "&lt;=" &amp; EV$1, DataRegularSeason20242025!$E$3:$E$1315, $A10)</f>
        <v>28</v>
      </c>
      <c r="EW10">
        <f>SUMIFS(DataRegularSeason20242025!$AA$3:$AA$1315,DataRegularSeason20242025!$B$3:$B$1315, "&lt;=" &amp; EW$1, DataRegularSeason20242025!$D$3:$D$1315, $A10)+SUMIFS(DataRegularSeason20242025!$AB$3:$AB$1315,DataRegularSeason20242025!$B$3:$B$1315, "&lt;=" &amp; EW$1, DataRegularSeason20242025!$E$3:$E$1315, $A10)</f>
        <v>28</v>
      </c>
      <c r="EX10">
        <f>SUMIFS(DataRegularSeason20242025!$AA$3:$AA$1315,DataRegularSeason20242025!$B$3:$B$1315, "&lt;=" &amp; EX$1, DataRegularSeason20242025!$D$3:$D$1315, $A10)+SUMIFS(DataRegularSeason20242025!$AB$3:$AB$1315,DataRegularSeason20242025!$B$3:$B$1315, "&lt;=" &amp; EX$1, DataRegularSeason20242025!$E$3:$E$1315, $A10)</f>
        <v>28</v>
      </c>
      <c r="EY10">
        <f>SUMIFS(DataRegularSeason20242025!$AA$3:$AA$1315,DataRegularSeason20242025!$B$3:$B$1315, "&lt;=" &amp; EY$1, DataRegularSeason20242025!$D$3:$D$1315, $A10)+SUMIFS(DataRegularSeason20242025!$AB$3:$AB$1315,DataRegularSeason20242025!$B$3:$B$1315, "&lt;=" &amp; EY$1, DataRegularSeason20242025!$E$3:$E$1315, $A10)</f>
        <v>28</v>
      </c>
      <c r="EZ10">
        <f>SUMIFS(DataRegularSeason20242025!$AA$3:$AA$1315,DataRegularSeason20242025!$B$3:$B$1315, "&lt;=" &amp; EZ$1, DataRegularSeason20242025!$D$3:$D$1315, $A10)+SUMIFS(DataRegularSeason20242025!$AB$3:$AB$1315,DataRegularSeason20242025!$B$3:$B$1315, "&lt;=" &amp; EZ$1, DataRegularSeason20242025!$E$3:$E$1315, $A10)</f>
        <v>28</v>
      </c>
      <c r="FA10">
        <f>SUMIFS(DataRegularSeason20242025!$AA$3:$AA$1315,DataRegularSeason20242025!$B$3:$B$1315, "&lt;=" &amp; FA$1, DataRegularSeason20242025!$D$3:$D$1315, $A10)+SUMIFS(DataRegularSeason20242025!$AB$3:$AB$1315,DataRegularSeason20242025!$B$3:$B$1315, "&lt;=" &amp; FA$1, DataRegularSeason20242025!$E$3:$E$1315, $A10)</f>
        <v>28</v>
      </c>
      <c r="FB10">
        <f>SUMIFS(DataRegularSeason20242025!$AA$3:$AA$1315,DataRegularSeason20242025!$B$3:$B$1315, "&lt;=" &amp; FB$1, DataRegularSeason20242025!$D$3:$D$1315, $A10)+SUMIFS(DataRegularSeason20242025!$AB$3:$AB$1315,DataRegularSeason20242025!$B$3:$B$1315, "&lt;=" &amp; FB$1, DataRegularSeason20242025!$E$3:$E$1315, $A10)</f>
        <v>28</v>
      </c>
      <c r="FC10">
        <f>SUMIFS(DataRegularSeason20242025!$AA$3:$AA$1315,DataRegularSeason20242025!$B$3:$B$1315, "&lt;=" &amp; FC$1, DataRegularSeason20242025!$D$3:$D$1315, $A10)+SUMIFS(DataRegularSeason20242025!$AB$3:$AB$1315,DataRegularSeason20242025!$B$3:$B$1315, "&lt;=" &amp; FC$1, DataRegularSeason20242025!$E$3:$E$1315, $A10)</f>
        <v>28</v>
      </c>
      <c r="FD10">
        <f>SUMIFS(DataRegularSeason20242025!$AA$3:$AA$1315,DataRegularSeason20242025!$B$3:$B$1315, "&lt;=" &amp; FD$1, DataRegularSeason20242025!$D$3:$D$1315, $A10)+SUMIFS(DataRegularSeason20242025!$AB$3:$AB$1315,DataRegularSeason20242025!$B$3:$B$1315, "&lt;=" &amp; FD$1, DataRegularSeason20242025!$E$3:$E$1315, $A10)</f>
        <v>28</v>
      </c>
      <c r="FE10">
        <f>SUMIFS(DataRegularSeason20242025!$AA$3:$AA$1315,DataRegularSeason20242025!$B$3:$B$1315, "&lt;=" &amp; FE$1, DataRegularSeason20242025!$D$3:$D$1315, $A10)+SUMIFS(DataRegularSeason20242025!$AB$3:$AB$1315,DataRegularSeason20242025!$B$3:$B$1315, "&lt;=" &amp; FE$1, DataRegularSeason20242025!$E$3:$E$1315, $A10)</f>
        <v>28</v>
      </c>
      <c r="FF10">
        <f>SUMIFS(DataRegularSeason20242025!$AA$3:$AA$1315,DataRegularSeason20242025!$B$3:$B$1315, "&lt;=" &amp; FF$1, DataRegularSeason20242025!$D$3:$D$1315, $A10)+SUMIFS(DataRegularSeason20242025!$AB$3:$AB$1315,DataRegularSeason20242025!$B$3:$B$1315, "&lt;=" &amp; FF$1, DataRegularSeason20242025!$E$3:$E$1315, $A10)</f>
        <v>28</v>
      </c>
      <c r="FG10">
        <f>SUMIFS(DataRegularSeason20242025!$AA$3:$AA$1315,DataRegularSeason20242025!$B$3:$B$1315, "&lt;=" &amp; FG$1, DataRegularSeason20242025!$D$3:$D$1315, $A10)+SUMIFS(DataRegularSeason20242025!$AB$3:$AB$1315,DataRegularSeason20242025!$B$3:$B$1315, "&lt;=" &amp; FG$1, DataRegularSeason20242025!$E$3:$E$1315, $A10)</f>
        <v>28</v>
      </c>
      <c r="FH10">
        <f>SUMIFS(DataRegularSeason20242025!$AA$3:$AA$1315,DataRegularSeason20242025!$B$3:$B$1315, "&lt;=" &amp; FH$1, DataRegularSeason20242025!$D$3:$D$1315, $A10)+SUMIFS(DataRegularSeason20242025!$AB$3:$AB$1315,DataRegularSeason20242025!$B$3:$B$1315, "&lt;=" &amp; FH$1, DataRegularSeason20242025!$E$3:$E$1315, $A10)</f>
        <v>28</v>
      </c>
      <c r="FI10">
        <f>SUMIFS(DataRegularSeason20242025!$AA$3:$AA$1315,DataRegularSeason20242025!$B$3:$B$1315, "&lt;=" &amp; FI$1, DataRegularSeason20242025!$D$3:$D$1315, $A10)+SUMIFS(DataRegularSeason20242025!$AB$3:$AB$1315,DataRegularSeason20242025!$B$3:$B$1315, "&lt;=" &amp; FI$1, DataRegularSeason20242025!$E$3:$E$1315, $A10)</f>
        <v>28</v>
      </c>
      <c r="FJ10">
        <f>SUMIFS(DataRegularSeason20242025!$AA$3:$AA$1315,DataRegularSeason20242025!$B$3:$B$1315, "&lt;=" &amp; FJ$1, DataRegularSeason20242025!$D$3:$D$1315, $A10)+SUMIFS(DataRegularSeason20242025!$AB$3:$AB$1315,DataRegularSeason20242025!$B$3:$B$1315, "&lt;=" &amp; FJ$1, DataRegularSeason20242025!$E$3:$E$1315, $A10)</f>
        <v>28</v>
      </c>
      <c r="FK10">
        <f>SUMIFS(DataRegularSeason20242025!$AA$3:$AA$1315,DataRegularSeason20242025!$B$3:$B$1315, "&lt;=" &amp; FK$1, DataRegularSeason20242025!$D$3:$D$1315, $A10)+SUMIFS(DataRegularSeason20242025!$AB$3:$AB$1315,DataRegularSeason20242025!$B$3:$B$1315, "&lt;=" &amp; FK$1, DataRegularSeason20242025!$E$3:$E$1315, $A10)</f>
        <v>28</v>
      </c>
      <c r="FL10">
        <f>SUMIFS(DataRegularSeason20242025!$AA$3:$AA$1315,DataRegularSeason20242025!$B$3:$B$1315, "&lt;=" &amp; FL$1, DataRegularSeason20242025!$D$3:$D$1315, $A10)+SUMIFS(DataRegularSeason20242025!$AB$3:$AB$1315,DataRegularSeason20242025!$B$3:$B$1315, "&lt;=" &amp; FL$1, DataRegularSeason20242025!$E$3:$E$1315, $A10)</f>
        <v>28</v>
      </c>
      <c r="FM10">
        <f>SUMIFS(DataRegularSeason20242025!$AA$3:$AA$1315,DataRegularSeason20242025!$B$3:$B$1315, "&lt;=" &amp; FM$1, DataRegularSeason20242025!$D$3:$D$1315, $A10)+SUMIFS(DataRegularSeason20242025!$AB$3:$AB$1315,DataRegularSeason20242025!$B$3:$B$1315, "&lt;=" &amp; FM$1, DataRegularSeason20242025!$E$3:$E$1315, $A10)</f>
        <v>28</v>
      </c>
      <c r="FN10">
        <f>SUMIFS(DataRegularSeason20242025!$AA$3:$AA$1315,DataRegularSeason20242025!$B$3:$B$1315, "&lt;=" &amp; FN$1, DataRegularSeason20242025!$D$3:$D$1315, $A10)+SUMIFS(DataRegularSeason20242025!$AB$3:$AB$1315,DataRegularSeason20242025!$B$3:$B$1315, "&lt;=" &amp; FN$1, DataRegularSeason20242025!$E$3:$E$1315, $A10)</f>
        <v>28</v>
      </c>
      <c r="FO10">
        <f>SUMIFS(DataRegularSeason20242025!$AA$3:$AA$1315,DataRegularSeason20242025!$B$3:$B$1315, "&lt;=" &amp; FO$1, DataRegularSeason20242025!$D$3:$D$1315, $A10)+SUMIFS(DataRegularSeason20242025!$AB$3:$AB$1315,DataRegularSeason20242025!$B$3:$B$1315, "&lt;=" &amp; FO$1, DataRegularSeason20242025!$E$3:$E$1315, $A10)</f>
        <v>28</v>
      </c>
      <c r="FP10">
        <f>SUMIFS(DataRegularSeason20242025!$AA$3:$AA$1315,DataRegularSeason20242025!$B$3:$B$1315, "&lt;=" &amp; FP$1, DataRegularSeason20242025!$D$3:$D$1315, $A10)+SUMIFS(DataRegularSeason20242025!$AB$3:$AB$1315,DataRegularSeason20242025!$B$3:$B$1315, "&lt;=" &amp; FP$1, DataRegularSeason20242025!$E$3:$E$1315, $A10)</f>
        <v>28</v>
      </c>
      <c r="FQ10">
        <f>SUMIFS(DataRegularSeason20242025!$AA$3:$AA$1315,DataRegularSeason20242025!$B$3:$B$1315, "&lt;=" &amp; FQ$1, DataRegularSeason20242025!$D$3:$D$1315, $A10)+SUMIFS(DataRegularSeason20242025!$AB$3:$AB$1315,DataRegularSeason20242025!$B$3:$B$1315, "&lt;=" &amp; FQ$1, DataRegularSeason20242025!$E$3:$E$1315, $A10)</f>
        <v>28</v>
      </c>
      <c r="FR10">
        <f>SUMIFS(DataRegularSeason20242025!$AA$3:$AA$1315,DataRegularSeason20242025!$B$3:$B$1315, "&lt;=" &amp; FR$1, DataRegularSeason20242025!$D$3:$D$1315, $A10)+SUMIFS(DataRegularSeason20242025!$AB$3:$AB$1315,DataRegularSeason20242025!$B$3:$B$1315, "&lt;=" &amp; FR$1, DataRegularSeason20242025!$E$3:$E$1315, $A10)</f>
        <v>28</v>
      </c>
      <c r="FS10">
        <f>SUMIFS(DataRegularSeason20242025!$AA$3:$AA$1315,DataRegularSeason20242025!$B$3:$B$1315, "&lt;=" &amp; FS$1, DataRegularSeason20242025!$D$3:$D$1315, $A10)+SUMIFS(DataRegularSeason20242025!$AB$3:$AB$1315,DataRegularSeason20242025!$B$3:$B$1315, "&lt;=" &amp; FS$1, DataRegularSeason20242025!$E$3:$E$1315, $A10)</f>
        <v>28</v>
      </c>
      <c r="FT10">
        <f>SUMIFS(DataRegularSeason20242025!$AA$3:$AA$1315,DataRegularSeason20242025!$B$3:$B$1315, "&lt;=" &amp; FT$1, DataRegularSeason20242025!$D$3:$D$1315, $A10)+SUMIFS(DataRegularSeason20242025!$AB$3:$AB$1315,DataRegularSeason20242025!$B$3:$B$1315, "&lt;=" &amp; FT$1, DataRegularSeason20242025!$E$3:$E$1315, $A10)</f>
        <v>28</v>
      </c>
      <c r="FU10">
        <f>SUMIFS(DataRegularSeason20242025!$AA$3:$AA$1315,DataRegularSeason20242025!$B$3:$B$1315, "&lt;=" &amp; FU$1, DataRegularSeason20242025!$D$3:$D$1315, $A10)+SUMIFS(DataRegularSeason20242025!$AB$3:$AB$1315,DataRegularSeason20242025!$B$3:$B$1315, "&lt;=" &amp; FU$1, DataRegularSeason20242025!$E$3:$E$1315, $A10)</f>
        <v>28</v>
      </c>
      <c r="FV10">
        <f>SUMIFS(DataRegularSeason20242025!$AA$3:$AA$1315,DataRegularSeason20242025!$B$3:$B$1315, "&lt;=" &amp; FV$1, DataRegularSeason20242025!$D$3:$D$1315, $A10)+SUMIFS(DataRegularSeason20242025!$AB$3:$AB$1315,DataRegularSeason20242025!$B$3:$B$1315, "&lt;=" &amp; FV$1, DataRegularSeason20242025!$E$3:$E$1315, $A10)</f>
        <v>28</v>
      </c>
      <c r="FW10">
        <f>SUMIFS(DataRegularSeason20242025!$AA$3:$AA$1315,DataRegularSeason20242025!$B$3:$B$1315, "&lt;=" &amp; FW$1, DataRegularSeason20242025!$D$3:$D$1315, $A10)+SUMIFS(DataRegularSeason20242025!$AB$3:$AB$1315,DataRegularSeason20242025!$B$3:$B$1315, "&lt;=" &amp; FW$1, DataRegularSeason20242025!$E$3:$E$1315, $A10)</f>
        <v>28</v>
      </c>
      <c r="FX10">
        <f>SUMIFS(DataRegularSeason20242025!$AA$3:$AA$1315,DataRegularSeason20242025!$B$3:$B$1315, "&lt;=" &amp; FX$1, DataRegularSeason20242025!$D$3:$D$1315, $A10)+SUMIFS(DataRegularSeason20242025!$AB$3:$AB$1315,DataRegularSeason20242025!$B$3:$B$1315, "&lt;=" &amp; FX$1, DataRegularSeason20242025!$E$3:$E$1315, $A10)</f>
        <v>28</v>
      </c>
      <c r="FY10">
        <f>SUMIFS(DataRegularSeason20242025!$AA$3:$AA$1315,DataRegularSeason20242025!$B$3:$B$1315, "&lt;=" &amp; FY$1, DataRegularSeason20242025!$D$3:$D$1315, $A10)+SUMIFS(DataRegularSeason20242025!$AB$3:$AB$1315,DataRegularSeason20242025!$B$3:$B$1315, "&lt;=" &amp; FY$1, DataRegularSeason20242025!$E$3:$E$1315, $A10)</f>
        <v>28</v>
      </c>
      <c r="FZ10">
        <f>SUMIFS(DataRegularSeason20242025!$AA$3:$AA$1315,DataRegularSeason20242025!$B$3:$B$1315, "&lt;=" &amp; FZ$1, DataRegularSeason20242025!$D$3:$D$1315, $A10)+SUMIFS(DataRegularSeason20242025!$AB$3:$AB$1315,DataRegularSeason20242025!$B$3:$B$1315, "&lt;=" &amp; FZ$1, DataRegularSeason20242025!$E$3:$E$1315, $A10)</f>
        <v>28</v>
      </c>
      <c r="GA10">
        <f>SUMIFS(DataRegularSeason20242025!$AA$3:$AA$1315,DataRegularSeason20242025!$B$3:$B$1315, "&lt;=" &amp; GA$1, DataRegularSeason20242025!$D$3:$D$1315, $A10)+SUMIFS(DataRegularSeason20242025!$AB$3:$AB$1315,DataRegularSeason20242025!$B$3:$B$1315, "&lt;=" &amp; GA$1, DataRegularSeason20242025!$E$3:$E$1315, $A10)</f>
        <v>28</v>
      </c>
      <c r="GB10">
        <f>SUMIFS(DataRegularSeason20242025!$AA$3:$AA$1315,DataRegularSeason20242025!$B$3:$B$1315, "&lt;=" &amp; GB$1, DataRegularSeason20242025!$D$3:$D$1315, $A10)+SUMIFS(DataRegularSeason20242025!$AB$3:$AB$1315,DataRegularSeason20242025!$B$3:$B$1315, "&lt;=" &amp; GB$1, DataRegularSeason20242025!$E$3:$E$1315, $A10)</f>
        <v>28</v>
      </c>
      <c r="GC10">
        <f>SUMIFS(DataRegularSeason20242025!$AA$3:$AA$1315,DataRegularSeason20242025!$B$3:$B$1315, "&lt;=" &amp; GC$1, DataRegularSeason20242025!$D$3:$D$1315, $A10)+SUMIFS(DataRegularSeason20242025!$AB$3:$AB$1315,DataRegularSeason20242025!$B$3:$B$1315, "&lt;=" &amp; GC$1, DataRegularSeason20242025!$E$3:$E$1315, $A10)</f>
        <v>28</v>
      </c>
      <c r="GD10">
        <f>SUMIFS(DataRegularSeason20242025!$AA$3:$AA$1315,DataRegularSeason20242025!$B$3:$B$1315, "&lt;=" &amp; GD$1, DataRegularSeason20242025!$D$3:$D$1315, $A10)+SUMIFS(DataRegularSeason20242025!$AB$3:$AB$1315,DataRegularSeason20242025!$B$3:$B$1315, "&lt;=" &amp; GD$1, DataRegularSeason20242025!$E$3:$E$1315, $A10)</f>
        <v>28</v>
      </c>
      <c r="GE10">
        <f>SUMIFS(DataRegularSeason20242025!$AA$3:$AA$1315,DataRegularSeason20242025!$B$3:$B$1315, "&lt;=" &amp; GE$1, DataRegularSeason20242025!$D$3:$D$1315, $A10)+SUMIFS(DataRegularSeason20242025!$AB$3:$AB$1315,DataRegularSeason20242025!$B$3:$B$1315, "&lt;=" &amp; GE$1, DataRegularSeason20242025!$E$3:$E$1315, $A10)</f>
        <v>28</v>
      </c>
      <c r="GF10">
        <f>SUMIFS(DataRegularSeason20242025!$AA$3:$AA$1315,DataRegularSeason20242025!$B$3:$B$1315, "&lt;=" &amp; GF$1, DataRegularSeason20242025!$D$3:$D$1315, $A10)+SUMIFS(DataRegularSeason20242025!$AB$3:$AB$1315,DataRegularSeason20242025!$B$3:$B$1315, "&lt;=" &amp; GF$1, DataRegularSeason20242025!$E$3:$E$1315, $A10)</f>
        <v>28</v>
      </c>
      <c r="GG10">
        <f>SUMIFS(DataRegularSeason20242025!$AA$3:$AA$1315,DataRegularSeason20242025!$B$3:$B$1315, "&lt;=" &amp; GG$1, DataRegularSeason20242025!$D$3:$D$1315, $A10)+SUMIFS(DataRegularSeason20242025!$AB$3:$AB$1315,DataRegularSeason20242025!$B$3:$B$1315, "&lt;=" &amp; GG$1, DataRegularSeason20242025!$E$3:$E$1315, $A10)</f>
        <v>28</v>
      </c>
      <c r="GH10">
        <f>SUMIFS(DataRegularSeason20242025!$AA$3:$AA$1315,DataRegularSeason20242025!$B$3:$B$1315, "&lt;=" &amp; GH$1, DataRegularSeason20242025!$D$3:$D$1315, $A10)+SUMIFS(DataRegularSeason20242025!$AB$3:$AB$1315,DataRegularSeason20242025!$B$3:$B$1315, "&lt;=" &amp; GH$1, DataRegularSeason20242025!$E$3:$E$1315, $A10)</f>
        <v>28</v>
      </c>
      <c r="GI10">
        <f>SUMIFS(DataRegularSeason20242025!$AA$3:$AA$1315,DataRegularSeason20242025!$B$3:$B$1315, "&lt;=" &amp; GI$1, DataRegularSeason20242025!$D$3:$D$1315, $A10)+SUMIFS(DataRegularSeason20242025!$AB$3:$AB$1315,DataRegularSeason20242025!$B$3:$B$1315, "&lt;=" &amp; GI$1, DataRegularSeason20242025!$E$3:$E$1315, $A10)</f>
        <v>28</v>
      </c>
      <c r="GJ10">
        <f>SUMIFS(DataRegularSeason20242025!$AA$3:$AA$1315,DataRegularSeason20242025!$B$3:$B$1315, "&lt;=" &amp; GJ$1, DataRegularSeason20242025!$D$3:$D$1315, $A10)+SUMIFS(DataRegularSeason20242025!$AB$3:$AB$1315,DataRegularSeason20242025!$B$3:$B$1315, "&lt;=" &amp; GJ$1, DataRegularSeason20242025!$E$3:$E$1315, $A10)</f>
        <v>28</v>
      </c>
      <c r="GK10">
        <f>SUMIFS(DataRegularSeason20242025!$AA$3:$AA$1315,DataRegularSeason20242025!$B$3:$B$1315, "&lt;=" &amp; GK$1, DataRegularSeason20242025!$D$3:$D$1315, $A10)+SUMIFS(DataRegularSeason20242025!$AB$3:$AB$1315,DataRegularSeason20242025!$B$3:$B$1315, "&lt;=" &amp; GK$1, DataRegularSeason20242025!$E$3:$E$1315, $A10)</f>
        <v>28</v>
      </c>
      <c r="GL10">
        <f>SUMIFS(DataRegularSeason20242025!$AA$3:$AA$1315,DataRegularSeason20242025!$B$3:$B$1315, "&lt;=" &amp; GL$1, DataRegularSeason20242025!$D$3:$D$1315, $A10)+SUMIFS(DataRegularSeason20242025!$AB$3:$AB$1315,DataRegularSeason20242025!$B$3:$B$1315, "&lt;=" &amp; GL$1, DataRegularSeason20242025!$E$3:$E$1315, $A10)</f>
        <v>28</v>
      </c>
      <c r="GM10">
        <f>SUMIFS(DataRegularSeason20242025!$AA$3:$AA$1315,DataRegularSeason20242025!$B$3:$B$1315, "&lt;=" &amp; GM$1, DataRegularSeason20242025!$D$3:$D$1315, $A10)+SUMIFS(DataRegularSeason20242025!$AB$3:$AB$1315,DataRegularSeason20242025!$B$3:$B$1315, "&lt;=" &amp; GM$1, DataRegularSeason20242025!$E$3:$E$1315, $A10)</f>
        <v>28</v>
      </c>
      <c r="GN10">
        <f>SUMIFS(DataRegularSeason20242025!$AA$3:$AA$1315,DataRegularSeason20242025!$B$3:$B$1315, "&lt;=" &amp; GN$1, DataRegularSeason20242025!$D$3:$D$1315, $A10)+SUMIFS(DataRegularSeason20242025!$AB$3:$AB$1315,DataRegularSeason20242025!$B$3:$B$1315, "&lt;=" &amp; GN$1, DataRegularSeason20242025!$E$3:$E$1315, $A10)</f>
        <v>28</v>
      </c>
      <c r="GO10">
        <f>SUMIFS(DataRegularSeason20242025!$AA$3:$AA$1315,DataRegularSeason20242025!$B$3:$B$1315, "&lt;=" &amp; GO$1, DataRegularSeason20242025!$D$3:$D$1315, $A10)+SUMIFS(DataRegularSeason20242025!$AB$3:$AB$1315,DataRegularSeason20242025!$B$3:$B$1315, "&lt;=" &amp; GO$1, DataRegularSeason20242025!$E$3:$E$1315, $A10)</f>
        <v>28</v>
      </c>
      <c r="GP10">
        <f>SUMIFS(DataRegularSeason20242025!$AA$3:$AA$1315,DataRegularSeason20242025!$B$3:$B$1315, "&lt;=" &amp; GP$1, DataRegularSeason20242025!$D$3:$D$1315, $A10)+SUMIFS(DataRegularSeason20242025!$AB$3:$AB$1315,DataRegularSeason20242025!$B$3:$B$1315, "&lt;=" &amp; GP$1, DataRegularSeason20242025!$E$3:$E$1315, $A10)</f>
        <v>28</v>
      </c>
      <c r="GQ10">
        <f>SUMIFS(DataRegularSeason20242025!$AA$3:$AA$1315,DataRegularSeason20242025!$B$3:$B$1315, "&lt;=" &amp; GQ$1, DataRegularSeason20242025!$D$3:$D$1315, $A10)+SUMIFS(DataRegularSeason20242025!$AB$3:$AB$1315,DataRegularSeason20242025!$B$3:$B$1315, "&lt;=" &amp; GQ$1, DataRegularSeason20242025!$E$3:$E$1315, $A10)</f>
        <v>28</v>
      </c>
      <c r="GR10">
        <f>SUMIFS(DataRegularSeason20242025!$AA$3:$AA$1315,DataRegularSeason20242025!$B$3:$B$1315, "&lt;=" &amp; GR$1, DataRegularSeason20242025!$D$3:$D$1315, $A10)+SUMIFS(DataRegularSeason20242025!$AB$3:$AB$1315,DataRegularSeason20242025!$B$3:$B$1315, "&lt;=" &amp; GR$1, DataRegularSeason20242025!$E$3:$E$1315, $A10)</f>
        <v>28</v>
      </c>
      <c r="GS10">
        <f>SUMIFS(DataRegularSeason20242025!$AA$3:$AA$1315,DataRegularSeason20242025!$B$3:$B$1315, "&lt;=" &amp; GS$1, DataRegularSeason20242025!$D$3:$D$1315, $A10)+SUMIFS(DataRegularSeason20242025!$AB$3:$AB$1315,DataRegularSeason20242025!$B$3:$B$1315, "&lt;=" &amp; GS$1, DataRegularSeason20242025!$E$3:$E$1315, $A10)</f>
        <v>28</v>
      </c>
      <c r="GT10">
        <f>SUMIFS(DataRegularSeason20242025!$AA$3:$AA$1315,DataRegularSeason20242025!$B$3:$B$1315, "&lt;=" &amp; GT$1, DataRegularSeason20242025!$D$3:$D$1315, $A10)+SUMIFS(DataRegularSeason20242025!$AB$3:$AB$1315,DataRegularSeason20242025!$B$3:$B$1315, "&lt;=" &amp; GT$1, DataRegularSeason20242025!$E$3:$E$1315, $A10)</f>
        <v>28</v>
      </c>
      <c r="GU10">
        <f>SUMIFS(DataRegularSeason20242025!$AA$3:$AA$1315,DataRegularSeason20242025!$B$3:$B$1315, "&lt;=" &amp; GU$1, DataRegularSeason20242025!$D$3:$D$1315, $A10)+SUMIFS(DataRegularSeason20242025!$AB$3:$AB$1315,DataRegularSeason20242025!$B$3:$B$1315, "&lt;=" &amp; GU$1, DataRegularSeason20242025!$E$3:$E$1315, $A10)</f>
        <v>28</v>
      </c>
    </row>
    <row r="11" spans="1:275" x14ac:dyDescent="0.25">
      <c r="A11" t="s">
        <v>46</v>
      </c>
      <c r="B11" t="s">
        <v>98</v>
      </c>
      <c r="C11" t="s">
        <v>99</v>
      </c>
      <c r="D11">
        <f>SUMIFS(DataRegularSeason20242025!$AA$3:$AA$1315,DataRegularSeason20242025!$B$3:$B$1315, "&lt;=" &amp; D$1, DataRegularSeason20242025!$D$3:$D$1315, $A11)+SUMIFS(DataRegularSeason20242025!$AB$3:$AB$1315,DataRegularSeason20242025!$B$3:$B$1315, "&lt;=" &amp; D$1, DataRegularSeason20242025!$E$3:$E$1315, $A11)</f>
        <v>0</v>
      </c>
      <c r="E11">
        <f>SUMIFS(DataRegularSeason20242025!$AA$3:$AA$1315,DataRegularSeason20242025!$B$3:$B$1315, "&lt;=" &amp; E$1, DataRegularSeason20242025!$D$3:$D$1315, $A11)+SUMIFS(DataRegularSeason20242025!$AB$3:$AB$1315,DataRegularSeason20242025!$B$3:$B$1315, "&lt;=" &amp; E$1, DataRegularSeason20242025!$E$3:$E$1315, $A11)</f>
        <v>0</v>
      </c>
      <c r="F11">
        <f>SUMIFS(DataRegularSeason20242025!$AA$3:$AA$1315,DataRegularSeason20242025!$B$3:$B$1315, "&lt;=" &amp; F$1, DataRegularSeason20242025!$D$3:$D$1315, $A11)+SUMIFS(DataRegularSeason20242025!$AB$3:$AB$1315,DataRegularSeason20242025!$B$3:$B$1315, "&lt;=" &amp; F$1, DataRegularSeason20242025!$E$3:$E$1315, $A11)</f>
        <v>0</v>
      </c>
      <c r="G11">
        <f>SUMIFS(DataRegularSeason20242025!$AA$3:$AA$1315,DataRegularSeason20242025!$B$3:$B$1315, "&lt;=" &amp; G$1, DataRegularSeason20242025!$D$3:$D$1315, $A11)+SUMIFS(DataRegularSeason20242025!$AB$3:$AB$1315,DataRegularSeason20242025!$B$3:$B$1315, "&lt;=" &amp; G$1, DataRegularSeason20242025!$E$3:$E$1315, $A11)</f>
        <v>0</v>
      </c>
      <c r="H11">
        <f>SUMIFS(DataRegularSeason20242025!$AA$3:$AA$1315,DataRegularSeason20242025!$B$3:$B$1315, "&lt;=" &amp; H$1, DataRegularSeason20242025!$D$3:$D$1315, $A11)+SUMIFS(DataRegularSeason20242025!$AB$3:$AB$1315,DataRegularSeason20242025!$B$3:$B$1315, "&lt;=" &amp; H$1, DataRegularSeason20242025!$E$3:$E$1315, $A11)</f>
        <v>0</v>
      </c>
      <c r="I11">
        <f>SUMIFS(DataRegularSeason20242025!$AA$3:$AA$1315,DataRegularSeason20242025!$B$3:$B$1315, "&lt;=" &amp; I$1, DataRegularSeason20242025!$D$3:$D$1315, $A11)+SUMIFS(DataRegularSeason20242025!$AB$3:$AB$1315,DataRegularSeason20242025!$B$3:$B$1315, "&lt;=" &amp; I$1, DataRegularSeason20242025!$E$3:$E$1315, $A11)</f>
        <v>0</v>
      </c>
      <c r="J11">
        <f>SUMIFS(DataRegularSeason20242025!$AA$3:$AA$1315,DataRegularSeason20242025!$B$3:$B$1315, "&lt;=" &amp; J$1, DataRegularSeason20242025!$D$3:$D$1315, $A11)+SUMIFS(DataRegularSeason20242025!$AB$3:$AB$1315,DataRegularSeason20242025!$B$3:$B$1315, "&lt;=" &amp; J$1, DataRegularSeason20242025!$E$3:$E$1315, $A11)</f>
        <v>0</v>
      </c>
      <c r="K11">
        <f>SUMIFS(DataRegularSeason20242025!$AA$3:$AA$1315,DataRegularSeason20242025!$B$3:$B$1315, "&lt;=" &amp; K$1, DataRegularSeason20242025!$D$3:$D$1315, $A11)+SUMIFS(DataRegularSeason20242025!$AB$3:$AB$1315,DataRegularSeason20242025!$B$3:$B$1315, "&lt;=" &amp; K$1, DataRegularSeason20242025!$E$3:$E$1315, $A11)</f>
        <v>0</v>
      </c>
      <c r="L11">
        <f>SUMIFS(DataRegularSeason20242025!$AA$3:$AA$1315,DataRegularSeason20242025!$B$3:$B$1315, "&lt;=" &amp; L$1, DataRegularSeason20242025!$D$3:$D$1315, $A11)+SUMIFS(DataRegularSeason20242025!$AB$3:$AB$1315,DataRegularSeason20242025!$B$3:$B$1315, "&lt;=" &amp; L$1, DataRegularSeason20242025!$E$3:$E$1315, $A11)</f>
        <v>0</v>
      </c>
      <c r="M11">
        <f>SUMIFS(DataRegularSeason20242025!$AA$3:$AA$1315,DataRegularSeason20242025!$B$3:$B$1315, "&lt;=" &amp; M$1, DataRegularSeason20242025!$D$3:$D$1315, $A11)+SUMIFS(DataRegularSeason20242025!$AB$3:$AB$1315,DataRegularSeason20242025!$B$3:$B$1315, "&lt;=" &amp; M$1, DataRegularSeason20242025!$E$3:$E$1315, $A11)</f>
        <v>0</v>
      </c>
      <c r="N11">
        <f>SUMIFS(DataRegularSeason20242025!$AA$3:$AA$1315,DataRegularSeason20242025!$B$3:$B$1315, "&lt;=" &amp; N$1, DataRegularSeason20242025!$D$3:$D$1315, $A11)+SUMIFS(DataRegularSeason20242025!$AB$3:$AB$1315,DataRegularSeason20242025!$B$3:$B$1315, "&lt;=" &amp; N$1, DataRegularSeason20242025!$E$3:$E$1315, $A11)</f>
        <v>0</v>
      </c>
      <c r="O11">
        <f>SUMIFS(DataRegularSeason20242025!$AA$3:$AA$1315,DataRegularSeason20242025!$B$3:$B$1315, "&lt;=" &amp; O$1, DataRegularSeason20242025!$D$3:$D$1315, $A11)+SUMIFS(DataRegularSeason20242025!$AB$3:$AB$1315,DataRegularSeason20242025!$B$3:$B$1315, "&lt;=" &amp; O$1, DataRegularSeason20242025!$E$3:$E$1315, $A11)</f>
        <v>0</v>
      </c>
      <c r="P11">
        <f>SUMIFS(DataRegularSeason20242025!$AA$3:$AA$1315,DataRegularSeason20242025!$B$3:$B$1315, "&lt;=" &amp; P$1, DataRegularSeason20242025!$D$3:$D$1315, $A11)+SUMIFS(DataRegularSeason20242025!$AB$3:$AB$1315,DataRegularSeason20242025!$B$3:$B$1315, "&lt;=" &amp; P$1, DataRegularSeason20242025!$E$3:$E$1315, $A11)</f>
        <v>2</v>
      </c>
      <c r="Q11">
        <f>SUMIFS(DataRegularSeason20242025!$AA$3:$AA$1315,DataRegularSeason20242025!$B$3:$B$1315, "&lt;=" &amp; Q$1, DataRegularSeason20242025!$D$3:$D$1315, $A11)+SUMIFS(DataRegularSeason20242025!$AB$3:$AB$1315,DataRegularSeason20242025!$B$3:$B$1315, "&lt;=" &amp; Q$1, DataRegularSeason20242025!$E$3:$E$1315, $A11)</f>
        <v>2</v>
      </c>
      <c r="R11">
        <f>SUMIFS(DataRegularSeason20242025!$AA$3:$AA$1315,DataRegularSeason20242025!$B$3:$B$1315, "&lt;=" &amp; R$1, DataRegularSeason20242025!$D$3:$D$1315, $A11)+SUMIFS(DataRegularSeason20242025!$AB$3:$AB$1315,DataRegularSeason20242025!$B$3:$B$1315, "&lt;=" &amp; R$1, DataRegularSeason20242025!$E$3:$E$1315, $A11)</f>
        <v>4</v>
      </c>
      <c r="S11">
        <f>SUMIFS(DataRegularSeason20242025!$AA$3:$AA$1315,DataRegularSeason20242025!$B$3:$B$1315, "&lt;=" &amp; S$1, DataRegularSeason20242025!$D$3:$D$1315, $A11)+SUMIFS(DataRegularSeason20242025!$AB$3:$AB$1315,DataRegularSeason20242025!$B$3:$B$1315, "&lt;=" &amp; S$1, DataRegularSeason20242025!$E$3:$E$1315, $A11)</f>
        <v>4</v>
      </c>
      <c r="T11">
        <f>SUMIFS(DataRegularSeason20242025!$AA$3:$AA$1315,DataRegularSeason20242025!$B$3:$B$1315, "&lt;=" &amp; T$1, DataRegularSeason20242025!$D$3:$D$1315, $A11)+SUMIFS(DataRegularSeason20242025!$AB$3:$AB$1315,DataRegularSeason20242025!$B$3:$B$1315, "&lt;=" &amp; T$1, DataRegularSeason20242025!$E$3:$E$1315, $A11)</f>
        <v>6</v>
      </c>
      <c r="U11">
        <f>SUMIFS(DataRegularSeason20242025!$AA$3:$AA$1315,DataRegularSeason20242025!$B$3:$B$1315, "&lt;=" &amp; U$1, DataRegularSeason20242025!$D$3:$D$1315, $A11)+SUMIFS(DataRegularSeason20242025!$AB$3:$AB$1315,DataRegularSeason20242025!$B$3:$B$1315, "&lt;=" &amp; U$1, DataRegularSeason20242025!$E$3:$E$1315, $A11)</f>
        <v>6</v>
      </c>
      <c r="V11">
        <f>SUMIFS(DataRegularSeason20242025!$AA$3:$AA$1315,DataRegularSeason20242025!$B$3:$B$1315, "&lt;=" &amp; V$1, DataRegularSeason20242025!$D$3:$D$1315, $A11)+SUMIFS(DataRegularSeason20242025!$AB$3:$AB$1315,DataRegularSeason20242025!$B$3:$B$1315, "&lt;=" &amp; V$1, DataRegularSeason20242025!$E$3:$E$1315, $A11)</f>
        <v>6</v>
      </c>
      <c r="W11">
        <f>SUMIFS(DataRegularSeason20242025!$AA$3:$AA$1315,DataRegularSeason20242025!$B$3:$B$1315, "&lt;=" &amp; W$1, DataRegularSeason20242025!$D$3:$D$1315, $A11)+SUMIFS(DataRegularSeason20242025!$AB$3:$AB$1315,DataRegularSeason20242025!$B$3:$B$1315, "&lt;=" &amp; W$1, DataRegularSeason20242025!$E$3:$E$1315, $A11)</f>
        <v>8</v>
      </c>
      <c r="X11">
        <f>SUMIFS(DataRegularSeason20242025!$AA$3:$AA$1315,DataRegularSeason20242025!$B$3:$B$1315, "&lt;=" &amp; X$1, DataRegularSeason20242025!$D$3:$D$1315, $A11)+SUMIFS(DataRegularSeason20242025!$AB$3:$AB$1315,DataRegularSeason20242025!$B$3:$B$1315, "&lt;=" &amp; X$1, DataRegularSeason20242025!$E$3:$E$1315, $A11)</f>
        <v>10</v>
      </c>
      <c r="Y11">
        <f>SUMIFS(DataRegularSeason20242025!$AA$3:$AA$1315,DataRegularSeason20242025!$B$3:$B$1315, "&lt;=" &amp; Y$1, DataRegularSeason20242025!$D$3:$D$1315, $A11)+SUMIFS(DataRegularSeason20242025!$AB$3:$AB$1315,DataRegularSeason20242025!$B$3:$B$1315, "&lt;=" &amp; Y$1, DataRegularSeason20242025!$E$3:$E$1315, $A11)</f>
        <v>10</v>
      </c>
      <c r="Z11">
        <f>SUMIFS(DataRegularSeason20242025!$AA$3:$AA$1315,DataRegularSeason20242025!$B$3:$B$1315, "&lt;=" &amp; Z$1, DataRegularSeason20242025!$D$3:$D$1315, $A11)+SUMIFS(DataRegularSeason20242025!$AB$3:$AB$1315,DataRegularSeason20242025!$B$3:$B$1315, "&lt;=" &amp; Z$1, DataRegularSeason20242025!$E$3:$E$1315, $A11)</f>
        <v>10</v>
      </c>
      <c r="AA11">
        <f>SUMIFS(DataRegularSeason20242025!$AA$3:$AA$1315,DataRegularSeason20242025!$B$3:$B$1315, "&lt;=" &amp; AA$1, DataRegularSeason20242025!$D$3:$D$1315, $A11)+SUMIFS(DataRegularSeason20242025!$AB$3:$AB$1315,DataRegularSeason20242025!$B$3:$B$1315, "&lt;=" &amp; AA$1, DataRegularSeason20242025!$E$3:$E$1315, $A11)</f>
        <v>10</v>
      </c>
      <c r="AB11">
        <f>SUMIFS(DataRegularSeason20242025!$AA$3:$AA$1315,DataRegularSeason20242025!$B$3:$B$1315, "&lt;=" &amp; AB$1, DataRegularSeason20242025!$D$3:$D$1315, $A11)+SUMIFS(DataRegularSeason20242025!$AB$3:$AB$1315,DataRegularSeason20242025!$B$3:$B$1315, "&lt;=" &amp; AB$1, DataRegularSeason20242025!$E$3:$E$1315, $A11)</f>
        <v>10</v>
      </c>
      <c r="AC11">
        <f>SUMIFS(DataRegularSeason20242025!$AA$3:$AA$1315,DataRegularSeason20242025!$B$3:$B$1315, "&lt;=" &amp; AC$1, DataRegularSeason20242025!$D$3:$D$1315, $A11)+SUMIFS(DataRegularSeason20242025!$AB$3:$AB$1315,DataRegularSeason20242025!$B$3:$B$1315, "&lt;=" &amp; AC$1, DataRegularSeason20242025!$E$3:$E$1315, $A11)</f>
        <v>10</v>
      </c>
      <c r="AD11">
        <f>SUMIFS(DataRegularSeason20242025!$AA$3:$AA$1315,DataRegularSeason20242025!$B$3:$B$1315, "&lt;=" &amp; AD$1, DataRegularSeason20242025!$D$3:$D$1315, $A11)+SUMIFS(DataRegularSeason20242025!$AB$3:$AB$1315,DataRegularSeason20242025!$B$3:$B$1315, "&lt;=" &amp; AD$1, DataRegularSeason20242025!$E$3:$E$1315, $A11)</f>
        <v>12</v>
      </c>
      <c r="AE11">
        <f>SUMIFS(DataRegularSeason20242025!$AA$3:$AA$1315,DataRegularSeason20242025!$B$3:$B$1315, "&lt;=" &amp; AE$1, DataRegularSeason20242025!$D$3:$D$1315, $A11)+SUMIFS(DataRegularSeason20242025!$AB$3:$AB$1315,DataRegularSeason20242025!$B$3:$B$1315, "&lt;=" &amp; AE$1, DataRegularSeason20242025!$E$3:$E$1315, $A11)</f>
        <v>12</v>
      </c>
      <c r="AF11">
        <f>SUMIFS(DataRegularSeason20242025!$AA$3:$AA$1315,DataRegularSeason20242025!$B$3:$B$1315, "&lt;=" &amp; AF$1, DataRegularSeason20242025!$D$3:$D$1315, $A11)+SUMIFS(DataRegularSeason20242025!$AB$3:$AB$1315,DataRegularSeason20242025!$B$3:$B$1315, "&lt;=" &amp; AF$1, DataRegularSeason20242025!$E$3:$E$1315, $A11)</f>
        <v>14</v>
      </c>
      <c r="AG11">
        <f>SUMIFS(DataRegularSeason20242025!$AA$3:$AA$1315,DataRegularSeason20242025!$B$3:$B$1315, "&lt;=" &amp; AG$1, DataRegularSeason20242025!$D$3:$D$1315, $A11)+SUMIFS(DataRegularSeason20242025!$AB$3:$AB$1315,DataRegularSeason20242025!$B$3:$B$1315, "&lt;=" &amp; AG$1, DataRegularSeason20242025!$E$3:$E$1315, $A11)</f>
        <v>14</v>
      </c>
      <c r="AH11">
        <f>SUMIFS(DataRegularSeason20242025!$AA$3:$AA$1315,DataRegularSeason20242025!$B$3:$B$1315, "&lt;=" &amp; AH$1, DataRegularSeason20242025!$D$3:$D$1315, $A11)+SUMIFS(DataRegularSeason20242025!$AB$3:$AB$1315,DataRegularSeason20242025!$B$3:$B$1315, "&lt;=" &amp; AH$1, DataRegularSeason20242025!$E$3:$E$1315, $A11)</f>
        <v>16</v>
      </c>
      <c r="AI11">
        <f>SUMIFS(DataRegularSeason20242025!$AA$3:$AA$1315,DataRegularSeason20242025!$B$3:$B$1315, "&lt;=" &amp; AI$1, DataRegularSeason20242025!$D$3:$D$1315, $A11)+SUMIFS(DataRegularSeason20242025!$AB$3:$AB$1315,DataRegularSeason20242025!$B$3:$B$1315, "&lt;=" &amp; AI$1, DataRegularSeason20242025!$E$3:$E$1315, $A11)</f>
        <v>16</v>
      </c>
      <c r="AJ11">
        <f>SUMIFS(DataRegularSeason20242025!$AA$3:$AA$1315,DataRegularSeason20242025!$B$3:$B$1315, "&lt;=" &amp; AJ$1, DataRegularSeason20242025!$D$3:$D$1315, $A11)+SUMIFS(DataRegularSeason20242025!$AB$3:$AB$1315,DataRegularSeason20242025!$B$3:$B$1315, "&lt;=" &amp; AJ$1, DataRegularSeason20242025!$E$3:$E$1315, $A11)</f>
        <v>16</v>
      </c>
      <c r="AK11">
        <f>SUMIFS(DataRegularSeason20242025!$AA$3:$AA$1315,DataRegularSeason20242025!$B$3:$B$1315, "&lt;=" &amp; AK$1, DataRegularSeason20242025!$D$3:$D$1315, $A11)+SUMIFS(DataRegularSeason20242025!$AB$3:$AB$1315,DataRegularSeason20242025!$B$3:$B$1315, "&lt;=" &amp; AK$1, DataRegularSeason20242025!$E$3:$E$1315, $A11)</f>
        <v>16</v>
      </c>
      <c r="AL11">
        <f>SUMIFS(DataRegularSeason20242025!$AA$3:$AA$1315,DataRegularSeason20242025!$B$3:$B$1315, "&lt;=" &amp; AL$1, DataRegularSeason20242025!$D$3:$D$1315, $A11)+SUMIFS(DataRegularSeason20242025!$AB$3:$AB$1315,DataRegularSeason20242025!$B$3:$B$1315, "&lt;=" &amp; AL$1, DataRegularSeason20242025!$E$3:$E$1315, $A11)</f>
        <v>18</v>
      </c>
      <c r="AM11">
        <f>SUMIFS(DataRegularSeason20242025!$AA$3:$AA$1315,DataRegularSeason20242025!$B$3:$B$1315, "&lt;=" &amp; AM$1, DataRegularSeason20242025!$D$3:$D$1315, $A11)+SUMIFS(DataRegularSeason20242025!$AB$3:$AB$1315,DataRegularSeason20242025!$B$3:$B$1315, "&lt;=" &amp; AM$1, DataRegularSeason20242025!$E$3:$E$1315, $A11)</f>
        <v>18</v>
      </c>
      <c r="AN11">
        <f>SUMIFS(DataRegularSeason20242025!$AA$3:$AA$1315,DataRegularSeason20242025!$B$3:$B$1315, "&lt;=" &amp; AN$1, DataRegularSeason20242025!$D$3:$D$1315, $A11)+SUMIFS(DataRegularSeason20242025!$AB$3:$AB$1315,DataRegularSeason20242025!$B$3:$B$1315, "&lt;=" &amp; AN$1, DataRegularSeason20242025!$E$3:$E$1315, $A11)</f>
        <v>18</v>
      </c>
      <c r="AO11">
        <f>SUMIFS(DataRegularSeason20242025!$AA$3:$AA$1315,DataRegularSeason20242025!$B$3:$B$1315, "&lt;=" &amp; AO$1, DataRegularSeason20242025!$D$3:$D$1315, $A11)+SUMIFS(DataRegularSeason20242025!$AB$3:$AB$1315,DataRegularSeason20242025!$B$3:$B$1315, "&lt;=" &amp; AO$1, DataRegularSeason20242025!$E$3:$E$1315, $A11)</f>
        <v>20</v>
      </c>
      <c r="AP11">
        <f>SUMIFS(DataRegularSeason20242025!$AA$3:$AA$1315,DataRegularSeason20242025!$B$3:$B$1315, "&lt;=" &amp; AP$1, DataRegularSeason20242025!$D$3:$D$1315, $A11)+SUMIFS(DataRegularSeason20242025!$AB$3:$AB$1315,DataRegularSeason20242025!$B$3:$B$1315, "&lt;=" &amp; AP$1, DataRegularSeason20242025!$E$3:$E$1315, $A11)</f>
        <v>20</v>
      </c>
      <c r="AQ11">
        <f>SUMIFS(DataRegularSeason20242025!$AA$3:$AA$1315,DataRegularSeason20242025!$B$3:$B$1315, "&lt;=" &amp; AQ$1, DataRegularSeason20242025!$D$3:$D$1315, $A11)+SUMIFS(DataRegularSeason20242025!$AB$3:$AB$1315,DataRegularSeason20242025!$B$3:$B$1315, "&lt;=" &amp; AQ$1, DataRegularSeason20242025!$E$3:$E$1315, $A11)</f>
        <v>20</v>
      </c>
      <c r="AR11">
        <f>SUMIFS(DataRegularSeason20242025!$AA$3:$AA$1315,DataRegularSeason20242025!$B$3:$B$1315, "&lt;=" &amp; AR$1, DataRegularSeason20242025!$D$3:$D$1315, $A11)+SUMIFS(DataRegularSeason20242025!$AB$3:$AB$1315,DataRegularSeason20242025!$B$3:$B$1315, "&lt;=" &amp; AR$1, DataRegularSeason20242025!$E$3:$E$1315, $A11)</f>
        <v>20</v>
      </c>
      <c r="AS11">
        <f>SUMIFS(DataRegularSeason20242025!$AA$3:$AA$1315,DataRegularSeason20242025!$B$3:$B$1315, "&lt;=" &amp; AS$1, DataRegularSeason20242025!$D$3:$D$1315, $A11)+SUMIFS(DataRegularSeason20242025!$AB$3:$AB$1315,DataRegularSeason20242025!$B$3:$B$1315, "&lt;=" &amp; AS$1, DataRegularSeason20242025!$E$3:$E$1315, $A11)</f>
        <v>21</v>
      </c>
      <c r="AT11">
        <f>SUMIFS(DataRegularSeason20242025!$AA$3:$AA$1315,DataRegularSeason20242025!$B$3:$B$1315, "&lt;=" &amp; AT$1, DataRegularSeason20242025!$D$3:$D$1315, $A11)+SUMIFS(DataRegularSeason20242025!$AB$3:$AB$1315,DataRegularSeason20242025!$B$3:$B$1315, "&lt;=" &amp; AT$1, DataRegularSeason20242025!$E$3:$E$1315, $A11)</f>
        <v>21</v>
      </c>
      <c r="AU11">
        <f>SUMIFS(DataRegularSeason20242025!$AA$3:$AA$1315,DataRegularSeason20242025!$B$3:$B$1315, "&lt;=" &amp; AU$1, DataRegularSeason20242025!$D$3:$D$1315, $A11)+SUMIFS(DataRegularSeason20242025!$AB$3:$AB$1315,DataRegularSeason20242025!$B$3:$B$1315, "&lt;=" &amp; AU$1, DataRegularSeason20242025!$E$3:$E$1315, $A11)</f>
        <v>23</v>
      </c>
      <c r="AV11">
        <f>SUMIFS(DataRegularSeason20242025!$AA$3:$AA$1315,DataRegularSeason20242025!$B$3:$B$1315, "&lt;=" &amp; AV$1, DataRegularSeason20242025!$D$3:$D$1315, $A11)+SUMIFS(DataRegularSeason20242025!$AB$3:$AB$1315,DataRegularSeason20242025!$B$3:$B$1315, "&lt;=" &amp; AV$1, DataRegularSeason20242025!$E$3:$E$1315, $A11)</f>
        <v>23</v>
      </c>
      <c r="AW11">
        <f>SUMIFS(DataRegularSeason20242025!$AA$3:$AA$1315,DataRegularSeason20242025!$B$3:$B$1315, "&lt;=" &amp; AW$1, DataRegularSeason20242025!$D$3:$D$1315, $A11)+SUMIFS(DataRegularSeason20242025!$AB$3:$AB$1315,DataRegularSeason20242025!$B$3:$B$1315, "&lt;=" &amp; AW$1, DataRegularSeason20242025!$E$3:$E$1315, $A11)</f>
        <v>25</v>
      </c>
      <c r="AX11">
        <f>SUMIFS(DataRegularSeason20242025!$AA$3:$AA$1315,DataRegularSeason20242025!$B$3:$B$1315, "&lt;=" &amp; AX$1, DataRegularSeason20242025!$D$3:$D$1315, $A11)+SUMIFS(DataRegularSeason20242025!$AB$3:$AB$1315,DataRegularSeason20242025!$B$3:$B$1315, "&lt;=" &amp; AX$1, DataRegularSeason20242025!$E$3:$E$1315, $A11)</f>
        <v>27</v>
      </c>
      <c r="AY11">
        <f>SUMIFS(DataRegularSeason20242025!$AA$3:$AA$1315,DataRegularSeason20242025!$B$3:$B$1315, "&lt;=" &amp; AY$1, DataRegularSeason20242025!$D$3:$D$1315, $A11)+SUMIFS(DataRegularSeason20242025!$AB$3:$AB$1315,DataRegularSeason20242025!$B$3:$B$1315, "&lt;=" &amp; AY$1, DataRegularSeason20242025!$E$3:$E$1315, $A11)</f>
        <v>27</v>
      </c>
      <c r="AZ11">
        <f>SUMIFS(DataRegularSeason20242025!$AA$3:$AA$1315,DataRegularSeason20242025!$B$3:$B$1315, "&lt;=" &amp; AZ$1, DataRegularSeason20242025!$D$3:$D$1315, $A11)+SUMIFS(DataRegularSeason20242025!$AB$3:$AB$1315,DataRegularSeason20242025!$B$3:$B$1315, "&lt;=" &amp; AZ$1, DataRegularSeason20242025!$E$3:$E$1315, $A11)</f>
        <v>27</v>
      </c>
      <c r="BA11">
        <f>SUMIFS(DataRegularSeason20242025!$AA$3:$AA$1315,DataRegularSeason20242025!$B$3:$B$1315, "&lt;=" &amp; BA$1, DataRegularSeason20242025!$D$3:$D$1315, $A11)+SUMIFS(DataRegularSeason20242025!$AB$3:$AB$1315,DataRegularSeason20242025!$B$3:$B$1315, "&lt;=" &amp; BA$1, DataRegularSeason20242025!$E$3:$E$1315, $A11)</f>
        <v>27</v>
      </c>
      <c r="BB11">
        <f>SUMIFS(DataRegularSeason20242025!$AA$3:$AA$1315,DataRegularSeason20242025!$B$3:$B$1315, "&lt;=" &amp; BB$1, DataRegularSeason20242025!$D$3:$D$1315, $A11)+SUMIFS(DataRegularSeason20242025!$AB$3:$AB$1315,DataRegularSeason20242025!$B$3:$B$1315, "&lt;=" &amp; BB$1, DataRegularSeason20242025!$E$3:$E$1315, $A11)</f>
        <v>27</v>
      </c>
      <c r="BC11">
        <f>SUMIFS(DataRegularSeason20242025!$AA$3:$AA$1315,DataRegularSeason20242025!$B$3:$B$1315, "&lt;=" &amp; BC$1, DataRegularSeason20242025!$D$3:$D$1315, $A11)+SUMIFS(DataRegularSeason20242025!$AB$3:$AB$1315,DataRegularSeason20242025!$B$3:$B$1315, "&lt;=" &amp; BC$1, DataRegularSeason20242025!$E$3:$E$1315, $A11)</f>
        <v>27</v>
      </c>
      <c r="BD11">
        <f>SUMIFS(DataRegularSeason20242025!$AA$3:$AA$1315,DataRegularSeason20242025!$B$3:$B$1315, "&lt;=" &amp; BD$1, DataRegularSeason20242025!$D$3:$D$1315, $A11)+SUMIFS(DataRegularSeason20242025!$AB$3:$AB$1315,DataRegularSeason20242025!$B$3:$B$1315, "&lt;=" &amp; BD$1, DataRegularSeason20242025!$E$3:$E$1315, $A11)</f>
        <v>27</v>
      </c>
      <c r="BE11">
        <f>SUMIFS(DataRegularSeason20242025!$AA$3:$AA$1315,DataRegularSeason20242025!$B$3:$B$1315, "&lt;=" &amp; BE$1, DataRegularSeason20242025!$D$3:$D$1315, $A11)+SUMIFS(DataRegularSeason20242025!$AB$3:$AB$1315,DataRegularSeason20242025!$B$3:$B$1315, "&lt;=" &amp; BE$1, DataRegularSeason20242025!$E$3:$E$1315, $A11)</f>
        <v>27</v>
      </c>
      <c r="BF11">
        <f>SUMIFS(DataRegularSeason20242025!$AA$3:$AA$1315,DataRegularSeason20242025!$B$3:$B$1315, "&lt;=" &amp; BF$1, DataRegularSeason20242025!$D$3:$D$1315, $A11)+SUMIFS(DataRegularSeason20242025!$AB$3:$AB$1315,DataRegularSeason20242025!$B$3:$B$1315, "&lt;=" &amp; BF$1, DataRegularSeason20242025!$E$3:$E$1315, $A11)</f>
        <v>27</v>
      </c>
      <c r="BG11">
        <f>SUMIFS(DataRegularSeason20242025!$AA$3:$AA$1315,DataRegularSeason20242025!$B$3:$B$1315, "&lt;=" &amp; BG$1, DataRegularSeason20242025!$D$3:$D$1315, $A11)+SUMIFS(DataRegularSeason20242025!$AB$3:$AB$1315,DataRegularSeason20242025!$B$3:$B$1315, "&lt;=" &amp; BG$1, DataRegularSeason20242025!$E$3:$E$1315, $A11)</f>
        <v>27</v>
      </c>
      <c r="BH11">
        <f>SUMIFS(DataRegularSeason20242025!$AA$3:$AA$1315,DataRegularSeason20242025!$B$3:$B$1315, "&lt;=" &amp; BH$1, DataRegularSeason20242025!$D$3:$D$1315, $A11)+SUMIFS(DataRegularSeason20242025!$AB$3:$AB$1315,DataRegularSeason20242025!$B$3:$B$1315, "&lt;=" &amp; BH$1, DataRegularSeason20242025!$E$3:$E$1315, $A11)</f>
        <v>27</v>
      </c>
      <c r="BI11">
        <f>SUMIFS(DataRegularSeason20242025!$AA$3:$AA$1315,DataRegularSeason20242025!$B$3:$B$1315, "&lt;=" &amp; BI$1, DataRegularSeason20242025!$D$3:$D$1315, $A11)+SUMIFS(DataRegularSeason20242025!$AB$3:$AB$1315,DataRegularSeason20242025!$B$3:$B$1315, "&lt;=" &amp; BI$1, DataRegularSeason20242025!$E$3:$E$1315, $A11)</f>
        <v>27</v>
      </c>
      <c r="BJ11">
        <f>SUMIFS(DataRegularSeason20242025!$AA$3:$AA$1315,DataRegularSeason20242025!$B$3:$B$1315, "&lt;=" &amp; BJ$1, DataRegularSeason20242025!$D$3:$D$1315, $A11)+SUMIFS(DataRegularSeason20242025!$AB$3:$AB$1315,DataRegularSeason20242025!$B$3:$B$1315, "&lt;=" &amp; BJ$1, DataRegularSeason20242025!$E$3:$E$1315, $A11)</f>
        <v>27</v>
      </c>
      <c r="BK11">
        <f>SUMIFS(DataRegularSeason20242025!$AA$3:$AA$1315,DataRegularSeason20242025!$B$3:$B$1315, "&lt;=" &amp; BK$1, DataRegularSeason20242025!$D$3:$D$1315, $A11)+SUMIFS(DataRegularSeason20242025!$AB$3:$AB$1315,DataRegularSeason20242025!$B$3:$B$1315, "&lt;=" &amp; BK$1, DataRegularSeason20242025!$E$3:$E$1315, $A11)</f>
        <v>27</v>
      </c>
      <c r="BL11">
        <f>SUMIFS(DataRegularSeason20242025!$AA$3:$AA$1315,DataRegularSeason20242025!$B$3:$B$1315, "&lt;=" &amp; BL$1, DataRegularSeason20242025!$D$3:$D$1315, $A11)+SUMIFS(DataRegularSeason20242025!$AB$3:$AB$1315,DataRegularSeason20242025!$B$3:$B$1315, "&lt;=" &amp; BL$1, DataRegularSeason20242025!$E$3:$E$1315, $A11)</f>
        <v>27</v>
      </c>
      <c r="BM11">
        <f>SUMIFS(DataRegularSeason20242025!$AA$3:$AA$1315,DataRegularSeason20242025!$B$3:$B$1315, "&lt;=" &amp; BM$1, DataRegularSeason20242025!$D$3:$D$1315, $A11)+SUMIFS(DataRegularSeason20242025!$AB$3:$AB$1315,DataRegularSeason20242025!$B$3:$B$1315, "&lt;=" &amp; BM$1, DataRegularSeason20242025!$E$3:$E$1315, $A11)</f>
        <v>27</v>
      </c>
      <c r="BN11">
        <f>SUMIFS(DataRegularSeason20242025!$AA$3:$AA$1315,DataRegularSeason20242025!$B$3:$B$1315, "&lt;=" &amp; BN$1, DataRegularSeason20242025!$D$3:$D$1315, $A11)+SUMIFS(DataRegularSeason20242025!$AB$3:$AB$1315,DataRegularSeason20242025!$B$3:$B$1315, "&lt;=" &amp; BN$1, DataRegularSeason20242025!$E$3:$E$1315, $A11)</f>
        <v>27</v>
      </c>
      <c r="BO11">
        <f>SUMIFS(DataRegularSeason20242025!$AA$3:$AA$1315,DataRegularSeason20242025!$B$3:$B$1315, "&lt;=" &amp; BO$1, DataRegularSeason20242025!$D$3:$D$1315, $A11)+SUMIFS(DataRegularSeason20242025!$AB$3:$AB$1315,DataRegularSeason20242025!$B$3:$B$1315, "&lt;=" &amp; BO$1, DataRegularSeason20242025!$E$3:$E$1315, $A11)</f>
        <v>27</v>
      </c>
      <c r="BP11">
        <f>SUMIFS(DataRegularSeason20242025!$AA$3:$AA$1315,DataRegularSeason20242025!$B$3:$B$1315, "&lt;=" &amp; BP$1, DataRegularSeason20242025!$D$3:$D$1315, $A11)+SUMIFS(DataRegularSeason20242025!$AB$3:$AB$1315,DataRegularSeason20242025!$B$3:$B$1315, "&lt;=" &amp; BP$1, DataRegularSeason20242025!$E$3:$E$1315, $A11)</f>
        <v>27</v>
      </c>
      <c r="BQ11">
        <f>SUMIFS(DataRegularSeason20242025!$AA$3:$AA$1315,DataRegularSeason20242025!$B$3:$B$1315, "&lt;=" &amp; BQ$1, DataRegularSeason20242025!$D$3:$D$1315, $A11)+SUMIFS(DataRegularSeason20242025!$AB$3:$AB$1315,DataRegularSeason20242025!$B$3:$B$1315, "&lt;=" &amp; BQ$1, DataRegularSeason20242025!$E$3:$E$1315, $A11)</f>
        <v>27</v>
      </c>
      <c r="BR11">
        <f>SUMIFS(DataRegularSeason20242025!$AA$3:$AA$1315,DataRegularSeason20242025!$B$3:$B$1315, "&lt;=" &amp; BR$1, DataRegularSeason20242025!$D$3:$D$1315, $A11)+SUMIFS(DataRegularSeason20242025!$AB$3:$AB$1315,DataRegularSeason20242025!$B$3:$B$1315, "&lt;=" &amp; BR$1, DataRegularSeason20242025!$E$3:$E$1315, $A11)</f>
        <v>27</v>
      </c>
      <c r="BS11">
        <f>SUMIFS(DataRegularSeason20242025!$AA$3:$AA$1315,DataRegularSeason20242025!$B$3:$B$1315, "&lt;=" &amp; BS$1, DataRegularSeason20242025!$D$3:$D$1315, $A11)+SUMIFS(DataRegularSeason20242025!$AB$3:$AB$1315,DataRegularSeason20242025!$B$3:$B$1315, "&lt;=" &amp; BS$1, DataRegularSeason20242025!$E$3:$E$1315, $A11)</f>
        <v>27</v>
      </c>
      <c r="BT11">
        <f>SUMIFS(DataRegularSeason20242025!$AA$3:$AA$1315,DataRegularSeason20242025!$B$3:$B$1315, "&lt;=" &amp; BT$1, DataRegularSeason20242025!$D$3:$D$1315, $A11)+SUMIFS(DataRegularSeason20242025!$AB$3:$AB$1315,DataRegularSeason20242025!$B$3:$B$1315, "&lt;=" &amp; BT$1, DataRegularSeason20242025!$E$3:$E$1315, $A11)</f>
        <v>27</v>
      </c>
      <c r="BU11">
        <f>SUMIFS(DataRegularSeason20242025!$AA$3:$AA$1315,DataRegularSeason20242025!$B$3:$B$1315, "&lt;=" &amp; BU$1, DataRegularSeason20242025!$D$3:$D$1315, $A11)+SUMIFS(DataRegularSeason20242025!$AB$3:$AB$1315,DataRegularSeason20242025!$B$3:$B$1315, "&lt;=" &amp; BU$1, DataRegularSeason20242025!$E$3:$E$1315, $A11)</f>
        <v>27</v>
      </c>
      <c r="BV11">
        <f>SUMIFS(DataRegularSeason20242025!$AA$3:$AA$1315,DataRegularSeason20242025!$B$3:$B$1315, "&lt;=" &amp; BV$1, DataRegularSeason20242025!$D$3:$D$1315, $A11)+SUMIFS(DataRegularSeason20242025!$AB$3:$AB$1315,DataRegularSeason20242025!$B$3:$B$1315, "&lt;=" &amp; BV$1, DataRegularSeason20242025!$E$3:$E$1315, $A11)</f>
        <v>27</v>
      </c>
      <c r="BW11">
        <f>SUMIFS(DataRegularSeason20242025!$AA$3:$AA$1315,DataRegularSeason20242025!$B$3:$B$1315, "&lt;=" &amp; BW$1, DataRegularSeason20242025!$D$3:$D$1315, $A11)+SUMIFS(DataRegularSeason20242025!$AB$3:$AB$1315,DataRegularSeason20242025!$B$3:$B$1315, "&lt;=" &amp; BW$1, DataRegularSeason20242025!$E$3:$E$1315, $A11)</f>
        <v>27</v>
      </c>
      <c r="BX11">
        <f>SUMIFS(DataRegularSeason20242025!$AA$3:$AA$1315,DataRegularSeason20242025!$B$3:$B$1315, "&lt;=" &amp; BX$1, DataRegularSeason20242025!$D$3:$D$1315, $A11)+SUMIFS(DataRegularSeason20242025!$AB$3:$AB$1315,DataRegularSeason20242025!$B$3:$B$1315, "&lt;=" &amp; BX$1, DataRegularSeason20242025!$E$3:$E$1315, $A11)</f>
        <v>27</v>
      </c>
      <c r="BY11">
        <f>SUMIFS(DataRegularSeason20242025!$AA$3:$AA$1315,DataRegularSeason20242025!$B$3:$B$1315, "&lt;=" &amp; BY$1, DataRegularSeason20242025!$D$3:$D$1315, $A11)+SUMIFS(DataRegularSeason20242025!$AB$3:$AB$1315,DataRegularSeason20242025!$B$3:$B$1315, "&lt;=" &amp; BY$1, DataRegularSeason20242025!$E$3:$E$1315, $A11)</f>
        <v>27</v>
      </c>
      <c r="BZ11">
        <f>SUMIFS(DataRegularSeason20242025!$AA$3:$AA$1315,DataRegularSeason20242025!$B$3:$B$1315, "&lt;=" &amp; BZ$1, DataRegularSeason20242025!$D$3:$D$1315, $A11)+SUMIFS(DataRegularSeason20242025!$AB$3:$AB$1315,DataRegularSeason20242025!$B$3:$B$1315, "&lt;=" &amp; BZ$1, DataRegularSeason20242025!$E$3:$E$1315, $A11)</f>
        <v>27</v>
      </c>
      <c r="CA11">
        <f>SUMIFS(DataRegularSeason20242025!$AA$3:$AA$1315,DataRegularSeason20242025!$B$3:$B$1315, "&lt;=" &amp; CA$1, DataRegularSeason20242025!$D$3:$D$1315, $A11)+SUMIFS(DataRegularSeason20242025!$AB$3:$AB$1315,DataRegularSeason20242025!$B$3:$B$1315, "&lt;=" &amp; CA$1, DataRegularSeason20242025!$E$3:$E$1315, $A11)</f>
        <v>27</v>
      </c>
      <c r="CB11">
        <f>SUMIFS(DataRegularSeason20242025!$AA$3:$AA$1315,DataRegularSeason20242025!$B$3:$B$1315, "&lt;=" &amp; CB$1, DataRegularSeason20242025!$D$3:$D$1315, $A11)+SUMIFS(DataRegularSeason20242025!$AB$3:$AB$1315,DataRegularSeason20242025!$B$3:$B$1315, "&lt;=" &amp; CB$1, DataRegularSeason20242025!$E$3:$E$1315, $A11)</f>
        <v>27</v>
      </c>
      <c r="CC11">
        <f>SUMIFS(DataRegularSeason20242025!$AA$3:$AA$1315,DataRegularSeason20242025!$B$3:$B$1315, "&lt;=" &amp; CC$1, DataRegularSeason20242025!$D$3:$D$1315, $A11)+SUMIFS(DataRegularSeason20242025!$AB$3:$AB$1315,DataRegularSeason20242025!$B$3:$B$1315, "&lt;=" &amp; CC$1, DataRegularSeason20242025!$E$3:$E$1315, $A11)</f>
        <v>27</v>
      </c>
      <c r="CD11">
        <f>SUMIFS(DataRegularSeason20242025!$AA$3:$AA$1315,DataRegularSeason20242025!$B$3:$B$1315, "&lt;=" &amp; CD$1, DataRegularSeason20242025!$D$3:$D$1315, $A11)+SUMIFS(DataRegularSeason20242025!$AB$3:$AB$1315,DataRegularSeason20242025!$B$3:$B$1315, "&lt;=" &amp; CD$1, DataRegularSeason20242025!$E$3:$E$1315, $A11)</f>
        <v>27</v>
      </c>
      <c r="CE11">
        <f>SUMIFS(DataRegularSeason20242025!$AA$3:$AA$1315,DataRegularSeason20242025!$B$3:$B$1315, "&lt;=" &amp; CE$1, DataRegularSeason20242025!$D$3:$D$1315, $A11)+SUMIFS(DataRegularSeason20242025!$AB$3:$AB$1315,DataRegularSeason20242025!$B$3:$B$1315, "&lt;=" &amp; CE$1, DataRegularSeason20242025!$E$3:$E$1315, $A11)</f>
        <v>27</v>
      </c>
      <c r="CF11">
        <f>SUMIFS(DataRegularSeason20242025!$AA$3:$AA$1315,DataRegularSeason20242025!$B$3:$B$1315, "&lt;=" &amp; CF$1, DataRegularSeason20242025!$D$3:$D$1315, $A11)+SUMIFS(DataRegularSeason20242025!$AB$3:$AB$1315,DataRegularSeason20242025!$B$3:$B$1315, "&lt;=" &amp; CF$1, DataRegularSeason20242025!$E$3:$E$1315, $A11)</f>
        <v>27</v>
      </c>
      <c r="CG11">
        <f>SUMIFS(DataRegularSeason20242025!$AA$3:$AA$1315,DataRegularSeason20242025!$B$3:$B$1315, "&lt;=" &amp; CG$1, DataRegularSeason20242025!$D$3:$D$1315, $A11)+SUMIFS(DataRegularSeason20242025!$AB$3:$AB$1315,DataRegularSeason20242025!$B$3:$B$1315, "&lt;=" &amp; CG$1, DataRegularSeason20242025!$E$3:$E$1315, $A11)</f>
        <v>27</v>
      </c>
      <c r="CH11">
        <f>SUMIFS(DataRegularSeason20242025!$AA$3:$AA$1315,DataRegularSeason20242025!$B$3:$B$1315, "&lt;=" &amp; CH$1, DataRegularSeason20242025!$D$3:$D$1315, $A11)+SUMIFS(DataRegularSeason20242025!$AB$3:$AB$1315,DataRegularSeason20242025!$B$3:$B$1315, "&lt;=" &amp; CH$1, DataRegularSeason20242025!$E$3:$E$1315, $A11)</f>
        <v>27</v>
      </c>
      <c r="CI11">
        <f>SUMIFS(DataRegularSeason20242025!$AA$3:$AA$1315,DataRegularSeason20242025!$B$3:$B$1315, "&lt;=" &amp; CI$1, DataRegularSeason20242025!$D$3:$D$1315, $A11)+SUMIFS(DataRegularSeason20242025!$AB$3:$AB$1315,DataRegularSeason20242025!$B$3:$B$1315, "&lt;=" &amp; CI$1, DataRegularSeason20242025!$E$3:$E$1315, $A11)</f>
        <v>27</v>
      </c>
      <c r="CJ11">
        <f>SUMIFS(DataRegularSeason20242025!$AA$3:$AA$1315,DataRegularSeason20242025!$B$3:$B$1315, "&lt;=" &amp; CJ$1, DataRegularSeason20242025!$D$3:$D$1315, $A11)+SUMIFS(DataRegularSeason20242025!$AB$3:$AB$1315,DataRegularSeason20242025!$B$3:$B$1315, "&lt;=" &amp; CJ$1, DataRegularSeason20242025!$E$3:$E$1315, $A11)</f>
        <v>27</v>
      </c>
      <c r="CK11">
        <f>SUMIFS(DataRegularSeason20242025!$AA$3:$AA$1315,DataRegularSeason20242025!$B$3:$B$1315, "&lt;=" &amp; CK$1, DataRegularSeason20242025!$D$3:$D$1315, $A11)+SUMIFS(DataRegularSeason20242025!$AB$3:$AB$1315,DataRegularSeason20242025!$B$3:$B$1315, "&lt;=" &amp; CK$1, DataRegularSeason20242025!$E$3:$E$1315, $A11)</f>
        <v>27</v>
      </c>
      <c r="CL11">
        <f>SUMIFS(DataRegularSeason20242025!$AA$3:$AA$1315,DataRegularSeason20242025!$B$3:$B$1315, "&lt;=" &amp; CL$1, DataRegularSeason20242025!$D$3:$D$1315, $A11)+SUMIFS(DataRegularSeason20242025!$AB$3:$AB$1315,DataRegularSeason20242025!$B$3:$B$1315, "&lt;=" &amp; CL$1, DataRegularSeason20242025!$E$3:$E$1315, $A11)</f>
        <v>27</v>
      </c>
      <c r="CM11">
        <f>SUMIFS(DataRegularSeason20242025!$AA$3:$AA$1315,DataRegularSeason20242025!$B$3:$B$1315, "&lt;=" &amp; CM$1, DataRegularSeason20242025!$D$3:$D$1315, $A11)+SUMIFS(DataRegularSeason20242025!$AB$3:$AB$1315,DataRegularSeason20242025!$B$3:$B$1315, "&lt;=" &amp; CM$1, DataRegularSeason20242025!$E$3:$E$1315, $A11)</f>
        <v>27</v>
      </c>
      <c r="CN11">
        <f>SUMIFS(DataRegularSeason20242025!$AA$3:$AA$1315,DataRegularSeason20242025!$B$3:$B$1315, "&lt;=" &amp; CN$1, DataRegularSeason20242025!$D$3:$D$1315, $A11)+SUMIFS(DataRegularSeason20242025!$AB$3:$AB$1315,DataRegularSeason20242025!$B$3:$B$1315, "&lt;=" &amp; CN$1, DataRegularSeason20242025!$E$3:$E$1315, $A11)</f>
        <v>27</v>
      </c>
      <c r="CO11">
        <f>SUMIFS(DataRegularSeason20242025!$AA$3:$AA$1315,DataRegularSeason20242025!$B$3:$B$1315, "&lt;=" &amp; CO$1, DataRegularSeason20242025!$D$3:$D$1315, $A11)+SUMIFS(DataRegularSeason20242025!$AB$3:$AB$1315,DataRegularSeason20242025!$B$3:$B$1315, "&lt;=" &amp; CO$1, DataRegularSeason20242025!$E$3:$E$1315, $A11)</f>
        <v>27</v>
      </c>
      <c r="CP11">
        <f>SUMIFS(DataRegularSeason20242025!$AA$3:$AA$1315,DataRegularSeason20242025!$B$3:$B$1315, "&lt;=" &amp; CP$1, DataRegularSeason20242025!$D$3:$D$1315, $A11)+SUMIFS(DataRegularSeason20242025!$AB$3:$AB$1315,DataRegularSeason20242025!$B$3:$B$1315, "&lt;=" &amp; CP$1, DataRegularSeason20242025!$E$3:$E$1315, $A11)</f>
        <v>27</v>
      </c>
      <c r="CQ11">
        <f>SUMIFS(DataRegularSeason20242025!$AA$3:$AA$1315,DataRegularSeason20242025!$B$3:$B$1315, "&lt;=" &amp; CQ$1, DataRegularSeason20242025!$D$3:$D$1315, $A11)+SUMIFS(DataRegularSeason20242025!$AB$3:$AB$1315,DataRegularSeason20242025!$B$3:$B$1315, "&lt;=" &amp; CQ$1, DataRegularSeason20242025!$E$3:$E$1315, $A11)</f>
        <v>27</v>
      </c>
      <c r="CR11">
        <f>SUMIFS(DataRegularSeason20242025!$AA$3:$AA$1315,DataRegularSeason20242025!$B$3:$B$1315, "&lt;=" &amp; CR$1, DataRegularSeason20242025!$D$3:$D$1315, $A11)+SUMIFS(DataRegularSeason20242025!$AB$3:$AB$1315,DataRegularSeason20242025!$B$3:$B$1315, "&lt;=" &amp; CR$1, DataRegularSeason20242025!$E$3:$E$1315, $A11)</f>
        <v>27</v>
      </c>
      <c r="CS11">
        <f>SUMIFS(DataRegularSeason20242025!$AA$3:$AA$1315,DataRegularSeason20242025!$B$3:$B$1315, "&lt;=" &amp; CS$1, DataRegularSeason20242025!$D$3:$D$1315, $A11)+SUMIFS(DataRegularSeason20242025!$AB$3:$AB$1315,DataRegularSeason20242025!$B$3:$B$1315, "&lt;=" &amp; CS$1, DataRegularSeason20242025!$E$3:$E$1315, $A11)</f>
        <v>27</v>
      </c>
      <c r="CT11">
        <f>SUMIFS(DataRegularSeason20242025!$AA$3:$AA$1315,DataRegularSeason20242025!$B$3:$B$1315, "&lt;=" &amp; CT$1, DataRegularSeason20242025!$D$3:$D$1315, $A11)+SUMIFS(DataRegularSeason20242025!$AB$3:$AB$1315,DataRegularSeason20242025!$B$3:$B$1315, "&lt;=" &amp; CT$1, DataRegularSeason20242025!$E$3:$E$1315, $A11)</f>
        <v>27</v>
      </c>
      <c r="CU11">
        <f>SUMIFS(DataRegularSeason20242025!$AA$3:$AA$1315,DataRegularSeason20242025!$B$3:$B$1315, "&lt;=" &amp; CU$1, DataRegularSeason20242025!$D$3:$D$1315, $A11)+SUMIFS(DataRegularSeason20242025!$AB$3:$AB$1315,DataRegularSeason20242025!$B$3:$B$1315, "&lt;=" &amp; CU$1, DataRegularSeason20242025!$E$3:$E$1315, $A11)</f>
        <v>27</v>
      </c>
      <c r="CV11">
        <f>SUMIFS(DataRegularSeason20242025!$AA$3:$AA$1315,DataRegularSeason20242025!$B$3:$B$1315, "&lt;=" &amp; CV$1, DataRegularSeason20242025!$D$3:$D$1315, $A11)+SUMIFS(DataRegularSeason20242025!$AB$3:$AB$1315,DataRegularSeason20242025!$B$3:$B$1315, "&lt;=" &amp; CV$1, DataRegularSeason20242025!$E$3:$E$1315, $A11)</f>
        <v>27</v>
      </c>
      <c r="CW11">
        <f>SUMIFS(DataRegularSeason20242025!$AA$3:$AA$1315,DataRegularSeason20242025!$B$3:$B$1315, "&lt;=" &amp; CW$1, DataRegularSeason20242025!$D$3:$D$1315, $A11)+SUMIFS(DataRegularSeason20242025!$AB$3:$AB$1315,DataRegularSeason20242025!$B$3:$B$1315, "&lt;=" &amp; CW$1, DataRegularSeason20242025!$E$3:$E$1315, $A11)</f>
        <v>27</v>
      </c>
      <c r="CX11">
        <f>SUMIFS(DataRegularSeason20242025!$AA$3:$AA$1315,DataRegularSeason20242025!$B$3:$B$1315, "&lt;=" &amp; CX$1, DataRegularSeason20242025!$D$3:$D$1315, $A11)+SUMIFS(DataRegularSeason20242025!$AB$3:$AB$1315,DataRegularSeason20242025!$B$3:$B$1315, "&lt;=" &amp; CX$1, DataRegularSeason20242025!$E$3:$E$1315, $A11)</f>
        <v>27</v>
      </c>
      <c r="CY11">
        <f>SUMIFS(DataRegularSeason20242025!$AA$3:$AA$1315,DataRegularSeason20242025!$B$3:$B$1315, "&lt;=" &amp; CY$1, DataRegularSeason20242025!$D$3:$D$1315, $A11)+SUMIFS(DataRegularSeason20242025!$AB$3:$AB$1315,DataRegularSeason20242025!$B$3:$B$1315, "&lt;=" &amp; CY$1, DataRegularSeason20242025!$E$3:$E$1315, $A11)</f>
        <v>27</v>
      </c>
      <c r="CZ11">
        <f>SUMIFS(DataRegularSeason20242025!$AA$3:$AA$1315,DataRegularSeason20242025!$B$3:$B$1315, "&lt;=" &amp; CZ$1, DataRegularSeason20242025!$D$3:$D$1315, $A11)+SUMIFS(DataRegularSeason20242025!$AB$3:$AB$1315,DataRegularSeason20242025!$B$3:$B$1315, "&lt;=" &amp; CZ$1, DataRegularSeason20242025!$E$3:$E$1315, $A11)</f>
        <v>27</v>
      </c>
      <c r="DA11">
        <f>SUMIFS(DataRegularSeason20242025!$AA$3:$AA$1315,DataRegularSeason20242025!$B$3:$B$1315, "&lt;=" &amp; DA$1, DataRegularSeason20242025!$D$3:$D$1315, $A11)+SUMIFS(DataRegularSeason20242025!$AB$3:$AB$1315,DataRegularSeason20242025!$B$3:$B$1315, "&lt;=" &amp; DA$1, DataRegularSeason20242025!$E$3:$E$1315, $A11)</f>
        <v>27</v>
      </c>
      <c r="DB11">
        <f>SUMIFS(DataRegularSeason20242025!$AA$3:$AA$1315,DataRegularSeason20242025!$B$3:$B$1315, "&lt;=" &amp; DB$1, DataRegularSeason20242025!$D$3:$D$1315, $A11)+SUMIFS(DataRegularSeason20242025!$AB$3:$AB$1315,DataRegularSeason20242025!$B$3:$B$1315, "&lt;=" &amp; DB$1, DataRegularSeason20242025!$E$3:$E$1315, $A11)</f>
        <v>27</v>
      </c>
      <c r="DC11">
        <f>SUMIFS(DataRegularSeason20242025!$AA$3:$AA$1315,DataRegularSeason20242025!$B$3:$B$1315, "&lt;=" &amp; DC$1, DataRegularSeason20242025!$D$3:$D$1315, $A11)+SUMIFS(DataRegularSeason20242025!$AB$3:$AB$1315,DataRegularSeason20242025!$B$3:$B$1315, "&lt;=" &amp; DC$1, DataRegularSeason20242025!$E$3:$E$1315, $A11)</f>
        <v>27</v>
      </c>
      <c r="DD11">
        <f>SUMIFS(DataRegularSeason20242025!$AA$3:$AA$1315,DataRegularSeason20242025!$B$3:$B$1315, "&lt;=" &amp; DD$1, DataRegularSeason20242025!$D$3:$D$1315, $A11)+SUMIFS(DataRegularSeason20242025!$AB$3:$AB$1315,DataRegularSeason20242025!$B$3:$B$1315, "&lt;=" &amp; DD$1, DataRegularSeason20242025!$E$3:$E$1315, $A11)</f>
        <v>27</v>
      </c>
      <c r="DE11">
        <f>SUMIFS(DataRegularSeason20242025!$AA$3:$AA$1315,DataRegularSeason20242025!$B$3:$B$1315, "&lt;=" &amp; DE$1, DataRegularSeason20242025!$D$3:$D$1315, $A11)+SUMIFS(DataRegularSeason20242025!$AB$3:$AB$1315,DataRegularSeason20242025!$B$3:$B$1315, "&lt;=" &amp; DE$1, DataRegularSeason20242025!$E$3:$E$1315, $A11)</f>
        <v>27</v>
      </c>
      <c r="DF11">
        <f>SUMIFS(DataRegularSeason20242025!$AA$3:$AA$1315,DataRegularSeason20242025!$B$3:$B$1315, "&lt;=" &amp; DF$1, DataRegularSeason20242025!$D$3:$D$1315, $A11)+SUMIFS(DataRegularSeason20242025!$AB$3:$AB$1315,DataRegularSeason20242025!$B$3:$B$1315, "&lt;=" &amp; DF$1, DataRegularSeason20242025!$E$3:$E$1315, $A11)</f>
        <v>27</v>
      </c>
      <c r="DG11">
        <f>SUMIFS(DataRegularSeason20242025!$AA$3:$AA$1315,DataRegularSeason20242025!$B$3:$B$1315, "&lt;=" &amp; DG$1, DataRegularSeason20242025!$D$3:$D$1315, $A11)+SUMIFS(DataRegularSeason20242025!$AB$3:$AB$1315,DataRegularSeason20242025!$B$3:$B$1315, "&lt;=" &amp; DG$1, DataRegularSeason20242025!$E$3:$E$1315, $A11)</f>
        <v>27</v>
      </c>
      <c r="DH11">
        <f>SUMIFS(DataRegularSeason20242025!$AA$3:$AA$1315,DataRegularSeason20242025!$B$3:$B$1315, "&lt;=" &amp; DH$1, DataRegularSeason20242025!$D$3:$D$1315, $A11)+SUMIFS(DataRegularSeason20242025!$AB$3:$AB$1315,DataRegularSeason20242025!$B$3:$B$1315, "&lt;=" &amp; DH$1, DataRegularSeason20242025!$E$3:$E$1315, $A11)</f>
        <v>27</v>
      </c>
      <c r="DI11">
        <f>SUMIFS(DataRegularSeason20242025!$AA$3:$AA$1315,DataRegularSeason20242025!$B$3:$B$1315, "&lt;=" &amp; DI$1, DataRegularSeason20242025!$D$3:$D$1315, $A11)+SUMIFS(DataRegularSeason20242025!$AB$3:$AB$1315,DataRegularSeason20242025!$B$3:$B$1315, "&lt;=" &amp; DI$1, DataRegularSeason20242025!$E$3:$E$1315, $A11)</f>
        <v>27</v>
      </c>
      <c r="DJ11">
        <f>SUMIFS(DataRegularSeason20242025!$AA$3:$AA$1315,DataRegularSeason20242025!$B$3:$B$1315, "&lt;=" &amp; DJ$1, DataRegularSeason20242025!$D$3:$D$1315, $A11)+SUMIFS(DataRegularSeason20242025!$AB$3:$AB$1315,DataRegularSeason20242025!$B$3:$B$1315, "&lt;=" &amp; DJ$1, DataRegularSeason20242025!$E$3:$E$1315, $A11)</f>
        <v>27</v>
      </c>
      <c r="DK11">
        <f>SUMIFS(DataRegularSeason20242025!$AA$3:$AA$1315,DataRegularSeason20242025!$B$3:$B$1315, "&lt;=" &amp; DK$1, DataRegularSeason20242025!$D$3:$D$1315, $A11)+SUMIFS(DataRegularSeason20242025!$AB$3:$AB$1315,DataRegularSeason20242025!$B$3:$B$1315, "&lt;=" &amp; DK$1, DataRegularSeason20242025!$E$3:$E$1315, $A11)</f>
        <v>27</v>
      </c>
      <c r="DL11">
        <f>SUMIFS(DataRegularSeason20242025!$AA$3:$AA$1315,DataRegularSeason20242025!$B$3:$B$1315, "&lt;=" &amp; DL$1, DataRegularSeason20242025!$D$3:$D$1315, $A11)+SUMIFS(DataRegularSeason20242025!$AB$3:$AB$1315,DataRegularSeason20242025!$B$3:$B$1315, "&lt;=" &amp; DL$1, DataRegularSeason20242025!$E$3:$E$1315, $A11)</f>
        <v>27</v>
      </c>
      <c r="DM11">
        <f>SUMIFS(DataRegularSeason20242025!$AA$3:$AA$1315,DataRegularSeason20242025!$B$3:$B$1315, "&lt;=" &amp; DM$1, DataRegularSeason20242025!$D$3:$D$1315, $A11)+SUMIFS(DataRegularSeason20242025!$AB$3:$AB$1315,DataRegularSeason20242025!$B$3:$B$1315, "&lt;=" &amp; DM$1, DataRegularSeason20242025!$E$3:$E$1315, $A11)</f>
        <v>27</v>
      </c>
      <c r="DN11">
        <f>SUMIFS(DataRegularSeason20242025!$AA$3:$AA$1315,DataRegularSeason20242025!$B$3:$B$1315, "&lt;=" &amp; DN$1, DataRegularSeason20242025!$D$3:$D$1315, $A11)+SUMIFS(DataRegularSeason20242025!$AB$3:$AB$1315,DataRegularSeason20242025!$B$3:$B$1315, "&lt;=" &amp; DN$1, DataRegularSeason20242025!$E$3:$E$1315, $A11)</f>
        <v>27</v>
      </c>
      <c r="DO11">
        <f>SUMIFS(DataRegularSeason20242025!$AA$3:$AA$1315,DataRegularSeason20242025!$B$3:$B$1315, "&lt;=" &amp; DO$1, DataRegularSeason20242025!$D$3:$D$1315, $A11)+SUMIFS(DataRegularSeason20242025!$AB$3:$AB$1315,DataRegularSeason20242025!$B$3:$B$1315, "&lt;=" &amp; DO$1, DataRegularSeason20242025!$E$3:$E$1315, $A11)</f>
        <v>27</v>
      </c>
      <c r="DP11">
        <f>SUMIFS(DataRegularSeason20242025!$AA$3:$AA$1315,DataRegularSeason20242025!$B$3:$B$1315, "&lt;=" &amp; DP$1, DataRegularSeason20242025!$D$3:$D$1315, $A11)+SUMIFS(DataRegularSeason20242025!$AB$3:$AB$1315,DataRegularSeason20242025!$B$3:$B$1315, "&lt;=" &amp; DP$1, DataRegularSeason20242025!$E$3:$E$1315, $A11)</f>
        <v>27</v>
      </c>
      <c r="DQ11">
        <f>SUMIFS(DataRegularSeason20242025!$AA$3:$AA$1315,DataRegularSeason20242025!$B$3:$B$1315, "&lt;=" &amp; DQ$1, DataRegularSeason20242025!$D$3:$D$1315, $A11)+SUMIFS(DataRegularSeason20242025!$AB$3:$AB$1315,DataRegularSeason20242025!$B$3:$B$1315, "&lt;=" &amp; DQ$1, DataRegularSeason20242025!$E$3:$E$1315, $A11)</f>
        <v>27</v>
      </c>
      <c r="DR11">
        <f>SUMIFS(DataRegularSeason20242025!$AA$3:$AA$1315,DataRegularSeason20242025!$B$3:$B$1315, "&lt;=" &amp; DR$1, DataRegularSeason20242025!$D$3:$D$1315, $A11)+SUMIFS(DataRegularSeason20242025!$AB$3:$AB$1315,DataRegularSeason20242025!$B$3:$B$1315, "&lt;=" &amp; DR$1, DataRegularSeason20242025!$E$3:$E$1315, $A11)</f>
        <v>27</v>
      </c>
      <c r="DS11">
        <f>SUMIFS(DataRegularSeason20242025!$AA$3:$AA$1315,DataRegularSeason20242025!$B$3:$B$1315, "&lt;=" &amp; DS$1, DataRegularSeason20242025!$D$3:$D$1315, $A11)+SUMIFS(DataRegularSeason20242025!$AB$3:$AB$1315,DataRegularSeason20242025!$B$3:$B$1315, "&lt;=" &amp; DS$1, DataRegularSeason20242025!$E$3:$E$1315, $A11)</f>
        <v>27</v>
      </c>
      <c r="DT11">
        <f>SUMIFS(DataRegularSeason20242025!$AA$3:$AA$1315,DataRegularSeason20242025!$B$3:$B$1315, "&lt;=" &amp; DT$1, DataRegularSeason20242025!$D$3:$D$1315, $A11)+SUMIFS(DataRegularSeason20242025!$AB$3:$AB$1315,DataRegularSeason20242025!$B$3:$B$1315, "&lt;=" &amp; DT$1, DataRegularSeason20242025!$E$3:$E$1315, $A11)</f>
        <v>27</v>
      </c>
      <c r="DU11">
        <f>SUMIFS(DataRegularSeason20242025!$AA$3:$AA$1315,DataRegularSeason20242025!$B$3:$B$1315, "&lt;=" &amp; DU$1, DataRegularSeason20242025!$D$3:$D$1315, $A11)+SUMIFS(DataRegularSeason20242025!$AB$3:$AB$1315,DataRegularSeason20242025!$B$3:$B$1315, "&lt;=" &amp; DU$1, DataRegularSeason20242025!$E$3:$E$1315, $A11)</f>
        <v>27</v>
      </c>
      <c r="DV11">
        <f>SUMIFS(DataRegularSeason20242025!$AA$3:$AA$1315,DataRegularSeason20242025!$B$3:$B$1315, "&lt;=" &amp; DV$1, DataRegularSeason20242025!$D$3:$D$1315, $A11)+SUMIFS(DataRegularSeason20242025!$AB$3:$AB$1315,DataRegularSeason20242025!$B$3:$B$1315, "&lt;=" &amp; DV$1, DataRegularSeason20242025!$E$3:$E$1315, $A11)</f>
        <v>27</v>
      </c>
      <c r="DW11">
        <f>SUMIFS(DataRegularSeason20242025!$AA$3:$AA$1315,DataRegularSeason20242025!$B$3:$B$1315, "&lt;=" &amp; DW$1, DataRegularSeason20242025!$D$3:$D$1315, $A11)+SUMIFS(DataRegularSeason20242025!$AB$3:$AB$1315,DataRegularSeason20242025!$B$3:$B$1315, "&lt;=" &amp; DW$1, DataRegularSeason20242025!$E$3:$E$1315, $A11)</f>
        <v>27</v>
      </c>
      <c r="DX11">
        <f>SUMIFS(DataRegularSeason20242025!$AA$3:$AA$1315,DataRegularSeason20242025!$B$3:$B$1315, "&lt;=" &amp; DX$1, DataRegularSeason20242025!$D$3:$D$1315, $A11)+SUMIFS(DataRegularSeason20242025!$AB$3:$AB$1315,DataRegularSeason20242025!$B$3:$B$1315, "&lt;=" &amp; DX$1, DataRegularSeason20242025!$E$3:$E$1315, $A11)</f>
        <v>27</v>
      </c>
      <c r="DY11">
        <f>SUMIFS(DataRegularSeason20242025!$AA$3:$AA$1315,DataRegularSeason20242025!$B$3:$B$1315, "&lt;=" &amp; DY$1, DataRegularSeason20242025!$D$3:$D$1315, $A11)+SUMIFS(DataRegularSeason20242025!$AB$3:$AB$1315,DataRegularSeason20242025!$B$3:$B$1315, "&lt;=" &amp; DY$1, DataRegularSeason20242025!$E$3:$E$1315, $A11)</f>
        <v>27</v>
      </c>
      <c r="DZ11">
        <f>SUMIFS(DataRegularSeason20242025!$AA$3:$AA$1315,DataRegularSeason20242025!$B$3:$B$1315, "&lt;=" &amp; DZ$1, DataRegularSeason20242025!$D$3:$D$1315, $A11)+SUMIFS(DataRegularSeason20242025!$AB$3:$AB$1315,DataRegularSeason20242025!$B$3:$B$1315, "&lt;=" &amp; DZ$1, DataRegularSeason20242025!$E$3:$E$1315, $A11)</f>
        <v>27</v>
      </c>
      <c r="EA11">
        <f>SUMIFS(DataRegularSeason20242025!$AA$3:$AA$1315,DataRegularSeason20242025!$B$3:$B$1315, "&lt;=" &amp; EA$1, DataRegularSeason20242025!$D$3:$D$1315, $A11)+SUMIFS(DataRegularSeason20242025!$AB$3:$AB$1315,DataRegularSeason20242025!$B$3:$B$1315, "&lt;=" &amp; EA$1, DataRegularSeason20242025!$E$3:$E$1315, $A11)</f>
        <v>27</v>
      </c>
      <c r="EB11">
        <f>SUMIFS(DataRegularSeason20242025!$AA$3:$AA$1315,DataRegularSeason20242025!$B$3:$B$1315, "&lt;=" &amp; EB$1, DataRegularSeason20242025!$D$3:$D$1315, $A11)+SUMIFS(DataRegularSeason20242025!$AB$3:$AB$1315,DataRegularSeason20242025!$B$3:$B$1315, "&lt;=" &amp; EB$1, DataRegularSeason20242025!$E$3:$E$1315, $A11)</f>
        <v>27</v>
      </c>
      <c r="EC11">
        <f>SUMIFS(DataRegularSeason20242025!$AA$3:$AA$1315,DataRegularSeason20242025!$B$3:$B$1315, "&lt;=" &amp; EC$1, DataRegularSeason20242025!$D$3:$D$1315, $A11)+SUMIFS(DataRegularSeason20242025!$AB$3:$AB$1315,DataRegularSeason20242025!$B$3:$B$1315, "&lt;=" &amp; EC$1, DataRegularSeason20242025!$E$3:$E$1315, $A11)</f>
        <v>27</v>
      </c>
      <c r="ED11">
        <f>SUMIFS(DataRegularSeason20242025!$AA$3:$AA$1315,DataRegularSeason20242025!$B$3:$B$1315, "&lt;=" &amp; ED$1, DataRegularSeason20242025!$D$3:$D$1315, $A11)+SUMIFS(DataRegularSeason20242025!$AB$3:$AB$1315,DataRegularSeason20242025!$B$3:$B$1315, "&lt;=" &amp; ED$1, DataRegularSeason20242025!$E$3:$E$1315, $A11)</f>
        <v>27</v>
      </c>
      <c r="EE11">
        <f>SUMIFS(DataRegularSeason20242025!$AA$3:$AA$1315,DataRegularSeason20242025!$B$3:$B$1315, "&lt;=" &amp; EE$1, DataRegularSeason20242025!$D$3:$D$1315, $A11)+SUMIFS(DataRegularSeason20242025!$AB$3:$AB$1315,DataRegularSeason20242025!$B$3:$B$1315, "&lt;=" &amp; EE$1, DataRegularSeason20242025!$E$3:$E$1315, $A11)</f>
        <v>27</v>
      </c>
      <c r="EF11">
        <f>SUMIFS(DataRegularSeason20242025!$AA$3:$AA$1315,DataRegularSeason20242025!$B$3:$B$1315, "&lt;=" &amp; EF$1, DataRegularSeason20242025!$D$3:$D$1315, $A11)+SUMIFS(DataRegularSeason20242025!$AB$3:$AB$1315,DataRegularSeason20242025!$B$3:$B$1315, "&lt;=" &amp; EF$1, DataRegularSeason20242025!$E$3:$E$1315, $A11)</f>
        <v>27</v>
      </c>
      <c r="EG11">
        <f>SUMIFS(DataRegularSeason20242025!$AA$3:$AA$1315,DataRegularSeason20242025!$B$3:$B$1315, "&lt;=" &amp; EG$1, DataRegularSeason20242025!$D$3:$D$1315, $A11)+SUMIFS(DataRegularSeason20242025!$AB$3:$AB$1315,DataRegularSeason20242025!$B$3:$B$1315, "&lt;=" &amp; EG$1, DataRegularSeason20242025!$E$3:$E$1315, $A11)</f>
        <v>27</v>
      </c>
      <c r="EH11">
        <f>SUMIFS(DataRegularSeason20242025!$AA$3:$AA$1315,DataRegularSeason20242025!$B$3:$B$1315, "&lt;=" &amp; EH$1, DataRegularSeason20242025!$D$3:$D$1315, $A11)+SUMIFS(DataRegularSeason20242025!$AB$3:$AB$1315,DataRegularSeason20242025!$B$3:$B$1315, "&lt;=" &amp; EH$1, DataRegularSeason20242025!$E$3:$E$1315, $A11)</f>
        <v>27</v>
      </c>
      <c r="EI11">
        <f>SUMIFS(DataRegularSeason20242025!$AA$3:$AA$1315,DataRegularSeason20242025!$B$3:$B$1315, "&lt;=" &amp; EI$1, DataRegularSeason20242025!$D$3:$D$1315, $A11)+SUMIFS(DataRegularSeason20242025!$AB$3:$AB$1315,DataRegularSeason20242025!$B$3:$B$1315, "&lt;=" &amp; EI$1, DataRegularSeason20242025!$E$3:$E$1315, $A11)</f>
        <v>27</v>
      </c>
      <c r="EJ11">
        <f>SUMIFS(DataRegularSeason20242025!$AA$3:$AA$1315,DataRegularSeason20242025!$B$3:$B$1315, "&lt;=" &amp; EJ$1, DataRegularSeason20242025!$D$3:$D$1315, $A11)+SUMIFS(DataRegularSeason20242025!$AB$3:$AB$1315,DataRegularSeason20242025!$B$3:$B$1315, "&lt;=" &amp; EJ$1, DataRegularSeason20242025!$E$3:$E$1315, $A11)</f>
        <v>27</v>
      </c>
      <c r="EK11">
        <f>SUMIFS(DataRegularSeason20242025!$AA$3:$AA$1315,DataRegularSeason20242025!$B$3:$B$1315, "&lt;=" &amp; EK$1, DataRegularSeason20242025!$D$3:$D$1315, $A11)+SUMIFS(DataRegularSeason20242025!$AB$3:$AB$1315,DataRegularSeason20242025!$B$3:$B$1315, "&lt;=" &amp; EK$1, DataRegularSeason20242025!$E$3:$E$1315, $A11)</f>
        <v>27</v>
      </c>
      <c r="EL11">
        <f>SUMIFS(DataRegularSeason20242025!$AA$3:$AA$1315,DataRegularSeason20242025!$B$3:$B$1315, "&lt;=" &amp; EL$1, DataRegularSeason20242025!$D$3:$D$1315, $A11)+SUMIFS(DataRegularSeason20242025!$AB$3:$AB$1315,DataRegularSeason20242025!$B$3:$B$1315, "&lt;=" &amp; EL$1, DataRegularSeason20242025!$E$3:$E$1315, $A11)</f>
        <v>27</v>
      </c>
      <c r="EM11">
        <f>SUMIFS(DataRegularSeason20242025!$AA$3:$AA$1315,DataRegularSeason20242025!$B$3:$B$1315, "&lt;=" &amp; EM$1, DataRegularSeason20242025!$D$3:$D$1315, $A11)+SUMIFS(DataRegularSeason20242025!$AB$3:$AB$1315,DataRegularSeason20242025!$B$3:$B$1315, "&lt;=" &amp; EM$1, DataRegularSeason20242025!$E$3:$E$1315, $A11)</f>
        <v>27</v>
      </c>
      <c r="EN11">
        <f>SUMIFS(DataRegularSeason20242025!$AA$3:$AA$1315,DataRegularSeason20242025!$B$3:$B$1315, "&lt;=" &amp; EN$1, DataRegularSeason20242025!$D$3:$D$1315, $A11)+SUMIFS(DataRegularSeason20242025!$AB$3:$AB$1315,DataRegularSeason20242025!$B$3:$B$1315, "&lt;=" &amp; EN$1, DataRegularSeason20242025!$E$3:$E$1315, $A11)</f>
        <v>27</v>
      </c>
      <c r="EO11">
        <f>SUMIFS(DataRegularSeason20242025!$AA$3:$AA$1315,DataRegularSeason20242025!$B$3:$B$1315, "&lt;=" &amp; EO$1, DataRegularSeason20242025!$D$3:$D$1315, $A11)+SUMIFS(DataRegularSeason20242025!$AB$3:$AB$1315,DataRegularSeason20242025!$B$3:$B$1315, "&lt;=" &amp; EO$1, DataRegularSeason20242025!$E$3:$E$1315, $A11)</f>
        <v>27</v>
      </c>
      <c r="EP11">
        <f>SUMIFS(DataRegularSeason20242025!$AA$3:$AA$1315,DataRegularSeason20242025!$B$3:$B$1315, "&lt;=" &amp; EP$1, DataRegularSeason20242025!$D$3:$D$1315, $A11)+SUMIFS(DataRegularSeason20242025!$AB$3:$AB$1315,DataRegularSeason20242025!$B$3:$B$1315, "&lt;=" &amp; EP$1, DataRegularSeason20242025!$E$3:$E$1315, $A11)</f>
        <v>27</v>
      </c>
      <c r="EQ11">
        <f>SUMIFS(DataRegularSeason20242025!$AA$3:$AA$1315,DataRegularSeason20242025!$B$3:$B$1315, "&lt;=" &amp; EQ$1, DataRegularSeason20242025!$D$3:$D$1315, $A11)+SUMIFS(DataRegularSeason20242025!$AB$3:$AB$1315,DataRegularSeason20242025!$B$3:$B$1315, "&lt;=" &amp; EQ$1, DataRegularSeason20242025!$E$3:$E$1315, $A11)</f>
        <v>27</v>
      </c>
      <c r="ER11">
        <f>SUMIFS(DataRegularSeason20242025!$AA$3:$AA$1315,DataRegularSeason20242025!$B$3:$B$1315, "&lt;=" &amp; ER$1, DataRegularSeason20242025!$D$3:$D$1315, $A11)+SUMIFS(DataRegularSeason20242025!$AB$3:$AB$1315,DataRegularSeason20242025!$B$3:$B$1315, "&lt;=" &amp; ER$1, DataRegularSeason20242025!$E$3:$E$1315, $A11)</f>
        <v>27</v>
      </c>
      <c r="ES11">
        <f>SUMIFS(DataRegularSeason20242025!$AA$3:$AA$1315,DataRegularSeason20242025!$B$3:$B$1315, "&lt;=" &amp; ES$1, DataRegularSeason20242025!$D$3:$D$1315, $A11)+SUMIFS(DataRegularSeason20242025!$AB$3:$AB$1315,DataRegularSeason20242025!$B$3:$B$1315, "&lt;=" &amp; ES$1, DataRegularSeason20242025!$E$3:$E$1315, $A11)</f>
        <v>27</v>
      </c>
      <c r="ET11">
        <f>SUMIFS(DataRegularSeason20242025!$AA$3:$AA$1315,DataRegularSeason20242025!$B$3:$B$1315, "&lt;=" &amp; ET$1, DataRegularSeason20242025!$D$3:$D$1315, $A11)+SUMIFS(DataRegularSeason20242025!$AB$3:$AB$1315,DataRegularSeason20242025!$B$3:$B$1315, "&lt;=" &amp; ET$1, DataRegularSeason20242025!$E$3:$E$1315, $A11)</f>
        <v>27</v>
      </c>
      <c r="EU11">
        <f>SUMIFS(DataRegularSeason20242025!$AA$3:$AA$1315,DataRegularSeason20242025!$B$3:$B$1315, "&lt;=" &amp; EU$1, DataRegularSeason20242025!$D$3:$D$1315, $A11)+SUMIFS(DataRegularSeason20242025!$AB$3:$AB$1315,DataRegularSeason20242025!$B$3:$B$1315, "&lt;=" &amp; EU$1, DataRegularSeason20242025!$E$3:$E$1315, $A11)</f>
        <v>27</v>
      </c>
      <c r="EV11">
        <f>SUMIFS(DataRegularSeason20242025!$AA$3:$AA$1315,DataRegularSeason20242025!$B$3:$B$1315, "&lt;=" &amp; EV$1, DataRegularSeason20242025!$D$3:$D$1315, $A11)+SUMIFS(DataRegularSeason20242025!$AB$3:$AB$1315,DataRegularSeason20242025!$B$3:$B$1315, "&lt;=" &amp; EV$1, DataRegularSeason20242025!$E$3:$E$1315, $A11)</f>
        <v>27</v>
      </c>
      <c r="EW11">
        <f>SUMIFS(DataRegularSeason20242025!$AA$3:$AA$1315,DataRegularSeason20242025!$B$3:$B$1315, "&lt;=" &amp; EW$1, DataRegularSeason20242025!$D$3:$D$1315, $A11)+SUMIFS(DataRegularSeason20242025!$AB$3:$AB$1315,DataRegularSeason20242025!$B$3:$B$1315, "&lt;=" &amp; EW$1, DataRegularSeason20242025!$E$3:$E$1315, $A11)</f>
        <v>27</v>
      </c>
      <c r="EX11">
        <f>SUMIFS(DataRegularSeason20242025!$AA$3:$AA$1315,DataRegularSeason20242025!$B$3:$B$1315, "&lt;=" &amp; EX$1, DataRegularSeason20242025!$D$3:$D$1315, $A11)+SUMIFS(DataRegularSeason20242025!$AB$3:$AB$1315,DataRegularSeason20242025!$B$3:$B$1315, "&lt;=" &amp; EX$1, DataRegularSeason20242025!$E$3:$E$1315, $A11)</f>
        <v>27</v>
      </c>
      <c r="EY11">
        <f>SUMIFS(DataRegularSeason20242025!$AA$3:$AA$1315,DataRegularSeason20242025!$B$3:$B$1315, "&lt;=" &amp; EY$1, DataRegularSeason20242025!$D$3:$D$1315, $A11)+SUMIFS(DataRegularSeason20242025!$AB$3:$AB$1315,DataRegularSeason20242025!$B$3:$B$1315, "&lt;=" &amp; EY$1, DataRegularSeason20242025!$E$3:$E$1315, $A11)</f>
        <v>27</v>
      </c>
      <c r="EZ11">
        <f>SUMIFS(DataRegularSeason20242025!$AA$3:$AA$1315,DataRegularSeason20242025!$B$3:$B$1315, "&lt;=" &amp; EZ$1, DataRegularSeason20242025!$D$3:$D$1315, $A11)+SUMIFS(DataRegularSeason20242025!$AB$3:$AB$1315,DataRegularSeason20242025!$B$3:$B$1315, "&lt;=" &amp; EZ$1, DataRegularSeason20242025!$E$3:$E$1315, $A11)</f>
        <v>27</v>
      </c>
      <c r="FA11">
        <f>SUMIFS(DataRegularSeason20242025!$AA$3:$AA$1315,DataRegularSeason20242025!$B$3:$B$1315, "&lt;=" &amp; FA$1, DataRegularSeason20242025!$D$3:$D$1315, $A11)+SUMIFS(DataRegularSeason20242025!$AB$3:$AB$1315,DataRegularSeason20242025!$B$3:$B$1315, "&lt;=" &amp; FA$1, DataRegularSeason20242025!$E$3:$E$1315, $A11)</f>
        <v>27</v>
      </c>
      <c r="FB11">
        <f>SUMIFS(DataRegularSeason20242025!$AA$3:$AA$1315,DataRegularSeason20242025!$B$3:$B$1315, "&lt;=" &amp; FB$1, DataRegularSeason20242025!$D$3:$D$1315, $A11)+SUMIFS(DataRegularSeason20242025!$AB$3:$AB$1315,DataRegularSeason20242025!$B$3:$B$1315, "&lt;=" &amp; FB$1, DataRegularSeason20242025!$E$3:$E$1315, $A11)</f>
        <v>27</v>
      </c>
      <c r="FC11">
        <f>SUMIFS(DataRegularSeason20242025!$AA$3:$AA$1315,DataRegularSeason20242025!$B$3:$B$1315, "&lt;=" &amp; FC$1, DataRegularSeason20242025!$D$3:$D$1315, $A11)+SUMIFS(DataRegularSeason20242025!$AB$3:$AB$1315,DataRegularSeason20242025!$B$3:$B$1315, "&lt;=" &amp; FC$1, DataRegularSeason20242025!$E$3:$E$1315, $A11)</f>
        <v>27</v>
      </c>
      <c r="FD11">
        <f>SUMIFS(DataRegularSeason20242025!$AA$3:$AA$1315,DataRegularSeason20242025!$B$3:$B$1315, "&lt;=" &amp; FD$1, DataRegularSeason20242025!$D$3:$D$1315, $A11)+SUMIFS(DataRegularSeason20242025!$AB$3:$AB$1315,DataRegularSeason20242025!$B$3:$B$1315, "&lt;=" &amp; FD$1, DataRegularSeason20242025!$E$3:$E$1315, $A11)</f>
        <v>27</v>
      </c>
      <c r="FE11">
        <f>SUMIFS(DataRegularSeason20242025!$AA$3:$AA$1315,DataRegularSeason20242025!$B$3:$B$1315, "&lt;=" &amp; FE$1, DataRegularSeason20242025!$D$3:$D$1315, $A11)+SUMIFS(DataRegularSeason20242025!$AB$3:$AB$1315,DataRegularSeason20242025!$B$3:$B$1315, "&lt;=" &amp; FE$1, DataRegularSeason20242025!$E$3:$E$1315, $A11)</f>
        <v>27</v>
      </c>
      <c r="FF11">
        <f>SUMIFS(DataRegularSeason20242025!$AA$3:$AA$1315,DataRegularSeason20242025!$B$3:$B$1315, "&lt;=" &amp; FF$1, DataRegularSeason20242025!$D$3:$D$1315, $A11)+SUMIFS(DataRegularSeason20242025!$AB$3:$AB$1315,DataRegularSeason20242025!$B$3:$B$1315, "&lt;=" &amp; FF$1, DataRegularSeason20242025!$E$3:$E$1315, $A11)</f>
        <v>27</v>
      </c>
      <c r="FG11">
        <f>SUMIFS(DataRegularSeason20242025!$AA$3:$AA$1315,DataRegularSeason20242025!$B$3:$B$1315, "&lt;=" &amp; FG$1, DataRegularSeason20242025!$D$3:$D$1315, $A11)+SUMIFS(DataRegularSeason20242025!$AB$3:$AB$1315,DataRegularSeason20242025!$B$3:$B$1315, "&lt;=" &amp; FG$1, DataRegularSeason20242025!$E$3:$E$1315, $A11)</f>
        <v>27</v>
      </c>
      <c r="FH11">
        <f>SUMIFS(DataRegularSeason20242025!$AA$3:$AA$1315,DataRegularSeason20242025!$B$3:$B$1315, "&lt;=" &amp; FH$1, DataRegularSeason20242025!$D$3:$D$1315, $A11)+SUMIFS(DataRegularSeason20242025!$AB$3:$AB$1315,DataRegularSeason20242025!$B$3:$B$1315, "&lt;=" &amp; FH$1, DataRegularSeason20242025!$E$3:$E$1315, $A11)</f>
        <v>27</v>
      </c>
      <c r="FI11">
        <f>SUMIFS(DataRegularSeason20242025!$AA$3:$AA$1315,DataRegularSeason20242025!$B$3:$B$1315, "&lt;=" &amp; FI$1, DataRegularSeason20242025!$D$3:$D$1315, $A11)+SUMIFS(DataRegularSeason20242025!$AB$3:$AB$1315,DataRegularSeason20242025!$B$3:$B$1315, "&lt;=" &amp; FI$1, DataRegularSeason20242025!$E$3:$E$1315, $A11)</f>
        <v>27</v>
      </c>
      <c r="FJ11">
        <f>SUMIFS(DataRegularSeason20242025!$AA$3:$AA$1315,DataRegularSeason20242025!$B$3:$B$1315, "&lt;=" &amp; FJ$1, DataRegularSeason20242025!$D$3:$D$1315, $A11)+SUMIFS(DataRegularSeason20242025!$AB$3:$AB$1315,DataRegularSeason20242025!$B$3:$B$1315, "&lt;=" &amp; FJ$1, DataRegularSeason20242025!$E$3:$E$1315, $A11)</f>
        <v>27</v>
      </c>
      <c r="FK11">
        <f>SUMIFS(DataRegularSeason20242025!$AA$3:$AA$1315,DataRegularSeason20242025!$B$3:$B$1315, "&lt;=" &amp; FK$1, DataRegularSeason20242025!$D$3:$D$1315, $A11)+SUMIFS(DataRegularSeason20242025!$AB$3:$AB$1315,DataRegularSeason20242025!$B$3:$B$1315, "&lt;=" &amp; FK$1, DataRegularSeason20242025!$E$3:$E$1315, $A11)</f>
        <v>27</v>
      </c>
      <c r="FL11">
        <f>SUMIFS(DataRegularSeason20242025!$AA$3:$AA$1315,DataRegularSeason20242025!$B$3:$B$1315, "&lt;=" &amp; FL$1, DataRegularSeason20242025!$D$3:$D$1315, $A11)+SUMIFS(DataRegularSeason20242025!$AB$3:$AB$1315,DataRegularSeason20242025!$B$3:$B$1315, "&lt;=" &amp; FL$1, DataRegularSeason20242025!$E$3:$E$1315, $A11)</f>
        <v>27</v>
      </c>
      <c r="FM11">
        <f>SUMIFS(DataRegularSeason20242025!$AA$3:$AA$1315,DataRegularSeason20242025!$B$3:$B$1315, "&lt;=" &amp; FM$1, DataRegularSeason20242025!$D$3:$D$1315, $A11)+SUMIFS(DataRegularSeason20242025!$AB$3:$AB$1315,DataRegularSeason20242025!$B$3:$B$1315, "&lt;=" &amp; FM$1, DataRegularSeason20242025!$E$3:$E$1315, $A11)</f>
        <v>27</v>
      </c>
      <c r="FN11">
        <f>SUMIFS(DataRegularSeason20242025!$AA$3:$AA$1315,DataRegularSeason20242025!$B$3:$B$1315, "&lt;=" &amp; FN$1, DataRegularSeason20242025!$D$3:$D$1315, $A11)+SUMIFS(DataRegularSeason20242025!$AB$3:$AB$1315,DataRegularSeason20242025!$B$3:$B$1315, "&lt;=" &amp; FN$1, DataRegularSeason20242025!$E$3:$E$1315, $A11)</f>
        <v>27</v>
      </c>
      <c r="FO11">
        <f>SUMIFS(DataRegularSeason20242025!$AA$3:$AA$1315,DataRegularSeason20242025!$B$3:$B$1315, "&lt;=" &amp; FO$1, DataRegularSeason20242025!$D$3:$D$1315, $A11)+SUMIFS(DataRegularSeason20242025!$AB$3:$AB$1315,DataRegularSeason20242025!$B$3:$B$1315, "&lt;=" &amp; FO$1, DataRegularSeason20242025!$E$3:$E$1315, $A11)</f>
        <v>27</v>
      </c>
      <c r="FP11">
        <f>SUMIFS(DataRegularSeason20242025!$AA$3:$AA$1315,DataRegularSeason20242025!$B$3:$B$1315, "&lt;=" &amp; FP$1, DataRegularSeason20242025!$D$3:$D$1315, $A11)+SUMIFS(DataRegularSeason20242025!$AB$3:$AB$1315,DataRegularSeason20242025!$B$3:$B$1315, "&lt;=" &amp; FP$1, DataRegularSeason20242025!$E$3:$E$1315, $A11)</f>
        <v>27</v>
      </c>
      <c r="FQ11">
        <f>SUMIFS(DataRegularSeason20242025!$AA$3:$AA$1315,DataRegularSeason20242025!$B$3:$B$1315, "&lt;=" &amp; FQ$1, DataRegularSeason20242025!$D$3:$D$1315, $A11)+SUMIFS(DataRegularSeason20242025!$AB$3:$AB$1315,DataRegularSeason20242025!$B$3:$B$1315, "&lt;=" &amp; FQ$1, DataRegularSeason20242025!$E$3:$E$1315, $A11)</f>
        <v>27</v>
      </c>
      <c r="FR11">
        <f>SUMIFS(DataRegularSeason20242025!$AA$3:$AA$1315,DataRegularSeason20242025!$B$3:$B$1315, "&lt;=" &amp; FR$1, DataRegularSeason20242025!$D$3:$D$1315, $A11)+SUMIFS(DataRegularSeason20242025!$AB$3:$AB$1315,DataRegularSeason20242025!$B$3:$B$1315, "&lt;=" &amp; FR$1, DataRegularSeason20242025!$E$3:$E$1315, $A11)</f>
        <v>27</v>
      </c>
      <c r="FS11">
        <f>SUMIFS(DataRegularSeason20242025!$AA$3:$AA$1315,DataRegularSeason20242025!$B$3:$B$1315, "&lt;=" &amp; FS$1, DataRegularSeason20242025!$D$3:$D$1315, $A11)+SUMIFS(DataRegularSeason20242025!$AB$3:$AB$1315,DataRegularSeason20242025!$B$3:$B$1315, "&lt;=" &amp; FS$1, DataRegularSeason20242025!$E$3:$E$1315, $A11)</f>
        <v>27</v>
      </c>
      <c r="FT11">
        <f>SUMIFS(DataRegularSeason20242025!$AA$3:$AA$1315,DataRegularSeason20242025!$B$3:$B$1315, "&lt;=" &amp; FT$1, DataRegularSeason20242025!$D$3:$D$1315, $A11)+SUMIFS(DataRegularSeason20242025!$AB$3:$AB$1315,DataRegularSeason20242025!$B$3:$B$1315, "&lt;=" &amp; FT$1, DataRegularSeason20242025!$E$3:$E$1315, $A11)</f>
        <v>27</v>
      </c>
      <c r="FU11">
        <f>SUMIFS(DataRegularSeason20242025!$AA$3:$AA$1315,DataRegularSeason20242025!$B$3:$B$1315, "&lt;=" &amp; FU$1, DataRegularSeason20242025!$D$3:$D$1315, $A11)+SUMIFS(DataRegularSeason20242025!$AB$3:$AB$1315,DataRegularSeason20242025!$B$3:$B$1315, "&lt;=" &amp; FU$1, DataRegularSeason20242025!$E$3:$E$1315, $A11)</f>
        <v>27</v>
      </c>
      <c r="FV11">
        <f>SUMIFS(DataRegularSeason20242025!$AA$3:$AA$1315,DataRegularSeason20242025!$B$3:$B$1315, "&lt;=" &amp; FV$1, DataRegularSeason20242025!$D$3:$D$1315, $A11)+SUMIFS(DataRegularSeason20242025!$AB$3:$AB$1315,DataRegularSeason20242025!$B$3:$B$1315, "&lt;=" &amp; FV$1, DataRegularSeason20242025!$E$3:$E$1315, $A11)</f>
        <v>27</v>
      </c>
      <c r="FW11">
        <f>SUMIFS(DataRegularSeason20242025!$AA$3:$AA$1315,DataRegularSeason20242025!$B$3:$B$1315, "&lt;=" &amp; FW$1, DataRegularSeason20242025!$D$3:$D$1315, $A11)+SUMIFS(DataRegularSeason20242025!$AB$3:$AB$1315,DataRegularSeason20242025!$B$3:$B$1315, "&lt;=" &amp; FW$1, DataRegularSeason20242025!$E$3:$E$1315, $A11)</f>
        <v>27</v>
      </c>
      <c r="FX11">
        <f>SUMIFS(DataRegularSeason20242025!$AA$3:$AA$1315,DataRegularSeason20242025!$B$3:$B$1315, "&lt;=" &amp; FX$1, DataRegularSeason20242025!$D$3:$D$1315, $A11)+SUMIFS(DataRegularSeason20242025!$AB$3:$AB$1315,DataRegularSeason20242025!$B$3:$B$1315, "&lt;=" &amp; FX$1, DataRegularSeason20242025!$E$3:$E$1315, $A11)</f>
        <v>27</v>
      </c>
      <c r="FY11">
        <f>SUMIFS(DataRegularSeason20242025!$AA$3:$AA$1315,DataRegularSeason20242025!$B$3:$B$1315, "&lt;=" &amp; FY$1, DataRegularSeason20242025!$D$3:$D$1315, $A11)+SUMIFS(DataRegularSeason20242025!$AB$3:$AB$1315,DataRegularSeason20242025!$B$3:$B$1315, "&lt;=" &amp; FY$1, DataRegularSeason20242025!$E$3:$E$1315, $A11)</f>
        <v>27</v>
      </c>
      <c r="FZ11">
        <f>SUMIFS(DataRegularSeason20242025!$AA$3:$AA$1315,DataRegularSeason20242025!$B$3:$B$1315, "&lt;=" &amp; FZ$1, DataRegularSeason20242025!$D$3:$D$1315, $A11)+SUMIFS(DataRegularSeason20242025!$AB$3:$AB$1315,DataRegularSeason20242025!$B$3:$B$1315, "&lt;=" &amp; FZ$1, DataRegularSeason20242025!$E$3:$E$1315, $A11)</f>
        <v>27</v>
      </c>
      <c r="GA11">
        <f>SUMIFS(DataRegularSeason20242025!$AA$3:$AA$1315,DataRegularSeason20242025!$B$3:$B$1315, "&lt;=" &amp; GA$1, DataRegularSeason20242025!$D$3:$D$1315, $A11)+SUMIFS(DataRegularSeason20242025!$AB$3:$AB$1315,DataRegularSeason20242025!$B$3:$B$1315, "&lt;=" &amp; GA$1, DataRegularSeason20242025!$E$3:$E$1315, $A11)</f>
        <v>27</v>
      </c>
      <c r="GB11">
        <f>SUMIFS(DataRegularSeason20242025!$AA$3:$AA$1315,DataRegularSeason20242025!$B$3:$B$1315, "&lt;=" &amp; GB$1, DataRegularSeason20242025!$D$3:$D$1315, $A11)+SUMIFS(DataRegularSeason20242025!$AB$3:$AB$1315,DataRegularSeason20242025!$B$3:$B$1315, "&lt;=" &amp; GB$1, DataRegularSeason20242025!$E$3:$E$1315, $A11)</f>
        <v>27</v>
      </c>
      <c r="GC11">
        <f>SUMIFS(DataRegularSeason20242025!$AA$3:$AA$1315,DataRegularSeason20242025!$B$3:$B$1315, "&lt;=" &amp; GC$1, DataRegularSeason20242025!$D$3:$D$1315, $A11)+SUMIFS(DataRegularSeason20242025!$AB$3:$AB$1315,DataRegularSeason20242025!$B$3:$B$1315, "&lt;=" &amp; GC$1, DataRegularSeason20242025!$E$3:$E$1315, $A11)</f>
        <v>27</v>
      </c>
      <c r="GD11">
        <f>SUMIFS(DataRegularSeason20242025!$AA$3:$AA$1315,DataRegularSeason20242025!$B$3:$B$1315, "&lt;=" &amp; GD$1, DataRegularSeason20242025!$D$3:$D$1315, $A11)+SUMIFS(DataRegularSeason20242025!$AB$3:$AB$1315,DataRegularSeason20242025!$B$3:$B$1315, "&lt;=" &amp; GD$1, DataRegularSeason20242025!$E$3:$E$1315, $A11)</f>
        <v>27</v>
      </c>
      <c r="GE11">
        <f>SUMIFS(DataRegularSeason20242025!$AA$3:$AA$1315,DataRegularSeason20242025!$B$3:$B$1315, "&lt;=" &amp; GE$1, DataRegularSeason20242025!$D$3:$D$1315, $A11)+SUMIFS(DataRegularSeason20242025!$AB$3:$AB$1315,DataRegularSeason20242025!$B$3:$B$1315, "&lt;=" &amp; GE$1, DataRegularSeason20242025!$E$3:$E$1315, $A11)</f>
        <v>27</v>
      </c>
      <c r="GF11">
        <f>SUMIFS(DataRegularSeason20242025!$AA$3:$AA$1315,DataRegularSeason20242025!$B$3:$B$1315, "&lt;=" &amp; GF$1, DataRegularSeason20242025!$D$3:$D$1315, $A11)+SUMIFS(DataRegularSeason20242025!$AB$3:$AB$1315,DataRegularSeason20242025!$B$3:$B$1315, "&lt;=" &amp; GF$1, DataRegularSeason20242025!$E$3:$E$1315, $A11)</f>
        <v>27</v>
      </c>
      <c r="GG11">
        <f>SUMIFS(DataRegularSeason20242025!$AA$3:$AA$1315,DataRegularSeason20242025!$B$3:$B$1315, "&lt;=" &amp; GG$1, DataRegularSeason20242025!$D$3:$D$1315, $A11)+SUMIFS(DataRegularSeason20242025!$AB$3:$AB$1315,DataRegularSeason20242025!$B$3:$B$1315, "&lt;=" &amp; GG$1, DataRegularSeason20242025!$E$3:$E$1315, $A11)</f>
        <v>27</v>
      </c>
      <c r="GH11">
        <f>SUMIFS(DataRegularSeason20242025!$AA$3:$AA$1315,DataRegularSeason20242025!$B$3:$B$1315, "&lt;=" &amp; GH$1, DataRegularSeason20242025!$D$3:$D$1315, $A11)+SUMIFS(DataRegularSeason20242025!$AB$3:$AB$1315,DataRegularSeason20242025!$B$3:$B$1315, "&lt;=" &amp; GH$1, DataRegularSeason20242025!$E$3:$E$1315, $A11)</f>
        <v>27</v>
      </c>
      <c r="GI11">
        <f>SUMIFS(DataRegularSeason20242025!$AA$3:$AA$1315,DataRegularSeason20242025!$B$3:$B$1315, "&lt;=" &amp; GI$1, DataRegularSeason20242025!$D$3:$D$1315, $A11)+SUMIFS(DataRegularSeason20242025!$AB$3:$AB$1315,DataRegularSeason20242025!$B$3:$B$1315, "&lt;=" &amp; GI$1, DataRegularSeason20242025!$E$3:$E$1315, $A11)</f>
        <v>27</v>
      </c>
      <c r="GJ11">
        <f>SUMIFS(DataRegularSeason20242025!$AA$3:$AA$1315,DataRegularSeason20242025!$B$3:$B$1315, "&lt;=" &amp; GJ$1, DataRegularSeason20242025!$D$3:$D$1315, $A11)+SUMIFS(DataRegularSeason20242025!$AB$3:$AB$1315,DataRegularSeason20242025!$B$3:$B$1315, "&lt;=" &amp; GJ$1, DataRegularSeason20242025!$E$3:$E$1315, $A11)</f>
        <v>27</v>
      </c>
      <c r="GK11">
        <f>SUMIFS(DataRegularSeason20242025!$AA$3:$AA$1315,DataRegularSeason20242025!$B$3:$B$1315, "&lt;=" &amp; GK$1, DataRegularSeason20242025!$D$3:$D$1315, $A11)+SUMIFS(DataRegularSeason20242025!$AB$3:$AB$1315,DataRegularSeason20242025!$B$3:$B$1315, "&lt;=" &amp; GK$1, DataRegularSeason20242025!$E$3:$E$1315, $A11)</f>
        <v>27</v>
      </c>
      <c r="GL11">
        <f>SUMIFS(DataRegularSeason20242025!$AA$3:$AA$1315,DataRegularSeason20242025!$B$3:$B$1315, "&lt;=" &amp; GL$1, DataRegularSeason20242025!$D$3:$D$1315, $A11)+SUMIFS(DataRegularSeason20242025!$AB$3:$AB$1315,DataRegularSeason20242025!$B$3:$B$1315, "&lt;=" &amp; GL$1, DataRegularSeason20242025!$E$3:$E$1315, $A11)</f>
        <v>27</v>
      </c>
      <c r="GM11">
        <f>SUMIFS(DataRegularSeason20242025!$AA$3:$AA$1315,DataRegularSeason20242025!$B$3:$B$1315, "&lt;=" &amp; GM$1, DataRegularSeason20242025!$D$3:$D$1315, $A11)+SUMIFS(DataRegularSeason20242025!$AB$3:$AB$1315,DataRegularSeason20242025!$B$3:$B$1315, "&lt;=" &amp; GM$1, DataRegularSeason20242025!$E$3:$E$1315, $A11)</f>
        <v>27</v>
      </c>
      <c r="GN11">
        <f>SUMIFS(DataRegularSeason20242025!$AA$3:$AA$1315,DataRegularSeason20242025!$B$3:$B$1315, "&lt;=" &amp; GN$1, DataRegularSeason20242025!$D$3:$D$1315, $A11)+SUMIFS(DataRegularSeason20242025!$AB$3:$AB$1315,DataRegularSeason20242025!$B$3:$B$1315, "&lt;=" &amp; GN$1, DataRegularSeason20242025!$E$3:$E$1315, $A11)</f>
        <v>27</v>
      </c>
      <c r="GO11">
        <f>SUMIFS(DataRegularSeason20242025!$AA$3:$AA$1315,DataRegularSeason20242025!$B$3:$B$1315, "&lt;=" &amp; GO$1, DataRegularSeason20242025!$D$3:$D$1315, $A11)+SUMIFS(DataRegularSeason20242025!$AB$3:$AB$1315,DataRegularSeason20242025!$B$3:$B$1315, "&lt;=" &amp; GO$1, DataRegularSeason20242025!$E$3:$E$1315, $A11)</f>
        <v>27</v>
      </c>
      <c r="GP11">
        <f>SUMIFS(DataRegularSeason20242025!$AA$3:$AA$1315,DataRegularSeason20242025!$B$3:$B$1315, "&lt;=" &amp; GP$1, DataRegularSeason20242025!$D$3:$D$1315, $A11)+SUMIFS(DataRegularSeason20242025!$AB$3:$AB$1315,DataRegularSeason20242025!$B$3:$B$1315, "&lt;=" &amp; GP$1, DataRegularSeason20242025!$E$3:$E$1315, $A11)</f>
        <v>27</v>
      </c>
      <c r="GQ11">
        <f>SUMIFS(DataRegularSeason20242025!$AA$3:$AA$1315,DataRegularSeason20242025!$B$3:$B$1315, "&lt;=" &amp; GQ$1, DataRegularSeason20242025!$D$3:$D$1315, $A11)+SUMIFS(DataRegularSeason20242025!$AB$3:$AB$1315,DataRegularSeason20242025!$B$3:$B$1315, "&lt;=" &amp; GQ$1, DataRegularSeason20242025!$E$3:$E$1315, $A11)</f>
        <v>27</v>
      </c>
      <c r="GR11">
        <f>SUMIFS(DataRegularSeason20242025!$AA$3:$AA$1315,DataRegularSeason20242025!$B$3:$B$1315, "&lt;=" &amp; GR$1, DataRegularSeason20242025!$D$3:$D$1315, $A11)+SUMIFS(DataRegularSeason20242025!$AB$3:$AB$1315,DataRegularSeason20242025!$B$3:$B$1315, "&lt;=" &amp; GR$1, DataRegularSeason20242025!$E$3:$E$1315, $A11)</f>
        <v>27</v>
      </c>
      <c r="GS11">
        <f>SUMIFS(DataRegularSeason20242025!$AA$3:$AA$1315,DataRegularSeason20242025!$B$3:$B$1315, "&lt;=" &amp; GS$1, DataRegularSeason20242025!$D$3:$D$1315, $A11)+SUMIFS(DataRegularSeason20242025!$AB$3:$AB$1315,DataRegularSeason20242025!$B$3:$B$1315, "&lt;=" &amp; GS$1, DataRegularSeason20242025!$E$3:$E$1315, $A11)</f>
        <v>27</v>
      </c>
      <c r="GT11">
        <f>SUMIFS(DataRegularSeason20242025!$AA$3:$AA$1315,DataRegularSeason20242025!$B$3:$B$1315, "&lt;=" &amp; GT$1, DataRegularSeason20242025!$D$3:$D$1315, $A11)+SUMIFS(DataRegularSeason20242025!$AB$3:$AB$1315,DataRegularSeason20242025!$B$3:$B$1315, "&lt;=" &amp; GT$1, DataRegularSeason20242025!$E$3:$E$1315, $A11)</f>
        <v>27</v>
      </c>
      <c r="GU11">
        <f>SUMIFS(DataRegularSeason20242025!$AA$3:$AA$1315,DataRegularSeason20242025!$B$3:$B$1315, "&lt;=" &amp; GU$1, DataRegularSeason20242025!$D$3:$D$1315, $A11)+SUMIFS(DataRegularSeason20242025!$AB$3:$AB$1315,DataRegularSeason20242025!$B$3:$B$1315, "&lt;=" &amp; GU$1, DataRegularSeason20242025!$E$3:$E$1315, $A11)</f>
        <v>27</v>
      </c>
    </row>
    <row r="12" spans="1:275" x14ac:dyDescent="0.25">
      <c r="A12" t="s">
        <v>32</v>
      </c>
      <c r="B12" t="s">
        <v>98</v>
      </c>
      <c r="C12" t="s">
        <v>99</v>
      </c>
      <c r="D12">
        <f>SUMIFS(DataRegularSeason20242025!$AA$3:$AA$1315,DataRegularSeason20242025!$B$3:$B$1315, "&lt;=" &amp; D$1, DataRegularSeason20242025!$D$3:$D$1315, $A12)+SUMIFS(DataRegularSeason20242025!$AB$3:$AB$1315,DataRegularSeason20242025!$B$3:$B$1315, "&lt;=" &amp; D$1, DataRegularSeason20242025!$E$3:$E$1315, $A12)</f>
        <v>0</v>
      </c>
      <c r="E12">
        <f>SUMIFS(DataRegularSeason20242025!$AA$3:$AA$1315,DataRegularSeason20242025!$B$3:$B$1315, "&lt;=" &amp; E$1, DataRegularSeason20242025!$D$3:$D$1315, $A12)+SUMIFS(DataRegularSeason20242025!$AB$3:$AB$1315,DataRegularSeason20242025!$B$3:$B$1315, "&lt;=" &amp; E$1, DataRegularSeason20242025!$E$3:$E$1315, $A12)</f>
        <v>2</v>
      </c>
      <c r="F12">
        <f>SUMIFS(DataRegularSeason20242025!$AA$3:$AA$1315,DataRegularSeason20242025!$B$3:$B$1315, "&lt;=" &amp; F$1, DataRegularSeason20242025!$D$3:$D$1315, $A12)+SUMIFS(DataRegularSeason20242025!$AB$3:$AB$1315,DataRegularSeason20242025!$B$3:$B$1315, "&lt;=" &amp; F$1, DataRegularSeason20242025!$E$3:$E$1315, $A12)</f>
        <v>4</v>
      </c>
      <c r="G12">
        <f>SUMIFS(DataRegularSeason20242025!$AA$3:$AA$1315,DataRegularSeason20242025!$B$3:$B$1315, "&lt;=" &amp; G$1, DataRegularSeason20242025!$D$3:$D$1315, $A12)+SUMIFS(DataRegularSeason20242025!$AB$3:$AB$1315,DataRegularSeason20242025!$B$3:$B$1315, "&lt;=" &amp; G$1, DataRegularSeason20242025!$E$3:$E$1315, $A12)</f>
        <v>4</v>
      </c>
      <c r="H12">
        <f>SUMIFS(DataRegularSeason20242025!$AA$3:$AA$1315,DataRegularSeason20242025!$B$3:$B$1315, "&lt;=" &amp; H$1, DataRegularSeason20242025!$D$3:$D$1315, $A12)+SUMIFS(DataRegularSeason20242025!$AB$3:$AB$1315,DataRegularSeason20242025!$B$3:$B$1315, "&lt;=" &amp; H$1, DataRegularSeason20242025!$E$3:$E$1315, $A12)</f>
        <v>4</v>
      </c>
      <c r="I12">
        <f>SUMIFS(DataRegularSeason20242025!$AA$3:$AA$1315,DataRegularSeason20242025!$B$3:$B$1315, "&lt;=" &amp; I$1, DataRegularSeason20242025!$D$3:$D$1315, $A12)+SUMIFS(DataRegularSeason20242025!$AB$3:$AB$1315,DataRegularSeason20242025!$B$3:$B$1315, "&lt;=" &amp; I$1, DataRegularSeason20242025!$E$3:$E$1315, $A12)</f>
        <v>4</v>
      </c>
      <c r="J12">
        <f>SUMIFS(DataRegularSeason20242025!$AA$3:$AA$1315,DataRegularSeason20242025!$B$3:$B$1315, "&lt;=" &amp; J$1, DataRegularSeason20242025!$D$3:$D$1315, $A12)+SUMIFS(DataRegularSeason20242025!$AB$3:$AB$1315,DataRegularSeason20242025!$B$3:$B$1315, "&lt;=" &amp; J$1, DataRegularSeason20242025!$E$3:$E$1315, $A12)</f>
        <v>4</v>
      </c>
      <c r="K12">
        <f>SUMIFS(DataRegularSeason20242025!$AA$3:$AA$1315,DataRegularSeason20242025!$B$3:$B$1315, "&lt;=" &amp; K$1, DataRegularSeason20242025!$D$3:$D$1315, $A12)+SUMIFS(DataRegularSeason20242025!$AB$3:$AB$1315,DataRegularSeason20242025!$B$3:$B$1315, "&lt;=" &amp; K$1, DataRegularSeason20242025!$E$3:$E$1315, $A12)</f>
        <v>4</v>
      </c>
      <c r="L12">
        <f>SUMIFS(DataRegularSeason20242025!$AA$3:$AA$1315,DataRegularSeason20242025!$B$3:$B$1315, "&lt;=" &amp; L$1, DataRegularSeason20242025!$D$3:$D$1315, $A12)+SUMIFS(DataRegularSeason20242025!$AB$3:$AB$1315,DataRegularSeason20242025!$B$3:$B$1315, "&lt;=" &amp; L$1, DataRegularSeason20242025!$E$3:$E$1315, $A12)</f>
        <v>4</v>
      </c>
      <c r="M12">
        <f>SUMIFS(DataRegularSeason20242025!$AA$3:$AA$1315,DataRegularSeason20242025!$B$3:$B$1315, "&lt;=" &amp; M$1, DataRegularSeason20242025!$D$3:$D$1315, $A12)+SUMIFS(DataRegularSeason20242025!$AB$3:$AB$1315,DataRegularSeason20242025!$B$3:$B$1315, "&lt;=" &amp; M$1, DataRegularSeason20242025!$E$3:$E$1315, $A12)</f>
        <v>6</v>
      </c>
      <c r="N12">
        <f>SUMIFS(DataRegularSeason20242025!$AA$3:$AA$1315,DataRegularSeason20242025!$B$3:$B$1315, "&lt;=" &amp; N$1, DataRegularSeason20242025!$D$3:$D$1315, $A12)+SUMIFS(DataRegularSeason20242025!$AB$3:$AB$1315,DataRegularSeason20242025!$B$3:$B$1315, "&lt;=" &amp; N$1, DataRegularSeason20242025!$E$3:$E$1315, $A12)</f>
        <v>6</v>
      </c>
      <c r="O12">
        <f>SUMIFS(DataRegularSeason20242025!$AA$3:$AA$1315,DataRegularSeason20242025!$B$3:$B$1315, "&lt;=" &amp; O$1, DataRegularSeason20242025!$D$3:$D$1315, $A12)+SUMIFS(DataRegularSeason20242025!$AB$3:$AB$1315,DataRegularSeason20242025!$B$3:$B$1315, "&lt;=" &amp; O$1, DataRegularSeason20242025!$E$3:$E$1315, $A12)</f>
        <v>8</v>
      </c>
      <c r="P12">
        <f>SUMIFS(DataRegularSeason20242025!$AA$3:$AA$1315,DataRegularSeason20242025!$B$3:$B$1315, "&lt;=" &amp; P$1, DataRegularSeason20242025!$D$3:$D$1315, $A12)+SUMIFS(DataRegularSeason20242025!$AB$3:$AB$1315,DataRegularSeason20242025!$B$3:$B$1315, "&lt;=" &amp; P$1, DataRegularSeason20242025!$E$3:$E$1315, $A12)</f>
        <v>8</v>
      </c>
      <c r="Q12">
        <f>SUMIFS(DataRegularSeason20242025!$AA$3:$AA$1315,DataRegularSeason20242025!$B$3:$B$1315, "&lt;=" &amp; Q$1, DataRegularSeason20242025!$D$3:$D$1315, $A12)+SUMIFS(DataRegularSeason20242025!$AB$3:$AB$1315,DataRegularSeason20242025!$B$3:$B$1315, "&lt;=" &amp; Q$1, DataRegularSeason20242025!$E$3:$E$1315, $A12)</f>
        <v>8</v>
      </c>
      <c r="R12">
        <f>SUMIFS(DataRegularSeason20242025!$AA$3:$AA$1315,DataRegularSeason20242025!$B$3:$B$1315, "&lt;=" &amp; R$1, DataRegularSeason20242025!$D$3:$D$1315, $A12)+SUMIFS(DataRegularSeason20242025!$AB$3:$AB$1315,DataRegularSeason20242025!$B$3:$B$1315, "&lt;=" &amp; R$1, DataRegularSeason20242025!$E$3:$E$1315, $A12)</f>
        <v>10</v>
      </c>
      <c r="S12">
        <f>SUMIFS(DataRegularSeason20242025!$AA$3:$AA$1315,DataRegularSeason20242025!$B$3:$B$1315, "&lt;=" &amp; S$1, DataRegularSeason20242025!$D$3:$D$1315, $A12)+SUMIFS(DataRegularSeason20242025!$AB$3:$AB$1315,DataRegularSeason20242025!$B$3:$B$1315, "&lt;=" &amp; S$1, DataRegularSeason20242025!$E$3:$E$1315, $A12)</f>
        <v>10</v>
      </c>
      <c r="T12">
        <f>SUMIFS(DataRegularSeason20242025!$AA$3:$AA$1315,DataRegularSeason20242025!$B$3:$B$1315, "&lt;=" &amp; T$1, DataRegularSeason20242025!$D$3:$D$1315, $A12)+SUMIFS(DataRegularSeason20242025!$AB$3:$AB$1315,DataRegularSeason20242025!$B$3:$B$1315, "&lt;=" &amp; T$1, DataRegularSeason20242025!$E$3:$E$1315, $A12)</f>
        <v>11</v>
      </c>
      <c r="U12">
        <f>SUMIFS(DataRegularSeason20242025!$AA$3:$AA$1315,DataRegularSeason20242025!$B$3:$B$1315, "&lt;=" &amp; U$1, DataRegularSeason20242025!$D$3:$D$1315, $A12)+SUMIFS(DataRegularSeason20242025!$AB$3:$AB$1315,DataRegularSeason20242025!$B$3:$B$1315, "&lt;=" &amp; U$1, DataRegularSeason20242025!$E$3:$E$1315, $A12)</f>
        <v>11</v>
      </c>
      <c r="V12">
        <f>SUMIFS(DataRegularSeason20242025!$AA$3:$AA$1315,DataRegularSeason20242025!$B$3:$B$1315, "&lt;=" &amp; V$1, DataRegularSeason20242025!$D$3:$D$1315, $A12)+SUMIFS(DataRegularSeason20242025!$AB$3:$AB$1315,DataRegularSeason20242025!$B$3:$B$1315, "&lt;=" &amp; V$1, DataRegularSeason20242025!$E$3:$E$1315, $A12)</f>
        <v>11</v>
      </c>
      <c r="W12">
        <f>SUMIFS(DataRegularSeason20242025!$AA$3:$AA$1315,DataRegularSeason20242025!$B$3:$B$1315, "&lt;=" &amp; W$1, DataRegularSeason20242025!$D$3:$D$1315, $A12)+SUMIFS(DataRegularSeason20242025!$AB$3:$AB$1315,DataRegularSeason20242025!$B$3:$B$1315, "&lt;=" &amp; W$1, DataRegularSeason20242025!$E$3:$E$1315, $A12)</f>
        <v>11</v>
      </c>
      <c r="X12">
        <f>SUMIFS(DataRegularSeason20242025!$AA$3:$AA$1315,DataRegularSeason20242025!$B$3:$B$1315, "&lt;=" &amp; X$1, DataRegularSeason20242025!$D$3:$D$1315, $A12)+SUMIFS(DataRegularSeason20242025!$AB$3:$AB$1315,DataRegularSeason20242025!$B$3:$B$1315, "&lt;=" &amp; X$1, DataRegularSeason20242025!$E$3:$E$1315, $A12)</f>
        <v>11</v>
      </c>
      <c r="Y12">
        <f>SUMIFS(DataRegularSeason20242025!$AA$3:$AA$1315,DataRegularSeason20242025!$B$3:$B$1315, "&lt;=" &amp; Y$1, DataRegularSeason20242025!$D$3:$D$1315, $A12)+SUMIFS(DataRegularSeason20242025!$AB$3:$AB$1315,DataRegularSeason20242025!$B$3:$B$1315, "&lt;=" &amp; Y$1, DataRegularSeason20242025!$E$3:$E$1315, $A12)</f>
        <v>11</v>
      </c>
      <c r="Z12">
        <f>SUMIFS(DataRegularSeason20242025!$AA$3:$AA$1315,DataRegularSeason20242025!$B$3:$B$1315, "&lt;=" &amp; Z$1, DataRegularSeason20242025!$D$3:$D$1315, $A12)+SUMIFS(DataRegularSeason20242025!$AB$3:$AB$1315,DataRegularSeason20242025!$B$3:$B$1315, "&lt;=" &amp; Z$1, DataRegularSeason20242025!$E$3:$E$1315, $A12)</f>
        <v>12</v>
      </c>
      <c r="AA12">
        <f>SUMIFS(DataRegularSeason20242025!$AA$3:$AA$1315,DataRegularSeason20242025!$B$3:$B$1315, "&lt;=" &amp; AA$1, DataRegularSeason20242025!$D$3:$D$1315, $A12)+SUMIFS(DataRegularSeason20242025!$AB$3:$AB$1315,DataRegularSeason20242025!$B$3:$B$1315, "&lt;=" &amp; AA$1, DataRegularSeason20242025!$E$3:$E$1315, $A12)</f>
        <v>12</v>
      </c>
      <c r="AB12">
        <f>SUMIFS(DataRegularSeason20242025!$AA$3:$AA$1315,DataRegularSeason20242025!$B$3:$B$1315, "&lt;=" &amp; AB$1, DataRegularSeason20242025!$D$3:$D$1315, $A12)+SUMIFS(DataRegularSeason20242025!$AB$3:$AB$1315,DataRegularSeason20242025!$B$3:$B$1315, "&lt;=" &amp; AB$1, DataRegularSeason20242025!$E$3:$E$1315, $A12)</f>
        <v>14</v>
      </c>
      <c r="AC12">
        <f>SUMIFS(DataRegularSeason20242025!$AA$3:$AA$1315,DataRegularSeason20242025!$B$3:$B$1315, "&lt;=" &amp; AC$1, DataRegularSeason20242025!$D$3:$D$1315, $A12)+SUMIFS(DataRegularSeason20242025!$AB$3:$AB$1315,DataRegularSeason20242025!$B$3:$B$1315, "&lt;=" &amp; AC$1, DataRegularSeason20242025!$E$3:$E$1315, $A12)</f>
        <v>14</v>
      </c>
      <c r="AD12">
        <f>SUMIFS(DataRegularSeason20242025!$AA$3:$AA$1315,DataRegularSeason20242025!$B$3:$B$1315, "&lt;=" &amp; AD$1, DataRegularSeason20242025!$D$3:$D$1315, $A12)+SUMIFS(DataRegularSeason20242025!$AB$3:$AB$1315,DataRegularSeason20242025!$B$3:$B$1315, "&lt;=" &amp; AD$1, DataRegularSeason20242025!$E$3:$E$1315, $A12)</f>
        <v>14</v>
      </c>
      <c r="AE12">
        <f>SUMIFS(DataRegularSeason20242025!$AA$3:$AA$1315,DataRegularSeason20242025!$B$3:$B$1315, "&lt;=" &amp; AE$1, DataRegularSeason20242025!$D$3:$D$1315, $A12)+SUMIFS(DataRegularSeason20242025!$AB$3:$AB$1315,DataRegularSeason20242025!$B$3:$B$1315, "&lt;=" &amp; AE$1, DataRegularSeason20242025!$E$3:$E$1315, $A12)</f>
        <v>16</v>
      </c>
      <c r="AF12">
        <f>SUMIFS(DataRegularSeason20242025!$AA$3:$AA$1315,DataRegularSeason20242025!$B$3:$B$1315, "&lt;=" &amp; AF$1, DataRegularSeason20242025!$D$3:$D$1315, $A12)+SUMIFS(DataRegularSeason20242025!$AB$3:$AB$1315,DataRegularSeason20242025!$B$3:$B$1315, "&lt;=" &amp; AF$1, DataRegularSeason20242025!$E$3:$E$1315, $A12)</f>
        <v>16</v>
      </c>
      <c r="AG12">
        <f>SUMIFS(DataRegularSeason20242025!$AA$3:$AA$1315,DataRegularSeason20242025!$B$3:$B$1315, "&lt;=" &amp; AG$1, DataRegularSeason20242025!$D$3:$D$1315, $A12)+SUMIFS(DataRegularSeason20242025!$AB$3:$AB$1315,DataRegularSeason20242025!$B$3:$B$1315, "&lt;=" &amp; AG$1, DataRegularSeason20242025!$E$3:$E$1315, $A12)</f>
        <v>16</v>
      </c>
      <c r="AH12">
        <f>SUMIFS(DataRegularSeason20242025!$AA$3:$AA$1315,DataRegularSeason20242025!$B$3:$B$1315, "&lt;=" &amp; AH$1, DataRegularSeason20242025!$D$3:$D$1315, $A12)+SUMIFS(DataRegularSeason20242025!$AB$3:$AB$1315,DataRegularSeason20242025!$B$3:$B$1315, "&lt;=" &amp; AH$1, DataRegularSeason20242025!$E$3:$E$1315, $A12)</f>
        <v>16</v>
      </c>
      <c r="AI12">
        <f>SUMIFS(DataRegularSeason20242025!$AA$3:$AA$1315,DataRegularSeason20242025!$B$3:$B$1315, "&lt;=" &amp; AI$1, DataRegularSeason20242025!$D$3:$D$1315, $A12)+SUMIFS(DataRegularSeason20242025!$AB$3:$AB$1315,DataRegularSeason20242025!$B$3:$B$1315, "&lt;=" &amp; AI$1, DataRegularSeason20242025!$E$3:$E$1315, $A12)</f>
        <v>16</v>
      </c>
      <c r="AJ12">
        <f>SUMIFS(DataRegularSeason20242025!$AA$3:$AA$1315,DataRegularSeason20242025!$B$3:$B$1315, "&lt;=" &amp; AJ$1, DataRegularSeason20242025!$D$3:$D$1315, $A12)+SUMIFS(DataRegularSeason20242025!$AB$3:$AB$1315,DataRegularSeason20242025!$B$3:$B$1315, "&lt;=" &amp; AJ$1, DataRegularSeason20242025!$E$3:$E$1315, $A12)</f>
        <v>18</v>
      </c>
      <c r="AK12">
        <f>SUMIFS(DataRegularSeason20242025!$AA$3:$AA$1315,DataRegularSeason20242025!$B$3:$B$1315, "&lt;=" &amp; AK$1, DataRegularSeason20242025!$D$3:$D$1315, $A12)+SUMIFS(DataRegularSeason20242025!$AB$3:$AB$1315,DataRegularSeason20242025!$B$3:$B$1315, "&lt;=" &amp; AK$1, DataRegularSeason20242025!$E$3:$E$1315, $A12)</f>
        <v>18</v>
      </c>
      <c r="AL12">
        <f>SUMIFS(DataRegularSeason20242025!$AA$3:$AA$1315,DataRegularSeason20242025!$B$3:$B$1315, "&lt;=" &amp; AL$1, DataRegularSeason20242025!$D$3:$D$1315, $A12)+SUMIFS(DataRegularSeason20242025!$AB$3:$AB$1315,DataRegularSeason20242025!$B$3:$B$1315, "&lt;=" &amp; AL$1, DataRegularSeason20242025!$E$3:$E$1315, $A12)</f>
        <v>18</v>
      </c>
      <c r="AM12">
        <f>SUMIFS(DataRegularSeason20242025!$AA$3:$AA$1315,DataRegularSeason20242025!$B$3:$B$1315, "&lt;=" &amp; AM$1, DataRegularSeason20242025!$D$3:$D$1315, $A12)+SUMIFS(DataRegularSeason20242025!$AB$3:$AB$1315,DataRegularSeason20242025!$B$3:$B$1315, "&lt;=" &amp; AM$1, DataRegularSeason20242025!$E$3:$E$1315, $A12)</f>
        <v>20</v>
      </c>
      <c r="AN12">
        <f>SUMIFS(DataRegularSeason20242025!$AA$3:$AA$1315,DataRegularSeason20242025!$B$3:$B$1315, "&lt;=" &amp; AN$1, DataRegularSeason20242025!$D$3:$D$1315, $A12)+SUMIFS(DataRegularSeason20242025!$AB$3:$AB$1315,DataRegularSeason20242025!$B$3:$B$1315, "&lt;=" &amp; AN$1, DataRegularSeason20242025!$E$3:$E$1315, $A12)</f>
        <v>20</v>
      </c>
      <c r="AO12">
        <f>SUMIFS(DataRegularSeason20242025!$AA$3:$AA$1315,DataRegularSeason20242025!$B$3:$B$1315, "&lt;=" &amp; AO$1, DataRegularSeason20242025!$D$3:$D$1315, $A12)+SUMIFS(DataRegularSeason20242025!$AB$3:$AB$1315,DataRegularSeason20242025!$B$3:$B$1315, "&lt;=" &amp; AO$1, DataRegularSeason20242025!$E$3:$E$1315, $A12)</f>
        <v>22</v>
      </c>
      <c r="AP12">
        <f>SUMIFS(DataRegularSeason20242025!$AA$3:$AA$1315,DataRegularSeason20242025!$B$3:$B$1315, "&lt;=" &amp; AP$1, DataRegularSeason20242025!$D$3:$D$1315, $A12)+SUMIFS(DataRegularSeason20242025!$AB$3:$AB$1315,DataRegularSeason20242025!$B$3:$B$1315, "&lt;=" &amp; AP$1, DataRegularSeason20242025!$E$3:$E$1315, $A12)</f>
        <v>22</v>
      </c>
      <c r="AQ12">
        <f>SUMIFS(DataRegularSeason20242025!$AA$3:$AA$1315,DataRegularSeason20242025!$B$3:$B$1315, "&lt;=" &amp; AQ$1, DataRegularSeason20242025!$D$3:$D$1315, $A12)+SUMIFS(DataRegularSeason20242025!$AB$3:$AB$1315,DataRegularSeason20242025!$B$3:$B$1315, "&lt;=" &amp; AQ$1, DataRegularSeason20242025!$E$3:$E$1315, $A12)</f>
        <v>22</v>
      </c>
      <c r="AR12">
        <f>SUMIFS(DataRegularSeason20242025!$AA$3:$AA$1315,DataRegularSeason20242025!$B$3:$B$1315, "&lt;=" &amp; AR$1, DataRegularSeason20242025!$D$3:$D$1315, $A12)+SUMIFS(DataRegularSeason20242025!$AB$3:$AB$1315,DataRegularSeason20242025!$B$3:$B$1315, "&lt;=" &amp; AR$1, DataRegularSeason20242025!$E$3:$E$1315, $A12)</f>
        <v>24</v>
      </c>
      <c r="AS12">
        <f>SUMIFS(DataRegularSeason20242025!$AA$3:$AA$1315,DataRegularSeason20242025!$B$3:$B$1315, "&lt;=" &amp; AS$1, DataRegularSeason20242025!$D$3:$D$1315, $A12)+SUMIFS(DataRegularSeason20242025!$AB$3:$AB$1315,DataRegularSeason20242025!$B$3:$B$1315, "&lt;=" &amp; AS$1, DataRegularSeason20242025!$E$3:$E$1315, $A12)</f>
        <v>24</v>
      </c>
      <c r="AT12">
        <f>SUMIFS(DataRegularSeason20242025!$AA$3:$AA$1315,DataRegularSeason20242025!$B$3:$B$1315, "&lt;=" &amp; AT$1, DataRegularSeason20242025!$D$3:$D$1315, $A12)+SUMIFS(DataRegularSeason20242025!$AB$3:$AB$1315,DataRegularSeason20242025!$B$3:$B$1315, "&lt;=" &amp; AT$1, DataRegularSeason20242025!$E$3:$E$1315, $A12)</f>
        <v>26</v>
      </c>
      <c r="AU12">
        <f>SUMIFS(DataRegularSeason20242025!$AA$3:$AA$1315,DataRegularSeason20242025!$B$3:$B$1315, "&lt;=" &amp; AU$1, DataRegularSeason20242025!$D$3:$D$1315, $A12)+SUMIFS(DataRegularSeason20242025!$AB$3:$AB$1315,DataRegularSeason20242025!$B$3:$B$1315, "&lt;=" &amp; AU$1, DataRegularSeason20242025!$E$3:$E$1315, $A12)</f>
        <v>26</v>
      </c>
      <c r="AV12">
        <f>SUMIFS(DataRegularSeason20242025!$AA$3:$AA$1315,DataRegularSeason20242025!$B$3:$B$1315, "&lt;=" &amp; AV$1, DataRegularSeason20242025!$D$3:$D$1315, $A12)+SUMIFS(DataRegularSeason20242025!$AB$3:$AB$1315,DataRegularSeason20242025!$B$3:$B$1315, "&lt;=" &amp; AV$1, DataRegularSeason20242025!$E$3:$E$1315, $A12)</f>
        <v>26</v>
      </c>
      <c r="AW12">
        <f>SUMIFS(DataRegularSeason20242025!$AA$3:$AA$1315,DataRegularSeason20242025!$B$3:$B$1315, "&lt;=" &amp; AW$1, DataRegularSeason20242025!$D$3:$D$1315, $A12)+SUMIFS(DataRegularSeason20242025!$AB$3:$AB$1315,DataRegularSeason20242025!$B$3:$B$1315, "&lt;=" &amp; AW$1, DataRegularSeason20242025!$E$3:$E$1315, $A12)</f>
        <v>26</v>
      </c>
      <c r="AX12">
        <f>SUMIFS(DataRegularSeason20242025!$AA$3:$AA$1315,DataRegularSeason20242025!$B$3:$B$1315, "&lt;=" &amp; AX$1, DataRegularSeason20242025!$D$3:$D$1315, $A12)+SUMIFS(DataRegularSeason20242025!$AB$3:$AB$1315,DataRegularSeason20242025!$B$3:$B$1315, "&lt;=" &amp; AX$1, DataRegularSeason20242025!$E$3:$E$1315, $A12)</f>
        <v>26</v>
      </c>
      <c r="AY12">
        <f>SUMIFS(DataRegularSeason20242025!$AA$3:$AA$1315,DataRegularSeason20242025!$B$3:$B$1315, "&lt;=" &amp; AY$1, DataRegularSeason20242025!$D$3:$D$1315, $A12)+SUMIFS(DataRegularSeason20242025!$AB$3:$AB$1315,DataRegularSeason20242025!$B$3:$B$1315, "&lt;=" &amp; AY$1, DataRegularSeason20242025!$E$3:$E$1315, $A12)</f>
        <v>26</v>
      </c>
      <c r="AZ12">
        <f>SUMIFS(DataRegularSeason20242025!$AA$3:$AA$1315,DataRegularSeason20242025!$B$3:$B$1315, "&lt;=" &amp; AZ$1, DataRegularSeason20242025!$D$3:$D$1315, $A12)+SUMIFS(DataRegularSeason20242025!$AB$3:$AB$1315,DataRegularSeason20242025!$B$3:$B$1315, "&lt;=" &amp; AZ$1, DataRegularSeason20242025!$E$3:$E$1315, $A12)</f>
        <v>26</v>
      </c>
      <c r="BA12">
        <f>SUMIFS(DataRegularSeason20242025!$AA$3:$AA$1315,DataRegularSeason20242025!$B$3:$B$1315, "&lt;=" &amp; BA$1, DataRegularSeason20242025!$D$3:$D$1315, $A12)+SUMIFS(DataRegularSeason20242025!$AB$3:$AB$1315,DataRegularSeason20242025!$B$3:$B$1315, "&lt;=" &amp; BA$1, DataRegularSeason20242025!$E$3:$E$1315, $A12)</f>
        <v>26</v>
      </c>
      <c r="BB12">
        <f>SUMIFS(DataRegularSeason20242025!$AA$3:$AA$1315,DataRegularSeason20242025!$B$3:$B$1315, "&lt;=" &amp; BB$1, DataRegularSeason20242025!$D$3:$D$1315, $A12)+SUMIFS(DataRegularSeason20242025!$AB$3:$AB$1315,DataRegularSeason20242025!$B$3:$B$1315, "&lt;=" &amp; BB$1, DataRegularSeason20242025!$E$3:$E$1315, $A12)</f>
        <v>26</v>
      </c>
      <c r="BC12">
        <f>SUMIFS(DataRegularSeason20242025!$AA$3:$AA$1315,DataRegularSeason20242025!$B$3:$B$1315, "&lt;=" &amp; BC$1, DataRegularSeason20242025!$D$3:$D$1315, $A12)+SUMIFS(DataRegularSeason20242025!$AB$3:$AB$1315,DataRegularSeason20242025!$B$3:$B$1315, "&lt;=" &amp; BC$1, DataRegularSeason20242025!$E$3:$E$1315, $A12)</f>
        <v>26</v>
      </c>
      <c r="BD12">
        <f>SUMIFS(DataRegularSeason20242025!$AA$3:$AA$1315,DataRegularSeason20242025!$B$3:$B$1315, "&lt;=" &amp; BD$1, DataRegularSeason20242025!$D$3:$D$1315, $A12)+SUMIFS(DataRegularSeason20242025!$AB$3:$AB$1315,DataRegularSeason20242025!$B$3:$B$1315, "&lt;=" &amp; BD$1, DataRegularSeason20242025!$E$3:$E$1315, $A12)</f>
        <v>26</v>
      </c>
      <c r="BE12">
        <f>SUMIFS(DataRegularSeason20242025!$AA$3:$AA$1315,DataRegularSeason20242025!$B$3:$B$1315, "&lt;=" &amp; BE$1, DataRegularSeason20242025!$D$3:$D$1315, $A12)+SUMIFS(DataRegularSeason20242025!$AB$3:$AB$1315,DataRegularSeason20242025!$B$3:$B$1315, "&lt;=" &amp; BE$1, DataRegularSeason20242025!$E$3:$E$1315, $A12)</f>
        <v>26</v>
      </c>
      <c r="BF12">
        <f>SUMIFS(DataRegularSeason20242025!$AA$3:$AA$1315,DataRegularSeason20242025!$B$3:$B$1315, "&lt;=" &amp; BF$1, DataRegularSeason20242025!$D$3:$D$1315, $A12)+SUMIFS(DataRegularSeason20242025!$AB$3:$AB$1315,DataRegularSeason20242025!$B$3:$B$1315, "&lt;=" &amp; BF$1, DataRegularSeason20242025!$E$3:$E$1315, $A12)</f>
        <v>26</v>
      </c>
      <c r="BG12">
        <f>SUMIFS(DataRegularSeason20242025!$AA$3:$AA$1315,DataRegularSeason20242025!$B$3:$B$1315, "&lt;=" &amp; BG$1, DataRegularSeason20242025!$D$3:$D$1315, $A12)+SUMIFS(DataRegularSeason20242025!$AB$3:$AB$1315,DataRegularSeason20242025!$B$3:$B$1315, "&lt;=" &amp; BG$1, DataRegularSeason20242025!$E$3:$E$1315, $A12)</f>
        <v>26</v>
      </c>
      <c r="BH12">
        <f>SUMIFS(DataRegularSeason20242025!$AA$3:$AA$1315,DataRegularSeason20242025!$B$3:$B$1315, "&lt;=" &amp; BH$1, DataRegularSeason20242025!$D$3:$D$1315, $A12)+SUMIFS(DataRegularSeason20242025!$AB$3:$AB$1315,DataRegularSeason20242025!$B$3:$B$1315, "&lt;=" &amp; BH$1, DataRegularSeason20242025!$E$3:$E$1315, $A12)</f>
        <v>26</v>
      </c>
      <c r="BI12">
        <f>SUMIFS(DataRegularSeason20242025!$AA$3:$AA$1315,DataRegularSeason20242025!$B$3:$B$1315, "&lt;=" &amp; BI$1, DataRegularSeason20242025!$D$3:$D$1315, $A12)+SUMIFS(DataRegularSeason20242025!$AB$3:$AB$1315,DataRegularSeason20242025!$B$3:$B$1315, "&lt;=" &amp; BI$1, DataRegularSeason20242025!$E$3:$E$1315, $A12)</f>
        <v>26</v>
      </c>
      <c r="BJ12">
        <f>SUMIFS(DataRegularSeason20242025!$AA$3:$AA$1315,DataRegularSeason20242025!$B$3:$B$1315, "&lt;=" &amp; BJ$1, DataRegularSeason20242025!$D$3:$D$1315, $A12)+SUMIFS(DataRegularSeason20242025!$AB$3:$AB$1315,DataRegularSeason20242025!$B$3:$B$1315, "&lt;=" &amp; BJ$1, DataRegularSeason20242025!$E$3:$E$1315, $A12)</f>
        <v>26</v>
      </c>
      <c r="BK12">
        <f>SUMIFS(DataRegularSeason20242025!$AA$3:$AA$1315,DataRegularSeason20242025!$B$3:$B$1315, "&lt;=" &amp; BK$1, DataRegularSeason20242025!$D$3:$D$1315, $A12)+SUMIFS(DataRegularSeason20242025!$AB$3:$AB$1315,DataRegularSeason20242025!$B$3:$B$1315, "&lt;=" &amp; BK$1, DataRegularSeason20242025!$E$3:$E$1315, $A12)</f>
        <v>26</v>
      </c>
      <c r="BL12">
        <f>SUMIFS(DataRegularSeason20242025!$AA$3:$AA$1315,DataRegularSeason20242025!$B$3:$B$1315, "&lt;=" &amp; BL$1, DataRegularSeason20242025!$D$3:$D$1315, $A12)+SUMIFS(DataRegularSeason20242025!$AB$3:$AB$1315,DataRegularSeason20242025!$B$3:$B$1315, "&lt;=" &amp; BL$1, DataRegularSeason20242025!$E$3:$E$1315, $A12)</f>
        <v>26</v>
      </c>
      <c r="BM12">
        <f>SUMIFS(DataRegularSeason20242025!$AA$3:$AA$1315,DataRegularSeason20242025!$B$3:$B$1315, "&lt;=" &amp; BM$1, DataRegularSeason20242025!$D$3:$D$1315, $A12)+SUMIFS(DataRegularSeason20242025!$AB$3:$AB$1315,DataRegularSeason20242025!$B$3:$B$1315, "&lt;=" &amp; BM$1, DataRegularSeason20242025!$E$3:$E$1315, $A12)</f>
        <v>26</v>
      </c>
      <c r="BN12">
        <f>SUMIFS(DataRegularSeason20242025!$AA$3:$AA$1315,DataRegularSeason20242025!$B$3:$B$1315, "&lt;=" &amp; BN$1, DataRegularSeason20242025!$D$3:$D$1315, $A12)+SUMIFS(DataRegularSeason20242025!$AB$3:$AB$1315,DataRegularSeason20242025!$B$3:$B$1315, "&lt;=" &amp; BN$1, DataRegularSeason20242025!$E$3:$E$1315, $A12)</f>
        <v>26</v>
      </c>
      <c r="BO12">
        <f>SUMIFS(DataRegularSeason20242025!$AA$3:$AA$1315,DataRegularSeason20242025!$B$3:$B$1315, "&lt;=" &amp; BO$1, DataRegularSeason20242025!$D$3:$D$1315, $A12)+SUMIFS(DataRegularSeason20242025!$AB$3:$AB$1315,DataRegularSeason20242025!$B$3:$B$1315, "&lt;=" &amp; BO$1, DataRegularSeason20242025!$E$3:$E$1315, $A12)</f>
        <v>26</v>
      </c>
      <c r="BP12">
        <f>SUMIFS(DataRegularSeason20242025!$AA$3:$AA$1315,DataRegularSeason20242025!$B$3:$B$1315, "&lt;=" &amp; BP$1, DataRegularSeason20242025!$D$3:$D$1315, $A12)+SUMIFS(DataRegularSeason20242025!$AB$3:$AB$1315,DataRegularSeason20242025!$B$3:$B$1315, "&lt;=" &amp; BP$1, DataRegularSeason20242025!$E$3:$E$1315, $A12)</f>
        <v>26</v>
      </c>
      <c r="BQ12">
        <f>SUMIFS(DataRegularSeason20242025!$AA$3:$AA$1315,DataRegularSeason20242025!$B$3:$B$1315, "&lt;=" &amp; BQ$1, DataRegularSeason20242025!$D$3:$D$1315, $A12)+SUMIFS(DataRegularSeason20242025!$AB$3:$AB$1315,DataRegularSeason20242025!$B$3:$B$1315, "&lt;=" &amp; BQ$1, DataRegularSeason20242025!$E$3:$E$1315, $A12)</f>
        <v>26</v>
      </c>
      <c r="BR12">
        <f>SUMIFS(DataRegularSeason20242025!$AA$3:$AA$1315,DataRegularSeason20242025!$B$3:$B$1315, "&lt;=" &amp; BR$1, DataRegularSeason20242025!$D$3:$D$1315, $A12)+SUMIFS(DataRegularSeason20242025!$AB$3:$AB$1315,DataRegularSeason20242025!$B$3:$B$1315, "&lt;=" &amp; BR$1, DataRegularSeason20242025!$E$3:$E$1315, $A12)</f>
        <v>26</v>
      </c>
      <c r="BS12">
        <f>SUMIFS(DataRegularSeason20242025!$AA$3:$AA$1315,DataRegularSeason20242025!$B$3:$B$1315, "&lt;=" &amp; BS$1, DataRegularSeason20242025!$D$3:$D$1315, $A12)+SUMIFS(DataRegularSeason20242025!$AB$3:$AB$1315,DataRegularSeason20242025!$B$3:$B$1315, "&lt;=" &amp; BS$1, DataRegularSeason20242025!$E$3:$E$1315, $A12)</f>
        <v>26</v>
      </c>
      <c r="BT12">
        <f>SUMIFS(DataRegularSeason20242025!$AA$3:$AA$1315,DataRegularSeason20242025!$B$3:$B$1315, "&lt;=" &amp; BT$1, DataRegularSeason20242025!$D$3:$D$1315, $A12)+SUMIFS(DataRegularSeason20242025!$AB$3:$AB$1315,DataRegularSeason20242025!$B$3:$B$1315, "&lt;=" &amp; BT$1, DataRegularSeason20242025!$E$3:$E$1315, $A12)</f>
        <v>26</v>
      </c>
      <c r="BU12">
        <f>SUMIFS(DataRegularSeason20242025!$AA$3:$AA$1315,DataRegularSeason20242025!$B$3:$B$1315, "&lt;=" &amp; BU$1, DataRegularSeason20242025!$D$3:$D$1315, $A12)+SUMIFS(DataRegularSeason20242025!$AB$3:$AB$1315,DataRegularSeason20242025!$B$3:$B$1315, "&lt;=" &amp; BU$1, DataRegularSeason20242025!$E$3:$E$1315, $A12)</f>
        <v>26</v>
      </c>
      <c r="BV12">
        <f>SUMIFS(DataRegularSeason20242025!$AA$3:$AA$1315,DataRegularSeason20242025!$B$3:$B$1315, "&lt;=" &amp; BV$1, DataRegularSeason20242025!$D$3:$D$1315, $A12)+SUMIFS(DataRegularSeason20242025!$AB$3:$AB$1315,DataRegularSeason20242025!$B$3:$B$1315, "&lt;=" &amp; BV$1, DataRegularSeason20242025!$E$3:$E$1315, $A12)</f>
        <v>26</v>
      </c>
      <c r="BW12">
        <f>SUMIFS(DataRegularSeason20242025!$AA$3:$AA$1315,DataRegularSeason20242025!$B$3:$B$1315, "&lt;=" &amp; BW$1, DataRegularSeason20242025!$D$3:$D$1315, $A12)+SUMIFS(DataRegularSeason20242025!$AB$3:$AB$1315,DataRegularSeason20242025!$B$3:$B$1315, "&lt;=" &amp; BW$1, DataRegularSeason20242025!$E$3:$E$1315, $A12)</f>
        <v>26</v>
      </c>
      <c r="BX12">
        <f>SUMIFS(DataRegularSeason20242025!$AA$3:$AA$1315,DataRegularSeason20242025!$B$3:$B$1315, "&lt;=" &amp; BX$1, DataRegularSeason20242025!$D$3:$D$1315, $A12)+SUMIFS(DataRegularSeason20242025!$AB$3:$AB$1315,DataRegularSeason20242025!$B$3:$B$1315, "&lt;=" &amp; BX$1, DataRegularSeason20242025!$E$3:$E$1315, $A12)</f>
        <v>26</v>
      </c>
      <c r="BY12">
        <f>SUMIFS(DataRegularSeason20242025!$AA$3:$AA$1315,DataRegularSeason20242025!$B$3:$B$1315, "&lt;=" &amp; BY$1, DataRegularSeason20242025!$D$3:$D$1315, $A12)+SUMIFS(DataRegularSeason20242025!$AB$3:$AB$1315,DataRegularSeason20242025!$B$3:$B$1315, "&lt;=" &amp; BY$1, DataRegularSeason20242025!$E$3:$E$1315, $A12)</f>
        <v>26</v>
      </c>
      <c r="BZ12">
        <f>SUMIFS(DataRegularSeason20242025!$AA$3:$AA$1315,DataRegularSeason20242025!$B$3:$B$1315, "&lt;=" &amp; BZ$1, DataRegularSeason20242025!$D$3:$D$1315, $A12)+SUMIFS(DataRegularSeason20242025!$AB$3:$AB$1315,DataRegularSeason20242025!$B$3:$B$1315, "&lt;=" &amp; BZ$1, DataRegularSeason20242025!$E$3:$E$1315, $A12)</f>
        <v>26</v>
      </c>
      <c r="CA12">
        <f>SUMIFS(DataRegularSeason20242025!$AA$3:$AA$1315,DataRegularSeason20242025!$B$3:$B$1315, "&lt;=" &amp; CA$1, DataRegularSeason20242025!$D$3:$D$1315, $A12)+SUMIFS(DataRegularSeason20242025!$AB$3:$AB$1315,DataRegularSeason20242025!$B$3:$B$1315, "&lt;=" &amp; CA$1, DataRegularSeason20242025!$E$3:$E$1315, $A12)</f>
        <v>26</v>
      </c>
      <c r="CB12">
        <f>SUMIFS(DataRegularSeason20242025!$AA$3:$AA$1315,DataRegularSeason20242025!$B$3:$B$1315, "&lt;=" &amp; CB$1, DataRegularSeason20242025!$D$3:$D$1315, $A12)+SUMIFS(DataRegularSeason20242025!$AB$3:$AB$1315,DataRegularSeason20242025!$B$3:$B$1315, "&lt;=" &amp; CB$1, DataRegularSeason20242025!$E$3:$E$1315, $A12)</f>
        <v>26</v>
      </c>
      <c r="CC12">
        <f>SUMIFS(DataRegularSeason20242025!$AA$3:$AA$1315,DataRegularSeason20242025!$B$3:$B$1315, "&lt;=" &amp; CC$1, DataRegularSeason20242025!$D$3:$D$1315, $A12)+SUMIFS(DataRegularSeason20242025!$AB$3:$AB$1315,DataRegularSeason20242025!$B$3:$B$1315, "&lt;=" &amp; CC$1, DataRegularSeason20242025!$E$3:$E$1315, $A12)</f>
        <v>26</v>
      </c>
      <c r="CD12">
        <f>SUMIFS(DataRegularSeason20242025!$AA$3:$AA$1315,DataRegularSeason20242025!$B$3:$B$1315, "&lt;=" &amp; CD$1, DataRegularSeason20242025!$D$3:$D$1315, $A12)+SUMIFS(DataRegularSeason20242025!$AB$3:$AB$1315,DataRegularSeason20242025!$B$3:$B$1315, "&lt;=" &amp; CD$1, DataRegularSeason20242025!$E$3:$E$1315, $A12)</f>
        <v>26</v>
      </c>
      <c r="CE12">
        <f>SUMIFS(DataRegularSeason20242025!$AA$3:$AA$1315,DataRegularSeason20242025!$B$3:$B$1315, "&lt;=" &amp; CE$1, DataRegularSeason20242025!$D$3:$D$1315, $A12)+SUMIFS(DataRegularSeason20242025!$AB$3:$AB$1315,DataRegularSeason20242025!$B$3:$B$1315, "&lt;=" &amp; CE$1, DataRegularSeason20242025!$E$3:$E$1315, $A12)</f>
        <v>26</v>
      </c>
      <c r="CF12">
        <f>SUMIFS(DataRegularSeason20242025!$AA$3:$AA$1315,DataRegularSeason20242025!$B$3:$B$1315, "&lt;=" &amp; CF$1, DataRegularSeason20242025!$D$3:$D$1315, $A12)+SUMIFS(DataRegularSeason20242025!$AB$3:$AB$1315,DataRegularSeason20242025!$B$3:$B$1315, "&lt;=" &amp; CF$1, DataRegularSeason20242025!$E$3:$E$1315, $A12)</f>
        <v>26</v>
      </c>
      <c r="CG12">
        <f>SUMIFS(DataRegularSeason20242025!$AA$3:$AA$1315,DataRegularSeason20242025!$B$3:$B$1315, "&lt;=" &amp; CG$1, DataRegularSeason20242025!$D$3:$D$1315, $A12)+SUMIFS(DataRegularSeason20242025!$AB$3:$AB$1315,DataRegularSeason20242025!$B$3:$B$1315, "&lt;=" &amp; CG$1, DataRegularSeason20242025!$E$3:$E$1315, $A12)</f>
        <v>26</v>
      </c>
      <c r="CH12">
        <f>SUMIFS(DataRegularSeason20242025!$AA$3:$AA$1315,DataRegularSeason20242025!$B$3:$B$1315, "&lt;=" &amp; CH$1, DataRegularSeason20242025!$D$3:$D$1315, $A12)+SUMIFS(DataRegularSeason20242025!$AB$3:$AB$1315,DataRegularSeason20242025!$B$3:$B$1315, "&lt;=" &amp; CH$1, DataRegularSeason20242025!$E$3:$E$1315, $A12)</f>
        <v>26</v>
      </c>
      <c r="CI12">
        <f>SUMIFS(DataRegularSeason20242025!$AA$3:$AA$1315,DataRegularSeason20242025!$B$3:$B$1315, "&lt;=" &amp; CI$1, DataRegularSeason20242025!$D$3:$D$1315, $A12)+SUMIFS(DataRegularSeason20242025!$AB$3:$AB$1315,DataRegularSeason20242025!$B$3:$B$1315, "&lt;=" &amp; CI$1, DataRegularSeason20242025!$E$3:$E$1315, $A12)</f>
        <v>26</v>
      </c>
      <c r="CJ12">
        <f>SUMIFS(DataRegularSeason20242025!$AA$3:$AA$1315,DataRegularSeason20242025!$B$3:$B$1315, "&lt;=" &amp; CJ$1, DataRegularSeason20242025!$D$3:$D$1315, $A12)+SUMIFS(DataRegularSeason20242025!$AB$3:$AB$1315,DataRegularSeason20242025!$B$3:$B$1315, "&lt;=" &amp; CJ$1, DataRegularSeason20242025!$E$3:$E$1315, $A12)</f>
        <v>26</v>
      </c>
      <c r="CK12">
        <f>SUMIFS(DataRegularSeason20242025!$AA$3:$AA$1315,DataRegularSeason20242025!$B$3:$B$1315, "&lt;=" &amp; CK$1, DataRegularSeason20242025!$D$3:$D$1315, $A12)+SUMIFS(DataRegularSeason20242025!$AB$3:$AB$1315,DataRegularSeason20242025!$B$3:$B$1315, "&lt;=" &amp; CK$1, DataRegularSeason20242025!$E$3:$E$1315, $A12)</f>
        <v>26</v>
      </c>
      <c r="CL12">
        <f>SUMIFS(DataRegularSeason20242025!$AA$3:$AA$1315,DataRegularSeason20242025!$B$3:$B$1315, "&lt;=" &amp; CL$1, DataRegularSeason20242025!$D$3:$D$1315, $A12)+SUMIFS(DataRegularSeason20242025!$AB$3:$AB$1315,DataRegularSeason20242025!$B$3:$B$1315, "&lt;=" &amp; CL$1, DataRegularSeason20242025!$E$3:$E$1315, $A12)</f>
        <v>26</v>
      </c>
      <c r="CM12">
        <f>SUMIFS(DataRegularSeason20242025!$AA$3:$AA$1315,DataRegularSeason20242025!$B$3:$B$1315, "&lt;=" &amp; CM$1, DataRegularSeason20242025!$D$3:$D$1315, $A12)+SUMIFS(DataRegularSeason20242025!$AB$3:$AB$1315,DataRegularSeason20242025!$B$3:$B$1315, "&lt;=" &amp; CM$1, DataRegularSeason20242025!$E$3:$E$1315, $A12)</f>
        <v>26</v>
      </c>
      <c r="CN12">
        <f>SUMIFS(DataRegularSeason20242025!$AA$3:$AA$1315,DataRegularSeason20242025!$B$3:$B$1315, "&lt;=" &amp; CN$1, DataRegularSeason20242025!$D$3:$D$1315, $A12)+SUMIFS(DataRegularSeason20242025!$AB$3:$AB$1315,DataRegularSeason20242025!$B$3:$B$1315, "&lt;=" &amp; CN$1, DataRegularSeason20242025!$E$3:$E$1315, $A12)</f>
        <v>26</v>
      </c>
      <c r="CO12">
        <f>SUMIFS(DataRegularSeason20242025!$AA$3:$AA$1315,DataRegularSeason20242025!$B$3:$B$1315, "&lt;=" &amp; CO$1, DataRegularSeason20242025!$D$3:$D$1315, $A12)+SUMIFS(DataRegularSeason20242025!$AB$3:$AB$1315,DataRegularSeason20242025!$B$3:$B$1315, "&lt;=" &amp; CO$1, DataRegularSeason20242025!$E$3:$E$1315, $A12)</f>
        <v>26</v>
      </c>
      <c r="CP12">
        <f>SUMIFS(DataRegularSeason20242025!$AA$3:$AA$1315,DataRegularSeason20242025!$B$3:$B$1315, "&lt;=" &amp; CP$1, DataRegularSeason20242025!$D$3:$D$1315, $A12)+SUMIFS(DataRegularSeason20242025!$AB$3:$AB$1315,DataRegularSeason20242025!$B$3:$B$1315, "&lt;=" &amp; CP$1, DataRegularSeason20242025!$E$3:$E$1315, $A12)</f>
        <v>26</v>
      </c>
      <c r="CQ12">
        <f>SUMIFS(DataRegularSeason20242025!$AA$3:$AA$1315,DataRegularSeason20242025!$B$3:$B$1315, "&lt;=" &amp; CQ$1, DataRegularSeason20242025!$D$3:$D$1315, $A12)+SUMIFS(DataRegularSeason20242025!$AB$3:$AB$1315,DataRegularSeason20242025!$B$3:$B$1315, "&lt;=" &amp; CQ$1, DataRegularSeason20242025!$E$3:$E$1315, $A12)</f>
        <v>26</v>
      </c>
      <c r="CR12">
        <f>SUMIFS(DataRegularSeason20242025!$AA$3:$AA$1315,DataRegularSeason20242025!$B$3:$B$1315, "&lt;=" &amp; CR$1, DataRegularSeason20242025!$D$3:$D$1315, $A12)+SUMIFS(DataRegularSeason20242025!$AB$3:$AB$1315,DataRegularSeason20242025!$B$3:$B$1315, "&lt;=" &amp; CR$1, DataRegularSeason20242025!$E$3:$E$1315, $A12)</f>
        <v>26</v>
      </c>
      <c r="CS12">
        <f>SUMIFS(DataRegularSeason20242025!$AA$3:$AA$1315,DataRegularSeason20242025!$B$3:$B$1315, "&lt;=" &amp; CS$1, DataRegularSeason20242025!$D$3:$D$1315, $A12)+SUMIFS(DataRegularSeason20242025!$AB$3:$AB$1315,DataRegularSeason20242025!$B$3:$B$1315, "&lt;=" &amp; CS$1, DataRegularSeason20242025!$E$3:$E$1315, $A12)</f>
        <v>26</v>
      </c>
      <c r="CT12">
        <f>SUMIFS(DataRegularSeason20242025!$AA$3:$AA$1315,DataRegularSeason20242025!$B$3:$B$1315, "&lt;=" &amp; CT$1, DataRegularSeason20242025!$D$3:$D$1315, $A12)+SUMIFS(DataRegularSeason20242025!$AB$3:$AB$1315,DataRegularSeason20242025!$B$3:$B$1315, "&lt;=" &amp; CT$1, DataRegularSeason20242025!$E$3:$E$1315, $A12)</f>
        <v>26</v>
      </c>
      <c r="CU12">
        <f>SUMIFS(DataRegularSeason20242025!$AA$3:$AA$1315,DataRegularSeason20242025!$B$3:$B$1315, "&lt;=" &amp; CU$1, DataRegularSeason20242025!$D$3:$D$1315, $A12)+SUMIFS(DataRegularSeason20242025!$AB$3:$AB$1315,DataRegularSeason20242025!$B$3:$B$1315, "&lt;=" &amp; CU$1, DataRegularSeason20242025!$E$3:$E$1315, $A12)</f>
        <v>26</v>
      </c>
      <c r="CV12">
        <f>SUMIFS(DataRegularSeason20242025!$AA$3:$AA$1315,DataRegularSeason20242025!$B$3:$B$1315, "&lt;=" &amp; CV$1, DataRegularSeason20242025!$D$3:$D$1315, $A12)+SUMIFS(DataRegularSeason20242025!$AB$3:$AB$1315,DataRegularSeason20242025!$B$3:$B$1315, "&lt;=" &amp; CV$1, DataRegularSeason20242025!$E$3:$E$1315, $A12)</f>
        <v>26</v>
      </c>
      <c r="CW12">
        <f>SUMIFS(DataRegularSeason20242025!$AA$3:$AA$1315,DataRegularSeason20242025!$B$3:$B$1315, "&lt;=" &amp; CW$1, DataRegularSeason20242025!$D$3:$D$1315, $A12)+SUMIFS(DataRegularSeason20242025!$AB$3:$AB$1315,DataRegularSeason20242025!$B$3:$B$1315, "&lt;=" &amp; CW$1, DataRegularSeason20242025!$E$3:$E$1315, $A12)</f>
        <v>26</v>
      </c>
      <c r="CX12">
        <f>SUMIFS(DataRegularSeason20242025!$AA$3:$AA$1315,DataRegularSeason20242025!$B$3:$B$1315, "&lt;=" &amp; CX$1, DataRegularSeason20242025!$D$3:$D$1315, $A12)+SUMIFS(DataRegularSeason20242025!$AB$3:$AB$1315,DataRegularSeason20242025!$B$3:$B$1315, "&lt;=" &amp; CX$1, DataRegularSeason20242025!$E$3:$E$1315, $A12)</f>
        <v>26</v>
      </c>
      <c r="CY12">
        <f>SUMIFS(DataRegularSeason20242025!$AA$3:$AA$1315,DataRegularSeason20242025!$B$3:$B$1315, "&lt;=" &amp; CY$1, DataRegularSeason20242025!$D$3:$D$1315, $A12)+SUMIFS(DataRegularSeason20242025!$AB$3:$AB$1315,DataRegularSeason20242025!$B$3:$B$1315, "&lt;=" &amp; CY$1, DataRegularSeason20242025!$E$3:$E$1315, $A12)</f>
        <v>26</v>
      </c>
      <c r="CZ12">
        <f>SUMIFS(DataRegularSeason20242025!$AA$3:$AA$1315,DataRegularSeason20242025!$B$3:$B$1315, "&lt;=" &amp; CZ$1, DataRegularSeason20242025!$D$3:$D$1315, $A12)+SUMIFS(DataRegularSeason20242025!$AB$3:$AB$1315,DataRegularSeason20242025!$B$3:$B$1315, "&lt;=" &amp; CZ$1, DataRegularSeason20242025!$E$3:$E$1315, $A12)</f>
        <v>26</v>
      </c>
      <c r="DA12">
        <f>SUMIFS(DataRegularSeason20242025!$AA$3:$AA$1315,DataRegularSeason20242025!$B$3:$B$1315, "&lt;=" &amp; DA$1, DataRegularSeason20242025!$D$3:$D$1315, $A12)+SUMIFS(DataRegularSeason20242025!$AB$3:$AB$1315,DataRegularSeason20242025!$B$3:$B$1315, "&lt;=" &amp; DA$1, DataRegularSeason20242025!$E$3:$E$1315, $A12)</f>
        <v>26</v>
      </c>
      <c r="DB12">
        <f>SUMIFS(DataRegularSeason20242025!$AA$3:$AA$1315,DataRegularSeason20242025!$B$3:$B$1315, "&lt;=" &amp; DB$1, DataRegularSeason20242025!$D$3:$D$1315, $A12)+SUMIFS(DataRegularSeason20242025!$AB$3:$AB$1315,DataRegularSeason20242025!$B$3:$B$1315, "&lt;=" &amp; DB$1, DataRegularSeason20242025!$E$3:$E$1315, $A12)</f>
        <v>26</v>
      </c>
      <c r="DC12">
        <f>SUMIFS(DataRegularSeason20242025!$AA$3:$AA$1315,DataRegularSeason20242025!$B$3:$B$1315, "&lt;=" &amp; DC$1, DataRegularSeason20242025!$D$3:$D$1315, $A12)+SUMIFS(DataRegularSeason20242025!$AB$3:$AB$1315,DataRegularSeason20242025!$B$3:$B$1315, "&lt;=" &amp; DC$1, DataRegularSeason20242025!$E$3:$E$1315, $A12)</f>
        <v>26</v>
      </c>
      <c r="DD12">
        <f>SUMIFS(DataRegularSeason20242025!$AA$3:$AA$1315,DataRegularSeason20242025!$B$3:$B$1315, "&lt;=" &amp; DD$1, DataRegularSeason20242025!$D$3:$D$1315, $A12)+SUMIFS(DataRegularSeason20242025!$AB$3:$AB$1315,DataRegularSeason20242025!$B$3:$B$1315, "&lt;=" &amp; DD$1, DataRegularSeason20242025!$E$3:$E$1315, $A12)</f>
        <v>26</v>
      </c>
      <c r="DE12">
        <f>SUMIFS(DataRegularSeason20242025!$AA$3:$AA$1315,DataRegularSeason20242025!$B$3:$B$1315, "&lt;=" &amp; DE$1, DataRegularSeason20242025!$D$3:$D$1315, $A12)+SUMIFS(DataRegularSeason20242025!$AB$3:$AB$1315,DataRegularSeason20242025!$B$3:$B$1315, "&lt;=" &amp; DE$1, DataRegularSeason20242025!$E$3:$E$1315, $A12)</f>
        <v>26</v>
      </c>
      <c r="DF12">
        <f>SUMIFS(DataRegularSeason20242025!$AA$3:$AA$1315,DataRegularSeason20242025!$B$3:$B$1315, "&lt;=" &amp; DF$1, DataRegularSeason20242025!$D$3:$D$1315, $A12)+SUMIFS(DataRegularSeason20242025!$AB$3:$AB$1315,DataRegularSeason20242025!$B$3:$B$1315, "&lt;=" &amp; DF$1, DataRegularSeason20242025!$E$3:$E$1315, $A12)</f>
        <v>26</v>
      </c>
      <c r="DG12">
        <f>SUMIFS(DataRegularSeason20242025!$AA$3:$AA$1315,DataRegularSeason20242025!$B$3:$B$1315, "&lt;=" &amp; DG$1, DataRegularSeason20242025!$D$3:$D$1315, $A12)+SUMIFS(DataRegularSeason20242025!$AB$3:$AB$1315,DataRegularSeason20242025!$B$3:$B$1315, "&lt;=" &amp; DG$1, DataRegularSeason20242025!$E$3:$E$1315, $A12)</f>
        <v>26</v>
      </c>
      <c r="DH12">
        <f>SUMIFS(DataRegularSeason20242025!$AA$3:$AA$1315,DataRegularSeason20242025!$B$3:$B$1315, "&lt;=" &amp; DH$1, DataRegularSeason20242025!$D$3:$D$1315, $A12)+SUMIFS(DataRegularSeason20242025!$AB$3:$AB$1315,DataRegularSeason20242025!$B$3:$B$1315, "&lt;=" &amp; DH$1, DataRegularSeason20242025!$E$3:$E$1315, $A12)</f>
        <v>26</v>
      </c>
      <c r="DI12">
        <f>SUMIFS(DataRegularSeason20242025!$AA$3:$AA$1315,DataRegularSeason20242025!$B$3:$B$1315, "&lt;=" &amp; DI$1, DataRegularSeason20242025!$D$3:$D$1315, $A12)+SUMIFS(DataRegularSeason20242025!$AB$3:$AB$1315,DataRegularSeason20242025!$B$3:$B$1315, "&lt;=" &amp; DI$1, DataRegularSeason20242025!$E$3:$E$1315, $A12)</f>
        <v>26</v>
      </c>
      <c r="DJ12">
        <f>SUMIFS(DataRegularSeason20242025!$AA$3:$AA$1315,DataRegularSeason20242025!$B$3:$B$1315, "&lt;=" &amp; DJ$1, DataRegularSeason20242025!$D$3:$D$1315, $A12)+SUMIFS(DataRegularSeason20242025!$AB$3:$AB$1315,DataRegularSeason20242025!$B$3:$B$1315, "&lt;=" &amp; DJ$1, DataRegularSeason20242025!$E$3:$E$1315, $A12)</f>
        <v>26</v>
      </c>
      <c r="DK12">
        <f>SUMIFS(DataRegularSeason20242025!$AA$3:$AA$1315,DataRegularSeason20242025!$B$3:$B$1315, "&lt;=" &amp; DK$1, DataRegularSeason20242025!$D$3:$D$1315, $A12)+SUMIFS(DataRegularSeason20242025!$AB$3:$AB$1315,DataRegularSeason20242025!$B$3:$B$1315, "&lt;=" &amp; DK$1, DataRegularSeason20242025!$E$3:$E$1315, $A12)</f>
        <v>26</v>
      </c>
      <c r="DL12">
        <f>SUMIFS(DataRegularSeason20242025!$AA$3:$AA$1315,DataRegularSeason20242025!$B$3:$B$1315, "&lt;=" &amp; DL$1, DataRegularSeason20242025!$D$3:$D$1315, $A12)+SUMIFS(DataRegularSeason20242025!$AB$3:$AB$1315,DataRegularSeason20242025!$B$3:$B$1315, "&lt;=" &amp; DL$1, DataRegularSeason20242025!$E$3:$E$1315, $A12)</f>
        <v>26</v>
      </c>
      <c r="DM12">
        <f>SUMIFS(DataRegularSeason20242025!$AA$3:$AA$1315,DataRegularSeason20242025!$B$3:$B$1315, "&lt;=" &amp; DM$1, DataRegularSeason20242025!$D$3:$D$1315, $A12)+SUMIFS(DataRegularSeason20242025!$AB$3:$AB$1315,DataRegularSeason20242025!$B$3:$B$1315, "&lt;=" &amp; DM$1, DataRegularSeason20242025!$E$3:$E$1315, $A12)</f>
        <v>26</v>
      </c>
      <c r="DN12">
        <f>SUMIFS(DataRegularSeason20242025!$AA$3:$AA$1315,DataRegularSeason20242025!$B$3:$B$1315, "&lt;=" &amp; DN$1, DataRegularSeason20242025!$D$3:$D$1315, $A12)+SUMIFS(DataRegularSeason20242025!$AB$3:$AB$1315,DataRegularSeason20242025!$B$3:$B$1315, "&lt;=" &amp; DN$1, DataRegularSeason20242025!$E$3:$E$1315, $A12)</f>
        <v>26</v>
      </c>
      <c r="DO12">
        <f>SUMIFS(DataRegularSeason20242025!$AA$3:$AA$1315,DataRegularSeason20242025!$B$3:$B$1315, "&lt;=" &amp; DO$1, DataRegularSeason20242025!$D$3:$D$1315, $A12)+SUMIFS(DataRegularSeason20242025!$AB$3:$AB$1315,DataRegularSeason20242025!$B$3:$B$1315, "&lt;=" &amp; DO$1, DataRegularSeason20242025!$E$3:$E$1315, $A12)</f>
        <v>26</v>
      </c>
      <c r="DP12">
        <f>SUMIFS(DataRegularSeason20242025!$AA$3:$AA$1315,DataRegularSeason20242025!$B$3:$B$1315, "&lt;=" &amp; DP$1, DataRegularSeason20242025!$D$3:$D$1315, $A12)+SUMIFS(DataRegularSeason20242025!$AB$3:$AB$1315,DataRegularSeason20242025!$B$3:$B$1315, "&lt;=" &amp; DP$1, DataRegularSeason20242025!$E$3:$E$1315, $A12)</f>
        <v>26</v>
      </c>
      <c r="DQ12">
        <f>SUMIFS(DataRegularSeason20242025!$AA$3:$AA$1315,DataRegularSeason20242025!$B$3:$B$1315, "&lt;=" &amp; DQ$1, DataRegularSeason20242025!$D$3:$D$1315, $A12)+SUMIFS(DataRegularSeason20242025!$AB$3:$AB$1315,DataRegularSeason20242025!$B$3:$B$1315, "&lt;=" &amp; DQ$1, DataRegularSeason20242025!$E$3:$E$1315, $A12)</f>
        <v>26</v>
      </c>
      <c r="DR12">
        <f>SUMIFS(DataRegularSeason20242025!$AA$3:$AA$1315,DataRegularSeason20242025!$B$3:$B$1315, "&lt;=" &amp; DR$1, DataRegularSeason20242025!$D$3:$D$1315, $A12)+SUMIFS(DataRegularSeason20242025!$AB$3:$AB$1315,DataRegularSeason20242025!$B$3:$B$1315, "&lt;=" &amp; DR$1, DataRegularSeason20242025!$E$3:$E$1315, $A12)</f>
        <v>26</v>
      </c>
      <c r="DS12">
        <f>SUMIFS(DataRegularSeason20242025!$AA$3:$AA$1315,DataRegularSeason20242025!$B$3:$B$1315, "&lt;=" &amp; DS$1, DataRegularSeason20242025!$D$3:$D$1315, $A12)+SUMIFS(DataRegularSeason20242025!$AB$3:$AB$1315,DataRegularSeason20242025!$B$3:$B$1315, "&lt;=" &amp; DS$1, DataRegularSeason20242025!$E$3:$E$1315, $A12)</f>
        <v>26</v>
      </c>
      <c r="DT12">
        <f>SUMIFS(DataRegularSeason20242025!$AA$3:$AA$1315,DataRegularSeason20242025!$B$3:$B$1315, "&lt;=" &amp; DT$1, DataRegularSeason20242025!$D$3:$D$1315, $A12)+SUMIFS(DataRegularSeason20242025!$AB$3:$AB$1315,DataRegularSeason20242025!$B$3:$B$1315, "&lt;=" &amp; DT$1, DataRegularSeason20242025!$E$3:$E$1315, $A12)</f>
        <v>26</v>
      </c>
      <c r="DU12">
        <f>SUMIFS(DataRegularSeason20242025!$AA$3:$AA$1315,DataRegularSeason20242025!$B$3:$B$1315, "&lt;=" &amp; DU$1, DataRegularSeason20242025!$D$3:$D$1315, $A12)+SUMIFS(DataRegularSeason20242025!$AB$3:$AB$1315,DataRegularSeason20242025!$B$3:$B$1315, "&lt;=" &amp; DU$1, DataRegularSeason20242025!$E$3:$E$1315, $A12)</f>
        <v>26</v>
      </c>
      <c r="DV12">
        <f>SUMIFS(DataRegularSeason20242025!$AA$3:$AA$1315,DataRegularSeason20242025!$B$3:$B$1315, "&lt;=" &amp; DV$1, DataRegularSeason20242025!$D$3:$D$1315, $A12)+SUMIFS(DataRegularSeason20242025!$AB$3:$AB$1315,DataRegularSeason20242025!$B$3:$B$1315, "&lt;=" &amp; DV$1, DataRegularSeason20242025!$E$3:$E$1315, $A12)</f>
        <v>26</v>
      </c>
      <c r="DW12">
        <f>SUMIFS(DataRegularSeason20242025!$AA$3:$AA$1315,DataRegularSeason20242025!$B$3:$B$1315, "&lt;=" &amp; DW$1, DataRegularSeason20242025!$D$3:$D$1315, $A12)+SUMIFS(DataRegularSeason20242025!$AB$3:$AB$1315,DataRegularSeason20242025!$B$3:$B$1315, "&lt;=" &amp; DW$1, DataRegularSeason20242025!$E$3:$E$1315, $A12)</f>
        <v>26</v>
      </c>
      <c r="DX12">
        <f>SUMIFS(DataRegularSeason20242025!$AA$3:$AA$1315,DataRegularSeason20242025!$B$3:$B$1315, "&lt;=" &amp; DX$1, DataRegularSeason20242025!$D$3:$D$1315, $A12)+SUMIFS(DataRegularSeason20242025!$AB$3:$AB$1315,DataRegularSeason20242025!$B$3:$B$1315, "&lt;=" &amp; DX$1, DataRegularSeason20242025!$E$3:$E$1315, $A12)</f>
        <v>26</v>
      </c>
      <c r="DY12">
        <f>SUMIFS(DataRegularSeason20242025!$AA$3:$AA$1315,DataRegularSeason20242025!$B$3:$B$1315, "&lt;=" &amp; DY$1, DataRegularSeason20242025!$D$3:$D$1315, $A12)+SUMIFS(DataRegularSeason20242025!$AB$3:$AB$1315,DataRegularSeason20242025!$B$3:$B$1315, "&lt;=" &amp; DY$1, DataRegularSeason20242025!$E$3:$E$1315, $A12)</f>
        <v>26</v>
      </c>
      <c r="DZ12">
        <f>SUMIFS(DataRegularSeason20242025!$AA$3:$AA$1315,DataRegularSeason20242025!$B$3:$B$1315, "&lt;=" &amp; DZ$1, DataRegularSeason20242025!$D$3:$D$1315, $A12)+SUMIFS(DataRegularSeason20242025!$AB$3:$AB$1315,DataRegularSeason20242025!$B$3:$B$1315, "&lt;=" &amp; DZ$1, DataRegularSeason20242025!$E$3:$E$1315, $A12)</f>
        <v>26</v>
      </c>
      <c r="EA12">
        <f>SUMIFS(DataRegularSeason20242025!$AA$3:$AA$1315,DataRegularSeason20242025!$B$3:$B$1315, "&lt;=" &amp; EA$1, DataRegularSeason20242025!$D$3:$D$1315, $A12)+SUMIFS(DataRegularSeason20242025!$AB$3:$AB$1315,DataRegularSeason20242025!$B$3:$B$1315, "&lt;=" &amp; EA$1, DataRegularSeason20242025!$E$3:$E$1315, $A12)</f>
        <v>26</v>
      </c>
      <c r="EB12">
        <f>SUMIFS(DataRegularSeason20242025!$AA$3:$AA$1315,DataRegularSeason20242025!$B$3:$B$1315, "&lt;=" &amp; EB$1, DataRegularSeason20242025!$D$3:$D$1315, $A12)+SUMIFS(DataRegularSeason20242025!$AB$3:$AB$1315,DataRegularSeason20242025!$B$3:$B$1315, "&lt;=" &amp; EB$1, DataRegularSeason20242025!$E$3:$E$1315, $A12)</f>
        <v>26</v>
      </c>
      <c r="EC12">
        <f>SUMIFS(DataRegularSeason20242025!$AA$3:$AA$1315,DataRegularSeason20242025!$B$3:$B$1315, "&lt;=" &amp; EC$1, DataRegularSeason20242025!$D$3:$D$1315, $A12)+SUMIFS(DataRegularSeason20242025!$AB$3:$AB$1315,DataRegularSeason20242025!$B$3:$B$1315, "&lt;=" &amp; EC$1, DataRegularSeason20242025!$E$3:$E$1315, $A12)</f>
        <v>26</v>
      </c>
      <c r="ED12">
        <f>SUMIFS(DataRegularSeason20242025!$AA$3:$AA$1315,DataRegularSeason20242025!$B$3:$B$1315, "&lt;=" &amp; ED$1, DataRegularSeason20242025!$D$3:$D$1315, $A12)+SUMIFS(DataRegularSeason20242025!$AB$3:$AB$1315,DataRegularSeason20242025!$B$3:$B$1315, "&lt;=" &amp; ED$1, DataRegularSeason20242025!$E$3:$E$1315, $A12)</f>
        <v>26</v>
      </c>
      <c r="EE12">
        <f>SUMIFS(DataRegularSeason20242025!$AA$3:$AA$1315,DataRegularSeason20242025!$B$3:$B$1315, "&lt;=" &amp; EE$1, DataRegularSeason20242025!$D$3:$D$1315, $A12)+SUMIFS(DataRegularSeason20242025!$AB$3:$AB$1315,DataRegularSeason20242025!$B$3:$B$1315, "&lt;=" &amp; EE$1, DataRegularSeason20242025!$E$3:$E$1315, $A12)</f>
        <v>26</v>
      </c>
      <c r="EF12">
        <f>SUMIFS(DataRegularSeason20242025!$AA$3:$AA$1315,DataRegularSeason20242025!$B$3:$B$1315, "&lt;=" &amp; EF$1, DataRegularSeason20242025!$D$3:$D$1315, $A12)+SUMIFS(DataRegularSeason20242025!$AB$3:$AB$1315,DataRegularSeason20242025!$B$3:$B$1315, "&lt;=" &amp; EF$1, DataRegularSeason20242025!$E$3:$E$1315, $A12)</f>
        <v>26</v>
      </c>
      <c r="EG12">
        <f>SUMIFS(DataRegularSeason20242025!$AA$3:$AA$1315,DataRegularSeason20242025!$B$3:$B$1315, "&lt;=" &amp; EG$1, DataRegularSeason20242025!$D$3:$D$1315, $A12)+SUMIFS(DataRegularSeason20242025!$AB$3:$AB$1315,DataRegularSeason20242025!$B$3:$B$1315, "&lt;=" &amp; EG$1, DataRegularSeason20242025!$E$3:$E$1315, $A12)</f>
        <v>26</v>
      </c>
      <c r="EH12">
        <f>SUMIFS(DataRegularSeason20242025!$AA$3:$AA$1315,DataRegularSeason20242025!$B$3:$B$1315, "&lt;=" &amp; EH$1, DataRegularSeason20242025!$D$3:$D$1315, $A12)+SUMIFS(DataRegularSeason20242025!$AB$3:$AB$1315,DataRegularSeason20242025!$B$3:$B$1315, "&lt;=" &amp; EH$1, DataRegularSeason20242025!$E$3:$E$1315, $A12)</f>
        <v>26</v>
      </c>
      <c r="EI12">
        <f>SUMIFS(DataRegularSeason20242025!$AA$3:$AA$1315,DataRegularSeason20242025!$B$3:$B$1315, "&lt;=" &amp; EI$1, DataRegularSeason20242025!$D$3:$D$1315, $A12)+SUMIFS(DataRegularSeason20242025!$AB$3:$AB$1315,DataRegularSeason20242025!$B$3:$B$1315, "&lt;=" &amp; EI$1, DataRegularSeason20242025!$E$3:$E$1315, $A12)</f>
        <v>26</v>
      </c>
      <c r="EJ12">
        <f>SUMIFS(DataRegularSeason20242025!$AA$3:$AA$1315,DataRegularSeason20242025!$B$3:$B$1315, "&lt;=" &amp; EJ$1, DataRegularSeason20242025!$D$3:$D$1315, $A12)+SUMIFS(DataRegularSeason20242025!$AB$3:$AB$1315,DataRegularSeason20242025!$B$3:$B$1315, "&lt;=" &amp; EJ$1, DataRegularSeason20242025!$E$3:$E$1315, $A12)</f>
        <v>26</v>
      </c>
      <c r="EK12">
        <f>SUMIFS(DataRegularSeason20242025!$AA$3:$AA$1315,DataRegularSeason20242025!$B$3:$B$1315, "&lt;=" &amp; EK$1, DataRegularSeason20242025!$D$3:$D$1315, $A12)+SUMIFS(DataRegularSeason20242025!$AB$3:$AB$1315,DataRegularSeason20242025!$B$3:$B$1315, "&lt;=" &amp; EK$1, DataRegularSeason20242025!$E$3:$E$1315, $A12)</f>
        <v>26</v>
      </c>
      <c r="EL12">
        <f>SUMIFS(DataRegularSeason20242025!$AA$3:$AA$1315,DataRegularSeason20242025!$B$3:$B$1315, "&lt;=" &amp; EL$1, DataRegularSeason20242025!$D$3:$D$1315, $A12)+SUMIFS(DataRegularSeason20242025!$AB$3:$AB$1315,DataRegularSeason20242025!$B$3:$B$1315, "&lt;=" &amp; EL$1, DataRegularSeason20242025!$E$3:$E$1315, $A12)</f>
        <v>26</v>
      </c>
      <c r="EM12">
        <f>SUMIFS(DataRegularSeason20242025!$AA$3:$AA$1315,DataRegularSeason20242025!$B$3:$B$1315, "&lt;=" &amp; EM$1, DataRegularSeason20242025!$D$3:$D$1315, $A12)+SUMIFS(DataRegularSeason20242025!$AB$3:$AB$1315,DataRegularSeason20242025!$B$3:$B$1315, "&lt;=" &amp; EM$1, DataRegularSeason20242025!$E$3:$E$1315, $A12)</f>
        <v>26</v>
      </c>
      <c r="EN12">
        <f>SUMIFS(DataRegularSeason20242025!$AA$3:$AA$1315,DataRegularSeason20242025!$B$3:$B$1315, "&lt;=" &amp; EN$1, DataRegularSeason20242025!$D$3:$D$1315, $A12)+SUMIFS(DataRegularSeason20242025!$AB$3:$AB$1315,DataRegularSeason20242025!$B$3:$B$1315, "&lt;=" &amp; EN$1, DataRegularSeason20242025!$E$3:$E$1315, $A12)</f>
        <v>26</v>
      </c>
      <c r="EO12">
        <f>SUMIFS(DataRegularSeason20242025!$AA$3:$AA$1315,DataRegularSeason20242025!$B$3:$B$1315, "&lt;=" &amp; EO$1, DataRegularSeason20242025!$D$3:$D$1315, $A12)+SUMIFS(DataRegularSeason20242025!$AB$3:$AB$1315,DataRegularSeason20242025!$B$3:$B$1315, "&lt;=" &amp; EO$1, DataRegularSeason20242025!$E$3:$E$1315, $A12)</f>
        <v>26</v>
      </c>
      <c r="EP12">
        <f>SUMIFS(DataRegularSeason20242025!$AA$3:$AA$1315,DataRegularSeason20242025!$B$3:$B$1315, "&lt;=" &amp; EP$1, DataRegularSeason20242025!$D$3:$D$1315, $A12)+SUMIFS(DataRegularSeason20242025!$AB$3:$AB$1315,DataRegularSeason20242025!$B$3:$B$1315, "&lt;=" &amp; EP$1, DataRegularSeason20242025!$E$3:$E$1315, $A12)</f>
        <v>26</v>
      </c>
      <c r="EQ12">
        <f>SUMIFS(DataRegularSeason20242025!$AA$3:$AA$1315,DataRegularSeason20242025!$B$3:$B$1315, "&lt;=" &amp; EQ$1, DataRegularSeason20242025!$D$3:$D$1315, $A12)+SUMIFS(DataRegularSeason20242025!$AB$3:$AB$1315,DataRegularSeason20242025!$B$3:$B$1315, "&lt;=" &amp; EQ$1, DataRegularSeason20242025!$E$3:$E$1315, $A12)</f>
        <v>26</v>
      </c>
      <c r="ER12">
        <f>SUMIFS(DataRegularSeason20242025!$AA$3:$AA$1315,DataRegularSeason20242025!$B$3:$B$1315, "&lt;=" &amp; ER$1, DataRegularSeason20242025!$D$3:$D$1315, $A12)+SUMIFS(DataRegularSeason20242025!$AB$3:$AB$1315,DataRegularSeason20242025!$B$3:$B$1315, "&lt;=" &amp; ER$1, DataRegularSeason20242025!$E$3:$E$1315, $A12)</f>
        <v>26</v>
      </c>
      <c r="ES12">
        <f>SUMIFS(DataRegularSeason20242025!$AA$3:$AA$1315,DataRegularSeason20242025!$B$3:$B$1315, "&lt;=" &amp; ES$1, DataRegularSeason20242025!$D$3:$D$1315, $A12)+SUMIFS(DataRegularSeason20242025!$AB$3:$AB$1315,DataRegularSeason20242025!$B$3:$B$1315, "&lt;=" &amp; ES$1, DataRegularSeason20242025!$E$3:$E$1315, $A12)</f>
        <v>26</v>
      </c>
      <c r="ET12">
        <f>SUMIFS(DataRegularSeason20242025!$AA$3:$AA$1315,DataRegularSeason20242025!$B$3:$B$1315, "&lt;=" &amp; ET$1, DataRegularSeason20242025!$D$3:$D$1315, $A12)+SUMIFS(DataRegularSeason20242025!$AB$3:$AB$1315,DataRegularSeason20242025!$B$3:$B$1315, "&lt;=" &amp; ET$1, DataRegularSeason20242025!$E$3:$E$1315, $A12)</f>
        <v>26</v>
      </c>
      <c r="EU12">
        <f>SUMIFS(DataRegularSeason20242025!$AA$3:$AA$1315,DataRegularSeason20242025!$B$3:$B$1315, "&lt;=" &amp; EU$1, DataRegularSeason20242025!$D$3:$D$1315, $A12)+SUMIFS(DataRegularSeason20242025!$AB$3:$AB$1315,DataRegularSeason20242025!$B$3:$B$1315, "&lt;=" &amp; EU$1, DataRegularSeason20242025!$E$3:$E$1315, $A12)</f>
        <v>26</v>
      </c>
      <c r="EV12">
        <f>SUMIFS(DataRegularSeason20242025!$AA$3:$AA$1315,DataRegularSeason20242025!$B$3:$B$1315, "&lt;=" &amp; EV$1, DataRegularSeason20242025!$D$3:$D$1315, $A12)+SUMIFS(DataRegularSeason20242025!$AB$3:$AB$1315,DataRegularSeason20242025!$B$3:$B$1315, "&lt;=" &amp; EV$1, DataRegularSeason20242025!$E$3:$E$1315, $A12)</f>
        <v>26</v>
      </c>
      <c r="EW12">
        <f>SUMIFS(DataRegularSeason20242025!$AA$3:$AA$1315,DataRegularSeason20242025!$B$3:$B$1315, "&lt;=" &amp; EW$1, DataRegularSeason20242025!$D$3:$D$1315, $A12)+SUMIFS(DataRegularSeason20242025!$AB$3:$AB$1315,DataRegularSeason20242025!$B$3:$B$1315, "&lt;=" &amp; EW$1, DataRegularSeason20242025!$E$3:$E$1315, $A12)</f>
        <v>26</v>
      </c>
      <c r="EX12">
        <f>SUMIFS(DataRegularSeason20242025!$AA$3:$AA$1315,DataRegularSeason20242025!$B$3:$B$1315, "&lt;=" &amp; EX$1, DataRegularSeason20242025!$D$3:$D$1315, $A12)+SUMIFS(DataRegularSeason20242025!$AB$3:$AB$1315,DataRegularSeason20242025!$B$3:$B$1315, "&lt;=" &amp; EX$1, DataRegularSeason20242025!$E$3:$E$1315, $A12)</f>
        <v>26</v>
      </c>
      <c r="EY12">
        <f>SUMIFS(DataRegularSeason20242025!$AA$3:$AA$1315,DataRegularSeason20242025!$B$3:$B$1315, "&lt;=" &amp; EY$1, DataRegularSeason20242025!$D$3:$D$1315, $A12)+SUMIFS(DataRegularSeason20242025!$AB$3:$AB$1315,DataRegularSeason20242025!$B$3:$B$1315, "&lt;=" &amp; EY$1, DataRegularSeason20242025!$E$3:$E$1315, $A12)</f>
        <v>26</v>
      </c>
      <c r="EZ12">
        <f>SUMIFS(DataRegularSeason20242025!$AA$3:$AA$1315,DataRegularSeason20242025!$B$3:$B$1315, "&lt;=" &amp; EZ$1, DataRegularSeason20242025!$D$3:$D$1315, $A12)+SUMIFS(DataRegularSeason20242025!$AB$3:$AB$1315,DataRegularSeason20242025!$B$3:$B$1315, "&lt;=" &amp; EZ$1, DataRegularSeason20242025!$E$3:$E$1315, $A12)</f>
        <v>26</v>
      </c>
      <c r="FA12">
        <f>SUMIFS(DataRegularSeason20242025!$AA$3:$AA$1315,DataRegularSeason20242025!$B$3:$B$1315, "&lt;=" &amp; FA$1, DataRegularSeason20242025!$D$3:$D$1315, $A12)+SUMIFS(DataRegularSeason20242025!$AB$3:$AB$1315,DataRegularSeason20242025!$B$3:$B$1315, "&lt;=" &amp; FA$1, DataRegularSeason20242025!$E$3:$E$1315, $A12)</f>
        <v>26</v>
      </c>
      <c r="FB12">
        <f>SUMIFS(DataRegularSeason20242025!$AA$3:$AA$1315,DataRegularSeason20242025!$B$3:$B$1315, "&lt;=" &amp; FB$1, DataRegularSeason20242025!$D$3:$D$1315, $A12)+SUMIFS(DataRegularSeason20242025!$AB$3:$AB$1315,DataRegularSeason20242025!$B$3:$B$1315, "&lt;=" &amp; FB$1, DataRegularSeason20242025!$E$3:$E$1315, $A12)</f>
        <v>26</v>
      </c>
      <c r="FC12">
        <f>SUMIFS(DataRegularSeason20242025!$AA$3:$AA$1315,DataRegularSeason20242025!$B$3:$B$1315, "&lt;=" &amp; FC$1, DataRegularSeason20242025!$D$3:$D$1315, $A12)+SUMIFS(DataRegularSeason20242025!$AB$3:$AB$1315,DataRegularSeason20242025!$B$3:$B$1315, "&lt;=" &amp; FC$1, DataRegularSeason20242025!$E$3:$E$1315, $A12)</f>
        <v>26</v>
      </c>
      <c r="FD12">
        <f>SUMIFS(DataRegularSeason20242025!$AA$3:$AA$1315,DataRegularSeason20242025!$B$3:$B$1315, "&lt;=" &amp; FD$1, DataRegularSeason20242025!$D$3:$D$1315, $A12)+SUMIFS(DataRegularSeason20242025!$AB$3:$AB$1315,DataRegularSeason20242025!$B$3:$B$1315, "&lt;=" &amp; FD$1, DataRegularSeason20242025!$E$3:$E$1315, $A12)</f>
        <v>26</v>
      </c>
      <c r="FE12">
        <f>SUMIFS(DataRegularSeason20242025!$AA$3:$AA$1315,DataRegularSeason20242025!$B$3:$B$1315, "&lt;=" &amp; FE$1, DataRegularSeason20242025!$D$3:$D$1315, $A12)+SUMIFS(DataRegularSeason20242025!$AB$3:$AB$1315,DataRegularSeason20242025!$B$3:$B$1315, "&lt;=" &amp; FE$1, DataRegularSeason20242025!$E$3:$E$1315, $A12)</f>
        <v>26</v>
      </c>
      <c r="FF12">
        <f>SUMIFS(DataRegularSeason20242025!$AA$3:$AA$1315,DataRegularSeason20242025!$B$3:$B$1315, "&lt;=" &amp; FF$1, DataRegularSeason20242025!$D$3:$D$1315, $A12)+SUMIFS(DataRegularSeason20242025!$AB$3:$AB$1315,DataRegularSeason20242025!$B$3:$B$1315, "&lt;=" &amp; FF$1, DataRegularSeason20242025!$E$3:$E$1315, $A12)</f>
        <v>26</v>
      </c>
      <c r="FG12">
        <f>SUMIFS(DataRegularSeason20242025!$AA$3:$AA$1315,DataRegularSeason20242025!$B$3:$B$1315, "&lt;=" &amp; FG$1, DataRegularSeason20242025!$D$3:$D$1315, $A12)+SUMIFS(DataRegularSeason20242025!$AB$3:$AB$1315,DataRegularSeason20242025!$B$3:$B$1315, "&lt;=" &amp; FG$1, DataRegularSeason20242025!$E$3:$E$1315, $A12)</f>
        <v>26</v>
      </c>
      <c r="FH12">
        <f>SUMIFS(DataRegularSeason20242025!$AA$3:$AA$1315,DataRegularSeason20242025!$B$3:$B$1315, "&lt;=" &amp; FH$1, DataRegularSeason20242025!$D$3:$D$1315, $A12)+SUMIFS(DataRegularSeason20242025!$AB$3:$AB$1315,DataRegularSeason20242025!$B$3:$B$1315, "&lt;=" &amp; FH$1, DataRegularSeason20242025!$E$3:$E$1315, $A12)</f>
        <v>26</v>
      </c>
      <c r="FI12">
        <f>SUMIFS(DataRegularSeason20242025!$AA$3:$AA$1315,DataRegularSeason20242025!$B$3:$B$1315, "&lt;=" &amp; FI$1, DataRegularSeason20242025!$D$3:$D$1315, $A12)+SUMIFS(DataRegularSeason20242025!$AB$3:$AB$1315,DataRegularSeason20242025!$B$3:$B$1315, "&lt;=" &amp; FI$1, DataRegularSeason20242025!$E$3:$E$1315, $A12)</f>
        <v>26</v>
      </c>
      <c r="FJ12">
        <f>SUMIFS(DataRegularSeason20242025!$AA$3:$AA$1315,DataRegularSeason20242025!$B$3:$B$1315, "&lt;=" &amp; FJ$1, DataRegularSeason20242025!$D$3:$D$1315, $A12)+SUMIFS(DataRegularSeason20242025!$AB$3:$AB$1315,DataRegularSeason20242025!$B$3:$B$1315, "&lt;=" &amp; FJ$1, DataRegularSeason20242025!$E$3:$E$1315, $A12)</f>
        <v>26</v>
      </c>
      <c r="FK12">
        <f>SUMIFS(DataRegularSeason20242025!$AA$3:$AA$1315,DataRegularSeason20242025!$B$3:$B$1315, "&lt;=" &amp; FK$1, DataRegularSeason20242025!$D$3:$D$1315, $A12)+SUMIFS(DataRegularSeason20242025!$AB$3:$AB$1315,DataRegularSeason20242025!$B$3:$B$1315, "&lt;=" &amp; FK$1, DataRegularSeason20242025!$E$3:$E$1315, $A12)</f>
        <v>26</v>
      </c>
      <c r="FL12">
        <f>SUMIFS(DataRegularSeason20242025!$AA$3:$AA$1315,DataRegularSeason20242025!$B$3:$B$1315, "&lt;=" &amp; FL$1, DataRegularSeason20242025!$D$3:$D$1315, $A12)+SUMIFS(DataRegularSeason20242025!$AB$3:$AB$1315,DataRegularSeason20242025!$B$3:$B$1315, "&lt;=" &amp; FL$1, DataRegularSeason20242025!$E$3:$E$1315, $A12)</f>
        <v>26</v>
      </c>
      <c r="FM12">
        <f>SUMIFS(DataRegularSeason20242025!$AA$3:$AA$1315,DataRegularSeason20242025!$B$3:$B$1315, "&lt;=" &amp; FM$1, DataRegularSeason20242025!$D$3:$D$1315, $A12)+SUMIFS(DataRegularSeason20242025!$AB$3:$AB$1315,DataRegularSeason20242025!$B$3:$B$1315, "&lt;=" &amp; FM$1, DataRegularSeason20242025!$E$3:$E$1315, $A12)</f>
        <v>26</v>
      </c>
      <c r="FN12">
        <f>SUMIFS(DataRegularSeason20242025!$AA$3:$AA$1315,DataRegularSeason20242025!$B$3:$B$1315, "&lt;=" &amp; FN$1, DataRegularSeason20242025!$D$3:$D$1315, $A12)+SUMIFS(DataRegularSeason20242025!$AB$3:$AB$1315,DataRegularSeason20242025!$B$3:$B$1315, "&lt;=" &amp; FN$1, DataRegularSeason20242025!$E$3:$E$1315, $A12)</f>
        <v>26</v>
      </c>
      <c r="FO12">
        <f>SUMIFS(DataRegularSeason20242025!$AA$3:$AA$1315,DataRegularSeason20242025!$B$3:$B$1315, "&lt;=" &amp; FO$1, DataRegularSeason20242025!$D$3:$D$1315, $A12)+SUMIFS(DataRegularSeason20242025!$AB$3:$AB$1315,DataRegularSeason20242025!$B$3:$B$1315, "&lt;=" &amp; FO$1, DataRegularSeason20242025!$E$3:$E$1315, $A12)</f>
        <v>26</v>
      </c>
      <c r="FP12">
        <f>SUMIFS(DataRegularSeason20242025!$AA$3:$AA$1315,DataRegularSeason20242025!$B$3:$B$1315, "&lt;=" &amp; FP$1, DataRegularSeason20242025!$D$3:$D$1315, $A12)+SUMIFS(DataRegularSeason20242025!$AB$3:$AB$1315,DataRegularSeason20242025!$B$3:$B$1315, "&lt;=" &amp; FP$1, DataRegularSeason20242025!$E$3:$E$1315, $A12)</f>
        <v>26</v>
      </c>
      <c r="FQ12">
        <f>SUMIFS(DataRegularSeason20242025!$AA$3:$AA$1315,DataRegularSeason20242025!$B$3:$B$1315, "&lt;=" &amp; FQ$1, DataRegularSeason20242025!$D$3:$D$1315, $A12)+SUMIFS(DataRegularSeason20242025!$AB$3:$AB$1315,DataRegularSeason20242025!$B$3:$B$1315, "&lt;=" &amp; FQ$1, DataRegularSeason20242025!$E$3:$E$1315, $A12)</f>
        <v>26</v>
      </c>
      <c r="FR12">
        <f>SUMIFS(DataRegularSeason20242025!$AA$3:$AA$1315,DataRegularSeason20242025!$B$3:$B$1315, "&lt;=" &amp; FR$1, DataRegularSeason20242025!$D$3:$D$1315, $A12)+SUMIFS(DataRegularSeason20242025!$AB$3:$AB$1315,DataRegularSeason20242025!$B$3:$B$1315, "&lt;=" &amp; FR$1, DataRegularSeason20242025!$E$3:$E$1315, $A12)</f>
        <v>26</v>
      </c>
      <c r="FS12">
        <f>SUMIFS(DataRegularSeason20242025!$AA$3:$AA$1315,DataRegularSeason20242025!$B$3:$B$1315, "&lt;=" &amp; FS$1, DataRegularSeason20242025!$D$3:$D$1315, $A12)+SUMIFS(DataRegularSeason20242025!$AB$3:$AB$1315,DataRegularSeason20242025!$B$3:$B$1315, "&lt;=" &amp; FS$1, DataRegularSeason20242025!$E$3:$E$1315, $A12)</f>
        <v>26</v>
      </c>
      <c r="FT12">
        <f>SUMIFS(DataRegularSeason20242025!$AA$3:$AA$1315,DataRegularSeason20242025!$B$3:$B$1315, "&lt;=" &amp; FT$1, DataRegularSeason20242025!$D$3:$D$1315, $A12)+SUMIFS(DataRegularSeason20242025!$AB$3:$AB$1315,DataRegularSeason20242025!$B$3:$B$1315, "&lt;=" &amp; FT$1, DataRegularSeason20242025!$E$3:$E$1315, $A12)</f>
        <v>26</v>
      </c>
      <c r="FU12">
        <f>SUMIFS(DataRegularSeason20242025!$AA$3:$AA$1315,DataRegularSeason20242025!$B$3:$B$1315, "&lt;=" &amp; FU$1, DataRegularSeason20242025!$D$3:$D$1315, $A12)+SUMIFS(DataRegularSeason20242025!$AB$3:$AB$1315,DataRegularSeason20242025!$B$3:$B$1315, "&lt;=" &amp; FU$1, DataRegularSeason20242025!$E$3:$E$1315, $A12)</f>
        <v>26</v>
      </c>
      <c r="FV12">
        <f>SUMIFS(DataRegularSeason20242025!$AA$3:$AA$1315,DataRegularSeason20242025!$B$3:$B$1315, "&lt;=" &amp; FV$1, DataRegularSeason20242025!$D$3:$D$1315, $A12)+SUMIFS(DataRegularSeason20242025!$AB$3:$AB$1315,DataRegularSeason20242025!$B$3:$B$1315, "&lt;=" &amp; FV$1, DataRegularSeason20242025!$E$3:$E$1315, $A12)</f>
        <v>26</v>
      </c>
      <c r="FW12">
        <f>SUMIFS(DataRegularSeason20242025!$AA$3:$AA$1315,DataRegularSeason20242025!$B$3:$B$1315, "&lt;=" &amp; FW$1, DataRegularSeason20242025!$D$3:$D$1315, $A12)+SUMIFS(DataRegularSeason20242025!$AB$3:$AB$1315,DataRegularSeason20242025!$B$3:$B$1315, "&lt;=" &amp; FW$1, DataRegularSeason20242025!$E$3:$E$1315, $A12)</f>
        <v>26</v>
      </c>
      <c r="FX12">
        <f>SUMIFS(DataRegularSeason20242025!$AA$3:$AA$1315,DataRegularSeason20242025!$B$3:$B$1315, "&lt;=" &amp; FX$1, DataRegularSeason20242025!$D$3:$D$1315, $A12)+SUMIFS(DataRegularSeason20242025!$AB$3:$AB$1315,DataRegularSeason20242025!$B$3:$B$1315, "&lt;=" &amp; FX$1, DataRegularSeason20242025!$E$3:$E$1315, $A12)</f>
        <v>26</v>
      </c>
      <c r="FY12">
        <f>SUMIFS(DataRegularSeason20242025!$AA$3:$AA$1315,DataRegularSeason20242025!$B$3:$B$1315, "&lt;=" &amp; FY$1, DataRegularSeason20242025!$D$3:$D$1315, $A12)+SUMIFS(DataRegularSeason20242025!$AB$3:$AB$1315,DataRegularSeason20242025!$B$3:$B$1315, "&lt;=" &amp; FY$1, DataRegularSeason20242025!$E$3:$E$1315, $A12)</f>
        <v>26</v>
      </c>
      <c r="FZ12">
        <f>SUMIFS(DataRegularSeason20242025!$AA$3:$AA$1315,DataRegularSeason20242025!$B$3:$B$1315, "&lt;=" &amp; FZ$1, DataRegularSeason20242025!$D$3:$D$1315, $A12)+SUMIFS(DataRegularSeason20242025!$AB$3:$AB$1315,DataRegularSeason20242025!$B$3:$B$1315, "&lt;=" &amp; FZ$1, DataRegularSeason20242025!$E$3:$E$1315, $A12)</f>
        <v>26</v>
      </c>
      <c r="GA12">
        <f>SUMIFS(DataRegularSeason20242025!$AA$3:$AA$1315,DataRegularSeason20242025!$B$3:$B$1315, "&lt;=" &amp; GA$1, DataRegularSeason20242025!$D$3:$D$1315, $A12)+SUMIFS(DataRegularSeason20242025!$AB$3:$AB$1315,DataRegularSeason20242025!$B$3:$B$1315, "&lt;=" &amp; GA$1, DataRegularSeason20242025!$E$3:$E$1315, $A12)</f>
        <v>26</v>
      </c>
      <c r="GB12">
        <f>SUMIFS(DataRegularSeason20242025!$AA$3:$AA$1315,DataRegularSeason20242025!$B$3:$B$1315, "&lt;=" &amp; GB$1, DataRegularSeason20242025!$D$3:$D$1315, $A12)+SUMIFS(DataRegularSeason20242025!$AB$3:$AB$1315,DataRegularSeason20242025!$B$3:$B$1315, "&lt;=" &amp; GB$1, DataRegularSeason20242025!$E$3:$E$1315, $A12)</f>
        <v>26</v>
      </c>
      <c r="GC12">
        <f>SUMIFS(DataRegularSeason20242025!$AA$3:$AA$1315,DataRegularSeason20242025!$B$3:$B$1315, "&lt;=" &amp; GC$1, DataRegularSeason20242025!$D$3:$D$1315, $A12)+SUMIFS(DataRegularSeason20242025!$AB$3:$AB$1315,DataRegularSeason20242025!$B$3:$B$1315, "&lt;=" &amp; GC$1, DataRegularSeason20242025!$E$3:$E$1315, $A12)</f>
        <v>26</v>
      </c>
      <c r="GD12">
        <f>SUMIFS(DataRegularSeason20242025!$AA$3:$AA$1315,DataRegularSeason20242025!$B$3:$B$1315, "&lt;=" &amp; GD$1, DataRegularSeason20242025!$D$3:$D$1315, $A12)+SUMIFS(DataRegularSeason20242025!$AB$3:$AB$1315,DataRegularSeason20242025!$B$3:$B$1315, "&lt;=" &amp; GD$1, DataRegularSeason20242025!$E$3:$E$1315, $A12)</f>
        <v>26</v>
      </c>
      <c r="GE12">
        <f>SUMIFS(DataRegularSeason20242025!$AA$3:$AA$1315,DataRegularSeason20242025!$B$3:$B$1315, "&lt;=" &amp; GE$1, DataRegularSeason20242025!$D$3:$D$1315, $A12)+SUMIFS(DataRegularSeason20242025!$AB$3:$AB$1315,DataRegularSeason20242025!$B$3:$B$1315, "&lt;=" &amp; GE$1, DataRegularSeason20242025!$E$3:$E$1315, $A12)</f>
        <v>26</v>
      </c>
      <c r="GF12">
        <f>SUMIFS(DataRegularSeason20242025!$AA$3:$AA$1315,DataRegularSeason20242025!$B$3:$B$1315, "&lt;=" &amp; GF$1, DataRegularSeason20242025!$D$3:$D$1315, $A12)+SUMIFS(DataRegularSeason20242025!$AB$3:$AB$1315,DataRegularSeason20242025!$B$3:$B$1315, "&lt;=" &amp; GF$1, DataRegularSeason20242025!$E$3:$E$1315, $A12)</f>
        <v>26</v>
      </c>
      <c r="GG12">
        <f>SUMIFS(DataRegularSeason20242025!$AA$3:$AA$1315,DataRegularSeason20242025!$B$3:$B$1315, "&lt;=" &amp; GG$1, DataRegularSeason20242025!$D$3:$D$1315, $A12)+SUMIFS(DataRegularSeason20242025!$AB$3:$AB$1315,DataRegularSeason20242025!$B$3:$B$1315, "&lt;=" &amp; GG$1, DataRegularSeason20242025!$E$3:$E$1315, $A12)</f>
        <v>26</v>
      </c>
      <c r="GH12">
        <f>SUMIFS(DataRegularSeason20242025!$AA$3:$AA$1315,DataRegularSeason20242025!$B$3:$B$1315, "&lt;=" &amp; GH$1, DataRegularSeason20242025!$D$3:$D$1315, $A12)+SUMIFS(DataRegularSeason20242025!$AB$3:$AB$1315,DataRegularSeason20242025!$B$3:$B$1315, "&lt;=" &amp; GH$1, DataRegularSeason20242025!$E$3:$E$1315, $A12)</f>
        <v>26</v>
      </c>
      <c r="GI12">
        <f>SUMIFS(DataRegularSeason20242025!$AA$3:$AA$1315,DataRegularSeason20242025!$B$3:$B$1315, "&lt;=" &amp; GI$1, DataRegularSeason20242025!$D$3:$D$1315, $A12)+SUMIFS(DataRegularSeason20242025!$AB$3:$AB$1315,DataRegularSeason20242025!$B$3:$B$1315, "&lt;=" &amp; GI$1, DataRegularSeason20242025!$E$3:$E$1315, $A12)</f>
        <v>26</v>
      </c>
      <c r="GJ12">
        <f>SUMIFS(DataRegularSeason20242025!$AA$3:$AA$1315,DataRegularSeason20242025!$B$3:$B$1315, "&lt;=" &amp; GJ$1, DataRegularSeason20242025!$D$3:$D$1315, $A12)+SUMIFS(DataRegularSeason20242025!$AB$3:$AB$1315,DataRegularSeason20242025!$B$3:$B$1315, "&lt;=" &amp; GJ$1, DataRegularSeason20242025!$E$3:$E$1315, $A12)</f>
        <v>26</v>
      </c>
      <c r="GK12">
        <f>SUMIFS(DataRegularSeason20242025!$AA$3:$AA$1315,DataRegularSeason20242025!$B$3:$B$1315, "&lt;=" &amp; GK$1, DataRegularSeason20242025!$D$3:$D$1315, $A12)+SUMIFS(DataRegularSeason20242025!$AB$3:$AB$1315,DataRegularSeason20242025!$B$3:$B$1315, "&lt;=" &amp; GK$1, DataRegularSeason20242025!$E$3:$E$1315, $A12)</f>
        <v>26</v>
      </c>
      <c r="GL12">
        <f>SUMIFS(DataRegularSeason20242025!$AA$3:$AA$1315,DataRegularSeason20242025!$B$3:$B$1315, "&lt;=" &amp; GL$1, DataRegularSeason20242025!$D$3:$D$1315, $A12)+SUMIFS(DataRegularSeason20242025!$AB$3:$AB$1315,DataRegularSeason20242025!$B$3:$B$1315, "&lt;=" &amp; GL$1, DataRegularSeason20242025!$E$3:$E$1315, $A12)</f>
        <v>26</v>
      </c>
      <c r="GM12">
        <f>SUMIFS(DataRegularSeason20242025!$AA$3:$AA$1315,DataRegularSeason20242025!$B$3:$B$1315, "&lt;=" &amp; GM$1, DataRegularSeason20242025!$D$3:$D$1315, $A12)+SUMIFS(DataRegularSeason20242025!$AB$3:$AB$1315,DataRegularSeason20242025!$B$3:$B$1315, "&lt;=" &amp; GM$1, DataRegularSeason20242025!$E$3:$E$1315, $A12)</f>
        <v>26</v>
      </c>
      <c r="GN12">
        <f>SUMIFS(DataRegularSeason20242025!$AA$3:$AA$1315,DataRegularSeason20242025!$B$3:$B$1315, "&lt;=" &amp; GN$1, DataRegularSeason20242025!$D$3:$D$1315, $A12)+SUMIFS(DataRegularSeason20242025!$AB$3:$AB$1315,DataRegularSeason20242025!$B$3:$B$1315, "&lt;=" &amp; GN$1, DataRegularSeason20242025!$E$3:$E$1315, $A12)</f>
        <v>26</v>
      </c>
      <c r="GO12">
        <f>SUMIFS(DataRegularSeason20242025!$AA$3:$AA$1315,DataRegularSeason20242025!$B$3:$B$1315, "&lt;=" &amp; GO$1, DataRegularSeason20242025!$D$3:$D$1315, $A12)+SUMIFS(DataRegularSeason20242025!$AB$3:$AB$1315,DataRegularSeason20242025!$B$3:$B$1315, "&lt;=" &amp; GO$1, DataRegularSeason20242025!$E$3:$E$1315, $A12)</f>
        <v>26</v>
      </c>
      <c r="GP12">
        <f>SUMIFS(DataRegularSeason20242025!$AA$3:$AA$1315,DataRegularSeason20242025!$B$3:$B$1315, "&lt;=" &amp; GP$1, DataRegularSeason20242025!$D$3:$D$1315, $A12)+SUMIFS(DataRegularSeason20242025!$AB$3:$AB$1315,DataRegularSeason20242025!$B$3:$B$1315, "&lt;=" &amp; GP$1, DataRegularSeason20242025!$E$3:$E$1315, $A12)</f>
        <v>26</v>
      </c>
      <c r="GQ12">
        <f>SUMIFS(DataRegularSeason20242025!$AA$3:$AA$1315,DataRegularSeason20242025!$B$3:$B$1315, "&lt;=" &amp; GQ$1, DataRegularSeason20242025!$D$3:$D$1315, $A12)+SUMIFS(DataRegularSeason20242025!$AB$3:$AB$1315,DataRegularSeason20242025!$B$3:$B$1315, "&lt;=" &amp; GQ$1, DataRegularSeason20242025!$E$3:$E$1315, $A12)</f>
        <v>26</v>
      </c>
      <c r="GR12">
        <f>SUMIFS(DataRegularSeason20242025!$AA$3:$AA$1315,DataRegularSeason20242025!$B$3:$B$1315, "&lt;=" &amp; GR$1, DataRegularSeason20242025!$D$3:$D$1315, $A12)+SUMIFS(DataRegularSeason20242025!$AB$3:$AB$1315,DataRegularSeason20242025!$B$3:$B$1315, "&lt;=" &amp; GR$1, DataRegularSeason20242025!$E$3:$E$1315, $A12)</f>
        <v>26</v>
      </c>
      <c r="GS12">
        <f>SUMIFS(DataRegularSeason20242025!$AA$3:$AA$1315,DataRegularSeason20242025!$B$3:$B$1315, "&lt;=" &amp; GS$1, DataRegularSeason20242025!$D$3:$D$1315, $A12)+SUMIFS(DataRegularSeason20242025!$AB$3:$AB$1315,DataRegularSeason20242025!$B$3:$B$1315, "&lt;=" &amp; GS$1, DataRegularSeason20242025!$E$3:$E$1315, $A12)</f>
        <v>26</v>
      </c>
      <c r="GT12">
        <f>SUMIFS(DataRegularSeason20242025!$AA$3:$AA$1315,DataRegularSeason20242025!$B$3:$B$1315, "&lt;=" &amp; GT$1, DataRegularSeason20242025!$D$3:$D$1315, $A12)+SUMIFS(DataRegularSeason20242025!$AB$3:$AB$1315,DataRegularSeason20242025!$B$3:$B$1315, "&lt;=" &amp; GT$1, DataRegularSeason20242025!$E$3:$E$1315, $A12)</f>
        <v>26</v>
      </c>
      <c r="GU12">
        <f>SUMIFS(DataRegularSeason20242025!$AA$3:$AA$1315,DataRegularSeason20242025!$B$3:$B$1315, "&lt;=" &amp; GU$1, DataRegularSeason20242025!$D$3:$D$1315, $A12)+SUMIFS(DataRegularSeason20242025!$AB$3:$AB$1315,DataRegularSeason20242025!$B$3:$B$1315, "&lt;=" &amp; GU$1, DataRegularSeason20242025!$E$3:$E$1315, $A12)</f>
        <v>26</v>
      </c>
    </row>
    <row r="13" spans="1:275" x14ac:dyDescent="0.25">
      <c r="A13" t="s">
        <v>20</v>
      </c>
      <c r="B13" t="s">
        <v>98</v>
      </c>
      <c r="C13" t="s">
        <v>99</v>
      </c>
      <c r="D13">
        <f>SUMIFS(DataRegularSeason20242025!$AA$3:$AA$1315,DataRegularSeason20242025!$B$3:$B$1315, "&lt;=" &amp; D$1, DataRegularSeason20242025!$D$3:$D$1315, $A13)+SUMIFS(DataRegularSeason20242025!$AB$3:$AB$1315,DataRegularSeason20242025!$B$3:$B$1315, "&lt;=" &amp; D$1, DataRegularSeason20242025!$E$3:$E$1315, $A13)</f>
        <v>0</v>
      </c>
      <c r="E13">
        <f>SUMIFS(DataRegularSeason20242025!$AA$3:$AA$1315,DataRegularSeason20242025!$B$3:$B$1315, "&lt;=" &amp; E$1, DataRegularSeason20242025!$D$3:$D$1315, $A13)+SUMIFS(DataRegularSeason20242025!$AB$3:$AB$1315,DataRegularSeason20242025!$B$3:$B$1315, "&lt;=" &amp; E$1, DataRegularSeason20242025!$E$3:$E$1315, $A13)</f>
        <v>0</v>
      </c>
      <c r="F13">
        <f>SUMIFS(DataRegularSeason20242025!$AA$3:$AA$1315,DataRegularSeason20242025!$B$3:$B$1315, "&lt;=" &amp; F$1, DataRegularSeason20242025!$D$3:$D$1315, $A13)+SUMIFS(DataRegularSeason20242025!$AB$3:$AB$1315,DataRegularSeason20242025!$B$3:$B$1315, "&lt;=" &amp; F$1, DataRegularSeason20242025!$E$3:$E$1315, $A13)</f>
        <v>0</v>
      </c>
      <c r="G13">
        <f>SUMIFS(DataRegularSeason20242025!$AA$3:$AA$1315,DataRegularSeason20242025!$B$3:$B$1315, "&lt;=" &amp; G$1, DataRegularSeason20242025!$D$3:$D$1315, $A13)+SUMIFS(DataRegularSeason20242025!$AB$3:$AB$1315,DataRegularSeason20242025!$B$3:$B$1315, "&lt;=" &amp; G$1, DataRegularSeason20242025!$E$3:$E$1315, $A13)</f>
        <v>0</v>
      </c>
      <c r="H13">
        <f>SUMIFS(DataRegularSeason20242025!$AA$3:$AA$1315,DataRegularSeason20242025!$B$3:$B$1315, "&lt;=" &amp; H$1, DataRegularSeason20242025!$D$3:$D$1315, $A13)+SUMIFS(DataRegularSeason20242025!$AB$3:$AB$1315,DataRegularSeason20242025!$B$3:$B$1315, "&lt;=" &amp; H$1, DataRegularSeason20242025!$E$3:$E$1315, $A13)</f>
        <v>0</v>
      </c>
      <c r="I13">
        <f>SUMIFS(DataRegularSeason20242025!$AA$3:$AA$1315,DataRegularSeason20242025!$B$3:$B$1315, "&lt;=" &amp; I$1, DataRegularSeason20242025!$D$3:$D$1315, $A13)+SUMIFS(DataRegularSeason20242025!$AB$3:$AB$1315,DataRegularSeason20242025!$B$3:$B$1315, "&lt;=" &amp; I$1, DataRegularSeason20242025!$E$3:$E$1315, $A13)</f>
        <v>0</v>
      </c>
      <c r="J13">
        <f>SUMIFS(DataRegularSeason20242025!$AA$3:$AA$1315,DataRegularSeason20242025!$B$3:$B$1315, "&lt;=" &amp; J$1, DataRegularSeason20242025!$D$3:$D$1315, $A13)+SUMIFS(DataRegularSeason20242025!$AB$3:$AB$1315,DataRegularSeason20242025!$B$3:$B$1315, "&lt;=" &amp; J$1, DataRegularSeason20242025!$E$3:$E$1315, $A13)</f>
        <v>2</v>
      </c>
      <c r="K13">
        <f>SUMIFS(DataRegularSeason20242025!$AA$3:$AA$1315,DataRegularSeason20242025!$B$3:$B$1315, "&lt;=" &amp; K$1, DataRegularSeason20242025!$D$3:$D$1315, $A13)+SUMIFS(DataRegularSeason20242025!$AB$3:$AB$1315,DataRegularSeason20242025!$B$3:$B$1315, "&lt;=" &amp; K$1, DataRegularSeason20242025!$E$3:$E$1315, $A13)</f>
        <v>2</v>
      </c>
      <c r="L13">
        <f>SUMIFS(DataRegularSeason20242025!$AA$3:$AA$1315,DataRegularSeason20242025!$B$3:$B$1315, "&lt;=" &amp; L$1, DataRegularSeason20242025!$D$3:$D$1315, $A13)+SUMIFS(DataRegularSeason20242025!$AB$3:$AB$1315,DataRegularSeason20242025!$B$3:$B$1315, "&lt;=" &amp; L$1, DataRegularSeason20242025!$E$3:$E$1315, $A13)</f>
        <v>2</v>
      </c>
      <c r="M13">
        <f>SUMIFS(DataRegularSeason20242025!$AA$3:$AA$1315,DataRegularSeason20242025!$B$3:$B$1315, "&lt;=" &amp; M$1, DataRegularSeason20242025!$D$3:$D$1315, $A13)+SUMIFS(DataRegularSeason20242025!$AB$3:$AB$1315,DataRegularSeason20242025!$B$3:$B$1315, "&lt;=" &amp; M$1, DataRegularSeason20242025!$E$3:$E$1315, $A13)</f>
        <v>3</v>
      </c>
      <c r="N13">
        <f>SUMIFS(DataRegularSeason20242025!$AA$3:$AA$1315,DataRegularSeason20242025!$B$3:$B$1315, "&lt;=" &amp; N$1, DataRegularSeason20242025!$D$3:$D$1315, $A13)+SUMIFS(DataRegularSeason20242025!$AB$3:$AB$1315,DataRegularSeason20242025!$B$3:$B$1315, "&lt;=" &amp; N$1, DataRegularSeason20242025!$E$3:$E$1315, $A13)</f>
        <v>3</v>
      </c>
      <c r="O13">
        <f>SUMIFS(DataRegularSeason20242025!$AA$3:$AA$1315,DataRegularSeason20242025!$B$3:$B$1315, "&lt;=" &amp; O$1, DataRegularSeason20242025!$D$3:$D$1315, $A13)+SUMIFS(DataRegularSeason20242025!$AB$3:$AB$1315,DataRegularSeason20242025!$B$3:$B$1315, "&lt;=" &amp; O$1, DataRegularSeason20242025!$E$3:$E$1315, $A13)</f>
        <v>5</v>
      </c>
      <c r="P13">
        <f>SUMIFS(DataRegularSeason20242025!$AA$3:$AA$1315,DataRegularSeason20242025!$B$3:$B$1315, "&lt;=" &amp; P$1, DataRegularSeason20242025!$D$3:$D$1315, $A13)+SUMIFS(DataRegularSeason20242025!$AB$3:$AB$1315,DataRegularSeason20242025!$B$3:$B$1315, "&lt;=" &amp; P$1, DataRegularSeason20242025!$E$3:$E$1315, $A13)</f>
        <v>5</v>
      </c>
      <c r="Q13">
        <f>SUMIFS(DataRegularSeason20242025!$AA$3:$AA$1315,DataRegularSeason20242025!$B$3:$B$1315, "&lt;=" &amp; Q$1, DataRegularSeason20242025!$D$3:$D$1315, $A13)+SUMIFS(DataRegularSeason20242025!$AB$3:$AB$1315,DataRegularSeason20242025!$B$3:$B$1315, "&lt;=" &amp; Q$1, DataRegularSeason20242025!$E$3:$E$1315, $A13)</f>
        <v>5</v>
      </c>
      <c r="R13">
        <f>SUMIFS(DataRegularSeason20242025!$AA$3:$AA$1315,DataRegularSeason20242025!$B$3:$B$1315, "&lt;=" &amp; R$1, DataRegularSeason20242025!$D$3:$D$1315, $A13)+SUMIFS(DataRegularSeason20242025!$AB$3:$AB$1315,DataRegularSeason20242025!$B$3:$B$1315, "&lt;=" &amp; R$1, DataRegularSeason20242025!$E$3:$E$1315, $A13)</f>
        <v>7</v>
      </c>
      <c r="S13">
        <f>SUMIFS(DataRegularSeason20242025!$AA$3:$AA$1315,DataRegularSeason20242025!$B$3:$B$1315, "&lt;=" &amp; S$1, DataRegularSeason20242025!$D$3:$D$1315, $A13)+SUMIFS(DataRegularSeason20242025!$AB$3:$AB$1315,DataRegularSeason20242025!$B$3:$B$1315, "&lt;=" &amp; S$1, DataRegularSeason20242025!$E$3:$E$1315, $A13)</f>
        <v>7</v>
      </c>
      <c r="T13">
        <f>SUMIFS(DataRegularSeason20242025!$AA$3:$AA$1315,DataRegularSeason20242025!$B$3:$B$1315, "&lt;=" &amp; T$1, DataRegularSeason20242025!$D$3:$D$1315, $A13)+SUMIFS(DataRegularSeason20242025!$AB$3:$AB$1315,DataRegularSeason20242025!$B$3:$B$1315, "&lt;=" &amp; T$1, DataRegularSeason20242025!$E$3:$E$1315, $A13)</f>
        <v>9</v>
      </c>
      <c r="U13">
        <f>SUMIFS(DataRegularSeason20242025!$AA$3:$AA$1315,DataRegularSeason20242025!$B$3:$B$1315, "&lt;=" &amp; U$1, DataRegularSeason20242025!$D$3:$D$1315, $A13)+SUMIFS(DataRegularSeason20242025!$AB$3:$AB$1315,DataRegularSeason20242025!$B$3:$B$1315, "&lt;=" &amp; U$1, DataRegularSeason20242025!$E$3:$E$1315, $A13)</f>
        <v>9</v>
      </c>
      <c r="V13">
        <f>SUMIFS(DataRegularSeason20242025!$AA$3:$AA$1315,DataRegularSeason20242025!$B$3:$B$1315, "&lt;=" &amp; V$1, DataRegularSeason20242025!$D$3:$D$1315, $A13)+SUMIFS(DataRegularSeason20242025!$AB$3:$AB$1315,DataRegularSeason20242025!$B$3:$B$1315, "&lt;=" &amp; V$1, DataRegularSeason20242025!$E$3:$E$1315, $A13)</f>
        <v>9</v>
      </c>
      <c r="W13">
        <f>SUMIFS(DataRegularSeason20242025!$AA$3:$AA$1315,DataRegularSeason20242025!$B$3:$B$1315, "&lt;=" &amp; W$1, DataRegularSeason20242025!$D$3:$D$1315, $A13)+SUMIFS(DataRegularSeason20242025!$AB$3:$AB$1315,DataRegularSeason20242025!$B$3:$B$1315, "&lt;=" &amp; W$1, DataRegularSeason20242025!$E$3:$E$1315, $A13)</f>
        <v>11</v>
      </c>
      <c r="X13">
        <f>SUMIFS(DataRegularSeason20242025!$AA$3:$AA$1315,DataRegularSeason20242025!$B$3:$B$1315, "&lt;=" &amp; X$1, DataRegularSeason20242025!$D$3:$D$1315, $A13)+SUMIFS(DataRegularSeason20242025!$AB$3:$AB$1315,DataRegularSeason20242025!$B$3:$B$1315, "&lt;=" &amp; X$1, DataRegularSeason20242025!$E$3:$E$1315, $A13)</f>
        <v>11</v>
      </c>
      <c r="Y13">
        <f>SUMIFS(DataRegularSeason20242025!$AA$3:$AA$1315,DataRegularSeason20242025!$B$3:$B$1315, "&lt;=" &amp; Y$1, DataRegularSeason20242025!$D$3:$D$1315, $A13)+SUMIFS(DataRegularSeason20242025!$AB$3:$AB$1315,DataRegularSeason20242025!$B$3:$B$1315, "&lt;=" &amp; Y$1, DataRegularSeason20242025!$E$3:$E$1315, $A13)</f>
        <v>11</v>
      </c>
      <c r="Z13">
        <f>SUMIFS(DataRegularSeason20242025!$AA$3:$AA$1315,DataRegularSeason20242025!$B$3:$B$1315, "&lt;=" &amp; Z$1, DataRegularSeason20242025!$D$3:$D$1315, $A13)+SUMIFS(DataRegularSeason20242025!$AB$3:$AB$1315,DataRegularSeason20242025!$B$3:$B$1315, "&lt;=" &amp; Z$1, DataRegularSeason20242025!$E$3:$E$1315, $A13)</f>
        <v>11</v>
      </c>
      <c r="AA13">
        <f>SUMIFS(DataRegularSeason20242025!$AA$3:$AA$1315,DataRegularSeason20242025!$B$3:$B$1315, "&lt;=" &amp; AA$1, DataRegularSeason20242025!$D$3:$D$1315, $A13)+SUMIFS(DataRegularSeason20242025!$AB$3:$AB$1315,DataRegularSeason20242025!$B$3:$B$1315, "&lt;=" &amp; AA$1, DataRegularSeason20242025!$E$3:$E$1315, $A13)</f>
        <v>13</v>
      </c>
      <c r="AB13">
        <f>SUMIFS(DataRegularSeason20242025!$AA$3:$AA$1315,DataRegularSeason20242025!$B$3:$B$1315, "&lt;=" &amp; AB$1, DataRegularSeason20242025!$D$3:$D$1315, $A13)+SUMIFS(DataRegularSeason20242025!$AB$3:$AB$1315,DataRegularSeason20242025!$B$3:$B$1315, "&lt;=" &amp; AB$1, DataRegularSeason20242025!$E$3:$E$1315, $A13)</f>
        <v>13</v>
      </c>
      <c r="AC13">
        <f>SUMIFS(DataRegularSeason20242025!$AA$3:$AA$1315,DataRegularSeason20242025!$B$3:$B$1315, "&lt;=" &amp; AC$1, DataRegularSeason20242025!$D$3:$D$1315, $A13)+SUMIFS(DataRegularSeason20242025!$AB$3:$AB$1315,DataRegularSeason20242025!$B$3:$B$1315, "&lt;=" &amp; AC$1, DataRegularSeason20242025!$E$3:$E$1315, $A13)</f>
        <v>13</v>
      </c>
      <c r="AD13">
        <f>SUMIFS(DataRegularSeason20242025!$AA$3:$AA$1315,DataRegularSeason20242025!$B$3:$B$1315, "&lt;=" &amp; AD$1, DataRegularSeason20242025!$D$3:$D$1315, $A13)+SUMIFS(DataRegularSeason20242025!$AB$3:$AB$1315,DataRegularSeason20242025!$B$3:$B$1315, "&lt;=" &amp; AD$1, DataRegularSeason20242025!$E$3:$E$1315, $A13)</f>
        <v>13</v>
      </c>
      <c r="AE13">
        <f>SUMIFS(DataRegularSeason20242025!$AA$3:$AA$1315,DataRegularSeason20242025!$B$3:$B$1315, "&lt;=" &amp; AE$1, DataRegularSeason20242025!$D$3:$D$1315, $A13)+SUMIFS(DataRegularSeason20242025!$AB$3:$AB$1315,DataRegularSeason20242025!$B$3:$B$1315, "&lt;=" &amp; AE$1, DataRegularSeason20242025!$E$3:$E$1315, $A13)</f>
        <v>13</v>
      </c>
      <c r="AF13">
        <f>SUMIFS(DataRegularSeason20242025!$AA$3:$AA$1315,DataRegularSeason20242025!$B$3:$B$1315, "&lt;=" &amp; AF$1, DataRegularSeason20242025!$D$3:$D$1315, $A13)+SUMIFS(DataRegularSeason20242025!$AB$3:$AB$1315,DataRegularSeason20242025!$B$3:$B$1315, "&lt;=" &amp; AF$1, DataRegularSeason20242025!$E$3:$E$1315, $A13)</f>
        <v>13</v>
      </c>
      <c r="AG13">
        <f>SUMIFS(DataRegularSeason20242025!$AA$3:$AA$1315,DataRegularSeason20242025!$B$3:$B$1315, "&lt;=" &amp; AG$1, DataRegularSeason20242025!$D$3:$D$1315, $A13)+SUMIFS(DataRegularSeason20242025!$AB$3:$AB$1315,DataRegularSeason20242025!$B$3:$B$1315, "&lt;=" &amp; AG$1, DataRegularSeason20242025!$E$3:$E$1315, $A13)</f>
        <v>15</v>
      </c>
      <c r="AH13">
        <f>SUMIFS(DataRegularSeason20242025!$AA$3:$AA$1315,DataRegularSeason20242025!$B$3:$B$1315, "&lt;=" &amp; AH$1, DataRegularSeason20242025!$D$3:$D$1315, $A13)+SUMIFS(DataRegularSeason20242025!$AB$3:$AB$1315,DataRegularSeason20242025!$B$3:$B$1315, "&lt;=" &amp; AH$1, DataRegularSeason20242025!$E$3:$E$1315, $A13)</f>
        <v>15</v>
      </c>
      <c r="AI13">
        <f>SUMIFS(DataRegularSeason20242025!$AA$3:$AA$1315,DataRegularSeason20242025!$B$3:$B$1315, "&lt;=" &amp; AI$1, DataRegularSeason20242025!$D$3:$D$1315, $A13)+SUMIFS(DataRegularSeason20242025!$AB$3:$AB$1315,DataRegularSeason20242025!$B$3:$B$1315, "&lt;=" &amp; AI$1, DataRegularSeason20242025!$E$3:$E$1315, $A13)</f>
        <v>17</v>
      </c>
      <c r="AJ13">
        <f>SUMIFS(DataRegularSeason20242025!$AA$3:$AA$1315,DataRegularSeason20242025!$B$3:$B$1315, "&lt;=" &amp; AJ$1, DataRegularSeason20242025!$D$3:$D$1315, $A13)+SUMIFS(DataRegularSeason20242025!$AB$3:$AB$1315,DataRegularSeason20242025!$B$3:$B$1315, "&lt;=" &amp; AJ$1, DataRegularSeason20242025!$E$3:$E$1315, $A13)</f>
        <v>17</v>
      </c>
      <c r="AK13">
        <f>SUMIFS(DataRegularSeason20242025!$AA$3:$AA$1315,DataRegularSeason20242025!$B$3:$B$1315, "&lt;=" &amp; AK$1, DataRegularSeason20242025!$D$3:$D$1315, $A13)+SUMIFS(DataRegularSeason20242025!$AB$3:$AB$1315,DataRegularSeason20242025!$B$3:$B$1315, "&lt;=" &amp; AK$1, DataRegularSeason20242025!$E$3:$E$1315, $A13)</f>
        <v>17</v>
      </c>
      <c r="AL13">
        <f>SUMIFS(DataRegularSeason20242025!$AA$3:$AA$1315,DataRegularSeason20242025!$B$3:$B$1315, "&lt;=" &amp; AL$1, DataRegularSeason20242025!$D$3:$D$1315, $A13)+SUMIFS(DataRegularSeason20242025!$AB$3:$AB$1315,DataRegularSeason20242025!$B$3:$B$1315, "&lt;=" &amp; AL$1, DataRegularSeason20242025!$E$3:$E$1315, $A13)</f>
        <v>17</v>
      </c>
      <c r="AM13">
        <f>SUMIFS(DataRegularSeason20242025!$AA$3:$AA$1315,DataRegularSeason20242025!$B$3:$B$1315, "&lt;=" &amp; AM$1, DataRegularSeason20242025!$D$3:$D$1315, $A13)+SUMIFS(DataRegularSeason20242025!$AB$3:$AB$1315,DataRegularSeason20242025!$B$3:$B$1315, "&lt;=" &amp; AM$1, DataRegularSeason20242025!$E$3:$E$1315, $A13)</f>
        <v>17</v>
      </c>
      <c r="AN13">
        <f>SUMIFS(DataRegularSeason20242025!$AA$3:$AA$1315,DataRegularSeason20242025!$B$3:$B$1315, "&lt;=" &amp; AN$1, DataRegularSeason20242025!$D$3:$D$1315, $A13)+SUMIFS(DataRegularSeason20242025!$AB$3:$AB$1315,DataRegularSeason20242025!$B$3:$B$1315, "&lt;=" &amp; AN$1, DataRegularSeason20242025!$E$3:$E$1315, $A13)</f>
        <v>17</v>
      </c>
      <c r="AO13">
        <f>SUMIFS(DataRegularSeason20242025!$AA$3:$AA$1315,DataRegularSeason20242025!$B$3:$B$1315, "&lt;=" &amp; AO$1, DataRegularSeason20242025!$D$3:$D$1315, $A13)+SUMIFS(DataRegularSeason20242025!$AB$3:$AB$1315,DataRegularSeason20242025!$B$3:$B$1315, "&lt;=" &amp; AO$1, DataRegularSeason20242025!$E$3:$E$1315, $A13)</f>
        <v>19</v>
      </c>
      <c r="AP13">
        <f>SUMIFS(DataRegularSeason20242025!$AA$3:$AA$1315,DataRegularSeason20242025!$B$3:$B$1315, "&lt;=" &amp; AP$1, DataRegularSeason20242025!$D$3:$D$1315, $A13)+SUMIFS(DataRegularSeason20242025!$AB$3:$AB$1315,DataRegularSeason20242025!$B$3:$B$1315, "&lt;=" &amp; AP$1, DataRegularSeason20242025!$E$3:$E$1315, $A13)</f>
        <v>19</v>
      </c>
      <c r="AQ13">
        <f>SUMIFS(DataRegularSeason20242025!$AA$3:$AA$1315,DataRegularSeason20242025!$B$3:$B$1315, "&lt;=" &amp; AQ$1, DataRegularSeason20242025!$D$3:$D$1315, $A13)+SUMIFS(DataRegularSeason20242025!$AB$3:$AB$1315,DataRegularSeason20242025!$B$3:$B$1315, "&lt;=" &amp; AQ$1, DataRegularSeason20242025!$E$3:$E$1315, $A13)</f>
        <v>19</v>
      </c>
      <c r="AR13">
        <f>SUMIFS(DataRegularSeason20242025!$AA$3:$AA$1315,DataRegularSeason20242025!$B$3:$B$1315, "&lt;=" &amp; AR$1, DataRegularSeason20242025!$D$3:$D$1315, $A13)+SUMIFS(DataRegularSeason20242025!$AB$3:$AB$1315,DataRegularSeason20242025!$B$3:$B$1315, "&lt;=" &amp; AR$1, DataRegularSeason20242025!$E$3:$E$1315, $A13)</f>
        <v>19</v>
      </c>
      <c r="AS13">
        <f>SUMIFS(DataRegularSeason20242025!$AA$3:$AA$1315,DataRegularSeason20242025!$B$3:$B$1315, "&lt;=" &amp; AS$1, DataRegularSeason20242025!$D$3:$D$1315, $A13)+SUMIFS(DataRegularSeason20242025!$AB$3:$AB$1315,DataRegularSeason20242025!$B$3:$B$1315, "&lt;=" &amp; AS$1, DataRegularSeason20242025!$E$3:$E$1315, $A13)</f>
        <v>19</v>
      </c>
      <c r="AT13">
        <f>SUMIFS(DataRegularSeason20242025!$AA$3:$AA$1315,DataRegularSeason20242025!$B$3:$B$1315, "&lt;=" &amp; AT$1, DataRegularSeason20242025!$D$3:$D$1315, $A13)+SUMIFS(DataRegularSeason20242025!$AB$3:$AB$1315,DataRegularSeason20242025!$B$3:$B$1315, "&lt;=" &amp; AT$1, DataRegularSeason20242025!$E$3:$E$1315, $A13)</f>
        <v>21</v>
      </c>
      <c r="AU13">
        <f>SUMIFS(DataRegularSeason20242025!$AA$3:$AA$1315,DataRegularSeason20242025!$B$3:$B$1315, "&lt;=" &amp; AU$1, DataRegularSeason20242025!$D$3:$D$1315, $A13)+SUMIFS(DataRegularSeason20242025!$AB$3:$AB$1315,DataRegularSeason20242025!$B$3:$B$1315, "&lt;=" &amp; AU$1, DataRegularSeason20242025!$E$3:$E$1315, $A13)</f>
        <v>21</v>
      </c>
      <c r="AV13">
        <f>SUMIFS(DataRegularSeason20242025!$AA$3:$AA$1315,DataRegularSeason20242025!$B$3:$B$1315, "&lt;=" &amp; AV$1, DataRegularSeason20242025!$D$3:$D$1315, $A13)+SUMIFS(DataRegularSeason20242025!$AB$3:$AB$1315,DataRegularSeason20242025!$B$3:$B$1315, "&lt;=" &amp; AV$1, DataRegularSeason20242025!$E$3:$E$1315, $A13)</f>
        <v>21</v>
      </c>
      <c r="AW13">
        <f>SUMIFS(DataRegularSeason20242025!$AA$3:$AA$1315,DataRegularSeason20242025!$B$3:$B$1315, "&lt;=" &amp; AW$1, DataRegularSeason20242025!$D$3:$D$1315, $A13)+SUMIFS(DataRegularSeason20242025!$AB$3:$AB$1315,DataRegularSeason20242025!$B$3:$B$1315, "&lt;=" &amp; AW$1, DataRegularSeason20242025!$E$3:$E$1315, $A13)</f>
        <v>23</v>
      </c>
      <c r="AX13">
        <f>SUMIFS(DataRegularSeason20242025!$AA$3:$AA$1315,DataRegularSeason20242025!$B$3:$B$1315, "&lt;=" &amp; AX$1, DataRegularSeason20242025!$D$3:$D$1315, $A13)+SUMIFS(DataRegularSeason20242025!$AB$3:$AB$1315,DataRegularSeason20242025!$B$3:$B$1315, "&lt;=" &amp; AX$1, DataRegularSeason20242025!$E$3:$E$1315, $A13)</f>
        <v>23</v>
      </c>
      <c r="AY13">
        <f>SUMIFS(DataRegularSeason20242025!$AA$3:$AA$1315,DataRegularSeason20242025!$B$3:$B$1315, "&lt;=" &amp; AY$1, DataRegularSeason20242025!$D$3:$D$1315, $A13)+SUMIFS(DataRegularSeason20242025!$AB$3:$AB$1315,DataRegularSeason20242025!$B$3:$B$1315, "&lt;=" &amp; AY$1, DataRegularSeason20242025!$E$3:$E$1315, $A13)</f>
        <v>25</v>
      </c>
      <c r="AZ13">
        <f>SUMIFS(DataRegularSeason20242025!$AA$3:$AA$1315,DataRegularSeason20242025!$B$3:$B$1315, "&lt;=" &amp; AZ$1, DataRegularSeason20242025!$D$3:$D$1315, $A13)+SUMIFS(DataRegularSeason20242025!$AB$3:$AB$1315,DataRegularSeason20242025!$B$3:$B$1315, "&lt;=" &amp; AZ$1, DataRegularSeason20242025!$E$3:$E$1315, $A13)</f>
        <v>25</v>
      </c>
      <c r="BA13">
        <f>SUMIFS(DataRegularSeason20242025!$AA$3:$AA$1315,DataRegularSeason20242025!$B$3:$B$1315, "&lt;=" &amp; BA$1, DataRegularSeason20242025!$D$3:$D$1315, $A13)+SUMIFS(DataRegularSeason20242025!$AB$3:$AB$1315,DataRegularSeason20242025!$B$3:$B$1315, "&lt;=" &amp; BA$1, DataRegularSeason20242025!$E$3:$E$1315, $A13)</f>
        <v>25</v>
      </c>
      <c r="BB13">
        <f>SUMIFS(DataRegularSeason20242025!$AA$3:$AA$1315,DataRegularSeason20242025!$B$3:$B$1315, "&lt;=" &amp; BB$1, DataRegularSeason20242025!$D$3:$D$1315, $A13)+SUMIFS(DataRegularSeason20242025!$AB$3:$AB$1315,DataRegularSeason20242025!$B$3:$B$1315, "&lt;=" &amp; BB$1, DataRegularSeason20242025!$E$3:$E$1315, $A13)</f>
        <v>25</v>
      </c>
      <c r="BC13">
        <f>SUMIFS(DataRegularSeason20242025!$AA$3:$AA$1315,DataRegularSeason20242025!$B$3:$B$1315, "&lt;=" &amp; BC$1, DataRegularSeason20242025!$D$3:$D$1315, $A13)+SUMIFS(DataRegularSeason20242025!$AB$3:$AB$1315,DataRegularSeason20242025!$B$3:$B$1315, "&lt;=" &amp; BC$1, DataRegularSeason20242025!$E$3:$E$1315, $A13)</f>
        <v>25</v>
      </c>
      <c r="BD13">
        <f>SUMIFS(DataRegularSeason20242025!$AA$3:$AA$1315,DataRegularSeason20242025!$B$3:$B$1315, "&lt;=" &amp; BD$1, DataRegularSeason20242025!$D$3:$D$1315, $A13)+SUMIFS(DataRegularSeason20242025!$AB$3:$AB$1315,DataRegularSeason20242025!$B$3:$B$1315, "&lt;=" &amp; BD$1, DataRegularSeason20242025!$E$3:$E$1315, $A13)</f>
        <v>25</v>
      </c>
      <c r="BE13">
        <f>SUMIFS(DataRegularSeason20242025!$AA$3:$AA$1315,DataRegularSeason20242025!$B$3:$B$1315, "&lt;=" &amp; BE$1, DataRegularSeason20242025!$D$3:$D$1315, $A13)+SUMIFS(DataRegularSeason20242025!$AB$3:$AB$1315,DataRegularSeason20242025!$B$3:$B$1315, "&lt;=" &amp; BE$1, DataRegularSeason20242025!$E$3:$E$1315, $A13)</f>
        <v>25</v>
      </c>
      <c r="BF13">
        <f>SUMIFS(DataRegularSeason20242025!$AA$3:$AA$1315,DataRegularSeason20242025!$B$3:$B$1315, "&lt;=" &amp; BF$1, DataRegularSeason20242025!$D$3:$D$1315, $A13)+SUMIFS(DataRegularSeason20242025!$AB$3:$AB$1315,DataRegularSeason20242025!$B$3:$B$1315, "&lt;=" &amp; BF$1, DataRegularSeason20242025!$E$3:$E$1315, $A13)</f>
        <v>25</v>
      </c>
      <c r="BG13">
        <f>SUMIFS(DataRegularSeason20242025!$AA$3:$AA$1315,DataRegularSeason20242025!$B$3:$B$1315, "&lt;=" &amp; BG$1, DataRegularSeason20242025!$D$3:$D$1315, $A13)+SUMIFS(DataRegularSeason20242025!$AB$3:$AB$1315,DataRegularSeason20242025!$B$3:$B$1315, "&lt;=" &amp; BG$1, DataRegularSeason20242025!$E$3:$E$1315, $A13)</f>
        <v>25</v>
      </c>
      <c r="BH13">
        <f>SUMIFS(DataRegularSeason20242025!$AA$3:$AA$1315,DataRegularSeason20242025!$B$3:$B$1315, "&lt;=" &amp; BH$1, DataRegularSeason20242025!$D$3:$D$1315, $A13)+SUMIFS(DataRegularSeason20242025!$AB$3:$AB$1315,DataRegularSeason20242025!$B$3:$B$1315, "&lt;=" &amp; BH$1, DataRegularSeason20242025!$E$3:$E$1315, $A13)</f>
        <v>25</v>
      </c>
      <c r="BI13">
        <f>SUMIFS(DataRegularSeason20242025!$AA$3:$AA$1315,DataRegularSeason20242025!$B$3:$B$1315, "&lt;=" &amp; BI$1, DataRegularSeason20242025!$D$3:$D$1315, $A13)+SUMIFS(DataRegularSeason20242025!$AB$3:$AB$1315,DataRegularSeason20242025!$B$3:$B$1315, "&lt;=" &amp; BI$1, DataRegularSeason20242025!$E$3:$E$1315, $A13)</f>
        <v>25</v>
      </c>
      <c r="BJ13">
        <f>SUMIFS(DataRegularSeason20242025!$AA$3:$AA$1315,DataRegularSeason20242025!$B$3:$B$1315, "&lt;=" &amp; BJ$1, DataRegularSeason20242025!$D$3:$D$1315, $A13)+SUMIFS(DataRegularSeason20242025!$AB$3:$AB$1315,DataRegularSeason20242025!$B$3:$B$1315, "&lt;=" &amp; BJ$1, DataRegularSeason20242025!$E$3:$E$1315, $A13)</f>
        <v>25</v>
      </c>
      <c r="BK13">
        <f>SUMIFS(DataRegularSeason20242025!$AA$3:$AA$1315,DataRegularSeason20242025!$B$3:$B$1315, "&lt;=" &amp; BK$1, DataRegularSeason20242025!$D$3:$D$1315, $A13)+SUMIFS(DataRegularSeason20242025!$AB$3:$AB$1315,DataRegularSeason20242025!$B$3:$B$1315, "&lt;=" &amp; BK$1, DataRegularSeason20242025!$E$3:$E$1315, $A13)</f>
        <v>25</v>
      </c>
      <c r="BL13">
        <f>SUMIFS(DataRegularSeason20242025!$AA$3:$AA$1315,DataRegularSeason20242025!$B$3:$B$1315, "&lt;=" &amp; BL$1, DataRegularSeason20242025!$D$3:$D$1315, $A13)+SUMIFS(DataRegularSeason20242025!$AB$3:$AB$1315,DataRegularSeason20242025!$B$3:$B$1315, "&lt;=" &amp; BL$1, DataRegularSeason20242025!$E$3:$E$1315, $A13)</f>
        <v>25</v>
      </c>
      <c r="BM13">
        <f>SUMIFS(DataRegularSeason20242025!$AA$3:$AA$1315,DataRegularSeason20242025!$B$3:$B$1315, "&lt;=" &amp; BM$1, DataRegularSeason20242025!$D$3:$D$1315, $A13)+SUMIFS(DataRegularSeason20242025!$AB$3:$AB$1315,DataRegularSeason20242025!$B$3:$B$1315, "&lt;=" &amp; BM$1, DataRegularSeason20242025!$E$3:$E$1315, $A13)</f>
        <v>25</v>
      </c>
      <c r="BN13">
        <f>SUMIFS(DataRegularSeason20242025!$AA$3:$AA$1315,DataRegularSeason20242025!$B$3:$B$1315, "&lt;=" &amp; BN$1, DataRegularSeason20242025!$D$3:$D$1315, $A13)+SUMIFS(DataRegularSeason20242025!$AB$3:$AB$1315,DataRegularSeason20242025!$B$3:$B$1315, "&lt;=" &amp; BN$1, DataRegularSeason20242025!$E$3:$E$1315, $A13)</f>
        <v>25</v>
      </c>
      <c r="BO13">
        <f>SUMIFS(DataRegularSeason20242025!$AA$3:$AA$1315,DataRegularSeason20242025!$B$3:$B$1315, "&lt;=" &amp; BO$1, DataRegularSeason20242025!$D$3:$D$1315, $A13)+SUMIFS(DataRegularSeason20242025!$AB$3:$AB$1315,DataRegularSeason20242025!$B$3:$B$1315, "&lt;=" &amp; BO$1, DataRegularSeason20242025!$E$3:$E$1315, $A13)</f>
        <v>25</v>
      </c>
      <c r="BP13">
        <f>SUMIFS(DataRegularSeason20242025!$AA$3:$AA$1315,DataRegularSeason20242025!$B$3:$B$1315, "&lt;=" &amp; BP$1, DataRegularSeason20242025!$D$3:$D$1315, $A13)+SUMIFS(DataRegularSeason20242025!$AB$3:$AB$1315,DataRegularSeason20242025!$B$3:$B$1315, "&lt;=" &amp; BP$1, DataRegularSeason20242025!$E$3:$E$1315, $A13)</f>
        <v>25</v>
      </c>
      <c r="BQ13">
        <f>SUMIFS(DataRegularSeason20242025!$AA$3:$AA$1315,DataRegularSeason20242025!$B$3:$B$1315, "&lt;=" &amp; BQ$1, DataRegularSeason20242025!$D$3:$D$1315, $A13)+SUMIFS(DataRegularSeason20242025!$AB$3:$AB$1315,DataRegularSeason20242025!$B$3:$B$1315, "&lt;=" &amp; BQ$1, DataRegularSeason20242025!$E$3:$E$1315, $A13)</f>
        <v>25</v>
      </c>
      <c r="BR13">
        <f>SUMIFS(DataRegularSeason20242025!$AA$3:$AA$1315,DataRegularSeason20242025!$B$3:$B$1315, "&lt;=" &amp; BR$1, DataRegularSeason20242025!$D$3:$D$1315, $A13)+SUMIFS(DataRegularSeason20242025!$AB$3:$AB$1315,DataRegularSeason20242025!$B$3:$B$1315, "&lt;=" &amp; BR$1, DataRegularSeason20242025!$E$3:$E$1315, $A13)</f>
        <v>25</v>
      </c>
      <c r="BS13">
        <f>SUMIFS(DataRegularSeason20242025!$AA$3:$AA$1315,DataRegularSeason20242025!$B$3:$B$1315, "&lt;=" &amp; BS$1, DataRegularSeason20242025!$D$3:$D$1315, $A13)+SUMIFS(DataRegularSeason20242025!$AB$3:$AB$1315,DataRegularSeason20242025!$B$3:$B$1315, "&lt;=" &amp; BS$1, DataRegularSeason20242025!$E$3:$E$1315, $A13)</f>
        <v>25</v>
      </c>
      <c r="BT13">
        <f>SUMIFS(DataRegularSeason20242025!$AA$3:$AA$1315,DataRegularSeason20242025!$B$3:$B$1315, "&lt;=" &amp; BT$1, DataRegularSeason20242025!$D$3:$D$1315, $A13)+SUMIFS(DataRegularSeason20242025!$AB$3:$AB$1315,DataRegularSeason20242025!$B$3:$B$1315, "&lt;=" &amp; BT$1, DataRegularSeason20242025!$E$3:$E$1315, $A13)</f>
        <v>25</v>
      </c>
      <c r="BU13">
        <f>SUMIFS(DataRegularSeason20242025!$AA$3:$AA$1315,DataRegularSeason20242025!$B$3:$B$1315, "&lt;=" &amp; BU$1, DataRegularSeason20242025!$D$3:$D$1315, $A13)+SUMIFS(DataRegularSeason20242025!$AB$3:$AB$1315,DataRegularSeason20242025!$B$3:$B$1315, "&lt;=" &amp; BU$1, DataRegularSeason20242025!$E$3:$E$1315, $A13)</f>
        <v>25</v>
      </c>
      <c r="BV13">
        <f>SUMIFS(DataRegularSeason20242025!$AA$3:$AA$1315,DataRegularSeason20242025!$B$3:$B$1315, "&lt;=" &amp; BV$1, DataRegularSeason20242025!$D$3:$D$1315, $A13)+SUMIFS(DataRegularSeason20242025!$AB$3:$AB$1315,DataRegularSeason20242025!$B$3:$B$1315, "&lt;=" &amp; BV$1, DataRegularSeason20242025!$E$3:$E$1315, $A13)</f>
        <v>25</v>
      </c>
      <c r="BW13">
        <f>SUMIFS(DataRegularSeason20242025!$AA$3:$AA$1315,DataRegularSeason20242025!$B$3:$B$1315, "&lt;=" &amp; BW$1, DataRegularSeason20242025!$D$3:$D$1315, $A13)+SUMIFS(DataRegularSeason20242025!$AB$3:$AB$1315,DataRegularSeason20242025!$B$3:$B$1315, "&lt;=" &amp; BW$1, DataRegularSeason20242025!$E$3:$E$1315, $A13)</f>
        <v>25</v>
      </c>
      <c r="BX13">
        <f>SUMIFS(DataRegularSeason20242025!$AA$3:$AA$1315,DataRegularSeason20242025!$B$3:$B$1315, "&lt;=" &amp; BX$1, DataRegularSeason20242025!$D$3:$D$1315, $A13)+SUMIFS(DataRegularSeason20242025!$AB$3:$AB$1315,DataRegularSeason20242025!$B$3:$B$1315, "&lt;=" &amp; BX$1, DataRegularSeason20242025!$E$3:$E$1315, $A13)</f>
        <v>25</v>
      </c>
      <c r="BY13">
        <f>SUMIFS(DataRegularSeason20242025!$AA$3:$AA$1315,DataRegularSeason20242025!$B$3:$B$1315, "&lt;=" &amp; BY$1, DataRegularSeason20242025!$D$3:$D$1315, $A13)+SUMIFS(DataRegularSeason20242025!$AB$3:$AB$1315,DataRegularSeason20242025!$B$3:$B$1315, "&lt;=" &amp; BY$1, DataRegularSeason20242025!$E$3:$E$1315, $A13)</f>
        <v>25</v>
      </c>
      <c r="BZ13">
        <f>SUMIFS(DataRegularSeason20242025!$AA$3:$AA$1315,DataRegularSeason20242025!$B$3:$B$1315, "&lt;=" &amp; BZ$1, DataRegularSeason20242025!$D$3:$D$1315, $A13)+SUMIFS(DataRegularSeason20242025!$AB$3:$AB$1315,DataRegularSeason20242025!$B$3:$B$1315, "&lt;=" &amp; BZ$1, DataRegularSeason20242025!$E$3:$E$1315, $A13)</f>
        <v>25</v>
      </c>
      <c r="CA13">
        <f>SUMIFS(DataRegularSeason20242025!$AA$3:$AA$1315,DataRegularSeason20242025!$B$3:$B$1315, "&lt;=" &amp; CA$1, DataRegularSeason20242025!$D$3:$D$1315, $A13)+SUMIFS(DataRegularSeason20242025!$AB$3:$AB$1315,DataRegularSeason20242025!$B$3:$B$1315, "&lt;=" &amp; CA$1, DataRegularSeason20242025!$E$3:$E$1315, $A13)</f>
        <v>25</v>
      </c>
      <c r="CB13">
        <f>SUMIFS(DataRegularSeason20242025!$AA$3:$AA$1315,DataRegularSeason20242025!$B$3:$B$1315, "&lt;=" &amp; CB$1, DataRegularSeason20242025!$D$3:$D$1315, $A13)+SUMIFS(DataRegularSeason20242025!$AB$3:$AB$1315,DataRegularSeason20242025!$B$3:$B$1315, "&lt;=" &amp; CB$1, DataRegularSeason20242025!$E$3:$E$1315, $A13)</f>
        <v>25</v>
      </c>
      <c r="CC13">
        <f>SUMIFS(DataRegularSeason20242025!$AA$3:$AA$1315,DataRegularSeason20242025!$B$3:$B$1315, "&lt;=" &amp; CC$1, DataRegularSeason20242025!$D$3:$D$1315, $A13)+SUMIFS(DataRegularSeason20242025!$AB$3:$AB$1315,DataRegularSeason20242025!$B$3:$B$1315, "&lt;=" &amp; CC$1, DataRegularSeason20242025!$E$3:$E$1315, $A13)</f>
        <v>25</v>
      </c>
      <c r="CD13">
        <f>SUMIFS(DataRegularSeason20242025!$AA$3:$AA$1315,DataRegularSeason20242025!$B$3:$B$1315, "&lt;=" &amp; CD$1, DataRegularSeason20242025!$D$3:$D$1315, $A13)+SUMIFS(DataRegularSeason20242025!$AB$3:$AB$1315,DataRegularSeason20242025!$B$3:$B$1315, "&lt;=" &amp; CD$1, DataRegularSeason20242025!$E$3:$E$1315, $A13)</f>
        <v>25</v>
      </c>
      <c r="CE13">
        <f>SUMIFS(DataRegularSeason20242025!$AA$3:$AA$1315,DataRegularSeason20242025!$B$3:$B$1315, "&lt;=" &amp; CE$1, DataRegularSeason20242025!$D$3:$D$1315, $A13)+SUMIFS(DataRegularSeason20242025!$AB$3:$AB$1315,DataRegularSeason20242025!$B$3:$B$1315, "&lt;=" &amp; CE$1, DataRegularSeason20242025!$E$3:$E$1315, $A13)</f>
        <v>25</v>
      </c>
      <c r="CF13">
        <f>SUMIFS(DataRegularSeason20242025!$AA$3:$AA$1315,DataRegularSeason20242025!$B$3:$B$1315, "&lt;=" &amp; CF$1, DataRegularSeason20242025!$D$3:$D$1315, $A13)+SUMIFS(DataRegularSeason20242025!$AB$3:$AB$1315,DataRegularSeason20242025!$B$3:$B$1315, "&lt;=" &amp; CF$1, DataRegularSeason20242025!$E$3:$E$1315, $A13)</f>
        <v>25</v>
      </c>
      <c r="CG13">
        <f>SUMIFS(DataRegularSeason20242025!$AA$3:$AA$1315,DataRegularSeason20242025!$B$3:$B$1315, "&lt;=" &amp; CG$1, DataRegularSeason20242025!$D$3:$D$1315, $A13)+SUMIFS(DataRegularSeason20242025!$AB$3:$AB$1315,DataRegularSeason20242025!$B$3:$B$1315, "&lt;=" &amp; CG$1, DataRegularSeason20242025!$E$3:$E$1315, $A13)</f>
        <v>25</v>
      </c>
      <c r="CH13">
        <f>SUMIFS(DataRegularSeason20242025!$AA$3:$AA$1315,DataRegularSeason20242025!$B$3:$B$1315, "&lt;=" &amp; CH$1, DataRegularSeason20242025!$D$3:$D$1315, $A13)+SUMIFS(DataRegularSeason20242025!$AB$3:$AB$1315,DataRegularSeason20242025!$B$3:$B$1315, "&lt;=" &amp; CH$1, DataRegularSeason20242025!$E$3:$E$1315, $A13)</f>
        <v>25</v>
      </c>
      <c r="CI13">
        <f>SUMIFS(DataRegularSeason20242025!$AA$3:$AA$1315,DataRegularSeason20242025!$B$3:$B$1315, "&lt;=" &amp; CI$1, DataRegularSeason20242025!$D$3:$D$1315, $A13)+SUMIFS(DataRegularSeason20242025!$AB$3:$AB$1315,DataRegularSeason20242025!$B$3:$B$1315, "&lt;=" &amp; CI$1, DataRegularSeason20242025!$E$3:$E$1315, $A13)</f>
        <v>25</v>
      </c>
      <c r="CJ13">
        <f>SUMIFS(DataRegularSeason20242025!$AA$3:$AA$1315,DataRegularSeason20242025!$B$3:$B$1315, "&lt;=" &amp; CJ$1, DataRegularSeason20242025!$D$3:$D$1315, $A13)+SUMIFS(DataRegularSeason20242025!$AB$3:$AB$1315,DataRegularSeason20242025!$B$3:$B$1315, "&lt;=" &amp; CJ$1, DataRegularSeason20242025!$E$3:$E$1315, $A13)</f>
        <v>25</v>
      </c>
      <c r="CK13">
        <f>SUMIFS(DataRegularSeason20242025!$AA$3:$AA$1315,DataRegularSeason20242025!$B$3:$B$1315, "&lt;=" &amp; CK$1, DataRegularSeason20242025!$D$3:$D$1315, $A13)+SUMIFS(DataRegularSeason20242025!$AB$3:$AB$1315,DataRegularSeason20242025!$B$3:$B$1315, "&lt;=" &amp; CK$1, DataRegularSeason20242025!$E$3:$E$1315, $A13)</f>
        <v>25</v>
      </c>
      <c r="CL13">
        <f>SUMIFS(DataRegularSeason20242025!$AA$3:$AA$1315,DataRegularSeason20242025!$B$3:$B$1315, "&lt;=" &amp; CL$1, DataRegularSeason20242025!$D$3:$D$1315, $A13)+SUMIFS(DataRegularSeason20242025!$AB$3:$AB$1315,DataRegularSeason20242025!$B$3:$B$1315, "&lt;=" &amp; CL$1, DataRegularSeason20242025!$E$3:$E$1315, $A13)</f>
        <v>25</v>
      </c>
      <c r="CM13">
        <f>SUMIFS(DataRegularSeason20242025!$AA$3:$AA$1315,DataRegularSeason20242025!$B$3:$B$1315, "&lt;=" &amp; CM$1, DataRegularSeason20242025!$D$3:$D$1315, $A13)+SUMIFS(DataRegularSeason20242025!$AB$3:$AB$1315,DataRegularSeason20242025!$B$3:$B$1315, "&lt;=" &amp; CM$1, DataRegularSeason20242025!$E$3:$E$1315, $A13)</f>
        <v>25</v>
      </c>
      <c r="CN13">
        <f>SUMIFS(DataRegularSeason20242025!$AA$3:$AA$1315,DataRegularSeason20242025!$B$3:$B$1315, "&lt;=" &amp; CN$1, DataRegularSeason20242025!$D$3:$D$1315, $A13)+SUMIFS(DataRegularSeason20242025!$AB$3:$AB$1315,DataRegularSeason20242025!$B$3:$B$1315, "&lt;=" &amp; CN$1, DataRegularSeason20242025!$E$3:$E$1315, $A13)</f>
        <v>25</v>
      </c>
      <c r="CO13">
        <f>SUMIFS(DataRegularSeason20242025!$AA$3:$AA$1315,DataRegularSeason20242025!$B$3:$B$1315, "&lt;=" &amp; CO$1, DataRegularSeason20242025!$D$3:$D$1315, $A13)+SUMIFS(DataRegularSeason20242025!$AB$3:$AB$1315,DataRegularSeason20242025!$B$3:$B$1315, "&lt;=" &amp; CO$1, DataRegularSeason20242025!$E$3:$E$1315, $A13)</f>
        <v>25</v>
      </c>
      <c r="CP13">
        <f>SUMIFS(DataRegularSeason20242025!$AA$3:$AA$1315,DataRegularSeason20242025!$B$3:$B$1315, "&lt;=" &amp; CP$1, DataRegularSeason20242025!$D$3:$D$1315, $A13)+SUMIFS(DataRegularSeason20242025!$AB$3:$AB$1315,DataRegularSeason20242025!$B$3:$B$1315, "&lt;=" &amp; CP$1, DataRegularSeason20242025!$E$3:$E$1315, $A13)</f>
        <v>25</v>
      </c>
      <c r="CQ13">
        <f>SUMIFS(DataRegularSeason20242025!$AA$3:$AA$1315,DataRegularSeason20242025!$B$3:$B$1315, "&lt;=" &amp; CQ$1, DataRegularSeason20242025!$D$3:$D$1315, $A13)+SUMIFS(DataRegularSeason20242025!$AB$3:$AB$1315,DataRegularSeason20242025!$B$3:$B$1315, "&lt;=" &amp; CQ$1, DataRegularSeason20242025!$E$3:$E$1315, $A13)</f>
        <v>25</v>
      </c>
      <c r="CR13">
        <f>SUMIFS(DataRegularSeason20242025!$AA$3:$AA$1315,DataRegularSeason20242025!$B$3:$B$1315, "&lt;=" &amp; CR$1, DataRegularSeason20242025!$D$3:$D$1315, $A13)+SUMIFS(DataRegularSeason20242025!$AB$3:$AB$1315,DataRegularSeason20242025!$B$3:$B$1315, "&lt;=" &amp; CR$1, DataRegularSeason20242025!$E$3:$E$1315, $A13)</f>
        <v>25</v>
      </c>
      <c r="CS13">
        <f>SUMIFS(DataRegularSeason20242025!$AA$3:$AA$1315,DataRegularSeason20242025!$B$3:$B$1315, "&lt;=" &amp; CS$1, DataRegularSeason20242025!$D$3:$D$1315, $A13)+SUMIFS(DataRegularSeason20242025!$AB$3:$AB$1315,DataRegularSeason20242025!$B$3:$B$1315, "&lt;=" &amp; CS$1, DataRegularSeason20242025!$E$3:$E$1315, $A13)</f>
        <v>25</v>
      </c>
      <c r="CT13">
        <f>SUMIFS(DataRegularSeason20242025!$AA$3:$AA$1315,DataRegularSeason20242025!$B$3:$B$1315, "&lt;=" &amp; CT$1, DataRegularSeason20242025!$D$3:$D$1315, $A13)+SUMIFS(DataRegularSeason20242025!$AB$3:$AB$1315,DataRegularSeason20242025!$B$3:$B$1315, "&lt;=" &amp; CT$1, DataRegularSeason20242025!$E$3:$E$1315, $A13)</f>
        <v>25</v>
      </c>
      <c r="CU13">
        <f>SUMIFS(DataRegularSeason20242025!$AA$3:$AA$1315,DataRegularSeason20242025!$B$3:$B$1315, "&lt;=" &amp; CU$1, DataRegularSeason20242025!$D$3:$D$1315, $A13)+SUMIFS(DataRegularSeason20242025!$AB$3:$AB$1315,DataRegularSeason20242025!$B$3:$B$1315, "&lt;=" &amp; CU$1, DataRegularSeason20242025!$E$3:$E$1315, $A13)</f>
        <v>25</v>
      </c>
      <c r="CV13">
        <f>SUMIFS(DataRegularSeason20242025!$AA$3:$AA$1315,DataRegularSeason20242025!$B$3:$B$1315, "&lt;=" &amp; CV$1, DataRegularSeason20242025!$D$3:$D$1315, $A13)+SUMIFS(DataRegularSeason20242025!$AB$3:$AB$1315,DataRegularSeason20242025!$B$3:$B$1315, "&lt;=" &amp; CV$1, DataRegularSeason20242025!$E$3:$E$1315, $A13)</f>
        <v>25</v>
      </c>
      <c r="CW13">
        <f>SUMIFS(DataRegularSeason20242025!$AA$3:$AA$1315,DataRegularSeason20242025!$B$3:$B$1315, "&lt;=" &amp; CW$1, DataRegularSeason20242025!$D$3:$D$1315, $A13)+SUMIFS(DataRegularSeason20242025!$AB$3:$AB$1315,DataRegularSeason20242025!$B$3:$B$1315, "&lt;=" &amp; CW$1, DataRegularSeason20242025!$E$3:$E$1315, $A13)</f>
        <v>25</v>
      </c>
      <c r="CX13">
        <f>SUMIFS(DataRegularSeason20242025!$AA$3:$AA$1315,DataRegularSeason20242025!$B$3:$B$1315, "&lt;=" &amp; CX$1, DataRegularSeason20242025!$D$3:$D$1315, $A13)+SUMIFS(DataRegularSeason20242025!$AB$3:$AB$1315,DataRegularSeason20242025!$B$3:$B$1315, "&lt;=" &amp; CX$1, DataRegularSeason20242025!$E$3:$E$1315, $A13)</f>
        <v>25</v>
      </c>
      <c r="CY13">
        <f>SUMIFS(DataRegularSeason20242025!$AA$3:$AA$1315,DataRegularSeason20242025!$B$3:$B$1315, "&lt;=" &amp; CY$1, DataRegularSeason20242025!$D$3:$D$1315, $A13)+SUMIFS(DataRegularSeason20242025!$AB$3:$AB$1315,DataRegularSeason20242025!$B$3:$B$1315, "&lt;=" &amp; CY$1, DataRegularSeason20242025!$E$3:$E$1315, $A13)</f>
        <v>25</v>
      </c>
      <c r="CZ13">
        <f>SUMIFS(DataRegularSeason20242025!$AA$3:$AA$1315,DataRegularSeason20242025!$B$3:$B$1315, "&lt;=" &amp; CZ$1, DataRegularSeason20242025!$D$3:$D$1315, $A13)+SUMIFS(DataRegularSeason20242025!$AB$3:$AB$1315,DataRegularSeason20242025!$B$3:$B$1315, "&lt;=" &amp; CZ$1, DataRegularSeason20242025!$E$3:$E$1315, $A13)</f>
        <v>25</v>
      </c>
      <c r="DA13">
        <f>SUMIFS(DataRegularSeason20242025!$AA$3:$AA$1315,DataRegularSeason20242025!$B$3:$B$1315, "&lt;=" &amp; DA$1, DataRegularSeason20242025!$D$3:$D$1315, $A13)+SUMIFS(DataRegularSeason20242025!$AB$3:$AB$1315,DataRegularSeason20242025!$B$3:$B$1315, "&lt;=" &amp; DA$1, DataRegularSeason20242025!$E$3:$E$1315, $A13)</f>
        <v>25</v>
      </c>
      <c r="DB13">
        <f>SUMIFS(DataRegularSeason20242025!$AA$3:$AA$1315,DataRegularSeason20242025!$B$3:$B$1315, "&lt;=" &amp; DB$1, DataRegularSeason20242025!$D$3:$D$1315, $A13)+SUMIFS(DataRegularSeason20242025!$AB$3:$AB$1315,DataRegularSeason20242025!$B$3:$B$1315, "&lt;=" &amp; DB$1, DataRegularSeason20242025!$E$3:$E$1315, $A13)</f>
        <v>25</v>
      </c>
      <c r="DC13">
        <f>SUMIFS(DataRegularSeason20242025!$AA$3:$AA$1315,DataRegularSeason20242025!$B$3:$B$1315, "&lt;=" &amp; DC$1, DataRegularSeason20242025!$D$3:$D$1315, $A13)+SUMIFS(DataRegularSeason20242025!$AB$3:$AB$1315,DataRegularSeason20242025!$B$3:$B$1315, "&lt;=" &amp; DC$1, DataRegularSeason20242025!$E$3:$E$1315, $A13)</f>
        <v>25</v>
      </c>
      <c r="DD13">
        <f>SUMIFS(DataRegularSeason20242025!$AA$3:$AA$1315,DataRegularSeason20242025!$B$3:$B$1315, "&lt;=" &amp; DD$1, DataRegularSeason20242025!$D$3:$D$1315, $A13)+SUMIFS(DataRegularSeason20242025!$AB$3:$AB$1315,DataRegularSeason20242025!$B$3:$B$1315, "&lt;=" &amp; DD$1, DataRegularSeason20242025!$E$3:$E$1315, $A13)</f>
        <v>25</v>
      </c>
      <c r="DE13">
        <f>SUMIFS(DataRegularSeason20242025!$AA$3:$AA$1315,DataRegularSeason20242025!$B$3:$B$1315, "&lt;=" &amp; DE$1, DataRegularSeason20242025!$D$3:$D$1315, $A13)+SUMIFS(DataRegularSeason20242025!$AB$3:$AB$1315,DataRegularSeason20242025!$B$3:$B$1315, "&lt;=" &amp; DE$1, DataRegularSeason20242025!$E$3:$E$1315, $A13)</f>
        <v>25</v>
      </c>
      <c r="DF13">
        <f>SUMIFS(DataRegularSeason20242025!$AA$3:$AA$1315,DataRegularSeason20242025!$B$3:$B$1315, "&lt;=" &amp; DF$1, DataRegularSeason20242025!$D$3:$D$1315, $A13)+SUMIFS(DataRegularSeason20242025!$AB$3:$AB$1315,DataRegularSeason20242025!$B$3:$B$1315, "&lt;=" &amp; DF$1, DataRegularSeason20242025!$E$3:$E$1315, $A13)</f>
        <v>25</v>
      </c>
      <c r="DG13">
        <f>SUMIFS(DataRegularSeason20242025!$AA$3:$AA$1315,DataRegularSeason20242025!$B$3:$B$1315, "&lt;=" &amp; DG$1, DataRegularSeason20242025!$D$3:$D$1315, $A13)+SUMIFS(DataRegularSeason20242025!$AB$3:$AB$1315,DataRegularSeason20242025!$B$3:$B$1315, "&lt;=" &amp; DG$1, DataRegularSeason20242025!$E$3:$E$1315, $A13)</f>
        <v>25</v>
      </c>
      <c r="DH13">
        <f>SUMIFS(DataRegularSeason20242025!$AA$3:$AA$1315,DataRegularSeason20242025!$B$3:$B$1315, "&lt;=" &amp; DH$1, DataRegularSeason20242025!$D$3:$D$1315, $A13)+SUMIFS(DataRegularSeason20242025!$AB$3:$AB$1315,DataRegularSeason20242025!$B$3:$B$1315, "&lt;=" &amp; DH$1, DataRegularSeason20242025!$E$3:$E$1315, $A13)</f>
        <v>25</v>
      </c>
      <c r="DI13">
        <f>SUMIFS(DataRegularSeason20242025!$AA$3:$AA$1315,DataRegularSeason20242025!$B$3:$B$1315, "&lt;=" &amp; DI$1, DataRegularSeason20242025!$D$3:$D$1315, $A13)+SUMIFS(DataRegularSeason20242025!$AB$3:$AB$1315,DataRegularSeason20242025!$B$3:$B$1315, "&lt;=" &amp; DI$1, DataRegularSeason20242025!$E$3:$E$1315, $A13)</f>
        <v>25</v>
      </c>
      <c r="DJ13">
        <f>SUMIFS(DataRegularSeason20242025!$AA$3:$AA$1315,DataRegularSeason20242025!$B$3:$B$1315, "&lt;=" &amp; DJ$1, DataRegularSeason20242025!$D$3:$D$1315, $A13)+SUMIFS(DataRegularSeason20242025!$AB$3:$AB$1315,DataRegularSeason20242025!$B$3:$B$1315, "&lt;=" &amp; DJ$1, DataRegularSeason20242025!$E$3:$E$1315, $A13)</f>
        <v>25</v>
      </c>
      <c r="DK13">
        <f>SUMIFS(DataRegularSeason20242025!$AA$3:$AA$1315,DataRegularSeason20242025!$B$3:$B$1315, "&lt;=" &amp; DK$1, DataRegularSeason20242025!$D$3:$D$1315, $A13)+SUMIFS(DataRegularSeason20242025!$AB$3:$AB$1315,DataRegularSeason20242025!$B$3:$B$1315, "&lt;=" &amp; DK$1, DataRegularSeason20242025!$E$3:$E$1315, $A13)</f>
        <v>25</v>
      </c>
      <c r="DL13">
        <f>SUMIFS(DataRegularSeason20242025!$AA$3:$AA$1315,DataRegularSeason20242025!$B$3:$B$1315, "&lt;=" &amp; DL$1, DataRegularSeason20242025!$D$3:$D$1315, $A13)+SUMIFS(DataRegularSeason20242025!$AB$3:$AB$1315,DataRegularSeason20242025!$B$3:$B$1315, "&lt;=" &amp; DL$1, DataRegularSeason20242025!$E$3:$E$1315, $A13)</f>
        <v>25</v>
      </c>
      <c r="DM13">
        <f>SUMIFS(DataRegularSeason20242025!$AA$3:$AA$1315,DataRegularSeason20242025!$B$3:$B$1315, "&lt;=" &amp; DM$1, DataRegularSeason20242025!$D$3:$D$1315, $A13)+SUMIFS(DataRegularSeason20242025!$AB$3:$AB$1315,DataRegularSeason20242025!$B$3:$B$1315, "&lt;=" &amp; DM$1, DataRegularSeason20242025!$E$3:$E$1315, $A13)</f>
        <v>25</v>
      </c>
      <c r="DN13">
        <f>SUMIFS(DataRegularSeason20242025!$AA$3:$AA$1315,DataRegularSeason20242025!$B$3:$B$1315, "&lt;=" &amp; DN$1, DataRegularSeason20242025!$D$3:$D$1315, $A13)+SUMIFS(DataRegularSeason20242025!$AB$3:$AB$1315,DataRegularSeason20242025!$B$3:$B$1315, "&lt;=" &amp; DN$1, DataRegularSeason20242025!$E$3:$E$1315, $A13)</f>
        <v>25</v>
      </c>
      <c r="DO13">
        <f>SUMIFS(DataRegularSeason20242025!$AA$3:$AA$1315,DataRegularSeason20242025!$B$3:$B$1315, "&lt;=" &amp; DO$1, DataRegularSeason20242025!$D$3:$D$1315, $A13)+SUMIFS(DataRegularSeason20242025!$AB$3:$AB$1315,DataRegularSeason20242025!$B$3:$B$1315, "&lt;=" &amp; DO$1, DataRegularSeason20242025!$E$3:$E$1315, $A13)</f>
        <v>25</v>
      </c>
      <c r="DP13">
        <f>SUMIFS(DataRegularSeason20242025!$AA$3:$AA$1315,DataRegularSeason20242025!$B$3:$B$1315, "&lt;=" &amp; DP$1, DataRegularSeason20242025!$D$3:$D$1315, $A13)+SUMIFS(DataRegularSeason20242025!$AB$3:$AB$1315,DataRegularSeason20242025!$B$3:$B$1315, "&lt;=" &amp; DP$1, DataRegularSeason20242025!$E$3:$E$1315, $A13)</f>
        <v>25</v>
      </c>
      <c r="DQ13">
        <f>SUMIFS(DataRegularSeason20242025!$AA$3:$AA$1315,DataRegularSeason20242025!$B$3:$B$1315, "&lt;=" &amp; DQ$1, DataRegularSeason20242025!$D$3:$D$1315, $A13)+SUMIFS(DataRegularSeason20242025!$AB$3:$AB$1315,DataRegularSeason20242025!$B$3:$B$1315, "&lt;=" &amp; DQ$1, DataRegularSeason20242025!$E$3:$E$1315, $A13)</f>
        <v>25</v>
      </c>
      <c r="DR13">
        <f>SUMIFS(DataRegularSeason20242025!$AA$3:$AA$1315,DataRegularSeason20242025!$B$3:$B$1315, "&lt;=" &amp; DR$1, DataRegularSeason20242025!$D$3:$D$1315, $A13)+SUMIFS(DataRegularSeason20242025!$AB$3:$AB$1315,DataRegularSeason20242025!$B$3:$B$1315, "&lt;=" &amp; DR$1, DataRegularSeason20242025!$E$3:$E$1315, $A13)</f>
        <v>25</v>
      </c>
      <c r="DS13">
        <f>SUMIFS(DataRegularSeason20242025!$AA$3:$AA$1315,DataRegularSeason20242025!$B$3:$B$1315, "&lt;=" &amp; DS$1, DataRegularSeason20242025!$D$3:$D$1315, $A13)+SUMIFS(DataRegularSeason20242025!$AB$3:$AB$1315,DataRegularSeason20242025!$B$3:$B$1315, "&lt;=" &amp; DS$1, DataRegularSeason20242025!$E$3:$E$1315, $A13)</f>
        <v>25</v>
      </c>
      <c r="DT13">
        <f>SUMIFS(DataRegularSeason20242025!$AA$3:$AA$1315,DataRegularSeason20242025!$B$3:$B$1315, "&lt;=" &amp; DT$1, DataRegularSeason20242025!$D$3:$D$1315, $A13)+SUMIFS(DataRegularSeason20242025!$AB$3:$AB$1315,DataRegularSeason20242025!$B$3:$B$1315, "&lt;=" &amp; DT$1, DataRegularSeason20242025!$E$3:$E$1315, $A13)</f>
        <v>25</v>
      </c>
      <c r="DU13">
        <f>SUMIFS(DataRegularSeason20242025!$AA$3:$AA$1315,DataRegularSeason20242025!$B$3:$B$1315, "&lt;=" &amp; DU$1, DataRegularSeason20242025!$D$3:$D$1315, $A13)+SUMIFS(DataRegularSeason20242025!$AB$3:$AB$1315,DataRegularSeason20242025!$B$3:$B$1315, "&lt;=" &amp; DU$1, DataRegularSeason20242025!$E$3:$E$1315, $A13)</f>
        <v>25</v>
      </c>
      <c r="DV13">
        <f>SUMIFS(DataRegularSeason20242025!$AA$3:$AA$1315,DataRegularSeason20242025!$B$3:$B$1315, "&lt;=" &amp; DV$1, DataRegularSeason20242025!$D$3:$D$1315, $A13)+SUMIFS(DataRegularSeason20242025!$AB$3:$AB$1315,DataRegularSeason20242025!$B$3:$B$1315, "&lt;=" &amp; DV$1, DataRegularSeason20242025!$E$3:$E$1315, $A13)</f>
        <v>25</v>
      </c>
      <c r="DW13">
        <f>SUMIFS(DataRegularSeason20242025!$AA$3:$AA$1315,DataRegularSeason20242025!$B$3:$B$1315, "&lt;=" &amp; DW$1, DataRegularSeason20242025!$D$3:$D$1315, $A13)+SUMIFS(DataRegularSeason20242025!$AB$3:$AB$1315,DataRegularSeason20242025!$B$3:$B$1315, "&lt;=" &amp; DW$1, DataRegularSeason20242025!$E$3:$E$1315, $A13)</f>
        <v>25</v>
      </c>
      <c r="DX13">
        <f>SUMIFS(DataRegularSeason20242025!$AA$3:$AA$1315,DataRegularSeason20242025!$B$3:$B$1315, "&lt;=" &amp; DX$1, DataRegularSeason20242025!$D$3:$D$1315, $A13)+SUMIFS(DataRegularSeason20242025!$AB$3:$AB$1315,DataRegularSeason20242025!$B$3:$B$1315, "&lt;=" &amp; DX$1, DataRegularSeason20242025!$E$3:$E$1315, $A13)</f>
        <v>25</v>
      </c>
      <c r="DY13">
        <f>SUMIFS(DataRegularSeason20242025!$AA$3:$AA$1315,DataRegularSeason20242025!$B$3:$B$1315, "&lt;=" &amp; DY$1, DataRegularSeason20242025!$D$3:$D$1315, $A13)+SUMIFS(DataRegularSeason20242025!$AB$3:$AB$1315,DataRegularSeason20242025!$B$3:$B$1315, "&lt;=" &amp; DY$1, DataRegularSeason20242025!$E$3:$E$1315, $A13)</f>
        <v>25</v>
      </c>
      <c r="DZ13">
        <f>SUMIFS(DataRegularSeason20242025!$AA$3:$AA$1315,DataRegularSeason20242025!$B$3:$B$1315, "&lt;=" &amp; DZ$1, DataRegularSeason20242025!$D$3:$D$1315, $A13)+SUMIFS(DataRegularSeason20242025!$AB$3:$AB$1315,DataRegularSeason20242025!$B$3:$B$1315, "&lt;=" &amp; DZ$1, DataRegularSeason20242025!$E$3:$E$1315, $A13)</f>
        <v>25</v>
      </c>
      <c r="EA13">
        <f>SUMIFS(DataRegularSeason20242025!$AA$3:$AA$1315,DataRegularSeason20242025!$B$3:$B$1315, "&lt;=" &amp; EA$1, DataRegularSeason20242025!$D$3:$D$1315, $A13)+SUMIFS(DataRegularSeason20242025!$AB$3:$AB$1315,DataRegularSeason20242025!$B$3:$B$1315, "&lt;=" &amp; EA$1, DataRegularSeason20242025!$E$3:$E$1315, $A13)</f>
        <v>25</v>
      </c>
      <c r="EB13">
        <f>SUMIFS(DataRegularSeason20242025!$AA$3:$AA$1315,DataRegularSeason20242025!$B$3:$B$1315, "&lt;=" &amp; EB$1, DataRegularSeason20242025!$D$3:$D$1315, $A13)+SUMIFS(DataRegularSeason20242025!$AB$3:$AB$1315,DataRegularSeason20242025!$B$3:$B$1315, "&lt;=" &amp; EB$1, DataRegularSeason20242025!$E$3:$E$1315, $A13)</f>
        <v>25</v>
      </c>
      <c r="EC13">
        <f>SUMIFS(DataRegularSeason20242025!$AA$3:$AA$1315,DataRegularSeason20242025!$B$3:$B$1315, "&lt;=" &amp; EC$1, DataRegularSeason20242025!$D$3:$D$1315, $A13)+SUMIFS(DataRegularSeason20242025!$AB$3:$AB$1315,DataRegularSeason20242025!$B$3:$B$1315, "&lt;=" &amp; EC$1, DataRegularSeason20242025!$E$3:$E$1315, $A13)</f>
        <v>25</v>
      </c>
      <c r="ED13">
        <f>SUMIFS(DataRegularSeason20242025!$AA$3:$AA$1315,DataRegularSeason20242025!$B$3:$B$1315, "&lt;=" &amp; ED$1, DataRegularSeason20242025!$D$3:$D$1315, $A13)+SUMIFS(DataRegularSeason20242025!$AB$3:$AB$1315,DataRegularSeason20242025!$B$3:$B$1315, "&lt;=" &amp; ED$1, DataRegularSeason20242025!$E$3:$E$1315, $A13)</f>
        <v>25</v>
      </c>
      <c r="EE13">
        <f>SUMIFS(DataRegularSeason20242025!$AA$3:$AA$1315,DataRegularSeason20242025!$B$3:$B$1315, "&lt;=" &amp; EE$1, DataRegularSeason20242025!$D$3:$D$1315, $A13)+SUMIFS(DataRegularSeason20242025!$AB$3:$AB$1315,DataRegularSeason20242025!$B$3:$B$1315, "&lt;=" &amp; EE$1, DataRegularSeason20242025!$E$3:$E$1315, $A13)</f>
        <v>25</v>
      </c>
      <c r="EF13">
        <f>SUMIFS(DataRegularSeason20242025!$AA$3:$AA$1315,DataRegularSeason20242025!$B$3:$B$1315, "&lt;=" &amp; EF$1, DataRegularSeason20242025!$D$3:$D$1315, $A13)+SUMIFS(DataRegularSeason20242025!$AB$3:$AB$1315,DataRegularSeason20242025!$B$3:$B$1315, "&lt;=" &amp; EF$1, DataRegularSeason20242025!$E$3:$E$1315, $A13)</f>
        <v>25</v>
      </c>
      <c r="EG13">
        <f>SUMIFS(DataRegularSeason20242025!$AA$3:$AA$1315,DataRegularSeason20242025!$B$3:$B$1315, "&lt;=" &amp; EG$1, DataRegularSeason20242025!$D$3:$D$1315, $A13)+SUMIFS(DataRegularSeason20242025!$AB$3:$AB$1315,DataRegularSeason20242025!$B$3:$B$1315, "&lt;=" &amp; EG$1, DataRegularSeason20242025!$E$3:$E$1315, $A13)</f>
        <v>25</v>
      </c>
      <c r="EH13">
        <f>SUMIFS(DataRegularSeason20242025!$AA$3:$AA$1315,DataRegularSeason20242025!$B$3:$B$1315, "&lt;=" &amp; EH$1, DataRegularSeason20242025!$D$3:$D$1315, $A13)+SUMIFS(DataRegularSeason20242025!$AB$3:$AB$1315,DataRegularSeason20242025!$B$3:$B$1315, "&lt;=" &amp; EH$1, DataRegularSeason20242025!$E$3:$E$1315, $A13)</f>
        <v>25</v>
      </c>
      <c r="EI13">
        <f>SUMIFS(DataRegularSeason20242025!$AA$3:$AA$1315,DataRegularSeason20242025!$B$3:$B$1315, "&lt;=" &amp; EI$1, DataRegularSeason20242025!$D$3:$D$1315, $A13)+SUMIFS(DataRegularSeason20242025!$AB$3:$AB$1315,DataRegularSeason20242025!$B$3:$B$1315, "&lt;=" &amp; EI$1, DataRegularSeason20242025!$E$3:$E$1315, $A13)</f>
        <v>25</v>
      </c>
      <c r="EJ13">
        <f>SUMIFS(DataRegularSeason20242025!$AA$3:$AA$1315,DataRegularSeason20242025!$B$3:$B$1315, "&lt;=" &amp; EJ$1, DataRegularSeason20242025!$D$3:$D$1315, $A13)+SUMIFS(DataRegularSeason20242025!$AB$3:$AB$1315,DataRegularSeason20242025!$B$3:$B$1315, "&lt;=" &amp; EJ$1, DataRegularSeason20242025!$E$3:$E$1315, $A13)</f>
        <v>25</v>
      </c>
      <c r="EK13">
        <f>SUMIFS(DataRegularSeason20242025!$AA$3:$AA$1315,DataRegularSeason20242025!$B$3:$B$1315, "&lt;=" &amp; EK$1, DataRegularSeason20242025!$D$3:$D$1315, $A13)+SUMIFS(DataRegularSeason20242025!$AB$3:$AB$1315,DataRegularSeason20242025!$B$3:$B$1315, "&lt;=" &amp; EK$1, DataRegularSeason20242025!$E$3:$E$1315, $A13)</f>
        <v>25</v>
      </c>
      <c r="EL13">
        <f>SUMIFS(DataRegularSeason20242025!$AA$3:$AA$1315,DataRegularSeason20242025!$B$3:$B$1315, "&lt;=" &amp; EL$1, DataRegularSeason20242025!$D$3:$D$1315, $A13)+SUMIFS(DataRegularSeason20242025!$AB$3:$AB$1315,DataRegularSeason20242025!$B$3:$B$1315, "&lt;=" &amp; EL$1, DataRegularSeason20242025!$E$3:$E$1315, $A13)</f>
        <v>25</v>
      </c>
      <c r="EM13">
        <f>SUMIFS(DataRegularSeason20242025!$AA$3:$AA$1315,DataRegularSeason20242025!$B$3:$B$1315, "&lt;=" &amp; EM$1, DataRegularSeason20242025!$D$3:$D$1315, $A13)+SUMIFS(DataRegularSeason20242025!$AB$3:$AB$1315,DataRegularSeason20242025!$B$3:$B$1315, "&lt;=" &amp; EM$1, DataRegularSeason20242025!$E$3:$E$1315, $A13)</f>
        <v>25</v>
      </c>
      <c r="EN13">
        <f>SUMIFS(DataRegularSeason20242025!$AA$3:$AA$1315,DataRegularSeason20242025!$B$3:$B$1315, "&lt;=" &amp; EN$1, DataRegularSeason20242025!$D$3:$D$1315, $A13)+SUMIFS(DataRegularSeason20242025!$AB$3:$AB$1315,DataRegularSeason20242025!$B$3:$B$1315, "&lt;=" &amp; EN$1, DataRegularSeason20242025!$E$3:$E$1315, $A13)</f>
        <v>25</v>
      </c>
      <c r="EO13">
        <f>SUMIFS(DataRegularSeason20242025!$AA$3:$AA$1315,DataRegularSeason20242025!$B$3:$B$1315, "&lt;=" &amp; EO$1, DataRegularSeason20242025!$D$3:$D$1315, $A13)+SUMIFS(DataRegularSeason20242025!$AB$3:$AB$1315,DataRegularSeason20242025!$B$3:$B$1315, "&lt;=" &amp; EO$1, DataRegularSeason20242025!$E$3:$E$1315, $A13)</f>
        <v>25</v>
      </c>
      <c r="EP13">
        <f>SUMIFS(DataRegularSeason20242025!$AA$3:$AA$1315,DataRegularSeason20242025!$B$3:$B$1315, "&lt;=" &amp; EP$1, DataRegularSeason20242025!$D$3:$D$1315, $A13)+SUMIFS(DataRegularSeason20242025!$AB$3:$AB$1315,DataRegularSeason20242025!$B$3:$B$1315, "&lt;=" &amp; EP$1, DataRegularSeason20242025!$E$3:$E$1315, $A13)</f>
        <v>25</v>
      </c>
      <c r="EQ13">
        <f>SUMIFS(DataRegularSeason20242025!$AA$3:$AA$1315,DataRegularSeason20242025!$B$3:$B$1315, "&lt;=" &amp; EQ$1, DataRegularSeason20242025!$D$3:$D$1315, $A13)+SUMIFS(DataRegularSeason20242025!$AB$3:$AB$1315,DataRegularSeason20242025!$B$3:$B$1315, "&lt;=" &amp; EQ$1, DataRegularSeason20242025!$E$3:$E$1315, $A13)</f>
        <v>25</v>
      </c>
      <c r="ER13">
        <f>SUMIFS(DataRegularSeason20242025!$AA$3:$AA$1315,DataRegularSeason20242025!$B$3:$B$1315, "&lt;=" &amp; ER$1, DataRegularSeason20242025!$D$3:$D$1315, $A13)+SUMIFS(DataRegularSeason20242025!$AB$3:$AB$1315,DataRegularSeason20242025!$B$3:$B$1315, "&lt;=" &amp; ER$1, DataRegularSeason20242025!$E$3:$E$1315, $A13)</f>
        <v>25</v>
      </c>
      <c r="ES13">
        <f>SUMIFS(DataRegularSeason20242025!$AA$3:$AA$1315,DataRegularSeason20242025!$B$3:$B$1315, "&lt;=" &amp; ES$1, DataRegularSeason20242025!$D$3:$D$1315, $A13)+SUMIFS(DataRegularSeason20242025!$AB$3:$AB$1315,DataRegularSeason20242025!$B$3:$B$1315, "&lt;=" &amp; ES$1, DataRegularSeason20242025!$E$3:$E$1315, $A13)</f>
        <v>25</v>
      </c>
      <c r="ET13">
        <f>SUMIFS(DataRegularSeason20242025!$AA$3:$AA$1315,DataRegularSeason20242025!$B$3:$B$1315, "&lt;=" &amp; ET$1, DataRegularSeason20242025!$D$3:$D$1315, $A13)+SUMIFS(DataRegularSeason20242025!$AB$3:$AB$1315,DataRegularSeason20242025!$B$3:$B$1315, "&lt;=" &amp; ET$1, DataRegularSeason20242025!$E$3:$E$1315, $A13)</f>
        <v>25</v>
      </c>
      <c r="EU13">
        <f>SUMIFS(DataRegularSeason20242025!$AA$3:$AA$1315,DataRegularSeason20242025!$B$3:$B$1315, "&lt;=" &amp; EU$1, DataRegularSeason20242025!$D$3:$D$1315, $A13)+SUMIFS(DataRegularSeason20242025!$AB$3:$AB$1315,DataRegularSeason20242025!$B$3:$B$1315, "&lt;=" &amp; EU$1, DataRegularSeason20242025!$E$3:$E$1315, $A13)</f>
        <v>25</v>
      </c>
      <c r="EV13">
        <f>SUMIFS(DataRegularSeason20242025!$AA$3:$AA$1315,DataRegularSeason20242025!$B$3:$B$1315, "&lt;=" &amp; EV$1, DataRegularSeason20242025!$D$3:$D$1315, $A13)+SUMIFS(DataRegularSeason20242025!$AB$3:$AB$1315,DataRegularSeason20242025!$B$3:$B$1315, "&lt;=" &amp; EV$1, DataRegularSeason20242025!$E$3:$E$1315, $A13)</f>
        <v>25</v>
      </c>
      <c r="EW13">
        <f>SUMIFS(DataRegularSeason20242025!$AA$3:$AA$1315,DataRegularSeason20242025!$B$3:$B$1315, "&lt;=" &amp; EW$1, DataRegularSeason20242025!$D$3:$D$1315, $A13)+SUMIFS(DataRegularSeason20242025!$AB$3:$AB$1315,DataRegularSeason20242025!$B$3:$B$1315, "&lt;=" &amp; EW$1, DataRegularSeason20242025!$E$3:$E$1315, $A13)</f>
        <v>25</v>
      </c>
      <c r="EX13">
        <f>SUMIFS(DataRegularSeason20242025!$AA$3:$AA$1315,DataRegularSeason20242025!$B$3:$B$1315, "&lt;=" &amp; EX$1, DataRegularSeason20242025!$D$3:$D$1315, $A13)+SUMIFS(DataRegularSeason20242025!$AB$3:$AB$1315,DataRegularSeason20242025!$B$3:$B$1315, "&lt;=" &amp; EX$1, DataRegularSeason20242025!$E$3:$E$1315, $A13)</f>
        <v>25</v>
      </c>
      <c r="EY13">
        <f>SUMIFS(DataRegularSeason20242025!$AA$3:$AA$1315,DataRegularSeason20242025!$B$3:$B$1315, "&lt;=" &amp; EY$1, DataRegularSeason20242025!$D$3:$D$1315, $A13)+SUMIFS(DataRegularSeason20242025!$AB$3:$AB$1315,DataRegularSeason20242025!$B$3:$B$1315, "&lt;=" &amp; EY$1, DataRegularSeason20242025!$E$3:$E$1315, $A13)</f>
        <v>25</v>
      </c>
      <c r="EZ13">
        <f>SUMIFS(DataRegularSeason20242025!$AA$3:$AA$1315,DataRegularSeason20242025!$B$3:$B$1315, "&lt;=" &amp; EZ$1, DataRegularSeason20242025!$D$3:$D$1315, $A13)+SUMIFS(DataRegularSeason20242025!$AB$3:$AB$1315,DataRegularSeason20242025!$B$3:$B$1315, "&lt;=" &amp; EZ$1, DataRegularSeason20242025!$E$3:$E$1315, $A13)</f>
        <v>25</v>
      </c>
      <c r="FA13">
        <f>SUMIFS(DataRegularSeason20242025!$AA$3:$AA$1315,DataRegularSeason20242025!$B$3:$B$1315, "&lt;=" &amp; FA$1, DataRegularSeason20242025!$D$3:$D$1315, $A13)+SUMIFS(DataRegularSeason20242025!$AB$3:$AB$1315,DataRegularSeason20242025!$B$3:$B$1315, "&lt;=" &amp; FA$1, DataRegularSeason20242025!$E$3:$E$1315, $A13)</f>
        <v>25</v>
      </c>
      <c r="FB13">
        <f>SUMIFS(DataRegularSeason20242025!$AA$3:$AA$1315,DataRegularSeason20242025!$B$3:$B$1315, "&lt;=" &amp; FB$1, DataRegularSeason20242025!$D$3:$D$1315, $A13)+SUMIFS(DataRegularSeason20242025!$AB$3:$AB$1315,DataRegularSeason20242025!$B$3:$B$1315, "&lt;=" &amp; FB$1, DataRegularSeason20242025!$E$3:$E$1315, $A13)</f>
        <v>25</v>
      </c>
      <c r="FC13">
        <f>SUMIFS(DataRegularSeason20242025!$AA$3:$AA$1315,DataRegularSeason20242025!$B$3:$B$1315, "&lt;=" &amp; FC$1, DataRegularSeason20242025!$D$3:$D$1315, $A13)+SUMIFS(DataRegularSeason20242025!$AB$3:$AB$1315,DataRegularSeason20242025!$B$3:$B$1315, "&lt;=" &amp; FC$1, DataRegularSeason20242025!$E$3:$E$1315, $A13)</f>
        <v>25</v>
      </c>
      <c r="FD13">
        <f>SUMIFS(DataRegularSeason20242025!$AA$3:$AA$1315,DataRegularSeason20242025!$B$3:$B$1315, "&lt;=" &amp; FD$1, DataRegularSeason20242025!$D$3:$D$1315, $A13)+SUMIFS(DataRegularSeason20242025!$AB$3:$AB$1315,DataRegularSeason20242025!$B$3:$B$1315, "&lt;=" &amp; FD$1, DataRegularSeason20242025!$E$3:$E$1315, $A13)</f>
        <v>25</v>
      </c>
      <c r="FE13">
        <f>SUMIFS(DataRegularSeason20242025!$AA$3:$AA$1315,DataRegularSeason20242025!$B$3:$B$1315, "&lt;=" &amp; FE$1, DataRegularSeason20242025!$D$3:$D$1315, $A13)+SUMIFS(DataRegularSeason20242025!$AB$3:$AB$1315,DataRegularSeason20242025!$B$3:$B$1315, "&lt;=" &amp; FE$1, DataRegularSeason20242025!$E$3:$E$1315, $A13)</f>
        <v>25</v>
      </c>
      <c r="FF13">
        <f>SUMIFS(DataRegularSeason20242025!$AA$3:$AA$1315,DataRegularSeason20242025!$B$3:$B$1315, "&lt;=" &amp; FF$1, DataRegularSeason20242025!$D$3:$D$1315, $A13)+SUMIFS(DataRegularSeason20242025!$AB$3:$AB$1315,DataRegularSeason20242025!$B$3:$B$1315, "&lt;=" &amp; FF$1, DataRegularSeason20242025!$E$3:$E$1315, $A13)</f>
        <v>25</v>
      </c>
      <c r="FG13">
        <f>SUMIFS(DataRegularSeason20242025!$AA$3:$AA$1315,DataRegularSeason20242025!$B$3:$B$1315, "&lt;=" &amp; FG$1, DataRegularSeason20242025!$D$3:$D$1315, $A13)+SUMIFS(DataRegularSeason20242025!$AB$3:$AB$1315,DataRegularSeason20242025!$B$3:$B$1315, "&lt;=" &amp; FG$1, DataRegularSeason20242025!$E$3:$E$1315, $A13)</f>
        <v>25</v>
      </c>
      <c r="FH13">
        <f>SUMIFS(DataRegularSeason20242025!$AA$3:$AA$1315,DataRegularSeason20242025!$B$3:$B$1315, "&lt;=" &amp; FH$1, DataRegularSeason20242025!$D$3:$D$1315, $A13)+SUMIFS(DataRegularSeason20242025!$AB$3:$AB$1315,DataRegularSeason20242025!$B$3:$B$1315, "&lt;=" &amp; FH$1, DataRegularSeason20242025!$E$3:$E$1315, $A13)</f>
        <v>25</v>
      </c>
      <c r="FI13">
        <f>SUMIFS(DataRegularSeason20242025!$AA$3:$AA$1315,DataRegularSeason20242025!$B$3:$B$1315, "&lt;=" &amp; FI$1, DataRegularSeason20242025!$D$3:$D$1315, $A13)+SUMIFS(DataRegularSeason20242025!$AB$3:$AB$1315,DataRegularSeason20242025!$B$3:$B$1315, "&lt;=" &amp; FI$1, DataRegularSeason20242025!$E$3:$E$1315, $A13)</f>
        <v>25</v>
      </c>
      <c r="FJ13">
        <f>SUMIFS(DataRegularSeason20242025!$AA$3:$AA$1315,DataRegularSeason20242025!$B$3:$B$1315, "&lt;=" &amp; FJ$1, DataRegularSeason20242025!$D$3:$D$1315, $A13)+SUMIFS(DataRegularSeason20242025!$AB$3:$AB$1315,DataRegularSeason20242025!$B$3:$B$1315, "&lt;=" &amp; FJ$1, DataRegularSeason20242025!$E$3:$E$1315, $A13)</f>
        <v>25</v>
      </c>
      <c r="FK13">
        <f>SUMIFS(DataRegularSeason20242025!$AA$3:$AA$1315,DataRegularSeason20242025!$B$3:$B$1315, "&lt;=" &amp; FK$1, DataRegularSeason20242025!$D$3:$D$1315, $A13)+SUMIFS(DataRegularSeason20242025!$AB$3:$AB$1315,DataRegularSeason20242025!$B$3:$B$1315, "&lt;=" &amp; FK$1, DataRegularSeason20242025!$E$3:$E$1315, $A13)</f>
        <v>25</v>
      </c>
      <c r="FL13">
        <f>SUMIFS(DataRegularSeason20242025!$AA$3:$AA$1315,DataRegularSeason20242025!$B$3:$B$1315, "&lt;=" &amp; FL$1, DataRegularSeason20242025!$D$3:$D$1315, $A13)+SUMIFS(DataRegularSeason20242025!$AB$3:$AB$1315,DataRegularSeason20242025!$B$3:$B$1315, "&lt;=" &amp; FL$1, DataRegularSeason20242025!$E$3:$E$1315, $A13)</f>
        <v>25</v>
      </c>
      <c r="FM13">
        <f>SUMIFS(DataRegularSeason20242025!$AA$3:$AA$1315,DataRegularSeason20242025!$B$3:$B$1315, "&lt;=" &amp; FM$1, DataRegularSeason20242025!$D$3:$D$1315, $A13)+SUMIFS(DataRegularSeason20242025!$AB$3:$AB$1315,DataRegularSeason20242025!$B$3:$B$1315, "&lt;=" &amp; FM$1, DataRegularSeason20242025!$E$3:$E$1315, $A13)</f>
        <v>25</v>
      </c>
      <c r="FN13">
        <f>SUMIFS(DataRegularSeason20242025!$AA$3:$AA$1315,DataRegularSeason20242025!$B$3:$B$1315, "&lt;=" &amp; FN$1, DataRegularSeason20242025!$D$3:$D$1315, $A13)+SUMIFS(DataRegularSeason20242025!$AB$3:$AB$1315,DataRegularSeason20242025!$B$3:$B$1315, "&lt;=" &amp; FN$1, DataRegularSeason20242025!$E$3:$E$1315, $A13)</f>
        <v>25</v>
      </c>
      <c r="FO13">
        <f>SUMIFS(DataRegularSeason20242025!$AA$3:$AA$1315,DataRegularSeason20242025!$B$3:$B$1315, "&lt;=" &amp; FO$1, DataRegularSeason20242025!$D$3:$D$1315, $A13)+SUMIFS(DataRegularSeason20242025!$AB$3:$AB$1315,DataRegularSeason20242025!$B$3:$B$1315, "&lt;=" &amp; FO$1, DataRegularSeason20242025!$E$3:$E$1315, $A13)</f>
        <v>25</v>
      </c>
      <c r="FP13">
        <f>SUMIFS(DataRegularSeason20242025!$AA$3:$AA$1315,DataRegularSeason20242025!$B$3:$B$1315, "&lt;=" &amp; FP$1, DataRegularSeason20242025!$D$3:$D$1315, $A13)+SUMIFS(DataRegularSeason20242025!$AB$3:$AB$1315,DataRegularSeason20242025!$B$3:$B$1315, "&lt;=" &amp; FP$1, DataRegularSeason20242025!$E$3:$E$1315, $A13)</f>
        <v>25</v>
      </c>
      <c r="FQ13">
        <f>SUMIFS(DataRegularSeason20242025!$AA$3:$AA$1315,DataRegularSeason20242025!$B$3:$B$1315, "&lt;=" &amp; FQ$1, DataRegularSeason20242025!$D$3:$D$1315, $A13)+SUMIFS(DataRegularSeason20242025!$AB$3:$AB$1315,DataRegularSeason20242025!$B$3:$B$1315, "&lt;=" &amp; FQ$1, DataRegularSeason20242025!$E$3:$E$1315, $A13)</f>
        <v>25</v>
      </c>
      <c r="FR13">
        <f>SUMIFS(DataRegularSeason20242025!$AA$3:$AA$1315,DataRegularSeason20242025!$B$3:$B$1315, "&lt;=" &amp; FR$1, DataRegularSeason20242025!$D$3:$D$1315, $A13)+SUMIFS(DataRegularSeason20242025!$AB$3:$AB$1315,DataRegularSeason20242025!$B$3:$B$1315, "&lt;=" &amp; FR$1, DataRegularSeason20242025!$E$3:$E$1315, $A13)</f>
        <v>25</v>
      </c>
      <c r="FS13">
        <f>SUMIFS(DataRegularSeason20242025!$AA$3:$AA$1315,DataRegularSeason20242025!$B$3:$B$1315, "&lt;=" &amp; FS$1, DataRegularSeason20242025!$D$3:$D$1315, $A13)+SUMIFS(DataRegularSeason20242025!$AB$3:$AB$1315,DataRegularSeason20242025!$B$3:$B$1315, "&lt;=" &amp; FS$1, DataRegularSeason20242025!$E$3:$E$1315, $A13)</f>
        <v>25</v>
      </c>
      <c r="FT13">
        <f>SUMIFS(DataRegularSeason20242025!$AA$3:$AA$1315,DataRegularSeason20242025!$B$3:$B$1315, "&lt;=" &amp; FT$1, DataRegularSeason20242025!$D$3:$D$1315, $A13)+SUMIFS(DataRegularSeason20242025!$AB$3:$AB$1315,DataRegularSeason20242025!$B$3:$B$1315, "&lt;=" &amp; FT$1, DataRegularSeason20242025!$E$3:$E$1315, $A13)</f>
        <v>25</v>
      </c>
      <c r="FU13">
        <f>SUMIFS(DataRegularSeason20242025!$AA$3:$AA$1315,DataRegularSeason20242025!$B$3:$B$1315, "&lt;=" &amp; FU$1, DataRegularSeason20242025!$D$3:$D$1315, $A13)+SUMIFS(DataRegularSeason20242025!$AB$3:$AB$1315,DataRegularSeason20242025!$B$3:$B$1315, "&lt;=" &amp; FU$1, DataRegularSeason20242025!$E$3:$E$1315, $A13)</f>
        <v>25</v>
      </c>
      <c r="FV13">
        <f>SUMIFS(DataRegularSeason20242025!$AA$3:$AA$1315,DataRegularSeason20242025!$B$3:$B$1315, "&lt;=" &amp; FV$1, DataRegularSeason20242025!$D$3:$D$1315, $A13)+SUMIFS(DataRegularSeason20242025!$AB$3:$AB$1315,DataRegularSeason20242025!$B$3:$B$1315, "&lt;=" &amp; FV$1, DataRegularSeason20242025!$E$3:$E$1315, $A13)</f>
        <v>25</v>
      </c>
      <c r="FW13">
        <f>SUMIFS(DataRegularSeason20242025!$AA$3:$AA$1315,DataRegularSeason20242025!$B$3:$B$1315, "&lt;=" &amp; FW$1, DataRegularSeason20242025!$D$3:$D$1315, $A13)+SUMIFS(DataRegularSeason20242025!$AB$3:$AB$1315,DataRegularSeason20242025!$B$3:$B$1315, "&lt;=" &amp; FW$1, DataRegularSeason20242025!$E$3:$E$1315, $A13)</f>
        <v>25</v>
      </c>
      <c r="FX13">
        <f>SUMIFS(DataRegularSeason20242025!$AA$3:$AA$1315,DataRegularSeason20242025!$B$3:$B$1315, "&lt;=" &amp; FX$1, DataRegularSeason20242025!$D$3:$D$1315, $A13)+SUMIFS(DataRegularSeason20242025!$AB$3:$AB$1315,DataRegularSeason20242025!$B$3:$B$1315, "&lt;=" &amp; FX$1, DataRegularSeason20242025!$E$3:$E$1315, $A13)</f>
        <v>25</v>
      </c>
      <c r="FY13">
        <f>SUMIFS(DataRegularSeason20242025!$AA$3:$AA$1315,DataRegularSeason20242025!$B$3:$B$1315, "&lt;=" &amp; FY$1, DataRegularSeason20242025!$D$3:$D$1315, $A13)+SUMIFS(DataRegularSeason20242025!$AB$3:$AB$1315,DataRegularSeason20242025!$B$3:$B$1315, "&lt;=" &amp; FY$1, DataRegularSeason20242025!$E$3:$E$1315, $A13)</f>
        <v>25</v>
      </c>
      <c r="FZ13">
        <f>SUMIFS(DataRegularSeason20242025!$AA$3:$AA$1315,DataRegularSeason20242025!$B$3:$B$1315, "&lt;=" &amp; FZ$1, DataRegularSeason20242025!$D$3:$D$1315, $A13)+SUMIFS(DataRegularSeason20242025!$AB$3:$AB$1315,DataRegularSeason20242025!$B$3:$B$1315, "&lt;=" &amp; FZ$1, DataRegularSeason20242025!$E$3:$E$1315, $A13)</f>
        <v>25</v>
      </c>
      <c r="GA13">
        <f>SUMIFS(DataRegularSeason20242025!$AA$3:$AA$1315,DataRegularSeason20242025!$B$3:$B$1315, "&lt;=" &amp; GA$1, DataRegularSeason20242025!$D$3:$D$1315, $A13)+SUMIFS(DataRegularSeason20242025!$AB$3:$AB$1315,DataRegularSeason20242025!$B$3:$B$1315, "&lt;=" &amp; GA$1, DataRegularSeason20242025!$E$3:$E$1315, $A13)</f>
        <v>25</v>
      </c>
      <c r="GB13">
        <f>SUMIFS(DataRegularSeason20242025!$AA$3:$AA$1315,DataRegularSeason20242025!$B$3:$B$1315, "&lt;=" &amp; GB$1, DataRegularSeason20242025!$D$3:$D$1315, $A13)+SUMIFS(DataRegularSeason20242025!$AB$3:$AB$1315,DataRegularSeason20242025!$B$3:$B$1315, "&lt;=" &amp; GB$1, DataRegularSeason20242025!$E$3:$E$1315, $A13)</f>
        <v>25</v>
      </c>
      <c r="GC13">
        <f>SUMIFS(DataRegularSeason20242025!$AA$3:$AA$1315,DataRegularSeason20242025!$B$3:$B$1315, "&lt;=" &amp; GC$1, DataRegularSeason20242025!$D$3:$D$1315, $A13)+SUMIFS(DataRegularSeason20242025!$AB$3:$AB$1315,DataRegularSeason20242025!$B$3:$B$1315, "&lt;=" &amp; GC$1, DataRegularSeason20242025!$E$3:$E$1315, $A13)</f>
        <v>25</v>
      </c>
      <c r="GD13">
        <f>SUMIFS(DataRegularSeason20242025!$AA$3:$AA$1315,DataRegularSeason20242025!$B$3:$B$1315, "&lt;=" &amp; GD$1, DataRegularSeason20242025!$D$3:$D$1315, $A13)+SUMIFS(DataRegularSeason20242025!$AB$3:$AB$1315,DataRegularSeason20242025!$B$3:$B$1315, "&lt;=" &amp; GD$1, DataRegularSeason20242025!$E$3:$E$1315, $A13)</f>
        <v>25</v>
      </c>
      <c r="GE13">
        <f>SUMIFS(DataRegularSeason20242025!$AA$3:$AA$1315,DataRegularSeason20242025!$B$3:$B$1315, "&lt;=" &amp; GE$1, DataRegularSeason20242025!$D$3:$D$1315, $A13)+SUMIFS(DataRegularSeason20242025!$AB$3:$AB$1315,DataRegularSeason20242025!$B$3:$B$1315, "&lt;=" &amp; GE$1, DataRegularSeason20242025!$E$3:$E$1315, $A13)</f>
        <v>25</v>
      </c>
      <c r="GF13">
        <f>SUMIFS(DataRegularSeason20242025!$AA$3:$AA$1315,DataRegularSeason20242025!$B$3:$B$1315, "&lt;=" &amp; GF$1, DataRegularSeason20242025!$D$3:$D$1315, $A13)+SUMIFS(DataRegularSeason20242025!$AB$3:$AB$1315,DataRegularSeason20242025!$B$3:$B$1315, "&lt;=" &amp; GF$1, DataRegularSeason20242025!$E$3:$E$1315, $A13)</f>
        <v>25</v>
      </c>
      <c r="GG13">
        <f>SUMIFS(DataRegularSeason20242025!$AA$3:$AA$1315,DataRegularSeason20242025!$B$3:$B$1315, "&lt;=" &amp; GG$1, DataRegularSeason20242025!$D$3:$D$1315, $A13)+SUMIFS(DataRegularSeason20242025!$AB$3:$AB$1315,DataRegularSeason20242025!$B$3:$B$1315, "&lt;=" &amp; GG$1, DataRegularSeason20242025!$E$3:$E$1315, $A13)</f>
        <v>25</v>
      </c>
      <c r="GH13">
        <f>SUMIFS(DataRegularSeason20242025!$AA$3:$AA$1315,DataRegularSeason20242025!$B$3:$B$1315, "&lt;=" &amp; GH$1, DataRegularSeason20242025!$D$3:$D$1315, $A13)+SUMIFS(DataRegularSeason20242025!$AB$3:$AB$1315,DataRegularSeason20242025!$B$3:$B$1315, "&lt;=" &amp; GH$1, DataRegularSeason20242025!$E$3:$E$1315, $A13)</f>
        <v>25</v>
      </c>
      <c r="GI13">
        <f>SUMIFS(DataRegularSeason20242025!$AA$3:$AA$1315,DataRegularSeason20242025!$B$3:$B$1315, "&lt;=" &amp; GI$1, DataRegularSeason20242025!$D$3:$D$1315, $A13)+SUMIFS(DataRegularSeason20242025!$AB$3:$AB$1315,DataRegularSeason20242025!$B$3:$B$1315, "&lt;=" &amp; GI$1, DataRegularSeason20242025!$E$3:$E$1315, $A13)</f>
        <v>25</v>
      </c>
      <c r="GJ13">
        <f>SUMIFS(DataRegularSeason20242025!$AA$3:$AA$1315,DataRegularSeason20242025!$B$3:$B$1315, "&lt;=" &amp; GJ$1, DataRegularSeason20242025!$D$3:$D$1315, $A13)+SUMIFS(DataRegularSeason20242025!$AB$3:$AB$1315,DataRegularSeason20242025!$B$3:$B$1315, "&lt;=" &amp; GJ$1, DataRegularSeason20242025!$E$3:$E$1315, $A13)</f>
        <v>25</v>
      </c>
      <c r="GK13">
        <f>SUMIFS(DataRegularSeason20242025!$AA$3:$AA$1315,DataRegularSeason20242025!$B$3:$B$1315, "&lt;=" &amp; GK$1, DataRegularSeason20242025!$D$3:$D$1315, $A13)+SUMIFS(DataRegularSeason20242025!$AB$3:$AB$1315,DataRegularSeason20242025!$B$3:$B$1315, "&lt;=" &amp; GK$1, DataRegularSeason20242025!$E$3:$E$1315, $A13)</f>
        <v>25</v>
      </c>
      <c r="GL13">
        <f>SUMIFS(DataRegularSeason20242025!$AA$3:$AA$1315,DataRegularSeason20242025!$B$3:$B$1315, "&lt;=" &amp; GL$1, DataRegularSeason20242025!$D$3:$D$1315, $A13)+SUMIFS(DataRegularSeason20242025!$AB$3:$AB$1315,DataRegularSeason20242025!$B$3:$B$1315, "&lt;=" &amp; GL$1, DataRegularSeason20242025!$E$3:$E$1315, $A13)</f>
        <v>25</v>
      </c>
      <c r="GM13">
        <f>SUMIFS(DataRegularSeason20242025!$AA$3:$AA$1315,DataRegularSeason20242025!$B$3:$B$1315, "&lt;=" &amp; GM$1, DataRegularSeason20242025!$D$3:$D$1315, $A13)+SUMIFS(DataRegularSeason20242025!$AB$3:$AB$1315,DataRegularSeason20242025!$B$3:$B$1315, "&lt;=" &amp; GM$1, DataRegularSeason20242025!$E$3:$E$1315, $A13)</f>
        <v>25</v>
      </c>
      <c r="GN13">
        <f>SUMIFS(DataRegularSeason20242025!$AA$3:$AA$1315,DataRegularSeason20242025!$B$3:$B$1315, "&lt;=" &amp; GN$1, DataRegularSeason20242025!$D$3:$D$1315, $A13)+SUMIFS(DataRegularSeason20242025!$AB$3:$AB$1315,DataRegularSeason20242025!$B$3:$B$1315, "&lt;=" &amp; GN$1, DataRegularSeason20242025!$E$3:$E$1315, $A13)</f>
        <v>25</v>
      </c>
      <c r="GO13">
        <f>SUMIFS(DataRegularSeason20242025!$AA$3:$AA$1315,DataRegularSeason20242025!$B$3:$B$1315, "&lt;=" &amp; GO$1, DataRegularSeason20242025!$D$3:$D$1315, $A13)+SUMIFS(DataRegularSeason20242025!$AB$3:$AB$1315,DataRegularSeason20242025!$B$3:$B$1315, "&lt;=" &amp; GO$1, DataRegularSeason20242025!$E$3:$E$1315, $A13)</f>
        <v>25</v>
      </c>
      <c r="GP13">
        <f>SUMIFS(DataRegularSeason20242025!$AA$3:$AA$1315,DataRegularSeason20242025!$B$3:$B$1315, "&lt;=" &amp; GP$1, DataRegularSeason20242025!$D$3:$D$1315, $A13)+SUMIFS(DataRegularSeason20242025!$AB$3:$AB$1315,DataRegularSeason20242025!$B$3:$B$1315, "&lt;=" &amp; GP$1, DataRegularSeason20242025!$E$3:$E$1315, $A13)</f>
        <v>25</v>
      </c>
      <c r="GQ13">
        <f>SUMIFS(DataRegularSeason20242025!$AA$3:$AA$1315,DataRegularSeason20242025!$B$3:$B$1315, "&lt;=" &amp; GQ$1, DataRegularSeason20242025!$D$3:$D$1315, $A13)+SUMIFS(DataRegularSeason20242025!$AB$3:$AB$1315,DataRegularSeason20242025!$B$3:$B$1315, "&lt;=" &amp; GQ$1, DataRegularSeason20242025!$E$3:$E$1315, $A13)</f>
        <v>25</v>
      </c>
      <c r="GR13">
        <f>SUMIFS(DataRegularSeason20242025!$AA$3:$AA$1315,DataRegularSeason20242025!$B$3:$B$1315, "&lt;=" &amp; GR$1, DataRegularSeason20242025!$D$3:$D$1315, $A13)+SUMIFS(DataRegularSeason20242025!$AB$3:$AB$1315,DataRegularSeason20242025!$B$3:$B$1315, "&lt;=" &amp; GR$1, DataRegularSeason20242025!$E$3:$E$1315, $A13)</f>
        <v>25</v>
      </c>
      <c r="GS13">
        <f>SUMIFS(DataRegularSeason20242025!$AA$3:$AA$1315,DataRegularSeason20242025!$B$3:$B$1315, "&lt;=" &amp; GS$1, DataRegularSeason20242025!$D$3:$D$1315, $A13)+SUMIFS(DataRegularSeason20242025!$AB$3:$AB$1315,DataRegularSeason20242025!$B$3:$B$1315, "&lt;=" &amp; GS$1, DataRegularSeason20242025!$E$3:$E$1315, $A13)</f>
        <v>25</v>
      </c>
      <c r="GT13">
        <f>SUMIFS(DataRegularSeason20242025!$AA$3:$AA$1315,DataRegularSeason20242025!$B$3:$B$1315, "&lt;=" &amp; GT$1, DataRegularSeason20242025!$D$3:$D$1315, $A13)+SUMIFS(DataRegularSeason20242025!$AB$3:$AB$1315,DataRegularSeason20242025!$B$3:$B$1315, "&lt;=" &amp; GT$1, DataRegularSeason20242025!$E$3:$E$1315, $A13)</f>
        <v>25</v>
      </c>
      <c r="GU13">
        <f>SUMIFS(DataRegularSeason20242025!$AA$3:$AA$1315,DataRegularSeason20242025!$B$3:$B$1315, "&lt;=" &amp; GU$1, DataRegularSeason20242025!$D$3:$D$1315, $A13)+SUMIFS(DataRegularSeason20242025!$AB$3:$AB$1315,DataRegularSeason20242025!$B$3:$B$1315, "&lt;=" &amp; GU$1, DataRegularSeason20242025!$E$3:$E$1315, $A13)</f>
        <v>25</v>
      </c>
    </row>
    <row r="14" spans="1:275" x14ac:dyDescent="0.25">
      <c r="A14" t="s">
        <v>33</v>
      </c>
      <c r="B14" t="s">
        <v>98</v>
      </c>
      <c r="C14" t="s">
        <v>99</v>
      </c>
      <c r="D14">
        <f>SUMIFS(DataRegularSeason20242025!$AA$3:$AA$1315,DataRegularSeason20242025!$B$3:$B$1315, "&lt;=" &amp; D$1, DataRegularSeason20242025!$D$3:$D$1315, $A14)+SUMIFS(DataRegularSeason20242025!$AB$3:$AB$1315,DataRegularSeason20242025!$B$3:$B$1315, "&lt;=" &amp; D$1, DataRegularSeason20242025!$E$3:$E$1315, $A14)</f>
        <v>0</v>
      </c>
      <c r="E14">
        <f>SUMIFS(DataRegularSeason20242025!$AA$3:$AA$1315,DataRegularSeason20242025!$B$3:$B$1315, "&lt;=" &amp; E$1, DataRegularSeason20242025!$D$3:$D$1315, $A14)+SUMIFS(DataRegularSeason20242025!$AB$3:$AB$1315,DataRegularSeason20242025!$B$3:$B$1315, "&lt;=" &amp; E$1, DataRegularSeason20242025!$E$3:$E$1315, $A14)</f>
        <v>0</v>
      </c>
      <c r="F14">
        <f>SUMIFS(DataRegularSeason20242025!$AA$3:$AA$1315,DataRegularSeason20242025!$B$3:$B$1315, "&lt;=" &amp; F$1, DataRegularSeason20242025!$D$3:$D$1315, $A14)+SUMIFS(DataRegularSeason20242025!$AB$3:$AB$1315,DataRegularSeason20242025!$B$3:$B$1315, "&lt;=" &amp; F$1, DataRegularSeason20242025!$E$3:$E$1315, $A14)</f>
        <v>0</v>
      </c>
      <c r="G14">
        <f>SUMIFS(DataRegularSeason20242025!$AA$3:$AA$1315,DataRegularSeason20242025!$B$3:$B$1315, "&lt;=" &amp; G$1, DataRegularSeason20242025!$D$3:$D$1315, $A14)+SUMIFS(DataRegularSeason20242025!$AB$3:$AB$1315,DataRegularSeason20242025!$B$3:$B$1315, "&lt;=" &amp; G$1, DataRegularSeason20242025!$E$3:$E$1315, $A14)</f>
        <v>0</v>
      </c>
      <c r="H14">
        <f>SUMIFS(DataRegularSeason20242025!$AA$3:$AA$1315,DataRegularSeason20242025!$B$3:$B$1315, "&lt;=" &amp; H$1, DataRegularSeason20242025!$D$3:$D$1315, $A14)+SUMIFS(DataRegularSeason20242025!$AB$3:$AB$1315,DataRegularSeason20242025!$B$3:$B$1315, "&lt;=" &amp; H$1, DataRegularSeason20242025!$E$3:$E$1315, $A14)</f>
        <v>0</v>
      </c>
      <c r="I14">
        <f>SUMIFS(DataRegularSeason20242025!$AA$3:$AA$1315,DataRegularSeason20242025!$B$3:$B$1315, "&lt;=" &amp; I$1, DataRegularSeason20242025!$D$3:$D$1315, $A14)+SUMIFS(DataRegularSeason20242025!$AB$3:$AB$1315,DataRegularSeason20242025!$B$3:$B$1315, "&lt;=" &amp; I$1, DataRegularSeason20242025!$E$3:$E$1315, $A14)</f>
        <v>0</v>
      </c>
      <c r="J14">
        <f>SUMIFS(DataRegularSeason20242025!$AA$3:$AA$1315,DataRegularSeason20242025!$B$3:$B$1315, "&lt;=" &amp; J$1, DataRegularSeason20242025!$D$3:$D$1315, $A14)+SUMIFS(DataRegularSeason20242025!$AB$3:$AB$1315,DataRegularSeason20242025!$B$3:$B$1315, "&lt;=" &amp; J$1, DataRegularSeason20242025!$E$3:$E$1315, $A14)</f>
        <v>0</v>
      </c>
      <c r="K14">
        <f>SUMIFS(DataRegularSeason20242025!$AA$3:$AA$1315,DataRegularSeason20242025!$B$3:$B$1315, "&lt;=" &amp; K$1, DataRegularSeason20242025!$D$3:$D$1315, $A14)+SUMIFS(DataRegularSeason20242025!$AB$3:$AB$1315,DataRegularSeason20242025!$B$3:$B$1315, "&lt;=" &amp; K$1, DataRegularSeason20242025!$E$3:$E$1315, $A14)</f>
        <v>1</v>
      </c>
      <c r="L14">
        <f>SUMIFS(DataRegularSeason20242025!$AA$3:$AA$1315,DataRegularSeason20242025!$B$3:$B$1315, "&lt;=" &amp; L$1, DataRegularSeason20242025!$D$3:$D$1315, $A14)+SUMIFS(DataRegularSeason20242025!$AB$3:$AB$1315,DataRegularSeason20242025!$B$3:$B$1315, "&lt;=" &amp; L$1, DataRegularSeason20242025!$E$3:$E$1315, $A14)</f>
        <v>1</v>
      </c>
      <c r="M14">
        <f>SUMIFS(DataRegularSeason20242025!$AA$3:$AA$1315,DataRegularSeason20242025!$B$3:$B$1315, "&lt;=" &amp; M$1, DataRegularSeason20242025!$D$3:$D$1315, $A14)+SUMIFS(DataRegularSeason20242025!$AB$3:$AB$1315,DataRegularSeason20242025!$B$3:$B$1315, "&lt;=" &amp; M$1, DataRegularSeason20242025!$E$3:$E$1315, $A14)</f>
        <v>1</v>
      </c>
      <c r="N14">
        <f>SUMIFS(DataRegularSeason20242025!$AA$3:$AA$1315,DataRegularSeason20242025!$B$3:$B$1315, "&lt;=" &amp; N$1, DataRegularSeason20242025!$D$3:$D$1315, $A14)+SUMIFS(DataRegularSeason20242025!$AB$3:$AB$1315,DataRegularSeason20242025!$B$3:$B$1315, "&lt;=" &amp; N$1, DataRegularSeason20242025!$E$3:$E$1315, $A14)</f>
        <v>1</v>
      </c>
      <c r="O14">
        <f>SUMIFS(DataRegularSeason20242025!$AA$3:$AA$1315,DataRegularSeason20242025!$B$3:$B$1315, "&lt;=" &amp; O$1, DataRegularSeason20242025!$D$3:$D$1315, $A14)+SUMIFS(DataRegularSeason20242025!$AB$3:$AB$1315,DataRegularSeason20242025!$B$3:$B$1315, "&lt;=" &amp; O$1, DataRegularSeason20242025!$E$3:$E$1315, $A14)</f>
        <v>3</v>
      </c>
      <c r="P14">
        <f>SUMIFS(DataRegularSeason20242025!$AA$3:$AA$1315,DataRegularSeason20242025!$B$3:$B$1315, "&lt;=" &amp; P$1, DataRegularSeason20242025!$D$3:$D$1315, $A14)+SUMIFS(DataRegularSeason20242025!$AB$3:$AB$1315,DataRegularSeason20242025!$B$3:$B$1315, "&lt;=" &amp; P$1, DataRegularSeason20242025!$E$3:$E$1315, $A14)</f>
        <v>3</v>
      </c>
      <c r="Q14">
        <f>SUMIFS(DataRegularSeason20242025!$AA$3:$AA$1315,DataRegularSeason20242025!$B$3:$B$1315, "&lt;=" &amp; Q$1, DataRegularSeason20242025!$D$3:$D$1315, $A14)+SUMIFS(DataRegularSeason20242025!$AB$3:$AB$1315,DataRegularSeason20242025!$B$3:$B$1315, "&lt;=" &amp; Q$1, DataRegularSeason20242025!$E$3:$E$1315, $A14)</f>
        <v>3</v>
      </c>
      <c r="R14">
        <f>SUMIFS(DataRegularSeason20242025!$AA$3:$AA$1315,DataRegularSeason20242025!$B$3:$B$1315, "&lt;=" &amp; R$1, DataRegularSeason20242025!$D$3:$D$1315, $A14)+SUMIFS(DataRegularSeason20242025!$AB$3:$AB$1315,DataRegularSeason20242025!$B$3:$B$1315, "&lt;=" &amp; R$1, DataRegularSeason20242025!$E$3:$E$1315, $A14)</f>
        <v>4</v>
      </c>
      <c r="S14">
        <f>SUMIFS(DataRegularSeason20242025!$AA$3:$AA$1315,DataRegularSeason20242025!$B$3:$B$1315, "&lt;=" &amp; S$1, DataRegularSeason20242025!$D$3:$D$1315, $A14)+SUMIFS(DataRegularSeason20242025!$AB$3:$AB$1315,DataRegularSeason20242025!$B$3:$B$1315, "&lt;=" &amp; S$1, DataRegularSeason20242025!$E$3:$E$1315, $A14)</f>
        <v>4</v>
      </c>
      <c r="T14">
        <f>SUMIFS(DataRegularSeason20242025!$AA$3:$AA$1315,DataRegularSeason20242025!$B$3:$B$1315, "&lt;=" &amp; T$1, DataRegularSeason20242025!$D$3:$D$1315, $A14)+SUMIFS(DataRegularSeason20242025!$AB$3:$AB$1315,DataRegularSeason20242025!$B$3:$B$1315, "&lt;=" &amp; T$1, DataRegularSeason20242025!$E$3:$E$1315, $A14)</f>
        <v>6</v>
      </c>
      <c r="U14">
        <f>SUMIFS(DataRegularSeason20242025!$AA$3:$AA$1315,DataRegularSeason20242025!$B$3:$B$1315, "&lt;=" &amp; U$1, DataRegularSeason20242025!$D$3:$D$1315, $A14)+SUMIFS(DataRegularSeason20242025!$AB$3:$AB$1315,DataRegularSeason20242025!$B$3:$B$1315, "&lt;=" &amp; U$1, DataRegularSeason20242025!$E$3:$E$1315, $A14)</f>
        <v>6</v>
      </c>
      <c r="V14">
        <f>SUMIFS(DataRegularSeason20242025!$AA$3:$AA$1315,DataRegularSeason20242025!$B$3:$B$1315, "&lt;=" &amp; V$1, DataRegularSeason20242025!$D$3:$D$1315, $A14)+SUMIFS(DataRegularSeason20242025!$AB$3:$AB$1315,DataRegularSeason20242025!$B$3:$B$1315, "&lt;=" &amp; V$1, DataRegularSeason20242025!$E$3:$E$1315, $A14)</f>
        <v>6</v>
      </c>
      <c r="W14">
        <f>SUMIFS(DataRegularSeason20242025!$AA$3:$AA$1315,DataRegularSeason20242025!$B$3:$B$1315, "&lt;=" &amp; W$1, DataRegularSeason20242025!$D$3:$D$1315, $A14)+SUMIFS(DataRegularSeason20242025!$AB$3:$AB$1315,DataRegularSeason20242025!$B$3:$B$1315, "&lt;=" &amp; W$1, DataRegularSeason20242025!$E$3:$E$1315, $A14)</f>
        <v>6</v>
      </c>
      <c r="X14">
        <f>SUMIFS(DataRegularSeason20242025!$AA$3:$AA$1315,DataRegularSeason20242025!$B$3:$B$1315, "&lt;=" &amp; X$1, DataRegularSeason20242025!$D$3:$D$1315, $A14)+SUMIFS(DataRegularSeason20242025!$AB$3:$AB$1315,DataRegularSeason20242025!$B$3:$B$1315, "&lt;=" &amp; X$1, DataRegularSeason20242025!$E$3:$E$1315, $A14)</f>
        <v>6</v>
      </c>
      <c r="Y14">
        <f>SUMIFS(DataRegularSeason20242025!$AA$3:$AA$1315,DataRegularSeason20242025!$B$3:$B$1315, "&lt;=" &amp; Y$1, DataRegularSeason20242025!$D$3:$D$1315, $A14)+SUMIFS(DataRegularSeason20242025!$AB$3:$AB$1315,DataRegularSeason20242025!$B$3:$B$1315, "&lt;=" &amp; Y$1, DataRegularSeason20242025!$E$3:$E$1315, $A14)</f>
        <v>6</v>
      </c>
      <c r="Z14">
        <f>SUMIFS(DataRegularSeason20242025!$AA$3:$AA$1315,DataRegularSeason20242025!$B$3:$B$1315, "&lt;=" &amp; Z$1, DataRegularSeason20242025!$D$3:$D$1315, $A14)+SUMIFS(DataRegularSeason20242025!$AB$3:$AB$1315,DataRegularSeason20242025!$B$3:$B$1315, "&lt;=" &amp; Z$1, DataRegularSeason20242025!$E$3:$E$1315, $A14)</f>
        <v>8</v>
      </c>
      <c r="AA14">
        <f>SUMIFS(DataRegularSeason20242025!$AA$3:$AA$1315,DataRegularSeason20242025!$B$3:$B$1315, "&lt;=" &amp; AA$1, DataRegularSeason20242025!$D$3:$D$1315, $A14)+SUMIFS(DataRegularSeason20242025!$AB$3:$AB$1315,DataRegularSeason20242025!$B$3:$B$1315, "&lt;=" &amp; AA$1, DataRegularSeason20242025!$E$3:$E$1315, $A14)</f>
        <v>8</v>
      </c>
      <c r="AB14">
        <f>SUMIFS(DataRegularSeason20242025!$AA$3:$AA$1315,DataRegularSeason20242025!$B$3:$B$1315, "&lt;=" &amp; AB$1, DataRegularSeason20242025!$D$3:$D$1315, $A14)+SUMIFS(DataRegularSeason20242025!$AB$3:$AB$1315,DataRegularSeason20242025!$B$3:$B$1315, "&lt;=" &amp; AB$1, DataRegularSeason20242025!$E$3:$E$1315, $A14)</f>
        <v>8</v>
      </c>
      <c r="AC14">
        <f>SUMIFS(DataRegularSeason20242025!$AA$3:$AA$1315,DataRegularSeason20242025!$B$3:$B$1315, "&lt;=" &amp; AC$1, DataRegularSeason20242025!$D$3:$D$1315, $A14)+SUMIFS(DataRegularSeason20242025!$AB$3:$AB$1315,DataRegularSeason20242025!$B$3:$B$1315, "&lt;=" &amp; AC$1, DataRegularSeason20242025!$E$3:$E$1315, $A14)</f>
        <v>8</v>
      </c>
      <c r="AD14">
        <f>SUMIFS(DataRegularSeason20242025!$AA$3:$AA$1315,DataRegularSeason20242025!$B$3:$B$1315, "&lt;=" &amp; AD$1, DataRegularSeason20242025!$D$3:$D$1315, $A14)+SUMIFS(DataRegularSeason20242025!$AB$3:$AB$1315,DataRegularSeason20242025!$B$3:$B$1315, "&lt;=" &amp; AD$1, DataRegularSeason20242025!$E$3:$E$1315, $A14)</f>
        <v>8</v>
      </c>
      <c r="AE14">
        <f>SUMIFS(DataRegularSeason20242025!$AA$3:$AA$1315,DataRegularSeason20242025!$B$3:$B$1315, "&lt;=" &amp; AE$1, DataRegularSeason20242025!$D$3:$D$1315, $A14)+SUMIFS(DataRegularSeason20242025!$AB$3:$AB$1315,DataRegularSeason20242025!$B$3:$B$1315, "&lt;=" &amp; AE$1, DataRegularSeason20242025!$E$3:$E$1315, $A14)</f>
        <v>8</v>
      </c>
      <c r="AF14">
        <f>SUMIFS(DataRegularSeason20242025!$AA$3:$AA$1315,DataRegularSeason20242025!$B$3:$B$1315, "&lt;=" &amp; AF$1, DataRegularSeason20242025!$D$3:$D$1315, $A14)+SUMIFS(DataRegularSeason20242025!$AB$3:$AB$1315,DataRegularSeason20242025!$B$3:$B$1315, "&lt;=" &amp; AF$1, DataRegularSeason20242025!$E$3:$E$1315, $A14)</f>
        <v>8</v>
      </c>
      <c r="AG14">
        <f>SUMIFS(DataRegularSeason20242025!$AA$3:$AA$1315,DataRegularSeason20242025!$B$3:$B$1315, "&lt;=" &amp; AG$1, DataRegularSeason20242025!$D$3:$D$1315, $A14)+SUMIFS(DataRegularSeason20242025!$AB$3:$AB$1315,DataRegularSeason20242025!$B$3:$B$1315, "&lt;=" &amp; AG$1, DataRegularSeason20242025!$E$3:$E$1315, $A14)</f>
        <v>10</v>
      </c>
      <c r="AH14">
        <f>SUMIFS(DataRegularSeason20242025!$AA$3:$AA$1315,DataRegularSeason20242025!$B$3:$B$1315, "&lt;=" &amp; AH$1, DataRegularSeason20242025!$D$3:$D$1315, $A14)+SUMIFS(DataRegularSeason20242025!$AB$3:$AB$1315,DataRegularSeason20242025!$B$3:$B$1315, "&lt;=" &amp; AH$1, DataRegularSeason20242025!$E$3:$E$1315, $A14)</f>
        <v>10</v>
      </c>
      <c r="AI14">
        <f>SUMIFS(DataRegularSeason20242025!$AA$3:$AA$1315,DataRegularSeason20242025!$B$3:$B$1315, "&lt;=" &amp; AI$1, DataRegularSeason20242025!$D$3:$D$1315, $A14)+SUMIFS(DataRegularSeason20242025!$AB$3:$AB$1315,DataRegularSeason20242025!$B$3:$B$1315, "&lt;=" &amp; AI$1, DataRegularSeason20242025!$E$3:$E$1315, $A14)</f>
        <v>10</v>
      </c>
      <c r="AJ14">
        <f>SUMIFS(DataRegularSeason20242025!$AA$3:$AA$1315,DataRegularSeason20242025!$B$3:$B$1315, "&lt;=" &amp; AJ$1, DataRegularSeason20242025!$D$3:$D$1315, $A14)+SUMIFS(DataRegularSeason20242025!$AB$3:$AB$1315,DataRegularSeason20242025!$B$3:$B$1315, "&lt;=" &amp; AJ$1, DataRegularSeason20242025!$E$3:$E$1315, $A14)</f>
        <v>10</v>
      </c>
      <c r="AK14">
        <f>SUMIFS(DataRegularSeason20242025!$AA$3:$AA$1315,DataRegularSeason20242025!$B$3:$B$1315, "&lt;=" &amp; AK$1, DataRegularSeason20242025!$D$3:$D$1315, $A14)+SUMIFS(DataRegularSeason20242025!$AB$3:$AB$1315,DataRegularSeason20242025!$B$3:$B$1315, "&lt;=" &amp; AK$1, DataRegularSeason20242025!$E$3:$E$1315, $A14)</f>
        <v>12</v>
      </c>
      <c r="AL14">
        <f>SUMIFS(DataRegularSeason20242025!$AA$3:$AA$1315,DataRegularSeason20242025!$B$3:$B$1315, "&lt;=" &amp; AL$1, DataRegularSeason20242025!$D$3:$D$1315, $A14)+SUMIFS(DataRegularSeason20242025!$AB$3:$AB$1315,DataRegularSeason20242025!$B$3:$B$1315, "&lt;=" &amp; AL$1, DataRegularSeason20242025!$E$3:$E$1315, $A14)</f>
        <v>12</v>
      </c>
      <c r="AM14">
        <f>SUMIFS(DataRegularSeason20242025!$AA$3:$AA$1315,DataRegularSeason20242025!$B$3:$B$1315, "&lt;=" &amp; AM$1, DataRegularSeason20242025!$D$3:$D$1315, $A14)+SUMIFS(DataRegularSeason20242025!$AB$3:$AB$1315,DataRegularSeason20242025!$B$3:$B$1315, "&lt;=" &amp; AM$1, DataRegularSeason20242025!$E$3:$E$1315, $A14)</f>
        <v>14</v>
      </c>
      <c r="AN14">
        <f>SUMIFS(DataRegularSeason20242025!$AA$3:$AA$1315,DataRegularSeason20242025!$B$3:$B$1315, "&lt;=" &amp; AN$1, DataRegularSeason20242025!$D$3:$D$1315, $A14)+SUMIFS(DataRegularSeason20242025!$AB$3:$AB$1315,DataRegularSeason20242025!$B$3:$B$1315, "&lt;=" &amp; AN$1, DataRegularSeason20242025!$E$3:$E$1315, $A14)</f>
        <v>14</v>
      </c>
      <c r="AO14">
        <f>SUMIFS(DataRegularSeason20242025!$AA$3:$AA$1315,DataRegularSeason20242025!$B$3:$B$1315, "&lt;=" &amp; AO$1, DataRegularSeason20242025!$D$3:$D$1315, $A14)+SUMIFS(DataRegularSeason20242025!$AB$3:$AB$1315,DataRegularSeason20242025!$B$3:$B$1315, "&lt;=" &amp; AO$1, DataRegularSeason20242025!$E$3:$E$1315, $A14)</f>
        <v>15</v>
      </c>
      <c r="AP14">
        <f>SUMIFS(DataRegularSeason20242025!$AA$3:$AA$1315,DataRegularSeason20242025!$B$3:$B$1315, "&lt;=" &amp; AP$1, DataRegularSeason20242025!$D$3:$D$1315, $A14)+SUMIFS(DataRegularSeason20242025!$AB$3:$AB$1315,DataRegularSeason20242025!$B$3:$B$1315, "&lt;=" &amp; AP$1, DataRegularSeason20242025!$E$3:$E$1315, $A14)</f>
        <v>15</v>
      </c>
      <c r="AQ14">
        <f>SUMIFS(DataRegularSeason20242025!$AA$3:$AA$1315,DataRegularSeason20242025!$B$3:$B$1315, "&lt;=" &amp; AQ$1, DataRegularSeason20242025!$D$3:$D$1315, $A14)+SUMIFS(DataRegularSeason20242025!$AB$3:$AB$1315,DataRegularSeason20242025!$B$3:$B$1315, "&lt;=" &amp; AQ$1, DataRegularSeason20242025!$E$3:$E$1315, $A14)</f>
        <v>15</v>
      </c>
      <c r="AR14">
        <f>SUMIFS(DataRegularSeason20242025!$AA$3:$AA$1315,DataRegularSeason20242025!$B$3:$B$1315, "&lt;=" &amp; AR$1, DataRegularSeason20242025!$D$3:$D$1315, $A14)+SUMIFS(DataRegularSeason20242025!$AB$3:$AB$1315,DataRegularSeason20242025!$B$3:$B$1315, "&lt;=" &amp; AR$1, DataRegularSeason20242025!$E$3:$E$1315, $A14)</f>
        <v>16</v>
      </c>
      <c r="AS14">
        <f>SUMIFS(DataRegularSeason20242025!$AA$3:$AA$1315,DataRegularSeason20242025!$B$3:$B$1315, "&lt;=" &amp; AS$1, DataRegularSeason20242025!$D$3:$D$1315, $A14)+SUMIFS(DataRegularSeason20242025!$AB$3:$AB$1315,DataRegularSeason20242025!$B$3:$B$1315, "&lt;=" &amp; AS$1, DataRegularSeason20242025!$E$3:$E$1315, $A14)</f>
        <v>16</v>
      </c>
      <c r="AT14">
        <f>SUMIFS(DataRegularSeason20242025!$AA$3:$AA$1315,DataRegularSeason20242025!$B$3:$B$1315, "&lt;=" &amp; AT$1, DataRegularSeason20242025!$D$3:$D$1315, $A14)+SUMIFS(DataRegularSeason20242025!$AB$3:$AB$1315,DataRegularSeason20242025!$B$3:$B$1315, "&lt;=" &amp; AT$1, DataRegularSeason20242025!$E$3:$E$1315, $A14)</f>
        <v>18</v>
      </c>
      <c r="AU14">
        <f>SUMIFS(DataRegularSeason20242025!$AA$3:$AA$1315,DataRegularSeason20242025!$B$3:$B$1315, "&lt;=" &amp; AU$1, DataRegularSeason20242025!$D$3:$D$1315, $A14)+SUMIFS(DataRegularSeason20242025!$AB$3:$AB$1315,DataRegularSeason20242025!$B$3:$B$1315, "&lt;=" &amp; AU$1, DataRegularSeason20242025!$E$3:$E$1315, $A14)</f>
        <v>18</v>
      </c>
      <c r="AV14">
        <f>SUMIFS(DataRegularSeason20242025!$AA$3:$AA$1315,DataRegularSeason20242025!$B$3:$B$1315, "&lt;=" &amp; AV$1, DataRegularSeason20242025!$D$3:$D$1315, $A14)+SUMIFS(DataRegularSeason20242025!$AB$3:$AB$1315,DataRegularSeason20242025!$B$3:$B$1315, "&lt;=" &amp; AV$1, DataRegularSeason20242025!$E$3:$E$1315, $A14)</f>
        <v>18</v>
      </c>
      <c r="AW14">
        <f>SUMIFS(DataRegularSeason20242025!$AA$3:$AA$1315,DataRegularSeason20242025!$B$3:$B$1315, "&lt;=" &amp; AW$1, DataRegularSeason20242025!$D$3:$D$1315, $A14)+SUMIFS(DataRegularSeason20242025!$AB$3:$AB$1315,DataRegularSeason20242025!$B$3:$B$1315, "&lt;=" &amp; AW$1, DataRegularSeason20242025!$E$3:$E$1315, $A14)</f>
        <v>18</v>
      </c>
      <c r="AX14">
        <f>SUMIFS(DataRegularSeason20242025!$AA$3:$AA$1315,DataRegularSeason20242025!$B$3:$B$1315, "&lt;=" &amp; AX$1, DataRegularSeason20242025!$D$3:$D$1315, $A14)+SUMIFS(DataRegularSeason20242025!$AB$3:$AB$1315,DataRegularSeason20242025!$B$3:$B$1315, "&lt;=" &amp; AX$1, DataRegularSeason20242025!$E$3:$E$1315, $A14)</f>
        <v>18</v>
      </c>
      <c r="AY14">
        <f>SUMIFS(DataRegularSeason20242025!$AA$3:$AA$1315,DataRegularSeason20242025!$B$3:$B$1315, "&lt;=" &amp; AY$1, DataRegularSeason20242025!$D$3:$D$1315, $A14)+SUMIFS(DataRegularSeason20242025!$AB$3:$AB$1315,DataRegularSeason20242025!$B$3:$B$1315, "&lt;=" &amp; AY$1, DataRegularSeason20242025!$E$3:$E$1315, $A14)</f>
        <v>19</v>
      </c>
      <c r="AZ14">
        <f>SUMIFS(DataRegularSeason20242025!$AA$3:$AA$1315,DataRegularSeason20242025!$B$3:$B$1315, "&lt;=" &amp; AZ$1, DataRegularSeason20242025!$D$3:$D$1315, $A14)+SUMIFS(DataRegularSeason20242025!$AB$3:$AB$1315,DataRegularSeason20242025!$B$3:$B$1315, "&lt;=" &amp; AZ$1, DataRegularSeason20242025!$E$3:$E$1315, $A14)</f>
        <v>19</v>
      </c>
      <c r="BA14">
        <f>SUMIFS(DataRegularSeason20242025!$AA$3:$AA$1315,DataRegularSeason20242025!$B$3:$B$1315, "&lt;=" &amp; BA$1, DataRegularSeason20242025!$D$3:$D$1315, $A14)+SUMIFS(DataRegularSeason20242025!$AB$3:$AB$1315,DataRegularSeason20242025!$B$3:$B$1315, "&lt;=" &amp; BA$1, DataRegularSeason20242025!$E$3:$E$1315, $A14)</f>
        <v>19</v>
      </c>
      <c r="BB14">
        <f>SUMIFS(DataRegularSeason20242025!$AA$3:$AA$1315,DataRegularSeason20242025!$B$3:$B$1315, "&lt;=" &amp; BB$1, DataRegularSeason20242025!$D$3:$D$1315, $A14)+SUMIFS(DataRegularSeason20242025!$AB$3:$AB$1315,DataRegularSeason20242025!$B$3:$B$1315, "&lt;=" &amp; BB$1, DataRegularSeason20242025!$E$3:$E$1315, $A14)</f>
        <v>19</v>
      </c>
      <c r="BC14">
        <f>SUMIFS(DataRegularSeason20242025!$AA$3:$AA$1315,DataRegularSeason20242025!$B$3:$B$1315, "&lt;=" &amp; BC$1, DataRegularSeason20242025!$D$3:$D$1315, $A14)+SUMIFS(DataRegularSeason20242025!$AB$3:$AB$1315,DataRegularSeason20242025!$B$3:$B$1315, "&lt;=" &amp; BC$1, DataRegularSeason20242025!$E$3:$E$1315, $A14)</f>
        <v>19</v>
      </c>
      <c r="BD14">
        <f>SUMIFS(DataRegularSeason20242025!$AA$3:$AA$1315,DataRegularSeason20242025!$B$3:$B$1315, "&lt;=" &amp; BD$1, DataRegularSeason20242025!$D$3:$D$1315, $A14)+SUMIFS(DataRegularSeason20242025!$AB$3:$AB$1315,DataRegularSeason20242025!$B$3:$B$1315, "&lt;=" &amp; BD$1, DataRegularSeason20242025!$E$3:$E$1315, $A14)</f>
        <v>19</v>
      </c>
      <c r="BE14">
        <f>SUMIFS(DataRegularSeason20242025!$AA$3:$AA$1315,DataRegularSeason20242025!$B$3:$B$1315, "&lt;=" &amp; BE$1, DataRegularSeason20242025!$D$3:$D$1315, $A14)+SUMIFS(DataRegularSeason20242025!$AB$3:$AB$1315,DataRegularSeason20242025!$B$3:$B$1315, "&lt;=" &amp; BE$1, DataRegularSeason20242025!$E$3:$E$1315, $A14)</f>
        <v>19</v>
      </c>
      <c r="BF14">
        <f>SUMIFS(DataRegularSeason20242025!$AA$3:$AA$1315,DataRegularSeason20242025!$B$3:$B$1315, "&lt;=" &amp; BF$1, DataRegularSeason20242025!$D$3:$D$1315, $A14)+SUMIFS(DataRegularSeason20242025!$AB$3:$AB$1315,DataRegularSeason20242025!$B$3:$B$1315, "&lt;=" &amp; BF$1, DataRegularSeason20242025!$E$3:$E$1315, $A14)</f>
        <v>19</v>
      </c>
      <c r="BG14">
        <f>SUMIFS(DataRegularSeason20242025!$AA$3:$AA$1315,DataRegularSeason20242025!$B$3:$B$1315, "&lt;=" &amp; BG$1, DataRegularSeason20242025!$D$3:$D$1315, $A14)+SUMIFS(DataRegularSeason20242025!$AB$3:$AB$1315,DataRegularSeason20242025!$B$3:$B$1315, "&lt;=" &amp; BG$1, DataRegularSeason20242025!$E$3:$E$1315, $A14)</f>
        <v>19</v>
      </c>
      <c r="BH14">
        <f>SUMIFS(DataRegularSeason20242025!$AA$3:$AA$1315,DataRegularSeason20242025!$B$3:$B$1315, "&lt;=" &amp; BH$1, DataRegularSeason20242025!$D$3:$D$1315, $A14)+SUMIFS(DataRegularSeason20242025!$AB$3:$AB$1315,DataRegularSeason20242025!$B$3:$B$1315, "&lt;=" &amp; BH$1, DataRegularSeason20242025!$E$3:$E$1315, $A14)</f>
        <v>19</v>
      </c>
      <c r="BI14">
        <f>SUMIFS(DataRegularSeason20242025!$AA$3:$AA$1315,DataRegularSeason20242025!$B$3:$B$1315, "&lt;=" &amp; BI$1, DataRegularSeason20242025!$D$3:$D$1315, $A14)+SUMIFS(DataRegularSeason20242025!$AB$3:$AB$1315,DataRegularSeason20242025!$B$3:$B$1315, "&lt;=" &amp; BI$1, DataRegularSeason20242025!$E$3:$E$1315, $A14)</f>
        <v>19</v>
      </c>
      <c r="BJ14">
        <f>SUMIFS(DataRegularSeason20242025!$AA$3:$AA$1315,DataRegularSeason20242025!$B$3:$B$1315, "&lt;=" &amp; BJ$1, DataRegularSeason20242025!$D$3:$D$1315, $A14)+SUMIFS(DataRegularSeason20242025!$AB$3:$AB$1315,DataRegularSeason20242025!$B$3:$B$1315, "&lt;=" &amp; BJ$1, DataRegularSeason20242025!$E$3:$E$1315, $A14)</f>
        <v>19</v>
      </c>
      <c r="BK14">
        <f>SUMIFS(DataRegularSeason20242025!$AA$3:$AA$1315,DataRegularSeason20242025!$B$3:$B$1315, "&lt;=" &amp; BK$1, DataRegularSeason20242025!$D$3:$D$1315, $A14)+SUMIFS(DataRegularSeason20242025!$AB$3:$AB$1315,DataRegularSeason20242025!$B$3:$B$1315, "&lt;=" &amp; BK$1, DataRegularSeason20242025!$E$3:$E$1315, $A14)</f>
        <v>19</v>
      </c>
      <c r="BL14">
        <f>SUMIFS(DataRegularSeason20242025!$AA$3:$AA$1315,DataRegularSeason20242025!$B$3:$B$1315, "&lt;=" &amp; BL$1, DataRegularSeason20242025!$D$3:$D$1315, $A14)+SUMIFS(DataRegularSeason20242025!$AB$3:$AB$1315,DataRegularSeason20242025!$B$3:$B$1315, "&lt;=" &amp; BL$1, DataRegularSeason20242025!$E$3:$E$1315, $A14)</f>
        <v>19</v>
      </c>
      <c r="BM14">
        <f>SUMIFS(DataRegularSeason20242025!$AA$3:$AA$1315,DataRegularSeason20242025!$B$3:$B$1315, "&lt;=" &amp; BM$1, DataRegularSeason20242025!$D$3:$D$1315, $A14)+SUMIFS(DataRegularSeason20242025!$AB$3:$AB$1315,DataRegularSeason20242025!$B$3:$B$1315, "&lt;=" &amp; BM$1, DataRegularSeason20242025!$E$3:$E$1315, $A14)</f>
        <v>19</v>
      </c>
      <c r="BN14">
        <f>SUMIFS(DataRegularSeason20242025!$AA$3:$AA$1315,DataRegularSeason20242025!$B$3:$B$1315, "&lt;=" &amp; BN$1, DataRegularSeason20242025!$D$3:$D$1315, $A14)+SUMIFS(DataRegularSeason20242025!$AB$3:$AB$1315,DataRegularSeason20242025!$B$3:$B$1315, "&lt;=" &amp; BN$1, DataRegularSeason20242025!$E$3:$E$1315, $A14)</f>
        <v>19</v>
      </c>
      <c r="BO14">
        <f>SUMIFS(DataRegularSeason20242025!$AA$3:$AA$1315,DataRegularSeason20242025!$B$3:$B$1315, "&lt;=" &amp; BO$1, DataRegularSeason20242025!$D$3:$D$1315, $A14)+SUMIFS(DataRegularSeason20242025!$AB$3:$AB$1315,DataRegularSeason20242025!$B$3:$B$1315, "&lt;=" &amp; BO$1, DataRegularSeason20242025!$E$3:$E$1315, $A14)</f>
        <v>19</v>
      </c>
      <c r="BP14">
        <f>SUMIFS(DataRegularSeason20242025!$AA$3:$AA$1315,DataRegularSeason20242025!$B$3:$B$1315, "&lt;=" &amp; BP$1, DataRegularSeason20242025!$D$3:$D$1315, $A14)+SUMIFS(DataRegularSeason20242025!$AB$3:$AB$1315,DataRegularSeason20242025!$B$3:$B$1315, "&lt;=" &amp; BP$1, DataRegularSeason20242025!$E$3:$E$1315, $A14)</f>
        <v>19</v>
      </c>
      <c r="BQ14">
        <f>SUMIFS(DataRegularSeason20242025!$AA$3:$AA$1315,DataRegularSeason20242025!$B$3:$B$1315, "&lt;=" &amp; BQ$1, DataRegularSeason20242025!$D$3:$D$1315, $A14)+SUMIFS(DataRegularSeason20242025!$AB$3:$AB$1315,DataRegularSeason20242025!$B$3:$B$1315, "&lt;=" &amp; BQ$1, DataRegularSeason20242025!$E$3:$E$1315, $A14)</f>
        <v>19</v>
      </c>
      <c r="BR14">
        <f>SUMIFS(DataRegularSeason20242025!$AA$3:$AA$1315,DataRegularSeason20242025!$B$3:$B$1315, "&lt;=" &amp; BR$1, DataRegularSeason20242025!$D$3:$D$1315, $A14)+SUMIFS(DataRegularSeason20242025!$AB$3:$AB$1315,DataRegularSeason20242025!$B$3:$B$1315, "&lt;=" &amp; BR$1, DataRegularSeason20242025!$E$3:$E$1315, $A14)</f>
        <v>19</v>
      </c>
      <c r="BS14">
        <f>SUMIFS(DataRegularSeason20242025!$AA$3:$AA$1315,DataRegularSeason20242025!$B$3:$B$1315, "&lt;=" &amp; BS$1, DataRegularSeason20242025!$D$3:$D$1315, $A14)+SUMIFS(DataRegularSeason20242025!$AB$3:$AB$1315,DataRegularSeason20242025!$B$3:$B$1315, "&lt;=" &amp; BS$1, DataRegularSeason20242025!$E$3:$E$1315, $A14)</f>
        <v>19</v>
      </c>
      <c r="BT14">
        <f>SUMIFS(DataRegularSeason20242025!$AA$3:$AA$1315,DataRegularSeason20242025!$B$3:$B$1315, "&lt;=" &amp; BT$1, DataRegularSeason20242025!$D$3:$D$1315, $A14)+SUMIFS(DataRegularSeason20242025!$AB$3:$AB$1315,DataRegularSeason20242025!$B$3:$B$1315, "&lt;=" &amp; BT$1, DataRegularSeason20242025!$E$3:$E$1315, $A14)</f>
        <v>19</v>
      </c>
      <c r="BU14">
        <f>SUMIFS(DataRegularSeason20242025!$AA$3:$AA$1315,DataRegularSeason20242025!$B$3:$B$1315, "&lt;=" &amp; BU$1, DataRegularSeason20242025!$D$3:$D$1315, $A14)+SUMIFS(DataRegularSeason20242025!$AB$3:$AB$1315,DataRegularSeason20242025!$B$3:$B$1315, "&lt;=" &amp; BU$1, DataRegularSeason20242025!$E$3:$E$1315, $A14)</f>
        <v>19</v>
      </c>
      <c r="BV14">
        <f>SUMIFS(DataRegularSeason20242025!$AA$3:$AA$1315,DataRegularSeason20242025!$B$3:$B$1315, "&lt;=" &amp; BV$1, DataRegularSeason20242025!$D$3:$D$1315, $A14)+SUMIFS(DataRegularSeason20242025!$AB$3:$AB$1315,DataRegularSeason20242025!$B$3:$B$1315, "&lt;=" &amp; BV$1, DataRegularSeason20242025!$E$3:$E$1315, $A14)</f>
        <v>19</v>
      </c>
      <c r="BW14">
        <f>SUMIFS(DataRegularSeason20242025!$AA$3:$AA$1315,DataRegularSeason20242025!$B$3:$B$1315, "&lt;=" &amp; BW$1, DataRegularSeason20242025!$D$3:$D$1315, $A14)+SUMIFS(DataRegularSeason20242025!$AB$3:$AB$1315,DataRegularSeason20242025!$B$3:$B$1315, "&lt;=" &amp; BW$1, DataRegularSeason20242025!$E$3:$E$1315, $A14)</f>
        <v>19</v>
      </c>
      <c r="BX14">
        <f>SUMIFS(DataRegularSeason20242025!$AA$3:$AA$1315,DataRegularSeason20242025!$B$3:$B$1315, "&lt;=" &amp; BX$1, DataRegularSeason20242025!$D$3:$D$1315, $A14)+SUMIFS(DataRegularSeason20242025!$AB$3:$AB$1315,DataRegularSeason20242025!$B$3:$B$1315, "&lt;=" &amp; BX$1, DataRegularSeason20242025!$E$3:$E$1315, $A14)</f>
        <v>19</v>
      </c>
      <c r="BY14">
        <f>SUMIFS(DataRegularSeason20242025!$AA$3:$AA$1315,DataRegularSeason20242025!$B$3:$B$1315, "&lt;=" &amp; BY$1, DataRegularSeason20242025!$D$3:$D$1315, $A14)+SUMIFS(DataRegularSeason20242025!$AB$3:$AB$1315,DataRegularSeason20242025!$B$3:$B$1315, "&lt;=" &amp; BY$1, DataRegularSeason20242025!$E$3:$E$1315, $A14)</f>
        <v>19</v>
      </c>
      <c r="BZ14">
        <f>SUMIFS(DataRegularSeason20242025!$AA$3:$AA$1315,DataRegularSeason20242025!$B$3:$B$1315, "&lt;=" &amp; BZ$1, DataRegularSeason20242025!$D$3:$D$1315, $A14)+SUMIFS(DataRegularSeason20242025!$AB$3:$AB$1315,DataRegularSeason20242025!$B$3:$B$1315, "&lt;=" &amp; BZ$1, DataRegularSeason20242025!$E$3:$E$1315, $A14)</f>
        <v>19</v>
      </c>
      <c r="CA14">
        <f>SUMIFS(DataRegularSeason20242025!$AA$3:$AA$1315,DataRegularSeason20242025!$B$3:$B$1315, "&lt;=" &amp; CA$1, DataRegularSeason20242025!$D$3:$D$1315, $A14)+SUMIFS(DataRegularSeason20242025!$AB$3:$AB$1315,DataRegularSeason20242025!$B$3:$B$1315, "&lt;=" &amp; CA$1, DataRegularSeason20242025!$E$3:$E$1315, $A14)</f>
        <v>19</v>
      </c>
      <c r="CB14">
        <f>SUMIFS(DataRegularSeason20242025!$AA$3:$AA$1315,DataRegularSeason20242025!$B$3:$B$1315, "&lt;=" &amp; CB$1, DataRegularSeason20242025!$D$3:$D$1315, $A14)+SUMIFS(DataRegularSeason20242025!$AB$3:$AB$1315,DataRegularSeason20242025!$B$3:$B$1315, "&lt;=" &amp; CB$1, DataRegularSeason20242025!$E$3:$E$1315, $A14)</f>
        <v>19</v>
      </c>
      <c r="CC14">
        <f>SUMIFS(DataRegularSeason20242025!$AA$3:$AA$1315,DataRegularSeason20242025!$B$3:$B$1315, "&lt;=" &amp; CC$1, DataRegularSeason20242025!$D$3:$D$1315, $A14)+SUMIFS(DataRegularSeason20242025!$AB$3:$AB$1315,DataRegularSeason20242025!$B$3:$B$1315, "&lt;=" &amp; CC$1, DataRegularSeason20242025!$E$3:$E$1315, $A14)</f>
        <v>19</v>
      </c>
      <c r="CD14">
        <f>SUMIFS(DataRegularSeason20242025!$AA$3:$AA$1315,DataRegularSeason20242025!$B$3:$B$1315, "&lt;=" &amp; CD$1, DataRegularSeason20242025!$D$3:$D$1315, $A14)+SUMIFS(DataRegularSeason20242025!$AB$3:$AB$1315,DataRegularSeason20242025!$B$3:$B$1315, "&lt;=" &amp; CD$1, DataRegularSeason20242025!$E$3:$E$1315, $A14)</f>
        <v>19</v>
      </c>
      <c r="CE14">
        <f>SUMIFS(DataRegularSeason20242025!$AA$3:$AA$1315,DataRegularSeason20242025!$B$3:$B$1315, "&lt;=" &amp; CE$1, DataRegularSeason20242025!$D$3:$D$1315, $A14)+SUMIFS(DataRegularSeason20242025!$AB$3:$AB$1315,DataRegularSeason20242025!$B$3:$B$1315, "&lt;=" &amp; CE$1, DataRegularSeason20242025!$E$3:$E$1315, $A14)</f>
        <v>19</v>
      </c>
      <c r="CF14">
        <f>SUMIFS(DataRegularSeason20242025!$AA$3:$AA$1315,DataRegularSeason20242025!$B$3:$B$1315, "&lt;=" &amp; CF$1, DataRegularSeason20242025!$D$3:$D$1315, $A14)+SUMIFS(DataRegularSeason20242025!$AB$3:$AB$1315,DataRegularSeason20242025!$B$3:$B$1315, "&lt;=" &amp; CF$1, DataRegularSeason20242025!$E$3:$E$1315, $A14)</f>
        <v>19</v>
      </c>
      <c r="CG14">
        <f>SUMIFS(DataRegularSeason20242025!$AA$3:$AA$1315,DataRegularSeason20242025!$B$3:$B$1315, "&lt;=" &amp; CG$1, DataRegularSeason20242025!$D$3:$D$1315, $A14)+SUMIFS(DataRegularSeason20242025!$AB$3:$AB$1315,DataRegularSeason20242025!$B$3:$B$1315, "&lt;=" &amp; CG$1, DataRegularSeason20242025!$E$3:$E$1315, $A14)</f>
        <v>19</v>
      </c>
      <c r="CH14">
        <f>SUMIFS(DataRegularSeason20242025!$AA$3:$AA$1315,DataRegularSeason20242025!$B$3:$B$1315, "&lt;=" &amp; CH$1, DataRegularSeason20242025!$D$3:$D$1315, $A14)+SUMIFS(DataRegularSeason20242025!$AB$3:$AB$1315,DataRegularSeason20242025!$B$3:$B$1315, "&lt;=" &amp; CH$1, DataRegularSeason20242025!$E$3:$E$1315, $A14)</f>
        <v>19</v>
      </c>
      <c r="CI14">
        <f>SUMIFS(DataRegularSeason20242025!$AA$3:$AA$1315,DataRegularSeason20242025!$B$3:$B$1315, "&lt;=" &amp; CI$1, DataRegularSeason20242025!$D$3:$D$1315, $A14)+SUMIFS(DataRegularSeason20242025!$AB$3:$AB$1315,DataRegularSeason20242025!$B$3:$B$1315, "&lt;=" &amp; CI$1, DataRegularSeason20242025!$E$3:$E$1315, $A14)</f>
        <v>19</v>
      </c>
      <c r="CJ14">
        <f>SUMIFS(DataRegularSeason20242025!$AA$3:$AA$1315,DataRegularSeason20242025!$B$3:$B$1315, "&lt;=" &amp; CJ$1, DataRegularSeason20242025!$D$3:$D$1315, $A14)+SUMIFS(DataRegularSeason20242025!$AB$3:$AB$1315,DataRegularSeason20242025!$B$3:$B$1315, "&lt;=" &amp; CJ$1, DataRegularSeason20242025!$E$3:$E$1315, $A14)</f>
        <v>19</v>
      </c>
      <c r="CK14">
        <f>SUMIFS(DataRegularSeason20242025!$AA$3:$AA$1315,DataRegularSeason20242025!$B$3:$B$1315, "&lt;=" &amp; CK$1, DataRegularSeason20242025!$D$3:$D$1315, $A14)+SUMIFS(DataRegularSeason20242025!$AB$3:$AB$1315,DataRegularSeason20242025!$B$3:$B$1315, "&lt;=" &amp; CK$1, DataRegularSeason20242025!$E$3:$E$1315, $A14)</f>
        <v>19</v>
      </c>
      <c r="CL14">
        <f>SUMIFS(DataRegularSeason20242025!$AA$3:$AA$1315,DataRegularSeason20242025!$B$3:$B$1315, "&lt;=" &amp; CL$1, DataRegularSeason20242025!$D$3:$D$1315, $A14)+SUMIFS(DataRegularSeason20242025!$AB$3:$AB$1315,DataRegularSeason20242025!$B$3:$B$1315, "&lt;=" &amp; CL$1, DataRegularSeason20242025!$E$3:$E$1315, $A14)</f>
        <v>19</v>
      </c>
      <c r="CM14">
        <f>SUMIFS(DataRegularSeason20242025!$AA$3:$AA$1315,DataRegularSeason20242025!$B$3:$B$1315, "&lt;=" &amp; CM$1, DataRegularSeason20242025!$D$3:$D$1315, $A14)+SUMIFS(DataRegularSeason20242025!$AB$3:$AB$1315,DataRegularSeason20242025!$B$3:$B$1315, "&lt;=" &amp; CM$1, DataRegularSeason20242025!$E$3:$E$1315, $A14)</f>
        <v>19</v>
      </c>
      <c r="CN14">
        <f>SUMIFS(DataRegularSeason20242025!$AA$3:$AA$1315,DataRegularSeason20242025!$B$3:$B$1315, "&lt;=" &amp; CN$1, DataRegularSeason20242025!$D$3:$D$1315, $A14)+SUMIFS(DataRegularSeason20242025!$AB$3:$AB$1315,DataRegularSeason20242025!$B$3:$B$1315, "&lt;=" &amp; CN$1, DataRegularSeason20242025!$E$3:$E$1315, $A14)</f>
        <v>19</v>
      </c>
      <c r="CO14">
        <f>SUMIFS(DataRegularSeason20242025!$AA$3:$AA$1315,DataRegularSeason20242025!$B$3:$B$1315, "&lt;=" &amp; CO$1, DataRegularSeason20242025!$D$3:$D$1315, $A14)+SUMIFS(DataRegularSeason20242025!$AB$3:$AB$1315,DataRegularSeason20242025!$B$3:$B$1315, "&lt;=" &amp; CO$1, DataRegularSeason20242025!$E$3:$E$1315, $A14)</f>
        <v>19</v>
      </c>
      <c r="CP14">
        <f>SUMIFS(DataRegularSeason20242025!$AA$3:$AA$1315,DataRegularSeason20242025!$B$3:$B$1315, "&lt;=" &amp; CP$1, DataRegularSeason20242025!$D$3:$D$1315, $A14)+SUMIFS(DataRegularSeason20242025!$AB$3:$AB$1315,DataRegularSeason20242025!$B$3:$B$1315, "&lt;=" &amp; CP$1, DataRegularSeason20242025!$E$3:$E$1315, $A14)</f>
        <v>19</v>
      </c>
      <c r="CQ14">
        <f>SUMIFS(DataRegularSeason20242025!$AA$3:$AA$1315,DataRegularSeason20242025!$B$3:$B$1315, "&lt;=" &amp; CQ$1, DataRegularSeason20242025!$D$3:$D$1315, $A14)+SUMIFS(DataRegularSeason20242025!$AB$3:$AB$1315,DataRegularSeason20242025!$B$3:$B$1315, "&lt;=" &amp; CQ$1, DataRegularSeason20242025!$E$3:$E$1315, $A14)</f>
        <v>19</v>
      </c>
      <c r="CR14">
        <f>SUMIFS(DataRegularSeason20242025!$AA$3:$AA$1315,DataRegularSeason20242025!$B$3:$B$1315, "&lt;=" &amp; CR$1, DataRegularSeason20242025!$D$3:$D$1315, $A14)+SUMIFS(DataRegularSeason20242025!$AB$3:$AB$1315,DataRegularSeason20242025!$B$3:$B$1315, "&lt;=" &amp; CR$1, DataRegularSeason20242025!$E$3:$E$1315, $A14)</f>
        <v>19</v>
      </c>
      <c r="CS14">
        <f>SUMIFS(DataRegularSeason20242025!$AA$3:$AA$1315,DataRegularSeason20242025!$B$3:$B$1315, "&lt;=" &amp; CS$1, DataRegularSeason20242025!$D$3:$D$1315, $A14)+SUMIFS(DataRegularSeason20242025!$AB$3:$AB$1315,DataRegularSeason20242025!$B$3:$B$1315, "&lt;=" &amp; CS$1, DataRegularSeason20242025!$E$3:$E$1315, $A14)</f>
        <v>19</v>
      </c>
      <c r="CT14">
        <f>SUMIFS(DataRegularSeason20242025!$AA$3:$AA$1315,DataRegularSeason20242025!$B$3:$B$1315, "&lt;=" &amp; CT$1, DataRegularSeason20242025!$D$3:$D$1315, $A14)+SUMIFS(DataRegularSeason20242025!$AB$3:$AB$1315,DataRegularSeason20242025!$B$3:$B$1315, "&lt;=" &amp; CT$1, DataRegularSeason20242025!$E$3:$E$1315, $A14)</f>
        <v>19</v>
      </c>
      <c r="CU14">
        <f>SUMIFS(DataRegularSeason20242025!$AA$3:$AA$1315,DataRegularSeason20242025!$B$3:$B$1315, "&lt;=" &amp; CU$1, DataRegularSeason20242025!$D$3:$D$1315, $A14)+SUMIFS(DataRegularSeason20242025!$AB$3:$AB$1315,DataRegularSeason20242025!$B$3:$B$1315, "&lt;=" &amp; CU$1, DataRegularSeason20242025!$E$3:$E$1315, $A14)</f>
        <v>19</v>
      </c>
      <c r="CV14">
        <f>SUMIFS(DataRegularSeason20242025!$AA$3:$AA$1315,DataRegularSeason20242025!$B$3:$B$1315, "&lt;=" &amp; CV$1, DataRegularSeason20242025!$D$3:$D$1315, $A14)+SUMIFS(DataRegularSeason20242025!$AB$3:$AB$1315,DataRegularSeason20242025!$B$3:$B$1315, "&lt;=" &amp; CV$1, DataRegularSeason20242025!$E$3:$E$1315, $A14)</f>
        <v>19</v>
      </c>
      <c r="CW14">
        <f>SUMIFS(DataRegularSeason20242025!$AA$3:$AA$1315,DataRegularSeason20242025!$B$3:$B$1315, "&lt;=" &amp; CW$1, DataRegularSeason20242025!$D$3:$D$1315, $A14)+SUMIFS(DataRegularSeason20242025!$AB$3:$AB$1315,DataRegularSeason20242025!$B$3:$B$1315, "&lt;=" &amp; CW$1, DataRegularSeason20242025!$E$3:$E$1315, $A14)</f>
        <v>19</v>
      </c>
      <c r="CX14">
        <f>SUMIFS(DataRegularSeason20242025!$AA$3:$AA$1315,DataRegularSeason20242025!$B$3:$B$1315, "&lt;=" &amp; CX$1, DataRegularSeason20242025!$D$3:$D$1315, $A14)+SUMIFS(DataRegularSeason20242025!$AB$3:$AB$1315,DataRegularSeason20242025!$B$3:$B$1315, "&lt;=" &amp; CX$1, DataRegularSeason20242025!$E$3:$E$1315, $A14)</f>
        <v>19</v>
      </c>
      <c r="CY14">
        <f>SUMIFS(DataRegularSeason20242025!$AA$3:$AA$1315,DataRegularSeason20242025!$B$3:$B$1315, "&lt;=" &amp; CY$1, DataRegularSeason20242025!$D$3:$D$1315, $A14)+SUMIFS(DataRegularSeason20242025!$AB$3:$AB$1315,DataRegularSeason20242025!$B$3:$B$1315, "&lt;=" &amp; CY$1, DataRegularSeason20242025!$E$3:$E$1315, $A14)</f>
        <v>19</v>
      </c>
      <c r="CZ14">
        <f>SUMIFS(DataRegularSeason20242025!$AA$3:$AA$1315,DataRegularSeason20242025!$B$3:$B$1315, "&lt;=" &amp; CZ$1, DataRegularSeason20242025!$D$3:$D$1315, $A14)+SUMIFS(DataRegularSeason20242025!$AB$3:$AB$1315,DataRegularSeason20242025!$B$3:$B$1315, "&lt;=" &amp; CZ$1, DataRegularSeason20242025!$E$3:$E$1315, $A14)</f>
        <v>19</v>
      </c>
      <c r="DA14">
        <f>SUMIFS(DataRegularSeason20242025!$AA$3:$AA$1315,DataRegularSeason20242025!$B$3:$B$1315, "&lt;=" &amp; DA$1, DataRegularSeason20242025!$D$3:$D$1315, $A14)+SUMIFS(DataRegularSeason20242025!$AB$3:$AB$1315,DataRegularSeason20242025!$B$3:$B$1315, "&lt;=" &amp; DA$1, DataRegularSeason20242025!$E$3:$E$1315, $A14)</f>
        <v>19</v>
      </c>
      <c r="DB14">
        <f>SUMIFS(DataRegularSeason20242025!$AA$3:$AA$1315,DataRegularSeason20242025!$B$3:$B$1315, "&lt;=" &amp; DB$1, DataRegularSeason20242025!$D$3:$D$1315, $A14)+SUMIFS(DataRegularSeason20242025!$AB$3:$AB$1315,DataRegularSeason20242025!$B$3:$B$1315, "&lt;=" &amp; DB$1, DataRegularSeason20242025!$E$3:$E$1315, $A14)</f>
        <v>19</v>
      </c>
      <c r="DC14">
        <f>SUMIFS(DataRegularSeason20242025!$AA$3:$AA$1315,DataRegularSeason20242025!$B$3:$B$1315, "&lt;=" &amp; DC$1, DataRegularSeason20242025!$D$3:$D$1315, $A14)+SUMIFS(DataRegularSeason20242025!$AB$3:$AB$1315,DataRegularSeason20242025!$B$3:$B$1315, "&lt;=" &amp; DC$1, DataRegularSeason20242025!$E$3:$E$1315, $A14)</f>
        <v>19</v>
      </c>
      <c r="DD14">
        <f>SUMIFS(DataRegularSeason20242025!$AA$3:$AA$1315,DataRegularSeason20242025!$B$3:$B$1315, "&lt;=" &amp; DD$1, DataRegularSeason20242025!$D$3:$D$1315, $A14)+SUMIFS(DataRegularSeason20242025!$AB$3:$AB$1315,DataRegularSeason20242025!$B$3:$B$1315, "&lt;=" &amp; DD$1, DataRegularSeason20242025!$E$3:$E$1315, $A14)</f>
        <v>19</v>
      </c>
      <c r="DE14">
        <f>SUMIFS(DataRegularSeason20242025!$AA$3:$AA$1315,DataRegularSeason20242025!$B$3:$B$1315, "&lt;=" &amp; DE$1, DataRegularSeason20242025!$D$3:$D$1315, $A14)+SUMIFS(DataRegularSeason20242025!$AB$3:$AB$1315,DataRegularSeason20242025!$B$3:$B$1315, "&lt;=" &amp; DE$1, DataRegularSeason20242025!$E$3:$E$1315, $A14)</f>
        <v>19</v>
      </c>
      <c r="DF14">
        <f>SUMIFS(DataRegularSeason20242025!$AA$3:$AA$1315,DataRegularSeason20242025!$B$3:$B$1315, "&lt;=" &amp; DF$1, DataRegularSeason20242025!$D$3:$D$1315, $A14)+SUMIFS(DataRegularSeason20242025!$AB$3:$AB$1315,DataRegularSeason20242025!$B$3:$B$1315, "&lt;=" &amp; DF$1, DataRegularSeason20242025!$E$3:$E$1315, $A14)</f>
        <v>19</v>
      </c>
      <c r="DG14">
        <f>SUMIFS(DataRegularSeason20242025!$AA$3:$AA$1315,DataRegularSeason20242025!$B$3:$B$1315, "&lt;=" &amp; DG$1, DataRegularSeason20242025!$D$3:$D$1315, $A14)+SUMIFS(DataRegularSeason20242025!$AB$3:$AB$1315,DataRegularSeason20242025!$B$3:$B$1315, "&lt;=" &amp; DG$1, DataRegularSeason20242025!$E$3:$E$1315, $A14)</f>
        <v>19</v>
      </c>
      <c r="DH14">
        <f>SUMIFS(DataRegularSeason20242025!$AA$3:$AA$1315,DataRegularSeason20242025!$B$3:$B$1315, "&lt;=" &amp; DH$1, DataRegularSeason20242025!$D$3:$D$1315, $A14)+SUMIFS(DataRegularSeason20242025!$AB$3:$AB$1315,DataRegularSeason20242025!$B$3:$B$1315, "&lt;=" &amp; DH$1, DataRegularSeason20242025!$E$3:$E$1315, $A14)</f>
        <v>19</v>
      </c>
      <c r="DI14">
        <f>SUMIFS(DataRegularSeason20242025!$AA$3:$AA$1315,DataRegularSeason20242025!$B$3:$B$1315, "&lt;=" &amp; DI$1, DataRegularSeason20242025!$D$3:$D$1315, $A14)+SUMIFS(DataRegularSeason20242025!$AB$3:$AB$1315,DataRegularSeason20242025!$B$3:$B$1315, "&lt;=" &amp; DI$1, DataRegularSeason20242025!$E$3:$E$1315, $A14)</f>
        <v>19</v>
      </c>
      <c r="DJ14">
        <f>SUMIFS(DataRegularSeason20242025!$AA$3:$AA$1315,DataRegularSeason20242025!$B$3:$B$1315, "&lt;=" &amp; DJ$1, DataRegularSeason20242025!$D$3:$D$1315, $A14)+SUMIFS(DataRegularSeason20242025!$AB$3:$AB$1315,DataRegularSeason20242025!$B$3:$B$1315, "&lt;=" &amp; DJ$1, DataRegularSeason20242025!$E$3:$E$1315, $A14)</f>
        <v>19</v>
      </c>
      <c r="DK14">
        <f>SUMIFS(DataRegularSeason20242025!$AA$3:$AA$1315,DataRegularSeason20242025!$B$3:$B$1315, "&lt;=" &amp; DK$1, DataRegularSeason20242025!$D$3:$D$1315, $A14)+SUMIFS(DataRegularSeason20242025!$AB$3:$AB$1315,DataRegularSeason20242025!$B$3:$B$1315, "&lt;=" &amp; DK$1, DataRegularSeason20242025!$E$3:$E$1315, $A14)</f>
        <v>19</v>
      </c>
      <c r="DL14">
        <f>SUMIFS(DataRegularSeason20242025!$AA$3:$AA$1315,DataRegularSeason20242025!$B$3:$B$1315, "&lt;=" &amp; DL$1, DataRegularSeason20242025!$D$3:$D$1315, $A14)+SUMIFS(DataRegularSeason20242025!$AB$3:$AB$1315,DataRegularSeason20242025!$B$3:$B$1315, "&lt;=" &amp; DL$1, DataRegularSeason20242025!$E$3:$E$1315, $A14)</f>
        <v>19</v>
      </c>
      <c r="DM14">
        <f>SUMIFS(DataRegularSeason20242025!$AA$3:$AA$1315,DataRegularSeason20242025!$B$3:$B$1315, "&lt;=" &amp; DM$1, DataRegularSeason20242025!$D$3:$D$1315, $A14)+SUMIFS(DataRegularSeason20242025!$AB$3:$AB$1315,DataRegularSeason20242025!$B$3:$B$1315, "&lt;=" &amp; DM$1, DataRegularSeason20242025!$E$3:$E$1315, $A14)</f>
        <v>19</v>
      </c>
      <c r="DN14">
        <f>SUMIFS(DataRegularSeason20242025!$AA$3:$AA$1315,DataRegularSeason20242025!$B$3:$B$1315, "&lt;=" &amp; DN$1, DataRegularSeason20242025!$D$3:$D$1315, $A14)+SUMIFS(DataRegularSeason20242025!$AB$3:$AB$1315,DataRegularSeason20242025!$B$3:$B$1315, "&lt;=" &amp; DN$1, DataRegularSeason20242025!$E$3:$E$1315, $A14)</f>
        <v>19</v>
      </c>
      <c r="DO14">
        <f>SUMIFS(DataRegularSeason20242025!$AA$3:$AA$1315,DataRegularSeason20242025!$B$3:$B$1315, "&lt;=" &amp; DO$1, DataRegularSeason20242025!$D$3:$D$1315, $A14)+SUMIFS(DataRegularSeason20242025!$AB$3:$AB$1315,DataRegularSeason20242025!$B$3:$B$1315, "&lt;=" &amp; DO$1, DataRegularSeason20242025!$E$3:$E$1315, $A14)</f>
        <v>19</v>
      </c>
      <c r="DP14">
        <f>SUMIFS(DataRegularSeason20242025!$AA$3:$AA$1315,DataRegularSeason20242025!$B$3:$B$1315, "&lt;=" &amp; DP$1, DataRegularSeason20242025!$D$3:$D$1315, $A14)+SUMIFS(DataRegularSeason20242025!$AB$3:$AB$1315,DataRegularSeason20242025!$B$3:$B$1315, "&lt;=" &amp; DP$1, DataRegularSeason20242025!$E$3:$E$1315, $A14)</f>
        <v>19</v>
      </c>
      <c r="DQ14">
        <f>SUMIFS(DataRegularSeason20242025!$AA$3:$AA$1315,DataRegularSeason20242025!$B$3:$B$1315, "&lt;=" &amp; DQ$1, DataRegularSeason20242025!$D$3:$D$1315, $A14)+SUMIFS(DataRegularSeason20242025!$AB$3:$AB$1315,DataRegularSeason20242025!$B$3:$B$1315, "&lt;=" &amp; DQ$1, DataRegularSeason20242025!$E$3:$E$1315, $A14)</f>
        <v>19</v>
      </c>
      <c r="DR14">
        <f>SUMIFS(DataRegularSeason20242025!$AA$3:$AA$1315,DataRegularSeason20242025!$B$3:$B$1315, "&lt;=" &amp; DR$1, DataRegularSeason20242025!$D$3:$D$1315, $A14)+SUMIFS(DataRegularSeason20242025!$AB$3:$AB$1315,DataRegularSeason20242025!$B$3:$B$1315, "&lt;=" &amp; DR$1, DataRegularSeason20242025!$E$3:$E$1315, $A14)</f>
        <v>19</v>
      </c>
      <c r="DS14">
        <f>SUMIFS(DataRegularSeason20242025!$AA$3:$AA$1315,DataRegularSeason20242025!$B$3:$B$1315, "&lt;=" &amp; DS$1, DataRegularSeason20242025!$D$3:$D$1315, $A14)+SUMIFS(DataRegularSeason20242025!$AB$3:$AB$1315,DataRegularSeason20242025!$B$3:$B$1315, "&lt;=" &amp; DS$1, DataRegularSeason20242025!$E$3:$E$1315, $A14)</f>
        <v>19</v>
      </c>
      <c r="DT14">
        <f>SUMIFS(DataRegularSeason20242025!$AA$3:$AA$1315,DataRegularSeason20242025!$B$3:$B$1315, "&lt;=" &amp; DT$1, DataRegularSeason20242025!$D$3:$D$1315, $A14)+SUMIFS(DataRegularSeason20242025!$AB$3:$AB$1315,DataRegularSeason20242025!$B$3:$B$1315, "&lt;=" &amp; DT$1, DataRegularSeason20242025!$E$3:$E$1315, $A14)</f>
        <v>19</v>
      </c>
      <c r="DU14">
        <f>SUMIFS(DataRegularSeason20242025!$AA$3:$AA$1315,DataRegularSeason20242025!$B$3:$B$1315, "&lt;=" &amp; DU$1, DataRegularSeason20242025!$D$3:$D$1315, $A14)+SUMIFS(DataRegularSeason20242025!$AB$3:$AB$1315,DataRegularSeason20242025!$B$3:$B$1315, "&lt;=" &amp; DU$1, DataRegularSeason20242025!$E$3:$E$1315, $A14)</f>
        <v>19</v>
      </c>
      <c r="DV14">
        <f>SUMIFS(DataRegularSeason20242025!$AA$3:$AA$1315,DataRegularSeason20242025!$B$3:$B$1315, "&lt;=" &amp; DV$1, DataRegularSeason20242025!$D$3:$D$1315, $A14)+SUMIFS(DataRegularSeason20242025!$AB$3:$AB$1315,DataRegularSeason20242025!$B$3:$B$1315, "&lt;=" &amp; DV$1, DataRegularSeason20242025!$E$3:$E$1315, $A14)</f>
        <v>19</v>
      </c>
      <c r="DW14">
        <f>SUMIFS(DataRegularSeason20242025!$AA$3:$AA$1315,DataRegularSeason20242025!$B$3:$B$1315, "&lt;=" &amp; DW$1, DataRegularSeason20242025!$D$3:$D$1315, $A14)+SUMIFS(DataRegularSeason20242025!$AB$3:$AB$1315,DataRegularSeason20242025!$B$3:$B$1315, "&lt;=" &amp; DW$1, DataRegularSeason20242025!$E$3:$E$1315, $A14)</f>
        <v>19</v>
      </c>
      <c r="DX14">
        <f>SUMIFS(DataRegularSeason20242025!$AA$3:$AA$1315,DataRegularSeason20242025!$B$3:$B$1315, "&lt;=" &amp; DX$1, DataRegularSeason20242025!$D$3:$D$1315, $A14)+SUMIFS(DataRegularSeason20242025!$AB$3:$AB$1315,DataRegularSeason20242025!$B$3:$B$1315, "&lt;=" &amp; DX$1, DataRegularSeason20242025!$E$3:$E$1315, $A14)</f>
        <v>19</v>
      </c>
      <c r="DY14">
        <f>SUMIFS(DataRegularSeason20242025!$AA$3:$AA$1315,DataRegularSeason20242025!$B$3:$B$1315, "&lt;=" &amp; DY$1, DataRegularSeason20242025!$D$3:$D$1315, $A14)+SUMIFS(DataRegularSeason20242025!$AB$3:$AB$1315,DataRegularSeason20242025!$B$3:$B$1315, "&lt;=" &amp; DY$1, DataRegularSeason20242025!$E$3:$E$1315, $A14)</f>
        <v>19</v>
      </c>
      <c r="DZ14">
        <f>SUMIFS(DataRegularSeason20242025!$AA$3:$AA$1315,DataRegularSeason20242025!$B$3:$B$1315, "&lt;=" &amp; DZ$1, DataRegularSeason20242025!$D$3:$D$1315, $A14)+SUMIFS(DataRegularSeason20242025!$AB$3:$AB$1315,DataRegularSeason20242025!$B$3:$B$1315, "&lt;=" &amp; DZ$1, DataRegularSeason20242025!$E$3:$E$1315, $A14)</f>
        <v>19</v>
      </c>
      <c r="EA14">
        <f>SUMIFS(DataRegularSeason20242025!$AA$3:$AA$1315,DataRegularSeason20242025!$B$3:$B$1315, "&lt;=" &amp; EA$1, DataRegularSeason20242025!$D$3:$D$1315, $A14)+SUMIFS(DataRegularSeason20242025!$AB$3:$AB$1315,DataRegularSeason20242025!$B$3:$B$1315, "&lt;=" &amp; EA$1, DataRegularSeason20242025!$E$3:$E$1315, $A14)</f>
        <v>19</v>
      </c>
      <c r="EB14">
        <f>SUMIFS(DataRegularSeason20242025!$AA$3:$AA$1315,DataRegularSeason20242025!$B$3:$B$1315, "&lt;=" &amp; EB$1, DataRegularSeason20242025!$D$3:$D$1315, $A14)+SUMIFS(DataRegularSeason20242025!$AB$3:$AB$1315,DataRegularSeason20242025!$B$3:$B$1315, "&lt;=" &amp; EB$1, DataRegularSeason20242025!$E$3:$E$1315, $A14)</f>
        <v>19</v>
      </c>
      <c r="EC14">
        <f>SUMIFS(DataRegularSeason20242025!$AA$3:$AA$1315,DataRegularSeason20242025!$B$3:$B$1315, "&lt;=" &amp; EC$1, DataRegularSeason20242025!$D$3:$D$1315, $A14)+SUMIFS(DataRegularSeason20242025!$AB$3:$AB$1315,DataRegularSeason20242025!$B$3:$B$1315, "&lt;=" &amp; EC$1, DataRegularSeason20242025!$E$3:$E$1315, $A14)</f>
        <v>19</v>
      </c>
      <c r="ED14">
        <f>SUMIFS(DataRegularSeason20242025!$AA$3:$AA$1315,DataRegularSeason20242025!$B$3:$B$1315, "&lt;=" &amp; ED$1, DataRegularSeason20242025!$D$3:$D$1315, $A14)+SUMIFS(DataRegularSeason20242025!$AB$3:$AB$1315,DataRegularSeason20242025!$B$3:$B$1315, "&lt;=" &amp; ED$1, DataRegularSeason20242025!$E$3:$E$1315, $A14)</f>
        <v>19</v>
      </c>
      <c r="EE14">
        <f>SUMIFS(DataRegularSeason20242025!$AA$3:$AA$1315,DataRegularSeason20242025!$B$3:$B$1315, "&lt;=" &amp; EE$1, DataRegularSeason20242025!$D$3:$D$1315, $A14)+SUMIFS(DataRegularSeason20242025!$AB$3:$AB$1315,DataRegularSeason20242025!$B$3:$B$1315, "&lt;=" &amp; EE$1, DataRegularSeason20242025!$E$3:$E$1315, $A14)</f>
        <v>19</v>
      </c>
      <c r="EF14">
        <f>SUMIFS(DataRegularSeason20242025!$AA$3:$AA$1315,DataRegularSeason20242025!$B$3:$B$1315, "&lt;=" &amp; EF$1, DataRegularSeason20242025!$D$3:$D$1315, $A14)+SUMIFS(DataRegularSeason20242025!$AB$3:$AB$1315,DataRegularSeason20242025!$B$3:$B$1315, "&lt;=" &amp; EF$1, DataRegularSeason20242025!$E$3:$E$1315, $A14)</f>
        <v>19</v>
      </c>
      <c r="EG14">
        <f>SUMIFS(DataRegularSeason20242025!$AA$3:$AA$1315,DataRegularSeason20242025!$B$3:$B$1315, "&lt;=" &amp; EG$1, DataRegularSeason20242025!$D$3:$D$1315, $A14)+SUMIFS(DataRegularSeason20242025!$AB$3:$AB$1315,DataRegularSeason20242025!$B$3:$B$1315, "&lt;=" &amp; EG$1, DataRegularSeason20242025!$E$3:$E$1315, $A14)</f>
        <v>19</v>
      </c>
      <c r="EH14">
        <f>SUMIFS(DataRegularSeason20242025!$AA$3:$AA$1315,DataRegularSeason20242025!$B$3:$B$1315, "&lt;=" &amp; EH$1, DataRegularSeason20242025!$D$3:$D$1315, $A14)+SUMIFS(DataRegularSeason20242025!$AB$3:$AB$1315,DataRegularSeason20242025!$B$3:$B$1315, "&lt;=" &amp; EH$1, DataRegularSeason20242025!$E$3:$E$1315, $A14)</f>
        <v>19</v>
      </c>
      <c r="EI14">
        <f>SUMIFS(DataRegularSeason20242025!$AA$3:$AA$1315,DataRegularSeason20242025!$B$3:$B$1315, "&lt;=" &amp; EI$1, DataRegularSeason20242025!$D$3:$D$1315, $A14)+SUMIFS(DataRegularSeason20242025!$AB$3:$AB$1315,DataRegularSeason20242025!$B$3:$B$1315, "&lt;=" &amp; EI$1, DataRegularSeason20242025!$E$3:$E$1315, $A14)</f>
        <v>19</v>
      </c>
      <c r="EJ14">
        <f>SUMIFS(DataRegularSeason20242025!$AA$3:$AA$1315,DataRegularSeason20242025!$B$3:$B$1315, "&lt;=" &amp; EJ$1, DataRegularSeason20242025!$D$3:$D$1315, $A14)+SUMIFS(DataRegularSeason20242025!$AB$3:$AB$1315,DataRegularSeason20242025!$B$3:$B$1315, "&lt;=" &amp; EJ$1, DataRegularSeason20242025!$E$3:$E$1315, $A14)</f>
        <v>19</v>
      </c>
      <c r="EK14">
        <f>SUMIFS(DataRegularSeason20242025!$AA$3:$AA$1315,DataRegularSeason20242025!$B$3:$B$1315, "&lt;=" &amp; EK$1, DataRegularSeason20242025!$D$3:$D$1315, $A14)+SUMIFS(DataRegularSeason20242025!$AB$3:$AB$1315,DataRegularSeason20242025!$B$3:$B$1315, "&lt;=" &amp; EK$1, DataRegularSeason20242025!$E$3:$E$1315, $A14)</f>
        <v>19</v>
      </c>
      <c r="EL14">
        <f>SUMIFS(DataRegularSeason20242025!$AA$3:$AA$1315,DataRegularSeason20242025!$B$3:$B$1315, "&lt;=" &amp; EL$1, DataRegularSeason20242025!$D$3:$D$1315, $A14)+SUMIFS(DataRegularSeason20242025!$AB$3:$AB$1315,DataRegularSeason20242025!$B$3:$B$1315, "&lt;=" &amp; EL$1, DataRegularSeason20242025!$E$3:$E$1315, $A14)</f>
        <v>19</v>
      </c>
      <c r="EM14">
        <f>SUMIFS(DataRegularSeason20242025!$AA$3:$AA$1315,DataRegularSeason20242025!$B$3:$B$1315, "&lt;=" &amp; EM$1, DataRegularSeason20242025!$D$3:$D$1315, $A14)+SUMIFS(DataRegularSeason20242025!$AB$3:$AB$1315,DataRegularSeason20242025!$B$3:$B$1315, "&lt;=" &amp; EM$1, DataRegularSeason20242025!$E$3:$E$1315, $A14)</f>
        <v>19</v>
      </c>
      <c r="EN14">
        <f>SUMIFS(DataRegularSeason20242025!$AA$3:$AA$1315,DataRegularSeason20242025!$B$3:$B$1315, "&lt;=" &amp; EN$1, DataRegularSeason20242025!$D$3:$D$1315, $A14)+SUMIFS(DataRegularSeason20242025!$AB$3:$AB$1315,DataRegularSeason20242025!$B$3:$B$1315, "&lt;=" &amp; EN$1, DataRegularSeason20242025!$E$3:$E$1315, $A14)</f>
        <v>19</v>
      </c>
      <c r="EO14">
        <f>SUMIFS(DataRegularSeason20242025!$AA$3:$AA$1315,DataRegularSeason20242025!$B$3:$B$1315, "&lt;=" &amp; EO$1, DataRegularSeason20242025!$D$3:$D$1315, $A14)+SUMIFS(DataRegularSeason20242025!$AB$3:$AB$1315,DataRegularSeason20242025!$B$3:$B$1315, "&lt;=" &amp; EO$1, DataRegularSeason20242025!$E$3:$E$1315, $A14)</f>
        <v>19</v>
      </c>
      <c r="EP14">
        <f>SUMIFS(DataRegularSeason20242025!$AA$3:$AA$1315,DataRegularSeason20242025!$B$3:$B$1315, "&lt;=" &amp; EP$1, DataRegularSeason20242025!$D$3:$D$1315, $A14)+SUMIFS(DataRegularSeason20242025!$AB$3:$AB$1315,DataRegularSeason20242025!$B$3:$B$1315, "&lt;=" &amp; EP$1, DataRegularSeason20242025!$E$3:$E$1315, $A14)</f>
        <v>19</v>
      </c>
      <c r="EQ14">
        <f>SUMIFS(DataRegularSeason20242025!$AA$3:$AA$1315,DataRegularSeason20242025!$B$3:$B$1315, "&lt;=" &amp; EQ$1, DataRegularSeason20242025!$D$3:$D$1315, $A14)+SUMIFS(DataRegularSeason20242025!$AB$3:$AB$1315,DataRegularSeason20242025!$B$3:$B$1315, "&lt;=" &amp; EQ$1, DataRegularSeason20242025!$E$3:$E$1315, $A14)</f>
        <v>19</v>
      </c>
      <c r="ER14">
        <f>SUMIFS(DataRegularSeason20242025!$AA$3:$AA$1315,DataRegularSeason20242025!$B$3:$B$1315, "&lt;=" &amp; ER$1, DataRegularSeason20242025!$D$3:$D$1315, $A14)+SUMIFS(DataRegularSeason20242025!$AB$3:$AB$1315,DataRegularSeason20242025!$B$3:$B$1315, "&lt;=" &amp; ER$1, DataRegularSeason20242025!$E$3:$E$1315, $A14)</f>
        <v>19</v>
      </c>
      <c r="ES14">
        <f>SUMIFS(DataRegularSeason20242025!$AA$3:$AA$1315,DataRegularSeason20242025!$B$3:$B$1315, "&lt;=" &amp; ES$1, DataRegularSeason20242025!$D$3:$D$1315, $A14)+SUMIFS(DataRegularSeason20242025!$AB$3:$AB$1315,DataRegularSeason20242025!$B$3:$B$1315, "&lt;=" &amp; ES$1, DataRegularSeason20242025!$E$3:$E$1315, $A14)</f>
        <v>19</v>
      </c>
      <c r="ET14">
        <f>SUMIFS(DataRegularSeason20242025!$AA$3:$AA$1315,DataRegularSeason20242025!$B$3:$B$1315, "&lt;=" &amp; ET$1, DataRegularSeason20242025!$D$3:$D$1315, $A14)+SUMIFS(DataRegularSeason20242025!$AB$3:$AB$1315,DataRegularSeason20242025!$B$3:$B$1315, "&lt;=" &amp; ET$1, DataRegularSeason20242025!$E$3:$E$1315, $A14)</f>
        <v>19</v>
      </c>
      <c r="EU14">
        <f>SUMIFS(DataRegularSeason20242025!$AA$3:$AA$1315,DataRegularSeason20242025!$B$3:$B$1315, "&lt;=" &amp; EU$1, DataRegularSeason20242025!$D$3:$D$1315, $A14)+SUMIFS(DataRegularSeason20242025!$AB$3:$AB$1315,DataRegularSeason20242025!$B$3:$B$1315, "&lt;=" &amp; EU$1, DataRegularSeason20242025!$E$3:$E$1315, $A14)</f>
        <v>19</v>
      </c>
      <c r="EV14">
        <f>SUMIFS(DataRegularSeason20242025!$AA$3:$AA$1315,DataRegularSeason20242025!$B$3:$B$1315, "&lt;=" &amp; EV$1, DataRegularSeason20242025!$D$3:$D$1315, $A14)+SUMIFS(DataRegularSeason20242025!$AB$3:$AB$1315,DataRegularSeason20242025!$B$3:$B$1315, "&lt;=" &amp; EV$1, DataRegularSeason20242025!$E$3:$E$1315, $A14)</f>
        <v>19</v>
      </c>
      <c r="EW14">
        <f>SUMIFS(DataRegularSeason20242025!$AA$3:$AA$1315,DataRegularSeason20242025!$B$3:$B$1315, "&lt;=" &amp; EW$1, DataRegularSeason20242025!$D$3:$D$1315, $A14)+SUMIFS(DataRegularSeason20242025!$AB$3:$AB$1315,DataRegularSeason20242025!$B$3:$B$1315, "&lt;=" &amp; EW$1, DataRegularSeason20242025!$E$3:$E$1315, $A14)</f>
        <v>19</v>
      </c>
      <c r="EX14">
        <f>SUMIFS(DataRegularSeason20242025!$AA$3:$AA$1315,DataRegularSeason20242025!$B$3:$B$1315, "&lt;=" &amp; EX$1, DataRegularSeason20242025!$D$3:$D$1315, $A14)+SUMIFS(DataRegularSeason20242025!$AB$3:$AB$1315,DataRegularSeason20242025!$B$3:$B$1315, "&lt;=" &amp; EX$1, DataRegularSeason20242025!$E$3:$E$1315, $A14)</f>
        <v>19</v>
      </c>
      <c r="EY14">
        <f>SUMIFS(DataRegularSeason20242025!$AA$3:$AA$1315,DataRegularSeason20242025!$B$3:$B$1315, "&lt;=" &amp; EY$1, DataRegularSeason20242025!$D$3:$D$1315, $A14)+SUMIFS(DataRegularSeason20242025!$AB$3:$AB$1315,DataRegularSeason20242025!$B$3:$B$1315, "&lt;=" &amp; EY$1, DataRegularSeason20242025!$E$3:$E$1315, $A14)</f>
        <v>19</v>
      </c>
      <c r="EZ14">
        <f>SUMIFS(DataRegularSeason20242025!$AA$3:$AA$1315,DataRegularSeason20242025!$B$3:$B$1315, "&lt;=" &amp; EZ$1, DataRegularSeason20242025!$D$3:$D$1315, $A14)+SUMIFS(DataRegularSeason20242025!$AB$3:$AB$1315,DataRegularSeason20242025!$B$3:$B$1315, "&lt;=" &amp; EZ$1, DataRegularSeason20242025!$E$3:$E$1315, $A14)</f>
        <v>19</v>
      </c>
      <c r="FA14">
        <f>SUMIFS(DataRegularSeason20242025!$AA$3:$AA$1315,DataRegularSeason20242025!$B$3:$B$1315, "&lt;=" &amp; FA$1, DataRegularSeason20242025!$D$3:$D$1315, $A14)+SUMIFS(DataRegularSeason20242025!$AB$3:$AB$1315,DataRegularSeason20242025!$B$3:$B$1315, "&lt;=" &amp; FA$1, DataRegularSeason20242025!$E$3:$E$1315, $A14)</f>
        <v>19</v>
      </c>
      <c r="FB14">
        <f>SUMIFS(DataRegularSeason20242025!$AA$3:$AA$1315,DataRegularSeason20242025!$B$3:$B$1315, "&lt;=" &amp; FB$1, DataRegularSeason20242025!$D$3:$D$1315, $A14)+SUMIFS(DataRegularSeason20242025!$AB$3:$AB$1315,DataRegularSeason20242025!$B$3:$B$1315, "&lt;=" &amp; FB$1, DataRegularSeason20242025!$E$3:$E$1315, $A14)</f>
        <v>19</v>
      </c>
      <c r="FC14">
        <f>SUMIFS(DataRegularSeason20242025!$AA$3:$AA$1315,DataRegularSeason20242025!$B$3:$B$1315, "&lt;=" &amp; FC$1, DataRegularSeason20242025!$D$3:$D$1315, $A14)+SUMIFS(DataRegularSeason20242025!$AB$3:$AB$1315,DataRegularSeason20242025!$B$3:$B$1315, "&lt;=" &amp; FC$1, DataRegularSeason20242025!$E$3:$E$1315, $A14)</f>
        <v>19</v>
      </c>
      <c r="FD14">
        <f>SUMIFS(DataRegularSeason20242025!$AA$3:$AA$1315,DataRegularSeason20242025!$B$3:$B$1315, "&lt;=" &amp; FD$1, DataRegularSeason20242025!$D$3:$D$1315, $A14)+SUMIFS(DataRegularSeason20242025!$AB$3:$AB$1315,DataRegularSeason20242025!$B$3:$B$1315, "&lt;=" &amp; FD$1, DataRegularSeason20242025!$E$3:$E$1315, $A14)</f>
        <v>19</v>
      </c>
      <c r="FE14">
        <f>SUMIFS(DataRegularSeason20242025!$AA$3:$AA$1315,DataRegularSeason20242025!$B$3:$B$1315, "&lt;=" &amp; FE$1, DataRegularSeason20242025!$D$3:$D$1315, $A14)+SUMIFS(DataRegularSeason20242025!$AB$3:$AB$1315,DataRegularSeason20242025!$B$3:$B$1315, "&lt;=" &amp; FE$1, DataRegularSeason20242025!$E$3:$E$1315, $A14)</f>
        <v>19</v>
      </c>
      <c r="FF14">
        <f>SUMIFS(DataRegularSeason20242025!$AA$3:$AA$1315,DataRegularSeason20242025!$B$3:$B$1315, "&lt;=" &amp; FF$1, DataRegularSeason20242025!$D$3:$D$1315, $A14)+SUMIFS(DataRegularSeason20242025!$AB$3:$AB$1315,DataRegularSeason20242025!$B$3:$B$1315, "&lt;=" &amp; FF$1, DataRegularSeason20242025!$E$3:$E$1315, $A14)</f>
        <v>19</v>
      </c>
      <c r="FG14">
        <f>SUMIFS(DataRegularSeason20242025!$AA$3:$AA$1315,DataRegularSeason20242025!$B$3:$B$1315, "&lt;=" &amp; FG$1, DataRegularSeason20242025!$D$3:$D$1315, $A14)+SUMIFS(DataRegularSeason20242025!$AB$3:$AB$1315,DataRegularSeason20242025!$B$3:$B$1315, "&lt;=" &amp; FG$1, DataRegularSeason20242025!$E$3:$E$1315, $A14)</f>
        <v>19</v>
      </c>
      <c r="FH14">
        <f>SUMIFS(DataRegularSeason20242025!$AA$3:$AA$1315,DataRegularSeason20242025!$B$3:$B$1315, "&lt;=" &amp; FH$1, DataRegularSeason20242025!$D$3:$D$1315, $A14)+SUMIFS(DataRegularSeason20242025!$AB$3:$AB$1315,DataRegularSeason20242025!$B$3:$B$1315, "&lt;=" &amp; FH$1, DataRegularSeason20242025!$E$3:$E$1315, $A14)</f>
        <v>19</v>
      </c>
      <c r="FI14">
        <f>SUMIFS(DataRegularSeason20242025!$AA$3:$AA$1315,DataRegularSeason20242025!$B$3:$B$1315, "&lt;=" &amp; FI$1, DataRegularSeason20242025!$D$3:$D$1315, $A14)+SUMIFS(DataRegularSeason20242025!$AB$3:$AB$1315,DataRegularSeason20242025!$B$3:$B$1315, "&lt;=" &amp; FI$1, DataRegularSeason20242025!$E$3:$E$1315, $A14)</f>
        <v>19</v>
      </c>
      <c r="FJ14">
        <f>SUMIFS(DataRegularSeason20242025!$AA$3:$AA$1315,DataRegularSeason20242025!$B$3:$B$1315, "&lt;=" &amp; FJ$1, DataRegularSeason20242025!$D$3:$D$1315, $A14)+SUMIFS(DataRegularSeason20242025!$AB$3:$AB$1315,DataRegularSeason20242025!$B$3:$B$1315, "&lt;=" &amp; FJ$1, DataRegularSeason20242025!$E$3:$E$1315, $A14)</f>
        <v>19</v>
      </c>
      <c r="FK14">
        <f>SUMIFS(DataRegularSeason20242025!$AA$3:$AA$1315,DataRegularSeason20242025!$B$3:$B$1315, "&lt;=" &amp; FK$1, DataRegularSeason20242025!$D$3:$D$1315, $A14)+SUMIFS(DataRegularSeason20242025!$AB$3:$AB$1315,DataRegularSeason20242025!$B$3:$B$1315, "&lt;=" &amp; FK$1, DataRegularSeason20242025!$E$3:$E$1315, $A14)</f>
        <v>19</v>
      </c>
      <c r="FL14">
        <f>SUMIFS(DataRegularSeason20242025!$AA$3:$AA$1315,DataRegularSeason20242025!$B$3:$B$1315, "&lt;=" &amp; FL$1, DataRegularSeason20242025!$D$3:$D$1315, $A14)+SUMIFS(DataRegularSeason20242025!$AB$3:$AB$1315,DataRegularSeason20242025!$B$3:$B$1315, "&lt;=" &amp; FL$1, DataRegularSeason20242025!$E$3:$E$1315, $A14)</f>
        <v>19</v>
      </c>
      <c r="FM14">
        <f>SUMIFS(DataRegularSeason20242025!$AA$3:$AA$1315,DataRegularSeason20242025!$B$3:$B$1315, "&lt;=" &amp; FM$1, DataRegularSeason20242025!$D$3:$D$1315, $A14)+SUMIFS(DataRegularSeason20242025!$AB$3:$AB$1315,DataRegularSeason20242025!$B$3:$B$1315, "&lt;=" &amp; FM$1, DataRegularSeason20242025!$E$3:$E$1315, $A14)</f>
        <v>19</v>
      </c>
      <c r="FN14">
        <f>SUMIFS(DataRegularSeason20242025!$AA$3:$AA$1315,DataRegularSeason20242025!$B$3:$B$1315, "&lt;=" &amp; FN$1, DataRegularSeason20242025!$D$3:$D$1315, $A14)+SUMIFS(DataRegularSeason20242025!$AB$3:$AB$1315,DataRegularSeason20242025!$B$3:$B$1315, "&lt;=" &amp; FN$1, DataRegularSeason20242025!$E$3:$E$1315, $A14)</f>
        <v>19</v>
      </c>
      <c r="FO14">
        <f>SUMIFS(DataRegularSeason20242025!$AA$3:$AA$1315,DataRegularSeason20242025!$B$3:$B$1315, "&lt;=" &amp; FO$1, DataRegularSeason20242025!$D$3:$D$1315, $A14)+SUMIFS(DataRegularSeason20242025!$AB$3:$AB$1315,DataRegularSeason20242025!$B$3:$B$1315, "&lt;=" &amp; FO$1, DataRegularSeason20242025!$E$3:$E$1315, $A14)</f>
        <v>19</v>
      </c>
      <c r="FP14">
        <f>SUMIFS(DataRegularSeason20242025!$AA$3:$AA$1315,DataRegularSeason20242025!$B$3:$B$1315, "&lt;=" &amp; FP$1, DataRegularSeason20242025!$D$3:$D$1315, $A14)+SUMIFS(DataRegularSeason20242025!$AB$3:$AB$1315,DataRegularSeason20242025!$B$3:$B$1315, "&lt;=" &amp; FP$1, DataRegularSeason20242025!$E$3:$E$1315, $A14)</f>
        <v>19</v>
      </c>
      <c r="FQ14">
        <f>SUMIFS(DataRegularSeason20242025!$AA$3:$AA$1315,DataRegularSeason20242025!$B$3:$B$1315, "&lt;=" &amp; FQ$1, DataRegularSeason20242025!$D$3:$D$1315, $A14)+SUMIFS(DataRegularSeason20242025!$AB$3:$AB$1315,DataRegularSeason20242025!$B$3:$B$1315, "&lt;=" &amp; FQ$1, DataRegularSeason20242025!$E$3:$E$1315, $A14)</f>
        <v>19</v>
      </c>
      <c r="FR14">
        <f>SUMIFS(DataRegularSeason20242025!$AA$3:$AA$1315,DataRegularSeason20242025!$B$3:$B$1315, "&lt;=" &amp; FR$1, DataRegularSeason20242025!$D$3:$D$1315, $A14)+SUMIFS(DataRegularSeason20242025!$AB$3:$AB$1315,DataRegularSeason20242025!$B$3:$B$1315, "&lt;=" &amp; FR$1, DataRegularSeason20242025!$E$3:$E$1315, $A14)</f>
        <v>19</v>
      </c>
      <c r="FS14">
        <f>SUMIFS(DataRegularSeason20242025!$AA$3:$AA$1315,DataRegularSeason20242025!$B$3:$B$1315, "&lt;=" &amp; FS$1, DataRegularSeason20242025!$D$3:$D$1315, $A14)+SUMIFS(DataRegularSeason20242025!$AB$3:$AB$1315,DataRegularSeason20242025!$B$3:$B$1315, "&lt;=" &amp; FS$1, DataRegularSeason20242025!$E$3:$E$1315, $A14)</f>
        <v>19</v>
      </c>
      <c r="FT14">
        <f>SUMIFS(DataRegularSeason20242025!$AA$3:$AA$1315,DataRegularSeason20242025!$B$3:$B$1315, "&lt;=" &amp; FT$1, DataRegularSeason20242025!$D$3:$D$1315, $A14)+SUMIFS(DataRegularSeason20242025!$AB$3:$AB$1315,DataRegularSeason20242025!$B$3:$B$1315, "&lt;=" &amp; FT$1, DataRegularSeason20242025!$E$3:$E$1315, $A14)</f>
        <v>19</v>
      </c>
      <c r="FU14">
        <f>SUMIFS(DataRegularSeason20242025!$AA$3:$AA$1315,DataRegularSeason20242025!$B$3:$B$1315, "&lt;=" &amp; FU$1, DataRegularSeason20242025!$D$3:$D$1315, $A14)+SUMIFS(DataRegularSeason20242025!$AB$3:$AB$1315,DataRegularSeason20242025!$B$3:$B$1315, "&lt;=" &amp; FU$1, DataRegularSeason20242025!$E$3:$E$1315, $A14)</f>
        <v>19</v>
      </c>
      <c r="FV14">
        <f>SUMIFS(DataRegularSeason20242025!$AA$3:$AA$1315,DataRegularSeason20242025!$B$3:$B$1315, "&lt;=" &amp; FV$1, DataRegularSeason20242025!$D$3:$D$1315, $A14)+SUMIFS(DataRegularSeason20242025!$AB$3:$AB$1315,DataRegularSeason20242025!$B$3:$B$1315, "&lt;=" &amp; FV$1, DataRegularSeason20242025!$E$3:$E$1315, $A14)</f>
        <v>19</v>
      </c>
      <c r="FW14">
        <f>SUMIFS(DataRegularSeason20242025!$AA$3:$AA$1315,DataRegularSeason20242025!$B$3:$B$1315, "&lt;=" &amp; FW$1, DataRegularSeason20242025!$D$3:$D$1315, $A14)+SUMIFS(DataRegularSeason20242025!$AB$3:$AB$1315,DataRegularSeason20242025!$B$3:$B$1315, "&lt;=" &amp; FW$1, DataRegularSeason20242025!$E$3:$E$1315, $A14)</f>
        <v>19</v>
      </c>
      <c r="FX14">
        <f>SUMIFS(DataRegularSeason20242025!$AA$3:$AA$1315,DataRegularSeason20242025!$B$3:$B$1315, "&lt;=" &amp; FX$1, DataRegularSeason20242025!$D$3:$D$1315, $A14)+SUMIFS(DataRegularSeason20242025!$AB$3:$AB$1315,DataRegularSeason20242025!$B$3:$B$1315, "&lt;=" &amp; FX$1, DataRegularSeason20242025!$E$3:$E$1315, $A14)</f>
        <v>19</v>
      </c>
      <c r="FY14">
        <f>SUMIFS(DataRegularSeason20242025!$AA$3:$AA$1315,DataRegularSeason20242025!$B$3:$B$1315, "&lt;=" &amp; FY$1, DataRegularSeason20242025!$D$3:$D$1315, $A14)+SUMIFS(DataRegularSeason20242025!$AB$3:$AB$1315,DataRegularSeason20242025!$B$3:$B$1315, "&lt;=" &amp; FY$1, DataRegularSeason20242025!$E$3:$E$1315, $A14)</f>
        <v>19</v>
      </c>
      <c r="FZ14">
        <f>SUMIFS(DataRegularSeason20242025!$AA$3:$AA$1315,DataRegularSeason20242025!$B$3:$B$1315, "&lt;=" &amp; FZ$1, DataRegularSeason20242025!$D$3:$D$1315, $A14)+SUMIFS(DataRegularSeason20242025!$AB$3:$AB$1315,DataRegularSeason20242025!$B$3:$B$1315, "&lt;=" &amp; FZ$1, DataRegularSeason20242025!$E$3:$E$1315, $A14)</f>
        <v>19</v>
      </c>
      <c r="GA14">
        <f>SUMIFS(DataRegularSeason20242025!$AA$3:$AA$1315,DataRegularSeason20242025!$B$3:$B$1315, "&lt;=" &amp; GA$1, DataRegularSeason20242025!$D$3:$D$1315, $A14)+SUMIFS(DataRegularSeason20242025!$AB$3:$AB$1315,DataRegularSeason20242025!$B$3:$B$1315, "&lt;=" &amp; GA$1, DataRegularSeason20242025!$E$3:$E$1315, $A14)</f>
        <v>19</v>
      </c>
      <c r="GB14">
        <f>SUMIFS(DataRegularSeason20242025!$AA$3:$AA$1315,DataRegularSeason20242025!$B$3:$B$1315, "&lt;=" &amp; GB$1, DataRegularSeason20242025!$D$3:$D$1315, $A14)+SUMIFS(DataRegularSeason20242025!$AB$3:$AB$1315,DataRegularSeason20242025!$B$3:$B$1315, "&lt;=" &amp; GB$1, DataRegularSeason20242025!$E$3:$E$1315, $A14)</f>
        <v>19</v>
      </c>
      <c r="GC14">
        <f>SUMIFS(DataRegularSeason20242025!$AA$3:$AA$1315,DataRegularSeason20242025!$B$3:$B$1315, "&lt;=" &amp; GC$1, DataRegularSeason20242025!$D$3:$D$1315, $A14)+SUMIFS(DataRegularSeason20242025!$AB$3:$AB$1315,DataRegularSeason20242025!$B$3:$B$1315, "&lt;=" &amp; GC$1, DataRegularSeason20242025!$E$3:$E$1315, $A14)</f>
        <v>19</v>
      </c>
      <c r="GD14">
        <f>SUMIFS(DataRegularSeason20242025!$AA$3:$AA$1315,DataRegularSeason20242025!$B$3:$B$1315, "&lt;=" &amp; GD$1, DataRegularSeason20242025!$D$3:$D$1315, $A14)+SUMIFS(DataRegularSeason20242025!$AB$3:$AB$1315,DataRegularSeason20242025!$B$3:$B$1315, "&lt;=" &amp; GD$1, DataRegularSeason20242025!$E$3:$E$1315, $A14)</f>
        <v>19</v>
      </c>
      <c r="GE14">
        <f>SUMIFS(DataRegularSeason20242025!$AA$3:$AA$1315,DataRegularSeason20242025!$B$3:$B$1315, "&lt;=" &amp; GE$1, DataRegularSeason20242025!$D$3:$D$1315, $A14)+SUMIFS(DataRegularSeason20242025!$AB$3:$AB$1315,DataRegularSeason20242025!$B$3:$B$1315, "&lt;=" &amp; GE$1, DataRegularSeason20242025!$E$3:$E$1315, $A14)</f>
        <v>19</v>
      </c>
      <c r="GF14">
        <f>SUMIFS(DataRegularSeason20242025!$AA$3:$AA$1315,DataRegularSeason20242025!$B$3:$B$1315, "&lt;=" &amp; GF$1, DataRegularSeason20242025!$D$3:$D$1315, $A14)+SUMIFS(DataRegularSeason20242025!$AB$3:$AB$1315,DataRegularSeason20242025!$B$3:$B$1315, "&lt;=" &amp; GF$1, DataRegularSeason20242025!$E$3:$E$1315, $A14)</f>
        <v>19</v>
      </c>
      <c r="GG14">
        <f>SUMIFS(DataRegularSeason20242025!$AA$3:$AA$1315,DataRegularSeason20242025!$B$3:$B$1315, "&lt;=" &amp; GG$1, DataRegularSeason20242025!$D$3:$D$1315, $A14)+SUMIFS(DataRegularSeason20242025!$AB$3:$AB$1315,DataRegularSeason20242025!$B$3:$B$1315, "&lt;=" &amp; GG$1, DataRegularSeason20242025!$E$3:$E$1315, $A14)</f>
        <v>19</v>
      </c>
      <c r="GH14">
        <f>SUMIFS(DataRegularSeason20242025!$AA$3:$AA$1315,DataRegularSeason20242025!$B$3:$B$1315, "&lt;=" &amp; GH$1, DataRegularSeason20242025!$D$3:$D$1315, $A14)+SUMIFS(DataRegularSeason20242025!$AB$3:$AB$1315,DataRegularSeason20242025!$B$3:$B$1315, "&lt;=" &amp; GH$1, DataRegularSeason20242025!$E$3:$E$1315, $A14)</f>
        <v>19</v>
      </c>
      <c r="GI14">
        <f>SUMIFS(DataRegularSeason20242025!$AA$3:$AA$1315,DataRegularSeason20242025!$B$3:$B$1315, "&lt;=" &amp; GI$1, DataRegularSeason20242025!$D$3:$D$1315, $A14)+SUMIFS(DataRegularSeason20242025!$AB$3:$AB$1315,DataRegularSeason20242025!$B$3:$B$1315, "&lt;=" &amp; GI$1, DataRegularSeason20242025!$E$3:$E$1315, $A14)</f>
        <v>19</v>
      </c>
      <c r="GJ14">
        <f>SUMIFS(DataRegularSeason20242025!$AA$3:$AA$1315,DataRegularSeason20242025!$B$3:$B$1315, "&lt;=" &amp; GJ$1, DataRegularSeason20242025!$D$3:$D$1315, $A14)+SUMIFS(DataRegularSeason20242025!$AB$3:$AB$1315,DataRegularSeason20242025!$B$3:$B$1315, "&lt;=" &amp; GJ$1, DataRegularSeason20242025!$E$3:$E$1315, $A14)</f>
        <v>19</v>
      </c>
      <c r="GK14">
        <f>SUMIFS(DataRegularSeason20242025!$AA$3:$AA$1315,DataRegularSeason20242025!$B$3:$B$1315, "&lt;=" &amp; GK$1, DataRegularSeason20242025!$D$3:$D$1315, $A14)+SUMIFS(DataRegularSeason20242025!$AB$3:$AB$1315,DataRegularSeason20242025!$B$3:$B$1315, "&lt;=" &amp; GK$1, DataRegularSeason20242025!$E$3:$E$1315, $A14)</f>
        <v>19</v>
      </c>
      <c r="GL14">
        <f>SUMIFS(DataRegularSeason20242025!$AA$3:$AA$1315,DataRegularSeason20242025!$B$3:$B$1315, "&lt;=" &amp; GL$1, DataRegularSeason20242025!$D$3:$D$1315, $A14)+SUMIFS(DataRegularSeason20242025!$AB$3:$AB$1315,DataRegularSeason20242025!$B$3:$B$1315, "&lt;=" &amp; GL$1, DataRegularSeason20242025!$E$3:$E$1315, $A14)</f>
        <v>19</v>
      </c>
      <c r="GM14">
        <f>SUMIFS(DataRegularSeason20242025!$AA$3:$AA$1315,DataRegularSeason20242025!$B$3:$B$1315, "&lt;=" &amp; GM$1, DataRegularSeason20242025!$D$3:$D$1315, $A14)+SUMIFS(DataRegularSeason20242025!$AB$3:$AB$1315,DataRegularSeason20242025!$B$3:$B$1315, "&lt;=" &amp; GM$1, DataRegularSeason20242025!$E$3:$E$1315, $A14)</f>
        <v>19</v>
      </c>
      <c r="GN14">
        <f>SUMIFS(DataRegularSeason20242025!$AA$3:$AA$1315,DataRegularSeason20242025!$B$3:$B$1315, "&lt;=" &amp; GN$1, DataRegularSeason20242025!$D$3:$D$1315, $A14)+SUMIFS(DataRegularSeason20242025!$AB$3:$AB$1315,DataRegularSeason20242025!$B$3:$B$1315, "&lt;=" &amp; GN$1, DataRegularSeason20242025!$E$3:$E$1315, $A14)</f>
        <v>19</v>
      </c>
      <c r="GO14">
        <f>SUMIFS(DataRegularSeason20242025!$AA$3:$AA$1315,DataRegularSeason20242025!$B$3:$B$1315, "&lt;=" &amp; GO$1, DataRegularSeason20242025!$D$3:$D$1315, $A14)+SUMIFS(DataRegularSeason20242025!$AB$3:$AB$1315,DataRegularSeason20242025!$B$3:$B$1315, "&lt;=" &amp; GO$1, DataRegularSeason20242025!$E$3:$E$1315, $A14)</f>
        <v>19</v>
      </c>
      <c r="GP14">
        <f>SUMIFS(DataRegularSeason20242025!$AA$3:$AA$1315,DataRegularSeason20242025!$B$3:$B$1315, "&lt;=" &amp; GP$1, DataRegularSeason20242025!$D$3:$D$1315, $A14)+SUMIFS(DataRegularSeason20242025!$AB$3:$AB$1315,DataRegularSeason20242025!$B$3:$B$1315, "&lt;=" &amp; GP$1, DataRegularSeason20242025!$E$3:$E$1315, $A14)</f>
        <v>19</v>
      </c>
      <c r="GQ14">
        <f>SUMIFS(DataRegularSeason20242025!$AA$3:$AA$1315,DataRegularSeason20242025!$B$3:$B$1315, "&lt;=" &amp; GQ$1, DataRegularSeason20242025!$D$3:$D$1315, $A14)+SUMIFS(DataRegularSeason20242025!$AB$3:$AB$1315,DataRegularSeason20242025!$B$3:$B$1315, "&lt;=" &amp; GQ$1, DataRegularSeason20242025!$E$3:$E$1315, $A14)</f>
        <v>19</v>
      </c>
      <c r="GR14">
        <f>SUMIFS(DataRegularSeason20242025!$AA$3:$AA$1315,DataRegularSeason20242025!$B$3:$B$1315, "&lt;=" &amp; GR$1, DataRegularSeason20242025!$D$3:$D$1315, $A14)+SUMIFS(DataRegularSeason20242025!$AB$3:$AB$1315,DataRegularSeason20242025!$B$3:$B$1315, "&lt;=" &amp; GR$1, DataRegularSeason20242025!$E$3:$E$1315, $A14)</f>
        <v>19</v>
      </c>
      <c r="GS14">
        <f>SUMIFS(DataRegularSeason20242025!$AA$3:$AA$1315,DataRegularSeason20242025!$B$3:$B$1315, "&lt;=" &amp; GS$1, DataRegularSeason20242025!$D$3:$D$1315, $A14)+SUMIFS(DataRegularSeason20242025!$AB$3:$AB$1315,DataRegularSeason20242025!$B$3:$B$1315, "&lt;=" &amp; GS$1, DataRegularSeason20242025!$E$3:$E$1315, $A14)</f>
        <v>19</v>
      </c>
      <c r="GT14">
        <f>SUMIFS(DataRegularSeason20242025!$AA$3:$AA$1315,DataRegularSeason20242025!$B$3:$B$1315, "&lt;=" &amp; GT$1, DataRegularSeason20242025!$D$3:$D$1315, $A14)+SUMIFS(DataRegularSeason20242025!$AB$3:$AB$1315,DataRegularSeason20242025!$B$3:$B$1315, "&lt;=" &amp; GT$1, DataRegularSeason20242025!$E$3:$E$1315, $A14)</f>
        <v>19</v>
      </c>
      <c r="GU14">
        <f>SUMIFS(DataRegularSeason20242025!$AA$3:$AA$1315,DataRegularSeason20242025!$B$3:$B$1315, "&lt;=" &amp; GU$1, DataRegularSeason20242025!$D$3:$D$1315, $A14)+SUMIFS(DataRegularSeason20242025!$AB$3:$AB$1315,DataRegularSeason20242025!$B$3:$B$1315, "&lt;=" &amp; GU$1, DataRegularSeason20242025!$E$3:$E$1315, $A14)</f>
        <v>19</v>
      </c>
    </row>
    <row r="15" spans="1:275" x14ac:dyDescent="0.25">
      <c r="A15" t="s">
        <v>45</v>
      </c>
      <c r="B15" t="s">
        <v>98</v>
      </c>
      <c r="C15" t="s">
        <v>99</v>
      </c>
      <c r="D15">
        <f>SUMIFS(DataRegularSeason20242025!$AA$3:$AA$1315,DataRegularSeason20242025!$B$3:$B$1315, "&lt;=" &amp; D$1, DataRegularSeason20242025!$D$3:$D$1315, $A15)+SUMIFS(DataRegularSeason20242025!$AB$3:$AB$1315,DataRegularSeason20242025!$B$3:$B$1315, "&lt;=" &amp; D$1, DataRegularSeason20242025!$E$3:$E$1315, $A15)</f>
        <v>0</v>
      </c>
      <c r="E15">
        <f>SUMIFS(DataRegularSeason20242025!$AA$3:$AA$1315,DataRegularSeason20242025!$B$3:$B$1315, "&lt;=" &amp; E$1, DataRegularSeason20242025!$D$3:$D$1315, $A15)+SUMIFS(DataRegularSeason20242025!$AB$3:$AB$1315,DataRegularSeason20242025!$B$3:$B$1315, "&lt;=" &amp; E$1, DataRegularSeason20242025!$E$3:$E$1315, $A15)</f>
        <v>0</v>
      </c>
      <c r="F15">
        <f>SUMIFS(DataRegularSeason20242025!$AA$3:$AA$1315,DataRegularSeason20242025!$B$3:$B$1315, "&lt;=" &amp; F$1, DataRegularSeason20242025!$D$3:$D$1315, $A15)+SUMIFS(DataRegularSeason20242025!$AB$3:$AB$1315,DataRegularSeason20242025!$B$3:$B$1315, "&lt;=" &amp; F$1, DataRegularSeason20242025!$E$3:$E$1315, $A15)</f>
        <v>0</v>
      </c>
      <c r="G15">
        <f>SUMIFS(DataRegularSeason20242025!$AA$3:$AA$1315,DataRegularSeason20242025!$B$3:$B$1315, "&lt;=" &amp; G$1, DataRegularSeason20242025!$D$3:$D$1315, $A15)+SUMIFS(DataRegularSeason20242025!$AB$3:$AB$1315,DataRegularSeason20242025!$B$3:$B$1315, "&lt;=" &amp; G$1, DataRegularSeason20242025!$E$3:$E$1315, $A15)</f>
        <v>0</v>
      </c>
      <c r="H15">
        <f>SUMIFS(DataRegularSeason20242025!$AA$3:$AA$1315,DataRegularSeason20242025!$B$3:$B$1315, "&lt;=" &amp; H$1, DataRegularSeason20242025!$D$3:$D$1315, $A15)+SUMIFS(DataRegularSeason20242025!$AB$3:$AB$1315,DataRegularSeason20242025!$B$3:$B$1315, "&lt;=" &amp; H$1, DataRegularSeason20242025!$E$3:$E$1315, $A15)</f>
        <v>0</v>
      </c>
      <c r="I15">
        <f>SUMIFS(DataRegularSeason20242025!$AA$3:$AA$1315,DataRegularSeason20242025!$B$3:$B$1315, "&lt;=" &amp; I$1, DataRegularSeason20242025!$D$3:$D$1315, $A15)+SUMIFS(DataRegularSeason20242025!$AB$3:$AB$1315,DataRegularSeason20242025!$B$3:$B$1315, "&lt;=" &amp; I$1, DataRegularSeason20242025!$E$3:$E$1315, $A15)</f>
        <v>0</v>
      </c>
      <c r="J15">
        <f>SUMIFS(DataRegularSeason20242025!$AA$3:$AA$1315,DataRegularSeason20242025!$B$3:$B$1315, "&lt;=" &amp; J$1, DataRegularSeason20242025!$D$3:$D$1315, $A15)+SUMIFS(DataRegularSeason20242025!$AB$3:$AB$1315,DataRegularSeason20242025!$B$3:$B$1315, "&lt;=" &amp; J$1, DataRegularSeason20242025!$E$3:$E$1315, $A15)</f>
        <v>0</v>
      </c>
      <c r="K15">
        <f>SUMIFS(DataRegularSeason20242025!$AA$3:$AA$1315,DataRegularSeason20242025!$B$3:$B$1315, "&lt;=" &amp; K$1, DataRegularSeason20242025!$D$3:$D$1315, $A15)+SUMIFS(DataRegularSeason20242025!$AB$3:$AB$1315,DataRegularSeason20242025!$B$3:$B$1315, "&lt;=" &amp; K$1, DataRegularSeason20242025!$E$3:$E$1315, $A15)</f>
        <v>0</v>
      </c>
      <c r="L15">
        <f>SUMIFS(DataRegularSeason20242025!$AA$3:$AA$1315,DataRegularSeason20242025!$B$3:$B$1315, "&lt;=" &amp; L$1, DataRegularSeason20242025!$D$3:$D$1315, $A15)+SUMIFS(DataRegularSeason20242025!$AB$3:$AB$1315,DataRegularSeason20242025!$B$3:$B$1315, "&lt;=" &amp; L$1, DataRegularSeason20242025!$E$3:$E$1315, $A15)</f>
        <v>2</v>
      </c>
      <c r="M15">
        <f>SUMIFS(DataRegularSeason20242025!$AA$3:$AA$1315,DataRegularSeason20242025!$B$3:$B$1315, "&lt;=" &amp; M$1, DataRegularSeason20242025!$D$3:$D$1315, $A15)+SUMIFS(DataRegularSeason20242025!$AB$3:$AB$1315,DataRegularSeason20242025!$B$3:$B$1315, "&lt;=" &amp; M$1, DataRegularSeason20242025!$E$3:$E$1315, $A15)</f>
        <v>2</v>
      </c>
      <c r="N15">
        <f>SUMIFS(DataRegularSeason20242025!$AA$3:$AA$1315,DataRegularSeason20242025!$B$3:$B$1315, "&lt;=" &amp; N$1, DataRegularSeason20242025!$D$3:$D$1315, $A15)+SUMIFS(DataRegularSeason20242025!$AB$3:$AB$1315,DataRegularSeason20242025!$B$3:$B$1315, "&lt;=" &amp; N$1, DataRegularSeason20242025!$E$3:$E$1315, $A15)</f>
        <v>2</v>
      </c>
      <c r="O15">
        <f>SUMIFS(DataRegularSeason20242025!$AA$3:$AA$1315,DataRegularSeason20242025!$B$3:$B$1315, "&lt;=" &amp; O$1, DataRegularSeason20242025!$D$3:$D$1315, $A15)+SUMIFS(DataRegularSeason20242025!$AB$3:$AB$1315,DataRegularSeason20242025!$B$3:$B$1315, "&lt;=" &amp; O$1, DataRegularSeason20242025!$E$3:$E$1315, $A15)</f>
        <v>2</v>
      </c>
      <c r="P15">
        <f>SUMIFS(DataRegularSeason20242025!$AA$3:$AA$1315,DataRegularSeason20242025!$B$3:$B$1315, "&lt;=" &amp; P$1, DataRegularSeason20242025!$D$3:$D$1315, $A15)+SUMIFS(DataRegularSeason20242025!$AB$3:$AB$1315,DataRegularSeason20242025!$B$3:$B$1315, "&lt;=" &amp; P$1, DataRegularSeason20242025!$E$3:$E$1315, $A15)</f>
        <v>3</v>
      </c>
      <c r="Q15">
        <f>SUMIFS(DataRegularSeason20242025!$AA$3:$AA$1315,DataRegularSeason20242025!$B$3:$B$1315, "&lt;=" &amp; Q$1, DataRegularSeason20242025!$D$3:$D$1315, $A15)+SUMIFS(DataRegularSeason20242025!$AB$3:$AB$1315,DataRegularSeason20242025!$B$3:$B$1315, "&lt;=" &amp; Q$1, DataRegularSeason20242025!$E$3:$E$1315, $A15)</f>
        <v>3</v>
      </c>
      <c r="R15">
        <f>SUMIFS(DataRegularSeason20242025!$AA$3:$AA$1315,DataRegularSeason20242025!$B$3:$B$1315, "&lt;=" &amp; R$1, DataRegularSeason20242025!$D$3:$D$1315, $A15)+SUMIFS(DataRegularSeason20242025!$AB$3:$AB$1315,DataRegularSeason20242025!$B$3:$B$1315, "&lt;=" &amp; R$1, DataRegularSeason20242025!$E$3:$E$1315, $A15)</f>
        <v>3</v>
      </c>
      <c r="S15">
        <f>SUMIFS(DataRegularSeason20242025!$AA$3:$AA$1315,DataRegularSeason20242025!$B$3:$B$1315, "&lt;=" &amp; S$1, DataRegularSeason20242025!$D$3:$D$1315, $A15)+SUMIFS(DataRegularSeason20242025!$AB$3:$AB$1315,DataRegularSeason20242025!$B$3:$B$1315, "&lt;=" &amp; S$1, DataRegularSeason20242025!$E$3:$E$1315, $A15)</f>
        <v>3</v>
      </c>
      <c r="T15">
        <f>SUMIFS(DataRegularSeason20242025!$AA$3:$AA$1315,DataRegularSeason20242025!$B$3:$B$1315, "&lt;=" &amp; T$1, DataRegularSeason20242025!$D$3:$D$1315, $A15)+SUMIFS(DataRegularSeason20242025!$AB$3:$AB$1315,DataRegularSeason20242025!$B$3:$B$1315, "&lt;=" &amp; T$1, DataRegularSeason20242025!$E$3:$E$1315, $A15)</f>
        <v>3</v>
      </c>
      <c r="U15">
        <f>SUMIFS(DataRegularSeason20242025!$AA$3:$AA$1315,DataRegularSeason20242025!$B$3:$B$1315, "&lt;=" &amp; U$1, DataRegularSeason20242025!$D$3:$D$1315, $A15)+SUMIFS(DataRegularSeason20242025!$AB$3:$AB$1315,DataRegularSeason20242025!$B$3:$B$1315, "&lt;=" &amp; U$1, DataRegularSeason20242025!$E$3:$E$1315, $A15)</f>
        <v>3</v>
      </c>
      <c r="V15">
        <f>SUMIFS(DataRegularSeason20242025!$AA$3:$AA$1315,DataRegularSeason20242025!$B$3:$B$1315, "&lt;=" &amp; V$1, DataRegularSeason20242025!$D$3:$D$1315, $A15)+SUMIFS(DataRegularSeason20242025!$AB$3:$AB$1315,DataRegularSeason20242025!$B$3:$B$1315, "&lt;=" &amp; V$1, DataRegularSeason20242025!$E$3:$E$1315, $A15)</f>
        <v>3</v>
      </c>
      <c r="W15">
        <f>SUMIFS(DataRegularSeason20242025!$AA$3:$AA$1315,DataRegularSeason20242025!$B$3:$B$1315, "&lt;=" &amp; W$1, DataRegularSeason20242025!$D$3:$D$1315, $A15)+SUMIFS(DataRegularSeason20242025!$AB$3:$AB$1315,DataRegularSeason20242025!$B$3:$B$1315, "&lt;=" &amp; W$1, DataRegularSeason20242025!$E$3:$E$1315, $A15)</f>
        <v>3</v>
      </c>
      <c r="X15">
        <f>SUMIFS(DataRegularSeason20242025!$AA$3:$AA$1315,DataRegularSeason20242025!$B$3:$B$1315, "&lt;=" &amp; X$1, DataRegularSeason20242025!$D$3:$D$1315, $A15)+SUMIFS(DataRegularSeason20242025!$AB$3:$AB$1315,DataRegularSeason20242025!$B$3:$B$1315, "&lt;=" &amp; X$1, DataRegularSeason20242025!$E$3:$E$1315, $A15)</f>
        <v>3</v>
      </c>
      <c r="Y15">
        <f>SUMIFS(DataRegularSeason20242025!$AA$3:$AA$1315,DataRegularSeason20242025!$B$3:$B$1315, "&lt;=" &amp; Y$1, DataRegularSeason20242025!$D$3:$D$1315, $A15)+SUMIFS(DataRegularSeason20242025!$AB$3:$AB$1315,DataRegularSeason20242025!$B$3:$B$1315, "&lt;=" &amp; Y$1, DataRegularSeason20242025!$E$3:$E$1315, $A15)</f>
        <v>3</v>
      </c>
      <c r="Z15">
        <f>SUMIFS(DataRegularSeason20242025!$AA$3:$AA$1315,DataRegularSeason20242025!$B$3:$B$1315, "&lt;=" &amp; Z$1, DataRegularSeason20242025!$D$3:$D$1315, $A15)+SUMIFS(DataRegularSeason20242025!$AB$3:$AB$1315,DataRegularSeason20242025!$B$3:$B$1315, "&lt;=" &amp; Z$1, DataRegularSeason20242025!$E$3:$E$1315, $A15)</f>
        <v>3</v>
      </c>
      <c r="AA15">
        <f>SUMIFS(DataRegularSeason20242025!$AA$3:$AA$1315,DataRegularSeason20242025!$B$3:$B$1315, "&lt;=" &amp; AA$1, DataRegularSeason20242025!$D$3:$D$1315, $A15)+SUMIFS(DataRegularSeason20242025!$AB$3:$AB$1315,DataRegularSeason20242025!$B$3:$B$1315, "&lt;=" &amp; AA$1, DataRegularSeason20242025!$E$3:$E$1315, $A15)</f>
        <v>5</v>
      </c>
      <c r="AB15">
        <f>SUMIFS(DataRegularSeason20242025!$AA$3:$AA$1315,DataRegularSeason20242025!$B$3:$B$1315, "&lt;=" &amp; AB$1, DataRegularSeason20242025!$D$3:$D$1315, $A15)+SUMIFS(DataRegularSeason20242025!$AB$3:$AB$1315,DataRegularSeason20242025!$B$3:$B$1315, "&lt;=" &amp; AB$1, DataRegularSeason20242025!$E$3:$E$1315, $A15)</f>
        <v>5</v>
      </c>
      <c r="AC15">
        <f>SUMIFS(DataRegularSeason20242025!$AA$3:$AA$1315,DataRegularSeason20242025!$B$3:$B$1315, "&lt;=" &amp; AC$1, DataRegularSeason20242025!$D$3:$D$1315, $A15)+SUMIFS(DataRegularSeason20242025!$AB$3:$AB$1315,DataRegularSeason20242025!$B$3:$B$1315, "&lt;=" &amp; AC$1, DataRegularSeason20242025!$E$3:$E$1315, $A15)</f>
        <v>5</v>
      </c>
      <c r="AD15">
        <f>SUMIFS(DataRegularSeason20242025!$AA$3:$AA$1315,DataRegularSeason20242025!$B$3:$B$1315, "&lt;=" &amp; AD$1, DataRegularSeason20242025!$D$3:$D$1315, $A15)+SUMIFS(DataRegularSeason20242025!$AB$3:$AB$1315,DataRegularSeason20242025!$B$3:$B$1315, "&lt;=" &amp; AD$1, DataRegularSeason20242025!$E$3:$E$1315, $A15)</f>
        <v>7</v>
      </c>
      <c r="AE15">
        <f>SUMIFS(DataRegularSeason20242025!$AA$3:$AA$1315,DataRegularSeason20242025!$B$3:$B$1315, "&lt;=" &amp; AE$1, DataRegularSeason20242025!$D$3:$D$1315, $A15)+SUMIFS(DataRegularSeason20242025!$AB$3:$AB$1315,DataRegularSeason20242025!$B$3:$B$1315, "&lt;=" &amp; AE$1, DataRegularSeason20242025!$E$3:$E$1315, $A15)</f>
        <v>7</v>
      </c>
      <c r="AF15">
        <f>SUMIFS(DataRegularSeason20242025!$AA$3:$AA$1315,DataRegularSeason20242025!$B$3:$B$1315, "&lt;=" &amp; AF$1, DataRegularSeason20242025!$D$3:$D$1315, $A15)+SUMIFS(DataRegularSeason20242025!$AB$3:$AB$1315,DataRegularSeason20242025!$B$3:$B$1315, "&lt;=" &amp; AF$1, DataRegularSeason20242025!$E$3:$E$1315, $A15)</f>
        <v>9</v>
      </c>
      <c r="AG15">
        <f>SUMIFS(DataRegularSeason20242025!$AA$3:$AA$1315,DataRegularSeason20242025!$B$3:$B$1315, "&lt;=" &amp; AG$1, DataRegularSeason20242025!$D$3:$D$1315, $A15)+SUMIFS(DataRegularSeason20242025!$AB$3:$AB$1315,DataRegularSeason20242025!$B$3:$B$1315, "&lt;=" &amp; AG$1, DataRegularSeason20242025!$E$3:$E$1315, $A15)</f>
        <v>9</v>
      </c>
      <c r="AH15">
        <f>SUMIFS(DataRegularSeason20242025!$AA$3:$AA$1315,DataRegularSeason20242025!$B$3:$B$1315, "&lt;=" &amp; AH$1, DataRegularSeason20242025!$D$3:$D$1315, $A15)+SUMIFS(DataRegularSeason20242025!$AB$3:$AB$1315,DataRegularSeason20242025!$B$3:$B$1315, "&lt;=" &amp; AH$1, DataRegularSeason20242025!$E$3:$E$1315, $A15)</f>
        <v>9</v>
      </c>
      <c r="AI15">
        <f>SUMIFS(DataRegularSeason20242025!$AA$3:$AA$1315,DataRegularSeason20242025!$B$3:$B$1315, "&lt;=" &amp; AI$1, DataRegularSeason20242025!$D$3:$D$1315, $A15)+SUMIFS(DataRegularSeason20242025!$AB$3:$AB$1315,DataRegularSeason20242025!$B$3:$B$1315, "&lt;=" &amp; AI$1, DataRegularSeason20242025!$E$3:$E$1315, $A15)</f>
        <v>9</v>
      </c>
      <c r="AJ15">
        <f>SUMIFS(DataRegularSeason20242025!$AA$3:$AA$1315,DataRegularSeason20242025!$B$3:$B$1315, "&lt;=" &amp; AJ$1, DataRegularSeason20242025!$D$3:$D$1315, $A15)+SUMIFS(DataRegularSeason20242025!$AB$3:$AB$1315,DataRegularSeason20242025!$B$3:$B$1315, "&lt;=" &amp; AJ$1, DataRegularSeason20242025!$E$3:$E$1315, $A15)</f>
        <v>9</v>
      </c>
      <c r="AK15">
        <f>SUMIFS(DataRegularSeason20242025!$AA$3:$AA$1315,DataRegularSeason20242025!$B$3:$B$1315, "&lt;=" &amp; AK$1, DataRegularSeason20242025!$D$3:$D$1315, $A15)+SUMIFS(DataRegularSeason20242025!$AB$3:$AB$1315,DataRegularSeason20242025!$B$3:$B$1315, "&lt;=" &amp; AK$1, DataRegularSeason20242025!$E$3:$E$1315, $A15)</f>
        <v>9</v>
      </c>
      <c r="AL15">
        <f>SUMIFS(DataRegularSeason20242025!$AA$3:$AA$1315,DataRegularSeason20242025!$B$3:$B$1315, "&lt;=" &amp; AL$1, DataRegularSeason20242025!$D$3:$D$1315, $A15)+SUMIFS(DataRegularSeason20242025!$AB$3:$AB$1315,DataRegularSeason20242025!$B$3:$B$1315, "&lt;=" &amp; AL$1, DataRegularSeason20242025!$E$3:$E$1315, $A15)</f>
        <v>9</v>
      </c>
      <c r="AM15">
        <f>SUMIFS(DataRegularSeason20242025!$AA$3:$AA$1315,DataRegularSeason20242025!$B$3:$B$1315, "&lt;=" &amp; AM$1, DataRegularSeason20242025!$D$3:$D$1315, $A15)+SUMIFS(DataRegularSeason20242025!$AB$3:$AB$1315,DataRegularSeason20242025!$B$3:$B$1315, "&lt;=" &amp; AM$1, DataRegularSeason20242025!$E$3:$E$1315, $A15)</f>
        <v>11</v>
      </c>
      <c r="AN15">
        <f>SUMIFS(DataRegularSeason20242025!$AA$3:$AA$1315,DataRegularSeason20242025!$B$3:$B$1315, "&lt;=" &amp; AN$1, DataRegularSeason20242025!$D$3:$D$1315, $A15)+SUMIFS(DataRegularSeason20242025!$AB$3:$AB$1315,DataRegularSeason20242025!$B$3:$B$1315, "&lt;=" &amp; AN$1, DataRegularSeason20242025!$E$3:$E$1315, $A15)</f>
        <v>11</v>
      </c>
      <c r="AO15">
        <f>SUMIFS(DataRegularSeason20242025!$AA$3:$AA$1315,DataRegularSeason20242025!$B$3:$B$1315, "&lt;=" &amp; AO$1, DataRegularSeason20242025!$D$3:$D$1315, $A15)+SUMIFS(DataRegularSeason20242025!$AB$3:$AB$1315,DataRegularSeason20242025!$B$3:$B$1315, "&lt;=" &amp; AO$1, DataRegularSeason20242025!$E$3:$E$1315, $A15)</f>
        <v>12</v>
      </c>
      <c r="AP15">
        <f>SUMIFS(DataRegularSeason20242025!$AA$3:$AA$1315,DataRegularSeason20242025!$B$3:$B$1315, "&lt;=" &amp; AP$1, DataRegularSeason20242025!$D$3:$D$1315, $A15)+SUMIFS(DataRegularSeason20242025!$AB$3:$AB$1315,DataRegularSeason20242025!$B$3:$B$1315, "&lt;=" &amp; AP$1, DataRegularSeason20242025!$E$3:$E$1315, $A15)</f>
        <v>12</v>
      </c>
      <c r="AQ15">
        <f>SUMIFS(DataRegularSeason20242025!$AA$3:$AA$1315,DataRegularSeason20242025!$B$3:$B$1315, "&lt;=" &amp; AQ$1, DataRegularSeason20242025!$D$3:$D$1315, $A15)+SUMIFS(DataRegularSeason20242025!$AB$3:$AB$1315,DataRegularSeason20242025!$B$3:$B$1315, "&lt;=" &amp; AQ$1, DataRegularSeason20242025!$E$3:$E$1315, $A15)</f>
        <v>14</v>
      </c>
      <c r="AR15">
        <f>SUMIFS(DataRegularSeason20242025!$AA$3:$AA$1315,DataRegularSeason20242025!$B$3:$B$1315, "&lt;=" &amp; AR$1, DataRegularSeason20242025!$D$3:$D$1315, $A15)+SUMIFS(DataRegularSeason20242025!$AB$3:$AB$1315,DataRegularSeason20242025!$B$3:$B$1315, "&lt;=" &amp; AR$1, DataRegularSeason20242025!$E$3:$E$1315, $A15)</f>
        <v>14</v>
      </c>
      <c r="AS15">
        <f>SUMIFS(DataRegularSeason20242025!$AA$3:$AA$1315,DataRegularSeason20242025!$B$3:$B$1315, "&lt;=" &amp; AS$1, DataRegularSeason20242025!$D$3:$D$1315, $A15)+SUMIFS(DataRegularSeason20242025!$AB$3:$AB$1315,DataRegularSeason20242025!$B$3:$B$1315, "&lt;=" &amp; AS$1, DataRegularSeason20242025!$E$3:$E$1315, $A15)</f>
        <v>14</v>
      </c>
      <c r="AT15">
        <f>SUMIFS(DataRegularSeason20242025!$AA$3:$AA$1315,DataRegularSeason20242025!$B$3:$B$1315, "&lt;=" &amp; AT$1, DataRegularSeason20242025!$D$3:$D$1315, $A15)+SUMIFS(DataRegularSeason20242025!$AB$3:$AB$1315,DataRegularSeason20242025!$B$3:$B$1315, "&lt;=" &amp; AT$1, DataRegularSeason20242025!$E$3:$E$1315, $A15)</f>
        <v>16</v>
      </c>
      <c r="AU15">
        <f>SUMIFS(DataRegularSeason20242025!$AA$3:$AA$1315,DataRegularSeason20242025!$B$3:$B$1315, "&lt;=" &amp; AU$1, DataRegularSeason20242025!$D$3:$D$1315, $A15)+SUMIFS(DataRegularSeason20242025!$AB$3:$AB$1315,DataRegularSeason20242025!$B$3:$B$1315, "&lt;=" &amp; AU$1, DataRegularSeason20242025!$E$3:$E$1315, $A15)</f>
        <v>16</v>
      </c>
      <c r="AV15">
        <f>SUMIFS(DataRegularSeason20242025!$AA$3:$AA$1315,DataRegularSeason20242025!$B$3:$B$1315, "&lt;=" &amp; AV$1, DataRegularSeason20242025!$D$3:$D$1315, $A15)+SUMIFS(DataRegularSeason20242025!$AB$3:$AB$1315,DataRegularSeason20242025!$B$3:$B$1315, "&lt;=" &amp; AV$1, DataRegularSeason20242025!$E$3:$E$1315, $A15)</f>
        <v>18</v>
      </c>
      <c r="AW15">
        <f>SUMIFS(DataRegularSeason20242025!$AA$3:$AA$1315,DataRegularSeason20242025!$B$3:$B$1315, "&lt;=" &amp; AW$1, DataRegularSeason20242025!$D$3:$D$1315, $A15)+SUMIFS(DataRegularSeason20242025!$AB$3:$AB$1315,DataRegularSeason20242025!$B$3:$B$1315, "&lt;=" &amp; AW$1, DataRegularSeason20242025!$E$3:$E$1315, $A15)</f>
        <v>18</v>
      </c>
      <c r="AX15">
        <f>SUMIFS(DataRegularSeason20242025!$AA$3:$AA$1315,DataRegularSeason20242025!$B$3:$B$1315, "&lt;=" &amp; AX$1, DataRegularSeason20242025!$D$3:$D$1315, $A15)+SUMIFS(DataRegularSeason20242025!$AB$3:$AB$1315,DataRegularSeason20242025!$B$3:$B$1315, "&lt;=" &amp; AX$1, DataRegularSeason20242025!$E$3:$E$1315, $A15)</f>
        <v>18</v>
      </c>
      <c r="AY15">
        <f>SUMIFS(DataRegularSeason20242025!$AA$3:$AA$1315,DataRegularSeason20242025!$B$3:$B$1315, "&lt;=" &amp; AY$1, DataRegularSeason20242025!$D$3:$D$1315, $A15)+SUMIFS(DataRegularSeason20242025!$AB$3:$AB$1315,DataRegularSeason20242025!$B$3:$B$1315, "&lt;=" &amp; AY$1, DataRegularSeason20242025!$E$3:$E$1315, $A15)</f>
        <v>18</v>
      </c>
      <c r="AZ15">
        <f>SUMIFS(DataRegularSeason20242025!$AA$3:$AA$1315,DataRegularSeason20242025!$B$3:$B$1315, "&lt;=" &amp; AZ$1, DataRegularSeason20242025!$D$3:$D$1315, $A15)+SUMIFS(DataRegularSeason20242025!$AB$3:$AB$1315,DataRegularSeason20242025!$B$3:$B$1315, "&lt;=" &amp; AZ$1, DataRegularSeason20242025!$E$3:$E$1315, $A15)</f>
        <v>18</v>
      </c>
      <c r="BA15">
        <f>SUMIFS(DataRegularSeason20242025!$AA$3:$AA$1315,DataRegularSeason20242025!$B$3:$B$1315, "&lt;=" &amp; BA$1, DataRegularSeason20242025!$D$3:$D$1315, $A15)+SUMIFS(DataRegularSeason20242025!$AB$3:$AB$1315,DataRegularSeason20242025!$B$3:$B$1315, "&lt;=" &amp; BA$1, DataRegularSeason20242025!$E$3:$E$1315, $A15)</f>
        <v>18</v>
      </c>
      <c r="BB15">
        <f>SUMIFS(DataRegularSeason20242025!$AA$3:$AA$1315,DataRegularSeason20242025!$B$3:$B$1315, "&lt;=" &amp; BB$1, DataRegularSeason20242025!$D$3:$D$1315, $A15)+SUMIFS(DataRegularSeason20242025!$AB$3:$AB$1315,DataRegularSeason20242025!$B$3:$B$1315, "&lt;=" &amp; BB$1, DataRegularSeason20242025!$E$3:$E$1315, $A15)</f>
        <v>18</v>
      </c>
      <c r="BC15">
        <f>SUMIFS(DataRegularSeason20242025!$AA$3:$AA$1315,DataRegularSeason20242025!$B$3:$B$1315, "&lt;=" &amp; BC$1, DataRegularSeason20242025!$D$3:$D$1315, $A15)+SUMIFS(DataRegularSeason20242025!$AB$3:$AB$1315,DataRegularSeason20242025!$B$3:$B$1315, "&lt;=" &amp; BC$1, DataRegularSeason20242025!$E$3:$E$1315, $A15)</f>
        <v>18</v>
      </c>
      <c r="BD15">
        <f>SUMIFS(DataRegularSeason20242025!$AA$3:$AA$1315,DataRegularSeason20242025!$B$3:$B$1315, "&lt;=" &amp; BD$1, DataRegularSeason20242025!$D$3:$D$1315, $A15)+SUMIFS(DataRegularSeason20242025!$AB$3:$AB$1315,DataRegularSeason20242025!$B$3:$B$1315, "&lt;=" &amp; BD$1, DataRegularSeason20242025!$E$3:$E$1315, $A15)</f>
        <v>18</v>
      </c>
      <c r="BE15">
        <f>SUMIFS(DataRegularSeason20242025!$AA$3:$AA$1315,DataRegularSeason20242025!$B$3:$B$1315, "&lt;=" &amp; BE$1, DataRegularSeason20242025!$D$3:$D$1315, $A15)+SUMIFS(DataRegularSeason20242025!$AB$3:$AB$1315,DataRegularSeason20242025!$B$3:$B$1315, "&lt;=" &amp; BE$1, DataRegularSeason20242025!$E$3:$E$1315, $A15)</f>
        <v>18</v>
      </c>
      <c r="BF15">
        <f>SUMIFS(DataRegularSeason20242025!$AA$3:$AA$1315,DataRegularSeason20242025!$B$3:$B$1315, "&lt;=" &amp; BF$1, DataRegularSeason20242025!$D$3:$D$1315, $A15)+SUMIFS(DataRegularSeason20242025!$AB$3:$AB$1315,DataRegularSeason20242025!$B$3:$B$1315, "&lt;=" &amp; BF$1, DataRegularSeason20242025!$E$3:$E$1315, $A15)</f>
        <v>18</v>
      </c>
      <c r="BG15">
        <f>SUMIFS(DataRegularSeason20242025!$AA$3:$AA$1315,DataRegularSeason20242025!$B$3:$B$1315, "&lt;=" &amp; BG$1, DataRegularSeason20242025!$D$3:$D$1315, $A15)+SUMIFS(DataRegularSeason20242025!$AB$3:$AB$1315,DataRegularSeason20242025!$B$3:$B$1315, "&lt;=" &amp; BG$1, DataRegularSeason20242025!$E$3:$E$1315, $A15)</f>
        <v>18</v>
      </c>
      <c r="BH15">
        <f>SUMIFS(DataRegularSeason20242025!$AA$3:$AA$1315,DataRegularSeason20242025!$B$3:$B$1315, "&lt;=" &amp; BH$1, DataRegularSeason20242025!$D$3:$D$1315, $A15)+SUMIFS(DataRegularSeason20242025!$AB$3:$AB$1315,DataRegularSeason20242025!$B$3:$B$1315, "&lt;=" &amp; BH$1, DataRegularSeason20242025!$E$3:$E$1315, $A15)</f>
        <v>18</v>
      </c>
      <c r="BI15">
        <f>SUMIFS(DataRegularSeason20242025!$AA$3:$AA$1315,DataRegularSeason20242025!$B$3:$B$1315, "&lt;=" &amp; BI$1, DataRegularSeason20242025!$D$3:$D$1315, $A15)+SUMIFS(DataRegularSeason20242025!$AB$3:$AB$1315,DataRegularSeason20242025!$B$3:$B$1315, "&lt;=" &amp; BI$1, DataRegularSeason20242025!$E$3:$E$1315, $A15)</f>
        <v>18</v>
      </c>
      <c r="BJ15">
        <f>SUMIFS(DataRegularSeason20242025!$AA$3:$AA$1315,DataRegularSeason20242025!$B$3:$B$1315, "&lt;=" &amp; BJ$1, DataRegularSeason20242025!$D$3:$D$1315, $A15)+SUMIFS(DataRegularSeason20242025!$AB$3:$AB$1315,DataRegularSeason20242025!$B$3:$B$1315, "&lt;=" &amp; BJ$1, DataRegularSeason20242025!$E$3:$E$1315, $A15)</f>
        <v>18</v>
      </c>
      <c r="BK15">
        <f>SUMIFS(DataRegularSeason20242025!$AA$3:$AA$1315,DataRegularSeason20242025!$B$3:$B$1315, "&lt;=" &amp; BK$1, DataRegularSeason20242025!$D$3:$D$1315, $A15)+SUMIFS(DataRegularSeason20242025!$AB$3:$AB$1315,DataRegularSeason20242025!$B$3:$B$1315, "&lt;=" &amp; BK$1, DataRegularSeason20242025!$E$3:$E$1315, $A15)</f>
        <v>18</v>
      </c>
      <c r="BL15">
        <f>SUMIFS(DataRegularSeason20242025!$AA$3:$AA$1315,DataRegularSeason20242025!$B$3:$B$1315, "&lt;=" &amp; BL$1, DataRegularSeason20242025!$D$3:$D$1315, $A15)+SUMIFS(DataRegularSeason20242025!$AB$3:$AB$1315,DataRegularSeason20242025!$B$3:$B$1315, "&lt;=" &amp; BL$1, DataRegularSeason20242025!$E$3:$E$1315, $A15)</f>
        <v>18</v>
      </c>
      <c r="BM15">
        <f>SUMIFS(DataRegularSeason20242025!$AA$3:$AA$1315,DataRegularSeason20242025!$B$3:$B$1315, "&lt;=" &amp; BM$1, DataRegularSeason20242025!$D$3:$D$1315, $A15)+SUMIFS(DataRegularSeason20242025!$AB$3:$AB$1315,DataRegularSeason20242025!$B$3:$B$1315, "&lt;=" &amp; BM$1, DataRegularSeason20242025!$E$3:$E$1315, $A15)</f>
        <v>18</v>
      </c>
      <c r="BN15">
        <f>SUMIFS(DataRegularSeason20242025!$AA$3:$AA$1315,DataRegularSeason20242025!$B$3:$B$1315, "&lt;=" &amp; BN$1, DataRegularSeason20242025!$D$3:$D$1315, $A15)+SUMIFS(DataRegularSeason20242025!$AB$3:$AB$1315,DataRegularSeason20242025!$B$3:$B$1315, "&lt;=" &amp; BN$1, DataRegularSeason20242025!$E$3:$E$1315, $A15)</f>
        <v>18</v>
      </c>
      <c r="BO15">
        <f>SUMIFS(DataRegularSeason20242025!$AA$3:$AA$1315,DataRegularSeason20242025!$B$3:$B$1315, "&lt;=" &amp; BO$1, DataRegularSeason20242025!$D$3:$D$1315, $A15)+SUMIFS(DataRegularSeason20242025!$AB$3:$AB$1315,DataRegularSeason20242025!$B$3:$B$1315, "&lt;=" &amp; BO$1, DataRegularSeason20242025!$E$3:$E$1315, $A15)</f>
        <v>18</v>
      </c>
      <c r="BP15">
        <f>SUMIFS(DataRegularSeason20242025!$AA$3:$AA$1315,DataRegularSeason20242025!$B$3:$B$1315, "&lt;=" &amp; BP$1, DataRegularSeason20242025!$D$3:$D$1315, $A15)+SUMIFS(DataRegularSeason20242025!$AB$3:$AB$1315,DataRegularSeason20242025!$B$3:$B$1315, "&lt;=" &amp; BP$1, DataRegularSeason20242025!$E$3:$E$1315, $A15)</f>
        <v>18</v>
      </c>
      <c r="BQ15">
        <f>SUMIFS(DataRegularSeason20242025!$AA$3:$AA$1315,DataRegularSeason20242025!$B$3:$B$1315, "&lt;=" &amp; BQ$1, DataRegularSeason20242025!$D$3:$D$1315, $A15)+SUMIFS(DataRegularSeason20242025!$AB$3:$AB$1315,DataRegularSeason20242025!$B$3:$B$1315, "&lt;=" &amp; BQ$1, DataRegularSeason20242025!$E$3:$E$1315, $A15)</f>
        <v>18</v>
      </c>
      <c r="BR15">
        <f>SUMIFS(DataRegularSeason20242025!$AA$3:$AA$1315,DataRegularSeason20242025!$B$3:$B$1315, "&lt;=" &amp; BR$1, DataRegularSeason20242025!$D$3:$D$1315, $A15)+SUMIFS(DataRegularSeason20242025!$AB$3:$AB$1315,DataRegularSeason20242025!$B$3:$B$1315, "&lt;=" &amp; BR$1, DataRegularSeason20242025!$E$3:$E$1315, $A15)</f>
        <v>18</v>
      </c>
      <c r="BS15">
        <f>SUMIFS(DataRegularSeason20242025!$AA$3:$AA$1315,DataRegularSeason20242025!$B$3:$B$1315, "&lt;=" &amp; BS$1, DataRegularSeason20242025!$D$3:$D$1315, $A15)+SUMIFS(DataRegularSeason20242025!$AB$3:$AB$1315,DataRegularSeason20242025!$B$3:$B$1315, "&lt;=" &amp; BS$1, DataRegularSeason20242025!$E$3:$E$1315, $A15)</f>
        <v>18</v>
      </c>
      <c r="BT15">
        <f>SUMIFS(DataRegularSeason20242025!$AA$3:$AA$1315,DataRegularSeason20242025!$B$3:$B$1315, "&lt;=" &amp; BT$1, DataRegularSeason20242025!$D$3:$D$1315, $A15)+SUMIFS(DataRegularSeason20242025!$AB$3:$AB$1315,DataRegularSeason20242025!$B$3:$B$1315, "&lt;=" &amp; BT$1, DataRegularSeason20242025!$E$3:$E$1315, $A15)</f>
        <v>18</v>
      </c>
      <c r="BU15">
        <f>SUMIFS(DataRegularSeason20242025!$AA$3:$AA$1315,DataRegularSeason20242025!$B$3:$B$1315, "&lt;=" &amp; BU$1, DataRegularSeason20242025!$D$3:$D$1315, $A15)+SUMIFS(DataRegularSeason20242025!$AB$3:$AB$1315,DataRegularSeason20242025!$B$3:$B$1315, "&lt;=" &amp; BU$1, DataRegularSeason20242025!$E$3:$E$1315, $A15)</f>
        <v>18</v>
      </c>
      <c r="BV15">
        <f>SUMIFS(DataRegularSeason20242025!$AA$3:$AA$1315,DataRegularSeason20242025!$B$3:$B$1315, "&lt;=" &amp; BV$1, DataRegularSeason20242025!$D$3:$D$1315, $A15)+SUMIFS(DataRegularSeason20242025!$AB$3:$AB$1315,DataRegularSeason20242025!$B$3:$B$1315, "&lt;=" &amp; BV$1, DataRegularSeason20242025!$E$3:$E$1315, $A15)</f>
        <v>18</v>
      </c>
      <c r="BW15">
        <f>SUMIFS(DataRegularSeason20242025!$AA$3:$AA$1315,DataRegularSeason20242025!$B$3:$B$1315, "&lt;=" &amp; BW$1, DataRegularSeason20242025!$D$3:$D$1315, $A15)+SUMIFS(DataRegularSeason20242025!$AB$3:$AB$1315,DataRegularSeason20242025!$B$3:$B$1315, "&lt;=" &amp; BW$1, DataRegularSeason20242025!$E$3:$E$1315, $A15)</f>
        <v>18</v>
      </c>
      <c r="BX15">
        <f>SUMIFS(DataRegularSeason20242025!$AA$3:$AA$1315,DataRegularSeason20242025!$B$3:$B$1315, "&lt;=" &amp; BX$1, DataRegularSeason20242025!$D$3:$D$1315, $A15)+SUMIFS(DataRegularSeason20242025!$AB$3:$AB$1315,DataRegularSeason20242025!$B$3:$B$1315, "&lt;=" &amp; BX$1, DataRegularSeason20242025!$E$3:$E$1315, $A15)</f>
        <v>18</v>
      </c>
      <c r="BY15">
        <f>SUMIFS(DataRegularSeason20242025!$AA$3:$AA$1315,DataRegularSeason20242025!$B$3:$B$1315, "&lt;=" &amp; BY$1, DataRegularSeason20242025!$D$3:$D$1315, $A15)+SUMIFS(DataRegularSeason20242025!$AB$3:$AB$1315,DataRegularSeason20242025!$B$3:$B$1315, "&lt;=" &amp; BY$1, DataRegularSeason20242025!$E$3:$E$1315, $A15)</f>
        <v>18</v>
      </c>
      <c r="BZ15">
        <f>SUMIFS(DataRegularSeason20242025!$AA$3:$AA$1315,DataRegularSeason20242025!$B$3:$B$1315, "&lt;=" &amp; BZ$1, DataRegularSeason20242025!$D$3:$D$1315, $A15)+SUMIFS(DataRegularSeason20242025!$AB$3:$AB$1315,DataRegularSeason20242025!$B$3:$B$1315, "&lt;=" &amp; BZ$1, DataRegularSeason20242025!$E$3:$E$1315, $A15)</f>
        <v>18</v>
      </c>
      <c r="CA15">
        <f>SUMIFS(DataRegularSeason20242025!$AA$3:$AA$1315,DataRegularSeason20242025!$B$3:$B$1315, "&lt;=" &amp; CA$1, DataRegularSeason20242025!$D$3:$D$1315, $A15)+SUMIFS(DataRegularSeason20242025!$AB$3:$AB$1315,DataRegularSeason20242025!$B$3:$B$1315, "&lt;=" &amp; CA$1, DataRegularSeason20242025!$E$3:$E$1315, $A15)</f>
        <v>18</v>
      </c>
      <c r="CB15">
        <f>SUMIFS(DataRegularSeason20242025!$AA$3:$AA$1315,DataRegularSeason20242025!$B$3:$B$1315, "&lt;=" &amp; CB$1, DataRegularSeason20242025!$D$3:$D$1315, $A15)+SUMIFS(DataRegularSeason20242025!$AB$3:$AB$1315,DataRegularSeason20242025!$B$3:$B$1315, "&lt;=" &amp; CB$1, DataRegularSeason20242025!$E$3:$E$1315, $A15)</f>
        <v>18</v>
      </c>
      <c r="CC15">
        <f>SUMIFS(DataRegularSeason20242025!$AA$3:$AA$1315,DataRegularSeason20242025!$B$3:$B$1315, "&lt;=" &amp; CC$1, DataRegularSeason20242025!$D$3:$D$1315, $A15)+SUMIFS(DataRegularSeason20242025!$AB$3:$AB$1315,DataRegularSeason20242025!$B$3:$B$1315, "&lt;=" &amp; CC$1, DataRegularSeason20242025!$E$3:$E$1315, $A15)</f>
        <v>18</v>
      </c>
      <c r="CD15">
        <f>SUMIFS(DataRegularSeason20242025!$AA$3:$AA$1315,DataRegularSeason20242025!$B$3:$B$1315, "&lt;=" &amp; CD$1, DataRegularSeason20242025!$D$3:$D$1315, $A15)+SUMIFS(DataRegularSeason20242025!$AB$3:$AB$1315,DataRegularSeason20242025!$B$3:$B$1315, "&lt;=" &amp; CD$1, DataRegularSeason20242025!$E$3:$E$1315, $A15)</f>
        <v>18</v>
      </c>
      <c r="CE15">
        <f>SUMIFS(DataRegularSeason20242025!$AA$3:$AA$1315,DataRegularSeason20242025!$B$3:$B$1315, "&lt;=" &amp; CE$1, DataRegularSeason20242025!$D$3:$D$1315, $A15)+SUMIFS(DataRegularSeason20242025!$AB$3:$AB$1315,DataRegularSeason20242025!$B$3:$B$1315, "&lt;=" &amp; CE$1, DataRegularSeason20242025!$E$3:$E$1315, $A15)</f>
        <v>18</v>
      </c>
      <c r="CF15">
        <f>SUMIFS(DataRegularSeason20242025!$AA$3:$AA$1315,DataRegularSeason20242025!$B$3:$B$1315, "&lt;=" &amp; CF$1, DataRegularSeason20242025!$D$3:$D$1315, $A15)+SUMIFS(DataRegularSeason20242025!$AB$3:$AB$1315,DataRegularSeason20242025!$B$3:$B$1315, "&lt;=" &amp; CF$1, DataRegularSeason20242025!$E$3:$E$1315, $A15)</f>
        <v>18</v>
      </c>
      <c r="CG15">
        <f>SUMIFS(DataRegularSeason20242025!$AA$3:$AA$1315,DataRegularSeason20242025!$B$3:$B$1315, "&lt;=" &amp; CG$1, DataRegularSeason20242025!$D$3:$D$1315, $A15)+SUMIFS(DataRegularSeason20242025!$AB$3:$AB$1315,DataRegularSeason20242025!$B$3:$B$1315, "&lt;=" &amp; CG$1, DataRegularSeason20242025!$E$3:$E$1315, $A15)</f>
        <v>18</v>
      </c>
      <c r="CH15">
        <f>SUMIFS(DataRegularSeason20242025!$AA$3:$AA$1315,DataRegularSeason20242025!$B$3:$B$1315, "&lt;=" &amp; CH$1, DataRegularSeason20242025!$D$3:$D$1315, $A15)+SUMIFS(DataRegularSeason20242025!$AB$3:$AB$1315,DataRegularSeason20242025!$B$3:$B$1315, "&lt;=" &amp; CH$1, DataRegularSeason20242025!$E$3:$E$1315, $A15)</f>
        <v>18</v>
      </c>
      <c r="CI15">
        <f>SUMIFS(DataRegularSeason20242025!$AA$3:$AA$1315,DataRegularSeason20242025!$B$3:$B$1315, "&lt;=" &amp; CI$1, DataRegularSeason20242025!$D$3:$D$1315, $A15)+SUMIFS(DataRegularSeason20242025!$AB$3:$AB$1315,DataRegularSeason20242025!$B$3:$B$1315, "&lt;=" &amp; CI$1, DataRegularSeason20242025!$E$3:$E$1315, $A15)</f>
        <v>18</v>
      </c>
      <c r="CJ15">
        <f>SUMIFS(DataRegularSeason20242025!$AA$3:$AA$1315,DataRegularSeason20242025!$B$3:$B$1315, "&lt;=" &amp; CJ$1, DataRegularSeason20242025!$D$3:$D$1315, $A15)+SUMIFS(DataRegularSeason20242025!$AB$3:$AB$1315,DataRegularSeason20242025!$B$3:$B$1315, "&lt;=" &amp; CJ$1, DataRegularSeason20242025!$E$3:$E$1315, $A15)</f>
        <v>18</v>
      </c>
      <c r="CK15">
        <f>SUMIFS(DataRegularSeason20242025!$AA$3:$AA$1315,DataRegularSeason20242025!$B$3:$B$1315, "&lt;=" &amp; CK$1, DataRegularSeason20242025!$D$3:$D$1315, $A15)+SUMIFS(DataRegularSeason20242025!$AB$3:$AB$1315,DataRegularSeason20242025!$B$3:$B$1315, "&lt;=" &amp; CK$1, DataRegularSeason20242025!$E$3:$E$1315, $A15)</f>
        <v>18</v>
      </c>
      <c r="CL15">
        <f>SUMIFS(DataRegularSeason20242025!$AA$3:$AA$1315,DataRegularSeason20242025!$B$3:$B$1315, "&lt;=" &amp; CL$1, DataRegularSeason20242025!$D$3:$D$1315, $A15)+SUMIFS(DataRegularSeason20242025!$AB$3:$AB$1315,DataRegularSeason20242025!$B$3:$B$1315, "&lt;=" &amp; CL$1, DataRegularSeason20242025!$E$3:$E$1315, $A15)</f>
        <v>18</v>
      </c>
      <c r="CM15">
        <f>SUMIFS(DataRegularSeason20242025!$AA$3:$AA$1315,DataRegularSeason20242025!$B$3:$B$1315, "&lt;=" &amp; CM$1, DataRegularSeason20242025!$D$3:$D$1315, $A15)+SUMIFS(DataRegularSeason20242025!$AB$3:$AB$1315,DataRegularSeason20242025!$B$3:$B$1315, "&lt;=" &amp; CM$1, DataRegularSeason20242025!$E$3:$E$1315, $A15)</f>
        <v>18</v>
      </c>
      <c r="CN15">
        <f>SUMIFS(DataRegularSeason20242025!$AA$3:$AA$1315,DataRegularSeason20242025!$B$3:$B$1315, "&lt;=" &amp; CN$1, DataRegularSeason20242025!$D$3:$D$1315, $A15)+SUMIFS(DataRegularSeason20242025!$AB$3:$AB$1315,DataRegularSeason20242025!$B$3:$B$1315, "&lt;=" &amp; CN$1, DataRegularSeason20242025!$E$3:$E$1315, $A15)</f>
        <v>18</v>
      </c>
      <c r="CO15">
        <f>SUMIFS(DataRegularSeason20242025!$AA$3:$AA$1315,DataRegularSeason20242025!$B$3:$B$1315, "&lt;=" &amp; CO$1, DataRegularSeason20242025!$D$3:$D$1315, $A15)+SUMIFS(DataRegularSeason20242025!$AB$3:$AB$1315,DataRegularSeason20242025!$B$3:$B$1315, "&lt;=" &amp; CO$1, DataRegularSeason20242025!$E$3:$E$1315, $A15)</f>
        <v>18</v>
      </c>
      <c r="CP15">
        <f>SUMIFS(DataRegularSeason20242025!$AA$3:$AA$1315,DataRegularSeason20242025!$B$3:$B$1315, "&lt;=" &amp; CP$1, DataRegularSeason20242025!$D$3:$D$1315, $A15)+SUMIFS(DataRegularSeason20242025!$AB$3:$AB$1315,DataRegularSeason20242025!$B$3:$B$1315, "&lt;=" &amp; CP$1, DataRegularSeason20242025!$E$3:$E$1315, $A15)</f>
        <v>18</v>
      </c>
      <c r="CQ15">
        <f>SUMIFS(DataRegularSeason20242025!$AA$3:$AA$1315,DataRegularSeason20242025!$B$3:$B$1315, "&lt;=" &amp; CQ$1, DataRegularSeason20242025!$D$3:$D$1315, $A15)+SUMIFS(DataRegularSeason20242025!$AB$3:$AB$1315,DataRegularSeason20242025!$B$3:$B$1315, "&lt;=" &amp; CQ$1, DataRegularSeason20242025!$E$3:$E$1315, $A15)</f>
        <v>18</v>
      </c>
      <c r="CR15">
        <f>SUMIFS(DataRegularSeason20242025!$AA$3:$AA$1315,DataRegularSeason20242025!$B$3:$B$1315, "&lt;=" &amp; CR$1, DataRegularSeason20242025!$D$3:$D$1315, $A15)+SUMIFS(DataRegularSeason20242025!$AB$3:$AB$1315,DataRegularSeason20242025!$B$3:$B$1315, "&lt;=" &amp; CR$1, DataRegularSeason20242025!$E$3:$E$1315, $A15)</f>
        <v>18</v>
      </c>
      <c r="CS15">
        <f>SUMIFS(DataRegularSeason20242025!$AA$3:$AA$1315,DataRegularSeason20242025!$B$3:$B$1315, "&lt;=" &amp; CS$1, DataRegularSeason20242025!$D$3:$D$1315, $A15)+SUMIFS(DataRegularSeason20242025!$AB$3:$AB$1315,DataRegularSeason20242025!$B$3:$B$1315, "&lt;=" &amp; CS$1, DataRegularSeason20242025!$E$3:$E$1315, $A15)</f>
        <v>18</v>
      </c>
      <c r="CT15">
        <f>SUMIFS(DataRegularSeason20242025!$AA$3:$AA$1315,DataRegularSeason20242025!$B$3:$B$1315, "&lt;=" &amp; CT$1, DataRegularSeason20242025!$D$3:$D$1315, $A15)+SUMIFS(DataRegularSeason20242025!$AB$3:$AB$1315,DataRegularSeason20242025!$B$3:$B$1315, "&lt;=" &amp; CT$1, DataRegularSeason20242025!$E$3:$E$1315, $A15)</f>
        <v>18</v>
      </c>
      <c r="CU15">
        <f>SUMIFS(DataRegularSeason20242025!$AA$3:$AA$1315,DataRegularSeason20242025!$B$3:$B$1315, "&lt;=" &amp; CU$1, DataRegularSeason20242025!$D$3:$D$1315, $A15)+SUMIFS(DataRegularSeason20242025!$AB$3:$AB$1315,DataRegularSeason20242025!$B$3:$B$1315, "&lt;=" &amp; CU$1, DataRegularSeason20242025!$E$3:$E$1315, $A15)</f>
        <v>18</v>
      </c>
      <c r="CV15">
        <f>SUMIFS(DataRegularSeason20242025!$AA$3:$AA$1315,DataRegularSeason20242025!$B$3:$B$1315, "&lt;=" &amp; CV$1, DataRegularSeason20242025!$D$3:$D$1315, $A15)+SUMIFS(DataRegularSeason20242025!$AB$3:$AB$1315,DataRegularSeason20242025!$B$3:$B$1315, "&lt;=" &amp; CV$1, DataRegularSeason20242025!$E$3:$E$1315, $A15)</f>
        <v>18</v>
      </c>
      <c r="CW15">
        <f>SUMIFS(DataRegularSeason20242025!$AA$3:$AA$1315,DataRegularSeason20242025!$B$3:$B$1315, "&lt;=" &amp; CW$1, DataRegularSeason20242025!$D$3:$D$1315, $A15)+SUMIFS(DataRegularSeason20242025!$AB$3:$AB$1315,DataRegularSeason20242025!$B$3:$B$1315, "&lt;=" &amp; CW$1, DataRegularSeason20242025!$E$3:$E$1315, $A15)</f>
        <v>18</v>
      </c>
      <c r="CX15">
        <f>SUMIFS(DataRegularSeason20242025!$AA$3:$AA$1315,DataRegularSeason20242025!$B$3:$B$1315, "&lt;=" &amp; CX$1, DataRegularSeason20242025!$D$3:$D$1315, $A15)+SUMIFS(DataRegularSeason20242025!$AB$3:$AB$1315,DataRegularSeason20242025!$B$3:$B$1315, "&lt;=" &amp; CX$1, DataRegularSeason20242025!$E$3:$E$1315, $A15)</f>
        <v>18</v>
      </c>
      <c r="CY15">
        <f>SUMIFS(DataRegularSeason20242025!$AA$3:$AA$1315,DataRegularSeason20242025!$B$3:$B$1315, "&lt;=" &amp; CY$1, DataRegularSeason20242025!$D$3:$D$1315, $A15)+SUMIFS(DataRegularSeason20242025!$AB$3:$AB$1315,DataRegularSeason20242025!$B$3:$B$1315, "&lt;=" &amp; CY$1, DataRegularSeason20242025!$E$3:$E$1315, $A15)</f>
        <v>18</v>
      </c>
      <c r="CZ15">
        <f>SUMIFS(DataRegularSeason20242025!$AA$3:$AA$1315,DataRegularSeason20242025!$B$3:$B$1315, "&lt;=" &amp; CZ$1, DataRegularSeason20242025!$D$3:$D$1315, $A15)+SUMIFS(DataRegularSeason20242025!$AB$3:$AB$1315,DataRegularSeason20242025!$B$3:$B$1315, "&lt;=" &amp; CZ$1, DataRegularSeason20242025!$E$3:$E$1315, $A15)</f>
        <v>18</v>
      </c>
      <c r="DA15">
        <f>SUMIFS(DataRegularSeason20242025!$AA$3:$AA$1315,DataRegularSeason20242025!$B$3:$B$1315, "&lt;=" &amp; DA$1, DataRegularSeason20242025!$D$3:$D$1315, $A15)+SUMIFS(DataRegularSeason20242025!$AB$3:$AB$1315,DataRegularSeason20242025!$B$3:$B$1315, "&lt;=" &amp; DA$1, DataRegularSeason20242025!$E$3:$E$1315, $A15)</f>
        <v>18</v>
      </c>
      <c r="DB15">
        <f>SUMIFS(DataRegularSeason20242025!$AA$3:$AA$1315,DataRegularSeason20242025!$B$3:$B$1315, "&lt;=" &amp; DB$1, DataRegularSeason20242025!$D$3:$D$1315, $A15)+SUMIFS(DataRegularSeason20242025!$AB$3:$AB$1315,DataRegularSeason20242025!$B$3:$B$1315, "&lt;=" &amp; DB$1, DataRegularSeason20242025!$E$3:$E$1315, $A15)</f>
        <v>18</v>
      </c>
      <c r="DC15">
        <f>SUMIFS(DataRegularSeason20242025!$AA$3:$AA$1315,DataRegularSeason20242025!$B$3:$B$1315, "&lt;=" &amp; DC$1, DataRegularSeason20242025!$D$3:$D$1315, $A15)+SUMIFS(DataRegularSeason20242025!$AB$3:$AB$1315,DataRegularSeason20242025!$B$3:$B$1315, "&lt;=" &amp; DC$1, DataRegularSeason20242025!$E$3:$E$1315, $A15)</f>
        <v>18</v>
      </c>
      <c r="DD15">
        <f>SUMIFS(DataRegularSeason20242025!$AA$3:$AA$1315,DataRegularSeason20242025!$B$3:$B$1315, "&lt;=" &amp; DD$1, DataRegularSeason20242025!$D$3:$D$1315, $A15)+SUMIFS(DataRegularSeason20242025!$AB$3:$AB$1315,DataRegularSeason20242025!$B$3:$B$1315, "&lt;=" &amp; DD$1, DataRegularSeason20242025!$E$3:$E$1315, $A15)</f>
        <v>18</v>
      </c>
      <c r="DE15">
        <f>SUMIFS(DataRegularSeason20242025!$AA$3:$AA$1315,DataRegularSeason20242025!$B$3:$B$1315, "&lt;=" &amp; DE$1, DataRegularSeason20242025!$D$3:$D$1315, $A15)+SUMIFS(DataRegularSeason20242025!$AB$3:$AB$1315,DataRegularSeason20242025!$B$3:$B$1315, "&lt;=" &amp; DE$1, DataRegularSeason20242025!$E$3:$E$1315, $A15)</f>
        <v>18</v>
      </c>
      <c r="DF15">
        <f>SUMIFS(DataRegularSeason20242025!$AA$3:$AA$1315,DataRegularSeason20242025!$B$3:$B$1315, "&lt;=" &amp; DF$1, DataRegularSeason20242025!$D$3:$D$1315, $A15)+SUMIFS(DataRegularSeason20242025!$AB$3:$AB$1315,DataRegularSeason20242025!$B$3:$B$1315, "&lt;=" &amp; DF$1, DataRegularSeason20242025!$E$3:$E$1315, $A15)</f>
        <v>18</v>
      </c>
      <c r="DG15">
        <f>SUMIFS(DataRegularSeason20242025!$AA$3:$AA$1315,DataRegularSeason20242025!$B$3:$B$1315, "&lt;=" &amp; DG$1, DataRegularSeason20242025!$D$3:$D$1315, $A15)+SUMIFS(DataRegularSeason20242025!$AB$3:$AB$1315,DataRegularSeason20242025!$B$3:$B$1315, "&lt;=" &amp; DG$1, DataRegularSeason20242025!$E$3:$E$1315, $A15)</f>
        <v>18</v>
      </c>
      <c r="DH15">
        <f>SUMIFS(DataRegularSeason20242025!$AA$3:$AA$1315,DataRegularSeason20242025!$B$3:$B$1315, "&lt;=" &amp; DH$1, DataRegularSeason20242025!$D$3:$D$1315, $A15)+SUMIFS(DataRegularSeason20242025!$AB$3:$AB$1315,DataRegularSeason20242025!$B$3:$B$1315, "&lt;=" &amp; DH$1, DataRegularSeason20242025!$E$3:$E$1315, $A15)</f>
        <v>18</v>
      </c>
      <c r="DI15">
        <f>SUMIFS(DataRegularSeason20242025!$AA$3:$AA$1315,DataRegularSeason20242025!$B$3:$B$1315, "&lt;=" &amp; DI$1, DataRegularSeason20242025!$D$3:$D$1315, $A15)+SUMIFS(DataRegularSeason20242025!$AB$3:$AB$1315,DataRegularSeason20242025!$B$3:$B$1315, "&lt;=" &amp; DI$1, DataRegularSeason20242025!$E$3:$E$1315, $A15)</f>
        <v>18</v>
      </c>
      <c r="DJ15">
        <f>SUMIFS(DataRegularSeason20242025!$AA$3:$AA$1315,DataRegularSeason20242025!$B$3:$B$1315, "&lt;=" &amp; DJ$1, DataRegularSeason20242025!$D$3:$D$1315, $A15)+SUMIFS(DataRegularSeason20242025!$AB$3:$AB$1315,DataRegularSeason20242025!$B$3:$B$1315, "&lt;=" &amp; DJ$1, DataRegularSeason20242025!$E$3:$E$1315, $A15)</f>
        <v>18</v>
      </c>
      <c r="DK15">
        <f>SUMIFS(DataRegularSeason20242025!$AA$3:$AA$1315,DataRegularSeason20242025!$B$3:$B$1315, "&lt;=" &amp; DK$1, DataRegularSeason20242025!$D$3:$D$1315, $A15)+SUMIFS(DataRegularSeason20242025!$AB$3:$AB$1315,DataRegularSeason20242025!$B$3:$B$1315, "&lt;=" &amp; DK$1, DataRegularSeason20242025!$E$3:$E$1315, $A15)</f>
        <v>18</v>
      </c>
      <c r="DL15">
        <f>SUMIFS(DataRegularSeason20242025!$AA$3:$AA$1315,DataRegularSeason20242025!$B$3:$B$1315, "&lt;=" &amp; DL$1, DataRegularSeason20242025!$D$3:$D$1315, $A15)+SUMIFS(DataRegularSeason20242025!$AB$3:$AB$1315,DataRegularSeason20242025!$B$3:$B$1315, "&lt;=" &amp; DL$1, DataRegularSeason20242025!$E$3:$E$1315, $A15)</f>
        <v>18</v>
      </c>
      <c r="DM15">
        <f>SUMIFS(DataRegularSeason20242025!$AA$3:$AA$1315,DataRegularSeason20242025!$B$3:$B$1315, "&lt;=" &amp; DM$1, DataRegularSeason20242025!$D$3:$D$1315, $A15)+SUMIFS(DataRegularSeason20242025!$AB$3:$AB$1315,DataRegularSeason20242025!$B$3:$B$1315, "&lt;=" &amp; DM$1, DataRegularSeason20242025!$E$3:$E$1315, $A15)</f>
        <v>18</v>
      </c>
      <c r="DN15">
        <f>SUMIFS(DataRegularSeason20242025!$AA$3:$AA$1315,DataRegularSeason20242025!$B$3:$B$1315, "&lt;=" &amp; DN$1, DataRegularSeason20242025!$D$3:$D$1315, $A15)+SUMIFS(DataRegularSeason20242025!$AB$3:$AB$1315,DataRegularSeason20242025!$B$3:$B$1315, "&lt;=" &amp; DN$1, DataRegularSeason20242025!$E$3:$E$1315, $A15)</f>
        <v>18</v>
      </c>
      <c r="DO15">
        <f>SUMIFS(DataRegularSeason20242025!$AA$3:$AA$1315,DataRegularSeason20242025!$B$3:$B$1315, "&lt;=" &amp; DO$1, DataRegularSeason20242025!$D$3:$D$1315, $A15)+SUMIFS(DataRegularSeason20242025!$AB$3:$AB$1315,DataRegularSeason20242025!$B$3:$B$1315, "&lt;=" &amp; DO$1, DataRegularSeason20242025!$E$3:$E$1315, $A15)</f>
        <v>18</v>
      </c>
      <c r="DP15">
        <f>SUMIFS(DataRegularSeason20242025!$AA$3:$AA$1315,DataRegularSeason20242025!$B$3:$B$1315, "&lt;=" &amp; DP$1, DataRegularSeason20242025!$D$3:$D$1315, $A15)+SUMIFS(DataRegularSeason20242025!$AB$3:$AB$1315,DataRegularSeason20242025!$B$3:$B$1315, "&lt;=" &amp; DP$1, DataRegularSeason20242025!$E$3:$E$1315, $A15)</f>
        <v>18</v>
      </c>
      <c r="DQ15">
        <f>SUMIFS(DataRegularSeason20242025!$AA$3:$AA$1315,DataRegularSeason20242025!$B$3:$B$1315, "&lt;=" &amp; DQ$1, DataRegularSeason20242025!$D$3:$D$1315, $A15)+SUMIFS(DataRegularSeason20242025!$AB$3:$AB$1315,DataRegularSeason20242025!$B$3:$B$1315, "&lt;=" &amp; DQ$1, DataRegularSeason20242025!$E$3:$E$1315, $A15)</f>
        <v>18</v>
      </c>
      <c r="DR15">
        <f>SUMIFS(DataRegularSeason20242025!$AA$3:$AA$1315,DataRegularSeason20242025!$B$3:$B$1315, "&lt;=" &amp; DR$1, DataRegularSeason20242025!$D$3:$D$1315, $A15)+SUMIFS(DataRegularSeason20242025!$AB$3:$AB$1315,DataRegularSeason20242025!$B$3:$B$1315, "&lt;=" &amp; DR$1, DataRegularSeason20242025!$E$3:$E$1315, $A15)</f>
        <v>18</v>
      </c>
      <c r="DS15">
        <f>SUMIFS(DataRegularSeason20242025!$AA$3:$AA$1315,DataRegularSeason20242025!$B$3:$B$1315, "&lt;=" &amp; DS$1, DataRegularSeason20242025!$D$3:$D$1315, $A15)+SUMIFS(DataRegularSeason20242025!$AB$3:$AB$1315,DataRegularSeason20242025!$B$3:$B$1315, "&lt;=" &amp; DS$1, DataRegularSeason20242025!$E$3:$E$1315, $A15)</f>
        <v>18</v>
      </c>
      <c r="DT15">
        <f>SUMIFS(DataRegularSeason20242025!$AA$3:$AA$1315,DataRegularSeason20242025!$B$3:$B$1315, "&lt;=" &amp; DT$1, DataRegularSeason20242025!$D$3:$D$1315, $A15)+SUMIFS(DataRegularSeason20242025!$AB$3:$AB$1315,DataRegularSeason20242025!$B$3:$B$1315, "&lt;=" &amp; DT$1, DataRegularSeason20242025!$E$3:$E$1315, $A15)</f>
        <v>18</v>
      </c>
      <c r="DU15">
        <f>SUMIFS(DataRegularSeason20242025!$AA$3:$AA$1315,DataRegularSeason20242025!$B$3:$B$1315, "&lt;=" &amp; DU$1, DataRegularSeason20242025!$D$3:$D$1315, $A15)+SUMIFS(DataRegularSeason20242025!$AB$3:$AB$1315,DataRegularSeason20242025!$B$3:$B$1315, "&lt;=" &amp; DU$1, DataRegularSeason20242025!$E$3:$E$1315, $A15)</f>
        <v>18</v>
      </c>
      <c r="DV15">
        <f>SUMIFS(DataRegularSeason20242025!$AA$3:$AA$1315,DataRegularSeason20242025!$B$3:$B$1315, "&lt;=" &amp; DV$1, DataRegularSeason20242025!$D$3:$D$1315, $A15)+SUMIFS(DataRegularSeason20242025!$AB$3:$AB$1315,DataRegularSeason20242025!$B$3:$B$1315, "&lt;=" &amp; DV$1, DataRegularSeason20242025!$E$3:$E$1315, $A15)</f>
        <v>18</v>
      </c>
      <c r="DW15">
        <f>SUMIFS(DataRegularSeason20242025!$AA$3:$AA$1315,DataRegularSeason20242025!$B$3:$B$1315, "&lt;=" &amp; DW$1, DataRegularSeason20242025!$D$3:$D$1315, $A15)+SUMIFS(DataRegularSeason20242025!$AB$3:$AB$1315,DataRegularSeason20242025!$B$3:$B$1315, "&lt;=" &amp; DW$1, DataRegularSeason20242025!$E$3:$E$1315, $A15)</f>
        <v>18</v>
      </c>
      <c r="DX15">
        <f>SUMIFS(DataRegularSeason20242025!$AA$3:$AA$1315,DataRegularSeason20242025!$B$3:$B$1315, "&lt;=" &amp; DX$1, DataRegularSeason20242025!$D$3:$D$1315, $A15)+SUMIFS(DataRegularSeason20242025!$AB$3:$AB$1315,DataRegularSeason20242025!$B$3:$B$1315, "&lt;=" &amp; DX$1, DataRegularSeason20242025!$E$3:$E$1315, $A15)</f>
        <v>18</v>
      </c>
      <c r="DY15">
        <f>SUMIFS(DataRegularSeason20242025!$AA$3:$AA$1315,DataRegularSeason20242025!$B$3:$B$1315, "&lt;=" &amp; DY$1, DataRegularSeason20242025!$D$3:$D$1315, $A15)+SUMIFS(DataRegularSeason20242025!$AB$3:$AB$1315,DataRegularSeason20242025!$B$3:$B$1315, "&lt;=" &amp; DY$1, DataRegularSeason20242025!$E$3:$E$1315, $A15)</f>
        <v>18</v>
      </c>
      <c r="DZ15">
        <f>SUMIFS(DataRegularSeason20242025!$AA$3:$AA$1315,DataRegularSeason20242025!$B$3:$B$1315, "&lt;=" &amp; DZ$1, DataRegularSeason20242025!$D$3:$D$1315, $A15)+SUMIFS(DataRegularSeason20242025!$AB$3:$AB$1315,DataRegularSeason20242025!$B$3:$B$1315, "&lt;=" &amp; DZ$1, DataRegularSeason20242025!$E$3:$E$1315, $A15)</f>
        <v>18</v>
      </c>
      <c r="EA15">
        <f>SUMIFS(DataRegularSeason20242025!$AA$3:$AA$1315,DataRegularSeason20242025!$B$3:$B$1315, "&lt;=" &amp; EA$1, DataRegularSeason20242025!$D$3:$D$1315, $A15)+SUMIFS(DataRegularSeason20242025!$AB$3:$AB$1315,DataRegularSeason20242025!$B$3:$B$1315, "&lt;=" &amp; EA$1, DataRegularSeason20242025!$E$3:$E$1315, $A15)</f>
        <v>18</v>
      </c>
      <c r="EB15">
        <f>SUMIFS(DataRegularSeason20242025!$AA$3:$AA$1315,DataRegularSeason20242025!$B$3:$B$1315, "&lt;=" &amp; EB$1, DataRegularSeason20242025!$D$3:$D$1315, $A15)+SUMIFS(DataRegularSeason20242025!$AB$3:$AB$1315,DataRegularSeason20242025!$B$3:$B$1315, "&lt;=" &amp; EB$1, DataRegularSeason20242025!$E$3:$E$1315, $A15)</f>
        <v>18</v>
      </c>
      <c r="EC15">
        <f>SUMIFS(DataRegularSeason20242025!$AA$3:$AA$1315,DataRegularSeason20242025!$B$3:$B$1315, "&lt;=" &amp; EC$1, DataRegularSeason20242025!$D$3:$D$1315, $A15)+SUMIFS(DataRegularSeason20242025!$AB$3:$AB$1315,DataRegularSeason20242025!$B$3:$B$1315, "&lt;=" &amp; EC$1, DataRegularSeason20242025!$E$3:$E$1315, $A15)</f>
        <v>18</v>
      </c>
      <c r="ED15">
        <f>SUMIFS(DataRegularSeason20242025!$AA$3:$AA$1315,DataRegularSeason20242025!$B$3:$B$1315, "&lt;=" &amp; ED$1, DataRegularSeason20242025!$D$3:$D$1315, $A15)+SUMIFS(DataRegularSeason20242025!$AB$3:$AB$1315,DataRegularSeason20242025!$B$3:$B$1315, "&lt;=" &amp; ED$1, DataRegularSeason20242025!$E$3:$E$1315, $A15)</f>
        <v>18</v>
      </c>
      <c r="EE15">
        <f>SUMIFS(DataRegularSeason20242025!$AA$3:$AA$1315,DataRegularSeason20242025!$B$3:$B$1315, "&lt;=" &amp; EE$1, DataRegularSeason20242025!$D$3:$D$1315, $A15)+SUMIFS(DataRegularSeason20242025!$AB$3:$AB$1315,DataRegularSeason20242025!$B$3:$B$1315, "&lt;=" &amp; EE$1, DataRegularSeason20242025!$E$3:$E$1315, $A15)</f>
        <v>18</v>
      </c>
      <c r="EF15">
        <f>SUMIFS(DataRegularSeason20242025!$AA$3:$AA$1315,DataRegularSeason20242025!$B$3:$B$1315, "&lt;=" &amp; EF$1, DataRegularSeason20242025!$D$3:$D$1315, $A15)+SUMIFS(DataRegularSeason20242025!$AB$3:$AB$1315,DataRegularSeason20242025!$B$3:$B$1315, "&lt;=" &amp; EF$1, DataRegularSeason20242025!$E$3:$E$1315, $A15)</f>
        <v>18</v>
      </c>
      <c r="EG15">
        <f>SUMIFS(DataRegularSeason20242025!$AA$3:$AA$1315,DataRegularSeason20242025!$B$3:$B$1315, "&lt;=" &amp; EG$1, DataRegularSeason20242025!$D$3:$D$1315, $A15)+SUMIFS(DataRegularSeason20242025!$AB$3:$AB$1315,DataRegularSeason20242025!$B$3:$B$1315, "&lt;=" &amp; EG$1, DataRegularSeason20242025!$E$3:$E$1315, $A15)</f>
        <v>18</v>
      </c>
      <c r="EH15">
        <f>SUMIFS(DataRegularSeason20242025!$AA$3:$AA$1315,DataRegularSeason20242025!$B$3:$B$1315, "&lt;=" &amp; EH$1, DataRegularSeason20242025!$D$3:$D$1315, $A15)+SUMIFS(DataRegularSeason20242025!$AB$3:$AB$1315,DataRegularSeason20242025!$B$3:$B$1315, "&lt;=" &amp; EH$1, DataRegularSeason20242025!$E$3:$E$1315, $A15)</f>
        <v>18</v>
      </c>
      <c r="EI15">
        <f>SUMIFS(DataRegularSeason20242025!$AA$3:$AA$1315,DataRegularSeason20242025!$B$3:$B$1315, "&lt;=" &amp; EI$1, DataRegularSeason20242025!$D$3:$D$1315, $A15)+SUMIFS(DataRegularSeason20242025!$AB$3:$AB$1315,DataRegularSeason20242025!$B$3:$B$1315, "&lt;=" &amp; EI$1, DataRegularSeason20242025!$E$3:$E$1315, $A15)</f>
        <v>18</v>
      </c>
      <c r="EJ15">
        <f>SUMIFS(DataRegularSeason20242025!$AA$3:$AA$1315,DataRegularSeason20242025!$B$3:$B$1315, "&lt;=" &amp; EJ$1, DataRegularSeason20242025!$D$3:$D$1315, $A15)+SUMIFS(DataRegularSeason20242025!$AB$3:$AB$1315,DataRegularSeason20242025!$B$3:$B$1315, "&lt;=" &amp; EJ$1, DataRegularSeason20242025!$E$3:$E$1315, $A15)</f>
        <v>18</v>
      </c>
      <c r="EK15">
        <f>SUMIFS(DataRegularSeason20242025!$AA$3:$AA$1315,DataRegularSeason20242025!$B$3:$B$1315, "&lt;=" &amp; EK$1, DataRegularSeason20242025!$D$3:$D$1315, $A15)+SUMIFS(DataRegularSeason20242025!$AB$3:$AB$1315,DataRegularSeason20242025!$B$3:$B$1315, "&lt;=" &amp; EK$1, DataRegularSeason20242025!$E$3:$E$1315, $A15)</f>
        <v>18</v>
      </c>
      <c r="EL15">
        <f>SUMIFS(DataRegularSeason20242025!$AA$3:$AA$1315,DataRegularSeason20242025!$B$3:$B$1315, "&lt;=" &amp; EL$1, DataRegularSeason20242025!$D$3:$D$1315, $A15)+SUMIFS(DataRegularSeason20242025!$AB$3:$AB$1315,DataRegularSeason20242025!$B$3:$B$1315, "&lt;=" &amp; EL$1, DataRegularSeason20242025!$E$3:$E$1315, $A15)</f>
        <v>18</v>
      </c>
      <c r="EM15">
        <f>SUMIFS(DataRegularSeason20242025!$AA$3:$AA$1315,DataRegularSeason20242025!$B$3:$B$1315, "&lt;=" &amp; EM$1, DataRegularSeason20242025!$D$3:$D$1315, $A15)+SUMIFS(DataRegularSeason20242025!$AB$3:$AB$1315,DataRegularSeason20242025!$B$3:$B$1315, "&lt;=" &amp; EM$1, DataRegularSeason20242025!$E$3:$E$1315, $A15)</f>
        <v>18</v>
      </c>
      <c r="EN15">
        <f>SUMIFS(DataRegularSeason20242025!$AA$3:$AA$1315,DataRegularSeason20242025!$B$3:$B$1315, "&lt;=" &amp; EN$1, DataRegularSeason20242025!$D$3:$D$1315, $A15)+SUMIFS(DataRegularSeason20242025!$AB$3:$AB$1315,DataRegularSeason20242025!$B$3:$B$1315, "&lt;=" &amp; EN$1, DataRegularSeason20242025!$E$3:$E$1315, $A15)</f>
        <v>18</v>
      </c>
      <c r="EO15">
        <f>SUMIFS(DataRegularSeason20242025!$AA$3:$AA$1315,DataRegularSeason20242025!$B$3:$B$1315, "&lt;=" &amp; EO$1, DataRegularSeason20242025!$D$3:$D$1315, $A15)+SUMIFS(DataRegularSeason20242025!$AB$3:$AB$1315,DataRegularSeason20242025!$B$3:$B$1315, "&lt;=" &amp; EO$1, DataRegularSeason20242025!$E$3:$E$1315, $A15)</f>
        <v>18</v>
      </c>
      <c r="EP15">
        <f>SUMIFS(DataRegularSeason20242025!$AA$3:$AA$1315,DataRegularSeason20242025!$B$3:$B$1315, "&lt;=" &amp; EP$1, DataRegularSeason20242025!$D$3:$D$1315, $A15)+SUMIFS(DataRegularSeason20242025!$AB$3:$AB$1315,DataRegularSeason20242025!$B$3:$B$1315, "&lt;=" &amp; EP$1, DataRegularSeason20242025!$E$3:$E$1315, $A15)</f>
        <v>18</v>
      </c>
      <c r="EQ15">
        <f>SUMIFS(DataRegularSeason20242025!$AA$3:$AA$1315,DataRegularSeason20242025!$B$3:$B$1315, "&lt;=" &amp; EQ$1, DataRegularSeason20242025!$D$3:$D$1315, $A15)+SUMIFS(DataRegularSeason20242025!$AB$3:$AB$1315,DataRegularSeason20242025!$B$3:$B$1315, "&lt;=" &amp; EQ$1, DataRegularSeason20242025!$E$3:$E$1315, $A15)</f>
        <v>18</v>
      </c>
      <c r="ER15">
        <f>SUMIFS(DataRegularSeason20242025!$AA$3:$AA$1315,DataRegularSeason20242025!$B$3:$B$1315, "&lt;=" &amp; ER$1, DataRegularSeason20242025!$D$3:$D$1315, $A15)+SUMIFS(DataRegularSeason20242025!$AB$3:$AB$1315,DataRegularSeason20242025!$B$3:$B$1315, "&lt;=" &amp; ER$1, DataRegularSeason20242025!$E$3:$E$1315, $A15)</f>
        <v>18</v>
      </c>
      <c r="ES15">
        <f>SUMIFS(DataRegularSeason20242025!$AA$3:$AA$1315,DataRegularSeason20242025!$B$3:$B$1315, "&lt;=" &amp; ES$1, DataRegularSeason20242025!$D$3:$D$1315, $A15)+SUMIFS(DataRegularSeason20242025!$AB$3:$AB$1315,DataRegularSeason20242025!$B$3:$B$1315, "&lt;=" &amp; ES$1, DataRegularSeason20242025!$E$3:$E$1315, $A15)</f>
        <v>18</v>
      </c>
      <c r="ET15">
        <f>SUMIFS(DataRegularSeason20242025!$AA$3:$AA$1315,DataRegularSeason20242025!$B$3:$B$1315, "&lt;=" &amp; ET$1, DataRegularSeason20242025!$D$3:$D$1315, $A15)+SUMIFS(DataRegularSeason20242025!$AB$3:$AB$1315,DataRegularSeason20242025!$B$3:$B$1315, "&lt;=" &amp; ET$1, DataRegularSeason20242025!$E$3:$E$1315, $A15)</f>
        <v>18</v>
      </c>
      <c r="EU15">
        <f>SUMIFS(DataRegularSeason20242025!$AA$3:$AA$1315,DataRegularSeason20242025!$B$3:$B$1315, "&lt;=" &amp; EU$1, DataRegularSeason20242025!$D$3:$D$1315, $A15)+SUMIFS(DataRegularSeason20242025!$AB$3:$AB$1315,DataRegularSeason20242025!$B$3:$B$1315, "&lt;=" &amp; EU$1, DataRegularSeason20242025!$E$3:$E$1315, $A15)</f>
        <v>18</v>
      </c>
      <c r="EV15">
        <f>SUMIFS(DataRegularSeason20242025!$AA$3:$AA$1315,DataRegularSeason20242025!$B$3:$B$1315, "&lt;=" &amp; EV$1, DataRegularSeason20242025!$D$3:$D$1315, $A15)+SUMIFS(DataRegularSeason20242025!$AB$3:$AB$1315,DataRegularSeason20242025!$B$3:$B$1315, "&lt;=" &amp; EV$1, DataRegularSeason20242025!$E$3:$E$1315, $A15)</f>
        <v>18</v>
      </c>
      <c r="EW15">
        <f>SUMIFS(DataRegularSeason20242025!$AA$3:$AA$1315,DataRegularSeason20242025!$B$3:$B$1315, "&lt;=" &amp; EW$1, DataRegularSeason20242025!$D$3:$D$1315, $A15)+SUMIFS(DataRegularSeason20242025!$AB$3:$AB$1315,DataRegularSeason20242025!$B$3:$B$1315, "&lt;=" &amp; EW$1, DataRegularSeason20242025!$E$3:$E$1315, $A15)</f>
        <v>18</v>
      </c>
      <c r="EX15">
        <f>SUMIFS(DataRegularSeason20242025!$AA$3:$AA$1315,DataRegularSeason20242025!$B$3:$B$1315, "&lt;=" &amp; EX$1, DataRegularSeason20242025!$D$3:$D$1315, $A15)+SUMIFS(DataRegularSeason20242025!$AB$3:$AB$1315,DataRegularSeason20242025!$B$3:$B$1315, "&lt;=" &amp; EX$1, DataRegularSeason20242025!$E$3:$E$1315, $A15)</f>
        <v>18</v>
      </c>
      <c r="EY15">
        <f>SUMIFS(DataRegularSeason20242025!$AA$3:$AA$1315,DataRegularSeason20242025!$B$3:$B$1315, "&lt;=" &amp; EY$1, DataRegularSeason20242025!$D$3:$D$1315, $A15)+SUMIFS(DataRegularSeason20242025!$AB$3:$AB$1315,DataRegularSeason20242025!$B$3:$B$1315, "&lt;=" &amp; EY$1, DataRegularSeason20242025!$E$3:$E$1315, $A15)</f>
        <v>18</v>
      </c>
      <c r="EZ15">
        <f>SUMIFS(DataRegularSeason20242025!$AA$3:$AA$1315,DataRegularSeason20242025!$B$3:$B$1315, "&lt;=" &amp; EZ$1, DataRegularSeason20242025!$D$3:$D$1315, $A15)+SUMIFS(DataRegularSeason20242025!$AB$3:$AB$1315,DataRegularSeason20242025!$B$3:$B$1315, "&lt;=" &amp; EZ$1, DataRegularSeason20242025!$E$3:$E$1315, $A15)</f>
        <v>18</v>
      </c>
      <c r="FA15">
        <f>SUMIFS(DataRegularSeason20242025!$AA$3:$AA$1315,DataRegularSeason20242025!$B$3:$B$1315, "&lt;=" &amp; FA$1, DataRegularSeason20242025!$D$3:$D$1315, $A15)+SUMIFS(DataRegularSeason20242025!$AB$3:$AB$1315,DataRegularSeason20242025!$B$3:$B$1315, "&lt;=" &amp; FA$1, DataRegularSeason20242025!$E$3:$E$1315, $A15)</f>
        <v>18</v>
      </c>
      <c r="FB15">
        <f>SUMIFS(DataRegularSeason20242025!$AA$3:$AA$1315,DataRegularSeason20242025!$B$3:$B$1315, "&lt;=" &amp; FB$1, DataRegularSeason20242025!$D$3:$D$1315, $A15)+SUMIFS(DataRegularSeason20242025!$AB$3:$AB$1315,DataRegularSeason20242025!$B$3:$B$1315, "&lt;=" &amp; FB$1, DataRegularSeason20242025!$E$3:$E$1315, $A15)</f>
        <v>18</v>
      </c>
      <c r="FC15">
        <f>SUMIFS(DataRegularSeason20242025!$AA$3:$AA$1315,DataRegularSeason20242025!$B$3:$B$1315, "&lt;=" &amp; FC$1, DataRegularSeason20242025!$D$3:$D$1315, $A15)+SUMIFS(DataRegularSeason20242025!$AB$3:$AB$1315,DataRegularSeason20242025!$B$3:$B$1315, "&lt;=" &amp; FC$1, DataRegularSeason20242025!$E$3:$E$1315, $A15)</f>
        <v>18</v>
      </c>
      <c r="FD15">
        <f>SUMIFS(DataRegularSeason20242025!$AA$3:$AA$1315,DataRegularSeason20242025!$B$3:$B$1315, "&lt;=" &amp; FD$1, DataRegularSeason20242025!$D$3:$D$1315, $A15)+SUMIFS(DataRegularSeason20242025!$AB$3:$AB$1315,DataRegularSeason20242025!$B$3:$B$1315, "&lt;=" &amp; FD$1, DataRegularSeason20242025!$E$3:$E$1315, $A15)</f>
        <v>18</v>
      </c>
      <c r="FE15">
        <f>SUMIFS(DataRegularSeason20242025!$AA$3:$AA$1315,DataRegularSeason20242025!$B$3:$B$1315, "&lt;=" &amp; FE$1, DataRegularSeason20242025!$D$3:$D$1315, $A15)+SUMIFS(DataRegularSeason20242025!$AB$3:$AB$1315,DataRegularSeason20242025!$B$3:$B$1315, "&lt;=" &amp; FE$1, DataRegularSeason20242025!$E$3:$E$1315, $A15)</f>
        <v>18</v>
      </c>
      <c r="FF15">
        <f>SUMIFS(DataRegularSeason20242025!$AA$3:$AA$1315,DataRegularSeason20242025!$B$3:$B$1315, "&lt;=" &amp; FF$1, DataRegularSeason20242025!$D$3:$D$1315, $A15)+SUMIFS(DataRegularSeason20242025!$AB$3:$AB$1315,DataRegularSeason20242025!$B$3:$B$1315, "&lt;=" &amp; FF$1, DataRegularSeason20242025!$E$3:$E$1315, $A15)</f>
        <v>18</v>
      </c>
      <c r="FG15">
        <f>SUMIFS(DataRegularSeason20242025!$AA$3:$AA$1315,DataRegularSeason20242025!$B$3:$B$1315, "&lt;=" &amp; FG$1, DataRegularSeason20242025!$D$3:$D$1315, $A15)+SUMIFS(DataRegularSeason20242025!$AB$3:$AB$1315,DataRegularSeason20242025!$B$3:$B$1315, "&lt;=" &amp; FG$1, DataRegularSeason20242025!$E$3:$E$1315, $A15)</f>
        <v>18</v>
      </c>
      <c r="FH15">
        <f>SUMIFS(DataRegularSeason20242025!$AA$3:$AA$1315,DataRegularSeason20242025!$B$3:$B$1315, "&lt;=" &amp; FH$1, DataRegularSeason20242025!$D$3:$D$1315, $A15)+SUMIFS(DataRegularSeason20242025!$AB$3:$AB$1315,DataRegularSeason20242025!$B$3:$B$1315, "&lt;=" &amp; FH$1, DataRegularSeason20242025!$E$3:$E$1315, $A15)</f>
        <v>18</v>
      </c>
      <c r="FI15">
        <f>SUMIFS(DataRegularSeason20242025!$AA$3:$AA$1315,DataRegularSeason20242025!$B$3:$B$1315, "&lt;=" &amp; FI$1, DataRegularSeason20242025!$D$3:$D$1315, $A15)+SUMIFS(DataRegularSeason20242025!$AB$3:$AB$1315,DataRegularSeason20242025!$B$3:$B$1315, "&lt;=" &amp; FI$1, DataRegularSeason20242025!$E$3:$E$1315, $A15)</f>
        <v>18</v>
      </c>
      <c r="FJ15">
        <f>SUMIFS(DataRegularSeason20242025!$AA$3:$AA$1315,DataRegularSeason20242025!$B$3:$B$1315, "&lt;=" &amp; FJ$1, DataRegularSeason20242025!$D$3:$D$1315, $A15)+SUMIFS(DataRegularSeason20242025!$AB$3:$AB$1315,DataRegularSeason20242025!$B$3:$B$1315, "&lt;=" &amp; FJ$1, DataRegularSeason20242025!$E$3:$E$1315, $A15)</f>
        <v>18</v>
      </c>
      <c r="FK15">
        <f>SUMIFS(DataRegularSeason20242025!$AA$3:$AA$1315,DataRegularSeason20242025!$B$3:$B$1315, "&lt;=" &amp; FK$1, DataRegularSeason20242025!$D$3:$D$1315, $A15)+SUMIFS(DataRegularSeason20242025!$AB$3:$AB$1315,DataRegularSeason20242025!$B$3:$B$1315, "&lt;=" &amp; FK$1, DataRegularSeason20242025!$E$3:$E$1315, $A15)</f>
        <v>18</v>
      </c>
      <c r="FL15">
        <f>SUMIFS(DataRegularSeason20242025!$AA$3:$AA$1315,DataRegularSeason20242025!$B$3:$B$1315, "&lt;=" &amp; FL$1, DataRegularSeason20242025!$D$3:$D$1315, $A15)+SUMIFS(DataRegularSeason20242025!$AB$3:$AB$1315,DataRegularSeason20242025!$B$3:$B$1315, "&lt;=" &amp; FL$1, DataRegularSeason20242025!$E$3:$E$1315, $A15)</f>
        <v>18</v>
      </c>
      <c r="FM15">
        <f>SUMIFS(DataRegularSeason20242025!$AA$3:$AA$1315,DataRegularSeason20242025!$B$3:$B$1315, "&lt;=" &amp; FM$1, DataRegularSeason20242025!$D$3:$D$1315, $A15)+SUMIFS(DataRegularSeason20242025!$AB$3:$AB$1315,DataRegularSeason20242025!$B$3:$B$1315, "&lt;=" &amp; FM$1, DataRegularSeason20242025!$E$3:$E$1315, $A15)</f>
        <v>18</v>
      </c>
      <c r="FN15">
        <f>SUMIFS(DataRegularSeason20242025!$AA$3:$AA$1315,DataRegularSeason20242025!$B$3:$B$1315, "&lt;=" &amp; FN$1, DataRegularSeason20242025!$D$3:$D$1315, $A15)+SUMIFS(DataRegularSeason20242025!$AB$3:$AB$1315,DataRegularSeason20242025!$B$3:$B$1315, "&lt;=" &amp; FN$1, DataRegularSeason20242025!$E$3:$E$1315, $A15)</f>
        <v>18</v>
      </c>
      <c r="FO15">
        <f>SUMIFS(DataRegularSeason20242025!$AA$3:$AA$1315,DataRegularSeason20242025!$B$3:$B$1315, "&lt;=" &amp; FO$1, DataRegularSeason20242025!$D$3:$D$1315, $A15)+SUMIFS(DataRegularSeason20242025!$AB$3:$AB$1315,DataRegularSeason20242025!$B$3:$B$1315, "&lt;=" &amp; FO$1, DataRegularSeason20242025!$E$3:$E$1315, $A15)</f>
        <v>18</v>
      </c>
      <c r="FP15">
        <f>SUMIFS(DataRegularSeason20242025!$AA$3:$AA$1315,DataRegularSeason20242025!$B$3:$B$1315, "&lt;=" &amp; FP$1, DataRegularSeason20242025!$D$3:$D$1315, $A15)+SUMIFS(DataRegularSeason20242025!$AB$3:$AB$1315,DataRegularSeason20242025!$B$3:$B$1315, "&lt;=" &amp; FP$1, DataRegularSeason20242025!$E$3:$E$1315, $A15)</f>
        <v>18</v>
      </c>
      <c r="FQ15">
        <f>SUMIFS(DataRegularSeason20242025!$AA$3:$AA$1315,DataRegularSeason20242025!$B$3:$B$1315, "&lt;=" &amp; FQ$1, DataRegularSeason20242025!$D$3:$D$1315, $A15)+SUMIFS(DataRegularSeason20242025!$AB$3:$AB$1315,DataRegularSeason20242025!$B$3:$B$1315, "&lt;=" &amp; FQ$1, DataRegularSeason20242025!$E$3:$E$1315, $A15)</f>
        <v>18</v>
      </c>
      <c r="FR15">
        <f>SUMIFS(DataRegularSeason20242025!$AA$3:$AA$1315,DataRegularSeason20242025!$B$3:$B$1315, "&lt;=" &amp; FR$1, DataRegularSeason20242025!$D$3:$D$1315, $A15)+SUMIFS(DataRegularSeason20242025!$AB$3:$AB$1315,DataRegularSeason20242025!$B$3:$B$1315, "&lt;=" &amp; FR$1, DataRegularSeason20242025!$E$3:$E$1315, $A15)</f>
        <v>18</v>
      </c>
      <c r="FS15">
        <f>SUMIFS(DataRegularSeason20242025!$AA$3:$AA$1315,DataRegularSeason20242025!$B$3:$B$1315, "&lt;=" &amp; FS$1, DataRegularSeason20242025!$D$3:$D$1315, $A15)+SUMIFS(DataRegularSeason20242025!$AB$3:$AB$1315,DataRegularSeason20242025!$B$3:$B$1315, "&lt;=" &amp; FS$1, DataRegularSeason20242025!$E$3:$E$1315, $A15)</f>
        <v>18</v>
      </c>
      <c r="FT15">
        <f>SUMIFS(DataRegularSeason20242025!$AA$3:$AA$1315,DataRegularSeason20242025!$B$3:$B$1315, "&lt;=" &amp; FT$1, DataRegularSeason20242025!$D$3:$D$1315, $A15)+SUMIFS(DataRegularSeason20242025!$AB$3:$AB$1315,DataRegularSeason20242025!$B$3:$B$1315, "&lt;=" &amp; FT$1, DataRegularSeason20242025!$E$3:$E$1315, $A15)</f>
        <v>18</v>
      </c>
      <c r="FU15">
        <f>SUMIFS(DataRegularSeason20242025!$AA$3:$AA$1315,DataRegularSeason20242025!$B$3:$B$1315, "&lt;=" &amp; FU$1, DataRegularSeason20242025!$D$3:$D$1315, $A15)+SUMIFS(DataRegularSeason20242025!$AB$3:$AB$1315,DataRegularSeason20242025!$B$3:$B$1315, "&lt;=" &amp; FU$1, DataRegularSeason20242025!$E$3:$E$1315, $A15)</f>
        <v>18</v>
      </c>
      <c r="FV15">
        <f>SUMIFS(DataRegularSeason20242025!$AA$3:$AA$1315,DataRegularSeason20242025!$B$3:$B$1315, "&lt;=" &amp; FV$1, DataRegularSeason20242025!$D$3:$D$1315, $A15)+SUMIFS(DataRegularSeason20242025!$AB$3:$AB$1315,DataRegularSeason20242025!$B$3:$B$1315, "&lt;=" &amp; FV$1, DataRegularSeason20242025!$E$3:$E$1315, $A15)</f>
        <v>18</v>
      </c>
      <c r="FW15">
        <f>SUMIFS(DataRegularSeason20242025!$AA$3:$AA$1315,DataRegularSeason20242025!$B$3:$B$1315, "&lt;=" &amp; FW$1, DataRegularSeason20242025!$D$3:$D$1315, $A15)+SUMIFS(DataRegularSeason20242025!$AB$3:$AB$1315,DataRegularSeason20242025!$B$3:$B$1315, "&lt;=" &amp; FW$1, DataRegularSeason20242025!$E$3:$E$1315, $A15)</f>
        <v>18</v>
      </c>
      <c r="FX15">
        <f>SUMIFS(DataRegularSeason20242025!$AA$3:$AA$1315,DataRegularSeason20242025!$B$3:$B$1315, "&lt;=" &amp; FX$1, DataRegularSeason20242025!$D$3:$D$1315, $A15)+SUMIFS(DataRegularSeason20242025!$AB$3:$AB$1315,DataRegularSeason20242025!$B$3:$B$1315, "&lt;=" &amp; FX$1, DataRegularSeason20242025!$E$3:$E$1315, $A15)</f>
        <v>18</v>
      </c>
      <c r="FY15">
        <f>SUMIFS(DataRegularSeason20242025!$AA$3:$AA$1315,DataRegularSeason20242025!$B$3:$B$1315, "&lt;=" &amp; FY$1, DataRegularSeason20242025!$D$3:$D$1315, $A15)+SUMIFS(DataRegularSeason20242025!$AB$3:$AB$1315,DataRegularSeason20242025!$B$3:$B$1315, "&lt;=" &amp; FY$1, DataRegularSeason20242025!$E$3:$E$1315, $A15)</f>
        <v>18</v>
      </c>
      <c r="FZ15">
        <f>SUMIFS(DataRegularSeason20242025!$AA$3:$AA$1315,DataRegularSeason20242025!$B$3:$B$1315, "&lt;=" &amp; FZ$1, DataRegularSeason20242025!$D$3:$D$1315, $A15)+SUMIFS(DataRegularSeason20242025!$AB$3:$AB$1315,DataRegularSeason20242025!$B$3:$B$1315, "&lt;=" &amp; FZ$1, DataRegularSeason20242025!$E$3:$E$1315, $A15)</f>
        <v>18</v>
      </c>
      <c r="GA15">
        <f>SUMIFS(DataRegularSeason20242025!$AA$3:$AA$1315,DataRegularSeason20242025!$B$3:$B$1315, "&lt;=" &amp; GA$1, DataRegularSeason20242025!$D$3:$D$1315, $A15)+SUMIFS(DataRegularSeason20242025!$AB$3:$AB$1315,DataRegularSeason20242025!$B$3:$B$1315, "&lt;=" &amp; GA$1, DataRegularSeason20242025!$E$3:$E$1315, $A15)</f>
        <v>18</v>
      </c>
      <c r="GB15">
        <f>SUMIFS(DataRegularSeason20242025!$AA$3:$AA$1315,DataRegularSeason20242025!$B$3:$B$1315, "&lt;=" &amp; GB$1, DataRegularSeason20242025!$D$3:$D$1315, $A15)+SUMIFS(DataRegularSeason20242025!$AB$3:$AB$1315,DataRegularSeason20242025!$B$3:$B$1315, "&lt;=" &amp; GB$1, DataRegularSeason20242025!$E$3:$E$1315, $A15)</f>
        <v>18</v>
      </c>
      <c r="GC15">
        <f>SUMIFS(DataRegularSeason20242025!$AA$3:$AA$1315,DataRegularSeason20242025!$B$3:$B$1315, "&lt;=" &amp; GC$1, DataRegularSeason20242025!$D$3:$D$1315, $A15)+SUMIFS(DataRegularSeason20242025!$AB$3:$AB$1315,DataRegularSeason20242025!$B$3:$B$1315, "&lt;=" &amp; GC$1, DataRegularSeason20242025!$E$3:$E$1315, $A15)</f>
        <v>18</v>
      </c>
      <c r="GD15">
        <f>SUMIFS(DataRegularSeason20242025!$AA$3:$AA$1315,DataRegularSeason20242025!$B$3:$B$1315, "&lt;=" &amp; GD$1, DataRegularSeason20242025!$D$3:$D$1315, $A15)+SUMIFS(DataRegularSeason20242025!$AB$3:$AB$1315,DataRegularSeason20242025!$B$3:$B$1315, "&lt;=" &amp; GD$1, DataRegularSeason20242025!$E$3:$E$1315, $A15)</f>
        <v>18</v>
      </c>
      <c r="GE15">
        <f>SUMIFS(DataRegularSeason20242025!$AA$3:$AA$1315,DataRegularSeason20242025!$B$3:$B$1315, "&lt;=" &amp; GE$1, DataRegularSeason20242025!$D$3:$D$1315, $A15)+SUMIFS(DataRegularSeason20242025!$AB$3:$AB$1315,DataRegularSeason20242025!$B$3:$B$1315, "&lt;=" &amp; GE$1, DataRegularSeason20242025!$E$3:$E$1315, $A15)</f>
        <v>18</v>
      </c>
      <c r="GF15">
        <f>SUMIFS(DataRegularSeason20242025!$AA$3:$AA$1315,DataRegularSeason20242025!$B$3:$B$1315, "&lt;=" &amp; GF$1, DataRegularSeason20242025!$D$3:$D$1315, $A15)+SUMIFS(DataRegularSeason20242025!$AB$3:$AB$1315,DataRegularSeason20242025!$B$3:$B$1315, "&lt;=" &amp; GF$1, DataRegularSeason20242025!$E$3:$E$1315, $A15)</f>
        <v>18</v>
      </c>
      <c r="GG15">
        <f>SUMIFS(DataRegularSeason20242025!$AA$3:$AA$1315,DataRegularSeason20242025!$B$3:$B$1315, "&lt;=" &amp; GG$1, DataRegularSeason20242025!$D$3:$D$1315, $A15)+SUMIFS(DataRegularSeason20242025!$AB$3:$AB$1315,DataRegularSeason20242025!$B$3:$B$1315, "&lt;=" &amp; GG$1, DataRegularSeason20242025!$E$3:$E$1315, $A15)</f>
        <v>18</v>
      </c>
      <c r="GH15">
        <f>SUMIFS(DataRegularSeason20242025!$AA$3:$AA$1315,DataRegularSeason20242025!$B$3:$B$1315, "&lt;=" &amp; GH$1, DataRegularSeason20242025!$D$3:$D$1315, $A15)+SUMIFS(DataRegularSeason20242025!$AB$3:$AB$1315,DataRegularSeason20242025!$B$3:$B$1315, "&lt;=" &amp; GH$1, DataRegularSeason20242025!$E$3:$E$1315, $A15)</f>
        <v>18</v>
      </c>
      <c r="GI15">
        <f>SUMIFS(DataRegularSeason20242025!$AA$3:$AA$1315,DataRegularSeason20242025!$B$3:$B$1315, "&lt;=" &amp; GI$1, DataRegularSeason20242025!$D$3:$D$1315, $A15)+SUMIFS(DataRegularSeason20242025!$AB$3:$AB$1315,DataRegularSeason20242025!$B$3:$B$1315, "&lt;=" &amp; GI$1, DataRegularSeason20242025!$E$3:$E$1315, $A15)</f>
        <v>18</v>
      </c>
      <c r="GJ15">
        <f>SUMIFS(DataRegularSeason20242025!$AA$3:$AA$1315,DataRegularSeason20242025!$B$3:$B$1315, "&lt;=" &amp; GJ$1, DataRegularSeason20242025!$D$3:$D$1315, $A15)+SUMIFS(DataRegularSeason20242025!$AB$3:$AB$1315,DataRegularSeason20242025!$B$3:$B$1315, "&lt;=" &amp; GJ$1, DataRegularSeason20242025!$E$3:$E$1315, $A15)</f>
        <v>18</v>
      </c>
      <c r="GK15">
        <f>SUMIFS(DataRegularSeason20242025!$AA$3:$AA$1315,DataRegularSeason20242025!$B$3:$B$1315, "&lt;=" &amp; GK$1, DataRegularSeason20242025!$D$3:$D$1315, $A15)+SUMIFS(DataRegularSeason20242025!$AB$3:$AB$1315,DataRegularSeason20242025!$B$3:$B$1315, "&lt;=" &amp; GK$1, DataRegularSeason20242025!$E$3:$E$1315, $A15)</f>
        <v>18</v>
      </c>
      <c r="GL15">
        <f>SUMIFS(DataRegularSeason20242025!$AA$3:$AA$1315,DataRegularSeason20242025!$B$3:$B$1315, "&lt;=" &amp; GL$1, DataRegularSeason20242025!$D$3:$D$1315, $A15)+SUMIFS(DataRegularSeason20242025!$AB$3:$AB$1315,DataRegularSeason20242025!$B$3:$B$1315, "&lt;=" &amp; GL$1, DataRegularSeason20242025!$E$3:$E$1315, $A15)</f>
        <v>18</v>
      </c>
      <c r="GM15">
        <f>SUMIFS(DataRegularSeason20242025!$AA$3:$AA$1315,DataRegularSeason20242025!$B$3:$B$1315, "&lt;=" &amp; GM$1, DataRegularSeason20242025!$D$3:$D$1315, $A15)+SUMIFS(DataRegularSeason20242025!$AB$3:$AB$1315,DataRegularSeason20242025!$B$3:$B$1315, "&lt;=" &amp; GM$1, DataRegularSeason20242025!$E$3:$E$1315, $A15)</f>
        <v>18</v>
      </c>
      <c r="GN15">
        <f>SUMIFS(DataRegularSeason20242025!$AA$3:$AA$1315,DataRegularSeason20242025!$B$3:$B$1315, "&lt;=" &amp; GN$1, DataRegularSeason20242025!$D$3:$D$1315, $A15)+SUMIFS(DataRegularSeason20242025!$AB$3:$AB$1315,DataRegularSeason20242025!$B$3:$B$1315, "&lt;=" &amp; GN$1, DataRegularSeason20242025!$E$3:$E$1315, $A15)</f>
        <v>18</v>
      </c>
      <c r="GO15">
        <f>SUMIFS(DataRegularSeason20242025!$AA$3:$AA$1315,DataRegularSeason20242025!$B$3:$B$1315, "&lt;=" &amp; GO$1, DataRegularSeason20242025!$D$3:$D$1315, $A15)+SUMIFS(DataRegularSeason20242025!$AB$3:$AB$1315,DataRegularSeason20242025!$B$3:$B$1315, "&lt;=" &amp; GO$1, DataRegularSeason20242025!$E$3:$E$1315, $A15)</f>
        <v>18</v>
      </c>
      <c r="GP15">
        <f>SUMIFS(DataRegularSeason20242025!$AA$3:$AA$1315,DataRegularSeason20242025!$B$3:$B$1315, "&lt;=" &amp; GP$1, DataRegularSeason20242025!$D$3:$D$1315, $A15)+SUMIFS(DataRegularSeason20242025!$AB$3:$AB$1315,DataRegularSeason20242025!$B$3:$B$1315, "&lt;=" &amp; GP$1, DataRegularSeason20242025!$E$3:$E$1315, $A15)</f>
        <v>18</v>
      </c>
      <c r="GQ15">
        <f>SUMIFS(DataRegularSeason20242025!$AA$3:$AA$1315,DataRegularSeason20242025!$B$3:$B$1315, "&lt;=" &amp; GQ$1, DataRegularSeason20242025!$D$3:$D$1315, $A15)+SUMIFS(DataRegularSeason20242025!$AB$3:$AB$1315,DataRegularSeason20242025!$B$3:$B$1315, "&lt;=" &amp; GQ$1, DataRegularSeason20242025!$E$3:$E$1315, $A15)</f>
        <v>18</v>
      </c>
      <c r="GR15">
        <f>SUMIFS(DataRegularSeason20242025!$AA$3:$AA$1315,DataRegularSeason20242025!$B$3:$B$1315, "&lt;=" &amp; GR$1, DataRegularSeason20242025!$D$3:$D$1315, $A15)+SUMIFS(DataRegularSeason20242025!$AB$3:$AB$1315,DataRegularSeason20242025!$B$3:$B$1315, "&lt;=" &amp; GR$1, DataRegularSeason20242025!$E$3:$E$1315, $A15)</f>
        <v>18</v>
      </c>
      <c r="GS15">
        <f>SUMIFS(DataRegularSeason20242025!$AA$3:$AA$1315,DataRegularSeason20242025!$B$3:$B$1315, "&lt;=" &amp; GS$1, DataRegularSeason20242025!$D$3:$D$1315, $A15)+SUMIFS(DataRegularSeason20242025!$AB$3:$AB$1315,DataRegularSeason20242025!$B$3:$B$1315, "&lt;=" &amp; GS$1, DataRegularSeason20242025!$E$3:$E$1315, $A15)</f>
        <v>18</v>
      </c>
      <c r="GT15">
        <f>SUMIFS(DataRegularSeason20242025!$AA$3:$AA$1315,DataRegularSeason20242025!$B$3:$B$1315, "&lt;=" &amp; GT$1, DataRegularSeason20242025!$D$3:$D$1315, $A15)+SUMIFS(DataRegularSeason20242025!$AB$3:$AB$1315,DataRegularSeason20242025!$B$3:$B$1315, "&lt;=" &amp; GT$1, DataRegularSeason20242025!$E$3:$E$1315, $A15)</f>
        <v>18</v>
      </c>
      <c r="GU15">
        <f>SUMIFS(DataRegularSeason20242025!$AA$3:$AA$1315,DataRegularSeason20242025!$B$3:$B$1315, "&lt;=" &amp; GU$1, DataRegularSeason20242025!$D$3:$D$1315, $A15)+SUMIFS(DataRegularSeason20242025!$AB$3:$AB$1315,DataRegularSeason20242025!$B$3:$B$1315, "&lt;=" &amp; GU$1, DataRegularSeason20242025!$E$3:$E$1315, $A15)</f>
        <v>18</v>
      </c>
    </row>
    <row r="16" spans="1:275" x14ac:dyDescent="0.25">
      <c r="A16" t="s">
        <v>21</v>
      </c>
      <c r="B16" t="s">
        <v>98</v>
      </c>
      <c r="C16" t="s">
        <v>99</v>
      </c>
      <c r="D16">
        <f>SUMIFS(DataRegularSeason20242025!$AA$3:$AA$1315,DataRegularSeason20242025!$B$3:$B$1315, "&lt;=" &amp; D$1, DataRegularSeason20242025!$D$3:$D$1315, $A16)+SUMIFS(DataRegularSeason20242025!$AB$3:$AB$1315,DataRegularSeason20242025!$B$3:$B$1315, "&lt;=" &amp; D$1, DataRegularSeason20242025!$E$3:$E$1315, $A16)</f>
        <v>0</v>
      </c>
      <c r="E16">
        <f>SUMIFS(DataRegularSeason20242025!$AA$3:$AA$1315,DataRegularSeason20242025!$B$3:$B$1315, "&lt;=" &amp; E$1, DataRegularSeason20242025!$D$3:$D$1315, $A16)+SUMIFS(DataRegularSeason20242025!$AB$3:$AB$1315,DataRegularSeason20242025!$B$3:$B$1315, "&lt;=" &amp; E$1, DataRegularSeason20242025!$E$3:$E$1315, $A16)</f>
        <v>0</v>
      </c>
      <c r="F16">
        <f>SUMIFS(DataRegularSeason20242025!$AA$3:$AA$1315,DataRegularSeason20242025!$B$3:$B$1315, "&lt;=" &amp; F$1, DataRegularSeason20242025!$D$3:$D$1315, $A16)+SUMIFS(DataRegularSeason20242025!$AB$3:$AB$1315,DataRegularSeason20242025!$B$3:$B$1315, "&lt;=" &amp; F$1, DataRegularSeason20242025!$E$3:$E$1315, $A16)</f>
        <v>0</v>
      </c>
      <c r="G16">
        <f>SUMIFS(DataRegularSeason20242025!$AA$3:$AA$1315,DataRegularSeason20242025!$B$3:$B$1315, "&lt;=" &amp; G$1, DataRegularSeason20242025!$D$3:$D$1315, $A16)+SUMIFS(DataRegularSeason20242025!$AB$3:$AB$1315,DataRegularSeason20242025!$B$3:$B$1315, "&lt;=" &amp; G$1, DataRegularSeason20242025!$E$3:$E$1315, $A16)</f>
        <v>0</v>
      </c>
      <c r="H16">
        <f>SUMIFS(DataRegularSeason20242025!$AA$3:$AA$1315,DataRegularSeason20242025!$B$3:$B$1315, "&lt;=" &amp; H$1, DataRegularSeason20242025!$D$3:$D$1315, $A16)+SUMIFS(DataRegularSeason20242025!$AB$3:$AB$1315,DataRegularSeason20242025!$B$3:$B$1315, "&lt;=" &amp; H$1, DataRegularSeason20242025!$E$3:$E$1315, $A16)</f>
        <v>0</v>
      </c>
      <c r="I16">
        <f>SUMIFS(DataRegularSeason20242025!$AA$3:$AA$1315,DataRegularSeason20242025!$B$3:$B$1315, "&lt;=" &amp; I$1, DataRegularSeason20242025!$D$3:$D$1315, $A16)+SUMIFS(DataRegularSeason20242025!$AB$3:$AB$1315,DataRegularSeason20242025!$B$3:$B$1315, "&lt;=" &amp; I$1, DataRegularSeason20242025!$E$3:$E$1315, $A16)</f>
        <v>0</v>
      </c>
      <c r="J16">
        <f>SUMIFS(DataRegularSeason20242025!$AA$3:$AA$1315,DataRegularSeason20242025!$B$3:$B$1315, "&lt;=" &amp; J$1, DataRegularSeason20242025!$D$3:$D$1315, $A16)+SUMIFS(DataRegularSeason20242025!$AB$3:$AB$1315,DataRegularSeason20242025!$B$3:$B$1315, "&lt;=" &amp; J$1, DataRegularSeason20242025!$E$3:$E$1315, $A16)</f>
        <v>0</v>
      </c>
      <c r="K16">
        <f>SUMIFS(DataRegularSeason20242025!$AA$3:$AA$1315,DataRegularSeason20242025!$B$3:$B$1315, "&lt;=" &amp; K$1, DataRegularSeason20242025!$D$3:$D$1315, $A16)+SUMIFS(DataRegularSeason20242025!$AB$3:$AB$1315,DataRegularSeason20242025!$B$3:$B$1315, "&lt;=" &amp; K$1, DataRegularSeason20242025!$E$3:$E$1315, $A16)</f>
        <v>2</v>
      </c>
      <c r="L16">
        <f>SUMIFS(DataRegularSeason20242025!$AA$3:$AA$1315,DataRegularSeason20242025!$B$3:$B$1315, "&lt;=" &amp; L$1, DataRegularSeason20242025!$D$3:$D$1315, $A16)+SUMIFS(DataRegularSeason20242025!$AB$3:$AB$1315,DataRegularSeason20242025!$B$3:$B$1315, "&lt;=" &amp; L$1, DataRegularSeason20242025!$E$3:$E$1315, $A16)</f>
        <v>2</v>
      </c>
      <c r="M16">
        <f>SUMIFS(DataRegularSeason20242025!$AA$3:$AA$1315,DataRegularSeason20242025!$B$3:$B$1315, "&lt;=" &amp; M$1, DataRegularSeason20242025!$D$3:$D$1315, $A16)+SUMIFS(DataRegularSeason20242025!$AB$3:$AB$1315,DataRegularSeason20242025!$B$3:$B$1315, "&lt;=" &amp; M$1, DataRegularSeason20242025!$E$3:$E$1315, $A16)</f>
        <v>2</v>
      </c>
      <c r="N16">
        <f>SUMIFS(DataRegularSeason20242025!$AA$3:$AA$1315,DataRegularSeason20242025!$B$3:$B$1315, "&lt;=" &amp; N$1, DataRegularSeason20242025!$D$3:$D$1315, $A16)+SUMIFS(DataRegularSeason20242025!$AB$3:$AB$1315,DataRegularSeason20242025!$B$3:$B$1315, "&lt;=" &amp; N$1, DataRegularSeason20242025!$E$3:$E$1315, $A16)</f>
        <v>2</v>
      </c>
      <c r="O16">
        <f>SUMIFS(DataRegularSeason20242025!$AA$3:$AA$1315,DataRegularSeason20242025!$B$3:$B$1315, "&lt;=" &amp; O$1, DataRegularSeason20242025!$D$3:$D$1315, $A16)+SUMIFS(DataRegularSeason20242025!$AB$3:$AB$1315,DataRegularSeason20242025!$B$3:$B$1315, "&lt;=" &amp; O$1, DataRegularSeason20242025!$E$3:$E$1315, $A16)</f>
        <v>4</v>
      </c>
      <c r="P16">
        <f>SUMIFS(DataRegularSeason20242025!$AA$3:$AA$1315,DataRegularSeason20242025!$B$3:$B$1315, "&lt;=" &amp; P$1, DataRegularSeason20242025!$D$3:$D$1315, $A16)+SUMIFS(DataRegularSeason20242025!$AB$3:$AB$1315,DataRegularSeason20242025!$B$3:$B$1315, "&lt;=" &amp; P$1, DataRegularSeason20242025!$E$3:$E$1315, $A16)</f>
        <v>4</v>
      </c>
      <c r="Q16">
        <f>SUMIFS(DataRegularSeason20242025!$AA$3:$AA$1315,DataRegularSeason20242025!$B$3:$B$1315, "&lt;=" &amp; Q$1, DataRegularSeason20242025!$D$3:$D$1315, $A16)+SUMIFS(DataRegularSeason20242025!$AB$3:$AB$1315,DataRegularSeason20242025!$B$3:$B$1315, "&lt;=" &amp; Q$1, DataRegularSeason20242025!$E$3:$E$1315, $A16)</f>
        <v>6</v>
      </c>
      <c r="R16">
        <f>SUMIFS(DataRegularSeason20242025!$AA$3:$AA$1315,DataRegularSeason20242025!$B$3:$B$1315, "&lt;=" &amp; R$1, DataRegularSeason20242025!$D$3:$D$1315, $A16)+SUMIFS(DataRegularSeason20242025!$AB$3:$AB$1315,DataRegularSeason20242025!$B$3:$B$1315, "&lt;=" &amp; R$1, DataRegularSeason20242025!$E$3:$E$1315, $A16)</f>
        <v>6</v>
      </c>
      <c r="S16">
        <f>SUMIFS(DataRegularSeason20242025!$AA$3:$AA$1315,DataRegularSeason20242025!$B$3:$B$1315, "&lt;=" &amp; S$1, DataRegularSeason20242025!$D$3:$D$1315, $A16)+SUMIFS(DataRegularSeason20242025!$AB$3:$AB$1315,DataRegularSeason20242025!$B$3:$B$1315, "&lt;=" &amp; S$1, DataRegularSeason20242025!$E$3:$E$1315, $A16)</f>
        <v>6</v>
      </c>
      <c r="T16">
        <f>SUMIFS(DataRegularSeason20242025!$AA$3:$AA$1315,DataRegularSeason20242025!$B$3:$B$1315, "&lt;=" &amp; T$1, DataRegularSeason20242025!$D$3:$D$1315, $A16)+SUMIFS(DataRegularSeason20242025!$AB$3:$AB$1315,DataRegularSeason20242025!$B$3:$B$1315, "&lt;=" &amp; T$1, DataRegularSeason20242025!$E$3:$E$1315, $A16)</f>
        <v>6</v>
      </c>
      <c r="U16">
        <f>SUMIFS(DataRegularSeason20242025!$AA$3:$AA$1315,DataRegularSeason20242025!$B$3:$B$1315, "&lt;=" &amp; U$1, DataRegularSeason20242025!$D$3:$D$1315, $A16)+SUMIFS(DataRegularSeason20242025!$AB$3:$AB$1315,DataRegularSeason20242025!$B$3:$B$1315, "&lt;=" &amp; U$1, DataRegularSeason20242025!$E$3:$E$1315, $A16)</f>
        <v>6</v>
      </c>
      <c r="V16">
        <f>SUMIFS(DataRegularSeason20242025!$AA$3:$AA$1315,DataRegularSeason20242025!$B$3:$B$1315, "&lt;=" &amp; V$1, DataRegularSeason20242025!$D$3:$D$1315, $A16)+SUMIFS(DataRegularSeason20242025!$AB$3:$AB$1315,DataRegularSeason20242025!$B$3:$B$1315, "&lt;=" &amp; V$1, DataRegularSeason20242025!$E$3:$E$1315, $A16)</f>
        <v>6</v>
      </c>
      <c r="W16">
        <f>SUMIFS(DataRegularSeason20242025!$AA$3:$AA$1315,DataRegularSeason20242025!$B$3:$B$1315, "&lt;=" &amp; W$1, DataRegularSeason20242025!$D$3:$D$1315, $A16)+SUMIFS(DataRegularSeason20242025!$AB$3:$AB$1315,DataRegularSeason20242025!$B$3:$B$1315, "&lt;=" &amp; W$1, DataRegularSeason20242025!$E$3:$E$1315, $A16)</f>
        <v>7</v>
      </c>
      <c r="X16">
        <f>SUMIFS(DataRegularSeason20242025!$AA$3:$AA$1315,DataRegularSeason20242025!$B$3:$B$1315, "&lt;=" &amp; X$1, DataRegularSeason20242025!$D$3:$D$1315, $A16)+SUMIFS(DataRegularSeason20242025!$AB$3:$AB$1315,DataRegularSeason20242025!$B$3:$B$1315, "&lt;=" &amp; X$1, DataRegularSeason20242025!$E$3:$E$1315, $A16)</f>
        <v>7</v>
      </c>
      <c r="Y16">
        <f>SUMIFS(DataRegularSeason20242025!$AA$3:$AA$1315,DataRegularSeason20242025!$B$3:$B$1315, "&lt;=" &amp; Y$1, DataRegularSeason20242025!$D$3:$D$1315, $A16)+SUMIFS(DataRegularSeason20242025!$AB$3:$AB$1315,DataRegularSeason20242025!$B$3:$B$1315, "&lt;=" &amp; Y$1, DataRegularSeason20242025!$E$3:$E$1315, $A16)</f>
        <v>7</v>
      </c>
      <c r="Z16">
        <f>SUMIFS(DataRegularSeason20242025!$AA$3:$AA$1315,DataRegularSeason20242025!$B$3:$B$1315, "&lt;=" &amp; Z$1, DataRegularSeason20242025!$D$3:$D$1315, $A16)+SUMIFS(DataRegularSeason20242025!$AB$3:$AB$1315,DataRegularSeason20242025!$B$3:$B$1315, "&lt;=" &amp; Z$1, DataRegularSeason20242025!$E$3:$E$1315, $A16)</f>
        <v>7</v>
      </c>
      <c r="AA16">
        <f>SUMIFS(DataRegularSeason20242025!$AA$3:$AA$1315,DataRegularSeason20242025!$B$3:$B$1315, "&lt;=" &amp; AA$1, DataRegularSeason20242025!$D$3:$D$1315, $A16)+SUMIFS(DataRegularSeason20242025!$AB$3:$AB$1315,DataRegularSeason20242025!$B$3:$B$1315, "&lt;=" &amp; AA$1, DataRegularSeason20242025!$E$3:$E$1315, $A16)</f>
        <v>7</v>
      </c>
      <c r="AB16">
        <f>SUMIFS(DataRegularSeason20242025!$AA$3:$AA$1315,DataRegularSeason20242025!$B$3:$B$1315, "&lt;=" &amp; AB$1, DataRegularSeason20242025!$D$3:$D$1315, $A16)+SUMIFS(DataRegularSeason20242025!$AB$3:$AB$1315,DataRegularSeason20242025!$B$3:$B$1315, "&lt;=" &amp; AB$1, DataRegularSeason20242025!$E$3:$E$1315, $A16)</f>
        <v>7</v>
      </c>
      <c r="AC16">
        <f>SUMIFS(DataRegularSeason20242025!$AA$3:$AA$1315,DataRegularSeason20242025!$B$3:$B$1315, "&lt;=" &amp; AC$1, DataRegularSeason20242025!$D$3:$D$1315, $A16)+SUMIFS(DataRegularSeason20242025!$AB$3:$AB$1315,DataRegularSeason20242025!$B$3:$B$1315, "&lt;=" &amp; AC$1, DataRegularSeason20242025!$E$3:$E$1315, $A16)</f>
        <v>7</v>
      </c>
      <c r="AD16">
        <f>SUMIFS(DataRegularSeason20242025!$AA$3:$AA$1315,DataRegularSeason20242025!$B$3:$B$1315, "&lt;=" &amp; AD$1, DataRegularSeason20242025!$D$3:$D$1315, $A16)+SUMIFS(DataRegularSeason20242025!$AB$3:$AB$1315,DataRegularSeason20242025!$B$3:$B$1315, "&lt;=" &amp; AD$1, DataRegularSeason20242025!$E$3:$E$1315, $A16)</f>
        <v>7</v>
      </c>
      <c r="AE16">
        <f>SUMIFS(DataRegularSeason20242025!$AA$3:$AA$1315,DataRegularSeason20242025!$B$3:$B$1315, "&lt;=" &amp; AE$1, DataRegularSeason20242025!$D$3:$D$1315, $A16)+SUMIFS(DataRegularSeason20242025!$AB$3:$AB$1315,DataRegularSeason20242025!$B$3:$B$1315, "&lt;=" &amp; AE$1, DataRegularSeason20242025!$E$3:$E$1315, $A16)</f>
        <v>7</v>
      </c>
      <c r="AF16">
        <f>SUMIFS(DataRegularSeason20242025!$AA$3:$AA$1315,DataRegularSeason20242025!$B$3:$B$1315, "&lt;=" &amp; AF$1, DataRegularSeason20242025!$D$3:$D$1315, $A16)+SUMIFS(DataRegularSeason20242025!$AB$3:$AB$1315,DataRegularSeason20242025!$B$3:$B$1315, "&lt;=" &amp; AF$1, DataRegularSeason20242025!$E$3:$E$1315, $A16)</f>
        <v>9</v>
      </c>
      <c r="AG16">
        <f>SUMIFS(DataRegularSeason20242025!$AA$3:$AA$1315,DataRegularSeason20242025!$B$3:$B$1315, "&lt;=" &amp; AG$1, DataRegularSeason20242025!$D$3:$D$1315, $A16)+SUMIFS(DataRegularSeason20242025!$AB$3:$AB$1315,DataRegularSeason20242025!$B$3:$B$1315, "&lt;=" &amp; AG$1, DataRegularSeason20242025!$E$3:$E$1315, $A16)</f>
        <v>9</v>
      </c>
      <c r="AH16">
        <f>SUMIFS(DataRegularSeason20242025!$AA$3:$AA$1315,DataRegularSeason20242025!$B$3:$B$1315, "&lt;=" &amp; AH$1, DataRegularSeason20242025!$D$3:$D$1315, $A16)+SUMIFS(DataRegularSeason20242025!$AB$3:$AB$1315,DataRegularSeason20242025!$B$3:$B$1315, "&lt;=" &amp; AH$1, DataRegularSeason20242025!$E$3:$E$1315, $A16)</f>
        <v>11</v>
      </c>
      <c r="AI16">
        <f>SUMIFS(DataRegularSeason20242025!$AA$3:$AA$1315,DataRegularSeason20242025!$B$3:$B$1315, "&lt;=" &amp; AI$1, DataRegularSeason20242025!$D$3:$D$1315, $A16)+SUMIFS(DataRegularSeason20242025!$AB$3:$AB$1315,DataRegularSeason20242025!$B$3:$B$1315, "&lt;=" &amp; AI$1, DataRegularSeason20242025!$E$3:$E$1315, $A16)</f>
        <v>11</v>
      </c>
      <c r="AJ16">
        <f>SUMIFS(DataRegularSeason20242025!$AA$3:$AA$1315,DataRegularSeason20242025!$B$3:$B$1315, "&lt;=" &amp; AJ$1, DataRegularSeason20242025!$D$3:$D$1315, $A16)+SUMIFS(DataRegularSeason20242025!$AB$3:$AB$1315,DataRegularSeason20242025!$B$3:$B$1315, "&lt;=" &amp; AJ$1, DataRegularSeason20242025!$E$3:$E$1315, $A16)</f>
        <v>11</v>
      </c>
      <c r="AK16">
        <f>SUMIFS(DataRegularSeason20242025!$AA$3:$AA$1315,DataRegularSeason20242025!$B$3:$B$1315, "&lt;=" &amp; AK$1, DataRegularSeason20242025!$D$3:$D$1315, $A16)+SUMIFS(DataRegularSeason20242025!$AB$3:$AB$1315,DataRegularSeason20242025!$B$3:$B$1315, "&lt;=" &amp; AK$1, DataRegularSeason20242025!$E$3:$E$1315, $A16)</f>
        <v>12</v>
      </c>
      <c r="AL16">
        <f>SUMIFS(DataRegularSeason20242025!$AA$3:$AA$1315,DataRegularSeason20242025!$B$3:$B$1315, "&lt;=" &amp; AL$1, DataRegularSeason20242025!$D$3:$D$1315, $A16)+SUMIFS(DataRegularSeason20242025!$AB$3:$AB$1315,DataRegularSeason20242025!$B$3:$B$1315, "&lt;=" &amp; AL$1, DataRegularSeason20242025!$E$3:$E$1315, $A16)</f>
        <v>12</v>
      </c>
      <c r="AM16">
        <f>SUMIFS(DataRegularSeason20242025!$AA$3:$AA$1315,DataRegularSeason20242025!$B$3:$B$1315, "&lt;=" &amp; AM$1, DataRegularSeason20242025!$D$3:$D$1315, $A16)+SUMIFS(DataRegularSeason20242025!$AB$3:$AB$1315,DataRegularSeason20242025!$B$3:$B$1315, "&lt;=" &amp; AM$1, DataRegularSeason20242025!$E$3:$E$1315, $A16)</f>
        <v>12</v>
      </c>
      <c r="AN16">
        <f>SUMIFS(DataRegularSeason20242025!$AA$3:$AA$1315,DataRegularSeason20242025!$B$3:$B$1315, "&lt;=" &amp; AN$1, DataRegularSeason20242025!$D$3:$D$1315, $A16)+SUMIFS(DataRegularSeason20242025!$AB$3:$AB$1315,DataRegularSeason20242025!$B$3:$B$1315, "&lt;=" &amp; AN$1, DataRegularSeason20242025!$E$3:$E$1315, $A16)</f>
        <v>14</v>
      </c>
      <c r="AO16">
        <f>SUMIFS(DataRegularSeason20242025!$AA$3:$AA$1315,DataRegularSeason20242025!$B$3:$B$1315, "&lt;=" &amp; AO$1, DataRegularSeason20242025!$D$3:$D$1315, $A16)+SUMIFS(DataRegularSeason20242025!$AB$3:$AB$1315,DataRegularSeason20242025!$B$3:$B$1315, "&lt;=" &amp; AO$1, DataRegularSeason20242025!$E$3:$E$1315, $A16)</f>
        <v>14</v>
      </c>
      <c r="AP16">
        <f>SUMIFS(DataRegularSeason20242025!$AA$3:$AA$1315,DataRegularSeason20242025!$B$3:$B$1315, "&lt;=" &amp; AP$1, DataRegularSeason20242025!$D$3:$D$1315, $A16)+SUMIFS(DataRegularSeason20242025!$AB$3:$AB$1315,DataRegularSeason20242025!$B$3:$B$1315, "&lt;=" &amp; AP$1, DataRegularSeason20242025!$E$3:$E$1315, $A16)</f>
        <v>14</v>
      </c>
      <c r="AQ16">
        <f>SUMIFS(DataRegularSeason20242025!$AA$3:$AA$1315,DataRegularSeason20242025!$B$3:$B$1315, "&lt;=" &amp; AQ$1, DataRegularSeason20242025!$D$3:$D$1315, $A16)+SUMIFS(DataRegularSeason20242025!$AB$3:$AB$1315,DataRegularSeason20242025!$B$3:$B$1315, "&lt;=" &amp; AQ$1, DataRegularSeason20242025!$E$3:$E$1315, $A16)</f>
        <v>14</v>
      </c>
      <c r="AR16">
        <f>SUMIFS(DataRegularSeason20242025!$AA$3:$AA$1315,DataRegularSeason20242025!$B$3:$B$1315, "&lt;=" &amp; AR$1, DataRegularSeason20242025!$D$3:$D$1315, $A16)+SUMIFS(DataRegularSeason20242025!$AB$3:$AB$1315,DataRegularSeason20242025!$B$3:$B$1315, "&lt;=" &amp; AR$1, DataRegularSeason20242025!$E$3:$E$1315, $A16)</f>
        <v>14</v>
      </c>
      <c r="AS16">
        <f>SUMIFS(DataRegularSeason20242025!$AA$3:$AA$1315,DataRegularSeason20242025!$B$3:$B$1315, "&lt;=" &amp; AS$1, DataRegularSeason20242025!$D$3:$D$1315, $A16)+SUMIFS(DataRegularSeason20242025!$AB$3:$AB$1315,DataRegularSeason20242025!$B$3:$B$1315, "&lt;=" &amp; AS$1, DataRegularSeason20242025!$E$3:$E$1315, $A16)</f>
        <v>15</v>
      </c>
      <c r="AT16">
        <f>SUMIFS(DataRegularSeason20242025!$AA$3:$AA$1315,DataRegularSeason20242025!$B$3:$B$1315, "&lt;=" &amp; AT$1, DataRegularSeason20242025!$D$3:$D$1315, $A16)+SUMIFS(DataRegularSeason20242025!$AB$3:$AB$1315,DataRegularSeason20242025!$B$3:$B$1315, "&lt;=" &amp; AT$1, DataRegularSeason20242025!$E$3:$E$1315, $A16)</f>
        <v>15</v>
      </c>
      <c r="AU16">
        <f>SUMIFS(DataRegularSeason20242025!$AA$3:$AA$1315,DataRegularSeason20242025!$B$3:$B$1315, "&lt;=" &amp; AU$1, DataRegularSeason20242025!$D$3:$D$1315, $A16)+SUMIFS(DataRegularSeason20242025!$AB$3:$AB$1315,DataRegularSeason20242025!$B$3:$B$1315, "&lt;=" &amp; AU$1, DataRegularSeason20242025!$E$3:$E$1315, $A16)</f>
        <v>15</v>
      </c>
      <c r="AV16">
        <f>SUMIFS(DataRegularSeason20242025!$AA$3:$AA$1315,DataRegularSeason20242025!$B$3:$B$1315, "&lt;=" &amp; AV$1, DataRegularSeason20242025!$D$3:$D$1315, $A16)+SUMIFS(DataRegularSeason20242025!$AB$3:$AB$1315,DataRegularSeason20242025!$B$3:$B$1315, "&lt;=" &amp; AV$1, DataRegularSeason20242025!$E$3:$E$1315, $A16)</f>
        <v>17</v>
      </c>
      <c r="AW16">
        <f>SUMIFS(DataRegularSeason20242025!$AA$3:$AA$1315,DataRegularSeason20242025!$B$3:$B$1315, "&lt;=" &amp; AW$1, DataRegularSeason20242025!$D$3:$D$1315, $A16)+SUMIFS(DataRegularSeason20242025!$AB$3:$AB$1315,DataRegularSeason20242025!$B$3:$B$1315, "&lt;=" &amp; AW$1, DataRegularSeason20242025!$E$3:$E$1315, $A16)</f>
        <v>17</v>
      </c>
      <c r="AX16">
        <f>SUMIFS(DataRegularSeason20242025!$AA$3:$AA$1315,DataRegularSeason20242025!$B$3:$B$1315, "&lt;=" &amp; AX$1, DataRegularSeason20242025!$D$3:$D$1315, $A16)+SUMIFS(DataRegularSeason20242025!$AB$3:$AB$1315,DataRegularSeason20242025!$B$3:$B$1315, "&lt;=" &amp; AX$1, DataRegularSeason20242025!$E$3:$E$1315, $A16)</f>
        <v>17</v>
      </c>
      <c r="AY16">
        <f>SUMIFS(DataRegularSeason20242025!$AA$3:$AA$1315,DataRegularSeason20242025!$B$3:$B$1315, "&lt;=" &amp; AY$1, DataRegularSeason20242025!$D$3:$D$1315, $A16)+SUMIFS(DataRegularSeason20242025!$AB$3:$AB$1315,DataRegularSeason20242025!$B$3:$B$1315, "&lt;=" &amp; AY$1, DataRegularSeason20242025!$E$3:$E$1315, $A16)</f>
        <v>18</v>
      </c>
      <c r="AZ16">
        <f>SUMIFS(DataRegularSeason20242025!$AA$3:$AA$1315,DataRegularSeason20242025!$B$3:$B$1315, "&lt;=" &amp; AZ$1, DataRegularSeason20242025!$D$3:$D$1315, $A16)+SUMIFS(DataRegularSeason20242025!$AB$3:$AB$1315,DataRegularSeason20242025!$B$3:$B$1315, "&lt;=" &amp; AZ$1, DataRegularSeason20242025!$E$3:$E$1315, $A16)</f>
        <v>18</v>
      </c>
      <c r="BA16">
        <f>SUMIFS(DataRegularSeason20242025!$AA$3:$AA$1315,DataRegularSeason20242025!$B$3:$B$1315, "&lt;=" &amp; BA$1, DataRegularSeason20242025!$D$3:$D$1315, $A16)+SUMIFS(DataRegularSeason20242025!$AB$3:$AB$1315,DataRegularSeason20242025!$B$3:$B$1315, "&lt;=" &amp; BA$1, DataRegularSeason20242025!$E$3:$E$1315, $A16)</f>
        <v>18</v>
      </c>
      <c r="BB16">
        <f>SUMIFS(DataRegularSeason20242025!$AA$3:$AA$1315,DataRegularSeason20242025!$B$3:$B$1315, "&lt;=" &amp; BB$1, DataRegularSeason20242025!$D$3:$D$1315, $A16)+SUMIFS(DataRegularSeason20242025!$AB$3:$AB$1315,DataRegularSeason20242025!$B$3:$B$1315, "&lt;=" &amp; BB$1, DataRegularSeason20242025!$E$3:$E$1315, $A16)</f>
        <v>18</v>
      </c>
      <c r="BC16">
        <f>SUMIFS(DataRegularSeason20242025!$AA$3:$AA$1315,DataRegularSeason20242025!$B$3:$B$1315, "&lt;=" &amp; BC$1, DataRegularSeason20242025!$D$3:$D$1315, $A16)+SUMIFS(DataRegularSeason20242025!$AB$3:$AB$1315,DataRegularSeason20242025!$B$3:$B$1315, "&lt;=" &amp; BC$1, DataRegularSeason20242025!$E$3:$E$1315, $A16)</f>
        <v>18</v>
      </c>
      <c r="BD16">
        <f>SUMIFS(DataRegularSeason20242025!$AA$3:$AA$1315,DataRegularSeason20242025!$B$3:$B$1315, "&lt;=" &amp; BD$1, DataRegularSeason20242025!$D$3:$D$1315, $A16)+SUMIFS(DataRegularSeason20242025!$AB$3:$AB$1315,DataRegularSeason20242025!$B$3:$B$1315, "&lt;=" &amp; BD$1, DataRegularSeason20242025!$E$3:$E$1315, $A16)</f>
        <v>18</v>
      </c>
      <c r="BE16">
        <f>SUMIFS(DataRegularSeason20242025!$AA$3:$AA$1315,DataRegularSeason20242025!$B$3:$B$1315, "&lt;=" &amp; BE$1, DataRegularSeason20242025!$D$3:$D$1315, $A16)+SUMIFS(DataRegularSeason20242025!$AB$3:$AB$1315,DataRegularSeason20242025!$B$3:$B$1315, "&lt;=" &amp; BE$1, DataRegularSeason20242025!$E$3:$E$1315, $A16)</f>
        <v>18</v>
      </c>
      <c r="BF16">
        <f>SUMIFS(DataRegularSeason20242025!$AA$3:$AA$1315,DataRegularSeason20242025!$B$3:$B$1315, "&lt;=" &amp; BF$1, DataRegularSeason20242025!$D$3:$D$1315, $A16)+SUMIFS(DataRegularSeason20242025!$AB$3:$AB$1315,DataRegularSeason20242025!$B$3:$B$1315, "&lt;=" &amp; BF$1, DataRegularSeason20242025!$E$3:$E$1315, $A16)</f>
        <v>18</v>
      </c>
      <c r="BG16">
        <f>SUMIFS(DataRegularSeason20242025!$AA$3:$AA$1315,DataRegularSeason20242025!$B$3:$B$1315, "&lt;=" &amp; BG$1, DataRegularSeason20242025!$D$3:$D$1315, $A16)+SUMIFS(DataRegularSeason20242025!$AB$3:$AB$1315,DataRegularSeason20242025!$B$3:$B$1315, "&lt;=" &amp; BG$1, DataRegularSeason20242025!$E$3:$E$1315, $A16)</f>
        <v>18</v>
      </c>
      <c r="BH16">
        <f>SUMIFS(DataRegularSeason20242025!$AA$3:$AA$1315,DataRegularSeason20242025!$B$3:$B$1315, "&lt;=" &amp; BH$1, DataRegularSeason20242025!$D$3:$D$1315, $A16)+SUMIFS(DataRegularSeason20242025!$AB$3:$AB$1315,DataRegularSeason20242025!$B$3:$B$1315, "&lt;=" &amp; BH$1, DataRegularSeason20242025!$E$3:$E$1315, $A16)</f>
        <v>18</v>
      </c>
      <c r="BI16">
        <f>SUMIFS(DataRegularSeason20242025!$AA$3:$AA$1315,DataRegularSeason20242025!$B$3:$B$1315, "&lt;=" &amp; BI$1, DataRegularSeason20242025!$D$3:$D$1315, $A16)+SUMIFS(DataRegularSeason20242025!$AB$3:$AB$1315,DataRegularSeason20242025!$B$3:$B$1315, "&lt;=" &amp; BI$1, DataRegularSeason20242025!$E$3:$E$1315, $A16)</f>
        <v>18</v>
      </c>
      <c r="BJ16">
        <f>SUMIFS(DataRegularSeason20242025!$AA$3:$AA$1315,DataRegularSeason20242025!$B$3:$B$1315, "&lt;=" &amp; BJ$1, DataRegularSeason20242025!$D$3:$D$1315, $A16)+SUMIFS(DataRegularSeason20242025!$AB$3:$AB$1315,DataRegularSeason20242025!$B$3:$B$1315, "&lt;=" &amp; BJ$1, DataRegularSeason20242025!$E$3:$E$1315, $A16)</f>
        <v>18</v>
      </c>
      <c r="BK16">
        <f>SUMIFS(DataRegularSeason20242025!$AA$3:$AA$1315,DataRegularSeason20242025!$B$3:$B$1315, "&lt;=" &amp; BK$1, DataRegularSeason20242025!$D$3:$D$1315, $A16)+SUMIFS(DataRegularSeason20242025!$AB$3:$AB$1315,DataRegularSeason20242025!$B$3:$B$1315, "&lt;=" &amp; BK$1, DataRegularSeason20242025!$E$3:$E$1315, $A16)</f>
        <v>18</v>
      </c>
      <c r="BL16">
        <f>SUMIFS(DataRegularSeason20242025!$AA$3:$AA$1315,DataRegularSeason20242025!$B$3:$B$1315, "&lt;=" &amp; BL$1, DataRegularSeason20242025!$D$3:$D$1315, $A16)+SUMIFS(DataRegularSeason20242025!$AB$3:$AB$1315,DataRegularSeason20242025!$B$3:$B$1315, "&lt;=" &amp; BL$1, DataRegularSeason20242025!$E$3:$E$1315, $A16)</f>
        <v>18</v>
      </c>
      <c r="BM16">
        <f>SUMIFS(DataRegularSeason20242025!$AA$3:$AA$1315,DataRegularSeason20242025!$B$3:$B$1315, "&lt;=" &amp; BM$1, DataRegularSeason20242025!$D$3:$D$1315, $A16)+SUMIFS(DataRegularSeason20242025!$AB$3:$AB$1315,DataRegularSeason20242025!$B$3:$B$1315, "&lt;=" &amp; BM$1, DataRegularSeason20242025!$E$3:$E$1315, $A16)</f>
        <v>18</v>
      </c>
      <c r="BN16">
        <f>SUMIFS(DataRegularSeason20242025!$AA$3:$AA$1315,DataRegularSeason20242025!$B$3:$B$1315, "&lt;=" &amp; BN$1, DataRegularSeason20242025!$D$3:$D$1315, $A16)+SUMIFS(DataRegularSeason20242025!$AB$3:$AB$1315,DataRegularSeason20242025!$B$3:$B$1315, "&lt;=" &amp; BN$1, DataRegularSeason20242025!$E$3:$E$1315, $A16)</f>
        <v>18</v>
      </c>
      <c r="BO16">
        <f>SUMIFS(DataRegularSeason20242025!$AA$3:$AA$1315,DataRegularSeason20242025!$B$3:$B$1315, "&lt;=" &amp; BO$1, DataRegularSeason20242025!$D$3:$D$1315, $A16)+SUMIFS(DataRegularSeason20242025!$AB$3:$AB$1315,DataRegularSeason20242025!$B$3:$B$1315, "&lt;=" &amp; BO$1, DataRegularSeason20242025!$E$3:$E$1315, $A16)</f>
        <v>18</v>
      </c>
      <c r="BP16">
        <f>SUMIFS(DataRegularSeason20242025!$AA$3:$AA$1315,DataRegularSeason20242025!$B$3:$B$1315, "&lt;=" &amp; BP$1, DataRegularSeason20242025!$D$3:$D$1315, $A16)+SUMIFS(DataRegularSeason20242025!$AB$3:$AB$1315,DataRegularSeason20242025!$B$3:$B$1315, "&lt;=" &amp; BP$1, DataRegularSeason20242025!$E$3:$E$1315, $A16)</f>
        <v>18</v>
      </c>
      <c r="BQ16">
        <f>SUMIFS(DataRegularSeason20242025!$AA$3:$AA$1315,DataRegularSeason20242025!$B$3:$B$1315, "&lt;=" &amp; BQ$1, DataRegularSeason20242025!$D$3:$D$1315, $A16)+SUMIFS(DataRegularSeason20242025!$AB$3:$AB$1315,DataRegularSeason20242025!$B$3:$B$1315, "&lt;=" &amp; BQ$1, DataRegularSeason20242025!$E$3:$E$1315, $A16)</f>
        <v>18</v>
      </c>
      <c r="BR16">
        <f>SUMIFS(DataRegularSeason20242025!$AA$3:$AA$1315,DataRegularSeason20242025!$B$3:$B$1315, "&lt;=" &amp; BR$1, DataRegularSeason20242025!$D$3:$D$1315, $A16)+SUMIFS(DataRegularSeason20242025!$AB$3:$AB$1315,DataRegularSeason20242025!$B$3:$B$1315, "&lt;=" &amp; BR$1, DataRegularSeason20242025!$E$3:$E$1315, $A16)</f>
        <v>18</v>
      </c>
      <c r="BS16">
        <f>SUMIFS(DataRegularSeason20242025!$AA$3:$AA$1315,DataRegularSeason20242025!$B$3:$B$1315, "&lt;=" &amp; BS$1, DataRegularSeason20242025!$D$3:$D$1315, $A16)+SUMIFS(DataRegularSeason20242025!$AB$3:$AB$1315,DataRegularSeason20242025!$B$3:$B$1315, "&lt;=" &amp; BS$1, DataRegularSeason20242025!$E$3:$E$1315, $A16)</f>
        <v>18</v>
      </c>
      <c r="BT16">
        <f>SUMIFS(DataRegularSeason20242025!$AA$3:$AA$1315,DataRegularSeason20242025!$B$3:$B$1315, "&lt;=" &amp; BT$1, DataRegularSeason20242025!$D$3:$D$1315, $A16)+SUMIFS(DataRegularSeason20242025!$AB$3:$AB$1315,DataRegularSeason20242025!$B$3:$B$1315, "&lt;=" &amp; BT$1, DataRegularSeason20242025!$E$3:$E$1315, $A16)</f>
        <v>18</v>
      </c>
      <c r="BU16">
        <f>SUMIFS(DataRegularSeason20242025!$AA$3:$AA$1315,DataRegularSeason20242025!$B$3:$B$1315, "&lt;=" &amp; BU$1, DataRegularSeason20242025!$D$3:$D$1315, $A16)+SUMIFS(DataRegularSeason20242025!$AB$3:$AB$1315,DataRegularSeason20242025!$B$3:$B$1315, "&lt;=" &amp; BU$1, DataRegularSeason20242025!$E$3:$E$1315, $A16)</f>
        <v>18</v>
      </c>
      <c r="BV16">
        <f>SUMIFS(DataRegularSeason20242025!$AA$3:$AA$1315,DataRegularSeason20242025!$B$3:$B$1315, "&lt;=" &amp; BV$1, DataRegularSeason20242025!$D$3:$D$1315, $A16)+SUMIFS(DataRegularSeason20242025!$AB$3:$AB$1315,DataRegularSeason20242025!$B$3:$B$1315, "&lt;=" &amp; BV$1, DataRegularSeason20242025!$E$3:$E$1315, $A16)</f>
        <v>18</v>
      </c>
      <c r="BW16">
        <f>SUMIFS(DataRegularSeason20242025!$AA$3:$AA$1315,DataRegularSeason20242025!$B$3:$B$1315, "&lt;=" &amp; BW$1, DataRegularSeason20242025!$D$3:$D$1315, $A16)+SUMIFS(DataRegularSeason20242025!$AB$3:$AB$1315,DataRegularSeason20242025!$B$3:$B$1315, "&lt;=" &amp; BW$1, DataRegularSeason20242025!$E$3:$E$1315, $A16)</f>
        <v>18</v>
      </c>
      <c r="BX16">
        <f>SUMIFS(DataRegularSeason20242025!$AA$3:$AA$1315,DataRegularSeason20242025!$B$3:$B$1315, "&lt;=" &amp; BX$1, DataRegularSeason20242025!$D$3:$D$1315, $A16)+SUMIFS(DataRegularSeason20242025!$AB$3:$AB$1315,DataRegularSeason20242025!$B$3:$B$1315, "&lt;=" &amp; BX$1, DataRegularSeason20242025!$E$3:$E$1315, $A16)</f>
        <v>18</v>
      </c>
      <c r="BY16">
        <f>SUMIFS(DataRegularSeason20242025!$AA$3:$AA$1315,DataRegularSeason20242025!$B$3:$B$1315, "&lt;=" &amp; BY$1, DataRegularSeason20242025!$D$3:$D$1315, $A16)+SUMIFS(DataRegularSeason20242025!$AB$3:$AB$1315,DataRegularSeason20242025!$B$3:$B$1315, "&lt;=" &amp; BY$1, DataRegularSeason20242025!$E$3:$E$1315, $A16)</f>
        <v>18</v>
      </c>
      <c r="BZ16">
        <f>SUMIFS(DataRegularSeason20242025!$AA$3:$AA$1315,DataRegularSeason20242025!$B$3:$B$1315, "&lt;=" &amp; BZ$1, DataRegularSeason20242025!$D$3:$D$1315, $A16)+SUMIFS(DataRegularSeason20242025!$AB$3:$AB$1315,DataRegularSeason20242025!$B$3:$B$1315, "&lt;=" &amp; BZ$1, DataRegularSeason20242025!$E$3:$E$1315, $A16)</f>
        <v>18</v>
      </c>
      <c r="CA16">
        <f>SUMIFS(DataRegularSeason20242025!$AA$3:$AA$1315,DataRegularSeason20242025!$B$3:$B$1315, "&lt;=" &amp; CA$1, DataRegularSeason20242025!$D$3:$D$1315, $A16)+SUMIFS(DataRegularSeason20242025!$AB$3:$AB$1315,DataRegularSeason20242025!$B$3:$B$1315, "&lt;=" &amp; CA$1, DataRegularSeason20242025!$E$3:$E$1315, $A16)</f>
        <v>18</v>
      </c>
      <c r="CB16">
        <f>SUMIFS(DataRegularSeason20242025!$AA$3:$AA$1315,DataRegularSeason20242025!$B$3:$B$1315, "&lt;=" &amp; CB$1, DataRegularSeason20242025!$D$3:$D$1315, $A16)+SUMIFS(DataRegularSeason20242025!$AB$3:$AB$1315,DataRegularSeason20242025!$B$3:$B$1315, "&lt;=" &amp; CB$1, DataRegularSeason20242025!$E$3:$E$1315, $A16)</f>
        <v>18</v>
      </c>
      <c r="CC16">
        <f>SUMIFS(DataRegularSeason20242025!$AA$3:$AA$1315,DataRegularSeason20242025!$B$3:$B$1315, "&lt;=" &amp; CC$1, DataRegularSeason20242025!$D$3:$D$1315, $A16)+SUMIFS(DataRegularSeason20242025!$AB$3:$AB$1315,DataRegularSeason20242025!$B$3:$B$1315, "&lt;=" &amp; CC$1, DataRegularSeason20242025!$E$3:$E$1315, $A16)</f>
        <v>18</v>
      </c>
      <c r="CD16">
        <f>SUMIFS(DataRegularSeason20242025!$AA$3:$AA$1315,DataRegularSeason20242025!$B$3:$B$1315, "&lt;=" &amp; CD$1, DataRegularSeason20242025!$D$3:$D$1315, $A16)+SUMIFS(DataRegularSeason20242025!$AB$3:$AB$1315,DataRegularSeason20242025!$B$3:$B$1315, "&lt;=" &amp; CD$1, DataRegularSeason20242025!$E$3:$E$1315, $A16)</f>
        <v>18</v>
      </c>
      <c r="CE16">
        <f>SUMIFS(DataRegularSeason20242025!$AA$3:$AA$1315,DataRegularSeason20242025!$B$3:$B$1315, "&lt;=" &amp; CE$1, DataRegularSeason20242025!$D$3:$D$1315, $A16)+SUMIFS(DataRegularSeason20242025!$AB$3:$AB$1315,DataRegularSeason20242025!$B$3:$B$1315, "&lt;=" &amp; CE$1, DataRegularSeason20242025!$E$3:$E$1315, $A16)</f>
        <v>18</v>
      </c>
      <c r="CF16">
        <f>SUMIFS(DataRegularSeason20242025!$AA$3:$AA$1315,DataRegularSeason20242025!$B$3:$B$1315, "&lt;=" &amp; CF$1, DataRegularSeason20242025!$D$3:$D$1315, $A16)+SUMIFS(DataRegularSeason20242025!$AB$3:$AB$1315,DataRegularSeason20242025!$B$3:$B$1315, "&lt;=" &amp; CF$1, DataRegularSeason20242025!$E$3:$E$1315, $A16)</f>
        <v>18</v>
      </c>
      <c r="CG16">
        <f>SUMIFS(DataRegularSeason20242025!$AA$3:$AA$1315,DataRegularSeason20242025!$B$3:$B$1315, "&lt;=" &amp; CG$1, DataRegularSeason20242025!$D$3:$D$1315, $A16)+SUMIFS(DataRegularSeason20242025!$AB$3:$AB$1315,DataRegularSeason20242025!$B$3:$B$1315, "&lt;=" &amp; CG$1, DataRegularSeason20242025!$E$3:$E$1315, $A16)</f>
        <v>18</v>
      </c>
      <c r="CH16">
        <f>SUMIFS(DataRegularSeason20242025!$AA$3:$AA$1315,DataRegularSeason20242025!$B$3:$B$1315, "&lt;=" &amp; CH$1, DataRegularSeason20242025!$D$3:$D$1315, $A16)+SUMIFS(DataRegularSeason20242025!$AB$3:$AB$1315,DataRegularSeason20242025!$B$3:$B$1315, "&lt;=" &amp; CH$1, DataRegularSeason20242025!$E$3:$E$1315, $A16)</f>
        <v>18</v>
      </c>
      <c r="CI16">
        <f>SUMIFS(DataRegularSeason20242025!$AA$3:$AA$1315,DataRegularSeason20242025!$B$3:$B$1315, "&lt;=" &amp; CI$1, DataRegularSeason20242025!$D$3:$D$1315, $A16)+SUMIFS(DataRegularSeason20242025!$AB$3:$AB$1315,DataRegularSeason20242025!$B$3:$B$1315, "&lt;=" &amp; CI$1, DataRegularSeason20242025!$E$3:$E$1315, $A16)</f>
        <v>18</v>
      </c>
      <c r="CJ16">
        <f>SUMIFS(DataRegularSeason20242025!$AA$3:$AA$1315,DataRegularSeason20242025!$B$3:$B$1315, "&lt;=" &amp; CJ$1, DataRegularSeason20242025!$D$3:$D$1315, $A16)+SUMIFS(DataRegularSeason20242025!$AB$3:$AB$1315,DataRegularSeason20242025!$B$3:$B$1315, "&lt;=" &amp; CJ$1, DataRegularSeason20242025!$E$3:$E$1315, $A16)</f>
        <v>18</v>
      </c>
      <c r="CK16">
        <f>SUMIFS(DataRegularSeason20242025!$AA$3:$AA$1315,DataRegularSeason20242025!$B$3:$B$1315, "&lt;=" &amp; CK$1, DataRegularSeason20242025!$D$3:$D$1315, $A16)+SUMIFS(DataRegularSeason20242025!$AB$3:$AB$1315,DataRegularSeason20242025!$B$3:$B$1315, "&lt;=" &amp; CK$1, DataRegularSeason20242025!$E$3:$E$1315, $A16)</f>
        <v>18</v>
      </c>
      <c r="CL16">
        <f>SUMIFS(DataRegularSeason20242025!$AA$3:$AA$1315,DataRegularSeason20242025!$B$3:$B$1315, "&lt;=" &amp; CL$1, DataRegularSeason20242025!$D$3:$D$1315, $A16)+SUMIFS(DataRegularSeason20242025!$AB$3:$AB$1315,DataRegularSeason20242025!$B$3:$B$1315, "&lt;=" &amp; CL$1, DataRegularSeason20242025!$E$3:$E$1315, $A16)</f>
        <v>18</v>
      </c>
      <c r="CM16">
        <f>SUMIFS(DataRegularSeason20242025!$AA$3:$AA$1315,DataRegularSeason20242025!$B$3:$B$1315, "&lt;=" &amp; CM$1, DataRegularSeason20242025!$D$3:$D$1315, $A16)+SUMIFS(DataRegularSeason20242025!$AB$3:$AB$1315,DataRegularSeason20242025!$B$3:$B$1315, "&lt;=" &amp; CM$1, DataRegularSeason20242025!$E$3:$E$1315, $A16)</f>
        <v>18</v>
      </c>
      <c r="CN16">
        <f>SUMIFS(DataRegularSeason20242025!$AA$3:$AA$1315,DataRegularSeason20242025!$B$3:$B$1315, "&lt;=" &amp; CN$1, DataRegularSeason20242025!$D$3:$D$1315, $A16)+SUMIFS(DataRegularSeason20242025!$AB$3:$AB$1315,DataRegularSeason20242025!$B$3:$B$1315, "&lt;=" &amp; CN$1, DataRegularSeason20242025!$E$3:$E$1315, $A16)</f>
        <v>18</v>
      </c>
      <c r="CO16">
        <f>SUMIFS(DataRegularSeason20242025!$AA$3:$AA$1315,DataRegularSeason20242025!$B$3:$B$1315, "&lt;=" &amp; CO$1, DataRegularSeason20242025!$D$3:$D$1315, $A16)+SUMIFS(DataRegularSeason20242025!$AB$3:$AB$1315,DataRegularSeason20242025!$B$3:$B$1315, "&lt;=" &amp; CO$1, DataRegularSeason20242025!$E$3:$E$1315, $A16)</f>
        <v>18</v>
      </c>
      <c r="CP16">
        <f>SUMIFS(DataRegularSeason20242025!$AA$3:$AA$1315,DataRegularSeason20242025!$B$3:$B$1315, "&lt;=" &amp; CP$1, DataRegularSeason20242025!$D$3:$D$1315, $A16)+SUMIFS(DataRegularSeason20242025!$AB$3:$AB$1315,DataRegularSeason20242025!$B$3:$B$1315, "&lt;=" &amp; CP$1, DataRegularSeason20242025!$E$3:$E$1315, $A16)</f>
        <v>18</v>
      </c>
      <c r="CQ16">
        <f>SUMIFS(DataRegularSeason20242025!$AA$3:$AA$1315,DataRegularSeason20242025!$B$3:$B$1315, "&lt;=" &amp; CQ$1, DataRegularSeason20242025!$D$3:$D$1315, $A16)+SUMIFS(DataRegularSeason20242025!$AB$3:$AB$1315,DataRegularSeason20242025!$B$3:$B$1315, "&lt;=" &amp; CQ$1, DataRegularSeason20242025!$E$3:$E$1315, $A16)</f>
        <v>18</v>
      </c>
      <c r="CR16">
        <f>SUMIFS(DataRegularSeason20242025!$AA$3:$AA$1315,DataRegularSeason20242025!$B$3:$B$1315, "&lt;=" &amp; CR$1, DataRegularSeason20242025!$D$3:$D$1315, $A16)+SUMIFS(DataRegularSeason20242025!$AB$3:$AB$1315,DataRegularSeason20242025!$B$3:$B$1315, "&lt;=" &amp; CR$1, DataRegularSeason20242025!$E$3:$E$1315, $A16)</f>
        <v>18</v>
      </c>
      <c r="CS16">
        <f>SUMIFS(DataRegularSeason20242025!$AA$3:$AA$1315,DataRegularSeason20242025!$B$3:$B$1315, "&lt;=" &amp; CS$1, DataRegularSeason20242025!$D$3:$D$1315, $A16)+SUMIFS(DataRegularSeason20242025!$AB$3:$AB$1315,DataRegularSeason20242025!$B$3:$B$1315, "&lt;=" &amp; CS$1, DataRegularSeason20242025!$E$3:$E$1315, $A16)</f>
        <v>18</v>
      </c>
      <c r="CT16">
        <f>SUMIFS(DataRegularSeason20242025!$AA$3:$AA$1315,DataRegularSeason20242025!$B$3:$B$1315, "&lt;=" &amp; CT$1, DataRegularSeason20242025!$D$3:$D$1315, $A16)+SUMIFS(DataRegularSeason20242025!$AB$3:$AB$1315,DataRegularSeason20242025!$B$3:$B$1315, "&lt;=" &amp; CT$1, DataRegularSeason20242025!$E$3:$E$1315, $A16)</f>
        <v>18</v>
      </c>
      <c r="CU16">
        <f>SUMIFS(DataRegularSeason20242025!$AA$3:$AA$1315,DataRegularSeason20242025!$B$3:$B$1315, "&lt;=" &amp; CU$1, DataRegularSeason20242025!$D$3:$D$1315, $A16)+SUMIFS(DataRegularSeason20242025!$AB$3:$AB$1315,DataRegularSeason20242025!$B$3:$B$1315, "&lt;=" &amp; CU$1, DataRegularSeason20242025!$E$3:$E$1315, $A16)</f>
        <v>18</v>
      </c>
      <c r="CV16">
        <f>SUMIFS(DataRegularSeason20242025!$AA$3:$AA$1315,DataRegularSeason20242025!$B$3:$B$1315, "&lt;=" &amp; CV$1, DataRegularSeason20242025!$D$3:$D$1315, $A16)+SUMIFS(DataRegularSeason20242025!$AB$3:$AB$1315,DataRegularSeason20242025!$B$3:$B$1315, "&lt;=" &amp; CV$1, DataRegularSeason20242025!$E$3:$E$1315, $A16)</f>
        <v>18</v>
      </c>
      <c r="CW16">
        <f>SUMIFS(DataRegularSeason20242025!$AA$3:$AA$1315,DataRegularSeason20242025!$B$3:$B$1315, "&lt;=" &amp; CW$1, DataRegularSeason20242025!$D$3:$D$1315, $A16)+SUMIFS(DataRegularSeason20242025!$AB$3:$AB$1315,DataRegularSeason20242025!$B$3:$B$1315, "&lt;=" &amp; CW$1, DataRegularSeason20242025!$E$3:$E$1315, $A16)</f>
        <v>18</v>
      </c>
      <c r="CX16">
        <f>SUMIFS(DataRegularSeason20242025!$AA$3:$AA$1315,DataRegularSeason20242025!$B$3:$B$1315, "&lt;=" &amp; CX$1, DataRegularSeason20242025!$D$3:$D$1315, $A16)+SUMIFS(DataRegularSeason20242025!$AB$3:$AB$1315,DataRegularSeason20242025!$B$3:$B$1315, "&lt;=" &amp; CX$1, DataRegularSeason20242025!$E$3:$E$1315, $A16)</f>
        <v>18</v>
      </c>
      <c r="CY16">
        <f>SUMIFS(DataRegularSeason20242025!$AA$3:$AA$1315,DataRegularSeason20242025!$B$3:$B$1315, "&lt;=" &amp; CY$1, DataRegularSeason20242025!$D$3:$D$1315, $A16)+SUMIFS(DataRegularSeason20242025!$AB$3:$AB$1315,DataRegularSeason20242025!$B$3:$B$1315, "&lt;=" &amp; CY$1, DataRegularSeason20242025!$E$3:$E$1315, $A16)</f>
        <v>18</v>
      </c>
      <c r="CZ16">
        <f>SUMIFS(DataRegularSeason20242025!$AA$3:$AA$1315,DataRegularSeason20242025!$B$3:$B$1315, "&lt;=" &amp; CZ$1, DataRegularSeason20242025!$D$3:$D$1315, $A16)+SUMIFS(DataRegularSeason20242025!$AB$3:$AB$1315,DataRegularSeason20242025!$B$3:$B$1315, "&lt;=" &amp; CZ$1, DataRegularSeason20242025!$E$3:$E$1315, $A16)</f>
        <v>18</v>
      </c>
      <c r="DA16">
        <f>SUMIFS(DataRegularSeason20242025!$AA$3:$AA$1315,DataRegularSeason20242025!$B$3:$B$1315, "&lt;=" &amp; DA$1, DataRegularSeason20242025!$D$3:$D$1315, $A16)+SUMIFS(DataRegularSeason20242025!$AB$3:$AB$1315,DataRegularSeason20242025!$B$3:$B$1315, "&lt;=" &amp; DA$1, DataRegularSeason20242025!$E$3:$E$1315, $A16)</f>
        <v>18</v>
      </c>
      <c r="DB16">
        <f>SUMIFS(DataRegularSeason20242025!$AA$3:$AA$1315,DataRegularSeason20242025!$B$3:$B$1315, "&lt;=" &amp; DB$1, DataRegularSeason20242025!$D$3:$D$1315, $A16)+SUMIFS(DataRegularSeason20242025!$AB$3:$AB$1315,DataRegularSeason20242025!$B$3:$B$1315, "&lt;=" &amp; DB$1, DataRegularSeason20242025!$E$3:$E$1315, $A16)</f>
        <v>18</v>
      </c>
      <c r="DC16">
        <f>SUMIFS(DataRegularSeason20242025!$AA$3:$AA$1315,DataRegularSeason20242025!$B$3:$B$1315, "&lt;=" &amp; DC$1, DataRegularSeason20242025!$D$3:$D$1315, $A16)+SUMIFS(DataRegularSeason20242025!$AB$3:$AB$1315,DataRegularSeason20242025!$B$3:$B$1315, "&lt;=" &amp; DC$1, DataRegularSeason20242025!$E$3:$E$1315, $A16)</f>
        <v>18</v>
      </c>
      <c r="DD16">
        <f>SUMIFS(DataRegularSeason20242025!$AA$3:$AA$1315,DataRegularSeason20242025!$B$3:$B$1315, "&lt;=" &amp; DD$1, DataRegularSeason20242025!$D$3:$D$1315, $A16)+SUMIFS(DataRegularSeason20242025!$AB$3:$AB$1315,DataRegularSeason20242025!$B$3:$B$1315, "&lt;=" &amp; DD$1, DataRegularSeason20242025!$E$3:$E$1315, $A16)</f>
        <v>18</v>
      </c>
      <c r="DE16">
        <f>SUMIFS(DataRegularSeason20242025!$AA$3:$AA$1315,DataRegularSeason20242025!$B$3:$B$1315, "&lt;=" &amp; DE$1, DataRegularSeason20242025!$D$3:$D$1315, $A16)+SUMIFS(DataRegularSeason20242025!$AB$3:$AB$1315,DataRegularSeason20242025!$B$3:$B$1315, "&lt;=" &amp; DE$1, DataRegularSeason20242025!$E$3:$E$1315, $A16)</f>
        <v>18</v>
      </c>
      <c r="DF16">
        <f>SUMIFS(DataRegularSeason20242025!$AA$3:$AA$1315,DataRegularSeason20242025!$B$3:$B$1315, "&lt;=" &amp; DF$1, DataRegularSeason20242025!$D$3:$D$1315, $A16)+SUMIFS(DataRegularSeason20242025!$AB$3:$AB$1315,DataRegularSeason20242025!$B$3:$B$1315, "&lt;=" &amp; DF$1, DataRegularSeason20242025!$E$3:$E$1315, $A16)</f>
        <v>18</v>
      </c>
      <c r="DG16">
        <f>SUMIFS(DataRegularSeason20242025!$AA$3:$AA$1315,DataRegularSeason20242025!$B$3:$B$1315, "&lt;=" &amp; DG$1, DataRegularSeason20242025!$D$3:$D$1315, $A16)+SUMIFS(DataRegularSeason20242025!$AB$3:$AB$1315,DataRegularSeason20242025!$B$3:$B$1315, "&lt;=" &amp; DG$1, DataRegularSeason20242025!$E$3:$E$1315, $A16)</f>
        <v>18</v>
      </c>
      <c r="DH16">
        <f>SUMIFS(DataRegularSeason20242025!$AA$3:$AA$1315,DataRegularSeason20242025!$B$3:$B$1315, "&lt;=" &amp; DH$1, DataRegularSeason20242025!$D$3:$D$1315, $A16)+SUMIFS(DataRegularSeason20242025!$AB$3:$AB$1315,DataRegularSeason20242025!$B$3:$B$1315, "&lt;=" &amp; DH$1, DataRegularSeason20242025!$E$3:$E$1315, $A16)</f>
        <v>18</v>
      </c>
      <c r="DI16">
        <f>SUMIFS(DataRegularSeason20242025!$AA$3:$AA$1315,DataRegularSeason20242025!$B$3:$B$1315, "&lt;=" &amp; DI$1, DataRegularSeason20242025!$D$3:$D$1315, $A16)+SUMIFS(DataRegularSeason20242025!$AB$3:$AB$1315,DataRegularSeason20242025!$B$3:$B$1315, "&lt;=" &amp; DI$1, DataRegularSeason20242025!$E$3:$E$1315, $A16)</f>
        <v>18</v>
      </c>
      <c r="DJ16">
        <f>SUMIFS(DataRegularSeason20242025!$AA$3:$AA$1315,DataRegularSeason20242025!$B$3:$B$1315, "&lt;=" &amp; DJ$1, DataRegularSeason20242025!$D$3:$D$1315, $A16)+SUMIFS(DataRegularSeason20242025!$AB$3:$AB$1315,DataRegularSeason20242025!$B$3:$B$1315, "&lt;=" &amp; DJ$1, DataRegularSeason20242025!$E$3:$E$1315, $A16)</f>
        <v>18</v>
      </c>
      <c r="DK16">
        <f>SUMIFS(DataRegularSeason20242025!$AA$3:$AA$1315,DataRegularSeason20242025!$B$3:$B$1315, "&lt;=" &amp; DK$1, DataRegularSeason20242025!$D$3:$D$1315, $A16)+SUMIFS(DataRegularSeason20242025!$AB$3:$AB$1315,DataRegularSeason20242025!$B$3:$B$1315, "&lt;=" &amp; DK$1, DataRegularSeason20242025!$E$3:$E$1315, $A16)</f>
        <v>18</v>
      </c>
      <c r="DL16">
        <f>SUMIFS(DataRegularSeason20242025!$AA$3:$AA$1315,DataRegularSeason20242025!$B$3:$B$1315, "&lt;=" &amp; DL$1, DataRegularSeason20242025!$D$3:$D$1315, $A16)+SUMIFS(DataRegularSeason20242025!$AB$3:$AB$1315,DataRegularSeason20242025!$B$3:$B$1315, "&lt;=" &amp; DL$1, DataRegularSeason20242025!$E$3:$E$1315, $A16)</f>
        <v>18</v>
      </c>
      <c r="DM16">
        <f>SUMIFS(DataRegularSeason20242025!$AA$3:$AA$1315,DataRegularSeason20242025!$B$3:$B$1315, "&lt;=" &amp; DM$1, DataRegularSeason20242025!$D$3:$D$1315, $A16)+SUMIFS(DataRegularSeason20242025!$AB$3:$AB$1315,DataRegularSeason20242025!$B$3:$B$1315, "&lt;=" &amp; DM$1, DataRegularSeason20242025!$E$3:$E$1315, $A16)</f>
        <v>18</v>
      </c>
      <c r="DN16">
        <f>SUMIFS(DataRegularSeason20242025!$AA$3:$AA$1315,DataRegularSeason20242025!$B$3:$B$1315, "&lt;=" &amp; DN$1, DataRegularSeason20242025!$D$3:$D$1315, $A16)+SUMIFS(DataRegularSeason20242025!$AB$3:$AB$1315,DataRegularSeason20242025!$B$3:$B$1315, "&lt;=" &amp; DN$1, DataRegularSeason20242025!$E$3:$E$1315, $A16)</f>
        <v>18</v>
      </c>
      <c r="DO16">
        <f>SUMIFS(DataRegularSeason20242025!$AA$3:$AA$1315,DataRegularSeason20242025!$B$3:$B$1315, "&lt;=" &amp; DO$1, DataRegularSeason20242025!$D$3:$D$1315, $A16)+SUMIFS(DataRegularSeason20242025!$AB$3:$AB$1315,DataRegularSeason20242025!$B$3:$B$1315, "&lt;=" &amp; DO$1, DataRegularSeason20242025!$E$3:$E$1315, $A16)</f>
        <v>18</v>
      </c>
      <c r="DP16">
        <f>SUMIFS(DataRegularSeason20242025!$AA$3:$AA$1315,DataRegularSeason20242025!$B$3:$B$1315, "&lt;=" &amp; DP$1, DataRegularSeason20242025!$D$3:$D$1315, $A16)+SUMIFS(DataRegularSeason20242025!$AB$3:$AB$1315,DataRegularSeason20242025!$B$3:$B$1315, "&lt;=" &amp; DP$1, DataRegularSeason20242025!$E$3:$E$1315, $A16)</f>
        <v>18</v>
      </c>
      <c r="DQ16">
        <f>SUMIFS(DataRegularSeason20242025!$AA$3:$AA$1315,DataRegularSeason20242025!$B$3:$B$1315, "&lt;=" &amp; DQ$1, DataRegularSeason20242025!$D$3:$D$1315, $A16)+SUMIFS(DataRegularSeason20242025!$AB$3:$AB$1315,DataRegularSeason20242025!$B$3:$B$1315, "&lt;=" &amp; DQ$1, DataRegularSeason20242025!$E$3:$E$1315, $A16)</f>
        <v>18</v>
      </c>
      <c r="DR16">
        <f>SUMIFS(DataRegularSeason20242025!$AA$3:$AA$1315,DataRegularSeason20242025!$B$3:$B$1315, "&lt;=" &amp; DR$1, DataRegularSeason20242025!$D$3:$D$1315, $A16)+SUMIFS(DataRegularSeason20242025!$AB$3:$AB$1315,DataRegularSeason20242025!$B$3:$B$1315, "&lt;=" &amp; DR$1, DataRegularSeason20242025!$E$3:$E$1315, $A16)</f>
        <v>18</v>
      </c>
      <c r="DS16">
        <f>SUMIFS(DataRegularSeason20242025!$AA$3:$AA$1315,DataRegularSeason20242025!$B$3:$B$1315, "&lt;=" &amp; DS$1, DataRegularSeason20242025!$D$3:$D$1315, $A16)+SUMIFS(DataRegularSeason20242025!$AB$3:$AB$1315,DataRegularSeason20242025!$B$3:$B$1315, "&lt;=" &amp; DS$1, DataRegularSeason20242025!$E$3:$E$1315, $A16)</f>
        <v>18</v>
      </c>
      <c r="DT16">
        <f>SUMIFS(DataRegularSeason20242025!$AA$3:$AA$1315,DataRegularSeason20242025!$B$3:$B$1315, "&lt;=" &amp; DT$1, DataRegularSeason20242025!$D$3:$D$1315, $A16)+SUMIFS(DataRegularSeason20242025!$AB$3:$AB$1315,DataRegularSeason20242025!$B$3:$B$1315, "&lt;=" &amp; DT$1, DataRegularSeason20242025!$E$3:$E$1315, $A16)</f>
        <v>18</v>
      </c>
      <c r="DU16">
        <f>SUMIFS(DataRegularSeason20242025!$AA$3:$AA$1315,DataRegularSeason20242025!$B$3:$B$1315, "&lt;=" &amp; DU$1, DataRegularSeason20242025!$D$3:$D$1315, $A16)+SUMIFS(DataRegularSeason20242025!$AB$3:$AB$1315,DataRegularSeason20242025!$B$3:$B$1315, "&lt;=" &amp; DU$1, DataRegularSeason20242025!$E$3:$E$1315, $A16)</f>
        <v>18</v>
      </c>
      <c r="DV16">
        <f>SUMIFS(DataRegularSeason20242025!$AA$3:$AA$1315,DataRegularSeason20242025!$B$3:$B$1315, "&lt;=" &amp; DV$1, DataRegularSeason20242025!$D$3:$D$1315, $A16)+SUMIFS(DataRegularSeason20242025!$AB$3:$AB$1315,DataRegularSeason20242025!$B$3:$B$1315, "&lt;=" &amp; DV$1, DataRegularSeason20242025!$E$3:$E$1315, $A16)</f>
        <v>18</v>
      </c>
      <c r="DW16">
        <f>SUMIFS(DataRegularSeason20242025!$AA$3:$AA$1315,DataRegularSeason20242025!$B$3:$B$1315, "&lt;=" &amp; DW$1, DataRegularSeason20242025!$D$3:$D$1315, $A16)+SUMIFS(DataRegularSeason20242025!$AB$3:$AB$1315,DataRegularSeason20242025!$B$3:$B$1315, "&lt;=" &amp; DW$1, DataRegularSeason20242025!$E$3:$E$1315, $A16)</f>
        <v>18</v>
      </c>
      <c r="DX16">
        <f>SUMIFS(DataRegularSeason20242025!$AA$3:$AA$1315,DataRegularSeason20242025!$B$3:$B$1315, "&lt;=" &amp; DX$1, DataRegularSeason20242025!$D$3:$D$1315, $A16)+SUMIFS(DataRegularSeason20242025!$AB$3:$AB$1315,DataRegularSeason20242025!$B$3:$B$1315, "&lt;=" &amp; DX$1, DataRegularSeason20242025!$E$3:$E$1315, $A16)</f>
        <v>18</v>
      </c>
      <c r="DY16">
        <f>SUMIFS(DataRegularSeason20242025!$AA$3:$AA$1315,DataRegularSeason20242025!$B$3:$B$1315, "&lt;=" &amp; DY$1, DataRegularSeason20242025!$D$3:$D$1315, $A16)+SUMIFS(DataRegularSeason20242025!$AB$3:$AB$1315,DataRegularSeason20242025!$B$3:$B$1315, "&lt;=" &amp; DY$1, DataRegularSeason20242025!$E$3:$E$1315, $A16)</f>
        <v>18</v>
      </c>
      <c r="DZ16">
        <f>SUMIFS(DataRegularSeason20242025!$AA$3:$AA$1315,DataRegularSeason20242025!$B$3:$B$1315, "&lt;=" &amp; DZ$1, DataRegularSeason20242025!$D$3:$D$1315, $A16)+SUMIFS(DataRegularSeason20242025!$AB$3:$AB$1315,DataRegularSeason20242025!$B$3:$B$1315, "&lt;=" &amp; DZ$1, DataRegularSeason20242025!$E$3:$E$1315, $A16)</f>
        <v>18</v>
      </c>
      <c r="EA16">
        <f>SUMIFS(DataRegularSeason20242025!$AA$3:$AA$1315,DataRegularSeason20242025!$B$3:$B$1315, "&lt;=" &amp; EA$1, DataRegularSeason20242025!$D$3:$D$1315, $A16)+SUMIFS(DataRegularSeason20242025!$AB$3:$AB$1315,DataRegularSeason20242025!$B$3:$B$1315, "&lt;=" &amp; EA$1, DataRegularSeason20242025!$E$3:$E$1315, $A16)</f>
        <v>18</v>
      </c>
      <c r="EB16">
        <f>SUMIFS(DataRegularSeason20242025!$AA$3:$AA$1315,DataRegularSeason20242025!$B$3:$B$1315, "&lt;=" &amp; EB$1, DataRegularSeason20242025!$D$3:$D$1315, $A16)+SUMIFS(DataRegularSeason20242025!$AB$3:$AB$1315,DataRegularSeason20242025!$B$3:$B$1315, "&lt;=" &amp; EB$1, DataRegularSeason20242025!$E$3:$E$1315, $A16)</f>
        <v>18</v>
      </c>
      <c r="EC16">
        <f>SUMIFS(DataRegularSeason20242025!$AA$3:$AA$1315,DataRegularSeason20242025!$B$3:$B$1315, "&lt;=" &amp; EC$1, DataRegularSeason20242025!$D$3:$D$1315, $A16)+SUMIFS(DataRegularSeason20242025!$AB$3:$AB$1315,DataRegularSeason20242025!$B$3:$B$1315, "&lt;=" &amp; EC$1, DataRegularSeason20242025!$E$3:$E$1315, $A16)</f>
        <v>18</v>
      </c>
      <c r="ED16">
        <f>SUMIFS(DataRegularSeason20242025!$AA$3:$AA$1315,DataRegularSeason20242025!$B$3:$B$1315, "&lt;=" &amp; ED$1, DataRegularSeason20242025!$D$3:$D$1315, $A16)+SUMIFS(DataRegularSeason20242025!$AB$3:$AB$1315,DataRegularSeason20242025!$B$3:$B$1315, "&lt;=" &amp; ED$1, DataRegularSeason20242025!$E$3:$E$1315, $A16)</f>
        <v>18</v>
      </c>
      <c r="EE16">
        <f>SUMIFS(DataRegularSeason20242025!$AA$3:$AA$1315,DataRegularSeason20242025!$B$3:$B$1315, "&lt;=" &amp; EE$1, DataRegularSeason20242025!$D$3:$D$1315, $A16)+SUMIFS(DataRegularSeason20242025!$AB$3:$AB$1315,DataRegularSeason20242025!$B$3:$B$1315, "&lt;=" &amp; EE$1, DataRegularSeason20242025!$E$3:$E$1315, $A16)</f>
        <v>18</v>
      </c>
      <c r="EF16">
        <f>SUMIFS(DataRegularSeason20242025!$AA$3:$AA$1315,DataRegularSeason20242025!$B$3:$B$1315, "&lt;=" &amp; EF$1, DataRegularSeason20242025!$D$3:$D$1315, $A16)+SUMIFS(DataRegularSeason20242025!$AB$3:$AB$1315,DataRegularSeason20242025!$B$3:$B$1315, "&lt;=" &amp; EF$1, DataRegularSeason20242025!$E$3:$E$1315, $A16)</f>
        <v>18</v>
      </c>
      <c r="EG16">
        <f>SUMIFS(DataRegularSeason20242025!$AA$3:$AA$1315,DataRegularSeason20242025!$B$3:$B$1315, "&lt;=" &amp; EG$1, DataRegularSeason20242025!$D$3:$D$1315, $A16)+SUMIFS(DataRegularSeason20242025!$AB$3:$AB$1315,DataRegularSeason20242025!$B$3:$B$1315, "&lt;=" &amp; EG$1, DataRegularSeason20242025!$E$3:$E$1315, $A16)</f>
        <v>18</v>
      </c>
      <c r="EH16">
        <f>SUMIFS(DataRegularSeason20242025!$AA$3:$AA$1315,DataRegularSeason20242025!$B$3:$B$1315, "&lt;=" &amp; EH$1, DataRegularSeason20242025!$D$3:$D$1315, $A16)+SUMIFS(DataRegularSeason20242025!$AB$3:$AB$1315,DataRegularSeason20242025!$B$3:$B$1315, "&lt;=" &amp; EH$1, DataRegularSeason20242025!$E$3:$E$1315, $A16)</f>
        <v>18</v>
      </c>
      <c r="EI16">
        <f>SUMIFS(DataRegularSeason20242025!$AA$3:$AA$1315,DataRegularSeason20242025!$B$3:$B$1315, "&lt;=" &amp; EI$1, DataRegularSeason20242025!$D$3:$D$1315, $A16)+SUMIFS(DataRegularSeason20242025!$AB$3:$AB$1315,DataRegularSeason20242025!$B$3:$B$1315, "&lt;=" &amp; EI$1, DataRegularSeason20242025!$E$3:$E$1315, $A16)</f>
        <v>18</v>
      </c>
      <c r="EJ16">
        <f>SUMIFS(DataRegularSeason20242025!$AA$3:$AA$1315,DataRegularSeason20242025!$B$3:$B$1315, "&lt;=" &amp; EJ$1, DataRegularSeason20242025!$D$3:$D$1315, $A16)+SUMIFS(DataRegularSeason20242025!$AB$3:$AB$1315,DataRegularSeason20242025!$B$3:$B$1315, "&lt;=" &amp; EJ$1, DataRegularSeason20242025!$E$3:$E$1315, $A16)</f>
        <v>18</v>
      </c>
      <c r="EK16">
        <f>SUMIFS(DataRegularSeason20242025!$AA$3:$AA$1315,DataRegularSeason20242025!$B$3:$B$1315, "&lt;=" &amp; EK$1, DataRegularSeason20242025!$D$3:$D$1315, $A16)+SUMIFS(DataRegularSeason20242025!$AB$3:$AB$1315,DataRegularSeason20242025!$B$3:$B$1315, "&lt;=" &amp; EK$1, DataRegularSeason20242025!$E$3:$E$1315, $A16)</f>
        <v>18</v>
      </c>
      <c r="EL16">
        <f>SUMIFS(DataRegularSeason20242025!$AA$3:$AA$1315,DataRegularSeason20242025!$B$3:$B$1315, "&lt;=" &amp; EL$1, DataRegularSeason20242025!$D$3:$D$1315, $A16)+SUMIFS(DataRegularSeason20242025!$AB$3:$AB$1315,DataRegularSeason20242025!$B$3:$B$1315, "&lt;=" &amp; EL$1, DataRegularSeason20242025!$E$3:$E$1315, $A16)</f>
        <v>18</v>
      </c>
      <c r="EM16">
        <f>SUMIFS(DataRegularSeason20242025!$AA$3:$AA$1315,DataRegularSeason20242025!$B$3:$B$1315, "&lt;=" &amp; EM$1, DataRegularSeason20242025!$D$3:$D$1315, $A16)+SUMIFS(DataRegularSeason20242025!$AB$3:$AB$1315,DataRegularSeason20242025!$B$3:$B$1315, "&lt;=" &amp; EM$1, DataRegularSeason20242025!$E$3:$E$1315, $A16)</f>
        <v>18</v>
      </c>
      <c r="EN16">
        <f>SUMIFS(DataRegularSeason20242025!$AA$3:$AA$1315,DataRegularSeason20242025!$B$3:$B$1315, "&lt;=" &amp; EN$1, DataRegularSeason20242025!$D$3:$D$1315, $A16)+SUMIFS(DataRegularSeason20242025!$AB$3:$AB$1315,DataRegularSeason20242025!$B$3:$B$1315, "&lt;=" &amp; EN$1, DataRegularSeason20242025!$E$3:$E$1315, $A16)</f>
        <v>18</v>
      </c>
      <c r="EO16">
        <f>SUMIFS(DataRegularSeason20242025!$AA$3:$AA$1315,DataRegularSeason20242025!$B$3:$B$1315, "&lt;=" &amp; EO$1, DataRegularSeason20242025!$D$3:$D$1315, $A16)+SUMIFS(DataRegularSeason20242025!$AB$3:$AB$1315,DataRegularSeason20242025!$B$3:$B$1315, "&lt;=" &amp; EO$1, DataRegularSeason20242025!$E$3:$E$1315, $A16)</f>
        <v>18</v>
      </c>
      <c r="EP16">
        <f>SUMIFS(DataRegularSeason20242025!$AA$3:$AA$1315,DataRegularSeason20242025!$B$3:$B$1315, "&lt;=" &amp; EP$1, DataRegularSeason20242025!$D$3:$D$1315, $A16)+SUMIFS(DataRegularSeason20242025!$AB$3:$AB$1315,DataRegularSeason20242025!$B$3:$B$1315, "&lt;=" &amp; EP$1, DataRegularSeason20242025!$E$3:$E$1315, $A16)</f>
        <v>18</v>
      </c>
      <c r="EQ16">
        <f>SUMIFS(DataRegularSeason20242025!$AA$3:$AA$1315,DataRegularSeason20242025!$B$3:$B$1315, "&lt;=" &amp; EQ$1, DataRegularSeason20242025!$D$3:$D$1315, $A16)+SUMIFS(DataRegularSeason20242025!$AB$3:$AB$1315,DataRegularSeason20242025!$B$3:$B$1315, "&lt;=" &amp; EQ$1, DataRegularSeason20242025!$E$3:$E$1315, $A16)</f>
        <v>18</v>
      </c>
      <c r="ER16">
        <f>SUMIFS(DataRegularSeason20242025!$AA$3:$AA$1315,DataRegularSeason20242025!$B$3:$B$1315, "&lt;=" &amp; ER$1, DataRegularSeason20242025!$D$3:$D$1315, $A16)+SUMIFS(DataRegularSeason20242025!$AB$3:$AB$1315,DataRegularSeason20242025!$B$3:$B$1315, "&lt;=" &amp; ER$1, DataRegularSeason20242025!$E$3:$E$1315, $A16)</f>
        <v>18</v>
      </c>
      <c r="ES16">
        <f>SUMIFS(DataRegularSeason20242025!$AA$3:$AA$1315,DataRegularSeason20242025!$B$3:$B$1315, "&lt;=" &amp; ES$1, DataRegularSeason20242025!$D$3:$D$1315, $A16)+SUMIFS(DataRegularSeason20242025!$AB$3:$AB$1315,DataRegularSeason20242025!$B$3:$B$1315, "&lt;=" &amp; ES$1, DataRegularSeason20242025!$E$3:$E$1315, $A16)</f>
        <v>18</v>
      </c>
      <c r="ET16">
        <f>SUMIFS(DataRegularSeason20242025!$AA$3:$AA$1315,DataRegularSeason20242025!$B$3:$B$1315, "&lt;=" &amp; ET$1, DataRegularSeason20242025!$D$3:$D$1315, $A16)+SUMIFS(DataRegularSeason20242025!$AB$3:$AB$1315,DataRegularSeason20242025!$B$3:$B$1315, "&lt;=" &amp; ET$1, DataRegularSeason20242025!$E$3:$E$1315, $A16)</f>
        <v>18</v>
      </c>
      <c r="EU16">
        <f>SUMIFS(DataRegularSeason20242025!$AA$3:$AA$1315,DataRegularSeason20242025!$B$3:$B$1315, "&lt;=" &amp; EU$1, DataRegularSeason20242025!$D$3:$D$1315, $A16)+SUMIFS(DataRegularSeason20242025!$AB$3:$AB$1315,DataRegularSeason20242025!$B$3:$B$1315, "&lt;=" &amp; EU$1, DataRegularSeason20242025!$E$3:$E$1315, $A16)</f>
        <v>18</v>
      </c>
      <c r="EV16">
        <f>SUMIFS(DataRegularSeason20242025!$AA$3:$AA$1315,DataRegularSeason20242025!$B$3:$B$1315, "&lt;=" &amp; EV$1, DataRegularSeason20242025!$D$3:$D$1315, $A16)+SUMIFS(DataRegularSeason20242025!$AB$3:$AB$1315,DataRegularSeason20242025!$B$3:$B$1315, "&lt;=" &amp; EV$1, DataRegularSeason20242025!$E$3:$E$1315, $A16)</f>
        <v>18</v>
      </c>
      <c r="EW16">
        <f>SUMIFS(DataRegularSeason20242025!$AA$3:$AA$1315,DataRegularSeason20242025!$B$3:$B$1315, "&lt;=" &amp; EW$1, DataRegularSeason20242025!$D$3:$D$1315, $A16)+SUMIFS(DataRegularSeason20242025!$AB$3:$AB$1315,DataRegularSeason20242025!$B$3:$B$1315, "&lt;=" &amp; EW$1, DataRegularSeason20242025!$E$3:$E$1315, $A16)</f>
        <v>18</v>
      </c>
      <c r="EX16">
        <f>SUMIFS(DataRegularSeason20242025!$AA$3:$AA$1315,DataRegularSeason20242025!$B$3:$B$1315, "&lt;=" &amp; EX$1, DataRegularSeason20242025!$D$3:$D$1315, $A16)+SUMIFS(DataRegularSeason20242025!$AB$3:$AB$1315,DataRegularSeason20242025!$B$3:$B$1315, "&lt;=" &amp; EX$1, DataRegularSeason20242025!$E$3:$E$1315, $A16)</f>
        <v>18</v>
      </c>
      <c r="EY16">
        <f>SUMIFS(DataRegularSeason20242025!$AA$3:$AA$1315,DataRegularSeason20242025!$B$3:$B$1315, "&lt;=" &amp; EY$1, DataRegularSeason20242025!$D$3:$D$1315, $A16)+SUMIFS(DataRegularSeason20242025!$AB$3:$AB$1315,DataRegularSeason20242025!$B$3:$B$1315, "&lt;=" &amp; EY$1, DataRegularSeason20242025!$E$3:$E$1315, $A16)</f>
        <v>18</v>
      </c>
      <c r="EZ16">
        <f>SUMIFS(DataRegularSeason20242025!$AA$3:$AA$1315,DataRegularSeason20242025!$B$3:$B$1315, "&lt;=" &amp; EZ$1, DataRegularSeason20242025!$D$3:$D$1315, $A16)+SUMIFS(DataRegularSeason20242025!$AB$3:$AB$1315,DataRegularSeason20242025!$B$3:$B$1315, "&lt;=" &amp; EZ$1, DataRegularSeason20242025!$E$3:$E$1315, $A16)</f>
        <v>18</v>
      </c>
      <c r="FA16">
        <f>SUMIFS(DataRegularSeason20242025!$AA$3:$AA$1315,DataRegularSeason20242025!$B$3:$B$1315, "&lt;=" &amp; FA$1, DataRegularSeason20242025!$D$3:$D$1315, $A16)+SUMIFS(DataRegularSeason20242025!$AB$3:$AB$1315,DataRegularSeason20242025!$B$3:$B$1315, "&lt;=" &amp; FA$1, DataRegularSeason20242025!$E$3:$E$1315, $A16)</f>
        <v>18</v>
      </c>
      <c r="FB16">
        <f>SUMIFS(DataRegularSeason20242025!$AA$3:$AA$1315,DataRegularSeason20242025!$B$3:$B$1315, "&lt;=" &amp; FB$1, DataRegularSeason20242025!$D$3:$D$1315, $A16)+SUMIFS(DataRegularSeason20242025!$AB$3:$AB$1315,DataRegularSeason20242025!$B$3:$B$1315, "&lt;=" &amp; FB$1, DataRegularSeason20242025!$E$3:$E$1315, $A16)</f>
        <v>18</v>
      </c>
      <c r="FC16">
        <f>SUMIFS(DataRegularSeason20242025!$AA$3:$AA$1315,DataRegularSeason20242025!$B$3:$B$1315, "&lt;=" &amp; FC$1, DataRegularSeason20242025!$D$3:$D$1315, $A16)+SUMIFS(DataRegularSeason20242025!$AB$3:$AB$1315,DataRegularSeason20242025!$B$3:$B$1315, "&lt;=" &amp; FC$1, DataRegularSeason20242025!$E$3:$E$1315, $A16)</f>
        <v>18</v>
      </c>
      <c r="FD16">
        <f>SUMIFS(DataRegularSeason20242025!$AA$3:$AA$1315,DataRegularSeason20242025!$B$3:$B$1315, "&lt;=" &amp; FD$1, DataRegularSeason20242025!$D$3:$D$1315, $A16)+SUMIFS(DataRegularSeason20242025!$AB$3:$AB$1315,DataRegularSeason20242025!$B$3:$B$1315, "&lt;=" &amp; FD$1, DataRegularSeason20242025!$E$3:$E$1315, $A16)</f>
        <v>18</v>
      </c>
      <c r="FE16">
        <f>SUMIFS(DataRegularSeason20242025!$AA$3:$AA$1315,DataRegularSeason20242025!$B$3:$B$1315, "&lt;=" &amp; FE$1, DataRegularSeason20242025!$D$3:$D$1315, $A16)+SUMIFS(DataRegularSeason20242025!$AB$3:$AB$1315,DataRegularSeason20242025!$B$3:$B$1315, "&lt;=" &amp; FE$1, DataRegularSeason20242025!$E$3:$E$1315, $A16)</f>
        <v>18</v>
      </c>
      <c r="FF16">
        <f>SUMIFS(DataRegularSeason20242025!$AA$3:$AA$1315,DataRegularSeason20242025!$B$3:$B$1315, "&lt;=" &amp; FF$1, DataRegularSeason20242025!$D$3:$D$1315, $A16)+SUMIFS(DataRegularSeason20242025!$AB$3:$AB$1315,DataRegularSeason20242025!$B$3:$B$1315, "&lt;=" &amp; FF$1, DataRegularSeason20242025!$E$3:$E$1315, $A16)</f>
        <v>18</v>
      </c>
      <c r="FG16">
        <f>SUMIFS(DataRegularSeason20242025!$AA$3:$AA$1315,DataRegularSeason20242025!$B$3:$B$1315, "&lt;=" &amp; FG$1, DataRegularSeason20242025!$D$3:$D$1315, $A16)+SUMIFS(DataRegularSeason20242025!$AB$3:$AB$1315,DataRegularSeason20242025!$B$3:$B$1315, "&lt;=" &amp; FG$1, DataRegularSeason20242025!$E$3:$E$1315, $A16)</f>
        <v>18</v>
      </c>
      <c r="FH16">
        <f>SUMIFS(DataRegularSeason20242025!$AA$3:$AA$1315,DataRegularSeason20242025!$B$3:$B$1315, "&lt;=" &amp; FH$1, DataRegularSeason20242025!$D$3:$D$1315, $A16)+SUMIFS(DataRegularSeason20242025!$AB$3:$AB$1315,DataRegularSeason20242025!$B$3:$B$1315, "&lt;=" &amp; FH$1, DataRegularSeason20242025!$E$3:$E$1315, $A16)</f>
        <v>18</v>
      </c>
      <c r="FI16">
        <f>SUMIFS(DataRegularSeason20242025!$AA$3:$AA$1315,DataRegularSeason20242025!$B$3:$B$1315, "&lt;=" &amp; FI$1, DataRegularSeason20242025!$D$3:$D$1315, $A16)+SUMIFS(DataRegularSeason20242025!$AB$3:$AB$1315,DataRegularSeason20242025!$B$3:$B$1315, "&lt;=" &amp; FI$1, DataRegularSeason20242025!$E$3:$E$1315, $A16)</f>
        <v>18</v>
      </c>
      <c r="FJ16">
        <f>SUMIFS(DataRegularSeason20242025!$AA$3:$AA$1315,DataRegularSeason20242025!$B$3:$B$1315, "&lt;=" &amp; FJ$1, DataRegularSeason20242025!$D$3:$D$1315, $A16)+SUMIFS(DataRegularSeason20242025!$AB$3:$AB$1315,DataRegularSeason20242025!$B$3:$B$1315, "&lt;=" &amp; FJ$1, DataRegularSeason20242025!$E$3:$E$1315, $A16)</f>
        <v>18</v>
      </c>
      <c r="FK16">
        <f>SUMIFS(DataRegularSeason20242025!$AA$3:$AA$1315,DataRegularSeason20242025!$B$3:$B$1315, "&lt;=" &amp; FK$1, DataRegularSeason20242025!$D$3:$D$1315, $A16)+SUMIFS(DataRegularSeason20242025!$AB$3:$AB$1315,DataRegularSeason20242025!$B$3:$B$1315, "&lt;=" &amp; FK$1, DataRegularSeason20242025!$E$3:$E$1315, $A16)</f>
        <v>18</v>
      </c>
      <c r="FL16">
        <f>SUMIFS(DataRegularSeason20242025!$AA$3:$AA$1315,DataRegularSeason20242025!$B$3:$B$1315, "&lt;=" &amp; FL$1, DataRegularSeason20242025!$D$3:$D$1315, $A16)+SUMIFS(DataRegularSeason20242025!$AB$3:$AB$1315,DataRegularSeason20242025!$B$3:$B$1315, "&lt;=" &amp; FL$1, DataRegularSeason20242025!$E$3:$E$1315, $A16)</f>
        <v>18</v>
      </c>
      <c r="FM16">
        <f>SUMIFS(DataRegularSeason20242025!$AA$3:$AA$1315,DataRegularSeason20242025!$B$3:$B$1315, "&lt;=" &amp; FM$1, DataRegularSeason20242025!$D$3:$D$1315, $A16)+SUMIFS(DataRegularSeason20242025!$AB$3:$AB$1315,DataRegularSeason20242025!$B$3:$B$1315, "&lt;=" &amp; FM$1, DataRegularSeason20242025!$E$3:$E$1315, $A16)</f>
        <v>18</v>
      </c>
      <c r="FN16">
        <f>SUMIFS(DataRegularSeason20242025!$AA$3:$AA$1315,DataRegularSeason20242025!$B$3:$B$1315, "&lt;=" &amp; FN$1, DataRegularSeason20242025!$D$3:$D$1315, $A16)+SUMIFS(DataRegularSeason20242025!$AB$3:$AB$1315,DataRegularSeason20242025!$B$3:$B$1315, "&lt;=" &amp; FN$1, DataRegularSeason20242025!$E$3:$E$1315, $A16)</f>
        <v>18</v>
      </c>
      <c r="FO16">
        <f>SUMIFS(DataRegularSeason20242025!$AA$3:$AA$1315,DataRegularSeason20242025!$B$3:$B$1315, "&lt;=" &amp; FO$1, DataRegularSeason20242025!$D$3:$D$1315, $A16)+SUMIFS(DataRegularSeason20242025!$AB$3:$AB$1315,DataRegularSeason20242025!$B$3:$B$1315, "&lt;=" &amp; FO$1, DataRegularSeason20242025!$E$3:$E$1315, $A16)</f>
        <v>18</v>
      </c>
      <c r="FP16">
        <f>SUMIFS(DataRegularSeason20242025!$AA$3:$AA$1315,DataRegularSeason20242025!$B$3:$B$1315, "&lt;=" &amp; FP$1, DataRegularSeason20242025!$D$3:$D$1315, $A16)+SUMIFS(DataRegularSeason20242025!$AB$3:$AB$1315,DataRegularSeason20242025!$B$3:$B$1315, "&lt;=" &amp; FP$1, DataRegularSeason20242025!$E$3:$E$1315, $A16)</f>
        <v>18</v>
      </c>
      <c r="FQ16">
        <f>SUMIFS(DataRegularSeason20242025!$AA$3:$AA$1315,DataRegularSeason20242025!$B$3:$B$1315, "&lt;=" &amp; FQ$1, DataRegularSeason20242025!$D$3:$D$1315, $A16)+SUMIFS(DataRegularSeason20242025!$AB$3:$AB$1315,DataRegularSeason20242025!$B$3:$B$1315, "&lt;=" &amp; FQ$1, DataRegularSeason20242025!$E$3:$E$1315, $A16)</f>
        <v>18</v>
      </c>
      <c r="FR16">
        <f>SUMIFS(DataRegularSeason20242025!$AA$3:$AA$1315,DataRegularSeason20242025!$B$3:$B$1315, "&lt;=" &amp; FR$1, DataRegularSeason20242025!$D$3:$D$1315, $A16)+SUMIFS(DataRegularSeason20242025!$AB$3:$AB$1315,DataRegularSeason20242025!$B$3:$B$1315, "&lt;=" &amp; FR$1, DataRegularSeason20242025!$E$3:$E$1315, $A16)</f>
        <v>18</v>
      </c>
      <c r="FS16">
        <f>SUMIFS(DataRegularSeason20242025!$AA$3:$AA$1315,DataRegularSeason20242025!$B$3:$B$1315, "&lt;=" &amp; FS$1, DataRegularSeason20242025!$D$3:$D$1315, $A16)+SUMIFS(DataRegularSeason20242025!$AB$3:$AB$1315,DataRegularSeason20242025!$B$3:$B$1315, "&lt;=" &amp; FS$1, DataRegularSeason20242025!$E$3:$E$1315, $A16)</f>
        <v>18</v>
      </c>
      <c r="FT16">
        <f>SUMIFS(DataRegularSeason20242025!$AA$3:$AA$1315,DataRegularSeason20242025!$B$3:$B$1315, "&lt;=" &amp; FT$1, DataRegularSeason20242025!$D$3:$D$1315, $A16)+SUMIFS(DataRegularSeason20242025!$AB$3:$AB$1315,DataRegularSeason20242025!$B$3:$B$1315, "&lt;=" &amp; FT$1, DataRegularSeason20242025!$E$3:$E$1315, $A16)</f>
        <v>18</v>
      </c>
      <c r="FU16">
        <f>SUMIFS(DataRegularSeason20242025!$AA$3:$AA$1315,DataRegularSeason20242025!$B$3:$B$1315, "&lt;=" &amp; FU$1, DataRegularSeason20242025!$D$3:$D$1315, $A16)+SUMIFS(DataRegularSeason20242025!$AB$3:$AB$1315,DataRegularSeason20242025!$B$3:$B$1315, "&lt;=" &amp; FU$1, DataRegularSeason20242025!$E$3:$E$1315, $A16)</f>
        <v>18</v>
      </c>
      <c r="FV16">
        <f>SUMIFS(DataRegularSeason20242025!$AA$3:$AA$1315,DataRegularSeason20242025!$B$3:$B$1315, "&lt;=" &amp; FV$1, DataRegularSeason20242025!$D$3:$D$1315, $A16)+SUMIFS(DataRegularSeason20242025!$AB$3:$AB$1315,DataRegularSeason20242025!$B$3:$B$1315, "&lt;=" &amp; FV$1, DataRegularSeason20242025!$E$3:$E$1315, $A16)</f>
        <v>18</v>
      </c>
      <c r="FW16">
        <f>SUMIFS(DataRegularSeason20242025!$AA$3:$AA$1315,DataRegularSeason20242025!$B$3:$B$1315, "&lt;=" &amp; FW$1, DataRegularSeason20242025!$D$3:$D$1315, $A16)+SUMIFS(DataRegularSeason20242025!$AB$3:$AB$1315,DataRegularSeason20242025!$B$3:$B$1315, "&lt;=" &amp; FW$1, DataRegularSeason20242025!$E$3:$E$1315, $A16)</f>
        <v>18</v>
      </c>
      <c r="FX16">
        <f>SUMIFS(DataRegularSeason20242025!$AA$3:$AA$1315,DataRegularSeason20242025!$B$3:$B$1315, "&lt;=" &amp; FX$1, DataRegularSeason20242025!$D$3:$D$1315, $A16)+SUMIFS(DataRegularSeason20242025!$AB$3:$AB$1315,DataRegularSeason20242025!$B$3:$B$1315, "&lt;=" &amp; FX$1, DataRegularSeason20242025!$E$3:$E$1315, $A16)</f>
        <v>18</v>
      </c>
      <c r="FY16">
        <f>SUMIFS(DataRegularSeason20242025!$AA$3:$AA$1315,DataRegularSeason20242025!$B$3:$B$1315, "&lt;=" &amp; FY$1, DataRegularSeason20242025!$D$3:$D$1315, $A16)+SUMIFS(DataRegularSeason20242025!$AB$3:$AB$1315,DataRegularSeason20242025!$B$3:$B$1315, "&lt;=" &amp; FY$1, DataRegularSeason20242025!$E$3:$E$1315, $A16)</f>
        <v>18</v>
      </c>
      <c r="FZ16">
        <f>SUMIFS(DataRegularSeason20242025!$AA$3:$AA$1315,DataRegularSeason20242025!$B$3:$B$1315, "&lt;=" &amp; FZ$1, DataRegularSeason20242025!$D$3:$D$1315, $A16)+SUMIFS(DataRegularSeason20242025!$AB$3:$AB$1315,DataRegularSeason20242025!$B$3:$B$1315, "&lt;=" &amp; FZ$1, DataRegularSeason20242025!$E$3:$E$1315, $A16)</f>
        <v>18</v>
      </c>
      <c r="GA16">
        <f>SUMIFS(DataRegularSeason20242025!$AA$3:$AA$1315,DataRegularSeason20242025!$B$3:$B$1315, "&lt;=" &amp; GA$1, DataRegularSeason20242025!$D$3:$D$1315, $A16)+SUMIFS(DataRegularSeason20242025!$AB$3:$AB$1315,DataRegularSeason20242025!$B$3:$B$1315, "&lt;=" &amp; GA$1, DataRegularSeason20242025!$E$3:$E$1315, $A16)</f>
        <v>18</v>
      </c>
      <c r="GB16">
        <f>SUMIFS(DataRegularSeason20242025!$AA$3:$AA$1315,DataRegularSeason20242025!$B$3:$B$1315, "&lt;=" &amp; GB$1, DataRegularSeason20242025!$D$3:$D$1315, $A16)+SUMIFS(DataRegularSeason20242025!$AB$3:$AB$1315,DataRegularSeason20242025!$B$3:$B$1315, "&lt;=" &amp; GB$1, DataRegularSeason20242025!$E$3:$E$1315, $A16)</f>
        <v>18</v>
      </c>
      <c r="GC16">
        <f>SUMIFS(DataRegularSeason20242025!$AA$3:$AA$1315,DataRegularSeason20242025!$B$3:$B$1315, "&lt;=" &amp; GC$1, DataRegularSeason20242025!$D$3:$D$1315, $A16)+SUMIFS(DataRegularSeason20242025!$AB$3:$AB$1315,DataRegularSeason20242025!$B$3:$B$1315, "&lt;=" &amp; GC$1, DataRegularSeason20242025!$E$3:$E$1315, $A16)</f>
        <v>18</v>
      </c>
      <c r="GD16">
        <f>SUMIFS(DataRegularSeason20242025!$AA$3:$AA$1315,DataRegularSeason20242025!$B$3:$B$1315, "&lt;=" &amp; GD$1, DataRegularSeason20242025!$D$3:$D$1315, $A16)+SUMIFS(DataRegularSeason20242025!$AB$3:$AB$1315,DataRegularSeason20242025!$B$3:$B$1315, "&lt;=" &amp; GD$1, DataRegularSeason20242025!$E$3:$E$1315, $A16)</f>
        <v>18</v>
      </c>
      <c r="GE16">
        <f>SUMIFS(DataRegularSeason20242025!$AA$3:$AA$1315,DataRegularSeason20242025!$B$3:$B$1315, "&lt;=" &amp; GE$1, DataRegularSeason20242025!$D$3:$D$1315, $A16)+SUMIFS(DataRegularSeason20242025!$AB$3:$AB$1315,DataRegularSeason20242025!$B$3:$B$1315, "&lt;=" &amp; GE$1, DataRegularSeason20242025!$E$3:$E$1315, $A16)</f>
        <v>18</v>
      </c>
      <c r="GF16">
        <f>SUMIFS(DataRegularSeason20242025!$AA$3:$AA$1315,DataRegularSeason20242025!$B$3:$B$1315, "&lt;=" &amp; GF$1, DataRegularSeason20242025!$D$3:$D$1315, $A16)+SUMIFS(DataRegularSeason20242025!$AB$3:$AB$1315,DataRegularSeason20242025!$B$3:$B$1315, "&lt;=" &amp; GF$1, DataRegularSeason20242025!$E$3:$E$1315, $A16)</f>
        <v>18</v>
      </c>
      <c r="GG16">
        <f>SUMIFS(DataRegularSeason20242025!$AA$3:$AA$1315,DataRegularSeason20242025!$B$3:$B$1315, "&lt;=" &amp; GG$1, DataRegularSeason20242025!$D$3:$D$1315, $A16)+SUMIFS(DataRegularSeason20242025!$AB$3:$AB$1315,DataRegularSeason20242025!$B$3:$B$1315, "&lt;=" &amp; GG$1, DataRegularSeason20242025!$E$3:$E$1315, $A16)</f>
        <v>18</v>
      </c>
      <c r="GH16">
        <f>SUMIFS(DataRegularSeason20242025!$AA$3:$AA$1315,DataRegularSeason20242025!$B$3:$B$1315, "&lt;=" &amp; GH$1, DataRegularSeason20242025!$D$3:$D$1315, $A16)+SUMIFS(DataRegularSeason20242025!$AB$3:$AB$1315,DataRegularSeason20242025!$B$3:$B$1315, "&lt;=" &amp; GH$1, DataRegularSeason20242025!$E$3:$E$1315, $A16)</f>
        <v>18</v>
      </c>
      <c r="GI16">
        <f>SUMIFS(DataRegularSeason20242025!$AA$3:$AA$1315,DataRegularSeason20242025!$B$3:$B$1315, "&lt;=" &amp; GI$1, DataRegularSeason20242025!$D$3:$D$1315, $A16)+SUMIFS(DataRegularSeason20242025!$AB$3:$AB$1315,DataRegularSeason20242025!$B$3:$B$1315, "&lt;=" &amp; GI$1, DataRegularSeason20242025!$E$3:$E$1315, $A16)</f>
        <v>18</v>
      </c>
      <c r="GJ16">
        <f>SUMIFS(DataRegularSeason20242025!$AA$3:$AA$1315,DataRegularSeason20242025!$B$3:$B$1315, "&lt;=" &amp; GJ$1, DataRegularSeason20242025!$D$3:$D$1315, $A16)+SUMIFS(DataRegularSeason20242025!$AB$3:$AB$1315,DataRegularSeason20242025!$B$3:$B$1315, "&lt;=" &amp; GJ$1, DataRegularSeason20242025!$E$3:$E$1315, $A16)</f>
        <v>18</v>
      </c>
      <c r="GK16">
        <f>SUMIFS(DataRegularSeason20242025!$AA$3:$AA$1315,DataRegularSeason20242025!$B$3:$B$1315, "&lt;=" &amp; GK$1, DataRegularSeason20242025!$D$3:$D$1315, $A16)+SUMIFS(DataRegularSeason20242025!$AB$3:$AB$1315,DataRegularSeason20242025!$B$3:$B$1315, "&lt;=" &amp; GK$1, DataRegularSeason20242025!$E$3:$E$1315, $A16)</f>
        <v>18</v>
      </c>
      <c r="GL16">
        <f>SUMIFS(DataRegularSeason20242025!$AA$3:$AA$1315,DataRegularSeason20242025!$B$3:$B$1315, "&lt;=" &amp; GL$1, DataRegularSeason20242025!$D$3:$D$1315, $A16)+SUMIFS(DataRegularSeason20242025!$AB$3:$AB$1315,DataRegularSeason20242025!$B$3:$B$1315, "&lt;=" &amp; GL$1, DataRegularSeason20242025!$E$3:$E$1315, $A16)</f>
        <v>18</v>
      </c>
      <c r="GM16">
        <f>SUMIFS(DataRegularSeason20242025!$AA$3:$AA$1315,DataRegularSeason20242025!$B$3:$B$1315, "&lt;=" &amp; GM$1, DataRegularSeason20242025!$D$3:$D$1315, $A16)+SUMIFS(DataRegularSeason20242025!$AB$3:$AB$1315,DataRegularSeason20242025!$B$3:$B$1315, "&lt;=" &amp; GM$1, DataRegularSeason20242025!$E$3:$E$1315, $A16)</f>
        <v>18</v>
      </c>
      <c r="GN16">
        <f>SUMIFS(DataRegularSeason20242025!$AA$3:$AA$1315,DataRegularSeason20242025!$B$3:$B$1315, "&lt;=" &amp; GN$1, DataRegularSeason20242025!$D$3:$D$1315, $A16)+SUMIFS(DataRegularSeason20242025!$AB$3:$AB$1315,DataRegularSeason20242025!$B$3:$B$1315, "&lt;=" &amp; GN$1, DataRegularSeason20242025!$E$3:$E$1315, $A16)</f>
        <v>18</v>
      </c>
      <c r="GO16">
        <f>SUMIFS(DataRegularSeason20242025!$AA$3:$AA$1315,DataRegularSeason20242025!$B$3:$B$1315, "&lt;=" &amp; GO$1, DataRegularSeason20242025!$D$3:$D$1315, $A16)+SUMIFS(DataRegularSeason20242025!$AB$3:$AB$1315,DataRegularSeason20242025!$B$3:$B$1315, "&lt;=" &amp; GO$1, DataRegularSeason20242025!$E$3:$E$1315, $A16)</f>
        <v>18</v>
      </c>
      <c r="GP16">
        <f>SUMIFS(DataRegularSeason20242025!$AA$3:$AA$1315,DataRegularSeason20242025!$B$3:$B$1315, "&lt;=" &amp; GP$1, DataRegularSeason20242025!$D$3:$D$1315, $A16)+SUMIFS(DataRegularSeason20242025!$AB$3:$AB$1315,DataRegularSeason20242025!$B$3:$B$1315, "&lt;=" &amp; GP$1, DataRegularSeason20242025!$E$3:$E$1315, $A16)</f>
        <v>18</v>
      </c>
      <c r="GQ16">
        <f>SUMIFS(DataRegularSeason20242025!$AA$3:$AA$1315,DataRegularSeason20242025!$B$3:$B$1315, "&lt;=" &amp; GQ$1, DataRegularSeason20242025!$D$3:$D$1315, $A16)+SUMIFS(DataRegularSeason20242025!$AB$3:$AB$1315,DataRegularSeason20242025!$B$3:$B$1315, "&lt;=" &amp; GQ$1, DataRegularSeason20242025!$E$3:$E$1315, $A16)</f>
        <v>18</v>
      </c>
      <c r="GR16">
        <f>SUMIFS(DataRegularSeason20242025!$AA$3:$AA$1315,DataRegularSeason20242025!$B$3:$B$1315, "&lt;=" &amp; GR$1, DataRegularSeason20242025!$D$3:$D$1315, $A16)+SUMIFS(DataRegularSeason20242025!$AB$3:$AB$1315,DataRegularSeason20242025!$B$3:$B$1315, "&lt;=" &amp; GR$1, DataRegularSeason20242025!$E$3:$E$1315, $A16)</f>
        <v>18</v>
      </c>
      <c r="GS16">
        <f>SUMIFS(DataRegularSeason20242025!$AA$3:$AA$1315,DataRegularSeason20242025!$B$3:$B$1315, "&lt;=" &amp; GS$1, DataRegularSeason20242025!$D$3:$D$1315, $A16)+SUMIFS(DataRegularSeason20242025!$AB$3:$AB$1315,DataRegularSeason20242025!$B$3:$B$1315, "&lt;=" &amp; GS$1, DataRegularSeason20242025!$E$3:$E$1315, $A16)</f>
        <v>18</v>
      </c>
      <c r="GT16">
        <f>SUMIFS(DataRegularSeason20242025!$AA$3:$AA$1315,DataRegularSeason20242025!$B$3:$B$1315, "&lt;=" &amp; GT$1, DataRegularSeason20242025!$D$3:$D$1315, $A16)+SUMIFS(DataRegularSeason20242025!$AB$3:$AB$1315,DataRegularSeason20242025!$B$3:$B$1315, "&lt;=" &amp; GT$1, DataRegularSeason20242025!$E$3:$E$1315, $A16)</f>
        <v>18</v>
      </c>
      <c r="GU16">
        <f>SUMIFS(DataRegularSeason20242025!$AA$3:$AA$1315,DataRegularSeason20242025!$B$3:$B$1315, "&lt;=" &amp; GU$1, DataRegularSeason20242025!$D$3:$D$1315, $A16)+SUMIFS(DataRegularSeason20242025!$AB$3:$AB$1315,DataRegularSeason20242025!$B$3:$B$1315, "&lt;=" &amp; GU$1, DataRegularSeason20242025!$E$3:$E$1315, $A16)</f>
        <v>18</v>
      </c>
    </row>
    <row r="17" spans="1:203" x14ac:dyDescent="0.25">
      <c r="A17" t="s">
        <v>36</v>
      </c>
      <c r="B17" t="s">
        <v>98</v>
      </c>
      <c r="C17" t="s">
        <v>99</v>
      </c>
      <c r="D17">
        <f>SUMIFS(DataRegularSeason20242025!$AA$3:$AA$1315,DataRegularSeason20242025!$B$3:$B$1315, "&lt;=" &amp; D$1, DataRegularSeason20242025!$D$3:$D$1315, $A17)+SUMIFS(DataRegularSeason20242025!$AB$3:$AB$1315,DataRegularSeason20242025!$B$3:$B$1315, "&lt;=" &amp; D$1, DataRegularSeason20242025!$E$3:$E$1315, $A17)</f>
        <v>0</v>
      </c>
      <c r="E17">
        <f>SUMIFS(DataRegularSeason20242025!$AA$3:$AA$1315,DataRegularSeason20242025!$B$3:$B$1315, "&lt;=" &amp; E$1, DataRegularSeason20242025!$D$3:$D$1315, $A17)+SUMIFS(DataRegularSeason20242025!$AB$3:$AB$1315,DataRegularSeason20242025!$B$3:$B$1315, "&lt;=" &amp; E$1, DataRegularSeason20242025!$E$3:$E$1315, $A17)</f>
        <v>0</v>
      </c>
      <c r="F17">
        <f>SUMIFS(DataRegularSeason20242025!$AA$3:$AA$1315,DataRegularSeason20242025!$B$3:$B$1315, "&lt;=" &amp; F$1, DataRegularSeason20242025!$D$3:$D$1315, $A17)+SUMIFS(DataRegularSeason20242025!$AB$3:$AB$1315,DataRegularSeason20242025!$B$3:$B$1315, "&lt;=" &amp; F$1, DataRegularSeason20242025!$E$3:$E$1315, $A17)</f>
        <v>0</v>
      </c>
      <c r="G17">
        <f>SUMIFS(DataRegularSeason20242025!$AA$3:$AA$1315,DataRegularSeason20242025!$B$3:$B$1315, "&lt;=" &amp; G$1, DataRegularSeason20242025!$D$3:$D$1315, $A17)+SUMIFS(DataRegularSeason20242025!$AB$3:$AB$1315,DataRegularSeason20242025!$B$3:$B$1315, "&lt;=" &amp; G$1, DataRegularSeason20242025!$E$3:$E$1315, $A17)</f>
        <v>0</v>
      </c>
      <c r="H17">
        <f>SUMIFS(DataRegularSeason20242025!$AA$3:$AA$1315,DataRegularSeason20242025!$B$3:$B$1315, "&lt;=" &amp; H$1, DataRegularSeason20242025!$D$3:$D$1315, $A17)+SUMIFS(DataRegularSeason20242025!$AB$3:$AB$1315,DataRegularSeason20242025!$B$3:$B$1315, "&lt;=" &amp; H$1, DataRegularSeason20242025!$E$3:$E$1315, $A17)</f>
        <v>0</v>
      </c>
      <c r="I17">
        <f>SUMIFS(DataRegularSeason20242025!$AA$3:$AA$1315,DataRegularSeason20242025!$B$3:$B$1315, "&lt;=" &amp; I$1, DataRegularSeason20242025!$D$3:$D$1315, $A17)+SUMIFS(DataRegularSeason20242025!$AB$3:$AB$1315,DataRegularSeason20242025!$B$3:$B$1315, "&lt;=" &amp; I$1, DataRegularSeason20242025!$E$3:$E$1315, $A17)</f>
        <v>0</v>
      </c>
      <c r="J17">
        <f>SUMIFS(DataRegularSeason20242025!$AA$3:$AA$1315,DataRegularSeason20242025!$B$3:$B$1315, "&lt;=" &amp; J$1, DataRegularSeason20242025!$D$3:$D$1315, $A17)+SUMIFS(DataRegularSeason20242025!$AB$3:$AB$1315,DataRegularSeason20242025!$B$3:$B$1315, "&lt;=" &amp; J$1, DataRegularSeason20242025!$E$3:$E$1315, $A17)</f>
        <v>0</v>
      </c>
      <c r="K17">
        <f>SUMIFS(DataRegularSeason20242025!$AA$3:$AA$1315,DataRegularSeason20242025!$B$3:$B$1315, "&lt;=" &amp; K$1, DataRegularSeason20242025!$D$3:$D$1315, $A17)+SUMIFS(DataRegularSeason20242025!$AB$3:$AB$1315,DataRegularSeason20242025!$B$3:$B$1315, "&lt;=" &amp; K$1, DataRegularSeason20242025!$E$3:$E$1315, $A17)</f>
        <v>0</v>
      </c>
      <c r="L17">
        <f>SUMIFS(DataRegularSeason20242025!$AA$3:$AA$1315,DataRegularSeason20242025!$B$3:$B$1315, "&lt;=" &amp; L$1, DataRegularSeason20242025!$D$3:$D$1315, $A17)+SUMIFS(DataRegularSeason20242025!$AB$3:$AB$1315,DataRegularSeason20242025!$B$3:$B$1315, "&lt;=" &amp; L$1, DataRegularSeason20242025!$E$3:$E$1315, $A17)</f>
        <v>0</v>
      </c>
      <c r="M17">
        <f>SUMIFS(DataRegularSeason20242025!$AA$3:$AA$1315,DataRegularSeason20242025!$B$3:$B$1315, "&lt;=" &amp; M$1, DataRegularSeason20242025!$D$3:$D$1315, $A17)+SUMIFS(DataRegularSeason20242025!$AB$3:$AB$1315,DataRegularSeason20242025!$B$3:$B$1315, "&lt;=" &amp; M$1, DataRegularSeason20242025!$E$3:$E$1315, $A17)</f>
        <v>2</v>
      </c>
      <c r="N17">
        <f>SUMIFS(DataRegularSeason20242025!$AA$3:$AA$1315,DataRegularSeason20242025!$B$3:$B$1315, "&lt;=" &amp; N$1, DataRegularSeason20242025!$D$3:$D$1315, $A17)+SUMIFS(DataRegularSeason20242025!$AB$3:$AB$1315,DataRegularSeason20242025!$B$3:$B$1315, "&lt;=" &amp; N$1, DataRegularSeason20242025!$E$3:$E$1315, $A17)</f>
        <v>2</v>
      </c>
      <c r="O17">
        <f>SUMIFS(DataRegularSeason20242025!$AA$3:$AA$1315,DataRegularSeason20242025!$B$3:$B$1315, "&lt;=" &amp; O$1, DataRegularSeason20242025!$D$3:$D$1315, $A17)+SUMIFS(DataRegularSeason20242025!$AB$3:$AB$1315,DataRegularSeason20242025!$B$3:$B$1315, "&lt;=" &amp; O$1, DataRegularSeason20242025!$E$3:$E$1315, $A17)</f>
        <v>2</v>
      </c>
      <c r="P17">
        <f>SUMIFS(DataRegularSeason20242025!$AA$3:$AA$1315,DataRegularSeason20242025!$B$3:$B$1315, "&lt;=" &amp; P$1, DataRegularSeason20242025!$D$3:$D$1315, $A17)+SUMIFS(DataRegularSeason20242025!$AB$3:$AB$1315,DataRegularSeason20242025!$B$3:$B$1315, "&lt;=" &amp; P$1, DataRegularSeason20242025!$E$3:$E$1315, $A17)</f>
        <v>2</v>
      </c>
      <c r="Q17">
        <f>SUMIFS(DataRegularSeason20242025!$AA$3:$AA$1315,DataRegularSeason20242025!$B$3:$B$1315, "&lt;=" &amp; Q$1, DataRegularSeason20242025!$D$3:$D$1315, $A17)+SUMIFS(DataRegularSeason20242025!$AB$3:$AB$1315,DataRegularSeason20242025!$B$3:$B$1315, "&lt;=" &amp; Q$1, DataRegularSeason20242025!$E$3:$E$1315, $A17)</f>
        <v>2</v>
      </c>
      <c r="R17">
        <f>SUMIFS(DataRegularSeason20242025!$AA$3:$AA$1315,DataRegularSeason20242025!$B$3:$B$1315, "&lt;=" &amp; R$1, DataRegularSeason20242025!$D$3:$D$1315, $A17)+SUMIFS(DataRegularSeason20242025!$AB$3:$AB$1315,DataRegularSeason20242025!$B$3:$B$1315, "&lt;=" &amp; R$1, DataRegularSeason20242025!$E$3:$E$1315, $A17)</f>
        <v>4</v>
      </c>
      <c r="S17">
        <f>SUMIFS(DataRegularSeason20242025!$AA$3:$AA$1315,DataRegularSeason20242025!$B$3:$B$1315, "&lt;=" &amp; S$1, DataRegularSeason20242025!$D$3:$D$1315, $A17)+SUMIFS(DataRegularSeason20242025!$AB$3:$AB$1315,DataRegularSeason20242025!$B$3:$B$1315, "&lt;=" &amp; S$1, DataRegularSeason20242025!$E$3:$E$1315, $A17)</f>
        <v>4</v>
      </c>
      <c r="T17">
        <f>SUMIFS(DataRegularSeason20242025!$AA$3:$AA$1315,DataRegularSeason20242025!$B$3:$B$1315, "&lt;=" &amp; T$1, DataRegularSeason20242025!$D$3:$D$1315, $A17)+SUMIFS(DataRegularSeason20242025!$AB$3:$AB$1315,DataRegularSeason20242025!$B$3:$B$1315, "&lt;=" &amp; T$1, DataRegularSeason20242025!$E$3:$E$1315, $A17)</f>
        <v>4</v>
      </c>
      <c r="U17">
        <f>SUMIFS(DataRegularSeason20242025!$AA$3:$AA$1315,DataRegularSeason20242025!$B$3:$B$1315, "&lt;=" &amp; U$1, DataRegularSeason20242025!$D$3:$D$1315, $A17)+SUMIFS(DataRegularSeason20242025!$AB$3:$AB$1315,DataRegularSeason20242025!$B$3:$B$1315, "&lt;=" &amp; U$1, DataRegularSeason20242025!$E$3:$E$1315, $A17)</f>
        <v>4</v>
      </c>
      <c r="V17">
        <f>SUMIFS(DataRegularSeason20242025!$AA$3:$AA$1315,DataRegularSeason20242025!$B$3:$B$1315, "&lt;=" &amp; V$1, DataRegularSeason20242025!$D$3:$D$1315, $A17)+SUMIFS(DataRegularSeason20242025!$AB$3:$AB$1315,DataRegularSeason20242025!$B$3:$B$1315, "&lt;=" &amp; V$1, DataRegularSeason20242025!$E$3:$E$1315, $A17)</f>
        <v>4</v>
      </c>
      <c r="W17">
        <f>SUMIFS(DataRegularSeason20242025!$AA$3:$AA$1315,DataRegularSeason20242025!$B$3:$B$1315, "&lt;=" &amp; W$1, DataRegularSeason20242025!$D$3:$D$1315, $A17)+SUMIFS(DataRegularSeason20242025!$AB$3:$AB$1315,DataRegularSeason20242025!$B$3:$B$1315, "&lt;=" &amp; W$1, DataRegularSeason20242025!$E$3:$E$1315, $A17)</f>
        <v>6</v>
      </c>
      <c r="X17">
        <f>SUMIFS(DataRegularSeason20242025!$AA$3:$AA$1315,DataRegularSeason20242025!$B$3:$B$1315, "&lt;=" &amp; X$1, DataRegularSeason20242025!$D$3:$D$1315, $A17)+SUMIFS(DataRegularSeason20242025!$AB$3:$AB$1315,DataRegularSeason20242025!$B$3:$B$1315, "&lt;=" &amp; X$1, DataRegularSeason20242025!$E$3:$E$1315, $A17)</f>
        <v>6</v>
      </c>
      <c r="Y17">
        <f>SUMIFS(DataRegularSeason20242025!$AA$3:$AA$1315,DataRegularSeason20242025!$B$3:$B$1315, "&lt;=" &amp; Y$1, DataRegularSeason20242025!$D$3:$D$1315, $A17)+SUMIFS(DataRegularSeason20242025!$AB$3:$AB$1315,DataRegularSeason20242025!$B$3:$B$1315, "&lt;=" &amp; Y$1, DataRegularSeason20242025!$E$3:$E$1315, $A17)</f>
        <v>6</v>
      </c>
      <c r="Z17">
        <f>SUMIFS(DataRegularSeason20242025!$AA$3:$AA$1315,DataRegularSeason20242025!$B$3:$B$1315, "&lt;=" &amp; Z$1, DataRegularSeason20242025!$D$3:$D$1315, $A17)+SUMIFS(DataRegularSeason20242025!$AB$3:$AB$1315,DataRegularSeason20242025!$B$3:$B$1315, "&lt;=" &amp; Z$1, DataRegularSeason20242025!$E$3:$E$1315, $A17)</f>
        <v>6</v>
      </c>
      <c r="AA17">
        <f>SUMIFS(DataRegularSeason20242025!$AA$3:$AA$1315,DataRegularSeason20242025!$B$3:$B$1315, "&lt;=" &amp; AA$1, DataRegularSeason20242025!$D$3:$D$1315, $A17)+SUMIFS(DataRegularSeason20242025!$AB$3:$AB$1315,DataRegularSeason20242025!$B$3:$B$1315, "&lt;=" &amp; AA$1, DataRegularSeason20242025!$E$3:$E$1315, $A17)</f>
        <v>7</v>
      </c>
      <c r="AB17">
        <f>SUMIFS(DataRegularSeason20242025!$AA$3:$AA$1315,DataRegularSeason20242025!$B$3:$B$1315, "&lt;=" &amp; AB$1, DataRegularSeason20242025!$D$3:$D$1315, $A17)+SUMIFS(DataRegularSeason20242025!$AB$3:$AB$1315,DataRegularSeason20242025!$B$3:$B$1315, "&lt;=" &amp; AB$1, DataRegularSeason20242025!$E$3:$E$1315, $A17)</f>
        <v>7</v>
      </c>
      <c r="AC17">
        <f>SUMIFS(DataRegularSeason20242025!$AA$3:$AA$1315,DataRegularSeason20242025!$B$3:$B$1315, "&lt;=" &amp; AC$1, DataRegularSeason20242025!$D$3:$D$1315, $A17)+SUMIFS(DataRegularSeason20242025!$AB$3:$AB$1315,DataRegularSeason20242025!$B$3:$B$1315, "&lt;=" &amp; AC$1, DataRegularSeason20242025!$E$3:$E$1315, $A17)</f>
        <v>9</v>
      </c>
      <c r="AD17">
        <f>SUMIFS(DataRegularSeason20242025!$AA$3:$AA$1315,DataRegularSeason20242025!$B$3:$B$1315, "&lt;=" &amp; AD$1, DataRegularSeason20242025!$D$3:$D$1315, $A17)+SUMIFS(DataRegularSeason20242025!$AB$3:$AB$1315,DataRegularSeason20242025!$B$3:$B$1315, "&lt;=" &amp; AD$1, DataRegularSeason20242025!$E$3:$E$1315, $A17)</f>
        <v>9</v>
      </c>
      <c r="AE17">
        <f>SUMIFS(DataRegularSeason20242025!$AA$3:$AA$1315,DataRegularSeason20242025!$B$3:$B$1315, "&lt;=" &amp; AE$1, DataRegularSeason20242025!$D$3:$D$1315, $A17)+SUMIFS(DataRegularSeason20242025!$AB$3:$AB$1315,DataRegularSeason20242025!$B$3:$B$1315, "&lt;=" &amp; AE$1, DataRegularSeason20242025!$E$3:$E$1315, $A17)</f>
        <v>11</v>
      </c>
      <c r="AF17">
        <f>SUMIFS(DataRegularSeason20242025!$AA$3:$AA$1315,DataRegularSeason20242025!$B$3:$B$1315, "&lt;=" &amp; AF$1, DataRegularSeason20242025!$D$3:$D$1315, $A17)+SUMIFS(DataRegularSeason20242025!$AB$3:$AB$1315,DataRegularSeason20242025!$B$3:$B$1315, "&lt;=" &amp; AF$1, DataRegularSeason20242025!$E$3:$E$1315, $A17)</f>
        <v>11</v>
      </c>
      <c r="AG17">
        <f>SUMIFS(DataRegularSeason20242025!$AA$3:$AA$1315,DataRegularSeason20242025!$B$3:$B$1315, "&lt;=" &amp; AG$1, DataRegularSeason20242025!$D$3:$D$1315, $A17)+SUMIFS(DataRegularSeason20242025!$AB$3:$AB$1315,DataRegularSeason20242025!$B$3:$B$1315, "&lt;=" &amp; AG$1, DataRegularSeason20242025!$E$3:$E$1315, $A17)</f>
        <v>11</v>
      </c>
      <c r="AH17">
        <f>SUMIFS(DataRegularSeason20242025!$AA$3:$AA$1315,DataRegularSeason20242025!$B$3:$B$1315, "&lt;=" &amp; AH$1, DataRegularSeason20242025!$D$3:$D$1315, $A17)+SUMIFS(DataRegularSeason20242025!$AB$3:$AB$1315,DataRegularSeason20242025!$B$3:$B$1315, "&lt;=" &amp; AH$1, DataRegularSeason20242025!$E$3:$E$1315, $A17)</f>
        <v>11</v>
      </c>
      <c r="AI17">
        <f>SUMIFS(DataRegularSeason20242025!$AA$3:$AA$1315,DataRegularSeason20242025!$B$3:$B$1315, "&lt;=" &amp; AI$1, DataRegularSeason20242025!$D$3:$D$1315, $A17)+SUMIFS(DataRegularSeason20242025!$AB$3:$AB$1315,DataRegularSeason20242025!$B$3:$B$1315, "&lt;=" &amp; AI$1, DataRegularSeason20242025!$E$3:$E$1315, $A17)</f>
        <v>11</v>
      </c>
      <c r="AJ17">
        <f>SUMIFS(DataRegularSeason20242025!$AA$3:$AA$1315,DataRegularSeason20242025!$B$3:$B$1315, "&lt;=" &amp; AJ$1, DataRegularSeason20242025!$D$3:$D$1315, $A17)+SUMIFS(DataRegularSeason20242025!$AB$3:$AB$1315,DataRegularSeason20242025!$B$3:$B$1315, "&lt;=" &amp; AJ$1, DataRegularSeason20242025!$E$3:$E$1315, $A17)</f>
        <v>11</v>
      </c>
      <c r="AK17">
        <f>SUMIFS(DataRegularSeason20242025!$AA$3:$AA$1315,DataRegularSeason20242025!$B$3:$B$1315, "&lt;=" &amp; AK$1, DataRegularSeason20242025!$D$3:$D$1315, $A17)+SUMIFS(DataRegularSeason20242025!$AB$3:$AB$1315,DataRegularSeason20242025!$B$3:$B$1315, "&lt;=" &amp; AK$1, DataRegularSeason20242025!$E$3:$E$1315, $A17)</f>
        <v>12</v>
      </c>
      <c r="AL17">
        <f>SUMIFS(DataRegularSeason20242025!$AA$3:$AA$1315,DataRegularSeason20242025!$B$3:$B$1315, "&lt;=" &amp; AL$1, DataRegularSeason20242025!$D$3:$D$1315, $A17)+SUMIFS(DataRegularSeason20242025!$AB$3:$AB$1315,DataRegularSeason20242025!$B$3:$B$1315, "&lt;=" &amp; AL$1, DataRegularSeason20242025!$E$3:$E$1315, $A17)</f>
        <v>12</v>
      </c>
      <c r="AM17">
        <f>SUMIFS(DataRegularSeason20242025!$AA$3:$AA$1315,DataRegularSeason20242025!$B$3:$B$1315, "&lt;=" &amp; AM$1, DataRegularSeason20242025!$D$3:$D$1315, $A17)+SUMIFS(DataRegularSeason20242025!$AB$3:$AB$1315,DataRegularSeason20242025!$B$3:$B$1315, "&lt;=" &amp; AM$1, DataRegularSeason20242025!$E$3:$E$1315, $A17)</f>
        <v>12</v>
      </c>
      <c r="AN17">
        <f>SUMIFS(DataRegularSeason20242025!$AA$3:$AA$1315,DataRegularSeason20242025!$B$3:$B$1315, "&lt;=" &amp; AN$1, DataRegularSeason20242025!$D$3:$D$1315, $A17)+SUMIFS(DataRegularSeason20242025!$AB$3:$AB$1315,DataRegularSeason20242025!$B$3:$B$1315, "&lt;=" &amp; AN$1, DataRegularSeason20242025!$E$3:$E$1315, $A17)</f>
        <v>12</v>
      </c>
      <c r="AO17">
        <f>SUMIFS(DataRegularSeason20242025!$AA$3:$AA$1315,DataRegularSeason20242025!$B$3:$B$1315, "&lt;=" &amp; AO$1, DataRegularSeason20242025!$D$3:$D$1315, $A17)+SUMIFS(DataRegularSeason20242025!$AB$3:$AB$1315,DataRegularSeason20242025!$B$3:$B$1315, "&lt;=" &amp; AO$1, DataRegularSeason20242025!$E$3:$E$1315, $A17)</f>
        <v>12</v>
      </c>
      <c r="AP17">
        <f>SUMIFS(DataRegularSeason20242025!$AA$3:$AA$1315,DataRegularSeason20242025!$B$3:$B$1315, "&lt;=" &amp; AP$1, DataRegularSeason20242025!$D$3:$D$1315, $A17)+SUMIFS(DataRegularSeason20242025!$AB$3:$AB$1315,DataRegularSeason20242025!$B$3:$B$1315, "&lt;=" &amp; AP$1, DataRegularSeason20242025!$E$3:$E$1315, $A17)</f>
        <v>12</v>
      </c>
      <c r="AQ17">
        <f>SUMIFS(DataRegularSeason20242025!$AA$3:$AA$1315,DataRegularSeason20242025!$B$3:$B$1315, "&lt;=" &amp; AQ$1, DataRegularSeason20242025!$D$3:$D$1315, $A17)+SUMIFS(DataRegularSeason20242025!$AB$3:$AB$1315,DataRegularSeason20242025!$B$3:$B$1315, "&lt;=" &amp; AQ$1, DataRegularSeason20242025!$E$3:$E$1315, $A17)</f>
        <v>12</v>
      </c>
      <c r="AR17">
        <f>SUMIFS(DataRegularSeason20242025!$AA$3:$AA$1315,DataRegularSeason20242025!$B$3:$B$1315, "&lt;=" &amp; AR$1, DataRegularSeason20242025!$D$3:$D$1315, $A17)+SUMIFS(DataRegularSeason20242025!$AB$3:$AB$1315,DataRegularSeason20242025!$B$3:$B$1315, "&lt;=" &amp; AR$1, DataRegularSeason20242025!$E$3:$E$1315, $A17)</f>
        <v>12</v>
      </c>
      <c r="AS17">
        <f>SUMIFS(DataRegularSeason20242025!$AA$3:$AA$1315,DataRegularSeason20242025!$B$3:$B$1315, "&lt;=" &amp; AS$1, DataRegularSeason20242025!$D$3:$D$1315, $A17)+SUMIFS(DataRegularSeason20242025!$AB$3:$AB$1315,DataRegularSeason20242025!$B$3:$B$1315, "&lt;=" &amp; AS$1, DataRegularSeason20242025!$E$3:$E$1315, $A17)</f>
        <v>12</v>
      </c>
      <c r="AT17">
        <f>SUMIFS(DataRegularSeason20242025!$AA$3:$AA$1315,DataRegularSeason20242025!$B$3:$B$1315, "&lt;=" &amp; AT$1, DataRegularSeason20242025!$D$3:$D$1315, $A17)+SUMIFS(DataRegularSeason20242025!$AB$3:$AB$1315,DataRegularSeason20242025!$B$3:$B$1315, "&lt;=" &amp; AT$1, DataRegularSeason20242025!$E$3:$E$1315, $A17)</f>
        <v>12</v>
      </c>
      <c r="AU17">
        <f>SUMIFS(DataRegularSeason20242025!$AA$3:$AA$1315,DataRegularSeason20242025!$B$3:$B$1315, "&lt;=" &amp; AU$1, DataRegularSeason20242025!$D$3:$D$1315, $A17)+SUMIFS(DataRegularSeason20242025!$AB$3:$AB$1315,DataRegularSeason20242025!$B$3:$B$1315, "&lt;=" &amp; AU$1, DataRegularSeason20242025!$E$3:$E$1315, $A17)</f>
        <v>14</v>
      </c>
      <c r="AV17">
        <f>SUMIFS(DataRegularSeason20242025!$AA$3:$AA$1315,DataRegularSeason20242025!$B$3:$B$1315, "&lt;=" &amp; AV$1, DataRegularSeason20242025!$D$3:$D$1315, $A17)+SUMIFS(DataRegularSeason20242025!$AB$3:$AB$1315,DataRegularSeason20242025!$B$3:$B$1315, "&lt;=" &amp; AV$1, DataRegularSeason20242025!$E$3:$E$1315, $A17)</f>
        <v>14</v>
      </c>
      <c r="AW17">
        <f>SUMIFS(DataRegularSeason20242025!$AA$3:$AA$1315,DataRegularSeason20242025!$B$3:$B$1315, "&lt;=" &amp; AW$1, DataRegularSeason20242025!$D$3:$D$1315, $A17)+SUMIFS(DataRegularSeason20242025!$AB$3:$AB$1315,DataRegularSeason20242025!$B$3:$B$1315, "&lt;=" &amp; AW$1, DataRegularSeason20242025!$E$3:$E$1315, $A17)</f>
        <v>14</v>
      </c>
      <c r="AX17">
        <f>SUMIFS(DataRegularSeason20242025!$AA$3:$AA$1315,DataRegularSeason20242025!$B$3:$B$1315, "&lt;=" &amp; AX$1, DataRegularSeason20242025!$D$3:$D$1315, $A17)+SUMIFS(DataRegularSeason20242025!$AB$3:$AB$1315,DataRegularSeason20242025!$B$3:$B$1315, "&lt;=" &amp; AX$1, DataRegularSeason20242025!$E$3:$E$1315, $A17)</f>
        <v>16</v>
      </c>
      <c r="AY17">
        <f>SUMIFS(DataRegularSeason20242025!$AA$3:$AA$1315,DataRegularSeason20242025!$B$3:$B$1315, "&lt;=" &amp; AY$1, DataRegularSeason20242025!$D$3:$D$1315, $A17)+SUMIFS(DataRegularSeason20242025!$AB$3:$AB$1315,DataRegularSeason20242025!$B$3:$B$1315, "&lt;=" &amp; AY$1, DataRegularSeason20242025!$E$3:$E$1315, $A17)</f>
        <v>16</v>
      </c>
      <c r="AZ17">
        <f>SUMIFS(DataRegularSeason20242025!$AA$3:$AA$1315,DataRegularSeason20242025!$B$3:$B$1315, "&lt;=" &amp; AZ$1, DataRegularSeason20242025!$D$3:$D$1315, $A17)+SUMIFS(DataRegularSeason20242025!$AB$3:$AB$1315,DataRegularSeason20242025!$B$3:$B$1315, "&lt;=" &amp; AZ$1, DataRegularSeason20242025!$E$3:$E$1315, $A17)</f>
        <v>16</v>
      </c>
      <c r="BA17">
        <f>SUMIFS(DataRegularSeason20242025!$AA$3:$AA$1315,DataRegularSeason20242025!$B$3:$B$1315, "&lt;=" &amp; BA$1, DataRegularSeason20242025!$D$3:$D$1315, $A17)+SUMIFS(DataRegularSeason20242025!$AB$3:$AB$1315,DataRegularSeason20242025!$B$3:$B$1315, "&lt;=" &amp; BA$1, DataRegularSeason20242025!$E$3:$E$1315, $A17)</f>
        <v>16</v>
      </c>
      <c r="BB17">
        <f>SUMIFS(DataRegularSeason20242025!$AA$3:$AA$1315,DataRegularSeason20242025!$B$3:$B$1315, "&lt;=" &amp; BB$1, DataRegularSeason20242025!$D$3:$D$1315, $A17)+SUMIFS(DataRegularSeason20242025!$AB$3:$AB$1315,DataRegularSeason20242025!$B$3:$B$1315, "&lt;=" &amp; BB$1, DataRegularSeason20242025!$E$3:$E$1315, $A17)</f>
        <v>16</v>
      </c>
      <c r="BC17">
        <f>SUMIFS(DataRegularSeason20242025!$AA$3:$AA$1315,DataRegularSeason20242025!$B$3:$B$1315, "&lt;=" &amp; BC$1, DataRegularSeason20242025!$D$3:$D$1315, $A17)+SUMIFS(DataRegularSeason20242025!$AB$3:$AB$1315,DataRegularSeason20242025!$B$3:$B$1315, "&lt;=" &amp; BC$1, DataRegularSeason20242025!$E$3:$E$1315, $A17)</f>
        <v>16</v>
      </c>
      <c r="BD17">
        <f>SUMIFS(DataRegularSeason20242025!$AA$3:$AA$1315,DataRegularSeason20242025!$B$3:$B$1315, "&lt;=" &amp; BD$1, DataRegularSeason20242025!$D$3:$D$1315, $A17)+SUMIFS(DataRegularSeason20242025!$AB$3:$AB$1315,DataRegularSeason20242025!$B$3:$B$1315, "&lt;=" &amp; BD$1, DataRegularSeason20242025!$E$3:$E$1315, $A17)</f>
        <v>16</v>
      </c>
      <c r="BE17">
        <f>SUMIFS(DataRegularSeason20242025!$AA$3:$AA$1315,DataRegularSeason20242025!$B$3:$B$1315, "&lt;=" &amp; BE$1, DataRegularSeason20242025!$D$3:$D$1315, $A17)+SUMIFS(DataRegularSeason20242025!$AB$3:$AB$1315,DataRegularSeason20242025!$B$3:$B$1315, "&lt;=" &amp; BE$1, DataRegularSeason20242025!$E$3:$E$1315, $A17)</f>
        <v>16</v>
      </c>
      <c r="BF17">
        <f>SUMIFS(DataRegularSeason20242025!$AA$3:$AA$1315,DataRegularSeason20242025!$B$3:$B$1315, "&lt;=" &amp; BF$1, DataRegularSeason20242025!$D$3:$D$1315, $A17)+SUMIFS(DataRegularSeason20242025!$AB$3:$AB$1315,DataRegularSeason20242025!$B$3:$B$1315, "&lt;=" &amp; BF$1, DataRegularSeason20242025!$E$3:$E$1315, $A17)</f>
        <v>16</v>
      </c>
      <c r="BG17">
        <f>SUMIFS(DataRegularSeason20242025!$AA$3:$AA$1315,DataRegularSeason20242025!$B$3:$B$1315, "&lt;=" &amp; BG$1, DataRegularSeason20242025!$D$3:$D$1315, $A17)+SUMIFS(DataRegularSeason20242025!$AB$3:$AB$1315,DataRegularSeason20242025!$B$3:$B$1315, "&lt;=" &amp; BG$1, DataRegularSeason20242025!$E$3:$E$1315, $A17)</f>
        <v>16</v>
      </c>
      <c r="BH17">
        <f>SUMIFS(DataRegularSeason20242025!$AA$3:$AA$1315,DataRegularSeason20242025!$B$3:$B$1315, "&lt;=" &amp; BH$1, DataRegularSeason20242025!$D$3:$D$1315, $A17)+SUMIFS(DataRegularSeason20242025!$AB$3:$AB$1315,DataRegularSeason20242025!$B$3:$B$1315, "&lt;=" &amp; BH$1, DataRegularSeason20242025!$E$3:$E$1315, $A17)</f>
        <v>16</v>
      </c>
      <c r="BI17">
        <f>SUMIFS(DataRegularSeason20242025!$AA$3:$AA$1315,DataRegularSeason20242025!$B$3:$B$1315, "&lt;=" &amp; BI$1, DataRegularSeason20242025!$D$3:$D$1315, $A17)+SUMIFS(DataRegularSeason20242025!$AB$3:$AB$1315,DataRegularSeason20242025!$B$3:$B$1315, "&lt;=" &amp; BI$1, DataRegularSeason20242025!$E$3:$E$1315, $A17)</f>
        <v>16</v>
      </c>
      <c r="BJ17">
        <f>SUMIFS(DataRegularSeason20242025!$AA$3:$AA$1315,DataRegularSeason20242025!$B$3:$B$1315, "&lt;=" &amp; BJ$1, DataRegularSeason20242025!$D$3:$D$1315, $A17)+SUMIFS(DataRegularSeason20242025!$AB$3:$AB$1315,DataRegularSeason20242025!$B$3:$B$1315, "&lt;=" &amp; BJ$1, DataRegularSeason20242025!$E$3:$E$1315, $A17)</f>
        <v>16</v>
      </c>
      <c r="BK17">
        <f>SUMIFS(DataRegularSeason20242025!$AA$3:$AA$1315,DataRegularSeason20242025!$B$3:$B$1315, "&lt;=" &amp; BK$1, DataRegularSeason20242025!$D$3:$D$1315, $A17)+SUMIFS(DataRegularSeason20242025!$AB$3:$AB$1315,DataRegularSeason20242025!$B$3:$B$1315, "&lt;=" &amp; BK$1, DataRegularSeason20242025!$E$3:$E$1315, $A17)</f>
        <v>16</v>
      </c>
      <c r="BL17">
        <f>SUMIFS(DataRegularSeason20242025!$AA$3:$AA$1315,DataRegularSeason20242025!$B$3:$B$1315, "&lt;=" &amp; BL$1, DataRegularSeason20242025!$D$3:$D$1315, $A17)+SUMIFS(DataRegularSeason20242025!$AB$3:$AB$1315,DataRegularSeason20242025!$B$3:$B$1315, "&lt;=" &amp; BL$1, DataRegularSeason20242025!$E$3:$E$1315, $A17)</f>
        <v>16</v>
      </c>
      <c r="BM17">
        <f>SUMIFS(DataRegularSeason20242025!$AA$3:$AA$1315,DataRegularSeason20242025!$B$3:$B$1315, "&lt;=" &amp; BM$1, DataRegularSeason20242025!$D$3:$D$1315, $A17)+SUMIFS(DataRegularSeason20242025!$AB$3:$AB$1315,DataRegularSeason20242025!$B$3:$B$1315, "&lt;=" &amp; BM$1, DataRegularSeason20242025!$E$3:$E$1315, $A17)</f>
        <v>16</v>
      </c>
      <c r="BN17">
        <f>SUMIFS(DataRegularSeason20242025!$AA$3:$AA$1315,DataRegularSeason20242025!$B$3:$B$1315, "&lt;=" &amp; BN$1, DataRegularSeason20242025!$D$3:$D$1315, $A17)+SUMIFS(DataRegularSeason20242025!$AB$3:$AB$1315,DataRegularSeason20242025!$B$3:$B$1315, "&lt;=" &amp; BN$1, DataRegularSeason20242025!$E$3:$E$1315, $A17)</f>
        <v>16</v>
      </c>
      <c r="BO17">
        <f>SUMIFS(DataRegularSeason20242025!$AA$3:$AA$1315,DataRegularSeason20242025!$B$3:$B$1315, "&lt;=" &amp; BO$1, DataRegularSeason20242025!$D$3:$D$1315, $A17)+SUMIFS(DataRegularSeason20242025!$AB$3:$AB$1315,DataRegularSeason20242025!$B$3:$B$1315, "&lt;=" &amp; BO$1, DataRegularSeason20242025!$E$3:$E$1315, $A17)</f>
        <v>16</v>
      </c>
      <c r="BP17">
        <f>SUMIFS(DataRegularSeason20242025!$AA$3:$AA$1315,DataRegularSeason20242025!$B$3:$B$1315, "&lt;=" &amp; BP$1, DataRegularSeason20242025!$D$3:$D$1315, $A17)+SUMIFS(DataRegularSeason20242025!$AB$3:$AB$1315,DataRegularSeason20242025!$B$3:$B$1315, "&lt;=" &amp; BP$1, DataRegularSeason20242025!$E$3:$E$1315, $A17)</f>
        <v>16</v>
      </c>
      <c r="BQ17">
        <f>SUMIFS(DataRegularSeason20242025!$AA$3:$AA$1315,DataRegularSeason20242025!$B$3:$B$1315, "&lt;=" &amp; BQ$1, DataRegularSeason20242025!$D$3:$D$1315, $A17)+SUMIFS(DataRegularSeason20242025!$AB$3:$AB$1315,DataRegularSeason20242025!$B$3:$B$1315, "&lt;=" &amp; BQ$1, DataRegularSeason20242025!$E$3:$E$1315, $A17)</f>
        <v>16</v>
      </c>
      <c r="BR17">
        <f>SUMIFS(DataRegularSeason20242025!$AA$3:$AA$1315,DataRegularSeason20242025!$B$3:$B$1315, "&lt;=" &amp; BR$1, DataRegularSeason20242025!$D$3:$D$1315, $A17)+SUMIFS(DataRegularSeason20242025!$AB$3:$AB$1315,DataRegularSeason20242025!$B$3:$B$1315, "&lt;=" &amp; BR$1, DataRegularSeason20242025!$E$3:$E$1315, $A17)</f>
        <v>16</v>
      </c>
      <c r="BS17">
        <f>SUMIFS(DataRegularSeason20242025!$AA$3:$AA$1315,DataRegularSeason20242025!$B$3:$B$1315, "&lt;=" &amp; BS$1, DataRegularSeason20242025!$D$3:$D$1315, $A17)+SUMIFS(DataRegularSeason20242025!$AB$3:$AB$1315,DataRegularSeason20242025!$B$3:$B$1315, "&lt;=" &amp; BS$1, DataRegularSeason20242025!$E$3:$E$1315, $A17)</f>
        <v>16</v>
      </c>
      <c r="BT17">
        <f>SUMIFS(DataRegularSeason20242025!$AA$3:$AA$1315,DataRegularSeason20242025!$B$3:$B$1315, "&lt;=" &amp; BT$1, DataRegularSeason20242025!$D$3:$D$1315, $A17)+SUMIFS(DataRegularSeason20242025!$AB$3:$AB$1315,DataRegularSeason20242025!$B$3:$B$1315, "&lt;=" &amp; BT$1, DataRegularSeason20242025!$E$3:$E$1315, $A17)</f>
        <v>16</v>
      </c>
      <c r="BU17">
        <f>SUMIFS(DataRegularSeason20242025!$AA$3:$AA$1315,DataRegularSeason20242025!$B$3:$B$1315, "&lt;=" &amp; BU$1, DataRegularSeason20242025!$D$3:$D$1315, $A17)+SUMIFS(DataRegularSeason20242025!$AB$3:$AB$1315,DataRegularSeason20242025!$B$3:$B$1315, "&lt;=" &amp; BU$1, DataRegularSeason20242025!$E$3:$E$1315, $A17)</f>
        <v>16</v>
      </c>
      <c r="BV17">
        <f>SUMIFS(DataRegularSeason20242025!$AA$3:$AA$1315,DataRegularSeason20242025!$B$3:$B$1315, "&lt;=" &amp; BV$1, DataRegularSeason20242025!$D$3:$D$1315, $A17)+SUMIFS(DataRegularSeason20242025!$AB$3:$AB$1315,DataRegularSeason20242025!$B$3:$B$1315, "&lt;=" &amp; BV$1, DataRegularSeason20242025!$E$3:$E$1315, $A17)</f>
        <v>16</v>
      </c>
      <c r="BW17">
        <f>SUMIFS(DataRegularSeason20242025!$AA$3:$AA$1315,DataRegularSeason20242025!$B$3:$B$1315, "&lt;=" &amp; BW$1, DataRegularSeason20242025!$D$3:$D$1315, $A17)+SUMIFS(DataRegularSeason20242025!$AB$3:$AB$1315,DataRegularSeason20242025!$B$3:$B$1315, "&lt;=" &amp; BW$1, DataRegularSeason20242025!$E$3:$E$1315, $A17)</f>
        <v>16</v>
      </c>
      <c r="BX17">
        <f>SUMIFS(DataRegularSeason20242025!$AA$3:$AA$1315,DataRegularSeason20242025!$B$3:$B$1315, "&lt;=" &amp; BX$1, DataRegularSeason20242025!$D$3:$D$1315, $A17)+SUMIFS(DataRegularSeason20242025!$AB$3:$AB$1315,DataRegularSeason20242025!$B$3:$B$1315, "&lt;=" &amp; BX$1, DataRegularSeason20242025!$E$3:$E$1315, $A17)</f>
        <v>16</v>
      </c>
      <c r="BY17">
        <f>SUMIFS(DataRegularSeason20242025!$AA$3:$AA$1315,DataRegularSeason20242025!$B$3:$B$1315, "&lt;=" &amp; BY$1, DataRegularSeason20242025!$D$3:$D$1315, $A17)+SUMIFS(DataRegularSeason20242025!$AB$3:$AB$1315,DataRegularSeason20242025!$B$3:$B$1315, "&lt;=" &amp; BY$1, DataRegularSeason20242025!$E$3:$E$1315, $A17)</f>
        <v>16</v>
      </c>
      <c r="BZ17">
        <f>SUMIFS(DataRegularSeason20242025!$AA$3:$AA$1315,DataRegularSeason20242025!$B$3:$B$1315, "&lt;=" &amp; BZ$1, DataRegularSeason20242025!$D$3:$D$1315, $A17)+SUMIFS(DataRegularSeason20242025!$AB$3:$AB$1315,DataRegularSeason20242025!$B$3:$B$1315, "&lt;=" &amp; BZ$1, DataRegularSeason20242025!$E$3:$E$1315, $A17)</f>
        <v>16</v>
      </c>
      <c r="CA17">
        <f>SUMIFS(DataRegularSeason20242025!$AA$3:$AA$1315,DataRegularSeason20242025!$B$3:$B$1315, "&lt;=" &amp; CA$1, DataRegularSeason20242025!$D$3:$D$1315, $A17)+SUMIFS(DataRegularSeason20242025!$AB$3:$AB$1315,DataRegularSeason20242025!$B$3:$B$1315, "&lt;=" &amp; CA$1, DataRegularSeason20242025!$E$3:$E$1315, $A17)</f>
        <v>16</v>
      </c>
      <c r="CB17">
        <f>SUMIFS(DataRegularSeason20242025!$AA$3:$AA$1315,DataRegularSeason20242025!$B$3:$B$1315, "&lt;=" &amp; CB$1, DataRegularSeason20242025!$D$3:$D$1315, $A17)+SUMIFS(DataRegularSeason20242025!$AB$3:$AB$1315,DataRegularSeason20242025!$B$3:$B$1315, "&lt;=" &amp; CB$1, DataRegularSeason20242025!$E$3:$E$1315, $A17)</f>
        <v>16</v>
      </c>
      <c r="CC17">
        <f>SUMIFS(DataRegularSeason20242025!$AA$3:$AA$1315,DataRegularSeason20242025!$B$3:$B$1315, "&lt;=" &amp; CC$1, DataRegularSeason20242025!$D$3:$D$1315, $A17)+SUMIFS(DataRegularSeason20242025!$AB$3:$AB$1315,DataRegularSeason20242025!$B$3:$B$1315, "&lt;=" &amp; CC$1, DataRegularSeason20242025!$E$3:$E$1315, $A17)</f>
        <v>16</v>
      </c>
      <c r="CD17">
        <f>SUMIFS(DataRegularSeason20242025!$AA$3:$AA$1315,DataRegularSeason20242025!$B$3:$B$1315, "&lt;=" &amp; CD$1, DataRegularSeason20242025!$D$3:$D$1315, $A17)+SUMIFS(DataRegularSeason20242025!$AB$3:$AB$1315,DataRegularSeason20242025!$B$3:$B$1315, "&lt;=" &amp; CD$1, DataRegularSeason20242025!$E$3:$E$1315, $A17)</f>
        <v>16</v>
      </c>
      <c r="CE17">
        <f>SUMIFS(DataRegularSeason20242025!$AA$3:$AA$1315,DataRegularSeason20242025!$B$3:$B$1315, "&lt;=" &amp; CE$1, DataRegularSeason20242025!$D$3:$D$1315, $A17)+SUMIFS(DataRegularSeason20242025!$AB$3:$AB$1315,DataRegularSeason20242025!$B$3:$B$1315, "&lt;=" &amp; CE$1, DataRegularSeason20242025!$E$3:$E$1315, $A17)</f>
        <v>16</v>
      </c>
      <c r="CF17">
        <f>SUMIFS(DataRegularSeason20242025!$AA$3:$AA$1315,DataRegularSeason20242025!$B$3:$B$1315, "&lt;=" &amp; CF$1, DataRegularSeason20242025!$D$3:$D$1315, $A17)+SUMIFS(DataRegularSeason20242025!$AB$3:$AB$1315,DataRegularSeason20242025!$B$3:$B$1315, "&lt;=" &amp; CF$1, DataRegularSeason20242025!$E$3:$E$1315, $A17)</f>
        <v>16</v>
      </c>
      <c r="CG17">
        <f>SUMIFS(DataRegularSeason20242025!$AA$3:$AA$1315,DataRegularSeason20242025!$B$3:$B$1315, "&lt;=" &amp; CG$1, DataRegularSeason20242025!$D$3:$D$1315, $A17)+SUMIFS(DataRegularSeason20242025!$AB$3:$AB$1315,DataRegularSeason20242025!$B$3:$B$1315, "&lt;=" &amp; CG$1, DataRegularSeason20242025!$E$3:$E$1315, $A17)</f>
        <v>16</v>
      </c>
      <c r="CH17">
        <f>SUMIFS(DataRegularSeason20242025!$AA$3:$AA$1315,DataRegularSeason20242025!$B$3:$B$1315, "&lt;=" &amp; CH$1, DataRegularSeason20242025!$D$3:$D$1315, $A17)+SUMIFS(DataRegularSeason20242025!$AB$3:$AB$1315,DataRegularSeason20242025!$B$3:$B$1315, "&lt;=" &amp; CH$1, DataRegularSeason20242025!$E$3:$E$1315, $A17)</f>
        <v>16</v>
      </c>
      <c r="CI17">
        <f>SUMIFS(DataRegularSeason20242025!$AA$3:$AA$1315,DataRegularSeason20242025!$B$3:$B$1315, "&lt;=" &amp; CI$1, DataRegularSeason20242025!$D$3:$D$1315, $A17)+SUMIFS(DataRegularSeason20242025!$AB$3:$AB$1315,DataRegularSeason20242025!$B$3:$B$1315, "&lt;=" &amp; CI$1, DataRegularSeason20242025!$E$3:$E$1315, $A17)</f>
        <v>16</v>
      </c>
      <c r="CJ17">
        <f>SUMIFS(DataRegularSeason20242025!$AA$3:$AA$1315,DataRegularSeason20242025!$B$3:$B$1315, "&lt;=" &amp; CJ$1, DataRegularSeason20242025!$D$3:$D$1315, $A17)+SUMIFS(DataRegularSeason20242025!$AB$3:$AB$1315,DataRegularSeason20242025!$B$3:$B$1315, "&lt;=" &amp; CJ$1, DataRegularSeason20242025!$E$3:$E$1315, $A17)</f>
        <v>16</v>
      </c>
      <c r="CK17">
        <f>SUMIFS(DataRegularSeason20242025!$AA$3:$AA$1315,DataRegularSeason20242025!$B$3:$B$1315, "&lt;=" &amp; CK$1, DataRegularSeason20242025!$D$3:$D$1315, $A17)+SUMIFS(DataRegularSeason20242025!$AB$3:$AB$1315,DataRegularSeason20242025!$B$3:$B$1315, "&lt;=" &amp; CK$1, DataRegularSeason20242025!$E$3:$E$1315, $A17)</f>
        <v>16</v>
      </c>
      <c r="CL17">
        <f>SUMIFS(DataRegularSeason20242025!$AA$3:$AA$1315,DataRegularSeason20242025!$B$3:$B$1315, "&lt;=" &amp; CL$1, DataRegularSeason20242025!$D$3:$D$1315, $A17)+SUMIFS(DataRegularSeason20242025!$AB$3:$AB$1315,DataRegularSeason20242025!$B$3:$B$1315, "&lt;=" &amp; CL$1, DataRegularSeason20242025!$E$3:$E$1315, $A17)</f>
        <v>16</v>
      </c>
      <c r="CM17">
        <f>SUMIFS(DataRegularSeason20242025!$AA$3:$AA$1315,DataRegularSeason20242025!$B$3:$B$1315, "&lt;=" &amp; CM$1, DataRegularSeason20242025!$D$3:$D$1315, $A17)+SUMIFS(DataRegularSeason20242025!$AB$3:$AB$1315,DataRegularSeason20242025!$B$3:$B$1315, "&lt;=" &amp; CM$1, DataRegularSeason20242025!$E$3:$E$1315, $A17)</f>
        <v>16</v>
      </c>
      <c r="CN17">
        <f>SUMIFS(DataRegularSeason20242025!$AA$3:$AA$1315,DataRegularSeason20242025!$B$3:$B$1315, "&lt;=" &amp; CN$1, DataRegularSeason20242025!$D$3:$D$1315, $A17)+SUMIFS(DataRegularSeason20242025!$AB$3:$AB$1315,DataRegularSeason20242025!$B$3:$B$1315, "&lt;=" &amp; CN$1, DataRegularSeason20242025!$E$3:$E$1315, $A17)</f>
        <v>16</v>
      </c>
      <c r="CO17">
        <f>SUMIFS(DataRegularSeason20242025!$AA$3:$AA$1315,DataRegularSeason20242025!$B$3:$B$1315, "&lt;=" &amp; CO$1, DataRegularSeason20242025!$D$3:$D$1315, $A17)+SUMIFS(DataRegularSeason20242025!$AB$3:$AB$1315,DataRegularSeason20242025!$B$3:$B$1315, "&lt;=" &amp; CO$1, DataRegularSeason20242025!$E$3:$E$1315, $A17)</f>
        <v>16</v>
      </c>
      <c r="CP17">
        <f>SUMIFS(DataRegularSeason20242025!$AA$3:$AA$1315,DataRegularSeason20242025!$B$3:$B$1315, "&lt;=" &amp; CP$1, DataRegularSeason20242025!$D$3:$D$1315, $A17)+SUMIFS(DataRegularSeason20242025!$AB$3:$AB$1315,DataRegularSeason20242025!$B$3:$B$1315, "&lt;=" &amp; CP$1, DataRegularSeason20242025!$E$3:$E$1315, $A17)</f>
        <v>16</v>
      </c>
      <c r="CQ17">
        <f>SUMIFS(DataRegularSeason20242025!$AA$3:$AA$1315,DataRegularSeason20242025!$B$3:$B$1315, "&lt;=" &amp; CQ$1, DataRegularSeason20242025!$D$3:$D$1315, $A17)+SUMIFS(DataRegularSeason20242025!$AB$3:$AB$1315,DataRegularSeason20242025!$B$3:$B$1315, "&lt;=" &amp; CQ$1, DataRegularSeason20242025!$E$3:$E$1315, $A17)</f>
        <v>16</v>
      </c>
      <c r="CR17">
        <f>SUMIFS(DataRegularSeason20242025!$AA$3:$AA$1315,DataRegularSeason20242025!$B$3:$B$1315, "&lt;=" &amp; CR$1, DataRegularSeason20242025!$D$3:$D$1315, $A17)+SUMIFS(DataRegularSeason20242025!$AB$3:$AB$1315,DataRegularSeason20242025!$B$3:$B$1315, "&lt;=" &amp; CR$1, DataRegularSeason20242025!$E$3:$E$1315, $A17)</f>
        <v>16</v>
      </c>
      <c r="CS17">
        <f>SUMIFS(DataRegularSeason20242025!$AA$3:$AA$1315,DataRegularSeason20242025!$B$3:$B$1315, "&lt;=" &amp; CS$1, DataRegularSeason20242025!$D$3:$D$1315, $A17)+SUMIFS(DataRegularSeason20242025!$AB$3:$AB$1315,DataRegularSeason20242025!$B$3:$B$1315, "&lt;=" &amp; CS$1, DataRegularSeason20242025!$E$3:$E$1315, $A17)</f>
        <v>16</v>
      </c>
      <c r="CT17">
        <f>SUMIFS(DataRegularSeason20242025!$AA$3:$AA$1315,DataRegularSeason20242025!$B$3:$B$1315, "&lt;=" &amp; CT$1, DataRegularSeason20242025!$D$3:$D$1315, $A17)+SUMIFS(DataRegularSeason20242025!$AB$3:$AB$1315,DataRegularSeason20242025!$B$3:$B$1315, "&lt;=" &amp; CT$1, DataRegularSeason20242025!$E$3:$E$1315, $A17)</f>
        <v>16</v>
      </c>
      <c r="CU17">
        <f>SUMIFS(DataRegularSeason20242025!$AA$3:$AA$1315,DataRegularSeason20242025!$B$3:$B$1315, "&lt;=" &amp; CU$1, DataRegularSeason20242025!$D$3:$D$1315, $A17)+SUMIFS(DataRegularSeason20242025!$AB$3:$AB$1315,DataRegularSeason20242025!$B$3:$B$1315, "&lt;=" &amp; CU$1, DataRegularSeason20242025!$E$3:$E$1315, $A17)</f>
        <v>16</v>
      </c>
      <c r="CV17">
        <f>SUMIFS(DataRegularSeason20242025!$AA$3:$AA$1315,DataRegularSeason20242025!$B$3:$B$1315, "&lt;=" &amp; CV$1, DataRegularSeason20242025!$D$3:$D$1315, $A17)+SUMIFS(DataRegularSeason20242025!$AB$3:$AB$1315,DataRegularSeason20242025!$B$3:$B$1315, "&lt;=" &amp; CV$1, DataRegularSeason20242025!$E$3:$E$1315, $A17)</f>
        <v>16</v>
      </c>
      <c r="CW17">
        <f>SUMIFS(DataRegularSeason20242025!$AA$3:$AA$1315,DataRegularSeason20242025!$B$3:$B$1315, "&lt;=" &amp; CW$1, DataRegularSeason20242025!$D$3:$D$1315, $A17)+SUMIFS(DataRegularSeason20242025!$AB$3:$AB$1315,DataRegularSeason20242025!$B$3:$B$1315, "&lt;=" &amp; CW$1, DataRegularSeason20242025!$E$3:$E$1315, $A17)</f>
        <v>16</v>
      </c>
      <c r="CX17">
        <f>SUMIFS(DataRegularSeason20242025!$AA$3:$AA$1315,DataRegularSeason20242025!$B$3:$B$1315, "&lt;=" &amp; CX$1, DataRegularSeason20242025!$D$3:$D$1315, $A17)+SUMIFS(DataRegularSeason20242025!$AB$3:$AB$1315,DataRegularSeason20242025!$B$3:$B$1315, "&lt;=" &amp; CX$1, DataRegularSeason20242025!$E$3:$E$1315, $A17)</f>
        <v>16</v>
      </c>
      <c r="CY17">
        <f>SUMIFS(DataRegularSeason20242025!$AA$3:$AA$1315,DataRegularSeason20242025!$B$3:$B$1315, "&lt;=" &amp; CY$1, DataRegularSeason20242025!$D$3:$D$1315, $A17)+SUMIFS(DataRegularSeason20242025!$AB$3:$AB$1315,DataRegularSeason20242025!$B$3:$B$1315, "&lt;=" &amp; CY$1, DataRegularSeason20242025!$E$3:$E$1315, $A17)</f>
        <v>16</v>
      </c>
      <c r="CZ17">
        <f>SUMIFS(DataRegularSeason20242025!$AA$3:$AA$1315,DataRegularSeason20242025!$B$3:$B$1315, "&lt;=" &amp; CZ$1, DataRegularSeason20242025!$D$3:$D$1315, $A17)+SUMIFS(DataRegularSeason20242025!$AB$3:$AB$1315,DataRegularSeason20242025!$B$3:$B$1315, "&lt;=" &amp; CZ$1, DataRegularSeason20242025!$E$3:$E$1315, $A17)</f>
        <v>16</v>
      </c>
      <c r="DA17">
        <f>SUMIFS(DataRegularSeason20242025!$AA$3:$AA$1315,DataRegularSeason20242025!$B$3:$B$1315, "&lt;=" &amp; DA$1, DataRegularSeason20242025!$D$3:$D$1315, $A17)+SUMIFS(DataRegularSeason20242025!$AB$3:$AB$1315,DataRegularSeason20242025!$B$3:$B$1315, "&lt;=" &amp; DA$1, DataRegularSeason20242025!$E$3:$E$1315, $A17)</f>
        <v>16</v>
      </c>
      <c r="DB17">
        <f>SUMIFS(DataRegularSeason20242025!$AA$3:$AA$1315,DataRegularSeason20242025!$B$3:$B$1315, "&lt;=" &amp; DB$1, DataRegularSeason20242025!$D$3:$D$1315, $A17)+SUMIFS(DataRegularSeason20242025!$AB$3:$AB$1315,DataRegularSeason20242025!$B$3:$B$1315, "&lt;=" &amp; DB$1, DataRegularSeason20242025!$E$3:$E$1315, $A17)</f>
        <v>16</v>
      </c>
      <c r="DC17">
        <f>SUMIFS(DataRegularSeason20242025!$AA$3:$AA$1315,DataRegularSeason20242025!$B$3:$B$1315, "&lt;=" &amp; DC$1, DataRegularSeason20242025!$D$3:$D$1315, $A17)+SUMIFS(DataRegularSeason20242025!$AB$3:$AB$1315,DataRegularSeason20242025!$B$3:$B$1315, "&lt;=" &amp; DC$1, DataRegularSeason20242025!$E$3:$E$1315, $A17)</f>
        <v>16</v>
      </c>
      <c r="DD17">
        <f>SUMIFS(DataRegularSeason20242025!$AA$3:$AA$1315,DataRegularSeason20242025!$B$3:$B$1315, "&lt;=" &amp; DD$1, DataRegularSeason20242025!$D$3:$D$1315, $A17)+SUMIFS(DataRegularSeason20242025!$AB$3:$AB$1315,DataRegularSeason20242025!$B$3:$B$1315, "&lt;=" &amp; DD$1, DataRegularSeason20242025!$E$3:$E$1315, $A17)</f>
        <v>16</v>
      </c>
      <c r="DE17">
        <f>SUMIFS(DataRegularSeason20242025!$AA$3:$AA$1315,DataRegularSeason20242025!$B$3:$B$1315, "&lt;=" &amp; DE$1, DataRegularSeason20242025!$D$3:$D$1315, $A17)+SUMIFS(DataRegularSeason20242025!$AB$3:$AB$1315,DataRegularSeason20242025!$B$3:$B$1315, "&lt;=" &amp; DE$1, DataRegularSeason20242025!$E$3:$E$1315, $A17)</f>
        <v>16</v>
      </c>
      <c r="DF17">
        <f>SUMIFS(DataRegularSeason20242025!$AA$3:$AA$1315,DataRegularSeason20242025!$B$3:$B$1315, "&lt;=" &amp; DF$1, DataRegularSeason20242025!$D$3:$D$1315, $A17)+SUMIFS(DataRegularSeason20242025!$AB$3:$AB$1315,DataRegularSeason20242025!$B$3:$B$1315, "&lt;=" &amp; DF$1, DataRegularSeason20242025!$E$3:$E$1315, $A17)</f>
        <v>16</v>
      </c>
      <c r="DG17">
        <f>SUMIFS(DataRegularSeason20242025!$AA$3:$AA$1315,DataRegularSeason20242025!$B$3:$B$1315, "&lt;=" &amp; DG$1, DataRegularSeason20242025!$D$3:$D$1315, $A17)+SUMIFS(DataRegularSeason20242025!$AB$3:$AB$1315,DataRegularSeason20242025!$B$3:$B$1315, "&lt;=" &amp; DG$1, DataRegularSeason20242025!$E$3:$E$1315, $A17)</f>
        <v>16</v>
      </c>
      <c r="DH17">
        <f>SUMIFS(DataRegularSeason20242025!$AA$3:$AA$1315,DataRegularSeason20242025!$B$3:$B$1315, "&lt;=" &amp; DH$1, DataRegularSeason20242025!$D$3:$D$1315, $A17)+SUMIFS(DataRegularSeason20242025!$AB$3:$AB$1315,DataRegularSeason20242025!$B$3:$B$1315, "&lt;=" &amp; DH$1, DataRegularSeason20242025!$E$3:$E$1315, $A17)</f>
        <v>16</v>
      </c>
      <c r="DI17">
        <f>SUMIFS(DataRegularSeason20242025!$AA$3:$AA$1315,DataRegularSeason20242025!$B$3:$B$1315, "&lt;=" &amp; DI$1, DataRegularSeason20242025!$D$3:$D$1315, $A17)+SUMIFS(DataRegularSeason20242025!$AB$3:$AB$1315,DataRegularSeason20242025!$B$3:$B$1315, "&lt;=" &amp; DI$1, DataRegularSeason20242025!$E$3:$E$1315, $A17)</f>
        <v>16</v>
      </c>
      <c r="DJ17">
        <f>SUMIFS(DataRegularSeason20242025!$AA$3:$AA$1315,DataRegularSeason20242025!$B$3:$B$1315, "&lt;=" &amp; DJ$1, DataRegularSeason20242025!$D$3:$D$1315, $A17)+SUMIFS(DataRegularSeason20242025!$AB$3:$AB$1315,DataRegularSeason20242025!$B$3:$B$1315, "&lt;=" &amp; DJ$1, DataRegularSeason20242025!$E$3:$E$1315, $A17)</f>
        <v>16</v>
      </c>
      <c r="DK17">
        <f>SUMIFS(DataRegularSeason20242025!$AA$3:$AA$1315,DataRegularSeason20242025!$B$3:$B$1315, "&lt;=" &amp; DK$1, DataRegularSeason20242025!$D$3:$D$1315, $A17)+SUMIFS(DataRegularSeason20242025!$AB$3:$AB$1315,DataRegularSeason20242025!$B$3:$B$1315, "&lt;=" &amp; DK$1, DataRegularSeason20242025!$E$3:$E$1315, $A17)</f>
        <v>16</v>
      </c>
      <c r="DL17">
        <f>SUMIFS(DataRegularSeason20242025!$AA$3:$AA$1315,DataRegularSeason20242025!$B$3:$B$1315, "&lt;=" &amp; DL$1, DataRegularSeason20242025!$D$3:$D$1315, $A17)+SUMIFS(DataRegularSeason20242025!$AB$3:$AB$1315,DataRegularSeason20242025!$B$3:$B$1315, "&lt;=" &amp; DL$1, DataRegularSeason20242025!$E$3:$E$1315, $A17)</f>
        <v>16</v>
      </c>
      <c r="DM17">
        <f>SUMIFS(DataRegularSeason20242025!$AA$3:$AA$1315,DataRegularSeason20242025!$B$3:$B$1315, "&lt;=" &amp; DM$1, DataRegularSeason20242025!$D$3:$D$1315, $A17)+SUMIFS(DataRegularSeason20242025!$AB$3:$AB$1315,DataRegularSeason20242025!$B$3:$B$1315, "&lt;=" &amp; DM$1, DataRegularSeason20242025!$E$3:$E$1315, $A17)</f>
        <v>16</v>
      </c>
      <c r="DN17">
        <f>SUMIFS(DataRegularSeason20242025!$AA$3:$AA$1315,DataRegularSeason20242025!$B$3:$B$1315, "&lt;=" &amp; DN$1, DataRegularSeason20242025!$D$3:$D$1315, $A17)+SUMIFS(DataRegularSeason20242025!$AB$3:$AB$1315,DataRegularSeason20242025!$B$3:$B$1315, "&lt;=" &amp; DN$1, DataRegularSeason20242025!$E$3:$E$1315, $A17)</f>
        <v>16</v>
      </c>
      <c r="DO17">
        <f>SUMIFS(DataRegularSeason20242025!$AA$3:$AA$1315,DataRegularSeason20242025!$B$3:$B$1315, "&lt;=" &amp; DO$1, DataRegularSeason20242025!$D$3:$D$1315, $A17)+SUMIFS(DataRegularSeason20242025!$AB$3:$AB$1315,DataRegularSeason20242025!$B$3:$B$1315, "&lt;=" &amp; DO$1, DataRegularSeason20242025!$E$3:$E$1315, $A17)</f>
        <v>16</v>
      </c>
      <c r="DP17">
        <f>SUMIFS(DataRegularSeason20242025!$AA$3:$AA$1315,DataRegularSeason20242025!$B$3:$B$1315, "&lt;=" &amp; DP$1, DataRegularSeason20242025!$D$3:$D$1315, $A17)+SUMIFS(DataRegularSeason20242025!$AB$3:$AB$1315,DataRegularSeason20242025!$B$3:$B$1315, "&lt;=" &amp; DP$1, DataRegularSeason20242025!$E$3:$E$1315, $A17)</f>
        <v>16</v>
      </c>
      <c r="DQ17">
        <f>SUMIFS(DataRegularSeason20242025!$AA$3:$AA$1315,DataRegularSeason20242025!$B$3:$B$1315, "&lt;=" &amp; DQ$1, DataRegularSeason20242025!$D$3:$D$1315, $A17)+SUMIFS(DataRegularSeason20242025!$AB$3:$AB$1315,DataRegularSeason20242025!$B$3:$B$1315, "&lt;=" &amp; DQ$1, DataRegularSeason20242025!$E$3:$E$1315, $A17)</f>
        <v>16</v>
      </c>
      <c r="DR17">
        <f>SUMIFS(DataRegularSeason20242025!$AA$3:$AA$1315,DataRegularSeason20242025!$B$3:$B$1315, "&lt;=" &amp; DR$1, DataRegularSeason20242025!$D$3:$D$1315, $A17)+SUMIFS(DataRegularSeason20242025!$AB$3:$AB$1315,DataRegularSeason20242025!$B$3:$B$1315, "&lt;=" &amp; DR$1, DataRegularSeason20242025!$E$3:$E$1315, $A17)</f>
        <v>16</v>
      </c>
      <c r="DS17">
        <f>SUMIFS(DataRegularSeason20242025!$AA$3:$AA$1315,DataRegularSeason20242025!$B$3:$B$1315, "&lt;=" &amp; DS$1, DataRegularSeason20242025!$D$3:$D$1315, $A17)+SUMIFS(DataRegularSeason20242025!$AB$3:$AB$1315,DataRegularSeason20242025!$B$3:$B$1315, "&lt;=" &amp; DS$1, DataRegularSeason20242025!$E$3:$E$1315, $A17)</f>
        <v>16</v>
      </c>
      <c r="DT17">
        <f>SUMIFS(DataRegularSeason20242025!$AA$3:$AA$1315,DataRegularSeason20242025!$B$3:$B$1315, "&lt;=" &amp; DT$1, DataRegularSeason20242025!$D$3:$D$1315, $A17)+SUMIFS(DataRegularSeason20242025!$AB$3:$AB$1315,DataRegularSeason20242025!$B$3:$B$1315, "&lt;=" &amp; DT$1, DataRegularSeason20242025!$E$3:$E$1315, $A17)</f>
        <v>16</v>
      </c>
      <c r="DU17">
        <f>SUMIFS(DataRegularSeason20242025!$AA$3:$AA$1315,DataRegularSeason20242025!$B$3:$B$1315, "&lt;=" &amp; DU$1, DataRegularSeason20242025!$D$3:$D$1315, $A17)+SUMIFS(DataRegularSeason20242025!$AB$3:$AB$1315,DataRegularSeason20242025!$B$3:$B$1315, "&lt;=" &amp; DU$1, DataRegularSeason20242025!$E$3:$E$1315, $A17)</f>
        <v>16</v>
      </c>
      <c r="DV17">
        <f>SUMIFS(DataRegularSeason20242025!$AA$3:$AA$1315,DataRegularSeason20242025!$B$3:$B$1315, "&lt;=" &amp; DV$1, DataRegularSeason20242025!$D$3:$D$1315, $A17)+SUMIFS(DataRegularSeason20242025!$AB$3:$AB$1315,DataRegularSeason20242025!$B$3:$B$1315, "&lt;=" &amp; DV$1, DataRegularSeason20242025!$E$3:$E$1315, $A17)</f>
        <v>16</v>
      </c>
      <c r="DW17">
        <f>SUMIFS(DataRegularSeason20242025!$AA$3:$AA$1315,DataRegularSeason20242025!$B$3:$B$1315, "&lt;=" &amp; DW$1, DataRegularSeason20242025!$D$3:$D$1315, $A17)+SUMIFS(DataRegularSeason20242025!$AB$3:$AB$1315,DataRegularSeason20242025!$B$3:$B$1315, "&lt;=" &amp; DW$1, DataRegularSeason20242025!$E$3:$E$1315, $A17)</f>
        <v>16</v>
      </c>
      <c r="DX17">
        <f>SUMIFS(DataRegularSeason20242025!$AA$3:$AA$1315,DataRegularSeason20242025!$B$3:$B$1315, "&lt;=" &amp; DX$1, DataRegularSeason20242025!$D$3:$D$1315, $A17)+SUMIFS(DataRegularSeason20242025!$AB$3:$AB$1315,DataRegularSeason20242025!$B$3:$B$1315, "&lt;=" &amp; DX$1, DataRegularSeason20242025!$E$3:$E$1315, $A17)</f>
        <v>16</v>
      </c>
      <c r="DY17">
        <f>SUMIFS(DataRegularSeason20242025!$AA$3:$AA$1315,DataRegularSeason20242025!$B$3:$B$1315, "&lt;=" &amp; DY$1, DataRegularSeason20242025!$D$3:$D$1315, $A17)+SUMIFS(DataRegularSeason20242025!$AB$3:$AB$1315,DataRegularSeason20242025!$B$3:$B$1315, "&lt;=" &amp; DY$1, DataRegularSeason20242025!$E$3:$E$1315, $A17)</f>
        <v>16</v>
      </c>
      <c r="DZ17">
        <f>SUMIFS(DataRegularSeason20242025!$AA$3:$AA$1315,DataRegularSeason20242025!$B$3:$B$1315, "&lt;=" &amp; DZ$1, DataRegularSeason20242025!$D$3:$D$1315, $A17)+SUMIFS(DataRegularSeason20242025!$AB$3:$AB$1315,DataRegularSeason20242025!$B$3:$B$1315, "&lt;=" &amp; DZ$1, DataRegularSeason20242025!$E$3:$E$1315, $A17)</f>
        <v>16</v>
      </c>
      <c r="EA17">
        <f>SUMIFS(DataRegularSeason20242025!$AA$3:$AA$1315,DataRegularSeason20242025!$B$3:$B$1315, "&lt;=" &amp; EA$1, DataRegularSeason20242025!$D$3:$D$1315, $A17)+SUMIFS(DataRegularSeason20242025!$AB$3:$AB$1315,DataRegularSeason20242025!$B$3:$B$1315, "&lt;=" &amp; EA$1, DataRegularSeason20242025!$E$3:$E$1315, $A17)</f>
        <v>16</v>
      </c>
      <c r="EB17">
        <f>SUMIFS(DataRegularSeason20242025!$AA$3:$AA$1315,DataRegularSeason20242025!$B$3:$B$1315, "&lt;=" &amp; EB$1, DataRegularSeason20242025!$D$3:$D$1315, $A17)+SUMIFS(DataRegularSeason20242025!$AB$3:$AB$1315,DataRegularSeason20242025!$B$3:$B$1315, "&lt;=" &amp; EB$1, DataRegularSeason20242025!$E$3:$E$1315, $A17)</f>
        <v>16</v>
      </c>
      <c r="EC17">
        <f>SUMIFS(DataRegularSeason20242025!$AA$3:$AA$1315,DataRegularSeason20242025!$B$3:$B$1315, "&lt;=" &amp; EC$1, DataRegularSeason20242025!$D$3:$D$1315, $A17)+SUMIFS(DataRegularSeason20242025!$AB$3:$AB$1315,DataRegularSeason20242025!$B$3:$B$1315, "&lt;=" &amp; EC$1, DataRegularSeason20242025!$E$3:$E$1315, $A17)</f>
        <v>16</v>
      </c>
      <c r="ED17">
        <f>SUMIFS(DataRegularSeason20242025!$AA$3:$AA$1315,DataRegularSeason20242025!$B$3:$B$1315, "&lt;=" &amp; ED$1, DataRegularSeason20242025!$D$3:$D$1315, $A17)+SUMIFS(DataRegularSeason20242025!$AB$3:$AB$1315,DataRegularSeason20242025!$B$3:$B$1315, "&lt;=" &amp; ED$1, DataRegularSeason20242025!$E$3:$E$1315, $A17)</f>
        <v>16</v>
      </c>
      <c r="EE17">
        <f>SUMIFS(DataRegularSeason20242025!$AA$3:$AA$1315,DataRegularSeason20242025!$B$3:$B$1315, "&lt;=" &amp; EE$1, DataRegularSeason20242025!$D$3:$D$1315, $A17)+SUMIFS(DataRegularSeason20242025!$AB$3:$AB$1315,DataRegularSeason20242025!$B$3:$B$1315, "&lt;=" &amp; EE$1, DataRegularSeason20242025!$E$3:$E$1315, $A17)</f>
        <v>16</v>
      </c>
      <c r="EF17">
        <f>SUMIFS(DataRegularSeason20242025!$AA$3:$AA$1315,DataRegularSeason20242025!$B$3:$B$1315, "&lt;=" &amp; EF$1, DataRegularSeason20242025!$D$3:$D$1315, $A17)+SUMIFS(DataRegularSeason20242025!$AB$3:$AB$1315,DataRegularSeason20242025!$B$3:$B$1315, "&lt;=" &amp; EF$1, DataRegularSeason20242025!$E$3:$E$1315, $A17)</f>
        <v>16</v>
      </c>
      <c r="EG17">
        <f>SUMIFS(DataRegularSeason20242025!$AA$3:$AA$1315,DataRegularSeason20242025!$B$3:$B$1315, "&lt;=" &amp; EG$1, DataRegularSeason20242025!$D$3:$D$1315, $A17)+SUMIFS(DataRegularSeason20242025!$AB$3:$AB$1315,DataRegularSeason20242025!$B$3:$B$1315, "&lt;=" &amp; EG$1, DataRegularSeason20242025!$E$3:$E$1315, $A17)</f>
        <v>16</v>
      </c>
      <c r="EH17">
        <f>SUMIFS(DataRegularSeason20242025!$AA$3:$AA$1315,DataRegularSeason20242025!$B$3:$B$1315, "&lt;=" &amp; EH$1, DataRegularSeason20242025!$D$3:$D$1315, $A17)+SUMIFS(DataRegularSeason20242025!$AB$3:$AB$1315,DataRegularSeason20242025!$B$3:$B$1315, "&lt;=" &amp; EH$1, DataRegularSeason20242025!$E$3:$E$1315, $A17)</f>
        <v>16</v>
      </c>
      <c r="EI17">
        <f>SUMIFS(DataRegularSeason20242025!$AA$3:$AA$1315,DataRegularSeason20242025!$B$3:$B$1315, "&lt;=" &amp; EI$1, DataRegularSeason20242025!$D$3:$D$1315, $A17)+SUMIFS(DataRegularSeason20242025!$AB$3:$AB$1315,DataRegularSeason20242025!$B$3:$B$1315, "&lt;=" &amp; EI$1, DataRegularSeason20242025!$E$3:$E$1315, $A17)</f>
        <v>16</v>
      </c>
      <c r="EJ17">
        <f>SUMIFS(DataRegularSeason20242025!$AA$3:$AA$1315,DataRegularSeason20242025!$B$3:$B$1315, "&lt;=" &amp; EJ$1, DataRegularSeason20242025!$D$3:$D$1315, $A17)+SUMIFS(DataRegularSeason20242025!$AB$3:$AB$1315,DataRegularSeason20242025!$B$3:$B$1315, "&lt;=" &amp; EJ$1, DataRegularSeason20242025!$E$3:$E$1315, $A17)</f>
        <v>16</v>
      </c>
      <c r="EK17">
        <f>SUMIFS(DataRegularSeason20242025!$AA$3:$AA$1315,DataRegularSeason20242025!$B$3:$B$1315, "&lt;=" &amp; EK$1, DataRegularSeason20242025!$D$3:$D$1315, $A17)+SUMIFS(DataRegularSeason20242025!$AB$3:$AB$1315,DataRegularSeason20242025!$B$3:$B$1315, "&lt;=" &amp; EK$1, DataRegularSeason20242025!$E$3:$E$1315, $A17)</f>
        <v>16</v>
      </c>
      <c r="EL17">
        <f>SUMIFS(DataRegularSeason20242025!$AA$3:$AA$1315,DataRegularSeason20242025!$B$3:$B$1315, "&lt;=" &amp; EL$1, DataRegularSeason20242025!$D$3:$D$1315, $A17)+SUMIFS(DataRegularSeason20242025!$AB$3:$AB$1315,DataRegularSeason20242025!$B$3:$B$1315, "&lt;=" &amp; EL$1, DataRegularSeason20242025!$E$3:$E$1315, $A17)</f>
        <v>16</v>
      </c>
      <c r="EM17">
        <f>SUMIFS(DataRegularSeason20242025!$AA$3:$AA$1315,DataRegularSeason20242025!$B$3:$B$1315, "&lt;=" &amp; EM$1, DataRegularSeason20242025!$D$3:$D$1315, $A17)+SUMIFS(DataRegularSeason20242025!$AB$3:$AB$1315,DataRegularSeason20242025!$B$3:$B$1315, "&lt;=" &amp; EM$1, DataRegularSeason20242025!$E$3:$E$1315, $A17)</f>
        <v>16</v>
      </c>
      <c r="EN17">
        <f>SUMIFS(DataRegularSeason20242025!$AA$3:$AA$1315,DataRegularSeason20242025!$B$3:$B$1315, "&lt;=" &amp; EN$1, DataRegularSeason20242025!$D$3:$D$1315, $A17)+SUMIFS(DataRegularSeason20242025!$AB$3:$AB$1315,DataRegularSeason20242025!$B$3:$B$1315, "&lt;=" &amp; EN$1, DataRegularSeason20242025!$E$3:$E$1315, $A17)</f>
        <v>16</v>
      </c>
      <c r="EO17">
        <f>SUMIFS(DataRegularSeason20242025!$AA$3:$AA$1315,DataRegularSeason20242025!$B$3:$B$1315, "&lt;=" &amp; EO$1, DataRegularSeason20242025!$D$3:$D$1315, $A17)+SUMIFS(DataRegularSeason20242025!$AB$3:$AB$1315,DataRegularSeason20242025!$B$3:$B$1315, "&lt;=" &amp; EO$1, DataRegularSeason20242025!$E$3:$E$1315, $A17)</f>
        <v>16</v>
      </c>
      <c r="EP17">
        <f>SUMIFS(DataRegularSeason20242025!$AA$3:$AA$1315,DataRegularSeason20242025!$B$3:$B$1315, "&lt;=" &amp; EP$1, DataRegularSeason20242025!$D$3:$D$1315, $A17)+SUMIFS(DataRegularSeason20242025!$AB$3:$AB$1315,DataRegularSeason20242025!$B$3:$B$1315, "&lt;=" &amp; EP$1, DataRegularSeason20242025!$E$3:$E$1315, $A17)</f>
        <v>16</v>
      </c>
      <c r="EQ17">
        <f>SUMIFS(DataRegularSeason20242025!$AA$3:$AA$1315,DataRegularSeason20242025!$B$3:$B$1315, "&lt;=" &amp; EQ$1, DataRegularSeason20242025!$D$3:$D$1315, $A17)+SUMIFS(DataRegularSeason20242025!$AB$3:$AB$1315,DataRegularSeason20242025!$B$3:$B$1315, "&lt;=" &amp; EQ$1, DataRegularSeason20242025!$E$3:$E$1315, $A17)</f>
        <v>16</v>
      </c>
      <c r="ER17">
        <f>SUMIFS(DataRegularSeason20242025!$AA$3:$AA$1315,DataRegularSeason20242025!$B$3:$B$1315, "&lt;=" &amp; ER$1, DataRegularSeason20242025!$D$3:$D$1315, $A17)+SUMIFS(DataRegularSeason20242025!$AB$3:$AB$1315,DataRegularSeason20242025!$B$3:$B$1315, "&lt;=" &amp; ER$1, DataRegularSeason20242025!$E$3:$E$1315, $A17)</f>
        <v>16</v>
      </c>
      <c r="ES17">
        <f>SUMIFS(DataRegularSeason20242025!$AA$3:$AA$1315,DataRegularSeason20242025!$B$3:$B$1315, "&lt;=" &amp; ES$1, DataRegularSeason20242025!$D$3:$D$1315, $A17)+SUMIFS(DataRegularSeason20242025!$AB$3:$AB$1315,DataRegularSeason20242025!$B$3:$B$1315, "&lt;=" &amp; ES$1, DataRegularSeason20242025!$E$3:$E$1315, $A17)</f>
        <v>16</v>
      </c>
      <c r="ET17">
        <f>SUMIFS(DataRegularSeason20242025!$AA$3:$AA$1315,DataRegularSeason20242025!$B$3:$B$1315, "&lt;=" &amp; ET$1, DataRegularSeason20242025!$D$3:$D$1315, $A17)+SUMIFS(DataRegularSeason20242025!$AB$3:$AB$1315,DataRegularSeason20242025!$B$3:$B$1315, "&lt;=" &amp; ET$1, DataRegularSeason20242025!$E$3:$E$1315, $A17)</f>
        <v>16</v>
      </c>
      <c r="EU17">
        <f>SUMIFS(DataRegularSeason20242025!$AA$3:$AA$1315,DataRegularSeason20242025!$B$3:$B$1315, "&lt;=" &amp; EU$1, DataRegularSeason20242025!$D$3:$D$1315, $A17)+SUMIFS(DataRegularSeason20242025!$AB$3:$AB$1315,DataRegularSeason20242025!$B$3:$B$1315, "&lt;=" &amp; EU$1, DataRegularSeason20242025!$E$3:$E$1315, $A17)</f>
        <v>16</v>
      </c>
      <c r="EV17">
        <f>SUMIFS(DataRegularSeason20242025!$AA$3:$AA$1315,DataRegularSeason20242025!$B$3:$B$1315, "&lt;=" &amp; EV$1, DataRegularSeason20242025!$D$3:$D$1315, $A17)+SUMIFS(DataRegularSeason20242025!$AB$3:$AB$1315,DataRegularSeason20242025!$B$3:$B$1315, "&lt;=" &amp; EV$1, DataRegularSeason20242025!$E$3:$E$1315, $A17)</f>
        <v>16</v>
      </c>
      <c r="EW17">
        <f>SUMIFS(DataRegularSeason20242025!$AA$3:$AA$1315,DataRegularSeason20242025!$B$3:$B$1315, "&lt;=" &amp; EW$1, DataRegularSeason20242025!$D$3:$D$1315, $A17)+SUMIFS(DataRegularSeason20242025!$AB$3:$AB$1315,DataRegularSeason20242025!$B$3:$B$1315, "&lt;=" &amp; EW$1, DataRegularSeason20242025!$E$3:$E$1315, $A17)</f>
        <v>16</v>
      </c>
      <c r="EX17">
        <f>SUMIFS(DataRegularSeason20242025!$AA$3:$AA$1315,DataRegularSeason20242025!$B$3:$B$1315, "&lt;=" &amp; EX$1, DataRegularSeason20242025!$D$3:$D$1315, $A17)+SUMIFS(DataRegularSeason20242025!$AB$3:$AB$1315,DataRegularSeason20242025!$B$3:$B$1315, "&lt;=" &amp; EX$1, DataRegularSeason20242025!$E$3:$E$1315, $A17)</f>
        <v>16</v>
      </c>
      <c r="EY17">
        <f>SUMIFS(DataRegularSeason20242025!$AA$3:$AA$1315,DataRegularSeason20242025!$B$3:$B$1315, "&lt;=" &amp; EY$1, DataRegularSeason20242025!$D$3:$D$1315, $A17)+SUMIFS(DataRegularSeason20242025!$AB$3:$AB$1315,DataRegularSeason20242025!$B$3:$B$1315, "&lt;=" &amp; EY$1, DataRegularSeason20242025!$E$3:$E$1315, $A17)</f>
        <v>16</v>
      </c>
      <c r="EZ17">
        <f>SUMIFS(DataRegularSeason20242025!$AA$3:$AA$1315,DataRegularSeason20242025!$B$3:$B$1315, "&lt;=" &amp; EZ$1, DataRegularSeason20242025!$D$3:$D$1315, $A17)+SUMIFS(DataRegularSeason20242025!$AB$3:$AB$1315,DataRegularSeason20242025!$B$3:$B$1315, "&lt;=" &amp; EZ$1, DataRegularSeason20242025!$E$3:$E$1315, $A17)</f>
        <v>16</v>
      </c>
      <c r="FA17">
        <f>SUMIFS(DataRegularSeason20242025!$AA$3:$AA$1315,DataRegularSeason20242025!$B$3:$B$1315, "&lt;=" &amp; FA$1, DataRegularSeason20242025!$D$3:$D$1315, $A17)+SUMIFS(DataRegularSeason20242025!$AB$3:$AB$1315,DataRegularSeason20242025!$B$3:$B$1315, "&lt;=" &amp; FA$1, DataRegularSeason20242025!$E$3:$E$1315, $A17)</f>
        <v>16</v>
      </c>
      <c r="FB17">
        <f>SUMIFS(DataRegularSeason20242025!$AA$3:$AA$1315,DataRegularSeason20242025!$B$3:$B$1315, "&lt;=" &amp; FB$1, DataRegularSeason20242025!$D$3:$D$1315, $A17)+SUMIFS(DataRegularSeason20242025!$AB$3:$AB$1315,DataRegularSeason20242025!$B$3:$B$1315, "&lt;=" &amp; FB$1, DataRegularSeason20242025!$E$3:$E$1315, $A17)</f>
        <v>16</v>
      </c>
      <c r="FC17">
        <f>SUMIFS(DataRegularSeason20242025!$AA$3:$AA$1315,DataRegularSeason20242025!$B$3:$B$1315, "&lt;=" &amp; FC$1, DataRegularSeason20242025!$D$3:$D$1315, $A17)+SUMIFS(DataRegularSeason20242025!$AB$3:$AB$1315,DataRegularSeason20242025!$B$3:$B$1315, "&lt;=" &amp; FC$1, DataRegularSeason20242025!$E$3:$E$1315, $A17)</f>
        <v>16</v>
      </c>
      <c r="FD17">
        <f>SUMIFS(DataRegularSeason20242025!$AA$3:$AA$1315,DataRegularSeason20242025!$B$3:$B$1315, "&lt;=" &amp; FD$1, DataRegularSeason20242025!$D$3:$D$1315, $A17)+SUMIFS(DataRegularSeason20242025!$AB$3:$AB$1315,DataRegularSeason20242025!$B$3:$B$1315, "&lt;=" &amp; FD$1, DataRegularSeason20242025!$E$3:$E$1315, $A17)</f>
        <v>16</v>
      </c>
      <c r="FE17">
        <f>SUMIFS(DataRegularSeason20242025!$AA$3:$AA$1315,DataRegularSeason20242025!$B$3:$B$1315, "&lt;=" &amp; FE$1, DataRegularSeason20242025!$D$3:$D$1315, $A17)+SUMIFS(DataRegularSeason20242025!$AB$3:$AB$1315,DataRegularSeason20242025!$B$3:$B$1315, "&lt;=" &amp; FE$1, DataRegularSeason20242025!$E$3:$E$1315, $A17)</f>
        <v>16</v>
      </c>
      <c r="FF17">
        <f>SUMIFS(DataRegularSeason20242025!$AA$3:$AA$1315,DataRegularSeason20242025!$B$3:$B$1315, "&lt;=" &amp; FF$1, DataRegularSeason20242025!$D$3:$D$1315, $A17)+SUMIFS(DataRegularSeason20242025!$AB$3:$AB$1315,DataRegularSeason20242025!$B$3:$B$1315, "&lt;=" &amp; FF$1, DataRegularSeason20242025!$E$3:$E$1315, $A17)</f>
        <v>16</v>
      </c>
      <c r="FG17">
        <f>SUMIFS(DataRegularSeason20242025!$AA$3:$AA$1315,DataRegularSeason20242025!$B$3:$B$1315, "&lt;=" &amp; FG$1, DataRegularSeason20242025!$D$3:$D$1315, $A17)+SUMIFS(DataRegularSeason20242025!$AB$3:$AB$1315,DataRegularSeason20242025!$B$3:$B$1315, "&lt;=" &amp; FG$1, DataRegularSeason20242025!$E$3:$E$1315, $A17)</f>
        <v>16</v>
      </c>
      <c r="FH17">
        <f>SUMIFS(DataRegularSeason20242025!$AA$3:$AA$1315,DataRegularSeason20242025!$B$3:$B$1315, "&lt;=" &amp; FH$1, DataRegularSeason20242025!$D$3:$D$1315, $A17)+SUMIFS(DataRegularSeason20242025!$AB$3:$AB$1315,DataRegularSeason20242025!$B$3:$B$1315, "&lt;=" &amp; FH$1, DataRegularSeason20242025!$E$3:$E$1315, $A17)</f>
        <v>16</v>
      </c>
      <c r="FI17">
        <f>SUMIFS(DataRegularSeason20242025!$AA$3:$AA$1315,DataRegularSeason20242025!$B$3:$B$1315, "&lt;=" &amp; FI$1, DataRegularSeason20242025!$D$3:$D$1315, $A17)+SUMIFS(DataRegularSeason20242025!$AB$3:$AB$1315,DataRegularSeason20242025!$B$3:$B$1315, "&lt;=" &amp; FI$1, DataRegularSeason20242025!$E$3:$E$1315, $A17)</f>
        <v>16</v>
      </c>
      <c r="FJ17">
        <f>SUMIFS(DataRegularSeason20242025!$AA$3:$AA$1315,DataRegularSeason20242025!$B$3:$B$1315, "&lt;=" &amp; FJ$1, DataRegularSeason20242025!$D$3:$D$1315, $A17)+SUMIFS(DataRegularSeason20242025!$AB$3:$AB$1315,DataRegularSeason20242025!$B$3:$B$1315, "&lt;=" &amp; FJ$1, DataRegularSeason20242025!$E$3:$E$1315, $A17)</f>
        <v>16</v>
      </c>
      <c r="FK17">
        <f>SUMIFS(DataRegularSeason20242025!$AA$3:$AA$1315,DataRegularSeason20242025!$B$3:$B$1315, "&lt;=" &amp; FK$1, DataRegularSeason20242025!$D$3:$D$1315, $A17)+SUMIFS(DataRegularSeason20242025!$AB$3:$AB$1315,DataRegularSeason20242025!$B$3:$B$1315, "&lt;=" &amp; FK$1, DataRegularSeason20242025!$E$3:$E$1315, $A17)</f>
        <v>16</v>
      </c>
      <c r="FL17">
        <f>SUMIFS(DataRegularSeason20242025!$AA$3:$AA$1315,DataRegularSeason20242025!$B$3:$B$1315, "&lt;=" &amp; FL$1, DataRegularSeason20242025!$D$3:$D$1315, $A17)+SUMIFS(DataRegularSeason20242025!$AB$3:$AB$1315,DataRegularSeason20242025!$B$3:$B$1315, "&lt;=" &amp; FL$1, DataRegularSeason20242025!$E$3:$E$1315, $A17)</f>
        <v>16</v>
      </c>
      <c r="FM17">
        <f>SUMIFS(DataRegularSeason20242025!$AA$3:$AA$1315,DataRegularSeason20242025!$B$3:$B$1315, "&lt;=" &amp; FM$1, DataRegularSeason20242025!$D$3:$D$1315, $A17)+SUMIFS(DataRegularSeason20242025!$AB$3:$AB$1315,DataRegularSeason20242025!$B$3:$B$1315, "&lt;=" &amp; FM$1, DataRegularSeason20242025!$E$3:$E$1315, $A17)</f>
        <v>16</v>
      </c>
      <c r="FN17">
        <f>SUMIFS(DataRegularSeason20242025!$AA$3:$AA$1315,DataRegularSeason20242025!$B$3:$B$1315, "&lt;=" &amp; FN$1, DataRegularSeason20242025!$D$3:$D$1315, $A17)+SUMIFS(DataRegularSeason20242025!$AB$3:$AB$1315,DataRegularSeason20242025!$B$3:$B$1315, "&lt;=" &amp; FN$1, DataRegularSeason20242025!$E$3:$E$1315, $A17)</f>
        <v>16</v>
      </c>
      <c r="FO17">
        <f>SUMIFS(DataRegularSeason20242025!$AA$3:$AA$1315,DataRegularSeason20242025!$B$3:$B$1315, "&lt;=" &amp; FO$1, DataRegularSeason20242025!$D$3:$D$1315, $A17)+SUMIFS(DataRegularSeason20242025!$AB$3:$AB$1315,DataRegularSeason20242025!$B$3:$B$1315, "&lt;=" &amp; FO$1, DataRegularSeason20242025!$E$3:$E$1315, $A17)</f>
        <v>16</v>
      </c>
      <c r="FP17">
        <f>SUMIFS(DataRegularSeason20242025!$AA$3:$AA$1315,DataRegularSeason20242025!$B$3:$B$1315, "&lt;=" &amp; FP$1, DataRegularSeason20242025!$D$3:$D$1315, $A17)+SUMIFS(DataRegularSeason20242025!$AB$3:$AB$1315,DataRegularSeason20242025!$B$3:$B$1315, "&lt;=" &amp; FP$1, DataRegularSeason20242025!$E$3:$E$1315, $A17)</f>
        <v>16</v>
      </c>
      <c r="FQ17">
        <f>SUMIFS(DataRegularSeason20242025!$AA$3:$AA$1315,DataRegularSeason20242025!$B$3:$B$1315, "&lt;=" &amp; FQ$1, DataRegularSeason20242025!$D$3:$D$1315, $A17)+SUMIFS(DataRegularSeason20242025!$AB$3:$AB$1315,DataRegularSeason20242025!$B$3:$B$1315, "&lt;=" &amp; FQ$1, DataRegularSeason20242025!$E$3:$E$1315, $A17)</f>
        <v>16</v>
      </c>
      <c r="FR17">
        <f>SUMIFS(DataRegularSeason20242025!$AA$3:$AA$1315,DataRegularSeason20242025!$B$3:$B$1315, "&lt;=" &amp; FR$1, DataRegularSeason20242025!$D$3:$D$1315, $A17)+SUMIFS(DataRegularSeason20242025!$AB$3:$AB$1315,DataRegularSeason20242025!$B$3:$B$1315, "&lt;=" &amp; FR$1, DataRegularSeason20242025!$E$3:$E$1315, $A17)</f>
        <v>16</v>
      </c>
      <c r="FS17">
        <f>SUMIFS(DataRegularSeason20242025!$AA$3:$AA$1315,DataRegularSeason20242025!$B$3:$B$1315, "&lt;=" &amp; FS$1, DataRegularSeason20242025!$D$3:$D$1315, $A17)+SUMIFS(DataRegularSeason20242025!$AB$3:$AB$1315,DataRegularSeason20242025!$B$3:$B$1315, "&lt;=" &amp; FS$1, DataRegularSeason20242025!$E$3:$E$1315, $A17)</f>
        <v>16</v>
      </c>
      <c r="FT17">
        <f>SUMIFS(DataRegularSeason20242025!$AA$3:$AA$1315,DataRegularSeason20242025!$B$3:$B$1315, "&lt;=" &amp; FT$1, DataRegularSeason20242025!$D$3:$D$1315, $A17)+SUMIFS(DataRegularSeason20242025!$AB$3:$AB$1315,DataRegularSeason20242025!$B$3:$B$1315, "&lt;=" &amp; FT$1, DataRegularSeason20242025!$E$3:$E$1315, $A17)</f>
        <v>16</v>
      </c>
      <c r="FU17">
        <f>SUMIFS(DataRegularSeason20242025!$AA$3:$AA$1315,DataRegularSeason20242025!$B$3:$B$1315, "&lt;=" &amp; FU$1, DataRegularSeason20242025!$D$3:$D$1315, $A17)+SUMIFS(DataRegularSeason20242025!$AB$3:$AB$1315,DataRegularSeason20242025!$B$3:$B$1315, "&lt;=" &amp; FU$1, DataRegularSeason20242025!$E$3:$E$1315, $A17)</f>
        <v>16</v>
      </c>
      <c r="FV17">
        <f>SUMIFS(DataRegularSeason20242025!$AA$3:$AA$1315,DataRegularSeason20242025!$B$3:$B$1315, "&lt;=" &amp; FV$1, DataRegularSeason20242025!$D$3:$D$1315, $A17)+SUMIFS(DataRegularSeason20242025!$AB$3:$AB$1315,DataRegularSeason20242025!$B$3:$B$1315, "&lt;=" &amp; FV$1, DataRegularSeason20242025!$E$3:$E$1315, $A17)</f>
        <v>16</v>
      </c>
      <c r="FW17">
        <f>SUMIFS(DataRegularSeason20242025!$AA$3:$AA$1315,DataRegularSeason20242025!$B$3:$B$1315, "&lt;=" &amp; FW$1, DataRegularSeason20242025!$D$3:$D$1315, $A17)+SUMIFS(DataRegularSeason20242025!$AB$3:$AB$1315,DataRegularSeason20242025!$B$3:$B$1315, "&lt;=" &amp; FW$1, DataRegularSeason20242025!$E$3:$E$1315, $A17)</f>
        <v>16</v>
      </c>
      <c r="FX17">
        <f>SUMIFS(DataRegularSeason20242025!$AA$3:$AA$1315,DataRegularSeason20242025!$B$3:$B$1315, "&lt;=" &amp; FX$1, DataRegularSeason20242025!$D$3:$D$1315, $A17)+SUMIFS(DataRegularSeason20242025!$AB$3:$AB$1315,DataRegularSeason20242025!$B$3:$B$1315, "&lt;=" &amp; FX$1, DataRegularSeason20242025!$E$3:$E$1315, $A17)</f>
        <v>16</v>
      </c>
      <c r="FY17">
        <f>SUMIFS(DataRegularSeason20242025!$AA$3:$AA$1315,DataRegularSeason20242025!$B$3:$B$1315, "&lt;=" &amp; FY$1, DataRegularSeason20242025!$D$3:$D$1315, $A17)+SUMIFS(DataRegularSeason20242025!$AB$3:$AB$1315,DataRegularSeason20242025!$B$3:$B$1315, "&lt;=" &amp; FY$1, DataRegularSeason20242025!$E$3:$E$1315, $A17)</f>
        <v>16</v>
      </c>
      <c r="FZ17">
        <f>SUMIFS(DataRegularSeason20242025!$AA$3:$AA$1315,DataRegularSeason20242025!$B$3:$B$1315, "&lt;=" &amp; FZ$1, DataRegularSeason20242025!$D$3:$D$1315, $A17)+SUMIFS(DataRegularSeason20242025!$AB$3:$AB$1315,DataRegularSeason20242025!$B$3:$B$1315, "&lt;=" &amp; FZ$1, DataRegularSeason20242025!$E$3:$E$1315, $A17)</f>
        <v>16</v>
      </c>
      <c r="GA17">
        <f>SUMIFS(DataRegularSeason20242025!$AA$3:$AA$1315,DataRegularSeason20242025!$B$3:$B$1315, "&lt;=" &amp; GA$1, DataRegularSeason20242025!$D$3:$D$1315, $A17)+SUMIFS(DataRegularSeason20242025!$AB$3:$AB$1315,DataRegularSeason20242025!$B$3:$B$1315, "&lt;=" &amp; GA$1, DataRegularSeason20242025!$E$3:$E$1315, $A17)</f>
        <v>16</v>
      </c>
      <c r="GB17">
        <f>SUMIFS(DataRegularSeason20242025!$AA$3:$AA$1315,DataRegularSeason20242025!$B$3:$B$1315, "&lt;=" &amp; GB$1, DataRegularSeason20242025!$D$3:$D$1315, $A17)+SUMIFS(DataRegularSeason20242025!$AB$3:$AB$1315,DataRegularSeason20242025!$B$3:$B$1315, "&lt;=" &amp; GB$1, DataRegularSeason20242025!$E$3:$E$1315, $A17)</f>
        <v>16</v>
      </c>
      <c r="GC17">
        <f>SUMIFS(DataRegularSeason20242025!$AA$3:$AA$1315,DataRegularSeason20242025!$B$3:$B$1315, "&lt;=" &amp; GC$1, DataRegularSeason20242025!$D$3:$D$1315, $A17)+SUMIFS(DataRegularSeason20242025!$AB$3:$AB$1315,DataRegularSeason20242025!$B$3:$B$1315, "&lt;=" &amp; GC$1, DataRegularSeason20242025!$E$3:$E$1315, $A17)</f>
        <v>16</v>
      </c>
      <c r="GD17">
        <f>SUMIFS(DataRegularSeason20242025!$AA$3:$AA$1315,DataRegularSeason20242025!$B$3:$B$1315, "&lt;=" &amp; GD$1, DataRegularSeason20242025!$D$3:$D$1315, $A17)+SUMIFS(DataRegularSeason20242025!$AB$3:$AB$1315,DataRegularSeason20242025!$B$3:$B$1315, "&lt;=" &amp; GD$1, DataRegularSeason20242025!$E$3:$E$1315, $A17)</f>
        <v>16</v>
      </c>
      <c r="GE17">
        <f>SUMIFS(DataRegularSeason20242025!$AA$3:$AA$1315,DataRegularSeason20242025!$B$3:$B$1315, "&lt;=" &amp; GE$1, DataRegularSeason20242025!$D$3:$D$1315, $A17)+SUMIFS(DataRegularSeason20242025!$AB$3:$AB$1315,DataRegularSeason20242025!$B$3:$B$1315, "&lt;=" &amp; GE$1, DataRegularSeason20242025!$E$3:$E$1315, $A17)</f>
        <v>16</v>
      </c>
      <c r="GF17">
        <f>SUMIFS(DataRegularSeason20242025!$AA$3:$AA$1315,DataRegularSeason20242025!$B$3:$B$1315, "&lt;=" &amp; GF$1, DataRegularSeason20242025!$D$3:$D$1315, $A17)+SUMIFS(DataRegularSeason20242025!$AB$3:$AB$1315,DataRegularSeason20242025!$B$3:$B$1315, "&lt;=" &amp; GF$1, DataRegularSeason20242025!$E$3:$E$1315, $A17)</f>
        <v>16</v>
      </c>
      <c r="GG17">
        <f>SUMIFS(DataRegularSeason20242025!$AA$3:$AA$1315,DataRegularSeason20242025!$B$3:$B$1315, "&lt;=" &amp; GG$1, DataRegularSeason20242025!$D$3:$D$1315, $A17)+SUMIFS(DataRegularSeason20242025!$AB$3:$AB$1315,DataRegularSeason20242025!$B$3:$B$1315, "&lt;=" &amp; GG$1, DataRegularSeason20242025!$E$3:$E$1315, $A17)</f>
        <v>16</v>
      </c>
      <c r="GH17">
        <f>SUMIFS(DataRegularSeason20242025!$AA$3:$AA$1315,DataRegularSeason20242025!$B$3:$B$1315, "&lt;=" &amp; GH$1, DataRegularSeason20242025!$D$3:$D$1315, $A17)+SUMIFS(DataRegularSeason20242025!$AB$3:$AB$1315,DataRegularSeason20242025!$B$3:$B$1315, "&lt;=" &amp; GH$1, DataRegularSeason20242025!$E$3:$E$1315, $A17)</f>
        <v>16</v>
      </c>
      <c r="GI17">
        <f>SUMIFS(DataRegularSeason20242025!$AA$3:$AA$1315,DataRegularSeason20242025!$B$3:$B$1315, "&lt;=" &amp; GI$1, DataRegularSeason20242025!$D$3:$D$1315, $A17)+SUMIFS(DataRegularSeason20242025!$AB$3:$AB$1315,DataRegularSeason20242025!$B$3:$B$1315, "&lt;=" &amp; GI$1, DataRegularSeason20242025!$E$3:$E$1315, $A17)</f>
        <v>16</v>
      </c>
      <c r="GJ17">
        <f>SUMIFS(DataRegularSeason20242025!$AA$3:$AA$1315,DataRegularSeason20242025!$B$3:$B$1315, "&lt;=" &amp; GJ$1, DataRegularSeason20242025!$D$3:$D$1315, $A17)+SUMIFS(DataRegularSeason20242025!$AB$3:$AB$1315,DataRegularSeason20242025!$B$3:$B$1315, "&lt;=" &amp; GJ$1, DataRegularSeason20242025!$E$3:$E$1315, $A17)</f>
        <v>16</v>
      </c>
      <c r="GK17">
        <f>SUMIFS(DataRegularSeason20242025!$AA$3:$AA$1315,DataRegularSeason20242025!$B$3:$B$1315, "&lt;=" &amp; GK$1, DataRegularSeason20242025!$D$3:$D$1315, $A17)+SUMIFS(DataRegularSeason20242025!$AB$3:$AB$1315,DataRegularSeason20242025!$B$3:$B$1315, "&lt;=" &amp; GK$1, DataRegularSeason20242025!$E$3:$E$1315, $A17)</f>
        <v>16</v>
      </c>
      <c r="GL17">
        <f>SUMIFS(DataRegularSeason20242025!$AA$3:$AA$1315,DataRegularSeason20242025!$B$3:$B$1315, "&lt;=" &amp; GL$1, DataRegularSeason20242025!$D$3:$D$1315, $A17)+SUMIFS(DataRegularSeason20242025!$AB$3:$AB$1315,DataRegularSeason20242025!$B$3:$B$1315, "&lt;=" &amp; GL$1, DataRegularSeason20242025!$E$3:$E$1315, $A17)</f>
        <v>16</v>
      </c>
      <c r="GM17">
        <f>SUMIFS(DataRegularSeason20242025!$AA$3:$AA$1315,DataRegularSeason20242025!$B$3:$B$1315, "&lt;=" &amp; GM$1, DataRegularSeason20242025!$D$3:$D$1315, $A17)+SUMIFS(DataRegularSeason20242025!$AB$3:$AB$1315,DataRegularSeason20242025!$B$3:$B$1315, "&lt;=" &amp; GM$1, DataRegularSeason20242025!$E$3:$E$1315, $A17)</f>
        <v>16</v>
      </c>
      <c r="GN17">
        <f>SUMIFS(DataRegularSeason20242025!$AA$3:$AA$1315,DataRegularSeason20242025!$B$3:$B$1315, "&lt;=" &amp; GN$1, DataRegularSeason20242025!$D$3:$D$1315, $A17)+SUMIFS(DataRegularSeason20242025!$AB$3:$AB$1315,DataRegularSeason20242025!$B$3:$B$1315, "&lt;=" &amp; GN$1, DataRegularSeason20242025!$E$3:$E$1315, $A17)</f>
        <v>16</v>
      </c>
      <c r="GO17">
        <f>SUMIFS(DataRegularSeason20242025!$AA$3:$AA$1315,DataRegularSeason20242025!$B$3:$B$1315, "&lt;=" &amp; GO$1, DataRegularSeason20242025!$D$3:$D$1315, $A17)+SUMIFS(DataRegularSeason20242025!$AB$3:$AB$1315,DataRegularSeason20242025!$B$3:$B$1315, "&lt;=" &amp; GO$1, DataRegularSeason20242025!$E$3:$E$1315, $A17)</f>
        <v>16</v>
      </c>
      <c r="GP17">
        <f>SUMIFS(DataRegularSeason20242025!$AA$3:$AA$1315,DataRegularSeason20242025!$B$3:$B$1315, "&lt;=" &amp; GP$1, DataRegularSeason20242025!$D$3:$D$1315, $A17)+SUMIFS(DataRegularSeason20242025!$AB$3:$AB$1315,DataRegularSeason20242025!$B$3:$B$1315, "&lt;=" &amp; GP$1, DataRegularSeason20242025!$E$3:$E$1315, $A17)</f>
        <v>16</v>
      </c>
      <c r="GQ17">
        <f>SUMIFS(DataRegularSeason20242025!$AA$3:$AA$1315,DataRegularSeason20242025!$B$3:$B$1315, "&lt;=" &amp; GQ$1, DataRegularSeason20242025!$D$3:$D$1315, $A17)+SUMIFS(DataRegularSeason20242025!$AB$3:$AB$1315,DataRegularSeason20242025!$B$3:$B$1315, "&lt;=" &amp; GQ$1, DataRegularSeason20242025!$E$3:$E$1315, $A17)</f>
        <v>16</v>
      </c>
      <c r="GR17">
        <f>SUMIFS(DataRegularSeason20242025!$AA$3:$AA$1315,DataRegularSeason20242025!$B$3:$B$1315, "&lt;=" &amp; GR$1, DataRegularSeason20242025!$D$3:$D$1315, $A17)+SUMIFS(DataRegularSeason20242025!$AB$3:$AB$1315,DataRegularSeason20242025!$B$3:$B$1315, "&lt;=" &amp; GR$1, DataRegularSeason20242025!$E$3:$E$1315, $A17)</f>
        <v>16</v>
      </c>
      <c r="GS17">
        <f>SUMIFS(DataRegularSeason20242025!$AA$3:$AA$1315,DataRegularSeason20242025!$B$3:$B$1315, "&lt;=" &amp; GS$1, DataRegularSeason20242025!$D$3:$D$1315, $A17)+SUMIFS(DataRegularSeason20242025!$AB$3:$AB$1315,DataRegularSeason20242025!$B$3:$B$1315, "&lt;=" &amp; GS$1, DataRegularSeason20242025!$E$3:$E$1315, $A17)</f>
        <v>16</v>
      </c>
      <c r="GT17">
        <f>SUMIFS(DataRegularSeason20242025!$AA$3:$AA$1315,DataRegularSeason20242025!$B$3:$B$1315, "&lt;=" &amp; GT$1, DataRegularSeason20242025!$D$3:$D$1315, $A17)+SUMIFS(DataRegularSeason20242025!$AB$3:$AB$1315,DataRegularSeason20242025!$B$3:$B$1315, "&lt;=" &amp; GT$1, DataRegularSeason20242025!$E$3:$E$1315, $A17)</f>
        <v>16</v>
      </c>
      <c r="GU17">
        <f>SUMIFS(DataRegularSeason20242025!$AA$3:$AA$1315,DataRegularSeason20242025!$B$3:$B$1315, "&lt;=" &amp; GU$1, DataRegularSeason20242025!$D$3:$D$1315, $A17)+SUMIFS(DataRegularSeason20242025!$AB$3:$AB$1315,DataRegularSeason20242025!$B$3:$B$1315, "&lt;=" &amp; GU$1, DataRegularSeason20242025!$E$3:$E$1315, $A17)</f>
        <v>16</v>
      </c>
    </row>
    <row r="18" spans="1:203" x14ac:dyDescent="0.25">
      <c r="A18" t="s">
        <v>22</v>
      </c>
      <c r="B18" t="s">
        <v>97</v>
      </c>
      <c r="C18" t="s">
        <v>95</v>
      </c>
      <c r="D18">
        <f>SUMIFS(DataRegularSeason20242025!$AA$3:$AA$1315,DataRegularSeason20242025!$B$3:$B$1315, "&lt;=" &amp; D$1, DataRegularSeason20242025!$D$3:$D$1315, $A18)+SUMIFS(DataRegularSeason20242025!$AB$3:$AB$1315,DataRegularSeason20242025!$B$3:$B$1315, "&lt;=" &amp; D$1, DataRegularSeason20242025!$E$3:$E$1315, $A18)</f>
        <v>0</v>
      </c>
      <c r="E18">
        <f>SUMIFS(DataRegularSeason20242025!$AA$3:$AA$1315,DataRegularSeason20242025!$B$3:$B$1315, "&lt;=" &amp; E$1, DataRegularSeason20242025!$D$3:$D$1315, $A18)+SUMIFS(DataRegularSeason20242025!$AB$3:$AB$1315,DataRegularSeason20242025!$B$3:$B$1315, "&lt;=" &amp; E$1, DataRegularSeason20242025!$E$3:$E$1315, $A18)</f>
        <v>0</v>
      </c>
      <c r="F18">
        <f>SUMIFS(DataRegularSeason20242025!$AA$3:$AA$1315,DataRegularSeason20242025!$B$3:$B$1315, "&lt;=" &amp; F$1, DataRegularSeason20242025!$D$3:$D$1315, $A18)+SUMIFS(DataRegularSeason20242025!$AB$3:$AB$1315,DataRegularSeason20242025!$B$3:$B$1315, "&lt;=" &amp; F$1, DataRegularSeason20242025!$E$3:$E$1315, $A18)</f>
        <v>0</v>
      </c>
      <c r="G18">
        <f>SUMIFS(DataRegularSeason20242025!$AA$3:$AA$1315,DataRegularSeason20242025!$B$3:$B$1315, "&lt;=" &amp; G$1, DataRegularSeason20242025!$D$3:$D$1315, $A18)+SUMIFS(DataRegularSeason20242025!$AB$3:$AB$1315,DataRegularSeason20242025!$B$3:$B$1315, "&lt;=" &amp; G$1, DataRegularSeason20242025!$E$3:$E$1315, $A18)</f>
        <v>0</v>
      </c>
      <c r="H18">
        <f>SUMIFS(DataRegularSeason20242025!$AA$3:$AA$1315,DataRegularSeason20242025!$B$3:$B$1315, "&lt;=" &amp; H$1, DataRegularSeason20242025!$D$3:$D$1315, $A18)+SUMIFS(DataRegularSeason20242025!$AB$3:$AB$1315,DataRegularSeason20242025!$B$3:$B$1315, "&lt;=" &amp; H$1, DataRegularSeason20242025!$E$3:$E$1315, $A18)</f>
        <v>0</v>
      </c>
      <c r="I18">
        <f>SUMIFS(DataRegularSeason20242025!$AA$3:$AA$1315,DataRegularSeason20242025!$B$3:$B$1315, "&lt;=" &amp; I$1, DataRegularSeason20242025!$D$3:$D$1315, $A18)+SUMIFS(DataRegularSeason20242025!$AB$3:$AB$1315,DataRegularSeason20242025!$B$3:$B$1315, "&lt;=" &amp; I$1, DataRegularSeason20242025!$E$3:$E$1315, $A18)</f>
        <v>0</v>
      </c>
      <c r="J18">
        <f>SUMIFS(DataRegularSeason20242025!$AA$3:$AA$1315,DataRegularSeason20242025!$B$3:$B$1315, "&lt;=" &amp; J$1, DataRegularSeason20242025!$D$3:$D$1315, $A18)+SUMIFS(DataRegularSeason20242025!$AB$3:$AB$1315,DataRegularSeason20242025!$B$3:$B$1315, "&lt;=" &amp; J$1, DataRegularSeason20242025!$E$3:$E$1315, $A18)</f>
        <v>2</v>
      </c>
      <c r="K18">
        <f>SUMIFS(DataRegularSeason20242025!$AA$3:$AA$1315,DataRegularSeason20242025!$B$3:$B$1315, "&lt;=" &amp; K$1, DataRegularSeason20242025!$D$3:$D$1315, $A18)+SUMIFS(DataRegularSeason20242025!$AB$3:$AB$1315,DataRegularSeason20242025!$B$3:$B$1315, "&lt;=" &amp; K$1, DataRegularSeason20242025!$E$3:$E$1315, $A18)</f>
        <v>2</v>
      </c>
      <c r="L18">
        <f>SUMIFS(DataRegularSeason20242025!$AA$3:$AA$1315,DataRegularSeason20242025!$B$3:$B$1315, "&lt;=" &amp; L$1, DataRegularSeason20242025!$D$3:$D$1315, $A18)+SUMIFS(DataRegularSeason20242025!$AB$3:$AB$1315,DataRegularSeason20242025!$B$3:$B$1315, "&lt;=" &amp; L$1, DataRegularSeason20242025!$E$3:$E$1315, $A18)</f>
        <v>4</v>
      </c>
      <c r="M18">
        <f>SUMIFS(DataRegularSeason20242025!$AA$3:$AA$1315,DataRegularSeason20242025!$B$3:$B$1315, "&lt;=" &amp; M$1, DataRegularSeason20242025!$D$3:$D$1315, $A18)+SUMIFS(DataRegularSeason20242025!$AB$3:$AB$1315,DataRegularSeason20242025!$B$3:$B$1315, "&lt;=" &amp; M$1, DataRegularSeason20242025!$E$3:$E$1315, $A18)</f>
        <v>4</v>
      </c>
      <c r="N18">
        <f>SUMIFS(DataRegularSeason20242025!$AA$3:$AA$1315,DataRegularSeason20242025!$B$3:$B$1315, "&lt;=" &amp; N$1, DataRegularSeason20242025!$D$3:$D$1315, $A18)+SUMIFS(DataRegularSeason20242025!$AB$3:$AB$1315,DataRegularSeason20242025!$B$3:$B$1315, "&lt;=" &amp; N$1, DataRegularSeason20242025!$E$3:$E$1315, $A18)</f>
        <v>6</v>
      </c>
      <c r="O18">
        <f>SUMIFS(DataRegularSeason20242025!$AA$3:$AA$1315,DataRegularSeason20242025!$B$3:$B$1315, "&lt;=" &amp; O$1, DataRegularSeason20242025!$D$3:$D$1315, $A18)+SUMIFS(DataRegularSeason20242025!$AB$3:$AB$1315,DataRegularSeason20242025!$B$3:$B$1315, "&lt;=" &amp; O$1, DataRegularSeason20242025!$E$3:$E$1315, $A18)</f>
        <v>6</v>
      </c>
      <c r="P18">
        <f>SUMIFS(DataRegularSeason20242025!$AA$3:$AA$1315,DataRegularSeason20242025!$B$3:$B$1315, "&lt;=" &amp; P$1, DataRegularSeason20242025!$D$3:$D$1315, $A18)+SUMIFS(DataRegularSeason20242025!$AB$3:$AB$1315,DataRegularSeason20242025!$B$3:$B$1315, "&lt;=" &amp; P$1, DataRegularSeason20242025!$E$3:$E$1315, $A18)</f>
        <v>6</v>
      </c>
      <c r="Q18">
        <f>SUMIFS(DataRegularSeason20242025!$AA$3:$AA$1315,DataRegularSeason20242025!$B$3:$B$1315, "&lt;=" &amp; Q$1, DataRegularSeason20242025!$D$3:$D$1315, $A18)+SUMIFS(DataRegularSeason20242025!$AB$3:$AB$1315,DataRegularSeason20242025!$B$3:$B$1315, "&lt;=" &amp; Q$1, DataRegularSeason20242025!$E$3:$E$1315, $A18)</f>
        <v>6</v>
      </c>
      <c r="R18">
        <f>SUMIFS(DataRegularSeason20242025!$AA$3:$AA$1315,DataRegularSeason20242025!$B$3:$B$1315, "&lt;=" &amp; R$1, DataRegularSeason20242025!$D$3:$D$1315, $A18)+SUMIFS(DataRegularSeason20242025!$AB$3:$AB$1315,DataRegularSeason20242025!$B$3:$B$1315, "&lt;=" &amp; R$1, DataRegularSeason20242025!$E$3:$E$1315, $A18)</f>
        <v>6</v>
      </c>
      <c r="S18">
        <f>SUMIFS(DataRegularSeason20242025!$AA$3:$AA$1315,DataRegularSeason20242025!$B$3:$B$1315, "&lt;=" &amp; S$1, DataRegularSeason20242025!$D$3:$D$1315, $A18)+SUMIFS(DataRegularSeason20242025!$AB$3:$AB$1315,DataRegularSeason20242025!$B$3:$B$1315, "&lt;=" &amp; S$1, DataRegularSeason20242025!$E$3:$E$1315, $A18)</f>
        <v>8</v>
      </c>
      <c r="T18">
        <f>SUMIFS(DataRegularSeason20242025!$AA$3:$AA$1315,DataRegularSeason20242025!$B$3:$B$1315, "&lt;=" &amp; T$1, DataRegularSeason20242025!$D$3:$D$1315, $A18)+SUMIFS(DataRegularSeason20242025!$AB$3:$AB$1315,DataRegularSeason20242025!$B$3:$B$1315, "&lt;=" &amp; T$1, DataRegularSeason20242025!$E$3:$E$1315, $A18)</f>
        <v>8</v>
      </c>
      <c r="U18">
        <f>SUMIFS(DataRegularSeason20242025!$AA$3:$AA$1315,DataRegularSeason20242025!$B$3:$B$1315, "&lt;=" &amp; U$1, DataRegularSeason20242025!$D$3:$D$1315, $A18)+SUMIFS(DataRegularSeason20242025!$AB$3:$AB$1315,DataRegularSeason20242025!$B$3:$B$1315, "&lt;=" &amp; U$1, DataRegularSeason20242025!$E$3:$E$1315, $A18)</f>
        <v>10</v>
      </c>
      <c r="V18">
        <f>SUMIFS(DataRegularSeason20242025!$AA$3:$AA$1315,DataRegularSeason20242025!$B$3:$B$1315, "&lt;=" &amp; V$1, DataRegularSeason20242025!$D$3:$D$1315, $A18)+SUMIFS(DataRegularSeason20242025!$AB$3:$AB$1315,DataRegularSeason20242025!$B$3:$B$1315, "&lt;=" &amp; V$1, DataRegularSeason20242025!$E$3:$E$1315, $A18)</f>
        <v>10</v>
      </c>
      <c r="W18">
        <f>SUMIFS(DataRegularSeason20242025!$AA$3:$AA$1315,DataRegularSeason20242025!$B$3:$B$1315, "&lt;=" &amp; W$1, DataRegularSeason20242025!$D$3:$D$1315, $A18)+SUMIFS(DataRegularSeason20242025!$AB$3:$AB$1315,DataRegularSeason20242025!$B$3:$B$1315, "&lt;=" &amp; W$1, DataRegularSeason20242025!$E$3:$E$1315, $A18)</f>
        <v>12</v>
      </c>
      <c r="X18">
        <f>SUMIFS(DataRegularSeason20242025!$AA$3:$AA$1315,DataRegularSeason20242025!$B$3:$B$1315, "&lt;=" &amp; X$1, DataRegularSeason20242025!$D$3:$D$1315, $A18)+SUMIFS(DataRegularSeason20242025!$AB$3:$AB$1315,DataRegularSeason20242025!$B$3:$B$1315, "&lt;=" &amp; X$1, DataRegularSeason20242025!$E$3:$E$1315, $A18)</f>
        <v>12</v>
      </c>
      <c r="Y18">
        <f>SUMIFS(DataRegularSeason20242025!$AA$3:$AA$1315,DataRegularSeason20242025!$B$3:$B$1315, "&lt;=" &amp; Y$1, DataRegularSeason20242025!$D$3:$D$1315, $A18)+SUMIFS(DataRegularSeason20242025!$AB$3:$AB$1315,DataRegularSeason20242025!$B$3:$B$1315, "&lt;=" &amp; Y$1, DataRegularSeason20242025!$E$3:$E$1315, $A18)</f>
        <v>14</v>
      </c>
      <c r="Z18">
        <f>SUMIFS(DataRegularSeason20242025!$AA$3:$AA$1315,DataRegularSeason20242025!$B$3:$B$1315, "&lt;=" &amp; Z$1, DataRegularSeason20242025!$D$3:$D$1315, $A18)+SUMIFS(DataRegularSeason20242025!$AB$3:$AB$1315,DataRegularSeason20242025!$B$3:$B$1315, "&lt;=" &amp; Z$1, DataRegularSeason20242025!$E$3:$E$1315, $A18)</f>
        <v>14</v>
      </c>
      <c r="AA18">
        <f>SUMIFS(DataRegularSeason20242025!$AA$3:$AA$1315,DataRegularSeason20242025!$B$3:$B$1315, "&lt;=" &amp; AA$1, DataRegularSeason20242025!$D$3:$D$1315, $A18)+SUMIFS(DataRegularSeason20242025!$AB$3:$AB$1315,DataRegularSeason20242025!$B$3:$B$1315, "&lt;=" &amp; AA$1, DataRegularSeason20242025!$E$3:$E$1315, $A18)</f>
        <v>16</v>
      </c>
      <c r="AB18">
        <f>SUMIFS(DataRegularSeason20242025!$AA$3:$AA$1315,DataRegularSeason20242025!$B$3:$B$1315, "&lt;=" &amp; AB$1, DataRegularSeason20242025!$D$3:$D$1315, $A18)+SUMIFS(DataRegularSeason20242025!$AB$3:$AB$1315,DataRegularSeason20242025!$B$3:$B$1315, "&lt;=" &amp; AB$1, DataRegularSeason20242025!$E$3:$E$1315, $A18)</f>
        <v>16</v>
      </c>
      <c r="AC18">
        <f>SUMIFS(DataRegularSeason20242025!$AA$3:$AA$1315,DataRegularSeason20242025!$B$3:$B$1315, "&lt;=" &amp; AC$1, DataRegularSeason20242025!$D$3:$D$1315, $A18)+SUMIFS(DataRegularSeason20242025!$AB$3:$AB$1315,DataRegularSeason20242025!$B$3:$B$1315, "&lt;=" &amp; AC$1, DataRegularSeason20242025!$E$3:$E$1315, $A18)</f>
        <v>16</v>
      </c>
      <c r="AD18">
        <f>SUMIFS(DataRegularSeason20242025!$AA$3:$AA$1315,DataRegularSeason20242025!$B$3:$B$1315, "&lt;=" &amp; AD$1, DataRegularSeason20242025!$D$3:$D$1315, $A18)+SUMIFS(DataRegularSeason20242025!$AB$3:$AB$1315,DataRegularSeason20242025!$B$3:$B$1315, "&lt;=" &amp; AD$1, DataRegularSeason20242025!$E$3:$E$1315, $A18)</f>
        <v>16</v>
      </c>
      <c r="AE18">
        <f>SUMIFS(DataRegularSeason20242025!$AA$3:$AA$1315,DataRegularSeason20242025!$B$3:$B$1315, "&lt;=" &amp; AE$1, DataRegularSeason20242025!$D$3:$D$1315, $A18)+SUMIFS(DataRegularSeason20242025!$AB$3:$AB$1315,DataRegularSeason20242025!$B$3:$B$1315, "&lt;=" &amp; AE$1, DataRegularSeason20242025!$E$3:$E$1315, $A18)</f>
        <v>18</v>
      </c>
      <c r="AF18">
        <f>SUMIFS(DataRegularSeason20242025!$AA$3:$AA$1315,DataRegularSeason20242025!$B$3:$B$1315, "&lt;=" &amp; AF$1, DataRegularSeason20242025!$D$3:$D$1315, $A18)+SUMIFS(DataRegularSeason20242025!$AB$3:$AB$1315,DataRegularSeason20242025!$B$3:$B$1315, "&lt;=" &amp; AF$1, DataRegularSeason20242025!$E$3:$E$1315, $A18)</f>
        <v>18</v>
      </c>
      <c r="AG18">
        <f>SUMIFS(DataRegularSeason20242025!$AA$3:$AA$1315,DataRegularSeason20242025!$B$3:$B$1315, "&lt;=" &amp; AG$1, DataRegularSeason20242025!$D$3:$D$1315, $A18)+SUMIFS(DataRegularSeason20242025!$AB$3:$AB$1315,DataRegularSeason20242025!$B$3:$B$1315, "&lt;=" &amp; AG$1, DataRegularSeason20242025!$E$3:$E$1315, $A18)</f>
        <v>20</v>
      </c>
      <c r="AH18">
        <f>SUMIFS(DataRegularSeason20242025!$AA$3:$AA$1315,DataRegularSeason20242025!$B$3:$B$1315, "&lt;=" &amp; AH$1, DataRegularSeason20242025!$D$3:$D$1315, $A18)+SUMIFS(DataRegularSeason20242025!$AB$3:$AB$1315,DataRegularSeason20242025!$B$3:$B$1315, "&lt;=" &amp; AH$1, DataRegularSeason20242025!$E$3:$E$1315, $A18)</f>
        <v>20</v>
      </c>
      <c r="AI18">
        <f>SUMIFS(DataRegularSeason20242025!$AA$3:$AA$1315,DataRegularSeason20242025!$B$3:$B$1315, "&lt;=" &amp; AI$1, DataRegularSeason20242025!$D$3:$D$1315, $A18)+SUMIFS(DataRegularSeason20242025!$AB$3:$AB$1315,DataRegularSeason20242025!$B$3:$B$1315, "&lt;=" &amp; AI$1, DataRegularSeason20242025!$E$3:$E$1315, $A18)</f>
        <v>22</v>
      </c>
      <c r="AJ18">
        <f>SUMIFS(DataRegularSeason20242025!$AA$3:$AA$1315,DataRegularSeason20242025!$B$3:$B$1315, "&lt;=" &amp; AJ$1, DataRegularSeason20242025!$D$3:$D$1315, $A18)+SUMIFS(DataRegularSeason20242025!$AB$3:$AB$1315,DataRegularSeason20242025!$B$3:$B$1315, "&lt;=" &amp; AJ$1, DataRegularSeason20242025!$E$3:$E$1315, $A18)</f>
        <v>22</v>
      </c>
      <c r="AK18">
        <f>SUMIFS(DataRegularSeason20242025!$AA$3:$AA$1315,DataRegularSeason20242025!$B$3:$B$1315, "&lt;=" &amp; AK$1, DataRegularSeason20242025!$D$3:$D$1315, $A18)+SUMIFS(DataRegularSeason20242025!$AB$3:$AB$1315,DataRegularSeason20242025!$B$3:$B$1315, "&lt;=" &amp; AK$1, DataRegularSeason20242025!$E$3:$E$1315, $A18)</f>
        <v>24</v>
      </c>
      <c r="AL18">
        <f>SUMIFS(DataRegularSeason20242025!$AA$3:$AA$1315,DataRegularSeason20242025!$B$3:$B$1315, "&lt;=" &amp; AL$1, DataRegularSeason20242025!$D$3:$D$1315, $A18)+SUMIFS(DataRegularSeason20242025!$AB$3:$AB$1315,DataRegularSeason20242025!$B$3:$B$1315, "&lt;=" &amp; AL$1, DataRegularSeason20242025!$E$3:$E$1315, $A18)</f>
        <v>24</v>
      </c>
      <c r="AM18">
        <f>SUMIFS(DataRegularSeason20242025!$AA$3:$AA$1315,DataRegularSeason20242025!$B$3:$B$1315, "&lt;=" &amp; AM$1, DataRegularSeason20242025!$D$3:$D$1315, $A18)+SUMIFS(DataRegularSeason20242025!$AB$3:$AB$1315,DataRegularSeason20242025!$B$3:$B$1315, "&lt;=" &amp; AM$1, DataRegularSeason20242025!$E$3:$E$1315, $A18)</f>
        <v>26</v>
      </c>
      <c r="AN18">
        <f>SUMIFS(DataRegularSeason20242025!$AA$3:$AA$1315,DataRegularSeason20242025!$B$3:$B$1315, "&lt;=" &amp; AN$1, DataRegularSeason20242025!$D$3:$D$1315, $A18)+SUMIFS(DataRegularSeason20242025!$AB$3:$AB$1315,DataRegularSeason20242025!$B$3:$B$1315, "&lt;=" &amp; AN$1, DataRegularSeason20242025!$E$3:$E$1315, $A18)</f>
        <v>26</v>
      </c>
      <c r="AO18">
        <f>SUMIFS(DataRegularSeason20242025!$AA$3:$AA$1315,DataRegularSeason20242025!$B$3:$B$1315, "&lt;=" &amp; AO$1, DataRegularSeason20242025!$D$3:$D$1315, $A18)+SUMIFS(DataRegularSeason20242025!$AB$3:$AB$1315,DataRegularSeason20242025!$B$3:$B$1315, "&lt;=" &amp; AO$1, DataRegularSeason20242025!$E$3:$E$1315, $A18)</f>
        <v>28</v>
      </c>
      <c r="AP18">
        <f>SUMIFS(DataRegularSeason20242025!$AA$3:$AA$1315,DataRegularSeason20242025!$B$3:$B$1315, "&lt;=" &amp; AP$1, DataRegularSeason20242025!$D$3:$D$1315, $A18)+SUMIFS(DataRegularSeason20242025!$AB$3:$AB$1315,DataRegularSeason20242025!$B$3:$B$1315, "&lt;=" &amp; AP$1, DataRegularSeason20242025!$E$3:$E$1315, $A18)</f>
        <v>28</v>
      </c>
      <c r="AQ18">
        <f>SUMIFS(DataRegularSeason20242025!$AA$3:$AA$1315,DataRegularSeason20242025!$B$3:$B$1315, "&lt;=" &amp; AQ$1, DataRegularSeason20242025!$D$3:$D$1315, $A18)+SUMIFS(DataRegularSeason20242025!$AB$3:$AB$1315,DataRegularSeason20242025!$B$3:$B$1315, "&lt;=" &amp; AQ$1, DataRegularSeason20242025!$E$3:$E$1315, $A18)</f>
        <v>28</v>
      </c>
      <c r="AR18">
        <f>SUMIFS(DataRegularSeason20242025!$AA$3:$AA$1315,DataRegularSeason20242025!$B$3:$B$1315, "&lt;=" &amp; AR$1, DataRegularSeason20242025!$D$3:$D$1315, $A18)+SUMIFS(DataRegularSeason20242025!$AB$3:$AB$1315,DataRegularSeason20242025!$B$3:$B$1315, "&lt;=" &amp; AR$1, DataRegularSeason20242025!$E$3:$E$1315, $A18)</f>
        <v>30</v>
      </c>
      <c r="AS18">
        <f>SUMIFS(DataRegularSeason20242025!$AA$3:$AA$1315,DataRegularSeason20242025!$B$3:$B$1315, "&lt;=" &amp; AS$1, DataRegularSeason20242025!$D$3:$D$1315, $A18)+SUMIFS(DataRegularSeason20242025!$AB$3:$AB$1315,DataRegularSeason20242025!$B$3:$B$1315, "&lt;=" &amp; AS$1, DataRegularSeason20242025!$E$3:$E$1315, $A18)</f>
        <v>30</v>
      </c>
      <c r="AT18">
        <f>SUMIFS(DataRegularSeason20242025!$AA$3:$AA$1315,DataRegularSeason20242025!$B$3:$B$1315, "&lt;=" &amp; AT$1, DataRegularSeason20242025!$D$3:$D$1315, $A18)+SUMIFS(DataRegularSeason20242025!$AB$3:$AB$1315,DataRegularSeason20242025!$B$3:$B$1315, "&lt;=" &amp; AT$1, DataRegularSeason20242025!$E$3:$E$1315, $A18)</f>
        <v>30</v>
      </c>
      <c r="AU18">
        <f>SUMIFS(DataRegularSeason20242025!$AA$3:$AA$1315,DataRegularSeason20242025!$B$3:$B$1315, "&lt;=" &amp; AU$1, DataRegularSeason20242025!$D$3:$D$1315, $A18)+SUMIFS(DataRegularSeason20242025!$AB$3:$AB$1315,DataRegularSeason20242025!$B$3:$B$1315, "&lt;=" &amp; AU$1, DataRegularSeason20242025!$E$3:$E$1315, $A18)</f>
        <v>30</v>
      </c>
      <c r="AV18">
        <f>SUMIFS(DataRegularSeason20242025!$AA$3:$AA$1315,DataRegularSeason20242025!$B$3:$B$1315, "&lt;=" &amp; AV$1, DataRegularSeason20242025!$D$3:$D$1315, $A18)+SUMIFS(DataRegularSeason20242025!$AB$3:$AB$1315,DataRegularSeason20242025!$B$3:$B$1315, "&lt;=" &amp; AV$1, DataRegularSeason20242025!$E$3:$E$1315, $A18)</f>
        <v>30</v>
      </c>
      <c r="AW18">
        <f>SUMIFS(DataRegularSeason20242025!$AA$3:$AA$1315,DataRegularSeason20242025!$B$3:$B$1315, "&lt;=" &amp; AW$1, DataRegularSeason20242025!$D$3:$D$1315, $A18)+SUMIFS(DataRegularSeason20242025!$AB$3:$AB$1315,DataRegularSeason20242025!$B$3:$B$1315, "&lt;=" &amp; AW$1, DataRegularSeason20242025!$E$3:$E$1315, $A18)</f>
        <v>30</v>
      </c>
      <c r="AX18">
        <f>SUMIFS(DataRegularSeason20242025!$AA$3:$AA$1315,DataRegularSeason20242025!$B$3:$B$1315, "&lt;=" &amp; AX$1, DataRegularSeason20242025!$D$3:$D$1315, $A18)+SUMIFS(DataRegularSeason20242025!$AB$3:$AB$1315,DataRegularSeason20242025!$B$3:$B$1315, "&lt;=" &amp; AX$1, DataRegularSeason20242025!$E$3:$E$1315, $A18)</f>
        <v>30</v>
      </c>
      <c r="AY18">
        <f>SUMIFS(DataRegularSeason20242025!$AA$3:$AA$1315,DataRegularSeason20242025!$B$3:$B$1315, "&lt;=" &amp; AY$1, DataRegularSeason20242025!$D$3:$D$1315, $A18)+SUMIFS(DataRegularSeason20242025!$AB$3:$AB$1315,DataRegularSeason20242025!$B$3:$B$1315, "&lt;=" &amp; AY$1, DataRegularSeason20242025!$E$3:$E$1315, $A18)</f>
        <v>32</v>
      </c>
      <c r="AZ18">
        <f>SUMIFS(DataRegularSeason20242025!$AA$3:$AA$1315,DataRegularSeason20242025!$B$3:$B$1315, "&lt;=" &amp; AZ$1, DataRegularSeason20242025!$D$3:$D$1315, $A18)+SUMIFS(DataRegularSeason20242025!$AB$3:$AB$1315,DataRegularSeason20242025!$B$3:$B$1315, "&lt;=" &amp; AZ$1, DataRegularSeason20242025!$E$3:$E$1315, $A18)</f>
        <v>32</v>
      </c>
      <c r="BA18">
        <f>SUMIFS(DataRegularSeason20242025!$AA$3:$AA$1315,DataRegularSeason20242025!$B$3:$B$1315, "&lt;=" &amp; BA$1, DataRegularSeason20242025!$D$3:$D$1315, $A18)+SUMIFS(DataRegularSeason20242025!$AB$3:$AB$1315,DataRegularSeason20242025!$B$3:$B$1315, "&lt;=" &amp; BA$1, DataRegularSeason20242025!$E$3:$E$1315, $A18)</f>
        <v>32</v>
      </c>
      <c r="BB18">
        <f>SUMIFS(DataRegularSeason20242025!$AA$3:$AA$1315,DataRegularSeason20242025!$B$3:$B$1315, "&lt;=" &amp; BB$1, DataRegularSeason20242025!$D$3:$D$1315, $A18)+SUMIFS(DataRegularSeason20242025!$AB$3:$AB$1315,DataRegularSeason20242025!$B$3:$B$1315, "&lt;=" &amp; BB$1, DataRegularSeason20242025!$E$3:$E$1315, $A18)</f>
        <v>32</v>
      </c>
      <c r="BC18">
        <f>SUMIFS(DataRegularSeason20242025!$AA$3:$AA$1315,DataRegularSeason20242025!$B$3:$B$1315, "&lt;=" &amp; BC$1, DataRegularSeason20242025!$D$3:$D$1315, $A18)+SUMIFS(DataRegularSeason20242025!$AB$3:$AB$1315,DataRegularSeason20242025!$B$3:$B$1315, "&lt;=" &amp; BC$1, DataRegularSeason20242025!$E$3:$E$1315, $A18)</f>
        <v>32</v>
      </c>
      <c r="BD18">
        <f>SUMIFS(DataRegularSeason20242025!$AA$3:$AA$1315,DataRegularSeason20242025!$B$3:$B$1315, "&lt;=" &amp; BD$1, DataRegularSeason20242025!$D$3:$D$1315, $A18)+SUMIFS(DataRegularSeason20242025!$AB$3:$AB$1315,DataRegularSeason20242025!$B$3:$B$1315, "&lt;=" &amp; BD$1, DataRegularSeason20242025!$E$3:$E$1315, $A18)</f>
        <v>32</v>
      </c>
      <c r="BE18">
        <f>SUMIFS(DataRegularSeason20242025!$AA$3:$AA$1315,DataRegularSeason20242025!$B$3:$B$1315, "&lt;=" &amp; BE$1, DataRegularSeason20242025!$D$3:$D$1315, $A18)+SUMIFS(DataRegularSeason20242025!$AB$3:$AB$1315,DataRegularSeason20242025!$B$3:$B$1315, "&lt;=" &amp; BE$1, DataRegularSeason20242025!$E$3:$E$1315, $A18)</f>
        <v>32</v>
      </c>
      <c r="BF18">
        <f>SUMIFS(DataRegularSeason20242025!$AA$3:$AA$1315,DataRegularSeason20242025!$B$3:$B$1315, "&lt;=" &amp; BF$1, DataRegularSeason20242025!$D$3:$D$1315, $A18)+SUMIFS(DataRegularSeason20242025!$AB$3:$AB$1315,DataRegularSeason20242025!$B$3:$B$1315, "&lt;=" &amp; BF$1, DataRegularSeason20242025!$E$3:$E$1315, $A18)</f>
        <v>32</v>
      </c>
      <c r="BG18">
        <f>SUMIFS(DataRegularSeason20242025!$AA$3:$AA$1315,DataRegularSeason20242025!$B$3:$B$1315, "&lt;=" &amp; BG$1, DataRegularSeason20242025!$D$3:$D$1315, $A18)+SUMIFS(DataRegularSeason20242025!$AB$3:$AB$1315,DataRegularSeason20242025!$B$3:$B$1315, "&lt;=" &amp; BG$1, DataRegularSeason20242025!$E$3:$E$1315, $A18)</f>
        <v>32</v>
      </c>
      <c r="BH18">
        <f>SUMIFS(DataRegularSeason20242025!$AA$3:$AA$1315,DataRegularSeason20242025!$B$3:$B$1315, "&lt;=" &amp; BH$1, DataRegularSeason20242025!$D$3:$D$1315, $A18)+SUMIFS(DataRegularSeason20242025!$AB$3:$AB$1315,DataRegularSeason20242025!$B$3:$B$1315, "&lt;=" &amp; BH$1, DataRegularSeason20242025!$E$3:$E$1315, $A18)</f>
        <v>32</v>
      </c>
      <c r="BI18">
        <f>SUMIFS(DataRegularSeason20242025!$AA$3:$AA$1315,DataRegularSeason20242025!$B$3:$B$1315, "&lt;=" &amp; BI$1, DataRegularSeason20242025!$D$3:$D$1315, $A18)+SUMIFS(DataRegularSeason20242025!$AB$3:$AB$1315,DataRegularSeason20242025!$B$3:$B$1315, "&lt;=" &amp; BI$1, DataRegularSeason20242025!$E$3:$E$1315, $A18)</f>
        <v>32</v>
      </c>
      <c r="BJ18">
        <f>SUMIFS(DataRegularSeason20242025!$AA$3:$AA$1315,DataRegularSeason20242025!$B$3:$B$1315, "&lt;=" &amp; BJ$1, DataRegularSeason20242025!$D$3:$D$1315, $A18)+SUMIFS(DataRegularSeason20242025!$AB$3:$AB$1315,DataRegularSeason20242025!$B$3:$B$1315, "&lt;=" &amp; BJ$1, DataRegularSeason20242025!$E$3:$E$1315, $A18)</f>
        <v>32</v>
      </c>
      <c r="BK18">
        <f>SUMIFS(DataRegularSeason20242025!$AA$3:$AA$1315,DataRegularSeason20242025!$B$3:$B$1315, "&lt;=" &amp; BK$1, DataRegularSeason20242025!$D$3:$D$1315, $A18)+SUMIFS(DataRegularSeason20242025!$AB$3:$AB$1315,DataRegularSeason20242025!$B$3:$B$1315, "&lt;=" &amp; BK$1, DataRegularSeason20242025!$E$3:$E$1315, $A18)</f>
        <v>32</v>
      </c>
      <c r="BL18">
        <f>SUMIFS(DataRegularSeason20242025!$AA$3:$AA$1315,DataRegularSeason20242025!$B$3:$B$1315, "&lt;=" &amp; BL$1, DataRegularSeason20242025!$D$3:$D$1315, $A18)+SUMIFS(DataRegularSeason20242025!$AB$3:$AB$1315,DataRegularSeason20242025!$B$3:$B$1315, "&lt;=" &amp; BL$1, DataRegularSeason20242025!$E$3:$E$1315, $A18)</f>
        <v>32</v>
      </c>
      <c r="BM18">
        <f>SUMIFS(DataRegularSeason20242025!$AA$3:$AA$1315,DataRegularSeason20242025!$B$3:$B$1315, "&lt;=" &amp; BM$1, DataRegularSeason20242025!$D$3:$D$1315, $A18)+SUMIFS(DataRegularSeason20242025!$AB$3:$AB$1315,DataRegularSeason20242025!$B$3:$B$1315, "&lt;=" &amp; BM$1, DataRegularSeason20242025!$E$3:$E$1315, $A18)</f>
        <v>32</v>
      </c>
      <c r="BN18">
        <f>SUMIFS(DataRegularSeason20242025!$AA$3:$AA$1315,DataRegularSeason20242025!$B$3:$B$1315, "&lt;=" &amp; BN$1, DataRegularSeason20242025!$D$3:$D$1315, $A18)+SUMIFS(DataRegularSeason20242025!$AB$3:$AB$1315,DataRegularSeason20242025!$B$3:$B$1315, "&lt;=" &amp; BN$1, DataRegularSeason20242025!$E$3:$E$1315, $A18)</f>
        <v>32</v>
      </c>
      <c r="BO18">
        <f>SUMIFS(DataRegularSeason20242025!$AA$3:$AA$1315,DataRegularSeason20242025!$B$3:$B$1315, "&lt;=" &amp; BO$1, DataRegularSeason20242025!$D$3:$D$1315, $A18)+SUMIFS(DataRegularSeason20242025!$AB$3:$AB$1315,DataRegularSeason20242025!$B$3:$B$1315, "&lt;=" &amp; BO$1, DataRegularSeason20242025!$E$3:$E$1315, $A18)</f>
        <v>32</v>
      </c>
      <c r="BP18">
        <f>SUMIFS(DataRegularSeason20242025!$AA$3:$AA$1315,DataRegularSeason20242025!$B$3:$B$1315, "&lt;=" &amp; BP$1, DataRegularSeason20242025!$D$3:$D$1315, $A18)+SUMIFS(DataRegularSeason20242025!$AB$3:$AB$1315,DataRegularSeason20242025!$B$3:$B$1315, "&lt;=" &amp; BP$1, DataRegularSeason20242025!$E$3:$E$1315, $A18)</f>
        <v>32</v>
      </c>
      <c r="BQ18">
        <f>SUMIFS(DataRegularSeason20242025!$AA$3:$AA$1315,DataRegularSeason20242025!$B$3:$B$1315, "&lt;=" &amp; BQ$1, DataRegularSeason20242025!$D$3:$D$1315, $A18)+SUMIFS(DataRegularSeason20242025!$AB$3:$AB$1315,DataRegularSeason20242025!$B$3:$B$1315, "&lt;=" &amp; BQ$1, DataRegularSeason20242025!$E$3:$E$1315, $A18)</f>
        <v>32</v>
      </c>
      <c r="BR18">
        <f>SUMIFS(DataRegularSeason20242025!$AA$3:$AA$1315,DataRegularSeason20242025!$B$3:$B$1315, "&lt;=" &amp; BR$1, DataRegularSeason20242025!$D$3:$D$1315, $A18)+SUMIFS(DataRegularSeason20242025!$AB$3:$AB$1315,DataRegularSeason20242025!$B$3:$B$1315, "&lt;=" &amp; BR$1, DataRegularSeason20242025!$E$3:$E$1315, $A18)</f>
        <v>32</v>
      </c>
      <c r="BS18">
        <f>SUMIFS(DataRegularSeason20242025!$AA$3:$AA$1315,DataRegularSeason20242025!$B$3:$B$1315, "&lt;=" &amp; BS$1, DataRegularSeason20242025!$D$3:$D$1315, $A18)+SUMIFS(DataRegularSeason20242025!$AB$3:$AB$1315,DataRegularSeason20242025!$B$3:$B$1315, "&lt;=" &amp; BS$1, DataRegularSeason20242025!$E$3:$E$1315, $A18)</f>
        <v>32</v>
      </c>
      <c r="BT18">
        <f>SUMIFS(DataRegularSeason20242025!$AA$3:$AA$1315,DataRegularSeason20242025!$B$3:$B$1315, "&lt;=" &amp; BT$1, DataRegularSeason20242025!$D$3:$D$1315, $A18)+SUMIFS(DataRegularSeason20242025!$AB$3:$AB$1315,DataRegularSeason20242025!$B$3:$B$1315, "&lt;=" &amp; BT$1, DataRegularSeason20242025!$E$3:$E$1315, $A18)</f>
        <v>32</v>
      </c>
      <c r="BU18">
        <f>SUMIFS(DataRegularSeason20242025!$AA$3:$AA$1315,DataRegularSeason20242025!$B$3:$B$1315, "&lt;=" &amp; BU$1, DataRegularSeason20242025!$D$3:$D$1315, $A18)+SUMIFS(DataRegularSeason20242025!$AB$3:$AB$1315,DataRegularSeason20242025!$B$3:$B$1315, "&lt;=" &amp; BU$1, DataRegularSeason20242025!$E$3:$E$1315, $A18)</f>
        <v>32</v>
      </c>
      <c r="BV18">
        <f>SUMIFS(DataRegularSeason20242025!$AA$3:$AA$1315,DataRegularSeason20242025!$B$3:$B$1315, "&lt;=" &amp; BV$1, DataRegularSeason20242025!$D$3:$D$1315, $A18)+SUMIFS(DataRegularSeason20242025!$AB$3:$AB$1315,DataRegularSeason20242025!$B$3:$B$1315, "&lt;=" &amp; BV$1, DataRegularSeason20242025!$E$3:$E$1315, $A18)</f>
        <v>32</v>
      </c>
      <c r="BW18">
        <f>SUMIFS(DataRegularSeason20242025!$AA$3:$AA$1315,DataRegularSeason20242025!$B$3:$B$1315, "&lt;=" &amp; BW$1, DataRegularSeason20242025!$D$3:$D$1315, $A18)+SUMIFS(DataRegularSeason20242025!$AB$3:$AB$1315,DataRegularSeason20242025!$B$3:$B$1315, "&lt;=" &amp; BW$1, DataRegularSeason20242025!$E$3:$E$1315, $A18)</f>
        <v>32</v>
      </c>
      <c r="BX18">
        <f>SUMIFS(DataRegularSeason20242025!$AA$3:$AA$1315,DataRegularSeason20242025!$B$3:$B$1315, "&lt;=" &amp; BX$1, DataRegularSeason20242025!$D$3:$D$1315, $A18)+SUMIFS(DataRegularSeason20242025!$AB$3:$AB$1315,DataRegularSeason20242025!$B$3:$B$1315, "&lt;=" &amp; BX$1, DataRegularSeason20242025!$E$3:$E$1315, $A18)</f>
        <v>32</v>
      </c>
      <c r="BY18">
        <f>SUMIFS(DataRegularSeason20242025!$AA$3:$AA$1315,DataRegularSeason20242025!$B$3:$B$1315, "&lt;=" &amp; BY$1, DataRegularSeason20242025!$D$3:$D$1315, $A18)+SUMIFS(DataRegularSeason20242025!$AB$3:$AB$1315,DataRegularSeason20242025!$B$3:$B$1315, "&lt;=" &amp; BY$1, DataRegularSeason20242025!$E$3:$E$1315, $A18)</f>
        <v>32</v>
      </c>
      <c r="BZ18">
        <f>SUMIFS(DataRegularSeason20242025!$AA$3:$AA$1315,DataRegularSeason20242025!$B$3:$B$1315, "&lt;=" &amp; BZ$1, DataRegularSeason20242025!$D$3:$D$1315, $A18)+SUMIFS(DataRegularSeason20242025!$AB$3:$AB$1315,DataRegularSeason20242025!$B$3:$B$1315, "&lt;=" &amp; BZ$1, DataRegularSeason20242025!$E$3:$E$1315, $A18)</f>
        <v>32</v>
      </c>
      <c r="CA18">
        <f>SUMIFS(DataRegularSeason20242025!$AA$3:$AA$1315,DataRegularSeason20242025!$B$3:$B$1315, "&lt;=" &amp; CA$1, DataRegularSeason20242025!$D$3:$D$1315, $A18)+SUMIFS(DataRegularSeason20242025!$AB$3:$AB$1315,DataRegularSeason20242025!$B$3:$B$1315, "&lt;=" &amp; CA$1, DataRegularSeason20242025!$E$3:$E$1315, $A18)</f>
        <v>32</v>
      </c>
      <c r="CB18">
        <f>SUMIFS(DataRegularSeason20242025!$AA$3:$AA$1315,DataRegularSeason20242025!$B$3:$B$1315, "&lt;=" &amp; CB$1, DataRegularSeason20242025!$D$3:$D$1315, $A18)+SUMIFS(DataRegularSeason20242025!$AB$3:$AB$1315,DataRegularSeason20242025!$B$3:$B$1315, "&lt;=" &amp; CB$1, DataRegularSeason20242025!$E$3:$E$1315, $A18)</f>
        <v>32</v>
      </c>
      <c r="CC18">
        <f>SUMIFS(DataRegularSeason20242025!$AA$3:$AA$1315,DataRegularSeason20242025!$B$3:$B$1315, "&lt;=" &amp; CC$1, DataRegularSeason20242025!$D$3:$D$1315, $A18)+SUMIFS(DataRegularSeason20242025!$AB$3:$AB$1315,DataRegularSeason20242025!$B$3:$B$1315, "&lt;=" &amp; CC$1, DataRegularSeason20242025!$E$3:$E$1315, $A18)</f>
        <v>32</v>
      </c>
      <c r="CD18">
        <f>SUMIFS(DataRegularSeason20242025!$AA$3:$AA$1315,DataRegularSeason20242025!$B$3:$B$1315, "&lt;=" &amp; CD$1, DataRegularSeason20242025!$D$3:$D$1315, $A18)+SUMIFS(DataRegularSeason20242025!$AB$3:$AB$1315,DataRegularSeason20242025!$B$3:$B$1315, "&lt;=" &amp; CD$1, DataRegularSeason20242025!$E$3:$E$1315, $A18)</f>
        <v>32</v>
      </c>
      <c r="CE18">
        <f>SUMIFS(DataRegularSeason20242025!$AA$3:$AA$1315,DataRegularSeason20242025!$B$3:$B$1315, "&lt;=" &amp; CE$1, DataRegularSeason20242025!$D$3:$D$1315, $A18)+SUMIFS(DataRegularSeason20242025!$AB$3:$AB$1315,DataRegularSeason20242025!$B$3:$B$1315, "&lt;=" &amp; CE$1, DataRegularSeason20242025!$E$3:$E$1315, $A18)</f>
        <v>32</v>
      </c>
      <c r="CF18">
        <f>SUMIFS(DataRegularSeason20242025!$AA$3:$AA$1315,DataRegularSeason20242025!$B$3:$B$1315, "&lt;=" &amp; CF$1, DataRegularSeason20242025!$D$3:$D$1315, $A18)+SUMIFS(DataRegularSeason20242025!$AB$3:$AB$1315,DataRegularSeason20242025!$B$3:$B$1315, "&lt;=" &amp; CF$1, DataRegularSeason20242025!$E$3:$E$1315, $A18)</f>
        <v>32</v>
      </c>
      <c r="CG18">
        <f>SUMIFS(DataRegularSeason20242025!$AA$3:$AA$1315,DataRegularSeason20242025!$B$3:$B$1315, "&lt;=" &amp; CG$1, DataRegularSeason20242025!$D$3:$D$1315, $A18)+SUMIFS(DataRegularSeason20242025!$AB$3:$AB$1315,DataRegularSeason20242025!$B$3:$B$1315, "&lt;=" &amp; CG$1, DataRegularSeason20242025!$E$3:$E$1315, $A18)</f>
        <v>32</v>
      </c>
      <c r="CH18">
        <f>SUMIFS(DataRegularSeason20242025!$AA$3:$AA$1315,DataRegularSeason20242025!$B$3:$B$1315, "&lt;=" &amp; CH$1, DataRegularSeason20242025!$D$3:$D$1315, $A18)+SUMIFS(DataRegularSeason20242025!$AB$3:$AB$1315,DataRegularSeason20242025!$B$3:$B$1315, "&lt;=" &amp; CH$1, DataRegularSeason20242025!$E$3:$E$1315, $A18)</f>
        <v>32</v>
      </c>
      <c r="CI18">
        <f>SUMIFS(DataRegularSeason20242025!$AA$3:$AA$1315,DataRegularSeason20242025!$B$3:$B$1315, "&lt;=" &amp; CI$1, DataRegularSeason20242025!$D$3:$D$1315, $A18)+SUMIFS(DataRegularSeason20242025!$AB$3:$AB$1315,DataRegularSeason20242025!$B$3:$B$1315, "&lt;=" &amp; CI$1, DataRegularSeason20242025!$E$3:$E$1315, $A18)</f>
        <v>32</v>
      </c>
      <c r="CJ18">
        <f>SUMIFS(DataRegularSeason20242025!$AA$3:$AA$1315,DataRegularSeason20242025!$B$3:$B$1315, "&lt;=" &amp; CJ$1, DataRegularSeason20242025!$D$3:$D$1315, $A18)+SUMIFS(DataRegularSeason20242025!$AB$3:$AB$1315,DataRegularSeason20242025!$B$3:$B$1315, "&lt;=" &amp; CJ$1, DataRegularSeason20242025!$E$3:$E$1315, $A18)</f>
        <v>32</v>
      </c>
      <c r="CK18">
        <f>SUMIFS(DataRegularSeason20242025!$AA$3:$AA$1315,DataRegularSeason20242025!$B$3:$B$1315, "&lt;=" &amp; CK$1, DataRegularSeason20242025!$D$3:$D$1315, $A18)+SUMIFS(DataRegularSeason20242025!$AB$3:$AB$1315,DataRegularSeason20242025!$B$3:$B$1315, "&lt;=" &amp; CK$1, DataRegularSeason20242025!$E$3:$E$1315, $A18)</f>
        <v>32</v>
      </c>
      <c r="CL18">
        <f>SUMIFS(DataRegularSeason20242025!$AA$3:$AA$1315,DataRegularSeason20242025!$B$3:$B$1315, "&lt;=" &amp; CL$1, DataRegularSeason20242025!$D$3:$D$1315, $A18)+SUMIFS(DataRegularSeason20242025!$AB$3:$AB$1315,DataRegularSeason20242025!$B$3:$B$1315, "&lt;=" &amp; CL$1, DataRegularSeason20242025!$E$3:$E$1315, $A18)</f>
        <v>32</v>
      </c>
      <c r="CM18">
        <f>SUMIFS(DataRegularSeason20242025!$AA$3:$AA$1315,DataRegularSeason20242025!$B$3:$B$1315, "&lt;=" &amp; CM$1, DataRegularSeason20242025!$D$3:$D$1315, $A18)+SUMIFS(DataRegularSeason20242025!$AB$3:$AB$1315,DataRegularSeason20242025!$B$3:$B$1315, "&lt;=" &amp; CM$1, DataRegularSeason20242025!$E$3:$E$1315, $A18)</f>
        <v>32</v>
      </c>
      <c r="CN18">
        <f>SUMIFS(DataRegularSeason20242025!$AA$3:$AA$1315,DataRegularSeason20242025!$B$3:$B$1315, "&lt;=" &amp; CN$1, DataRegularSeason20242025!$D$3:$D$1315, $A18)+SUMIFS(DataRegularSeason20242025!$AB$3:$AB$1315,DataRegularSeason20242025!$B$3:$B$1315, "&lt;=" &amp; CN$1, DataRegularSeason20242025!$E$3:$E$1315, $A18)</f>
        <v>32</v>
      </c>
      <c r="CO18">
        <f>SUMIFS(DataRegularSeason20242025!$AA$3:$AA$1315,DataRegularSeason20242025!$B$3:$B$1315, "&lt;=" &amp; CO$1, DataRegularSeason20242025!$D$3:$D$1315, $A18)+SUMIFS(DataRegularSeason20242025!$AB$3:$AB$1315,DataRegularSeason20242025!$B$3:$B$1315, "&lt;=" &amp; CO$1, DataRegularSeason20242025!$E$3:$E$1315, $A18)</f>
        <v>32</v>
      </c>
      <c r="CP18">
        <f>SUMIFS(DataRegularSeason20242025!$AA$3:$AA$1315,DataRegularSeason20242025!$B$3:$B$1315, "&lt;=" &amp; CP$1, DataRegularSeason20242025!$D$3:$D$1315, $A18)+SUMIFS(DataRegularSeason20242025!$AB$3:$AB$1315,DataRegularSeason20242025!$B$3:$B$1315, "&lt;=" &amp; CP$1, DataRegularSeason20242025!$E$3:$E$1315, $A18)</f>
        <v>32</v>
      </c>
      <c r="CQ18">
        <f>SUMIFS(DataRegularSeason20242025!$AA$3:$AA$1315,DataRegularSeason20242025!$B$3:$B$1315, "&lt;=" &amp; CQ$1, DataRegularSeason20242025!$D$3:$D$1315, $A18)+SUMIFS(DataRegularSeason20242025!$AB$3:$AB$1315,DataRegularSeason20242025!$B$3:$B$1315, "&lt;=" &amp; CQ$1, DataRegularSeason20242025!$E$3:$E$1315, $A18)</f>
        <v>32</v>
      </c>
      <c r="CR18">
        <f>SUMIFS(DataRegularSeason20242025!$AA$3:$AA$1315,DataRegularSeason20242025!$B$3:$B$1315, "&lt;=" &amp; CR$1, DataRegularSeason20242025!$D$3:$D$1315, $A18)+SUMIFS(DataRegularSeason20242025!$AB$3:$AB$1315,DataRegularSeason20242025!$B$3:$B$1315, "&lt;=" &amp; CR$1, DataRegularSeason20242025!$E$3:$E$1315, $A18)</f>
        <v>32</v>
      </c>
      <c r="CS18">
        <f>SUMIFS(DataRegularSeason20242025!$AA$3:$AA$1315,DataRegularSeason20242025!$B$3:$B$1315, "&lt;=" &amp; CS$1, DataRegularSeason20242025!$D$3:$D$1315, $A18)+SUMIFS(DataRegularSeason20242025!$AB$3:$AB$1315,DataRegularSeason20242025!$B$3:$B$1315, "&lt;=" &amp; CS$1, DataRegularSeason20242025!$E$3:$E$1315, $A18)</f>
        <v>32</v>
      </c>
      <c r="CT18">
        <f>SUMIFS(DataRegularSeason20242025!$AA$3:$AA$1315,DataRegularSeason20242025!$B$3:$B$1315, "&lt;=" &amp; CT$1, DataRegularSeason20242025!$D$3:$D$1315, $A18)+SUMIFS(DataRegularSeason20242025!$AB$3:$AB$1315,DataRegularSeason20242025!$B$3:$B$1315, "&lt;=" &amp; CT$1, DataRegularSeason20242025!$E$3:$E$1315, $A18)</f>
        <v>32</v>
      </c>
      <c r="CU18">
        <f>SUMIFS(DataRegularSeason20242025!$AA$3:$AA$1315,DataRegularSeason20242025!$B$3:$B$1315, "&lt;=" &amp; CU$1, DataRegularSeason20242025!$D$3:$D$1315, $A18)+SUMIFS(DataRegularSeason20242025!$AB$3:$AB$1315,DataRegularSeason20242025!$B$3:$B$1315, "&lt;=" &amp; CU$1, DataRegularSeason20242025!$E$3:$E$1315, $A18)</f>
        <v>32</v>
      </c>
      <c r="CV18">
        <f>SUMIFS(DataRegularSeason20242025!$AA$3:$AA$1315,DataRegularSeason20242025!$B$3:$B$1315, "&lt;=" &amp; CV$1, DataRegularSeason20242025!$D$3:$D$1315, $A18)+SUMIFS(DataRegularSeason20242025!$AB$3:$AB$1315,DataRegularSeason20242025!$B$3:$B$1315, "&lt;=" &amp; CV$1, DataRegularSeason20242025!$E$3:$E$1315, $A18)</f>
        <v>32</v>
      </c>
      <c r="CW18">
        <f>SUMIFS(DataRegularSeason20242025!$AA$3:$AA$1315,DataRegularSeason20242025!$B$3:$B$1315, "&lt;=" &amp; CW$1, DataRegularSeason20242025!$D$3:$D$1315, $A18)+SUMIFS(DataRegularSeason20242025!$AB$3:$AB$1315,DataRegularSeason20242025!$B$3:$B$1315, "&lt;=" &amp; CW$1, DataRegularSeason20242025!$E$3:$E$1315, $A18)</f>
        <v>32</v>
      </c>
      <c r="CX18">
        <f>SUMIFS(DataRegularSeason20242025!$AA$3:$AA$1315,DataRegularSeason20242025!$B$3:$B$1315, "&lt;=" &amp; CX$1, DataRegularSeason20242025!$D$3:$D$1315, $A18)+SUMIFS(DataRegularSeason20242025!$AB$3:$AB$1315,DataRegularSeason20242025!$B$3:$B$1315, "&lt;=" &amp; CX$1, DataRegularSeason20242025!$E$3:$E$1315, $A18)</f>
        <v>32</v>
      </c>
      <c r="CY18">
        <f>SUMIFS(DataRegularSeason20242025!$AA$3:$AA$1315,DataRegularSeason20242025!$B$3:$B$1315, "&lt;=" &amp; CY$1, DataRegularSeason20242025!$D$3:$D$1315, $A18)+SUMIFS(DataRegularSeason20242025!$AB$3:$AB$1315,DataRegularSeason20242025!$B$3:$B$1315, "&lt;=" &amp; CY$1, DataRegularSeason20242025!$E$3:$E$1315, $A18)</f>
        <v>32</v>
      </c>
      <c r="CZ18">
        <f>SUMIFS(DataRegularSeason20242025!$AA$3:$AA$1315,DataRegularSeason20242025!$B$3:$B$1315, "&lt;=" &amp; CZ$1, DataRegularSeason20242025!$D$3:$D$1315, $A18)+SUMIFS(DataRegularSeason20242025!$AB$3:$AB$1315,DataRegularSeason20242025!$B$3:$B$1315, "&lt;=" &amp; CZ$1, DataRegularSeason20242025!$E$3:$E$1315, $A18)</f>
        <v>32</v>
      </c>
      <c r="DA18">
        <f>SUMIFS(DataRegularSeason20242025!$AA$3:$AA$1315,DataRegularSeason20242025!$B$3:$B$1315, "&lt;=" &amp; DA$1, DataRegularSeason20242025!$D$3:$D$1315, $A18)+SUMIFS(DataRegularSeason20242025!$AB$3:$AB$1315,DataRegularSeason20242025!$B$3:$B$1315, "&lt;=" &amp; DA$1, DataRegularSeason20242025!$E$3:$E$1315, $A18)</f>
        <v>32</v>
      </c>
      <c r="DB18">
        <f>SUMIFS(DataRegularSeason20242025!$AA$3:$AA$1315,DataRegularSeason20242025!$B$3:$B$1315, "&lt;=" &amp; DB$1, DataRegularSeason20242025!$D$3:$D$1315, $A18)+SUMIFS(DataRegularSeason20242025!$AB$3:$AB$1315,DataRegularSeason20242025!$B$3:$B$1315, "&lt;=" &amp; DB$1, DataRegularSeason20242025!$E$3:$E$1315, $A18)</f>
        <v>32</v>
      </c>
      <c r="DC18">
        <f>SUMIFS(DataRegularSeason20242025!$AA$3:$AA$1315,DataRegularSeason20242025!$B$3:$B$1315, "&lt;=" &amp; DC$1, DataRegularSeason20242025!$D$3:$D$1315, $A18)+SUMIFS(DataRegularSeason20242025!$AB$3:$AB$1315,DataRegularSeason20242025!$B$3:$B$1315, "&lt;=" &amp; DC$1, DataRegularSeason20242025!$E$3:$E$1315, $A18)</f>
        <v>32</v>
      </c>
      <c r="DD18">
        <f>SUMIFS(DataRegularSeason20242025!$AA$3:$AA$1315,DataRegularSeason20242025!$B$3:$B$1315, "&lt;=" &amp; DD$1, DataRegularSeason20242025!$D$3:$D$1315, $A18)+SUMIFS(DataRegularSeason20242025!$AB$3:$AB$1315,DataRegularSeason20242025!$B$3:$B$1315, "&lt;=" &amp; DD$1, DataRegularSeason20242025!$E$3:$E$1315, $A18)</f>
        <v>32</v>
      </c>
      <c r="DE18">
        <f>SUMIFS(DataRegularSeason20242025!$AA$3:$AA$1315,DataRegularSeason20242025!$B$3:$B$1315, "&lt;=" &amp; DE$1, DataRegularSeason20242025!$D$3:$D$1315, $A18)+SUMIFS(DataRegularSeason20242025!$AB$3:$AB$1315,DataRegularSeason20242025!$B$3:$B$1315, "&lt;=" &amp; DE$1, DataRegularSeason20242025!$E$3:$E$1315, $A18)</f>
        <v>32</v>
      </c>
      <c r="DF18">
        <f>SUMIFS(DataRegularSeason20242025!$AA$3:$AA$1315,DataRegularSeason20242025!$B$3:$B$1315, "&lt;=" &amp; DF$1, DataRegularSeason20242025!$D$3:$D$1315, $A18)+SUMIFS(DataRegularSeason20242025!$AB$3:$AB$1315,DataRegularSeason20242025!$B$3:$B$1315, "&lt;=" &amp; DF$1, DataRegularSeason20242025!$E$3:$E$1315, $A18)</f>
        <v>32</v>
      </c>
      <c r="DG18">
        <f>SUMIFS(DataRegularSeason20242025!$AA$3:$AA$1315,DataRegularSeason20242025!$B$3:$B$1315, "&lt;=" &amp; DG$1, DataRegularSeason20242025!$D$3:$D$1315, $A18)+SUMIFS(DataRegularSeason20242025!$AB$3:$AB$1315,DataRegularSeason20242025!$B$3:$B$1315, "&lt;=" &amp; DG$1, DataRegularSeason20242025!$E$3:$E$1315, $A18)</f>
        <v>32</v>
      </c>
      <c r="DH18">
        <f>SUMIFS(DataRegularSeason20242025!$AA$3:$AA$1315,DataRegularSeason20242025!$B$3:$B$1315, "&lt;=" &amp; DH$1, DataRegularSeason20242025!$D$3:$D$1315, $A18)+SUMIFS(DataRegularSeason20242025!$AB$3:$AB$1315,DataRegularSeason20242025!$B$3:$B$1315, "&lt;=" &amp; DH$1, DataRegularSeason20242025!$E$3:$E$1315, $A18)</f>
        <v>32</v>
      </c>
      <c r="DI18">
        <f>SUMIFS(DataRegularSeason20242025!$AA$3:$AA$1315,DataRegularSeason20242025!$B$3:$B$1315, "&lt;=" &amp; DI$1, DataRegularSeason20242025!$D$3:$D$1315, $A18)+SUMIFS(DataRegularSeason20242025!$AB$3:$AB$1315,DataRegularSeason20242025!$B$3:$B$1315, "&lt;=" &amp; DI$1, DataRegularSeason20242025!$E$3:$E$1315, $A18)</f>
        <v>32</v>
      </c>
      <c r="DJ18">
        <f>SUMIFS(DataRegularSeason20242025!$AA$3:$AA$1315,DataRegularSeason20242025!$B$3:$B$1315, "&lt;=" &amp; DJ$1, DataRegularSeason20242025!$D$3:$D$1315, $A18)+SUMIFS(DataRegularSeason20242025!$AB$3:$AB$1315,DataRegularSeason20242025!$B$3:$B$1315, "&lt;=" &amp; DJ$1, DataRegularSeason20242025!$E$3:$E$1315, $A18)</f>
        <v>32</v>
      </c>
      <c r="DK18">
        <f>SUMIFS(DataRegularSeason20242025!$AA$3:$AA$1315,DataRegularSeason20242025!$B$3:$B$1315, "&lt;=" &amp; DK$1, DataRegularSeason20242025!$D$3:$D$1315, $A18)+SUMIFS(DataRegularSeason20242025!$AB$3:$AB$1315,DataRegularSeason20242025!$B$3:$B$1315, "&lt;=" &amp; DK$1, DataRegularSeason20242025!$E$3:$E$1315, $A18)</f>
        <v>32</v>
      </c>
      <c r="DL18">
        <f>SUMIFS(DataRegularSeason20242025!$AA$3:$AA$1315,DataRegularSeason20242025!$B$3:$B$1315, "&lt;=" &amp; DL$1, DataRegularSeason20242025!$D$3:$D$1315, $A18)+SUMIFS(DataRegularSeason20242025!$AB$3:$AB$1315,DataRegularSeason20242025!$B$3:$B$1315, "&lt;=" &amp; DL$1, DataRegularSeason20242025!$E$3:$E$1315, $A18)</f>
        <v>32</v>
      </c>
      <c r="DM18">
        <f>SUMIFS(DataRegularSeason20242025!$AA$3:$AA$1315,DataRegularSeason20242025!$B$3:$B$1315, "&lt;=" &amp; DM$1, DataRegularSeason20242025!$D$3:$D$1315, $A18)+SUMIFS(DataRegularSeason20242025!$AB$3:$AB$1315,DataRegularSeason20242025!$B$3:$B$1315, "&lt;=" &amp; DM$1, DataRegularSeason20242025!$E$3:$E$1315, $A18)</f>
        <v>32</v>
      </c>
      <c r="DN18">
        <f>SUMIFS(DataRegularSeason20242025!$AA$3:$AA$1315,DataRegularSeason20242025!$B$3:$B$1315, "&lt;=" &amp; DN$1, DataRegularSeason20242025!$D$3:$D$1315, $A18)+SUMIFS(DataRegularSeason20242025!$AB$3:$AB$1315,DataRegularSeason20242025!$B$3:$B$1315, "&lt;=" &amp; DN$1, DataRegularSeason20242025!$E$3:$E$1315, $A18)</f>
        <v>32</v>
      </c>
      <c r="DO18">
        <f>SUMIFS(DataRegularSeason20242025!$AA$3:$AA$1315,DataRegularSeason20242025!$B$3:$B$1315, "&lt;=" &amp; DO$1, DataRegularSeason20242025!$D$3:$D$1315, $A18)+SUMIFS(DataRegularSeason20242025!$AB$3:$AB$1315,DataRegularSeason20242025!$B$3:$B$1315, "&lt;=" &amp; DO$1, DataRegularSeason20242025!$E$3:$E$1315, $A18)</f>
        <v>32</v>
      </c>
      <c r="DP18">
        <f>SUMIFS(DataRegularSeason20242025!$AA$3:$AA$1315,DataRegularSeason20242025!$B$3:$B$1315, "&lt;=" &amp; DP$1, DataRegularSeason20242025!$D$3:$D$1315, $A18)+SUMIFS(DataRegularSeason20242025!$AB$3:$AB$1315,DataRegularSeason20242025!$B$3:$B$1315, "&lt;=" &amp; DP$1, DataRegularSeason20242025!$E$3:$E$1315, $A18)</f>
        <v>32</v>
      </c>
      <c r="DQ18">
        <f>SUMIFS(DataRegularSeason20242025!$AA$3:$AA$1315,DataRegularSeason20242025!$B$3:$B$1315, "&lt;=" &amp; DQ$1, DataRegularSeason20242025!$D$3:$D$1315, $A18)+SUMIFS(DataRegularSeason20242025!$AB$3:$AB$1315,DataRegularSeason20242025!$B$3:$B$1315, "&lt;=" &amp; DQ$1, DataRegularSeason20242025!$E$3:$E$1315, $A18)</f>
        <v>32</v>
      </c>
      <c r="DR18">
        <f>SUMIFS(DataRegularSeason20242025!$AA$3:$AA$1315,DataRegularSeason20242025!$B$3:$B$1315, "&lt;=" &amp; DR$1, DataRegularSeason20242025!$D$3:$D$1315, $A18)+SUMIFS(DataRegularSeason20242025!$AB$3:$AB$1315,DataRegularSeason20242025!$B$3:$B$1315, "&lt;=" &amp; DR$1, DataRegularSeason20242025!$E$3:$E$1315, $A18)</f>
        <v>32</v>
      </c>
      <c r="DS18">
        <f>SUMIFS(DataRegularSeason20242025!$AA$3:$AA$1315,DataRegularSeason20242025!$B$3:$B$1315, "&lt;=" &amp; DS$1, DataRegularSeason20242025!$D$3:$D$1315, $A18)+SUMIFS(DataRegularSeason20242025!$AB$3:$AB$1315,DataRegularSeason20242025!$B$3:$B$1315, "&lt;=" &amp; DS$1, DataRegularSeason20242025!$E$3:$E$1315, $A18)</f>
        <v>32</v>
      </c>
      <c r="DT18">
        <f>SUMIFS(DataRegularSeason20242025!$AA$3:$AA$1315,DataRegularSeason20242025!$B$3:$B$1315, "&lt;=" &amp; DT$1, DataRegularSeason20242025!$D$3:$D$1315, $A18)+SUMIFS(DataRegularSeason20242025!$AB$3:$AB$1315,DataRegularSeason20242025!$B$3:$B$1315, "&lt;=" &amp; DT$1, DataRegularSeason20242025!$E$3:$E$1315, $A18)</f>
        <v>32</v>
      </c>
      <c r="DU18">
        <f>SUMIFS(DataRegularSeason20242025!$AA$3:$AA$1315,DataRegularSeason20242025!$B$3:$B$1315, "&lt;=" &amp; DU$1, DataRegularSeason20242025!$D$3:$D$1315, $A18)+SUMIFS(DataRegularSeason20242025!$AB$3:$AB$1315,DataRegularSeason20242025!$B$3:$B$1315, "&lt;=" &amp; DU$1, DataRegularSeason20242025!$E$3:$E$1315, $A18)</f>
        <v>32</v>
      </c>
      <c r="DV18">
        <f>SUMIFS(DataRegularSeason20242025!$AA$3:$AA$1315,DataRegularSeason20242025!$B$3:$B$1315, "&lt;=" &amp; DV$1, DataRegularSeason20242025!$D$3:$D$1315, $A18)+SUMIFS(DataRegularSeason20242025!$AB$3:$AB$1315,DataRegularSeason20242025!$B$3:$B$1315, "&lt;=" &amp; DV$1, DataRegularSeason20242025!$E$3:$E$1315, $A18)</f>
        <v>32</v>
      </c>
      <c r="DW18">
        <f>SUMIFS(DataRegularSeason20242025!$AA$3:$AA$1315,DataRegularSeason20242025!$B$3:$B$1315, "&lt;=" &amp; DW$1, DataRegularSeason20242025!$D$3:$D$1315, $A18)+SUMIFS(DataRegularSeason20242025!$AB$3:$AB$1315,DataRegularSeason20242025!$B$3:$B$1315, "&lt;=" &amp; DW$1, DataRegularSeason20242025!$E$3:$E$1315, $A18)</f>
        <v>32</v>
      </c>
      <c r="DX18">
        <f>SUMIFS(DataRegularSeason20242025!$AA$3:$AA$1315,DataRegularSeason20242025!$B$3:$B$1315, "&lt;=" &amp; DX$1, DataRegularSeason20242025!$D$3:$D$1315, $A18)+SUMIFS(DataRegularSeason20242025!$AB$3:$AB$1315,DataRegularSeason20242025!$B$3:$B$1315, "&lt;=" &amp; DX$1, DataRegularSeason20242025!$E$3:$E$1315, $A18)</f>
        <v>32</v>
      </c>
      <c r="DY18">
        <f>SUMIFS(DataRegularSeason20242025!$AA$3:$AA$1315,DataRegularSeason20242025!$B$3:$B$1315, "&lt;=" &amp; DY$1, DataRegularSeason20242025!$D$3:$D$1315, $A18)+SUMIFS(DataRegularSeason20242025!$AB$3:$AB$1315,DataRegularSeason20242025!$B$3:$B$1315, "&lt;=" &amp; DY$1, DataRegularSeason20242025!$E$3:$E$1315, $A18)</f>
        <v>32</v>
      </c>
      <c r="DZ18">
        <f>SUMIFS(DataRegularSeason20242025!$AA$3:$AA$1315,DataRegularSeason20242025!$B$3:$B$1315, "&lt;=" &amp; DZ$1, DataRegularSeason20242025!$D$3:$D$1315, $A18)+SUMIFS(DataRegularSeason20242025!$AB$3:$AB$1315,DataRegularSeason20242025!$B$3:$B$1315, "&lt;=" &amp; DZ$1, DataRegularSeason20242025!$E$3:$E$1315, $A18)</f>
        <v>32</v>
      </c>
      <c r="EA18">
        <f>SUMIFS(DataRegularSeason20242025!$AA$3:$AA$1315,DataRegularSeason20242025!$B$3:$B$1315, "&lt;=" &amp; EA$1, DataRegularSeason20242025!$D$3:$D$1315, $A18)+SUMIFS(DataRegularSeason20242025!$AB$3:$AB$1315,DataRegularSeason20242025!$B$3:$B$1315, "&lt;=" &amp; EA$1, DataRegularSeason20242025!$E$3:$E$1315, $A18)</f>
        <v>32</v>
      </c>
      <c r="EB18">
        <f>SUMIFS(DataRegularSeason20242025!$AA$3:$AA$1315,DataRegularSeason20242025!$B$3:$B$1315, "&lt;=" &amp; EB$1, DataRegularSeason20242025!$D$3:$D$1315, $A18)+SUMIFS(DataRegularSeason20242025!$AB$3:$AB$1315,DataRegularSeason20242025!$B$3:$B$1315, "&lt;=" &amp; EB$1, DataRegularSeason20242025!$E$3:$E$1315, $A18)</f>
        <v>32</v>
      </c>
      <c r="EC18">
        <f>SUMIFS(DataRegularSeason20242025!$AA$3:$AA$1315,DataRegularSeason20242025!$B$3:$B$1315, "&lt;=" &amp; EC$1, DataRegularSeason20242025!$D$3:$D$1315, $A18)+SUMIFS(DataRegularSeason20242025!$AB$3:$AB$1315,DataRegularSeason20242025!$B$3:$B$1315, "&lt;=" &amp; EC$1, DataRegularSeason20242025!$E$3:$E$1315, $A18)</f>
        <v>32</v>
      </c>
      <c r="ED18">
        <f>SUMIFS(DataRegularSeason20242025!$AA$3:$AA$1315,DataRegularSeason20242025!$B$3:$B$1315, "&lt;=" &amp; ED$1, DataRegularSeason20242025!$D$3:$D$1315, $A18)+SUMIFS(DataRegularSeason20242025!$AB$3:$AB$1315,DataRegularSeason20242025!$B$3:$B$1315, "&lt;=" &amp; ED$1, DataRegularSeason20242025!$E$3:$E$1315, $A18)</f>
        <v>32</v>
      </c>
      <c r="EE18">
        <f>SUMIFS(DataRegularSeason20242025!$AA$3:$AA$1315,DataRegularSeason20242025!$B$3:$B$1315, "&lt;=" &amp; EE$1, DataRegularSeason20242025!$D$3:$D$1315, $A18)+SUMIFS(DataRegularSeason20242025!$AB$3:$AB$1315,DataRegularSeason20242025!$B$3:$B$1315, "&lt;=" &amp; EE$1, DataRegularSeason20242025!$E$3:$E$1315, $A18)</f>
        <v>32</v>
      </c>
      <c r="EF18">
        <f>SUMIFS(DataRegularSeason20242025!$AA$3:$AA$1315,DataRegularSeason20242025!$B$3:$B$1315, "&lt;=" &amp; EF$1, DataRegularSeason20242025!$D$3:$D$1315, $A18)+SUMIFS(DataRegularSeason20242025!$AB$3:$AB$1315,DataRegularSeason20242025!$B$3:$B$1315, "&lt;=" &amp; EF$1, DataRegularSeason20242025!$E$3:$E$1315, $A18)</f>
        <v>32</v>
      </c>
      <c r="EG18">
        <f>SUMIFS(DataRegularSeason20242025!$AA$3:$AA$1315,DataRegularSeason20242025!$B$3:$B$1315, "&lt;=" &amp; EG$1, DataRegularSeason20242025!$D$3:$D$1315, $A18)+SUMIFS(DataRegularSeason20242025!$AB$3:$AB$1315,DataRegularSeason20242025!$B$3:$B$1315, "&lt;=" &amp; EG$1, DataRegularSeason20242025!$E$3:$E$1315, $A18)</f>
        <v>32</v>
      </c>
      <c r="EH18">
        <f>SUMIFS(DataRegularSeason20242025!$AA$3:$AA$1315,DataRegularSeason20242025!$B$3:$B$1315, "&lt;=" &amp; EH$1, DataRegularSeason20242025!$D$3:$D$1315, $A18)+SUMIFS(DataRegularSeason20242025!$AB$3:$AB$1315,DataRegularSeason20242025!$B$3:$B$1315, "&lt;=" &amp; EH$1, DataRegularSeason20242025!$E$3:$E$1315, $A18)</f>
        <v>32</v>
      </c>
      <c r="EI18">
        <f>SUMIFS(DataRegularSeason20242025!$AA$3:$AA$1315,DataRegularSeason20242025!$B$3:$B$1315, "&lt;=" &amp; EI$1, DataRegularSeason20242025!$D$3:$D$1315, $A18)+SUMIFS(DataRegularSeason20242025!$AB$3:$AB$1315,DataRegularSeason20242025!$B$3:$B$1315, "&lt;=" &amp; EI$1, DataRegularSeason20242025!$E$3:$E$1315, $A18)</f>
        <v>32</v>
      </c>
      <c r="EJ18">
        <f>SUMIFS(DataRegularSeason20242025!$AA$3:$AA$1315,DataRegularSeason20242025!$B$3:$B$1315, "&lt;=" &amp; EJ$1, DataRegularSeason20242025!$D$3:$D$1315, $A18)+SUMIFS(DataRegularSeason20242025!$AB$3:$AB$1315,DataRegularSeason20242025!$B$3:$B$1315, "&lt;=" &amp; EJ$1, DataRegularSeason20242025!$E$3:$E$1315, $A18)</f>
        <v>32</v>
      </c>
      <c r="EK18">
        <f>SUMIFS(DataRegularSeason20242025!$AA$3:$AA$1315,DataRegularSeason20242025!$B$3:$B$1315, "&lt;=" &amp; EK$1, DataRegularSeason20242025!$D$3:$D$1315, $A18)+SUMIFS(DataRegularSeason20242025!$AB$3:$AB$1315,DataRegularSeason20242025!$B$3:$B$1315, "&lt;=" &amp; EK$1, DataRegularSeason20242025!$E$3:$E$1315, $A18)</f>
        <v>32</v>
      </c>
      <c r="EL18">
        <f>SUMIFS(DataRegularSeason20242025!$AA$3:$AA$1315,DataRegularSeason20242025!$B$3:$B$1315, "&lt;=" &amp; EL$1, DataRegularSeason20242025!$D$3:$D$1315, $A18)+SUMIFS(DataRegularSeason20242025!$AB$3:$AB$1315,DataRegularSeason20242025!$B$3:$B$1315, "&lt;=" &amp; EL$1, DataRegularSeason20242025!$E$3:$E$1315, $A18)</f>
        <v>32</v>
      </c>
      <c r="EM18">
        <f>SUMIFS(DataRegularSeason20242025!$AA$3:$AA$1315,DataRegularSeason20242025!$B$3:$B$1315, "&lt;=" &amp; EM$1, DataRegularSeason20242025!$D$3:$D$1315, $A18)+SUMIFS(DataRegularSeason20242025!$AB$3:$AB$1315,DataRegularSeason20242025!$B$3:$B$1315, "&lt;=" &amp; EM$1, DataRegularSeason20242025!$E$3:$E$1315, $A18)</f>
        <v>32</v>
      </c>
      <c r="EN18">
        <f>SUMIFS(DataRegularSeason20242025!$AA$3:$AA$1315,DataRegularSeason20242025!$B$3:$B$1315, "&lt;=" &amp; EN$1, DataRegularSeason20242025!$D$3:$D$1315, $A18)+SUMIFS(DataRegularSeason20242025!$AB$3:$AB$1315,DataRegularSeason20242025!$B$3:$B$1315, "&lt;=" &amp; EN$1, DataRegularSeason20242025!$E$3:$E$1315, $A18)</f>
        <v>32</v>
      </c>
      <c r="EO18">
        <f>SUMIFS(DataRegularSeason20242025!$AA$3:$AA$1315,DataRegularSeason20242025!$B$3:$B$1315, "&lt;=" &amp; EO$1, DataRegularSeason20242025!$D$3:$D$1315, $A18)+SUMIFS(DataRegularSeason20242025!$AB$3:$AB$1315,DataRegularSeason20242025!$B$3:$B$1315, "&lt;=" &amp; EO$1, DataRegularSeason20242025!$E$3:$E$1315, $A18)</f>
        <v>32</v>
      </c>
      <c r="EP18">
        <f>SUMIFS(DataRegularSeason20242025!$AA$3:$AA$1315,DataRegularSeason20242025!$B$3:$B$1315, "&lt;=" &amp; EP$1, DataRegularSeason20242025!$D$3:$D$1315, $A18)+SUMIFS(DataRegularSeason20242025!$AB$3:$AB$1315,DataRegularSeason20242025!$B$3:$B$1315, "&lt;=" &amp; EP$1, DataRegularSeason20242025!$E$3:$E$1315, $A18)</f>
        <v>32</v>
      </c>
      <c r="EQ18">
        <f>SUMIFS(DataRegularSeason20242025!$AA$3:$AA$1315,DataRegularSeason20242025!$B$3:$B$1315, "&lt;=" &amp; EQ$1, DataRegularSeason20242025!$D$3:$D$1315, $A18)+SUMIFS(DataRegularSeason20242025!$AB$3:$AB$1315,DataRegularSeason20242025!$B$3:$B$1315, "&lt;=" &amp; EQ$1, DataRegularSeason20242025!$E$3:$E$1315, $A18)</f>
        <v>32</v>
      </c>
      <c r="ER18">
        <f>SUMIFS(DataRegularSeason20242025!$AA$3:$AA$1315,DataRegularSeason20242025!$B$3:$B$1315, "&lt;=" &amp; ER$1, DataRegularSeason20242025!$D$3:$D$1315, $A18)+SUMIFS(DataRegularSeason20242025!$AB$3:$AB$1315,DataRegularSeason20242025!$B$3:$B$1315, "&lt;=" &amp; ER$1, DataRegularSeason20242025!$E$3:$E$1315, $A18)</f>
        <v>32</v>
      </c>
      <c r="ES18">
        <f>SUMIFS(DataRegularSeason20242025!$AA$3:$AA$1315,DataRegularSeason20242025!$B$3:$B$1315, "&lt;=" &amp; ES$1, DataRegularSeason20242025!$D$3:$D$1315, $A18)+SUMIFS(DataRegularSeason20242025!$AB$3:$AB$1315,DataRegularSeason20242025!$B$3:$B$1315, "&lt;=" &amp; ES$1, DataRegularSeason20242025!$E$3:$E$1315, $A18)</f>
        <v>32</v>
      </c>
      <c r="ET18">
        <f>SUMIFS(DataRegularSeason20242025!$AA$3:$AA$1315,DataRegularSeason20242025!$B$3:$B$1315, "&lt;=" &amp; ET$1, DataRegularSeason20242025!$D$3:$D$1315, $A18)+SUMIFS(DataRegularSeason20242025!$AB$3:$AB$1315,DataRegularSeason20242025!$B$3:$B$1315, "&lt;=" &amp; ET$1, DataRegularSeason20242025!$E$3:$E$1315, $A18)</f>
        <v>32</v>
      </c>
      <c r="EU18">
        <f>SUMIFS(DataRegularSeason20242025!$AA$3:$AA$1315,DataRegularSeason20242025!$B$3:$B$1315, "&lt;=" &amp; EU$1, DataRegularSeason20242025!$D$3:$D$1315, $A18)+SUMIFS(DataRegularSeason20242025!$AB$3:$AB$1315,DataRegularSeason20242025!$B$3:$B$1315, "&lt;=" &amp; EU$1, DataRegularSeason20242025!$E$3:$E$1315, $A18)</f>
        <v>32</v>
      </c>
      <c r="EV18">
        <f>SUMIFS(DataRegularSeason20242025!$AA$3:$AA$1315,DataRegularSeason20242025!$B$3:$B$1315, "&lt;=" &amp; EV$1, DataRegularSeason20242025!$D$3:$D$1315, $A18)+SUMIFS(DataRegularSeason20242025!$AB$3:$AB$1315,DataRegularSeason20242025!$B$3:$B$1315, "&lt;=" &amp; EV$1, DataRegularSeason20242025!$E$3:$E$1315, $A18)</f>
        <v>32</v>
      </c>
      <c r="EW18">
        <f>SUMIFS(DataRegularSeason20242025!$AA$3:$AA$1315,DataRegularSeason20242025!$B$3:$B$1315, "&lt;=" &amp; EW$1, DataRegularSeason20242025!$D$3:$D$1315, $A18)+SUMIFS(DataRegularSeason20242025!$AB$3:$AB$1315,DataRegularSeason20242025!$B$3:$B$1315, "&lt;=" &amp; EW$1, DataRegularSeason20242025!$E$3:$E$1315, $A18)</f>
        <v>32</v>
      </c>
      <c r="EX18">
        <f>SUMIFS(DataRegularSeason20242025!$AA$3:$AA$1315,DataRegularSeason20242025!$B$3:$B$1315, "&lt;=" &amp; EX$1, DataRegularSeason20242025!$D$3:$D$1315, $A18)+SUMIFS(DataRegularSeason20242025!$AB$3:$AB$1315,DataRegularSeason20242025!$B$3:$B$1315, "&lt;=" &amp; EX$1, DataRegularSeason20242025!$E$3:$E$1315, $A18)</f>
        <v>32</v>
      </c>
      <c r="EY18">
        <f>SUMIFS(DataRegularSeason20242025!$AA$3:$AA$1315,DataRegularSeason20242025!$B$3:$B$1315, "&lt;=" &amp; EY$1, DataRegularSeason20242025!$D$3:$D$1315, $A18)+SUMIFS(DataRegularSeason20242025!$AB$3:$AB$1315,DataRegularSeason20242025!$B$3:$B$1315, "&lt;=" &amp; EY$1, DataRegularSeason20242025!$E$3:$E$1315, $A18)</f>
        <v>32</v>
      </c>
      <c r="EZ18">
        <f>SUMIFS(DataRegularSeason20242025!$AA$3:$AA$1315,DataRegularSeason20242025!$B$3:$B$1315, "&lt;=" &amp; EZ$1, DataRegularSeason20242025!$D$3:$D$1315, $A18)+SUMIFS(DataRegularSeason20242025!$AB$3:$AB$1315,DataRegularSeason20242025!$B$3:$B$1315, "&lt;=" &amp; EZ$1, DataRegularSeason20242025!$E$3:$E$1315, $A18)</f>
        <v>32</v>
      </c>
      <c r="FA18">
        <f>SUMIFS(DataRegularSeason20242025!$AA$3:$AA$1315,DataRegularSeason20242025!$B$3:$B$1315, "&lt;=" &amp; FA$1, DataRegularSeason20242025!$D$3:$D$1315, $A18)+SUMIFS(DataRegularSeason20242025!$AB$3:$AB$1315,DataRegularSeason20242025!$B$3:$B$1315, "&lt;=" &amp; FA$1, DataRegularSeason20242025!$E$3:$E$1315, $A18)</f>
        <v>32</v>
      </c>
      <c r="FB18">
        <f>SUMIFS(DataRegularSeason20242025!$AA$3:$AA$1315,DataRegularSeason20242025!$B$3:$B$1315, "&lt;=" &amp; FB$1, DataRegularSeason20242025!$D$3:$D$1315, $A18)+SUMIFS(DataRegularSeason20242025!$AB$3:$AB$1315,DataRegularSeason20242025!$B$3:$B$1315, "&lt;=" &amp; FB$1, DataRegularSeason20242025!$E$3:$E$1315, $A18)</f>
        <v>32</v>
      </c>
      <c r="FC18">
        <f>SUMIFS(DataRegularSeason20242025!$AA$3:$AA$1315,DataRegularSeason20242025!$B$3:$B$1315, "&lt;=" &amp; FC$1, DataRegularSeason20242025!$D$3:$D$1315, $A18)+SUMIFS(DataRegularSeason20242025!$AB$3:$AB$1315,DataRegularSeason20242025!$B$3:$B$1315, "&lt;=" &amp; FC$1, DataRegularSeason20242025!$E$3:$E$1315, $A18)</f>
        <v>32</v>
      </c>
      <c r="FD18">
        <f>SUMIFS(DataRegularSeason20242025!$AA$3:$AA$1315,DataRegularSeason20242025!$B$3:$B$1315, "&lt;=" &amp; FD$1, DataRegularSeason20242025!$D$3:$D$1315, $A18)+SUMIFS(DataRegularSeason20242025!$AB$3:$AB$1315,DataRegularSeason20242025!$B$3:$B$1315, "&lt;=" &amp; FD$1, DataRegularSeason20242025!$E$3:$E$1315, $A18)</f>
        <v>32</v>
      </c>
      <c r="FE18">
        <f>SUMIFS(DataRegularSeason20242025!$AA$3:$AA$1315,DataRegularSeason20242025!$B$3:$B$1315, "&lt;=" &amp; FE$1, DataRegularSeason20242025!$D$3:$D$1315, $A18)+SUMIFS(DataRegularSeason20242025!$AB$3:$AB$1315,DataRegularSeason20242025!$B$3:$B$1315, "&lt;=" &amp; FE$1, DataRegularSeason20242025!$E$3:$E$1315, $A18)</f>
        <v>32</v>
      </c>
      <c r="FF18">
        <f>SUMIFS(DataRegularSeason20242025!$AA$3:$AA$1315,DataRegularSeason20242025!$B$3:$B$1315, "&lt;=" &amp; FF$1, DataRegularSeason20242025!$D$3:$D$1315, $A18)+SUMIFS(DataRegularSeason20242025!$AB$3:$AB$1315,DataRegularSeason20242025!$B$3:$B$1315, "&lt;=" &amp; FF$1, DataRegularSeason20242025!$E$3:$E$1315, $A18)</f>
        <v>32</v>
      </c>
      <c r="FG18">
        <f>SUMIFS(DataRegularSeason20242025!$AA$3:$AA$1315,DataRegularSeason20242025!$B$3:$B$1315, "&lt;=" &amp; FG$1, DataRegularSeason20242025!$D$3:$D$1315, $A18)+SUMIFS(DataRegularSeason20242025!$AB$3:$AB$1315,DataRegularSeason20242025!$B$3:$B$1315, "&lt;=" &amp; FG$1, DataRegularSeason20242025!$E$3:$E$1315, $A18)</f>
        <v>32</v>
      </c>
      <c r="FH18">
        <f>SUMIFS(DataRegularSeason20242025!$AA$3:$AA$1315,DataRegularSeason20242025!$B$3:$B$1315, "&lt;=" &amp; FH$1, DataRegularSeason20242025!$D$3:$D$1315, $A18)+SUMIFS(DataRegularSeason20242025!$AB$3:$AB$1315,DataRegularSeason20242025!$B$3:$B$1315, "&lt;=" &amp; FH$1, DataRegularSeason20242025!$E$3:$E$1315, $A18)</f>
        <v>32</v>
      </c>
      <c r="FI18">
        <f>SUMIFS(DataRegularSeason20242025!$AA$3:$AA$1315,DataRegularSeason20242025!$B$3:$B$1315, "&lt;=" &amp; FI$1, DataRegularSeason20242025!$D$3:$D$1315, $A18)+SUMIFS(DataRegularSeason20242025!$AB$3:$AB$1315,DataRegularSeason20242025!$B$3:$B$1315, "&lt;=" &amp; FI$1, DataRegularSeason20242025!$E$3:$E$1315, $A18)</f>
        <v>32</v>
      </c>
      <c r="FJ18">
        <f>SUMIFS(DataRegularSeason20242025!$AA$3:$AA$1315,DataRegularSeason20242025!$B$3:$B$1315, "&lt;=" &amp; FJ$1, DataRegularSeason20242025!$D$3:$D$1315, $A18)+SUMIFS(DataRegularSeason20242025!$AB$3:$AB$1315,DataRegularSeason20242025!$B$3:$B$1315, "&lt;=" &amp; FJ$1, DataRegularSeason20242025!$E$3:$E$1315, $A18)</f>
        <v>32</v>
      </c>
      <c r="FK18">
        <f>SUMIFS(DataRegularSeason20242025!$AA$3:$AA$1315,DataRegularSeason20242025!$B$3:$B$1315, "&lt;=" &amp; FK$1, DataRegularSeason20242025!$D$3:$D$1315, $A18)+SUMIFS(DataRegularSeason20242025!$AB$3:$AB$1315,DataRegularSeason20242025!$B$3:$B$1315, "&lt;=" &amp; FK$1, DataRegularSeason20242025!$E$3:$E$1315, $A18)</f>
        <v>32</v>
      </c>
      <c r="FL18">
        <f>SUMIFS(DataRegularSeason20242025!$AA$3:$AA$1315,DataRegularSeason20242025!$B$3:$B$1315, "&lt;=" &amp; FL$1, DataRegularSeason20242025!$D$3:$D$1315, $A18)+SUMIFS(DataRegularSeason20242025!$AB$3:$AB$1315,DataRegularSeason20242025!$B$3:$B$1315, "&lt;=" &amp; FL$1, DataRegularSeason20242025!$E$3:$E$1315, $A18)</f>
        <v>32</v>
      </c>
      <c r="FM18">
        <f>SUMIFS(DataRegularSeason20242025!$AA$3:$AA$1315,DataRegularSeason20242025!$B$3:$B$1315, "&lt;=" &amp; FM$1, DataRegularSeason20242025!$D$3:$D$1315, $A18)+SUMIFS(DataRegularSeason20242025!$AB$3:$AB$1315,DataRegularSeason20242025!$B$3:$B$1315, "&lt;=" &amp; FM$1, DataRegularSeason20242025!$E$3:$E$1315, $A18)</f>
        <v>32</v>
      </c>
      <c r="FN18">
        <f>SUMIFS(DataRegularSeason20242025!$AA$3:$AA$1315,DataRegularSeason20242025!$B$3:$B$1315, "&lt;=" &amp; FN$1, DataRegularSeason20242025!$D$3:$D$1315, $A18)+SUMIFS(DataRegularSeason20242025!$AB$3:$AB$1315,DataRegularSeason20242025!$B$3:$B$1315, "&lt;=" &amp; FN$1, DataRegularSeason20242025!$E$3:$E$1315, $A18)</f>
        <v>32</v>
      </c>
      <c r="FO18">
        <f>SUMIFS(DataRegularSeason20242025!$AA$3:$AA$1315,DataRegularSeason20242025!$B$3:$B$1315, "&lt;=" &amp; FO$1, DataRegularSeason20242025!$D$3:$D$1315, $A18)+SUMIFS(DataRegularSeason20242025!$AB$3:$AB$1315,DataRegularSeason20242025!$B$3:$B$1315, "&lt;=" &amp; FO$1, DataRegularSeason20242025!$E$3:$E$1315, $A18)</f>
        <v>32</v>
      </c>
      <c r="FP18">
        <f>SUMIFS(DataRegularSeason20242025!$AA$3:$AA$1315,DataRegularSeason20242025!$B$3:$B$1315, "&lt;=" &amp; FP$1, DataRegularSeason20242025!$D$3:$D$1315, $A18)+SUMIFS(DataRegularSeason20242025!$AB$3:$AB$1315,DataRegularSeason20242025!$B$3:$B$1315, "&lt;=" &amp; FP$1, DataRegularSeason20242025!$E$3:$E$1315, $A18)</f>
        <v>32</v>
      </c>
      <c r="FQ18">
        <f>SUMIFS(DataRegularSeason20242025!$AA$3:$AA$1315,DataRegularSeason20242025!$B$3:$B$1315, "&lt;=" &amp; FQ$1, DataRegularSeason20242025!$D$3:$D$1315, $A18)+SUMIFS(DataRegularSeason20242025!$AB$3:$AB$1315,DataRegularSeason20242025!$B$3:$B$1315, "&lt;=" &amp; FQ$1, DataRegularSeason20242025!$E$3:$E$1315, $A18)</f>
        <v>32</v>
      </c>
      <c r="FR18">
        <f>SUMIFS(DataRegularSeason20242025!$AA$3:$AA$1315,DataRegularSeason20242025!$B$3:$B$1315, "&lt;=" &amp; FR$1, DataRegularSeason20242025!$D$3:$D$1315, $A18)+SUMIFS(DataRegularSeason20242025!$AB$3:$AB$1315,DataRegularSeason20242025!$B$3:$B$1315, "&lt;=" &amp; FR$1, DataRegularSeason20242025!$E$3:$E$1315, $A18)</f>
        <v>32</v>
      </c>
      <c r="FS18">
        <f>SUMIFS(DataRegularSeason20242025!$AA$3:$AA$1315,DataRegularSeason20242025!$B$3:$B$1315, "&lt;=" &amp; FS$1, DataRegularSeason20242025!$D$3:$D$1315, $A18)+SUMIFS(DataRegularSeason20242025!$AB$3:$AB$1315,DataRegularSeason20242025!$B$3:$B$1315, "&lt;=" &amp; FS$1, DataRegularSeason20242025!$E$3:$E$1315, $A18)</f>
        <v>32</v>
      </c>
      <c r="FT18">
        <f>SUMIFS(DataRegularSeason20242025!$AA$3:$AA$1315,DataRegularSeason20242025!$B$3:$B$1315, "&lt;=" &amp; FT$1, DataRegularSeason20242025!$D$3:$D$1315, $A18)+SUMIFS(DataRegularSeason20242025!$AB$3:$AB$1315,DataRegularSeason20242025!$B$3:$B$1315, "&lt;=" &amp; FT$1, DataRegularSeason20242025!$E$3:$E$1315, $A18)</f>
        <v>32</v>
      </c>
      <c r="FU18">
        <f>SUMIFS(DataRegularSeason20242025!$AA$3:$AA$1315,DataRegularSeason20242025!$B$3:$B$1315, "&lt;=" &amp; FU$1, DataRegularSeason20242025!$D$3:$D$1315, $A18)+SUMIFS(DataRegularSeason20242025!$AB$3:$AB$1315,DataRegularSeason20242025!$B$3:$B$1315, "&lt;=" &amp; FU$1, DataRegularSeason20242025!$E$3:$E$1315, $A18)</f>
        <v>32</v>
      </c>
      <c r="FV18">
        <f>SUMIFS(DataRegularSeason20242025!$AA$3:$AA$1315,DataRegularSeason20242025!$B$3:$B$1315, "&lt;=" &amp; FV$1, DataRegularSeason20242025!$D$3:$D$1315, $A18)+SUMIFS(DataRegularSeason20242025!$AB$3:$AB$1315,DataRegularSeason20242025!$B$3:$B$1315, "&lt;=" &amp; FV$1, DataRegularSeason20242025!$E$3:$E$1315, $A18)</f>
        <v>32</v>
      </c>
      <c r="FW18">
        <f>SUMIFS(DataRegularSeason20242025!$AA$3:$AA$1315,DataRegularSeason20242025!$B$3:$B$1315, "&lt;=" &amp; FW$1, DataRegularSeason20242025!$D$3:$D$1315, $A18)+SUMIFS(DataRegularSeason20242025!$AB$3:$AB$1315,DataRegularSeason20242025!$B$3:$B$1315, "&lt;=" &amp; FW$1, DataRegularSeason20242025!$E$3:$E$1315, $A18)</f>
        <v>32</v>
      </c>
      <c r="FX18">
        <f>SUMIFS(DataRegularSeason20242025!$AA$3:$AA$1315,DataRegularSeason20242025!$B$3:$B$1315, "&lt;=" &amp; FX$1, DataRegularSeason20242025!$D$3:$D$1315, $A18)+SUMIFS(DataRegularSeason20242025!$AB$3:$AB$1315,DataRegularSeason20242025!$B$3:$B$1315, "&lt;=" &amp; FX$1, DataRegularSeason20242025!$E$3:$E$1315, $A18)</f>
        <v>32</v>
      </c>
      <c r="FY18">
        <f>SUMIFS(DataRegularSeason20242025!$AA$3:$AA$1315,DataRegularSeason20242025!$B$3:$B$1315, "&lt;=" &amp; FY$1, DataRegularSeason20242025!$D$3:$D$1315, $A18)+SUMIFS(DataRegularSeason20242025!$AB$3:$AB$1315,DataRegularSeason20242025!$B$3:$B$1315, "&lt;=" &amp; FY$1, DataRegularSeason20242025!$E$3:$E$1315, $A18)</f>
        <v>32</v>
      </c>
      <c r="FZ18">
        <f>SUMIFS(DataRegularSeason20242025!$AA$3:$AA$1315,DataRegularSeason20242025!$B$3:$B$1315, "&lt;=" &amp; FZ$1, DataRegularSeason20242025!$D$3:$D$1315, $A18)+SUMIFS(DataRegularSeason20242025!$AB$3:$AB$1315,DataRegularSeason20242025!$B$3:$B$1315, "&lt;=" &amp; FZ$1, DataRegularSeason20242025!$E$3:$E$1315, $A18)</f>
        <v>32</v>
      </c>
      <c r="GA18">
        <f>SUMIFS(DataRegularSeason20242025!$AA$3:$AA$1315,DataRegularSeason20242025!$B$3:$B$1315, "&lt;=" &amp; GA$1, DataRegularSeason20242025!$D$3:$D$1315, $A18)+SUMIFS(DataRegularSeason20242025!$AB$3:$AB$1315,DataRegularSeason20242025!$B$3:$B$1315, "&lt;=" &amp; GA$1, DataRegularSeason20242025!$E$3:$E$1315, $A18)</f>
        <v>32</v>
      </c>
      <c r="GB18">
        <f>SUMIFS(DataRegularSeason20242025!$AA$3:$AA$1315,DataRegularSeason20242025!$B$3:$B$1315, "&lt;=" &amp; GB$1, DataRegularSeason20242025!$D$3:$D$1315, $A18)+SUMIFS(DataRegularSeason20242025!$AB$3:$AB$1315,DataRegularSeason20242025!$B$3:$B$1315, "&lt;=" &amp; GB$1, DataRegularSeason20242025!$E$3:$E$1315, $A18)</f>
        <v>32</v>
      </c>
      <c r="GC18">
        <f>SUMIFS(DataRegularSeason20242025!$AA$3:$AA$1315,DataRegularSeason20242025!$B$3:$B$1315, "&lt;=" &amp; GC$1, DataRegularSeason20242025!$D$3:$D$1315, $A18)+SUMIFS(DataRegularSeason20242025!$AB$3:$AB$1315,DataRegularSeason20242025!$B$3:$B$1315, "&lt;=" &amp; GC$1, DataRegularSeason20242025!$E$3:$E$1315, $A18)</f>
        <v>32</v>
      </c>
      <c r="GD18">
        <f>SUMIFS(DataRegularSeason20242025!$AA$3:$AA$1315,DataRegularSeason20242025!$B$3:$B$1315, "&lt;=" &amp; GD$1, DataRegularSeason20242025!$D$3:$D$1315, $A18)+SUMIFS(DataRegularSeason20242025!$AB$3:$AB$1315,DataRegularSeason20242025!$B$3:$B$1315, "&lt;=" &amp; GD$1, DataRegularSeason20242025!$E$3:$E$1315, $A18)</f>
        <v>32</v>
      </c>
      <c r="GE18">
        <f>SUMIFS(DataRegularSeason20242025!$AA$3:$AA$1315,DataRegularSeason20242025!$B$3:$B$1315, "&lt;=" &amp; GE$1, DataRegularSeason20242025!$D$3:$D$1315, $A18)+SUMIFS(DataRegularSeason20242025!$AB$3:$AB$1315,DataRegularSeason20242025!$B$3:$B$1315, "&lt;=" &amp; GE$1, DataRegularSeason20242025!$E$3:$E$1315, $A18)</f>
        <v>32</v>
      </c>
      <c r="GF18">
        <f>SUMIFS(DataRegularSeason20242025!$AA$3:$AA$1315,DataRegularSeason20242025!$B$3:$B$1315, "&lt;=" &amp; GF$1, DataRegularSeason20242025!$D$3:$D$1315, $A18)+SUMIFS(DataRegularSeason20242025!$AB$3:$AB$1315,DataRegularSeason20242025!$B$3:$B$1315, "&lt;=" &amp; GF$1, DataRegularSeason20242025!$E$3:$E$1315, $A18)</f>
        <v>32</v>
      </c>
      <c r="GG18">
        <f>SUMIFS(DataRegularSeason20242025!$AA$3:$AA$1315,DataRegularSeason20242025!$B$3:$B$1315, "&lt;=" &amp; GG$1, DataRegularSeason20242025!$D$3:$D$1315, $A18)+SUMIFS(DataRegularSeason20242025!$AB$3:$AB$1315,DataRegularSeason20242025!$B$3:$B$1315, "&lt;=" &amp; GG$1, DataRegularSeason20242025!$E$3:$E$1315, $A18)</f>
        <v>32</v>
      </c>
      <c r="GH18">
        <f>SUMIFS(DataRegularSeason20242025!$AA$3:$AA$1315,DataRegularSeason20242025!$B$3:$B$1315, "&lt;=" &amp; GH$1, DataRegularSeason20242025!$D$3:$D$1315, $A18)+SUMIFS(DataRegularSeason20242025!$AB$3:$AB$1315,DataRegularSeason20242025!$B$3:$B$1315, "&lt;=" &amp; GH$1, DataRegularSeason20242025!$E$3:$E$1315, $A18)</f>
        <v>32</v>
      </c>
      <c r="GI18">
        <f>SUMIFS(DataRegularSeason20242025!$AA$3:$AA$1315,DataRegularSeason20242025!$B$3:$B$1315, "&lt;=" &amp; GI$1, DataRegularSeason20242025!$D$3:$D$1315, $A18)+SUMIFS(DataRegularSeason20242025!$AB$3:$AB$1315,DataRegularSeason20242025!$B$3:$B$1315, "&lt;=" &amp; GI$1, DataRegularSeason20242025!$E$3:$E$1315, $A18)</f>
        <v>32</v>
      </c>
      <c r="GJ18">
        <f>SUMIFS(DataRegularSeason20242025!$AA$3:$AA$1315,DataRegularSeason20242025!$B$3:$B$1315, "&lt;=" &amp; GJ$1, DataRegularSeason20242025!$D$3:$D$1315, $A18)+SUMIFS(DataRegularSeason20242025!$AB$3:$AB$1315,DataRegularSeason20242025!$B$3:$B$1315, "&lt;=" &amp; GJ$1, DataRegularSeason20242025!$E$3:$E$1315, $A18)</f>
        <v>32</v>
      </c>
      <c r="GK18">
        <f>SUMIFS(DataRegularSeason20242025!$AA$3:$AA$1315,DataRegularSeason20242025!$B$3:$B$1315, "&lt;=" &amp; GK$1, DataRegularSeason20242025!$D$3:$D$1315, $A18)+SUMIFS(DataRegularSeason20242025!$AB$3:$AB$1315,DataRegularSeason20242025!$B$3:$B$1315, "&lt;=" &amp; GK$1, DataRegularSeason20242025!$E$3:$E$1315, $A18)</f>
        <v>32</v>
      </c>
      <c r="GL18">
        <f>SUMIFS(DataRegularSeason20242025!$AA$3:$AA$1315,DataRegularSeason20242025!$B$3:$B$1315, "&lt;=" &amp; GL$1, DataRegularSeason20242025!$D$3:$D$1315, $A18)+SUMIFS(DataRegularSeason20242025!$AB$3:$AB$1315,DataRegularSeason20242025!$B$3:$B$1315, "&lt;=" &amp; GL$1, DataRegularSeason20242025!$E$3:$E$1315, $A18)</f>
        <v>32</v>
      </c>
      <c r="GM18">
        <f>SUMIFS(DataRegularSeason20242025!$AA$3:$AA$1315,DataRegularSeason20242025!$B$3:$B$1315, "&lt;=" &amp; GM$1, DataRegularSeason20242025!$D$3:$D$1315, $A18)+SUMIFS(DataRegularSeason20242025!$AB$3:$AB$1315,DataRegularSeason20242025!$B$3:$B$1315, "&lt;=" &amp; GM$1, DataRegularSeason20242025!$E$3:$E$1315, $A18)</f>
        <v>32</v>
      </c>
      <c r="GN18">
        <f>SUMIFS(DataRegularSeason20242025!$AA$3:$AA$1315,DataRegularSeason20242025!$B$3:$B$1315, "&lt;=" &amp; GN$1, DataRegularSeason20242025!$D$3:$D$1315, $A18)+SUMIFS(DataRegularSeason20242025!$AB$3:$AB$1315,DataRegularSeason20242025!$B$3:$B$1315, "&lt;=" &amp; GN$1, DataRegularSeason20242025!$E$3:$E$1315, $A18)</f>
        <v>32</v>
      </c>
      <c r="GO18">
        <f>SUMIFS(DataRegularSeason20242025!$AA$3:$AA$1315,DataRegularSeason20242025!$B$3:$B$1315, "&lt;=" &amp; GO$1, DataRegularSeason20242025!$D$3:$D$1315, $A18)+SUMIFS(DataRegularSeason20242025!$AB$3:$AB$1315,DataRegularSeason20242025!$B$3:$B$1315, "&lt;=" &amp; GO$1, DataRegularSeason20242025!$E$3:$E$1315, $A18)</f>
        <v>32</v>
      </c>
      <c r="GP18">
        <f>SUMIFS(DataRegularSeason20242025!$AA$3:$AA$1315,DataRegularSeason20242025!$B$3:$B$1315, "&lt;=" &amp; GP$1, DataRegularSeason20242025!$D$3:$D$1315, $A18)+SUMIFS(DataRegularSeason20242025!$AB$3:$AB$1315,DataRegularSeason20242025!$B$3:$B$1315, "&lt;=" &amp; GP$1, DataRegularSeason20242025!$E$3:$E$1315, $A18)</f>
        <v>32</v>
      </c>
      <c r="GQ18">
        <f>SUMIFS(DataRegularSeason20242025!$AA$3:$AA$1315,DataRegularSeason20242025!$B$3:$B$1315, "&lt;=" &amp; GQ$1, DataRegularSeason20242025!$D$3:$D$1315, $A18)+SUMIFS(DataRegularSeason20242025!$AB$3:$AB$1315,DataRegularSeason20242025!$B$3:$B$1315, "&lt;=" &amp; GQ$1, DataRegularSeason20242025!$E$3:$E$1315, $A18)</f>
        <v>32</v>
      </c>
      <c r="GR18">
        <f>SUMIFS(DataRegularSeason20242025!$AA$3:$AA$1315,DataRegularSeason20242025!$B$3:$B$1315, "&lt;=" &amp; GR$1, DataRegularSeason20242025!$D$3:$D$1315, $A18)+SUMIFS(DataRegularSeason20242025!$AB$3:$AB$1315,DataRegularSeason20242025!$B$3:$B$1315, "&lt;=" &amp; GR$1, DataRegularSeason20242025!$E$3:$E$1315, $A18)</f>
        <v>32</v>
      </c>
      <c r="GS18">
        <f>SUMIFS(DataRegularSeason20242025!$AA$3:$AA$1315,DataRegularSeason20242025!$B$3:$B$1315, "&lt;=" &amp; GS$1, DataRegularSeason20242025!$D$3:$D$1315, $A18)+SUMIFS(DataRegularSeason20242025!$AB$3:$AB$1315,DataRegularSeason20242025!$B$3:$B$1315, "&lt;=" &amp; GS$1, DataRegularSeason20242025!$E$3:$E$1315, $A18)</f>
        <v>32</v>
      </c>
      <c r="GT18">
        <f>SUMIFS(DataRegularSeason20242025!$AA$3:$AA$1315,DataRegularSeason20242025!$B$3:$B$1315, "&lt;=" &amp; GT$1, DataRegularSeason20242025!$D$3:$D$1315, $A18)+SUMIFS(DataRegularSeason20242025!$AB$3:$AB$1315,DataRegularSeason20242025!$B$3:$B$1315, "&lt;=" &amp; GT$1, DataRegularSeason20242025!$E$3:$E$1315, $A18)</f>
        <v>32</v>
      </c>
      <c r="GU18">
        <f>SUMIFS(DataRegularSeason20242025!$AA$3:$AA$1315,DataRegularSeason20242025!$B$3:$B$1315, "&lt;=" &amp; GU$1, DataRegularSeason20242025!$D$3:$D$1315, $A18)+SUMIFS(DataRegularSeason20242025!$AB$3:$AB$1315,DataRegularSeason20242025!$B$3:$B$1315, "&lt;=" &amp; GU$1, DataRegularSeason20242025!$E$3:$E$1315, $A18)</f>
        <v>32</v>
      </c>
    </row>
    <row r="19" spans="1:203" x14ac:dyDescent="0.25">
      <c r="A19" t="s">
        <v>37</v>
      </c>
      <c r="B19" t="s">
        <v>97</v>
      </c>
      <c r="C19" t="s">
        <v>95</v>
      </c>
      <c r="D19">
        <f>SUMIFS(DataRegularSeason20242025!$AA$3:$AA$1315,DataRegularSeason20242025!$B$3:$B$1315, "&lt;=" &amp; D$1, DataRegularSeason20242025!$D$3:$D$1315, $A19)+SUMIFS(DataRegularSeason20242025!$AB$3:$AB$1315,DataRegularSeason20242025!$B$3:$B$1315, "&lt;=" &amp; D$1, DataRegularSeason20242025!$E$3:$E$1315, $A19)</f>
        <v>0</v>
      </c>
      <c r="E19">
        <f>SUMIFS(DataRegularSeason20242025!$AA$3:$AA$1315,DataRegularSeason20242025!$B$3:$B$1315, "&lt;=" &amp; E$1, DataRegularSeason20242025!$D$3:$D$1315, $A19)+SUMIFS(DataRegularSeason20242025!$AB$3:$AB$1315,DataRegularSeason20242025!$B$3:$B$1315, "&lt;=" &amp; E$1, DataRegularSeason20242025!$E$3:$E$1315, $A19)</f>
        <v>0</v>
      </c>
      <c r="F19">
        <f>SUMIFS(DataRegularSeason20242025!$AA$3:$AA$1315,DataRegularSeason20242025!$B$3:$B$1315, "&lt;=" &amp; F$1, DataRegularSeason20242025!$D$3:$D$1315, $A19)+SUMIFS(DataRegularSeason20242025!$AB$3:$AB$1315,DataRegularSeason20242025!$B$3:$B$1315, "&lt;=" &amp; F$1, DataRegularSeason20242025!$E$3:$E$1315, $A19)</f>
        <v>0</v>
      </c>
      <c r="G19">
        <f>SUMIFS(DataRegularSeason20242025!$AA$3:$AA$1315,DataRegularSeason20242025!$B$3:$B$1315, "&lt;=" &amp; G$1, DataRegularSeason20242025!$D$3:$D$1315, $A19)+SUMIFS(DataRegularSeason20242025!$AB$3:$AB$1315,DataRegularSeason20242025!$B$3:$B$1315, "&lt;=" &amp; G$1, DataRegularSeason20242025!$E$3:$E$1315, $A19)</f>
        <v>0</v>
      </c>
      <c r="H19">
        <f>SUMIFS(DataRegularSeason20242025!$AA$3:$AA$1315,DataRegularSeason20242025!$B$3:$B$1315, "&lt;=" &amp; H$1, DataRegularSeason20242025!$D$3:$D$1315, $A19)+SUMIFS(DataRegularSeason20242025!$AB$3:$AB$1315,DataRegularSeason20242025!$B$3:$B$1315, "&lt;=" &amp; H$1, DataRegularSeason20242025!$E$3:$E$1315, $A19)</f>
        <v>0</v>
      </c>
      <c r="I19">
        <f>SUMIFS(DataRegularSeason20242025!$AA$3:$AA$1315,DataRegularSeason20242025!$B$3:$B$1315, "&lt;=" &amp; I$1, DataRegularSeason20242025!$D$3:$D$1315, $A19)+SUMIFS(DataRegularSeason20242025!$AB$3:$AB$1315,DataRegularSeason20242025!$B$3:$B$1315, "&lt;=" &amp; I$1, DataRegularSeason20242025!$E$3:$E$1315, $A19)</f>
        <v>0</v>
      </c>
      <c r="J19">
        <f>SUMIFS(DataRegularSeason20242025!$AA$3:$AA$1315,DataRegularSeason20242025!$B$3:$B$1315, "&lt;=" &amp; J$1, DataRegularSeason20242025!$D$3:$D$1315, $A19)+SUMIFS(DataRegularSeason20242025!$AB$3:$AB$1315,DataRegularSeason20242025!$B$3:$B$1315, "&lt;=" &amp; J$1, DataRegularSeason20242025!$E$3:$E$1315, $A19)</f>
        <v>0</v>
      </c>
      <c r="K19">
        <f>SUMIFS(DataRegularSeason20242025!$AA$3:$AA$1315,DataRegularSeason20242025!$B$3:$B$1315, "&lt;=" &amp; K$1, DataRegularSeason20242025!$D$3:$D$1315, $A19)+SUMIFS(DataRegularSeason20242025!$AB$3:$AB$1315,DataRegularSeason20242025!$B$3:$B$1315, "&lt;=" &amp; K$1, DataRegularSeason20242025!$E$3:$E$1315, $A19)</f>
        <v>2</v>
      </c>
      <c r="L19">
        <f>SUMIFS(DataRegularSeason20242025!$AA$3:$AA$1315,DataRegularSeason20242025!$B$3:$B$1315, "&lt;=" &amp; L$1, DataRegularSeason20242025!$D$3:$D$1315, $A19)+SUMIFS(DataRegularSeason20242025!$AB$3:$AB$1315,DataRegularSeason20242025!$B$3:$B$1315, "&lt;=" &amp; L$1, DataRegularSeason20242025!$E$3:$E$1315, $A19)</f>
        <v>2</v>
      </c>
      <c r="M19">
        <f>SUMIFS(DataRegularSeason20242025!$AA$3:$AA$1315,DataRegularSeason20242025!$B$3:$B$1315, "&lt;=" &amp; M$1, DataRegularSeason20242025!$D$3:$D$1315, $A19)+SUMIFS(DataRegularSeason20242025!$AB$3:$AB$1315,DataRegularSeason20242025!$B$3:$B$1315, "&lt;=" &amp; M$1, DataRegularSeason20242025!$E$3:$E$1315, $A19)</f>
        <v>3</v>
      </c>
      <c r="N19">
        <f>SUMIFS(DataRegularSeason20242025!$AA$3:$AA$1315,DataRegularSeason20242025!$B$3:$B$1315, "&lt;=" &amp; N$1, DataRegularSeason20242025!$D$3:$D$1315, $A19)+SUMIFS(DataRegularSeason20242025!$AB$3:$AB$1315,DataRegularSeason20242025!$B$3:$B$1315, "&lt;=" &amp; N$1, DataRegularSeason20242025!$E$3:$E$1315, $A19)</f>
        <v>4</v>
      </c>
      <c r="O19">
        <f>SUMIFS(DataRegularSeason20242025!$AA$3:$AA$1315,DataRegularSeason20242025!$B$3:$B$1315, "&lt;=" &amp; O$1, DataRegularSeason20242025!$D$3:$D$1315, $A19)+SUMIFS(DataRegularSeason20242025!$AB$3:$AB$1315,DataRegularSeason20242025!$B$3:$B$1315, "&lt;=" &amp; O$1, DataRegularSeason20242025!$E$3:$E$1315, $A19)</f>
        <v>4</v>
      </c>
      <c r="P19">
        <f>SUMIFS(DataRegularSeason20242025!$AA$3:$AA$1315,DataRegularSeason20242025!$B$3:$B$1315, "&lt;=" &amp; P$1, DataRegularSeason20242025!$D$3:$D$1315, $A19)+SUMIFS(DataRegularSeason20242025!$AB$3:$AB$1315,DataRegularSeason20242025!$B$3:$B$1315, "&lt;=" &amp; P$1, DataRegularSeason20242025!$E$3:$E$1315, $A19)</f>
        <v>6</v>
      </c>
      <c r="Q19">
        <f>SUMIFS(DataRegularSeason20242025!$AA$3:$AA$1315,DataRegularSeason20242025!$B$3:$B$1315, "&lt;=" &amp; Q$1, DataRegularSeason20242025!$D$3:$D$1315, $A19)+SUMIFS(DataRegularSeason20242025!$AB$3:$AB$1315,DataRegularSeason20242025!$B$3:$B$1315, "&lt;=" &amp; Q$1, DataRegularSeason20242025!$E$3:$E$1315, $A19)</f>
        <v>6</v>
      </c>
      <c r="R19">
        <f>SUMIFS(DataRegularSeason20242025!$AA$3:$AA$1315,DataRegularSeason20242025!$B$3:$B$1315, "&lt;=" &amp; R$1, DataRegularSeason20242025!$D$3:$D$1315, $A19)+SUMIFS(DataRegularSeason20242025!$AB$3:$AB$1315,DataRegularSeason20242025!$B$3:$B$1315, "&lt;=" &amp; R$1, DataRegularSeason20242025!$E$3:$E$1315, $A19)</f>
        <v>6</v>
      </c>
      <c r="S19">
        <f>SUMIFS(DataRegularSeason20242025!$AA$3:$AA$1315,DataRegularSeason20242025!$B$3:$B$1315, "&lt;=" &amp; S$1, DataRegularSeason20242025!$D$3:$D$1315, $A19)+SUMIFS(DataRegularSeason20242025!$AB$3:$AB$1315,DataRegularSeason20242025!$B$3:$B$1315, "&lt;=" &amp; S$1, DataRegularSeason20242025!$E$3:$E$1315, $A19)</f>
        <v>6</v>
      </c>
      <c r="T19">
        <f>SUMIFS(DataRegularSeason20242025!$AA$3:$AA$1315,DataRegularSeason20242025!$B$3:$B$1315, "&lt;=" &amp; T$1, DataRegularSeason20242025!$D$3:$D$1315, $A19)+SUMIFS(DataRegularSeason20242025!$AB$3:$AB$1315,DataRegularSeason20242025!$B$3:$B$1315, "&lt;=" &amp; T$1, DataRegularSeason20242025!$E$3:$E$1315, $A19)</f>
        <v>8</v>
      </c>
      <c r="U19">
        <f>SUMIFS(DataRegularSeason20242025!$AA$3:$AA$1315,DataRegularSeason20242025!$B$3:$B$1315, "&lt;=" &amp; U$1, DataRegularSeason20242025!$D$3:$D$1315, $A19)+SUMIFS(DataRegularSeason20242025!$AB$3:$AB$1315,DataRegularSeason20242025!$B$3:$B$1315, "&lt;=" &amp; U$1, DataRegularSeason20242025!$E$3:$E$1315, $A19)</f>
        <v>8</v>
      </c>
      <c r="V19">
        <f>SUMIFS(DataRegularSeason20242025!$AA$3:$AA$1315,DataRegularSeason20242025!$B$3:$B$1315, "&lt;=" &amp; V$1, DataRegularSeason20242025!$D$3:$D$1315, $A19)+SUMIFS(DataRegularSeason20242025!$AB$3:$AB$1315,DataRegularSeason20242025!$B$3:$B$1315, "&lt;=" &amp; V$1, DataRegularSeason20242025!$E$3:$E$1315, $A19)</f>
        <v>8</v>
      </c>
      <c r="W19">
        <f>SUMIFS(DataRegularSeason20242025!$AA$3:$AA$1315,DataRegularSeason20242025!$B$3:$B$1315, "&lt;=" &amp; W$1, DataRegularSeason20242025!$D$3:$D$1315, $A19)+SUMIFS(DataRegularSeason20242025!$AB$3:$AB$1315,DataRegularSeason20242025!$B$3:$B$1315, "&lt;=" &amp; W$1, DataRegularSeason20242025!$E$3:$E$1315, $A19)</f>
        <v>10</v>
      </c>
      <c r="X19">
        <f>SUMIFS(DataRegularSeason20242025!$AA$3:$AA$1315,DataRegularSeason20242025!$B$3:$B$1315, "&lt;=" &amp; X$1, DataRegularSeason20242025!$D$3:$D$1315, $A19)+SUMIFS(DataRegularSeason20242025!$AB$3:$AB$1315,DataRegularSeason20242025!$B$3:$B$1315, "&lt;=" &amp; X$1, DataRegularSeason20242025!$E$3:$E$1315, $A19)</f>
        <v>10</v>
      </c>
      <c r="Y19">
        <f>SUMIFS(DataRegularSeason20242025!$AA$3:$AA$1315,DataRegularSeason20242025!$B$3:$B$1315, "&lt;=" &amp; Y$1, DataRegularSeason20242025!$D$3:$D$1315, $A19)+SUMIFS(DataRegularSeason20242025!$AB$3:$AB$1315,DataRegularSeason20242025!$B$3:$B$1315, "&lt;=" &amp; Y$1, DataRegularSeason20242025!$E$3:$E$1315, $A19)</f>
        <v>12</v>
      </c>
      <c r="Z19">
        <f>SUMIFS(DataRegularSeason20242025!$AA$3:$AA$1315,DataRegularSeason20242025!$B$3:$B$1315, "&lt;=" &amp; Z$1, DataRegularSeason20242025!$D$3:$D$1315, $A19)+SUMIFS(DataRegularSeason20242025!$AB$3:$AB$1315,DataRegularSeason20242025!$B$3:$B$1315, "&lt;=" &amp; Z$1, DataRegularSeason20242025!$E$3:$E$1315, $A19)</f>
        <v>12</v>
      </c>
      <c r="AA19">
        <f>SUMIFS(DataRegularSeason20242025!$AA$3:$AA$1315,DataRegularSeason20242025!$B$3:$B$1315, "&lt;=" &amp; AA$1, DataRegularSeason20242025!$D$3:$D$1315, $A19)+SUMIFS(DataRegularSeason20242025!$AB$3:$AB$1315,DataRegularSeason20242025!$B$3:$B$1315, "&lt;=" &amp; AA$1, DataRegularSeason20242025!$E$3:$E$1315, $A19)</f>
        <v>12</v>
      </c>
      <c r="AB19">
        <f>SUMIFS(DataRegularSeason20242025!$AA$3:$AA$1315,DataRegularSeason20242025!$B$3:$B$1315, "&lt;=" &amp; AB$1, DataRegularSeason20242025!$D$3:$D$1315, $A19)+SUMIFS(DataRegularSeason20242025!$AB$3:$AB$1315,DataRegularSeason20242025!$B$3:$B$1315, "&lt;=" &amp; AB$1, DataRegularSeason20242025!$E$3:$E$1315, $A19)</f>
        <v>12</v>
      </c>
      <c r="AC19">
        <f>SUMIFS(DataRegularSeason20242025!$AA$3:$AA$1315,DataRegularSeason20242025!$B$3:$B$1315, "&lt;=" &amp; AC$1, DataRegularSeason20242025!$D$3:$D$1315, $A19)+SUMIFS(DataRegularSeason20242025!$AB$3:$AB$1315,DataRegularSeason20242025!$B$3:$B$1315, "&lt;=" &amp; AC$1, DataRegularSeason20242025!$E$3:$E$1315, $A19)</f>
        <v>12</v>
      </c>
      <c r="AD19">
        <f>SUMIFS(DataRegularSeason20242025!$AA$3:$AA$1315,DataRegularSeason20242025!$B$3:$B$1315, "&lt;=" &amp; AD$1, DataRegularSeason20242025!$D$3:$D$1315, $A19)+SUMIFS(DataRegularSeason20242025!$AB$3:$AB$1315,DataRegularSeason20242025!$B$3:$B$1315, "&lt;=" &amp; AD$1, DataRegularSeason20242025!$E$3:$E$1315, $A19)</f>
        <v>14</v>
      </c>
      <c r="AE19">
        <f>SUMIFS(DataRegularSeason20242025!$AA$3:$AA$1315,DataRegularSeason20242025!$B$3:$B$1315, "&lt;=" &amp; AE$1, DataRegularSeason20242025!$D$3:$D$1315, $A19)+SUMIFS(DataRegularSeason20242025!$AB$3:$AB$1315,DataRegularSeason20242025!$B$3:$B$1315, "&lt;=" &amp; AE$1, DataRegularSeason20242025!$E$3:$E$1315, $A19)</f>
        <v>14</v>
      </c>
      <c r="AF19">
        <f>SUMIFS(DataRegularSeason20242025!$AA$3:$AA$1315,DataRegularSeason20242025!$B$3:$B$1315, "&lt;=" &amp; AF$1, DataRegularSeason20242025!$D$3:$D$1315, $A19)+SUMIFS(DataRegularSeason20242025!$AB$3:$AB$1315,DataRegularSeason20242025!$B$3:$B$1315, "&lt;=" &amp; AF$1, DataRegularSeason20242025!$E$3:$E$1315, $A19)</f>
        <v>14</v>
      </c>
      <c r="AG19">
        <f>SUMIFS(DataRegularSeason20242025!$AA$3:$AA$1315,DataRegularSeason20242025!$B$3:$B$1315, "&lt;=" &amp; AG$1, DataRegularSeason20242025!$D$3:$D$1315, $A19)+SUMIFS(DataRegularSeason20242025!$AB$3:$AB$1315,DataRegularSeason20242025!$B$3:$B$1315, "&lt;=" &amp; AG$1, DataRegularSeason20242025!$E$3:$E$1315, $A19)</f>
        <v>16</v>
      </c>
      <c r="AH19">
        <f>SUMIFS(DataRegularSeason20242025!$AA$3:$AA$1315,DataRegularSeason20242025!$B$3:$B$1315, "&lt;=" &amp; AH$1, DataRegularSeason20242025!$D$3:$D$1315, $A19)+SUMIFS(DataRegularSeason20242025!$AB$3:$AB$1315,DataRegularSeason20242025!$B$3:$B$1315, "&lt;=" &amp; AH$1, DataRegularSeason20242025!$E$3:$E$1315, $A19)</f>
        <v>16</v>
      </c>
      <c r="AI19">
        <f>SUMIFS(DataRegularSeason20242025!$AA$3:$AA$1315,DataRegularSeason20242025!$B$3:$B$1315, "&lt;=" &amp; AI$1, DataRegularSeason20242025!$D$3:$D$1315, $A19)+SUMIFS(DataRegularSeason20242025!$AB$3:$AB$1315,DataRegularSeason20242025!$B$3:$B$1315, "&lt;=" &amp; AI$1, DataRegularSeason20242025!$E$3:$E$1315, $A19)</f>
        <v>18</v>
      </c>
      <c r="AJ19">
        <f>SUMIFS(DataRegularSeason20242025!$AA$3:$AA$1315,DataRegularSeason20242025!$B$3:$B$1315, "&lt;=" &amp; AJ$1, DataRegularSeason20242025!$D$3:$D$1315, $A19)+SUMIFS(DataRegularSeason20242025!$AB$3:$AB$1315,DataRegularSeason20242025!$B$3:$B$1315, "&lt;=" &amp; AJ$1, DataRegularSeason20242025!$E$3:$E$1315, $A19)</f>
        <v>18</v>
      </c>
      <c r="AK19">
        <f>SUMIFS(DataRegularSeason20242025!$AA$3:$AA$1315,DataRegularSeason20242025!$B$3:$B$1315, "&lt;=" &amp; AK$1, DataRegularSeason20242025!$D$3:$D$1315, $A19)+SUMIFS(DataRegularSeason20242025!$AB$3:$AB$1315,DataRegularSeason20242025!$B$3:$B$1315, "&lt;=" &amp; AK$1, DataRegularSeason20242025!$E$3:$E$1315, $A19)</f>
        <v>18</v>
      </c>
      <c r="AL19">
        <f>SUMIFS(DataRegularSeason20242025!$AA$3:$AA$1315,DataRegularSeason20242025!$B$3:$B$1315, "&lt;=" &amp; AL$1, DataRegularSeason20242025!$D$3:$D$1315, $A19)+SUMIFS(DataRegularSeason20242025!$AB$3:$AB$1315,DataRegularSeason20242025!$B$3:$B$1315, "&lt;=" &amp; AL$1, DataRegularSeason20242025!$E$3:$E$1315, $A19)</f>
        <v>18</v>
      </c>
      <c r="AM19">
        <f>SUMIFS(DataRegularSeason20242025!$AA$3:$AA$1315,DataRegularSeason20242025!$B$3:$B$1315, "&lt;=" &amp; AM$1, DataRegularSeason20242025!$D$3:$D$1315, $A19)+SUMIFS(DataRegularSeason20242025!$AB$3:$AB$1315,DataRegularSeason20242025!$B$3:$B$1315, "&lt;=" &amp; AM$1, DataRegularSeason20242025!$E$3:$E$1315, $A19)</f>
        <v>20</v>
      </c>
      <c r="AN19">
        <f>SUMIFS(DataRegularSeason20242025!$AA$3:$AA$1315,DataRegularSeason20242025!$B$3:$B$1315, "&lt;=" &amp; AN$1, DataRegularSeason20242025!$D$3:$D$1315, $A19)+SUMIFS(DataRegularSeason20242025!$AB$3:$AB$1315,DataRegularSeason20242025!$B$3:$B$1315, "&lt;=" &amp; AN$1, DataRegularSeason20242025!$E$3:$E$1315, $A19)</f>
        <v>22</v>
      </c>
      <c r="AO19">
        <f>SUMIFS(DataRegularSeason20242025!$AA$3:$AA$1315,DataRegularSeason20242025!$B$3:$B$1315, "&lt;=" &amp; AO$1, DataRegularSeason20242025!$D$3:$D$1315, $A19)+SUMIFS(DataRegularSeason20242025!$AB$3:$AB$1315,DataRegularSeason20242025!$B$3:$B$1315, "&lt;=" &amp; AO$1, DataRegularSeason20242025!$E$3:$E$1315, $A19)</f>
        <v>22</v>
      </c>
      <c r="AP19">
        <f>SUMIFS(DataRegularSeason20242025!$AA$3:$AA$1315,DataRegularSeason20242025!$B$3:$B$1315, "&lt;=" &amp; AP$1, DataRegularSeason20242025!$D$3:$D$1315, $A19)+SUMIFS(DataRegularSeason20242025!$AB$3:$AB$1315,DataRegularSeason20242025!$B$3:$B$1315, "&lt;=" &amp; AP$1, DataRegularSeason20242025!$E$3:$E$1315, $A19)</f>
        <v>23</v>
      </c>
      <c r="AQ19">
        <f>SUMIFS(DataRegularSeason20242025!$AA$3:$AA$1315,DataRegularSeason20242025!$B$3:$B$1315, "&lt;=" &amp; AQ$1, DataRegularSeason20242025!$D$3:$D$1315, $A19)+SUMIFS(DataRegularSeason20242025!$AB$3:$AB$1315,DataRegularSeason20242025!$B$3:$B$1315, "&lt;=" &amp; AQ$1, DataRegularSeason20242025!$E$3:$E$1315, $A19)</f>
        <v>23</v>
      </c>
      <c r="AR19">
        <f>SUMIFS(DataRegularSeason20242025!$AA$3:$AA$1315,DataRegularSeason20242025!$B$3:$B$1315, "&lt;=" &amp; AR$1, DataRegularSeason20242025!$D$3:$D$1315, $A19)+SUMIFS(DataRegularSeason20242025!$AB$3:$AB$1315,DataRegularSeason20242025!$B$3:$B$1315, "&lt;=" &amp; AR$1, DataRegularSeason20242025!$E$3:$E$1315, $A19)</f>
        <v>23</v>
      </c>
      <c r="AS19">
        <f>SUMIFS(DataRegularSeason20242025!$AA$3:$AA$1315,DataRegularSeason20242025!$B$3:$B$1315, "&lt;=" &amp; AS$1, DataRegularSeason20242025!$D$3:$D$1315, $A19)+SUMIFS(DataRegularSeason20242025!$AB$3:$AB$1315,DataRegularSeason20242025!$B$3:$B$1315, "&lt;=" &amp; AS$1, DataRegularSeason20242025!$E$3:$E$1315, $A19)</f>
        <v>23</v>
      </c>
      <c r="AT19">
        <f>SUMIFS(DataRegularSeason20242025!$AA$3:$AA$1315,DataRegularSeason20242025!$B$3:$B$1315, "&lt;=" &amp; AT$1, DataRegularSeason20242025!$D$3:$D$1315, $A19)+SUMIFS(DataRegularSeason20242025!$AB$3:$AB$1315,DataRegularSeason20242025!$B$3:$B$1315, "&lt;=" &amp; AT$1, DataRegularSeason20242025!$E$3:$E$1315, $A19)</f>
        <v>25</v>
      </c>
      <c r="AU19">
        <f>SUMIFS(DataRegularSeason20242025!$AA$3:$AA$1315,DataRegularSeason20242025!$B$3:$B$1315, "&lt;=" &amp; AU$1, DataRegularSeason20242025!$D$3:$D$1315, $A19)+SUMIFS(DataRegularSeason20242025!$AB$3:$AB$1315,DataRegularSeason20242025!$B$3:$B$1315, "&lt;=" &amp; AU$1, DataRegularSeason20242025!$E$3:$E$1315, $A19)</f>
        <v>25</v>
      </c>
      <c r="AV19">
        <f>SUMIFS(DataRegularSeason20242025!$AA$3:$AA$1315,DataRegularSeason20242025!$B$3:$B$1315, "&lt;=" &amp; AV$1, DataRegularSeason20242025!$D$3:$D$1315, $A19)+SUMIFS(DataRegularSeason20242025!$AB$3:$AB$1315,DataRegularSeason20242025!$B$3:$B$1315, "&lt;=" &amp; AV$1, DataRegularSeason20242025!$E$3:$E$1315, $A19)</f>
        <v>25</v>
      </c>
      <c r="AW19">
        <f>SUMIFS(DataRegularSeason20242025!$AA$3:$AA$1315,DataRegularSeason20242025!$B$3:$B$1315, "&lt;=" &amp; AW$1, DataRegularSeason20242025!$D$3:$D$1315, $A19)+SUMIFS(DataRegularSeason20242025!$AB$3:$AB$1315,DataRegularSeason20242025!$B$3:$B$1315, "&lt;=" &amp; AW$1, DataRegularSeason20242025!$E$3:$E$1315, $A19)</f>
        <v>25</v>
      </c>
      <c r="AX19">
        <f>SUMIFS(DataRegularSeason20242025!$AA$3:$AA$1315,DataRegularSeason20242025!$B$3:$B$1315, "&lt;=" &amp; AX$1, DataRegularSeason20242025!$D$3:$D$1315, $A19)+SUMIFS(DataRegularSeason20242025!$AB$3:$AB$1315,DataRegularSeason20242025!$B$3:$B$1315, "&lt;=" &amp; AX$1, DataRegularSeason20242025!$E$3:$E$1315, $A19)</f>
        <v>25</v>
      </c>
      <c r="AY19">
        <f>SUMIFS(DataRegularSeason20242025!$AA$3:$AA$1315,DataRegularSeason20242025!$B$3:$B$1315, "&lt;=" &amp; AY$1, DataRegularSeason20242025!$D$3:$D$1315, $A19)+SUMIFS(DataRegularSeason20242025!$AB$3:$AB$1315,DataRegularSeason20242025!$B$3:$B$1315, "&lt;=" &amp; AY$1, DataRegularSeason20242025!$E$3:$E$1315, $A19)</f>
        <v>27</v>
      </c>
      <c r="AZ19">
        <f>SUMIFS(DataRegularSeason20242025!$AA$3:$AA$1315,DataRegularSeason20242025!$B$3:$B$1315, "&lt;=" &amp; AZ$1, DataRegularSeason20242025!$D$3:$D$1315, $A19)+SUMIFS(DataRegularSeason20242025!$AB$3:$AB$1315,DataRegularSeason20242025!$B$3:$B$1315, "&lt;=" &amp; AZ$1, DataRegularSeason20242025!$E$3:$E$1315, $A19)</f>
        <v>27</v>
      </c>
      <c r="BA19">
        <f>SUMIFS(DataRegularSeason20242025!$AA$3:$AA$1315,DataRegularSeason20242025!$B$3:$B$1315, "&lt;=" &amp; BA$1, DataRegularSeason20242025!$D$3:$D$1315, $A19)+SUMIFS(DataRegularSeason20242025!$AB$3:$AB$1315,DataRegularSeason20242025!$B$3:$B$1315, "&lt;=" &amp; BA$1, DataRegularSeason20242025!$E$3:$E$1315, $A19)</f>
        <v>27</v>
      </c>
      <c r="BB19">
        <f>SUMIFS(DataRegularSeason20242025!$AA$3:$AA$1315,DataRegularSeason20242025!$B$3:$B$1315, "&lt;=" &amp; BB$1, DataRegularSeason20242025!$D$3:$D$1315, $A19)+SUMIFS(DataRegularSeason20242025!$AB$3:$AB$1315,DataRegularSeason20242025!$B$3:$B$1315, "&lt;=" &amp; BB$1, DataRegularSeason20242025!$E$3:$E$1315, $A19)</f>
        <v>27</v>
      </c>
      <c r="BC19">
        <f>SUMIFS(DataRegularSeason20242025!$AA$3:$AA$1315,DataRegularSeason20242025!$B$3:$B$1315, "&lt;=" &amp; BC$1, DataRegularSeason20242025!$D$3:$D$1315, $A19)+SUMIFS(DataRegularSeason20242025!$AB$3:$AB$1315,DataRegularSeason20242025!$B$3:$B$1315, "&lt;=" &amp; BC$1, DataRegularSeason20242025!$E$3:$E$1315, $A19)</f>
        <v>27</v>
      </c>
      <c r="BD19">
        <f>SUMIFS(DataRegularSeason20242025!$AA$3:$AA$1315,DataRegularSeason20242025!$B$3:$B$1315, "&lt;=" &amp; BD$1, DataRegularSeason20242025!$D$3:$D$1315, $A19)+SUMIFS(DataRegularSeason20242025!$AB$3:$AB$1315,DataRegularSeason20242025!$B$3:$B$1315, "&lt;=" &amp; BD$1, DataRegularSeason20242025!$E$3:$E$1315, $A19)</f>
        <v>27</v>
      </c>
      <c r="BE19">
        <f>SUMIFS(DataRegularSeason20242025!$AA$3:$AA$1315,DataRegularSeason20242025!$B$3:$B$1315, "&lt;=" &amp; BE$1, DataRegularSeason20242025!$D$3:$D$1315, $A19)+SUMIFS(DataRegularSeason20242025!$AB$3:$AB$1315,DataRegularSeason20242025!$B$3:$B$1315, "&lt;=" &amp; BE$1, DataRegularSeason20242025!$E$3:$E$1315, $A19)</f>
        <v>27</v>
      </c>
      <c r="BF19">
        <f>SUMIFS(DataRegularSeason20242025!$AA$3:$AA$1315,DataRegularSeason20242025!$B$3:$B$1315, "&lt;=" &amp; BF$1, DataRegularSeason20242025!$D$3:$D$1315, $A19)+SUMIFS(DataRegularSeason20242025!$AB$3:$AB$1315,DataRegularSeason20242025!$B$3:$B$1315, "&lt;=" &amp; BF$1, DataRegularSeason20242025!$E$3:$E$1315, $A19)</f>
        <v>27</v>
      </c>
      <c r="BG19">
        <f>SUMIFS(DataRegularSeason20242025!$AA$3:$AA$1315,DataRegularSeason20242025!$B$3:$B$1315, "&lt;=" &amp; BG$1, DataRegularSeason20242025!$D$3:$D$1315, $A19)+SUMIFS(DataRegularSeason20242025!$AB$3:$AB$1315,DataRegularSeason20242025!$B$3:$B$1315, "&lt;=" &amp; BG$1, DataRegularSeason20242025!$E$3:$E$1315, $A19)</f>
        <v>27</v>
      </c>
      <c r="BH19">
        <f>SUMIFS(DataRegularSeason20242025!$AA$3:$AA$1315,DataRegularSeason20242025!$B$3:$B$1315, "&lt;=" &amp; BH$1, DataRegularSeason20242025!$D$3:$D$1315, $A19)+SUMIFS(DataRegularSeason20242025!$AB$3:$AB$1315,DataRegularSeason20242025!$B$3:$B$1315, "&lt;=" &amp; BH$1, DataRegularSeason20242025!$E$3:$E$1315, $A19)</f>
        <v>27</v>
      </c>
      <c r="BI19">
        <f>SUMIFS(DataRegularSeason20242025!$AA$3:$AA$1315,DataRegularSeason20242025!$B$3:$B$1315, "&lt;=" &amp; BI$1, DataRegularSeason20242025!$D$3:$D$1315, $A19)+SUMIFS(DataRegularSeason20242025!$AB$3:$AB$1315,DataRegularSeason20242025!$B$3:$B$1315, "&lt;=" &amp; BI$1, DataRegularSeason20242025!$E$3:$E$1315, $A19)</f>
        <v>27</v>
      </c>
      <c r="BJ19">
        <f>SUMIFS(DataRegularSeason20242025!$AA$3:$AA$1315,DataRegularSeason20242025!$B$3:$B$1315, "&lt;=" &amp; BJ$1, DataRegularSeason20242025!$D$3:$D$1315, $A19)+SUMIFS(DataRegularSeason20242025!$AB$3:$AB$1315,DataRegularSeason20242025!$B$3:$B$1315, "&lt;=" &amp; BJ$1, DataRegularSeason20242025!$E$3:$E$1315, $A19)</f>
        <v>27</v>
      </c>
      <c r="BK19">
        <f>SUMIFS(DataRegularSeason20242025!$AA$3:$AA$1315,DataRegularSeason20242025!$B$3:$B$1315, "&lt;=" &amp; BK$1, DataRegularSeason20242025!$D$3:$D$1315, $A19)+SUMIFS(DataRegularSeason20242025!$AB$3:$AB$1315,DataRegularSeason20242025!$B$3:$B$1315, "&lt;=" &amp; BK$1, DataRegularSeason20242025!$E$3:$E$1315, $A19)</f>
        <v>27</v>
      </c>
      <c r="BL19">
        <f>SUMIFS(DataRegularSeason20242025!$AA$3:$AA$1315,DataRegularSeason20242025!$B$3:$B$1315, "&lt;=" &amp; BL$1, DataRegularSeason20242025!$D$3:$D$1315, $A19)+SUMIFS(DataRegularSeason20242025!$AB$3:$AB$1315,DataRegularSeason20242025!$B$3:$B$1315, "&lt;=" &amp; BL$1, DataRegularSeason20242025!$E$3:$E$1315, $A19)</f>
        <v>27</v>
      </c>
      <c r="BM19">
        <f>SUMIFS(DataRegularSeason20242025!$AA$3:$AA$1315,DataRegularSeason20242025!$B$3:$B$1315, "&lt;=" &amp; BM$1, DataRegularSeason20242025!$D$3:$D$1315, $A19)+SUMIFS(DataRegularSeason20242025!$AB$3:$AB$1315,DataRegularSeason20242025!$B$3:$B$1315, "&lt;=" &amp; BM$1, DataRegularSeason20242025!$E$3:$E$1315, $A19)</f>
        <v>27</v>
      </c>
      <c r="BN19">
        <f>SUMIFS(DataRegularSeason20242025!$AA$3:$AA$1315,DataRegularSeason20242025!$B$3:$B$1315, "&lt;=" &amp; BN$1, DataRegularSeason20242025!$D$3:$D$1315, $A19)+SUMIFS(DataRegularSeason20242025!$AB$3:$AB$1315,DataRegularSeason20242025!$B$3:$B$1315, "&lt;=" &amp; BN$1, DataRegularSeason20242025!$E$3:$E$1315, $A19)</f>
        <v>27</v>
      </c>
      <c r="BO19">
        <f>SUMIFS(DataRegularSeason20242025!$AA$3:$AA$1315,DataRegularSeason20242025!$B$3:$B$1315, "&lt;=" &amp; BO$1, DataRegularSeason20242025!$D$3:$D$1315, $A19)+SUMIFS(DataRegularSeason20242025!$AB$3:$AB$1315,DataRegularSeason20242025!$B$3:$B$1315, "&lt;=" &amp; BO$1, DataRegularSeason20242025!$E$3:$E$1315, $A19)</f>
        <v>27</v>
      </c>
      <c r="BP19">
        <f>SUMIFS(DataRegularSeason20242025!$AA$3:$AA$1315,DataRegularSeason20242025!$B$3:$B$1315, "&lt;=" &amp; BP$1, DataRegularSeason20242025!$D$3:$D$1315, $A19)+SUMIFS(DataRegularSeason20242025!$AB$3:$AB$1315,DataRegularSeason20242025!$B$3:$B$1315, "&lt;=" &amp; BP$1, DataRegularSeason20242025!$E$3:$E$1315, $A19)</f>
        <v>27</v>
      </c>
      <c r="BQ19">
        <f>SUMIFS(DataRegularSeason20242025!$AA$3:$AA$1315,DataRegularSeason20242025!$B$3:$B$1315, "&lt;=" &amp; BQ$1, DataRegularSeason20242025!$D$3:$D$1315, $A19)+SUMIFS(DataRegularSeason20242025!$AB$3:$AB$1315,DataRegularSeason20242025!$B$3:$B$1315, "&lt;=" &amp; BQ$1, DataRegularSeason20242025!$E$3:$E$1315, $A19)</f>
        <v>27</v>
      </c>
      <c r="BR19">
        <f>SUMIFS(DataRegularSeason20242025!$AA$3:$AA$1315,DataRegularSeason20242025!$B$3:$B$1315, "&lt;=" &amp; BR$1, DataRegularSeason20242025!$D$3:$D$1315, $A19)+SUMIFS(DataRegularSeason20242025!$AB$3:$AB$1315,DataRegularSeason20242025!$B$3:$B$1315, "&lt;=" &amp; BR$1, DataRegularSeason20242025!$E$3:$E$1315, $A19)</f>
        <v>27</v>
      </c>
      <c r="BS19">
        <f>SUMIFS(DataRegularSeason20242025!$AA$3:$AA$1315,DataRegularSeason20242025!$B$3:$B$1315, "&lt;=" &amp; BS$1, DataRegularSeason20242025!$D$3:$D$1315, $A19)+SUMIFS(DataRegularSeason20242025!$AB$3:$AB$1315,DataRegularSeason20242025!$B$3:$B$1315, "&lt;=" &amp; BS$1, DataRegularSeason20242025!$E$3:$E$1315, $A19)</f>
        <v>27</v>
      </c>
      <c r="BT19">
        <f>SUMIFS(DataRegularSeason20242025!$AA$3:$AA$1315,DataRegularSeason20242025!$B$3:$B$1315, "&lt;=" &amp; BT$1, DataRegularSeason20242025!$D$3:$D$1315, $A19)+SUMIFS(DataRegularSeason20242025!$AB$3:$AB$1315,DataRegularSeason20242025!$B$3:$B$1315, "&lt;=" &amp; BT$1, DataRegularSeason20242025!$E$3:$E$1315, $A19)</f>
        <v>27</v>
      </c>
      <c r="BU19">
        <f>SUMIFS(DataRegularSeason20242025!$AA$3:$AA$1315,DataRegularSeason20242025!$B$3:$B$1315, "&lt;=" &amp; BU$1, DataRegularSeason20242025!$D$3:$D$1315, $A19)+SUMIFS(DataRegularSeason20242025!$AB$3:$AB$1315,DataRegularSeason20242025!$B$3:$B$1315, "&lt;=" &amp; BU$1, DataRegularSeason20242025!$E$3:$E$1315, $A19)</f>
        <v>27</v>
      </c>
      <c r="BV19">
        <f>SUMIFS(DataRegularSeason20242025!$AA$3:$AA$1315,DataRegularSeason20242025!$B$3:$B$1315, "&lt;=" &amp; BV$1, DataRegularSeason20242025!$D$3:$D$1315, $A19)+SUMIFS(DataRegularSeason20242025!$AB$3:$AB$1315,DataRegularSeason20242025!$B$3:$B$1315, "&lt;=" &amp; BV$1, DataRegularSeason20242025!$E$3:$E$1315, $A19)</f>
        <v>27</v>
      </c>
      <c r="BW19">
        <f>SUMIFS(DataRegularSeason20242025!$AA$3:$AA$1315,DataRegularSeason20242025!$B$3:$B$1315, "&lt;=" &amp; BW$1, DataRegularSeason20242025!$D$3:$D$1315, $A19)+SUMIFS(DataRegularSeason20242025!$AB$3:$AB$1315,DataRegularSeason20242025!$B$3:$B$1315, "&lt;=" &amp; BW$1, DataRegularSeason20242025!$E$3:$E$1315, $A19)</f>
        <v>27</v>
      </c>
      <c r="BX19">
        <f>SUMIFS(DataRegularSeason20242025!$AA$3:$AA$1315,DataRegularSeason20242025!$B$3:$B$1315, "&lt;=" &amp; BX$1, DataRegularSeason20242025!$D$3:$D$1315, $A19)+SUMIFS(DataRegularSeason20242025!$AB$3:$AB$1315,DataRegularSeason20242025!$B$3:$B$1315, "&lt;=" &amp; BX$1, DataRegularSeason20242025!$E$3:$E$1315, $A19)</f>
        <v>27</v>
      </c>
      <c r="BY19">
        <f>SUMIFS(DataRegularSeason20242025!$AA$3:$AA$1315,DataRegularSeason20242025!$B$3:$B$1315, "&lt;=" &amp; BY$1, DataRegularSeason20242025!$D$3:$D$1315, $A19)+SUMIFS(DataRegularSeason20242025!$AB$3:$AB$1315,DataRegularSeason20242025!$B$3:$B$1315, "&lt;=" &amp; BY$1, DataRegularSeason20242025!$E$3:$E$1315, $A19)</f>
        <v>27</v>
      </c>
      <c r="BZ19">
        <f>SUMIFS(DataRegularSeason20242025!$AA$3:$AA$1315,DataRegularSeason20242025!$B$3:$B$1315, "&lt;=" &amp; BZ$1, DataRegularSeason20242025!$D$3:$D$1315, $A19)+SUMIFS(DataRegularSeason20242025!$AB$3:$AB$1315,DataRegularSeason20242025!$B$3:$B$1315, "&lt;=" &amp; BZ$1, DataRegularSeason20242025!$E$3:$E$1315, $A19)</f>
        <v>27</v>
      </c>
      <c r="CA19">
        <f>SUMIFS(DataRegularSeason20242025!$AA$3:$AA$1315,DataRegularSeason20242025!$B$3:$B$1315, "&lt;=" &amp; CA$1, DataRegularSeason20242025!$D$3:$D$1315, $A19)+SUMIFS(DataRegularSeason20242025!$AB$3:$AB$1315,DataRegularSeason20242025!$B$3:$B$1315, "&lt;=" &amp; CA$1, DataRegularSeason20242025!$E$3:$E$1315, $A19)</f>
        <v>27</v>
      </c>
      <c r="CB19">
        <f>SUMIFS(DataRegularSeason20242025!$AA$3:$AA$1315,DataRegularSeason20242025!$B$3:$B$1315, "&lt;=" &amp; CB$1, DataRegularSeason20242025!$D$3:$D$1315, $A19)+SUMIFS(DataRegularSeason20242025!$AB$3:$AB$1315,DataRegularSeason20242025!$B$3:$B$1315, "&lt;=" &amp; CB$1, DataRegularSeason20242025!$E$3:$E$1315, $A19)</f>
        <v>27</v>
      </c>
      <c r="CC19">
        <f>SUMIFS(DataRegularSeason20242025!$AA$3:$AA$1315,DataRegularSeason20242025!$B$3:$B$1315, "&lt;=" &amp; CC$1, DataRegularSeason20242025!$D$3:$D$1315, $A19)+SUMIFS(DataRegularSeason20242025!$AB$3:$AB$1315,DataRegularSeason20242025!$B$3:$B$1315, "&lt;=" &amp; CC$1, DataRegularSeason20242025!$E$3:$E$1315, $A19)</f>
        <v>27</v>
      </c>
      <c r="CD19">
        <f>SUMIFS(DataRegularSeason20242025!$AA$3:$AA$1315,DataRegularSeason20242025!$B$3:$B$1315, "&lt;=" &amp; CD$1, DataRegularSeason20242025!$D$3:$D$1315, $A19)+SUMIFS(DataRegularSeason20242025!$AB$3:$AB$1315,DataRegularSeason20242025!$B$3:$B$1315, "&lt;=" &amp; CD$1, DataRegularSeason20242025!$E$3:$E$1315, $A19)</f>
        <v>27</v>
      </c>
      <c r="CE19">
        <f>SUMIFS(DataRegularSeason20242025!$AA$3:$AA$1315,DataRegularSeason20242025!$B$3:$B$1315, "&lt;=" &amp; CE$1, DataRegularSeason20242025!$D$3:$D$1315, $A19)+SUMIFS(DataRegularSeason20242025!$AB$3:$AB$1315,DataRegularSeason20242025!$B$3:$B$1315, "&lt;=" &amp; CE$1, DataRegularSeason20242025!$E$3:$E$1315, $A19)</f>
        <v>27</v>
      </c>
      <c r="CF19">
        <f>SUMIFS(DataRegularSeason20242025!$AA$3:$AA$1315,DataRegularSeason20242025!$B$3:$B$1315, "&lt;=" &amp; CF$1, DataRegularSeason20242025!$D$3:$D$1315, $A19)+SUMIFS(DataRegularSeason20242025!$AB$3:$AB$1315,DataRegularSeason20242025!$B$3:$B$1315, "&lt;=" &amp; CF$1, DataRegularSeason20242025!$E$3:$E$1315, $A19)</f>
        <v>27</v>
      </c>
      <c r="CG19">
        <f>SUMIFS(DataRegularSeason20242025!$AA$3:$AA$1315,DataRegularSeason20242025!$B$3:$B$1315, "&lt;=" &amp; CG$1, DataRegularSeason20242025!$D$3:$D$1315, $A19)+SUMIFS(DataRegularSeason20242025!$AB$3:$AB$1315,DataRegularSeason20242025!$B$3:$B$1315, "&lt;=" &amp; CG$1, DataRegularSeason20242025!$E$3:$E$1315, $A19)</f>
        <v>27</v>
      </c>
      <c r="CH19">
        <f>SUMIFS(DataRegularSeason20242025!$AA$3:$AA$1315,DataRegularSeason20242025!$B$3:$B$1315, "&lt;=" &amp; CH$1, DataRegularSeason20242025!$D$3:$D$1315, $A19)+SUMIFS(DataRegularSeason20242025!$AB$3:$AB$1315,DataRegularSeason20242025!$B$3:$B$1315, "&lt;=" &amp; CH$1, DataRegularSeason20242025!$E$3:$E$1315, $A19)</f>
        <v>27</v>
      </c>
      <c r="CI19">
        <f>SUMIFS(DataRegularSeason20242025!$AA$3:$AA$1315,DataRegularSeason20242025!$B$3:$B$1315, "&lt;=" &amp; CI$1, DataRegularSeason20242025!$D$3:$D$1315, $A19)+SUMIFS(DataRegularSeason20242025!$AB$3:$AB$1315,DataRegularSeason20242025!$B$3:$B$1315, "&lt;=" &amp; CI$1, DataRegularSeason20242025!$E$3:$E$1315, $A19)</f>
        <v>27</v>
      </c>
      <c r="CJ19">
        <f>SUMIFS(DataRegularSeason20242025!$AA$3:$AA$1315,DataRegularSeason20242025!$B$3:$B$1315, "&lt;=" &amp; CJ$1, DataRegularSeason20242025!$D$3:$D$1315, $A19)+SUMIFS(DataRegularSeason20242025!$AB$3:$AB$1315,DataRegularSeason20242025!$B$3:$B$1315, "&lt;=" &amp; CJ$1, DataRegularSeason20242025!$E$3:$E$1315, $A19)</f>
        <v>27</v>
      </c>
      <c r="CK19">
        <f>SUMIFS(DataRegularSeason20242025!$AA$3:$AA$1315,DataRegularSeason20242025!$B$3:$B$1315, "&lt;=" &amp; CK$1, DataRegularSeason20242025!$D$3:$D$1315, $A19)+SUMIFS(DataRegularSeason20242025!$AB$3:$AB$1315,DataRegularSeason20242025!$B$3:$B$1315, "&lt;=" &amp; CK$1, DataRegularSeason20242025!$E$3:$E$1315, $A19)</f>
        <v>27</v>
      </c>
      <c r="CL19">
        <f>SUMIFS(DataRegularSeason20242025!$AA$3:$AA$1315,DataRegularSeason20242025!$B$3:$B$1315, "&lt;=" &amp; CL$1, DataRegularSeason20242025!$D$3:$D$1315, $A19)+SUMIFS(DataRegularSeason20242025!$AB$3:$AB$1315,DataRegularSeason20242025!$B$3:$B$1315, "&lt;=" &amp; CL$1, DataRegularSeason20242025!$E$3:$E$1315, $A19)</f>
        <v>27</v>
      </c>
      <c r="CM19">
        <f>SUMIFS(DataRegularSeason20242025!$AA$3:$AA$1315,DataRegularSeason20242025!$B$3:$B$1315, "&lt;=" &amp; CM$1, DataRegularSeason20242025!$D$3:$D$1315, $A19)+SUMIFS(DataRegularSeason20242025!$AB$3:$AB$1315,DataRegularSeason20242025!$B$3:$B$1315, "&lt;=" &amp; CM$1, DataRegularSeason20242025!$E$3:$E$1315, $A19)</f>
        <v>27</v>
      </c>
      <c r="CN19">
        <f>SUMIFS(DataRegularSeason20242025!$AA$3:$AA$1315,DataRegularSeason20242025!$B$3:$B$1315, "&lt;=" &amp; CN$1, DataRegularSeason20242025!$D$3:$D$1315, $A19)+SUMIFS(DataRegularSeason20242025!$AB$3:$AB$1315,DataRegularSeason20242025!$B$3:$B$1315, "&lt;=" &amp; CN$1, DataRegularSeason20242025!$E$3:$E$1315, $A19)</f>
        <v>27</v>
      </c>
      <c r="CO19">
        <f>SUMIFS(DataRegularSeason20242025!$AA$3:$AA$1315,DataRegularSeason20242025!$B$3:$B$1315, "&lt;=" &amp; CO$1, DataRegularSeason20242025!$D$3:$D$1315, $A19)+SUMIFS(DataRegularSeason20242025!$AB$3:$AB$1315,DataRegularSeason20242025!$B$3:$B$1315, "&lt;=" &amp; CO$1, DataRegularSeason20242025!$E$3:$E$1315, $A19)</f>
        <v>27</v>
      </c>
      <c r="CP19">
        <f>SUMIFS(DataRegularSeason20242025!$AA$3:$AA$1315,DataRegularSeason20242025!$B$3:$B$1315, "&lt;=" &amp; CP$1, DataRegularSeason20242025!$D$3:$D$1315, $A19)+SUMIFS(DataRegularSeason20242025!$AB$3:$AB$1315,DataRegularSeason20242025!$B$3:$B$1315, "&lt;=" &amp; CP$1, DataRegularSeason20242025!$E$3:$E$1315, $A19)</f>
        <v>27</v>
      </c>
      <c r="CQ19">
        <f>SUMIFS(DataRegularSeason20242025!$AA$3:$AA$1315,DataRegularSeason20242025!$B$3:$B$1315, "&lt;=" &amp; CQ$1, DataRegularSeason20242025!$D$3:$D$1315, $A19)+SUMIFS(DataRegularSeason20242025!$AB$3:$AB$1315,DataRegularSeason20242025!$B$3:$B$1315, "&lt;=" &amp; CQ$1, DataRegularSeason20242025!$E$3:$E$1315, $A19)</f>
        <v>27</v>
      </c>
      <c r="CR19">
        <f>SUMIFS(DataRegularSeason20242025!$AA$3:$AA$1315,DataRegularSeason20242025!$B$3:$B$1315, "&lt;=" &amp; CR$1, DataRegularSeason20242025!$D$3:$D$1315, $A19)+SUMIFS(DataRegularSeason20242025!$AB$3:$AB$1315,DataRegularSeason20242025!$B$3:$B$1315, "&lt;=" &amp; CR$1, DataRegularSeason20242025!$E$3:$E$1315, $A19)</f>
        <v>27</v>
      </c>
      <c r="CS19">
        <f>SUMIFS(DataRegularSeason20242025!$AA$3:$AA$1315,DataRegularSeason20242025!$B$3:$B$1315, "&lt;=" &amp; CS$1, DataRegularSeason20242025!$D$3:$D$1315, $A19)+SUMIFS(DataRegularSeason20242025!$AB$3:$AB$1315,DataRegularSeason20242025!$B$3:$B$1315, "&lt;=" &amp; CS$1, DataRegularSeason20242025!$E$3:$E$1315, $A19)</f>
        <v>27</v>
      </c>
      <c r="CT19">
        <f>SUMIFS(DataRegularSeason20242025!$AA$3:$AA$1315,DataRegularSeason20242025!$B$3:$B$1315, "&lt;=" &amp; CT$1, DataRegularSeason20242025!$D$3:$D$1315, $A19)+SUMIFS(DataRegularSeason20242025!$AB$3:$AB$1315,DataRegularSeason20242025!$B$3:$B$1315, "&lt;=" &amp; CT$1, DataRegularSeason20242025!$E$3:$E$1315, $A19)</f>
        <v>27</v>
      </c>
      <c r="CU19">
        <f>SUMIFS(DataRegularSeason20242025!$AA$3:$AA$1315,DataRegularSeason20242025!$B$3:$B$1315, "&lt;=" &amp; CU$1, DataRegularSeason20242025!$D$3:$D$1315, $A19)+SUMIFS(DataRegularSeason20242025!$AB$3:$AB$1315,DataRegularSeason20242025!$B$3:$B$1315, "&lt;=" &amp; CU$1, DataRegularSeason20242025!$E$3:$E$1315, $A19)</f>
        <v>27</v>
      </c>
      <c r="CV19">
        <f>SUMIFS(DataRegularSeason20242025!$AA$3:$AA$1315,DataRegularSeason20242025!$B$3:$B$1315, "&lt;=" &amp; CV$1, DataRegularSeason20242025!$D$3:$D$1315, $A19)+SUMIFS(DataRegularSeason20242025!$AB$3:$AB$1315,DataRegularSeason20242025!$B$3:$B$1315, "&lt;=" &amp; CV$1, DataRegularSeason20242025!$E$3:$E$1315, $A19)</f>
        <v>27</v>
      </c>
      <c r="CW19">
        <f>SUMIFS(DataRegularSeason20242025!$AA$3:$AA$1315,DataRegularSeason20242025!$B$3:$B$1315, "&lt;=" &amp; CW$1, DataRegularSeason20242025!$D$3:$D$1315, $A19)+SUMIFS(DataRegularSeason20242025!$AB$3:$AB$1315,DataRegularSeason20242025!$B$3:$B$1315, "&lt;=" &amp; CW$1, DataRegularSeason20242025!$E$3:$E$1315, $A19)</f>
        <v>27</v>
      </c>
      <c r="CX19">
        <f>SUMIFS(DataRegularSeason20242025!$AA$3:$AA$1315,DataRegularSeason20242025!$B$3:$B$1315, "&lt;=" &amp; CX$1, DataRegularSeason20242025!$D$3:$D$1315, $A19)+SUMIFS(DataRegularSeason20242025!$AB$3:$AB$1315,DataRegularSeason20242025!$B$3:$B$1315, "&lt;=" &amp; CX$1, DataRegularSeason20242025!$E$3:$E$1315, $A19)</f>
        <v>27</v>
      </c>
      <c r="CY19">
        <f>SUMIFS(DataRegularSeason20242025!$AA$3:$AA$1315,DataRegularSeason20242025!$B$3:$B$1315, "&lt;=" &amp; CY$1, DataRegularSeason20242025!$D$3:$D$1315, $A19)+SUMIFS(DataRegularSeason20242025!$AB$3:$AB$1315,DataRegularSeason20242025!$B$3:$B$1315, "&lt;=" &amp; CY$1, DataRegularSeason20242025!$E$3:$E$1315, $A19)</f>
        <v>27</v>
      </c>
      <c r="CZ19">
        <f>SUMIFS(DataRegularSeason20242025!$AA$3:$AA$1315,DataRegularSeason20242025!$B$3:$B$1315, "&lt;=" &amp; CZ$1, DataRegularSeason20242025!$D$3:$D$1315, $A19)+SUMIFS(DataRegularSeason20242025!$AB$3:$AB$1315,DataRegularSeason20242025!$B$3:$B$1315, "&lt;=" &amp; CZ$1, DataRegularSeason20242025!$E$3:$E$1315, $A19)</f>
        <v>27</v>
      </c>
      <c r="DA19">
        <f>SUMIFS(DataRegularSeason20242025!$AA$3:$AA$1315,DataRegularSeason20242025!$B$3:$B$1315, "&lt;=" &amp; DA$1, DataRegularSeason20242025!$D$3:$D$1315, $A19)+SUMIFS(DataRegularSeason20242025!$AB$3:$AB$1315,DataRegularSeason20242025!$B$3:$B$1315, "&lt;=" &amp; DA$1, DataRegularSeason20242025!$E$3:$E$1315, $A19)</f>
        <v>27</v>
      </c>
      <c r="DB19">
        <f>SUMIFS(DataRegularSeason20242025!$AA$3:$AA$1315,DataRegularSeason20242025!$B$3:$B$1315, "&lt;=" &amp; DB$1, DataRegularSeason20242025!$D$3:$D$1315, $A19)+SUMIFS(DataRegularSeason20242025!$AB$3:$AB$1315,DataRegularSeason20242025!$B$3:$B$1315, "&lt;=" &amp; DB$1, DataRegularSeason20242025!$E$3:$E$1315, $A19)</f>
        <v>27</v>
      </c>
      <c r="DC19">
        <f>SUMIFS(DataRegularSeason20242025!$AA$3:$AA$1315,DataRegularSeason20242025!$B$3:$B$1315, "&lt;=" &amp; DC$1, DataRegularSeason20242025!$D$3:$D$1315, $A19)+SUMIFS(DataRegularSeason20242025!$AB$3:$AB$1315,DataRegularSeason20242025!$B$3:$B$1315, "&lt;=" &amp; DC$1, DataRegularSeason20242025!$E$3:$E$1315, $A19)</f>
        <v>27</v>
      </c>
      <c r="DD19">
        <f>SUMIFS(DataRegularSeason20242025!$AA$3:$AA$1315,DataRegularSeason20242025!$B$3:$B$1315, "&lt;=" &amp; DD$1, DataRegularSeason20242025!$D$3:$D$1315, $A19)+SUMIFS(DataRegularSeason20242025!$AB$3:$AB$1315,DataRegularSeason20242025!$B$3:$B$1315, "&lt;=" &amp; DD$1, DataRegularSeason20242025!$E$3:$E$1315, $A19)</f>
        <v>27</v>
      </c>
      <c r="DE19">
        <f>SUMIFS(DataRegularSeason20242025!$AA$3:$AA$1315,DataRegularSeason20242025!$B$3:$B$1315, "&lt;=" &amp; DE$1, DataRegularSeason20242025!$D$3:$D$1315, $A19)+SUMIFS(DataRegularSeason20242025!$AB$3:$AB$1315,DataRegularSeason20242025!$B$3:$B$1315, "&lt;=" &amp; DE$1, DataRegularSeason20242025!$E$3:$E$1315, $A19)</f>
        <v>27</v>
      </c>
      <c r="DF19">
        <f>SUMIFS(DataRegularSeason20242025!$AA$3:$AA$1315,DataRegularSeason20242025!$B$3:$B$1315, "&lt;=" &amp; DF$1, DataRegularSeason20242025!$D$3:$D$1315, $A19)+SUMIFS(DataRegularSeason20242025!$AB$3:$AB$1315,DataRegularSeason20242025!$B$3:$B$1315, "&lt;=" &amp; DF$1, DataRegularSeason20242025!$E$3:$E$1315, $A19)</f>
        <v>27</v>
      </c>
      <c r="DG19">
        <f>SUMIFS(DataRegularSeason20242025!$AA$3:$AA$1315,DataRegularSeason20242025!$B$3:$B$1315, "&lt;=" &amp; DG$1, DataRegularSeason20242025!$D$3:$D$1315, $A19)+SUMIFS(DataRegularSeason20242025!$AB$3:$AB$1315,DataRegularSeason20242025!$B$3:$B$1315, "&lt;=" &amp; DG$1, DataRegularSeason20242025!$E$3:$E$1315, $A19)</f>
        <v>27</v>
      </c>
      <c r="DH19">
        <f>SUMIFS(DataRegularSeason20242025!$AA$3:$AA$1315,DataRegularSeason20242025!$B$3:$B$1315, "&lt;=" &amp; DH$1, DataRegularSeason20242025!$D$3:$D$1315, $A19)+SUMIFS(DataRegularSeason20242025!$AB$3:$AB$1315,DataRegularSeason20242025!$B$3:$B$1315, "&lt;=" &amp; DH$1, DataRegularSeason20242025!$E$3:$E$1315, $A19)</f>
        <v>27</v>
      </c>
      <c r="DI19">
        <f>SUMIFS(DataRegularSeason20242025!$AA$3:$AA$1315,DataRegularSeason20242025!$B$3:$B$1315, "&lt;=" &amp; DI$1, DataRegularSeason20242025!$D$3:$D$1315, $A19)+SUMIFS(DataRegularSeason20242025!$AB$3:$AB$1315,DataRegularSeason20242025!$B$3:$B$1315, "&lt;=" &amp; DI$1, DataRegularSeason20242025!$E$3:$E$1315, $A19)</f>
        <v>27</v>
      </c>
      <c r="DJ19">
        <f>SUMIFS(DataRegularSeason20242025!$AA$3:$AA$1315,DataRegularSeason20242025!$B$3:$B$1315, "&lt;=" &amp; DJ$1, DataRegularSeason20242025!$D$3:$D$1315, $A19)+SUMIFS(DataRegularSeason20242025!$AB$3:$AB$1315,DataRegularSeason20242025!$B$3:$B$1315, "&lt;=" &amp; DJ$1, DataRegularSeason20242025!$E$3:$E$1315, $A19)</f>
        <v>27</v>
      </c>
      <c r="DK19">
        <f>SUMIFS(DataRegularSeason20242025!$AA$3:$AA$1315,DataRegularSeason20242025!$B$3:$B$1315, "&lt;=" &amp; DK$1, DataRegularSeason20242025!$D$3:$D$1315, $A19)+SUMIFS(DataRegularSeason20242025!$AB$3:$AB$1315,DataRegularSeason20242025!$B$3:$B$1315, "&lt;=" &amp; DK$1, DataRegularSeason20242025!$E$3:$E$1315, $A19)</f>
        <v>27</v>
      </c>
      <c r="DL19">
        <f>SUMIFS(DataRegularSeason20242025!$AA$3:$AA$1315,DataRegularSeason20242025!$B$3:$B$1315, "&lt;=" &amp; DL$1, DataRegularSeason20242025!$D$3:$D$1315, $A19)+SUMIFS(DataRegularSeason20242025!$AB$3:$AB$1315,DataRegularSeason20242025!$B$3:$B$1315, "&lt;=" &amp; DL$1, DataRegularSeason20242025!$E$3:$E$1315, $A19)</f>
        <v>27</v>
      </c>
      <c r="DM19">
        <f>SUMIFS(DataRegularSeason20242025!$AA$3:$AA$1315,DataRegularSeason20242025!$B$3:$B$1315, "&lt;=" &amp; DM$1, DataRegularSeason20242025!$D$3:$D$1315, $A19)+SUMIFS(DataRegularSeason20242025!$AB$3:$AB$1315,DataRegularSeason20242025!$B$3:$B$1315, "&lt;=" &amp; DM$1, DataRegularSeason20242025!$E$3:$E$1315, $A19)</f>
        <v>27</v>
      </c>
      <c r="DN19">
        <f>SUMIFS(DataRegularSeason20242025!$AA$3:$AA$1315,DataRegularSeason20242025!$B$3:$B$1315, "&lt;=" &amp; DN$1, DataRegularSeason20242025!$D$3:$D$1315, $A19)+SUMIFS(DataRegularSeason20242025!$AB$3:$AB$1315,DataRegularSeason20242025!$B$3:$B$1315, "&lt;=" &amp; DN$1, DataRegularSeason20242025!$E$3:$E$1315, $A19)</f>
        <v>27</v>
      </c>
      <c r="DO19">
        <f>SUMIFS(DataRegularSeason20242025!$AA$3:$AA$1315,DataRegularSeason20242025!$B$3:$B$1315, "&lt;=" &amp; DO$1, DataRegularSeason20242025!$D$3:$D$1315, $A19)+SUMIFS(DataRegularSeason20242025!$AB$3:$AB$1315,DataRegularSeason20242025!$B$3:$B$1315, "&lt;=" &amp; DO$1, DataRegularSeason20242025!$E$3:$E$1315, $A19)</f>
        <v>27</v>
      </c>
      <c r="DP19">
        <f>SUMIFS(DataRegularSeason20242025!$AA$3:$AA$1315,DataRegularSeason20242025!$B$3:$B$1315, "&lt;=" &amp; DP$1, DataRegularSeason20242025!$D$3:$D$1315, $A19)+SUMIFS(DataRegularSeason20242025!$AB$3:$AB$1315,DataRegularSeason20242025!$B$3:$B$1315, "&lt;=" &amp; DP$1, DataRegularSeason20242025!$E$3:$E$1315, $A19)</f>
        <v>27</v>
      </c>
      <c r="DQ19">
        <f>SUMIFS(DataRegularSeason20242025!$AA$3:$AA$1315,DataRegularSeason20242025!$B$3:$B$1315, "&lt;=" &amp; DQ$1, DataRegularSeason20242025!$D$3:$D$1315, $A19)+SUMIFS(DataRegularSeason20242025!$AB$3:$AB$1315,DataRegularSeason20242025!$B$3:$B$1315, "&lt;=" &amp; DQ$1, DataRegularSeason20242025!$E$3:$E$1315, $A19)</f>
        <v>27</v>
      </c>
      <c r="DR19">
        <f>SUMIFS(DataRegularSeason20242025!$AA$3:$AA$1315,DataRegularSeason20242025!$B$3:$B$1315, "&lt;=" &amp; DR$1, DataRegularSeason20242025!$D$3:$D$1315, $A19)+SUMIFS(DataRegularSeason20242025!$AB$3:$AB$1315,DataRegularSeason20242025!$B$3:$B$1315, "&lt;=" &amp; DR$1, DataRegularSeason20242025!$E$3:$E$1315, $A19)</f>
        <v>27</v>
      </c>
      <c r="DS19">
        <f>SUMIFS(DataRegularSeason20242025!$AA$3:$AA$1315,DataRegularSeason20242025!$B$3:$B$1315, "&lt;=" &amp; DS$1, DataRegularSeason20242025!$D$3:$D$1315, $A19)+SUMIFS(DataRegularSeason20242025!$AB$3:$AB$1315,DataRegularSeason20242025!$B$3:$B$1315, "&lt;=" &amp; DS$1, DataRegularSeason20242025!$E$3:$E$1315, $A19)</f>
        <v>27</v>
      </c>
      <c r="DT19">
        <f>SUMIFS(DataRegularSeason20242025!$AA$3:$AA$1315,DataRegularSeason20242025!$B$3:$B$1315, "&lt;=" &amp; DT$1, DataRegularSeason20242025!$D$3:$D$1315, $A19)+SUMIFS(DataRegularSeason20242025!$AB$3:$AB$1315,DataRegularSeason20242025!$B$3:$B$1315, "&lt;=" &amp; DT$1, DataRegularSeason20242025!$E$3:$E$1315, $A19)</f>
        <v>27</v>
      </c>
      <c r="DU19">
        <f>SUMIFS(DataRegularSeason20242025!$AA$3:$AA$1315,DataRegularSeason20242025!$B$3:$B$1315, "&lt;=" &amp; DU$1, DataRegularSeason20242025!$D$3:$D$1315, $A19)+SUMIFS(DataRegularSeason20242025!$AB$3:$AB$1315,DataRegularSeason20242025!$B$3:$B$1315, "&lt;=" &amp; DU$1, DataRegularSeason20242025!$E$3:$E$1315, $A19)</f>
        <v>27</v>
      </c>
      <c r="DV19">
        <f>SUMIFS(DataRegularSeason20242025!$AA$3:$AA$1315,DataRegularSeason20242025!$B$3:$B$1315, "&lt;=" &amp; DV$1, DataRegularSeason20242025!$D$3:$D$1315, $A19)+SUMIFS(DataRegularSeason20242025!$AB$3:$AB$1315,DataRegularSeason20242025!$B$3:$B$1315, "&lt;=" &amp; DV$1, DataRegularSeason20242025!$E$3:$E$1315, $A19)</f>
        <v>27</v>
      </c>
      <c r="DW19">
        <f>SUMIFS(DataRegularSeason20242025!$AA$3:$AA$1315,DataRegularSeason20242025!$B$3:$B$1315, "&lt;=" &amp; DW$1, DataRegularSeason20242025!$D$3:$D$1315, $A19)+SUMIFS(DataRegularSeason20242025!$AB$3:$AB$1315,DataRegularSeason20242025!$B$3:$B$1315, "&lt;=" &amp; DW$1, DataRegularSeason20242025!$E$3:$E$1315, $A19)</f>
        <v>27</v>
      </c>
      <c r="DX19">
        <f>SUMIFS(DataRegularSeason20242025!$AA$3:$AA$1315,DataRegularSeason20242025!$B$3:$B$1315, "&lt;=" &amp; DX$1, DataRegularSeason20242025!$D$3:$D$1315, $A19)+SUMIFS(DataRegularSeason20242025!$AB$3:$AB$1315,DataRegularSeason20242025!$B$3:$B$1315, "&lt;=" &amp; DX$1, DataRegularSeason20242025!$E$3:$E$1315, $A19)</f>
        <v>27</v>
      </c>
      <c r="DY19">
        <f>SUMIFS(DataRegularSeason20242025!$AA$3:$AA$1315,DataRegularSeason20242025!$B$3:$B$1315, "&lt;=" &amp; DY$1, DataRegularSeason20242025!$D$3:$D$1315, $A19)+SUMIFS(DataRegularSeason20242025!$AB$3:$AB$1315,DataRegularSeason20242025!$B$3:$B$1315, "&lt;=" &amp; DY$1, DataRegularSeason20242025!$E$3:$E$1315, $A19)</f>
        <v>27</v>
      </c>
      <c r="DZ19">
        <f>SUMIFS(DataRegularSeason20242025!$AA$3:$AA$1315,DataRegularSeason20242025!$B$3:$B$1315, "&lt;=" &amp; DZ$1, DataRegularSeason20242025!$D$3:$D$1315, $A19)+SUMIFS(DataRegularSeason20242025!$AB$3:$AB$1315,DataRegularSeason20242025!$B$3:$B$1315, "&lt;=" &amp; DZ$1, DataRegularSeason20242025!$E$3:$E$1315, $A19)</f>
        <v>27</v>
      </c>
      <c r="EA19">
        <f>SUMIFS(DataRegularSeason20242025!$AA$3:$AA$1315,DataRegularSeason20242025!$B$3:$B$1315, "&lt;=" &amp; EA$1, DataRegularSeason20242025!$D$3:$D$1315, $A19)+SUMIFS(DataRegularSeason20242025!$AB$3:$AB$1315,DataRegularSeason20242025!$B$3:$B$1315, "&lt;=" &amp; EA$1, DataRegularSeason20242025!$E$3:$E$1315, $A19)</f>
        <v>27</v>
      </c>
      <c r="EB19">
        <f>SUMIFS(DataRegularSeason20242025!$AA$3:$AA$1315,DataRegularSeason20242025!$B$3:$B$1315, "&lt;=" &amp; EB$1, DataRegularSeason20242025!$D$3:$D$1315, $A19)+SUMIFS(DataRegularSeason20242025!$AB$3:$AB$1315,DataRegularSeason20242025!$B$3:$B$1315, "&lt;=" &amp; EB$1, DataRegularSeason20242025!$E$3:$E$1315, $A19)</f>
        <v>27</v>
      </c>
      <c r="EC19">
        <f>SUMIFS(DataRegularSeason20242025!$AA$3:$AA$1315,DataRegularSeason20242025!$B$3:$B$1315, "&lt;=" &amp; EC$1, DataRegularSeason20242025!$D$3:$D$1315, $A19)+SUMIFS(DataRegularSeason20242025!$AB$3:$AB$1315,DataRegularSeason20242025!$B$3:$B$1315, "&lt;=" &amp; EC$1, DataRegularSeason20242025!$E$3:$E$1315, $A19)</f>
        <v>27</v>
      </c>
      <c r="ED19">
        <f>SUMIFS(DataRegularSeason20242025!$AA$3:$AA$1315,DataRegularSeason20242025!$B$3:$B$1315, "&lt;=" &amp; ED$1, DataRegularSeason20242025!$D$3:$D$1315, $A19)+SUMIFS(DataRegularSeason20242025!$AB$3:$AB$1315,DataRegularSeason20242025!$B$3:$B$1315, "&lt;=" &amp; ED$1, DataRegularSeason20242025!$E$3:$E$1315, $A19)</f>
        <v>27</v>
      </c>
      <c r="EE19">
        <f>SUMIFS(DataRegularSeason20242025!$AA$3:$AA$1315,DataRegularSeason20242025!$B$3:$B$1315, "&lt;=" &amp; EE$1, DataRegularSeason20242025!$D$3:$D$1315, $A19)+SUMIFS(DataRegularSeason20242025!$AB$3:$AB$1315,DataRegularSeason20242025!$B$3:$B$1315, "&lt;=" &amp; EE$1, DataRegularSeason20242025!$E$3:$E$1315, $A19)</f>
        <v>27</v>
      </c>
      <c r="EF19">
        <f>SUMIFS(DataRegularSeason20242025!$AA$3:$AA$1315,DataRegularSeason20242025!$B$3:$B$1315, "&lt;=" &amp; EF$1, DataRegularSeason20242025!$D$3:$D$1315, $A19)+SUMIFS(DataRegularSeason20242025!$AB$3:$AB$1315,DataRegularSeason20242025!$B$3:$B$1315, "&lt;=" &amp; EF$1, DataRegularSeason20242025!$E$3:$E$1315, $A19)</f>
        <v>27</v>
      </c>
      <c r="EG19">
        <f>SUMIFS(DataRegularSeason20242025!$AA$3:$AA$1315,DataRegularSeason20242025!$B$3:$B$1315, "&lt;=" &amp; EG$1, DataRegularSeason20242025!$D$3:$D$1315, $A19)+SUMIFS(DataRegularSeason20242025!$AB$3:$AB$1315,DataRegularSeason20242025!$B$3:$B$1315, "&lt;=" &amp; EG$1, DataRegularSeason20242025!$E$3:$E$1315, $A19)</f>
        <v>27</v>
      </c>
      <c r="EH19">
        <f>SUMIFS(DataRegularSeason20242025!$AA$3:$AA$1315,DataRegularSeason20242025!$B$3:$B$1315, "&lt;=" &amp; EH$1, DataRegularSeason20242025!$D$3:$D$1315, $A19)+SUMIFS(DataRegularSeason20242025!$AB$3:$AB$1315,DataRegularSeason20242025!$B$3:$B$1315, "&lt;=" &amp; EH$1, DataRegularSeason20242025!$E$3:$E$1315, $A19)</f>
        <v>27</v>
      </c>
      <c r="EI19">
        <f>SUMIFS(DataRegularSeason20242025!$AA$3:$AA$1315,DataRegularSeason20242025!$B$3:$B$1315, "&lt;=" &amp; EI$1, DataRegularSeason20242025!$D$3:$D$1315, $A19)+SUMIFS(DataRegularSeason20242025!$AB$3:$AB$1315,DataRegularSeason20242025!$B$3:$B$1315, "&lt;=" &amp; EI$1, DataRegularSeason20242025!$E$3:$E$1315, $A19)</f>
        <v>27</v>
      </c>
      <c r="EJ19">
        <f>SUMIFS(DataRegularSeason20242025!$AA$3:$AA$1315,DataRegularSeason20242025!$B$3:$B$1315, "&lt;=" &amp; EJ$1, DataRegularSeason20242025!$D$3:$D$1315, $A19)+SUMIFS(DataRegularSeason20242025!$AB$3:$AB$1315,DataRegularSeason20242025!$B$3:$B$1315, "&lt;=" &amp; EJ$1, DataRegularSeason20242025!$E$3:$E$1315, $A19)</f>
        <v>27</v>
      </c>
      <c r="EK19">
        <f>SUMIFS(DataRegularSeason20242025!$AA$3:$AA$1315,DataRegularSeason20242025!$B$3:$B$1315, "&lt;=" &amp; EK$1, DataRegularSeason20242025!$D$3:$D$1315, $A19)+SUMIFS(DataRegularSeason20242025!$AB$3:$AB$1315,DataRegularSeason20242025!$B$3:$B$1315, "&lt;=" &amp; EK$1, DataRegularSeason20242025!$E$3:$E$1315, $A19)</f>
        <v>27</v>
      </c>
      <c r="EL19">
        <f>SUMIFS(DataRegularSeason20242025!$AA$3:$AA$1315,DataRegularSeason20242025!$B$3:$B$1315, "&lt;=" &amp; EL$1, DataRegularSeason20242025!$D$3:$D$1315, $A19)+SUMIFS(DataRegularSeason20242025!$AB$3:$AB$1315,DataRegularSeason20242025!$B$3:$B$1315, "&lt;=" &amp; EL$1, DataRegularSeason20242025!$E$3:$E$1315, $A19)</f>
        <v>27</v>
      </c>
      <c r="EM19">
        <f>SUMIFS(DataRegularSeason20242025!$AA$3:$AA$1315,DataRegularSeason20242025!$B$3:$B$1315, "&lt;=" &amp; EM$1, DataRegularSeason20242025!$D$3:$D$1315, $A19)+SUMIFS(DataRegularSeason20242025!$AB$3:$AB$1315,DataRegularSeason20242025!$B$3:$B$1315, "&lt;=" &amp; EM$1, DataRegularSeason20242025!$E$3:$E$1315, $A19)</f>
        <v>27</v>
      </c>
      <c r="EN19">
        <f>SUMIFS(DataRegularSeason20242025!$AA$3:$AA$1315,DataRegularSeason20242025!$B$3:$B$1315, "&lt;=" &amp; EN$1, DataRegularSeason20242025!$D$3:$D$1315, $A19)+SUMIFS(DataRegularSeason20242025!$AB$3:$AB$1315,DataRegularSeason20242025!$B$3:$B$1315, "&lt;=" &amp; EN$1, DataRegularSeason20242025!$E$3:$E$1315, $A19)</f>
        <v>27</v>
      </c>
      <c r="EO19">
        <f>SUMIFS(DataRegularSeason20242025!$AA$3:$AA$1315,DataRegularSeason20242025!$B$3:$B$1315, "&lt;=" &amp; EO$1, DataRegularSeason20242025!$D$3:$D$1315, $A19)+SUMIFS(DataRegularSeason20242025!$AB$3:$AB$1315,DataRegularSeason20242025!$B$3:$B$1315, "&lt;=" &amp; EO$1, DataRegularSeason20242025!$E$3:$E$1315, $A19)</f>
        <v>27</v>
      </c>
      <c r="EP19">
        <f>SUMIFS(DataRegularSeason20242025!$AA$3:$AA$1315,DataRegularSeason20242025!$B$3:$B$1315, "&lt;=" &amp; EP$1, DataRegularSeason20242025!$D$3:$D$1315, $A19)+SUMIFS(DataRegularSeason20242025!$AB$3:$AB$1315,DataRegularSeason20242025!$B$3:$B$1315, "&lt;=" &amp; EP$1, DataRegularSeason20242025!$E$3:$E$1315, $A19)</f>
        <v>27</v>
      </c>
      <c r="EQ19">
        <f>SUMIFS(DataRegularSeason20242025!$AA$3:$AA$1315,DataRegularSeason20242025!$B$3:$B$1315, "&lt;=" &amp; EQ$1, DataRegularSeason20242025!$D$3:$D$1315, $A19)+SUMIFS(DataRegularSeason20242025!$AB$3:$AB$1315,DataRegularSeason20242025!$B$3:$B$1315, "&lt;=" &amp; EQ$1, DataRegularSeason20242025!$E$3:$E$1315, $A19)</f>
        <v>27</v>
      </c>
      <c r="ER19">
        <f>SUMIFS(DataRegularSeason20242025!$AA$3:$AA$1315,DataRegularSeason20242025!$B$3:$B$1315, "&lt;=" &amp; ER$1, DataRegularSeason20242025!$D$3:$D$1315, $A19)+SUMIFS(DataRegularSeason20242025!$AB$3:$AB$1315,DataRegularSeason20242025!$B$3:$B$1315, "&lt;=" &amp; ER$1, DataRegularSeason20242025!$E$3:$E$1315, $A19)</f>
        <v>27</v>
      </c>
      <c r="ES19">
        <f>SUMIFS(DataRegularSeason20242025!$AA$3:$AA$1315,DataRegularSeason20242025!$B$3:$B$1315, "&lt;=" &amp; ES$1, DataRegularSeason20242025!$D$3:$D$1315, $A19)+SUMIFS(DataRegularSeason20242025!$AB$3:$AB$1315,DataRegularSeason20242025!$B$3:$B$1315, "&lt;=" &amp; ES$1, DataRegularSeason20242025!$E$3:$E$1315, $A19)</f>
        <v>27</v>
      </c>
      <c r="ET19">
        <f>SUMIFS(DataRegularSeason20242025!$AA$3:$AA$1315,DataRegularSeason20242025!$B$3:$B$1315, "&lt;=" &amp; ET$1, DataRegularSeason20242025!$D$3:$D$1315, $A19)+SUMIFS(DataRegularSeason20242025!$AB$3:$AB$1315,DataRegularSeason20242025!$B$3:$B$1315, "&lt;=" &amp; ET$1, DataRegularSeason20242025!$E$3:$E$1315, $A19)</f>
        <v>27</v>
      </c>
      <c r="EU19">
        <f>SUMIFS(DataRegularSeason20242025!$AA$3:$AA$1315,DataRegularSeason20242025!$B$3:$B$1315, "&lt;=" &amp; EU$1, DataRegularSeason20242025!$D$3:$D$1315, $A19)+SUMIFS(DataRegularSeason20242025!$AB$3:$AB$1315,DataRegularSeason20242025!$B$3:$B$1315, "&lt;=" &amp; EU$1, DataRegularSeason20242025!$E$3:$E$1315, $A19)</f>
        <v>27</v>
      </c>
      <c r="EV19">
        <f>SUMIFS(DataRegularSeason20242025!$AA$3:$AA$1315,DataRegularSeason20242025!$B$3:$B$1315, "&lt;=" &amp; EV$1, DataRegularSeason20242025!$D$3:$D$1315, $A19)+SUMIFS(DataRegularSeason20242025!$AB$3:$AB$1315,DataRegularSeason20242025!$B$3:$B$1315, "&lt;=" &amp; EV$1, DataRegularSeason20242025!$E$3:$E$1315, $A19)</f>
        <v>27</v>
      </c>
      <c r="EW19">
        <f>SUMIFS(DataRegularSeason20242025!$AA$3:$AA$1315,DataRegularSeason20242025!$B$3:$B$1315, "&lt;=" &amp; EW$1, DataRegularSeason20242025!$D$3:$D$1315, $A19)+SUMIFS(DataRegularSeason20242025!$AB$3:$AB$1315,DataRegularSeason20242025!$B$3:$B$1315, "&lt;=" &amp; EW$1, DataRegularSeason20242025!$E$3:$E$1315, $A19)</f>
        <v>27</v>
      </c>
      <c r="EX19">
        <f>SUMIFS(DataRegularSeason20242025!$AA$3:$AA$1315,DataRegularSeason20242025!$B$3:$B$1315, "&lt;=" &amp; EX$1, DataRegularSeason20242025!$D$3:$D$1315, $A19)+SUMIFS(DataRegularSeason20242025!$AB$3:$AB$1315,DataRegularSeason20242025!$B$3:$B$1315, "&lt;=" &amp; EX$1, DataRegularSeason20242025!$E$3:$E$1315, $A19)</f>
        <v>27</v>
      </c>
      <c r="EY19">
        <f>SUMIFS(DataRegularSeason20242025!$AA$3:$AA$1315,DataRegularSeason20242025!$B$3:$B$1315, "&lt;=" &amp; EY$1, DataRegularSeason20242025!$D$3:$D$1315, $A19)+SUMIFS(DataRegularSeason20242025!$AB$3:$AB$1315,DataRegularSeason20242025!$B$3:$B$1315, "&lt;=" &amp; EY$1, DataRegularSeason20242025!$E$3:$E$1315, $A19)</f>
        <v>27</v>
      </c>
      <c r="EZ19">
        <f>SUMIFS(DataRegularSeason20242025!$AA$3:$AA$1315,DataRegularSeason20242025!$B$3:$B$1315, "&lt;=" &amp; EZ$1, DataRegularSeason20242025!$D$3:$D$1315, $A19)+SUMIFS(DataRegularSeason20242025!$AB$3:$AB$1315,DataRegularSeason20242025!$B$3:$B$1315, "&lt;=" &amp; EZ$1, DataRegularSeason20242025!$E$3:$E$1315, $A19)</f>
        <v>27</v>
      </c>
      <c r="FA19">
        <f>SUMIFS(DataRegularSeason20242025!$AA$3:$AA$1315,DataRegularSeason20242025!$B$3:$B$1315, "&lt;=" &amp; FA$1, DataRegularSeason20242025!$D$3:$D$1315, $A19)+SUMIFS(DataRegularSeason20242025!$AB$3:$AB$1315,DataRegularSeason20242025!$B$3:$B$1315, "&lt;=" &amp; FA$1, DataRegularSeason20242025!$E$3:$E$1315, $A19)</f>
        <v>27</v>
      </c>
      <c r="FB19">
        <f>SUMIFS(DataRegularSeason20242025!$AA$3:$AA$1315,DataRegularSeason20242025!$B$3:$B$1315, "&lt;=" &amp; FB$1, DataRegularSeason20242025!$D$3:$D$1315, $A19)+SUMIFS(DataRegularSeason20242025!$AB$3:$AB$1315,DataRegularSeason20242025!$B$3:$B$1315, "&lt;=" &amp; FB$1, DataRegularSeason20242025!$E$3:$E$1315, $A19)</f>
        <v>27</v>
      </c>
      <c r="FC19">
        <f>SUMIFS(DataRegularSeason20242025!$AA$3:$AA$1315,DataRegularSeason20242025!$B$3:$B$1315, "&lt;=" &amp; FC$1, DataRegularSeason20242025!$D$3:$D$1315, $A19)+SUMIFS(DataRegularSeason20242025!$AB$3:$AB$1315,DataRegularSeason20242025!$B$3:$B$1315, "&lt;=" &amp; FC$1, DataRegularSeason20242025!$E$3:$E$1315, $A19)</f>
        <v>27</v>
      </c>
      <c r="FD19">
        <f>SUMIFS(DataRegularSeason20242025!$AA$3:$AA$1315,DataRegularSeason20242025!$B$3:$B$1315, "&lt;=" &amp; FD$1, DataRegularSeason20242025!$D$3:$D$1315, $A19)+SUMIFS(DataRegularSeason20242025!$AB$3:$AB$1315,DataRegularSeason20242025!$B$3:$B$1315, "&lt;=" &amp; FD$1, DataRegularSeason20242025!$E$3:$E$1315, $A19)</f>
        <v>27</v>
      </c>
      <c r="FE19">
        <f>SUMIFS(DataRegularSeason20242025!$AA$3:$AA$1315,DataRegularSeason20242025!$B$3:$B$1315, "&lt;=" &amp; FE$1, DataRegularSeason20242025!$D$3:$D$1315, $A19)+SUMIFS(DataRegularSeason20242025!$AB$3:$AB$1315,DataRegularSeason20242025!$B$3:$B$1315, "&lt;=" &amp; FE$1, DataRegularSeason20242025!$E$3:$E$1315, $A19)</f>
        <v>27</v>
      </c>
      <c r="FF19">
        <f>SUMIFS(DataRegularSeason20242025!$AA$3:$AA$1315,DataRegularSeason20242025!$B$3:$B$1315, "&lt;=" &amp; FF$1, DataRegularSeason20242025!$D$3:$D$1315, $A19)+SUMIFS(DataRegularSeason20242025!$AB$3:$AB$1315,DataRegularSeason20242025!$B$3:$B$1315, "&lt;=" &amp; FF$1, DataRegularSeason20242025!$E$3:$E$1315, $A19)</f>
        <v>27</v>
      </c>
      <c r="FG19">
        <f>SUMIFS(DataRegularSeason20242025!$AA$3:$AA$1315,DataRegularSeason20242025!$B$3:$B$1315, "&lt;=" &amp; FG$1, DataRegularSeason20242025!$D$3:$D$1315, $A19)+SUMIFS(DataRegularSeason20242025!$AB$3:$AB$1315,DataRegularSeason20242025!$B$3:$B$1315, "&lt;=" &amp; FG$1, DataRegularSeason20242025!$E$3:$E$1315, $A19)</f>
        <v>27</v>
      </c>
      <c r="FH19">
        <f>SUMIFS(DataRegularSeason20242025!$AA$3:$AA$1315,DataRegularSeason20242025!$B$3:$B$1315, "&lt;=" &amp; FH$1, DataRegularSeason20242025!$D$3:$D$1315, $A19)+SUMIFS(DataRegularSeason20242025!$AB$3:$AB$1315,DataRegularSeason20242025!$B$3:$B$1315, "&lt;=" &amp; FH$1, DataRegularSeason20242025!$E$3:$E$1315, $A19)</f>
        <v>27</v>
      </c>
      <c r="FI19">
        <f>SUMIFS(DataRegularSeason20242025!$AA$3:$AA$1315,DataRegularSeason20242025!$B$3:$B$1315, "&lt;=" &amp; FI$1, DataRegularSeason20242025!$D$3:$D$1315, $A19)+SUMIFS(DataRegularSeason20242025!$AB$3:$AB$1315,DataRegularSeason20242025!$B$3:$B$1315, "&lt;=" &amp; FI$1, DataRegularSeason20242025!$E$3:$E$1315, $A19)</f>
        <v>27</v>
      </c>
      <c r="FJ19">
        <f>SUMIFS(DataRegularSeason20242025!$AA$3:$AA$1315,DataRegularSeason20242025!$B$3:$B$1315, "&lt;=" &amp; FJ$1, DataRegularSeason20242025!$D$3:$D$1315, $A19)+SUMIFS(DataRegularSeason20242025!$AB$3:$AB$1315,DataRegularSeason20242025!$B$3:$B$1315, "&lt;=" &amp; FJ$1, DataRegularSeason20242025!$E$3:$E$1315, $A19)</f>
        <v>27</v>
      </c>
      <c r="FK19">
        <f>SUMIFS(DataRegularSeason20242025!$AA$3:$AA$1315,DataRegularSeason20242025!$B$3:$B$1315, "&lt;=" &amp; FK$1, DataRegularSeason20242025!$D$3:$D$1315, $A19)+SUMIFS(DataRegularSeason20242025!$AB$3:$AB$1315,DataRegularSeason20242025!$B$3:$B$1315, "&lt;=" &amp; FK$1, DataRegularSeason20242025!$E$3:$E$1315, $A19)</f>
        <v>27</v>
      </c>
      <c r="FL19">
        <f>SUMIFS(DataRegularSeason20242025!$AA$3:$AA$1315,DataRegularSeason20242025!$B$3:$B$1315, "&lt;=" &amp; FL$1, DataRegularSeason20242025!$D$3:$D$1315, $A19)+SUMIFS(DataRegularSeason20242025!$AB$3:$AB$1315,DataRegularSeason20242025!$B$3:$B$1315, "&lt;=" &amp; FL$1, DataRegularSeason20242025!$E$3:$E$1315, $A19)</f>
        <v>27</v>
      </c>
      <c r="FM19">
        <f>SUMIFS(DataRegularSeason20242025!$AA$3:$AA$1315,DataRegularSeason20242025!$B$3:$B$1315, "&lt;=" &amp; FM$1, DataRegularSeason20242025!$D$3:$D$1315, $A19)+SUMIFS(DataRegularSeason20242025!$AB$3:$AB$1315,DataRegularSeason20242025!$B$3:$B$1315, "&lt;=" &amp; FM$1, DataRegularSeason20242025!$E$3:$E$1315, $A19)</f>
        <v>27</v>
      </c>
      <c r="FN19">
        <f>SUMIFS(DataRegularSeason20242025!$AA$3:$AA$1315,DataRegularSeason20242025!$B$3:$B$1315, "&lt;=" &amp; FN$1, DataRegularSeason20242025!$D$3:$D$1315, $A19)+SUMIFS(DataRegularSeason20242025!$AB$3:$AB$1315,DataRegularSeason20242025!$B$3:$B$1315, "&lt;=" &amp; FN$1, DataRegularSeason20242025!$E$3:$E$1315, $A19)</f>
        <v>27</v>
      </c>
      <c r="FO19">
        <f>SUMIFS(DataRegularSeason20242025!$AA$3:$AA$1315,DataRegularSeason20242025!$B$3:$B$1315, "&lt;=" &amp; FO$1, DataRegularSeason20242025!$D$3:$D$1315, $A19)+SUMIFS(DataRegularSeason20242025!$AB$3:$AB$1315,DataRegularSeason20242025!$B$3:$B$1315, "&lt;=" &amp; FO$1, DataRegularSeason20242025!$E$3:$E$1315, $A19)</f>
        <v>27</v>
      </c>
      <c r="FP19">
        <f>SUMIFS(DataRegularSeason20242025!$AA$3:$AA$1315,DataRegularSeason20242025!$B$3:$B$1315, "&lt;=" &amp; FP$1, DataRegularSeason20242025!$D$3:$D$1315, $A19)+SUMIFS(DataRegularSeason20242025!$AB$3:$AB$1315,DataRegularSeason20242025!$B$3:$B$1315, "&lt;=" &amp; FP$1, DataRegularSeason20242025!$E$3:$E$1315, $A19)</f>
        <v>27</v>
      </c>
      <c r="FQ19">
        <f>SUMIFS(DataRegularSeason20242025!$AA$3:$AA$1315,DataRegularSeason20242025!$B$3:$B$1315, "&lt;=" &amp; FQ$1, DataRegularSeason20242025!$D$3:$D$1315, $A19)+SUMIFS(DataRegularSeason20242025!$AB$3:$AB$1315,DataRegularSeason20242025!$B$3:$B$1315, "&lt;=" &amp; FQ$1, DataRegularSeason20242025!$E$3:$E$1315, $A19)</f>
        <v>27</v>
      </c>
      <c r="FR19">
        <f>SUMIFS(DataRegularSeason20242025!$AA$3:$AA$1315,DataRegularSeason20242025!$B$3:$B$1315, "&lt;=" &amp; FR$1, DataRegularSeason20242025!$D$3:$D$1315, $A19)+SUMIFS(DataRegularSeason20242025!$AB$3:$AB$1315,DataRegularSeason20242025!$B$3:$B$1315, "&lt;=" &amp; FR$1, DataRegularSeason20242025!$E$3:$E$1315, $A19)</f>
        <v>27</v>
      </c>
      <c r="FS19">
        <f>SUMIFS(DataRegularSeason20242025!$AA$3:$AA$1315,DataRegularSeason20242025!$B$3:$B$1315, "&lt;=" &amp; FS$1, DataRegularSeason20242025!$D$3:$D$1315, $A19)+SUMIFS(DataRegularSeason20242025!$AB$3:$AB$1315,DataRegularSeason20242025!$B$3:$B$1315, "&lt;=" &amp; FS$1, DataRegularSeason20242025!$E$3:$E$1315, $A19)</f>
        <v>27</v>
      </c>
      <c r="FT19">
        <f>SUMIFS(DataRegularSeason20242025!$AA$3:$AA$1315,DataRegularSeason20242025!$B$3:$B$1315, "&lt;=" &amp; FT$1, DataRegularSeason20242025!$D$3:$D$1315, $A19)+SUMIFS(DataRegularSeason20242025!$AB$3:$AB$1315,DataRegularSeason20242025!$B$3:$B$1315, "&lt;=" &amp; FT$1, DataRegularSeason20242025!$E$3:$E$1315, $A19)</f>
        <v>27</v>
      </c>
      <c r="FU19">
        <f>SUMIFS(DataRegularSeason20242025!$AA$3:$AA$1315,DataRegularSeason20242025!$B$3:$B$1315, "&lt;=" &amp; FU$1, DataRegularSeason20242025!$D$3:$D$1315, $A19)+SUMIFS(DataRegularSeason20242025!$AB$3:$AB$1315,DataRegularSeason20242025!$B$3:$B$1315, "&lt;=" &amp; FU$1, DataRegularSeason20242025!$E$3:$E$1315, $A19)</f>
        <v>27</v>
      </c>
      <c r="FV19">
        <f>SUMIFS(DataRegularSeason20242025!$AA$3:$AA$1315,DataRegularSeason20242025!$B$3:$B$1315, "&lt;=" &amp; FV$1, DataRegularSeason20242025!$D$3:$D$1315, $A19)+SUMIFS(DataRegularSeason20242025!$AB$3:$AB$1315,DataRegularSeason20242025!$B$3:$B$1315, "&lt;=" &amp; FV$1, DataRegularSeason20242025!$E$3:$E$1315, $A19)</f>
        <v>27</v>
      </c>
      <c r="FW19">
        <f>SUMIFS(DataRegularSeason20242025!$AA$3:$AA$1315,DataRegularSeason20242025!$B$3:$B$1315, "&lt;=" &amp; FW$1, DataRegularSeason20242025!$D$3:$D$1315, $A19)+SUMIFS(DataRegularSeason20242025!$AB$3:$AB$1315,DataRegularSeason20242025!$B$3:$B$1315, "&lt;=" &amp; FW$1, DataRegularSeason20242025!$E$3:$E$1315, $A19)</f>
        <v>27</v>
      </c>
      <c r="FX19">
        <f>SUMIFS(DataRegularSeason20242025!$AA$3:$AA$1315,DataRegularSeason20242025!$B$3:$B$1315, "&lt;=" &amp; FX$1, DataRegularSeason20242025!$D$3:$D$1315, $A19)+SUMIFS(DataRegularSeason20242025!$AB$3:$AB$1315,DataRegularSeason20242025!$B$3:$B$1315, "&lt;=" &amp; FX$1, DataRegularSeason20242025!$E$3:$E$1315, $A19)</f>
        <v>27</v>
      </c>
      <c r="FY19">
        <f>SUMIFS(DataRegularSeason20242025!$AA$3:$AA$1315,DataRegularSeason20242025!$B$3:$B$1315, "&lt;=" &amp; FY$1, DataRegularSeason20242025!$D$3:$D$1315, $A19)+SUMIFS(DataRegularSeason20242025!$AB$3:$AB$1315,DataRegularSeason20242025!$B$3:$B$1315, "&lt;=" &amp; FY$1, DataRegularSeason20242025!$E$3:$E$1315, $A19)</f>
        <v>27</v>
      </c>
      <c r="FZ19">
        <f>SUMIFS(DataRegularSeason20242025!$AA$3:$AA$1315,DataRegularSeason20242025!$B$3:$B$1315, "&lt;=" &amp; FZ$1, DataRegularSeason20242025!$D$3:$D$1315, $A19)+SUMIFS(DataRegularSeason20242025!$AB$3:$AB$1315,DataRegularSeason20242025!$B$3:$B$1315, "&lt;=" &amp; FZ$1, DataRegularSeason20242025!$E$3:$E$1315, $A19)</f>
        <v>27</v>
      </c>
      <c r="GA19">
        <f>SUMIFS(DataRegularSeason20242025!$AA$3:$AA$1315,DataRegularSeason20242025!$B$3:$B$1315, "&lt;=" &amp; GA$1, DataRegularSeason20242025!$D$3:$D$1315, $A19)+SUMIFS(DataRegularSeason20242025!$AB$3:$AB$1315,DataRegularSeason20242025!$B$3:$B$1315, "&lt;=" &amp; GA$1, DataRegularSeason20242025!$E$3:$E$1315, $A19)</f>
        <v>27</v>
      </c>
      <c r="GB19">
        <f>SUMIFS(DataRegularSeason20242025!$AA$3:$AA$1315,DataRegularSeason20242025!$B$3:$B$1315, "&lt;=" &amp; GB$1, DataRegularSeason20242025!$D$3:$D$1315, $A19)+SUMIFS(DataRegularSeason20242025!$AB$3:$AB$1315,DataRegularSeason20242025!$B$3:$B$1315, "&lt;=" &amp; GB$1, DataRegularSeason20242025!$E$3:$E$1315, $A19)</f>
        <v>27</v>
      </c>
      <c r="GC19">
        <f>SUMIFS(DataRegularSeason20242025!$AA$3:$AA$1315,DataRegularSeason20242025!$B$3:$B$1315, "&lt;=" &amp; GC$1, DataRegularSeason20242025!$D$3:$D$1315, $A19)+SUMIFS(DataRegularSeason20242025!$AB$3:$AB$1315,DataRegularSeason20242025!$B$3:$B$1315, "&lt;=" &amp; GC$1, DataRegularSeason20242025!$E$3:$E$1315, $A19)</f>
        <v>27</v>
      </c>
      <c r="GD19">
        <f>SUMIFS(DataRegularSeason20242025!$AA$3:$AA$1315,DataRegularSeason20242025!$B$3:$B$1315, "&lt;=" &amp; GD$1, DataRegularSeason20242025!$D$3:$D$1315, $A19)+SUMIFS(DataRegularSeason20242025!$AB$3:$AB$1315,DataRegularSeason20242025!$B$3:$B$1315, "&lt;=" &amp; GD$1, DataRegularSeason20242025!$E$3:$E$1315, $A19)</f>
        <v>27</v>
      </c>
      <c r="GE19">
        <f>SUMIFS(DataRegularSeason20242025!$AA$3:$AA$1315,DataRegularSeason20242025!$B$3:$B$1315, "&lt;=" &amp; GE$1, DataRegularSeason20242025!$D$3:$D$1315, $A19)+SUMIFS(DataRegularSeason20242025!$AB$3:$AB$1315,DataRegularSeason20242025!$B$3:$B$1315, "&lt;=" &amp; GE$1, DataRegularSeason20242025!$E$3:$E$1315, $A19)</f>
        <v>27</v>
      </c>
      <c r="GF19">
        <f>SUMIFS(DataRegularSeason20242025!$AA$3:$AA$1315,DataRegularSeason20242025!$B$3:$B$1315, "&lt;=" &amp; GF$1, DataRegularSeason20242025!$D$3:$D$1315, $A19)+SUMIFS(DataRegularSeason20242025!$AB$3:$AB$1315,DataRegularSeason20242025!$B$3:$B$1315, "&lt;=" &amp; GF$1, DataRegularSeason20242025!$E$3:$E$1315, $A19)</f>
        <v>27</v>
      </c>
      <c r="GG19">
        <f>SUMIFS(DataRegularSeason20242025!$AA$3:$AA$1315,DataRegularSeason20242025!$B$3:$B$1315, "&lt;=" &amp; GG$1, DataRegularSeason20242025!$D$3:$D$1315, $A19)+SUMIFS(DataRegularSeason20242025!$AB$3:$AB$1315,DataRegularSeason20242025!$B$3:$B$1315, "&lt;=" &amp; GG$1, DataRegularSeason20242025!$E$3:$E$1315, $A19)</f>
        <v>27</v>
      </c>
      <c r="GH19">
        <f>SUMIFS(DataRegularSeason20242025!$AA$3:$AA$1315,DataRegularSeason20242025!$B$3:$B$1315, "&lt;=" &amp; GH$1, DataRegularSeason20242025!$D$3:$D$1315, $A19)+SUMIFS(DataRegularSeason20242025!$AB$3:$AB$1315,DataRegularSeason20242025!$B$3:$B$1315, "&lt;=" &amp; GH$1, DataRegularSeason20242025!$E$3:$E$1315, $A19)</f>
        <v>27</v>
      </c>
      <c r="GI19">
        <f>SUMIFS(DataRegularSeason20242025!$AA$3:$AA$1315,DataRegularSeason20242025!$B$3:$B$1315, "&lt;=" &amp; GI$1, DataRegularSeason20242025!$D$3:$D$1315, $A19)+SUMIFS(DataRegularSeason20242025!$AB$3:$AB$1315,DataRegularSeason20242025!$B$3:$B$1315, "&lt;=" &amp; GI$1, DataRegularSeason20242025!$E$3:$E$1315, $A19)</f>
        <v>27</v>
      </c>
      <c r="GJ19">
        <f>SUMIFS(DataRegularSeason20242025!$AA$3:$AA$1315,DataRegularSeason20242025!$B$3:$B$1315, "&lt;=" &amp; GJ$1, DataRegularSeason20242025!$D$3:$D$1315, $A19)+SUMIFS(DataRegularSeason20242025!$AB$3:$AB$1315,DataRegularSeason20242025!$B$3:$B$1315, "&lt;=" &amp; GJ$1, DataRegularSeason20242025!$E$3:$E$1315, $A19)</f>
        <v>27</v>
      </c>
      <c r="GK19">
        <f>SUMIFS(DataRegularSeason20242025!$AA$3:$AA$1315,DataRegularSeason20242025!$B$3:$B$1315, "&lt;=" &amp; GK$1, DataRegularSeason20242025!$D$3:$D$1315, $A19)+SUMIFS(DataRegularSeason20242025!$AB$3:$AB$1315,DataRegularSeason20242025!$B$3:$B$1315, "&lt;=" &amp; GK$1, DataRegularSeason20242025!$E$3:$E$1315, $A19)</f>
        <v>27</v>
      </c>
      <c r="GL19">
        <f>SUMIFS(DataRegularSeason20242025!$AA$3:$AA$1315,DataRegularSeason20242025!$B$3:$B$1315, "&lt;=" &amp; GL$1, DataRegularSeason20242025!$D$3:$D$1315, $A19)+SUMIFS(DataRegularSeason20242025!$AB$3:$AB$1315,DataRegularSeason20242025!$B$3:$B$1315, "&lt;=" &amp; GL$1, DataRegularSeason20242025!$E$3:$E$1315, $A19)</f>
        <v>27</v>
      </c>
      <c r="GM19">
        <f>SUMIFS(DataRegularSeason20242025!$AA$3:$AA$1315,DataRegularSeason20242025!$B$3:$B$1315, "&lt;=" &amp; GM$1, DataRegularSeason20242025!$D$3:$D$1315, $A19)+SUMIFS(DataRegularSeason20242025!$AB$3:$AB$1315,DataRegularSeason20242025!$B$3:$B$1315, "&lt;=" &amp; GM$1, DataRegularSeason20242025!$E$3:$E$1315, $A19)</f>
        <v>27</v>
      </c>
      <c r="GN19">
        <f>SUMIFS(DataRegularSeason20242025!$AA$3:$AA$1315,DataRegularSeason20242025!$B$3:$B$1315, "&lt;=" &amp; GN$1, DataRegularSeason20242025!$D$3:$D$1315, $A19)+SUMIFS(DataRegularSeason20242025!$AB$3:$AB$1315,DataRegularSeason20242025!$B$3:$B$1315, "&lt;=" &amp; GN$1, DataRegularSeason20242025!$E$3:$E$1315, $A19)</f>
        <v>27</v>
      </c>
      <c r="GO19">
        <f>SUMIFS(DataRegularSeason20242025!$AA$3:$AA$1315,DataRegularSeason20242025!$B$3:$B$1315, "&lt;=" &amp; GO$1, DataRegularSeason20242025!$D$3:$D$1315, $A19)+SUMIFS(DataRegularSeason20242025!$AB$3:$AB$1315,DataRegularSeason20242025!$B$3:$B$1315, "&lt;=" &amp; GO$1, DataRegularSeason20242025!$E$3:$E$1315, $A19)</f>
        <v>27</v>
      </c>
      <c r="GP19">
        <f>SUMIFS(DataRegularSeason20242025!$AA$3:$AA$1315,DataRegularSeason20242025!$B$3:$B$1315, "&lt;=" &amp; GP$1, DataRegularSeason20242025!$D$3:$D$1315, $A19)+SUMIFS(DataRegularSeason20242025!$AB$3:$AB$1315,DataRegularSeason20242025!$B$3:$B$1315, "&lt;=" &amp; GP$1, DataRegularSeason20242025!$E$3:$E$1315, $A19)</f>
        <v>27</v>
      </c>
      <c r="GQ19">
        <f>SUMIFS(DataRegularSeason20242025!$AA$3:$AA$1315,DataRegularSeason20242025!$B$3:$B$1315, "&lt;=" &amp; GQ$1, DataRegularSeason20242025!$D$3:$D$1315, $A19)+SUMIFS(DataRegularSeason20242025!$AB$3:$AB$1315,DataRegularSeason20242025!$B$3:$B$1315, "&lt;=" &amp; GQ$1, DataRegularSeason20242025!$E$3:$E$1315, $A19)</f>
        <v>27</v>
      </c>
      <c r="GR19">
        <f>SUMIFS(DataRegularSeason20242025!$AA$3:$AA$1315,DataRegularSeason20242025!$B$3:$B$1315, "&lt;=" &amp; GR$1, DataRegularSeason20242025!$D$3:$D$1315, $A19)+SUMIFS(DataRegularSeason20242025!$AB$3:$AB$1315,DataRegularSeason20242025!$B$3:$B$1315, "&lt;=" &amp; GR$1, DataRegularSeason20242025!$E$3:$E$1315, $A19)</f>
        <v>27</v>
      </c>
      <c r="GS19">
        <f>SUMIFS(DataRegularSeason20242025!$AA$3:$AA$1315,DataRegularSeason20242025!$B$3:$B$1315, "&lt;=" &amp; GS$1, DataRegularSeason20242025!$D$3:$D$1315, $A19)+SUMIFS(DataRegularSeason20242025!$AB$3:$AB$1315,DataRegularSeason20242025!$B$3:$B$1315, "&lt;=" &amp; GS$1, DataRegularSeason20242025!$E$3:$E$1315, $A19)</f>
        <v>27</v>
      </c>
      <c r="GT19">
        <f>SUMIFS(DataRegularSeason20242025!$AA$3:$AA$1315,DataRegularSeason20242025!$B$3:$B$1315, "&lt;=" &amp; GT$1, DataRegularSeason20242025!$D$3:$D$1315, $A19)+SUMIFS(DataRegularSeason20242025!$AB$3:$AB$1315,DataRegularSeason20242025!$B$3:$B$1315, "&lt;=" &amp; GT$1, DataRegularSeason20242025!$E$3:$E$1315, $A19)</f>
        <v>27</v>
      </c>
      <c r="GU19">
        <f>SUMIFS(DataRegularSeason20242025!$AA$3:$AA$1315,DataRegularSeason20242025!$B$3:$B$1315, "&lt;=" &amp; GU$1, DataRegularSeason20242025!$D$3:$D$1315, $A19)+SUMIFS(DataRegularSeason20242025!$AB$3:$AB$1315,DataRegularSeason20242025!$B$3:$B$1315, "&lt;=" &amp; GU$1, DataRegularSeason20242025!$E$3:$E$1315, $A19)</f>
        <v>27</v>
      </c>
    </row>
    <row r="20" spans="1:203" x14ac:dyDescent="0.25">
      <c r="A20" t="s">
        <v>34</v>
      </c>
      <c r="B20" t="s">
        <v>97</v>
      </c>
      <c r="C20" t="s">
        <v>95</v>
      </c>
      <c r="D20">
        <f>SUMIFS(DataRegularSeason20242025!$AA$3:$AA$1315,DataRegularSeason20242025!$B$3:$B$1315, "&lt;=" &amp; D$1, DataRegularSeason20242025!$D$3:$D$1315, $A20)+SUMIFS(DataRegularSeason20242025!$AB$3:$AB$1315,DataRegularSeason20242025!$B$3:$B$1315, "&lt;=" &amp; D$1, DataRegularSeason20242025!$E$3:$E$1315, $A20)</f>
        <v>0</v>
      </c>
      <c r="E20">
        <f>SUMIFS(DataRegularSeason20242025!$AA$3:$AA$1315,DataRegularSeason20242025!$B$3:$B$1315, "&lt;=" &amp; E$1, DataRegularSeason20242025!$D$3:$D$1315, $A20)+SUMIFS(DataRegularSeason20242025!$AB$3:$AB$1315,DataRegularSeason20242025!$B$3:$B$1315, "&lt;=" &amp; E$1, DataRegularSeason20242025!$E$3:$E$1315, $A20)</f>
        <v>0</v>
      </c>
      <c r="F20">
        <f>SUMIFS(DataRegularSeason20242025!$AA$3:$AA$1315,DataRegularSeason20242025!$B$3:$B$1315, "&lt;=" &amp; F$1, DataRegularSeason20242025!$D$3:$D$1315, $A20)+SUMIFS(DataRegularSeason20242025!$AB$3:$AB$1315,DataRegularSeason20242025!$B$3:$B$1315, "&lt;=" &amp; F$1, DataRegularSeason20242025!$E$3:$E$1315, $A20)</f>
        <v>0</v>
      </c>
      <c r="G20">
        <f>SUMIFS(DataRegularSeason20242025!$AA$3:$AA$1315,DataRegularSeason20242025!$B$3:$B$1315, "&lt;=" &amp; G$1, DataRegularSeason20242025!$D$3:$D$1315, $A20)+SUMIFS(DataRegularSeason20242025!$AB$3:$AB$1315,DataRegularSeason20242025!$B$3:$B$1315, "&lt;=" &amp; G$1, DataRegularSeason20242025!$E$3:$E$1315, $A20)</f>
        <v>0</v>
      </c>
      <c r="H20">
        <f>SUMIFS(DataRegularSeason20242025!$AA$3:$AA$1315,DataRegularSeason20242025!$B$3:$B$1315, "&lt;=" &amp; H$1, DataRegularSeason20242025!$D$3:$D$1315, $A20)+SUMIFS(DataRegularSeason20242025!$AB$3:$AB$1315,DataRegularSeason20242025!$B$3:$B$1315, "&lt;=" &amp; H$1, DataRegularSeason20242025!$E$3:$E$1315, $A20)</f>
        <v>0</v>
      </c>
      <c r="I20">
        <f>SUMIFS(DataRegularSeason20242025!$AA$3:$AA$1315,DataRegularSeason20242025!$B$3:$B$1315, "&lt;=" &amp; I$1, DataRegularSeason20242025!$D$3:$D$1315, $A20)+SUMIFS(DataRegularSeason20242025!$AB$3:$AB$1315,DataRegularSeason20242025!$B$3:$B$1315, "&lt;=" &amp; I$1, DataRegularSeason20242025!$E$3:$E$1315, $A20)</f>
        <v>0</v>
      </c>
      <c r="J20">
        <f>SUMIFS(DataRegularSeason20242025!$AA$3:$AA$1315,DataRegularSeason20242025!$B$3:$B$1315, "&lt;=" &amp; J$1, DataRegularSeason20242025!$D$3:$D$1315, $A20)+SUMIFS(DataRegularSeason20242025!$AB$3:$AB$1315,DataRegularSeason20242025!$B$3:$B$1315, "&lt;=" &amp; J$1, DataRegularSeason20242025!$E$3:$E$1315, $A20)</f>
        <v>0</v>
      </c>
      <c r="K20">
        <f>SUMIFS(DataRegularSeason20242025!$AA$3:$AA$1315,DataRegularSeason20242025!$B$3:$B$1315, "&lt;=" &amp; K$1, DataRegularSeason20242025!$D$3:$D$1315, $A20)+SUMIFS(DataRegularSeason20242025!$AB$3:$AB$1315,DataRegularSeason20242025!$B$3:$B$1315, "&lt;=" &amp; K$1, DataRegularSeason20242025!$E$3:$E$1315, $A20)</f>
        <v>2</v>
      </c>
      <c r="L20">
        <f>SUMIFS(DataRegularSeason20242025!$AA$3:$AA$1315,DataRegularSeason20242025!$B$3:$B$1315, "&lt;=" &amp; L$1, DataRegularSeason20242025!$D$3:$D$1315, $A20)+SUMIFS(DataRegularSeason20242025!$AB$3:$AB$1315,DataRegularSeason20242025!$B$3:$B$1315, "&lt;=" &amp; L$1, DataRegularSeason20242025!$E$3:$E$1315, $A20)</f>
        <v>2</v>
      </c>
      <c r="M20">
        <f>SUMIFS(DataRegularSeason20242025!$AA$3:$AA$1315,DataRegularSeason20242025!$B$3:$B$1315, "&lt;=" &amp; M$1, DataRegularSeason20242025!$D$3:$D$1315, $A20)+SUMIFS(DataRegularSeason20242025!$AB$3:$AB$1315,DataRegularSeason20242025!$B$3:$B$1315, "&lt;=" &amp; M$1, DataRegularSeason20242025!$E$3:$E$1315, $A20)</f>
        <v>4</v>
      </c>
      <c r="N20">
        <f>SUMIFS(DataRegularSeason20242025!$AA$3:$AA$1315,DataRegularSeason20242025!$B$3:$B$1315, "&lt;=" &amp; N$1, DataRegularSeason20242025!$D$3:$D$1315, $A20)+SUMIFS(DataRegularSeason20242025!$AB$3:$AB$1315,DataRegularSeason20242025!$B$3:$B$1315, "&lt;=" &amp; N$1, DataRegularSeason20242025!$E$3:$E$1315, $A20)</f>
        <v>6</v>
      </c>
      <c r="O20">
        <f>SUMIFS(DataRegularSeason20242025!$AA$3:$AA$1315,DataRegularSeason20242025!$B$3:$B$1315, "&lt;=" &amp; O$1, DataRegularSeason20242025!$D$3:$D$1315, $A20)+SUMIFS(DataRegularSeason20242025!$AB$3:$AB$1315,DataRegularSeason20242025!$B$3:$B$1315, "&lt;=" &amp; O$1, DataRegularSeason20242025!$E$3:$E$1315, $A20)</f>
        <v>6</v>
      </c>
      <c r="P20">
        <f>SUMIFS(DataRegularSeason20242025!$AA$3:$AA$1315,DataRegularSeason20242025!$B$3:$B$1315, "&lt;=" &amp; P$1, DataRegularSeason20242025!$D$3:$D$1315, $A20)+SUMIFS(DataRegularSeason20242025!$AB$3:$AB$1315,DataRegularSeason20242025!$B$3:$B$1315, "&lt;=" &amp; P$1, DataRegularSeason20242025!$E$3:$E$1315, $A20)</f>
        <v>8</v>
      </c>
      <c r="Q20">
        <f>SUMIFS(DataRegularSeason20242025!$AA$3:$AA$1315,DataRegularSeason20242025!$B$3:$B$1315, "&lt;=" &amp; Q$1, DataRegularSeason20242025!$D$3:$D$1315, $A20)+SUMIFS(DataRegularSeason20242025!$AB$3:$AB$1315,DataRegularSeason20242025!$B$3:$B$1315, "&lt;=" &amp; Q$1, DataRegularSeason20242025!$E$3:$E$1315, $A20)</f>
        <v>8</v>
      </c>
      <c r="R20">
        <f>SUMIFS(DataRegularSeason20242025!$AA$3:$AA$1315,DataRegularSeason20242025!$B$3:$B$1315, "&lt;=" &amp; R$1, DataRegularSeason20242025!$D$3:$D$1315, $A20)+SUMIFS(DataRegularSeason20242025!$AB$3:$AB$1315,DataRegularSeason20242025!$B$3:$B$1315, "&lt;=" &amp; R$1, DataRegularSeason20242025!$E$3:$E$1315, $A20)</f>
        <v>8</v>
      </c>
      <c r="S20">
        <f>SUMIFS(DataRegularSeason20242025!$AA$3:$AA$1315,DataRegularSeason20242025!$B$3:$B$1315, "&lt;=" &amp; S$1, DataRegularSeason20242025!$D$3:$D$1315, $A20)+SUMIFS(DataRegularSeason20242025!$AB$3:$AB$1315,DataRegularSeason20242025!$B$3:$B$1315, "&lt;=" &amp; S$1, DataRegularSeason20242025!$E$3:$E$1315, $A20)</f>
        <v>8</v>
      </c>
      <c r="T20">
        <f>SUMIFS(DataRegularSeason20242025!$AA$3:$AA$1315,DataRegularSeason20242025!$B$3:$B$1315, "&lt;=" &amp; T$1, DataRegularSeason20242025!$D$3:$D$1315, $A20)+SUMIFS(DataRegularSeason20242025!$AB$3:$AB$1315,DataRegularSeason20242025!$B$3:$B$1315, "&lt;=" &amp; T$1, DataRegularSeason20242025!$E$3:$E$1315, $A20)</f>
        <v>10</v>
      </c>
      <c r="U20">
        <f>SUMIFS(DataRegularSeason20242025!$AA$3:$AA$1315,DataRegularSeason20242025!$B$3:$B$1315, "&lt;=" &amp; U$1, DataRegularSeason20242025!$D$3:$D$1315, $A20)+SUMIFS(DataRegularSeason20242025!$AB$3:$AB$1315,DataRegularSeason20242025!$B$3:$B$1315, "&lt;=" &amp; U$1, DataRegularSeason20242025!$E$3:$E$1315, $A20)</f>
        <v>10</v>
      </c>
      <c r="V20">
        <f>SUMIFS(DataRegularSeason20242025!$AA$3:$AA$1315,DataRegularSeason20242025!$B$3:$B$1315, "&lt;=" &amp; V$1, DataRegularSeason20242025!$D$3:$D$1315, $A20)+SUMIFS(DataRegularSeason20242025!$AB$3:$AB$1315,DataRegularSeason20242025!$B$3:$B$1315, "&lt;=" &amp; V$1, DataRegularSeason20242025!$E$3:$E$1315, $A20)</f>
        <v>10</v>
      </c>
      <c r="W20">
        <f>SUMIFS(DataRegularSeason20242025!$AA$3:$AA$1315,DataRegularSeason20242025!$B$3:$B$1315, "&lt;=" &amp; W$1, DataRegularSeason20242025!$D$3:$D$1315, $A20)+SUMIFS(DataRegularSeason20242025!$AB$3:$AB$1315,DataRegularSeason20242025!$B$3:$B$1315, "&lt;=" &amp; W$1, DataRegularSeason20242025!$E$3:$E$1315, $A20)</f>
        <v>10</v>
      </c>
      <c r="X20">
        <f>SUMIFS(DataRegularSeason20242025!$AA$3:$AA$1315,DataRegularSeason20242025!$B$3:$B$1315, "&lt;=" &amp; X$1, DataRegularSeason20242025!$D$3:$D$1315, $A20)+SUMIFS(DataRegularSeason20242025!$AB$3:$AB$1315,DataRegularSeason20242025!$B$3:$B$1315, "&lt;=" &amp; X$1, DataRegularSeason20242025!$E$3:$E$1315, $A20)</f>
        <v>10</v>
      </c>
      <c r="Y20">
        <f>SUMIFS(DataRegularSeason20242025!$AA$3:$AA$1315,DataRegularSeason20242025!$B$3:$B$1315, "&lt;=" &amp; Y$1, DataRegularSeason20242025!$D$3:$D$1315, $A20)+SUMIFS(DataRegularSeason20242025!$AB$3:$AB$1315,DataRegularSeason20242025!$B$3:$B$1315, "&lt;=" &amp; Y$1, DataRegularSeason20242025!$E$3:$E$1315, $A20)</f>
        <v>12</v>
      </c>
      <c r="Z20">
        <f>SUMIFS(DataRegularSeason20242025!$AA$3:$AA$1315,DataRegularSeason20242025!$B$3:$B$1315, "&lt;=" &amp; Z$1, DataRegularSeason20242025!$D$3:$D$1315, $A20)+SUMIFS(DataRegularSeason20242025!$AB$3:$AB$1315,DataRegularSeason20242025!$B$3:$B$1315, "&lt;=" &amp; Z$1, DataRegularSeason20242025!$E$3:$E$1315, $A20)</f>
        <v>12</v>
      </c>
      <c r="AA20">
        <f>SUMIFS(DataRegularSeason20242025!$AA$3:$AA$1315,DataRegularSeason20242025!$B$3:$B$1315, "&lt;=" &amp; AA$1, DataRegularSeason20242025!$D$3:$D$1315, $A20)+SUMIFS(DataRegularSeason20242025!$AB$3:$AB$1315,DataRegularSeason20242025!$B$3:$B$1315, "&lt;=" &amp; AA$1, DataRegularSeason20242025!$E$3:$E$1315, $A20)</f>
        <v>14</v>
      </c>
      <c r="AB20">
        <f>SUMIFS(DataRegularSeason20242025!$AA$3:$AA$1315,DataRegularSeason20242025!$B$3:$B$1315, "&lt;=" &amp; AB$1, DataRegularSeason20242025!$D$3:$D$1315, $A20)+SUMIFS(DataRegularSeason20242025!$AB$3:$AB$1315,DataRegularSeason20242025!$B$3:$B$1315, "&lt;=" &amp; AB$1, DataRegularSeason20242025!$E$3:$E$1315, $A20)</f>
        <v>14</v>
      </c>
      <c r="AC20">
        <f>SUMIFS(DataRegularSeason20242025!$AA$3:$AA$1315,DataRegularSeason20242025!$B$3:$B$1315, "&lt;=" &amp; AC$1, DataRegularSeason20242025!$D$3:$D$1315, $A20)+SUMIFS(DataRegularSeason20242025!$AB$3:$AB$1315,DataRegularSeason20242025!$B$3:$B$1315, "&lt;=" &amp; AC$1, DataRegularSeason20242025!$E$3:$E$1315, $A20)</f>
        <v>14</v>
      </c>
      <c r="AD20">
        <f>SUMIFS(DataRegularSeason20242025!$AA$3:$AA$1315,DataRegularSeason20242025!$B$3:$B$1315, "&lt;=" &amp; AD$1, DataRegularSeason20242025!$D$3:$D$1315, $A20)+SUMIFS(DataRegularSeason20242025!$AB$3:$AB$1315,DataRegularSeason20242025!$B$3:$B$1315, "&lt;=" &amp; AD$1, DataRegularSeason20242025!$E$3:$E$1315, $A20)</f>
        <v>14</v>
      </c>
      <c r="AE20">
        <f>SUMIFS(DataRegularSeason20242025!$AA$3:$AA$1315,DataRegularSeason20242025!$B$3:$B$1315, "&lt;=" &amp; AE$1, DataRegularSeason20242025!$D$3:$D$1315, $A20)+SUMIFS(DataRegularSeason20242025!$AB$3:$AB$1315,DataRegularSeason20242025!$B$3:$B$1315, "&lt;=" &amp; AE$1, DataRegularSeason20242025!$E$3:$E$1315, $A20)</f>
        <v>14</v>
      </c>
      <c r="AF20">
        <f>SUMIFS(DataRegularSeason20242025!$AA$3:$AA$1315,DataRegularSeason20242025!$B$3:$B$1315, "&lt;=" &amp; AF$1, DataRegularSeason20242025!$D$3:$D$1315, $A20)+SUMIFS(DataRegularSeason20242025!$AB$3:$AB$1315,DataRegularSeason20242025!$B$3:$B$1315, "&lt;=" &amp; AF$1, DataRegularSeason20242025!$E$3:$E$1315, $A20)</f>
        <v>14</v>
      </c>
      <c r="AG20">
        <f>SUMIFS(DataRegularSeason20242025!$AA$3:$AA$1315,DataRegularSeason20242025!$B$3:$B$1315, "&lt;=" &amp; AG$1, DataRegularSeason20242025!$D$3:$D$1315, $A20)+SUMIFS(DataRegularSeason20242025!$AB$3:$AB$1315,DataRegularSeason20242025!$B$3:$B$1315, "&lt;=" &amp; AG$1, DataRegularSeason20242025!$E$3:$E$1315, $A20)</f>
        <v>14</v>
      </c>
      <c r="AH20">
        <f>SUMIFS(DataRegularSeason20242025!$AA$3:$AA$1315,DataRegularSeason20242025!$B$3:$B$1315, "&lt;=" &amp; AH$1, DataRegularSeason20242025!$D$3:$D$1315, $A20)+SUMIFS(DataRegularSeason20242025!$AB$3:$AB$1315,DataRegularSeason20242025!$B$3:$B$1315, "&lt;=" &amp; AH$1, DataRegularSeason20242025!$E$3:$E$1315, $A20)</f>
        <v>14</v>
      </c>
      <c r="AI20">
        <f>SUMIFS(DataRegularSeason20242025!$AA$3:$AA$1315,DataRegularSeason20242025!$B$3:$B$1315, "&lt;=" &amp; AI$1, DataRegularSeason20242025!$D$3:$D$1315, $A20)+SUMIFS(DataRegularSeason20242025!$AB$3:$AB$1315,DataRegularSeason20242025!$B$3:$B$1315, "&lt;=" &amp; AI$1, DataRegularSeason20242025!$E$3:$E$1315, $A20)</f>
        <v>14</v>
      </c>
      <c r="AJ20">
        <f>SUMIFS(DataRegularSeason20242025!$AA$3:$AA$1315,DataRegularSeason20242025!$B$3:$B$1315, "&lt;=" &amp; AJ$1, DataRegularSeason20242025!$D$3:$D$1315, $A20)+SUMIFS(DataRegularSeason20242025!$AB$3:$AB$1315,DataRegularSeason20242025!$B$3:$B$1315, "&lt;=" &amp; AJ$1, DataRegularSeason20242025!$E$3:$E$1315, $A20)</f>
        <v>14</v>
      </c>
      <c r="AK20">
        <f>SUMIFS(DataRegularSeason20242025!$AA$3:$AA$1315,DataRegularSeason20242025!$B$3:$B$1315, "&lt;=" &amp; AK$1, DataRegularSeason20242025!$D$3:$D$1315, $A20)+SUMIFS(DataRegularSeason20242025!$AB$3:$AB$1315,DataRegularSeason20242025!$B$3:$B$1315, "&lt;=" &amp; AK$1, DataRegularSeason20242025!$E$3:$E$1315, $A20)</f>
        <v>14</v>
      </c>
      <c r="AL20">
        <f>SUMIFS(DataRegularSeason20242025!$AA$3:$AA$1315,DataRegularSeason20242025!$B$3:$B$1315, "&lt;=" &amp; AL$1, DataRegularSeason20242025!$D$3:$D$1315, $A20)+SUMIFS(DataRegularSeason20242025!$AB$3:$AB$1315,DataRegularSeason20242025!$B$3:$B$1315, "&lt;=" &amp; AL$1, DataRegularSeason20242025!$E$3:$E$1315, $A20)</f>
        <v>14</v>
      </c>
      <c r="AM20">
        <f>SUMIFS(DataRegularSeason20242025!$AA$3:$AA$1315,DataRegularSeason20242025!$B$3:$B$1315, "&lt;=" &amp; AM$1, DataRegularSeason20242025!$D$3:$D$1315, $A20)+SUMIFS(DataRegularSeason20242025!$AB$3:$AB$1315,DataRegularSeason20242025!$B$3:$B$1315, "&lt;=" &amp; AM$1, DataRegularSeason20242025!$E$3:$E$1315, $A20)</f>
        <v>16</v>
      </c>
      <c r="AN20">
        <f>SUMIFS(DataRegularSeason20242025!$AA$3:$AA$1315,DataRegularSeason20242025!$B$3:$B$1315, "&lt;=" &amp; AN$1, DataRegularSeason20242025!$D$3:$D$1315, $A20)+SUMIFS(DataRegularSeason20242025!$AB$3:$AB$1315,DataRegularSeason20242025!$B$3:$B$1315, "&lt;=" &amp; AN$1, DataRegularSeason20242025!$E$3:$E$1315, $A20)</f>
        <v>16</v>
      </c>
      <c r="AO20">
        <f>SUMIFS(DataRegularSeason20242025!$AA$3:$AA$1315,DataRegularSeason20242025!$B$3:$B$1315, "&lt;=" &amp; AO$1, DataRegularSeason20242025!$D$3:$D$1315, $A20)+SUMIFS(DataRegularSeason20242025!$AB$3:$AB$1315,DataRegularSeason20242025!$B$3:$B$1315, "&lt;=" &amp; AO$1, DataRegularSeason20242025!$E$3:$E$1315, $A20)</f>
        <v>16</v>
      </c>
      <c r="AP20">
        <f>SUMIFS(DataRegularSeason20242025!$AA$3:$AA$1315,DataRegularSeason20242025!$B$3:$B$1315, "&lt;=" &amp; AP$1, DataRegularSeason20242025!$D$3:$D$1315, $A20)+SUMIFS(DataRegularSeason20242025!$AB$3:$AB$1315,DataRegularSeason20242025!$B$3:$B$1315, "&lt;=" &amp; AP$1, DataRegularSeason20242025!$E$3:$E$1315, $A20)</f>
        <v>16</v>
      </c>
      <c r="AQ20">
        <f>SUMIFS(DataRegularSeason20242025!$AA$3:$AA$1315,DataRegularSeason20242025!$B$3:$B$1315, "&lt;=" &amp; AQ$1, DataRegularSeason20242025!$D$3:$D$1315, $A20)+SUMIFS(DataRegularSeason20242025!$AB$3:$AB$1315,DataRegularSeason20242025!$B$3:$B$1315, "&lt;=" &amp; AQ$1, DataRegularSeason20242025!$E$3:$E$1315, $A20)</f>
        <v>18</v>
      </c>
      <c r="AR20">
        <f>SUMIFS(DataRegularSeason20242025!$AA$3:$AA$1315,DataRegularSeason20242025!$B$3:$B$1315, "&lt;=" &amp; AR$1, DataRegularSeason20242025!$D$3:$D$1315, $A20)+SUMIFS(DataRegularSeason20242025!$AB$3:$AB$1315,DataRegularSeason20242025!$B$3:$B$1315, "&lt;=" &amp; AR$1, DataRegularSeason20242025!$E$3:$E$1315, $A20)</f>
        <v>18</v>
      </c>
      <c r="AS20">
        <f>SUMIFS(DataRegularSeason20242025!$AA$3:$AA$1315,DataRegularSeason20242025!$B$3:$B$1315, "&lt;=" &amp; AS$1, DataRegularSeason20242025!$D$3:$D$1315, $A20)+SUMIFS(DataRegularSeason20242025!$AB$3:$AB$1315,DataRegularSeason20242025!$B$3:$B$1315, "&lt;=" &amp; AS$1, DataRegularSeason20242025!$E$3:$E$1315, $A20)</f>
        <v>18</v>
      </c>
      <c r="AT20">
        <f>SUMIFS(DataRegularSeason20242025!$AA$3:$AA$1315,DataRegularSeason20242025!$B$3:$B$1315, "&lt;=" &amp; AT$1, DataRegularSeason20242025!$D$3:$D$1315, $A20)+SUMIFS(DataRegularSeason20242025!$AB$3:$AB$1315,DataRegularSeason20242025!$B$3:$B$1315, "&lt;=" &amp; AT$1, DataRegularSeason20242025!$E$3:$E$1315, $A20)</f>
        <v>20</v>
      </c>
      <c r="AU20">
        <f>SUMIFS(DataRegularSeason20242025!$AA$3:$AA$1315,DataRegularSeason20242025!$B$3:$B$1315, "&lt;=" &amp; AU$1, DataRegularSeason20242025!$D$3:$D$1315, $A20)+SUMIFS(DataRegularSeason20242025!$AB$3:$AB$1315,DataRegularSeason20242025!$B$3:$B$1315, "&lt;=" &amp; AU$1, DataRegularSeason20242025!$E$3:$E$1315, $A20)</f>
        <v>20</v>
      </c>
      <c r="AV20">
        <f>SUMIFS(DataRegularSeason20242025!$AA$3:$AA$1315,DataRegularSeason20242025!$B$3:$B$1315, "&lt;=" &amp; AV$1, DataRegularSeason20242025!$D$3:$D$1315, $A20)+SUMIFS(DataRegularSeason20242025!$AB$3:$AB$1315,DataRegularSeason20242025!$B$3:$B$1315, "&lt;=" &amp; AV$1, DataRegularSeason20242025!$E$3:$E$1315, $A20)</f>
        <v>22</v>
      </c>
      <c r="AW20">
        <f>SUMIFS(DataRegularSeason20242025!$AA$3:$AA$1315,DataRegularSeason20242025!$B$3:$B$1315, "&lt;=" &amp; AW$1, DataRegularSeason20242025!$D$3:$D$1315, $A20)+SUMIFS(DataRegularSeason20242025!$AB$3:$AB$1315,DataRegularSeason20242025!$B$3:$B$1315, "&lt;=" &amp; AW$1, DataRegularSeason20242025!$E$3:$E$1315, $A20)</f>
        <v>22</v>
      </c>
      <c r="AX20">
        <f>SUMIFS(DataRegularSeason20242025!$AA$3:$AA$1315,DataRegularSeason20242025!$B$3:$B$1315, "&lt;=" &amp; AX$1, DataRegularSeason20242025!$D$3:$D$1315, $A20)+SUMIFS(DataRegularSeason20242025!$AB$3:$AB$1315,DataRegularSeason20242025!$B$3:$B$1315, "&lt;=" &amp; AX$1, DataRegularSeason20242025!$E$3:$E$1315, $A20)</f>
        <v>22</v>
      </c>
      <c r="AY20">
        <f>SUMIFS(DataRegularSeason20242025!$AA$3:$AA$1315,DataRegularSeason20242025!$B$3:$B$1315, "&lt;=" &amp; AY$1, DataRegularSeason20242025!$D$3:$D$1315, $A20)+SUMIFS(DataRegularSeason20242025!$AB$3:$AB$1315,DataRegularSeason20242025!$B$3:$B$1315, "&lt;=" &amp; AY$1, DataRegularSeason20242025!$E$3:$E$1315, $A20)</f>
        <v>22</v>
      </c>
      <c r="AZ20">
        <f>SUMIFS(DataRegularSeason20242025!$AA$3:$AA$1315,DataRegularSeason20242025!$B$3:$B$1315, "&lt;=" &amp; AZ$1, DataRegularSeason20242025!$D$3:$D$1315, $A20)+SUMIFS(DataRegularSeason20242025!$AB$3:$AB$1315,DataRegularSeason20242025!$B$3:$B$1315, "&lt;=" &amp; AZ$1, DataRegularSeason20242025!$E$3:$E$1315, $A20)</f>
        <v>24</v>
      </c>
      <c r="BA20">
        <f>SUMIFS(DataRegularSeason20242025!$AA$3:$AA$1315,DataRegularSeason20242025!$B$3:$B$1315, "&lt;=" &amp; BA$1, DataRegularSeason20242025!$D$3:$D$1315, $A20)+SUMIFS(DataRegularSeason20242025!$AB$3:$AB$1315,DataRegularSeason20242025!$B$3:$B$1315, "&lt;=" &amp; BA$1, DataRegularSeason20242025!$E$3:$E$1315, $A20)</f>
        <v>24</v>
      </c>
      <c r="BB20">
        <f>SUMIFS(DataRegularSeason20242025!$AA$3:$AA$1315,DataRegularSeason20242025!$B$3:$B$1315, "&lt;=" &amp; BB$1, DataRegularSeason20242025!$D$3:$D$1315, $A20)+SUMIFS(DataRegularSeason20242025!$AB$3:$AB$1315,DataRegularSeason20242025!$B$3:$B$1315, "&lt;=" &amp; BB$1, DataRegularSeason20242025!$E$3:$E$1315, $A20)</f>
        <v>24</v>
      </c>
      <c r="BC20">
        <f>SUMIFS(DataRegularSeason20242025!$AA$3:$AA$1315,DataRegularSeason20242025!$B$3:$B$1315, "&lt;=" &amp; BC$1, DataRegularSeason20242025!$D$3:$D$1315, $A20)+SUMIFS(DataRegularSeason20242025!$AB$3:$AB$1315,DataRegularSeason20242025!$B$3:$B$1315, "&lt;=" &amp; BC$1, DataRegularSeason20242025!$E$3:$E$1315, $A20)</f>
        <v>24</v>
      </c>
      <c r="BD20">
        <f>SUMIFS(DataRegularSeason20242025!$AA$3:$AA$1315,DataRegularSeason20242025!$B$3:$B$1315, "&lt;=" &amp; BD$1, DataRegularSeason20242025!$D$3:$D$1315, $A20)+SUMIFS(DataRegularSeason20242025!$AB$3:$AB$1315,DataRegularSeason20242025!$B$3:$B$1315, "&lt;=" &amp; BD$1, DataRegularSeason20242025!$E$3:$E$1315, $A20)</f>
        <v>24</v>
      </c>
      <c r="BE20">
        <f>SUMIFS(DataRegularSeason20242025!$AA$3:$AA$1315,DataRegularSeason20242025!$B$3:$B$1315, "&lt;=" &amp; BE$1, DataRegularSeason20242025!$D$3:$D$1315, $A20)+SUMIFS(DataRegularSeason20242025!$AB$3:$AB$1315,DataRegularSeason20242025!$B$3:$B$1315, "&lt;=" &amp; BE$1, DataRegularSeason20242025!$E$3:$E$1315, $A20)</f>
        <v>24</v>
      </c>
      <c r="BF20">
        <f>SUMIFS(DataRegularSeason20242025!$AA$3:$AA$1315,DataRegularSeason20242025!$B$3:$B$1315, "&lt;=" &amp; BF$1, DataRegularSeason20242025!$D$3:$D$1315, $A20)+SUMIFS(DataRegularSeason20242025!$AB$3:$AB$1315,DataRegularSeason20242025!$B$3:$B$1315, "&lt;=" &amp; BF$1, DataRegularSeason20242025!$E$3:$E$1315, $A20)</f>
        <v>24</v>
      </c>
      <c r="BG20">
        <f>SUMIFS(DataRegularSeason20242025!$AA$3:$AA$1315,DataRegularSeason20242025!$B$3:$B$1315, "&lt;=" &amp; BG$1, DataRegularSeason20242025!$D$3:$D$1315, $A20)+SUMIFS(DataRegularSeason20242025!$AB$3:$AB$1315,DataRegularSeason20242025!$B$3:$B$1315, "&lt;=" &amp; BG$1, DataRegularSeason20242025!$E$3:$E$1315, $A20)</f>
        <v>24</v>
      </c>
      <c r="BH20">
        <f>SUMIFS(DataRegularSeason20242025!$AA$3:$AA$1315,DataRegularSeason20242025!$B$3:$B$1315, "&lt;=" &amp; BH$1, DataRegularSeason20242025!$D$3:$D$1315, $A20)+SUMIFS(DataRegularSeason20242025!$AB$3:$AB$1315,DataRegularSeason20242025!$B$3:$B$1315, "&lt;=" &amp; BH$1, DataRegularSeason20242025!$E$3:$E$1315, $A20)</f>
        <v>24</v>
      </c>
      <c r="BI20">
        <f>SUMIFS(DataRegularSeason20242025!$AA$3:$AA$1315,DataRegularSeason20242025!$B$3:$B$1315, "&lt;=" &amp; BI$1, DataRegularSeason20242025!$D$3:$D$1315, $A20)+SUMIFS(DataRegularSeason20242025!$AB$3:$AB$1315,DataRegularSeason20242025!$B$3:$B$1315, "&lt;=" &amp; BI$1, DataRegularSeason20242025!$E$3:$E$1315, $A20)</f>
        <v>24</v>
      </c>
      <c r="BJ20">
        <f>SUMIFS(DataRegularSeason20242025!$AA$3:$AA$1315,DataRegularSeason20242025!$B$3:$B$1315, "&lt;=" &amp; BJ$1, DataRegularSeason20242025!$D$3:$D$1315, $A20)+SUMIFS(DataRegularSeason20242025!$AB$3:$AB$1315,DataRegularSeason20242025!$B$3:$B$1315, "&lt;=" &amp; BJ$1, DataRegularSeason20242025!$E$3:$E$1315, $A20)</f>
        <v>24</v>
      </c>
      <c r="BK20">
        <f>SUMIFS(DataRegularSeason20242025!$AA$3:$AA$1315,DataRegularSeason20242025!$B$3:$B$1315, "&lt;=" &amp; BK$1, DataRegularSeason20242025!$D$3:$D$1315, $A20)+SUMIFS(DataRegularSeason20242025!$AB$3:$AB$1315,DataRegularSeason20242025!$B$3:$B$1315, "&lt;=" &amp; BK$1, DataRegularSeason20242025!$E$3:$E$1315, $A20)</f>
        <v>24</v>
      </c>
      <c r="BL20">
        <f>SUMIFS(DataRegularSeason20242025!$AA$3:$AA$1315,DataRegularSeason20242025!$B$3:$B$1315, "&lt;=" &amp; BL$1, DataRegularSeason20242025!$D$3:$D$1315, $A20)+SUMIFS(DataRegularSeason20242025!$AB$3:$AB$1315,DataRegularSeason20242025!$B$3:$B$1315, "&lt;=" &amp; BL$1, DataRegularSeason20242025!$E$3:$E$1315, $A20)</f>
        <v>24</v>
      </c>
      <c r="BM20">
        <f>SUMIFS(DataRegularSeason20242025!$AA$3:$AA$1315,DataRegularSeason20242025!$B$3:$B$1315, "&lt;=" &amp; BM$1, DataRegularSeason20242025!$D$3:$D$1315, $A20)+SUMIFS(DataRegularSeason20242025!$AB$3:$AB$1315,DataRegularSeason20242025!$B$3:$B$1315, "&lt;=" &amp; BM$1, DataRegularSeason20242025!$E$3:$E$1315, $A20)</f>
        <v>24</v>
      </c>
      <c r="BN20">
        <f>SUMIFS(DataRegularSeason20242025!$AA$3:$AA$1315,DataRegularSeason20242025!$B$3:$B$1315, "&lt;=" &amp; BN$1, DataRegularSeason20242025!$D$3:$D$1315, $A20)+SUMIFS(DataRegularSeason20242025!$AB$3:$AB$1315,DataRegularSeason20242025!$B$3:$B$1315, "&lt;=" &amp; BN$1, DataRegularSeason20242025!$E$3:$E$1315, $A20)</f>
        <v>24</v>
      </c>
      <c r="BO20">
        <f>SUMIFS(DataRegularSeason20242025!$AA$3:$AA$1315,DataRegularSeason20242025!$B$3:$B$1315, "&lt;=" &amp; BO$1, DataRegularSeason20242025!$D$3:$D$1315, $A20)+SUMIFS(DataRegularSeason20242025!$AB$3:$AB$1315,DataRegularSeason20242025!$B$3:$B$1315, "&lt;=" &amp; BO$1, DataRegularSeason20242025!$E$3:$E$1315, $A20)</f>
        <v>24</v>
      </c>
      <c r="BP20">
        <f>SUMIFS(DataRegularSeason20242025!$AA$3:$AA$1315,DataRegularSeason20242025!$B$3:$B$1315, "&lt;=" &amp; BP$1, DataRegularSeason20242025!$D$3:$D$1315, $A20)+SUMIFS(DataRegularSeason20242025!$AB$3:$AB$1315,DataRegularSeason20242025!$B$3:$B$1315, "&lt;=" &amp; BP$1, DataRegularSeason20242025!$E$3:$E$1315, $A20)</f>
        <v>24</v>
      </c>
      <c r="BQ20">
        <f>SUMIFS(DataRegularSeason20242025!$AA$3:$AA$1315,DataRegularSeason20242025!$B$3:$B$1315, "&lt;=" &amp; BQ$1, DataRegularSeason20242025!$D$3:$D$1315, $A20)+SUMIFS(DataRegularSeason20242025!$AB$3:$AB$1315,DataRegularSeason20242025!$B$3:$B$1315, "&lt;=" &amp; BQ$1, DataRegularSeason20242025!$E$3:$E$1315, $A20)</f>
        <v>24</v>
      </c>
      <c r="BR20">
        <f>SUMIFS(DataRegularSeason20242025!$AA$3:$AA$1315,DataRegularSeason20242025!$B$3:$B$1315, "&lt;=" &amp; BR$1, DataRegularSeason20242025!$D$3:$D$1315, $A20)+SUMIFS(DataRegularSeason20242025!$AB$3:$AB$1315,DataRegularSeason20242025!$B$3:$B$1315, "&lt;=" &amp; BR$1, DataRegularSeason20242025!$E$3:$E$1315, $A20)</f>
        <v>24</v>
      </c>
      <c r="BS20">
        <f>SUMIFS(DataRegularSeason20242025!$AA$3:$AA$1315,DataRegularSeason20242025!$B$3:$B$1315, "&lt;=" &amp; BS$1, DataRegularSeason20242025!$D$3:$D$1315, $A20)+SUMIFS(DataRegularSeason20242025!$AB$3:$AB$1315,DataRegularSeason20242025!$B$3:$B$1315, "&lt;=" &amp; BS$1, DataRegularSeason20242025!$E$3:$E$1315, $A20)</f>
        <v>24</v>
      </c>
      <c r="BT20">
        <f>SUMIFS(DataRegularSeason20242025!$AA$3:$AA$1315,DataRegularSeason20242025!$B$3:$B$1315, "&lt;=" &amp; BT$1, DataRegularSeason20242025!$D$3:$D$1315, $A20)+SUMIFS(DataRegularSeason20242025!$AB$3:$AB$1315,DataRegularSeason20242025!$B$3:$B$1315, "&lt;=" &amp; BT$1, DataRegularSeason20242025!$E$3:$E$1315, $A20)</f>
        <v>24</v>
      </c>
      <c r="BU20">
        <f>SUMIFS(DataRegularSeason20242025!$AA$3:$AA$1315,DataRegularSeason20242025!$B$3:$B$1315, "&lt;=" &amp; BU$1, DataRegularSeason20242025!$D$3:$D$1315, $A20)+SUMIFS(DataRegularSeason20242025!$AB$3:$AB$1315,DataRegularSeason20242025!$B$3:$B$1315, "&lt;=" &amp; BU$1, DataRegularSeason20242025!$E$3:$E$1315, $A20)</f>
        <v>24</v>
      </c>
      <c r="BV20">
        <f>SUMIFS(DataRegularSeason20242025!$AA$3:$AA$1315,DataRegularSeason20242025!$B$3:$B$1315, "&lt;=" &amp; BV$1, DataRegularSeason20242025!$D$3:$D$1315, $A20)+SUMIFS(DataRegularSeason20242025!$AB$3:$AB$1315,DataRegularSeason20242025!$B$3:$B$1315, "&lt;=" &amp; BV$1, DataRegularSeason20242025!$E$3:$E$1315, $A20)</f>
        <v>24</v>
      </c>
      <c r="BW20">
        <f>SUMIFS(DataRegularSeason20242025!$AA$3:$AA$1315,DataRegularSeason20242025!$B$3:$B$1315, "&lt;=" &amp; BW$1, DataRegularSeason20242025!$D$3:$D$1315, $A20)+SUMIFS(DataRegularSeason20242025!$AB$3:$AB$1315,DataRegularSeason20242025!$B$3:$B$1315, "&lt;=" &amp; BW$1, DataRegularSeason20242025!$E$3:$E$1315, $A20)</f>
        <v>24</v>
      </c>
      <c r="BX20">
        <f>SUMIFS(DataRegularSeason20242025!$AA$3:$AA$1315,DataRegularSeason20242025!$B$3:$B$1315, "&lt;=" &amp; BX$1, DataRegularSeason20242025!$D$3:$D$1315, $A20)+SUMIFS(DataRegularSeason20242025!$AB$3:$AB$1315,DataRegularSeason20242025!$B$3:$B$1315, "&lt;=" &amp; BX$1, DataRegularSeason20242025!$E$3:$E$1315, $A20)</f>
        <v>24</v>
      </c>
      <c r="BY20">
        <f>SUMIFS(DataRegularSeason20242025!$AA$3:$AA$1315,DataRegularSeason20242025!$B$3:$B$1315, "&lt;=" &amp; BY$1, DataRegularSeason20242025!$D$3:$D$1315, $A20)+SUMIFS(DataRegularSeason20242025!$AB$3:$AB$1315,DataRegularSeason20242025!$B$3:$B$1315, "&lt;=" &amp; BY$1, DataRegularSeason20242025!$E$3:$E$1315, $A20)</f>
        <v>24</v>
      </c>
      <c r="BZ20">
        <f>SUMIFS(DataRegularSeason20242025!$AA$3:$AA$1315,DataRegularSeason20242025!$B$3:$B$1315, "&lt;=" &amp; BZ$1, DataRegularSeason20242025!$D$3:$D$1315, $A20)+SUMIFS(DataRegularSeason20242025!$AB$3:$AB$1315,DataRegularSeason20242025!$B$3:$B$1315, "&lt;=" &amp; BZ$1, DataRegularSeason20242025!$E$3:$E$1315, $A20)</f>
        <v>24</v>
      </c>
      <c r="CA20">
        <f>SUMIFS(DataRegularSeason20242025!$AA$3:$AA$1315,DataRegularSeason20242025!$B$3:$B$1315, "&lt;=" &amp; CA$1, DataRegularSeason20242025!$D$3:$D$1315, $A20)+SUMIFS(DataRegularSeason20242025!$AB$3:$AB$1315,DataRegularSeason20242025!$B$3:$B$1315, "&lt;=" &amp; CA$1, DataRegularSeason20242025!$E$3:$E$1315, $A20)</f>
        <v>24</v>
      </c>
      <c r="CB20">
        <f>SUMIFS(DataRegularSeason20242025!$AA$3:$AA$1315,DataRegularSeason20242025!$B$3:$B$1315, "&lt;=" &amp; CB$1, DataRegularSeason20242025!$D$3:$D$1315, $A20)+SUMIFS(DataRegularSeason20242025!$AB$3:$AB$1315,DataRegularSeason20242025!$B$3:$B$1315, "&lt;=" &amp; CB$1, DataRegularSeason20242025!$E$3:$E$1315, $A20)</f>
        <v>24</v>
      </c>
      <c r="CC20">
        <f>SUMIFS(DataRegularSeason20242025!$AA$3:$AA$1315,DataRegularSeason20242025!$B$3:$B$1315, "&lt;=" &amp; CC$1, DataRegularSeason20242025!$D$3:$D$1315, $A20)+SUMIFS(DataRegularSeason20242025!$AB$3:$AB$1315,DataRegularSeason20242025!$B$3:$B$1315, "&lt;=" &amp; CC$1, DataRegularSeason20242025!$E$3:$E$1315, $A20)</f>
        <v>24</v>
      </c>
      <c r="CD20">
        <f>SUMIFS(DataRegularSeason20242025!$AA$3:$AA$1315,DataRegularSeason20242025!$B$3:$B$1315, "&lt;=" &amp; CD$1, DataRegularSeason20242025!$D$3:$D$1315, $A20)+SUMIFS(DataRegularSeason20242025!$AB$3:$AB$1315,DataRegularSeason20242025!$B$3:$B$1315, "&lt;=" &amp; CD$1, DataRegularSeason20242025!$E$3:$E$1315, $A20)</f>
        <v>24</v>
      </c>
      <c r="CE20">
        <f>SUMIFS(DataRegularSeason20242025!$AA$3:$AA$1315,DataRegularSeason20242025!$B$3:$B$1315, "&lt;=" &amp; CE$1, DataRegularSeason20242025!$D$3:$D$1315, $A20)+SUMIFS(DataRegularSeason20242025!$AB$3:$AB$1315,DataRegularSeason20242025!$B$3:$B$1315, "&lt;=" &amp; CE$1, DataRegularSeason20242025!$E$3:$E$1315, $A20)</f>
        <v>24</v>
      </c>
      <c r="CF20">
        <f>SUMIFS(DataRegularSeason20242025!$AA$3:$AA$1315,DataRegularSeason20242025!$B$3:$B$1315, "&lt;=" &amp; CF$1, DataRegularSeason20242025!$D$3:$D$1315, $A20)+SUMIFS(DataRegularSeason20242025!$AB$3:$AB$1315,DataRegularSeason20242025!$B$3:$B$1315, "&lt;=" &amp; CF$1, DataRegularSeason20242025!$E$3:$E$1315, $A20)</f>
        <v>24</v>
      </c>
      <c r="CG20">
        <f>SUMIFS(DataRegularSeason20242025!$AA$3:$AA$1315,DataRegularSeason20242025!$B$3:$B$1315, "&lt;=" &amp; CG$1, DataRegularSeason20242025!$D$3:$D$1315, $A20)+SUMIFS(DataRegularSeason20242025!$AB$3:$AB$1315,DataRegularSeason20242025!$B$3:$B$1315, "&lt;=" &amp; CG$1, DataRegularSeason20242025!$E$3:$E$1315, $A20)</f>
        <v>24</v>
      </c>
      <c r="CH20">
        <f>SUMIFS(DataRegularSeason20242025!$AA$3:$AA$1315,DataRegularSeason20242025!$B$3:$B$1315, "&lt;=" &amp; CH$1, DataRegularSeason20242025!$D$3:$D$1315, $A20)+SUMIFS(DataRegularSeason20242025!$AB$3:$AB$1315,DataRegularSeason20242025!$B$3:$B$1315, "&lt;=" &amp; CH$1, DataRegularSeason20242025!$E$3:$E$1315, $A20)</f>
        <v>24</v>
      </c>
      <c r="CI20">
        <f>SUMIFS(DataRegularSeason20242025!$AA$3:$AA$1315,DataRegularSeason20242025!$B$3:$B$1315, "&lt;=" &amp; CI$1, DataRegularSeason20242025!$D$3:$D$1315, $A20)+SUMIFS(DataRegularSeason20242025!$AB$3:$AB$1315,DataRegularSeason20242025!$B$3:$B$1315, "&lt;=" &amp; CI$1, DataRegularSeason20242025!$E$3:$E$1315, $A20)</f>
        <v>24</v>
      </c>
      <c r="CJ20">
        <f>SUMIFS(DataRegularSeason20242025!$AA$3:$AA$1315,DataRegularSeason20242025!$B$3:$B$1315, "&lt;=" &amp; CJ$1, DataRegularSeason20242025!$D$3:$D$1315, $A20)+SUMIFS(DataRegularSeason20242025!$AB$3:$AB$1315,DataRegularSeason20242025!$B$3:$B$1315, "&lt;=" &amp; CJ$1, DataRegularSeason20242025!$E$3:$E$1315, $A20)</f>
        <v>24</v>
      </c>
      <c r="CK20">
        <f>SUMIFS(DataRegularSeason20242025!$AA$3:$AA$1315,DataRegularSeason20242025!$B$3:$B$1315, "&lt;=" &amp; CK$1, DataRegularSeason20242025!$D$3:$D$1315, $A20)+SUMIFS(DataRegularSeason20242025!$AB$3:$AB$1315,DataRegularSeason20242025!$B$3:$B$1315, "&lt;=" &amp; CK$1, DataRegularSeason20242025!$E$3:$E$1315, $A20)</f>
        <v>24</v>
      </c>
      <c r="CL20">
        <f>SUMIFS(DataRegularSeason20242025!$AA$3:$AA$1315,DataRegularSeason20242025!$B$3:$B$1315, "&lt;=" &amp; CL$1, DataRegularSeason20242025!$D$3:$D$1315, $A20)+SUMIFS(DataRegularSeason20242025!$AB$3:$AB$1315,DataRegularSeason20242025!$B$3:$B$1315, "&lt;=" &amp; CL$1, DataRegularSeason20242025!$E$3:$E$1315, $A20)</f>
        <v>24</v>
      </c>
      <c r="CM20">
        <f>SUMIFS(DataRegularSeason20242025!$AA$3:$AA$1315,DataRegularSeason20242025!$B$3:$B$1315, "&lt;=" &amp; CM$1, DataRegularSeason20242025!$D$3:$D$1315, $A20)+SUMIFS(DataRegularSeason20242025!$AB$3:$AB$1315,DataRegularSeason20242025!$B$3:$B$1315, "&lt;=" &amp; CM$1, DataRegularSeason20242025!$E$3:$E$1315, $A20)</f>
        <v>24</v>
      </c>
      <c r="CN20">
        <f>SUMIFS(DataRegularSeason20242025!$AA$3:$AA$1315,DataRegularSeason20242025!$B$3:$B$1315, "&lt;=" &amp; CN$1, DataRegularSeason20242025!$D$3:$D$1315, $A20)+SUMIFS(DataRegularSeason20242025!$AB$3:$AB$1315,DataRegularSeason20242025!$B$3:$B$1315, "&lt;=" &amp; CN$1, DataRegularSeason20242025!$E$3:$E$1315, $A20)</f>
        <v>24</v>
      </c>
      <c r="CO20">
        <f>SUMIFS(DataRegularSeason20242025!$AA$3:$AA$1315,DataRegularSeason20242025!$B$3:$B$1315, "&lt;=" &amp; CO$1, DataRegularSeason20242025!$D$3:$D$1315, $A20)+SUMIFS(DataRegularSeason20242025!$AB$3:$AB$1315,DataRegularSeason20242025!$B$3:$B$1315, "&lt;=" &amp; CO$1, DataRegularSeason20242025!$E$3:$E$1315, $A20)</f>
        <v>24</v>
      </c>
      <c r="CP20">
        <f>SUMIFS(DataRegularSeason20242025!$AA$3:$AA$1315,DataRegularSeason20242025!$B$3:$B$1315, "&lt;=" &amp; CP$1, DataRegularSeason20242025!$D$3:$D$1315, $A20)+SUMIFS(DataRegularSeason20242025!$AB$3:$AB$1315,DataRegularSeason20242025!$B$3:$B$1315, "&lt;=" &amp; CP$1, DataRegularSeason20242025!$E$3:$E$1315, $A20)</f>
        <v>24</v>
      </c>
      <c r="CQ20">
        <f>SUMIFS(DataRegularSeason20242025!$AA$3:$AA$1315,DataRegularSeason20242025!$B$3:$B$1315, "&lt;=" &amp; CQ$1, DataRegularSeason20242025!$D$3:$D$1315, $A20)+SUMIFS(DataRegularSeason20242025!$AB$3:$AB$1315,DataRegularSeason20242025!$B$3:$B$1315, "&lt;=" &amp; CQ$1, DataRegularSeason20242025!$E$3:$E$1315, $A20)</f>
        <v>24</v>
      </c>
      <c r="CR20">
        <f>SUMIFS(DataRegularSeason20242025!$AA$3:$AA$1315,DataRegularSeason20242025!$B$3:$B$1315, "&lt;=" &amp; CR$1, DataRegularSeason20242025!$D$3:$D$1315, $A20)+SUMIFS(DataRegularSeason20242025!$AB$3:$AB$1315,DataRegularSeason20242025!$B$3:$B$1315, "&lt;=" &amp; CR$1, DataRegularSeason20242025!$E$3:$E$1315, $A20)</f>
        <v>24</v>
      </c>
      <c r="CS20">
        <f>SUMIFS(DataRegularSeason20242025!$AA$3:$AA$1315,DataRegularSeason20242025!$B$3:$B$1315, "&lt;=" &amp; CS$1, DataRegularSeason20242025!$D$3:$D$1315, $A20)+SUMIFS(DataRegularSeason20242025!$AB$3:$AB$1315,DataRegularSeason20242025!$B$3:$B$1315, "&lt;=" &amp; CS$1, DataRegularSeason20242025!$E$3:$E$1315, $A20)</f>
        <v>24</v>
      </c>
      <c r="CT20">
        <f>SUMIFS(DataRegularSeason20242025!$AA$3:$AA$1315,DataRegularSeason20242025!$B$3:$B$1315, "&lt;=" &amp; CT$1, DataRegularSeason20242025!$D$3:$D$1315, $A20)+SUMIFS(DataRegularSeason20242025!$AB$3:$AB$1315,DataRegularSeason20242025!$B$3:$B$1315, "&lt;=" &amp; CT$1, DataRegularSeason20242025!$E$3:$E$1315, $A20)</f>
        <v>24</v>
      </c>
      <c r="CU20">
        <f>SUMIFS(DataRegularSeason20242025!$AA$3:$AA$1315,DataRegularSeason20242025!$B$3:$B$1315, "&lt;=" &amp; CU$1, DataRegularSeason20242025!$D$3:$D$1315, $A20)+SUMIFS(DataRegularSeason20242025!$AB$3:$AB$1315,DataRegularSeason20242025!$B$3:$B$1315, "&lt;=" &amp; CU$1, DataRegularSeason20242025!$E$3:$E$1315, $A20)</f>
        <v>24</v>
      </c>
      <c r="CV20">
        <f>SUMIFS(DataRegularSeason20242025!$AA$3:$AA$1315,DataRegularSeason20242025!$B$3:$B$1315, "&lt;=" &amp; CV$1, DataRegularSeason20242025!$D$3:$D$1315, $A20)+SUMIFS(DataRegularSeason20242025!$AB$3:$AB$1315,DataRegularSeason20242025!$B$3:$B$1315, "&lt;=" &amp; CV$1, DataRegularSeason20242025!$E$3:$E$1315, $A20)</f>
        <v>24</v>
      </c>
      <c r="CW20">
        <f>SUMIFS(DataRegularSeason20242025!$AA$3:$AA$1315,DataRegularSeason20242025!$B$3:$B$1315, "&lt;=" &amp; CW$1, DataRegularSeason20242025!$D$3:$D$1315, $A20)+SUMIFS(DataRegularSeason20242025!$AB$3:$AB$1315,DataRegularSeason20242025!$B$3:$B$1315, "&lt;=" &amp; CW$1, DataRegularSeason20242025!$E$3:$E$1315, $A20)</f>
        <v>24</v>
      </c>
      <c r="CX20">
        <f>SUMIFS(DataRegularSeason20242025!$AA$3:$AA$1315,DataRegularSeason20242025!$B$3:$B$1315, "&lt;=" &amp; CX$1, DataRegularSeason20242025!$D$3:$D$1315, $A20)+SUMIFS(DataRegularSeason20242025!$AB$3:$AB$1315,DataRegularSeason20242025!$B$3:$B$1315, "&lt;=" &amp; CX$1, DataRegularSeason20242025!$E$3:$E$1315, $A20)</f>
        <v>24</v>
      </c>
      <c r="CY20">
        <f>SUMIFS(DataRegularSeason20242025!$AA$3:$AA$1315,DataRegularSeason20242025!$B$3:$B$1315, "&lt;=" &amp; CY$1, DataRegularSeason20242025!$D$3:$D$1315, $A20)+SUMIFS(DataRegularSeason20242025!$AB$3:$AB$1315,DataRegularSeason20242025!$B$3:$B$1315, "&lt;=" &amp; CY$1, DataRegularSeason20242025!$E$3:$E$1315, $A20)</f>
        <v>24</v>
      </c>
      <c r="CZ20">
        <f>SUMIFS(DataRegularSeason20242025!$AA$3:$AA$1315,DataRegularSeason20242025!$B$3:$B$1315, "&lt;=" &amp; CZ$1, DataRegularSeason20242025!$D$3:$D$1315, $A20)+SUMIFS(DataRegularSeason20242025!$AB$3:$AB$1315,DataRegularSeason20242025!$B$3:$B$1315, "&lt;=" &amp; CZ$1, DataRegularSeason20242025!$E$3:$E$1315, $A20)</f>
        <v>24</v>
      </c>
      <c r="DA20">
        <f>SUMIFS(DataRegularSeason20242025!$AA$3:$AA$1315,DataRegularSeason20242025!$B$3:$B$1315, "&lt;=" &amp; DA$1, DataRegularSeason20242025!$D$3:$D$1315, $A20)+SUMIFS(DataRegularSeason20242025!$AB$3:$AB$1315,DataRegularSeason20242025!$B$3:$B$1315, "&lt;=" &amp; DA$1, DataRegularSeason20242025!$E$3:$E$1315, $A20)</f>
        <v>24</v>
      </c>
      <c r="DB20">
        <f>SUMIFS(DataRegularSeason20242025!$AA$3:$AA$1315,DataRegularSeason20242025!$B$3:$B$1315, "&lt;=" &amp; DB$1, DataRegularSeason20242025!$D$3:$D$1315, $A20)+SUMIFS(DataRegularSeason20242025!$AB$3:$AB$1315,DataRegularSeason20242025!$B$3:$B$1315, "&lt;=" &amp; DB$1, DataRegularSeason20242025!$E$3:$E$1315, $A20)</f>
        <v>24</v>
      </c>
      <c r="DC20">
        <f>SUMIFS(DataRegularSeason20242025!$AA$3:$AA$1315,DataRegularSeason20242025!$B$3:$B$1315, "&lt;=" &amp; DC$1, DataRegularSeason20242025!$D$3:$D$1315, $A20)+SUMIFS(DataRegularSeason20242025!$AB$3:$AB$1315,DataRegularSeason20242025!$B$3:$B$1315, "&lt;=" &amp; DC$1, DataRegularSeason20242025!$E$3:$E$1315, $A20)</f>
        <v>24</v>
      </c>
      <c r="DD20">
        <f>SUMIFS(DataRegularSeason20242025!$AA$3:$AA$1315,DataRegularSeason20242025!$B$3:$B$1315, "&lt;=" &amp; DD$1, DataRegularSeason20242025!$D$3:$D$1315, $A20)+SUMIFS(DataRegularSeason20242025!$AB$3:$AB$1315,DataRegularSeason20242025!$B$3:$B$1315, "&lt;=" &amp; DD$1, DataRegularSeason20242025!$E$3:$E$1315, $A20)</f>
        <v>24</v>
      </c>
      <c r="DE20">
        <f>SUMIFS(DataRegularSeason20242025!$AA$3:$AA$1315,DataRegularSeason20242025!$B$3:$B$1315, "&lt;=" &amp; DE$1, DataRegularSeason20242025!$D$3:$D$1315, $A20)+SUMIFS(DataRegularSeason20242025!$AB$3:$AB$1315,DataRegularSeason20242025!$B$3:$B$1315, "&lt;=" &amp; DE$1, DataRegularSeason20242025!$E$3:$E$1315, $A20)</f>
        <v>24</v>
      </c>
      <c r="DF20">
        <f>SUMIFS(DataRegularSeason20242025!$AA$3:$AA$1315,DataRegularSeason20242025!$B$3:$B$1315, "&lt;=" &amp; DF$1, DataRegularSeason20242025!$D$3:$D$1315, $A20)+SUMIFS(DataRegularSeason20242025!$AB$3:$AB$1315,DataRegularSeason20242025!$B$3:$B$1315, "&lt;=" &amp; DF$1, DataRegularSeason20242025!$E$3:$E$1315, $A20)</f>
        <v>24</v>
      </c>
      <c r="DG20">
        <f>SUMIFS(DataRegularSeason20242025!$AA$3:$AA$1315,DataRegularSeason20242025!$B$3:$B$1315, "&lt;=" &amp; DG$1, DataRegularSeason20242025!$D$3:$D$1315, $A20)+SUMIFS(DataRegularSeason20242025!$AB$3:$AB$1315,DataRegularSeason20242025!$B$3:$B$1315, "&lt;=" &amp; DG$1, DataRegularSeason20242025!$E$3:$E$1315, $A20)</f>
        <v>24</v>
      </c>
      <c r="DH20">
        <f>SUMIFS(DataRegularSeason20242025!$AA$3:$AA$1315,DataRegularSeason20242025!$B$3:$B$1315, "&lt;=" &amp; DH$1, DataRegularSeason20242025!$D$3:$D$1315, $A20)+SUMIFS(DataRegularSeason20242025!$AB$3:$AB$1315,DataRegularSeason20242025!$B$3:$B$1315, "&lt;=" &amp; DH$1, DataRegularSeason20242025!$E$3:$E$1315, $A20)</f>
        <v>24</v>
      </c>
      <c r="DI20">
        <f>SUMIFS(DataRegularSeason20242025!$AA$3:$AA$1315,DataRegularSeason20242025!$B$3:$B$1315, "&lt;=" &amp; DI$1, DataRegularSeason20242025!$D$3:$D$1315, $A20)+SUMIFS(DataRegularSeason20242025!$AB$3:$AB$1315,DataRegularSeason20242025!$B$3:$B$1315, "&lt;=" &amp; DI$1, DataRegularSeason20242025!$E$3:$E$1315, $A20)</f>
        <v>24</v>
      </c>
      <c r="DJ20">
        <f>SUMIFS(DataRegularSeason20242025!$AA$3:$AA$1315,DataRegularSeason20242025!$B$3:$B$1315, "&lt;=" &amp; DJ$1, DataRegularSeason20242025!$D$3:$D$1315, $A20)+SUMIFS(DataRegularSeason20242025!$AB$3:$AB$1315,DataRegularSeason20242025!$B$3:$B$1315, "&lt;=" &amp; DJ$1, DataRegularSeason20242025!$E$3:$E$1315, $A20)</f>
        <v>24</v>
      </c>
      <c r="DK20">
        <f>SUMIFS(DataRegularSeason20242025!$AA$3:$AA$1315,DataRegularSeason20242025!$B$3:$B$1315, "&lt;=" &amp; DK$1, DataRegularSeason20242025!$D$3:$D$1315, $A20)+SUMIFS(DataRegularSeason20242025!$AB$3:$AB$1315,DataRegularSeason20242025!$B$3:$B$1315, "&lt;=" &amp; DK$1, DataRegularSeason20242025!$E$3:$E$1315, $A20)</f>
        <v>24</v>
      </c>
      <c r="DL20">
        <f>SUMIFS(DataRegularSeason20242025!$AA$3:$AA$1315,DataRegularSeason20242025!$B$3:$B$1315, "&lt;=" &amp; DL$1, DataRegularSeason20242025!$D$3:$D$1315, $A20)+SUMIFS(DataRegularSeason20242025!$AB$3:$AB$1315,DataRegularSeason20242025!$B$3:$B$1315, "&lt;=" &amp; DL$1, DataRegularSeason20242025!$E$3:$E$1315, $A20)</f>
        <v>24</v>
      </c>
      <c r="DM20">
        <f>SUMIFS(DataRegularSeason20242025!$AA$3:$AA$1315,DataRegularSeason20242025!$B$3:$B$1315, "&lt;=" &amp; DM$1, DataRegularSeason20242025!$D$3:$D$1315, $A20)+SUMIFS(DataRegularSeason20242025!$AB$3:$AB$1315,DataRegularSeason20242025!$B$3:$B$1315, "&lt;=" &amp; DM$1, DataRegularSeason20242025!$E$3:$E$1315, $A20)</f>
        <v>24</v>
      </c>
      <c r="DN20">
        <f>SUMIFS(DataRegularSeason20242025!$AA$3:$AA$1315,DataRegularSeason20242025!$B$3:$B$1315, "&lt;=" &amp; DN$1, DataRegularSeason20242025!$D$3:$D$1315, $A20)+SUMIFS(DataRegularSeason20242025!$AB$3:$AB$1315,DataRegularSeason20242025!$B$3:$B$1315, "&lt;=" &amp; DN$1, DataRegularSeason20242025!$E$3:$E$1315, $A20)</f>
        <v>24</v>
      </c>
      <c r="DO20">
        <f>SUMIFS(DataRegularSeason20242025!$AA$3:$AA$1315,DataRegularSeason20242025!$B$3:$B$1315, "&lt;=" &amp; DO$1, DataRegularSeason20242025!$D$3:$D$1315, $A20)+SUMIFS(DataRegularSeason20242025!$AB$3:$AB$1315,DataRegularSeason20242025!$B$3:$B$1315, "&lt;=" &amp; DO$1, DataRegularSeason20242025!$E$3:$E$1315, $A20)</f>
        <v>24</v>
      </c>
      <c r="DP20">
        <f>SUMIFS(DataRegularSeason20242025!$AA$3:$AA$1315,DataRegularSeason20242025!$B$3:$B$1315, "&lt;=" &amp; DP$1, DataRegularSeason20242025!$D$3:$D$1315, $A20)+SUMIFS(DataRegularSeason20242025!$AB$3:$AB$1315,DataRegularSeason20242025!$B$3:$B$1315, "&lt;=" &amp; DP$1, DataRegularSeason20242025!$E$3:$E$1315, $A20)</f>
        <v>24</v>
      </c>
      <c r="DQ20">
        <f>SUMIFS(DataRegularSeason20242025!$AA$3:$AA$1315,DataRegularSeason20242025!$B$3:$B$1315, "&lt;=" &amp; DQ$1, DataRegularSeason20242025!$D$3:$D$1315, $A20)+SUMIFS(DataRegularSeason20242025!$AB$3:$AB$1315,DataRegularSeason20242025!$B$3:$B$1315, "&lt;=" &amp; DQ$1, DataRegularSeason20242025!$E$3:$E$1315, $A20)</f>
        <v>24</v>
      </c>
      <c r="DR20">
        <f>SUMIFS(DataRegularSeason20242025!$AA$3:$AA$1315,DataRegularSeason20242025!$B$3:$B$1315, "&lt;=" &amp; DR$1, DataRegularSeason20242025!$D$3:$D$1315, $A20)+SUMIFS(DataRegularSeason20242025!$AB$3:$AB$1315,DataRegularSeason20242025!$B$3:$B$1315, "&lt;=" &amp; DR$1, DataRegularSeason20242025!$E$3:$E$1315, $A20)</f>
        <v>24</v>
      </c>
      <c r="DS20">
        <f>SUMIFS(DataRegularSeason20242025!$AA$3:$AA$1315,DataRegularSeason20242025!$B$3:$B$1315, "&lt;=" &amp; DS$1, DataRegularSeason20242025!$D$3:$D$1315, $A20)+SUMIFS(DataRegularSeason20242025!$AB$3:$AB$1315,DataRegularSeason20242025!$B$3:$B$1315, "&lt;=" &amp; DS$1, DataRegularSeason20242025!$E$3:$E$1315, $A20)</f>
        <v>24</v>
      </c>
      <c r="DT20">
        <f>SUMIFS(DataRegularSeason20242025!$AA$3:$AA$1315,DataRegularSeason20242025!$B$3:$B$1315, "&lt;=" &amp; DT$1, DataRegularSeason20242025!$D$3:$D$1315, $A20)+SUMIFS(DataRegularSeason20242025!$AB$3:$AB$1315,DataRegularSeason20242025!$B$3:$B$1315, "&lt;=" &amp; DT$1, DataRegularSeason20242025!$E$3:$E$1315, $A20)</f>
        <v>24</v>
      </c>
      <c r="DU20">
        <f>SUMIFS(DataRegularSeason20242025!$AA$3:$AA$1315,DataRegularSeason20242025!$B$3:$B$1315, "&lt;=" &amp; DU$1, DataRegularSeason20242025!$D$3:$D$1315, $A20)+SUMIFS(DataRegularSeason20242025!$AB$3:$AB$1315,DataRegularSeason20242025!$B$3:$B$1315, "&lt;=" &amp; DU$1, DataRegularSeason20242025!$E$3:$E$1315, $A20)</f>
        <v>24</v>
      </c>
      <c r="DV20">
        <f>SUMIFS(DataRegularSeason20242025!$AA$3:$AA$1315,DataRegularSeason20242025!$B$3:$B$1315, "&lt;=" &amp; DV$1, DataRegularSeason20242025!$D$3:$D$1315, $A20)+SUMIFS(DataRegularSeason20242025!$AB$3:$AB$1315,DataRegularSeason20242025!$B$3:$B$1315, "&lt;=" &amp; DV$1, DataRegularSeason20242025!$E$3:$E$1315, $A20)</f>
        <v>24</v>
      </c>
      <c r="DW20">
        <f>SUMIFS(DataRegularSeason20242025!$AA$3:$AA$1315,DataRegularSeason20242025!$B$3:$B$1315, "&lt;=" &amp; DW$1, DataRegularSeason20242025!$D$3:$D$1315, $A20)+SUMIFS(DataRegularSeason20242025!$AB$3:$AB$1315,DataRegularSeason20242025!$B$3:$B$1315, "&lt;=" &amp; DW$1, DataRegularSeason20242025!$E$3:$E$1315, $A20)</f>
        <v>24</v>
      </c>
      <c r="DX20">
        <f>SUMIFS(DataRegularSeason20242025!$AA$3:$AA$1315,DataRegularSeason20242025!$B$3:$B$1315, "&lt;=" &amp; DX$1, DataRegularSeason20242025!$D$3:$D$1315, $A20)+SUMIFS(DataRegularSeason20242025!$AB$3:$AB$1315,DataRegularSeason20242025!$B$3:$B$1315, "&lt;=" &amp; DX$1, DataRegularSeason20242025!$E$3:$E$1315, $A20)</f>
        <v>24</v>
      </c>
      <c r="DY20">
        <f>SUMIFS(DataRegularSeason20242025!$AA$3:$AA$1315,DataRegularSeason20242025!$B$3:$B$1315, "&lt;=" &amp; DY$1, DataRegularSeason20242025!$D$3:$D$1315, $A20)+SUMIFS(DataRegularSeason20242025!$AB$3:$AB$1315,DataRegularSeason20242025!$B$3:$B$1315, "&lt;=" &amp; DY$1, DataRegularSeason20242025!$E$3:$E$1315, $A20)</f>
        <v>24</v>
      </c>
      <c r="DZ20">
        <f>SUMIFS(DataRegularSeason20242025!$AA$3:$AA$1315,DataRegularSeason20242025!$B$3:$B$1315, "&lt;=" &amp; DZ$1, DataRegularSeason20242025!$D$3:$D$1315, $A20)+SUMIFS(DataRegularSeason20242025!$AB$3:$AB$1315,DataRegularSeason20242025!$B$3:$B$1315, "&lt;=" &amp; DZ$1, DataRegularSeason20242025!$E$3:$E$1315, $A20)</f>
        <v>24</v>
      </c>
      <c r="EA20">
        <f>SUMIFS(DataRegularSeason20242025!$AA$3:$AA$1315,DataRegularSeason20242025!$B$3:$B$1315, "&lt;=" &amp; EA$1, DataRegularSeason20242025!$D$3:$D$1315, $A20)+SUMIFS(DataRegularSeason20242025!$AB$3:$AB$1315,DataRegularSeason20242025!$B$3:$B$1315, "&lt;=" &amp; EA$1, DataRegularSeason20242025!$E$3:$E$1315, $A20)</f>
        <v>24</v>
      </c>
      <c r="EB20">
        <f>SUMIFS(DataRegularSeason20242025!$AA$3:$AA$1315,DataRegularSeason20242025!$B$3:$B$1315, "&lt;=" &amp; EB$1, DataRegularSeason20242025!$D$3:$D$1315, $A20)+SUMIFS(DataRegularSeason20242025!$AB$3:$AB$1315,DataRegularSeason20242025!$B$3:$B$1315, "&lt;=" &amp; EB$1, DataRegularSeason20242025!$E$3:$E$1315, $A20)</f>
        <v>24</v>
      </c>
      <c r="EC20">
        <f>SUMIFS(DataRegularSeason20242025!$AA$3:$AA$1315,DataRegularSeason20242025!$B$3:$B$1315, "&lt;=" &amp; EC$1, DataRegularSeason20242025!$D$3:$D$1315, $A20)+SUMIFS(DataRegularSeason20242025!$AB$3:$AB$1315,DataRegularSeason20242025!$B$3:$B$1315, "&lt;=" &amp; EC$1, DataRegularSeason20242025!$E$3:$E$1315, $A20)</f>
        <v>24</v>
      </c>
      <c r="ED20">
        <f>SUMIFS(DataRegularSeason20242025!$AA$3:$AA$1315,DataRegularSeason20242025!$B$3:$B$1315, "&lt;=" &amp; ED$1, DataRegularSeason20242025!$D$3:$D$1315, $A20)+SUMIFS(DataRegularSeason20242025!$AB$3:$AB$1315,DataRegularSeason20242025!$B$3:$B$1315, "&lt;=" &amp; ED$1, DataRegularSeason20242025!$E$3:$E$1315, $A20)</f>
        <v>24</v>
      </c>
      <c r="EE20">
        <f>SUMIFS(DataRegularSeason20242025!$AA$3:$AA$1315,DataRegularSeason20242025!$B$3:$B$1315, "&lt;=" &amp; EE$1, DataRegularSeason20242025!$D$3:$D$1315, $A20)+SUMIFS(DataRegularSeason20242025!$AB$3:$AB$1315,DataRegularSeason20242025!$B$3:$B$1315, "&lt;=" &amp; EE$1, DataRegularSeason20242025!$E$3:$E$1315, $A20)</f>
        <v>24</v>
      </c>
      <c r="EF20">
        <f>SUMIFS(DataRegularSeason20242025!$AA$3:$AA$1315,DataRegularSeason20242025!$B$3:$B$1315, "&lt;=" &amp; EF$1, DataRegularSeason20242025!$D$3:$D$1315, $A20)+SUMIFS(DataRegularSeason20242025!$AB$3:$AB$1315,DataRegularSeason20242025!$B$3:$B$1315, "&lt;=" &amp; EF$1, DataRegularSeason20242025!$E$3:$E$1315, $A20)</f>
        <v>24</v>
      </c>
      <c r="EG20">
        <f>SUMIFS(DataRegularSeason20242025!$AA$3:$AA$1315,DataRegularSeason20242025!$B$3:$B$1315, "&lt;=" &amp; EG$1, DataRegularSeason20242025!$D$3:$D$1315, $A20)+SUMIFS(DataRegularSeason20242025!$AB$3:$AB$1315,DataRegularSeason20242025!$B$3:$B$1315, "&lt;=" &amp; EG$1, DataRegularSeason20242025!$E$3:$E$1315, $A20)</f>
        <v>24</v>
      </c>
      <c r="EH20">
        <f>SUMIFS(DataRegularSeason20242025!$AA$3:$AA$1315,DataRegularSeason20242025!$B$3:$B$1315, "&lt;=" &amp; EH$1, DataRegularSeason20242025!$D$3:$D$1315, $A20)+SUMIFS(DataRegularSeason20242025!$AB$3:$AB$1315,DataRegularSeason20242025!$B$3:$B$1315, "&lt;=" &amp; EH$1, DataRegularSeason20242025!$E$3:$E$1315, $A20)</f>
        <v>24</v>
      </c>
      <c r="EI20">
        <f>SUMIFS(DataRegularSeason20242025!$AA$3:$AA$1315,DataRegularSeason20242025!$B$3:$B$1315, "&lt;=" &amp; EI$1, DataRegularSeason20242025!$D$3:$D$1315, $A20)+SUMIFS(DataRegularSeason20242025!$AB$3:$AB$1315,DataRegularSeason20242025!$B$3:$B$1315, "&lt;=" &amp; EI$1, DataRegularSeason20242025!$E$3:$E$1315, $A20)</f>
        <v>24</v>
      </c>
      <c r="EJ20">
        <f>SUMIFS(DataRegularSeason20242025!$AA$3:$AA$1315,DataRegularSeason20242025!$B$3:$B$1315, "&lt;=" &amp; EJ$1, DataRegularSeason20242025!$D$3:$D$1315, $A20)+SUMIFS(DataRegularSeason20242025!$AB$3:$AB$1315,DataRegularSeason20242025!$B$3:$B$1315, "&lt;=" &amp; EJ$1, DataRegularSeason20242025!$E$3:$E$1315, $A20)</f>
        <v>24</v>
      </c>
      <c r="EK20">
        <f>SUMIFS(DataRegularSeason20242025!$AA$3:$AA$1315,DataRegularSeason20242025!$B$3:$B$1315, "&lt;=" &amp; EK$1, DataRegularSeason20242025!$D$3:$D$1315, $A20)+SUMIFS(DataRegularSeason20242025!$AB$3:$AB$1315,DataRegularSeason20242025!$B$3:$B$1315, "&lt;=" &amp; EK$1, DataRegularSeason20242025!$E$3:$E$1315, $A20)</f>
        <v>24</v>
      </c>
      <c r="EL20">
        <f>SUMIFS(DataRegularSeason20242025!$AA$3:$AA$1315,DataRegularSeason20242025!$B$3:$B$1315, "&lt;=" &amp; EL$1, DataRegularSeason20242025!$D$3:$D$1315, $A20)+SUMIFS(DataRegularSeason20242025!$AB$3:$AB$1315,DataRegularSeason20242025!$B$3:$B$1315, "&lt;=" &amp; EL$1, DataRegularSeason20242025!$E$3:$E$1315, $A20)</f>
        <v>24</v>
      </c>
      <c r="EM20">
        <f>SUMIFS(DataRegularSeason20242025!$AA$3:$AA$1315,DataRegularSeason20242025!$B$3:$B$1315, "&lt;=" &amp; EM$1, DataRegularSeason20242025!$D$3:$D$1315, $A20)+SUMIFS(DataRegularSeason20242025!$AB$3:$AB$1315,DataRegularSeason20242025!$B$3:$B$1315, "&lt;=" &amp; EM$1, DataRegularSeason20242025!$E$3:$E$1315, $A20)</f>
        <v>24</v>
      </c>
      <c r="EN20">
        <f>SUMIFS(DataRegularSeason20242025!$AA$3:$AA$1315,DataRegularSeason20242025!$B$3:$B$1315, "&lt;=" &amp; EN$1, DataRegularSeason20242025!$D$3:$D$1315, $A20)+SUMIFS(DataRegularSeason20242025!$AB$3:$AB$1315,DataRegularSeason20242025!$B$3:$B$1315, "&lt;=" &amp; EN$1, DataRegularSeason20242025!$E$3:$E$1315, $A20)</f>
        <v>24</v>
      </c>
      <c r="EO20">
        <f>SUMIFS(DataRegularSeason20242025!$AA$3:$AA$1315,DataRegularSeason20242025!$B$3:$B$1315, "&lt;=" &amp; EO$1, DataRegularSeason20242025!$D$3:$D$1315, $A20)+SUMIFS(DataRegularSeason20242025!$AB$3:$AB$1315,DataRegularSeason20242025!$B$3:$B$1315, "&lt;=" &amp; EO$1, DataRegularSeason20242025!$E$3:$E$1315, $A20)</f>
        <v>24</v>
      </c>
      <c r="EP20">
        <f>SUMIFS(DataRegularSeason20242025!$AA$3:$AA$1315,DataRegularSeason20242025!$B$3:$B$1315, "&lt;=" &amp; EP$1, DataRegularSeason20242025!$D$3:$D$1315, $A20)+SUMIFS(DataRegularSeason20242025!$AB$3:$AB$1315,DataRegularSeason20242025!$B$3:$B$1315, "&lt;=" &amp; EP$1, DataRegularSeason20242025!$E$3:$E$1315, $A20)</f>
        <v>24</v>
      </c>
      <c r="EQ20">
        <f>SUMIFS(DataRegularSeason20242025!$AA$3:$AA$1315,DataRegularSeason20242025!$B$3:$B$1315, "&lt;=" &amp; EQ$1, DataRegularSeason20242025!$D$3:$D$1315, $A20)+SUMIFS(DataRegularSeason20242025!$AB$3:$AB$1315,DataRegularSeason20242025!$B$3:$B$1315, "&lt;=" &amp; EQ$1, DataRegularSeason20242025!$E$3:$E$1315, $A20)</f>
        <v>24</v>
      </c>
      <c r="ER20">
        <f>SUMIFS(DataRegularSeason20242025!$AA$3:$AA$1315,DataRegularSeason20242025!$B$3:$B$1315, "&lt;=" &amp; ER$1, DataRegularSeason20242025!$D$3:$D$1315, $A20)+SUMIFS(DataRegularSeason20242025!$AB$3:$AB$1315,DataRegularSeason20242025!$B$3:$B$1315, "&lt;=" &amp; ER$1, DataRegularSeason20242025!$E$3:$E$1315, $A20)</f>
        <v>24</v>
      </c>
      <c r="ES20">
        <f>SUMIFS(DataRegularSeason20242025!$AA$3:$AA$1315,DataRegularSeason20242025!$B$3:$B$1315, "&lt;=" &amp; ES$1, DataRegularSeason20242025!$D$3:$D$1315, $A20)+SUMIFS(DataRegularSeason20242025!$AB$3:$AB$1315,DataRegularSeason20242025!$B$3:$B$1315, "&lt;=" &amp; ES$1, DataRegularSeason20242025!$E$3:$E$1315, $A20)</f>
        <v>24</v>
      </c>
      <c r="ET20">
        <f>SUMIFS(DataRegularSeason20242025!$AA$3:$AA$1315,DataRegularSeason20242025!$B$3:$B$1315, "&lt;=" &amp; ET$1, DataRegularSeason20242025!$D$3:$D$1315, $A20)+SUMIFS(DataRegularSeason20242025!$AB$3:$AB$1315,DataRegularSeason20242025!$B$3:$B$1315, "&lt;=" &amp; ET$1, DataRegularSeason20242025!$E$3:$E$1315, $A20)</f>
        <v>24</v>
      </c>
      <c r="EU20">
        <f>SUMIFS(DataRegularSeason20242025!$AA$3:$AA$1315,DataRegularSeason20242025!$B$3:$B$1315, "&lt;=" &amp; EU$1, DataRegularSeason20242025!$D$3:$D$1315, $A20)+SUMIFS(DataRegularSeason20242025!$AB$3:$AB$1315,DataRegularSeason20242025!$B$3:$B$1315, "&lt;=" &amp; EU$1, DataRegularSeason20242025!$E$3:$E$1315, $A20)</f>
        <v>24</v>
      </c>
      <c r="EV20">
        <f>SUMIFS(DataRegularSeason20242025!$AA$3:$AA$1315,DataRegularSeason20242025!$B$3:$B$1315, "&lt;=" &amp; EV$1, DataRegularSeason20242025!$D$3:$D$1315, $A20)+SUMIFS(DataRegularSeason20242025!$AB$3:$AB$1315,DataRegularSeason20242025!$B$3:$B$1315, "&lt;=" &amp; EV$1, DataRegularSeason20242025!$E$3:$E$1315, $A20)</f>
        <v>24</v>
      </c>
      <c r="EW20">
        <f>SUMIFS(DataRegularSeason20242025!$AA$3:$AA$1315,DataRegularSeason20242025!$B$3:$B$1315, "&lt;=" &amp; EW$1, DataRegularSeason20242025!$D$3:$D$1315, $A20)+SUMIFS(DataRegularSeason20242025!$AB$3:$AB$1315,DataRegularSeason20242025!$B$3:$B$1315, "&lt;=" &amp; EW$1, DataRegularSeason20242025!$E$3:$E$1315, $A20)</f>
        <v>24</v>
      </c>
      <c r="EX20">
        <f>SUMIFS(DataRegularSeason20242025!$AA$3:$AA$1315,DataRegularSeason20242025!$B$3:$B$1315, "&lt;=" &amp; EX$1, DataRegularSeason20242025!$D$3:$D$1315, $A20)+SUMIFS(DataRegularSeason20242025!$AB$3:$AB$1315,DataRegularSeason20242025!$B$3:$B$1315, "&lt;=" &amp; EX$1, DataRegularSeason20242025!$E$3:$E$1315, $A20)</f>
        <v>24</v>
      </c>
      <c r="EY20">
        <f>SUMIFS(DataRegularSeason20242025!$AA$3:$AA$1315,DataRegularSeason20242025!$B$3:$B$1315, "&lt;=" &amp; EY$1, DataRegularSeason20242025!$D$3:$D$1315, $A20)+SUMIFS(DataRegularSeason20242025!$AB$3:$AB$1315,DataRegularSeason20242025!$B$3:$B$1315, "&lt;=" &amp; EY$1, DataRegularSeason20242025!$E$3:$E$1315, $A20)</f>
        <v>24</v>
      </c>
      <c r="EZ20">
        <f>SUMIFS(DataRegularSeason20242025!$AA$3:$AA$1315,DataRegularSeason20242025!$B$3:$B$1315, "&lt;=" &amp; EZ$1, DataRegularSeason20242025!$D$3:$D$1315, $A20)+SUMIFS(DataRegularSeason20242025!$AB$3:$AB$1315,DataRegularSeason20242025!$B$3:$B$1315, "&lt;=" &amp; EZ$1, DataRegularSeason20242025!$E$3:$E$1315, $A20)</f>
        <v>24</v>
      </c>
      <c r="FA20">
        <f>SUMIFS(DataRegularSeason20242025!$AA$3:$AA$1315,DataRegularSeason20242025!$B$3:$B$1315, "&lt;=" &amp; FA$1, DataRegularSeason20242025!$D$3:$D$1315, $A20)+SUMIFS(DataRegularSeason20242025!$AB$3:$AB$1315,DataRegularSeason20242025!$B$3:$B$1315, "&lt;=" &amp; FA$1, DataRegularSeason20242025!$E$3:$E$1315, $A20)</f>
        <v>24</v>
      </c>
      <c r="FB20">
        <f>SUMIFS(DataRegularSeason20242025!$AA$3:$AA$1315,DataRegularSeason20242025!$B$3:$B$1315, "&lt;=" &amp; FB$1, DataRegularSeason20242025!$D$3:$D$1315, $A20)+SUMIFS(DataRegularSeason20242025!$AB$3:$AB$1315,DataRegularSeason20242025!$B$3:$B$1315, "&lt;=" &amp; FB$1, DataRegularSeason20242025!$E$3:$E$1315, $A20)</f>
        <v>24</v>
      </c>
      <c r="FC20">
        <f>SUMIFS(DataRegularSeason20242025!$AA$3:$AA$1315,DataRegularSeason20242025!$B$3:$B$1315, "&lt;=" &amp; FC$1, DataRegularSeason20242025!$D$3:$D$1315, $A20)+SUMIFS(DataRegularSeason20242025!$AB$3:$AB$1315,DataRegularSeason20242025!$B$3:$B$1315, "&lt;=" &amp; FC$1, DataRegularSeason20242025!$E$3:$E$1315, $A20)</f>
        <v>24</v>
      </c>
      <c r="FD20">
        <f>SUMIFS(DataRegularSeason20242025!$AA$3:$AA$1315,DataRegularSeason20242025!$B$3:$B$1315, "&lt;=" &amp; FD$1, DataRegularSeason20242025!$D$3:$D$1315, $A20)+SUMIFS(DataRegularSeason20242025!$AB$3:$AB$1315,DataRegularSeason20242025!$B$3:$B$1315, "&lt;=" &amp; FD$1, DataRegularSeason20242025!$E$3:$E$1315, $A20)</f>
        <v>24</v>
      </c>
      <c r="FE20">
        <f>SUMIFS(DataRegularSeason20242025!$AA$3:$AA$1315,DataRegularSeason20242025!$B$3:$B$1315, "&lt;=" &amp; FE$1, DataRegularSeason20242025!$D$3:$D$1315, $A20)+SUMIFS(DataRegularSeason20242025!$AB$3:$AB$1315,DataRegularSeason20242025!$B$3:$B$1315, "&lt;=" &amp; FE$1, DataRegularSeason20242025!$E$3:$E$1315, $A20)</f>
        <v>24</v>
      </c>
      <c r="FF20">
        <f>SUMIFS(DataRegularSeason20242025!$AA$3:$AA$1315,DataRegularSeason20242025!$B$3:$B$1315, "&lt;=" &amp; FF$1, DataRegularSeason20242025!$D$3:$D$1315, $A20)+SUMIFS(DataRegularSeason20242025!$AB$3:$AB$1315,DataRegularSeason20242025!$B$3:$B$1315, "&lt;=" &amp; FF$1, DataRegularSeason20242025!$E$3:$E$1315, $A20)</f>
        <v>24</v>
      </c>
      <c r="FG20">
        <f>SUMIFS(DataRegularSeason20242025!$AA$3:$AA$1315,DataRegularSeason20242025!$B$3:$B$1315, "&lt;=" &amp; FG$1, DataRegularSeason20242025!$D$3:$D$1315, $A20)+SUMIFS(DataRegularSeason20242025!$AB$3:$AB$1315,DataRegularSeason20242025!$B$3:$B$1315, "&lt;=" &amp; FG$1, DataRegularSeason20242025!$E$3:$E$1315, $A20)</f>
        <v>24</v>
      </c>
      <c r="FH20">
        <f>SUMIFS(DataRegularSeason20242025!$AA$3:$AA$1315,DataRegularSeason20242025!$B$3:$B$1315, "&lt;=" &amp; FH$1, DataRegularSeason20242025!$D$3:$D$1315, $A20)+SUMIFS(DataRegularSeason20242025!$AB$3:$AB$1315,DataRegularSeason20242025!$B$3:$B$1315, "&lt;=" &amp; FH$1, DataRegularSeason20242025!$E$3:$E$1315, $A20)</f>
        <v>24</v>
      </c>
      <c r="FI20">
        <f>SUMIFS(DataRegularSeason20242025!$AA$3:$AA$1315,DataRegularSeason20242025!$B$3:$B$1315, "&lt;=" &amp; FI$1, DataRegularSeason20242025!$D$3:$D$1315, $A20)+SUMIFS(DataRegularSeason20242025!$AB$3:$AB$1315,DataRegularSeason20242025!$B$3:$B$1315, "&lt;=" &amp; FI$1, DataRegularSeason20242025!$E$3:$E$1315, $A20)</f>
        <v>24</v>
      </c>
      <c r="FJ20">
        <f>SUMIFS(DataRegularSeason20242025!$AA$3:$AA$1315,DataRegularSeason20242025!$B$3:$B$1315, "&lt;=" &amp; FJ$1, DataRegularSeason20242025!$D$3:$D$1315, $A20)+SUMIFS(DataRegularSeason20242025!$AB$3:$AB$1315,DataRegularSeason20242025!$B$3:$B$1315, "&lt;=" &amp; FJ$1, DataRegularSeason20242025!$E$3:$E$1315, $A20)</f>
        <v>24</v>
      </c>
      <c r="FK20">
        <f>SUMIFS(DataRegularSeason20242025!$AA$3:$AA$1315,DataRegularSeason20242025!$B$3:$B$1315, "&lt;=" &amp; FK$1, DataRegularSeason20242025!$D$3:$D$1315, $A20)+SUMIFS(DataRegularSeason20242025!$AB$3:$AB$1315,DataRegularSeason20242025!$B$3:$B$1315, "&lt;=" &amp; FK$1, DataRegularSeason20242025!$E$3:$E$1315, $A20)</f>
        <v>24</v>
      </c>
      <c r="FL20">
        <f>SUMIFS(DataRegularSeason20242025!$AA$3:$AA$1315,DataRegularSeason20242025!$B$3:$B$1315, "&lt;=" &amp; FL$1, DataRegularSeason20242025!$D$3:$D$1315, $A20)+SUMIFS(DataRegularSeason20242025!$AB$3:$AB$1315,DataRegularSeason20242025!$B$3:$B$1315, "&lt;=" &amp; FL$1, DataRegularSeason20242025!$E$3:$E$1315, $A20)</f>
        <v>24</v>
      </c>
      <c r="FM20">
        <f>SUMIFS(DataRegularSeason20242025!$AA$3:$AA$1315,DataRegularSeason20242025!$B$3:$B$1315, "&lt;=" &amp; FM$1, DataRegularSeason20242025!$D$3:$D$1315, $A20)+SUMIFS(DataRegularSeason20242025!$AB$3:$AB$1315,DataRegularSeason20242025!$B$3:$B$1315, "&lt;=" &amp; FM$1, DataRegularSeason20242025!$E$3:$E$1315, $A20)</f>
        <v>24</v>
      </c>
      <c r="FN20">
        <f>SUMIFS(DataRegularSeason20242025!$AA$3:$AA$1315,DataRegularSeason20242025!$B$3:$B$1315, "&lt;=" &amp; FN$1, DataRegularSeason20242025!$D$3:$D$1315, $A20)+SUMIFS(DataRegularSeason20242025!$AB$3:$AB$1315,DataRegularSeason20242025!$B$3:$B$1315, "&lt;=" &amp; FN$1, DataRegularSeason20242025!$E$3:$E$1315, $A20)</f>
        <v>24</v>
      </c>
      <c r="FO20">
        <f>SUMIFS(DataRegularSeason20242025!$AA$3:$AA$1315,DataRegularSeason20242025!$B$3:$B$1315, "&lt;=" &amp; FO$1, DataRegularSeason20242025!$D$3:$D$1315, $A20)+SUMIFS(DataRegularSeason20242025!$AB$3:$AB$1315,DataRegularSeason20242025!$B$3:$B$1315, "&lt;=" &amp; FO$1, DataRegularSeason20242025!$E$3:$E$1315, $A20)</f>
        <v>24</v>
      </c>
      <c r="FP20">
        <f>SUMIFS(DataRegularSeason20242025!$AA$3:$AA$1315,DataRegularSeason20242025!$B$3:$B$1315, "&lt;=" &amp; FP$1, DataRegularSeason20242025!$D$3:$D$1315, $A20)+SUMIFS(DataRegularSeason20242025!$AB$3:$AB$1315,DataRegularSeason20242025!$B$3:$B$1315, "&lt;=" &amp; FP$1, DataRegularSeason20242025!$E$3:$E$1315, $A20)</f>
        <v>24</v>
      </c>
      <c r="FQ20">
        <f>SUMIFS(DataRegularSeason20242025!$AA$3:$AA$1315,DataRegularSeason20242025!$B$3:$B$1315, "&lt;=" &amp; FQ$1, DataRegularSeason20242025!$D$3:$D$1315, $A20)+SUMIFS(DataRegularSeason20242025!$AB$3:$AB$1315,DataRegularSeason20242025!$B$3:$B$1315, "&lt;=" &amp; FQ$1, DataRegularSeason20242025!$E$3:$E$1315, $A20)</f>
        <v>24</v>
      </c>
      <c r="FR20">
        <f>SUMIFS(DataRegularSeason20242025!$AA$3:$AA$1315,DataRegularSeason20242025!$B$3:$B$1315, "&lt;=" &amp; FR$1, DataRegularSeason20242025!$D$3:$D$1315, $A20)+SUMIFS(DataRegularSeason20242025!$AB$3:$AB$1315,DataRegularSeason20242025!$B$3:$B$1315, "&lt;=" &amp; FR$1, DataRegularSeason20242025!$E$3:$E$1315, $A20)</f>
        <v>24</v>
      </c>
      <c r="FS20">
        <f>SUMIFS(DataRegularSeason20242025!$AA$3:$AA$1315,DataRegularSeason20242025!$B$3:$B$1315, "&lt;=" &amp; FS$1, DataRegularSeason20242025!$D$3:$D$1315, $A20)+SUMIFS(DataRegularSeason20242025!$AB$3:$AB$1315,DataRegularSeason20242025!$B$3:$B$1315, "&lt;=" &amp; FS$1, DataRegularSeason20242025!$E$3:$E$1315, $A20)</f>
        <v>24</v>
      </c>
      <c r="FT20">
        <f>SUMIFS(DataRegularSeason20242025!$AA$3:$AA$1315,DataRegularSeason20242025!$B$3:$B$1315, "&lt;=" &amp; FT$1, DataRegularSeason20242025!$D$3:$D$1315, $A20)+SUMIFS(DataRegularSeason20242025!$AB$3:$AB$1315,DataRegularSeason20242025!$B$3:$B$1315, "&lt;=" &amp; FT$1, DataRegularSeason20242025!$E$3:$E$1315, $A20)</f>
        <v>24</v>
      </c>
      <c r="FU20">
        <f>SUMIFS(DataRegularSeason20242025!$AA$3:$AA$1315,DataRegularSeason20242025!$B$3:$B$1315, "&lt;=" &amp; FU$1, DataRegularSeason20242025!$D$3:$D$1315, $A20)+SUMIFS(DataRegularSeason20242025!$AB$3:$AB$1315,DataRegularSeason20242025!$B$3:$B$1315, "&lt;=" &amp; FU$1, DataRegularSeason20242025!$E$3:$E$1315, $A20)</f>
        <v>24</v>
      </c>
      <c r="FV20">
        <f>SUMIFS(DataRegularSeason20242025!$AA$3:$AA$1315,DataRegularSeason20242025!$B$3:$B$1315, "&lt;=" &amp; FV$1, DataRegularSeason20242025!$D$3:$D$1315, $A20)+SUMIFS(DataRegularSeason20242025!$AB$3:$AB$1315,DataRegularSeason20242025!$B$3:$B$1315, "&lt;=" &amp; FV$1, DataRegularSeason20242025!$E$3:$E$1315, $A20)</f>
        <v>24</v>
      </c>
      <c r="FW20">
        <f>SUMIFS(DataRegularSeason20242025!$AA$3:$AA$1315,DataRegularSeason20242025!$B$3:$B$1315, "&lt;=" &amp; FW$1, DataRegularSeason20242025!$D$3:$D$1315, $A20)+SUMIFS(DataRegularSeason20242025!$AB$3:$AB$1315,DataRegularSeason20242025!$B$3:$B$1315, "&lt;=" &amp; FW$1, DataRegularSeason20242025!$E$3:$E$1315, $A20)</f>
        <v>24</v>
      </c>
      <c r="FX20">
        <f>SUMIFS(DataRegularSeason20242025!$AA$3:$AA$1315,DataRegularSeason20242025!$B$3:$B$1315, "&lt;=" &amp; FX$1, DataRegularSeason20242025!$D$3:$D$1315, $A20)+SUMIFS(DataRegularSeason20242025!$AB$3:$AB$1315,DataRegularSeason20242025!$B$3:$B$1315, "&lt;=" &amp; FX$1, DataRegularSeason20242025!$E$3:$E$1315, $A20)</f>
        <v>24</v>
      </c>
      <c r="FY20">
        <f>SUMIFS(DataRegularSeason20242025!$AA$3:$AA$1315,DataRegularSeason20242025!$B$3:$B$1315, "&lt;=" &amp; FY$1, DataRegularSeason20242025!$D$3:$D$1315, $A20)+SUMIFS(DataRegularSeason20242025!$AB$3:$AB$1315,DataRegularSeason20242025!$B$3:$B$1315, "&lt;=" &amp; FY$1, DataRegularSeason20242025!$E$3:$E$1315, $A20)</f>
        <v>24</v>
      </c>
      <c r="FZ20">
        <f>SUMIFS(DataRegularSeason20242025!$AA$3:$AA$1315,DataRegularSeason20242025!$B$3:$B$1315, "&lt;=" &amp; FZ$1, DataRegularSeason20242025!$D$3:$D$1315, $A20)+SUMIFS(DataRegularSeason20242025!$AB$3:$AB$1315,DataRegularSeason20242025!$B$3:$B$1315, "&lt;=" &amp; FZ$1, DataRegularSeason20242025!$E$3:$E$1315, $A20)</f>
        <v>24</v>
      </c>
      <c r="GA20">
        <f>SUMIFS(DataRegularSeason20242025!$AA$3:$AA$1315,DataRegularSeason20242025!$B$3:$B$1315, "&lt;=" &amp; GA$1, DataRegularSeason20242025!$D$3:$D$1315, $A20)+SUMIFS(DataRegularSeason20242025!$AB$3:$AB$1315,DataRegularSeason20242025!$B$3:$B$1315, "&lt;=" &amp; GA$1, DataRegularSeason20242025!$E$3:$E$1315, $A20)</f>
        <v>24</v>
      </c>
      <c r="GB20">
        <f>SUMIFS(DataRegularSeason20242025!$AA$3:$AA$1315,DataRegularSeason20242025!$B$3:$B$1315, "&lt;=" &amp; GB$1, DataRegularSeason20242025!$D$3:$D$1315, $A20)+SUMIFS(DataRegularSeason20242025!$AB$3:$AB$1315,DataRegularSeason20242025!$B$3:$B$1315, "&lt;=" &amp; GB$1, DataRegularSeason20242025!$E$3:$E$1315, $A20)</f>
        <v>24</v>
      </c>
      <c r="GC20">
        <f>SUMIFS(DataRegularSeason20242025!$AA$3:$AA$1315,DataRegularSeason20242025!$B$3:$B$1315, "&lt;=" &amp; GC$1, DataRegularSeason20242025!$D$3:$D$1315, $A20)+SUMIFS(DataRegularSeason20242025!$AB$3:$AB$1315,DataRegularSeason20242025!$B$3:$B$1315, "&lt;=" &amp; GC$1, DataRegularSeason20242025!$E$3:$E$1315, $A20)</f>
        <v>24</v>
      </c>
      <c r="GD20">
        <f>SUMIFS(DataRegularSeason20242025!$AA$3:$AA$1315,DataRegularSeason20242025!$B$3:$B$1315, "&lt;=" &amp; GD$1, DataRegularSeason20242025!$D$3:$D$1315, $A20)+SUMIFS(DataRegularSeason20242025!$AB$3:$AB$1315,DataRegularSeason20242025!$B$3:$B$1315, "&lt;=" &amp; GD$1, DataRegularSeason20242025!$E$3:$E$1315, $A20)</f>
        <v>24</v>
      </c>
      <c r="GE20">
        <f>SUMIFS(DataRegularSeason20242025!$AA$3:$AA$1315,DataRegularSeason20242025!$B$3:$B$1315, "&lt;=" &amp; GE$1, DataRegularSeason20242025!$D$3:$D$1315, $A20)+SUMIFS(DataRegularSeason20242025!$AB$3:$AB$1315,DataRegularSeason20242025!$B$3:$B$1315, "&lt;=" &amp; GE$1, DataRegularSeason20242025!$E$3:$E$1315, $A20)</f>
        <v>24</v>
      </c>
      <c r="GF20">
        <f>SUMIFS(DataRegularSeason20242025!$AA$3:$AA$1315,DataRegularSeason20242025!$B$3:$B$1315, "&lt;=" &amp; GF$1, DataRegularSeason20242025!$D$3:$D$1315, $A20)+SUMIFS(DataRegularSeason20242025!$AB$3:$AB$1315,DataRegularSeason20242025!$B$3:$B$1315, "&lt;=" &amp; GF$1, DataRegularSeason20242025!$E$3:$E$1315, $A20)</f>
        <v>24</v>
      </c>
      <c r="GG20">
        <f>SUMIFS(DataRegularSeason20242025!$AA$3:$AA$1315,DataRegularSeason20242025!$B$3:$B$1315, "&lt;=" &amp; GG$1, DataRegularSeason20242025!$D$3:$D$1315, $A20)+SUMIFS(DataRegularSeason20242025!$AB$3:$AB$1315,DataRegularSeason20242025!$B$3:$B$1315, "&lt;=" &amp; GG$1, DataRegularSeason20242025!$E$3:$E$1315, $A20)</f>
        <v>24</v>
      </c>
      <c r="GH20">
        <f>SUMIFS(DataRegularSeason20242025!$AA$3:$AA$1315,DataRegularSeason20242025!$B$3:$B$1315, "&lt;=" &amp; GH$1, DataRegularSeason20242025!$D$3:$D$1315, $A20)+SUMIFS(DataRegularSeason20242025!$AB$3:$AB$1315,DataRegularSeason20242025!$B$3:$B$1315, "&lt;=" &amp; GH$1, DataRegularSeason20242025!$E$3:$E$1315, $A20)</f>
        <v>24</v>
      </c>
      <c r="GI20">
        <f>SUMIFS(DataRegularSeason20242025!$AA$3:$AA$1315,DataRegularSeason20242025!$B$3:$B$1315, "&lt;=" &amp; GI$1, DataRegularSeason20242025!$D$3:$D$1315, $A20)+SUMIFS(DataRegularSeason20242025!$AB$3:$AB$1315,DataRegularSeason20242025!$B$3:$B$1315, "&lt;=" &amp; GI$1, DataRegularSeason20242025!$E$3:$E$1315, $A20)</f>
        <v>24</v>
      </c>
      <c r="GJ20">
        <f>SUMIFS(DataRegularSeason20242025!$AA$3:$AA$1315,DataRegularSeason20242025!$B$3:$B$1315, "&lt;=" &amp; GJ$1, DataRegularSeason20242025!$D$3:$D$1315, $A20)+SUMIFS(DataRegularSeason20242025!$AB$3:$AB$1315,DataRegularSeason20242025!$B$3:$B$1315, "&lt;=" &amp; GJ$1, DataRegularSeason20242025!$E$3:$E$1315, $A20)</f>
        <v>24</v>
      </c>
      <c r="GK20">
        <f>SUMIFS(DataRegularSeason20242025!$AA$3:$AA$1315,DataRegularSeason20242025!$B$3:$B$1315, "&lt;=" &amp; GK$1, DataRegularSeason20242025!$D$3:$D$1315, $A20)+SUMIFS(DataRegularSeason20242025!$AB$3:$AB$1315,DataRegularSeason20242025!$B$3:$B$1315, "&lt;=" &amp; GK$1, DataRegularSeason20242025!$E$3:$E$1315, $A20)</f>
        <v>24</v>
      </c>
      <c r="GL20">
        <f>SUMIFS(DataRegularSeason20242025!$AA$3:$AA$1315,DataRegularSeason20242025!$B$3:$B$1315, "&lt;=" &amp; GL$1, DataRegularSeason20242025!$D$3:$D$1315, $A20)+SUMIFS(DataRegularSeason20242025!$AB$3:$AB$1315,DataRegularSeason20242025!$B$3:$B$1315, "&lt;=" &amp; GL$1, DataRegularSeason20242025!$E$3:$E$1315, $A20)</f>
        <v>24</v>
      </c>
      <c r="GM20">
        <f>SUMIFS(DataRegularSeason20242025!$AA$3:$AA$1315,DataRegularSeason20242025!$B$3:$B$1315, "&lt;=" &amp; GM$1, DataRegularSeason20242025!$D$3:$D$1315, $A20)+SUMIFS(DataRegularSeason20242025!$AB$3:$AB$1315,DataRegularSeason20242025!$B$3:$B$1315, "&lt;=" &amp; GM$1, DataRegularSeason20242025!$E$3:$E$1315, $A20)</f>
        <v>24</v>
      </c>
      <c r="GN20">
        <f>SUMIFS(DataRegularSeason20242025!$AA$3:$AA$1315,DataRegularSeason20242025!$B$3:$B$1315, "&lt;=" &amp; GN$1, DataRegularSeason20242025!$D$3:$D$1315, $A20)+SUMIFS(DataRegularSeason20242025!$AB$3:$AB$1315,DataRegularSeason20242025!$B$3:$B$1315, "&lt;=" &amp; GN$1, DataRegularSeason20242025!$E$3:$E$1315, $A20)</f>
        <v>24</v>
      </c>
      <c r="GO20">
        <f>SUMIFS(DataRegularSeason20242025!$AA$3:$AA$1315,DataRegularSeason20242025!$B$3:$B$1315, "&lt;=" &amp; GO$1, DataRegularSeason20242025!$D$3:$D$1315, $A20)+SUMIFS(DataRegularSeason20242025!$AB$3:$AB$1315,DataRegularSeason20242025!$B$3:$B$1315, "&lt;=" &amp; GO$1, DataRegularSeason20242025!$E$3:$E$1315, $A20)</f>
        <v>24</v>
      </c>
      <c r="GP20">
        <f>SUMIFS(DataRegularSeason20242025!$AA$3:$AA$1315,DataRegularSeason20242025!$B$3:$B$1315, "&lt;=" &amp; GP$1, DataRegularSeason20242025!$D$3:$D$1315, $A20)+SUMIFS(DataRegularSeason20242025!$AB$3:$AB$1315,DataRegularSeason20242025!$B$3:$B$1315, "&lt;=" &amp; GP$1, DataRegularSeason20242025!$E$3:$E$1315, $A20)</f>
        <v>24</v>
      </c>
      <c r="GQ20">
        <f>SUMIFS(DataRegularSeason20242025!$AA$3:$AA$1315,DataRegularSeason20242025!$B$3:$B$1315, "&lt;=" &amp; GQ$1, DataRegularSeason20242025!$D$3:$D$1315, $A20)+SUMIFS(DataRegularSeason20242025!$AB$3:$AB$1315,DataRegularSeason20242025!$B$3:$B$1315, "&lt;=" &amp; GQ$1, DataRegularSeason20242025!$E$3:$E$1315, $A20)</f>
        <v>24</v>
      </c>
      <c r="GR20">
        <f>SUMIFS(DataRegularSeason20242025!$AA$3:$AA$1315,DataRegularSeason20242025!$B$3:$B$1315, "&lt;=" &amp; GR$1, DataRegularSeason20242025!$D$3:$D$1315, $A20)+SUMIFS(DataRegularSeason20242025!$AB$3:$AB$1315,DataRegularSeason20242025!$B$3:$B$1315, "&lt;=" &amp; GR$1, DataRegularSeason20242025!$E$3:$E$1315, $A20)</f>
        <v>24</v>
      </c>
      <c r="GS20">
        <f>SUMIFS(DataRegularSeason20242025!$AA$3:$AA$1315,DataRegularSeason20242025!$B$3:$B$1315, "&lt;=" &amp; GS$1, DataRegularSeason20242025!$D$3:$D$1315, $A20)+SUMIFS(DataRegularSeason20242025!$AB$3:$AB$1315,DataRegularSeason20242025!$B$3:$B$1315, "&lt;=" &amp; GS$1, DataRegularSeason20242025!$E$3:$E$1315, $A20)</f>
        <v>24</v>
      </c>
      <c r="GT20">
        <f>SUMIFS(DataRegularSeason20242025!$AA$3:$AA$1315,DataRegularSeason20242025!$B$3:$B$1315, "&lt;=" &amp; GT$1, DataRegularSeason20242025!$D$3:$D$1315, $A20)+SUMIFS(DataRegularSeason20242025!$AB$3:$AB$1315,DataRegularSeason20242025!$B$3:$B$1315, "&lt;=" &amp; GT$1, DataRegularSeason20242025!$E$3:$E$1315, $A20)</f>
        <v>24</v>
      </c>
      <c r="GU20">
        <f>SUMIFS(DataRegularSeason20242025!$AA$3:$AA$1315,DataRegularSeason20242025!$B$3:$B$1315, "&lt;=" &amp; GU$1, DataRegularSeason20242025!$D$3:$D$1315, $A20)+SUMIFS(DataRegularSeason20242025!$AB$3:$AB$1315,DataRegularSeason20242025!$B$3:$B$1315, "&lt;=" &amp; GU$1, DataRegularSeason20242025!$E$3:$E$1315, $A20)</f>
        <v>24</v>
      </c>
    </row>
    <row r="21" spans="1:203" x14ac:dyDescent="0.25">
      <c r="A21" t="s">
        <v>26</v>
      </c>
      <c r="B21" t="s">
        <v>97</v>
      </c>
      <c r="C21" t="s">
        <v>95</v>
      </c>
      <c r="D21">
        <f>SUMIFS(DataRegularSeason20242025!$AA$3:$AA$1315,DataRegularSeason20242025!$B$3:$B$1315, "&lt;=" &amp; D$1, DataRegularSeason20242025!$D$3:$D$1315, $A21)+SUMIFS(DataRegularSeason20242025!$AB$3:$AB$1315,DataRegularSeason20242025!$B$3:$B$1315, "&lt;=" &amp; D$1, DataRegularSeason20242025!$E$3:$E$1315, $A21)</f>
        <v>0</v>
      </c>
      <c r="E21">
        <f>SUMIFS(DataRegularSeason20242025!$AA$3:$AA$1315,DataRegularSeason20242025!$B$3:$B$1315, "&lt;=" &amp; E$1, DataRegularSeason20242025!$D$3:$D$1315, $A21)+SUMIFS(DataRegularSeason20242025!$AB$3:$AB$1315,DataRegularSeason20242025!$B$3:$B$1315, "&lt;=" &amp; E$1, DataRegularSeason20242025!$E$3:$E$1315, $A21)</f>
        <v>0</v>
      </c>
      <c r="F21">
        <f>SUMIFS(DataRegularSeason20242025!$AA$3:$AA$1315,DataRegularSeason20242025!$B$3:$B$1315, "&lt;=" &amp; F$1, DataRegularSeason20242025!$D$3:$D$1315, $A21)+SUMIFS(DataRegularSeason20242025!$AB$3:$AB$1315,DataRegularSeason20242025!$B$3:$B$1315, "&lt;=" &amp; F$1, DataRegularSeason20242025!$E$3:$E$1315, $A21)</f>
        <v>0</v>
      </c>
      <c r="G21">
        <f>SUMIFS(DataRegularSeason20242025!$AA$3:$AA$1315,DataRegularSeason20242025!$B$3:$B$1315, "&lt;=" &amp; G$1, DataRegularSeason20242025!$D$3:$D$1315, $A21)+SUMIFS(DataRegularSeason20242025!$AB$3:$AB$1315,DataRegularSeason20242025!$B$3:$B$1315, "&lt;=" &amp; G$1, DataRegularSeason20242025!$E$3:$E$1315, $A21)</f>
        <v>0</v>
      </c>
      <c r="H21">
        <f>SUMIFS(DataRegularSeason20242025!$AA$3:$AA$1315,DataRegularSeason20242025!$B$3:$B$1315, "&lt;=" &amp; H$1, DataRegularSeason20242025!$D$3:$D$1315, $A21)+SUMIFS(DataRegularSeason20242025!$AB$3:$AB$1315,DataRegularSeason20242025!$B$3:$B$1315, "&lt;=" &amp; H$1, DataRegularSeason20242025!$E$3:$E$1315, $A21)</f>
        <v>0</v>
      </c>
      <c r="I21">
        <f>SUMIFS(DataRegularSeason20242025!$AA$3:$AA$1315,DataRegularSeason20242025!$B$3:$B$1315, "&lt;=" &amp; I$1, DataRegularSeason20242025!$D$3:$D$1315, $A21)+SUMIFS(DataRegularSeason20242025!$AB$3:$AB$1315,DataRegularSeason20242025!$B$3:$B$1315, "&lt;=" &amp; I$1, DataRegularSeason20242025!$E$3:$E$1315, $A21)</f>
        <v>0</v>
      </c>
      <c r="J21">
        <f>SUMIFS(DataRegularSeason20242025!$AA$3:$AA$1315,DataRegularSeason20242025!$B$3:$B$1315, "&lt;=" &amp; J$1, DataRegularSeason20242025!$D$3:$D$1315, $A21)+SUMIFS(DataRegularSeason20242025!$AB$3:$AB$1315,DataRegularSeason20242025!$B$3:$B$1315, "&lt;=" &amp; J$1, DataRegularSeason20242025!$E$3:$E$1315, $A21)</f>
        <v>0</v>
      </c>
      <c r="K21">
        <f>SUMIFS(DataRegularSeason20242025!$AA$3:$AA$1315,DataRegularSeason20242025!$B$3:$B$1315, "&lt;=" &amp; K$1, DataRegularSeason20242025!$D$3:$D$1315, $A21)+SUMIFS(DataRegularSeason20242025!$AB$3:$AB$1315,DataRegularSeason20242025!$B$3:$B$1315, "&lt;=" &amp; K$1, DataRegularSeason20242025!$E$3:$E$1315, $A21)</f>
        <v>0</v>
      </c>
      <c r="L21">
        <f>SUMIFS(DataRegularSeason20242025!$AA$3:$AA$1315,DataRegularSeason20242025!$B$3:$B$1315, "&lt;=" &amp; L$1, DataRegularSeason20242025!$D$3:$D$1315, $A21)+SUMIFS(DataRegularSeason20242025!$AB$3:$AB$1315,DataRegularSeason20242025!$B$3:$B$1315, "&lt;=" &amp; L$1, DataRegularSeason20242025!$E$3:$E$1315, $A21)</f>
        <v>0</v>
      </c>
      <c r="M21">
        <f>SUMIFS(DataRegularSeason20242025!$AA$3:$AA$1315,DataRegularSeason20242025!$B$3:$B$1315, "&lt;=" &amp; M$1, DataRegularSeason20242025!$D$3:$D$1315, $A21)+SUMIFS(DataRegularSeason20242025!$AB$3:$AB$1315,DataRegularSeason20242025!$B$3:$B$1315, "&lt;=" &amp; M$1, DataRegularSeason20242025!$E$3:$E$1315, $A21)</f>
        <v>0</v>
      </c>
      <c r="N21">
        <f>SUMIFS(DataRegularSeason20242025!$AA$3:$AA$1315,DataRegularSeason20242025!$B$3:$B$1315, "&lt;=" &amp; N$1, DataRegularSeason20242025!$D$3:$D$1315, $A21)+SUMIFS(DataRegularSeason20242025!$AB$3:$AB$1315,DataRegularSeason20242025!$B$3:$B$1315, "&lt;=" &amp; N$1, DataRegularSeason20242025!$E$3:$E$1315, $A21)</f>
        <v>0</v>
      </c>
      <c r="O21">
        <f>SUMIFS(DataRegularSeason20242025!$AA$3:$AA$1315,DataRegularSeason20242025!$B$3:$B$1315, "&lt;=" &amp; O$1, DataRegularSeason20242025!$D$3:$D$1315, $A21)+SUMIFS(DataRegularSeason20242025!$AB$3:$AB$1315,DataRegularSeason20242025!$B$3:$B$1315, "&lt;=" &amp; O$1, DataRegularSeason20242025!$E$3:$E$1315, $A21)</f>
        <v>0</v>
      </c>
      <c r="P21">
        <f>SUMIFS(DataRegularSeason20242025!$AA$3:$AA$1315,DataRegularSeason20242025!$B$3:$B$1315, "&lt;=" &amp; P$1, DataRegularSeason20242025!$D$3:$D$1315, $A21)+SUMIFS(DataRegularSeason20242025!$AB$3:$AB$1315,DataRegularSeason20242025!$B$3:$B$1315, "&lt;=" &amp; P$1, DataRegularSeason20242025!$E$3:$E$1315, $A21)</f>
        <v>0</v>
      </c>
      <c r="Q21">
        <f>SUMIFS(DataRegularSeason20242025!$AA$3:$AA$1315,DataRegularSeason20242025!$B$3:$B$1315, "&lt;=" &amp; Q$1, DataRegularSeason20242025!$D$3:$D$1315, $A21)+SUMIFS(DataRegularSeason20242025!$AB$3:$AB$1315,DataRegularSeason20242025!$B$3:$B$1315, "&lt;=" &amp; Q$1, DataRegularSeason20242025!$E$3:$E$1315, $A21)</f>
        <v>0</v>
      </c>
      <c r="R21">
        <f>SUMIFS(DataRegularSeason20242025!$AA$3:$AA$1315,DataRegularSeason20242025!$B$3:$B$1315, "&lt;=" &amp; R$1, DataRegularSeason20242025!$D$3:$D$1315, $A21)+SUMIFS(DataRegularSeason20242025!$AB$3:$AB$1315,DataRegularSeason20242025!$B$3:$B$1315, "&lt;=" &amp; R$1, DataRegularSeason20242025!$E$3:$E$1315, $A21)</f>
        <v>0</v>
      </c>
      <c r="S21">
        <f>SUMIFS(DataRegularSeason20242025!$AA$3:$AA$1315,DataRegularSeason20242025!$B$3:$B$1315, "&lt;=" &amp; S$1, DataRegularSeason20242025!$D$3:$D$1315, $A21)+SUMIFS(DataRegularSeason20242025!$AB$3:$AB$1315,DataRegularSeason20242025!$B$3:$B$1315, "&lt;=" &amp; S$1, DataRegularSeason20242025!$E$3:$E$1315, $A21)</f>
        <v>2</v>
      </c>
      <c r="T21">
        <f>SUMIFS(DataRegularSeason20242025!$AA$3:$AA$1315,DataRegularSeason20242025!$B$3:$B$1315, "&lt;=" &amp; T$1, DataRegularSeason20242025!$D$3:$D$1315, $A21)+SUMIFS(DataRegularSeason20242025!$AB$3:$AB$1315,DataRegularSeason20242025!$B$3:$B$1315, "&lt;=" &amp; T$1, DataRegularSeason20242025!$E$3:$E$1315, $A21)</f>
        <v>2</v>
      </c>
      <c r="U21">
        <f>SUMIFS(DataRegularSeason20242025!$AA$3:$AA$1315,DataRegularSeason20242025!$B$3:$B$1315, "&lt;=" &amp; U$1, DataRegularSeason20242025!$D$3:$D$1315, $A21)+SUMIFS(DataRegularSeason20242025!$AB$3:$AB$1315,DataRegularSeason20242025!$B$3:$B$1315, "&lt;=" &amp; U$1, DataRegularSeason20242025!$E$3:$E$1315, $A21)</f>
        <v>4</v>
      </c>
      <c r="V21">
        <f>SUMIFS(DataRegularSeason20242025!$AA$3:$AA$1315,DataRegularSeason20242025!$B$3:$B$1315, "&lt;=" &amp; V$1, DataRegularSeason20242025!$D$3:$D$1315, $A21)+SUMIFS(DataRegularSeason20242025!$AB$3:$AB$1315,DataRegularSeason20242025!$B$3:$B$1315, "&lt;=" &amp; V$1, DataRegularSeason20242025!$E$3:$E$1315, $A21)</f>
        <v>4</v>
      </c>
      <c r="W21">
        <f>SUMIFS(DataRegularSeason20242025!$AA$3:$AA$1315,DataRegularSeason20242025!$B$3:$B$1315, "&lt;=" &amp; W$1, DataRegularSeason20242025!$D$3:$D$1315, $A21)+SUMIFS(DataRegularSeason20242025!$AB$3:$AB$1315,DataRegularSeason20242025!$B$3:$B$1315, "&lt;=" &amp; W$1, DataRegularSeason20242025!$E$3:$E$1315, $A21)</f>
        <v>6</v>
      </c>
      <c r="X21">
        <f>SUMIFS(DataRegularSeason20242025!$AA$3:$AA$1315,DataRegularSeason20242025!$B$3:$B$1315, "&lt;=" &amp; X$1, DataRegularSeason20242025!$D$3:$D$1315, $A21)+SUMIFS(DataRegularSeason20242025!$AB$3:$AB$1315,DataRegularSeason20242025!$B$3:$B$1315, "&lt;=" &amp; X$1, DataRegularSeason20242025!$E$3:$E$1315, $A21)</f>
        <v>6</v>
      </c>
      <c r="Y21">
        <f>SUMIFS(DataRegularSeason20242025!$AA$3:$AA$1315,DataRegularSeason20242025!$B$3:$B$1315, "&lt;=" &amp; Y$1, DataRegularSeason20242025!$D$3:$D$1315, $A21)+SUMIFS(DataRegularSeason20242025!$AB$3:$AB$1315,DataRegularSeason20242025!$B$3:$B$1315, "&lt;=" &amp; Y$1, DataRegularSeason20242025!$E$3:$E$1315, $A21)</f>
        <v>8</v>
      </c>
      <c r="Z21">
        <f>SUMIFS(DataRegularSeason20242025!$AA$3:$AA$1315,DataRegularSeason20242025!$B$3:$B$1315, "&lt;=" &amp; Z$1, DataRegularSeason20242025!$D$3:$D$1315, $A21)+SUMIFS(DataRegularSeason20242025!$AB$3:$AB$1315,DataRegularSeason20242025!$B$3:$B$1315, "&lt;=" &amp; Z$1, DataRegularSeason20242025!$E$3:$E$1315, $A21)</f>
        <v>8</v>
      </c>
      <c r="AA21">
        <f>SUMIFS(DataRegularSeason20242025!$AA$3:$AA$1315,DataRegularSeason20242025!$B$3:$B$1315, "&lt;=" &amp; AA$1, DataRegularSeason20242025!$D$3:$D$1315, $A21)+SUMIFS(DataRegularSeason20242025!$AB$3:$AB$1315,DataRegularSeason20242025!$B$3:$B$1315, "&lt;=" &amp; AA$1, DataRegularSeason20242025!$E$3:$E$1315, $A21)</f>
        <v>8</v>
      </c>
      <c r="AB21">
        <f>SUMIFS(DataRegularSeason20242025!$AA$3:$AA$1315,DataRegularSeason20242025!$B$3:$B$1315, "&lt;=" &amp; AB$1, DataRegularSeason20242025!$D$3:$D$1315, $A21)+SUMIFS(DataRegularSeason20242025!$AB$3:$AB$1315,DataRegularSeason20242025!$B$3:$B$1315, "&lt;=" &amp; AB$1, DataRegularSeason20242025!$E$3:$E$1315, $A21)</f>
        <v>10</v>
      </c>
      <c r="AC21">
        <f>SUMIFS(DataRegularSeason20242025!$AA$3:$AA$1315,DataRegularSeason20242025!$B$3:$B$1315, "&lt;=" &amp; AC$1, DataRegularSeason20242025!$D$3:$D$1315, $A21)+SUMIFS(DataRegularSeason20242025!$AB$3:$AB$1315,DataRegularSeason20242025!$B$3:$B$1315, "&lt;=" &amp; AC$1, DataRegularSeason20242025!$E$3:$E$1315, $A21)</f>
        <v>10</v>
      </c>
      <c r="AD21">
        <f>SUMIFS(DataRegularSeason20242025!$AA$3:$AA$1315,DataRegularSeason20242025!$B$3:$B$1315, "&lt;=" &amp; AD$1, DataRegularSeason20242025!$D$3:$D$1315, $A21)+SUMIFS(DataRegularSeason20242025!$AB$3:$AB$1315,DataRegularSeason20242025!$B$3:$B$1315, "&lt;=" &amp; AD$1, DataRegularSeason20242025!$E$3:$E$1315, $A21)</f>
        <v>10</v>
      </c>
      <c r="AE21">
        <f>SUMIFS(DataRegularSeason20242025!$AA$3:$AA$1315,DataRegularSeason20242025!$B$3:$B$1315, "&lt;=" &amp; AE$1, DataRegularSeason20242025!$D$3:$D$1315, $A21)+SUMIFS(DataRegularSeason20242025!$AB$3:$AB$1315,DataRegularSeason20242025!$B$3:$B$1315, "&lt;=" &amp; AE$1, DataRegularSeason20242025!$E$3:$E$1315, $A21)</f>
        <v>10</v>
      </c>
      <c r="AF21">
        <f>SUMIFS(DataRegularSeason20242025!$AA$3:$AA$1315,DataRegularSeason20242025!$B$3:$B$1315, "&lt;=" &amp; AF$1, DataRegularSeason20242025!$D$3:$D$1315, $A21)+SUMIFS(DataRegularSeason20242025!$AB$3:$AB$1315,DataRegularSeason20242025!$B$3:$B$1315, "&lt;=" &amp; AF$1, DataRegularSeason20242025!$E$3:$E$1315, $A21)</f>
        <v>10</v>
      </c>
      <c r="AG21">
        <f>SUMIFS(DataRegularSeason20242025!$AA$3:$AA$1315,DataRegularSeason20242025!$B$3:$B$1315, "&lt;=" &amp; AG$1, DataRegularSeason20242025!$D$3:$D$1315, $A21)+SUMIFS(DataRegularSeason20242025!$AB$3:$AB$1315,DataRegularSeason20242025!$B$3:$B$1315, "&lt;=" &amp; AG$1, DataRegularSeason20242025!$E$3:$E$1315, $A21)</f>
        <v>10</v>
      </c>
      <c r="AH21">
        <f>SUMIFS(DataRegularSeason20242025!$AA$3:$AA$1315,DataRegularSeason20242025!$B$3:$B$1315, "&lt;=" &amp; AH$1, DataRegularSeason20242025!$D$3:$D$1315, $A21)+SUMIFS(DataRegularSeason20242025!$AB$3:$AB$1315,DataRegularSeason20242025!$B$3:$B$1315, "&lt;=" &amp; AH$1, DataRegularSeason20242025!$E$3:$E$1315, $A21)</f>
        <v>10</v>
      </c>
      <c r="AI21">
        <f>SUMIFS(DataRegularSeason20242025!$AA$3:$AA$1315,DataRegularSeason20242025!$B$3:$B$1315, "&lt;=" &amp; AI$1, DataRegularSeason20242025!$D$3:$D$1315, $A21)+SUMIFS(DataRegularSeason20242025!$AB$3:$AB$1315,DataRegularSeason20242025!$B$3:$B$1315, "&lt;=" &amp; AI$1, DataRegularSeason20242025!$E$3:$E$1315, $A21)</f>
        <v>10</v>
      </c>
      <c r="AJ21">
        <f>SUMIFS(DataRegularSeason20242025!$AA$3:$AA$1315,DataRegularSeason20242025!$B$3:$B$1315, "&lt;=" &amp; AJ$1, DataRegularSeason20242025!$D$3:$D$1315, $A21)+SUMIFS(DataRegularSeason20242025!$AB$3:$AB$1315,DataRegularSeason20242025!$B$3:$B$1315, "&lt;=" &amp; AJ$1, DataRegularSeason20242025!$E$3:$E$1315, $A21)</f>
        <v>10</v>
      </c>
      <c r="AK21">
        <f>SUMIFS(DataRegularSeason20242025!$AA$3:$AA$1315,DataRegularSeason20242025!$B$3:$B$1315, "&lt;=" &amp; AK$1, DataRegularSeason20242025!$D$3:$D$1315, $A21)+SUMIFS(DataRegularSeason20242025!$AB$3:$AB$1315,DataRegularSeason20242025!$B$3:$B$1315, "&lt;=" &amp; AK$1, DataRegularSeason20242025!$E$3:$E$1315, $A21)</f>
        <v>12</v>
      </c>
      <c r="AL21">
        <f>SUMIFS(DataRegularSeason20242025!$AA$3:$AA$1315,DataRegularSeason20242025!$B$3:$B$1315, "&lt;=" &amp; AL$1, DataRegularSeason20242025!$D$3:$D$1315, $A21)+SUMIFS(DataRegularSeason20242025!$AB$3:$AB$1315,DataRegularSeason20242025!$B$3:$B$1315, "&lt;=" &amp; AL$1, DataRegularSeason20242025!$E$3:$E$1315, $A21)</f>
        <v>12</v>
      </c>
      <c r="AM21">
        <f>SUMIFS(DataRegularSeason20242025!$AA$3:$AA$1315,DataRegularSeason20242025!$B$3:$B$1315, "&lt;=" &amp; AM$1, DataRegularSeason20242025!$D$3:$D$1315, $A21)+SUMIFS(DataRegularSeason20242025!$AB$3:$AB$1315,DataRegularSeason20242025!$B$3:$B$1315, "&lt;=" &amp; AM$1, DataRegularSeason20242025!$E$3:$E$1315, $A21)</f>
        <v>12</v>
      </c>
      <c r="AN21">
        <f>SUMIFS(DataRegularSeason20242025!$AA$3:$AA$1315,DataRegularSeason20242025!$B$3:$B$1315, "&lt;=" &amp; AN$1, DataRegularSeason20242025!$D$3:$D$1315, $A21)+SUMIFS(DataRegularSeason20242025!$AB$3:$AB$1315,DataRegularSeason20242025!$B$3:$B$1315, "&lt;=" &amp; AN$1, DataRegularSeason20242025!$E$3:$E$1315, $A21)</f>
        <v>12</v>
      </c>
      <c r="AO21">
        <f>SUMIFS(DataRegularSeason20242025!$AA$3:$AA$1315,DataRegularSeason20242025!$B$3:$B$1315, "&lt;=" &amp; AO$1, DataRegularSeason20242025!$D$3:$D$1315, $A21)+SUMIFS(DataRegularSeason20242025!$AB$3:$AB$1315,DataRegularSeason20242025!$B$3:$B$1315, "&lt;=" &amp; AO$1, DataRegularSeason20242025!$E$3:$E$1315, $A21)</f>
        <v>14</v>
      </c>
      <c r="AP21">
        <f>SUMIFS(DataRegularSeason20242025!$AA$3:$AA$1315,DataRegularSeason20242025!$B$3:$B$1315, "&lt;=" &amp; AP$1, DataRegularSeason20242025!$D$3:$D$1315, $A21)+SUMIFS(DataRegularSeason20242025!$AB$3:$AB$1315,DataRegularSeason20242025!$B$3:$B$1315, "&lt;=" &amp; AP$1, DataRegularSeason20242025!$E$3:$E$1315, $A21)</f>
        <v>14</v>
      </c>
      <c r="AQ21">
        <f>SUMIFS(DataRegularSeason20242025!$AA$3:$AA$1315,DataRegularSeason20242025!$B$3:$B$1315, "&lt;=" &amp; AQ$1, DataRegularSeason20242025!$D$3:$D$1315, $A21)+SUMIFS(DataRegularSeason20242025!$AB$3:$AB$1315,DataRegularSeason20242025!$B$3:$B$1315, "&lt;=" &amp; AQ$1, DataRegularSeason20242025!$E$3:$E$1315, $A21)</f>
        <v>16</v>
      </c>
      <c r="AR21">
        <f>SUMIFS(DataRegularSeason20242025!$AA$3:$AA$1315,DataRegularSeason20242025!$B$3:$B$1315, "&lt;=" &amp; AR$1, DataRegularSeason20242025!$D$3:$D$1315, $A21)+SUMIFS(DataRegularSeason20242025!$AB$3:$AB$1315,DataRegularSeason20242025!$B$3:$B$1315, "&lt;=" &amp; AR$1, DataRegularSeason20242025!$E$3:$E$1315, $A21)</f>
        <v>16</v>
      </c>
      <c r="AS21">
        <f>SUMIFS(DataRegularSeason20242025!$AA$3:$AA$1315,DataRegularSeason20242025!$B$3:$B$1315, "&lt;=" &amp; AS$1, DataRegularSeason20242025!$D$3:$D$1315, $A21)+SUMIFS(DataRegularSeason20242025!$AB$3:$AB$1315,DataRegularSeason20242025!$B$3:$B$1315, "&lt;=" &amp; AS$1, DataRegularSeason20242025!$E$3:$E$1315, $A21)</f>
        <v>18</v>
      </c>
      <c r="AT21">
        <f>SUMIFS(DataRegularSeason20242025!$AA$3:$AA$1315,DataRegularSeason20242025!$B$3:$B$1315, "&lt;=" &amp; AT$1, DataRegularSeason20242025!$D$3:$D$1315, $A21)+SUMIFS(DataRegularSeason20242025!$AB$3:$AB$1315,DataRegularSeason20242025!$B$3:$B$1315, "&lt;=" &amp; AT$1, DataRegularSeason20242025!$E$3:$E$1315, $A21)</f>
        <v>18</v>
      </c>
      <c r="AU21">
        <f>SUMIFS(DataRegularSeason20242025!$AA$3:$AA$1315,DataRegularSeason20242025!$B$3:$B$1315, "&lt;=" &amp; AU$1, DataRegularSeason20242025!$D$3:$D$1315, $A21)+SUMIFS(DataRegularSeason20242025!$AB$3:$AB$1315,DataRegularSeason20242025!$B$3:$B$1315, "&lt;=" &amp; AU$1, DataRegularSeason20242025!$E$3:$E$1315, $A21)</f>
        <v>18</v>
      </c>
      <c r="AV21">
        <f>SUMIFS(DataRegularSeason20242025!$AA$3:$AA$1315,DataRegularSeason20242025!$B$3:$B$1315, "&lt;=" &amp; AV$1, DataRegularSeason20242025!$D$3:$D$1315, $A21)+SUMIFS(DataRegularSeason20242025!$AB$3:$AB$1315,DataRegularSeason20242025!$B$3:$B$1315, "&lt;=" &amp; AV$1, DataRegularSeason20242025!$E$3:$E$1315, $A21)</f>
        <v>18</v>
      </c>
      <c r="AW21">
        <f>SUMIFS(DataRegularSeason20242025!$AA$3:$AA$1315,DataRegularSeason20242025!$B$3:$B$1315, "&lt;=" &amp; AW$1, DataRegularSeason20242025!$D$3:$D$1315, $A21)+SUMIFS(DataRegularSeason20242025!$AB$3:$AB$1315,DataRegularSeason20242025!$B$3:$B$1315, "&lt;=" &amp; AW$1, DataRegularSeason20242025!$E$3:$E$1315, $A21)</f>
        <v>18</v>
      </c>
      <c r="AX21">
        <f>SUMIFS(DataRegularSeason20242025!$AA$3:$AA$1315,DataRegularSeason20242025!$B$3:$B$1315, "&lt;=" &amp; AX$1, DataRegularSeason20242025!$D$3:$D$1315, $A21)+SUMIFS(DataRegularSeason20242025!$AB$3:$AB$1315,DataRegularSeason20242025!$B$3:$B$1315, "&lt;=" &amp; AX$1, DataRegularSeason20242025!$E$3:$E$1315, $A21)</f>
        <v>20</v>
      </c>
      <c r="AY21">
        <f>SUMIFS(DataRegularSeason20242025!$AA$3:$AA$1315,DataRegularSeason20242025!$B$3:$B$1315, "&lt;=" &amp; AY$1, DataRegularSeason20242025!$D$3:$D$1315, $A21)+SUMIFS(DataRegularSeason20242025!$AB$3:$AB$1315,DataRegularSeason20242025!$B$3:$B$1315, "&lt;=" &amp; AY$1, DataRegularSeason20242025!$E$3:$E$1315, $A21)</f>
        <v>20</v>
      </c>
      <c r="AZ21">
        <f>SUMIFS(DataRegularSeason20242025!$AA$3:$AA$1315,DataRegularSeason20242025!$B$3:$B$1315, "&lt;=" &amp; AZ$1, DataRegularSeason20242025!$D$3:$D$1315, $A21)+SUMIFS(DataRegularSeason20242025!$AB$3:$AB$1315,DataRegularSeason20242025!$B$3:$B$1315, "&lt;=" &amp; AZ$1, DataRegularSeason20242025!$E$3:$E$1315, $A21)</f>
        <v>20</v>
      </c>
      <c r="BA21">
        <f>SUMIFS(DataRegularSeason20242025!$AA$3:$AA$1315,DataRegularSeason20242025!$B$3:$B$1315, "&lt;=" &amp; BA$1, DataRegularSeason20242025!$D$3:$D$1315, $A21)+SUMIFS(DataRegularSeason20242025!$AB$3:$AB$1315,DataRegularSeason20242025!$B$3:$B$1315, "&lt;=" &amp; BA$1, DataRegularSeason20242025!$E$3:$E$1315, $A21)</f>
        <v>20</v>
      </c>
      <c r="BB21">
        <f>SUMIFS(DataRegularSeason20242025!$AA$3:$AA$1315,DataRegularSeason20242025!$B$3:$B$1315, "&lt;=" &amp; BB$1, DataRegularSeason20242025!$D$3:$D$1315, $A21)+SUMIFS(DataRegularSeason20242025!$AB$3:$AB$1315,DataRegularSeason20242025!$B$3:$B$1315, "&lt;=" &amp; BB$1, DataRegularSeason20242025!$E$3:$E$1315, $A21)</f>
        <v>20</v>
      </c>
      <c r="BC21">
        <f>SUMIFS(DataRegularSeason20242025!$AA$3:$AA$1315,DataRegularSeason20242025!$B$3:$B$1315, "&lt;=" &amp; BC$1, DataRegularSeason20242025!$D$3:$D$1315, $A21)+SUMIFS(DataRegularSeason20242025!$AB$3:$AB$1315,DataRegularSeason20242025!$B$3:$B$1315, "&lt;=" &amp; BC$1, DataRegularSeason20242025!$E$3:$E$1315, $A21)</f>
        <v>20</v>
      </c>
      <c r="BD21">
        <f>SUMIFS(DataRegularSeason20242025!$AA$3:$AA$1315,DataRegularSeason20242025!$B$3:$B$1315, "&lt;=" &amp; BD$1, DataRegularSeason20242025!$D$3:$D$1315, $A21)+SUMIFS(DataRegularSeason20242025!$AB$3:$AB$1315,DataRegularSeason20242025!$B$3:$B$1315, "&lt;=" &amp; BD$1, DataRegularSeason20242025!$E$3:$E$1315, $A21)</f>
        <v>20</v>
      </c>
      <c r="BE21">
        <f>SUMIFS(DataRegularSeason20242025!$AA$3:$AA$1315,DataRegularSeason20242025!$B$3:$B$1315, "&lt;=" &amp; BE$1, DataRegularSeason20242025!$D$3:$D$1315, $A21)+SUMIFS(DataRegularSeason20242025!$AB$3:$AB$1315,DataRegularSeason20242025!$B$3:$B$1315, "&lt;=" &amp; BE$1, DataRegularSeason20242025!$E$3:$E$1315, $A21)</f>
        <v>20</v>
      </c>
      <c r="BF21">
        <f>SUMIFS(DataRegularSeason20242025!$AA$3:$AA$1315,DataRegularSeason20242025!$B$3:$B$1315, "&lt;=" &amp; BF$1, DataRegularSeason20242025!$D$3:$D$1315, $A21)+SUMIFS(DataRegularSeason20242025!$AB$3:$AB$1315,DataRegularSeason20242025!$B$3:$B$1315, "&lt;=" &amp; BF$1, DataRegularSeason20242025!$E$3:$E$1315, $A21)</f>
        <v>20</v>
      </c>
      <c r="BG21">
        <f>SUMIFS(DataRegularSeason20242025!$AA$3:$AA$1315,DataRegularSeason20242025!$B$3:$B$1315, "&lt;=" &amp; BG$1, DataRegularSeason20242025!$D$3:$D$1315, $A21)+SUMIFS(DataRegularSeason20242025!$AB$3:$AB$1315,DataRegularSeason20242025!$B$3:$B$1315, "&lt;=" &amp; BG$1, DataRegularSeason20242025!$E$3:$E$1315, $A21)</f>
        <v>20</v>
      </c>
      <c r="BH21">
        <f>SUMIFS(DataRegularSeason20242025!$AA$3:$AA$1315,DataRegularSeason20242025!$B$3:$B$1315, "&lt;=" &amp; BH$1, DataRegularSeason20242025!$D$3:$D$1315, $A21)+SUMIFS(DataRegularSeason20242025!$AB$3:$AB$1315,DataRegularSeason20242025!$B$3:$B$1315, "&lt;=" &amp; BH$1, DataRegularSeason20242025!$E$3:$E$1315, $A21)</f>
        <v>20</v>
      </c>
      <c r="BI21">
        <f>SUMIFS(DataRegularSeason20242025!$AA$3:$AA$1315,DataRegularSeason20242025!$B$3:$B$1315, "&lt;=" &amp; BI$1, DataRegularSeason20242025!$D$3:$D$1315, $A21)+SUMIFS(DataRegularSeason20242025!$AB$3:$AB$1315,DataRegularSeason20242025!$B$3:$B$1315, "&lt;=" &amp; BI$1, DataRegularSeason20242025!$E$3:$E$1315, $A21)</f>
        <v>20</v>
      </c>
      <c r="BJ21">
        <f>SUMIFS(DataRegularSeason20242025!$AA$3:$AA$1315,DataRegularSeason20242025!$B$3:$B$1315, "&lt;=" &amp; BJ$1, DataRegularSeason20242025!$D$3:$D$1315, $A21)+SUMIFS(DataRegularSeason20242025!$AB$3:$AB$1315,DataRegularSeason20242025!$B$3:$B$1315, "&lt;=" &amp; BJ$1, DataRegularSeason20242025!$E$3:$E$1315, $A21)</f>
        <v>20</v>
      </c>
      <c r="BK21">
        <f>SUMIFS(DataRegularSeason20242025!$AA$3:$AA$1315,DataRegularSeason20242025!$B$3:$B$1315, "&lt;=" &amp; BK$1, DataRegularSeason20242025!$D$3:$D$1315, $A21)+SUMIFS(DataRegularSeason20242025!$AB$3:$AB$1315,DataRegularSeason20242025!$B$3:$B$1315, "&lt;=" &amp; BK$1, DataRegularSeason20242025!$E$3:$E$1315, $A21)</f>
        <v>20</v>
      </c>
      <c r="BL21">
        <f>SUMIFS(DataRegularSeason20242025!$AA$3:$AA$1315,DataRegularSeason20242025!$B$3:$B$1315, "&lt;=" &amp; BL$1, DataRegularSeason20242025!$D$3:$D$1315, $A21)+SUMIFS(DataRegularSeason20242025!$AB$3:$AB$1315,DataRegularSeason20242025!$B$3:$B$1315, "&lt;=" &amp; BL$1, DataRegularSeason20242025!$E$3:$E$1315, $A21)</f>
        <v>20</v>
      </c>
      <c r="BM21">
        <f>SUMIFS(DataRegularSeason20242025!$AA$3:$AA$1315,DataRegularSeason20242025!$B$3:$B$1315, "&lt;=" &amp; BM$1, DataRegularSeason20242025!$D$3:$D$1315, $A21)+SUMIFS(DataRegularSeason20242025!$AB$3:$AB$1315,DataRegularSeason20242025!$B$3:$B$1315, "&lt;=" &amp; BM$1, DataRegularSeason20242025!$E$3:$E$1315, $A21)</f>
        <v>20</v>
      </c>
      <c r="BN21">
        <f>SUMIFS(DataRegularSeason20242025!$AA$3:$AA$1315,DataRegularSeason20242025!$B$3:$B$1315, "&lt;=" &amp; BN$1, DataRegularSeason20242025!$D$3:$D$1315, $A21)+SUMIFS(DataRegularSeason20242025!$AB$3:$AB$1315,DataRegularSeason20242025!$B$3:$B$1315, "&lt;=" &amp; BN$1, DataRegularSeason20242025!$E$3:$E$1315, $A21)</f>
        <v>20</v>
      </c>
      <c r="BO21">
        <f>SUMIFS(DataRegularSeason20242025!$AA$3:$AA$1315,DataRegularSeason20242025!$B$3:$B$1315, "&lt;=" &amp; BO$1, DataRegularSeason20242025!$D$3:$D$1315, $A21)+SUMIFS(DataRegularSeason20242025!$AB$3:$AB$1315,DataRegularSeason20242025!$B$3:$B$1315, "&lt;=" &amp; BO$1, DataRegularSeason20242025!$E$3:$E$1315, $A21)</f>
        <v>20</v>
      </c>
      <c r="BP21">
        <f>SUMIFS(DataRegularSeason20242025!$AA$3:$AA$1315,DataRegularSeason20242025!$B$3:$B$1315, "&lt;=" &amp; BP$1, DataRegularSeason20242025!$D$3:$D$1315, $A21)+SUMIFS(DataRegularSeason20242025!$AB$3:$AB$1315,DataRegularSeason20242025!$B$3:$B$1315, "&lt;=" &amp; BP$1, DataRegularSeason20242025!$E$3:$E$1315, $A21)</f>
        <v>20</v>
      </c>
      <c r="BQ21">
        <f>SUMIFS(DataRegularSeason20242025!$AA$3:$AA$1315,DataRegularSeason20242025!$B$3:$B$1315, "&lt;=" &amp; BQ$1, DataRegularSeason20242025!$D$3:$D$1315, $A21)+SUMIFS(DataRegularSeason20242025!$AB$3:$AB$1315,DataRegularSeason20242025!$B$3:$B$1315, "&lt;=" &amp; BQ$1, DataRegularSeason20242025!$E$3:$E$1315, $A21)</f>
        <v>20</v>
      </c>
      <c r="BR21">
        <f>SUMIFS(DataRegularSeason20242025!$AA$3:$AA$1315,DataRegularSeason20242025!$B$3:$B$1315, "&lt;=" &amp; BR$1, DataRegularSeason20242025!$D$3:$D$1315, $A21)+SUMIFS(DataRegularSeason20242025!$AB$3:$AB$1315,DataRegularSeason20242025!$B$3:$B$1315, "&lt;=" &amp; BR$1, DataRegularSeason20242025!$E$3:$E$1315, $A21)</f>
        <v>20</v>
      </c>
      <c r="BS21">
        <f>SUMIFS(DataRegularSeason20242025!$AA$3:$AA$1315,DataRegularSeason20242025!$B$3:$B$1315, "&lt;=" &amp; BS$1, DataRegularSeason20242025!$D$3:$D$1315, $A21)+SUMIFS(DataRegularSeason20242025!$AB$3:$AB$1315,DataRegularSeason20242025!$B$3:$B$1315, "&lt;=" &amp; BS$1, DataRegularSeason20242025!$E$3:$E$1315, $A21)</f>
        <v>20</v>
      </c>
      <c r="BT21">
        <f>SUMIFS(DataRegularSeason20242025!$AA$3:$AA$1315,DataRegularSeason20242025!$B$3:$B$1315, "&lt;=" &amp; BT$1, DataRegularSeason20242025!$D$3:$D$1315, $A21)+SUMIFS(DataRegularSeason20242025!$AB$3:$AB$1315,DataRegularSeason20242025!$B$3:$B$1315, "&lt;=" &amp; BT$1, DataRegularSeason20242025!$E$3:$E$1315, $A21)</f>
        <v>20</v>
      </c>
      <c r="BU21">
        <f>SUMIFS(DataRegularSeason20242025!$AA$3:$AA$1315,DataRegularSeason20242025!$B$3:$B$1315, "&lt;=" &amp; BU$1, DataRegularSeason20242025!$D$3:$D$1315, $A21)+SUMIFS(DataRegularSeason20242025!$AB$3:$AB$1315,DataRegularSeason20242025!$B$3:$B$1315, "&lt;=" &amp; BU$1, DataRegularSeason20242025!$E$3:$E$1315, $A21)</f>
        <v>20</v>
      </c>
      <c r="BV21">
        <f>SUMIFS(DataRegularSeason20242025!$AA$3:$AA$1315,DataRegularSeason20242025!$B$3:$B$1315, "&lt;=" &amp; BV$1, DataRegularSeason20242025!$D$3:$D$1315, $A21)+SUMIFS(DataRegularSeason20242025!$AB$3:$AB$1315,DataRegularSeason20242025!$B$3:$B$1315, "&lt;=" &amp; BV$1, DataRegularSeason20242025!$E$3:$E$1315, $A21)</f>
        <v>20</v>
      </c>
      <c r="BW21">
        <f>SUMIFS(DataRegularSeason20242025!$AA$3:$AA$1315,DataRegularSeason20242025!$B$3:$B$1315, "&lt;=" &amp; BW$1, DataRegularSeason20242025!$D$3:$D$1315, $A21)+SUMIFS(DataRegularSeason20242025!$AB$3:$AB$1315,DataRegularSeason20242025!$B$3:$B$1315, "&lt;=" &amp; BW$1, DataRegularSeason20242025!$E$3:$E$1315, $A21)</f>
        <v>20</v>
      </c>
      <c r="BX21">
        <f>SUMIFS(DataRegularSeason20242025!$AA$3:$AA$1315,DataRegularSeason20242025!$B$3:$B$1315, "&lt;=" &amp; BX$1, DataRegularSeason20242025!$D$3:$D$1315, $A21)+SUMIFS(DataRegularSeason20242025!$AB$3:$AB$1315,DataRegularSeason20242025!$B$3:$B$1315, "&lt;=" &amp; BX$1, DataRegularSeason20242025!$E$3:$E$1315, $A21)</f>
        <v>20</v>
      </c>
      <c r="BY21">
        <f>SUMIFS(DataRegularSeason20242025!$AA$3:$AA$1315,DataRegularSeason20242025!$B$3:$B$1315, "&lt;=" &amp; BY$1, DataRegularSeason20242025!$D$3:$D$1315, $A21)+SUMIFS(DataRegularSeason20242025!$AB$3:$AB$1315,DataRegularSeason20242025!$B$3:$B$1315, "&lt;=" &amp; BY$1, DataRegularSeason20242025!$E$3:$E$1315, $A21)</f>
        <v>20</v>
      </c>
      <c r="BZ21">
        <f>SUMIFS(DataRegularSeason20242025!$AA$3:$AA$1315,DataRegularSeason20242025!$B$3:$B$1315, "&lt;=" &amp; BZ$1, DataRegularSeason20242025!$D$3:$D$1315, $A21)+SUMIFS(DataRegularSeason20242025!$AB$3:$AB$1315,DataRegularSeason20242025!$B$3:$B$1315, "&lt;=" &amp; BZ$1, DataRegularSeason20242025!$E$3:$E$1315, $A21)</f>
        <v>20</v>
      </c>
      <c r="CA21">
        <f>SUMIFS(DataRegularSeason20242025!$AA$3:$AA$1315,DataRegularSeason20242025!$B$3:$B$1315, "&lt;=" &amp; CA$1, DataRegularSeason20242025!$D$3:$D$1315, $A21)+SUMIFS(DataRegularSeason20242025!$AB$3:$AB$1315,DataRegularSeason20242025!$B$3:$B$1315, "&lt;=" &amp; CA$1, DataRegularSeason20242025!$E$3:$E$1315, $A21)</f>
        <v>20</v>
      </c>
      <c r="CB21">
        <f>SUMIFS(DataRegularSeason20242025!$AA$3:$AA$1315,DataRegularSeason20242025!$B$3:$B$1315, "&lt;=" &amp; CB$1, DataRegularSeason20242025!$D$3:$D$1315, $A21)+SUMIFS(DataRegularSeason20242025!$AB$3:$AB$1315,DataRegularSeason20242025!$B$3:$B$1315, "&lt;=" &amp; CB$1, DataRegularSeason20242025!$E$3:$E$1315, $A21)</f>
        <v>20</v>
      </c>
      <c r="CC21">
        <f>SUMIFS(DataRegularSeason20242025!$AA$3:$AA$1315,DataRegularSeason20242025!$B$3:$B$1315, "&lt;=" &amp; CC$1, DataRegularSeason20242025!$D$3:$D$1315, $A21)+SUMIFS(DataRegularSeason20242025!$AB$3:$AB$1315,DataRegularSeason20242025!$B$3:$B$1315, "&lt;=" &amp; CC$1, DataRegularSeason20242025!$E$3:$E$1315, $A21)</f>
        <v>20</v>
      </c>
      <c r="CD21">
        <f>SUMIFS(DataRegularSeason20242025!$AA$3:$AA$1315,DataRegularSeason20242025!$B$3:$B$1315, "&lt;=" &amp; CD$1, DataRegularSeason20242025!$D$3:$D$1315, $A21)+SUMIFS(DataRegularSeason20242025!$AB$3:$AB$1315,DataRegularSeason20242025!$B$3:$B$1315, "&lt;=" &amp; CD$1, DataRegularSeason20242025!$E$3:$E$1315, $A21)</f>
        <v>20</v>
      </c>
      <c r="CE21">
        <f>SUMIFS(DataRegularSeason20242025!$AA$3:$AA$1315,DataRegularSeason20242025!$B$3:$B$1315, "&lt;=" &amp; CE$1, DataRegularSeason20242025!$D$3:$D$1315, $A21)+SUMIFS(DataRegularSeason20242025!$AB$3:$AB$1315,DataRegularSeason20242025!$B$3:$B$1315, "&lt;=" &amp; CE$1, DataRegularSeason20242025!$E$3:$E$1315, $A21)</f>
        <v>20</v>
      </c>
      <c r="CF21">
        <f>SUMIFS(DataRegularSeason20242025!$AA$3:$AA$1315,DataRegularSeason20242025!$B$3:$B$1315, "&lt;=" &amp; CF$1, DataRegularSeason20242025!$D$3:$D$1315, $A21)+SUMIFS(DataRegularSeason20242025!$AB$3:$AB$1315,DataRegularSeason20242025!$B$3:$B$1315, "&lt;=" &amp; CF$1, DataRegularSeason20242025!$E$3:$E$1315, $A21)</f>
        <v>20</v>
      </c>
      <c r="CG21">
        <f>SUMIFS(DataRegularSeason20242025!$AA$3:$AA$1315,DataRegularSeason20242025!$B$3:$B$1315, "&lt;=" &amp; CG$1, DataRegularSeason20242025!$D$3:$D$1315, $A21)+SUMIFS(DataRegularSeason20242025!$AB$3:$AB$1315,DataRegularSeason20242025!$B$3:$B$1315, "&lt;=" &amp; CG$1, DataRegularSeason20242025!$E$3:$E$1315, $A21)</f>
        <v>20</v>
      </c>
      <c r="CH21">
        <f>SUMIFS(DataRegularSeason20242025!$AA$3:$AA$1315,DataRegularSeason20242025!$B$3:$B$1315, "&lt;=" &amp; CH$1, DataRegularSeason20242025!$D$3:$D$1315, $A21)+SUMIFS(DataRegularSeason20242025!$AB$3:$AB$1315,DataRegularSeason20242025!$B$3:$B$1315, "&lt;=" &amp; CH$1, DataRegularSeason20242025!$E$3:$E$1315, $A21)</f>
        <v>20</v>
      </c>
      <c r="CI21">
        <f>SUMIFS(DataRegularSeason20242025!$AA$3:$AA$1315,DataRegularSeason20242025!$B$3:$B$1315, "&lt;=" &amp; CI$1, DataRegularSeason20242025!$D$3:$D$1315, $A21)+SUMIFS(DataRegularSeason20242025!$AB$3:$AB$1315,DataRegularSeason20242025!$B$3:$B$1315, "&lt;=" &amp; CI$1, DataRegularSeason20242025!$E$3:$E$1315, $A21)</f>
        <v>20</v>
      </c>
      <c r="CJ21">
        <f>SUMIFS(DataRegularSeason20242025!$AA$3:$AA$1315,DataRegularSeason20242025!$B$3:$B$1315, "&lt;=" &amp; CJ$1, DataRegularSeason20242025!$D$3:$D$1315, $A21)+SUMIFS(DataRegularSeason20242025!$AB$3:$AB$1315,DataRegularSeason20242025!$B$3:$B$1315, "&lt;=" &amp; CJ$1, DataRegularSeason20242025!$E$3:$E$1315, $A21)</f>
        <v>20</v>
      </c>
      <c r="CK21">
        <f>SUMIFS(DataRegularSeason20242025!$AA$3:$AA$1315,DataRegularSeason20242025!$B$3:$B$1315, "&lt;=" &amp; CK$1, DataRegularSeason20242025!$D$3:$D$1315, $A21)+SUMIFS(DataRegularSeason20242025!$AB$3:$AB$1315,DataRegularSeason20242025!$B$3:$B$1315, "&lt;=" &amp; CK$1, DataRegularSeason20242025!$E$3:$E$1315, $A21)</f>
        <v>20</v>
      </c>
      <c r="CL21">
        <f>SUMIFS(DataRegularSeason20242025!$AA$3:$AA$1315,DataRegularSeason20242025!$B$3:$B$1315, "&lt;=" &amp; CL$1, DataRegularSeason20242025!$D$3:$D$1315, $A21)+SUMIFS(DataRegularSeason20242025!$AB$3:$AB$1315,DataRegularSeason20242025!$B$3:$B$1315, "&lt;=" &amp; CL$1, DataRegularSeason20242025!$E$3:$E$1315, $A21)</f>
        <v>20</v>
      </c>
      <c r="CM21">
        <f>SUMIFS(DataRegularSeason20242025!$AA$3:$AA$1315,DataRegularSeason20242025!$B$3:$B$1315, "&lt;=" &amp; CM$1, DataRegularSeason20242025!$D$3:$D$1315, $A21)+SUMIFS(DataRegularSeason20242025!$AB$3:$AB$1315,DataRegularSeason20242025!$B$3:$B$1315, "&lt;=" &amp; CM$1, DataRegularSeason20242025!$E$3:$E$1315, $A21)</f>
        <v>20</v>
      </c>
      <c r="CN21">
        <f>SUMIFS(DataRegularSeason20242025!$AA$3:$AA$1315,DataRegularSeason20242025!$B$3:$B$1315, "&lt;=" &amp; CN$1, DataRegularSeason20242025!$D$3:$D$1315, $A21)+SUMIFS(DataRegularSeason20242025!$AB$3:$AB$1315,DataRegularSeason20242025!$B$3:$B$1315, "&lt;=" &amp; CN$1, DataRegularSeason20242025!$E$3:$E$1315, $A21)</f>
        <v>20</v>
      </c>
      <c r="CO21">
        <f>SUMIFS(DataRegularSeason20242025!$AA$3:$AA$1315,DataRegularSeason20242025!$B$3:$B$1315, "&lt;=" &amp; CO$1, DataRegularSeason20242025!$D$3:$D$1315, $A21)+SUMIFS(DataRegularSeason20242025!$AB$3:$AB$1315,DataRegularSeason20242025!$B$3:$B$1315, "&lt;=" &amp; CO$1, DataRegularSeason20242025!$E$3:$E$1315, $A21)</f>
        <v>20</v>
      </c>
      <c r="CP21">
        <f>SUMIFS(DataRegularSeason20242025!$AA$3:$AA$1315,DataRegularSeason20242025!$B$3:$B$1315, "&lt;=" &amp; CP$1, DataRegularSeason20242025!$D$3:$D$1315, $A21)+SUMIFS(DataRegularSeason20242025!$AB$3:$AB$1315,DataRegularSeason20242025!$B$3:$B$1315, "&lt;=" &amp; CP$1, DataRegularSeason20242025!$E$3:$E$1315, $A21)</f>
        <v>20</v>
      </c>
      <c r="CQ21">
        <f>SUMIFS(DataRegularSeason20242025!$AA$3:$AA$1315,DataRegularSeason20242025!$B$3:$B$1315, "&lt;=" &amp; CQ$1, DataRegularSeason20242025!$D$3:$D$1315, $A21)+SUMIFS(DataRegularSeason20242025!$AB$3:$AB$1315,DataRegularSeason20242025!$B$3:$B$1315, "&lt;=" &amp; CQ$1, DataRegularSeason20242025!$E$3:$E$1315, $A21)</f>
        <v>20</v>
      </c>
      <c r="CR21">
        <f>SUMIFS(DataRegularSeason20242025!$AA$3:$AA$1315,DataRegularSeason20242025!$B$3:$B$1315, "&lt;=" &amp; CR$1, DataRegularSeason20242025!$D$3:$D$1315, $A21)+SUMIFS(DataRegularSeason20242025!$AB$3:$AB$1315,DataRegularSeason20242025!$B$3:$B$1315, "&lt;=" &amp; CR$1, DataRegularSeason20242025!$E$3:$E$1315, $A21)</f>
        <v>20</v>
      </c>
      <c r="CS21">
        <f>SUMIFS(DataRegularSeason20242025!$AA$3:$AA$1315,DataRegularSeason20242025!$B$3:$B$1315, "&lt;=" &amp; CS$1, DataRegularSeason20242025!$D$3:$D$1315, $A21)+SUMIFS(DataRegularSeason20242025!$AB$3:$AB$1315,DataRegularSeason20242025!$B$3:$B$1315, "&lt;=" &amp; CS$1, DataRegularSeason20242025!$E$3:$E$1315, $A21)</f>
        <v>20</v>
      </c>
      <c r="CT21">
        <f>SUMIFS(DataRegularSeason20242025!$AA$3:$AA$1315,DataRegularSeason20242025!$B$3:$B$1315, "&lt;=" &amp; CT$1, DataRegularSeason20242025!$D$3:$D$1315, $A21)+SUMIFS(DataRegularSeason20242025!$AB$3:$AB$1315,DataRegularSeason20242025!$B$3:$B$1315, "&lt;=" &amp; CT$1, DataRegularSeason20242025!$E$3:$E$1315, $A21)</f>
        <v>20</v>
      </c>
      <c r="CU21">
        <f>SUMIFS(DataRegularSeason20242025!$AA$3:$AA$1315,DataRegularSeason20242025!$B$3:$B$1315, "&lt;=" &amp; CU$1, DataRegularSeason20242025!$D$3:$D$1315, $A21)+SUMIFS(DataRegularSeason20242025!$AB$3:$AB$1315,DataRegularSeason20242025!$B$3:$B$1315, "&lt;=" &amp; CU$1, DataRegularSeason20242025!$E$3:$E$1315, $A21)</f>
        <v>20</v>
      </c>
      <c r="CV21">
        <f>SUMIFS(DataRegularSeason20242025!$AA$3:$AA$1315,DataRegularSeason20242025!$B$3:$B$1315, "&lt;=" &amp; CV$1, DataRegularSeason20242025!$D$3:$D$1315, $A21)+SUMIFS(DataRegularSeason20242025!$AB$3:$AB$1315,DataRegularSeason20242025!$B$3:$B$1315, "&lt;=" &amp; CV$1, DataRegularSeason20242025!$E$3:$E$1315, $A21)</f>
        <v>20</v>
      </c>
      <c r="CW21">
        <f>SUMIFS(DataRegularSeason20242025!$AA$3:$AA$1315,DataRegularSeason20242025!$B$3:$B$1315, "&lt;=" &amp; CW$1, DataRegularSeason20242025!$D$3:$D$1315, $A21)+SUMIFS(DataRegularSeason20242025!$AB$3:$AB$1315,DataRegularSeason20242025!$B$3:$B$1315, "&lt;=" &amp; CW$1, DataRegularSeason20242025!$E$3:$E$1315, $A21)</f>
        <v>20</v>
      </c>
      <c r="CX21">
        <f>SUMIFS(DataRegularSeason20242025!$AA$3:$AA$1315,DataRegularSeason20242025!$B$3:$B$1315, "&lt;=" &amp; CX$1, DataRegularSeason20242025!$D$3:$D$1315, $A21)+SUMIFS(DataRegularSeason20242025!$AB$3:$AB$1315,DataRegularSeason20242025!$B$3:$B$1315, "&lt;=" &amp; CX$1, DataRegularSeason20242025!$E$3:$E$1315, $A21)</f>
        <v>20</v>
      </c>
      <c r="CY21">
        <f>SUMIFS(DataRegularSeason20242025!$AA$3:$AA$1315,DataRegularSeason20242025!$B$3:$B$1315, "&lt;=" &amp; CY$1, DataRegularSeason20242025!$D$3:$D$1315, $A21)+SUMIFS(DataRegularSeason20242025!$AB$3:$AB$1315,DataRegularSeason20242025!$B$3:$B$1315, "&lt;=" &amp; CY$1, DataRegularSeason20242025!$E$3:$E$1315, $A21)</f>
        <v>20</v>
      </c>
      <c r="CZ21">
        <f>SUMIFS(DataRegularSeason20242025!$AA$3:$AA$1315,DataRegularSeason20242025!$B$3:$B$1315, "&lt;=" &amp; CZ$1, DataRegularSeason20242025!$D$3:$D$1315, $A21)+SUMIFS(DataRegularSeason20242025!$AB$3:$AB$1315,DataRegularSeason20242025!$B$3:$B$1315, "&lt;=" &amp; CZ$1, DataRegularSeason20242025!$E$3:$E$1315, $A21)</f>
        <v>20</v>
      </c>
      <c r="DA21">
        <f>SUMIFS(DataRegularSeason20242025!$AA$3:$AA$1315,DataRegularSeason20242025!$B$3:$B$1315, "&lt;=" &amp; DA$1, DataRegularSeason20242025!$D$3:$D$1315, $A21)+SUMIFS(DataRegularSeason20242025!$AB$3:$AB$1315,DataRegularSeason20242025!$B$3:$B$1315, "&lt;=" &amp; DA$1, DataRegularSeason20242025!$E$3:$E$1315, $A21)</f>
        <v>20</v>
      </c>
      <c r="DB21">
        <f>SUMIFS(DataRegularSeason20242025!$AA$3:$AA$1315,DataRegularSeason20242025!$B$3:$B$1315, "&lt;=" &amp; DB$1, DataRegularSeason20242025!$D$3:$D$1315, $A21)+SUMIFS(DataRegularSeason20242025!$AB$3:$AB$1315,DataRegularSeason20242025!$B$3:$B$1315, "&lt;=" &amp; DB$1, DataRegularSeason20242025!$E$3:$E$1315, $A21)</f>
        <v>20</v>
      </c>
      <c r="DC21">
        <f>SUMIFS(DataRegularSeason20242025!$AA$3:$AA$1315,DataRegularSeason20242025!$B$3:$B$1315, "&lt;=" &amp; DC$1, DataRegularSeason20242025!$D$3:$D$1315, $A21)+SUMIFS(DataRegularSeason20242025!$AB$3:$AB$1315,DataRegularSeason20242025!$B$3:$B$1315, "&lt;=" &amp; DC$1, DataRegularSeason20242025!$E$3:$E$1315, $A21)</f>
        <v>20</v>
      </c>
      <c r="DD21">
        <f>SUMIFS(DataRegularSeason20242025!$AA$3:$AA$1315,DataRegularSeason20242025!$B$3:$B$1315, "&lt;=" &amp; DD$1, DataRegularSeason20242025!$D$3:$D$1315, $A21)+SUMIFS(DataRegularSeason20242025!$AB$3:$AB$1315,DataRegularSeason20242025!$B$3:$B$1315, "&lt;=" &amp; DD$1, DataRegularSeason20242025!$E$3:$E$1315, $A21)</f>
        <v>20</v>
      </c>
      <c r="DE21">
        <f>SUMIFS(DataRegularSeason20242025!$AA$3:$AA$1315,DataRegularSeason20242025!$B$3:$B$1315, "&lt;=" &amp; DE$1, DataRegularSeason20242025!$D$3:$D$1315, $A21)+SUMIFS(DataRegularSeason20242025!$AB$3:$AB$1315,DataRegularSeason20242025!$B$3:$B$1315, "&lt;=" &amp; DE$1, DataRegularSeason20242025!$E$3:$E$1315, $A21)</f>
        <v>20</v>
      </c>
      <c r="DF21">
        <f>SUMIFS(DataRegularSeason20242025!$AA$3:$AA$1315,DataRegularSeason20242025!$B$3:$B$1315, "&lt;=" &amp; DF$1, DataRegularSeason20242025!$D$3:$D$1315, $A21)+SUMIFS(DataRegularSeason20242025!$AB$3:$AB$1315,DataRegularSeason20242025!$B$3:$B$1315, "&lt;=" &amp; DF$1, DataRegularSeason20242025!$E$3:$E$1315, $A21)</f>
        <v>20</v>
      </c>
      <c r="DG21">
        <f>SUMIFS(DataRegularSeason20242025!$AA$3:$AA$1315,DataRegularSeason20242025!$B$3:$B$1315, "&lt;=" &amp; DG$1, DataRegularSeason20242025!$D$3:$D$1315, $A21)+SUMIFS(DataRegularSeason20242025!$AB$3:$AB$1315,DataRegularSeason20242025!$B$3:$B$1315, "&lt;=" &amp; DG$1, DataRegularSeason20242025!$E$3:$E$1315, $A21)</f>
        <v>20</v>
      </c>
      <c r="DH21">
        <f>SUMIFS(DataRegularSeason20242025!$AA$3:$AA$1315,DataRegularSeason20242025!$B$3:$B$1315, "&lt;=" &amp; DH$1, DataRegularSeason20242025!$D$3:$D$1315, $A21)+SUMIFS(DataRegularSeason20242025!$AB$3:$AB$1315,DataRegularSeason20242025!$B$3:$B$1315, "&lt;=" &amp; DH$1, DataRegularSeason20242025!$E$3:$E$1315, $A21)</f>
        <v>20</v>
      </c>
      <c r="DI21">
        <f>SUMIFS(DataRegularSeason20242025!$AA$3:$AA$1315,DataRegularSeason20242025!$B$3:$B$1315, "&lt;=" &amp; DI$1, DataRegularSeason20242025!$D$3:$D$1315, $A21)+SUMIFS(DataRegularSeason20242025!$AB$3:$AB$1315,DataRegularSeason20242025!$B$3:$B$1315, "&lt;=" &amp; DI$1, DataRegularSeason20242025!$E$3:$E$1315, $A21)</f>
        <v>20</v>
      </c>
      <c r="DJ21">
        <f>SUMIFS(DataRegularSeason20242025!$AA$3:$AA$1315,DataRegularSeason20242025!$B$3:$B$1315, "&lt;=" &amp; DJ$1, DataRegularSeason20242025!$D$3:$D$1315, $A21)+SUMIFS(DataRegularSeason20242025!$AB$3:$AB$1315,DataRegularSeason20242025!$B$3:$B$1315, "&lt;=" &amp; DJ$1, DataRegularSeason20242025!$E$3:$E$1315, $A21)</f>
        <v>20</v>
      </c>
      <c r="DK21">
        <f>SUMIFS(DataRegularSeason20242025!$AA$3:$AA$1315,DataRegularSeason20242025!$B$3:$B$1315, "&lt;=" &amp; DK$1, DataRegularSeason20242025!$D$3:$D$1315, $A21)+SUMIFS(DataRegularSeason20242025!$AB$3:$AB$1315,DataRegularSeason20242025!$B$3:$B$1315, "&lt;=" &amp; DK$1, DataRegularSeason20242025!$E$3:$E$1315, $A21)</f>
        <v>20</v>
      </c>
      <c r="DL21">
        <f>SUMIFS(DataRegularSeason20242025!$AA$3:$AA$1315,DataRegularSeason20242025!$B$3:$B$1315, "&lt;=" &amp; DL$1, DataRegularSeason20242025!$D$3:$D$1315, $A21)+SUMIFS(DataRegularSeason20242025!$AB$3:$AB$1315,DataRegularSeason20242025!$B$3:$B$1315, "&lt;=" &amp; DL$1, DataRegularSeason20242025!$E$3:$E$1315, $A21)</f>
        <v>20</v>
      </c>
      <c r="DM21">
        <f>SUMIFS(DataRegularSeason20242025!$AA$3:$AA$1315,DataRegularSeason20242025!$B$3:$B$1315, "&lt;=" &amp; DM$1, DataRegularSeason20242025!$D$3:$D$1315, $A21)+SUMIFS(DataRegularSeason20242025!$AB$3:$AB$1315,DataRegularSeason20242025!$B$3:$B$1315, "&lt;=" &amp; DM$1, DataRegularSeason20242025!$E$3:$E$1315, $A21)</f>
        <v>20</v>
      </c>
      <c r="DN21">
        <f>SUMIFS(DataRegularSeason20242025!$AA$3:$AA$1315,DataRegularSeason20242025!$B$3:$B$1315, "&lt;=" &amp; DN$1, DataRegularSeason20242025!$D$3:$D$1315, $A21)+SUMIFS(DataRegularSeason20242025!$AB$3:$AB$1315,DataRegularSeason20242025!$B$3:$B$1315, "&lt;=" &amp; DN$1, DataRegularSeason20242025!$E$3:$E$1315, $A21)</f>
        <v>20</v>
      </c>
      <c r="DO21">
        <f>SUMIFS(DataRegularSeason20242025!$AA$3:$AA$1315,DataRegularSeason20242025!$B$3:$B$1315, "&lt;=" &amp; DO$1, DataRegularSeason20242025!$D$3:$D$1315, $A21)+SUMIFS(DataRegularSeason20242025!$AB$3:$AB$1315,DataRegularSeason20242025!$B$3:$B$1315, "&lt;=" &amp; DO$1, DataRegularSeason20242025!$E$3:$E$1315, $A21)</f>
        <v>20</v>
      </c>
      <c r="DP21">
        <f>SUMIFS(DataRegularSeason20242025!$AA$3:$AA$1315,DataRegularSeason20242025!$B$3:$B$1315, "&lt;=" &amp; DP$1, DataRegularSeason20242025!$D$3:$D$1315, $A21)+SUMIFS(DataRegularSeason20242025!$AB$3:$AB$1315,DataRegularSeason20242025!$B$3:$B$1315, "&lt;=" &amp; DP$1, DataRegularSeason20242025!$E$3:$E$1315, $A21)</f>
        <v>20</v>
      </c>
      <c r="DQ21">
        <f>SUMIFS(DataRegularSeason20242025!$AA$3:$AA$1315,DataRegularSeason20242025!$B$3:$B$1315, "&lt;=" &amp; DQ$1, DataRegularSeason20242025!$D$3:$D$1315, $A21)+SUMIFS(DataRegularSeason20242025!$AB$3:$AB$1315,DataRegularSeason20242025!$B$3:$B$1315, "&lt;=" &amp; DQ$1, DataRegularSeason20242025!$E$3:$E$1315, $A21)</f>
        <v>20</v>
      </c>
      <c r="DR21">
        <f>SUMIFS(DataRegularSeason20242025!$AA$3:$AA$1315,DataRegularSeason20242025!$B$3:$B$1315, "&lt;=" &amp; DR$1, DataRegularSeason20242025!$D$3:$D$1315, $A21)+SUMIFS(DataRegularSeason20242025!$AB$3:$AB$1315,DataRegularSeason20242025!$B$3:$B$1315, "&lt;=" &amp; DR$1, DataRegularSeason20242025!$E$3:$E$1315, $A21)</f>
        <v>20</v>
      </c>
      <c r="DS21">
        <f>SUMIFS(DataRegularSeason20242025!$AA$3:$AA$1315,DataRegularSeason20242025!$B$3:$B$1315, "&lt;=" &amp; DS$1, DataRegularSeason20242025!$D$3:$D$1315, $A21)+SUMIFS(DataRegularSeason20242025!$AB$3:$AB$1315,DataRegularSeason20242025!$B$3:$B$1315, "&lt;=" &amp; DS$1, DataRegularSeason20242025!$E$3:$E$1315, $A21)</f>
        <v>20</v>
      </c>
      <c r="DT21">
        <f>SUMIFS(DataRegularSeason20242025!$AA$3:$AA$1315,DataRegularSeason20242025!$B$3:$B$1315, "&lt;=" &amp; DT$1, DataRegularSeason20242025!$D$3:$D$1315, $A21)+SUMIFS(DataRegularSeason20242025!$AB$3:$AB$1315,DataRegularSeason20242025!$B$3:$B$1315, "&lt;=" &amp; DT$1, DataRegularSeason20242025!$E$3:$E$1315, $A21)</f>
        <v>20</v>
      </c>
      <c r="DU21">
        <f>SUMIFS(DataRegularSeason20242025!$AA$3:$AA$1315,DataRegularSeason20242025!$B$3:$B$1315, "&lt;=" &amp; DU$1, DataRegularSeason20242025!$D$3:$D$1315, $A21)+SUMIFS(DataRegularSeason20242025!$AB$3:$AB$1315,DataRegularSeason20242025!$B$3:$B$1315, "&lt;=" &amp; DU$1, DataRegularSeason20242025!$E$3:$E$1315, $A21)</f>
        <v>20</v>
      </c>
      <c r="DV21">
        <f>SUMIFS(DataRegularSeason20242025!$AA$3:$AA$1315,DataRegularSeason20242025!$B$3:$B$1315, "&lt;=" &amp; DV$1, DataRegularSeason20242025!$D$3:$D$1315, $A21)+SUMIFS(DataRegularSeason20242025!$AB$3:$AB$1315,DataRegularSeason20242025!$B$3:$B$1315, "&lt;=" &amp; DV$1, DataRegularSeason20242025!$E$3:$E$1315, $A21)</f>
        <v>20</v>
      </c>
      <c r="DW21">
        <f>SUMIFS(DataRegularSeason20242025!$AA$3:$AA$1315,DataRegularSeason20242025!$B$3:$B$1315, "&lt;=" &amp; DW$1, DataRegularSeason20242025!$D$3:$D$1315, $A21)+SUMIFS(DataRegularSeason20242025!$AB$3:$AB$1315,DataRegularSeason20242025!$B$3:$B$1315, "&lt;=" &amp; DW$1, DataRegularSeason20242025!$E$3:$E$1315, $A21)</f>
        <v>20</v>
      </c>
      <c r="DX21">
        <f>SUMIFS(DataRegularSeason20242025!$AA$3:$AA$1315,DataRegularSeason20242025!$B$3:$B$1315, "&lt;=" &amp; DX$1, DataRegularSeason20242025!$D$3:$D$1315, $A21)+SUMIFS(DataRegularSeason20242025!$AB$3:$AB$1315,DataRegularSeason20242025!$B$3:$B$1315, "&lt;=" &amp; DX$1, DataRegularSeason20242025!$E$3:$E$1315, $A21)</f>
        <v>20</v>
      </c>
      <c r="DY21">
        <f>SUMIFS(DataRegularSeason20242025!$AA$3:$AA$1315,DataRegularSeason20242025!$B$3:$B$1315, "&lt;=" &amp; DY$1, DataRegularSeason20242025!$D$3:$D$1315, $A21)+SUMIFS(DataRegularSeason20242025!$AB$3:$AB$1315,DataRegularSeason20242025!$B$3:$B$1315, "&lt;=" &amp; DY$1, DataRegularSeason20242025!$E$3:$E$1315, $A21)</f>
        <v>20</v>
      </c>
      <c r="DZ21">
        <f>SUMIFS(DataRegularSeason20242025!$AA$3:$AA$1315,DataRegularSeason20242025!$B$3:$B$1315, "&lt;=" &amp; DZ$1, DataRegularSeason20242025!$D$3:$D$1315, $A21)+SUMIFS(DataRegularSeason20242025!$AB$3:$AB$1315,DataRegularSeason20242025!$B$3:$B$1315, "&lt;=" &amp; DZ$1, DataRegularSeason20242025!$E$3:$E$1315, $A21)</f>
        <v>20</v>
      </c>
      <c r="EA21">
        <f>SUMIFS(DataRegularSeason20242025!$AA$3:$AA$1315,DataRegularSeason20242025!$B$3:$B$1315, "&lt;=" &amp; EA$1, DataRegularSeason20242025!$D$3:$D$1315, $A21)+SUMIFS(DataRegularSeason20242025!$AB$3:$AB$1315,DataRegularSeason20242025!$B$3:$B$1315, "&lt;=" &amp; EA$1, DataRegularSeason20242025!$E$3:$E$1315, $A21)</f>
        <v>20</v>
      </c>
      <c r="EB21">
        <f>SUMIFS(DataRegularSeason20242025!$AA$3:$AA$1315,DataRegularSeason20242025!$B$3:$B$1315, "&lt;=" &amp; EB$1, DataRegularSeason20242025!$D$3:$D$1315, $A21)+SUMIFS(DataRegularSeason20242025!$AB$3:$AB$1315,DataRegularSeason20242025!$B$3:$B$1315, "&lt;=" &amp; EB$1, DataRegularSeason20242025!$E$3:$E$1315, $A21)</f>
        <v>20</v>
      </c>
      <c r="EC21">
        <f>SUMIFS(DataRegularSeason20242025!$AA$3:$AA$1315,DataRegularSeason20242025!$B$3:$B$1315, "&lt;=" &amp; EC$1, DataRegularSeason20242025!$D$3:$D$1315, $A21)+SUMIFS(DataRegularSeason20242025!$AB$3:$AB$1315,DataRegularSeason20242025!$B$3:$B$1315, "&lt;=" &amp; EC$1, DataRegularSeason20242025!$E$3:$E$1315, $A21)</f>
        <v>20</v>
      </c>
      <c r="ED21">
        <f>SUMIFS(DataRegularSeason20242025!$AA$3:$AA$1315,DataRegularSeason20242025!$B$3:$B$1315, "&lt;=" &amp; ED$1, DataRegularSeason20242025!$D$3:$D$1315, $A21)+SUMIFS(DataRegularSeason20242025!$AB$3:$AB$1315,DataRegularSeason20242025!$B$3:$B$1315, "&lt;=" &amp; ED$1, DataRegularSeason20242025!$E$3:$E$1315, $A21)</f>
        <v>20</v>
      </c>
      <c r="EE21">
        <f>SUMIFS(DataRegularSeason20242025!$AA$3:$AA$1315,DataRegularSeason20242025!$B$3:$B$1315, "&lt;=" &amp; EE$1, DataRegularSeason20242025!$D$3:$D$1315, $A21)+SUMIFS(DataRegularSeason20242025!$AB$3:$AB$1315,DataRegularSeason20242025!$B$3:$B$1315, "&lt;=" &amp; EE$1, DataRegularSeason20242025!$E$3:$E$1315, $A21)</f>
        <v>20</v>
      </c>
      <c r="EF21">
        <f>SUMIFS(DataRegularSeason20242025!$AA$3:$AA$1315,DataRegularSeason20242025!$B$3:$B$1315, "&lt;=" &amp; EF$1, DataRegularSeason20242025!$D$3:$D$1315, $A21)+SUMIFS(DataRegularSeason20242025!$AB$3:$AB$1315,DataRegularSeason20242025!$B$3:$B$1315, "&lt;=" &amp; EF$1, DataRegularSeason20242025!$E$3:$E$1315, $A21)</f>
        <v>20</v>
      </c>
      <c r="EG21">
        <f>SUMIFS(DataRegularSeason20242025!$AA$3:$AA$1315,DataRegularSeason20242025!$B$3:$B$1315, "&lt;=" &amp; EG$1, DataRegularSeason20242025!$D$3:$D$1315, $A21)+SUMIFS(DataRegularSeason20242025!$AB$3:$AB$1315,DataRegularSeason20242025!$B$3:$B$1315, "&lt;=" &amp; EG$1, DataRegularSeason20242025!$E$3:$E$1315, $A21)</f>
        <v>20</v>
      </c>
      <c r="EH21">
        <f>SUMIFS(DataRegularSeason20242025!$AA$3:$AA$1315,DataRegularSeason20242025!$B$3:$B$1315, "&lt;=" &amp; EH$1, DataRegularSeason20242025!$D$3:$D$1315, $A21)+SUMIFS(DataRegularSeason20242025!$AB$3:$AB$1315,DataRegularSeason20242025!$B$3:$B$1315, "&lt;=" &amp; EH$1, DataRegularSeason20242025!$E$3:$E$1315, $A21)</f>
        <v>20</v>
      </c>
      <c r="EI21">
        <f>SUMIFS(DataRegularSeason20242025!$AA$3:$AA$1315,DataRegularSeason20242025!$B$3:$B$1315, "&lt;=" &amp; EI$1, DataRegularSeason20242025!$D$3:$D$1315, $A21)+SUMIFS(DataRegularSeason20242025!$AB$3:$AB$1315,DataRegularSeason20242025!$B$3:$B$1315, "&lt;=" &amp; EI$1, DataRegularSeason20242025!$E$3:$E$1315, $A21)</f>
        <v>20</v>
      </c>
      <c r="EJ21">
        <f>SUMIFS(DataRegularSeason20242025!$AA$3:$AA$1315,DataRegularSeason20242025!$B$3:$B$1315, "&lt;=" &amp; EJ$1, DataRegularSeason20242025!$D$3:$D$1315, $A21)+SUMIFS(DataRegularSeason20242025!$AB$3:$AB$1315,DataRegularSeason20242025!$B$3:$B$1315, "&lt;=" &amp; EJ$1, DataRegularSeason20242025!$E$3:$E$1315, $A21)</f>
        <v>20</v>
      </c>
      <c r="EK21">
        <f>SUMIFS(DataRegularSeason20242025!$AA$3:$AA$1315,DataRegularSeason20242025!$B$3:$B$1315, "&lt;=" &amp; EK$1, DataRegularSeason20242025!$D$3:$D$1315, $A21)+SUMIFS(DataRegularSeason20242025!$AB$3:$AB$1315,DataRegularSeason20242025!$B$3:$B$1315, "&lt;=" &amp; EK$1, DataRegularSeason20242025!$E$3:$E$1315, $A21)</f>
        <v>20</v>
      </c>
      <c r="EL21">
        <f>SUMIFS(DataRegularSeason20242025!$AA$3:$AA$1315,DataRegularSeason20242025!$B$3:$B$1315, "&lt;=" &amp; EL$1, DataRegularSeason20242025!$D$3:$D$1315, $A21)+SUMIFS(DataRegularSeason20242025!$AB$3:$AB$1315,DataRegularSeason20242025!$B$3:$B$1315, "&lt;=" &amp; EL$1, DataRegularSeason20242025!$E$3:$E$1315, $A21)</f>
        <v>20</v>
      </c>
      <c r="EM21">
        <f>SUMIFS(DataRegularSeason20242025!$AA$3:$AA$1315,DataRegularSeason20242025!$B$3:$B$1315, "&lt;=" &amp; EM$1, DataRegularSeason20242025!$D$3:$D$1315, $A21)+SUMIFS(DataRegularSeason20242025!$AB$3:$AB$1315,DataRegularSeason20242025!$B$3:$B$1315, "&lt;=" &amp; EM$1, DataRegularSeason20242025!$E$3:$E$1315, $A21)</f>
        <v>20</v>
      </c>
      <c r="EN21">
        <f>SUMIFS(DataRegularSeason20242025!$AA$3:$AA$1315,DataRegularSeason20242025!$B$3:$B$1315, "&lt;=" &amp; EN$1, DataRegularSeason20242025!$D$3:$D$1315, $A21)+SUMIFS(DataRegularSeason20242025!$AB$3:$AB$1315,DataRegularSeason20242025!$B$3:$B$1315, "&lt;=" &amp; EN$1, DataRegularSeason20242025!$E$3:$E$1315, $A21)</f>
        <v>20</v>
      </c>
      <c r="EO21">
        <f>SUMIFS(DataRegularSeason20242025!$AA$3:$AA$1315,DataRegularSeason20242025!$B$3:$B$1315, "&lt;=" &amp; EO$1, DataRegularSeason20242025!$D$3:$D$1315, $A21)+SUMIFS(DataRegularSeason20242025!$AB$3:$AB$1315,DataRegularSeason20242025!$B$3:$B$1315, "&lt;=" &amp; EO$1, DataRegularSeason20242025!$E$3:$E$1315, $A21)</f>
        <v>20</v>
      </c>
      <c r="EP21">
        <f>SUMIFS(DataRegularSeason20242025!$AA$3:$AA$1315,DataRegularSeason20242025!$B$3:$B$1315, "&lt;=" &amp; EP$1, DataRegularSeason20242025!$D$3:$D$1315, $A21)+SUMIFS(DataRegularSeason20242025!$AB$3:$AB$1315,DataRegularSeason20242025!$B$3:$B$1315, "&lt;=" &amp; EP$1, DataRegularSeason20242025!$E$3:$E$1315, $A21)</f>
        <v>20</v>
      </c>
      <c r="EQ21">
        <f>SUMIFS(DataRegularSeason20242025!$AA$3:$AA$1315,DataRegularSeason20242025!$B$3:$B$1315, "&lt;=" &amp; EQ$1, DataRegularSeason20242025!$D$3:$D$1315, $A21)+SUMIFS(DataRegularSeason20242025!$AB$3:$AB$1315,DataRegularSeason20242025!$B$3:$B$1315, "&lt;=" &amp; EQ$1, DataRegularSeason20242025!$E$3:$E$1315, $A21)</f>
        <v>20</v>
      </c>
      <c r="ER21">
        <f>SUMIFS(DataRegularSeason20242025!$AA$3:$AA$1315,DataRegularSeason20242025!$B$3:$B$1315, "&lt;=" &amp; ER$1, DataRegularSeason20242025!$D$3:$D$1315, $A21)+SUMIFS(DataRegularSeason20242025!$AB$3:$AB$1315,DataRegularSeason20242025!$B$3:$B$1315, "&lt;=" &amp; ER$1, DataRegularSeason20242025!$E$3:$E$1315, $A21)</f>
        <v>20</v>
      </c>
      <c r="ES21">
        <f>SUMIFS(DataRegularSeason20242025!$AA$3:$AA$1315,DataRegularSeason20242025!$B$3:$B$1315, "&lt;=" &amp; ES$1, DataRegularSeason20242025!$D$3:$D$1315, $A21)+SUMIFS(DataRegularSeason20242025!$AB$3:$AB$1315,DataRegularSeason20242025!$B$3:$B$1315, "&lt;=" &amp; ES$1, DataRegularSeason20242025!$E$3:$E$1315, $A21)</f>
        <v>20</v>
      </c>
      <c r="ET21">
        <f>SUMIFS(DataRegularSeason20242025!$AA$3:$AA$1315,DataRegularSeason20242025!$B$3:$B$1315, "&lt;=" &amp; ET$1, DataRegularSeason20242025!$D$3:$D$1315, $A21)+SUMIFS(DataRegularSeason20242025!$AB$3:$AB$1315,DataRegularSeason20242025!$B$3:$B$1315, "&lt;=" &amp; ET$1, DataRegularSeason20242025!$E$3:$E$1315, $A21)</f>
        <v>20</v>
      </c>
      <c r="EU21">
        <f>SUMIFS(DataRegularSeason20242025!$AA$3:$AA$1315,DataRegularSeason20242025!$B$3:$B$1315, "&lt;=" &amp; EU$1, DataRegularSeason20242025!$D$3:$D$1315, $A21)+SUMIFS(DataRegularSeason20242025!$AB$3:$AB$1315,DataRegularSeason20242025!$B$3:$B$1315, "&lt;=" &amp; EU$1, DataRegularSeason20242025!$E$3:$E$1315, $A21)</f>
        <v>20</v>
      </c>
      <c r="EV21">
        <f>SUMIFS(DataRegularSeason20242025!$AA$3:$AA$1315,DataRegularSeason20242025!$B$3:$B$1315, "&lt;=" &amp; EV$1, DataRegularSeason20242025!$D$3:$D$1315, $A21)+SUMIFS(DataRegularSeason20242025!$AB$3:$AB$1315,DataRegularSeason20242025!$B$3:$B$1315, "&lt;=" &amp; EV$1, DataRegularSeason20242025!$E$3:$E$1315, $A21)</f>
        <v>20</v>
      </c>
      <c r="EW21">
        <f>SUMIFS(DataRegularSeason20242025!$AA$3:$AA$1315,DataRegularSeason20242025!$B$3:$B$1315, "&lt;=" &amp; EW$1, DataRegularSeason20242025!$D$3:$D$1315, $A21)+SUMIFS(DataRegularSeason20242025!$AB$3:$AB$1315,DataRegularSeason20242025!$B$3:$B$1315, "&lt;=" &amp; EW$1, DataRegularSeason20242025!$E$3:$E$1315, $A21)</f>
        <v>20</v>
      </c>
      <c r="EX21">
        <f>SUMIFS(DataRegularSeason20242025!$AA$3:$AA$1315,DataRegularSeason20242025!$B$3:$B$1315, "&lt;=" &amp; EX$1, DataRegularSeason20242025!$D$3:$D$1315, $A21)+SUMIFS(DataRegularSeason20242025!$AB$3:$AB$1315,DataRegularSeason20242025!$B$3:$B$1315, "&lt;=" &amp; EX$1, DataRegularSeason20242025!$E$3:$E$1315, $A21)</f>
        <v>20</v>
      </c>
      <c r="EY21">
        <f>SUMIFS(DataRegularSeason20242025!$AA$3:$AA$1315,DataRegularSeason20242025!$B$3:$B$1315, "&lt;=" &amp; EY$1, DataRegularSeason20242025!$D$3:$D$1315, $A21)+SUMIFS(DataRegularSeason20242025!$AB$3:$AB$1315,DataRegularSeason20242025!$B$3:$B$1315, "&lt;=" &amp; EY$1, DataRegularSeason20242025!$E$3:$E$1315, $A21)</f>
        <v>20</v>
      </c>
      <c r="EZ21">
        <f>SUMIFS(DataRegularSeason20242025!$AA$3:$AA$1315,DataRegularSeason20242025!$B$3:$B$1315, "&lt;=" &amp; EZ$1, DataRegularSeason20242025!$D$3:$D$1315, $A21)+SUMIFS(DataRegularSeason20242025!$AB$3:$AB$1315,DataRegularSeason20242025!$B$3:$B$1315, "&lt;=" &amp; EZ$1, DataRegularSeason20242025!$E$3:$E$1315, $A21)</f>
        <v>20</v>
      </c>
      <c r="FA21">
        <f>SUMIFS(DataRegularSeason20242025!$AA$3:$AA$1315,DataRegularSeason20242025!$B$3:$B$1315, "&lt;=" &amp; FA$1, DataRegularSeason20242025!$D$3:$D$1315, $A21)+SUMIFS(DataRegularSeason20242025!$AB$3:$AB$1315,DataRegularSeason20242025!$B$3:$B$1315, "&lt;=" &amp; FA$1, DataRegularSeason20242025!$E$3:$E$1315, $A21)</f>
        <v>20</v>
      </c>
      <c r="FB21">
        <f>SUMIFS(DataRegularSeason20242025!$AA$3:$AA$1315,DataRegularSeason20242025!$B$3:$B$1315, "&lt;=" &amp; FB$1, DataRegularSeason20242025!$D$3:$D$1315, $A21)+SUMIFS(DataRegularSeason20242025!$AB$3:$AB$1315,DataRegularSeason20242025!$B$3:$B$1315, "&lt;=" &amp; FB$1, DataRegularSeason20242025!$E$3:$E$1315, $A21)</f>
        <v>20</v>
      </c>
      <c r="FC21">
        <f>SUMIFS(DataRegularSeason20242025!$AA$3:$AA$1315,DataRegularSeason20242025!$B$3:$B$1315, "&lt;=" &amp; FC$1, DataRegularSeason20242025!$D$3:$D$1315, $A21)+SUMIFS(DataRegularSeason20242025!$AB$3:$AB$1315,DataRegularSeason20242025!$B$3:$B$1315, "&lt;=" &amp; FC$1, DataRegularSeason20242025!$E$3:$E$1315, $A21)</f>
        <v>20</v>
      </c>
      <c r="FD21">
        <f>SUMIFS(DataRegularSeason20242025!$AA$3:$AA$1315,DataRegularSeason20242025!$B$3:$B$1315, "&lt;=" &amp; FD$1, DataRegularSeason20242025!$D$3:$D$1315, $A21)+SUMIFS(DataRegularSeason20242025!$AB$3:$AB$1315,DataRegularSeason20242025!$B$3:$B$1315, "&lt;=" &amp; FD$1, DataRegularSeason20242025!$E$3:$E$1315, $A21)</f>
        <v>20</v>
      </c>
      <c r="FE21">
        <f>SUMIFS(DataRegularSeason20242025!$AA$3:$AA$1315,DataRegularSeason20242025!$B$3:$B$1315, "&lt;=" &amp; FE$1, DataRegularSeason20242025!$D$3:$D$1315, $A21)+SUMIFS(DataRegularSeason20242025!$AB$3:$AB$1315,DataRegularSeason20242025!$B$3:$B$1315, "&lt;=" &amp; FE$1, DataRegularSeason20242025!$E$3:$E$1315, $A21)</f>
        <v>20</v>
      </c>
      <c r="FF21">
        <f>SUMIFS(DataRegularSeason20242025!$AA$3:$AA$1315,DataRegularSeason20242025!$B$3:$B$1315, "&lt;=" &amp; FF$1, DataRegularSeason20242025!$D$3:$D$1315, $A21)+SUMIFS(DataRegularSeason20242025!$AB$3:$AB$1315,DataRegularSeason20242025!$B$3:$B$1315, "&lt;=" &amp; FF$1, DataRegularSeason20242025!$E$3:$E$1315, $A21)</f>
        <v>20</v>
      </c>
      <c r="FG21">
        <f>SUMIFS(DataRegularSeason20242025!$AA$3:$AA$1315,DataRegularSeason20242025!$B$3:$B$1315, "&lt;=" &amp; FG$1, DataRegularSeason20242025!$D$3:$D$1315, $A21)+SUMIFS(DataRegularSeason20242025!$AB$3:$AB$1315,DataRegularSeason20242025!$B$3:$B$1315, "&lt;=" &amp; FG$1, DataRegularSeason20242025!$E$3:$E$1315, $A21)</f>
        <v>20</v>
      </c>
      <c r="FH21">
        <f>SUMIFS(DataRegularSeason20242025!$AA$3:$AA$1315,DataRegularSeason20242025!$B$3:$B$1315, "&lt;=" &amp; FH$1, DataRegularSeason20242025!$D$3:$D$1315, $A21)+SUMIFS(DataRegularSeason20242025!$AB$3:$AB$1315,DataRegularSeason20242025!$B$3:$B$1315, "&lt;=" &amp; FH$1, DataRegularSeason20242025!$E$3:$E$1315, $A21)</f>
        <v>20</v>
      </c>
      <c r="FI21">
        <f>SUMIFS(DataRegularSeason20242025!$AA$3:$AA$1315,DataRegularSeason20242025!$B$3:$B$1315, "&lt;=" &amp; FI$1, DataRegularSeason20242025!$D$3:$D$1315, $A21)+SUMIFS(DataRegularSeason20242025!$AB$3:$AB$1315,DataRegularSeason20242025!$B$3:$B$1315, "&lt;=" &amp; FI$1, DataRegularSeason20242025!$E$3:$E$1315, $A21)</f>
        <v>20</v>
      </c>
      <c r="FJ21">
        <f>SUMIFS(DataRegularSeason20242025!$AA$3:$AA$1315,DataRegularSeason20242025!$B$3:$B$1315, "&lt;=" &amp; FJ$1, DataRegularSeason20242025!$D$3:$D$1315, $A21)+SUMIFS(DataRegularSeason20242025!$AB$3:$AB$1315,DataRegularSeason20242025!$B$3:$B$1315, "&lt;=" &amp; FJ$1, DataRegularSeason20242025!$E$3:$E$1315, $A21)</f>
        <v>20</v>
      </c>
      <c r="FK21">
        <f>SUMIFS(DataRegularSeason20242025!$AA$3:$AA$1315,DataRegularSeason20242025!$B$3:$B$1315, "&lt;=" &amp; FK$1, DataRegularSeason20242025!$D$3:$D$1315, $A21)+SUMIFS(DataRegularSeason20242025!$AB$3:$AB$1315,DataRegularSeason20242025!$B$3:$B$1315, "&lt;=" &amp; FK$1, DataRegularSeason20242025!$E$3:$E$1315, $A21)</f>
        <v>20</v>
      </c>
      <c r="FL21">
        <f>SUMIFS(DataRegularSeason20242025!$AA$3:$AA$1315,DataRegularSeason20242025!$B$3:$B$1315, "&lt;=" &amp; FL$1, DataRegularSeason20242025!$D$3:$D$1315, $A21)+SUMIFS(DataRegularSeason20242025!$AB$3:$AB$1315,DataRegularSeason20242025!$B$3:$B$1315, "&lt;=" &amp; FL$1, DataRegularSeason20242025!$E$3:$E$1315, $A21)</f>
        <v>20</v>
      </c>
      <c r="FM21">
        <f>SUMIFS(DataRegularSeason20242025!$AA$3:$AA$1315,DataRegularSeason20242025!$B$3:$B$1315, "&lt;=" &amp; FM$1, DataRegularSeason20242025!$D$3:$D$1315, $A21)+SUMIFS(DataRegularSeason20242025!$AB$3:$AB$1315,DataRegularSeason20242025!$B$3:$B$1315, "&lt;=" &amp; FM$1, DataRegularSeason20242025!$E$3:$E$1315, $A21)</f>
        <v>20</v>
      </c>
      <c r="FN21">
        <f>SUMIFS(DataRegularSeason20242025!$AA$3:$AA$1315,DataRegularSeason20242025!$B$3:$B$1315, "&lt;=" &amp; FN$1, DataRegularSeason20242025!$D$3:$D$1315, $A21)+SUMIFS(DataRegularSeason20242025!$AB$3:$AB$1315,DataRegularSeason20242025!$B$3:$B$1315, "&lt;=" &amp; FN$1, DataRegularSeason20242025!$E$3:$E$1315, $A21)</f>
        <v>20</v>
      </c>
      <c r="FO21">
        <f>SUMIFS(DataRegularSeason20242025!$AA$3:$AA$1315,DataRegularSeason20242025!$B$3:$B$1315, "&lt;=" &amp; FO$1, DataRegularSeason20242025!$D$3:$D$1315, $A21)+SUMIFS(DataRegularSeason20242025!$AB$3:$AB$1315,DataRegularSeason20242025!$B$3:$B$1315, "&lt;=" &amp; FO$1, DataRegularSeason20242025!$E$3:$E$1315, $A21)</f>
        <v>20</v>
      </c>
      <c r="FP21">
        <f>SUMIFS(DataRegularSeason20242025!$AA$3:$AA$1315,DataRegularSeason20242025!$B$3:$B$1315, "&lt;=" &amp; FP$1, DataRegularSeason20242025!$D$3:$D$1315, $A21)+SUMIFS(DataRegularSeason20242025!$AB$3:$AB$1315,DataRegularSeason20242025!$B$3:$B$1315, "&lt;=" &amp; FP$1, DataRegularSeason20242025!$E$3:$E$1315, $A21)</f>
        <v>20</v>
      </c>
      <c r="FQ21">
        <f>SUMIFS(DataRegularSeason20242025!$AA$3:$AA$1315,DataRegularSeason20242025!$B$3:$B$1315, "&lt;=" &amp; FQ$1, DataRegularSeason20242025!$D$3:$D$1315, $A21)+SUMIFS(DataRegularSeason20242025!$AB$3:$AB$1315,DataRegularSeason20242025!$B$3:$B$1315, "&lt;=" &amp; FQ$1, DataRegularSeason20242025!$E$3:$E$1315, $A21)</f>
        <v>20</v>
      </c>
      <c r="FR21">
        <f>SUMIFS(DataRegularSeason20242025!$AA$3:$AA$1315,DataRegularSeason20242025!$B$3:$B$1315, "&lt;=" &amp; FR$1, DataRegularSeason20242025!$D$3:$D$1315, $A21)+SUMIFS(DataRegularSeason20242025!$AB$3:$AB$1315,DataRegularSeason20242025!$B$3:$B$1315, "&lt;=" &amp; FR$1, DataRegularSeason20242025!$E$3:$E$1315, $A21)</f>
        <v>20</v>
      </c>
      <c r="FS21">
        <f>SUMIFS(DataRegularSeason20242025!$AA$3:$AA$1315,DataRegularSeason20242025!$B$3:$B$1315, "&lt;=" &amp; FS$1, DataRegularSeason20242025!$D$3:$D$1315, $A21)+SUMIFS(DataRegularSeason20242025!$AB$3:$AB$1315,DataRegularSeason20242025!$B$3:$B$1315, "&lt;=" &amp; FS$1, DataRegularSeason20242025!$E$3:$E$1315, $A21)</f>
        <v>20</v>
      </c>
      <c r="FT21">
        <f>SUMIFS(DataRegularSeason20242025!$AA$3:$AA$1315,DataRegularSeason20242025!$B$3:$B$1315, "&lt;=" &amp; FT$1, DataRegularSeason20242025!$D$3:$D$1315, $A21)+SUMIFS(DataRegularSeason20242025!$AB$3:$AB$1315,DataRegularSeason20242025!$B$3:$B$1315, "&lt;=" &amp; FT$1, DataRegularSeason20242025!$E$3:$E$1315, $A21)</f>
        <v>20</v>
      </c>
      <c r="FU21">
        <f>SUMIFS(DataRegularSeason20242025!$AA$3:$AA$1315,DataRegularSeason20242025!$B$3:$B$1315, "&lt;=" &amp; FU$1, DataRegularSeason20242025!$D$3:$D$1315, $A21)+SUMIFS(DataRegularSeason20242025!$AB$3:$AB$1315,DataRegularSeason20242025!$B$3:$B$1315, "&lt;=" &amp; FU$1, DataRegularSeason20242025!$E$3:$E$1315, $A21)</f>
        <v>20</v>
      </c>
      <c r="FV21">
        <f>SUMIFS(DataRegularSeason20242025!$AA$3:$AA$1315,DataRegularSeason20242025!$B$3:$B$1315, "&lt;=" &amp; FV$1, DataRegularSeason20242025!$D$3:$D$1315, $A21)+SUMIFS(DataRegularSeason20242025!$AB$3:$AB$1315,DataRegularSeason20242025!$B$3:$B$1315, "&lt;=" &amp; FV$1, DataRegularSeason20242025!$E$3:$E$1315, $A21)</f>
        <v>20</v>
      </c>
      <c r="FW21">
        <f>SUMIFS(DataRegularSeason20242025!$AA$3:$AA$1315,DataRegularSeason20242025!$B$3:$B$1315, "&lt;=" &amp; FW$1, DataRegularSeason20242025!$D$3:$D$1315, $A21)+SUMIFS(DataRegularSeason20242025!$AB$3:$AB$1315,DataRegularSeason20242025!$B$3:$B$1315, "&lt;=" &amp; FW$1, DataRegularSeason20242025!$E$3:$E$1315, $A21)</f>
        <v>20</v>
      </c>
      <c r="FX21">
        <f>SUMIFS(DataRegularSeason20242025!$AA$3:$AA$1315,DataRegularSeason20242025!$B$3:$B$1315, "&lt;=" &amp; FX$1, DataRegularSeason20242025!$D$3:$D$1315, $A21)+SUMIFS(DataRegularSeason20242025!$AB$3:$AB$1315,DataRegularSeason20242025!$B$3:$B$1315, "&lt;=" &amp; FX$1, DataRegularSeason20242025!$E$3:$E$1315, $A21)</f>
        <v>20</v>
      </c>
      <c r="FY21">
        <f>SUMIFS(DataRegularSeason20242025!$AA$3:$AA$1315,DataRegularSeason20242025!$B$3:$B$1315, "&lt;=" &amp; FY$1, DataRegularSeason20242025!$D$3:$D$1315, $A21)+SUMIFS(DataRegularSeason20242025!$AB$3:$AB$1315,DataRegularSeason20242025!$B$3:$B$1315, "&lt;=" &amp; FY$1, DataRegularSeason20242025!$E$3:$E$1315, $A21)</f>
        <v>20</v>
      </c>
      <c r="FZ21">
        <f>SUMIFS(DataRegularSeason20242025!$AA$3:$AA$1315,DataRegularSeason20242025!$B$3:$B$1315, "&lt;=" &amp; FZ$1, DataRegularSeason20242025!$D$3:$D$1315, $A21)+SUMIFS(DataRegularSeason20242025!$AB$3:$AB$1315,DataRegularSeason20242025!$B$3:$B$1315, "&lt;=" &amp; FZ$1, DataRegularSeason20242025!$E$3:$E$1315, $A21)</f>
        <v>20</v>
      </c>
      <c r="GA21">
        <f>SUMIFS(DataRegularSeason20242025!$AA$3:$AA$1315,DataRegularSeason20242025!$B$3:$B$1315, "&lt;=" &amp; GA$1, DataRegularSeason20242025!$D$3:$D$1315, $A21)+SUMIFS(DataRegularSeason20242025!$AB$3:$AB$1315,DataRegularSeason20242025!$B$3:$B$1315, "&lt;=" &amp; GA$1, DataRegularSeason20242025!$E$3:$E$1315, $A21)</f>
        <v>20</v>
      </c>
      <c r="GB21">
        <f>SUMIFS(DataRegularSeason20242025!$AA$3:$AA$1315,DataRegularSeason20242025!$B$3:$B$1315, "&lt;=" &amp; GB$1, DataRegularSeason20242025!$D$3:$D$1315, $A21)+SUMIFS(DataRegularSeason20242025!$AB$3:$AB$1315,DataRegularSeason20242025!$B$3:$B$1315, "&lt;=" &amp; GB$1, DataRegularSeason20242025!$E$3:$E$1315, $A21)</f>
        <v>20</v>
      </c>
      <c r="GC21">
        <f>SUMIFS(DataRegularSeason20242025!$AA$3:$AA$1315,DataRegularSeason20242025!$B$3:$B$1315, "&lt;=" &amp; GC$1, DataRegularSeason20242025!$D$3:$D$1315, $A21)+SUMIFS(DataRegularSeason20242025!$AB$3:$AB$1315,DataRegularSeason20242025!$B$3:$B$1315, "&lt;=" &amp; GC$1, DataRegularSeason20242025!$E$3:$E$1315, $A21)</f>
        <v>20</v>
      </c>
      <c r="GD21">
        <f>SUMIFS(DataRegularSeason20242025!$AA$3:$AA$1315,DataRegularSeason20242025!$B$3:$B$1315, "&lt;=" &amp; GD$1, DataRegularSeason20242025!$D$3:$D$1315, $A21)+SUMIFS(DataRegularSeason20242025!$AB$3:$AB$1315,DataRegularSeason20242025!$B$3:$B$1315, "&lt;=" &amp; GD$1, DataRegularSeason20242025!$E$3:$E$1315, $A21)</f>
        <v>20</v>
      </c>
      <c r="GE21">
        <f>SUMIFS(DataRegularSeason20242025!$AA$3:$AA$1315,DataRegularSeason20242025!$B$3:$B$1315, "&lt;=" &amp; GE$1, DataRegularSeason20242025!$D$3:$D$1315, $A21)+SUMIFS(DataRegularSeason20242025!$AB$3:$AB$1315,DataRegularSeason20242025!$B$3:$B$1315, "&lt;=" &amp; GE$1, DataRegularSeason20242025!$E$3:$E$1315, $A21)</f>
        <v>20</v>
      </c>
      <c r="GF21">
        <f>SUMIFS(DataRegularSeason20242025!$AA$3:$AA$1315,DataRegularSeason20242025!$B$3:$B$1315, "&lt;=" &amp; GF$1, DataRegularSeason20242025!$D$3:$D$1315, $A21)+SUMIFS(DataRegularSeason20242025!$AB$3:$AB$1315,DataRegularSeason20242025!$B$3:$B$1315, "&lt;=" &amp; GF$1, DataRegularSeason20242025!$E$3:$E$1315, $A21)</f>
        <v>20</v>
      </c>
      <c r="GG21">
        <f>SUMIFS(DataRegularSeason20242025!$AA$3:$AA$1315,DataRegularSeason20242025!$B$3:$B$1315, "&lt;=" &amp; GG$1, DataRegularSeason20242025!$D$3:$D$1315, $A21)+SUMIFS(DataRegularSeason20242025!$AB$3:$AB$1315,DataRegularSeason20242025!$B$3:$B$1315, "&lt;=" &amp; GG$1, DataRegularSeason20242025!$E$3:$E$1315, $A21)</f>
        <v>20</v>
      </c>
      <c r="GH21">
        <f>SUMIFS(DataRegularSeason20242025!$AA$3:$AA$1315,DataRegularSeason20242025!$B$3:$B$1315, "&lt;=" &amp; GH$1, DataRegularSeason20242025!$D$3:$D$1315, $A21)+SUMIFS(DataRegularSeason20242025!$AB$3:$AB$1315,DataRegularSeason20242025!$B$3:$B$1315, "&lt;=" &amp; GH$1, DataRegularSeason20242025!$E$3:$E$1315, $A21)</f>
        <v>20</v>
      </c>
      <c r="GI21">
        <f>SUMIFS(DataRegularSeason20242025!$AA$3:$AA$1315,DataRegularSeason20242025!$B$3:$B$1315, "&lt;=" &amp; GI$1, DataRegularSeason20242025!$D$3:$D$1315, $A21)+SUMIFS(DataRegularSeason20242025!$AB$3:$AB$1315,DataRegularSeason20242025!$B$3:$B$1315, "&lt;=" &amp; GI$1, DataRegularSeason20242025!$E$3:$E$1315, $A21)</f>
        <v>20</v>
      </c>
      <c r="GJ21">
        <f>SUMIFS(DataRegularSeason20242025!$AA$3:$AA$1315,DataRegularSeason20242025!$B$3:$B$1315, "&lt;=" &amp; GJ$1, DataRegularSeason20242025!$D$3:$D$1315, $A21)+SUMIFS(DataRegularSeason20242025!$AB$3:$AB$1315,DataRegularSeason20242025!$B$3:$B$1315, "&lt;=" &amp; GJ$1, DataRegularSeason20242025!$E$3:$E$1315, $A21)</f>
        <v>20</v>
      </c>
      <c r="GK21">
        <f>SUMIFS(DataRegularSeason20242025!$AA$3:$AA$1315,DataRegularSeason20242025!$B$3:$B$1315, "&lt;=" &amp; GK$1, DataRegularSeason20242025!$D$3:$D$1315, $A21)+SUMIFS(DataRegularSeason20242025!$AB$3:$AB$1315,DataRegularSeason20242025!$B$3:$B$1315, "&lt;=" &amp; GK$1, DataRegularSeason20242025!$E$3:$E$1315, $A21)</f>
        <v>20</v>
      </c>
      <c r="GL21">
        <f>SUMIFS(DataRegularSeason20242025!$AA$3:$AA$1315,DataRegularSeason20242025!$B$3:$B$1315, "&lt;=" &amp; GL$1, DataRegularSeason20242025!$D$3:$D$1315, $A21)+SUMIFS(DataRegularSeason20242025!$AB$3:$AB$1315,DataRegularSeason20242025!$B$3:$B$1315, "&lt;=" &amp; GL$1, DataRegularSeason20242025!$E$3:$E$1315, $A21)</f>
        <v>20</v>
      </c>
      <c r="GM21">
        <f>SUMIFS(DataRegularSeason20242025!$AA$3:$AA$1315,DataRegularSeason20242025!$B$3:$B$1315, "&lt;=" &amp; GM$1, DataRegularSeason20242025!$D$3:$D$1315, $A21)+SUMIFS(DataRegularSeason20242025!$AB$3:$AB$1315,DataRegularSeason20242025!$B$3:$B$1315, "&lt;=" &amp; GM$1, DataRegularSeason20242025!$E$3:$E$1315, $A21)</f>
        <v>20</v>
      </c>
      <c r="GN21">
        <f>SUMIFS(DataRegularSeason20242025!$AA$3:$AA$1315,DataRegularSeason20242025!$B$3:$B$1315, "&lt;=" &amp; GN$1, DataRegularSeason20242025!$D$3:$D$1315, $A21)+SUMIFS(DataRegularSeason20242025!$AB$3:$AB$1315,DataRegularSeason20242025!$B$3:$B$1315, "&lt;=" &amp; GN$1, DataRegularSeason20242025!$E$3:$E$1315, $A21)</f>
        <v>20</v>
      </c>
      <c r="GO21">
        <f>SUMIFS(DataRegularSeason20242025!$AA$3:$AA$1315,DataRegularSeason20242025!$B$3:$B$1315, "&lt;=" &amp; GO$1, DataRegularSeason20242025!$D$3:$D$1315, $A21)+SUMIFS(DataRegularSeason20242025!$AB$3:$AB$1315,DataRegularSeason20242025!$B$3:$B$1315, "&lt;=" &amp; GO$1, DataRegularSeason20242025!$E$3:$E$1315, $A21)</f>
        <v>20</v>
      </c>
      <c r="GP21">
        <f>SUMIFS(DataRegularSeason20242025!$AA$3:$AA$1315,DataRegularSeason20242025!$B$3:$B$1315, "&lt;=" &amp; GP$1, DataRegularSeason20242025!$D$3:$D$1315, $A21)+SUMIFS(DataRegularSeason20242025!$AB$3:$AB$1315,DataRegularSeason20242025!$B$3:$B$1315, "&lt;=" &amp; GP$1, DataRegularSeason20242025!$E$3:$E$1315, $A21)</f>
        <v>20</v>
      </c>
      <c r="GQ21">
        <f>SUMIFS(DataRegularSeason20242025!$AA$3:$AA$1315,DataRegularSeason20242025!$B$3:$B$1315, "&lt;=" &amp; GQ$1, DataRegularSeason20242025!$D$3:$D$1315, $A21)+SUMIFS(DataRegularSeason20242025!$AB$3:$AB$1315,DataRegularSeason20242025!$B$3:$B$1315, "&lt;=" &amp; GQ$1, DataRegularSeason20242025!$E$3:$E$1315, $A21)</f>
        <v>20</v>
      </c>
      <c r="GR21">
        <f>SUMIFS(DataRegularSeason20242025!$AA$3:$AA$1315,DataRegularSeason20242025!$B$3:$B$1315, "&lt;=" &amp; GR$1, DataRegularSeason20242025!$D$3:$D$1315, $A21)+SUMIFS(DataRegularSeason20242025!$AB$3:$AB$1315,DataRegularSeason20242025!$B$3:$B$1315, "&lt;=" &amp; GR$1, DataRegularSeason20242025!$E$3:$E$1315, $A21)</f>
        <v>20</v>
      </c>
      <c r="GS21">
        <f>SUMIFS(DataRegularSeason20242025!$AA$3:$AA$1315,DataRegularSeason20242025!$B$3:$B$1315, "&lt;=" &amp; GS$1, DataRegularSeason20242025!$D$3:$D$1315, $A21)+SUMIFS(DataRegularSeason20242025!$AB$3:$AB$1315,DataRegularSeason20242025!$B$3:$B$1315, "&lt;=" &amp; GS$1, DataRegularSeason20242025!$E$3:$E$1315, $A21)</f>
        <v>20</v>
      </c>
      <c r="GT21">
        <f>SUMIFS(DataRegularSeason20242025!$AA$3:$AA$1315,DataRegularSeason20242025!$B$3:$B$1315, "&lt;=" &amp; GT$1, DataRegularSeason20242025!$D$3:$D$1315, $A21)+SUMIFS(DataRegularSeason20242025!$AB$3:$AB$1315,DataRegularSeason20242025!$B$3:$B$1315, "&lt;=" &amp; GT$1, DataRegularSeason20242025!$E$3:$E$1315, $A21)</f>
        <v>20</v>
      </c>
      <c r="GU21">
        <f>SUMIFS(DataRegularSeason20242025!$AA$3:$AA$1315,DataRegularSeason20242025!$B$3:$B$1315, "&lt;=" &amp; GU$1, DataRegularSeason20242025!$D$3:$D$1315, $A21)+SUMIFS(DataRegularSeason20242025!$AB$3:$AB$1315,DataRegularSeason20242025!$B$3:$B$1315, "&lt;=" &amp; GU$1, DataRegularSeason20242025!$E$3:$E$1315, $A21)</f>
        <v>20</v>
      </c>
    </row>
    <row r="22" spans="1:203" x14ac:dyDescent="0.25">
      <c r="A22" t="s">
        <v>15</v>
      </c>
      <c r="B22" t="s">
        <v>97</v>
      </c>
      <c r="C22" t="s">
        <v>95</v>
      </c>
      <c r="D22">
        <f>SUMIFS(DataRegularSeason20242025!$AA$3:$AA$1315,DataRegularSeason20242025!$B$3:$B$1315, "&lt;=" &amp; D$1, DataRegularSeason20242025!$D$3:$D$1315, $A22)+SUMIFS(DataRegularSeason20242025!$AB$3:$AB$1315,DataRegularSeason20242025!$B$3:$B$1315, "&lt;=" &amp; D$1, DataRegularSeason20242025!$E$3:$E$1315, $A22)</f>
        <v>0</v>
      </c>
      <c r="E22">
        <f>SUMIFS(DataRegularSeason20242025!$AA$3:$AA$1315,DataRegularSeason20242025!$B$3:$B$1315, "&lt;=" &amp; E$1, DataRegularSeason20242025!$D$3:$D$1315, $A22)+SUMIFS(DataRegularSeason20242025!$AB$3:$AB$1315,DataRegularSeason20242025!$B$3:$B$1315, "&lt;=" &amp; E$1, DataRegularSeason20242025!$E$3:$E$1315, $A22)</f>
        <v>0</v>
      </c>
      <c r="F22">
        <f>SUMIFS(DataRegularSeason20242025!$AA$3:$AA$1315,DataRegularSeason20242025!$B$3:$B$1315, "&lt;=" &amp; F$1, DataRegularSeason20242025!$D$3:$D$1315, $A22)+SUMIFS(DataRegularSeason20242025!$AB$3:$AB$1315,DataRegularSeason20242025!$B$3:$B$1315, "&lt;=" &amp; F$1, DataRegularSeason20242025!$E$3:$E$1315, $A22)</f>
        <v>0</v>
      </c>
      <c r="G22">
        <f>SUMIFS(DataRegularSeason20242025!$AA$3:$AA$1315,DataRegularSeason20242025!$B$3:$B$1315, "&lt;=" &amp; G$1, DataRegularSeason20242025!$D$3:$D$1315, $A22)+SUMIFS(DataRegularSeason20242025!$AB$3:$AB$1315,DataRegularSeason20242025!$B$3:$B$1315, "&lt;=" &amp; G$1, DataRegularSeason20242025!$E$3:$E$1315, $A22)</f>
        <v>0</v>
      </c>
      <c r="H22">
        <f>SUMIFS(DataRegularSeason20242025!$AA$3:$AA$1315,DataRegularSeason20242025!$B$3:$B$1315, "&lt;=" &amp; H$1, DataRegularSeason20242025!$D$3:$D$1315, $A22)+SUMIFS(DataRegularSeason20242025!$AB$3:$AB$1315,DataRegularSeason20242025!$B$3:$B$1315, "&lt;=" &amp; H$1, DataRegularSeason20242025!$E$3:$E$1315, $A22)</f>
        <v>0</v>
      </c>
      <c r="I22">
        <f>SUMIFS(DataRegularSeason20242025!$AA$3:$AA$1315,DataRegularSeason20242025!$B$3:$B$1315, "&lt;=" &amp; I$1, DataRegularSeason20242025!$D$3:$D$1315, $A22)+SUMIFS(DataRegularSeason20242025!$AB$3:$AB$1315,DataRegularSeason20242025!$B$3:$B$1315, "&lt;=" &amp; I$1, DataRegularSeason20242025!$E$3:$E$1315, $A22)</f>
        <v>2</v>
      </c>
      <c r="J22">
        <f>SUMIFS(DataRegularSeason20242025!$AA$3:$AA$1315,DataRegularSeason20242025!$B$3:$B$1315, "&lt;=" &amp; J$1, DataRegularSeason20242025!$D$3:$D$1315, $A22)+SUMIFS(DataRegularSeason20242025!$AB$3:$AB$1315,DataRegularSeason20242025!$B$3:$B$1315, "&lt;=" &amp; J$1, DataRegularSeason20242025!$E$3:$E$1315, $A22)</f>
        <v>2</v>
      </c>
      <c r="K22">
        <f>SUMIFS(DataRegularSeason20242025!$AA$3:$AA$1315,DataRegularSeason20242025!$B$3:$B$1315, "&lt;=" &amp; K$1, DataRegularSeason20242025!$D$3:$D$1315, $A22)+SUMIFS(DataRegularSeason20242025!$AB$3:$AB$1315,DataRegularSeason20242025!$B$3:$B$1315, "&lt;=" &amp; K$1, DataRegularSeason20242025!$E$3:$E$1315, $A22)</f>
        <v>4</v>
      </c>
      <c r="L22">
        <f>SUMIFS(DataRegularSeason20242025!$AA$3:$AA$1315,DataRegularSeason20242025!$B$3:$B$1315, "&lt;=" &amp; L$1, DataRegularSeason20242025!$D$3:$D$1315, $A22)+SUMIFS(DataRegularSeason20242025!$AB$3:$AB$1315,DataRegularSeason20242025!$B$3:$B$1315, "&lt;=" &amp; L$1, DataRegularSeason20242025!$E$3:$E$1315, $A22)</f>
        <v>4</v>
      </c>
      <c r="M22">
        <f>SUMIFS(DataRegularSeason20242025!$AA$3:$AA$1315,DataRegularSeason20242025!$B$3:$B$1315, "&lt;=" &amp; M$1, DataRegularSeason20242025!$D$3:$D$1315, $A22)+SUMIFS(DataRegularSeason20242025!$AB$3:$AB$1315,DataRegularSeason20242025!$B$3:$B$1315, "&lt;=" &amp; M$1, DataRegularSeason20242025!$E$3:$E$1315, $A22)</f>
        <v>6</v>
      </c>
      <c r="N22">
        <f>SUMIFS(DataRegularSeason20242025!$AA$3:$AA$1315,DataRegularSeason20242025!$B$3:$B$1315, "&lt;=" &amp; N$1, DataRegularSeason20242025!$D$3:$D$1315, $A22)+SUMIFS(DataRegularSeason20242025!$AB$3:$AB$1315,DataRegularSeason20242025!$B$3:$B$1315, "&lt;=" &amp; N$1, DataRegularSeason20242025!$E$3:$E$1315, $A22)</f>
        <v>6</v>
      </c>
      <c r="O22">
        <f>SUMIFS(DataRegularSeason20242025!$AA$3:$AA$1315,DataRegularSeason20242025!$B$3:$B$1315, "&lt;=" &amp; O$1, DataRegularSeason20242025!$D$3:$D$1315, $A22)+SUMIFS(DataRegularSeason20242025!$AB$3:$AB$1315,DataRegularSeason20242025!$B$3:$B$1315, "&lt;=" &amp; O$1, DataRegularSeason20242025!$E$3:$E$1315, $A22)</f>
        <v>6</v>
      </c>
      <c r="P22">
        <f>SUMIFS(DataRegularSeason20242025!$AA$3:$AA$1315,DataRegularSeason20242025!$B$3:$B$1315, "&lt;=" &amp; P$1, DataRegularSeason20242025!$D$3:$D$1315, $A22)+SUMIFS(DataRegularSeason20242025!$AB$3:$AB$1315,DataRegularSeason20242025!$B$3:$B$1315, "&lt;=" &amp; P$1, DataRegularSeason20242025!$E$3:$E$1315, $A22)</f>
        <v>6</v>
      </c>
      <c r="Q22">
        <f>SUMIFS(DataRegularSeason20242025!$AA$3:$AA$1315,DataRegularSeason20242025!$B$3:$B$1315, "&lt;=" &amp; Q$1, DataRegularSeason20242025!$D$3:$D$1315, $A22)+SUMIFS(DataRegularSeason20242025!$AB$3:$AB$1315,DataRegularSeason20242025!$B$3:$B$1315, "&lt;=" &amp; Q$1, DataRegularSeason20242025!$E$3:$E$1315, $A22)</f>
        <v>7</v>
      </c>
      <c r="R22">
        <f>SUMIFS(DataRegularSeason20242025!$AA$3:$AA$1315,DataRegularSeason20242025!$B$3:$B$1315, "&lt;=" &amp; R$1, DataRegularSeason20242025!$D$3:$D$1315, $A22)+SUMIFS(DataRegularSeason20242025!$AB$3:$AB$1315,DataRegularSeason20242025!$B$3:$B$1315, "&lt;=" &amp; R$1, DataRegularSeason20242025!$E$3:$E$1315, $A22)</f>
        <v>7</v>
      </c>
      <c r="S22">
        <f>SUMIFS(DataRegularSeason20242025!$AA$3:$AA$1315,DataRegularSeason20242025!$B$3:$B$1315, "&lt;=" &amp; S$1, DataRegularSeason20242025!$D$3:$D$1315, $A22)+SUMIFS(DataRegularSeason20242025!$AB$3:$AB$1315,DataRegularSeason20242025!$B$3:$B$1315, "&lt;=" &amp; S$1, DataRegularSeason20242025!$E$3:$E$1315, $A22)</f>
        <v>7</v>
      </c>
      <c r="T22">
        <f>SUMIFS(DataRegularSeason20242025!$AA$3:$AA$1315,DataRegularSeason20242025!$B$3:$B$1315, "&lt;=" &amp; T$1, DataRegularSeason20242025!$D$3:$D$1315, $A22)+SUMIFS(DataRegularSeason20242025!$AB$3:$AB$1315,DataRegularSeason20242025!$B$3:$B$1315, "&lt;=" &amp; T$1, DataRegularSeason20242025!$E$3:$E$1315, $A22)</f>
        <v>9</v>
      </c>
      <c r="U22">
        <f>SUMIFS(DataRegularSeason20242025!$AA$3:$AA$1315,DataRegularSeason20242025!$B$3:$B$1315, "&lt;=" &amp; U$1, DataRegularSeason20242025!$D$3:$D$1315, $A22)+SUMIFS(DataRegularSeason20242025!$AB$3:$AB$1315,DataRegularSeason20242025!$B$3:$B$1315, "&lt;=" &amp; U$1, DataRegularSeason20242025!$E$3:$E$1315, $A22)</f>
        <v>9</v>
      </c>
      <c r="V22">
        <f>SUMIFS(DataRegularSeason20242025!$AA$3:$AA$1315,DataRegularSeason20242025!$B$3:$B$1315, "&lt;=" &amp; V$1, DataRegularSeason20242025!$D$3:$D$1315, $A22)+SUMIFS(DataRegularSeason20242025!$AB$3:$AB$1315,DataRegularSeason20242025!$B$3:$B$1315, "&lt;=" &amp; V$1, DataRegularSeason20242025!$E$3:$E$1315, $A22)</f>
        <v>9</v>
      </c>
      <c r="W22">
        <f>SUMIFS(DataRegularSeason20242025!$AA$3:$AA$1315,DataRegularSeason20242025!$B$3:$B$1315, "&lt;=" &amp; W$1, DataRegularSeason20242025!$D$3:$D$1315, $A22)+SUMIFS(DataRegularSeason20242025!$AB$3:$AB$1315,DataRegularSeason20242025!$B$3:$B$1315, "&lt;=" &amp; W$1, DataRegularSeason20242025!$E$3:$E$1315, $A22)</f>
        <v>9</v>
      </c>
      <c r="X22">
        <f>SUMIFS(DataRegularSeason20242025!$AA$3:$AA$1315,DataRegularSeason20242025!$B$3:$B$1315, "&lt;=" &amp; X$1, DataRegularSeason20242025!$D$3:$D$1315, $A22)+SUMIFS(DataRegularSeason20242025!$AB$3:$AB$1315,DataRegularSeason20242025!$B$3:$B$1315, "&lt;=" &amp; X$1, DataRegularSeason20242025!$E$3:$E$1315, $A22)</f>
        <v>9</v>
      </c>
      <c r="Y22">
        <f>SUMIFS(DataRegularSeason20242025!$AA$3:$AA$1315,DataRegularSeason20242025!$B$3:$B$1315, "&lt;=" &amp; Y$1, DataRegularSeason20242025!$D$3:$D$1315, $A22)+SUMIFS(DataRegularSeason20242025!$AB$3:$AB$1315,DataRegularSeason20242025!$B$3:$B$1315, "&lt;=" &amp; Y$1, DataRegularSeason20242025!$E$3:$E$1315, $A22)</f>
        <v>9</v>
      </c>
      <c r="Z22">
        <f>SUMIFS(DataRegularSeason20242025!$AA$3:$AA$1315,DataRegularSeason20242025!$B$3:$B$1315, "&lt;=" &amp; Z$1, DataRegularSeason20242025!$D$3:$D$1315, $A22)+SUMIFS(DataRegularSeason20242025!$AB$3:$AB$1315,DataRegularSeason20242025!$B$3:$B$1315, "&lt;=" &amp; Z$1, DataRegularSeason20242025!$E$3:$E$1315, $A22)</f>
        <v>9</v>
      </c>
      <c r="AA22">
        <f>SUMIFS(DataRegularSeason20242025!$AA$3:$AA$1315,DataRegularSeason20242025!$B$3:$B$1315, "&lt;=" &amp; AA$1, DataRegularSeason20242025!$D$3:$D$1315, $A22)+SUMIFS(DataRegularSeason20242025!$AB$3:$AB$1315,DataRegularSeason20242025!$B$3:$B$1315, "&lt;=" &amp; AA$1, DataRegularSeason20242025!$E$3:$E$1315, $A22)</f>
        <v>9</v>
      </c>
      <c r="AB22">
        <f>SUMIFS(DataRegularSeason20242025!$AA$3:$AA$1315,DataRegularSeason20242025!$B$3:$B$1315, "&lt;=" &amp; AB$1, DataRegularSeason20242025!$D$3:$D$1315, $A22)+SUMIFS(DataRegularSeason20242025!$AB$3:$AB$1315,DataRegularSeason20242025!$B$3:$B$1315, "&lt;=" &amp; AB$1, DataRegularSeason20242025!$E$3:$E$1315, $A22)</f>
        <v>9</v>
      </c>
      <c r="AC22">
        <f>SUMIFS(DataRegularSeason20242025!$AA$3:$AA$1315,DataRegularSeason20242025!$B$3:$B$1315, "&lt;=" &amp; AC$1, DataRegularSeason20242025!$D$3:$D$1315, $A22)+SUMIFS(DataRegularSeason20242025!$AB$3:$AB$1315,DataRegularSeason20242025!$B$3:$B$1315, "&lt;=" &amp; AC$1, DataRegularSeason20242025!$E$3:$E$1315, $A22)</f>
        <v>10</v>
      </c>
      <c r="AD22">
        <f>SUMIFS(DataRegularSeason20242025!$AA$3:$AA$1315,DataRegularSeason20242025!$B$3:$B$1315, "&lt;=" &amp; AD$1, DataRegularSeason20242025!$D$3:$D$1315, $A22)+SUMIFS(DataRegularSeason20242025!$AB$3:$AB$1315,DataRegularSeason20242025!$B$3:$B$1315, "&lt;=" &amp; AD$1, DataRegularSeason20242025!$E$3:$E$1315, $A22)</f>
        <v>10</v>
      </c>
      <c r="AE22">
        <f>SUMIFS(DataRegularSeason20242025!$AA$3:$AA$1315,DataRegularSeason20242025!$B$3:$B$1315, "&lt;=" &amp; AE$1, DataRegularSeason20242025!$D$3:$D$1315, $A22)+SUMIFS(DataRegularSeason20242025!$AB$3:$AB$1315,DataRegularSeason20242025!$B$3:$B$1315, "&lt;=" &amp; AE$1, DataRegularSeason20242025!$E$3:$E$1315, $A22)</f>
        <v>12</v>
      </c>
      <c r="AF22">
        <f>SUMIFS(DataRegularSeason20242025!$AA$3:$AA$1315,DataRegularSeason20242025!$B$3:$B$1315, "&lt;=" &amp; AF$1, DataRegularSeason20242025!$D$3:$D$1315, $A22)+SUMIFS(DataRegularSeason20242025!$AB$3:$AB$1315,DataRegularSeason20242025!$B$3:$B$1315, "&lt;=" &amp; AF$1, DataRegularSeason20242025!$E$3:$E$1315, $A22)</f>
        <v>12</v>
      </c>
      <c r="AG22">
        <f>SUMIFS(DataRegularSeason20242025!$AA$3:$AA$1315,DataRegularSeason20242025!$B$3:$B$1315, "&lt;=" &amp; AG$1, DataRegularSeason20242025!$D$3:$D$1315, $A22)+SUMIFS(DataRegularSeason20242025!$AB$3:$AB$1315,DataRegularSeason20242025!$B$3:$B$1315, "&lt;=" &amp; AG$1, DataRegularSeason20242025!$E$3:$E$1315, $A22)</f>
        <v>12</v>
      </c>
      <c r="AH22">
        <f>SUMIFS(DataRegularSeason20242025!$AA$3:$AA$1315,DataRegularSeason20242025!$B$3:$B$1315, "&lt;=" &amp; AH$1, DataRegularSeason20242025!$D$3:$D$1315, $A22)+SUMIFS(DataRegularSeason20242025!$AB$3:$AB$1315,DataRegularSeason20242025!$B$3:$B$1315, "&lt;=" &amp; AH$1, DataRegularSeason20242025!$E$3:$E$1315, $A22)</f>
        <v>13</v>
      </c>
      <c r="AI22">
        <f>SUMIFS(DataRegularSeason20242025!$AA$3:$AA$1315,DataRegularSeason20242025!$B$3:$B$1315, "&lt;=" &amp; AI$1, DataRegularSeason20242025!$D$3:$D$1315, $A22)+SUMIFS(DataRegularSeason20242025!$AB$3:$AB$1315,DataRegularSeason20242025!$B$3:$B$1315, "&lt;=" &amp; AI$1, DataRegularSeason20242025!$E$3:$E$1315, $A22)</f>
        <v>13</v>
      </c>
      <c r="AJ22">
        <f>SUMIFS(DataRegularSeason20242025!$AA$3:$AA$1315,DataRegularSeason20242025!$B$3:$B$1315, "&lt;=" &amp; AJ$1, DataRegularSeason20242025!$D$3:$D$1315, $A22)+SUMIFS(DataRegularSeason20242025!$AB$3:$AB$1315,DataRegularSeason20242025!$B$3:$B$1315, "&lt;=" &amp; AJ$1, DataRegularSeason20242025!$E$3:$E$1315, $A22)</f>
        <v>13</v>
      </c>
      <c r="AK22">
        <f>SUMIFS(DataRegularSeason20242025!$AA$3:$AA$1315,DataRegularSeason20242025!$B$3:$B$1315, "&lt;=" &amp; AK$1, DataRegularSeason20242025!$D$3:$D$1315, $A22)+SUMIFS(DataRegularSeason20242025!$AB$3:$AB$1315,DataRegularSeason20242025!$B$3:$B$1315, "&lt;=" &amp; AK$1, DataRegularSeason20242025!$E$3:$E$1315, $A22)</f>
        <v>13</v>
      </c>
      <c r="AL22">
        <f>SUMIFS(DataRegularSeason20242025!$AA$3:$AA$1315,DataRegularSeason20242025!$B$3:$B$1315, "&lt;=" &amp; AL$1, DataRegularSeason20242025!$D$3:$D$1315, $A22)+SUMIFS(DataRegularSeason20242025!$AB$3:$AB$1315,DataRegularSeason20242025!$B$3:$B$1315, "&lt;=" &amp; AL$1, DataRegularSeason20242025!$E$3:$E$1315, $A22)</f>
        <v>13</v>
      </c>
      <c r="AM22">
        <f>SUMIFS(DataRegularSeason20242025!$AA$3:$AA$1315,DataRegularSeason20242025!$B$3:$B$1315, "&lt;=" &amp; AM$1, DataRegularSeason20242025!$D$3:$D$1315, $A22)+SUMIFS(DataRegularSeason20242025!$AB$3:$AB$1315,DataRegularSeason20242025!$B$3:$B$1315, "&lt;=" &amp; AM$1, DataRegularSeason20242025!$E$3:$E$1315, $A22)</f>
        <v>15</v>
      </c>
      <c r="AN22">
        <f>SUMIFS(DataRegularSeason20242025!$AA$3:$AA$1315,DataRegularSeason20242025!$B$3:$B$1315, "&lt;=" &amp; AN$1, DataRegularSeason20242025!$D$3:$D$1315, $A22)+SUMIFS(DataRegularSeason20242025!$AB$3:$AB$1315,DataRegularSeason20242025!$B$3:$B$1315, "&lt;=" &amp; AN$1, DataRegularSeason20242025!$E$3:$E$1315, $A22)</f>
        <v>15</v>
      </c>
      <c r="AO22">
        <f>SUMIFS(DataRegularSeason20242025!$AA$3:$AA$1315,DataRegularSeason20242025!$B$3:$B$1315, "&lt;=" &amp; AO$1, DataRegularSeason20242025!$D$3:$D$1315, $A22)+SUMIFS(DataRegularSeason20242025!$AB$3:$AB$1315,DataRegularSeason20242025!$B$3:$B$1315, "&lt;=" &amp; AO$1, DataRegularSeason20242025!$E$3:$E$1315, $A22)</f>
        <v>15</v>
      </c>
      <c r="AP22">
        <f>SUMIFS(DataRegularSeason20242025!$AA$3:$AA$1315,DataRegularSeason20242025!$B$3:$B$1315, "&lt;=" &amp; AP$1, DataRegularSeason20242025!$D$3:$D$1315, $A22)+SUMIFS(DataRegularSeason20242025!$AB$3:$AB$1315,DataRegularSeason20242025!$B$3:$B$1315, "&lt;=" &amp; AP$1, DataRegularSeason20242025!$E$3:$E$1315, $A22)</f>
        <v>15</v>
      </c>
      <c r="AQ22">
        <f>SUMIFS(DataRegularSeason20242025!$AA$3:$AA$1315,DataRegularSeason20242025!$B$3:$B$1315, "&lt;=" &amp; AQ$1, DataRegularSeason20242025!$D$3:$D$1315, $A22)+SUMIFS(DataRegularSeason20242025!$AB$3:$AB$1315,DataRegularSeason20242025!$B$3:$B$1315, "&lt;=" &amp; AQ$1, DataRegularSeason20242025!$E$3:$E$1315, $A22)</f>
        <v>15</v>
      </c>
      <c r="AR22">
        <f>SUMIFS(DataRegularSeason20242025!$AA$3:$AA$1315,DataRegularSeason20242025!$B$3:$B$1315, "&lt;=" &amp; AR$1, DataRegularSeason20242025!$D$3:$D$1315, $A22)+SUMIFS(DataRegularSeason20242025!$AB$3:$AB$1315,DataRegularSeason20242025!$B$3:$B$1315, "&lt;=" &amp; AR$1, DataRegularSeason20242025!$E$3:$E$1315, $A22)</f>
        <v>15</v>
      </c>
      <c r="AS22">
        <f>SUMIFS(DataRegularSeason20242025!$AA$3:$AA$1315,DataRegularSeason20242025!$B$3:$B$1315, "&lt;=" &amp; AS$1, DataRegularSeason20242025!$D$3:$D$1315, $A22)+SUMIFS(DataRegularSeason20242025!$AB$3:$AB$1315,DataRegularSeason20242025!$B$3:$B$1315, "&lt;=" &amp; AS$1, DataRegularSeason20242025!$E$3:$E$1315, $A22)</f>
        <v>17</v>
      </c>
      <c r="AT22">
        <f>SUMIFS(DataRegularSeason20242025!$AA$3:$AA$1315,DataRegularSeason20242025!$B$3:$B$1315, "&lt;=" &amp; AT$1, DataRegularSeason20242025!$D$3:$D$1315, $A22)+SUMIFS(DataRegularSeason20242025!$AB$3:$AB$1315,DataRegularSeason20242025!$B$3:$B$1315, "&lt;=" &amp; AT$1, DataRegularSeason20242025!$E$3:$E$1315, $A22)</f>
        <v>17</v>
      </c>
      <c r="AU22">
        <f>SUMIFS(DataRegularSeason20242025!$AA$3:$AA$1315,DataRegularSeason20242025!$B$3:$B$1315, "&lt;=" &amp; AU$1, DataRegularSeason20242025!$D$3:$D$1315, $A22)+SUMIFS(DataRegularSeason20242025!$AB$3:$AB$1315,DataRegularSeason20242025!$B$3:$B$1315, "&lt;=" &amp; AU$1, DataRegularSeason20242025!$E$3:$E$1315, $A22)</f>
        <v>17</v>
      </c>
      <c r="AV22">
        <f>SUMIFS(DataRegularSeason20242025!$AA$3:$AA$1315,DataRegularSeason20242025!$B$3:$B$1315, "&lt;=" &amp; AV$1, DataRegularSeason20242025!$D$3:$D$1315, $A22)+SUMIFS(DataRegularSeason20242025!$AB$3:$AB$1315,DataRegularSeason20242025!$B$3:$B$1315, "&lt;=" &amp; AV$1, DataRegularSeason20242025!$E$3:$E$1315, $A22)</f>
        <v>17</v>
      </c>
      <c r="AW22">
        <f>SUMIFS(DataRegularSeason20242025!$AA$3:$AA$1315,DataRegularSeason20242025!$B$3:$B$1315, "&lt;=" &amp; AW$1, DataRegularSeason20242025!$D$3:$D$1315, $A22)+SUMIFS(DataRegularSeason20242025!$AB$3:$AB$1315,DataRegularSeason20242025!$B$3:$B$1315, "&lt;=" &amp; AW$1, DataRegularSeason20242025!$E$3:$E$1315, $A22)</f>
        <v>17</v>
      </c>
      <c r="AX22">
        <f>SUMIFS(DataRegularSeason20242025!$AA$3:$AA$1315,DataRegularSeason20242025!$B$3:$B$1315, "&lt;=" &amp; AX$1, DataRegularSeason20242025!$D$3:$D$1315, $A22)+SUMIFS(DataRegularSeason20242025!$AB$3:$AB$1315,DataRegularSeason20242025!$B$3:$B$1315, "&lt;=" &amp; AX$1, DataRegularSeason20242025!$E$3:$E$1315, $A22)</f>
        <v>17</v>
      </c>
      <c r="AY22">
        <f>SUMIFS(DataRegularSeason20242025!$AA$3:$AA$1315,DataRegularSeason20242025!$B$3:$B$1315, "&lt;=" &amp; AY$1, DataRegularSeason20242025!$D$3:$D$1315, $A22)+SUMIFS(DataRegularSeason20242025!$AB$3:$AB$1315,DataRegularSeason20242025!$B$3:$B$1315, "&lt;=" &amp; AY$1, DataRegularSeason20242025!$E$3:$E$1315, $A22)</f>
        <v>17</v>
      </c>
      <c r="AZ22">
        <f>SUMIFS(DataRegularSeason20242025!$AA$3:$AA$1315,DataRegularSeason20242025!$B$3:$B$1315, "&lt;=" &amp; AZ$1, DataRegularSeason20242025!$D$3:$D$1315, $A22)+SUMIFS(DataRegularSeason20242025!$AB$3:$AB$1315,DataRegularSeason20242025!$B$3:$B$1315, "&lt;=" &amp; AZ$1, DataRegularSeason20242025!$E$3:$E$1315, $A22)</f>
        <v>17</v>
      </c>
      <c r="BA22">
        <f>SUMIFS(DataRegularSeason20242025!$AA$3:$AA$1315,DataRegularSeason20242025!$B$3:$B$1315, "&lt;=" &amp; BA$1, DataRegularSeason20242025!$D$3:$D$1315, $A22)+SUMIFS(DataRegularSeason20242025!$AB$3:$AB$1315,DataRegularSeason20242025!$B$3:$B$1315, "&lt;=" &amp; BA$1, DataRegularSeason20242025!$E$3:$E$1315, $A22)</f>
        <v>17</v>
      </c>
      <c r="BB22">
        <f>SUMIFS(DataRegularSeason20242025!$AA$3:$AA$1315,DataRegularSeason20242025!$B$3:$B$1315, "&lt;=" &amp; BB$1, DataRegularSeason20242025!$D$3:$D$1315, $A22)+SUMIFS(DataRegularSeason20242025!$AB$3:$AB$1315,DataRegularSeason20242025!$B$3:$B$1315, "&lt;=" &amp; BB$1, DataRegularSeason20242025!$E$3:$E$1315, $A22)</f>
        <v>17</v>
      </c>
      <c r="BC22">
        <f>SUMIFS(DataRegularSeason20242025!$AA$3:$AA$1315,DataRegularSeason20242025!$B$3:$B$1315, "&lt;=" &amp; BC$1, DataRegularSeason20242025!$D$3:$D$1315, $A22)+SUMIFS(DataRegularSeason20242025!$AB$3:$AB$1315,DataRegularSeason20242025!$B$3:$B$1315, "&lt;=" &amp; BC$1, DataRegularSeason20242025!$E$3:$E$1315, $A22)</f>
        <v>17</v>
      </c>
      <c r="BD22">
        <f>SUMIFS(DataRegularSeason20242025!$AA$3:$AA$1315,DataRegularSeason20242025!$B$3:$B$1315, "&lt;=" &amp; BD$1, DataRegularSeason20242025!$D$3:$D$1315, $A22)+SUMIFS(DataRegularSeason20242025!$AB$3:$AB$1315,DataRegularSeason20242025!$B$3:$B$1315, "&lt;=" &amp; BD$1, DataRegularSeason20242025!$E$3:$E$1315, $A22)</f>
        <v>17</v>
      </c>
      <c r="BE22">
        <f>SUMIFS(DataRegularSeason20242025!$AA$3:$AA$1315,DataRegularSeason20242025!$B$3:$B$1315, "&lt;=" &amp; BE$1, DataRegularSeason20242025!$D$3:$D$1315, $A22)+SUMIFS(DataRegularSeason20242025!$AB$3:$AB$1315,DataRegularSeason20242025!$B$3:$B$1315, "&lt;=" &amp; BE$1, DataRegularSeason20242025!$E$3:$E$1315, $A22)</f>
        <v>17</v>
      </c>
      <c r="BF22">
        <f>SUMIFS(DataRegularSeason20242025!$AA$3:$AA$1315,DataRegularSeason20242025!$B$3:$B$1315, "&lt;=" &amp; BF$1, DataRegularSeason20242025!$D$3:$D$1315, $A22)+SUMIFS(DataRegularSeason20242025!$AB$3:$AB$1315,DataRegularSeason20242025!$B$3:$B$1315, "&lt;=" &amp; BF$1, DataRegularSeason20242025!$E$3:$E$1315, $A22)</f>
        <v>17</v>
      </c>
      <c r="BG22">
        <f>SUMIFS(DataRegularSeason20242025!$AA$3:$AA$1315,DataRegularSeason20242025!$B$3:$B$1315, "&lt;=" &amp; BG$1, DataRegularSeason20242025!$D$3:$D$1315, $A22)+SUMIFS(DataRegularSeason20242025!$AB$3:$AB$1315,DataRegularSeason20242025!$B$3:$B$1315, "&lt;=" &amp; BG$1, DataRegularSeason20242025!$E$3:$E$1315, $A22)</f>
        <v>17</v>
      </c>
      <c r="BH22">
        <f>SUMIFS(DataRegularSeason20242025!$AA$3:$AA$1315,DataRegularSeason20242025!$B$3:$B$1315, "&lt;=" &amp; BH$1, DataRegularSeason20242025!$D$3:$D$1315, $A22)+SUMIFS(DataRegularSeason20242025!$AB$3:$AB$1315,DataRegularSeason20242025!$B$3:$B$1315, "&lt;=" &amp; BH$1, DataRegularSeason20242025!$E$3:$E$1315, $A22)</f>
        <v>17</v>
      </c>
      <c r="BI22">
        <f>SUMIFS(DataRegularSeason20242025!$AA$3:$AA$1315,DataRegularSeason20242025!$B$3:$B$1315, "&lt;=" &amp; BI$1, DataRegularSeason20242025!$D$3:$D$1315, $A22)+SUMIFS(DataRegularSeason20242025!$AB$3:$AB$1315,DataRegularSeason20242025!$B$3:$B$1315, "&lt;=" &amp; BI$1, DataRegularSeason20242025!$E$3:$E$1315, $A22)</f>
        <v>17</v>
      </c>
      <c r="BJ22">
        <f>SUMIFS(DataRegularSeason20242025!$AA$3:$AA$1315,DataRegularSeason20242025!$B$3:$B$1315, "&lt;=" &amp; BJ$1, DataRegularSeason20242025!$D$3:$D$1315, $A22)+SUMIFS(DataRegularSeason20242025!$AB$3:$AB$1315,DataRegularSeason20242025!$B$3:$B$1315, "&lt;=" &amp; BJ$1, DataRegularSeason20242025!$E$3:$E$1315, $A22)</f>
        <v>17</v>
      </c>
      <c r="BK22">
        <f>SUMIFS(DataRegularSeason20242025!$AA$3:$AA$1315,DataRegularSeason20242025!$B$3:$B$1315, "&lt;=" &amp; BK$1, DataRegularSeason20242025!$D$3:$D$1315, $A22)+SUMIFS(DataRegularSeason20242025!$AB$3:$AB$1315,DataRegularSeason20242025!$B$3:$B$1315, "&lt;=" &amp; BK$1, DataRegularSeason20242025!$E$3:$E$1315, $A22)</f>
        <v>17</v>
      </c>
      <c r="BL22">
        <f>SUMIFS(DataRegularSeason20242025!$AA$3:$AA$1315,DataRegularSeason20242025!$B$3:$B$1315, "&lt;=" &amp; BL$1, DataRegularSeason20242025!$D$3:$D$1315, $A22)+SUMIFS(DataRegularSeason20242025!$AB$3:$AB$1315,DataRegularSeason20242025!$B$3:$B$1315, "&lt;=" &amp; BL$1, DataRegularSeason20242025!$E$3:$E$1315, $A22)</f>
        <v>17</v>
      </c>
      <c r="BM22">
        <f>SUMIFS(DataRegularSeason20242025!$AA$3:$AA$1315,DataRegularSeason20242025!$B$3:$B$1315, "&lt;=" &amp; BM$1, DataRegularSeason20242025!$D$3:$D$1315, $A22)+SUMIFS(DataRegularSeason20242025!$AB$3:$AB$1315,DataRegularSeason20242025!$B$3:$B$1315, "&lt;=" &amp; BM$1, DataRegularSeason20242025!$E$3:$E$1315, $A22)</f>
        <v>17</v>
      </c>
      <c r="BN22">
        <f>SUMIFS(DataRegularSeason20242025!$AA$3:$AA$1315,DataRegularSeason20242025!$B$3:$B$1315, "&lt;=" &amp; BN$1, DataRegularSeason20242025!$D$3:$D$1315, $A22)+SUMIFS(DataRegularSeason20242025!$AB$3:$AB$1315,DataRegularSeason20242025!$B$3:$B$1315, "&lt;=" &amp; BN$1, DataRegularSeason20242025!$E$3:$E$1315, $A22)</f>
        <v>17</v>
      </c>
      <c r="BO22">
        <f>SUMIFS(DataRegularSeason20242025!$AA$3:$AA$1315,DataRegularSeason20242025!$B$3:$B$1315, "&lt;=" &amp; BO$1, DataRegularSeason20242025!$D$3:$D$1315, $A22)+SUMIFS(DataRegularSeason20242025!$AB$3:$AB$1315,DataRegularSeason20242025!$B$3:$B$1315, "&lt;=" &amp; BO$1, DataRegularSeason20242025!$E$3:$E$1315, $A22)</f>
        <v>17</v>
      </c>
      <c r="BP22">
        <f>SUMIFS(DataRegularSeason20242025!$AA$3:$AA$1315,DataRegularSeason20242025!$B$3:$B$1315, "&lt;=" &amp; BP$1, DataRegularSeason20242025!$D$3:$D$1315, $A22)+SUMIFS(DataRegularSeason20242025!$AB$3:$AB$1315,DataRegularSeason20242025!$B$3:$B$1315, "&lt;=" &amp; BP$1, DataRegularSeason20242025!$E$3:$E$1315, $A22)</f>
        <v>17</v>
      </c>
      <c r="BQ22">
        <f>SUMIFS(DataRegularSeason20242025!$AA$3:$AA$1315,DataRegularSeason20242025!$B$3:$B$1315, "&lt;=" &amp; BQ$1, DataRegularSeason20242025!$D$3:$D$1315, $A22)+SUMIFS(DataRegularSeason20242025!$AB$3:$AB$1315,DataRegularSeason20242025!$B$3:$B$1315, "&lt;=" &amp; BQ$1, DataRegularSeason20242025!$E$3:$E$1315, $A22)</f>
        <v>17</v>
      </c>
      <c r="BR22">
        <f>SUMIFS(DataRegularSeason20242025!$AA$3:$AA$1315,DataRegularSeason20242025!$B$3:$B$1315, "&lt;=" &amp; BR$1, DataRegularSeason20242025!$D$3:$D$1315, $A22)+SUMIFS(DataRegularSeason20242025!$AB$3:$AB$1315,DataRegularSeason20242025!$B$3:$B$1315, "&lt;=" &amp; BR$1, DataRegularSeason20242025!$E$3:$E$1315, $A22)</f>
        <v>17</v>
      </c>
      <c r="BS22">
        <f>SUMIFS(DataRegularSeason20242025!$AA$3:$AA$1315,DataRegularSeason20242025!$B$3:$B$1315, "&lt;=" &amp; BS$1, DataRegularSeason20242025!$D$3:$D$1315, $A22)+SUMIFS(DataRegularSeason20242025!$AB$3:$AB$1315,DataRegularSeason20242025!$B$3:$B$1315, "&lt;=" &amp; BS$1, DataRegularSeason20242025!$E$3:$E$1315, $A22)</f>
        <v>17</v>
      </c>
      <c r="BT22">
        <f>SUMIFS(DataRegularSeason20242025!$AA$3:$AA$1315,DataRegularSeason20242025!$B$3:$B$1315, "&lt;=" &amp; BT$1, DataRegularSeason20242025!$D$3:$D$1315, $A22)+SUMIFS(DataRegularSeason20242025!$AB$3:$AB$1315,DataRegularSeason20242025!$B$3:$B$1315, "&lt;=" &amp; BT$1, DataRegularSeason20242025!$E$3:$E$1315, $A22)</f>
        <v>17</v>
      </c>
      <c r="BU22">
        <f>SUMIFS(DataRegularSeason20242025!$AA$3:$AA$1315,DataRegularSeason20242025!$B$3:$B$1315, "&lt;=" &amp; BU$1, DataRegularSeason20242025!$D$3:$D$1315, $A22)+SUMIFS(DataRegularSeason20242025!$AB$3:$AB$1315,DataRegularSeason20242025!$B$3:$B$1315, "&lt;=" &amp; BU$1, DataRegularSeason20242025!$E$3:$E$1315, $A22)</f>
        <v>17</v>
      </c>
      <c r="BV22">
        <f>SUMIFS(DataRegularSeason20242025!$AA$3:$AA$1315,DataRegularSeason20242025!$B$3:$B$1315, "&lt;=" &amp; BV$1, DataRegularSeason20242025!$D$3:$D$1315, $A22)+SUMIFS(DataRegularSeason20242025!$AB$3:$AB$1315,DataRegularSeason20242025!$B$3:$B$1315, "&lt;=" &amp; BV$1, DataRegularSeason20242025!$E$3:$E$1315, $A22)</f>
        <v>17</v>
      </c>
      <c r="BW22">
        <f>SUMIFS(DataRegularSeason20242025!$AA$3:$AA$1315,DataRegularSeason20242025!$B$3:$B$1315, "&lt;=" &amp; BW$1, DataRegularSeason20242025!$D$3:$D$1315, $A22)+SUMIFS(DataRegularSeason20242025!$AB$3:$AB$1315,DataRegularSeason20242025!$B$3:$B$1315, "&lt;=" &amp; BW$1, DataRegularSeason20242025!$E$3:$E$1315, $A22)</f>
        <v>17</v>
      </c>
      <c r="BX22">
        <f>SUMIFS(DataRegularSeason20242025!$AA$3:$AA$1315,DataRegularSeason20242025!$B$3:$B$1315, "&lt;=" &amp; BX$1, DataRegularSeason20242025!$D$3:$D$1315, $A22)+SUMIFS(DataRegularSeason20242025!$AB$3:$AB$1315,DataRegularSeason20242025!$B$3:$B$1315, "&lt;=" &amp; BX$1, DataRegularSeason20242025!$E$3:$E$1315, $A22)</f>
        <v>17</v>
      </c>
      <c r="BY22">
        <f>SUMIFS(DataRegularSeason20242025!$AA$3:$AA$1315,DataRegularSeason20242025!$B$3:$B$1315, "&lt;=" &amp; BY$1, DataRegularSeason20242025!$D$3:$D$1315, $A22)+SUMIFS(DataRegularSeason20242025!$AB$3:$AB$1315,DataRegularSeason20242025!$B$3:$B$1315, "&lt;=" &amp; BY$1, DataRegularSeason20242025!$E$3:$E$1315, $A22)</f>
        <v>17</v>
      </c>
      <c r="BZ22">
        <f>SUMIFS(DataRegularSeason20242025!$AA$3:$AA$1315,DataRegularSeason20242025!$B$3:$B$1315, "&lt;=" &amp; BZ$1, DataRegularSeason20242025!$D$3:$D$1315, $A22)+SUMIFS(DataRegularSeason20242025!$AB$3:$AB$1315,DataRegularSeason20242025!$B$3:$B$1315, "&lt;=" &amp; BZ$1, DataRegularSeason20242025!$E$3:$E$1315, $A22)</f>
        <v>17</v>
      </c>
      <c r="CA22">
        <f>SUMIFS(DataRegularSeason20242025!$AA$3:$AA$1315,DataRegularSeason20242025!$B$3:$B$1315, "&lt;=" &amp; CA$1, DataRegularSeason20242025!$D$3:$D$1315, $A22)+SUMIFS(DataRegularSeason20242025!$AB$3:$AB$1315,DataRegularSeason20242025!$B$3:$B$1315, "&lt;=" &amp; CA$1, DataRegularSeason20242025!$E$3:$E$1315, $A22)</f>
        <v>17</v>
      </c>
      <c r="CB22">
        <f>SUMIFS(DataRegularSeason20242025!$AA$3:$AA$1315,DataRegularSeason20242025!$B$3:$B$1315, "&lt;=" &amp; CB$1, DataRegularSeason20242025!$D$3:$D$1315, $A22)+SUMIFS(DataRegularSeason20242025!$AB$3:$AB$1315,DataRegularSeason20242025!$B$3:$B$1315, "&lt;=" &amp; CB$1, DataRegularSeason20242025!$E$3:$E$1315, $A22)</f>
        <v>17</v>
      </c>
      <c r="CC22">
        <f>SUMIFS(DataRegularSeason20242025!$AA$3:$AA$1315,DataRegularSeason20242025!$B$3:$B$1315, "&lt;=" &amp; CC$1, DataRegularSeason20242025!$D$3:$D$1315, $A22)+SUMIFS(DataRegularSeason20242025!$AB$3:$AB$1315,DataRegularSeason20242025!$B$3:$B$1315, "&lt;=" &amp; CC$1, DataRegularSeason20242025!$E$3:$E$1315, $A22)</f>
        <v>17</v>
      </c>
      <c r="CD22">
        <f>SUMIFS(DataRegularSeason20242025!$AA$3:$AA$1315,DataRegularSeason20242025!$B$3:$B$1315, "&lt;=" &amp; CD$1, DataRegularSeason20242025!$D$3:$D$1315, $A22)+SUMIFS(DataRegularSeason20242025!$AB$3:$AB$1315,DataRegularSeason20242025!$B$3:$B$1315, "&lt;=" &amp; CD$1, DataRegularSeason20242025!$E$3:$E$1315, $A22)</f>
        <v>17</v>
      </c>
      <c r="CE22">
        <f>SUMIFS(DataRegularSeason20242025!$AA$3:$AA$1315,DataRegularSeason20242025!$B$3:$B$1315, "&lt;=" &amp; CE$1, DataRegularSeason20242025!$D$3:$D$1315, $A22)+SUMIFS(DataRegularSeason20242025!$AB$3:$AB$1315,DataRegularSeason20242025!$B$3:$B$1315, "&lt;=" &amp; CE$1, DataRegularSeason20242025!$E$3:$E$1315, $A22)</f>
        <v>17</v>
      </c>
      <c r="CF22">
        <f>SUMIFS(DataRegularSeason20242025!$AA$3:$AA$1315,DataRegularSeason20242025!$B$3:$B$1315, "&lt;=" &amp; CF$1, DataRegularSeason20242025!$D$3:$D$1315, $A22)+SUMIFS(DataRegularSeason20242025!$AB$3:$AB$1315,DataRegularSeason20242025!$B$3:$B$1315, "&lt;=" &amp; CF$1, DataRegularSeason20242025!$E$3:$E$1315, $A22)</f>
        <v>17</v>
      </c>
      <c r="CG22">
        <f>SUMIFS(DataRegularSeason20242025!$AA$3:$AA$1315,DataRegularSeason20242025!$B$3:$B$1315, "&lt;=" &amp; CG$1, DataRegularSeason20242025!$D$3:$D$1315, $A22)+SUMIFS(DataRegularSeason20242025!$AB$3:$AB$1315,DataRegularSeason20242025!$B$3:$B$1315, "&lt;=" &amp; CG$1, DataRegularSeason20242025!$E$3:$E$1315, $A22)</f>
        <v>17</v>
      </c>
      <c r="CH22">
        <f>SUMIFS(DataRegularSeason20242025!$AA$3:$AA$1315,DataRegularSeason20242025!$B$3:$B$1315, "&lt;=" &amp; CH$1, DataRegularSeason20242025!$D$3:$D$1315, $A22)+SUMIFS(DataRegularSeason20242025!$AB$3:$AB$1315,DataRegularSeason20242025!$B$3:$B$1315, "&lt;=" &amp; CH$1, DataRegularSeason20242025!$E$3:$E$1315, $A22)</f>
        <v>17</v>
      </c>
      <c r="CI22">
        <f>SUMIFS(DataRegularSeason20242025!$AA$3:$AA$1315,DataRegularSeason20242025!$B$3:$B$1315, "&lt;=" &amp; CI$1, DataRegularSeason20242025!$D$3:$D$1315, $A22)+SUMIFS(DataRegularSeason20242025!$AB$3:$AB$1315,DataRegularSeason20242025!$B$3:$B$1315, "&lt;=" &amp; CI$1, DataRegularSeason20242025!$E$3:$E$1315, $A22)</f>
        <v>17</v>
      </c>
      <c r="CJ22">
        <f>SUMIFS(DataRegularSeason20242025!$AA$3:$AA$1315,DataRegularSeason20242025!$B$3:$B$1315, "&lt;=" &amp; CJ$1, DataRegularSeason20242025!$D$3:$D$1315, $A22)+SUMIFS(DataRegularSeason20242025!$AB$3:$AB$1315,DataRegularSeason20242025!$B$3:$B$1315, "&lt;=" &amp; CJ$1, DataRegularSeason20242025!$E$3:$E$1315, $A22)</f>
        <v>17</v>
      </c>
      <c r="CK22">
        <f>SUMIFS(DataRegularSeason20242025!$AA$3:$AA$1315,DataRegularSeason20242025!$B$3:$B$1315, "&lt;=" &amp; CK$1, DataRegularSeason20242025!$D$3:$D$1315, $A22)+SUMIFS(DataRegularSeason20242025!$AB$3:$AB$1315,DataRegularSeason20242025!$B$3:$B$1315, "&lt;=" &amp; CK$1, DataRegularSeason20242025!$E$3:$E$1315, $A22)</f>
        <v>17</v>
      </c>
      <c r="CL22">
        <f>SUMIFS(DataRegularSeason20242025!$AA$3:$AA$1315,DataRegularSeason20242025!$B$3:$B$1315, "&lt;=" &amp; CL$1, DataRegularSeason20242025!$D$3:$D$1315, $A22)+SUMIFS(DataRegularSeason20242025!$AB$3:$AB$1315,DataRegularSeason20242025!$B$3:$B$1315, "&lt;=" &amp; CL$1, DataRegularSeason20242025!$E$3:$E$1315, $A22)</f>
        <v>17</v>
      </c>
      <c r="CM22">
        <f>SUMIFS(DataRegularSeason20242025!$AA$3:$AA$1315,DataRegularSeason20242025!$B$3:$B$1315, "&lt;=" &amp; CM$1, DataRegularSeason20242025!$D$3:$D$1315, $A22)+SUMIFS(DataRegularSeason20242025!$AB$3:$AB$1315,DataRegularSeason20242025!$B$3:$B$1315, "&lt;=" &amp; CM$1, DataRegularSeason20242025!$E$3:$E$1315, $A22)</f>
        <v>17</v>
      </c>
      <c r="CN22">
        <f>SUMIFS(DataRegularSeason20242025!$AA$3:$AA$1315,DataRegularSeason20242025!$B$3:$B$1315, "&lt;=" &amp; CN$1, DataRegularSeason20242025!$D$3:$D$1315, $A22)+SUMIFS(DataRegularSeason20242025!$AB$3:$AB$1315,DataRegularSeason20242025!$B$3:$B$1315, "&lt;=" &amp; CN$1, DataRegularSeason20242025!$E$3:$E$1315, $A22)</f>
        <v>17</v>
      </c>
      <c r="CO22">
        <f>SUMIFS(DataRegularSeason20242025!$AA$3:$AA$1315,DataRegularSeason20242025!$B$3:$B$1315, "&lt;=" &amp; CO$1, DataRegularSeason20242025!$D$3:$D$1315, $A22)+SUMIFS(DataRegularSeason20242025!$AB$3:$AB$1315,DataRegularSeason20242025!$B$3:$B$1315, "&lt;=" &amp; CO$1, DataRegularSeason20242025!$E$3:$E$1315, $A22)</f>
        <v>17</v>
      </c>
      <c r="CP22">
        <f>SUMIFS(DataRegularSeason20242025!$AA$3:$AA$1315,DataRegularSeason20242025!$B$3:$B$1315, "&lt;=" &amp; CP$1, DataRegularSeason20242025!$D$3:$D$1315, $A22)+SUMIFS(DataRegularSeason20242025!$AB$3:$AB$1315,DataRegularSeason20242025!$B$3:$B$1315, "&lt;=" &amp; CP$1, DataRegularSeason20242025!$E$3:$E$1315, $A22)</f>
        <v>17</v>
      </c>
      <c r="CQ22">
        <f>SUMIFS(DataRegularSeason20242025!$AA$3:$AA$1315,DataRegularSeason20242025!$B$3:$B$1315, "&lt;=" &amp; CQ$1, DataRegularSeason20242025!$D$3:$D$1315, $A22)+SUMIFS(DataRegularSeason20242025!$AB$3:$AB$1315,DataRegularSeason20242025!$B$3:$B$1315, "&lt;=" &amp; CQ$1, DataRegularSeason20242025!$E$3:$E$1315, $A22)</f>
        <v>17</v>
      </c>
      <c r="CR22">
        <f>SUMIFS(DataRegularSeason20242025!$AA$3:$AA$1315,DataRegularSeason20242025!$B$3:$B$1315, "&lt;=" &amp; CR$1, DataRegularSeason20242025!$D$3:$D$1315, $A22)+SUMIFS(DataRegularSeason20242025!$AB$3:$AB$1315,DataRegularSeason20242025!$B$3:$B$1315, "&lt;=" &amp; CR$1, DataRegularSeason20242025!$E$3:$E$1315, $A22)</f>
        <v>17</v>
      </c>
      <c r="CS22">
        <f>SUMIFS(DataRegularSeason20242025!$AA$3:$AA$1315,DataRegularSeason20242025!$B$3:$B$1315, "&lt;=" &amp; CS$1, DataRegularSeason20242025!$D$3:$D$1315, $A22)+SUMIFS(DataRegularSeason20242025!$AB$3:$AB$1315,DataRegularSeason20242025!$B$3:$B$1315, "&lt;=" &amp; CS$1, DataRegularSeason20242025!$E$3:$E$1315, $A22)</f>
        <v>17</v>
      </c>
      <c r="CT22">
        <f>SUMIFS(DataRegularSeason20242025!$AA$3:$AA$1315,DataRegularSeason20242025!$B$3:$B$1315, "&lt;=" &amp; CT$1, DataRegularSeason20242025!$D$3:$D$1315, $A22)+SUMIFS(DataRegularSeason20242025!$AB$3:$AB$1315,DataRegularSeason20242025!$B$3:$B$1315, "&lt;=" &amp; CT$1, DataRegularSeason20242025!$E$3:$E$1315, $A22)</f>
        <v>17</v>
      </c>
      <c r="CU22">
        <f>SUMIFS(DataRegularSeason20242025!$AA$3:$AA$1315,DataRegularSeason20242025!$B$3:$B$1315, "&lt;=" &amp; CU$1, DataRegularSeason20242025!$D$3:$D$1315, $A22)+SUMIFS(DataRegularSeason20242025!$AB$3:$AB$1315,DataRegularSeason20242025!$B$3:$B$1315, "&lt;=" &amp; CU$1, DataRegularSeason20242025!$E$3:$E$1315, $A22)</f>
        <v>17</v>
      </c>
      <c r="CV22">
        <f>SUMIFS(DataRegularSeason20242025!$AA$3:$AA$1315,DataRegularSeason20242025!$B$3:$B$1315, "&lt;=" &amp; CV$1, DataRegularSeason20242025!$D$3:$D$1315, $A22)+SUMIFS(DataRegularSeason20242025!$AB$3:$AB$1315,DataRegularSeason20242025!$B$3:$B$1315, "&lt;=" &amp; CV$1, DataRegularSeason20242025!$E$3:$E$1315, $A22)</f>
        <v>17</v>
      </c>
      <c r="CW22">
        <f>SUMIFS(DataRegularSeason20242025!$AA$3:$AA$1315,DataRegularSeason20242025!$B$3:$B$1315, "&lt;=" &amp; CW$1, DataRegularSeason20242025!$D$3:$D$1315, $A22)+SUMIFS(DataRegularSeason20242025!$AB$3:$AB$1315,DataRegularSeason20242025!$B$3:$B$1315, "&lt;=" &amp; CW$1, DataRegularSeason20242025!$E$3:$E$1315, $A22)</f>
        <v>17</v>
      </c>
      <c r="CX22">
        <f>SUMIFS(DataRegularSeason20242025!$AA$3:$AA$1315,DataRegularSeason20242025!$B$3:$B$1315, "&lt;=" &amp; CX$1, DataRegularSeason20242025!$D$3:$D$1315, $A22)+SUMIFS(DataRegularSeason20242025!$AB$3:$AB$1315,DataRegularSeason20242025!$B$3:$B$1315, "&lt;=" &amp; CX$1, DataRegularSeason20242025!$E$3:$E$1315, $A22)</f>
        <v>17</v>
      </c>
      <c r="CY22">
        <f>SUMIFS(DataRegularSeason20242025!$AA$3:$AA$1315,DataRegularSeason20242025!$B$3:$B$1315, "&lt;=" &amp; CY$1, DataRegularSeason20242025!$D$3:$D$1315, $A22)+SUMIFS(DataRegularSeason20242025!$AB$3:$AB$1315,DataRegularSeason20242025!$B$3:$B$1315, "&lt;=" &amp; CY$1, DataRegularSeason20242025!$E$3:$E$1315, $A22)</f>
        <v>17</v>
      </c>
      <c r="CZ22">
        <f>SUMIFS(DataRegularSeason20242025!$AA$3:$AA$1315,DataRegularSeason20242025!$B$3:$B$1315, "&lt;=" &amp; CZ$1, DataRegularSeason20242025!$D$3:$D$1315, $A22)+SUMIFS(DataRegularSeason20242025!$AB$3:$AB$1315,DataRegularSeason20242025!$B$3:$B$1315, "&lt;=" &amp; CZ$1, DataRegularSeason20242025!$E$3:$E$1315, $A22)</f>
        <v>17</v>
      </c>
      <c r="DA22">
        <f>SUMIFS(DataRegularSeason20242025!$AA$3:$AA$1315,DataRegularSeason20242025!$B$3:$B$1315, "&lt;=" &amp; DA$1, DataRegularSeason20242025!$D$3:$D$1315, $A22)+SUMIFS(DataRegularSeason20242025!$AB$3:$AB$1315,DataRegularSeason20242025!$B$3:$B$1315, "&lt;=" &amp; DA$1, DataRegularSeason20242025!$E$3:$E$1315, $A22)</f>
        <v>17</v>
      </c>
      <c r="DB22">
        <f>SUMIFS(DataRegularSeason20242025!$AA$3:$AA$1315,DataRegularSeason20242025!$B$3:$B$1315, "&lt;=" &amp; DB$1, DataRegularSeason20242025!$D$3:$D$1315, $A22)+SUMIFS(DataRegularSeason20242025!$AB$3:$AB$1315,DataRegularSeason20242025!$B$3:$B$1315, "&lt;=" &amp; DB$1, DataRegularSeason20242025!$E$3:$E$1315, $A22)</f>
        <v>17</v>
      </c>
      <c r="DC22">
        <f>SUMIFS(DataRegularSeason20242025!$AA$3:$AA$1315,DataRegularSeason20242025!$B$3:$B$1315, "&lt;=" &amp; DC$1, DataRegularSeason20242025!$D$3:$D$1315, $A22)+SUMIFS(DataRegularSeason20242025!$AB$3:$AB$1315,DataRegularSeason20242025!$B$3:$B$1315, "&lt;=" &amp; DC$1, DataRegularSeason20242025!$E$3:$E$1315, $A22)</f>
        <v>17</v>
      </c>
      <c r="DD22">
        <f>SUMIFS(DataRegularSeason20242025!$AA$3:$AA$1315,DataRegularSeason20242025!$B$3:$B$1315, "&lt;=" &amp; DD$1, DataRegularSeason20242025!$D$3:$D$1315, $A22)+SUMIFS(DataRegularSeason20242025!$AB$3:$AB$1315,DataRegularSeason20242025!$B$3:$B$1315, "&lt;=" &amp; DD$1, DataRegularSeason20242025!$E$3:$E$1315, $A22)</f>
        <v>17</v>
      </c>
      <c r="DE22">
        <f>SUMIFS(DataRegularSeason20242025!$AA$3:$AA$1315,DataRegularSeason20242025!$B$3:$B$1315, "&lt;=" &amp; DE$1, DataRegularSeason20242025!$D$3:$D$1315, $A22)+SUMIFS(DataRegularSeason20242025!$AB$3:$AB$1315,DataRegularSeason20242025!$B$3:$B$1315, "&lt;=" &amp; DE$1, DataRegularSeason20242025!$E$3:$E$1315, $A22)</f>
        <v>17</v>
      </c>
      <c r="DF22">
        <f>SUMIFS(DataRegularSeason20242025!$AA$3:$AA$1315,DataRegularSeason20242025!$B$3:$B$1315, "&lt;=" &amp; DF$1, DataRegularSeason20242025!$D$3:$D$1315, $A22)+SUMIFS(DataRegularSeason20242025!$AB$3:$AB$1315,DataRegularSeason20242025!$B$3:$B$1315, "&lt;=" &amp; DF$1, DataRegularSeason20242025!$E$3:$E$1315, $A22)</f>
        <v>17</v>
      </c>
      <c r="DG22">
        <f>SUMIFS(DataRegularSeason20242025!$AA$3:$AA$1315,DataRegularSeason20242025!$B$3:$B$1315, "&lt;=" &amp; DG$1, DataRegularSeason20242025!$D$3:$D$1315, $A22)+SUMIFS(DataRegularSeason20242025!$AB$3:$AB$1315,DataRegularSeason20242025!$B$3:$B$1315, "&lt;=" &amp; DG$1, DataRegularSeason20242025!$E$3:$E$1315, $A22)</f>
        <v>17</v>
      </c>
      <c r="DH22">
        <f>SUMIFS(DataRegularSeason20242025!$AA$3:$AA$1315,DataRegularSeason20242025!$B$3:$B$1315, "&lt;=" &amp; DH$1, DataRegularSeason20242025!$D$3:$D$1315, $A22)+SUMIFS(DataRegularSeason20242025!$AB$3:$AB$1315,DataRegularSeason20242025!$B$3:$B$1315, "&lt;=" &amp; DH$1, DataRegularSeason20242025!$E$3:$E$1315, $A22)</f>
        <v>17</v>
      </c>
      <c r="DI22">
        <f>SUMIFS(DataRegularSeason20242025!$AA$3:$AA$1315,DataRegularSeason20242025!$B$3:$B$1315, "&lt;=" &amp; DI$1, DataRegularSeason20242025!$D$3:$D$1315, $A22)+SUMIFS(DataRegularSeason20242025!$AB$3:$AB$1315,DataRegularSeason20242025!$B$3:$B$1315, "&lt;=" &amp; DI$1, DataRegularSeason20242025!$E$3:$E$1315, $A22)</f>
        <v>17</v>
      </c>
      <c r="DJ22">
        <f>SUMIFS(DataRegularSeason20242025!$AA$3:$AA$1315,DataRegularSeason20242025!$B$3:$B$1315, "&lt;=" &amp; DJ$1, DataRegularSeason20242025!$D$3:$D$1315, $A22)+SUMIFS(DataRegularSeason20242025!$AB$3:$AB$1315,DataRegularSeason20242025!$B$3:$B$1315, "&lt;=" &amp; DJ$1, DataRegularSeason20242025!$E$3:$E$1315, $A22)</f>
        <v>17</v>
      </c>
      <c r="DK22">
        <f>SUMIFS(DataRegularSeason20242025!$AA$3:$AA$1315,DataRegularSeason20242025!$B$3:$B$1315, "&lt;=" &amp; DK$1, DataRegularSeason20242025!$D$3:$D$1315, $A22)+SUMIFS(DataRegularSeason20242025!$AB$3:$AB$1315,DataRegularSeason20242025!$B$3:$B$1315, "&lt;=" &amp; DK$1, DataRegularSeason20242025!$E$3:$E$1315, $A22)</f>
        <v>17</v>
      </c>
      <c r="DL22">
        <f>SUMIFS(DataRegularSeason20242025!$AA$3:$AA$1315,DataRegularSeason20242025!$B$3:$B$1315, "&lt;=" &amp; DL$1, DataRegularSeason20242025!$D$3:$D$1315, $A22)+SUMIFS(DataRegularSeason20242025!$AB$3:$AB$1315,DataRegularSeason20242025!$B$3:$B$1315, "&lt;=" &amp; DL$1, DataRegularSeason20242025!$E$3:$E$1315, $A22)</f>
        <v>17</v>
      </c>
      <c r="DM22">
        <f>SUMIFS(DataRegularSeason20242025!$AA$3:$AA$1315,DataRegularSeason20242025!$B$3:$B$1315, "&lt;=" &amp; DM$1, DataRegularSeason20242025!$D$3:$D$1315, $A22)+SUMIFS(DataRegularSeason20242025!$AB$3:$AB$1315,DataRegularSeason20242025!$B$3:$B$1315, "&lt;=" &amp; DM$1, DataRegularSeason20242025!$E$3:$E$1315, $A22)</f>
        <v>17</v>
      </c>
      <c r="DN22">
        <f>SUMIFS(DataRegularSeason20242025!$AA$3:$AA$1315,DataRegularSeason20242025!$B$3:$B$1315, "&lt;=" &amp; DN$1, DataRegularSeason20242025!$D$3:$D$1315, $A22)+SUMIFS(DataRegularSeason20242025!$AB$3:$AB$1315,DataRegularSeason20242025!$B$3:$B$1315, "&lt;=" &amp; DN$1, DataRegularSeason20242025!$E$3:$E$1315, $A22)</f>
        <v>17</v>
      </c>
      <c r="DO22">
        <f>SUMIFS(DataRegularSeason20242025!$AA$3:$AA$1315,DataRegularSeason20242025!$B$3:$B$1315, "&lt;=" &amp; DO$1, DataRegularSeason20242025!$D$3:$D$1315, $A22)+SUMIFS(DataRegularSeason20242025!$AB$3:$AB$1315,DataRegularSeason20242025!$B$3:$B$1315, "&lt;=" &amp; DO$1, DataRegularSeason20242025!$E$3:$E$1315, $A22)</f>
        <v>17</v>
      </c>
      <c r="DP22">
        <f>SUMIFS(DataRegularSeason20242025!$AA$3:$AA$1315,DataRegularSeason20242025!$B$3:$B$1315, "&lt;=" &amp; DP$1, DataRegularSeason20242025!$D$3:$D$1315, $A22)+SUMIFS(DataRegularSeason20242025!$AB$3:$AB$1315,DataRegularSeason20242025!$B$3:$B$1315, "&lt;=" &amp; DP$1, DataRegularSeason20242025!$E$3:$E$1315, $A22)</f>
        <v>17</v>
      </c>
      <c r="DQ22">
        <f>SUMIFS(DataRegularSeason20242025!$AA$3:$AA$1315,DataRegularSeason20242025!$B$3:$B$1315, "&lt;=" &amp; DQ$1, DataRegularSeason20242025!$D$3:$D$1315, $A22)+SUMIFS(DataRegularSeason20242025!$AB$3:$AB$1315,DataRegularSeason20242025!$B$3:$B$1315, "&lt;=" &amp; DQ$1, DataRegularSeason20242025!$E$3:$E$1315, $A22)</f>
        <v>17</v>
      </c>
      <c r="DR22">
        <f>SUMIFS(DataRegularSeason20242025!$AA$3:$AA$1315,DataRegularSeason20242025!$B$3:$B$1315, "&lt;=" &amp; DR$1, DataRegularSeason20242025!$D$3:$D$1315, $A22)+SUMIFS(DataRegularSeason20242025!$AB$3:$AB$1315,DataRegularSeason20242025!$B$3:$B$1315, "&lt;=" &amp; DR$1, DataRegularSeason20242025!$E$3:$E$1315, $A22)</f>
        <v>17</v>
      </c>
      <c r="DS22">
        <f>SUMIFS(DataRegularSeason20242025!$AA$3:$AA$1315,DataRegularSeason20242025!$B$3:$B$1315, "&lt;=" &amp; DS$1, DataRegularSeason20242025!$D$3:$D$1315, $A22)+SUMIFS(DataRegularSeason20242025!$AB$3:$AB$1315,DataRegularSeason20242025!$B$3:$B$1315, "&lt;=" &amp; DS$1, DataRegularSeason20242025!$E$3:$E$1315, $A22)</f>
        <v>17</v>
      </c>
      <c r="DT22">
        <f>SUMIFS(DataRegularSeason20242025!$AA$3:$AA$1315,DataRegularSeason20242025!$B$3:$B$1315, "&lt;=" &amp; DT$1, DataRegularSeason20242025!$D$3:$D$1315, $A22)+SUMIFS(DataRegularSeason20242025!$AB$3:$AB$1315,DataRegularSeason20242025!$B$3:$B$1315, "&lt;=" &amp; DT$1, DataRegularSeason20242025!$E$3:$E$1315, $A22)</f>
        <v>17</v>
      </c>
      <c r="DU22">
        <f>SUMIFS(DataRegularSeason20242025!$AA$3:$AA$1315,DataRegularSeason20242025!$B$3:$B$1315, "&lt;=" &amp; DU$1, DataRegularSeason20242025!$D$3:$D$1315, $A22)+SUMIFS(DataRegularSeason20242025!$AB$3:$AB$1315,DataRegularSeason20242025!$B$3:$B$1315, "&lt;=" &amp; DU$1, DataRegularSeason20242025!$E$3:$E$1315, $A22)</f>
        <v>17</v>
      </c>
      <c r="DV22">
        <f>SUMIFS(DataRegularSeason20242025!$AA$3:$AA$1315,DataRegularSeason20242025!$B$3:$B$1315, "&lt;=" &amp; DV$1, DataRegularSeason20242025!$D$3:$D$1315, $A22)+SUMIFS(DataRegularSeason20242025!$AB$3:$AB$1315,DataRegularSeason20242025!$B$3:$B$1315, "&lt;=" &amp; DV$1, DataRegularSeason20242025!$E$3:$E$1315, $A22)</f>
        <v>17</v>
      </c>
      <c r="DW22">
        <f>SUMIFS(DataRegularSeason20242025!$AA$3:$AA$1315,DataRegularSeason20242025!$B$3:$B$1315, "&lt;=" &amp; DW$1, DataRegularSeason20242025!$D$3:$D$1315, $A22)+SUMIFS(DataRegularSeason20242025!$AB$3:$AB$1315,DataRegularSeason20242025!$B$3:$B$1315, "&lt;=" &amp; DW$1, DataRegularSeason20242025!$E$3:$E$1315, $A22)</f>
        <v>17</v>
      </c>
      <c r="DX22">
        <f>SUMIFS(DataRegularSeason20242025!$AA$3:$AA$1315,DataRegularSeason20242025!$B$3:$B$1315, "&lt;=" &amp; DX$1, DataRegularSeason20242025!$D$3:$D$1315, $A22)+SUMIFS(DataRegularSeason20242025!$AB$3:$AB$1315,DataRegularSeason20242025!$B$3:$B$1315, "&lt;=" &amp; DX$1, DataRegularSeason20242025!$E$3:$E$1315, $A22)</f>
        <v>17</v>
      </c>
      <c r="DY22">
        <f>SUMIFS(DataRegularSeason20242025!$AA$3:$AA$1315,DataRegularSeason20242025!$B$3:$B$1315, "&lt;=" &amp; DY$1, DataRegularSeason20242025!$D$3:$D$1315, $A22)+SUMIFS(DataRegularSeason20242025!$AB$3:$AB$1315,DataRegularSeason20242025!$B$3:$B$1315, "&lt;=" &amp; DY$1, DataRegularSeason20242025!$E$3:$E$1315, $A22)</f>
        <v>17</v>
      </c>
      <c r="DZ22">
        <f>SUMIFS(DataRegularSeason20242025!$AA$3:$AA$1315,DataRegularSeason20242025!$B$3:$B$1315, "&lt;=" &amp; DZ$1, DataRegularSeason20242025!$D$3:$D$1315, $A22)+SUMIFS(DataRegularSeason20242025!$AB$3:$AB$1315,DataRegularSeason20242025!$B$3:$B$1315, "&lt;=" &amp; DZ$1, DataRegularSeason20242025!$E$3:$E$1315, $A22)</f>
        <v>17</v>
      </c>
      <c r="EA22">
        <f>SUMIFS(DataRegularSeason20242025!$AA$3:$AA$1315,DataRegularSeason20242025!$B$3:$B$1315, "&lt;=" &amp; EA$1, DataRegularSeason20242025!$D$3:$D$1315, $A22)+SUMIFS(DataRegularSeason20242025!$AB$3:$AB$1315,DataRegularSeason20242025!$B$3:$B$1315, "&lt;=" &amp; EA$1, DataRegularSeason20242025!$E$3:$E$1315, $A22)</f>
        <v>17</v>
      </c>
      <c r="EB22">
        <f>SUMIFS(DataRegularSeason20242025!$AA$3:$AA$1315,DataRegularSeason20242025!$B$3:$B$1315, "&lt;=" &amp; EB$1, DataRegularSeason20242025!$D$3:$D$1315, $A22)+SUMIFS(DataRegularSeason20242025!$AB$3:$AB$1315,DataRegularSeason20242025!$B$3:$B$1315, "&lt;=" &amp; EB$1, DataRegularSeason20242025!$E$3:$E$1315, $A22)</f>
        <v>17</v>
      </c>
      <c r="EC22">
        <f>SUMIFS(DataRegularSeason20242025!$AA$3:$AA$1315,DataRegularSeason20242025!$B$3:$B$1315, "&lt;=" &amp; EC$1, DataRegularSeason20242025!$D$3:$D$1315, $A22)+SUMIFS(DataRegularSeason20242025!$AB$3:$AB$1315,DataRegularSeason20242025!$B$3:$B$1315, "&lt;=" &amp; EC$1, DataRegularSeason20242025!$E$3:$E$1315, $A22)</f>
        <v>17</v>
      </c>
      <c r="ED22">
        <f>SUMIFS(DataRegularSeason20242025!$AA$3:$AA$1315,DataRegularSeason20242025!$B$3:$B$1315, "&lt;=" &amp; ED$1, DataRegularSeason20242025!$D$3:$D$1315, $A22)+SUMIFS(DataRegularSeason20242025!$AB$3:$AB$1315,DataRegularSeason20242025!$B$3:$B$1315, "&lt;=" &amp; ED$1, DataRegularSeason20242025!$E$3:$E$1315, $A22)</f>
        <v>17</v>
      </c>
      <c r="EE22">
        <f>SUMIFS(DataRegularSeason20242025!$AA$3:$AA$1315,DataRegularSeason20242025!$B$3:$B$1315, "&lt;=" &amp; EE$1, DataRegularSeason20242025!$D$3:$D$1315, $A22)+SUMIFS(DataRegularSeason20242025!$AB$3:$AB$1315,DataRegularSeason20242025!$B$3:$B$1315, "&lt;=" &amp; EE$1, DataRegularSeason20242025!$E$3:$E$1315, $A22)</f>
        <v>17</v>
      </c>
      <c r="EF22">
        <f>SUMIFS(DataRegularSeason20242025!$AA$3:$AA$1315,DataRegularSeason20242025!$B$3:$B$1315, "&lt;=" &amp; EF$1, DataRegularSeason20242025!$D$3:$D$1315, $A22)+SUMIFS(DataRegularSeason20242025!$AB$3:$AB$1315,DataRegularSeason20242025!$B$3:$B$1315, "&lt;=" &amp; EF$1, DataRegularSeason20242025!$E$3:$E$1315, $A22)</f>
        <v>17</v>
      </c>
      <c r="EG22">
        <f>SUMIFS(DataRegularSeason20242025!$AA$3:$AA$1315,DataRegularSeason20242025!$B$3:$B$1315, "&lt;=" &amp; EG$1, DataRegularSeason20242025!$D$3:$D$1315, $A22)+SUMIFS(DataRegularSeason20242025!$AB$3:$AB$1315,DataRegularSeason20242025!$B$3:$B$1315, "&lt;=" &amp; EG$1, DataRegularSeason20242025!$E$3:$E$1315, $A22)</f>
        <v>17</v>
      </c>
      <c r="EH22">
        <f>SUMIFS(DataRegularSeason20242025!$AA$3:$AA$1315,DataRegularSeason20242025!$B$3:$B$1315, "&lt;=" &amp; EH$1, DataRegularSeason20242025!$D$3:$D$1315, $A22)+SUMIFS(DataRegularSeason20242025!$AB$3:$AB$1315,DataRegularSeason20242025!$B$3:$B$1315, "&lt;=" &amp; EH$1, DataRegularSeason20242025!$E$3:$E$1315, $A22)</f>
        <v>17</v>
      </c>
      <c r="EI22">
        <f>SUMIFS(DataRegularSeason20242025!$AA$3:$AA$1315,DataRegularSeason20242025!$B$3:$B$1315, "&lt;=" &amp; EI$1, DataRegularSeason20242025!$D$3:$D$1315, $A22)+SUMIFS(DataRegularSeason20242025!$AB$3:$AB$1315,DataRegularSeason20242025!$B$3:$B$1315, "&lt;=" &amp; EI$1, DataRegularSeason20242025!$E$3:$E$1315, $A22)</f>
        <v>17</v>
      </c>
      <c r="EJ22">
        <f>SUMIFS(DataRegularSeason20242025!$AA$3:$AA$1315,DataRegularSeason20242025!$B$3:$B$1315, "&lt;=" &amp; EJ$1, DataRegularSeason20242025!$D$3:$D$1315, $A22)+SUMIFS(DataRegularSeason20242025!$AB$3:$AB$1315,DataRegularSeason20242025!$B$3:$B$1315, "&lt;=" &amp; EJ$1, DataRegularSeason20242025!$E$3:$E$1315, $A22)</f>
        <v>17</v>
      </c>
      <c r="EK22">
        <f>SUMIFS(DataRegularSeason20242025!$AA$3:$AA$1315,DataRegularSeason20242025!$B$3:$B$1315, "&lt;=" &amp; EK$1, DataRegularSeason20242025!$D$3:$D$1315, $A22)+SUMIFS(DataRegularSeason20242025!$AB$3:$AB$1315,DataRegularSeason20242025!$B$3:$B$1315, "&lt;=" &amp; EK$1, DataRegularSeason20242025!$E$3:$E$1315, $A22)</f>
        <v>17</v>
      </c>
      <c r="EL22">
        <f>SUMIFS(DataRegularSeason20242025!$AA$3:$AA$1315,DataRegularSeason20242025!$B$3:$B$1315, "&lt;=" &amp; EL$1, DataRegularSeason20242025!$D$3:$D$1315, $A22)+SUMIFS(DataRegularSeason20242025!$AB$3:$AB$1315,DataRegularSeason20242025!$B$3:$B$1315, "&lt;=" &amp; EL$1, DataRegularSeason20242025!$E$3:$E$1315, $A22)</f>
        <v>17</v>
      </c>
      <c r="EM22">
        <f>SUMIFS(DataRegularSeason20242025!$AA$3:$AA$1315,DataRegularSeason20242025!$B$3:$B$1315, "&lt;=" &amp; EM$1, DataRegularSeason20242025!$D$3:$D$1315, $A22)+SUMIFS(DataRegularSeason20242025!$AB$3:$AB$1315,DataRegularSeason20242025!$B$3:$B$1315, "&lt;=" &amp; EM$1, DataRegularSeason20242025!$E$3:$E$1315, $A22)</f>
        <v>17</v>
      </c>
      <c r="EN22">
        <f>SUMIFS(DataRegularSeason20242025!$AA$3:$AA$1315,DataRegularSeason20242025!$B$3:$B$1315, "&lt;=" &amp; EN$1, DataRegularSeason20242025!$D$3:$D$1315, $A22)+SUMIFS(DataRegularSeason20242025!$AB$3:$AB$1315,DataRegularSeason20242025!$B$3:$B$1315, "&lt;=" &amp; EN$1, DataRegularSeason20242025!$E$3:$E$1315, $A22)</f>
        <v>17</v>
      </c>
      <c r="EO22">
        <f>SUMIFS(DataRegularSeason20242025!$AA$3:$AA$1315,DataRegularSeason20242025!$B$3:$B$1315, "&lt;=" &amp; EO$1, DataRegularSeason20242025!$D$3:$D$1315, $A22)+SUMIFS(DataRegularSeason20242025!$AB$3:$AB$1315,DataRegularSeason20242025!$B$3:$B$1315, "&lt;=" &amp; EO$1, DataRegularSeason20242025!$E$3:$E$1315, $A22)</f>
        <v>17</v>
      </c>
      <c r="EP22">
        <f>SUMIFS(DataRegularSeason20242025!$AA$3:$AA$1315,DataRegularSeason20242025!$B$3:$B$1315, "&lt;=" &amp; EP$1, DataRegularSeason20242025!$D$3:$D$1315, $A22)+SUMIFS(DataRegularSeason20242025!$AB$3:$AB$1315,DataRegularSeason20242025!$B$3:$B$1315, "&lt;=" &amp; EP$1, DataRegularSeason20242025!$E$3:$E$1315, $A22)</f>
        <v>17</v>
      </c>
      <c r="EQ22">
        <f>SUMIFS(DataRegularSeason20242025!$AA$3:$AA$1315,DataRegularSeason20242025!$B$3:$B$1315, "&lt;=" &amp; EQ$1, DataRegularSeason20242025!$D$3:$D$1315, $A22)+SUMIFS(DataRegularSeason20242025!$AB$3:$AB$1315,DataRegularSeason20242025!$B$3:$B$1315, "&lt;=" &amp; EQ$1, DataRegularSeason20242025!$E$3:$E$1315, $A22)</f>
        <v>17</v>
      </c>
      <c r="ER22">
        <f>SUMIFS(DataRegularSeason20242025!$AA$3:$AA$1315,DataRegularSeason20242025!$B$3:$B$1315, "&lt;=" &amp; ER$1, DataRegularSeason20242025!$D$3:$D$1315, $A22)+SUMIFS(DataRegularSeason20242025!$AB$3:$AB$1315,DataRegularSeason20242025!$B$3:$B$1315, "&lt;=" &amp; ER$1, DataRegularSeason20242025!$E$3:$E$1315, $A22)</f>
        <v>17</v>
      </c>
      <c r="ES22">
        <f>SUMIFS(DataRegularSeason20242025!$AA$3:$AA$1315,DataRegularSeason20242025!$B$3:$B$1315, "&lt;=" &amp; ES$1, DataRegularSeason20242025!$D$3:$D$1315, $A22)+SUMIFS(DataRegularSeason20242025!$AB$3:$AB$1315,DataRegularSeason20242025!$B$3:$B$1315, "&lt;=" &amp; ES$1, DataRegularSeason20242025!$E$3:$E$1315, $A22)</f>
        <v>17</v>
      </c>
      <c r="ET22">
        <f>SUMIFS(DataRegularSeason20242025!$AA$3:$AA$1315,DataRegularSeason20242025!$B$3:$B$1315, "&lt;=" &amp; ET$1, DataRegularSeason20242025!$D$3:$D$1315, $A22)+SUMIFS(DataRegularSeason20242025!$AB$3:$AB$1315,DataRegularSeason20242025!$B$3:$B$1315, "&lt;=" &amp; ET$1, DataRegularSeason20242025!$E$3:$E$1315, $A22)</f>
        <v>17</v>
      </c>
      <c r="EU22">
        <f>SUMIFS(DataRegularSeason20242025!$AA$3:$AA$1315,DataRegularSeason20242025!$B$3:$B$1315, "&lt;=" &amp; EU$1, DataRegularSeason20242025!$D$3:$D$1315, $A22)+SUMIFS(DataRegularSeason20242025!$AB$3:$AB$1315,DataRegularSeason20242025!$B$3:$B$1315, "&lt;=" &amp; EU$1, DataRegularSeason20242025!$E$3:$E$1315, $A22)</f>
        <v>17</v>
      </c>
      <c r="EV22">
        <f>SUMIFS(DataRegularSeason20242025!$AA$3:$AA$1315,DataRegularSeason20242025!$B$3:$B$1315, "&lt;=" &amp; EV$1, DataRegularSeason20242025!$D$3:$D$1315, $A22)+SUMIFS(DataRegularSeason20242025!$AB$3:$AB$1315,DataRegularSeason20242025!$B$3:$B$1315, "&lt;=" &amp; EV$1, DataRegularSeason20242025!$E$3:$E$1315, $A22)</f>
        <v>17</v>
      </c>
      <c r="EW22">
        <f>SUMIFS(DataRegularSeason20242025!$AA$3:$AA$1315,DataRegularSeason20242025!$B$3:$B$1315, "&lt;=" &amp; EW$1, DataRegularSeason20242025!$D$3:$D$1315, $A22)+SUMIFS(DataRegularSeason20242025!$AB$3:$AB$1315,DataRegularSeason20242025!$B$3:$B$1315, "&lt;=" &amp; EW$1, DataRegularSeason20242025!$E$3:$E$1315, $A22)</f>
        <v>17</v>
      </c>
      <c r="EX22">
        <f>SUMIFS(DataRegularSeason20242025!$AA$3:$AA$1315,DataRegularSeason20242025!$B$3:$B$1315, "&lt;=" &amp; EX$1, DataRegularSeason20242025!$D$3:$D$1315, $A22)+SUMIFS(DataRegularSeason20242025!$AB$3:$AB$1315,DataRegularSeason20242025!$B$3:$B$1315, "&lt;=" &amp; EX$1, DataRegularSeason20242025!$E$3:$E$1315, $A22)</f>
        <v>17</v>
      </c>
      <c r="EY22">
        <f>SUMIFS(DataRegularSeason20242025!$AA$3:$AA$1315,DataRegularSeason20242025!$B$3:$B$1315, "&lt;=" &amp; EY$1, DataRegularSeason20242025!$D$3:$D$1315, $A22)+SUMIFS(DataRegularSeason20242025!$AB$3:$AB$1315,DataRegularSeason20242025!$B$3:$B$1315, "&lt;=" &amp; EY$1, DataRegularSeason20242025!$E$3:$E$1315, $A22)</f>
        <v>17</v>
      </c>
      <c r="EZ22">
        <f>SUMIFS(DataRegularSeason20242025!$AA$3:$AA$1315,DataRegularSeason20242025!$B$3:$B$1315, "&lt;=" &amp; EZ$1, DataRegularSeason20242025!$D$3:$D$1315, $A22)+SUMIFS(DataRegularSeason20242025!$AB$3:$AB$1315,DataRegularSeason20242025!$B$3:$B$1315, "&lt;=" &amp; EZ$1, DataRegularSeason20242025!$E$3:$E$1315, $A22)</f>
        <v>17</v>
      </c>
      <c r="FA22">
        <f>SUMIFS(DataRegularSeason20242025!$AA$3:$AA$1315,DataRegularSeason20242025!$B$3:$B$1315, "&lt;=" &amp; FA$1, DataRegularSeason20242025!$D$3:$D$1315, $A22)+SUMIFS(DataRegularSeason20242025!$AB$3:$AB$1315,DataRegularSeason20242025!$B$3:$B$1315, "&lt;=" &amp; FA$1, DataRegularSeason20242025!$E$3:$E$1315, $A22)</f>
        <v>17</v>
      </c>
      <c r="FB22">
        <f>SUMIFS(DataRegularSeason20242025!$AA$3:$AA$1315,DataRegularSeason20242025!$B$3:$B$1315, "&lt;=" &amp; FB$1, DataRegularSeason20242025!$D$3:$D$1315, $A22)+SUMIFS(DataRegularSeason20242025!$AB$3:$AB$1315,DataRegularSeason20242025!$B$3:$B$1315, "&lt;=" &amp; FB$1, DataRegularSeason20242025!$E$3:$E$1315, $A22)</f>
        <v>17</v>
      </c>
      <c r="FC22">
        <f>SUMIFS(DataRegularSeason20242025!$AA$3:$AA$1315,DataRegularSeason20242025!$B$3:$B$1315, "&lt;=" &amp; FC$1, DataRegularSeason20242025!$D$3:$D$1315, $A22)+SUMIFS(DataRegularSeason20242025!$AB$3:$AB$1315,DataRegularSeason20242025!$B$3:$B$1315, "&lt;=" &amp; FC$1, DataRegularSeason20242025!$E$3:$E$1315, $A22)</f>
        <v>17</v>
      </c>
      <c r="FD22">
        <f>SUMIFS(DataRegularSeason20242025!$AA$3:$AA$1315,DataRegularSeason20242025!$B$3:$B$1315, "&lt;=" &amp; FD$1, DataRegularSeason20242025!$D$3:$D$1315, $A22)+SUMIFS(DataRegularSeason20242025!$AB$3:$AB$1315,DataRegularSeason20242025!$B$3:$B$1315, "&lt;=" &amp; FD$1, DataRegularSeason20242025!$E$3:$E$1315, $A22)</f>
        <v>17</v>
      </c>
      <c r="FE22">
        <f>SUMIFS(DataRegularSeason20242025!$AA$3:$AA$1315,DataRegularSeason20242025!$B$3:$B$1315, "&lt;=" &amp; FE$1, DataRegularSeason20242025!$D$3:$D$1315, $A22)+SUMIFS(DataRegularSeason20242025!$AB$3:$AB$1315,DataRegularSeason20242025!$B$3:$B$1315, "&lt;=" &amp; FE$1, DataRegularSeason20242025!$E$3:$E$1315, $A22)</f>
        <v>17</v>
      </c>
      <c r="FF22">
        <f>SUMIFS(DataRegularSeason20242025!$AA$3:$AA$1315,DataRegularSeason20242025!$B$3:$B$1315, "&lt;=" &amp; FF$1, DataRegularSeason20242025!$D$3:$D$1315, $A22)+SUMIFS(DataRegularSeason20242025!$AB$3:$AB$1315,DataRegularSeason20242025!$B$3:$B$1315, "&lt;=" &amp; FF$1, DataRegularSeason20242025!$E$3:$E$1315, $A22)</f>
        <v>17</v>
      </c>
      <c r="FG22">
        <f>SUMIFS(DataRegularSeason20242025!$AA$3:$AA$1315,DataRegularSeason20242025!$B$3:$B$1315, "&lt;=" &amp; FG$1, DataRegularSeason20242025!$D$3:$D$1315, $A22)+SUMIFS(DataRegularSeason20242025!$AB$3:$AB$1315,DataRegularSeason20242025!$B$3:$B$1315, "&lt;=" &amp; FG$1, DataRegularSeason20242025!$E$3:$E$1315, $A22)</f>
        <v>17</v>
      </c>
      <c r="FH22">
        <f>SUMIFS(DataRegularSeason20242025!$AA$3:$AA$1315,DataRegularSeason20242025!$B$3:$B$1315, "&lt;=" &amp; FH$1, DataRegularSeason20242025!$D$3:$D$1315, $A22)+SUMIFS(DataRegularSeason20242025!$AB$3:$AB$1315,DataRegularSeason20242025!$B$3:$B$1315, "&lt;=" &amp; FH$1, DataRegularSeason20242025!$E$3:$E$1315, $A22)</f>
        <v>17</v>
      </c>
      <c r="FI22">
        <f>SUMIFS(DataRegularSeason20242025!$AA$3:$AA$1315,DataRegularSeason20242025!$B$3:$B$1315, "&lt;=" &amp; FI$1, DataRegularSeason20242025!$D$3:$D$1315, $A22)+SUMIFS(DataRegularSeason20242025!$AB$3:$AB$1315,DataRegularSeason20242025!$B$3:$B$1315, "&lt;=" &amp; FI$1, DataRegularSeason20242025!$E$3:$E$1315, $A22)</f>
        <v>17</v>
      </c>
      <c r="FJ22">
        <f>SUMIFS(DataRegularSeason20242025!$AA$3:$AA$1315,DataRegularSeason20242025!$B$3:$B$1315, "&lt;=" &amp; FJ$1, DataRegularSeason20242025!$D$3:$D$1315, $A22)+SUMIFS(DataRegularSeason20242025!$AB$3:$AB$1315,DataRegularSeason20242025!$B$3:$B$1315, "&lt;=" &amp; FJ$1, DataRegularSeason20242025!$E$3:$E$1315, $A22)</f>
        <v>17</v>
      </c>
      <c r="FK22">
        <f>SUMIFS(DataRegularSeason20242025!$AA$3:$AA$1315,DataRegularSeason20242025!$B$3:$B$1315, "&lt;=" &amp; FK$1, DataRegularSeason20242025!$D$3:$D$1315, $A22)+SUMIFS(DataRegularSeason20242025!$AB$3:$AB$1315,DataRegularSeason20242025!$B$3:$B$1315, "&lt;=" &amp; FK$1, DataRegularSeason20242025!$E$3:$E$1315, $A22)</f>
        <v>17</v>
      </c>
      <c r="FL22">
        <f>SUMIFS(DataRegularSeason20242025!$AA$3:$AA$1315,DataRegularSeason20242025!$B$3:$B$1315, "&lt;=" &amp; FL$1, DataRegularSeason20242025!$D$3:$D$1315, $A22)+SUMIFS(DataRegularSeason20242025!$AB$3:$AB$1315,DataRegularSeason20242025!$B$3:$B$1315, "&lt;=" &amp; FL$1, DataRegularSeason20242025!$E$3:$E$1315, $A22)</f>
        <v>17</v>
      </c>
      <c r="FM22">
        <f>SUMIFS(DataRegularSeason20242025!$AA$3:$AA$1315,DataRegularSeason20242025!$B$3:$B$1315, "&lt;=" &amp; FM$1, DataRegularSeason20242025!$D$3:$D$1315, $A22)+SUMIFS(DataRegularSeason20242025!$AB$3:$AB$1315,DataRegularSeason20242025!$B$3:$B$1315, "&lt;=" &amp; FM$1, DataRegularSeason20242025!$E$3:$E$1315, $A22)</f>
        <v>17</v>
      </c>
      <c r="FN22">
        <f>SUMIFS(DataRegularSeason20242025!$AA$3:$AA$1315,DataRegularSeason20242025!$B$3:$B$1315, "&lt;=" &amp; FN$1, DataRegularSeason20242025!$D$3:$D$1315, $A22)+SUMIFS(DataRegularSeason20242025!$AB$3:$AB$1315,DataRegularSeason20242025!$B$3:$B$1315, "&lt;=" &amp; FN$1, DataRegularSeason20242025!$E$3:$E$1315, $A22)</f>
        <v>17</v>
      </c>
      <c r="FO22">
        <f>SUMIFS(DataRegularSeason20242025!$AA$3:$AA$1315,DataRegularSeason20242025!$B$3:$B$1315, "&lt;=" &amp; FO$1, DataRegularSeason20242025!$D$3:$D$1315, $A22)+SUMIFS(DataRegularSeason20242025!$AB$3:$AB$1315,DataRegularSeason20242025!$B$3:$B$1315, "&lt;=" &amp; FO$1, DataRegularSeason20242025!$E$3:$E$1315, $A22)</f>
        <v>17</v>
      </c>
      <c r="FP22">
        <f>SUMIFS(DataRegularSeason20242025!$AA$3:$AA$1315,DataRegularSeason20242025!$B$3:$B$1315, "&lt;=" &amp; FP$1, DataRegularSeason20242025!$D$3:$D$1315, $A22)+SUMIFS(DataRegularSeason20242025!$AB$3:$AB$1315,DataRegularSeason20242025!$B$3:$B$1315, "&lt;=" &amp; FP$1, DataRegularSeason20242025!$E$3:$E$1315, $A22)</f>
        <v>17</v>
      </c>
      <c r="FQ22">
        <f>SUMIFS(DataRegularSeason20242025!$AA$3:$AA$1315,DataRegularSeason20242025!$B$3:$B$1315, "&lt;=" &amp; FQ$1, DataRegularSeason20242025!$D$3:$D$1315, $A22)+SUMIFS(DataRegularSeason20242025!$AB$3:$AB$1315,DataRegularSeason20242025!$B$3:$B$1315, "&lt;=" &amp; FQ$1, DataRegularSeason20242025!$E$3:$E$1315, $A22)</f>
        <v>17</v>
      </c>
      <c r="FR22">
        <f>SUMIFS(DataRegularSeason20242025!$AA$3:$AA$1315,DataRegularSeason20242025!$B$3:$B$1315, "&lt;=" &amp; FR$1, DataRegularSeason20242025!$D$3:$D$1315, $A22)+SUMIFS(DataRegularSeason20242025!$AB$3:$AB$1315,DataRegularSeason20242025!$B$3:$B$1315, "&lt;=" &amp; FR$1, DataRegularSeason20242025!$E$3:$E$1315, $A22)</f>
        <v>17</v>
      </c>
      <c r="FS22">
        <f>SUMIFS(DataRegularSeason20242025!$AA$3:$AA$1315,DataRegularSeason20242025!$B$3:$B$1315, "&lt;=" &amp; FS$1, DataRegularSeason20242025!$D$3:$D$1315, $A22)+SUMIFS(DataRegularSeason20242025!$AB$3:$AB$1315,DataRegularSeason20242025!$B$3:$B$1315, "&lt;=" &amp; FS$1, DataRegularSeason20242025!$E$3:$E$1315, $A22)</f>
        <v>17</v>
      </c>
      <c r="FT22">
        <f>SUMIFS(DataRegularSeason20242025!$AA$3:$AA$1315,DataRegularSeason20242025!$B$3:$B$1315, "&lt;=" &amp; FT$1, DataRegularSeason20242025!$D$3:$D$1315, $A22)+SUMIFS(DataRegularSeason20242025!$AB$3:$AB$1315,DataRegularSeason20242025!$B$3:$B$1315, "&lt;=" &amp; FT$1, DataRegularSeason20242025!$E$3:$E$1315, $A22)</f>
        <v>17</v>
      </c>
      <c r="FU22">
        <f>SUMIFS(DataRegularSeason20242025!$AA$3:$AA$1315,DataRegularSeason20242025!$B$3:$B$1315, "&lt;=" &amp; FU$1, DataRegularSeason20242025!$D$3:$D$1315, $A22)+SUMIFS(DataRegularSeason20242025!$AB$3:$AB$1315,DataRegularSeason20242025!$B$3:$B$1315, "&lt;=" &amp; FU$1, DataRegularSeason20242025!$E$3:$E$1315, $A22)</f>
        <v>17</v>
      </c>
      <c r="FV22">
        <f>SUMIFS(DataRegularSeason20242025!$AA$3:$AA$1315,DataRegularSeason20242025!$B$3:$B$1315, "&lt;=" &amp; FV$1, DataRegularSeason20242025!$D$3:$D$1315, $A22)+SUMIFS(DataRegularSeason20242025!$AB$3:$AB$1315,DataRegularSeason20242025!$B$3:$B$1315, "&lt;=" &amp; FV$1, DataRegularSeason20242025!$E$3:$E$1315, $A22)</f>
        <v>17</v>
      </c>
      <c r="FW22">
        <f>SUMIFS(DataRegularSeason20242025!$AA$3:$AA$1315,DataRegularSeason20242025!$B$3:$B$1315, "&lt;=" &amp; FW$1, DataRegularSeason20242025!$D$3:$D$1315, $A22)+SUMIFS(DataRegularSeason20242025!$AB$3:$AB$1315,DataRegularSeason20242025!$B$3:$B$1315, "&lt;=" &amp; FW$1, DataRegularSeason20242025!$E$3:$E$1315, $A22)</f>
        <v>17</v>
      </c>
      <c r="FX22">
        <f>SUMIFS(DataRegularSeason20242025!$AA$3:$AA$1315,DataRegularSeason20242025!$B$3:$B$1315, "&lt;=" &amp; FX$1, DataRegularSeason20242025!$D$3:$D$1315, $A22)+SUMIFS(DataRegularSeason20242025!$AB$3:$AB$1315,DataRegularSeason20242025!$B$3:$B$1315, "&lt;=" &amp; FX$1, DataRegularSeason20242025!$E$3:$E$1315, $A22)</f>
        <v>17</v>
      </c>
      <c r="FY22">
        <f>SUMIFS(DataRegularSeason20242025!$AA$3:$AA$1315,DataRegularSeason20242025!$B$3:$B$1315, "&lt;=" &amp; FY$1, DataRegularSeason20242025!$D$3:$D$1315, $A22)+SUMIFS(DataRegularSeason20242025!$AB$3:$AB$1315,DataRegularSeason20242025!$B$3:$B$1315, "&lt;=" &amp; FY$1, DataRegularSeason20242025!$E$3:$E$1315, $A22)</f>
        <v>17</v>
      </c>
      <c r="FZ22">
        <f>SUMIFS(DataRegularSeason20242025!$AA$3:$AA$1315,DataRegularSeason20242025!$B$3:$B$1315, "&lt;=" &amp; FZ$1, DataRegularSeason20242025!$D$3:$D$1315, $A22)+SUMIFS(DataRegularSeason20242025!$AB$3:$AB$1315,DataRegularSeason20242025!$B$3:$B$1315, "&lt;=" &amp; FZ$1, DataRegularSeason20242025!$E$3:$E$1315, $A22)</f>
        <v>17</v>
      </c>
      <c r="GA22">
        <f>SUMIFS(DataRegularSeason20242025!$AA$3:$AA$1315,DataRegularSeason20242025!$B$3:$B$1315, "&lt;=" &amp; GA$1, DataRegularSeason20242025!$D$3:$D$1315, $A22)+SUMIFS(DataRegularSeason20242025!$AB$3:$AB$1315,DataRegularSeason20242025!$B$3:$B$1315, "&lt;=" &amp; GA$1, DataRegularSeason20242025!$E$3:$E$1315, $A22)</f>
        <v>17</v>
      </c>
      <c r="GB22">
        <f>SUMIFS(DataRegularSeason20242025!$AA$3:$AA$1315,DataRegularSeason20242025!$B$3:$B$1315, "&lt;=" &amp; GB$1, DataRegularSeason20242025!$D$3:$D$1315, $A22)+SUMIFS(DataRegularSeason20242025!$AB$3:$AB$1315,DataRegularSeason20242025!$B$3:$B$1315, "&lt;=" &amp; GB$1, DataRegularSeason20242025!$E$3:$E$1315, $A22)</f>
        <v>17</v>
      </c>
      <c r="GC22">
        <f>SUMIFS(DataRegularSeason20242025!$AA$3:$AA$1315,DataRegularSeason20242025!$B$3:$B$1315, "&lt;=" &amp; GC$1, DataRegularSeason20242025!$D$3:$D$1315, $A22)+SUMIFS(DataRegularSeason20242025!$AB$3:$AB$1315,DataRegularSeason20242025!$B$3:$B$1315, "&lt;=" &amp; GC$1, DataRegularSeason20242025!$E$3:$E$1315, $A22)</f>
        <v>17</v>
      </c>
      <c r="GD22">
        <f>SUMIFS(DataRegularSeason20242025!$AA$3:$AA$1315,DataRegularSeason20242025!$B$3:$B$1315, "&lt;=" &amp; GD$1, DataRegularSeason20242025!$D$3:$D$1315, $A22)+SUMIFS(DataRegularSeason20242025!$AB$3:$AB$1315,DataRegularSeason20242025!$B$3:$B$1315, "&lt;=" &amp; GD$1, DataRegularSeason20242025!$E$3:$E$1315, $A22)</f>
        <v>17</v>
      </c>
      <c r="GE22">
        <f>SUMIFS(DataRegularSeason20242025!$AA$3:$AA$1315,DataRegularSeason20242025!$B$3:$B$1315, "&lt;=" &amp; GE$1, DataRegularSeason20242025!$D$3:$D$1315, $A22)+SUMIFS(DataRegularSeason20242025!$AB$3:$AB$1315,DataRegularSeason20242025!$B$3:$B$1315, "&lt;=" &amp; GE$1, DataRegularSeason20242025!$E$3:$E$1315, $A22)</f>
        <v>17</v>
      </c>
      <c r="GF22">
        <f>SUMIFS(DataRegularSeason20242025!$AA$3:$AA$1315,DataRegularSeason20242025!$B$3:$B$1315, "&lt;=" &amp; GF$1, DataRegularSeason20242025!$D$3:$D$1315, $A22)+SUMIFS(DataRegularSeason20242025!$AB$3:$AB$1315,DataRegularSeason20242025!$B$3:$B$1315, "&lt;=" &amp; GF$1, DataRegularSeason20242025!$E$3:$E$1315, $A22)</f>
        <v>17</v>
      </c>
      <c r="GG22">
        <f>SUMIFS(DataRegularSeason20242025!$AA$3:$AA$1315,DataRegularSeason20242025!$B$3:$B$1315, "&lt;=" &amp; GG$1, DataRegularSeason20242025!$D$3:$D$1315, $A22)+SUMIFS(DataRegularSeason20242025!$AB$3:$AB$1315,DataRegularSeason20242025!$B$3:$B$1315, "&lt;=" &amp; GG$1, DataRegularSeason20242025!$E$3:$E$1315, $A22)</f>
        <v>17</v>
      </c>
      <c r="GH22">
        <f>SUMIFS(DataRegularSeason20242025!$AA$3:$AA$1315,DataRegularSeason20242025!$B$3:$B$1315, "&lt;=" &amp; GH$1, DataRegularSeason20242025!$D$3:$D$1315, $A22)+SUMIFS(DataRegularSeason20242025!$AB$3:$AB$1315,DataRegularSeason20242025!$B$3:$B$1315, "&lt;=" &amp; GH$1, DataRegularSeason20242025!$E$3:$E$1315, $A22)</f>
        <v>17</v>
      </c>
      <c r="GI22">
        <f>SUMIFS(DataRegularSeason20242025!$AA$3:$AA$1315,DataRegularSeason20242025!$B$3:$B$1315, "&lt;=" &amp; GI$1, DataRegularSeason20242025!$D$3:$D$1315, $A22)+SUMIFS(DataRegularSeason20242025!$AB$3:$AB$1315,DataRegularSeason20242025!$B$3:$B$1315, "&lt;=" &amp; GI$1, DataRegularSeason20242025!$E$3:$E$1315, $A22)</f>
        <v>17</v>
      </c>
      <c r="GJ22">
        <f>SUMIFS(DataRegularSeason20242025!$AA$3:$AA$1315,DataRegularSeason20242025!$B$3:$B$1315, "&lt;=" &amp; GJ$1, DataRegularSeason20242025!$D$3:$D$1315, $A22)+SUMIFS(DataRegularSeason20242025!$AB$3:$AB$1315,DataRegularSeason20242025!$B$3:$B$1315, "&lt;=" &amp; GJ$1, DataRegularSeason20242025!$E$3:$E$1315, $A22)</f>
        <v>17</v>
      </c>
      <c r="GK22">
        <f>SUMIFS(DataRegularSeason20242025!$AA$3:$AA$1315,DataRegularSeason20242025!$B$3:$B$1315, "&lt;=" &amp; GK$1, DataRegularSeason20242025!$D$3:$D$1315, $A22)+SUMIFS(DataRegularSeason20242025!$AB$3:$AB$1315,DataRegularSeason20242025!$B$3:$B$1315, "&lt;=" &amp; GK$1, DataRegularSeason20242025!$E$3:$E$1315, $A22)</f>
        <v>17</v>
      </c>
      <c r="GL22">
        <f>SUMIFS(DataRegularSeason20242025!$AA$3:$AA$1315,DataRegularSeason20242025!$B$3:$B$1315, "&lt;=" &amp; GL$1, DataRegularSeason20242025!$D$3:$D$1315, $A22)+SUMIFS(DataRegularSeason20242025!$AB$3:$AB$1315,DataRegularSeason20242025!$B$3:$B$1315, "&lt;=" &amp; GL$1, DataRegularSeason20242025!$E$3:$E$1315, $A22)</f>
        <v>17</v>
      </c>
      <c r="GM22">
        <f>SUMIFS(DataRegularSeason20242025!$AA$3:$AA$1315,DataRegularSeason20242025!$B$3:$B$1315, "&lt;=" &amp; GM$1, DataRegularSeason20242025!$D$3:$D$1315, $A22)+SUMIFS(DataRegularSeason20242025!$AB$3:$AB$1315,DataRegularSeason20242025!$B$3:$B$1315, "&lt;=" &amp; GM$1, DataRegularSeason20242025!$E$3:$E$1315, $A22)</f>
        <v>17</v>
      </c>
      <c r="GN22">
        <f>SUMIFS(DataRegularSeason20242025!$AA$3:$AA$1315,DataRegularSeason20242025!$B$3:$B$1315, "&lt;=" &amp; GN$1, DataRegularSeason20242025!$D$3:$D$1315, $A22)+SUMIFS(DataRegularSeason20242025!$AB$3:$AB$1315,DataRegularSeason20242025!$B$3:$B$1315, "&lt;=" &amp; GN$1, DataRegularSeason20242025!$E$3:$E$1315, $A22)</f>
        <v>17</v>
      </c>
      <c r="GO22">
        <f>SUMIFS(DataRegularSeason20242025!$AA$3:$AA$1315,DataRegularSeason20242025!$B$3:$B$1315, "&lt;=" &amp; GO$1, DataRegularSeason20242025!$D$3:$D$1315, $A22)+SUMIFS(DataRegularSeason20242025!$AB$3:$AB$1315,DataRegularSeason20242025!$B$3:$B$1315, "&lt;=" &amp; GO$1, DataRegularSeason20242025!$E$3:$E$1315, $A22)</f>
        <v>17</v>
      </c>
      <c r="GP22">
        <f>SUMIFS(DataRegularSeason20242025!$AA$3:$AA$1315,DataRegularSeason20242025!$B$3:$B$1315, "&lt;=" &amp; GP$1, DataRegularSeason20242025!$D$3:$D$1315, $A22)+SUMIFS(DataRegularSeason20242025!$AB$3:$AB$1315,DataRegularSeason20242025!$B$3:$B$1315, "&lt;=" &amp; GP$1, DataRegularSeason20242025!$E$3:$E$1315, $A22)</f>
        <v>17</v>
      </c>
      <c r="GQ22">
        <f>SUMIFS(DataRegularSeason20242025!$AA$3:$AA$1315,DataRegularSeason20242025!$B$3:$B$1315, "&lt;=" &amp; GQ$1, DataRegularSeason20242025!$D$3:$D$1315, $A22)+SUMIFS(DataRegularSeason20242025!$AB$3:$AB$1315,DataRegularSeason20242025!$B$3:$B$1315, "&lt;=" &amp; GQ$1, DataRegularSeason20242025!$E$3:$E$1315, $A22)</f>
        <v>17</v>
      </c>
      <c r="GR22">
        <f>SUMIFS(DataRegularSeason20242025!$AA$3:$AA$1315,DataRegularSeason20242025!$B$3:$B$1315, "&lt;=" &amp; GR$1, DataRegularSeason20242025!$D$3:$D$1315, $A22)+SUMIFS(DataRegularSeason20242025!$AB$3:$AB$1315,DataRegularSeason20242025!$B$3:$B$1315, "&lt;=" &amp; GR$1, DataRegularSeason20242025!$E$3:$E$1315, $A22)</f>
        <v>17</v>
      </c>
      <c r="GS22">
        <f>SUMIFS(DataRegularSeason20242025!$AA$3:$AA$1315,DataRegularSeason20242025!$B$3:$B$1315, "&lt;=" &amp; GS$1, DataRegularSeason20242025!$D$3:$D$1315, $A22)+SUMIFS(DataRegularSeason20242025!$AB$3:$AB$1315,DataRegularSeason20242025!$B$3:$B$1315, "&lt;=" &amp; GS$1, DataRegularSeason20242025!$E$3:$E$1315, $A22)</f>
        <v>17</v>
      </c>
      <c r="GT22">
        <f>SUMIFS(DataRegularSeason20242025!$AA$3:$AA$1315,DataRegularSeason20242025!$B$3:$B$1315, "&lt;=" &amp; GT$1, DataRegularSeason20242025!$D$3:$D$1315, $A22)+SUMIFS(DataRegularSeason20242025!$AB$3:$AB$1315,DataRegularSeason20242025!$B$3:$B$1315, "&lt;=" &amp; GT$1, DataRegularSeason20242025!$E$3:$E$1315, $A22)</f>
        <v>17</v>
      </c>
      <c r="GU22">
        <f>SUMIFS(DataRegularSeason20242025!$AA$3:$AA$1315,DataRegularSeason20242025!$B$3:$B$1315, "&lt;=" &amp; GU$1, DataRegularSeason20242025!$D$3:$D$1315, $A22)+SUMIFS(DataRegularSeason20242025!$AB$3:$AB$1315,DataRegularSeason20242025!$B$3:$B$1315, "&lt;=" &amp; GU$1, DataRegularSeason20242025!$E$3:$E$1315, $A22)</f>
        <v>17</v>
      </c>
    </row>
    <row r="23" spans="1:203" x14ac:dyDescent="0.25">
      <c r="A23" t="s">
        <v>13</v>
      </c>
      <c r="B23" t="s">
        <v>97</v>
      </c>
      <c r="C23" t="s">
        <v>95</v>
      </c>
      <c r="D23">
        <f>SUMIFS(DataRegularSeason20242025!$AA$3:$AA$1315,DataRegularSeason20242025!$B$3:$B$1315, "&lt;=" &amp; D$1, DataRegularSeason20242025!$D$3:$D$1315, $A23)+SUMIFS(DataRegularSeason20242025!$AB$3:$AB$1315,DataRegularSeason20242025!$B$3:$B$1315, "&lt;=" &amp; D$1, DataRegularSeason20242025!$E$3:$E$1315, $A23)</f>
        <v>0</v>
      </c>
      <c r="E23">
        <f>SUMIFS(DataRegularSeason20242025!$AA$3:$AA$1315,DataRegularSeason20242025!$B$3:$B$1315, "&lt;=" &amp; E$1, DataRegularSeason20242025!$D$3:$D$1315, $A23)+SUMIFS(DataRegularSeason20242025!$AB$3:$AB$1315,DataRegularSeason20242025!$B$3:$B$1315, "&lt;=" &amp; E$1, DataRegularSeason20242025!$E$3:$E$1315, $A23)</f>
        <v>0</v>
      </c>
      <c r="F23">
        <f>SUMIFS(DataRegularSeason20242025!$AA$3:$AA$1315,DataRegularSeason20242025!$B$3:$B$1315, "&lt;=" &amp; F$1, DataRegularSeason20242025!$D$3:$D$1315, $A23)+SUMIFS(DataRegularSeason20242025!$AB$3:$AB$1315,DataRegularSeason20242025!$B$3:$B$1315, "&lt;=" &amp; F$1, DataRegularSeason20242025!$E$3:$E$1315, $A23)</f>
        <v>0</v>
      </c>
      <c r="G23">
        <f>SUMIFS(DataRegularSeason20242025!$AA$3:$AA$1315,DataRegularSeason20242025!$B$3:$B$1315, "&lt;=" &amp; G$1, DataRegularSeason20242025!$D$3:$D$1315, $A23)+SUMIFS(DataRegularSeason20242025!$AB$3:$AB$1315,DataRegularSeason20242025!$B$3:$B$1315, "&lt;=" &amp; G$1, DataRegularSeason20242025!$E$3:$E$1315, $A23)</f>
        <v>0</v>
      </c>
      <c r="H23">
        <f>SUMIFS(DataRegularSeason20242025!$AA$3:$AA$1315,DataRegularSeason20242025!$B$3:$B$1315, "&lt;=" &amp; H$1, DataRegularSeason20242025!$D$3:$D$1315, $A23)+SUMIFS(DataRegularSeason20242025!$AB$3:$AB$1315,DataRegularSeason20242025!$B$3:$B$1315, "&lt;=" &amp; H$1, DataRegularSeason20242025!$E$3:$E$1315, $A23)</f>
        <v>0</v>
      </c>
      <c r="I23">
        <f>SUMIFS(DataRegularSeason20242025!$AA$3:$AA$1315,DataRegularSeason20242025!$B$3:$B$1315, "&lt;=" &amp; I$1, DataRegularSeason20242025!$D$3:$D$1315, $A23)+SUMIFS(DataRegularSeason20242025!$AB$3:$AB$1315,DataRegularSeason20242025!$B$3:$B$1315, "&lt;=" &amp; I$1, DataRegularSeason20242025!$E$3:$E$1315, $A23)</f>
        <v>2</v>
      </c>
      <c r="J23">
        <f>SUMIFS(DataRegularSeason20242025!$AA$3:$AA$1315,DataRegularSeason20242025!$B$3:$B$1315, "&lt;=" &amp; J$1, DataRegularSeason20242025!$D$3:$D$1315, $A23)+SUMIFS(DataRegularSeason20242025!$AB$3:$AB$1315,DataRegularSeason20242025!$B$3:$B$1315, "&lt;=" &amp; J$1, DataRegularSeason20242025!$E$3:$E$1315, $A23)</f>
        <v>2</v>
      </c>
      <c r="K23">
        <f>SUMIFS(DataRegularSeason20242025!$AA$3:$AA$1315,DataRegularSeason20242025!$B$3:$B$1315, "&lt;=" &amp; K$1, DataRegularSeason20242025!$D$3:$D$1315, $A23)+SUMIFS(DataRegularSeason20242025!$AB$3:$AB$1315,DataRegularSeason20242025!$B$3:$B$1315, "&lt;=" &amp; K$1, DataRegularSeason20242025!$E$3:$E$1315, $A23)</f>
        <v>4</v>
      </c>
      <c r="L23">
        <f>SUMIFS(DataRegularSeason20242025!$AA$3:$AA$1315,DataRegularSeason20242025!$B$3:$B$1315, "&lt;=" &amp; L$1, DataRegularSeason20242025!$D$3:$D$1315, $A23)+SUMIFS(DataRegularSeason20242025!$AB$3:$AB$1315,DataRegularSeason20242025!$B$3:$B$1315, "&lt;=" &amp; L$1, DataRegularSeason20242025!$E$3:$E$1315, $A23)</f>
        <v>4</v>
      </c>
      <c r="M23">
        <f>SUMIFS(DataRegularSeason20242025!$AA$3:$AA$1315,DataRegularSeason20242025!$B$3:$B$1315, "&lt;=" &amp; M$1, DataRegularSeason20242025!$D$3:$D$1315, $A23)+SUMIFS(DataRegularSeason20242025!$AB$3:$AB$1315,DataRegularSeason20242025!$B$3:$B$1315, "&lt;=" &amp; M$1, DataRegularSeason20242025!$E$3:$E$1315, $A23)</f>
        <v>4</v>
      </c>
      <c r="N23">
        <f>SUMIFS(DataRegularSeason20242025!$AA$3:$AA$1315,DataRegularSeason20242025!$B$3:$B$1315, "&lt;=" &amp; N$1, DataRegularSeason20242025!$D$3:$D$1315, $A23)+SUMIFS(DataRegularSeason20242025!$AB$3:$AB$1315,DataRegularSeason20242025!$B$3:$B$1315, "&lt;=" &amp; N$1, DataRegularSeason20242025!$E$3:$E$1315, $A23)</f>
        <v>4</v>
      </c>
      <c r="O23">
        <f>SUMIFS(DataRegularSeason20242025!$AA$3:$AA$1315,DataRegularSeason20242025!$B$3:$B$1315, "&lt;=" &amp; O$1, DataRegularSeason20242025!$D$3:$D$1315, $A23)+SUMIFS(DataRegularSeason20242025!$AB$3:$AB$1315,DataRegularSeason20242025!$B$3:$B$1315, "&lt;=" &amp; O$1, DataRegularSeason20242025!$E$3:$E$1315, $A23)</f>
        <v>4</v>
      </c>
      <c r="P23">
        <f>SUMIFS(DataRegularSeason20242025!$AA$3:$AA$1315,DataRegularSeason20242025!$B$3:$B$1315, "&lt;=" &amp; P$1, DataRegularSeason20242025!$D$3:$D$1315, $A23)+SUMIFS(DataRegularSeason20242025!$AB$3:$AB$1315,DataRegularSeason20242025!$B$3:$B$1315, "&lt;=" &amp; P$1, DataRegularSeason20242025!$E$3:$E$1315, $A23)</f>
        <v>4</v>
      </c>
      <c r="Q23">
        <f>SUMIFS(DataRegularSeason20242025!$AA$3:$AA$1315,DataRegularSeason20242025!$B$3:$B$1315, "&lt;=" &amp; Q$1, DataRegularSeason20242025!$D$3:$D$1315, $A23)+SUMIFS(DataRegularSeason20242025!$AB$3:$AB$1315,DataRegularSeason20242025!$B$3:$B$1315, "&lt;=" &amp; Q$1, DataRegularSeason20242025!$E$3:$E$1315, $A23)</f>
        <v>4</v>
      </c>
      <c r="R23">
        <f>SUMIFS(DataRegularSeason20242025!$AA$3:$AA$1315,DataRegularSeason20242025!$B$3:$B$1315, "&lt;=" &amp; R$1, DataRegularSeason20242025!$D$3:$D$1315, $A23)+SUMIFS(DataRegularSeason20242025!$AB$3:$AB$1315,DataRegularSeason20242025!$B$3:$B$1315, "&lt;=" &amp; R$1, DataRegularSeason20242025!$E$3:$E$1315, $A23)</f>
        <v>6</v>
      </c>
      <c r="S23">
        <f>SUMIFS(DataRegularSeason20242025!$AA$3:$AA$1315,DataRegularSeason20242025!$B$3:$B$1315, "&lt;=" &amp; S$1, DataRegularSeason20242025!$D$3:$D$1315, $A23)+SUMIFS(DataRegularSeason20242025!$AB$3:$AB$1315,DataRegularSeason20242025!$B$3:$B$1315, "&lt;=" &amp; S$1, DataRegularSeason20242025!$E$3:$E$1315, $A23)</f>
        <v>6</v>
      </c>
      <c r="T23">
        <f>SUMIFS(DataRegularSeason20242025!$AA$3:$AA$1315,DataRegularSeason20242025!$B$3:$B$1315, "&lt;=" &amp; T$1, DataRegularSeason20242025!$D$3:$D$1315, $A23)+SUMIFS(DataRegularSeason20242025!$AB$3:$AB$1315,DataRegularSeason20242025!$B$3:$B$1315, "&lt;=" &amp; T$1, DataRegularSeason20242025!$E$3:$E$1315, $A23)</f>
        <v>8</v>
      </c>
      <c r="U23">
        <f>SUMIFS(DataRegularSeason20242025!$AA$3:$AA$1315,DataRegularSeason20242025!$B$3:$B$1315, "&lt;=" &amp; U$1, DataRegularSeason20242025!$D$3:$D$1315, $A23)+SUMIFS(DataRegularSeason20242025!$AB$3:$AB$1315,DataRegularSeason20242025!$B$3:$B$1315, "&lt;=" &amp; U$1, DataRegularSeason20242025!$E$3:$E$1315, $A23)</f>
        <v>8</v>
      </c>
      <c r="V23">
        <f>SUMIFS(DataRegularSeason20242025!$AA$3:$AA$1315,DataRegularSeason20242025!$B$3:$B$1315, "&lt;=" &amp; V$1, DataRegularSeason20242025!$D$3:$D$1315, $A23)+SUMIFS(DataRegularSeason20242025!$AB$3:$AB$1315,DataRegularSeason20242025!$B$3:$B$1315, "&lt;=" &amp; V$1, DataRegularSeason20242025!$E$3:$E$1315, $A23)</f>
        <v>8</v>
      </c>
      <c r="W23">
        <f>SUMIFS(DataRegularSeason20242025!$AA$3:$AA$1315,DataRegularSeason20242025!$B$3:$B$1315, "&lt;=" &amp; W$1, DataRegularSeason20242025!$D$3:$D$1315, $A23)+SUMIFS(DataRegularSeason20242025!$AB$3:$AB$1315,DataRegularSeason20242025!$B$3:$B$1315, "&lt;=" &amp; W$1, DataRegularSeason20242025!$E$3:$E$1315, $A23)</f>
        <v>8</v>
      </c>
      <c r="X23">
        <f>SUMIFS(DataRegularSeason20242025!$AA$3:$AA$1315,DataRegularSeason20242025!$B$3:$B$1315, "&lt;=" &amp; X$1, DataRegularSeason20242025!$D$3:$D$1315, $A23)+SUMIFS(DataRegularSeason20242025!$AB$3:$AB$1315,DataRegularSeason20242025!$B$3:$B$1315, "&lt;=" &amp; X$1, DataRegularSeason20242025!$E$3:$E$1315, $A23)</f>
        <v>8</v>
      </c>
      <c r="Y23">
        <f>SUMIFS(DataRegularSeason20242025!$AA$3:$AA$1315,DataRegularSeason20242025!$B$3:$B$1315, "&lt;=" &amp; Y$1, DataRegularSeason20242025!$D$3:$D$1315, $A23)+SUMIFS(DataRegularSeason20242025!$AB$3:$AB$1315,DataRegularSeason20242025!$B$3:$B$1315, "&lt;=" &amp; Y$1, DataRegularSeason20242025!$E$3:$E$1315, $A23)</f>
        <v>10</v>
      </c>
      <c r="Z23">
        <f>SUMIFS(DataRegularSeason20242025!$AA$3:$AA$1315,DataRegularSeason20242025!$B$3:$B$1315, "&lt;=" &amp; Z$1, DataRegularSeason20242025!$D$3:$D$1315, $A23)+SUMIFS(DataRegularSeason20242025!$AB$3:$AB$1315,DataRegularSeason20242025!$B$3:$B$1315, "&lt;=" &amp; Z$1, DataRegularSeason20242025!$E$3:$E$1315, $A23)</f>
        <v>10</v>
      </c>
      <c r="AA23">
        <f>SUMIFS(DataRegularSeason20242025!$AA$3:$AA$1315,DataRegularSeason20242025!$B$3:$B$1315, "&lt;=" &amp; AA$1, DataRegularSeason20242025!$D$3:$D$1315, $A23)+SUMIFS(DataRegularSeason20242025!$AB$3:$AB$1315,DataRegularSeason20242025!$B$3:$B$1315, "&lt;=" &amp; AA$1, DataRegularSeason20242025!$E$3:$E$1315, $A23)</f>
        <v>10</v>
      </c>
      <c r="AB23">
        <f>SUMIFS(DataRegularSeason20242025!$AA$3:$AA$1315,DataRegularSeason20242025!$B$3:$B$1315, "&lt;=" &amp; AB$1, DataRegularSeason20242025!$D$3:$D$1315, $A23)+SUMIFS(DataRegularSeason20242025!$AB$3:$AB$1315,DataRegularSeason20242025!$B$3:$B$1315, "&lt;=" &amp; AB$1, DataRegularSeason20242025!$E$3:$E$1315, $A23)</f>
        <v>10</v>
      </c>
      <c r="AC23">
        <f>SUMIFS(DataRegularSeason20242025!$AA$3:$AA$1315,DataRegularSeason20242025!$B$3:$B$1315, "&lt;=" &amp; AC$1, DataRegularSeason20242025!$D$3:$D$1315, $A23)+SUMIFS(DataRegularSeason20242025!$AB$3:$AB$1315,DataRegularSeason20242025!$B$3:$B$1315, "&lt;=" &amp; AC$1, DataRegularSeason20242025!$E$3:$E$1315, $A23)</f>
        <v>10</v>
      </c>
      <c r="AD23">
        <f>SUMIFS(DataRegularSeason20242025!$AA$3:$AA$1315,DataRegularSeason20242025!$B$3:$B$1315, "&lt;=" &amp; AD$1, DataRegularSeason20242025!$D$3:$D$1315, $A23)+SUMIFS(DataRegularSeason20242025!$AB$3:$AB$1315,DataRegularSeason20242025!$B$3:$B$1315, "&lt;=" &amp; AD$1, DataRegularSeason20242025!$E$3:$E$1315, $A23)</f>
        <v>10</v>
      </c>
      <c r="AE23">
        <f>SUMIFS(DataRegularSeason20242025!$AA$3:$AA$1315,DataRegularSeason20242025!$B$3:$B$1315, "&lt;=" &amp; AE$1, DataRegularSeason20242025!$D$3:$D$1315, $A23)+SUMIFS(DataRegularSeason20242025!$AB$3:$AB$1315,DataRegularSeason20242025!$B$3:$B$1315, "&lt;=" &amp; AE$1, DataRegularSeason20242025!$E$3:$E$1315, $A23)</f>
        <v>10</v>
      </c>
      <c r="AF23">
        <f>SUMIFS(DataRegularSeason20242025!$AA$3:$AA$1315,DataRegularSeason20242025!$B$3:$B$1315, "&lt;=" &amp; AF$1, DataRegularSeason20242025!$D$3:$D$1315, $A23)+SUMIFS(DataRegularSeason20242025!$AB$3:$AB$1315,DataRegularSeason20242025!$B$3:$B$1315, "&lt;=" &amp; AF$1, DataRegularSeason20242025!$E$3:$E$1315, $A23)</f>
        <v>10</v>
      </c>
      <c r="AG23">
        <f>SUMIFS(DataRegularSeason20242025!$AA$3:$AA$1315,DataRegularSeason20242025!$B$3:$B$1315, "&lt;=" &amp; AG$1, DataRegularSeason20242025!$D$3:$D$1315, $A23)+SUMIFS(DataRegularSeason20242025!$AB$3:$AB$1315,DataRegularSeason20242025!$B$3:$B$1315, "&lt;=" &amp; AG$1, DataRegularSeason20242025!$E$3:$E$1315, $A23)</f>
        <v>10</v>
      </c>
      <c r="AH23">
        <f>SUMIFS(DataRegularSeason20242025!$AA$3:$AA$1315,DataRegularSeason20242025!$B$3:$B$1315, "&lt;=" &amp; AH$1, DataRegularSeason20242025!$D$3:$D$1315, $A23)+SUMIFS(DataRegularSeason20242025!$AB$3:$AB$1315,DataRegularSeason20242025!$B$3:$B$1315, "&lt;=" &amp; AH$1, DataRegularSeason20242025!$E$3:$E$1315, $A23)</f>
        <v>12</v>
      </c>
      <c r="AI23">
        <f>SUMIFS(DataRegularSeason20242025!$AA$3:$AA$1315,DataRegularSeason20242025!$B$3:$B$1315, "&lt;=" &amp; AI$1, DataRegularSeason20242025!$D$3:$D$1315, $A23)+SUMIFS(DataRegularSeason20242025!$AB$3:$AB$1315,DataRegularSeason20242025!$B$3:$B$1315, "&lt;=" &amp; AI$1, DataRegularSeason20242025!$E$3:$E$1315, $A23)</f>
        <v>12</v>
      </c>
      <c r="AJ23">
        <f>SUMIFS(DataRegularSeason20242025!$AA$3:$AA$1315,DataRegularSeason20242025!$B$3:$B$1315, "&lt;=" &amp; AJ$1, DataRegularSeason20242025!$D$3:$D$1315, $A23)+SUMIFS(DataRegularSeason20242025!$AB$3:$AB$1315,DataRegularSeason20242025!$B$3:$B$1315, "&lt;=" &amp; AJ$1, DataRegularSeason20242025!$E$3:$E$1315, $A23)</f>
        <v>12</v>
      </c>
      <c r="AK23">
        <f>SUMIFS(DataRegularSeason20242025!$AA$3:$AA$1315,DataRegularSeason20242025!$B$3:$B$1315, "&lt;=" &amp; AK$1, DataRegularSeason20242025!$D$3:$D$1315, $A23)+SUMIFS(DataRegularSeason20242025!$AB$3:$AB$1315,DataRegularSeason20242025!$B$3:$B$1315, "&lt;=" &amp; AK$1, DataRegularSeason20242025!$E$3:$E$1315, $A23)</f>
        <v>14</v>
      </c>
      <c r="AL23">
        <f>SUMIFS(DataRegularSeason20242025!$AA$3:$AA$1315,DataRegularSeason20242025!$B$3:$B$1315, "&lt;=" &amp; AL$1, DataRegularSeason20242025!$D$3:$D$1315, $A23)+SUMIFS(DataRegularSeason20242025!$AB$3:$AB$1315,DataRegularSeason20242025!$B$3:$B$1315, "&lt;=" &amp; AL$1, DataRegularSeason20242025!$E$3:$E$1315, $A23)</f>
        <v>14</v>
      </c>
      <c r="AM23">
        <f>SUMIFS(DataRegularSeason20242025!$AA$3:$AA$1315,DataRegularSeason20242025!$B$3:$B$1315, "&lt;=" &amp; AM$1, DataRegularSeason20242025!$D$3:$D$1315, $A23)+SUMIFS(DataRegularSeason20242025!$AB$3:$AB$1315,DataRegularSeason20242025!$B$3:$B$1315, "&lt;=" &amp; AM$1, DataRegularSeason20242025!$E$3:$E$1315, $A23)</f>
        <v>14</v>
      </c>
      <c r="AN23">
        <f>SUMIFS(DataRegularSeason20242025!$AA$3:$AA$1315,DataRegularSeason20242025!$B$3:$B$1315, "&lt;=" &amp; AN$1, DataRegularSeason20242025!$D$3:$D$1315, $A23)+SUMIFS(DataRegularSeason20242025!$AB$3:$AB$1315,DataRegularSeason20242025!$B$3:$B$1315, "&lt;=" &amp; AN$1, DataRegularSeason20242025!$E$3:$E$1315, $A23)</f>
        <v>14</v>
      </c>
      <c r="AO23">
        <f>SUMIFS(DataRegularSeason20242025!$AA$3:$AA$1315,DataRegularSeason20242025!$B$3:$B$1315, "&lt;=" &amp; AO$1, DataRegularSeason20242025!$D$3:$D$1315, $A23)+SUMIFS(DataRegularSeason20242025!$AB$3:$AB$1315,DataRegularSeason20242025!$B$3:$B$1315, "&lt;=" &amp; AO$1, DataRegularSeason20242025!$E$3:$E$1315, $A23)</f>
        <v>14</v>
      </c>
      <c r="AP23">
        <f>SUMIFS(DataRegularSeason20242025!$AA$3:$AA$1315,DataRegularSeason20242025!$B$3:$B$1315, "&lt;=" &amp; AP$1, DataRegularSeason20242025!$D$3:$D$1315, $A23)+SUMIFS(DataRegularSeason20242025!$AB$3:$AB$1315,DataRegularSeason20242025!$B$3:$B$1315, "&lt;=" &amp; AP$1, DataRegularSeason20242025!$E$3:$E$1315, $A23)</f>
        <v>14</v>
      </c>
      <c r="AQ23">
        <f>SUMIFS(DataRegularSeason20242025!$AA$3:$AA$1315,DataRegularSeason20242025!$B$3:$B$1315, "&lt;=" &amp; AQ$1, DataRegularSeason20242025!$D$3:$D$1315, $A23)+SUMIFS(DataRegularSeason20242025!$AB$3:$AB$1315,DataRegularSeason20242025!$B$3:$B$1315, "&lt;=" &amp; AQ$1, DataRegularSeason20242025!$E$3:$E$1315, $A23)</f>
        <v>14</v>
      </c>
      <c r="AR23">
        <f>SUMIFS(DataRegularSeason20242025!$AA$3:$AA$1315,DataRegularSeason20242025!$B$3:$B$1315, "&lt;=" &amp; AR$1, DataRegularSeason20242025!$D$3:$D$1315, $A23)+SUMIFS(DataRegularSeason20242025!$AB$3:$AB$1315,DataRegularSeason20242025!$B$3:$B$1315, "&lt;=" &amp; AR$1, DataRegularSeason20242025!$E$3:$E$1315, $A23)</f>
        <v>14</v>
      </c>
      <c r="AS23">
        <f>SUMIFS(DataRegularSeason20242025!$AA$3:$AA$1315,DataRegularSeason20242025!$B$3:$B$1315, "&lt;=" &amp; AS$1, DataRegularSeason20242025!$D$3:$D$1315, $A23)+SUMIFS(DataRegularSeason20242025!$AB$3:$AB$1315,DataRegularSeason20242025!$B$3:$B$1315, "&lt;=" &amp; AS$1, DataRegularSeason20242025!$E$3:$E$1315, $A23)</f>
        <v>14</v>
      </c>
      <c r="AT23">
        <f>SUMIFS(DataRegularSeason20242025!$AA$3:$AA$1315,DataRegularSeason20242025!$B$3:$B$1315, "&lt;=" &amp; AT$1, DataRegularSeason20242025!$D$3:$D$1315, $A23)+SUMIFS(DataRegularSeason20242025!$AB$3:$AB$1315,DataRegularSeason20242025!$B$3:$B$1315, "&lt;=" &amp; AT$1, DataRegularSeason20242025!$E$3:$E$1315, $A23)</f>
        <v>15</v>
      </c>
      <c r="AU23">
        <f>SUMIFS(DataRegularSeason20242025!$AA$3:$AA$1315,DataRegularSeason20242025!$B$3:$B$1315, "&lt;=" &amp; AU$1, DataRegularSeason20242025!$D$3:$D$1315, $A23)+SUMIFS(DataRegularSeason20242025!$AB$3:$AB$1315,DataRegularSeason20242025!$B$3:$B$1315, "&lt;=" &amp; AU$1, DataRegularSeason20242025!$E$3:$E$1315, $A23)</f>
        <v>15</v>
      </c>
      <c r="AV23">
        <f>SUMIFS(DataRegularSeason20242025!$AA$3:$AA$1315,DataRegularSeason20242025!$B$3:$B$1315, "&lt;=" &amp; AV$1, DataRegularSeason20242025!$D$3:$D$1315, $A23)+SUMIFS(DataRegularSeason20242025!$AB$3:$AB$1315,DataRegularSeason20242025!$B$3:$B$1315, "&lt;=" &amp; AV$1, DataRegularSeason20242025!$E$3:$E$1315, $A23)</f>
        <v>17</v>
      </c>
      <c r="AW23">
        <f>SUMIFS(DataRegularSeason20242025!$AA$3:$AA$1315,DataRegularSeason20242025!$B$3:$B$1315, "&lt;=" &amp; AW$1, DataRegularSeason20242025!$D$3:$D$1315, $A23)+SUMIFS(DataRegularSeason20242025!$AB$3:$AB$1315,DataRegularSeason20242025!$B$3:$B$1315, "&lt;=" &amp; AW$1, DataRegularSeason20242025!$E$3:$E$1315, $A23)</f>
        <v>17</v>
      </c>
      <c r="AX23">
        <f>SUMIFS(DataRegularSeason20242025!$AA$3:$AA$1315,DataRegularSeason20242025!$B$3:$B$1315, "&lt;=" &amp; AX$1, DataRegularSeason20242025!$D$3:$D$1315, $A23)+SUMIFS(DataRegularSeason20242025!$AB$3:$AB$1315,DataRegularSeason20242025!$B$3:$B$1315, "&lt;=" &amp; AX$1, DataRegularSeason20242025!$E$3:$E$1315, $A23)</f>
        <v>17</v>
      </c>
      <c r="AY23">
        <f>SUMIFS(DataRegularSeason20242025!$AA$3:$AA$1315,DataRegularSeason20242025!$B$3:$B$1315, "&lt;=" &amp; AY$1, DataRegularSeason20242025!$D$3:$D$1315, $A23)+SUMIFS(DataRegularSeason20242025!$AB$3:$AB$1315,DataRegularSeason20242025!$B$3:$B$1315, "&lt;=" &amp; AY$1, DataRegularSeason20242025!$E$3:$E$1315, $A23)</f>
        <v>17</v>
      </c>
      <c r="AZ23">
        <f>SUMIFS(DataRegularSeason20242025!$AA$3:$AA$1315,DataRegularSeason20242025!$B$3:$B$1315, "&lt;=" &amp; AZ$1, DataRegularSeason20242025!$D$3:$D$1315, $A23)+SUMIFS(DataRegularSeason20242025!$AB$3:$AB$1315,DataRegularSeason20242025!$B$3:$B$1315, "&lt;=" &amp; AZ$1, DataRegularSeason20242025!$E$3:$E$1315, $A23)</f>
        <v>17</v>
      </c>
      <c r="BA23">
        <f>SUMIFS(DataRegularSeason20242025!$AA$3:$AA$1315,DataRegularSeason20242025!$B$3:$B$1315, "&lt;=" &amp; BA$1, DataRegularSeason20242025!$D$3:$D$1315, $A23)+SUMIFS(DataRegularSeason20242025!$AB$3:$AB$1315,DataRegularSeason20242025!$B$3:$B$1315, "&lt;=" &amp; BA$1, DataRegularSeason20242025!$E$3:$E$1315, $A23)</f>
        <v>17</v>
      </c>
      <c r="BB23">
        <f>SUMIFS(DataRegularSeason20242025!$AA$3:$AA$1315,DataRegularSeason20242025!$B$3:$B$1315, "&lt;=" &amp; BB$1, DataRegularSeason20242025!$D$3:$D$1315, $A23)+SUMIFS(DataRegularSeason20242025!$AB$3:$AB$1315,DataRegularSeason20242025!$B$3:$B$1315, "&lt;=" &amp; BB$1, DataRegularSeason20242025!$E$3:$E$1315, $A23)</f>
        <v>17</v>
      </c>
      <c r="BC23">
        <f>SUMIFS(DataRegularSeason20242025!$AA$3:$AA$1315,DataRegularSeason20242025!$B$3:$B$1315, "&lt;=" &amp; BC$1, DataRegularSeason20242025!$D$3:$D$1315, $A23)+SUMIFS(DataRegularSeason20242025!$AB$3:$AB$1315,DataRegularSeason20242025!$B$3:$B$1315, "&lt;=" &amp; BC$1, DataRegularSeason20242025!$E$3:$E$1315, $A23)</f>
        <v>17</v>
      </c>
      <c r="BD23">
        <f>SUMIFS(DataRegularSeason20242025!$AA$3:$AA$1315,DataRegularSeason20242025!$B$3:$B$1315, "&lt;=" &amp; BD$1, DataRegularSeason20242025!$D$3:$D$1315, $A23)+SUMIFS(DataRegularSeason20242025!$AB$3:$AB$1315,DataRegularSeason20242025!$B$3:$B$1315, "&lt;=" &amp; BD$1, DataRegularSeason20242025!$E$3:$E$1315, $A23)</f>
        <v>17</v>
      </c>
      <c r="BE23">
        <f>SUMIFS(DataRegularSeason20242025!$AA$3:$AA$1315,DataRegularSeason20242025!$B$3:$B$1315, "&lt;=" &amp; BE$1, DataRegularSeason20242025!$D$3:$D$1315, $A23)+SUMIFS(DataRegularSeason20242025!$AB$3:$AB$1315,DataRegularSeason20242025!$B$3:$B$1315, "&lt;=" &amp; BE$1, DataRegularSeason20242025!$E$3:$E$1315, $A23)</f>
        <v>17</v>
      </c>
      <c r="BF23">
        <f>SUMIFS(DataRegularSeason20242025!$AA$3:$AA$1315,DataRegularSeason20242025!$B$3:$B$1315, "&lt;=" &amp; BF$1, DataRegularSeason20242025!$D$3:$D$1315, $A23)+SUMIFS(DataRegularSeason20242025!$AB$3:$AB$1315,DataRegularSeason20242025!$B$3:$B$1315, "&lt;=" &amp; BF$1, DataRegularSeason20242025!$E$3:$E$1315, $A23)</f>
        <v>17</v>
      </c>
      <c r="BG23">
        <f>SUMIFS(DataRegularSeason20242025!$AA$3:$AA$1315,DataRegularSeason20242025!$B$3:$B$1315, "&lt;=" &amp; BG$1, DataRegularSeason20242025!$D$3:$D$1315, $A23)+SUMIFS(DataRegularSeason20242025!$AB$3:$AB$1315,DataRegularSeason20242025!$B$3:$B$1315, "&lt;=" &amp; BG$1, DataRegularSeason20242025!$E$3:$E$1315, $A23)</f>
        <v>17</v>
      </c>
      <c r="BH23">
        <f>SUMIFS(DataRegularSeason20242025!$AA$3:$AA$1315,DataRegularSeason20242025!$B$3:$B$1315, "&lt;=" &amp; BH$1, DataRegularSeason20242025!$D$3:$D$1315, $A23)+SUMIFS(DataRegularSeason20242025!$AB$3:$AB$1315,DataRegularSeason20242025!$B$3:$B$1315, "&lt;=" &amp; BH$1, DataRegularSeason20242025!$E$3:$E$1315, $A23)</f>
        <v>17</v>
      </c>
      <c r="BI23">
        <f>SUMIFS(DataRegularSeason20242025!$AA$3:$AA$1315,DataRegularSeason20242025!$B$3:$B$1315, "&lt;=" &amp; BI$1, DataRegularSeason20242025!$D$3:$D$1315, $A23)+SUMIFS(DataRegularSeason20242025!$AB$3:$AB$1315,DataRegularSeason20242025!$B$3:$B$1315, "&lt;=" &amp; BI$1, DataRegularSeason20242025!$E$3:$E$1315, $A23)</f>
        <v>17</v>
      </c>
      <c r="BJ23">
        <f>SUMIFS(DataRegularSeason20242025!$AA$3:$AA$1315,DataRegularSeason20242025!$B$3:$B$1315, "&lt;=" &amp; BJ$1, DataRegularSeason20242025!$D$3:$D$1315, $A23)+SUMIFS(DataRegularSeason20242025!$AB$3:$AB$1315,DataRegularSeason20242025!$B$3:$B$1315, "&lt;=" &amp; BJ$1, DataRegularSeason20242025!$E$3:$E$1315, $A23)</f>
        <v>17</v>
      </c>
      <c r="BK23">
        <f>SUMIFS(DataRegularSeason20242025!$AA$3:$AA$1315,DataRegularSeason20242025!$B$3:$B$1315, "&lt;=" &amp; BK$1, DataRegularSeason20242025!$D$3:$D$1315, $A23)+SUMIFS(DataRegularSeason20242025!$AB$3:$AB$1315,DataRegularSeason20242025!$B$3:$B$1315, "&lt;=" &amp; BK$1, DataRegularSeason20242025!$E$3:$E$1315, $A23)</f>
        <v>17</v>
      </c>
      <c r="BL23">
        <f>SUMIFS(DataRegularSeason20242025!$AA$3:$AA$1315,DataRegularSeason20242025!$B$3:$B$1315, "&lt;=" &amp; BL$1, DataRegularSeason20242025!$D$3:$D$1315, $A23)+SUMIFS(DataRegularSeason20242025!$AB$3:$AB$1315,DataRegularSeason20242025!$B$3:$B$1315, "&lt;=" &amp; BL$1, DataRegularSeason20242025!$E$3:$E$1315, $A23)</f>
        <v>17</v>
      </c>
      <c r="BM23">
        <f>SUMIFS(DataRegularSeason20242025!$AA$3:$AA$1315,DataRegularSeason20242025!$B$3:$B$1315, "&lt;=" &amp; BM$1, DataRegularSeason20242025!$D$3:$D$1315, $A23)+SUMIFS(DataRegularSeason20242025!$AB$3:$AB$1315,DataRegularSeason20242025!$B$3:$B$1315, "&lt;=" &amp; BM$1, DataRegularSeason20242025!$E$3:$E$1315, $A23)</f>
        <v>17</v>
      </c>
      <c r="BN23">
        <f>SUMIFS(DataRegularSeason20242025!$AA$3:$AA$1315,DataRegularSeason20242025!$B$3:$B$1315, "&lt;=" &amp; BN$1, DataRegularSeason20242025!$D$3:$D$1315, $A23)+SUMIFS(DataRegularSeason20242025!$AB$3:$AB$1315,DataRegularSeason20242025!$B$3:$B$1315, "&lt;=" &amp; BN$1, DataRegularSeason20242025!$E$3:$E$1315, $A23)</f>
        <v>17</v>
      </c>
      <c r="BO23">
        <f>SUMIFS(DataRegularSeason20242025!$AA$3:$AA$1315,DataRegularSeason20242025!$B$3:$B$1315, "&lt;=" &amp; BO$1, DataRegularSeason20242025!$D$3:$D$1315, $A23)+SUMIFS(DataRegularSeason20242025!$AB$3:$AB$1315,DataRegularSeason20242025!$B$3:$B$1315, "&lt;=" &amp; BO$1, DataRegularSeason20242025!$E$3:$E$1315, $A23)</f>
        <v>17</v>
      </c>
      <c r="BP23">
        <f>SUMIFS(DataRegularSeason20242025!$AA$3:$AA$1315,DataRegularSeason20242025!$B$3:$B$1315, "&lt;=" &amp; BP$1, DataRegularSeason20242025!$D$3:$D$1315, $A23)+SUMIFS(DataRegularSeason20242025!$AB$3:$AB$1315,DataRegularSeason20242025!$B$3:$B$1315, "&lt;=" &amp; BP$1, DataRegularSeason20242025!$E$3:$E$1315, $A23)</f>
        <v>17</v>
      </c>
      <c r="BQ23">
        <f>SUMIFS(DataRegularSeason20242025!$AA$3:$AA$1315,DataRegularSeason20242025!$B$3:$B$1315, "&lt;=" &amp; BQ$1, DataRegularSeason20242025!$D$3:$D$1315, $A23)+SUMIFS(DataRegularSeason20242025!$AB$3:$AB$1315,DataRegularSeason20242025!$B$3:$B$1315, "&lt;=" &amp; BQ$1, DataRegularSeason20242025!$E$3:$E$1315, $A23)</f>
        <v>17</v>
      </c>
      <c r="BR23">
        <f>SUMIFS(DataRegularSeason20242025!$AA$3:$AA$1315,DataRegularSeason20242025!$B$3:$B$1315, "&lt;=" &amp; BR$1, DataRegularSeason20242025!$D$3:$D$1315, $A23)+SUMIFS(DataRegularSeason20242025!$AB$3:$AB$1315,DataRegularSeason20242025!$B$3:$B$1315, "&lt;=" &amp; BR$1, DataRegularSeason20242025!$E$3:$E$1315, $A23)</f>
        <v>17</v>
      </c>
      <c r="BS23">
        <f>SUMIFS(DataRegularSeason20242025!$AA$3:$AA$1315,DataRegularSeason20242025!$B$3:$B$1315, "&lt;=" &amp; BS$1, DataRegularSeason20242025!$D$3:$D$1315, $A23)+SUMIFS(DataRegularSeason20242025!$AB$3:$AB$1315,DataRegularSeason20242025!$B$3:$B$1315, "&lt;=" &amp; BS$1, DataRegularSeason20242025!$E$3:$E$1315, $A23)</f>
        <v>17</v>
      </c>
      <c r="BT23">
        <f>SUMIFS(DataRegularSeason20242025!$AA$3:$AA$1315,DataRegularSeason20242025!$B$3:$B$1315, "&lt;=" &amp; BT$1, DataRegularSeason20242025!$D$3:$D$1315, $A23)+SUMIFS(DataRegularSeason20242025!$AB$3:$AB$1315,DataRegularSeason20242025!$B$3:$B$1315, "&lt;=" &amp; BT$1, DataRegularSeason20242025!$E$3:$E$1315, $A23)</f>
        <v>17</v>
      </c>
      <c r="BU23">
        <f>SUMIFS(DataRegularSeason20242025!$AA$3:$AA$1315,DataRegularSeason20242025!$B$3:$B$1315, "&lt;=" &amp; BU$1, DataRegularSeason20242025!$D$3:$D$1315, $A23)+SUMIFS(DataRegularSeason20242025!$AB$3:$AB$1315,DataRegularSeason20242025!$B$3:$B$1315, "&lt;=" &amp; BU$1, DataRegularSeason20242025!$E$3:$E$1315, $A23)</f>
        <v>17</v>
      </c>
      <c r="BV23">
        <f>SUMIFS(DataRegularSeason20242025!$AA$3:$AA$1315,DataRegularSeason20242025!$B$3:$B$1315, "&lt;=" &amp; BV$1, DataRegularSeason20242025!$D$3:$D$1315, $A23)+SUMIFS(DataRegularSeason20242025!$AB$3:$AB$1315,DataRegularSeason20242025!$B$3:$B$1315, "&lt;=" &amp; BV$1, DataRegularSeason20242025!$E$3:$E$1315, $A23)</f>
        <v>17</v>
      </c>
      <c r="BW23">
        <f>SUMIFS(DataRegularSeason20242025!$AA$3:$AA$1315,DataRegularSeason20242025!$B$3:$B$1315, "&lt;=" &amp; BW$1, DataRegularSeason20242025!$D$3:$D$1315, $A23)+SUMIFS(DataRegularSeason20242025!$AB$3:$AB$1315,DataRegularSeason20242025!$B$3:$B$1315, "&lt;=" &amp; BW$1, DataRegularSeason20242025!$E$3:$E$1315, $A23)</f>
        <v>17</v>
      </c>
      <c r="BX23">
        <f>SUMIFS(DataRegularSeason20242025!$AA$3:$AA$1315,DataRegularSeason20242025!$B$3:$B$1315, "&lt;=" &amp; BX$1, DataRegularSeason20242025!$D$3:$D$1315, $A23)+SUMIFS(DataRegularSeason20242025!$AB$3:$AB$1315,DataRegularSeason20242025!$B$3:$B$1315, "&lt;=" &amp; BX$1, DataRegularSeason20242025!$E$3:$E$1315, $A23)</f>
        <v>17</v>
      </c>
      <c r="BY23">
        <f>SUMIFS(DataRegularSeason20242025!$AA$3:$AA$1315,DataRegularSeason20242025!$B$3:$B$1315, "&lt;=" &amp; BY$1, DataRegularSeason20242025!$D$3:$D$1315, $A23)+SUMIFS(DataRegularSeason20242025!$AB$3:$AB$1315,DataRegularSeason20242025!$B$3:$B$1315, "&lt;=" &amp; BY$1, DataRegularSeason20242025!$E$3:$E$1315, $A23)</f>
        <v>17</v>
      </c>
      <c r="BZ23">
        <f>SUMIFS(DataRegularSeason20242025!$AA$3:$AA$1315,DataRegularSeason20242025!$B$3:$B$1315, "&lt;=" &amp; BZ$1, DataRegularSeason20242025!$D$3:$D$1315, $A23)+SUMIFS(DataRegularSeason20242025!$AB$3:$AB$1315,DataRegularSeason20242025!$B$3:$B$1315, "&lt;=" &amp; BZ$1, DataRegularSeason20242025!$E$3:$E$1315, $A23)</f>
        <v>17</v>
      </c>
      <c r="CA23">
        <f>SUMIFS(DataRegularSeason20242025!$AA$3:$AA$1315,DataRegularSeason20242025!$B$3:$B$1315, "&lt;=" &amp; CA$1, DataRegularSeason20242025!$D$3:$D$1315, $A23)+SUMIFS(DataRegularSeason20242025!$AB$3:$AB$1315,DataRegularSeason20242025!$B$3:$B$1315, "&lt;=" &amp; CA$1, DataRegularSeason20242025!$E$3:$E$1315, $A23)</f>
        <v>17</v>
      </c>
      <c r="CB23">
        <f>SUMIFS(DataRegularSeason20242025!$AA$3:$AA$1315,DataRegularSeason20242025!$B$3:$B$1315, "&lt;=" &amp; CB$1, DataRegularSeason20242025!$D$3:$D$1315, $A23)+SUMIFS(DataRegularSeason20242025!$AB$3:$AB$1315,DataRegularSeason20242025!$B$3:$B$1315, "&lt;=" &amp; CB$1, DataRegularSeason20242025!$E$3:$E$1315, $A23)</f>
        <v>17</v>
      </c>
      <c r="CC23">
        <f>SUMIFS(DataRegularSeason20242025!$AA$3:$AA$1315,DataRegularSeason20242025!$B$3:$B$1315, "&lt;=" &amp; CC$1, DataRegularSeason20242025!$D$3:$D$1315, $A23)+SUMIFS(DataRegularSeason20242025!$AB$3:$AB$1315,DataRegularSeason20242025!$B$3:$B$1315, "&lt;=" &amp; CC$1, DataRegularSeason20242025!$E$3:$E$1315, $A23)</f>
        <v>17</v>
      </c>
      <c r="CD23">
        <f>SUMIFS(DataRegularSeason20242025!$AA$3:$AA$1315,DataRegularSeason20242025!$B$3:$B$1315, "&lt;=" &amp; CD$1, DataRegularSeason20242025!$D$3:$D$1315, $A23)+SUMIFS(DataRegularSeason20242025!$AB$3:$AB$1315,DataRegularSeason20242025!$B$3:$B$1315, "&lt;=" &amp; CD$1, DataRegularSeason20242025!$E$3:$E$1315, $A23)</f>
        <v>17</v>
      </c>
      <c r="CE23">
        <f>SUMIFS(DataRegularSeason20242025!$AA$3:$AA$1315,DataRegularSeason20242025!$B$3:$B$1315, "&lt;=" &amp; CE$1, DataRegularSeason20242025!$D$3:$D$1315, $A23)+SUMIFS(DataRegularSeason20242025!$AB$3:$AB$1315,DataRegularSeason20242025!$B$3:$B$1315, "&lt;=" &amp; CE$1, DataRegularSeason20242025!$E$3:$E$1315, $A23)</f>
        <v>17</v>
      </c>
      <c r="CF23">
        <f>SUMIFS(DataRegularSeason20242025!$AA$3:$AA$1315,DataRegularSeason20242025!$B$3:$B$1315, "&lt;=" &amp; CF$1, DataRegularSeason20242025!$D$3:$D$1315, $A23)+SUMIFS(DataRegularSeason20242025!$AB$3:$AB$1315,DataRegularSeason20242025!$B$3:$B$1315, "&lt;=" &amp; CF$1, DataRegularSeason20242025!$E$3:$E$1315, $A23)</f>
        <v>17</v>
      </c>
      <c r="CG23">
        <f>SUMIFS(DataRegularSeason20242025!$AA$3:$AA$1315,DataRegularSeason20242025!$B$3:$B$1315, "&lt;=" &amp; CG$1, DataRegularSeason20242025!$D$3:$D$1315, $A23)+SUMIFS(DataRegularSeason20242025!$AB$3:$AB$1315,DataRegularSeason20242025!$B$3:$B$1315, "&lt;=" &amp; CG$1, DataRegularSeason20242025!$E$3:$E$1315, $A23)</f>
        <v>17</v>
      </c>
      <c r="CH23">
        <f>SUMIFS(DataRegularSeason20242025!$AA$3:$AA$1315,DataRegularSeason20242025!$B$3:$B$1315, "&lt;=" &amp; CH$1, DataRegularSeason20242025!$D$3:$D$1315, $A23)+SUMIFS(DataRegularSeason20242025!$AB$3:$AB$1315,DataRegularSeason20242025!$B$3:$B$1315, "&lt;=" &amp; CH$1, DataRegularSeason20242025!$E$3:$E$1315, $A23)</f>
        <v>17</v>
      </c>
      <c r="CI23">
        <f>SUMIFS(DataRegularSeason20242025!$AA$3:$AA$1315,DataRegularSeason20242025!$B$3:$B$1315, "&lt;=" &amp; CI$1, DataRegularSeason20242025!$D$3:$D$1315, $A23)+SUMIFS(DataRegularSeason20242025!$AB$3:$AB$1315,DataRegularSeason20242025!$B$3:$B$1315, "&lt;=" &amp; CI$1, DataRegularSeason20242025!$E$3:$E$1315, $A23)</f>
        <v>17</v>
      </c>
      <c r="CJ23">
        <f>SUMIFS(DataRegularSeason20242025!$AA$3:$AA$1315,DataRegularSeason20242025!$B$3:$B$1315, "&lt;=" &amp; CJ$1, DataRegularSeason20242025!$D$3:$D$1315, $A23)+SUMIFS(DataRegularSeason20242025!$AB$3:$AB$1315,DataRegularSeason20242025!$B$3:$B$1315, "&lt;=" &amp; CJ$1, DataRegularSeason20242025!$E$3:$E$1315, $A23)</f>
        <v>17</v>
      </c>
      <c r="CK23">
        <f>SUMIFS(DataRegularSeason20242025!$AA$3:$AA$1315,DataRegularSeason20242025!$B$3:$B$1315, "&lt;=" &amp; CK$1, DataRegularSeason20242025!$D$3:$D$1315, $A23)+SUMIFS(DataRegularSeason20242025!$AB$3:$AB$1315,DataRegularSeason20242025!$B$3:$B$1315, "&lt;=" &amp; CK$1, DataRegularSeason20242025!$E$3:$E$1315, $A23)</f>
        <v>17</v>
      </c>
      <c r="CL23">
        <f>SUMIFS(DataRegularSeason20242025!$AA$3:$AA$1315,DataRegularSeason20242025!$B$3:$B$1315, "&lt;=" &amp; CL$1, DataRegularSeason20242025!$D$3:$D$1315, $A23)+SUMIFS(DataRegularSeason20242025!$AB$3:$AB$1315,DataRegularSeason20242025!$B$3:$B$1315, "&lt;=" &amp; CL$1, DataRegularSeason20242025!$E$3:$E$1315, $A23)</f>
        <v>17</v>
      </c>
      <c r="CM23">
        <f>SUMIFS(DataRegularSeason20242025!$AA$3:$AA$1315,DataRegularSeason20242025!$B$3:$B$1315, "&lt;=" &amp; CM$1, DataRegularSeason20242025!$D$3:$D$1315, $A23)+SUMIFS(DataRegularSeason20242025!$AB$3:$AB$1315,DataRegularSeason20242025!$B$3:$B$1315, "&lt;=" &amp; CM$1, DataRegularSeason20242025!$E$3:$E$1315, $A23)</f>
        <v>17</v>
      </c>
      <c r="CN23">
        <f>SUMIFS(DataRegularSeason20242025!$AA$3:$AA$1315,DataRegularSeason20242025!$B$3:$B$1315, "&lt;=" &amp; CN$1, DataRegularSeason20242025!$D$3:$D$1315, $A23)+SUMIFS(DataRegularSeason20242025!$AB$3:$AB$1315,DataRegularSeason20242025!$B$3:$B$1315, "&lt;=" &amp; CN$1, DataRegularSeason20242025!$E$3:$E$1315, $A23)</f>
        <v>17</v>
      </c>
      <c r="CO23">
        <f>SUMIFS(DataRegularSeason20242025!$AA$3:$AA$1315,DataRegularSeason20242025!$B$3:$B$1315, "&lt;=" &amp; CO$1, DataRegularSeason20242025!$D$3:$D$1315, $A23)+SUMIFS(DataRegularSeason20242025!$AB$3:$AB$1315,DataRegularSeason20242025!$B$3:$B$1315, "&lt;=" &amp; CO$1, DataRegularSeason20242025!$E$3:$E$1315, $A23)</f>
        <v>17</v>
      </c>
      <c r="CP23">
        <f>SUMIFS(DataRegularSeason20242025!$AA$3:$AA$1315,DataRegularSeason20242025!$B$3:$B$1315, "&lt;=" &amp; CP$1, DataRegularSeason20242025!$D$3:$D$1315, $A23)+SUMIFS(DataRegularSeason20242025!$AB$3:$AB$1315,DataRegularSeason20242025!$B$3:$B$1315, "&lt;=" &amp; CP$1, DataRegularSeason20242025!$E$3:$E$1315, $A23)</f>
        <v>17</v>
      </c>
      <c r="CQ23">
        <f>SUMIFS(DataRegularSeason20242025!$AA$3:$AA$1315,DataRegularSeason20242025!$B$3:$B$1315, "&lt;=" &amp; CQ$1, DataRegularSeason20242025!$D$3:$D$1315, $A23)+SUMIFS(DataRegularSeason20242025!$AB$3:$AB$1315,DataRegularSeason20242025!$B$3:$B$1315, "&lt;=" &amp; CQ$1, DataRegularSeason20242025!$E$3:$E$1315, $A23)</f>
        <v>17</v>
      </c>
      <c r="CR23">
        <f>SUMIFS(DataRegularSeason20242025!$AA$3:$AA$1315,DataRegularSeason20242025!$B$3:$B$1315, "&lt;=" &amp; CR$1, DataRegularSeason20242025!$D$3:$D$1315, $A23)+SUMIFS(DataRegularSeason20242025!$AB$3:$AB$1315,DataRegularSeason20242025!$B$3:$B$1315, "&lt;=" &amp; CR$1, DataRegularSeason20242025!$E$3:$E$1315, $A23)</f>
        <v>17</v>
      </c>
      <c r="CS23">
        <f>SUMIFS(DataRegularSeason20242025!$AA$3:$AA$1315,DataRegularSeason20242025!$B$3:$B$1315, "&lt;=" &amp; CS$1, DataRegularSeason20242025!$D$3:$D$1315, $A23)+SUMIFS(DataRegularSeason20242025!$AB$3:$AB$1315,DataRegularSeason20242025!$B$3:$B$1315, "&lt;=" &amp; CS$1, DataRegularSeason20242025!$E$3:$E$1315, $A23)</f>
        <v>17</v>
      </c>
      <c r="CT23">
        <f>SUMIFS(DataRegularSeason20242025!$AA$3:$AA$1315,DataRegularSeason20242025!$B$3:$B$1315, "&lt;=" &amp; CT$1, DataRegularSeason20242025!$D$3:$D$1315, $A23)+SUMIFS(DataRegularSeason20242025!$AB$3:$AB$1315,DataRegularSeason20242025!$B$3:$B$1315, "&lt;=" &amp; CT$1, DataRegularSeason20242025!$E$3:$E$1315, $A23)</f>
        <v>17</v>
      </c>
      <c r="CU23">
        <f>SUMIFS(DataRegularSeason20242025!$AA$3:$AA$1315,DataRegularSeason20242025!$B$3:$B$1315, "&lt;=" &amp; CU$1, DataRegularSeason20242025!$D$3:$D$1315, $A23)+SUMIFS(DataRegularSeason20242025!$AB$3:$AB$1315,DataRegularSeason20242025!$B$3:$B$1315, "&lt;=" &amp; CU$1, DataRegularSeason20242025!$E$3:$E$1315, $A23)</f>
        <v>17</v>
      </c>
      <c r="CV23">
        <f>SUMIFS(DataRegularSeason20242025!$AA$3:$AA$1315,DataRegularSeason20242025!$B$3:$B$1315, "&lt;=" &amp; CV$1, DataRegularSeason20242025!$D$3:$D$1315, $A23)+SUMIFS(DataRegularSeason20242025!$AB$3:$AB$1315,DataRegularSeason20242025!$B$3:$B$1315, "&lt;=" &amp; CV$1, DataRegularSeason20242025!$E$3:$E$1315, $A23)</f>
        <v>17</v>
      </c>
      <c r="CW23">
        <f>SUMIFS(DataRegularSeason20242025!$AA$3:$AA$1315,DataRegularSeason20242025!$B$3:$B$1315, "&lt;=" &amp; CW$1, DataRegularSeason20242025!$D$3:$D$1315, $A23)+SUMIFS(DataRegularSeason20242025!$AB$3:$AB$1315,DataRegularSeason20242025!$B$3:$B$1315, "&lt;=" &amp; CW$1, DataRegularSeason20242025!$E$3:$E$1315, $A23)</f>
        <v>17</v>
      </c>
      <c r="CX23">
        <f>SUMIFS(DataRegularSeason20242025!$AA$3:$AA$1315,DataRegularSeason20242025!$B$3:$B$1315, "&lt;=" &amp; CX$1, DataRegularSeason20242025!$D$3:$D$1315, $A23)+SUMIFS(DataRegularSeason20242025!$AB$3:$AB$1315,DataRegularSeason20242025!$B$3:$B$1315, "&lt;=" &amp; CX$1, DataRegularSeason20242025!$E$3:$E$1315, $A23)</f>
        <v>17</v>
      </c>
      <c r="CY23">
        <f>SUMIFS(DataRegularSeason20242025!$AA$3:$AA$1315,DataRegularSeason20242025!$B$3:$B$1315, "&lt;=" &amp; CY$1, DataRegularSeason20242025!$D$3:$D$1315, $A23)+SUMIFS(DataRegularSeason20242025!$AB$3:$AB$1315,DataRegularSeason20242025!$B$3:$B$1315, "&lt;=" &amp; CY$1, DataRegularSeason20242025!$E$3:$E$1315, $A23)</f>
        <v>17</v>
      </c>
      <c r="CZ23">
        <f>SUMIFS(DataRegularSeason20242025!$AA$3:$AA$1315,DataRegularSeason20242025!$B$3:$B$1315, "&lt;=" &amp; CZ$1, DataRegularSeason20242025!$D$3:$D$1315, $A23)+SUMIFS(DataRegularSeason20242025!$AB$3:$AB$1315,DataRegularSeason20242025!$B$3:$B$1315, "&lt;=" &amp; CZ$1, DataRegularSeason20242025!$E$3:$E$1315, $A23)</f>
        <v>17</v>
      </c>
      <c r="DA23">
        <f>SUMIFS(DataRegularSeason20242025!$AA$3:$AA$1315,DataRegularSeason20242025!$B$3:$B$1315, "&lt;=" &amp; DA$1, DataRegularSeason20242025!$D$3:$D$1315, $A23)+SUMIFS(DataRegularSeason20242025!$AB$3:$AB$1315,DataRegularSeason20242025!$B$3:$B$1315, "&lt;=" &amp; DA$1, DataRegularSeason20242025!$E$3:$E$1315, $A23)</f>
        <v>17</v>
      </c>
      <c r="DB23">
        <f>SUMIFS(DataRegularSeason20242025!$AA$3:$AA$1315,DataRegularSeason20242025!$B$3:$B$1315, "&lt;=" &amp; DB$1, DataRegularSeason20242025!$D$3:$D$1315, $A23)+SUMIFS(DataRegularSeason20242025!$AB$3:$AB$1315,DataRegularSeason20242025!$B$3:$B$1315, "&lt;=" &amp; DB$1, DataRegularSeason20242025!$E$3:$E$1315, $A23)</f>
        <v>17</v>
      </c>
      <c r="DC23">
        <f>SUMIFS(DataRegularSeason20242025!$AA$3:$AA$1315,DataRegularSeason20242025!$B$3:$B$1315, "&lt;=" &amp; DC$1, DataRegularSeason20242025!$D$3:$D$1315, $A23)+SUMIFS(DataRegularSeason20242025!$AB$3:$AB$1315,DataRegularSeason20242025!$B$3:$B$1315, "&lt;=" &amp; DC$1, DataRegularSeason20242025!$E$3:$E$1315, $A23)</f>
        <v>17</v>
      </c>
      <c r="DD23">
        <f>SUMIFS(DataRegularSeason20242025!$AA$3:$AA$1315,DataRegularSeason20242025!$B$3:$B$1315, "&lt;=" &amp; DD$1, DataRegularSeason20242025!$D$3:$D$1315, $A23)+SUMIFS(DataRegularSeason20242025!$AB$3:$AB$1315,DataRegularSeason20242025!$B$3:$B$1315, "&lt;=" &amp; DD$1, DataRegularSeason20242025!$E$3:$E$1315, $A23)</f>
        <v>17</v>
      </c>
      <c r="DE23">
        <f>SUMIFS(DataRegularSeason20242025!$AA$3:$AA$1315,DataRegularSeason20242025!$B$3:$B$1315, "&lt;=" &amp; DE$1, DataRegularSeason20242025!$D$3:$D$1315, $A23)+SUMIFS(DataRegularSeason20242025!$AB$3:$AB$1315,DataRegularSeason20242025!$B$3:$B$1315, "&lt;=" &amp; DE$1, DataRegularSeason20242025!$E$3:$E$1315, $A23)</f>
        <v>17</v>
      </c>
      <c r="DF23">
        <f>SUMIFS(DataRegularSeason20242025!$AA$3:$AA$1315,DataRegularSeason20242025!$B$3:$B$1315, "&lt;=" &amp; DF$1, DataRegularSeason20242025!$D$3:$D$1315, $A23)+SUMIFS(DataRegularSeason20242025!$AB$3:$AB$1315,DataRegularSeason20242025!$B$3:$B$1315, "&lt;=" &amp; DF$1, DataRegularSeason20242025!$E$3:$E$1315, $A23)</f>
        <v>17</v>
      </c>
      <c r="DG23">
        <f>SUMIFS(DataRegularSeason20242025!$AA$3:$AA$1315,DataRegularSeason20242025!$B$3:$B$1315, "&lt;=" &amp; DG$1, DataRegularSeason20242025!$D$3:$D$1315, $A23)+SUMIFS(DataRegularSeason20242025!$AB$3:$AB$1315,DataRegularSeason20242025!$B$3:$B$1315, "&lt;=" &amp; DG$1, DataRegularSeason20242025!$E$3:$E$1315, $A23)</f>
        <v>17</v>
      </c>
      <c r="DH23">
        <f>SUMIFS(DataRegularSeason20242025!$AA$3:$AA$1315,DataRegularSeason20242025!$B$3:$B$1315, "&lt;=" &amp; DH$1, DataRegularSeason20242025!$D$3:$D$1315, $A23)+SUMIFS(DataRegularSeason20242025!$AB$3:$AB$1315,DataRegularSeason20242025!$B$3:$B$1315, "&lt;=" &amp; DH$1, DataRegularSeason20242025!$E$3:$E$1315, $A23)</f>
        <v>17</v>
      </c>
      <c r="DI23">
        <f>SUMIFS(DataRegularSeason20242025!$AA$3:$AA$1315,DataRegularSeason20242025!$B$3:$B$1315, "&lt;=" &amp; DI$1, DataRegularSeason20242025!$D$3:$D$1315, $A23)+SUMIFS(DataRegularSeason20242025!$AB$3:$AB$1315,DataRegularSeason20242025!$B$3:$B$1315, "&lt;=" &amp; DI$1, DataRegularSeason20242025!$E$3:$E$1315, $A23)</f>
        <v>17</v>
      </c>
      <c r="DJ23">
        <f>SUMIFS(DataRegularSeason20242025!$AA$3:$AA$1315,DataRegularSeason20242025!$B$3:$B$1315, "&lt;=" &amp; DJ$1, DataRegularSeason20242025!$D$3:$D$1315, $A23)+SUMIFS(DataRegularSeason20242025!$AB$3:$AB$1315,DataRegularSeason20242025!$B$3:$B$1315, "&lt;=" &amp; DJ$1, DataRegularSeason20242025!$E$3:$E$1315, $A23)</f>
        <v>17</v>
      </c>
      <c r="DK23">
        <f>SUMIFS(DataRegularSeason20242025!$AA$3:$AA$1315,DataRegularSeason20242025!$B$3:$B$1315, "&lt;=" &amp; DK$1, DataRegularSeason20242025!$D$3:$D$1315, $A23)+SUMIFS(DataRegularSeason20242025!$AB$3:$AB$1315,DataRegularSeason20242025!$B$3:$B$1315, "&lt;=" &amp; DK$1, DataRegularSeason20242025!$E$3:$E$1315, $A23)</f>
        <v>17</v>
      </c>
      <c r="DL23">
        <f>SUMIFS(DataRegularSeason20242025!$AA$3:$AA$1315,DataRegularSeason20242025!$B$3:$B$1315, "&lt;=" &amp; DL$1, DataRegularSeason20242025!$D$3:$D$1315, $A23)+SUMIFS(DataRegularSeason20242025!$AB$3:$AB$1315,DataRegularSeason20242025!$B$3:$B$1315, "&lt;=" &amp; DL$1, DataRegularSeason20242025!$E$3:$E$1315, $A23)</f>
        <v>17</v>
      </c>
      <c r="DM23">
        <f>SUMIFS(DataRegularSeason20242025!$AA$3:$AA$1315,DataRegularSeason20242025!$B$3:$B$1315, "&lt;=" &amp; DM$1, DataRegularSeason20242025!$D$3:$D$1315, $A23)+SUMIFS(DataRegularSeason20242025!$AB$3:$AB$1315,DataRegularSeason20242025!$B$3:$B$1315, "&lt;=" &amp; DM$1, DataRegularSeason20242025!$E$3:$E$1315, $A23)</f>
        <v>17</v>
      </c>
      <c r="DN23">
        <f>SUMIFS(DataRegularSeason20242025!$AA$3:$AA$1315,DataRegularSeason20242025!$B$3:$B$1315, "&lt;=" &amp; DN$1, DataRegularSeason20242025!$D$3:$D$1315, $A23)+SUMIFS(DataRegularSeason20242025!$AB$3:$AB$1315,DataRegularSeason20242025!$B$3:$B$1315, "&lt;=" &amp; DN$1, DataRegularSeason20242025!$E$3:$E$1315, $A23)</f>
        <v>17</v>
      </c>
      <c r="DO23">
        <f>SUMIFS(DataRegularSeason20242025!$AA$3:$AA$1315,DataRegularSeason20242025!$B$3:$B$1315, "&lt;=" &amp; DO$1, DataRegularSeason20242025!$D$3:$D$1315, $A23)+SUMIFS(DataRegularSeason20242025!$AB$3:$AB$1315,DataRegularSeason20242025!$B$3:$B$1315, "&lt;=" &amp; DO$1, DataRegularSeason20242025!$E$3:$E$1315, $A23)</f>
        <v>17</v>
      </c>
      <c r="DP23">
        <f>SUMIFS(DataRegularSeason20242025!$AA$3:$AA$1315,DataRegularSeason20242025!$B$3:$B$1315, "&lt;=" &amp; DP$1, DataRegularSeason20242025!$D$3:$D$1315, $A23)+SUMIFS(DataRegularSeason20242025!$AB$3:$AB$1315,DataRegularSeason20242025!$B$3:$B$1315, "&lt;=" &amp; DP$1, DataRegularSeason20242025!$E$3:$E$1315, $A23)</f>
        <v>17</v>
      </c>
      <c r="DQ23">
        <f>SUMIFS(DataRegularSeason20242025!$AA$3:$AA$1315,DataRegularSeason20242025!$B$3:$B$1315, "&lt;=" &amp; DQ$1, DataRegularSeason20242025!$D$3:$D$1315, $A23)+SUMIFS(DataRegularSeason20242025!$AB$3:$AB$1315,DataRegularSeason20242025!$B$3:$B$1315, "&lt;=" &amp; DQ$1, DataRegularSeason20242025!$E$3:$E$1315, $A23)</f>
        <v>17</v>
      </c>
      <c r="DR23">
        <f>SUMIFS(DataRegularSeason20242025!$AA$3:$AA$1315,DataRegularSeason20242025!$B$3:$B$1315, "&lt;=" &amp; DR$1, DataRegularSeason20242025!$D$3:$D$1315, $A23)+SUMIFS(DataRegularSeason20242025!$AB$3:$AB$1315,DataRegularSeason20242025!$B$3:$B$1315, "&lt;=" &amp; DR$1, DataRegularSeason20242025!$E$3:$E$1315, $A23)</f>
        <v>17</v>
      </c>
      <c r="DS23">
        <f>SUMIFS(DataRegularSeason20242025!$AA$3:$AA$1315,DataRegularSeason20242025!$B$3:$B$1315, "&lt;=" &amp; DS$1, DataRegularSeason20242025!$D$3:$D$1315, $A23)+SUMIFS(DataRegularSeason20242025!$AB$3:$AB$1315,DataRegularSeason20242025!$B$3:$B$1315, "&lt;=" &amp; DS$1, DataRegularSeason20242025!$E$3:$E$1315, $A23)</f>
        <v>17</v>
      </c>
      <c r="DT23">
        <f>SUMIFS(DataRegularSeason20242025!$AA$3:$AA$1315,DataRegularSeason20242025!$B$3:$B$1315, "&lt;=" &amp; DT$1, DataRegularSeason20242025!$D$3:$D$1315, $A23)+SUMIFS(DataRegularSeason20242025!$AB$3:$AB$1315,DataRegularSeason20242025!$B$3:$B$1315, "&lt;=" &amp; DT$1, DataRegularSeason20242025!$E$3:$E$1315, $A23)</f>
        <v>17</v>
      </c>
      <c r="DU23">
        <f>SUMIFS(DataRegularSeason20242025!$AA$3:$AA$1315,DataRegularSeason20242025!$B$3:$B$1315, "&lt;=" &amp; DU$1, DataRegularSeason20242025!$D$3:$D$1315, $A23)+SUMIFS(DataRegularSeason20242025!$AB$3:$AB$1315,DataRegularSeason20242025!$B$3:$B$1315, "&lt;=" &amp; DU$1, DataRegularSeason20242025!$E$3:$E$1315, $A23)</f>
        <v>17</v>
      </c>
      <c r="DV23">
        <f>SUMIFS(DataRegularSeason20242025!$AA$3:$AA$1315,DataRegularSeason20242025!$B$3:$B$1315, "&lt;=" &amp; DV$1, DataRegularSeason20242025!$D$3:$D$1315, $A23)+SUMIFS(DataRegularSeason20242025!$AB$3:$AB$1315,DataRegularSeason20242025!$B$3:$B$1315, "&lt;=" &amp; DV$1, DataRegularSeason20242025!$E$3:$E$1315, $A23)</f>
        <v>17</v>
      </c>
      <c r="DW23">
        <f>SUMIFS(DataRegularSeason20242025!$AA$3:$AA$1315,DataRegularSeason20242025!$B$3:$B$1315, "&lt;=" &amp; DW$1, DataRegularSeason20242025!$D$3:$D$1315, $A23)+SUMIFS(DataRegularSeason20242025!$AB$3:$AB$1315,DataRegularSeason20242025!$B$3:$B$1315, "&lt;=" &amp; DW$1, DataRegularSeason20242025!$E$3:$E$1315, $A23)</f>
        <v>17</v>
      </c>
      <c r="DX23">
        <f>SUMIFS(DataRegularSeason20242025!$AA$3:$AA$1315,DataRegularSeason20242025!$B$3:$B$1315, "&lt;=" &amp; DX$1, DataRegularSeason20242025!$D$3:$D$1315, $A23)+SUMIFS(DataRegularSeason20242025!$AB$3:$AB$1315,DataRegularSeason20242025!$B$3:$B$1315, "&lt;=" &amp; DX$1, DataRegularSeason20242025!$E$3:$E$1315, $A23)</f>
        <v>17</v>
      </c>
      <c r="DY23">
        <f>SUMIFS(DataRegularSeason20242025!$AA$3:$AA$1315,DataRegularSeason20242025!$B$3:$B$1315, "&lt;=" &amp; DY$1, DataRegularSeason20242025!$D$3:$D$1315, $A23)+SUMIFS(DataRegularSeason20242025!$AB$3:$AB$1315,DataRegularSeason20242025!$B$3:$B$1315, "&lt;=" &amp; DY$1, DataRegularSeason20242025!$E$3:$E$1315, $A23)</f>
        <v>17</v>
      </c>
      <c r="DZ23">
        <f>SUMIFS(DataRegularSeason20242025!$AA$3:$AA$1315,DataRegularSeason20242025!$B$3:$B$1315, "&lt;=" &amp; DZ$1, DataRegularSeason20242025!$D$3:$D$1315, $A23)+SUMIFS(DataRegularSeason20242025!$AB$3:$AB$1315,DataRegularSeason20242025!$B$3:$B$1315, "&lt;=" &amp; DZ$1, DataRegularSeason20242025!$E$3:$E$1315, $A23)</f>
        <v>17</v>
      </c>
      <c r="EA23">
        <f>SUMIFS(DataRegularSeason20242025!$AA$3:$AA$1315,DataRegularSeason20242025!$B$3:$B$1315, "&lt;=" &amp; EA$1, DataRegularSeason20242025!$D$3:$D$1315, $A23)+SUMIFS(DataRegularSeason20242025!$AB$3:$AB$1315,DataRegularSeason20242025!$B$3:$B$1315, "&lt;=" &amp; EA$1, DataRegularSeason20242025!$E$3:$E$1315, $A23)</f>
        <v>17</v>
      </c>
      <c r="EB23">
        <f>SUMIFS(DataRegularSeason20242025!$AA$3:$AA$1315,DataRegularSeason20242025!$B$3:$B$1315, "&lt;=" &amp; EB$1, DataRegularSeason20242025!$D$3:$D$1315, $A23)+SUMIFS(DataRegularSeason20242025!$AB$3:$AB$1315,DataRegularSeason20242025!$B$3:$B$1315, "&lt;=" &amp; EB$1, DataRegularSeason20242025!$E$3:$E$1315, $A23)</f>
        <v>17</v>
      </c>
      <c r="EC23">
        <f>SUMIFS(DataRegularSeason20242025!$AA$3:$AA$1315,DataRegularSeason20242025!$B$3:$B$1315, "&lt;=" &amp; EC$1, DataRegularSeason20242025!$D$3:$D$1315, $A23)+SUMIFS(DataRegularSeason20242025!$AB$3:$AB$1315,DataRegularSeason20242025!$B$3:$B$1315, "&lt;=" &amp; EC$1, DataRegularSeason20242025!$E$3:$E$1315, $A23)</f>
        <v>17</v>
      </c>
      <c r="ED23">
        <f>SUMIFS(DataRegularSeason20242025!$AA$3:$AA$1315,DataRegularSeason20242025!$B$3:$B$1315, "&lt;=" &amp; ED$1, DataRegularSeason20242025!$D$3:$D$1315, $A23)+SUMIFS(DataRegularSeason20242025!$AB$3:$AB$1315,DataRegularSeason20242025!$B$3:$B$1315, "&lt;=" &amp; ED$1, DataRegularSeason20242025!$E$3:$E$1315, $A23)</f>
        <v>17</v>
      </c>
      <c r="EE23">
        <f>SUMIFS(DataRegularSeason20242025!$AA$3:$AA$1315,DataRegularSeason20242025!$B$3:$B$1315, "&lt;=" &amp; EE$1, DataRegularSeason20242025!$D$3:$D$1315, $A23)+SUMIFS(DataRegularSeason20242025!$AB$3:$AB$1315,DataRegularSeason20242025!$B$3:$B$1315, "&lt;=" &amp; EE$1, DataRegularSeason20242025!$E$3:$E$1315, $A23)</f>
        <v>17</v>
      </c>
      <c r="EF23">
        <f>SUMIFS(DataRegularSeason20242025!$AA$3:$AA$1315,DataRegularSeason20242025!$B$3:$B$1315, "&lt;=" &amp; EF$1, DataRegularSeason20242025!$D$3:$D$1315, $A23)+SUMIFS(DataRegularSeason20242025!$AB$3:$AB$1315,DataRegularSeason20242025!$B$3:$B$1315, "&lt;=" &amp; EF$1, DataRegularSeason20242025!$E$3:$E$1315, $A23)</f>
        <v>17</v>
      </c>
      <c r="EG23">
        <f>SUMIFS(DataRegularSeason20242025!$AA$3:$AA$1315,DataRegularSeason20242025!$B$3:$B$1315, "&lt;=" &amp; EG$1, DataRegularSeason20242025!$D$3:$D$1315, $A23)+SUMIFS(DataRegularSeason20242025!$AB$3:$AB$1315,DataRegularSeason20242025!$B$3:$B$1315, "&lt;=" &amp; EG$1, DataRegularSeason20242025!$E$3:$E$1315, $A23)</f>
        <v>17</v>
      </c>
      <c r="EH23">
        <f>SUMIFS(DataRegularSeason20242025!$AA$3:$AA$1315,DataRegularSeason20242025!$B$3:$B$1315, "&lt;=" &amp; EH$1, DataRegularSeason20242025!$D$3:$D$1315, $A23)+SUMIFS(DataRegularSeason20242025!$AB$3:$AB$1315,DataRegularSeason20242025!$B$3:$B$1315, "&lt;=" &amp; EH$1, DataRegularSeason20242025!$E$3:$E$1315, $A23)</f>
        <v>17</v>
      </c>
      <c r="EI23">
        <f>SUMIFS(DataRegularSeason20242025!$AA$3:$AA$1315,DataRegularSeason20242025!$B$3:$B$1315, "&lt;=" &amp; EI$1, DataRegularSeason20242025!$D$3:$D$1315, $A23)+SUMIFS(DataRegularSeason20242025!$AB$3:$AB$1315,DataRegularSeason20242025!$B$3:$B$1315, "&lt;=" &amp; EI$1, DataRegularSeason20242025!$E$3:$E$1315, $A23)</f>
        <v>17</v>
      </c>
      <c r="EJ23">
        <f>SUMIFS(DataRegularSeason20242025!$AA$3:$AA$1315,DataRegularSeason20242025!$B$3:$B$1315, "&lt;=" &amp; EJ$1, DataRegularSeason20242025!$D$3:$D$1315, $A23)+SUMIFS(DataRegularSeason20242025!$AB$3:$AB$1315,DataRegularSeason20242025!$B$3:$B$1315, "&lt;=" &amp; EJ$1, DataRegularSeason20242025!$E$3:$E$1315, $A23)</f>
        <v>17</v>
      </c>
      <c r="EK23">
        <f>SUMIFS(DataRegularSeason20242025!$AA$3:$AA$1315,DataRegularSeason20242025!$B$3:$B$1315, "&lt;=" &amp; EK$1, DataRegularSeason20242025!$D$3:$D$1315, $A23)+SUMIFS(DataRegularSeason20242025!$AB$3:$AB$1315,DataRegularSeason20242025!$B$3:$B$1315, "&lt;=" &amp; EK$1, DataRegularSeason20242025!$E$3:$E$1315, $A23)</f>
        <v>17</v>
      </c>
      <c r="EL23">
        <f>SUMIFS(DataRegularSeason20242025!$AA$3:$AA$1315,DataRegularSeason20242025!$B$3:$B$1315, "&lt;=" &amp; EL$1, DataRegularSeason20242025!$D$3:$D$1315, $A23)+SUMIFS(DataRegularSeason20242025!$AB$3:$AB$1315,DataRegularSeason20242025!$B$3:$B$1315, "&lt;=" &amp; EL$1, DataRegularSeason20242025!$E$3:$E$1315, $A23)</f>
        <v>17</v>
      </c>
      <c r="EM23">
        <f>SUMIFS(DataRegularSeason20242025!$AA$3:$AA$1315,DataRegularSeason20242025!$B$3:$B$1315, "&lt;=" &amp; EM$1, DataRegularSeason20242025!$D$3:$D$1315, $A23)+SUMIFS(DataRegularSeason20242025!$AB$3:$AB$1315,DataRegularSeason20242025!$B$3:$B$1315, "&lt;=" &amp; EM$1, DataRegularSeason20242025!$E$3:$E$1315, $A23)</f>
        <v>17</v>
      </c>
      <c r="EN23">
        <f>SUMIFS(DataRegularSeason20242025!$AA$3:$AA$1315,DataRegularSeason20242025!$B$3:$B$1315, "&lt;=" &amp; EN$1, DataRegularSeason20242025!$D$3:$D$1315, $A23)+SUMIFS(DataRegularSeason20242025!$AB$3:$AB$1315,DataRegularSeason20242025!$B$3:$B$1315, "&lt;=" &amp; EN$1, DataRegularSeason20242025!$E$3:$E$1315, $A23)</f>
        <v>17</v>
      </c>
      <c r="EO23">
        <f>SUMIFS(DataRegularSeason20242025!$AA$3:$AA$1315,DataRegularSeason20242025!$B$3:$B$1315, "&lt;=" &amp; EO$1, DataRegularSeason20242025!$D$3:$D$1315, $A23)+SUMIFS(DataRegularSeason20242025!$AB$3:$AB$1315,DataRegularSeason20242025!$B$3:$B$1315, "&lt;=" &amp; EO$1, DataRegularSeason20242025!$E$3:$E$1315, $A23)</f>
        <v>17</v>
      </c>
      <c r="EP23">
        <f>SUMIFS(DataRegularSeason20242025!$AA$3:$AA$1315,DataRegularSeason20242025!$B$3:$B$1315, "&lt;=" &amp; EP$1, DataRegularSeason20242025!$D$3:$D$1315, $A23)+SUMIFS(DataRegularSeason20242025!$AB$3:$AB$1315,DataRegularSeason20242025!$B$3:$B$1315, "&lt;=" &amp; EP$1, DataRegularSeason20242025!$E$3:$E$1315, $A23)</f>
        <v>17</v>
      </c>
      <c r="EQ23">
        <f>SUMIFS(DataRegularSeason20242025!$AA$3:$AA$1315,DataRegularSeason20242025!$B$3:$B$1315, "&lt;=" &amp; EQ$1, DataRegularSeason20242025!$D$3:$D$1315, $A23)+SUMIFS(DataRegularSeason20242025!$AB$3:$AB$1315,DataRegularSeason20242025!$B$3:$B$1315, "&lt;=" &amp; EQ$1, DataRegularSeason20242025!$E$3:$E$1315, $A23)</f>
        <v>17</v>
      </c>
      <c r="ER23">
        <f>SUMIFS(DataRegularSeason20242025!$AA$3:$AA$1315,DataRegularSeason20242025!$B$3:$B$1315, "&lt;=" &amp; ER$1, DataRegularSeason20242025!$D$3:$D$1315, $A23)+SUMIFS(DataRegularSeason20242025!$AB$3:$AB$1315,DataRegularSeason20242025!$B$3:$B$1315, "&lt;=" &amp; ER$1, DataRegularSeason20242025!$E$3:$E$1315, $A23)</f>
        <v>17</v>
      </c>
      <c r="ES23">
        <f>SUMIFS(DataRegularSeason20242025!$AA$3:$AA$1315,DataRegularSeason20242025!$B$3:$B$1315, "&lt;=" &amp; ES$1, DataRegularSeason20242025!$D$3:$D$1315, $A23)+SUMIFS(DataRegularSeason20242025!$AB$3:$AB$1315,DataRegularSeason20242025!$B$3:$B$1315, "&lt;=" &amp; ES$1, DataRegularSeason20242025!$E$3:$E$1315, $A23)</f>
        <v>17</v>
      </c>
      <c r="ET23">
        <f>SUMIFS(DataRegularSeason20242025!$AA$3:$AA$1315,DataRegularSeason20242025!$B$3:$B$1315, "&lt;=" &amp; ET$1, DataRegularSeason20242025!$D$3:$D$1315, $A23)+SUMIFS(DataRegularSeason20242025!$AB$3:$AB$1315,DataRegularSeason20242025!$B$3:$B$1315, "&lt;=" &amp; ET$1, DataRegularSeason20242025!$E$3:$E$1315, $A23)</f>
        <v>17</v>
      </c>
      <c r="EU23">
        <f>SUMIFS(DataRegularSeason20242025!$AA$3:$AA$1315,DataRegularSeason20242025!$B$3:$B$1315, "&lt;=" &amp; EU$1, DataRegularSeason20242025!$D$3:$D$1315, $A23)+SUMIFS(DataRegularSeason20242025!$AB$3:$AB$1315,DataRegularSeason20242025!$B$3:$B$1315, "&lt;=" &amp; EU$1, DataRegularSeason20242025!$E$3:$E$1315, $A23)</f>
        <v>17</v>
      </c>
      <c r="EV23">
        <f>SUMIFS(DataRegularSeason20242025!$AA$3:$AA$1315,DataRegularSeason20242025!$B$3:$B$1315, "&lt;=" &amp; EV$1, DataRegularSeason20242025!$D$3:$D$1315, $A23)+SUMIFS(DataRegularSeason20242025!$AB$3:$AB$1315,DataRegularSeason20242025!$B$3:$B$1315, "&lt;=" &amp; EV$1, DataRegularSeason20242025!$E$3:$E$1315, $A23)</f>
        <v>17</v>
      </c>
      <c r="EW23">
        <f>SUMIFS(DataRegularSeason20242025!$AA$3:$AA$1315,DataRegularSeason20242025!$B$3:$B$1315, "&lt;=" &amp; EW$1, DataRegularSeason20242025!$D$3:$D$1315, $A23)+SUMIFS(DataRegularSeason20242025!$AB$3:$AB$1315,DataRegularSeason20242025!$B$3:$B$1315, "&lt;=" &amp; EW$1, DataRegularSeason20242025!$E$3:$E$1315, $A23)</f>
        <v>17</v>
      </c>
      <c r="EX23">
        <f>SUMIFS(DataRegularSeason20242025!$AA$3:$AA$1315,DataRegularSeason20242025!$B$3:$B$1315, "&lt;=" &amp; EX$1, DataRegularSeason20242025!$D$3:$D$1315, $A23)+SUMIFS(DataRegularSeason20242025!$AB$3:$AB$1315,DataRegularSeason20242025!$B$3:$B$1315, "&lt;=" &amp; EX$1, DataRegularSeason20242025!$E$3:$E$1315, $A23)</f>
        <v>17</v>
      </c>
      <c r="EY23">
        <f>SUMIFS(DataRegularSeason20242025!$AA$3:$AA$1315,DataRegularSeason20242025!$B$3:$B$1315, "&lt;=" &amp; EY$1, DataRegularSeason20242025!$D$3:$D$1315, $A23)+SUMIFS(DataRegularSeason20242025!$AB$3:$AB$1315,DataRegularSeason20242025!$B$3:$B$1315, "&lt;=" &amp; EY$1, DataRegularSeason20242025!$E$3:$E$1315, $A23)</f>
        <v>17</v>
      </c>
      <c r="EZ23">
        <f>SUMIFS(DataRegularSeason20242025!$AA$3:$AA$1315,DataRegularSeason20242025!$B$3:$B$1315, "&lt;=" &amp; EZ$1, DataRegularSeason20242025!$D$3:$D$1315, $A23)+SUMIFS(DataRegularSeason20242025!$AB$3:$AB$1315,DataRegularSeason20242025!$B$3:$B$1315, "&lt;=" &amp; EZ$1, DataRegularSeason20242025!$E$3:$E$1315, $A23)</f>
        <v>17</v>
      </c>
      <c r="FA23">
        <f>SUMIFS(DataRegularSeason20242025!$AA$3:$AA$1315,DataRegularSeason20242025!$B$3:$B$1315, "&lt;=" &amp; FA$1, DataRegularSeason20242025!$D$3:$D$1315, $A23)+SUMIFS(DataRegularSeason20242025!$AB$3:$AB$1315,DataRegularSeason20242025!$B$3:$B$1315, "&lt;=" &amp; FA$1, DataRegularSeason20242025!$E$3:$E$1315, $A23)</f>
        <v>17</v>
      </c>
      <c r="FB23">
        <f>SUMIFS(DataRegularSeason20242025!$AA$3:$AA$1315,DataRegularSeason20242025!$B$3:$B$1315, "&lt;=" &amp; FB$1, DataRegularSeason20242025!$D$3:$D$1315, $A23)+SUMIFS(DataRegularSeason20242025!$AB$3:$AB$1315,DataRegularSeason20242025!$B$3:$B$1315, "&lt;=" &amp; FB$1, DataRegularSeason20242025!$E$3:$E$1315, $A23)</f>
        <v>17</v>
      </c>
      <c r="FC23">
        <f>SUMIFS(DataRegularSeason20242025!$AA$3:$AA$1315,DataRegularSeason20242025!$B$3:$B$1315, "&lt;=" &amp; FC$1, DataRegularSeason20242025!$D$3:$D$1315, $A23)+SUMIFS(DataRegularSeason20242025!$AB$3:$AB$1315,DataRegularSeason20242025!$B$3:$B$1315, "&lt;=" &amp; FC$1, DataRegularSeason20242025!$E$3:$E$1315, $A23)</f>
        <v>17</v>
      </c>
      <c r="FD23">
        <f>SUMIFS(DataRegularSeason20242025!$AA$3:$AA$1315,DataRegularSeason20242025!$B$3:$B$1315, "&lt;=" &amp; FD$1, DataRegularSeason20242025!$D$3:$D$1315, $A23)+SUMIFS(DataRegularSeason20242025!$AB$3:$AB$1315,DataRegularSeason20242025!$B$3:$B$1315, "&lt;=" &amp; FD$1, DataRegularSeason20242025!$E$3:$E$1315, $A23)</f>
        <v>17</v>
      </c>
      <c r="FE23">
        <f>SUMIFS(DataRegularSeason20242025!$AA$3:$AA$1315,DataRegularSeason20242025!$B$3:$B$1315, "&lt;=" &amp; FE$1, DataRegularSeason20242025!$D$3:$D$1315, $A23)+SUMIFS(DataRegularSeason20242025!$AB$3:$AB$1315,DataRegularSeason20242025!$B$3:$B$1315, "&lt;=" &amp; FE$1, DataRegularSeason20242025!$E$3:$E$1315, $A23)</f>
        <v>17</v>
      </c>
      <c r="FF23">
        <f>SUMIFS(DataRegularSeason20242025!$AA$3:$AA$1315,DataRegularSeason20242025!$B$3:$B$1315, "&lt;=" &amp; FF$1, DataRegularSeason20242025!$D$3:$D$1315, $A23)+SUMIFS(DataRegularSeason20242025!$AB$3:$AB$1315,DataRegularSeason20242025!$B$3:$B$1315, "&lt;=" &amp; FF$1, DataRegularSeason20242025!$E$3:$E$1315, $A23)</f>
        <v>17</v>
      </c>
      <c r="FG23">
        <f>SUMIFS(DataRegularSeason20242025!$AA$3:$AA$1315,DataRegularSeason20242025!$B$3:$B$1315, "&lt;=" &amp; FG$1, DataRegularSeason20242025!$D$3:$D$1315, $A23)+SUMIFS(DataRegularSeason20242025!$AB$3:$AB$1315,DataRegularSeason20242025!$B$3:$B$1315, "&lt;=" &amp; FG$1, DataRegularSeason20242025!$E$3:$E$1315, $A23)</f>
        <v>17</v>
      </c>
      <c r="FH23">
        <f>SUMIFS(DataRegularSeason20242025!$AA$3:$AA$1315,DataRegularSeason20242025!$B$3:$B$1315, "&lt;=" &amp; FH$1, DataRegularSeason20242025!$D$3:$D$1315, $A23)+SUMIFS(DataRegularSeason20242025!$AB$3:$AB$1315,DataRegularSeason20242025!$B$3:$B$1315, "&lt;=" &amp; FH$1, DataRegularSeason20242025!$E$3:$E$1315, $A23)</f>
        <v>17</v>
      </c>
      <c r="FI23">
        <f>SUMIFS(DataRegularSeason20242025!$AA$3:$AA$1315,DataRegularSeason20242025!$B$3:$B$1315, "&lt;=" &amp; FI$1, DataRegularSeason20242025!$D$3:$D$1315, $A23)+SUMIFS(DataRegularSeason20242025!$AB$3:$AB$1315,DataRegularSeason20242025!$B$3:$B$1315, "&lt;=" &amp; FI$1, DataRegularSeason20242025!$E$3:$E$1315, $A23)</f>
        <v>17</v>
      </c>
      <c r="FJ23">
        <f>SUMIFS(DataRegularSeason20242025!$AA$3:$AA$1315,DataRegularSeason20242025!$B$3:$B$1315, "&lt;=" &amp; FJ$1, DataRegularSeason20242025!$D$3:$D$1315, $A23)+SUMIFS(DataRegularSeason20242025!$AB$3:$AB$1315,DataRegularSeason20242025!$B$3:$B$1315, "&lt;=" &amp; FJ$1, DataRegularSeason20242025!$E$3:$E$1315, $A23)</f>
        <v>17</v>
      </c>
      <c r="FK23">
        <f>SUMIFS(DataRegularSeason20242025!$AA$3:$AA$1315,DataRegularSeason20242025!$B$3:$B$1315, "&lt;=" &amp; FK$1, DataRegularSeason20242025!$D$3:$D$1315, $A23)+SUMIFS(DataRegularSeason20242025!$AB$3:$AB$1315,DataRegularSeason20242025!$B$3:$B$1315, "&lt;=" &amp; FK$1, DataRegularSeason20242025!$E$3:$E$1315, $A23)</f>
        <v>17</v>
      </c>
      <c r="FL23">
        <f>SUMIFS(DataRegularSeason20242025!$AA$3:$AA$1315,DataRegularSeason20242025!$B$3:$B$1315, "&lt;=" &amp; FL$1, DataRegularSeason20242025!$D$3:$D$1315, $A23)+SUMIFS(DataRegularSeason20242025!$AB$3:$AB$1315,DataRegularSeason20242025!$B$3:$B$1315, "&lt;=" &amp; FL$1, DataRegularSeason20242025!$E$3:$E$1315, $A23)</f>
        <v>17</v>
      </c>
      <c r="FM23">
        <f>SUMIFS(DataRegularSeason20242025!$AA$3:$AA$1315,DataRegularSeason20242025!$B$3:$B$1315, "&lt;=" &amp; FM$1, DataRegularSeason20242025!$D$3:$D$1315, $A23)+SUMIFS(DataRegularSeason20242025!$AB$3:$AB$1315,DataRegularSeason20242025!$B$3:$B$1315, "&lt;=" &amp; FM$1, DataRegularSeason20242025!$E$3:$E$1315, $A23)</f>
        <v>17</v>
      </c>
      <c r="FN23">
        <f>SUMIFS(DataRegularSeason20242025!$AA$3:$AA$1315,DataRegularSeason20242025!$B$3:$B$1315, "&lt;=" &amp; FN$1, DataRegularSeason20242025!$D$3:$D$1315, $A23)+SUMIFS(DataRegularSeason20242025!$AB$3:$AB$1315,DataRegularSeason20242025!$B$3:$B$1315, "&lt;=" &amp; FN$1, DataRegularSeason20242025!$E$3:$E$1315, $A23)</f>
        <v>17</v>
      </c>
      <c r="FO23">
        <f>SUMIFS(DataRegularSeason20242025!$AA$3:$AA$1315,DataRegularSeason20242025!$B$3:$B$1315, "&lt;=" &amp; FO$1, DataRegularSeason20242025!$D$3:$D$1315, $A23)+SUMIFS(DataRegularSeason20242025!$AB$3:$AB$1315,DataRegularSeason20242025!$B$3:$B$1315, "&lt;=" &amp; FO$1, DataRegularSeason20242025!$E$3:$E$1315, $A23)</f>
        <v>17</v>
      </c>
      <c r="FP23">
        <f>SUMIFS(DataRegularSeason20242025!$AA$3:$AA$1315,DataRegularSeason20242025!$B$3:$B$1315, "&lt;=" &amp; FP$1, DataRegularSeason20242025!$D$3:$D$1315, $A23)+SUMIFS(DataRegularSeason20242025!$AB$3:$AB$1315,DataRegularSeason20242025!$B$3:$B$1315, "&lt;=" &amp; FP$1, DataRegularSeason20242025!$E$3:$E$1315, $A23)</f>
        <v>17</v>
      </c>
      <c r="FQ23">
        <f>SUMIFS(DataRegularSeason20242025!$AA$3:$AA$1315,DataRegularSeason20242025!$B$3:$B$1315, "&lt;=" &amp; FQ$1, DataRegularSeason20242025!$D$3:$D$1315, $A23)+SUMIFS(DataRegularSeason20242025!$AB$3:$AB$1315,DataRegularSeason20242025!$B$3:$B$1315, "&lt;=" &amp; FQ$1, DataRegularSeason20242025!$E$3:$E$1315, $A23)</f>
        <v>17</v>
      </c>
      <c r="FR23">
        <f>SUMIFS(DataRegularSeason20242025!$AA$3:$AA$1315,DataRegularSeason20242025!$B$3:$B$1315, "&lt;=" &amp; FR$1, DataRegularSeason20242025!$D$3:$D$1315, $A23)+SUMIFS(DataRegularSeason20242025!$AB$3:$AB$1315,DataRegularSeason20242025!$B$3:$B$1315, "&lt;=" &amp; FR$1, DataRegularSeason20242025!$E$3:$E$1315, $A23)</f>
        <v>17</v>
      </c>
      <c r="FS23">
        <f>SUMIFS(DataRegularSeason20242025!$AA$3:$AA$1315,DataRegularSeason20242025!$B$3:$B$1315, "&lt;=" &amp; FS$1, DataRegularSeason20242025!$D$3:$D$1315, $A23)+SUMIFS(DataRegularSeason20242025!$AB$3:$AB$1315,DataRegularSeason20242025!$B$3:$B$1315, "&lt;=" &amp; FS$1, DataRegularSeason20242025!$E$3:$E$1315, $A23)</f>
        <v>17</v>
      </c>
      <c r="FT23">
        <f>SUMIFS(DataRegularSeason20242025!$AA$3:$AA$1315,DataRegularSeason20242025!$B$3:$B$1315, "&lt;=" &amp; FT$1, DataRegularSeason20242025!$D$3:$D$1315, $A23)+SUMIFS(DataRegularSeason20242025!$AB$3:$AB$1315,DataRegularSeason20242025!$B$3:$B$1315, "&lt;=" &amp; FT$1, DataRegularSeason20242025!$E$3:$E$1315, $A23)</f>
        <v>17</v>
      </c>
      <c r="FU23">
        <f>SUMIFS(DataRegularSeason20242025!$AA$3:$AA$1315,DataRegularSeason20242025!$B$3:$B$1315, "&lt;=" &amp; FU$1, DataRegularSeason20242025!$D$3:$D$1315, $A23)+SUMIFS(DataRegularSeason20242025!$AB$3:$AB$1315,DataRegularSeason20242025!$B$3:$B$1315, "&lt;=" &amp; FU$1, DataRegularSeason20242025!$E$3:$E$1315, $A23)</f>
        <v>17</v>
      </c>
      <c r="FV23">
        <f>SUMIFS(DataRegularSeason20242025!$AA$3:$AA$1315,DataRegularSeason20242025!$B$3:$B$1315, "&lt;=" &amp; FV$1, DataRegularSeason20242025!$D$3:$D$1315, $A23)+SUMIFS(DataRegularSeason20242025!$AB$3:$AB$1315,DataRegularSeason20242025!$B$3:$B$1315, "&lt;=" &amp; FV$1, DataRegularSeason20242025!$E$3:$E$1315, $A23)</f>
        <v>17</v>
      </c>
      <c r="FW23">
        <f>SUMIFS(DataRegularSeason20242025!$AA$3:$AA$1315,DataRegularSeason20242025!$B$3:$B$1315, "&lt;=" &amp; FW$1, DataRegularSeason20242025!$D$3:$D$1315, $A23)+SUMIFS(DataRegularSeason20242025!$AB$3:$AB$1315,DataRegularSeason20242025!$B$3:$B$1315, "&lt;=" &amp; FW$1, DataRegularSeason20242025!$E$3:$E$1315, $A23)</f>
        <v>17</v>
      </c>
      <c r="FX23">
        <f>SUMIFS(DataRegularSeason20242025!$AA$3:$AA$1315,DataRegularSeason20242025!$B$3:$B$1315, "&lt;=" &amp; FX$1, DataRegularSeason20242025!$D$3:$D$1315, $A23)+SUMIFS(DataRegularSeason20242025!$AB$3:$AB$1315,DataRegularSeason20242025!$B$3:$B$1315, "&lt;=" &amp; FX$1, DataRegularSeason20242025!$E$3:$E$1315, $A23)</f>
        <v>17</v>
      </c>
      <c r="FY23">
        <f>SUMIFS(DataRegularSeason20242025!$AA$3:$AA$1315,DataRegularSeason20242025!$B$3:$B$1315, "&lt;=" &amp; FY$1, DataRegularSeason20242025!$D$3:$D$1315, $A23)+SUMIFS(DataRegularSeason20242025!$AB$3:$AB$1315,DataRegularSeason20242025!$B$3:$B$1315, "&lt;=" &amp; FY$1, DataRegularSeason20242025!$E$3:$E$1315, $A23)</f>
        <v>17</v>
      </c>
      <c r="FZ23">
        <f>SUMIFS(DataRegularSeason20242025!$AA$3:$AA$1315,DataRegularSeason20242025!$B$3:$B$1315, "&lt;=" &amp; FZ$1, DataRegularSeason20242025!$D$3:$D$1315, $A23)+SUMIFS(DataRegularSeason20242025!$AB$3:$AB$1315,DataRegularSeason20242025!$B$3:$B$1315, "&lt;=" &amp; FZ$1, DataRegularSeason20242025!$E$3:$E$1315, $A23)</f>
        <v>17</v>
      </c>
      <c r="GA23">
        <f>SUMIFS(DataRegularSeason20242025!$AA$3:$AA$1315,DataRegularSeason20242025!$B$3:$B$1315, "&lt;=" &amp; GA$1, DataRegularSeason20242025!$D$3:$D$1315, $A23)+SUMIFS(DataRegularSeason20242025!$AB$3:$AB$1315,DataRegularSeason20242025!$B$3:$B$1315, "&lt;=" &amp; GA$1, DataRegularSeason20242025!$E$3:$E$1315, $A23)</f>
        <v>17</v>
      </c>
      <c r="GB23">
        <f>SUMIFS(DataRegularSeason20242025!$AA$3:$AA$1315,DataRegularSeason20242025!$B$3:$B$1315, "&lt;=" &amp; GB$1, DataRegularSeason20242025!$D$3:$D$1315, $A23)+SUMIFS(DataRegularSeason20242025!$AB$3:$AB$1315,DataRegularSeason20242025!$B$3:$B$1315, "&lt;=" &amp; GB$1, DataRegularSeason20242025!$E$3:$E$1315, $A23)</f>
        <v>17</v>
      </c>
      <c r="GC23">
        <f>SUMIFS(DataRegularSeason20242025!$AA$3:$AA$1315,DataRegularSeason20242025!$B$3:$B$1315, "&lt;=" &amp; GC$1, DataRegularSeason20242025!$D$3:$D$1315, $A23)+SUMIFS(DataRegularSeason20242025!$AB$3:$AB$1315,DataRegularSeason20242025!$B$3:$B$1315, "&lt;=" &amp; GC$1, DataRegularSeason20242025!$E$3:$E$1315, $A23)</f>
        <v>17</v>
      </c>
      <c r="GD23">
        <f>SUMIFS(DataRegularSeason20242025!$AA$3:$AA$1315,DataRegularSeason20242025!$B$3:$B$1315, "&lt;=" &amp; GD$1, DataRegularSeason20242025!$D$3:$D$1315, $A23)+SUMIFS(DataRegularSeason20242025!$AB$3:$AB$1315,DataRegularSeason20242025!$B$3:$B$1315, "&lt;=" &amp; GD$1, DataRegularSeason20242025!$E$3:$E$1315, $A23)</f>
        <v>17</v>
      </c>
      <c r="GE23">
        <f>SUMIFS(DataRegularSeason20242025!$AA$3:$AA$1315,DataRegularSeason20242025!$B$3:$B$1315, "&lt;=" &amp; GE$1, DataRegularSeason20242025!$D$3:$D$1315, $A23)+SUMIFS(DataRegularSeason20242025!$AB$3:$AB$1315,DataRegularSeason20242025!$B$3:$B$1315, "&lt;=" &amp; GE$1, DataRegularSeason20242025!$E$3:$E$1315, $A23)</f>
        <v>17</v>
      </c>
      <c r="GF23">
        <f>SUMIFS(DataRegularSeason20242025!$AA$3:$AA$1315,DataRegularSeason20242025!$B$3:$B$1315, "&lt;=" &amp; GF$1, DataRegularSeason20242025!$D$3:$D$1315, $A23)+SUMIFS(DataRegularSeason20242025!$AB$3:$AB$1315,DataRegularSeason20242025!$B$3:$B$1315, "&lt;=" &amp; GF$1, DataRegularSeason20242025!$E$3:$E$1315, $A23)</f>
        <v>17</v>
      </c>
      <c r="GG23">
        <f>SUMIFS(DataRegularSeason20242025!$AA$3:$AA$1315,DataRegularSeason20242025!$B$3:$B$1315, "&lt;=" &amp; GG$1, DataRegularSeason20242025!$D$3:$D$1315, $A23)+SUMIFS(DataRegularSeason20242025!$AB$3:$AB$1315,DataRegularSeason20242025!$B$3:$B$1315, "&lt;=" &amp; GG$1, DataRegularSeason20242025!$E$3:$E$1315, $A23)</f>
        <v>17</v>
      </c>
      <c r="GH23">
        <f>SUMIFS(DataRegularSeason20242025!$AA$3:$AA$1315,DataRegularSeason20242025!$B$3:$B$1315, "&lt;=" &amp; GH$1, DataRegularSeason20242025!$D$3:$D$1315, $A23)+SUMIFS(DataRegularSeason20242025!$AB$3:$AB$1315,DataRegularSeason20242025!$B$3:$B$1315, "&lt;=" &amp; GH$1, DataRegularSeason20242025!$E$3:$E$1315, $A23)</f>
        <v>17</v>
      </c>
      <c r="GI23">
        <f>SUMIFS(DataRegularSeason20242025!$AA$3:$AA$1315,DataRegularSeason20242025!$B$3:$B$1315, "&lt;=" &amp; GI$1, DataRegularSeason20242025!$D$3:$D$1315, $A23)+SUMIFS(DataRegularSeason20242025!$AB$3:$AB$1315,DataRegularSeason20242025!$B$3:$B$1315, "&lt;=" &amp; GI$1, DataRegularSeason20242025!$E$3:$E$1315, $A23)</f>
        <v>17</v>
      </c>
      <c r="GJ23">
        <f>SUMIFS(DataRegularSeason20242025!$AA$3:$AA$1315,DataRegularSeason20242025!$B$3:$B$1315, "&lt;=" &amp; GJ$1, DataRegularSeason20242025!$D$3:$D$1315, $A23)+SUMIFS(DataRegularSeason20242025!$AB$3:$AB$1315,DataRegularSeason20242025!$B$3:$B$1315, "&lt;=" &amp; GJ$1, DataRegularSeason20242025!$E$3:$E$1315, $A23)</f>
        <v>17</v>
      </c>
      <c r="GK23">
        <f>SUMIFS(DataRegularSeason20242025!$AA$3:$AA$1315,DataRegularSeason20242025!$B$3:$B$1315, "&lt;=" &amp; GK$1, DataRegularSeason20242025!$D$3:$D$1315, $A23)+SUMIFS(DataRegularSeason20242025!$AB$3:$AB$1315,DataRegularSeason20242025!$B$3:$B$1315, "&lt;=" &amp; GK$1, DataRegularSeason20242025!$E$3:$E$1315, $A23)</f>
        <v>17</v>
      </c>
      <c r="GL23">
        <f>SUMIFS(DataRegularSeason20242025!$AA$3:$AA$1315,DataRegularSeason20242025!$B$3:$B$1315, "&lt;=" &amp; GL$1, DataRegularSeason20242025!$D$3:$D$1315, $A23)+SUMIFS(DataRegularSeason20242025!$AB$3:$AB$1315,DataRegularSeason20242025!$B$3:$B$1315, "&lt;=" &amp; GL$1, DataRegularSeason20242025!$E$3:$E$1315, $A23)</f>
        <v>17</v>
      </c>
      <c r="GM23">
        <f>SUMIFS(DataRegularSeason20242025!$AA$3:$AA$1315,DataRegularSeason20242025!$B$3:$B$1315, "&lt;=" &amp; GM$1, DataRegularSeason20242025!$D$3:$D$1315, $A23)+SUMIFS(DataRegularSeason20242025!$AB$3:$AB$1315,DataRegularSeason20242025!$B$3:$B$1315, "&lt;=" &amp; GM$1, DataRegularSeason20242025!$E$3:$E$1315, $A23)</f>
        <v>17</v>
      </c>
      <c r="GN23">
        <f>SUMIFS(DataRegularSeason20242025!$AA$3:$AA$1315,DataRegularSeason20242025!$B$3:$B$1315, "&lt;=" &amp; GN$1, DataRegularSeason20242025!$D$3:$D$1315, $A23)+SUMIFS(DataRegularSeason20242025!$AB$3:$AB$1315,DataRegularSeason20242025!$B$3:$B$1315, "&lt;=" &amp; GN$1, DataRegularSeason20242025!$E$3:$E$1315, $A23)</f>
        <v>17</v>
      </c>
      <c r="GO23">
        <f>SUMIFS(DataRegularSeason20242025!$AA$3:$AA$1315,DataRegularSeason20242025!$B$3:$B$1315, "&lt;=" &amp; GO$1, DataRegularSeason20242025!$D$3:$D$1315, $A23)+SUMIFS(DataRegularSeason20242025!$AB$3:$AB$1315,DataRegularSeason20242025!$B$3:$B$1315, "&lt;=" &amp; GO$1, DataRegularSeason20242025!$E$3:$E$1315, $A23)</f>
        <v>17</v>
      </c>
      <c r="GP23">
        <f>SUMIFS(DataRegularSeason20242025!$AA$3:$AA$1315,DataRegularSeason20242025!$B$3:$B$1315, "&lt;=" &amp; GP$1, DataRegularSeason20242025!$D$3:$D$1315, $A23)+SUMIFS(DataRegularSeason20242025!$AB$3:$AB$1315,DataRegularSeason20242025!$B$3:$B$1315, "&lt;=" &amp; GP$1, DataRegularSeason20242025!$E$3:$E$1315, $A23)</f>
        <v>17</v>
      </c>
      <c r="GQ23">
        <f>SUMIFS(DataRegularSeason20242025!$AA$3:$AA$1315,DataRegularSeason20242025!$B$3:$B$1315, "&lt;=" &amp; GQ$1, DataRegularSeason20242025!$D$3:$D$1315, $A23)+SUMIFS(DataRegularSeason20242025!$AB$3:$AB$1315,DataRegularSeason20242025!$B$3:$B$1315, "&lt;=" &amp; GQ$1, DataRegularSeason20242025!$E$3:$E$1315, $A23)</f>
        <v>17</v>
      </c>
      <c r="GR23">
        <f>SUMIFS(DataRegularSeason20242025!$AA$3:$AA$1315,DataRegularSeason20242025!$B$3:$B$1315, "&lt;=" &amp; GR$1, DataRegularSeason20242025!$D$3:$D$1315, $A23)+SUMIFS(DataRegularSeason20242025!$AB$3:$AB$1315,DataRegularSeason20242025!$B$3:$B$1315, "&lt;=" &amp; GR$1, DataRegularSeason20242025!$E$3:$E$1315, $A23)</f>
        <v>17</v>
      </c>
      <c r="GS23">
        <f>SUMIFS(DataRegularSeason20242025!$AA$3:$AA$1315,DataRegularSeason20242025!$B$3:$B$1315, "&lt;=" &amp; GS$1, DataRegularSeason20242025!$D$3:$D$1315, $A23)+SUMIFS(DataRegularSeason20242025!$AB$3:$AB$1315,DataRegularSeason20242025!$B$3:$B$1315, "&lt;=" &amp; GS$1, DataRegularSeason20242025!$E$3:$E$1315, $A23)</f>
        <v>17</v>
      </c>
      <c r="GT23">
        <f>SUMIFS(DataRegularSeason20242025!$AA$3:$AA$1315,DataRegularSeason20242025!$B$3:$B$1315, "&lt;=" &amp; GT$1, DataRegularSeason20242025!$D$3:$D$1315, $A23)+SUMIFS(DataRegularSeason20242025!$AB$3:$AB$1315,DataRegularSeason20242025!$B$3:$B$1315, "&lt;=" &amp; GT$1, DataRegularSeason20242025!$E$3:$E$1315, $A23)</f>
        <v>17</v>
      </c>
      <c r="GU23">
        <f>SUMIFS(DataRegularSeason20242025!$AA$3:$AA$1315,DataRegularSeason20242025!$B$3:$B$1315, "&lt;=" &amp; GU$1, DataRegularSeason20242025!$D$3:$D$1315, $A23)+SUMIFS(DataRegularSeason20242025!$AB$3:$AB$1315,DataRegularSeason20242025!$B$3:$B$1315, "&lt;=" &amp; GU$1, DataRegularSeason20242025!$E$3:$E$1315, $A23)</f>
        <v>17</v>
      </c>
    </row>
    <row r="24" spans="1:203" x14ac:dyDescent="0.25">
      <c r="A24" t="s">
        <v>35</v>
      </c>
      <c r="B24" t="s">
        <v>97</v>
      </c>
      <c r="C24" t="s">
        <v>95</v>
      </c>
      <c r="D24">
        <f>SUMIFS(DataRegularSeason20242025!$AA$3:$AA$1315,DataRegularSeason20242025!$B$3:$B$1315, "&lt;=" &amp; D$1, DataRegularSeason20242025!$D$3:$D$1315, $A24)+SUMIFS(DataRegularSeason20242025!$AB$3:$AB$1315,DataRegularSeason20242025!$B$3:$B$1315, "&lt;=" &amp; D$1, DataRegularSeason20242025!$E$3:$E$1315, $A24)</f>
        <v>0</v>
      </c>
      <c r="E24">
        <f>SUMIFS(DataRegularSeason20242025!$AA$3:$AA$1315,DataRegularSeason20242025!$B$3:$B$1315, "&lt;=" &amp; E$1, DataRegularSeason20242025!$D$3:$D$1315, $A24)+SUMIFS(DataRegularSeason20242025!$AB$3:$AB$1315,DataRegularSeason20242025!$B$3:$B$1315, "&lt;=" &amp; E$1, DataRegularSeason20242025!$E$3:$E$1315, $A24)</f>
        <v>0</v>
      </c>
      <c r="F24">
        <f>SUMIFS(DataRegularSeason20242025!$AA$3:$AA$1315,DataRegularSeason20242025!$B$3:$B$1315, "&lt;=" &amp; F$1, DataRegularSeason20242025!$D$3:$D$1315, $A24)+SUMIFS(DataRegularSeason20242025!$AB$3:$AB$1315,DataRegularSeason20242025!$B$3:$B$1315, "&lt;=" &amp; F$1, DataRegularSeason20242025!$E$3:$E$1315, $A24)</f>
        <v>0</v>
      </c>
      <c r="G24">
        <f>SUMIFS(DataRegularSeason20242025!$AA$3:$AA$1315,DataRegularSeason20242025!$B$3:$B$1315, "&lt;=" &amp; G$1, DataRegularSeason20242025!$D$3:$D$1315, $A24)+SUMIFS(DataRegularSeason20242025!$AB$3:$AB$1315,DataRegularSeason20242025!$B$3:$B$1315, "&lt;=" &amp; G$1, DataRegularSeason20242025!$E$3:$E$1315, $A24)</f>
        <v>0</v>
      </c>
      <c r="H24">
        <f>SUMIFS(DataRegularSeason20242025!$AA$3:$AA$1315,DataRegularSeason20242025!$B$3:$B$1315, "&lt;=" &amp; H$1, DataRegularSeason20242025!$D$3:$D$1315, $A24)+SUMIFS(DataRegularSeason20242025!$AB$3:$AB$1315,DataRegularSeason20242025!$B$3:$B$1315, "&lt;=" &amp; H$1, DataRegularSeason20242025!$E$3:$E$1315, $A24)</f>
        <v>0</v>
      </c>
      <c r="I24">
        <f>SUMIFS(DataRegularSeason20242025!$AA$3:$AA$1315,DataRegularSeason20242025!$B$3:$B$1315, "&lt;=" &amp; I$1, DataRegularSeason20242025!$D$3:$D$1315, $A24)+SUMIFS(DataRegularSeason20242025!$AB$3:$AB$1315,DataRegularSeason20242025!$B$3:$B$1315, "&lt;=" &amp; I$1, DataRegularSeason20242025!$E$3:$E$1315, $A24)</f>
        <v>0</v>
      </c>
      <c r="J24">
        <f>SUMIFS(DataRegularSeason20242025!$AA$3:$AA$1315,DataRegularSeason20242025!$B$3:$B$1315, "&lt;=" &amp; J$1, DataRegularSeason20242025!$D$3:$D$1315, $A24)+SUMIFS(DataRegularSeason20242025!$AB$3:$AB$1315,DataRegularSeason20242025!$B$3:$B$1315, "&lt;=" &amp; J$1, DataRegularSeason20242025!$E$3:$E$1315, $A24)</f>
        <v>0</v>
      </c>
      <c r="K24">
        <f>SUMIFS(DataRegularSeason20242025!$AA$3:$AA$1315,DataRegularSeason20242025!$B$3:$B$1315, "&lt;=" &amp; K$1, DataRegularSeason20242025!$D$3:$D$1315, $A24)+SUMIFS(DataRegularSeason20242025!$AB$3:$AB$1315,DataRegularSeason20242025!$B$3:$B$1315, "&lt;=" &amp; K$1, DataRegularSeason20242025!$E$3:$E$1315, $A24)</f>
        <v>0</v>
      </c>
      <c r="L24">
        <f>SUMIFS(DataRegularSeason20242025!$AA$3:$AA$1315,DataRegularSeason20242025!$B$3:$B$1315, "&lt;=" &amp; L$1, DataRegularSeason20242025!$D$3:$D$1315, $A24)+SUMIFS(DataRegularSeason20242025!$AB$3:$AB$1315,DataRegularSeason20242025!$B$3:$B$1315, "&lt;=" &amp; L$1, DataRegularSeason20242025!$E$3:$E$1315, $A24)</f>
        <v>0</v>
      </c>
      <c r="M24">
        <f>SUMIFS(DataRegularSeason20242025!$AA$3:$AA$1315,DataRegularSeason20242025!$B$3:$B$1315, "&lt;=" &amp; M$1, DataRegularSeason20242025!$D$3:$D$1315, $A24)+SUMIFS(DataRegularSeason20242025!$AB$3:$AB$1315,DataRegularSeason20242025!$B$3:$B$1315, "&lt;=" &amp; M$1, DataRegularSeason20242025!$E$3:$E$1315, $A24)</f>
        <v>0</v>
      </c>
      <c r="N24">
        <f>SUMIFS(DataRegularSeason20242025!$AA$3:$AA$1315,DataRegularSeason20242025!$B$3:$B$1315, "&lt;=" &amp; N$1, DataRegularSeason20242025!$D$3:$D$1315, $A24)+SUMIFS(DataRegularSeason20242025!$AB$3:$AB$1315,DataRegularSeason20242025!$B$3:$B$1315, "&lt;=" &amp; N$1, DataRegularSeason20242025!$E$3:$E$1315, $A24)</f>
        <v>0</v>
      </c>
      <c r="O24">
        <f>SUMIFS(DataRegularSeason20242025!$AA$3:$AA$1315,DataRegularSeason20242025!$B$3:$B$1315, "&lt;=" &amp; O$1, DataRegularSeason20242025!$D$3:$D$1315, $A24)+SUMIFS(DataRegularSeason20242025!$AB$3:$AB$1315,DataRegularSeason20242025!$B$3:$B$1315, "&lt;=" &amp; O$1, DataRegularSeason20242025!$E$3:$E$1315, $A24)</f>
        <v>0</v>
      </c>
      <c r="P24">
        <f>SUMIFS(DataRegularSeason20242025!$AA$3:$AA$1315,DataRegularSeason20242025!$B$3:$B$1315, "&lt;=" &amp; P$1, DataRegularSeason20242025!$D$3:$D$1315, $A24)+SUMIFS(DataRegularSeason20242025!$AB$3:$AB$1315,DataRegularSeason20242025!$B$3:$B$1315, "&lt;=" &amp; P$1, DataRegularSeason20242025!$E$3:$E$1315, $A24)</f>
        <v>0</v>
      </c>
      <c r="Q24">
        <f>SUMIFS(DataRegularSeason20242025!$AA$3:$AA$1315,DataRegularSeason20242025!$B$3:$B$1315, "&lt;=" &amp; Q$1, DataRegularSeason20242025!$D$3:$D$1315, $A24)+SUMIFS(DataRegularSeason20242025!$AB$3:$AB$1315,DataRegularSeason20242025!$B$3:$B$1315, "&lt;=" &amp; Q$1, DataRegularSeason20242025!$E$3:$E$1315, $A24)</f>
        <v>0</v>
      </c>
      <c r="R24">
        <f>SUMIFS(DataRegularSeason20242025!$AA$3:$AA$1315,DataRegularSeason20242025!$B$3:$B$1315, "&lt;=" &amp; R$1, DataRegularSeason20242025!$D$3:$D$1315, $A24)+SUMIFS(DataRegularSeason20242025!$AB$3:$AB$1315,DataRegularSeason20242025!$B$3:$B$1315, "&lt;=" &amp; R$1, DataRegularSeason20242025!$E$3:$E$1315, $A24)</f>
        <v>0</v>
      </c>
      <c r="S24">
        <f>SUMIFS(DataRegularSeason20242025!$AA$3:$AA$1315,DataRegularSeason20242025!$B$3:$B$1315, "&lt;=" &amp; S$1, DataRegularSeason20242025!$D$3:$D$1315, $A24)+SUMIFS(DataRegularSeason20242025!$AB$3:$AB$1315,DataRegularSeason20242025!$B$3:$B$1315, "&lt;=" &amp; S$1, DataRegularSeason20242025!$E$3:$E$1315, $A24)</f>
        <v>0</v>
      </c>
      <c r="T24">
        <f>SUMIFS(DataRegularSeason20242025!$AA$3:$AA$1315,DataRegularSeason20242025!$B$3:$B$1315, "&lt;=" &amp; T$1, DataRegularSeason20242025!$D$3:$D$1315, $A24)+SUMIFS(DataRegularSeason20242025!$AB$3:$AB$1315,DataRegularSeason20242025!$B$3:$B$1315, "&lt;=" &amp; T$1, DataRegularSeason20242025!$E$3:$E$1315, $A24)</f>
        <v>0</v>
      </c>
      <c r="U24">
        <f>SUMIFS(DataRegularSeason20242025!$AA$3:$AA$1315,DataRegularSeason20242025!$B$3:$B$1315, "&lt;=" &amp; U$1, DataRegularSeason20242025!$D$3:$D$1315, $A24)+SUMIFS(DataRegularSeason20242025!$AB$3:$AB$1315,DataRegularSeason20242025!$B$3:$B$1315, "&lt;=" &amp; U$1, DataRegularSeason20242025!$E$3:$E$1315, $A24)</f>
        <v>0</v>
      </c>
      <c r="V24">
        <f>SUMIFS(DataRegularSeason20242025!$AA$3:$AA$1315,DataRegularSeason20242025!$B$3:$B$1315, "&lt;=" &amp; V$1, DataRegularSeason20242025!$D$3:$D$1315, $A24)+SUMIFS(DataRegularSeason20242025!$AB$3:$AB$1315,DataRegularSeason20242025!$B$3:$B$1315, "&lt;=" &amp; V$1, DataRegularSeason20242025!$E$3:$E$1315, $A24)</f>
        <v>0</v>
      </c>
      <c r="W24">
        <f>SUMIFS(DataRegularSeason20242025!$AA$3:$AA$1315,DataRegularSeason20242025!$B$3:$B$1315, "&lt;=" &amp; W$1, DataRegularSeason20242025!$D$3:$D$1315, $A24)+SUMIFS(DataRegularSeason20242025!$AB$3:$AB$1315,DataRegularSeason20242025!$B$3:$B$1315, "&lt;=" &amp; W$1, DataRegularSeason20242025!$E$3:$E$1315, $A24)</f>
        <v>2</v>
      </c>
      <c r="X24">
        <f>SUMIFS(DataRegularSeason20242025!$AA$3:$AA$1315,DataRegularSeason20242025!$B$3:$B$1315, "&lt;=" &amp; X$1, DataRegularSeason20242025!$D$3:$D$1315, $A24)+SUMIFS(DataRegularSeason20242025!$AB$3:$AB$1315,DataRegularSeason20242025!$B$3:$B$1315, "&lt;=" &amp; X$1, DataRegularSeason20242025!$E$3:$E$1315, $A24)</f>
        <v>2</v>
      </c>
      <c r="Y24">
        <f>SUMIFS(DataRegularSeason20242025!$AA$3:$AA$1315,DataRegularSeason20242025!$B$3:$B$1315, "&lt;=" &amp; Y$1, DataRegularSeason20242025!$D$3:$D$1315, $A24)+SUMIFS(DataRegularSeason20242025!$AB$3:$AB$1315,DataRegularSeason20242025!$B$3:$B$1315, "&lt;=" &amp; Y$1, DataRegularSeason20242025!$E$3:$E$1315, $A24)</f>
        <v>2</v>
      </c>
      <c r="Z24">
        <f>SUMIFS(DataRegularSeason20242025!$AA$3:$AA$1315,DataRegularSeason20242025!$B$3:$B$1315, "&lt;=" &amp; Z$1, DataRegularSeason20242025!$D$3:$D$1315, $A24)+SUMIFS(DataRegularSeason20242025!$AB$3:$AB$1315,DataRegularSeason20242025!$B$3:$B$1315, "&lt;=" &amp; Z$1, DataRegularSeason20242025!$E$3:$E$1315, $A24)</f>
        <v>4</v>
      </c>
      <c r="AA24">
        <f>SUMIFS(DataRegularSeason20242025!$AA$3:$AA$1315,DataRegularSeason20242025!$B$3:$B$1315, "&lt;=" &amp; AA$1, DataRegularSeason20242025!$D$3:$D$1315, $A24)+SUMIFS(DataRegularSeason20242025!$AB$3:$AB$1315,DataRegularSeason20242025!$B$3:$B$1315, "&lt;=" &amp; AA$1, DataRegularSeason20242025!$E$3:$E$1315, $A24)</f>
        <v>6</v>
      </c>
      <c r="AB24">
        <f>SUMIFS(DataRegularSeason20242025!$AA$3:$AA$1315,DataRegularSeason20242025!$B$3:$B$1315, "&lt;=" &amp; AB$1, DataRegularSeason20242025!$D$3:$D$1315, $A24)+SUMIFS(DataRegularSeason20242025!$AB$3:$AB$1315,DataRegularSeason20242025!$B$3:$B$1315, "&lt;=" &amp; AB$1, DataRegularSeason20242025!$E$3:$E$1315, $A24)</f>
        <v>6</v>
      </c>
      <c r="AC24">
        <f>SUMIFS(DataRegularSeason20242025!$AA$3:$AA$1315,DataRegularSeason20242025!$B$3:$B$1315, "&lt;=" &amp; AC$1, DataRegularSeason20242025!$D$3:$D$1315, $A24)+SUMIFS(DataRegularSeason20242025!$AB$3:$AB$1315,DataRegularSeason20242025!$B$3:$B$1315, "&lt;=" &amp; AC$1, DataRegularSeason20242025!$E$3:$E$1315, $A24)</f>
        <v>7</v>
      </c>
      <c r="AD24">
        <f>SUMIFS(DataRegularSeason20242025!$AA$3:$AA$1315,DataRegularSeason20242025!$B$3:$B$1315, "&lt;=" &amp; AD$1, DataRegularSeason20242025!$D$3:$D$1315, $A24)+SUMIFS(DataRegularSeason20242025!$AB$3:$AB$1315,DataRegularSeason20242025!$B$3:$B$1315, "&lt;=" &amp; AD$1, DataRegularSeason20242025!$E$3:$E$1315, $A24)</f>
        <v>7</v>
      </c>
      <c r="AE24">
        <f>SUMIFS(DataRegularSeason20242025!$AA$3:$AA$1315,DataRegularSeason20242025!$B$3:$B$1315, "&lt;=" &amp; AE$1, DataRegularSeason20242025!$D$3:$D$1315, $A24)+SUMIFS(DataRegularSeason20242025!$AB$3:$AB$1315,DataRegularSeason20242025!$B$3:$B$1315, "&lt;=" &amp; AE$1, DataRegularSeason20242025!$E$3:$E$1315, $A24)</f>
        <v>7</v>
      </c>
      <c r="AF24">
        <f>SUMIFS(DataRegularSeason20242025!$AA$3:$AA$1315,DataRegularSeason20242025!$B$3:$B$1315, "&lt;=" &amp; AF$1, DataRegularSeason20242025!$D$3:$D$1315, $A24)+SUMIFS(DataRegularSeason20242025!$AB$3:$AB$1315,DataRegularSeason20242025!$B$3:$B$1315, "&lt;=" &amp; AF$1, DataRegularSeason20242025!$E$3:$E$1315, $A24)</f>
        <v>7</v>
      </c>
      <c r="AG24">
        <f>SUMIFS(DataRegularSeason20242025!$AA$3:$AA$1315,DataRegularSeason20242025!$B$3:$B$1315, "&lt;=" &amp; AG$1, DataRegularSeason20242025!$D$3:$D$1315, $A24)+SUMIFS(DataRegularSeason20242025!$AB$3:$AB$1315,DataRegularSeason20242025!$B$3:$B$1315, "&lt;=" &amp; AG$1, DataRegularSeason20242025!$E$3:$E$1315, $A24)</f>
        <v>7</v>
      </c>
      <c r="AH24">
        <f>SUMIFS(DataRegularSeason20242025!$AA$3:$AA$1315,DataRegularSeason20242025!$B$3:$B$1315, "&lt;=" &amp; AH$1, DataRegularSeason20242025!$D$3:$D$1315, $A24)+SUMIFS(DataRegularSeason20242025!$AB$3:$AB$1315,DataRegularSeason20242025!$B$3:$B$1315, "&lt;=" &amp; AH$1, DataRegularSeason20242025!$E$3:$E$1315, $A24)</f>
        <v>9</v>
      </c>
      <c r="AI24">
        <f>SUMIFS(DataRegularSeason20242025!$AA$3:$AA$1315,DataRegularSeason20242025!$B$3:$B$1315, "&lt;=" &amp; AI$1, DataRegularSeason20242025!$D$3:$D$1315, $A24)+SUMIFS(DataRegularSeason20242025!$AB$3:$AB$1315,DataRegularSeason20242025!$B$3:$B$1315, "&lt;=" &amp; AI$1, DataRegularSeason20242025!$E$3:$E$1315, $A24)</f>
        <v>9</v>
      </c>
      <c r="AJ24">
        <f>SUMIFS(DataRegularSeason20242025!$AA$3:$AA$1315,DataRegularSeason20242025!$B$3:$B$1315, "&lt;=" &amp; AJ$1, DataRegularSeason20242025!$D$3:$D$1315, $A24)+SUMIFS(DataRegularSeason20242025!$AB$3:$AB$1315,DataRegularSeason20242025!$B$3:$B$1315, "&lt;=" &amp; AJ$1, DataRegularSeason20242025!$E$3:$E$1315, $A24)</f>
        <v>9</v>
      </c>
      <c r="AK24">
        <f>SUMIFS(DataRegularSeason20242025!$AA$3:$AA$1315,DataRegularSeason20242025!$B$3:$B$1315, "&lt;=" &amp; AK$1, DataRegularSeason20242025!$D$3:$D$1315, $A24)+SUMIFS(DataRegularSeason20242025!$AB$3:$AB$1315,DataRegularSeason20242025!$B$3:$B$1315, "&lt;=" &amp; AK$1, DataRegularSeason20242025!$E$3:$E$1315, $A24)</f>
        <v>9</v>
      </c>
      <c r="AL24">
        <f>SUMIFS(DataRegularSeason20242025!$AA$3:$AA$1315,DataRegularSeason20242025!$B$3:$B$1315, "&lt;=" &amp; AL$1, DataRegularSeason20242025!$D$3:$D$1315, $A24)+SUMIFS(DataRegularSeason20242025!$AB$3:$AB$1315,DataRegularSeason20242025!$B$3:$B$1315, "&lt;=" &amp; AL$1, DataRegularSeason20242025!$E$3:$E$1315, $A24)</f>
        <v>9</v>
      </c>
      <c r="AM24">
        <f>SUMIFS(DataRegularSeason20242025!$AA$3:$AA$1315,DataRegularSeason20242025!$B$3:$B$1315, "&lt;=" &amp; AM$1, DataRegularSeason20242025!$D$3:$D$1315, $A24)+SUMIFS(DataRegularSeason20242025!$AB$3:$AB$1315,DataRegularSeason20242025!$B$3:$B$1315, "&lt;=" &amp; AM$1, DataRegularSeason20242025!$E$3:$E$1315, $A24)</f>
        <v>9</v>
      </c>
      <c r="AN24">
        <f>SUMIFS(DataRegularSeason20242025!$AA$3:$AA$1315,DataRegularSeason20242025!$B$3:$B$1315, "&lt;=" &amp; AN$1, DataRegularSeason20242025!$D$3:$D$1315, $A24)+SUMIFS(DataRegularSeason20242025!$AB$3:$AB$1315,DataRegularSeason20242025!$B$3:$B$1315, "&lt;=" &amp; AN$1, DataRegularSeason20242025!$E$3:$E$1315, $A24)</f>
        <v>9</v>
      </c>
      <c r="AO24">
        <f>SUMIFS(DataRegularSeason20242025!$AA$3:$AA$1315,DataRegularSeason20242025!$B$3:$B$1315, "&lt;=" &amp; AO$1, DataRegularSeason20242025!$D$3:$D$1315, $A24)+SUMIFS(DataRegularSeason20242025!$AB$3:$AB$1315,DataRegularSeason20242025!$B$3:$B$1315, "&lt;=" &amp; AO$1, DataRegularSeason20242025!$E$3:$E$1315, $A24)</f>
        <v>11</v>
      </c>
      <c r="AP24">
        <f>SUMIFS(DataRegularSeason20242025!$AA$3:$AA$1315,DataRegularSeason20242025!$B$3:$B$1315, "&lt;=" &amp; AP$1, DataRegularSeason20242025!$D$3:$D$1315, $A24)+SUMIFS(DataRegularSeason20242025!$AB$3:$AB$1315,DataRegularSeason20242025!$B$3:$B$1315, "&lt;=" &amp; AP$1, DataRegularSeason20242025!$E$3:$E$1315, $A24)</f>
        <v>11</v>
      </c>
      <c r="AQ24">
        <f>SUMIFS(DataRegularSeason20242025!$AA$3:$AA$1315,DataRegularSeason20242025!$B$3:$B$1315, "&lt;=" &amp; AQ$1, DataRegularSeason20242025!$D$3:$D$1315, $A24)+SUMIFS(DataRegularSeason20242025!$AB$3:$AB$1315,DataRegularSeason20242025!$B$3:$B$1315, "&lt;=" &amp; AQ$1, DataRegularSeason20242025!$E$3:$E$1315, $A24)</f>
        <v>12</v>
      </c>
      <c r="AR24">
        <f>SUMIFS(DataRegularSeason20242025!$AA$3:$AA$1315,DataRegularSeason20242025!$B$3:$B$1315, "&lt;=" &amp; AR$1, DataRegularSeason20242025!$D$3:$D$1315, $A24)+SUMIFS(DataRegularSeason20242025!$AB$3:$AB$1315,DataRegularSeason20242025!$B$3:$B$1315, "&lt;=" &amp; AR$1, DataRegularSeason20242025!$E$3:$E$1315, $A24)</f>
        <v>12</v>
      </c>
      <c r="AS24">
        <f>SUMIFS(DataRegularSeason20242025!$AA$3:$AA$1315,DataRegularSeason20242025!$B$3:$B$1315, "&lt;=" &amp; AS$1, DataRegularSeason20242025!$D$3:$D$1315, $A24)+SUMIFS(DataRegularSeason20242025!$AB$3:$AB$1315,DataRegularSeason20242025!$B$3:$B$1315, "&lt;=" &amp; AS$1, DataRegularSeason20242025!$E$3:$E$1315, $A24)</f>
        <v>12</v>
      </c>
      <c r="AT24">
        <f>SUMIFS(DataRegularSeason20242025!$AA$3:$AA$1315,DataRegularSeason20242025!$B$3:$B$1315, "&lt;=" &amp; AT$1, DataRegularSeason20242025!$D$3:$D$1315, $A24)+SUMIFS(DataRegularSeason20242025!$AB$3:$AB$1315,DataRegularSeason20242025!$B$3:$B$1315, "&lt;=" &amp; AT$1, DataRegularSeason20242025!$E$3:$E$1315, $A24)</f>
        <v>13</v>
      </c>
      <c r="AU24">
        <f>SUMIFS(DataRegularSeason20242025!$AA$3:$AA$1315,DataRegularSeason20242025!$B$3:$B$1315, "&lt;=" &amp; AU$1, DataRegularSeason20242025!$D$3:$D$1315, $A24)+SUMIFS(DataRegularSeason20242025!$AB$3:$AB$1315,DataRegularSeason20242025!$B$3:$B$1315, "&lt;=" &amp; AU$1, DataRegularSeason20242025!$E$3:$E$1315, $A24)</f>
        <v>13</v>
      </c>
      <c r="AV24">
        <f>SUMIFS(DataRegularSeason20242025!$AA$3:$AA$1315,DataRegularSeason20242025!$B$3:$B$1315, "&lt;=" &amp; AV$1, DataRegularSeason20242025!$D$3:$D$1315, $A24)+SUMIFS(DataRegularSeason20242025!$AB$3:$AB$1315,DataRegularSeason20242025!$B$3:$B$1315, "&lt;=" &amp; AV$1, DataRegularSeason20242025!$E$3:$E$1315, $A24)</f>
        <v>13</v>
      </c>
      <c r="AW24">
        <f>SUMIFS(DataRegularSeason20242025!$AA$3:$AA$1315,DataRegularSeason20242025!$B$3:$B$1315, "&lt;=" &amp; AW$1, DataRegularSeason20242025!$D$3:$D$1315, $A24)+SUMIFS(DataRegularSeason20242025!$AB$3:$AB$1315,DataRegularSeason20242025!$B$3:$B$1315, "&lt;=" &amp; AW$1, DataRegularSeason20242025!$E$3:$E$1315, $A24)</f>
        <v>15</v>
      </c>
      <c r="AX24">
        <f>SUMIFS(DataRegularSeason20242025!$AA$3:$AA$1315,DataRegularSeason20242025!$B$3:$B$1315, "&lt;=" &amp; AX$1, DataRegularSeason20242025!$D$3:$D$1315, $A24)+SUMIFS(DataRegularSeason20242025!$AB$3:$AB$1315,DataRegularSeason20242025!$B$3:$B$1315, "&lt;=" &amp; AX$1, DataRegularSeason20242025!$E$3:$E$1315, $A24)</f>
        <v>15</v>
      </c>
      <c r="AY24">
        <f>SUMIFS(DataRegularSeason20242025!$AA$3:$AA$1315,DataRegularSeason20242025!$B$3:$B$1315, "&lt;=" &amp; AY$1, DataRegularSeason20242025!$D$3:$D$1315, $A24)+SUMIFS(DataRegularSeason20242025!$AB$3:$AB$1315,DataRegularSeason20242025!$B$3:$B$1315, "&lt;=" &amp; AY$1, DataRegularSeason20242025!$E$3:$E$1315, $A24)</f>
        <v>15</v>
      </c>
      <c r="AZ24">
        <f>SUMIFS(DataRegularSeason20242025!$AA$3:$AA$1315,DataRegularSeason20242025!$B$3:$B$1315, "&lt;=" &amp; AZ$1, DataRegularSeason20242025!$D$3:$D$1315, $A24)+SUMIFS(DataRegularSeason20242025!$AB$3:$AB$1315,DataRegularSeason20242025!$B$3:$B$1315, "&lt;=" &amp; AZ$1, DataRegularSeason20242025!$E$3:$E$1315, $A24)</f>
        <v>15</v>
      </c>
      <c r="BA24">
        <f>SUMIFS(DataRegularSeason20242025!$AA$3:$AA$1315,DataRegularSeason20242025!$B$3:$B$1315, "&lt;=" &amp; BA$1, DataRegularSeason20242025!$D$3:$D$1315, $A24)+SUMIFS(DataRegularSeason20242025!$AB$3:$AB$1315,DataRegularSeason20242025!$B$3:$B$1315, "&lt;=" &amp; BA$1, DataRegularSeason20242025!$E$3:$E$1315, $A24)</f>
        <v>15</v>
      </c>
      <c r="BB24">
        <f>SUMIFS(DataRegularSeason20242025!$AA$3:$AA$1315,DataRegularSeason20242025!$B$3:$B$1315, "&lt;=" &amp; BB$1, DataRegularSeason20242025!$D$3:$D$1315, $A24)+SUMIFS(DataRegularSeason20242025!$AB$3:$AB$1315,DataRegularSeason20242025!$B$3:$B$1315, "&lt;=" &amp; BB$1, DataRegularSeason20242025!$E$3:$E$1315, $A24)</f>
        <v>15</v>
      </c>
      <c r="BC24">
        <f>SUMIFS(DataRegularSeason20242025!$AA$3:$AA$1315,DataRegularSeason20242025!$B$3:$B$1315, "&lt;=" &amp; BC$1, DataRegularSeason20242025!$D$3:$D$1315, $A24)+SUMIFS(DataRegularSeason20242025!$AB$3:$AB$1315,DataRegularSeason20242025!$B$3:$B$1315, "&lt;=" &amp; BC$1, DataRegularSeason20242025!$E$3:$E$1315, $A24)</f>
        <v>15</v>
      </c>
      <c r="BD24">
        <f>SUMIFS(DataRegularSeason20242025!$AA$3:$AA$1315,DataRegularSeason20242025!$B$3:$B$1315, "&lt;=" &amp; BD$1, DataRegularSeason20242025!$D$3:$D$1315, $A24)+SUMIFS(DataRegularSeason20242025!$AB$3:$AB$1315,DataRegularSeason20242025!$B$3:$B$1315, "&lt;=" &amp; BD$1, DataRegularSeason20242025!$E$3:$E$1315, $A24)</f>
        <v>15</v>
      </c>
      <c r="BE24">
        <f>SUMIFS(DataRegularSeason20242025!$AA$3:$AA$1315,DataRegularSeason20242025!$B$3:$B$1315, "&lt;=" &amp; BE$1, DataRegularSeason20242025!$D$3:$D$1315, $A24)+SUMIFS(DataRegularSeason20242025!$AB$3:$AB$1315,DataRegularSeason20242025!$B$3:$B$1315, "&lt;=" &amp; BE$1, DataRegularSeason20242025!$E$3:$E$1315, $A24)</f>
        <v>15</v>
      </c>
      <c r="BF24">
        <f>SUMIFS(DataRegularSeason20242025!$AA$3:$AA$1315,DataRegularSeason20242025!$B$3:$B$1315, "&lt;=" &amp; BF$1, DataRegularSeason20242025!$D$3:$D$1315, $A24)+SUMIFS(DataRegularSeason20242025!$AB$3:$AB$1315,DataRegularSeason20242025!$B$3:$B$1315, "&lt;=" &amp; BF$1, DataRegularSeason20242025!$E$3:$E$1315, $A24)</f>
        <v>15</v>
      </c>
      <c r="BG24">
        <f>SUMIFS(DataRegularSeason20242025!$AA$3:$AA$1315,DataRegularSeason20242025!$B$3:$B$1315, "&lt;=" &amp; BG$1, DataRegularSeason20242025!$D$3:$D$1315, $A24)+SUMIFS(DataRegularSeason20242025!$AB$3:$AB$1315,DataRegularSeason20242025!$B$3:$B$1315, "&lt;=" &amp; BG$1, DataRegularSeason20242025!$E$3:$E$1315, $A24)</f>
        <v>15</v>
      </c>
      <c r="BH24">
        <f>SUMIFS(DataRegularSeason20242025!$AA$3:$AA$1315,DataRegularSeason20242025!$B$3:$B$1315, "&lt;=" &amp; BH$1, DataRegularSeason20242025!$D$3:$D$1315, $A24)+SUMIFS(DataRegularSeason20242025!$AB$3:$AB$1315,DataRegularSeason20242025!$B$3:$B$1315, "&lt;=" &amp; BH$1, DataRegularSeason20242025!$E$3:$E$1315, $A24)</f>
        <v>15</v>
      </c>
      <c r="BI24">
        <f>SUMIFS(DataRegularSeason20242025!$AA$3:$AA$1315,DataRegularSeason20242025!$B$3:$B$1315, "&lt;=" &amp; BI$1, DataRegularSeason20242025!$D$3:$D$1315, $A24)+SUMIFS(DataRegularSeason20242025!$AB$3:$AB$1315,DataRegularSeason20242025!$B$3:$B$1315, "&lt;=" &amp; BI$1, DataRegularSeason20242025!$E$3:$E$1315, $A24)</f>
        <v>15</v>
      </c>
      <c r="BJ24">
        <f>SUMIFS(DataRegularSeason20242025!$AA$3:$AA$1315,DataRegularSeason20242025!$B$3:$B$1315, "&lt;=" &amp; BJ$1, DataRegularSeason20242025!$D$3:$D$1315, $A24)+SUMIFS(DataRegularSeason20242025!$AB$3:$AB$1315,DataRegularSeason20242025!$B$3:$B$1315, "&lt;=" &amp; BJ$1, DataRegularSeason20242025!$E$3:$E$1315, $A24)</f>
        <v>15</v>
      </c>
      <c r="BK24">
        <f>SUMIFS(DataRegularSeason20242025!$AA$3:$AA$1315,DataRegularSeason20242025!$B$3:$B$1315, "&lt;=" &amp; BK$1, DataRegularSeason20242025!$D$3:$D$1315, $A24)+SUMIFS(DataRegularSeason20242025!$AB$3:$AB$1315,DataRegularSeason20242025!$B$3:$B$1315, "&lt;=" &amp; BK$1, DataRegularSeason20242025!$E$3:$E$1315, $A24)</f>
        <v>15</v>
      </c>
      <c r="BL24">
        <f>SUMIFS(DataRegularSeason20242025!$AA$3:$AA$1315,DataRegularSeason20242025!$B$3:$B$1315, "&lt;=" &amp; BL$1, DataRegularSeason20242025!$D$3:$D$1315, $A24)+SUMIFS(DataRegularSeason20242025!$AB$3:$AB$1315,DataRegularSeason20242025!$B$3:$B$1315, "&lt;=" &amp; BL$1, DataRegularSeason20242025!$E$3:$E$1315, $A24)</f>
        <v>15</v>
      </c>
      <c r="BM24">
        <f>SUMIFS(DataRegularSeason20242025!$AA$3:$AA$1315,DataRegularSeason20242025!$B$3:$B$1315, "&lt;=" &amp; BM$1, DataRegularSeason20242025!$D$3:$D$1315, $A24)+SUMIFS(DataRegularSeason20242025!$AB$3:$AB$1315,DataRegularSeason20242025!$B$3:$B$1315, "&lt;=" &amp; BM$1, DataRegularSeason20242025!$E$3:$E$1315, $A24)</f>
        <v>15</v>
      </c>
      <c r="BN24">
        <f>SUMIFS(DataRegularSeason20242025!$AA$3:$AA$1315,DataRegularSeason20242025!$B$3:$B$1315, "&lt;=" &amp; BN$1, DataRegularSeason20242025!$D$3:$D$1315, $A24)+SUMIFS(DataRegularSeason20242025!$AB$3:$AB$1315,DataRegularSeason20242025!$B$3:$B$1315, "&lt;=" &amp; BN$1, DataRegularSeason20242025!$E$3:$E$1315, $A24)</f>
        <v>15</v>
      </c>
      <c r="BO24">
        <f>SUMIFS(DataRegularSeason20242025!$AA$3:$AA$1315,DataRegularSeason20242025!$B$3:$B$1315, "&lt;=" &amp; BO$1, DataRegularSeason20242025!$D$3:$D$1315, $A24)+SUMIFS(DataRegularSeason20242025!$AB$3:$AB$1315,DataRegularSeason20242025!$B$3:$B$1315, "&lt;=" &amp; BO$1, DataRegularSeason20242025!$E$3:$E$1315, $A24)</f>
        <v>15</v>
      </c>
      <c r="BP24">
        <f>SUMIFS(DataRegularSeason20242025!$AA$3:$AA$1315,DataRegularSeason20242025!$B$3:$B$1315, "&lt;=" &amp; BP$1, DataRegularSeason20242025!$D$3:$D$1315, $A24)+SUMIFS(DataRegularSeason20242025!$AB$3:$AB$1315,DataRegularSeason20242025!$B$3:$B$1315, "&lt;=" &amp; BP$1, DataRegularSeason20242025!$E$3:$E$1315, $A24)</f>
        <v>15</v>
      </c>
      <c r="BQ24">
        <f>SUMIFS(DataRegularSeason20242025!$AA$3:$AA$1315,DataRegularSeason20242025!$B$3:$B$1315, "&lt;=" &amp; BQ$1, DataRegularSeason20242025!$D$3:$D$1315, $A24)+SUMIFS(DataRegularSeason20242025!$AB$3:$AB$1315,DataRegularSeason20242025!$B$3:$B$1315, "&lt;=" &amp; BQ$1, DataRegularSeason20242025!$E$3:$E$1315, $A24)</f>
        <v>15</v>
      </c>
      <c r="BR24">
        <f>SUMIFS(DataRegularSeason20242025!$AA$3:$AA$1315,DataRegularSeason20242025!$B$3:$B$1315, "&lt;=" &amp; BR$1, DataRegularSeason20242025!$D$3:$D$1315, $A24)+SUMIFS(DataRegularSeason20242025!$AB$3:$AB$1315,DataRegularSeason20242025!$B$3:$B$1315, "&lt;=" &amp; BR$1, DataRegularSeason20242025!$E$3:$E$1315, $A24)</f>
        <v>15</v>
      </c>
      <c r="BS24">
        <f>SUMIFS(DataRegularSeason20242025!$AA$3:$AA$1315,DataRegularSeason20242025!$B$3:$B$1315, "&lt;=" &amp; BS$1, DataRegularSeason20242025!$D$3:$D$1315, $A24)+SUMIFS(DataRegularSeason20242025!$AB$3:$AB$1315,DataRegularSeason20242025!$B$3:$B$1315, "&lt;=" &amp; BS$1, DataRegularSeason20242025!$E$3:$E$1315, $A24)</f>
        <v>15</v>
      </c>
      <c r="BT24">
        <f>SUMIFS(DataRegularSeason20242025!$AA$3:$AA$1315,DataRegularSeason20242025!$B$3:$B$1315, "&lt;=" &amp; BT$1, DataRegularSeason20242025!$D$3:$D$1315, $A24)+SUMIFS(DataRegularSeason20242025!$AB$3:$AB$1315,DataRegularSeason20242025!$B$3:$B$1315, "&lt;=" &amp; BT$1, DataRegularSeason20242025!$E$3:$E$1315, $A24)</f>
        <v>15</v>
      </c>
      <c r="BU24">
        <f>SUMIFS(DataRegularSeason20242025!$AA$3:$AA$1315,DataRegularSeason20242025!$B$3:$B$1315, "&lt;=" &amp; BU$1, DataRegularSeason20242025!$D$3:$D$1315, $A24)+SUMIFS(DataRegularSeason20242025!$AB$3:$AB$1315,DataRegularSeason20242025!$B$3:$B$1315, "&lt;=" &amp; BU$1, DataRegularSeason20242025!$E$3:$E$1315, $A24)</f>
        <v>15</v>
      </c>
      <c r="BV24">
        <f>SUMIFS(DataRegularSeason20242025!$AA$3:$AA$1315,DataRegularSeason20242025!$B$3:$B$1315, "&lt;=" &amp; BV$1, DataRegularSeason20242025!$D$3:$D$1315, $A24)+SUMIFS(DataRegularSeason20242025!$AB$3:$AB$1315,DataRegularSeason20242025!$B$3:$B$1315, "&lt;=" &amp; BV$1, DataRegularSeason20242025!$E$3:$E$1315, $A24)</f>
        <v>15</v>
      </c>
      <c r="BW24">
        <f>SUMIFS(DataRegularSeason20242025!$AA$3:$AA$1315,DataRegularSeason20242025!$B$3:$B$1315, "&lt;=" &amp; BW$1, DataRegularSeason20242025!$D$3:$D$1315, $A24)+SUMIFS(DataRegularSeason20242025!$AB$3:$AB$1315,DataRegularSeason20242025!$B$3:$B$1315, "&lt;=" &amp; BW$1, DataRegularSeason20242025!$E$3:$E$1315, $A24)</f>
        <v>15</v>
      </c>
      <c r="BX24">
        <f>SUMIFS(DataRegularSeason20242025!$AA$3:$AA$1315,DataRegularSeason20242025!$B$3:$B$1315, "&lt;=" &amp; BX$1, DataRegularSeason20242025!$D$3:$D$1315, $A24)+SUMIFS(DataRegularSeason20242025!$AB$3:$AB$1315,DataRegularSeason20242025!$B$3:$B$1315, "&lt;=" &amp; BX$1, DataRegularSeason20242025!$E$3:$E$1315, $A24)</f>
        <v>15</v>
      </c>
      <c r="BY24">
        <f>SUMIFS(DataRegularSeason20242025!$AA$3:$AA$1315,DataRegularSeason20242025!$B$3:$B$1315, "&lt;=" &amp; BY$1, DataRegularSeason20242025!$D$3:$D$1315, $A24)+SUMIFS(DataRegularSeason20242025!$AB$3:$AB$1315,DataRegularSeason20242025!$B$3:$B$1315, "&lt;=" &amp; BY$1, DataRegularSeason20242025!$E$3:$E$1315, $A24)</f>
        <v>15</v>
      </c>
      <c r="BZ24">
        <f>SUMIFS(DataRegularSeason20242025!$AA$3:$AA$1315,DataRegularSeason20242025!$B$3:$B$1315, "&lt;=" &amp; BZ$1, DataRegularSeason20242025!$D$3:$D$1315, $A24)+SUMIFS(DataRegularSeason20242025!$AB$3:$AB$1315,DataRegularSeason20242025!$B$3:$B$1315, "&lt;=" &amp; BZ$1, DataRegularSeason20242025!$E$3:$E$1315, $A24)</f>
        <v>15</v>
      </c>
      <c r="CA24">
        <f>SUMIFS(DataRegularSeason20242025!$AA$3:$AA$1315,DataRegularSeason20242025!$B$3:$B$1315, "&lt;=" &amp; CA$1, DataRegularSeason20242025!$D$3:$D$1315, $A24)+SUMIFS(DataRegularSeason20242025!$AB$3:$AB$1315,DataRegularSeason20242025!$B$3:$B$1315, "&lt;=" &amp; CA$1, DataRegularSeason20242025!$E$3:$E$1315, $A24)</f>
        <v>15</v>
      </c>
      <c r="CB24">
        <f>SUMIFS(DataRegularSeason20242025!$AA$3:$AA$1315,DataRegularSeason20242025!$B$3:$B$1315, "&lt;=" &amp; CB$1, DataRegularSeason20242025!$D$3:$D$1315, $A24)+SUMIFS(DataRegularSeason20242025!$AB$3:$AB$1315,DataRegularSeason20242025!$B$3:$B$1315, "&lt;=" &amp; CB$1, DataRegularSeason20242025!$E$3:$E$1315, $A24)</f>
        <v>15</v>
      </c>
      <c r="CC24">
        <f>SUMIFS(DataRegularSeason20242025!$AA$3:$AA$1315,DataRegularSeason20242025!$B$3:$B$1315, "&lt;=" &amp; CC$1, DataRegularSeason20242025!$D$3:$D$1315, $A24)+SUMIFS(DataRegularSeason20242025!$AB$3:$AB$1315,DataRegularSeason20242025!$B$3:$B$1315, "&lt;=" &amp; CC$1, DataRegularSeason20242025!$E$3:$E$1315, $A24)</f>
        <v>15</v>
      </c>
      <c r="CD24">
        <f>SUMIFS(DataRegularSeason20242025!$AA$3:$AA$1315,DataRegularSeason20242025!$B$3:$B$1315, "&lt;=" &amp; CD$1, DataRegularSeason20242025!$D$3:$D$1315, $A24)+SUMIFS(DataRegularSeason20242025!$AB$3:$AB$1315,DataRegularSeason20242025!$B$3:$B$1315, "&lt;=" &amp; CD$1, DataRegularSeason20242025!$E$3:$E$1315, $A24)</f>
        <v>15</v>
      </c>
      <c r="CE24">
        <f>SUMIFS(DataRegularSeason20242025!$AA$3:$AA$1315,DataRegularSeason20242025!$B$3:$B$1315, "&lt;=" &amp; CE$1, DataRegularSeason20242025!$D$3:$D$1315, $A24)+SUMIFS(DataRegularSeason20242025!$AB$3:$AB$1315,DataRegularSeason20242025!$B$3:$B$1315, "&lt;=" &amp; CE$1, DataRegularSeason20242025!$E$3:$E$1315, $A24)</f>
        <v>15</v>
      </c>
      <c r="CF24">
        <f>SUMIFS(DataRegularSeason20242025!$AA$3:$AA$1315,DataRegularSeason20242025!$B$3:$B$1315, "&lt;=" &amp; CF$1, DataRegularSeason20242025!$D$3:$D$1315, $A24)+SUMIFS(DataRegularSeason20242025!$AB$3:$AB$1315,DataRegularSeason20242025!$B$3:$B$1315, "&lt;=" &amp; CF$1, DataRegularSeason20242025!$E$3:$E$1315, $A24)</f>
        <v>15</v>
      </c>
      <c r="CG24">
        <f>SUMIFS(DataRegularSeason20242025!$AA$3:$AA$1315,DataRegularSeason20242025!$B$3:$B$1315, "&lt;=" &amp; CG$1, DataRegularSeason20242025!$D$3:$D$1315, $A24)+SUMIFS(DataRegularSeason20242025!$AB$3:$AB$1315,DataRegularSeason20242025!$B$3:$B$1315, "&lt;=" &amp; CG$1, DataRegularSeason20242025!$E$3:$E$1315, $A24)</f>
        <v>15</v>
      </c>
      <c r="CH24">
        <f>SUMIFS(DataRegularSeason20242025!$AA$3:$AA$1315,DataRegularSeason20242025!$B$3:$B$1315, "&lt;=" &amp; CH$1, DataRegularSeason20242025!$D$3:$D$1315, $A24)+SUMIFS(DataRegularSeason20242025!$AB$3:$AB$1315,DataRegularSeason20242025!$B$3:$B$1315, "&lt;=" &amp; CH$1, DataRegularSeason20242025!$E$3:$E$1315, $A24)</f>
        <v>15</v>
      </c>
      <c r="CI24">
        <f>SUMIFS(DataRegularSeason20242025!$AA$3:$AA$1315,DataRegularSeason20242025!$B$3:$B$1315, "&lt;=" &amp; CI$1, DataRegularSeason20242025!$D$3:$D$1315, $A24)+SUMIFS(DataRegularSeason20242025!$AB$3:$AB$1315,DataRegularSeason20242025!$B$3:$B$1315, "&lt;=" &amp; CI$1, DataRegularSeason20242025!$E$3:$E$1315, $A24)</f>
        <v>15</v>
      </c>
      <c r="CJ24">
        <f>SUMIFS(DataRegularSeason20242025!$AA$3:$AA$1315,DataRegularSeason20242025!$B$3:$B$1315, "&lt;=" &amp; CJ$1, DataRegularSeason20242025!$D$3:$D$1315, $A24)+SUMIFS(DataRegularSeason20242025!$AB$3:$AB$1315,DataRegularSeason20242025!$B$3:$B$1315, "&lt;=" &amp; CJ$1, DataRegularSeason20242025!$E$3:$E$1315, $A24)</f>
        <v>15</v>
      </c>
      <c r="CK24">
        <f>SUMIFS(DataRegularSeason20242025!$AA$3:$AA$1315,DataRegularSeason20242025!$B$3:$B$1315, "&lt;=" &amp; CK$1, DataRegularSeason20242025!$D$3:$D$1315, $A24)+SUMIFS(DataRegularSeason20242025!$AB$3:$AB$1315,DataRegularSeason20242025!$B$3:$B$1315, "&lt;=" &amp; CK$1, DataRegularSeason20242025!$E$3:$E$1315, $A24)</f>
        <v>15</v>
      </c>
      <c r="CL24">
        <f>SUMIFS(DataRegularSeason20242025!$AA$3:$AA$1315,DataRegularSeason20242025!$B$3:$B$1315, "&lt;=" &amp; CL$1, DataRegularSeason20242025!$D$3:$D$1315, $A24)+SUMIFS(DataRegularSeason20242025!$AB$3:$AB$1315,DataRegularSeason20242025!$B$3:$B$1315, "&lt;=" &amp; CL$1, DataRegularSeason20242025!$E$3:$E$1315, $A24)</f>
        <v>15</v>
      </c>
      <c r="CM24">
        <f>SUMIFS(DataRegularSeason20242025!$AA$3:$AA$1315,DataRegularSeason20242025!$B$3:$B$1315, "&lt;=" &amp; CM$1, DataRegularSeason20242025!$D$3:$D$1315, $A24)+SUMIFS(DataRegularSeason20242025!$AB$3:$AB$1315,DataRegularSeason20242025!$B$3:$B$1315, "&lt;=" &amp; CM$1, DataRegularSeason20242025!$E$3:$E$1315, $A24)</f>
        <v>15</v>
      </c>
      <c r="CN24">
        <f>SUMIFS(DataRegularSeason20242025!$AA$3:$AA$1315,DataRegularSeason20242025!$B$3:$B$1315, "&lt;=" &amp; CN$1, DataRegularSeason20242025!$D$3:$D$1315, $A24)+SUMIFS(DataRegularSeason20242025!$AB$3:$AB$1315,DataRegularSeason20242025!$B$3:$B$1315, "&lt;=" &amp; CN$1, DataRegularSeason20242025!$E$3:$E$1315, $A24)</f>
        <v>15</v>
      </c>
      <c r="CO24">
        <f>SUMIFS(DataRegularSeason20242025!$AA$3:$AA$1315,DataRegularSeason20242025!$B$3:$B$1315, "&lt;=" &amp; CO$1, DataRegularSeason20242025!$D$3:$D$1315, $A24)+SUMIFS(DataRegularSeason20242025!$AB$3:$AB$1315,DataRegularSeason20242025!$B$3:$B$1315, "&lt;=" &amp; CO$1, DataRegularSeason20242025!$E$3:$E$1315, $A24)</f>
        <v>15</v>
      </c>
      <c r="CP24">
        <f>SUMIFS(DataRegularSeason20242025!$AA$3:$AA$1315,DataRegularSeason20242025!$B$3:$B$1315, "&lt;=" &amp; CP$1, DataRegularSeason20242025!$D$3:$D$1315, $A24)+SUMIFS(DataRegularSeason20242025!$AB$3:$AB$1315,DataRegularSeason20242025!$B$3:$B$1315, "&lt;=" &amp; CP$1, DataRegularSeason20242025!$E$3:$E$1315, $A24)</f>
        <v>15</v>
      </c>
      <c r="CQ24">
        <f>SUMIFS(DataRegularSeason20242025!$AA$3:$AA$1315,DataRegularSeason20242025!$B$3:$B$1315, "&lt;=" &amp; CQ$1, DataRegularSeason20242025!$D$3:$D$1315, $A24)+SUMIFS(DataRegularSeason20242025!$AB$3:$AB$1315,DataRegularSeason20242025!$B$3:$B$1315, "&lt;=" &amp; CQ$1, DataRegularSeason20242025!$E$3:$E$1315, $A24)</f>
        <v>15</v>
      </c>
      <c r="CR24">
        <f>SUMIFS(DataRegularSeason20242025!$AA$3:$AA$1315,DataRegularSeason20242025!$B$3:$B$1315, "&lt;=" &amp; CR$1, DataRegularSeason20242025!$D$3:$D$1315, $A24)+SUMIFS(DataRegularSeason20242025!$AB$3:$AB$1315,DataRegularSeason20242025!$B$3:$B$1315, "&lt;=" &amp; CR$1, DataRegularSeason20242025!$E$3:$E$1315, $A24)</f>
        <v>15</v>
      </c>
      <c r="CS24">
        <f>SUMIFS(DataRegularSeason20242025!$AA$3:$AA$1315,DataRegularSeason20242025!$B$3:$B$1315, "&lt;=" &amp; CS$1, DataRegularSeason20242025!$D$3:$D$1315, $A24)+SUMIFS(DataRegularSeason20242025!$AB$3:$AB$1315,DataRegularSeason20242025!$B$3:$B$1315, "&lt;=" &amp; CS$1, DataRegularSeason20242025!$E$3:$E$1315, $A24)</f>
        <v>15</v>
      </c>
      <c r="CT24">
        <f>SUMIFS(DataRegularSeason20242025!$AA$3:$AA$1315,DataRegularSeason20242025!$B$3:$B$1315, "&lt;=" &amp; CT$1, DataRegularSeason20242025!$D$3:$D$1315, $A24)+SUMIFS(DataRegularSeason20242025!$AB$3:$AB$1315,DataRegularSeason20242025!$B$3:$B$1315, "&lt;=" &amp; CT$1, DataRegularSeason20242025!$E$3:$E$1315, $A24)</f>
        <v>15</v>
      </c>
      <c r="CU24">
        <f>SUMIFS(DataRegularSeason20242025!$AA$3:$AA$1315,DataRegularSeason20242025!$B$3:$B$1315, "&lt;=" &amp; CU$1, DataRegularSeason20242025!$D$3:$D$1315, $A24)+SUMIFS(DataRegularSeason20242025!$AB$3:$AB$1315,DataRegularSeason20242025!$B$3:$B$1315, "&lt;=" &amp; CU$1, DataRegularSeason20242025!$E$3:$E$1315, $A24)</f>
        <v>15</v>
      </c>
      <c r="CV24">
        <f>SUMIFS(DataRegularSeason20242025!$AA$3:$AA$1315,DataRegularSeason20242025!$B$3:$B$1315, "&lt;=" &amp; CV$1, DataRegularSeason20242025!$D$3:$D$1315, $A24)+SUMIFS(DataRegularSeason20242025!$AB$3:$AB$1315,DataRegularSeason20242025!$B$3:$B$1315, "&lt;=" &amp; CV$1, DataRegularSeason20242025!$E$3:$E$1315, $A24)</f>
        <v>15</v>
      </c>
      <c r="CW24">
        <f>SUMIFS(DataRegularSeason20242025!$AA$3:$AA$1315,DataRegularSeason20242025!$B$3:$B$1315, "&lt;=" &amp; CW$1, DataRegularSeason20242025!$D$3:$D$1315, $A24)+SUMIFS(DataRegularSeason20242025!$AB$3:$AB$1315,DataRegularSeason20242025!$B$3:$B$1315, "&lt;=" &amp; CW$1, DataRegularSeason20242025!$E$3:$E$1315, $A24)</f>
        <v>15</v>
      </c>
      <c r="CX24">
        <f>SUMIFS(DataRegularSeason20242025!$AA$3:$AA$1315,DataRegularSeason20242025!$B$3:$B$1315, "&lt;=" &amp; CX$1, DataRegularSeason20242025!$D$3:$D$1315, $A24)+SUMIFS(DataRegularSeason20242025!$AB$3:$AB$1315,DataRegularSeason20242025!$B$3:$B$1315, "&lt;=" &amp; CX$1, DataRegularSeason20242025!$E$3:$E$1315, $A24)</f>
        <v>15</v>
      </c>
      <c r="CY24">
        <f>SUMIFS(DataRegularSeason20242025!$AA$3:$AA$1315,DataRegularSeason20242025!$B$3:$B$1315, "&lt;=" &amp; CY$1, DataRegularSeason20242025!$D$3:$D$1315, $A24)+SUMIFS(DataRegularSeason20242025!$AB$3:$AB$1315,DataRegularSeason20242025!$B$3:$B$1315, "&lt;=" &amp; CY$1, DataRegularSeason20242025!$E$3:$E$1315, $A24)</f>
        <v>15</v>
      </c>
      <c r="CZ24">
        <f>SUMIFS(DataRegularSeason20242025!$AA$3:$AA$1315,DataRegularSeason20242025!$B$3:$B$1315, "&lt;=" &amp; CZ$1, DataRegularSeason20242025!$D$3:$D$1315, $A24)+SUMIFS(DataRegularSeason20242025!$AB$3:$AB$1315,DataRegularSeason20242025!$B$3:$B$1315, "&lt;=" &amp; CZ$1, DataRegularSeason20242025!$E$3:$E$1315, $A24)</f>
        <v>15</v>
      </c>
      <c r="DA24">
        <f>SUMIFS(DataRegularSeason20242025!$AA$3:$AA$1315,DataRegularSeason20242025!$B$3:$B$1315, "&lt;=" &amp; DA$1, DataRegularSeason20242025!$D$3:$D$1315, $A24)+SUMIFS(DataRegularSeason20242025!$AB$3:$AB$1315,DataRegularSeason20242025!$B$3:$B$1315, "&lt;=" &amp; DA$1, DataRegularSeason20242025!$E$3:$E$1315, $A24)</f>
        <v>15</v>
      </c>
      <c r="DB24">
        <f>SUMIFS(DataRegularSeason20242025!$AA$3:$AA$1315,DataRegularSeason20242025!$B$3:$B$1315, "&lt;=" &amp; DB$1, DataRegularSeason20242025!$D$3:$D$1315, $A24)+SUMIFS(DataRegularSeason20242025!$AB$3:$AB$1315,DataRegularSeason20242025!$B$3:$B$1315, "&lt;=" &amp; DB$1, DataRegularSeason20242025!$E$3:$E$1315, $A24)</f>
        <v>15</v>
      </c>
      <c r="DC24">
        <f>SUMIFS(DataRegularSeason20242025!$AA$3:$AA$1315,DataRegularSeason20242025!$B$3:$B$1315, "&lt;=" &amp; DC$1, DataRegularSeason20242025!$D$3:$D$1315, $A24)+SUMIFS(DataRegularSeason20242025!$AB$3:$AB$1315,DataRegularSeason20242025!$B$3:$B$1315, "&lt;=" &amp; DC$1, DataRegularSeason20242025!$E$3:$E$1315, $A24)</f>
        <v>15</v>
      </c>
      <c r="DD24">
        <f>SUMIFS(DataRegularSeason20242025!$AA$3:$AA$1315,DataRegularSeason20242025!$B$3:$B$1315, "&lt;=" &amp; DD$1, DataRegularSeason20242025!$D$3:$D$1315, $A24)+SUMIFS(DataRegularSeason20242025!$AB$3:$AB$1315,DataRegularSeason20242025!$B$3:$B$1315, "&lt;=" &amp; DD$1, DataRegularSeason20242025!$E$3:$E$1315, $A24)</f>
        <v>15</v>
      </c>
      <c r="DE24">
        <f>SUMIFS(DataRegularSeason20242025!$AA$3:$AA$1315,DataRegularSeason20242025!$B$3:$B$1315, "&lt;=" &amp; DE$1, DataRegularSeason20242025!$D$3:$D$1315, $A24)+SUMIFS(DataRegularSeason20242025!$AB$3:$AB$1315,DataRegularSeason20242025!$B$3:$B$1315, "&lt;=" &amp; DE$1, DataRegularSeason20242025!$E$3:$E$1315, $A24)</f>
        <v>15</v>
      </c>
      <c r="DF24">
        <f>SUMIFS(DataRegularSeason20242025!$AA$3:$AA$1315,DataRegularSeason20242025!$B$3:$B$1315, "&lt;=" &amp; DF$1, DataRegularSeason20242025!$D$3:$D$1315, $A24)+SUMIFS(DataRegularSeason20242025!$AB$3:$AB$1315,DataRegularSeason20242025!$B$3:$B$1315, "&lt;=" &amp; DF$1, DataRegularSeason20242025!$E$3:$E$1315, $A24)</f>
        <v>15</v>
      </c>
      <c r="DG24">
        <f>SUMIFS(DataRegularSeason20242025!$AA$3:$AA$1315,DataRegularSeason20242025!$B$3:$B$1315, "&lt;=" &amp; DG$1, DataRegularSeason20242025!$D$3:$D$1315, $A24)+SUMIFS(DataRegularSeason20242025!$AB$3:$AB$1315,DataRegularSeason20242025!$B$3:$B$1315, "&lt;=" &amp; DG$1, DataRegularSeason20242025!$E$3:$E$1315, $A24)</f>
        <v>15</v>
      </c>
      <c r="DH24">
        <f>SUMIFS(DataRegularSeason20242025!$AA$3:$AA$1315,DataRegularSeason20242025!$B$3:$B$1315, "&lt;=" &amp; DH$1, DataRegularSeason20242025!$D$3:$D$1315, $A24)+SUMIFS(DataRegularSeason20242025!$AB$3:$AB$1315,DataRegularSeason20242025!$B$3:$B$1315, "&lt;=" &amp; DH$1, DataRegularSeason20242025!$E$3:$E$1315, $A24)</f>
        <v>15</v>
      </c>
      <c r="DI24">
        <f>SUMIFS(DataRegularSeason20242025!$AA$3:$AA$1315,DataRegularSeason20242025!$B$3:$B$1315, "&lt;=" &amp; DI$1, DataRegularSeason20242025!$D$3:$D$1315, $A24)+SUMIFS(DataRegularSeason20242025!$AB$3:$AB$1315,DataRegularSeason20242025!$B$3:$B$1315, "&lt;=" &amp; DI$1, DataRegularSeason20242025!$E$3:$E$1315, $A24)</f>
        <v>15</v>
      </c>
      <c r="DJ24">
        <f>SUMIFS(DataRegularSeason20242025!$AA$3:$AA$1315,DataRegularSeason20242025!$B$3:$B$1315, "&lt;=" &amp; DJ$1, DataRegularSeason20242025!$D$3:$D$1315, $A24)+SUMIFS(DataRegularSeason20242025!$AB$3:$AB$1315,DataRegularSeason20242025!$B$3:$B$1315, "&lt;=" &amp; DJ$1, DataRegularSeason20242025!$E$3:$E$1315, $A24)</f>
        <v>15</v>
      </c>
      <c r="DK24">
        <f>SUMIFS(DataRegularSeason20242025!$AA$3:$AA$1315,DataRegularSeason20242025!$B$3:$B$1315, "&lt;=" &amp; DK$1, DataRegularSeason20242025!$D$3:$D$1315, $A24)+SUMIFS(DataRegularSeason20242025!$AB$3:$AB$1315,DataRegularSeason20242025!$B$3:$B$1315, "&lt;=" &amp; DK$1, DataRegularSeason20242025!$E$3:$E$1315, $A24)</f>
        <v>15</v>
      </c>
      <c r="DL24">
        <f>SUMIFS(DataRegularSeason20242025!$AA$3:$AA$1315,DataRegularSeason20242025!$B$3:$B$1315, "&lt;=" &amp; DL$1, DataRegularSeason20242025!$D$3:$D$1315, $A24)+SUMIFS(DataRegularSeason20242025!$AB$3:$AB$1315,DataRegularSeason20242025!$B$3:$B$1315, "&lt;=" &amp; DL$1, DataRegularSeason20242025!$E$3:$E$1315, $A24)</f>
        <v>15</v>
      </c>
      <c r="DM24">
        <f>SUMIFS(DataRegularSeason20242025!$AA$3:$AA$1315,DataRegularSeason20242025!$B$3:$B$1315, "&lt;=" &amp; DM$1, DataRegularSeason20242025!$D$3:$D$1315, $A24)+SUMIFS(DataRegularSeason20242025!$AB$3:$AB$1315,DataRegularSeason20242025!$B$3:$B$1315, "&lt;=" &amp; DM$1, DataRegularSeason20242025!$E$3:$E$1315, $A24)</f>
        <v>15</v>
      </c>
      <c r="DN24">
        <f>SUMIFS(DataRegularSeason20242025!$AA$3:$AA$1315,DataRegularSeason20242025!$B$3:$B$1315, "&lt;=" &amp; DN$1, DataRegularSeason20242025!$D$3:$D$1315, $A24)+SUMIFS(DataRegularSeason20242025!$AB$3:$AB$1315,DataRegularSeason20242025!$B$3:$B$1315, "&lt;=" &amp; DN$1, DataRegularSeason20242025!$E$3:$E$1315, $A24)</f>
        <v>15</v>
      </c>
      <c r="DO24">
        <f>SUMIFS(DataRegularSeason20242025!$AA$3:$AA$1315,DataRegularSeason20242025!$B$3:$B$1315, "&lt;=" &amp; DO$1, DataRegularSeason20242025!$D$3:$D$1315, $A24)+SUMIFS(DataRegularSeason20242025!$AB$3:$AB$1315,DataRegularSeason20242025!$B$3:$B$1315, "&lt;=" &amp; DO$1, DataRegularSeason20242025!$E$3:$E$1315, $A24)</f>
        <v>15</v>
      </c>
      <c r="DP24">
        <f>SUMIFS(DataRegularSeason20242025!$AA$3:$AA$1315,DataRegularSeason20242025!$B$3:$B$1315, "&lt;=" &amp; DP$1, DataRegularSeason20242025!$D$3:$D$1315, $A24)+SUMIFS(DataRegularSeason20242025!$AB$3:$AB$1315,DataRegularSeason20242025!$B$3:$B$1315, "&lt;=" &amp; DP$1, DataRegularSeason20242025!$E$3:$E$1315, $A24)</f>
        <v>15</v>
      </c>
      <c r="DQ24">
        <f>SUMIFS(DataRegularSeason20242025!$AA$3:$AA$1315,DataRegularSeason20242025!$B$3:$B$1315, "&lt;=" &amp; DQ$1, DataRegularSeason20242025!$D$3:$D$1315, $A24)+SUMIFS(DataRegularSeason20242025!$AB$3:$AB$1315,DataRegularSeason20242025!$B$3:$B$1315, "&lt;=" &amp; DQ$1, DataRegularSeason20242025!$E$3:$E$1315, $A24)</f>
        <v>15</v>
      </c>
      <c r="DR24">
        <f>SUMIFS(DataRegularSeason20242025!$AA$3:$AA$1315,DataRegularSeason20242025!$B$3:$B$1315, "&lt;=" &amp; DR$1, DataRegularSeason20242025!$D$3:$D$1315, $A24)+SUMIFS(DataRegularSeason20242025!$AB$3:$AB$1315,DataRegularSeason20242025!$B$3:$B$1315, "&lt;=" &amp; DR$1, DataRegularSeason20242025!$E$3:$E$1315, $A24)</f>
        <v>15</v>
      </c>
      <c r="DS24">
        <f>SUMIFS(DataRegularSeason20242025!$AA$3:$AA$1315,DataRegularSeason20242025!$B$3:$B$1315, "&lt;=" &amp; DS$1, DataRegularSeason20242025!$D$3:$D$1315, $A24)+SUMIFS(DataRegularSeason20242025!$AB$3:$AB$1315,DataRegularSeason20242025!$B$3:$B$1315, "&lt;=" &amp; DS$1, DataRegularSeason20242025!$E$3:$E$1315, $A24)</f>
        <v>15</v>
      </c>
      <c r="DT24">
        <f>SUMIFS(DataRegularSeason20242025!$AA$3:$AA$1315,DataRegularSeason20242025!$B$3:$B$1315, "&lt;=" &amp; DT$1, DataRegularSeason20242025!$D$3:$D$1315, $A24)+SUMIFS(DataRegularSeason20242025!$AB$3:$AB$1315,DataRegularSeason20242025!$B$3:$B$1315, "&lt;=" &amp; DT$1, DataRegularSeason20242025!$E$3:$E$1315, $A24)</f>
        <v>15</v>
      </c>
      <c r="DU24">
        <f>SUMIFS(DataRegularSeason20242025!$AA$3:$AA$1315,DataRegularSeason20242025!$B$3:$B$1315, "&lt;=" &amp; DU$1, DataRegularSeason20242025!$D$3:$D$1315, $A24)+SUMIFS(DataRegularSeason20242025!$AB$3:$AB$1315,DataRegularSeason20242025!$B$3:$B$1315, "&lt;=" &amp; DU$1, DataRegularSeason20242025!$E$3:$E$1315, $A24)</f>
        <v>15</v>
      </c>
      <c r="DV24">
        <f>SUMIFS(DataRegularSeason20242025!$AA$3:$AA$1315,DataRegularSeason20242025!$B$3:$B$1315, "&lt;=" &amp; DV$1, DataRegularSeason20242025!$D$3:$D$1315, $A24)+SUMIFS(DataRegularSeason20242025!$AB$3:$AB$1315,DataRegularSeason20242025!$B$3:$B$1315, "&lt;=" &amp; DV$1, DataRegularSeason20242025!$E$3:$E$1315, $A24)</f>
        <v>15</v>
      </c>
      <c r="DW24">
        <f>SUMIFS(DataRegularSeason20242025!$AA$3:$AA$1315,DataRegularSeason20242025!$B$3:$B$1315, "&lt;=" &amp; DW$1, DataRegularSeason20242025!$D$3:$D$1315, $A24)+SUMIFS(DataRegularSeason20242025!$AB$3:$AB$1315,DataRegularSeason20242025!$B$3:$B$1315, "&lt;=" &amp; DW$1, DataRegularSeason20242025!$E$3:$E$1315, $A24)</f>
        <v>15</v>
      </c>
      <c r="DX24">
        <f>SUMIFS(DataRegularSeason20242025!$AA$3:$AA$1315,DataRegularSeason20242025!$B$3:$B$1315, "&lt;=" &amp; DX$1, DataRegularSeason20242025!$D$3:$D$1315, $A24)+SUMIFS(DataRegularSeason20242025!$AB$3:$AB$1315,DataRegularSeason20242025!$B$3:$B$1315, "&lt;=" &amp; DX$1, DataRegularSeason20242025!$E$3:$E$1315, $A24)</f>
        <v>15</v>
      </c>
      <c r="DY24">
        <f>SUMIFS(DataRegularSeason20242025!$AA$3:$AA$1315,DataRegularSeason20242025!$B$3:$B$1315, "&lt;=" &amp; DY$1, DataRegularSeason20242025!$D$3:$D$1315, $A24)+SUMIFS(DataRegularSeason20242025!$AB$3:$AB$1315,DataRegularSeason20242025!$B$3:$B$1315, "&lt;=" &amp; DY$1, DataRegularSeason20242025!$E$3:$E$1315, $A24)</f>
        <v>15</v>
      </c>
      <c r="DZ24">
        <f>SUMIFS(DataRegularSeason20242025!$AA$3:$AA$1315,DataRegularSeason20242025!$B$3:$B$1315, "&lt;=" &amp; DZ$1, DataRegularSeason20242025!$D$3:$D$1315, $A24)+SUMIFS(DataRegularSeason20242025!$AB$3:$AB$1315,DataRegularSeason20242025!$B$3:$B$1315, "&lt;=" &amp; DZ$1, DataRegularSeason20242025!$E$3:$E$1315, $A24)</f>
        <v>15</v>
      </c>
      <c r="EA24">
        <f>SUMIFS(DataRegularSeason20242025!$AA$3:$AA$1315,DataRegularSeason20242025!$B$3:$B$1315, "&lt;=" &amp; EA$1, DataRegularSeason20242025!$D$3:$D$1315, $A24)+SUMIFS(DataRegularSeason20242025!$AB$3:$AB$1315,DataRegularSeason20242025!$B$3:$B$1315, "&lt;=" &amp; EA$1, DataRegularSeason20242025!$E$3:$E$1315, $A24)</f>
        <v>15</v>
      </c>
      <c r="EB24">
        <f>SUMIFS(DataRegularSeason20242025!$AA$3:$AA$1315,DataRegularSeason20242025!$B$3:$B$1315, "&lt;=" &amp; EB$1, DataRegularSeason20242025!$D$3:$D$1315, $A24)+SUMIFS(DataRegularSeason20242025!$AB$3:$AB$1315,DataRegularSeason20242025!$B$3:$B$1315, "&lt;=" &amp; EB$1, DataRegularSeason20242025!$E$3:$E$1315, $A24)</f>
        <v>15</v>
      </c>
      <c r="EC24">
        <f>SUMIFS(DataRegularSeason20242025!$AA$3:$AA$1315,DataRegularSeason20242025!$B$3:$B$1315, "&lt;=" &amp; EC$1, DataRegularSeason20242025!$D$3:$D$1315, $A24)+SUMIFS(DataRegularSeason20242025!$AB$3:$AB$1315,DataRegularSeason20242025!$B$3:$B$1315, "&lt;=" &amp; EC$1, DataRegularSeason20242025!$E$3:$E$1315, $A24)</f>
        <v>15</v>
      </c>
      <c r="ED24">
        <f>SUMIFS(DataRegularSeason20242025!$AA$3:$AA$1315,DataRegularSeason20242025!$B$3:$B$1315, "&lt;=" &amp; ED$1, DataRegularSeason20242025!$D$3:$D$1315, $A24)+SUMIFS(DataRegularSeason20242025!$AB$3:$AB$1315,DataRegularSeason20242025!$B$3:$B$1315, "&lt;=" &amp; ED$1, DataRegularSeason20242025!$E$3:$E$1315, $A24)</f>
        <v>15</v>
      </c>
      <c r="EE24">
        <f>SUMIFS(DataRegularSeason20242025!$AA$3:$AA$1315,DataRegularSeason20242025!$B$3:$B$1315, "&lt;=" &amp; EE$1, DataRegularSeason20242025!$D$3:$D$1315, $A24)+SUMIFS(DataRegularSeason20242025!$AB$3:$AB$1315,DataRegularSeason20242025!$B$3:$B$1315, "&lt;=" &amp; EE$1, DataRegularSeason20242025!$E$3:$E$1315, $A24)</f>
        <v>15</v>
      </c>
      <c r="EF24">
        <f>SUMIFS(DataRegularSeason20242025!$AA$3:$AA$1315,DataRegularSeason20242025!$B$3:$B$1315, "&lt;=" &amp; EF$1, DataRegularSeason20242025!$D$3:$D$1315, $A24)+SUMIFS(DataRegularSeason20242025!$AB$3:$AB$1315,DataRegularSeason20242025!$B$3:$B$1315, "&lt;=" &amp; EF$1, DataRegularSeason20242025!$E$3:$E$1315, $A24)</f>
        <v>15</v>
      </c>
      <c r="EG24">
        <f>SUMIFS(DataRegularSeason20242025!$AA$3:$AA$1315,DataRegularSeason20242025!$B$3:$B$1315, "&lt;=" &amp; EG$1, DataRegularSeason20242025!$D$3:$D$1315, $A24)+SUMIFS(DataRegularSeason20242025!$AB$3:$AB$1315,DataRegularSeason20242025!$B$3:$B$1315, "&lt;=" &amp; EG$1, DataRegularSeason20242025!$E$3:$E$1315, $A24)</f>
        <v>15</v>
      </c>
      <c r="EH24">
        <f>SUMIFS(DataRegularSeason20242025!$AA$3:$AA$1315,DataRegularSeason20242025!$B$3:$B$1315, "&lt;=" &amp; EH$1, DataRegularSeason20242025!$D$3:$D$1315, $A24)+SUMIFS(DataRegularSeason20242025!$AB$3:$AB$1315,DataRegularSeason20242025!$B$3:$B$1315, "&lt;=" &amp; EH$1, DataRegularSeason20242025!$E$3:$E$1315, $A24)</f>
        <v>15</v>
      </c>
      <c r="EI24">
        <f>SUMIFS(DataRegularSeason20242025!$AA$3:$AA$1315,DataRegularSeason20242025!$B$3:$B$1315, "&lt;=" &amp; EI$1, DataRegularSeason20242025!$D$3:$D$1315, $A24)+SUMIFS(DataRegularSeason20242025!$AB$3:$AB$1315,DataRegularSeason20242025!$B$3:$B$1315, "&lt;=" &amp; EI$1, DataRegularSeason20242025!$E$3:$E$1315, $A24)</f>
        <v>15</v>
      </c>
      <c r="EJ24">
        <f>SUMIFS(DataRegularSeason20242025!$AA$3:$AA$1315,DataRegularSeason20242025!$B$3:$B$1315, "&lt;=" &amp; EJ$1, DataRegularSeason20242025!$D$3:$D$1315, $A24)+SUMIFS(DataRegularSeason20242025!$AB$3:$AB$1315,DataRegularSeason20242025!$B$3:$B$1315, "&lt;=" &amp; EJ$1, DataRegularSeason20242025!$E$3:$E$1315, $A24)</f>
        <v>15</v>
      </c>
      <c r="EK24">
        <f>SUMIFS(DataRegularSeason20242025!$AA$3:$AA$1315,DataRegularSeason20242025!$B$3:$B$1315, "&lt;=" &amp; EK$1, DataRegularSeason20242025!$D$3:$D$1315, $A24)+SUMIFS(DataRegularSeason20242025!$AB$3:$AB$1315,DataRegularSeason20242025!$B$3:$B$1315, "&lt;=" &amp; EK$1, DataRegularSeason20242025!$E$3:$E$1315, $A24)</f>
        <v>15</v>
      </c>
      <c r="EL24">
        <f>SUMIFS(DataRegularSeason20242025!$AA$3:$AA$1315,DataRegularSeason20242025!$B$3:$B$1315, "&lt;=" &amp; EL$1, DataRegularSeason20242025!$D$3:$D$1315, $A24)+SUMIFS(DataRegularSeason20242025!$AB$3:$AB$1315,DataRegularSeason20242025!$B$3:$B$1315, "&lt;=" &amp; EL$1, DataRegularSeason20242025!$E$3:$E$1315, $A24)</f>
        <v>15</v>
      </c>
      <c r="EM24">
        <f>SUMIFS(DataRegularSeason20242025!$AA$3:$AA$1315,DataRegularSeason20242025!$B$3:$B$1315, "&lt;=" &amp; EM$1, DataRegularSeason20242025!$D$3:$D$1315, $A24)+SUMIFS(DataRegularSeason20242025!$AB$3:$AB$1315,DataRegularSeason20242025!$B$3:$B$1315, "&lt;=" &amp; EM$1, DataRegularSeason20242025!$E$3:$E$1315, $A24)</f>
        <v>15</v>
      </c>
      <c r="EN24">
        <f>SUMIFS(DataRegularSeason20242025!$AA$3:$AA$1315,DataRegularSeason20242025!$B$3:$B$1315, "&lt;=" &amp; EN$1, DataRegularSeason20242025!$D$3:$D$1315, $A24)+SUMIFS(DataRegularSeason20242025!$AB$3:$AB$1315,DataRegularSeason20242025!$B$3:$B$1315, "&lt;=" &amp; EN$1, DataRegularSeason20242025!$E$3:$E$1315, $A24)</f>
        <v>15</v>
      </c>
      <c r="EO24">
        <f>SUMIFS(DataRegularSeason20242025!$AA$3:$AA$1315,DataRegularSeason20242025!$B$3:$B$1315, "&lt;=" &amp; EO$1, DataRegularSeason20242025!$D$3:$D$1315, $A24)+SUMIFS(DataRegularSeason20242025!$AB$3:$AB$1315,DataRegularSeason20242025!$B$3:$B$1315, "&lt;=" &amp; EO$1, DataRegularSeason20242025!$E$3:$E$1315, $A24)</f>
        <v>15</v>
      </c>
      <c r="EP24">
        <f>SUMIFS(DataRegularSeason20242025!$AA$3:$AA$1315,DataRegularSeason20242025!$B$3:$B$1315, "&lt;=" &amp; EP$1, DataRegularSeason20242025!$D$3:$D$1315, $A24)+SUMIFS(DataRegularSeason20242025!$AB$3:$AB$1315,DataRegularSeason20242025!$B$3:$B$1315, "&lt;=" &amp; EP$1, DataRegularSeason20242025!$E$3:$E$1315, $A24)</f>
        <v>15</v>
      </c>
      <c r="EQ24">
        <f>SUMIFS(DataRegularSeason20242025!$AA$3:$AA$1315,DataRegularSeason20242025!$B$3:$B$1315, "&lt;=" &amp; EQ$1, DataRegularSeason20242025!$D$3:$D$1315, $A24)+SUMIFS(DataRegularSeason20242025!$AB$3:$AB$1315,DataRegularSeason20242025!$B$3:$B$1315, "&lt;=" &amp; EQ$1, DataRegularSeason20242025!$E$3:$E$1315, $A24)</f>
        <v>15</v>
      </c>
      <c r="ER24">
        <f>SUMIFS(DataRegularSeason20242025!$AA$3:$AA$1315,DataRegularSeason20242025!$B$3:$B$1315, "&lt;=" &amp; ER$1, DataRegularSeason20242025!$D$3:$D$1315, $A24)+SUMIFS(DataRegularSeason20242025!$AB$3:$AB$1315,DataRegularSeason20242025!$B$3:$B$1315, "&lt;=" &amp; ER$1, DataRegularSeason20242025!$E$3:$E$1315, $A24)</f>
        <v>15</v>
      </c>
      <c r="ES24">
        <f>SUMIFS(DataRegularSeason20242025!$AA$3:$AA$1315,DataRegularSeason20242025!$B$3:$B$1315, "&lt;=" &amp; ES$1, DataRegularSeason20242025!$D$3:$D$1315, $A24)+SUMIFS(DataRegularSeason20242025!$AB$3:$AB$1315,DataRegularSeason20242025!$B$3:$B$1315, "&lt;=" &amp; ES$1, DataRegularSeason20242025!$E$3:$E$1315, $A24)</f>
        <v>15</v>
      </c>
      <c r="ET24">
        <f>SUMIFS(DataRegularSeason20242025!$AA$3:$AA$1315,DataRegularSeason20242025!$B$3:$B$1315, "&lt;=" &amp; ET$1, DataRegularSeason20242025!$D$3:$D$1315, $A24)+SUMIFS(DataRegularSeason20242025!$AB$3:$AB$1315,DataRegularSeason20242025!$B$3:$B$1315, "&lt;=" &amp; ET$1, DataRegularSeason20242025!$E$3:$E$1315, $A24)</f>
        <v>15</v>
      </c>
      <c r="EU24">
        <f>SUMIFS(DataRegularSeason20242025!$AA$3:$AA$1315,DataRegularSeason20242025!$B$3:$B$1315, "&lt;=" &amp; EU$1, DataRegularSeason20242025!$D$3:$D$1315, $A24)+SUMIFS(DataRegularSeason20242025!$AB$3:$AB$1315,DataRegularSeason20242025!$B$3:$B$1315, "&lt;=" &amp; EU$1, DataRegularSeason20242025!$E$3:$E$1315, $A24)</f>
        <v>15</v>
      </c>
      <c r="EV24">
        <f>SUMIFS(DataRegularSeason20242025!$AA$3:$AA$1315,DataRegularSeason20242025!$B$3:$B$1315, "&lt;=" &amp; EV$1, DataRegularSeason20242025!$D$3:$D$1315, $A24)+SUMIFS(DataRegularSeason20242025!$AB$3:$AB$1315,DataRegularSeason20242025!$B$3:$B$1315, "&lt;=" &amp; EV$1, DataRegularSeason20242025!$E$3:$E$1315, $A24)</f>
        <v>15</v>
      </c>
      <c r="EW24">
        <f>SUMIFS(DataRegularSeason20242025!$AA$3:$AA$1315,DataRegularSeason20242025!$B$3:$B$1315, "&lt;=" &amp; EW$1, DataRegularSeason20242025!$D$3:$D$1315, $A24)+SUMIFS(DataRegularSeason20242025!$AB$3:$AB$1315,DataRegularSeason20242025!$B$3:$B$1315, "&lt;=" &amp; EW$1, DataRegularSeason20242025!$E$3:$E$1315, $A24)</f>
        <v>15</v>
      </c>
      <c r="EX24">
        <f>SUMIFS(DataRegularSeason20242025!$AA$3:$AA$1315,DataRegularSeason20242025!$B$3:$B$1315, "&lt;=" &amp; EX$1, DataRegularSeason20242025!$D$3:$D$1315, $A24)+SUMIFS(DataRegularSeason20242025!$AB$3:$AB$1315,DataRegularSeason20242025!$B$3:$B$1315, "&lt;=" &amp; EX$1, DataRegularSeason20242025!$E$3:$E$1315, $A24)</f>
        <v>15</v>
      </c>
      <c r="EY24">
        <f>SUMIFS(DataRegularSeason20242025!$AA$3:$AA$1315,DataRegularSeason20242025!$B$3:$B$1315, "&lt;=" &amp; EY$1, DataRegularSeason20242025!$D$3:$D$1315, $A24)+SUMIFS(DataRegularSeason20242025!$AB$3:$AB$1315,DataRegularSeason20242025!$B$3:$B$1315, "&lt;=" &amp; EY$1, DataRegularSeason20242025!$E$3:$E$1315, $A24)</f>
        <v>15</v>
      </c>
      <c r="EZ24">
        <f>SUMIFS(DataRegularSeason20242025!$AA$3:$AA$1315,DataRegularSeason20242025!$B$3:$B$1315, "&lt;=" &amp; EZ$1, DataRegularSeason20242025!$D$3:$D$1315, $A24)+SUMIFS(DataRegularSeason20242025!$AB$3:$AB$1315,DataRegularSeason20242025!$B$3:$B$1315, "&lt;=" &amp; EZ$1, DataRegularSeason20242025!$E$3:$E$1315, $A24)</f>
        <v>15</v>
      </c>
      <c r="FA24">
        <f>SUMIFS(DataRegularSeason20242025!$AA$3:$AA$1315,DataRegularSeason20242025!$B$3:$B$1315, "&lt;=" &amp; FA$1, DataRegularSeason20242025!$D$3:$D$1315, $A24)+SUMIFS(DataRegularSeason20242025!$AB$3:$AB$1315,DataRegularSeason20242025!$B$3:$B$1315, "&lt;=" &amp; FA$1, DataRegularSeason20242025!$E$3:$E$1315, $A24)</f>
        <v>15</v>
      </c>
      <c r="FB24">
        <f>SUMIFS(DataRegularSeason20242025!$AA$3:$AA$1315,DataRegularSeason20242025!$B$3:$B$1315, "&lt;=" &amp; FB$1, DataRegularSeason20242025!$D$3:$D$1315, $A24)+SUMIFS(DataRegularSeason20242025!$AB$3:$AB$1315,DataRegularSeason20242025!$B$3:$B$1315, "&lt;=" &amp; FB$1, DataRegularSeason20242025!$E$3:$E$1315, $A24)</f>
        <v>15</v>
      </c>
      <c r="FC24">
        <f>SUMIFS(DataRegularSeason20242025!$AA$3:$AA$1315,DataRegularSeason20242025!$B$3:$B$1315, "&lt;=" &amp; FC$1, DataRegularSeason20242025!$D$3:$D$1315, $A24)+SUMIFS(DataRegularSeason20242025!$AB$3:$AB$1315,DataRegularSeason20242025!$B$3:$B$1315, "&lt;=" &amp; FC$1, DataRegularSeason20242025!$E$3:$E$1315, $A24)</f>
        <v>15</v>
      </c>
      <c r="FD24">
        <f>SUMIFS(DataRegularSeason20242025!$AA$3:$AA$1315,DataRegularSeason20242025!$B$3:$B$1315, "&lt;=" &amp; FD$1, DataRegularSeason20242025!$D$3:$D$1315, $A24)+SUMIFS(DataRegularSeason20242025!$AB$3:$AB$1315,DataRegularSeason20242025!$B$3:$B$1315, "&lt;=" &amp; FD$1, DataRegularSeason20242025!$E$3:$E$1315, $A24)</f>
        <v>15</v>
      </c>
      <c r="FE24">
        <f>SUMIFS(DataRegularSeason20242025!$AA$3:$AA$1315,DataRegularSeason20242025!$B$3:$B$1315, "&lt;=" &amp; FE$1, DataRegularSeason20242025!$D$3:$D$1315, $A24)+SUMIFS(DataRegularSeason20242025!$AB$3:$AB$1315,DataRegularSeason20242025!$B$3:$B$1315, "&lt;=" &amp; FE$1, DataRegularSeason20242025!$E$3:$E$1315, $A24)</f>
        <v>15</v>
      </c>
      <c r="FF24">
        <f>SUMIFS(DataRegularSeason20242025!$AA$3:$AA$1315,DataRegularSeason20242025!$B$3:$B$1315, "&lt;=" &amp; FF$1, DataRegularSeason20242025!$D$3:$D$1315, $A24)+SUMIFS(DataRegularSeason20242025!$AB$3:$AB$1315,DataRegularSeason20242025!$B$3:$B$1315, "&lt;=" &amp; FF$1, DataRegularSeason20242025!$E$3:$E$1315, $A24)</f>
        <v>15</v>
      </c>
      <c r="FG24">
        <f>SUMIFS(DataRegularSeason20242025!$AA$3:$AA$1315,DataRegularSeason20242025!$B$3:$B$1315, "&lt;=" &amp; FG$1, DataRegularSeason20242025!$D$3:$D$1315, $A24)+SUMIFS(DataRegularSeason20242025!$AB$3:$AB$1315,DataRegularSeason20242025!$B$3:$B$1315, "&lt;=" &amp; FG$1, DataRegularSeason20242025!$E$3:$E$1315, $A24)</f>
        <v>15</v>
      </c>
      <c r="FH24">
        <f>SUMIFS(DataRegularSeason20242025!$AA$3:$AA$1315,DataRegularSeason20242025!$B$3:$B$1315, "&lt;=" &amp; FH$1, DataRegularSeason20242025!$D$3:$D$1315, $A24)+SUMIFS(DataRegularSeason20242025!$AB$3:$AB$1315,DataRegularSeason20242025!$B$3:$B$1315, "&lt;=" &amp; FH$1, DataRegularSeason20242025!$E$3:$E$1315, $A24)</f>
        <v>15</v>
      </c>
      <c r="FI24">
        <f>SUMIFS(DataRegularSeason20242025!$AA$3:$AA$1315,DataRegularSeason20242025!$B$3:$B$1315, "&lt;=" &amp; FI$1, DataRegularSeason20242025!$D$3:$D$1315, $A24)+SUMIFS(DataRegularSeason20242025!$AB$3:$AB$1315,DataRegularSeason20242025!$B$3:$B$1315, "&lt;=" &amp; FI$1, DataRegularSeason20242025!$E$3:$E$1315, $A24)</f>
        <v>15</v>
      </c>
      <c r="FJ24">
        <f>SUMIFS(DataRegularSeason20242025!$AA$3:$AA$1315,DataRegularSeason20242025!$B$3:$B$1315, "&lt;=" &amp; FJ$1, DataRegularSeason20242025!$D$3:$D$1315, $A24)+SUMIFS(DataRegularSeason20242025!$AB$3:$AB$1315,DataRegularSeason20242025!$B$3:$B$1315, "&lt;=" &amp; FJ$1, DataRegularSeason20242025!$E$3:$E$1315, $A24)</f>
        <v>15</v>
      </c>
      <c r="FK24">
        <f>SUMIFS(DataRegularSeason20242025!$AA$3:$AA$1315,DataRegularSeason20242025!$B$3:$B$1315, "&lt;=" &amp; FK$1, DataRegularSeason20242025!$D$3:$D$1315, $A24)+SUMIFS(DataRegularSeason20242025!$AB$3:$AB$1315,DataRegularSeason20242025!$B$3:$B$1315, "&lt;=" &amp; FK$1, DataRegularSeason20242025!$E$3:$E$1315, $A24)</f>
        <v>15</v>
      </c>
      <c r="FL24">
        <f>SUMIFS(DataRegularSeason20242025!$AA$3:$AA$1315,DataRegularSeason20242025!$B$3:$B$1315, "&lt;=" &amp; FL$1, DataRegularSeason20242025!$D$3:$D$1315, $A24)+SUMIFS(DataRegularSeason20242025!$AB$3:$AB$1315,DataRegularSeason20242025!$B$3:$B$1315, "&lt;=" &amp; FL$1, DataRegularSeason20242025!$E$3:$E$1315, $A24)</f>
        <v>15</v>
      </c>
      <c r="FM24">
        <f>SUMIFS(DataRegularSeason20242025!$AA$3:$AA$1315,DataRegularSeason20242025!$B$3:$B$1315, "&lt;=" &amp; FM$1, DataRegularSeason20242025!$D$3:$D$1315, $A24)+SUMIFS(DataRegularSeason20242025!$AB$3:$AB$1315,DataRegularSeason20242025!$B$3:$B$1315, "&lt;=" &amp; FM$1, DataRegularSeason20242025!$E$3:$E$1315, $A24)</f>
        <v>15</v>
      </c>
      <c r="FN24">
        <f>SUMIFS(DataRegularSeason20242025!$AA$3:$AA$1315,DataRegularSeason20242025!$B$3:$B$1315, "&lt;=" &amp; FN$1, DataRegularSeason20242025!$D$3:$D$1315, $A24)+SUMIFS(DataRegularSeason20242025!$AB$3:$AB$1315,DataRegularSeason20242025!$B$3:$B$1315, "&lt;=" &amp; FN$1, DataRegularSeason20242025!$E$3:$E$1315, $A24)</f>
        <v>15</v>
      </c>
      <c r="FO24">
        <f>SUMIFS(DataRegularSeason20242025!$AA$3:$AA$1315,DataRegularSeason20242025!$B$3:$B$1315, "&lt;=" &amp; FO$1, DataRegularSeason20242025!$D$3:$D$1315, $A24)+SUMIFS(DataRegularSeason20242025!$AB$3:$AB$1315,DataRegularSeason20242025!$B$3:$B$1315, "&lt;=" &amp; FO$1, DataRegularSeason20242025!$E$3:$E$1315, $A24)</f>
        <v>15</v>
      </c>
      <c r="FP24">
        <f>SUMIFS(DataRegularSeason20242025!$AA$3:$AA$1315,DataRegularSeason20242025!$B$3:$B$1315, "&lt;=" &amp; FP$1, DataRegularSeason20242025!$D$3:$D$1315, $A24)+SUMIFS(DataRegularSeason20242025!$AB$3:$AB$1315,DataRegularSeason20242025!$B$3:$B$1315, "&lt;=" &amp; FP$1, DataRegularSeason20242025!$E$3:$E$1315, $A24)</f>
        <v>15</v>
      </c>
      <c r="FQ24">
        <f>SUMIFS(DataRegularSeason20242025!$AA$3:$AA$1315,DataRegularSeason20242025!$B$3:$B$1315, "&lt;=" &amp; FQ$1, DataRegularSeason20242025!$D$3:$D$1315, $A24)+SUMIFS(DataRegularSeason20242025!$AB$3:$AB$1315,DataRegularSeason20242025!$B$3:$B$1315, "&lt;=" &amp; FQ$1, DataRegularSeason20242025!$E$3:$E$1315, $A24)</f>
        <v>15</v>
      </c>
      <c r="FR24">
        <f>SUMIFS(DataRegularSeason20242025!$AA$3:$AA$1315,DataRegularSeason20242025!$B$3:$B$1315, "&lt;=" &amp; FR$1, DataRegularSeason20242025!$D$3:$D$1315, $A24)+SUMIFS(DataRegularSeason20242025!$AB$3:$AB$1315,DataRegularSeason20242025!$B$3:$B$1315, "&lt;=" &amp; FR$1, DataRegularSeason20242025!$E$3:$E$1315, $A24)</f>
        <v>15</v>
      </c>
      <c r="FS24">
        <f>SUMIFS(DataRegularSeason20242025!$AA$3:$AA$1315,DataRegularSeason20242025!$B$3:$B$1315, "&lt;=" &amp; FS$1, DataRegularSeason20242025!$D$3:$D$1315, $A24)+SUMIFS(DataRegularSeason20242025!$AB$3:$AB$1315,DataRegularSeason20242025!$B$3:$B$1315, "&lt;=" &amp; FS$1, DataRegularSeason20242025!$E$3:$E$1315, $A24)</f>
        <v>15</v>
      </c>
      <c r="FT24">
        <f>SUMIFS(DataRegularSeason20242025!$AA$3:$AA$1315,DataRegularSeason20242025!$B$3:$B$1315, "&lt;=" &amp; FT$1, DataRegularSeason20242025!$D$3:$D$1315, $A24)+SUMIFS(DataRegularSeason20242025!$AB$3:$AB$1315,DataRegularSeason20242025!$B$3:$B$1315, "&lt;=" &amp; FT$1, DataRegularSeason20242025!$E$3:$E$1315, $A24)</f>
        <v>15</v>
      </c>
      <c r="FU24">
        <f>SUMIFS(DataRegularSeason20242025!$AA$3:$AA$1315,DataRegularSeason20242025!$B$3:$B$1315, "&lt;=" &amp; FU$1, DataRegularSeason20242025!$D$3:$D$1315, $A24)+SUMIFS(DataRegularSeason20242025!$AB$3:$AB$1315,DataRegularSeason20242025!$B$3:$B$1315, "&lt;=" &amp; FU$1, DataRegularSeason20242025!$E$3:$E$1315, $A24)</f>
        <v>15</v>
      </c>
      <c r="FV24">
        <f>SUMIFS(DataRegularSeason20242025!$AA$3:$AA$1315,DataRegularSeason20242025!$B$3:$B$1315, "&lt;=" &amp; FV$1, DataRegularSeason20242025!$D$3:$D$1315, $A24)+SUMIFS(DataRegularSeason20242025!$AB$3:$AB$1315,DataRegularSeason20242025!$B$3:$B$1315, "&lt;=" &amp; FV$1, DataRegularSeason20242025!$E$3:$E$1315, $A24)</f>
        <v>15</v>
      </c>
      <c r="FW24">
        <f>SUMIFS(DataRegularSeason20242025!$AA$3:$AA$1315,DataRegularSeason20242025!$B$3:$B$1315, "&lt;=" &amp; FW$1, DataRegularSeason20242025!$D$3:$D$1315, $A24)+SUMIFS(DataRegularSeason20242025!$AB$3:$AB$1315,DataRegularSeason20242025!$B$3:$B$1315, "&lt;=" &amp; FW$1, DataRegularSeason20242025!$E$3:$E$1315, $A24)</f>
        <v>15</v>
      </c>
      <c r="FX24">
        <f>SUMIFS(DataRegularSeason20242025!$AA$3:$AA$1315,DataRegularSeason20242025!$B$3:$B$1315, "&lt;=" &amp; FX$1, DataRegularSeason20242025!$D$3:$D$1315, $A24)+SUMIFS(DataRegularSeason20242025!$AB$3:$AB$1315,DataRegularSeason20242025!$B$3:$B$1315, "&lt;=" &amp; FX$1, DataRegularSeason20242025!$E$3:$E$1315, $A24)</f>
        <v>15</v>
      </c>
      <c r="FY24">
        <f>SUMIFS(DataRegularSeason20242025!$AA$3:$AA$1315,DataRegularSeason20242025!$B$3:$B$1315, "&lt;=" &amp; FY$1, DataRegularSeason20242025!$D$3:$D$1315, $A24)+SUMIFS(DataRegularSeason20242025!$AB$3:$AB$1315,DataRegularSeason20242025!$B$3:$B$1315, "&lt;=" &amp; FY$1, DataRegularSeason20242025!$E$3:$E$1315, $A24)</f>
        <v>15</v>
      </c>
      <c r="FZ24">
        <f>SUMIFS(DataRegularSeason20242025!$AA$3:$AA$1315,DataRegularSeason20242025!$B$3:$B$1315, "&lt;=" &amp; FZ$1, DataRegularSeason20242025!$D$3:$D$1315, $A24)+SUMIFS(DataRegularSeason20242025!$AB$3:$AB$1315,DataRegularSeason20242025!$B$3:$B$1315, "&lt;=" &amp; FZ$1, DataRegularSeason20242025!$E$3:$E$1315, $A24)</f>
        <v>15</v>
      </c>
      <c r="GA24">
        <f>SUMIFS(DataRegularSeason20242025!$AA$3:$AA$1315,DataRegularSeason20242025!$B$3:$B$1315, "&lt;=" &amp; GA$1, DataRegularSeason20242025!$D$3:$D$1315, $A24)+SUMIFS(DataRegularSeason20242025!$AB$3:$AB$1315,DataRegularSeason20242025!$B$3:$B$1315, "&lt;=" &amp; GA$1, DataRegularSeason20242025!$E$3:$E$1315, $A24)</f>
        <v>15</v>
      </c>
      <c r="GB24">
        <f>SUMIFS(DataRegularSeason20242025!$AA$3:$AA$1315,DataRegularSeason20242025!$B$3:$B$1315, "&lt;=" &amp; GB$1, DataRegularSeason20242025!$D$3:$D$1315, $A24)+SUMIFS(DataRegularSeason20242025!$AB$3:$AB$1315,DataRegularSeason20242025!$B$3:$B$1315, "&lt;=" &amp; GB$1, DataRegularSeason20242025!$E$3:$E$1315, $A24)</f>
        <v>15</v>
      </c>
      <c r="GC24">
        <f>SUMIFS(DataRegularSeason20242025!$AA$3:$AA$1315,DataRegularSeason20242025!$B$3:$B$1315, "&lt;=" &amp; GC$1, DataRegularSeason20242025!$D$3:$D$1315, $A24)+SUMIFS(DataRegularSeason20242025!$AB$3:$AB$1315,DataRegularSeason20242025!$B$3:$B$1315, "&lt;=" &amp; GC$1, DataRegularSeason20242025!$E$3:$E$1315, $A24)</f>
        <v>15</v>
      </c>
      <c r="GD24">
        <f>SUMIFS(DataRegularSeason20242025!$AA$3:$AA$1315,DataRegularSeason20242025!$B$3:$B$1315, "&lt;=" &amp; GD$1, DataRegularSeason20242025!$D$3:$D$1315, $A24)+SUMIFS(DataRegularSeason20242025!$AB$3:$AB$1315,DataRegularSeason20242025!$B$3:$B$1315, "&lt;=" &amp; GD$1, DataRegularSeason20242025!$E$3:$E$1315, $A24)</f>
        <v>15</v>
      </c>
      <c r="GE24">
        <f>SUMIFS(DataRegularSeason20242025!$AA$3:$AA$1315,DataRegularSeason20242025!$B$3:$B$1315, "&lt;=" &amp; GE$1, DataRegularSeason20242025!$D$3:$D$1315, $A24)+SUMIFS(DataRegularSeason20242025!$AB$3:$AB$1315,DataRegularSeason20242025!$B$3:$B$1315, "&lt;=" &amp; GE$1, DataRegularSeason20242025!$E$3:$E$1315, $A24)</f>
        <v>15</v>
      </c>
      <c r="GF24">
        <f>SUMIFS(DataRegularSeason20242025!$AA$3:$AA$1315,DataRegularSeason20242025!$B$3:$B$1315, "&lt;=" &amp; GF$1, DataRegularSeason20242025!$D$3:$D$1315, $A24)+SUMIFS(DataRegularSeason20242025!$AB$3:$AB$1315,DataRegularSeason20242025!$B$3:$B$1315, "&lt;=" &amp; GF$1, DataRegularSeason20242025!$E$3:$E$1315, $A24)</f>
        <v>15</v>
      </c>
      <c r="GG24">
        <f>SUMIFS(DataRegularSeason20242025!$AA$3:$AA$1315,DataRegularSeason20242025!$B$3:$B$1315, "&lt;=" &amp; GG$1, DataRegularSeason20242025!$D$3:$D$1315, $A24)+SUMIFS(DataRegularSeason20242025!$AB$3:$AB$1315,DataRegularSeason20242025!$B$3:$B$1315, "&lt;=" &amp; GG$1, DataRegularSeason20242025!$E$3:$E$1315, $A24)</f>
        <v>15</v>
      </c>
      <c r="GH24">
        <f>SUMIFS(DataRegularSeason20242025!$AA$3:$AA$1315,DataRegularSeason20242025!$B$3:$B$1315, "&lt;=" &amp; GH$1, DataRegularSeason20242025!$D$3:$D$1315, $A24)+SUMIFS(DataRegularSeason20242025!$AB$3:$AB$1315,DataRegularSeason20242025!$B$3:$B$1315, "&lt;=" &amp; GH$1, DataRegularSeason20242025!$E$3:$E$1315, $A24)</f>
        <v>15</v>
      </c>
      <c r="GI24">
        <f>SUMIFS(DataRegularSeason20242025!$AA$3:$AA$1315,DataRegularSeason20242025!$B$3:$B$1315, "&lt;=" &amp; GI$1, DataRegularSeason20242025!$D$3:$D$1315, $A24)+SUMIFS(DataRegularSeason20242025!$AB$3:$AB$1315,DataRegularSeason20242025!$B$3:$B$1315, "&lt;=" &amp; GI$1, DataRegularSeason20242025!$E$3:$E$1315, $A24)</f>
        <v>15</v>
      </c>
      <c r="GJ24">
        <f>SUMIFS(DataRegularSeason20242025!$AA$3:$AA$1315,DataRegularSeason20242025!$B$3:$B$1315, "&lt;=" &amp; GJ$1, DataRegularSeason20242025!$D$3:$D$1315, $A24)+SUMIFS(DataRegularSeason20242025!$AB$3:$AB$1315,DataRegularSeason20242025!$B$3:$B$1315, "&lt;=" &amp; GJ$1, DataRegularSeason20242025!$E$3:$E$1315, $A24)</f>
        <v>15</v>
      </c>
      <c r="GK24">
        <f>SUMIFS(DataRegularSeason20242025!$AA$3:$AA$1315,DataRegularSeason20242025!$B$3:$B$1315, "&lt;=" &amp; GK$1, DataRegularSeason20242025!$D$3:$D$1315, $A24)+SUMIFS(DataRegularSeason20242025!$AB$3:$AB$1315,DataRegularSeason20242025!$B$3:$B$1315, "&lt;=" &amp; GK$1, DataRegularSeason20242025!$E$3:$E$1315, $A24)</f>
        <v>15</v>
      </c>
      <c r="GL24">
        <f>SUMIFS(DataRegularSeason20242025!$AA$3:$AA$1315,DataRegularSeason20242025!$B$3:$B$1315, "&lt;=" &amp; GL$1, DataRegularSeason20242025!$D$3:$D$1315, $A24)+SUMIFS(DataRegularSeason20242025!$AB$3:$AB$1315,DataRegularSeason20242025!$B$3:$B$1315, "&lt;=" &amp; GL$1, DataRegularSeason20242025!$E$3:$E$1315, $A24)</f>
        <v>15</v>
      </c>
      <c r="GM24">
        <f>SUMIFS(DataRegularSeason20242025!$AA$3:$AA$1315,DataRegularSeason20242025!$B$3:$B$1315, "&lt;=" &amp; GM$1, DataRegularSeason20242025!$D$3:$D$1315, $A24)+SUMIFS(DataRegularSeason20242025!$AB$3:$AB$1315,DataRegularSeason20242025!$B$3:$B$1315, "&lt;=" &amp; GM$1, DataRegularSeason20242025!$E$3:$E$1315, $A24)</f>
        <v>15</v>
      </c>
      <c r="GN24">
        <f>SUMIFS(DataRegularSeason20242025!$AA$3:$AA$1315,DataRegularSeason20242025!$B$3:$B$1315, "&lt;=" &amp; GN$1, DataRegularSeason20242025!$D$3:$D$1315, $A24)+SUMIFS(DataRegularSeason20242025!$AB$3:$AB$1315,DataRegularSeason20242025!$B$3:$B$1315, "&lt;=" &amp; GN$1, DataRegularSeason20242025!$E$3:$E$1315, $A24)</f>
        <v>15</v>
      </c>
      <c r="GO24">
        <f>SUMIFS(DataRegularSeason20242025!$AA$3:$AA$1315,DataRegularSeason20242025!$B$3:$B$1315, "&lt;=" &amp; GO$1, DataRegularSeason20242025!$D$3:$D$1315, $A24)+SUMIFS(DataRegularSeason20242025!$AB$3:$AB$1315,DataRegularSeason20242025!$B$3:$B$1315, "&lt;=" &amp; GO$1, DataRegularSeason20242025!$E$3:$E$1315, $A24)</f>
        <v>15</v>
      </c>
      <c r="GP24">
        <f>SUMIFS(DataRegularSeason20242025!$AA$3:$AA$1315,DataRegularSeason20242025!$B$3:$B$1315, "&lt;=" &amp; GP$1, DataRegularSeason20242025!$D$3:$D$1315, $A24)+SUMIFS(DataRegularSeason20242025!$AB$3:$AB$1315,DataRegularSeason20242025!$B$3:$B$1315, "&lt;=" &amp; GP$1, DataRegularSeason20242025!$E$3:$E$1315, $A24)</f>
        <v>15</v>
      </c>
      <c r="GQ24">
        <f>SUMIFS(DataRegularSeason20242025!$AA$3:$AA$1315,DataRegularSeason20242025!$B$3:$B$1315, "&lt;=" &amp; GQ$1, DataRegularSeason20242025!$D$3:$D$1315, $A24)+SUMIFS(DataRegularSeason20242025!$AB$3:$AB$1315,DataRegularSeason20242025!$B$3:$B$1315, "&lt;=" &amp; GQ$1, DataRegularSeason20242025!$E$3:$E$1315, $A24)</f>
        <v>15</v>
      </c>
      <c r="GR24">
        <f>SUMIFS(DataRegularSeason20242025!$AA$3:$AA$1315,DataRegularSeason20242025!$B$3:$B$1315, "&lt;=" &amp; GR$1, DataRegularSeason20242025!$D$3:$D$1315, $A24)+SUMIFS(DataRegularSeason20242025!$AB$3:$AB$1315,DataRegularSeason20242025!$B$3:$B$1315, "&lt;=" &amp; GR$1, DataRegularSeason20242025!$E$3:$E$1315, $A24)</f>
        <v>15</v>
      </c>
      <c r="GS24">
        <f>SUMIFS(DataRegularSeason20242025!$AA$3:$AA$1315,DataRegularSeason20242025!$B$3:$B$1315, "&lt;=" &amp; GS$1, DataRegularSeason20242025!$D$3:$D$1315, $A24)+SUMIFS(DataRegularSeason20242025!$AB$3:$AB$1315,DataRegularSeason20242025!$B$3:$B$1315, "&lt;=" &amp; GS$1, DataRegularSeason20242025!$E$3:$E$1315, $A24)</f>
        <v>15</v>
      </c>
      <c r="GT24">
        <f>SUMIFS(DataRegularSeason20242025!$AA$3:$AA$1315,DataRegularSeason20242025!$B$3:$B$1315, "&lt;=" &amp; GT$1, DataRegularSeason20242025!$D$3:$D$1315, $A24)+SUMIFS(DataRegularSeason20242025!$AB$3:$AB$1315,DataRegularSeason20242025!$B$3:$B$1315, "&lt;=" &amp; GT$1, DataRegularSeason20242025!$E$3:$E$1315, $A24)</f>
        <v>15</v>
      </c>
      <c r="GU24">
        <f>SUMIFS(DataRegularSeason20242025!$AA$3:$AA$1315,DataRegularSeason20242025!$B$3:$B$1315, "&lt;=" &amp; GU$1, DataRegularSeason20242025!$D$3:$D$1315, $A24)+SUMIFS(DataRegularSeason20242025!$AB$3:$AB$1315,DataRegularSeason20242025!$B$3:$B$1315, "&lt;=" &amp; GU$1, DataRegularSeason20242025!$E$3:$E$1315, $A24)</f>
        <v>15</v>
      </c>
    </row>
    <row r="25" spans="1:203" x14ac:dyDescent="0.25">
      <c r="A25" t="s">
        <v>17</v>
      </c>
      <c r="B25" t="s">
        <v>97</v>
      </c>
      <c r="C25" t="s">
        <v>95</v>
      </c>
      <c r="D25">
        <f>SUMIFS(DataRegularSeason20242025!$AA$3:$AA$1315,DataRegularSeason20242025!$B$3:$B$1315, "&lt;=" &amp; D$1, DataRegularSeason20242025!$D$3:$D$1315, $A25)+SUMIFS(DataRegularSeason20242025!$AB$3:$AB$1315,DataRegularSeason20242025!$B$3:$B$1315, "&lt;=" &amp; D$1, DataRegularSeason20242025!$E$3:$E$1315, $A25)</f>
        <v>0</v>
      </c>
      <c r="E25">
        <f>SUMIFS(DataRegularSeason20242025!$AA$3:$AA$1315,DataRegularSeason20242025!$B$3:$B$1315, "&lt;=" &amp; E$1, DataRegularSeason20242025!$D$3:$D$1315, $A25)+SUMIFS(DataRegularSeason20242025!$AB$3:$AB$1315,DataRegularSeason20242025!$B$3:$B$1315, "&lt;=" &amp; E$1, DataRegularSeason20242025!$E$3:$E$1315, $A25)</f>
        <v>0</v>
      </c>
      <c r="F25">
        <f>SUMIFS(DataRegularSeason20242025!$AA$3:$AA$1315,DataRegularSeason20242025!$B$3:$B$1315, "&lt;=" &amp; F$1, DataRegularSeason20242025!$D$3:$D$1315, $A25)+SUMIFS(DataRegularSeason20242025!$AB$3:$AB$1315,DataRegularSeason20242025!$B$3:$B$1315, "&lt;=" &amp; F$1, DataRegularSeason20242025!$E$3:$E$1315, $A25)</f>
        <v>0</v>
      </c>
      <c r="G25">
        <f>SUMIFS(DataRegularSeason20242025!$AA$3:$AA$1315,DataRegularSeason20242025!$B$3:$B$1315, "&lt;=" &amp; G$1, DataRegularSeason20242025!$D$3:$D$1315, $A25)+SUMIFS(DataRegularSeason20242025!$AB$3:$AB$1315,DataRegularSeason20242025!$B$3:$B$1315, "&lt;=" &amp; G$1, DataRegularSeason20242025!$E$3:$E$1315, $A25)</f>
        <v>0</v>
      </c>
      <c r="H25">
        <f>SUMIFS(DataRegularSeason20242025!$AA$3:$AA$1315,DataRegularSeason20242025!$B$3:$B$1315, "&lt;=" &amp; H$1, DataRegularSeason20242025!$D$3:$D$1315, $A25)+SUMIFS(DataRegularSeason20242025!$AB$3:$AB$1315,DataRegularSeason20242025!$B$3:$B$1315, "&lt;=" &amp; H$1, DataRegularSeason20242025!$E$3:$E$1315, $A25)</f>
        <v>0</v>
      </c>
      <c r="I25">
        <f>SUMIFS(DataRegularSeason20242025!$AA$3:$AA$1315,DataRegularSeason20242025!$B$3:$B$1315, "&lt;=" &amp; I$1, DataRegularSeason20242025!$D$3:$D$1315, $A25)+SUMIFS(DataRegularSeason20242025!$AB$3:$AB$1315,DataRegularSeason20242025!$B$3:$B$1315, "&lt;=" &amp; I$1, DataRegularSeason20242025!$E$3:$E$1315, $A25)</f>
        <v>0</v>
      </c>
      <c r="J25">
        <f>SUMIFS(DataRegularSeason20242025!$AA$3:$AA$1315,DataRegularSeason20242025!$B$3:$B$1315, "&lt;=" &amp; J$1, DataRegularSeason20242025!$D$3:$D$1315, $A25)+SUMIFS(DataRegularSeason20242025!$AB$3:$AB$1315,DataRegularSeason20242025!$B$3:$B$1315, "&lt;=" &amp; J$1, DataRegularSeason20242025!$E$3:$E$1315, $A25)</f>
        <v>0</v>
      </c>
      <c r="K25">
        <f>SUMIFS(DataRegularSeason20242025!$AA$3:$AA$1315,DataRegularSeason20242025!$B$3:$B$1315, "&lt;=" &amp; K$1, DataRegularSeason20242025!$D$3:$D$1315, $A25)+SUMIFS(DataRegularSeason20242025!$AB$3:$AB$1315,DataRegularSeason20242025!$B$3:$B$1315, "&lt;=" &amp; K$1, DataRegularSeason20242025!$E$3:$E$1315, $A25)</f>
        <v>0</v>
      </c>
      <c r="L25">
        <f>SUMIFS(DataRegularSeason20242025!$AA$3:$AA$1315,DataRegularSeason20242025!$B$3:$B$1315, "&lt;=" &amp; L$1, DataRegularSeason20242025!$D$3:$D$1315, $A25)+SUMIFS(DataRegularSeason20242025!$AB$3:$AB$1315,DataRegularSeason20242025!$B$3:$B$1315, "&lt;=" &amp; L$1, DataRegularSeason20242025!$E$3:$E$1315, $A25)</f>
        <v>1</v>
      </c>
      <c r="M25">
        <f>SUMIFS(DataRegularSeason20242025!$AA$3:$AA$1315,DataRegularSeason20242025!$B$3:$B$1315, "&lt;=" &amp; M$1, DataRegularSeason20242025!$D$3:$D$1315, $A25)+SUMIFS(DataRegularSeason20242025!$AB$3:$AB$1315,DataRegularSeason20242025!$B$3:$B$1315, "&lt;=" &amp; M$1, DataRegularSeason20242025!$E$3:$E$1315, $A25)</f>
        <v>3</v>
      </c>
      <c r="N25">
        <f>SUMIFS(DataRegularSeason20242025!$AA$3:$AA$1315,DataRegularSeason20242025!$B$3:$B$1315, "&lt;=" &amp; N$1, DataRegularSeason20242025!$D$3:$D$1315, $A25)+SUMIFS(DataRegularSeason20242025!$AB$3:$AB$1315,DataRegularSeason20242025!$B$3:$B$1315, "&lt;=" &amp; N$1, DataRegularSeason20242025!$E$3:$E$1315, $A25)</f>
        <v>3</v>
      </c>
      <c r="O25">
        <f>SUMIFS(DataRegularSeason20242025!$AA$3:$AA$1315,DataRegularSeason20242025!$B$3:$B$1315, "&lt;=" &amp; O$1, DataRegularSeason20242025!$D$3:$D$1315, $A25)+SUMIFS(DataRegularSeason20242025!$AB$3:$AB$1315,DataRegularSeason20242025!$B$3:$B$1315, "&lt;=" &amp; O$1, DataRegularSeason20242025!$E$3:$E$1315, $A25)</f>
        <v>3</v>
      </c>
      <c r="P25">
        <f>SUMIFS(DataRegularSeason20242025!$AA$3:$AA$1315,DataRegularSeason20242025!$B$3:$B$1315, "&lt;=" &amp; P$1, DataRegularSeason20242025!$D$3:$D$1315, $A25)+SUMIFS(DataRegularSeason20242025!$AB$3:$AB$1315,DataRegularSeason20242025!$B$3:$B$1315, "&lt;=" &amp; P$1, DataRegularSeason20242025!$E$3:$E$1315, $A25)</f>
        <v>3</v>
      </c>
      <c r="Q25">
        <f>SUMIFS(DataRegularSeason20242025!$AA$3:$AA$1315,DataRegularSeason20242025!$B$3:$B$1315, "&lt;=" &amp; Q$1, DataRegularSeason20242025!$D$3:$D$1315, $A25)+SUMIFS(DataRegularSeason20242025!$AB$3:$AB$1315,DataRegularSeason20242025!$B$3:$B$1315, "&lt;=" &amp; Q$1, DataRegularSeason20242025!$E$3:$E$1315, $A25)</f>
        <v>3</v>
      </c>
      <c r="R25">
        <f>SUMIFS(DataRegularSeason20242025!$AA$3:$AA$1315,DataRegularSeason20242025!$B$3:$B$1315, "&lt;=" &amp; R$1, DataRegularSeason20242025!$D$3:$D$1315, $A25)+SUMIFS(DataRegularSeason20242025!$AB$3:$AB$1315,DataRegularSeason20242025!$B$3:$B$1315, "&lt;=" &amp; R$1, DataRegularSeason20242025!$E$3:$E$1315, $A25)</f>
        <v>5</v>
      </c>
      <c r="S25">
        <f>SUMIFS(DataRegularSeason20242025!$AA$3:$AA$1315,DataRegularSeason20242025!$B$3:$B$1315, "&lt;=" &amp; S$1, DataRegularSeason20242025!$D$3:$D$1315, $A25)+SUMIFS(DataRegularSeason20242025!$AB$3:$AB$1315,DataRegularSeason20242025!$B$3:$B$1315, "&lt;=" &amp; S$1, DataRegularSeason20242025!$E$3:$E$1315, $A25)</f>
        <v>5</v>
      </c>
      <c r="T25">
        <f>SUMIFS(DataRegularSeason20242025!$AA$3:$AA$1315,DataRegularSeason20242025!$B$3:$B$1315, "&lt;=" &amp; T$1, DataRegularSeason20242025!$D$3:$D$1315, $A25)+SUMIFS(DataRegularSeason20242025!$AB$3:$AB$1315,DataRegularSeason20242025!$B$3:$B$1315, "&lt;=" &amp; T$1, DataRegularSeason20242025!$E$3:$E$1315, $A25)</f>
        <v>5</v>
      </c>
      <c r="U25">
        <f>SUMIFS(DataRegularSeason20242025!$AA$3:$AA$1315,DataRegularSeason20242025!$B$3:$B$1315, "&lt;=" &amp; U$1, DataRegularSeason20242025!$D$3:$D$1315, $A25)+SUMIFS(DataRegularSeason20242025!$AB$3:$AB$1315,DataRegularSeason20242025!$B$3:$B$1315, "&lt;=" &amp; U$1, DataRegularSeason20242025!$E$3:$E$1315, $A25)</f>
        <v>5</v>
      </c>
      <c r="V25">
        <f>SUMIFS(DataRegularSeason20242025!$AA$3:$AA$1315,DataRegularSeason20242025!$B$3:$B$1315, "&lt;=" &amp; V$1, DataRegularSeason20242025!$D$3:$D$1315, $A25)+SUMIFS(DataRegularSeason20242025!$AB$3:$AB$1315,DataRegularSeason20242025!$B$3:$B$1315, "&lt;=" &amp; V$1, DataRegularSeason20242025!$E$3:$E$1315, $A25)</f>
        <v>5</v>
      </c>
      <c r="W25">
        <f>SUMIFS(DataRegularSeason20242025!$AA$3:$AA$1315,DataRegularSeason20242025!$B$3:$B$1315, "&lt;=" &amp; W$1, DataRegularSeason20242025!$D$3:$D$1315, $A25)+SUMIFS(DataRegularSeason20242025!$AB$3:$AB$1315,DataRegularSeason20242025!$B$3:$B$1315, "&lt;=" &amp; W$1, DataRegularSeason20242025!$E$3:$E$1315, $A25)</f>
        <v>5</v>
      </c>
      <c r="X25">
        <f>SUMIFS(DataRegularSeason20242025!$AA$3:$AA$1315,DataRegularSeason20242025!$B$3:$B$1315, "&lt;=" &amp; X$1, DataRegularSeason20242025!$D$3:$D$1315, $A25)+SUMIFS(DataRegularSeason20242025!$AB$3:$AB$1315,DataRegularSeason20242025!$B$3:$B$1315, "&lt;=" &amp; X$1, DataRegularSeason20242025!$E$3:$E$1315, $A25)</f>
        <v>5</v>
      </c>
      <c r="Y25">
        <f>SUMIFS(DataRegularSeason20242025!$AA$3:$AA$1315,DataRegularSeason20242025!$B$3:$B$1315, "&lt;=" &amp; Y$1, DataRegularSeason20242025!$D$3:$D$1315, $A25)+SUMIFS(DataRegularSeason20242025!$AB$3:$AB$1315,DataRegularSeason20242025!$B$3:$B$1315, "&lt;=" &amp; Y$1, DataRegularSeason20242025!$E$3:$E$1315, $A25)</f>
        <v>5</v>
      </c>
      <c r="Z25">
        <f>SUMIFS(DataRegularSeason20242025!$AA$3:$AA$1315,DataRegularSeason20242025!$B$3:$B$1315, "&lt;=" &amp; Z$1, DataRegularSeason20242025!$D$3:$D$1315, $A25)+SUMIFS(DataRegularSeason20242025!$AB$3:$AB$1315,DataRegularSeason20242025!$B$3:$B$1315, "&lt;=" &amp; Z$1, DataRegularSeason20242025!$E$3:$E$1315, $A25)</f>
        <v>5</v>
      </c>
      <c r="AA25">
        <f>SUMIFS(DataRegularSeason20242025!$AA$3:$AA$1315,DataRegularSeason20242025!$B$3:$B$1315, "&lt;=" &amp; AA$1, DataRegularSeason20242025!$D$3:$D$1315, $A25)+SUMIFS(DataRegularSeason20242025!$AB$3:$AB$1315,DataRegularSeason20242025!$B$3:$B$1315, "&lt;=" &amp; AA$1, DataRegularSeason20242025!$E$3:$E$1315, $A25)</f>
        <v>5</v>
      </c>
      <c r="AB25">
        <f>SUMIFS(DataRegularSeason20242025!$AA$3:$AA$1315,DataRegularSeason20242025!$B$3:$B$1315, "&lt;=" &amp; AB$1, DataRegularSeason20242025!$D$3:$D$1315, $A25)+SUMIFS(DataRegularSeason20242025!$AB$3:$AB$1315,DataRegularSeason20242025!$B$3:$B$1315, "&lt;=" &amp; AB$1, DataRegularSeason20242025!$E$3:$E$1315, $A25)</f>
        <v>5</v>
      </c>
      <c r="AC25">
        <f>SUMIFS(DataRegularSeason20242025!$AA$3:$AA$1315,DataRegularSeason20242025!$B$3:$B$1315, "&lt;=" &amp; AC$1, DataRegularSeason20242025!$D$3:$D$1315, $A25)+SUMIFS(DataRegularSeason20242025!$AB$3:$AB$1315,DataRegularSeason20242025!$B$3:$B$1315, "&lt;=" &amp; AC$1, DataRegularSeason20242025!$E$3:$E$1315, $A25)</f>
        <v>7</v>
      </c>
      <c r="AD25">
        <f>SUMIFS(DataRegularSeason20242025!$AA$3:$AA$1315,DataRegularSeason20242025!$B$3:$B$1315, "&lt;=" &amp; AD$1, DataRegularSeason20242025!$D$3:$D$1315, $A25)+SUMIFS(DataRegularSeason20242025!$AB$3:$AB$1315,DataRegularSeason20242025!$B$3:$B$1315, "&lt;=" &amp; AD$1, DataRegularSeason20242025!$E$3:$E$1315, $A25)</f>
        <v>7</v>
      </c>
      <c r="AE25">
        <f>SUMIFS(DataRegularSeason20242025!$AA$3:$AA$1315,DataRegularSeason20242025!$B$3:$B$1315, "&lt;=" &amp; AE$1, DataRegularSeason20242025!$D$3:$D$1315, $A25)+SUMIFS(DataRegularSeason20242025!$AB$3:$AB$1315,DataRegularSeason20242025!$B$3:$B$1315, "&lt;=" &amp; AE$1, DataRegularSeason20242025!$E$3:$E$1315, $A25)</f>
        <v>7</v>
      </c>
      <c r="AF25">
        <f>SUMIFS(DataRegularSeason20242025!$AA$3:$AA$1315,DataRegularSeason20242025!$B$3:$B$1315, "&lt;=" &amp; AF$1, DataRegularSeason20242025!$D$3:$D$1315, $A25)+SUMIFS(DataRegularSeason20242025!$AB$3:$AB$1315,DataRegularSeason20242025!$B$3:$B$1315, "&lt;=" &amp; AF$1, DataRegularSeason20242025!$E$3:$E$1315, $A25)</f>
        <v>7</v>
      </c>
      <c r="AG25">
        <f>SUMIFS(DataRegularSeason20242025!$AA$3:$AA$1315,DataRegularSeason20242025!$B$3:$B$1315, "&lt;=" &amp; AG$1, DataRegularSeason20242025!$D$3:$D$1315, $A25)+SUMIFS(DataRegularSeason20242025!$AB$3:$AB$1315,DataRegularSeason20242025!$B$3:$B$1315, "&lt;=" &amp; AG$1, DataRegularSeason20242025!$E$3:$E$1315, $A25)</f>
        <v>7</v>
      </c>
      <c r="AH25">
        <f>SUMIFS(DataRegularSeason20242025!$AA$3:$AA$1315,DataRegularSeason20242025!$B$3:$B$1315, "&lt;=" &amp; AH$1, DataRegularSeason20242025!$D$3:$D$1315, $A25)+SUMIFS(DataRegularSeason20242025!$AB$3:$AB$1315,DataRegularSeason20242025!$B$3:$B$1315, "&lt;=" &amp; AH$1, DataRegularSeason20242025!$E$3:$E$1315, $A25)</f>
        <v>9</v>
      </c>
      <c r="AI25">
        <f>SUMIFS(DataRegularSeason20242025!$AA$3:$AA$1315,DataRegularSeason20242025!$B$3:$B$1315, "&lt;=" &amp; AI$1, DataRegularSeason20242025!$D$3:$D$1315, $A25)+SUMIFS(DataRegularSeason20242025!$AB$3:$AB$1315,DataRegularSeason20242025!$B$3:$B$1315, "&lt;=" &amp; AI$1, DataRegularSeason20242025!$E$3:$E$1315, $A25)</f>
        <v>11</v>
      </c>
      <c r="AJ25">
        <f>SUMIFS(DataRegularSeason20242025!$AA$3:$AA$1315,DataRegularSeason20242025!$B$3:$B$1315, "&lt;=" &amp; AJ$1, DataRegularSeason20242025!$D$3:$D$1315, $A25)+SUMIFS(DataRegularSeason20242025!$AB$3:$AB$1315,DataRegularSeason20242025!$B$3:$B$1315, "&lt;=" &amp; AJ$1, DataRegularSeason20242025!$E$3:$E$1315, $A25)</f>
        <v>11</v>
      </c>
      <c r="AK25">
        <f>SUMIFS(DataRegularSeason20242025!$AA$3:$AA$1315,DataRegularSeason20242025!$B$3:$B$1315, "&lt;=" &amp; AK$1, DataRegularSeason20242025!$D$3:$D$1315, $A25)+SUMIFS(DataRegularSeason20242025!$AB$3:$AB$1315,DataRegularSeason20242025!$B$3:$B$1315, "&lt;=" &amp; AK$1, DataRegularSeason20242025!$E$3:$E$1315, $A25)</f>
        <v>11</v>
      </c>
      <c r="AL25">
        <f>SUMIFS(DataRegularSeason20242025!$AA$3:$AA$1315,DataRegularSeason20242025!$B$3:$B$1315, "&lt;=" &amp; AL$1, DataRegularSeason20242025!$D$3:$D$1315, $A25)+SUMIFS(DataRegularSeason20242025!$AB$3:$AB$1315,DataRegularSeason20242025!$B$3:$B$1315, "&lt;=" &amp; AL$1, DataRegularSeason20242025!$E$3:$E$1315, $A25)</f>
        <v>11</v>
      </c>
      <c r="AM25">
        <f>SUMIFS(DataRegularSeason20242025!$AA$3:$AA$1315,DataRegularSeason20242025!$B$3:$B$1315, "&lt;=" &amp; AM$1, DataRegularSeason20242025!$D$3:$D$1315, $A25)+SUMIFS(DataRegularSeason20242025!$AB$3:$AB$1315,DataRegularSeason20242025!$B$3:$B$1315, "&lt;=" &amp; AM$1, DataRegularSeason20242025!$E$3:$E$1315, $A25)</f>
        <v>11</v>
      </c>
      <c r="AN25">
        <f>SUMIFS(DataRegularSeason20242025!$AA$3:$AA$1315,DataRegularSeason20242025!$B$3:$B$1315, "&lt;=" &amp; AN$1, DataRegularSeason20242025!$D$3:$D$1315, $A25)+SUMIFS(DataRegularSeason20242025!$AB$3:$AB$1315,DataRegularSeason20242025!$B$3:$B$1315, "&lt;=" &amp; AN$1, DataRegularSeason20242025!$E$3:$E$1315, $A25)</f>
        <v>11</v>
      </c>
      <c r="AO25">
        <f>SUMIFS(DataRegularSeason20242025!$AA$3:$AA$1315,DataRegularSeason20242025!$B$3:$B$1315, "&lt;=" &amp; AO$1, DataRegularSeason20242025!$D$3:$D$1315, $A25)+SUMIFS(DataRegularSeason20242025!$AB$3:$AB$1315,DataRegularSeason20242025!$B$3:$B$1315, "&lt;=" &amp; AO$1, DataRegularSeason20242025!$E$3:$E$1315, $A25)</f>
        <v>11</v>
      </c>
      <c r="AP25">
        <f>SUMIFS(DataRegularSeason20242025!$AA$3:$AA$1315,DataRegularSeason20242025!$B$3:$B$1315, "&lt;=" &amp; AP$1, DataRegularSeason20242025!$D$3:$D$1315, $A25)+SUMIFS(DataRegularSeason20242025!$AB$3:$AB$1315,DataRegularSeason20242025!$B$3:$B$1315, "&lt;=" &amp; AP$1, DataRegularSeason20242025!$E$3:$E$1315, $A25)</f>
        <v>13</v>
      </c>
      <c r="AQ25">
        <f>SUMIFS(DataRegularSeason20242025!$AA$3:$AA$1315,DataRegularSeason20242025!$B$3:$B$1315, "&lt;=" &amp; AQ$1, DataRegularSeason20242025!$D$3:$D$1315, $A25)+SUMIFS(DataRegularSeason20242025!$AB$3:$AB$1315,DataRegularSeason20242025!$B$3:$B$1315, "&lt;=" &amp; AQ$1, DataRegularSeason20242025!$E$3:$E$1315, $A25)</f>
        <v>13</v>
      </c>
      <c r="AR25">
        <f>SUMIFS(DataRegularSeason20242025!$AA$3:$AA$1315,DataRegularSeason20242025!$B$3:$B$1315, "&lt;=" &amp; AR$1, DataRegularSeason20242025!$D$3:$D$1315, $A25)+SUMIFS(DataRegularSeason20242025!$AB$3:$AB$1315,DataRegularSeason20242025!$B$3:$B$1315, "&lt;=" &amp; AR$1, DataRegularSeason20242025!$E$3:$E$1315, $A25)</f>
        <v>13</v>
      </c>
      <c r="AS25">
        <f>SUMIFS(DataRegularSeason20242025!$AA$3:$AA$1315,DataRegularSeason20242025!$B$3:$B$1315, "&lt;=" &amp; AS$1, DataRegularSeason20242025!$D$3:$D$1315, $A25)+SUMIFS(DataRegularSeason20242025!$AB$3:$AB$1315,DataRegularSeason20242025!$B$3:$B$1315, "&lt;=" &amp; AS$1, DataRegularSeason20242025!$E$3:$E$1315, $A25)</f>
        <v>13</v>
      </c>
      <c r="AT25">
        <f>SUMIFS(DataRegularSeason20242025!$AA$3:$AA$1315,DataRegularSeason20242025!$B$3:$B$1315, "&lt;=" &amp; AT$1, DataRegularSeason20242025!$D$3:$D$1315, $A25)+SUMIFS(DataRegularSeason20242025!$AB$3:$AB$1315,DataRegularSeason20242025!$B$3:$B$1315, "&lt;=" &amp; AT$1, DataRegularSeason20242025!$E$3:$E$1315, $A25)</f>
        <v>13</v>
      </c>
      <c r="AU25">
        <f>SUMIFS(DataRegularSeason20242025!$AA$3:$AA$1315,DataRegularSeason20242025!$B$3:$B$1315, "&lt;=" &amp; AU$1, DataRegularSeason20242025!$D$3:$D$1315, $A25)+SUMIFS(DataRegularSeason20242025!$AB$3:$AB$1315,DataRegularSeason20242025!$B$3:$B$1315, "&lt;=" &amp; AU$1, DataRegularSeason20242025!$E$3:$E$1315, $A25)</f>
        <v>13</v>
      </c>
      <c r="AV25">
        <f>SUMIFS(DataRegularSeason20242025!$AA$3:$AA$1315,DataRegularSeason20242025!$B$3:$B$1315, "&lt;=" &amp; AV$1, DataRegularSeason20242025!$D$3:$D$1315, $A25)+SUMIFS(DataRegularSeason20242025!$AB$3:$AB$1315,DataRegularSeason20242025!$B$3:$B$1315, "&lt;=" &amp; AV$1, DataRegularSeason20242025!$E$3:$E$1315, $A25)</f>
        <v>13</v>
      </c>
      <c r="AW25">
        <f>SUMIFS(DataRegularSeason20242025!$AA$3:$AA$1315,DataRegularSeason20242025!$B$3:$B$1315, "&lt;=" &amp; AW$1, DataRegularSeason20242025!$D$3:$D$1315, $A25)+SUMIFS(DataRegularSeason20242025!$AB$3:$AB$1315,DataRegularSeason20242025!$B$3:$B$1315, "&lt;=" &amp; AW$1, DataRegularSeason20242025!$E$3:$E$1315, $A25)</f>
        <v>13</v>
      </c>
      <c r="AX25">
        <f>SUMIFS(DataRegularSeason20242025!$AA$3:$AA$1315,DataRegularSeason20242025!$B$3:$B$1315, "&lt;=" &amp; AX$1, DataRegularSeason20242025!$D$3:$D$1315, $A25)+SUMIFS(DataRegularSeason20242025!$AB$3:$AB$1315,DataRegularSeason20242025!$B$3:$B$1315, "&lt;=" &amp; AX$1, DataRegularSeason20242025!$E$3:$E$1315, $A25)</f>
        <v>13</v>
      </c>
      <c r="AY25">
        <f>SUMIFS(DataRegularSeason20242025!$AA$3:$AA$1315,DataRegularSeason20242025!$B$3:$B$1315, "&lt;=" &amp; AY$1, DataRegularSeason20242025!$D$3:$D$1315, $A25)+SUMIFS(DataRegularSeason20242025!$AB$3:$AB$1315,DataRegularSeason20242025!$B$3:$B$1315, "&lt;=" &amp; AY$1, DataRegularSeason20242025!$E$3:$E$1315, $A25)</f>
        <v>13</v>
      </c>
      <c r="AZ25">
        <f>SUMIFS(DataRegularSeason20242025!$AA$3:$AA$1315,DataRegularSeason20242025!$B$3:$B$1315, "&lt;=" &amp; AZ$1, DataRegularSeason20242025!$D$3:$D$1315, $A25)+SUMIFS(DataRegularSeason20242025!$AB$3:$AB$1315,DataRegularSeason20242025!$B$3:$B$1315, "&lt;=" &amp; AZ$1, DataRegularSeason20242025!$E$3:$E$1315, $A25)</f>
        <v>13</v>
      </c>
      <c r="BA25">
        <f>SUMIFS(DataRegularSeason20242025!$AA$3:$AA$1315,DataRegularSeason20242025!$B$3:$B$1315, "&lt;=" &amp; BA$1, DataRegularSeason20242025!$D$3:$D$1315, $A25)+SUMIFS(DataRegularSeason20242025!$AB$3:$AB$1315,DataRegularSeason20242025!$B$3:$B$1315, "&lt;=" &amp; BA$1, DataRegularSeason20242025!$E$3:$E$1315, $A25)</f>
        <v>13</v>
      </c>
      <c r="BB25">
        <f>SUMIFS(DataRegularSeason20242025!$AA$3:$AA$1315,DataRegularSeason20242025!$B$3:$B$1315, "&lt;=" &amp; BB$1, DataRegularSeason20242025!$D$3:$D$1315, $A25)+SUMIFS(DataRegularSeason20242025!$AB$3:$AB$1315,DataRegularSeason20242025!$B$3:$B$1315, "&lt;=" &amp; BB$1, DataRegularSeason20242025!$E$3:$E$1315, $A25)</f>
        <v>13</v>
      </c>
      <c r="BC25">
        <f>SUMIFS(DataRegularSeason20242025!$AA$3:$AA$1315,DataRegularSeason20242025!$B$3:$B$1315, "&lt;=" &amp; BC$1, DataRegularSeason20242025!$D$3:$D$1315, $A25)+SUMIFS(DataRegularSeason20242025!$AB$3:$AB$1315,DataRegularSeason20242025!$B$3:$B$1315, "&lt;=" &amp; BC$1, DataRegularSeason20242025!$E$3:$E$1315, $A25)</f>
        <v>13</v>
      </c>
      <c r="BD25">
        <f>SUMIFS(DataRegularSeason20242025!$AA$3:$AA$1315,DataRegularSeason20242025!$B$3:$B$1315, "&lt;=" &amp; BD$1, DataRegularSeason20242025!$D$3:$D$1315, $A25)+SUMIFS(DataRegularSeason20242025!$AB$3:$AB$1315,DataRegularSeason20242025!$B$3:$B$1315, "&lt;=" &amp; BD$1, DataRegularSeason20242025!$E$3:$E$1315, $A25)</f>
        <v>13</v>
      </c>
      <c r="BE25">
        <f>SUMIFS(DataRegularSeason20242025!$AA$3:$AA$1315,DataRegularSeason20242025!$B$3:$B$1315, "&lt;=" &amp; BE$1, DataRegularSeason20242025!$D$3:$D$1315, $A25)+SUMIFS(DataRegularSeason20242025!$AB$3:$AB$1315,DataRegularSeason20242025!$B$3:$B$1315, "&lt;=" &amp; BE$1, DataRegularSeason20242025!$E$3:$E$1315, $A25)</f>
        <v>13</v>
      </c>
      <c r="BF25">
        <f>SUMIFS(DataRegularSeason20242025!$AA$3:$AA$1315,DataRegularSeason20242025!$B$3:$B$1315, "&lt;=" &amp; BF$1, DataRegularSeason20242025!$D$3:$D$1315, $A25)+SUMIFS(DataRegularSeason20242025!$AB$3:$AB$1315,DataRegularSeason20242025!$B$3:$B$1315, "&lt;=" &amp; BF$1, DataRegularSeason20242025!$E$3:$E$1315, $A25)</f>
        <v>13</v>
      </c>
      <c r="BG25">
        <f>SUMIFS(DataRegularSeason20242025!$AA$3:$AA$1315,DataRegularSeason20242025!$B$3:$B$1315, "&lt;=" &amp; BG$1, DataRegularSeason20242025!$D$3:$D$1315, $A25)+SUMIFS(DataRegularSeason20242025!$AB$3:$AB$1315,DataRegularSeason20242025!$B$3:$B$1315, "&lt;=" &amp; BG$1, DataRegularSeason20242025!$E$3:$E$1315, $A25)</f>
        <v>13</v>
      </c>
      <c r="BH25">
        <f>SUMIFS(DataRegularSeason20242025!$AA$3:$AA$1315,DataRegularSeason20242025!$B$3:$B$1315, "&lt;=" &amp; BH$1, DataRegularSeason20242025!$D$3:$D$1315, $A25)+SUMIFS(DataRegularSeason20242025!$AB$3:$AB$1315,DataRegularSeason20242025!$B$3:$B$1315, "&lt;=" &amp; BH$1, DataRegularSeason20242025!$E$3:$E$1315, $A25)</f>
        <v>13</v>
      </c>
      <c r="BI25">
        <f>SUMIFS(DataRegularSeason20242025!$AA$3:$AA$1315,DataRegularSeason20242025!$B$3:$B$1315, "&lt;=" &amp; BI$1, DataRegularSeason20242025!$D$3:$D$1315, $A25)+SUMIFS(DataRegularSeason20242025!$AB$3:$AB$1315,DataRegularSeason20242025!$B$3:$B$1315, "&lt;=" &amp; BI$1, DataRegularSeason20242025!$E$3:$E$1315, $A25)</f>
        <v>13</v>
      </c>
      <c r="BJ25">
        <f>SUMIFS(DataRegularSeason20242025!$AA$3:$AA$1315,DataRegularSeason20242025!$B$3:$B$1315, "&lt;=" &amp; BJ$1, DataRegularSeason20242025!$D$3:$D$1315, $A25)+SUMIFS(DataRegularSeason20242025!$AB$3:$AB$1315,DataRegularSeason20242025!$B$3:$B$1315, "&lt;=" &amp; BJ$1, DataRegularSeason20242025!$E$3:$E$1315, $A25)</f>
        <v>13</v>
      </c>
      <c r="BK25">
        <f>SUMIFS(DataRegularSeason20242025!$AA$3:$AA$1315,DataRegularSeason20242025!$B$3:$B$1315, "&lt;=" &amp; BK$1, DataRegularSeason20242025!$D$3:$D$1315, $A25)+SUMIFS(DataRegularSeason20242025!$AB$3:$AB$1315,DataRegularSeason20242025!$B$3:$B$1315, "&lt;=" &amp; BK$1, DataRegularSeason20242025!$E$3:$E$1315, $A25)</f>
        <v>13</v>
      </c>
      <c r="BL25">
        <f>SUMIFS(DataRegularSeason20242025!$AA$3:$AA$1315,DataRegularSeason20242025!$B$3:$B$1315, "&lt;=" &amp; BL$1, DataRegularSeason20242025!$D$3:$D$1315, $A25)+SUMIFS(DataRegularSeason20242025!$AB$3:$AB$1315,DataRegularSeason20242025!$B$3:$B$1315, "&lt;=" &amp; BL$1, DataRegularSeason20242025!$E$3:$E$1315, $A25)</f>
        <v>13</v>
      </c>
      <c r="BM25">
        <f>SUMIFS(DataRegularSeason20242025!$AA$3:$AA$1315,DataRegularSeason20242025!$B$3:$B$1315, "&lt;=" &amp; BM$1, DataRegularSeason20242025!$D$3:$D$1315, $A25)+SUMIFS(DataRegularSeason20242025!$AB$3:$AB$1315,DataRegularSeason20242025!$B$3:$B$1315, "&lt;=" &amp; BM$1, DataRegularSeason20242025!$E$3:$E$1315, $A25)</f>
        <v>13</v>
      </c>
      <c r="BN25">
        <f>SUMIFS(DataRegularSeason20242025!$AA$3:$AA$1315,DataRegularSeason20242025!$B$3:$B$1315, "&lt;=" &amp; BN$1, DataRegularSeason20242025!$D$3:$D$1315, $A25)+SUMIFS(DataRegularSeason20242025!$AB$3:$AB$1315,DataRegularSeason20242025!$B$3:$B$1315, "&lt;=" &amp; BN$1, DataRegularSeason20242025!$E$3:$E$1315, $A25)</f>
        <v>13</v>
      </c>
      <c r="BO25">
        <f>SUMIFS(DataRegularSeason20242025!$AA$3:$AA$1315,DataRegularSeason20242025!$B$3:$B$1315, "&lt;=" &amp; BO$1, DataRegularSeason20242025!$D$3:$D$1315, $A25)+SUMIFS(DataRegularSeason20242025!$AB$3:$AB$1315,DataRegularSeason20242025!$B$3:$B$1315, "&lt;=" &amp; BO$1, DataRegularSeason20242025!$E$3:$E$1315, $A25)</f>
        <v>13</v>
      </c>
      <c r="BP25">
        <f>SUMIFS(DataRegularSeason20242025!$AA$3:$AA$1315,DataRegularSeason20242025!$B$3:$B$1315, "&lt;=" &amp; BP$1, DataRegularSeason20242025!$D$3:$D$1315, $A25)+SUMIFS(DataRegularSeason20242025!$AB$3:$AB$1315,DataRegularSeason20242025!$B$3:$B$1315, "&lt;=" &amp; BP$1, DataRegularSeason20242025!$E$3:$E$1315, $A25)</f>
        <v>13</v>
      </c>
      <c r="BQ25">
        <f>SUMIFS(DataRegularSeason20242025!$AA$3:$AA$1315,DataRegularSeason20242025!$B$3:$B$1315, "&lt;=" &amp; BQ$1, DataRegularSeason20242025!$D$3:$D$1315, $A25)+SUMIFS(DataRegularSeason20242025!$AB$3:$AB$1315,DataRegularSeason20242025!$B$3:$B$1315, "&lt;=" &amp; BQ$1, DataRegularSeason20242025!$E$3:$E$1315, $A25)</f>
        <v>13</v>
      </c>
      <c r="BR25">
        <f>SUMIFS(DataRegularSeason20242025!$AA$3:$AA$1315,DataRegularSeason20242025!$B$3:$B$1315, "&lt;=" &amp; BR$1, DataRegularSeason20242025!$D$3:$D$1315, $A25)+SUMIFS(DataRegularSeason20242025!$AB$3:$AB$1315,DataRegularSeason20242025!$B$3:$B$1315, "&lt;=" &amp; BR$1, DataRegularSeason20242025!$E$3:$E$1315, $A25)</f>
        <v>13</v>
      </c>
      <c r="BS25">
        <f>SUMIFS(DataRegularSeason20242025!$AA$3:$AA$1315,DataRegularSeason20242025!$B$3:$B$1315, "&lt;=" &amp; BS$1, DataRegularSeason20242025!$D$3:$D$1315, $A25)+SUMIFS(DataRegularSeason20242025!$AB$3:$AB$1315,DataRegularSeason20242025!$B$3:$B$1315, "&lt;=" &amp; BS$1, DataRegularSeason20242025!$E$3:$E$1315, $A25)</f>
        <v>13</v>
      </c>
      <c r="BT25">
        <f>SUMIFS(DataRegularSeason20242025!$AA$3:$AA$1315,DataRegularSeason20242025!$B$3:$B$1315, "&lt;=" &amp; BT$1, DataRegularSeason20242025!$D$3:$D$1315, $A25)+SUMIFS(DataRegularSeason20242025!$AB$3:$AB$1315,DataRegularSeason20242025!$B$3:$B$1315, "&lt;=" &amp; BT$1, DataRegularSeason20242025!$E$3:$E$1315, $A25)</f>
        <v>13</v>
      </c>
      <c r="BU25">
        <f>SUMIFS(DataRegularSeason20242025!$AA$3:$AA$1315,DataRegularSeason20242025!$B$3:$B$1315, "&lt;=" &amp; BU$1, DataRegularSeason20242025!$D$3:$D$1315, $A25)+SUMIFS(DataRegularSeason20242025!$AB$3:$AB$1315,DataRegularSeason20242025!$B$3:$B$1315, "&lt;=" &amp; BU$1, DataRegularSeason20242025!$E$3:$E$1315, $A25)</f>
        <v>13</v>
      </c>
      <c r="BV25">
        <f>SUMIFS(DataRegularSeason20242025!$AA$3:$AA$1315,DataRegularSeason20242025!$B$3:$B$1315, "&lt;=" &amp; BV$1, DataRegularSeason20242025!$D$3:$D$1315, $A25)+SUMIFS(DataRegularSeason20242025!$AB$3:$AB$1315,DataRegularSeason20242025!$B$3:$B$1315, "&lt;=" &amp; BV$1, DataRegularSeason20242025!$E$3:$E$1315, $A25)</f>
        <v>13</v>
      </c>
      <c r="BW25">
        <f>SUMIFS(DataRegularSeason20242025!$AA$3:$AA$1315,DataRegularSeason20242025!$B$3:$B$1315, "&lt;=" &amp; BW$1, DataRegularSeason20242025!$D$3:$D$1315, $A25)+SUMIFS(DataRegularSeason20242025!$AB$3:$AB$1315,DataRegularSeason20242025!$B$3:$B$1315, "&lt;=" &amp; BW$1, DataRegularSeason20242025!$E$3:$E$1315, $A25)</f>
        <v>13</v>
      </c>
      <c r="BX25">
        <f>SUMIFS(DataRegularSeason20242025!$AA$3:$AA$1315,DataRegularSeason20242025!$B$3:$B$1315, "&lt;=" &amp; BX$1, DataRegularSeason20242025!$D$3:$D$1315, $A25)+SUMIFS(DataRegularSeason20242025!$AB$3:$AB$1315,DataRegularSeason20242025!$B$3:$B$1315, "&lt;=" &amp; BX$1, DataRegularSeason20242025!$E$3:$E$1315, $A25)</f>
        <v>13</v>
      </c>
      <c r="BY25">
        <f>SUMIFS(DataRegularSeason20242025!$AA$3:$AA$1315,DataRegularSeason20242025!$B$3:$B$1315, "&lt;=" &amp; BY$1, DataRegularSeason20242025!$D$3:$D$1315, $A25)+SUMIFS(DataRegularSeason20242025!$AB$3:$AB$1315,DataRegularSeason20242025!$B$3:$B$1315, "&lt;=" &amp; BY$1, DataRegularSeason20242025!$E$3:$E$1315, $A25)</f>
        <v>13</v>
      </c>
      <c r="BZ25">
        <f>SUMIFS(DataRegularSeason20242025!$AA$3:$AA$1315,DataRegularSeason20242025!$B$3:$B$1315, "&lt;=" &amp; BZ$1, DataRegularSeason20242025!$D$3:$D$1315, $A25)+SUMIFS(DataRegularSeason20242025!$AB$3:$AB$1315,DataRegularSeason20242025!$B$3:$B$1315, "&lt;=" &amp; BZ$1, DataRegularSeason20242025!$E$3:$E$1315, $A25)</f>
        <v>13</v>
      </c>
      <c r="CA25">
        <f>SUMIFS(DataRegularSeason20242025!$AA$3:$AA$1315,DataRegularSeason20242025!$B$3:$B$1315, "&lt;=" &amp; CA$1, DataRegularSeason20242025!$D$3:$D$1315, $A25)+SUMIFS(DataRegularSeason20242025!$AB$3:$AB$1315,DataRegularSeason20242025!$B$3:$B$1315, "&lt;=" &amp; CA$1, DataRegularSeason20242025!$E$3:$E$1315, $A25)</f>
        <v>13</v>
      </c>
      <c r="CB25">
        <f>SUMIFS(DataRegularSeason20242025!$AA$3:$AA$1315,DataRegularSeason20242025!$B$3:$B$1315, "&lt;=" &amp; CB$1, DataRegularSeason20242025!$D$3:$D$1315, $A25)+SUMIFS(DataRegularSeason20242025!$AB$3:$AB$1315,DataRegularSeason20242025!$B$3:$B$1315, "&lt;=" &amp; CB$1, DataRegularSeason20242025!$E$3:$E$1315, $A25)</f>
        <v>13</v>
      </c>
      <c r="CC25">
        <f>SUMIFS(DataRegularSeason20242025!$AA$3:$AA$1315,DataRegularSeason20242025!$B$3:$B$1315, "&lt;=" &amp; CC$1, DataRegularSeason20242025!$D$3:$D$1315, $A25)+SUMIFS(DataRegularSeason20242025!$AB$3:$AB$1315,DataRegularSeason20242025!$B$3:$B$1315, "&lt;=" &amp; CC$1, DataRegularSeason20242025!$E$3:$E$1315, $A25)</f>
        <v>13</v>
      </c>
      <c r="CD25">
        <f>SUMIFS(DataRegularSeason20242025!$AA$3:$AA$1315,DataRegularSeason20242025!$B$3:$B$1315, "&lt;=" &amp; CD$1, DataRegularSeason20242025!$D$3:$D$1315, $A25)+SUMIFS(DataRegularSeason20242025!$AB$3:$AB$1315,DataRegularSeason20242025!$B$3:$B$1315, "&lt;=" &amp; CD$1, DataRegularSeason20242025!$E$3:$E$1315, $A25)</f>
        <v>13</v>
      </c>
      <c r="CE25">
        <f>SUMIFS(DataRegularSeason20242025!$AA$3:$AA$1315,DataRegularSeason20242025!$B$3:$B$1315, "&lt;=" &amp; CE$1, DataRegularSeason20242025!$D$3:$D$1315, $A25)+SUMIFS(DataRegularSeason20242025!$AB$3:$AB$1315,DataRegularSeason20242025!$B$3:$B$1315, "&lt;=" &amp; CE$1, DataRegularSeason20242025!$E$3:$E$1315, $A25)</f>
        <v>13</v>
      </c>
      <c r="CF25">
        <f>SUMIFS(DataRegularSeason20242025!$AA$3:$AA$1315,DataRegularSeason20242025!$B$3:$B$1315, "&lt;=" &amp; CF$1, DataRegularSeason20242025!$D$3:$D$1315, $A25)+SUMIFS(DataRegularSeason20242025!$AB$3:$AB$1315,DataRegularSeason20242025!$B$3:$B$1315, "&lt;=" &amp; CF$1, DataRegularSeason20242025!$E$3:$E$1315, $A25)</f>
        <v>13</v>
      </c>
      <c r="CG25">
        <f>SUMIFS(DataRegularSeason20242025!$AA$3:$AA$1315,DataRegularSeason20242025!$B$3:$B$1315, "&lt;=" &amp; CG$1, DataRegularSeason20242025!$D$3:$D$1315, $A25)+SUMIFS(DataRegularSeason20242025!$AB$3:$AB$1315,DataRegularSeason20242025!$B$3:$B$1315, "&lt;=" &amp; CG$1, DataRegularSeason20242025!$E$3:$E$1315, $A25)</f>
        <v>13</v>
      </c>
      <c r="CH25">
        <f>SUMIFS(DataRegularSeason20242025!$AA$3:$AA$1315,DataRegularSeason20242025!$B$3:$B$1315, "&lt;=" &amp; CH$1, DataRegularSeason20242025!$D$3:$D$1315, $A25)+SUMIFS(DataRegularSeason20242025!$AB$3:$AB$1315,DataRegularSeason20242025!$B$3:$B$1315, "&lt;=" &amp; CH$1, DataRegularSeason20242025!$E$3:$E$1315, $A25)</f>
        <v>13</v>
      </c>
      <c r="CI25">
        <f>SUMIFS(DataRegularSeason20242025!$AA$3:$AA$1315,DataRegularSeason20242025!$B$3:$B$1315, "&lt;=" &amp; CI$1, DataRegularSeason20242025!$D$3:$D$1315, $A25)+SUMIFS(DataRegularSeason20242025!$AB$3:$AB$1315,DataRegularSeason20242025!$B$3:$B$1315, "&lt;=" &amp; CI$1, DataRegularSeason20242025!$E$3:$E$1315, $A25)</f>
        <v>13</v>
      </c>
      <c r="CJ25">
        <f>SUMIFS(DataRegularSeason20242025!$AA$3:$AA$1315,DataRegularSeason20242025!$B$3:$B$1315, "&lt;=" &amp; CJ$1, DataRegularSeason20242025!$D$3:$D$1315, $A25)+SUMIFS(DataRegularSeason20242025!$AB$3:$AB$1315,DataRegularSeason20242025!$B$3:$B$1315, "&lt;=" &amp; CJ$1, DataRegularSeason20242025!$E$3:$E$1315, $A25)</f>
        <v>13</v>
      </c>
      <c r="CK25">
        <f>SUMIFS(DataRegularSeason20242025!$AA$3:$AA$1315,DataRegularSeason20242025!$B$3:$B$1315, "&lt;=" &amp; CK$1, DataRegularSeason20242025!$D$3:$D$1315, $A25)+SUMIFS(DataRegularSeason20242025!$AB$3:$AB$1315,DataRegularSeason20242025!$B$3:$B$1315, "&lt;=" &amp; CK$1, DataRegularSeason20242025!$E$3:$E$1315, $A25)</f>
        <v>13</v>
      </c>
      <c r="CL25">
        <f>SUMIFS(DataRegularSeason20242025!$AA$3:$AA$1315,DataRegularSeason20242025!$B$3:$B$1315, "&lt;=" &amp; CL$1, DataRegularSeason20242025!$D$3:$D$1315, $A25)+SUMIFS(DataRegularSeason20242025!$AB$3:$AB$1315,DataRegularSeason20242025!$B$3:$B$1315, "&lt;=" &amp; CL$1, DataRegularSeason20242025!$E$3:$E$1315, $A25)</f>
        <v>13</v>
      </c>
      <c r="CM25">
        <f>SUMIFS(DataRegularSeason20242025!$AA$3:$AA$1315,DataRegularSeason20242025!$B$3:$B$1315, "&lt;=" &amp; CM$1, DataRegularSeason20242025!$D$3:$D$1315, $A25)+SUMIFS(DataRegularSeason20242025!$AB$3:$AB$1315,DataRegularSeason20242025!$B$3:$B$1315, "&lt;=" &amp; CM$1, DataRegularSeason20242025!$E$3:$E$1315, $A25)</f>
        <v>13</v>
      </c>
      <c r="CN25">
        <f>SUMIFS(DataRegularSeason20242025!$AA$3:$AA$1315,DataRegularSeason20242025!$B$3:$B$1315, "&lt;=" &amp; CN$1, DataRegularSeason20242025!$D$3:$D$1315, $A25)+SUMIFS(DataRegularSeason20242025!$AB$3:$AB$1315,DataRegularSeason20242025!$B$3:$B$1315, "&lt;=" &amp; CN$1, DataRegularSeason20242025!$E$3:$E$1315, $A25)</f>
        <v>13</v>
      </c>
      <c r="CO25">
        <f>SUMIFS(DataRegularSeason20242025!$AA$3:$AA$1315,DataRegularSeason20242025!$B$3:$B$1315, "&lt;=" &amp; CO$1, DataRegularSeason20242025!$D$3:$D$1315, $A25)+SUMIFS(DataRegularSeason20242025!$AB$3:$AB$1315,DataRegularSeason20242025!$B$3:$B$1315, "&lt;=" &amp; CO$1, DataRegularSeason20242025!$E$3:$E$1315, $A25)</f>
        <v>13</v>
      </c>
      <c r="CP25">
        <f>SUMIFS(DataRegularSeason20242025!$AA$3:$AA$1315,DataRegularSeason20242025!$B$3:$B$1315, "&lt;=" &amp; CP$1, DataRegularSeason20242025!$D$3:$D$1315, $A25)+SUMIFS(DataRegularSeason20242025!$AB$3:$AB$1315,DataRegularSeason20242025!$B$3:$B$1315, "&lt;=" &amp; CP$1, DataRegularSeason20242025!$E$3:$E$1315, $A25)</f>
        <v>13</v>
      </c>
      <c r="CQ25">
        <f>SUMIFS(DataRegularSeason20242025!$AA$3:$AA$1315,DataRegularSeason20242025!$B$3:$B$1315, "&lt;=" &amp; CQ$1, DataRegularSeason20242025!$D$3:$D$1315, $A25)+SUMIFS(DataRegularSeason20242025!$AB$3:$AB$1315,DataRegularSeason20242025!$B$3:$B$1315, "&lt;=" &amp; CQ$1, DataRegularSeason20242025!$E$3:$E$1315, $A25)</f>
        <v>13</v>
      </c>
      <c r="CR25">
        <f>SUMIFS(DataRegularSeason20242025!$AA$3:$AA$1315,DataRegularSeason20242025!$B$3:$B$1315, "&lt;=" &amp; CR$1, DataRegularSeason20242025!$D$3:$D$1315, $A25)+SUMIFS(DataRegularSeason20242025!$AB$3:$AB$1315,DataRegularSeason20242025!$B$3:$B$1315, "&lt;=" &amp; CR$1, DataRegularSeason20242025!$E$3:$E$1315, $A25)</f>
        <v>13</v>
      </c>
      <c r="CS25">
        <f>SUMIFS(DataRegularSeason20242025!$AA$3:$AA$1315,DataRegularSeason20242025!$B$3:$B$1315, "&lt;=" &amp; CS$1, DataRegularSeason20242025!$D$3:$D$1315, $A25)+SUMIFS(DataRegularSeason20242025!$AB$3:$AB$1315,DataRegularSeason20242025!$B$3:$B$1315, "&lt;=" &amp; CS$1, DataRegularSeason20242025!$E$3:$E$1315, $A25)</f>
        <v>13</v>
      </c>
      <c r="CT25">
        <f>SUMIFS(DataRegularSeason20242025!$AA$3:$AA$1315,DataRegularSeason20242025!$B$3:$B$1315, "&lt;=" &amp; CT$1, DataRegularSeason20242025!$D$3:$D$1315, $A25)+SUMIFS(DataRegularSeason20242025!$AB$3:$AB$1315,DataRegularSeason20242025!$B$3:$B$1315, "&lt;=" &amp; CT$1, DataRegularSeason20242025!$E$3:$E$1315, $A25)</f>
        <v>13</v>
      </c>
      <c r="CU25">
        <f>SUMIFS(DataRegularSeason20242025!$AA$3:$AA$1315,DataRegularSeason20242025!$B$3:$B$1315, "&lt;=" &amp; CU$1, DataRegularSeason20242025!$D$3:$D$1315, $A25)+SUMIFS(DataRegularSeason20242025!$AB$3:$AB$1315,DataRegularSeason20242025!$B$3:$B$1315, "&lt;=" &amp; CU$1, DataRegularSeason20242025!$E$3:$E$1315, $A25)</f>
        <v>13</v>
      </c>
      <c r="CV25">
        <f>SUMIFS(DataRegularSeason20242025!$AA$3:$AA$1315,DataRegularSeason20242025!$B$3:$B$1315, "&lt;=" &amp; CV$1, DataRegularSeason20242025!$D$3:$D$1315, $A25)+SUMIFS(DataRegularSeason20242025!$AB$3:$AB$1315,DataRegularSeason20242025!$B$3:$B$1315, "&lt;=" &amp; CV$1, DataRegularSeason20242025!$E$3:$E$1315, $A25)</f>
        <v>13</v>
      </c>
      <c r="CW25">
        <f>SUMIFS(DataRegularSeason20242025!$AA$3:$AA$1315,DataRegularSeason20242025!$B$3:$B$1315, "&lt;=" &amp; CW$1, DataRegularSeason20242025!$D$3:$D$1315, $A25)+SUMIFS(DataRegularSeason20242025!$AB$3:$AB$1315,DataRegularSeason20242025!$B$3:$B$1315, "&lt;=" &amp; CW$1, DataRegularSeason20242025!$E$3:$E$1315, $A25)</f>
        <v>13</v>
      </c>
      <c r="CX25">
        <f>SUMIFS(DataRegularSeason20242025!$AA$3:$AA$1315,DataRegularSeason20242025!$B$3:$B$1315, "&lt;=" &amp; CX$1, DataRegularSeason20242025!$D$3:$D$1315, $A25)+SUMIFS(DataRegularSeason20242025!$AB$3:$AB$1315,DataRegularSeason20242025!$B$3:$B$1315, "&lt;=" &amp; CX$1, DataRegularSeason20242025!$E$3:$E$1315, $A25)</f>
        <v>13</v>
      </c>
      <c r="CY25">
        <f>SUMIFS(DataRegularSeason20242025!$AA$3:$AA$1315,DataRegularSeason20242025!$B$3:$B$1315, "&lt;=" &amp; CY$1, DataRegularSeason20242025!$D$3:$D$1315, $A25)+SUMIFS(DataRegularSeason20242025!$AB$3:$AB$1315,DataRegularSeason20242025!$B$3:$B$1315, "&lt;=" &amp; CY$1, DataRegularSeason20242025!$E$3:$E$1315, $A25)</f>
        <v>13</v>
      </c>
      <c r="CZ25">
        <f>SUMIFS(DataRegularSeason20242025!$AA$3:$AA$1315,DataRegularSeason20242025!$B$3:$B$1315, "&lt;=" &amp; CZ$1, DataRegularSeason20242025!$D$3:$D$1315, $A25)+SUMIFS(DataRegularSeason20242025!$AB$3:$AB$1315,DataRegularSeason20242025!$B$3:$B$1315, "&lt;=" &amp; CZ$1, DataRegularSeason20242025!$E$3:$E$1315, $A25)</f>
        <v>13</v>
      </c>
      <c r="DA25">
        <f>SUMIFS(DataRegularSeason20242025!$AA$3:$AA$1315,DataRegularSeason20242025!$B$3:$B$1315, "&lt;=" &amp; DA$1, DataRegularSeason20242025!$D$3:$D$1315, $A25)+SUMIFS(DataRegularSeason20242025!$AB$3:$AB$1315,DataRegularSeason20242025!$B$3:$B$1315, "&lt;=" &amp; DA$1, DataRegularSeason20242025!$E$3:$E$1315, $A25)</f>
        <v>13</v>
      </c>
      <c r="DB25">
        <f>SUMIFS(DataRegularSeason20242025!$AA$3:$AA$1315,DataRegularSeason20242025!$B$3:$B$1315, "&lt;=" &amp; DB$1, DataRegularSeason20242025!$D$3:$D$1315, $A25)+SUMIFS(DataRegularSeason20242025!$AB$3:$AB$1315,DataRegularSeason20242025!$B$3:$B$1315, "&lt;=" &amp; DB$1, DataRegularSeason20242025!$E$3:$E$1315, $A25)</f>
        <v>13</v>
      </c>
      <c r="DC25">
        <f>SUMIFS(DataRegularSeason20242025!$AA$3:$AA$1315,DataRegularSeason20242025!$B$3:$B$1315, "&lt;=" &amp; DC$1, DataRegularSeason20242025!$D$3:$D$1315, $A25)+SUMIFS(DataRegularSeason20242025!$AB$3:$AB$1315,DataRegularSeason20242025!$B$3:$B$1315, "&lt;=" &amp; DC$1, DataRegularSeason20242025!$E$3:$E$1315, $A25)</f>
        <v>13</v>
      </c>
      <c r="DD25">
        <f>SUMIFS(DataRegularSeason20242025!$AA$3:$AA$1315,DataRegularSeason20242025!$B$3:$B$1315, "&lt;=" &amp; DD$1, DataRegularSeason20242025!$D$3:$D$1315, $A25)+SUMIFS(DataRegularSeason20242025!$AB$3:$AB$1315,DataRegularSeason20242025!$B$3:$B$1315, "&lt;=" &amp; DD$1, DataRegularSeason20242025!$E$3:$E$1315, $A25)</f>
        <v>13</v>
      </c>
      <c r="DE25">
        <f>SUMIFS(DataRegularSeason20242025!$AA$3:$AA$1315,DataRegularSeason20242025!$B$3:$B$1315, "&lt;=" &amp; DE$1, DataRegularSeason20242025!$D$3:$D$1315, $A25)+SUMIFS(DataRegularSeason20242025!$AB$3:$AB$1315,DataRegularSeason20242025!$B$3:$B$1315, "&lt;=" &amp; DE$1, DataRegularSeason20242025!$E$3:$E$1315, $A25)</f>
        <v>13</v>
      </c>
      <c r="DF25">
        <f>SUMIFS(DataRegularSeason20242025!$AA$3:$AA$1315,DataRegularSeason20242025!$B$3:$B$1315, "&lt;=" &amp; DF$1, DataRegularSeason20242025!$D$3:$D$1315, $A25)+SUMIFS(DataRegularSeason20242025!$AB$3:$AB$1315,DataRegularSeason20242025!$B$3:$B$1315, "&lt;=" &amp; DF$1, DataRegularSeason20242025!$E$3:$E$1315, $A25)</f>
        <v>13</v>
      </c>
      <c r="DG25">
        <f>SUMIFS(DataRegularSeason20242025!$AA$3:$AA$1315,DataRegularSeason20242025!$B$3:$B$1315, "&lt;=" &amp; DG$1, DataRegularSeason20242025!$D$3:$D$1315, $A25)+SUMIFS(DataRegularSeason20242025!$AB$3:$AB$1315,DataRegularSeason20242025!$B$3:$B$1315, "&lt;=" &amp; DG$1, DataRegularSeason20242025!$E$3:$E$1315, $A25)</f>
        <v>13</v>
      </c>
      <c r="DH25">
        <f>SUMIFS(DataRegularSeason20242025!$AA$3:$AA$1315,DataRegularSeason20242025!$B$3:$B$1315, "&lt;=" &amp; DH$1, DataRegularSeason20242025!$D$3:$D$1315, $A25)+SUMIFS(DataRegularSeason20242025!$AB$3:$AB$1315,DataRegularSeason20242025!$B$3:$B$1315, "&lt;=" &amp; DH$1, DataRegularSeason20242025!$E$3:$E$1315, $A25)</f>
        <v>13</v>
      </c>
      <c r="DI25">
        <f>SUMIFS(DataRegularSeason20242025!$AA$3:$AA$1315,DataRegularSeason20242025!$B$3:$B$1315, "&lt;=" &amp; DI$1, DataRegularSeason20242025!$D$3:$D$1315, $A25)+SUMIFS(DataRegularSeason20242025!$AB$3:$AB$1315,DataRegularSeason20242025!$B$3:$B$1315, "&lt;=" &amp; DI$1, DataRegularSeason20242025!$E$3:$E$1315, $A25)</f>
        <v>13</v>
      </c>
      <c r="DJ25">
        <f>SUMIFS(DataRegularSeason20242025!$AA$3:$AA$1315,DataRegularSeason20242025!$B$3:$B$1315, "&lt;=" &amp; DJ$1, DataRegularSeason20242025!$D$3:$D$1315, $A25)+SUMIFS(DataRegularSeason20242025!$AB$3:$AB$1315,DataRegularSeason20242025!$B$3:$B$1315, "&lt;=" &amp; DJ$1, DataRegularSeason20242025!$E$3:$E$1315, $A25)</f>
        <v>13</v>
      </c>
      <c r="DK25">
        <f>SUMIFS(DataRegularSeason20242025!$AA$3:$AA$1315,DataRegularSeason20242025!$B$3:$B$1315, "&lt;=" &amp; DK$1, DataRegularSeason20242025!$D$3:$D$1315, $A25)+SUMIFS(DataRegularSeason20242025!$AB$3:$AB$1315,DataRegularSeason20242025!$B$3:$B$1315, "&lt;=" &amp; DK$1, DataRegularSeason20242025!$E$3:$E$1315, $A25)</f>
        <v>13</v>
      </c>
      <c r="DL25">
        <f>SUMIFS(DataRegularSeason20242025!$AA$3:$AA$1315,DataRegularSeason20242025!$B$3:$B$1315, "&lt;=" &amp; DL$1, DataRegularSeason20242025!$D$3:$D$1315, $A25)+SUMIFS(DataRegularSeason20242025!$AB$3:$AB$1315,DataRegularSeason20242025!$B$3:$B$1315, "&lt;=" &amp; DL$1, DataRegularSeason20242025!$E$3:$E$1315, $A25)</f>
        <v>13</v>
      </c>
      <c r="DM25">
        <f>SUMIFS(DataRegularSeason20242025!$AA$3:$AA$1315,DataRegularSeason20242025!$B$3:$B$1315, "&lt;=" &amp; DM$1, DataRegularSeason20242025!$D$3:$D$1315, $A25)+SUMIFS(DataRegularSeason20242025!$AB$3:$AB$1315,DataRegularSeason20242025!$B$3:$B$1315, "&lt;=" &amp; DM$1, DataRegularSeason20242025!$E$3:$E$1315, $A25)</f>
        <v>13</v>
      </c>
      <c r="DN25">
        <f>SUMIFS(DataRegularSeason20242025!$AA$3:$AA$1315,DataRegularSeason20242025!$B$3:$B$1315, "&lt;=" &amp; DN$1, DataRegularSeason20242025!$D$3:$D$1315, $A25)+SUMIFS(DataRegularSeason20242025!$AB$3:$AB$1315,DataRegularSeason20242025!$B$3:$B$1315, "&lt;=" &amp; DN$1, DataRegularSeason20242025!$E$3:$E$1315, $A25)</f>
        <v>13</v>
      </c>
      <c r="DO25">
        <f>SUMIFS(DataRegularSeason20242025!$AA$3:$AA$1315,DataRegularSeason20242025!$B$3:$B$1315, "&lt;=" &amp; DO$1, DataRegularSeason20242025!$D$3:$D$1315, $A25)+SUMIFS(DataRegularSeason20242025!$AB$3:$AB$1315,DataRegularSeason20242025!$B$3:$B$1315, "&lt;=" &amp; DO$1, DataRegularSeason20242025!$E$3:$E$1315, $A25)</f>
        <v>13</v>
      </c>
      <c r="DP25">
        <f>SUMIFS(DataRegularSeason20242025!$AA$3:$AA$1315,DataRegularSeason20242025!$B$3:$B$1315, "&lt;=" &amp; DP$1, DataRegularSeason20242025!$D$3:$D$1315, $A25)+SUMIFS(DataRegularSeason20242025!$AB$3:$AB$1315,DataRegularSeason20242025!$B$3:$B$1315, "&lt;=" &amp; DP$1, DataRegularSeason20242025!$E$3:$E$1315, $A25)</f>
        <v>13</v>
      </c>
      <c r="DQ25">
        <f>SUMIFS(DataRegularSeason20242025!$AA$3:$AA$1315,DataRegularSeason20242025!$B$3:$B$1315, "&lt;=" &amp; DQ$1, DataRegularSeason20242025!$D$3:$D$1315, $A25)+SUMIFS(DataRegularSeason20242025!$AB$3:$AB$1315,DataRegularSeason20242025!$B$3:$B$1315, "&lt;=" &amp; DQ$1, DataRegularSeason20242025!$E$3:$E$1315, $A25)</f>
        <v>13</v>
      </c>
      <c r="DR25">
        <f>SUMIFS(DataRegularSeason20242025!$AA$3:$AA$1315,DataRegularSeason20242025!$B$3:$B$1315, "&lt;=" &amp; DR$1, DataRegularSeason20242025!$D$3:$D$1315, $A25)+SUMIFS(DataRegularSeason20242025!$AB$3:$AB$1315,DataRegularSeason20242025!$B$3:$B$1315, "&lt;=" &amp; DR$1, DataRegularSeason20242025!$E$3:$E$1315, $A25)</f>
        <v>13</v>
      </c>
      <c r="DS25">
        <f>SUMIFS(DataRegularSeason20242025!$AA$3:$AA$1315,DataRegularSeason20242025!$B$3:$B$1315, "&lt;=" &amp; DS$1, DataRegularSeason20242025!$D$3:$D$1315, $A25)+SUMIFS(DataRegularSeason20242025!$AB$3:$AB$1315,DataRegularSeason20242025!$B$3:$B$1315, "&lt;=" &amp; DS$1, DataRegularSeason20242025!$E$3:$E$1315, $A25)</f>
        <v>13</v>
      </c>
      <c r="DT25">
        <f>SUMIFS(DataRegularSeason20242025!$AA$3:$AA$1315,DataRegularSeason20242025!$B$3:$B$1315, "&lt;=" &amp; DT$1, DataRegularSeason20242025!$D$3:$D$1315, $A25)+SUMIFS(DataRegularSeason20242025!$AB$3:$AB$1315,DataRegularSeason20242025!$B$3:$B$1315, "&lt;=" &amp; DT$1, DataRegularSeason20242025!$E$3:$E$1315, $A25)</f>
        <v>13</v>
      </c>
      <c r="DU25">
        <f>SUMIFS(DataRegularSeason20242025!$AA$3:$AA$1315,DataRegularSeason20242025!$B$3:$B$1315, "&lt;=" &amp; DU$1, DataRegularSeason20242025!$D$3:$D$1315, $A25)+SUMIFS(DataRegularSeason20242025!$AB$3:$AB$1315,DataRegularSeason20242025!$B$3:$B$1315, "&lt;=" &amp; DU$1, DataRegularSeason20242025!$E$3:$E$1315, $A25)</f>
        <v>13</v>
      </c>
      <c r="DV25">
        <f>SUMIFS(DataRegularSeason20242025!$AA$3:$AA$1315,DataRegularSeason20242025!$B$3:$B$1315, "&lt;=" &amp; DV$1, DataRegularSeason20242025!$D$3:$D$1315, $A25)+SUMIFS(DataRegularSeason20242025!$AB$3:$AB$1315,DataRegularSeason20242025!$B$3:$B$1315, "&lt;=" &amp; DV$1, DataRegularSeason20242025!$E$3:$E$1315, $A25)</f>
        <v>13</v>
      </c>
      <c r="DW25">
        <f>SUMIFS(DataRegularSeason20242025!$AA$3:$AA$1315,DataRegularSeason20242025!$B$3:$B$1315, "&lt;=" &amp; DW$1, DataRegularSeason20242025!$D$3:$D$1315, $A25)+SUMIFS(DataRegularSeason20242025!$AB$3:$AB$1315,DataRegularSeason20242025!$B$3:$B$1315, "&lt;=" &amp; DW$1, DataRegularSeason20242025!$E$3:$E$1315, $A25)</f>
        <v>13</v>
      </c>
      <c r="DX25">
        <f>SUMIFS(DataRegularSeason20242025!$AA$3:$AA$1315,DataRegularSeason20242025!$B$3:$B$1315, "&lt;=" &amp; DX$1, DataRegularSeason20242025!$D$3:$D$1315, $A25)+SUMIFS(DataRegularSeason20242025!$AB$3:$AB$1315,DataRegularSeason20242025!$B$3:$B$1315, "&lt;=" &amp; DX$1, DataRegularSeason20242025!$E$3:$E$1315, $A25)</f>
        <v>13</v>
      </c>
      <c r="DY25">
        <f>SUMIFS(DataRegularSeason20242025!$AA$3:$AA$1315,DataRegularSeason20242025!$B$3:$B$1315, "&lt;=" &amp; DY$1, DataRegularSeason20242025!$D$3:$D$1315, $A25)+SUMIFS(DataRegularSeason20242025!$AB$3:$AB$1315,DataRegularSeason20242025!$B$3:$B$1315, "&lt;=" &amp; DY$1, DataRegularSeason20242025!$E$3:$E$1315, $A25)</f>
        <v>13</v>
      </c>
      <c r="DZ25">
        <f>SUMIFS(DataRegularSeason20242025!$AA$3:$AA$1315,DataRegularSeason20242025!$B$3:$B$1315, "&lt;=" &amp; DZ$1, DataRegularSeason20242025!$D$3:$D$1315, $A25)+SUMIFS(DataRegularSeason20242025!$AB$3:$AB$1315,DataRegularSeason20242025!$B$3:$B$1315, "&lt;=" &amp; DZ$1, DataRegularSeason20242025!$E$3:$E$1315, $A25)</f>
        <v>13</v>
      </c>
      <c r="EA25">
        <f>SUMIFS(DataRegularSeason20242025!$AA$3:$AA$1315,DataRegularSeason20242025!$B$3:$B$1315, "&lt;=" &amp; EA$1, DataRegularSeason20242025!$D$3:$D$1315, $A25)+SUMIFS(DataRegularSeason20242025!$AB$3:$AB$1315,DataRegularSeason20242025!$B$3:$B$1315, "&lt;=" &amp; EA$1, DataRegularSeason20242025!$E$3:$E$1315, $A25)</f>
        <v>13</v>
      </c>
      <c r="EB25">
        <f>SUMIFS(DataRegularSeason20242025!$AA$3:$AA$1315,DataRegularSeason20242025!$B$3:$B$1315, "&lt;=" &amp; EB$1, DataRegularSeason20242025!$D$3:$D$1315, $A25)+SUMIFS(DataRegularSeason20242025!$AB$3:$AB$1315,DataRegularSeason20242025!$B$3:$B$1315, "&lt;=" &amp; EB$1, DataRegularSeason20242025!$E$3:$E$1315, $A25)</f>
        <v>13</v>
      </c>
      <c r="EC25">
        <f>SUMIFS(DataRegularSeason20242025!$AA$3:$AA$1315,DataRegularSeason20242025!$B$3:$B$1315, "&lt;=" &amp; EC$1, DataRegularSeason20242025!$D$3:$D$1315, $A25)+SUMIFS(DataRegularSeason20242025!$AB$3:$AB$1315,DataRegularSeason20242025!$B$3:$B$1315, "&lt;=" &amp; EC$1, DataRegularSeason20242025!$E$3:$E$1315, $A25)</f>
        <v>13</v>
      </c>
      <c r="ED25">
        <f>SUMIFS(DataRegularSeason20242025!$AA$3:$AA$1315,DataRegularSeason20242025!$B$3:$B$1315, "&lt;=" &amp; ED$1, DataRegularSeason20242025!$D$3:$D$1315, $A25)+SUMIFS(DataRegularSeason20242025!$AB$3:$AB$1315,DataRegularSeason20242025!$B$3:$B$1315, "&lt;=" &amp; ED$1, DataRegularSeason20242025!$E$3:$E$1315, $A25)</f>
        <v>13</v>
      </c>
      <c r="EE25">
        <f>SUMIFS(DataRegularSeason20242025!$AA$3:$AA$1315,DataRegularSeason20242025!$B$3:$B$1315, "&lt;=" &amp; EE$1, DataRegularSeason20242025!$D$3:$D$1315, $A25)+SUMIFS(DataRegularSeason20242025!$AB$3:$AB$1315,DataRegularSeason20242025!$B$3:$B$1315, "&lt;=" &amp; EE$1, DataRegularSeason20242025!$E$3:$E$1315, $A25)</f>
        <v>13</v>
      </c>
      <c r="EF25">
        <f>SUMIFS(DataRegularSeason20242025!$AA$3:$AA$1315,DataRegularSeason20242025!$B$3:$B$1315, "&lt;=" &amp; EF$1, DataRegularSeason20242025!$D$3:$D$1315, $A25)+SUMIFS(DataRegularSeason20242025!$AB$3:$AB$1315,DataRegularSeason20242025!$B$3:$B$1315, "&lt;=" &amp; EF$1, DataRegularSeason20242025!$E$3:$E$1315, $A25)</f>
        <v>13</v>
      </c>
      <c r="EG25">
        <f>SUMIFS(DataRegularSeason20242025!$AA$3:$AA$1315,DataRegularSeason20242025!$B$3:$B$1315, "&lt;=" &amp; EG$1, DataRegularSeason20242025!$D$3:$D$1315, $A25)+SUMIFS(DataRegularSeason20242025!$AB$3:$AB$1315,DataRegularSeason20242025!$B$3:$B$1315, "&lt;=" &amp; EG$1, DataRegularSeason20242025!$E$3:$E$1315, $A25)</f>
        <v>13</v>
      </c>
      <c r="EH25">
        <f>SUMIFS(DataRegularSeason20242025!$AA$3:$AA$1315,DataRegularSeason20242025!$B$3:$B$1315, "&lt;=" &amp; EH$1, DataRegularSeason20242025!$D$3:$D$1315, $A25)+SUMIFS(DataRegularSeason20242025!$AB$3:$AB$1315,DataRegularSeason20242025!$B$3:$B$1315, "&lt;=" &amp; EH$1, DataRegularSeason20242025!$E$3:$E$1315, $A25)</f>
        <v>13</v>
      </c>
      <c r="EI25">
        <f>SUMIFS(DataRegularSeason20242025!$AA$3:$AA$1315,DataRegularSeason20242025!$B$3:$B$1315, "&lt;=" &amp; EI$1, DataRegularSeason20242025!$D$3:$D$1315, $A25)+SUMIFS(DataRegularSeason20242025!$AB$3:$AB$1315,DataRegularSeason20242025!$B$3:$B$1315, "&lt;=" &amp; EI$1, DataRegularSeason20242025!$E$3:$E$1315, $A25)</f>
        <v>13</v>
      </c>
      <c r="EJ25">
        <f>SUMIFS(DataRegularSeason20242025!$AA$3:$AA$1315,DataRegularSeason20242025!$B$3:$B$1315, "&lt;=" &amp; EJ$1, DataRegularSeason20242025!$D$3:$D$1315, $A25)+SUMIFS(DataRegularSeason20242025!$AB$3:$AB$1315,DataRegularSeason20242025!$B$3:$B$1315, "&lt;=" &amp; EJ$1, DataRegularSeason20242025!$E$3:$E$1315, $A25)</f>
        <v>13</v>
      </c>
      <c r="EK25">
        <f>SUMIFS(DataRegularSeason20242025!$AA$3:$AA$1315,DataRegularSeason20242025!$B$3:$B$1315, "&lt;=" &amp; EK$1, DataRegularSeason20242025!$D$3:$D$1315, $A25)+SUMIFS(DataRegularSeason20242025!$AB$3:$AB$1315,DataRegularSeason20242025!$B$3:$B$1315, "&lt;=" &amp; EK$1, DataRegularSeason20242025!$E$3:$E$1315, $A25)</f>
        <v>13</v>
      </c>
      <c r="EL25">
        <f>SUMIFS(DataRegularSeason20242025!$AA$3:$AA$1315,DataRegularSeason20242025!$B$3:$B$1315, "&lt;=" &amp; EL$1, DataRegularSeason20242025!$D$3:$D$1315, $A25)+SUMIFS(DataRegularSeason20242025!$AB$3:$AB$1315,DataRegularSeason20242025!$B$3:$B$1315, "&lt;=" &amp; EL$1, DataRegularSeason20242025!$E$3:$E$1315, $A25)</f>
        <v>13</v>
      </c>
      <c r="EM25">
        <f>SUMIFS(DataRegularSeason20242025!$AA$3:$AA$1315,DataRegularSeason20242025!$B$3:$B$1315, "&lt;=" &amp; EM$1, DataRegularSeason20242025!$D$3:$D$1315, $A25)+SUMIFS(DataRegularSeason20242025!$AB$3:$AB$1315,DataRegularSeason20242025!$B$3:$B$1315, "&lt;=" &amp; EM$1, DataRegularSeason20242025!$E$3:$E$1315, $A25)</f>
        <v>13</v>
      </c>
      <c r="EN25">
        <f>SUMIFS(DataRegularSeason20242025!$AA$3:$AA$1315,DataRegularSeason20242025!$B$3:$B$1315, "&lt;=" &amp; EN$1, DataRegularSeason20242025!$D$3:$D$1315, $A25)+SUMIFS(DataRegularSeason20242025!$AB$3:$AB$1315,DataRegularSeason20242025!$B$3:$B$1315, "&lt;=" &amp; EN$1, DataRegularSeason20242025!$E$3:$E$1315, $A25)</f>
        <v>13</v>
      </c>
      <c r="EO25">
        <f>SUMIFS(DataRegularSeason20242025!$AA$3:$AA$1315,DataRegularSeason20242025!$B$3:$B$1315, "&lt;=" &amp; EO$1, DataRegularSeason20242025!$D$3:$D$1315, $A25)+SUMIFS(DataRegularSeason20242025!$AB$3:$AB$1315,DataRegularSeason20242025!$B$3:$B$1315, "&lt;=" &amp; EO$1, DataRegularSeason20242025!$E$3:$E$1315, $A25)</f>
        <v>13</v>
      </c>
      <c r="EP25">
        <f>SUMIFS(DataRegularSeason20242025!$AA$3:$AA$1315,DataRegularSeason20242025!$B$3:$B$1315, "&lt;=" &amp; EP$1, DataRegularSeason20242025!$D$3:$D$1315, $A25)+SUMIFS(DataRegularSeason20242025!$AB$3:$AB$1315,DataRegularSeason20242025!$B$3:$B$1315, "&lt;=" &amp; EP$1, DataRegularSeason20242025!$E$3:$E$1315, $A25)</f>
        <v>13</v>
      </c>
      <c r="EQ25">
        <f>SUMIFS(DataRegularSeason20242025!$AA$3:$AA$1315,DataRegularSeason20242025!$B$3:$B$1315, "&lt;=" &amp; EQ$1, DataRegularSeason20242025!$D$3:$D$1315, $A25)+SUMIFS(DataRegularSeason20242025!$AB$3:$AB$1315,DataRegularSeason20242025!$B$3:$B$1315, "&lt;=" &amp; EQ$1, DataRegularSeason20242025!$E$3:$E$1315, $A25)</f>
        <v>13</v>
      </c>
      <c r="ER25">
        <f>SUMIFS(DataRegularSeason20242025!$AA$3:$AA$1315,DataRegularSeason20242025!$B$3:$B$1315, "&lt;=" &amp; ER$1, DataRegularSeason20242025!$D$3:$D$1315, $A25)+SUMIFS(DataRegularSeason20242025!$AB$3:$AB$1315,DataRegularSeason20242025!$B$3:$B$1315, "&lt;=" &amp; ER$1, DataRegularSeason20242025!$E$3:$E$1315, $A25)</f>
        <v>13</v>
      </c>
      <c r="ES25">
        <f>SUMIFS(DataRegularSeason20242025!$AA$3:$AA$1315,DataRegularSeason20242025!$B$3:$B$1315, "&lt;=" &amp; ES$1, DataRegularSeason20242025!$D$3:$D$1315, $A25)+SUMIFS(DataRegularSeason20242025!$AB$3:$AB$1315,DataRegularSeason20242025!$B$3:$B$1315, "&lt;=" &amp; ES$1, DataRegularSeason20242025!$E$3:$E$1315, $A25)</f>
        <v>13</v>
      </c>
      <c r="ET25">
        <f>SUMIFS(DataRegularSeason20242025!$AA$3:$AA$1315,DataRegularSeason20242025!$B$3:$B$1315, "&lt;=" &amp; ET$1, DataRegularSeason20242025!$D$3:$D$1315, $A25)+SUMIFS(DataRegularSeason20242025!$AB$3:$AB$1315,DataRegularSeason20242025!$B$3:$B$1315, "&lt;=" &amp; ET$1, DataRegularSeason20242025!$E$3:$E$1315, $A25)</f>
        <v>13</v>
      </c>
      <c r="EU25">
        <f>SUMIFS(DataRegularSeason20242025!$AA$3:$AA$1315,DataRegularSeason20242025!$B$3:$B$1315, "&lt;=" &amp; EU$1, DataRegularSeason20242025!$D$3:$D$1315, $A25)+SUMIFS(DataRegularSeason20242025!$AB$3:$AB$1315,DataRegularSeason20242025!$B$3:$B$1315, "&lt;=" &amp; EU$1, DataRegularSeason20242025!$E$3:$E$1315, $A25)</f>
        <v>13</v>
      </c>
      <c r="EV25">
        <f>SUMIFS(DataRegularSeason20242025!$AA$3:$AA$1315,DataRegularSeason20242025!$B$3:$B$1315, "&lt;=" &amp; EV$1, DataRegularSeason20242025!$D$3:$D$1315, $A25)+SUMIFS(DataRegularSeason20242025!$AB$3:$AB$1315,DataRegularSeason20242025!$B$3:$B$1315, "&lt;=" &amp; EV$1, DataRegularSeason20242025!$E$3:$E$1315, $A25)</f>
        <v>13</v>
      </c>
      <c r="EW25">
        <f>SUMIFS(DataRegularSeason20242025!$AA$3:$AA$1315,DataRegularSeason20242025!$B$3:$B$1315, "&lt;=" &amp; EW$1, DataRegularSeason20242025!$D$3:$D$1315, $A25)+SUMIFS(DataRegularSeason20242025!$AB$3:$AB$1315,DataRegularSeason20242025!$B$3:$B$1315, "&lt;=" &amp; EW$1, DataRegularSeason20242025!$E$3:$E$1315, $A25)</f>
        <v>13</v>
      </c>
      <c r="EX25">
        <f>SUMIFS(DataRegularSeason20242025!$AA$3:$AA$1315,DataRegularSeason20242025!$B$3:$B$1315, "&lt;=" &amp; EX$1, DataRegularSeason20242025!$D$3:$D$1315, $A25)+SUMIFS(DataRegularSeason20242025!$AB$3:$AB$1315,DataRegularSeason20242025!$B$3:$B$1315, "&lt;=" &amp; EX$1, DataRegularSeason20242025!$E$3:$E$1315, $A25)</f>
        <v>13</v>
      </c>
      <c r="EY25">
        <f>SUMIFS(DataRegularSeason20242025!$AA$3:$AA$1315,DataRegularSeason20242025!$B$3:$B$1315, "&lt;=" &amp; EY$1, DataRegularSeason20242025!$D$3:$D$1315, $A25)+SUMIFS(DataRegularSeason20242025!$AB$3:$AB$1315,DataRegularSeason20242025!$B$3:$B$1315, "&lt;=" &amp; EY$1, DataRegularSeason20242025!$E$3:$E$1315, $A25)</f>
        <v>13</v>
      </c>
      <c r="EZ25">
        <f>SUMIFS(DataRegularSeason20242025!$AA$3:$AA$1315,DataRegularSeason20242025!$B$3:$B$1315, "&lt;=" &amp; EZ$1, DataRegularSeason20242025!$D$3:$D$1315, $A25)+SUMIFS(DataRegularSeason20242025!$AB$3:$AB$1315,DataRegularSeason20242025!$B$3:$B$1315, "&lt;=" &amp; EZ$1, DataRegularSeason20242025!$E$3:$E$1315, $A25)</f>
        <v>13</v>
      </c>
      <c r="FA25">
        <f>SUMIFS(DataRegularSeason20242025!$AA$3:$AA$1315,DataRegularSeason20242025!$B$3:$B$1315, "&lt;=" &amp; FA$1, DataRegularSeason20242025!$D$3:$D$1315, $A25)+SUMIFS(DataRegularSeason20242025!$AB$3:$AB$1315,DataRegularSeason20242025!$B$3:$B$1315, "&lt;=" &amp; FA$1, DataRegularSeason20242025!$E$3:$E$1315, $A25)</f>
        <v>13</v>
      </c>
      <c r="FB25">
        <f>SUMIFS(DataRegularSeason20242025!$AA$3:$AA$1315,DataRegularSeason20242025!$B$3:$B$1315, "&lt;=" &amp; FB$1, DataRegularSeason20242025!$D$3:$D$1315, $A25)+SUMIFS(DataRegularSeason20242025!$AB$3:$AB$1315,DataRegularSeason20242025!$B$3:$B$1315, "&lt;=" &amp; FB$1, DataRegularSeason20242025!$E$3:$E$1315, $A25)</f>
        <v>13</v>
      </c>
      <c r="FC25">
        <f>SUMIFS(DataRegularSeason20242025!$AA$3:$AA$1315,DataRegularSeason20242025!$B$3:$B$1315, "&lt;=" &amp; FC$1, DataRegularSeason20242025!$D$3:$D$1315, $A25)+SUMIFS(DataRegularSeason20242025!$AB$3:$AB$1315,DataRegularSeason20242025!$B$3:$B$1315, "&lt;=" &amp; FC$1, DataRegularSeason20242025!$E$3:$E$1315, $A25)</f>
        <v>13</v>
      </c>
      <c r="FD25">
        <f>SUMIFS(DataRegularSeason20242025!$AA$3:$AA$1315,DataRegularSeason20242025!$B$3:$B$1315, "&lt;=" &amp; FD$1, DataRegularSeason20242025!$D$3:$D$1315, $A25)+SUMIFS(DataRegularSeason20242025!$AB$3:$AB$1315,DataRegularSeason20242025!$B$3:$B$1315, "&lt;=" &amp; FD$1, DataRegularSeason20242025!$E$3:$E$1315, $A25)</f>
        <v>13</v>
      </c>
      <c r="FE25">
        <f>SUMIFS(DataRegularSeason20242025!$AA$3:$AA$1315,DataRegularSeason20242025!$B$3:$B$1315, "&lt;=" &amp; FE$1, DataRegularSeason20242025!$D$3:$D$1315, $A25)+SUMIFS(DataRegularSeason20242025!$AB$3:$AB$1315,DataRegularSeason20242025!$B$3:$B$1315, "&lt;=" &amp; FE$1, DataRegularSeason20242025!$E$3:$E$1315, $A25)</f>
        <v>13</v>
      </c>
      <c r="FF25">
        <f>SUMIFS(DataRegularSeason20242025!$AA$3:$AA$1315,DataRegularSeason20242025!$B$3:$B$1315, "&lt;=" &amp; FF$1, DataRegularSeason20242025!$D$3:$D$1315, $A25)+SUMIFS(DataRegularSeason20242025!$AB$3:$AB$1315,DataRegularSeason20242025!$B$3:$B$1315, "&lt;=" &amp; FF$1, DataRegularSeason20242025!$E$3:$E$1315, $A25)</f>
        <v>13</v>
      </c>
      <c r="FG25">
        <f>SUMIFS(DataRegularSeason20242025!$AA$3:$AA$1315,DataRegularSeason20242025!$B$3:$B$1315, "&lt;=" &amp; FG$1, DataRegularSeason20242025!$D$3:$D$1315, $A25)+SUMIFS(DataRegularSeason20242025!$AB$3:$AB$1315,DataRegularSeason20242025!$B$3:$B$1315, "&lt;=" &amp; FG$1, DataRegularSeason20242025!$E$3:$E$1315, $A25)</f>
        <v>13</v>
      </c>
      <c r="FH25">
        <f>SUMIFS(DataRegularSeason20242025!$AA$3:$AA$1315,DataRegularSeason20242025!$B$3:$B$1315, "&lt;=" &amp; FH$1, DataRegularSeason20242025!$D$3:$D$1315, $A25)+SUMIFS(DataRegularSeason20242025!$AB$3:$AB$1315,DataRegularSeason20242025!$B$3:$B$1315, "&lt;=" &amp; FH$1, DataRegularSeason20242025!$E$3:$E$1315, $A25)</f>
        <v>13</v>
      </c>
      <c r="FI25">
        <f>SUMIFS(DataRegularSeason20242025!$AA$3:$AA$1315,DataRegularSeason20242025!$B$3:$B$1315, "&lt;=" &amp; FI$1, DataRegularSeason20242025!$D$3:$D$1315, $A25)+SUMIFS(DataRegularSeason20242025!$AB$3:$AB$1315,DataRegularSeason20242025!$B$3:$B$1315, "&lt;=" &amp; FI$1, DataRegularSeason20242025!$E$3:$E$1315, $A25)</f>
        <v>13</v>
      </c>
      <c r="FJ25">
        <f>SUMIFS(DataRegularSeason20242025!$AA$3:$AA$1315,DataRegularSeason20242025!$B$3:$B$1315, "&lt;=" &amp; FJ$1, DataRegularSeason20242025!$D$3:$D$1315, $A25)+SUMIFS(DataRegularSeason20242025!$AB$3:$AB$1315,DataRegularSeason20242025!$B$3:$B$1315, "&lt;=" &amp; FJ$1, DataRegularSeason20242025!$E$3:$E$1315, $A25)</f>
        <v>13</v>
      </c>
      <c r="FK25">
        <f>SUMIFS(DataRegularSeason20242025!$AA$3:$AA$1315,DataRegularSeason20242025!$B$3:$B$1315, "&lt;=" &amp; FK$1, DataRegularSeason20242025!$D$3:$D$1315, $A25)+SUMIFS(DataRegularSeason20242025!$AB$3:$AB$1315,DataRegularSeason20242025!$B$3:$B$1315, "&lt;=" &amp; FK$1, DataRegularSeason20242025!$E$3:$E$1315, $A25)</f>
        <v>13</v>
      </c>
      <c r="FL25">
        <f>SUMIFS(DataRegularSeason20242025!$AA$3:$AA$1315,DataRegularSeason20242025!$B$3:$B$1315, "&lt;=" &amp; FL$1, DataRegularSeason20242025!$D$3:$D$1315, $A25)+SUMIFS(DataRegularSeason20242025!$AB$3:$AB$1315,DataRegularSeason20242025!$B$3:$B$1315, "&lt;=" &amp; FL$1, DataRegularSeason20242025!$E$3:$E$1315, $A25)</f>
        <v>13</v>
      </c>
      <c r="FM25">
        <f>SUMIFS(DataRegularSeason20242025!$AA$3:$AA$1315,DataRegularSeason20242025!$B$3:$B$1315, "&lt;=" &amp; FM$1, DataRegularSeason20242025!$D$3:$D$1315, $A25)+SUMIFS(DataRegularSeason20242025!$AB$3:$AB$1315,DataRegularSeason20242025!$B$3:$B$1315, "&lt;=" &amp; FM$1, DataRegularSeason20242025!$E$3:$E$1315, $A25)</f>
        <v>13</v>
      </c>
      <c r="FN25">
        <f>SUMIFS(DataRegularSeason20242025!$AA$3:$AA$1315,DataRegularSeason20242025!$B$3:$B$1315, "&lt;=" &amp; FN$1, DataRegularSeason20242025!$D$3:$D$1315, $A25)+SUMIFS(DataRegularSeason20242025!$AB$3:$AB$1315,DataRegularSeason20242025!$B$3:$B$1315, "&lt;=" &amp; FN$1, DataRegularSeason20242025!$E$3:$E$1315, $A25)</f>
        <v>13</v>
      </c>
      <c r="FO25">
        <f>SUMIFS(DataRegularSeason20242025!$AA$3:$AA$1315,DataRegularSeason20242025!$B$3:$B$1315, "&lt;=" &amp; FO$1, DataRegularSeason20242025!$D$3:$D$1315, $A25)+SUMIFS(DataRegularSeason20242025!$AB$3:$AB$1315,DataRegularSeason20242025!$B$3:$B$1315, "&lt;=" &amp; FO$1, DataRegularSeason20242025!$E$3:$E$1315, $A25)</f>
        <v>13</v>
      </c>
      <c r="FP25">
        <f>SUMIFS(DataRegularSeason20242025!$AA$3:$AA$1315,DataRegularSeason20242025!$B$3:$B$1315, "&lt;=" &amp; FP$1, DataRegularSeason20242025!$D$3:$D$1315, $A25)+SUMIFS(DataRegularSeason20242025!$AB$3:$AB$1315,DataRegularSeason20242025!$B$3:$B$1315, "&lt;=" &amp; FP$1, DataRegularSeason20242025!$E$3:$E$1315, $A25)</f>
        <v>13</v>
      </c>
      <c r="FQ25">
        <f>SUMIFS(DataRegularSeason20242025!$AA$3:$AA$1315,DataRegularSeason20242025!$B$3:$B$1315, "&lt;=" &amp; FQ$1, DataRegularSeason20242025!$D$3:$D$1315, $A25)+SUMIFS(DataRegularSeason20242025!$AB$3:$AB$1315,DataRegularSeason20242025!$B$3:$B$1315, "&lt;=" &amp; FQ$1, DataRegularSeason20242025!$E$3:$E$1315, $A25)</f>
        <v>13</v>
      </c>
      <c r="FR25">
        <f>SUMIFS(DataRegularSeason20242025!$AA$3:$AA$1315,DataRegularSeason20242025!$B$3:$B$1315, "&lt;=" &amp; FR$1, DataRegularSeason20242025!$D$3:$D$1315, $A25)+SUMIFS(DataRegularSeason20242025!$AB$3:$AB$1315,DataRegularSeason20242025!$B$3:$B$1315, "&lt;=" &amp; FR$1, DataRegularSeason20242025!$E$3:$E$1315, $A25)</f>
        <v>13</v>
      </c>
      <c r="FS25">
        <f>SUMIFS(DataRegularSeason20242025!$AA$3:$AA$1315,DataRegularSeason20242025!$B$3:$B$1315, "&lt;=" &amp; FS$1, DataRegularSeason20242025!$D$3:$D$1315, $A25)+SUMIFS(DataRegularSeason20242025!$AB$3:$AB$1315,DataRegularSeason20242025!$B$3:$B$1315, "&lt;=" &amp; FS$1, DataRegularSeason20242025!$E$3:$E$1315, $A25)</f>
        <v>13</v>
      </c>
      <c r="FT25">
        <f>SUMIFS(DataRegularSeason20242025!$AA$3:$AA$1315,DataRegularSeason20242025!$B$3:$B$1315, "&lt;=" &amp; FT$1, DataRegularSeason20242025!$D$3:$D$1315, $A25)+SUMIFS(DataRegularSeason20242025!$AB$3:$AB$1315,DataRegularSeason20242025!$B$3:$B$1315, "&lt;=" &amp; FT$1, DataRegularSeason20242025!$E$3:$E$1315, $A25)</f>
        <v>13</v>
      </c>
      <c r="FU25">
        <f>SUMIFS(DataRegularSeason20242025!$AA$3:$AA$1315,DataRegularSeason20242025!$B$3:$B$1315, "&lt;=" &amp; FU$1, DataRegularSeason20242025!$D$3:$D$1315, $A25)+SUMIFS(DataRegularSeason20242025!$AB$3:$AB$1315,DataRegularSeason20242025!$B$3:$B$1315, "&lt;=" &amp; FU$1, DataRegularSeason20242025!$E$3:$E$1315, $A25)</f>
        <v>13</v>
      </c>
      <c r="FV25">
        <f>SUMIFS(DataRegularSeason20242025!$AA$3:$AA$1315,DataRegularSeason20242025!$B$3:$B$1315, "&lt;=" &amp; FV$1, DataRegularSeason20242025!$D$3:$D$1315, $A25)+SUMIFS(DataRegularSeason20242025!$AB$3:$AB$1315,DataRegularSeason20242025!$B$3:$B$1315, "&lt;=" &amp; FV$1, DataRegularSeason20242025!$E$3:$E$1315, $A25)</f>
        <v>13</v>
      </c>
      <c r="FW25">
        <f>SUMIFS(DataRegularSeason20242025!$AA$3:$AA$1315,DataRegularSeason20242025!$B$3:$B$1315, "&lt;=" &amp; FW$1, DataRegularSeason20242025!$D$3:$D$1315, $A25)+SUMIFS(DataRegularSeason20242025!$AB$3:$AB$1315,DataRegularSeason20242025!$B$3:$B$1315, "&lt;=" &amp; FW$1, DataRegularSeason20242025!$E$3:$E$1315, $A25)</f>
        <v>13</v>
      </c>
      <c r="FX25">
        <f>SUMIFS(DataRegularSeason20242025!$AA$3:$AA$1315,DataRegularSeason20242025!$B$3:$B$1315, "&lt;=" &amp; FX$1, DataRegularSeason20242025!$D$3:$D$1315, $A25)+SUMIFS(DataRegularSeason20242025!$AB$3:$AB$1315,DataRegularSeason20242025!$B$3:$B$1315, "&lt;=" &amp; FX$1, DataRegularSeason20242025!$E$3:$E$1315, $A25)</f>
        <v>13</v>
      </c>
      <c r="FY25">
        <f>SUMIFS(DataRegularSeason20242025!$AA$3:$AA$1315,DataRegularSeason20242025!$B$3:$B$1315, "&lt;=" &amp; FY$1, DataRegularSeason20242025!$D$3:$D$1315, $A25)+SUMIFS(DataRegularSeason20242025!$AB$3:$AB$1315,DataRegularSeason20242025!$B$3:$B$1315, "&lt;=" &amp; FY$1, DataRegularSeason20242025!$E$3:$E$1315, $A25)</f>
        <v>13</v>
      </c>
      <c r="FZ25">
        <f>SUMIFS(DataRegularSeason20242025!$AA$3:$AA$1315,DataRegularSeason20242025!$B$3:$B$1315, "&lt;=" &amp; FZ$1, DataRegularSeason20242025!$D$3:$D$1315, $A25)+SUMIFS(DataRegularSeason20242025!$AB$3:$AB$1315,DataRegularSeason20242025!$B$3:$B$1315, "&lt;=" &amp; FZ$1, DataRegularSeason20242025!$E$3:$E$1315, $A25)</f>
        <v>13</v>
      </c>
      <c r="GA25">
        <f>SUMIFS(DataRegularSeason20242025!$AA$3:$AA$1315,DataRegularSeason20242025!$B$3:$B$1315, "&lt;=" &amp; GA$1, DataRegularSeason20242025!$D$3:$D$1315, $A25)+SUMIFS(DataRegularSeason20242025!$AB$3:$AB$1315,DataRegularSeason20242025!$B$3:$B$1315, "&lt;=" &amp; GA$1, DataRegularSeason20242025!$E$3:$E$1315, $A25)</f>
        <v>13</v>
      </c>
      <c r="GB25">
        <f>SUMIFS(DataRegularSeason20242025!$AA$3:$AA$1315,DataRegularSeason20242025!$B$3:$B$1315, "&lt;=" &amp; GB$1, DataRegularSeason20242025!$D$3:$D$1315, $A25)+SUMIFS(DataRegularSeason20242025!$AB$3:$AB$1315,DataRegularSeason20242025!$B$3:$B$1315, "&lt;=" &amp; GB$1, DataRegularSeason20242025!$E$3:$E$1315, $A25)</f>
        <v>13</v>
      </c>
      <c r="GC25">
        <f>SUMIFS(DataRegularSeason20242025!$AA$3:$AA$1315,DataRegularSeason20242025!$B$3:$B$1315, "&lt;=" &amp; GC$1, DataRegularSeason20242025!$D$3:$D$1315, $A25)+SUMIFS(DataRegularSeason20242025!$AB$3:$AB$1315,DataRegularSeason20242025!$B$3:$B$1315, "&lt;=" &amp; GC$1, DataRegularSeason20242025!$E$3:$E$1315, $A25)</f>
        <v>13</v>
      </c>
      <c r="GD25">
        <f>SUMIFS(DataRegularSeason20242025!$AA$3:$AA$1315,DataRegularSeason20242025!$B$3:$B$1315, "&lt;=" &amp; GD$1, DataRegularSeason20242025!$D$3:$D$1315, $A25)+SUMIFS(DataRegularSeason20242025!$AB$3:$AB$1315,DataRegularSeason20242025!$B$3:$B$1315, "&lt;=" &amp; GD$1, DataRegularSeason20242025!$E$3:$E$1315, $A25)</f>
        <v>13</v>
      </c>
      <c r="GE25">
        <f>SUMIFS(DataRegularSeason20242025!$AA$3:$AA$1315,DataRegularSeason20242025!$B$3:$B$1315, "&lt;=" &amp; GE$1, DataRegularSeason20242025!$D$3:$D$1315, $A25)+SUMIFS(DataRegularSeason20242025!$AB$3:$AB$1315,DataRegularSeason20242025!$B$3:$B$1315, "&lt;=" &amp; GE$1, DataRegularSeason20242025!$E$3:$E$1315, $A25)</f>
        <v>13</v>
      </c>
      <c r="GF25">
        <f>SUMIFS(DataRegularSeason20242025!$AA$3:$AA$1315,DataRegularSeason20242025!$B$3:$B$1315, "&lt;=" &amp; GF$1, DataRegularSeason20242025!$D$3:$D$1315, $A25)+SUMIFS(DataRegularSeason20242025!$AB$3:$AB$1315,DataRegularSeason20242025!$B$3:$B$1315, "&lt;=" &amp; GF$1, DataRegularSeason20242025!$E$3:$E$1315, $A25)</f>
        <v>13</v>
      </c>
      <c r="GG25">
        <f>SUMIFS(DataRegularSeason20242025!$AA$3:$AA$1315,DataRegularSeason20242025!$B$3:$B$1315, "&lt;=" &amp; GG$1, DataRegularSeason20242025!$D$3:$D$1315, $A25)+SUMIFS(DataRegularSeason20242025!$AB$3:$AB$1315,DataRegularSeason20242025!$B$3:$B$1315, "&lt;=" &amp; GG$1, DataRegularSeason20242025!$E$3:$E$1315, $A25)</f>
        <v>13</v>
      </c>
      <c r="GH25">
        <f>SUMIFS(DataRegularSeason20242025!$AA$3:$AA$1315,DataRegularSeason20242025!$B$3:$B$1315, "&lt;=" &amp; GH$1, DataRegularSeason20242025!$D$3:$D$1315, $A25)+SUMIFS(DataRegularSeason20242025!$AB$3:$AB$1315,DataRegularSeason20242025!$B$3:$B$1315, "&lt;=" &amp; GH$1, DataRegularSeason20242025!$E$3:$E$1315, $A25)</f>
        <v>13</v>
      </c>
      <c r="GI25">
        <f>SUMIFS(DataRegularSeason20242025!$AA$3:$AA$1315,DataRegularSeason20242025!$B$3:$B$1315, "&lt;=" &amp; GI$1, DataRegularSeason20242025!$D$3:$D$1315, $A25)+SUMIFS(DataRegularSeason20242025!$AB$3:$AB$1315,DataRegularSeason20242025!$B$3:$B$1315, "&lt;=" &amp; GI$1, DataRegularSeason20242025!$E$3:$E$1315, $A25)</f>
        <v>13</v>
      </c>
      <c r="GJ25">
        <f>SUMIFS(DataRegularSeason20242025!$AA$3:$AA$1315,DataRegularSeason20242025!$B$3:$B$1315, "&lt;=" &amp; GJ$1, DataRegularSeason20242025!$D$3:$D$1315, $A25)+SUMIFS(DataRegularSeason20242025!$AB$3:$AB$1315,DataRegularSeason20242025!$B$3:$B$1315, "&lt;=" &amp; GJ$1, DataRegularSeason20242025!$E$3:$E$1315, $A25)</f>
        <v>13</v>
      </c>
      <c r="GK25">
        <f>SUMIFS(DataRegularSeason20242025!$AA$3:$AA$1315,DataRegularSeason20242025!$B$3:$B$1315, "&lt;=" &amp; GK$1, DataRegularSeason20242025!$D$3:$D$1315, $A25)+SUMIFS(DataRegularSeason20242025!$AB$3:$AB$1315,DataRegularSeason20242025!$B$3:$B$1315, "&lt;=" &amp; GK$1, DataRegularSeason20242025!$E$3:$E$1315, $A25)</f>
        <v>13</v>
      </c>
      <c r="GL25">
        <f>SUMIFS(DataRegularSeason20242025!$AA$3:$AA$1315,DataRegularSeason20242025!$B$3:$B$1315, "&lt;=" &amp; GL$1, DataRegularSeason20242025!$D$3:$D$1315, $A25)+SUMIFS(DataRegularSeason20242025!$AB$3:$AB$1315,DataRegularSeason20242025!$B$3:$B$1315, "&lt;=" &amp; GL$1, DataRegularSeason20242025!$E$3:$E$1315, $A25)</f>
        <v>13</v>
      </c>
      <c r="GM25">
        <f>SUMIFS(DataRegularSeason20242025!$AA$3:$AA$1315,DataRegularSeason20242025!$B$3:$B$1315, "&lt;=" &amp; GM$1, DataRegularSeason20242025!$D$3:$D$1315, $A25)+SUMIFS(DataRegularSeason20242025!$AB$3:$AB$1315,DataRegularSeason20242025!$B$3:$B$1315, "&lt;=" &amp; GM$1, DataRegularSeason20242025!$E$3:$E$1315, $A25)</f>
        <v>13</v>
      </c>
      <c r="GN25">
        <f>SUMIFS(DataRegularSeason20242025!$AA$3:$AA$1315,DataRegularSeason20242025!$B$3:$B$1315, "&lt;=" &amp; GN$1, DataRegularSeason20242025!$D$3:$D$1315, $A25)+SUMIFS(DataRegularSeason20242025!$AB$3:$AB$1315,DataRegularSeason20242025!$B$3:$B$1315, "&lt;=" &amp; GN$1, DataRegularSeason20242025!$E$3:$E$1315, $A25)</f>
        <v>13</v>
      </c>
      <c r="GO25">
        <f>SUMIFS(DataRegularSeason20242025!$AA$3:$AA$1315,DataRegularSeason20242025!$B$3:$B$1315, "&lt;=" &amp; GO$1, DataRegularSeason20242025!$D$3:$D$1315, $A25)+SUMIFS(DataRegularSeason20242025!$AB$3:$AB$1315,DataRegularSeason20242025!$B$3:$B$1315, "&lt;=" &amp; GO$1, DataRegularSeason20242025!$E$3:$E$1315, $A25)</f>
        <v>13</v>
      </c>
      <c r="GP25">
        <f>SUMIFS(DataRegularSeason20242025!$AA$3:$AA$1315,DataRegularSeason20242025!$B$3:$B$1315, "&lt;=" &amp; GP$1, DataRegularSeason20242025!$D$3:$D$1315, $A25)+SUMIFS(DataRegularSeason20242025!$AB$3:$AB$1315,DataRegularSeason20242025!$B$3:$B$1315, "&lt;=" &amp; GP$1, DataRegularSeason20242025!$E$3:$E$1315, $A25)</f>
        <v>13</v>
      </c>
      <c r="GQ25">
        <f>SUMIFS(DataRegularSeason20242025!$AA$3:$AA$1315,DataRegularSeason20242025!$B$3:$B$1315, "&lt;=" &amp; GQ$1, DataRegularSeason20242025!$D$3:$D$1315, $A25)+SUMIFS(DataRegularSeason20242025!$AB$3:$AB$1315,DataRegularSeason20242025!$B$3:$B$1315, "&lt;=" &amp; GQ$1, DataRegularSeason20242025!$E$3:$E$1315, $A25)</f>
        <v>13</v>
      </c>
      <c r="GR25">
        <f>SUMIFS(DataRegularSeason20242025!$AA$3:$AA$1315,DataRegularSeason20242025!$B$3:$B$1315, "&lt;=" &amp; GR$1, DataRegularSeason20242025!$D$3:$D$1315, $A25)+SUMIFS(DataRegularSeason20242025!$AB$3:$AB$1315,DataRegularSeason20242025!$B$3:$B$1315, "&lt;=" &amp; GR$1, DataRegularSeason20242025!$E$3:$E$1315, $A25)</f>
        <v>13</v>
      </c>
      <c r="GS25">
        <f>SUMIFS(DataRegularSeason20242025!$AA$3:$AA$1315,DataRegularSeason20242025!$B$3:$B$1315, "&lt;=" &amp; GS$1, DataRegularSeason20242025!$D$3:$D$1315, $A25)+SUMIFS(DataRegularSeason20242025!$AB$3:$AB$1315,DataRegularSeason20242025!$B$3:$B$1315, "&lt;=" &amp; GS$1, DataRegularSeason20242025!$E$3:$E$1315, $A25)</f>
        <v>13</v>
      </c>
      <c r="GT25">
        <f>SUMIFS(DataRegularSeason20242025!$AA$3:$AA$1315,DataRegularSeason20242025!$B$3:$B$1315, "&lt;=" &amp; GT$1, DataRegularSeason20242025!$D$3:$D$1315, $A25)+SUMIFS(DataRegularSeason20242025!$AB$3:$AB$1315,DataRegularSeason20242025!$B$3:$B$1315, "&lt;=" &amp; GT$1, DataRegularSeason20242025!$E$3:$E$1315, $A25)</f>
        <v>13</v>
      </c>
      <c r="GU25">
        <f>SUMIFS(DataRegularSeason20242025!$AA$3:$AA$1315,DataRegularSeason20242025!$B$3:$B$1315, "&lt;=" &amp; GU$1, DataRegularSeason20242025!$D$3:$D$1315, $A25)+SUMIFS(DataRegularSeason20242025!$AB$3:$AB$1315,DataRegularSeason20242025!$B$3:$B$1315, "&lt;=" &amp; GU$1, DataRegularSeason20242025!$E$3:$E$1315, $A25)</f>
        <v>13</v>
      </c>
    </row>
    <row r="26" spans="1:203" x14ac:dyDescent="0.25">
      <c r="A26" t="s">
        <v>27</v>
      </c>
      <c r="B26" t="s">
        <v>97</v>
      </c>
      <c r="C26" t="s">
        <v>100</v>
      </c>
      <c r="D26">
        <f>SUMIFS(DataRegularSeason20242025!$AA$3:$AA$1315,DataRegularSeason20242025!$B$3:$B$1315, "&lt;=" &amp; D$1, DataRegularSeason20242025!$D$3:$D$1315, $A26)+SUMIFS(DataRegularSeason20242025!$AB$3:$AB$1315,DataRegularSeason20242025!$B$3:$B$1315, "&lt;=" &amp; D$1, DataRegularSeason20242025!$E$3:$E$1315, $A26)</f>
        <v>0</v>
      </c>
      <c r="E26">
        <f>SUMIFS(DataRegularSeason20242025!$AA$3:$AA$1315,DataRegularSeason20242025!$B$3:$B$1315, "&lt;=" &amp; E$1, DataRegularSeason20242025!$D$3:$D$1315, $A26)+SUMIFS(DataRegularSeason20242025!$AB$3:$AB$1315,DataRegularSeason20242025!$B$3:$B$1315, "&lt;=" &amp; E$1, DataRegularSeason20242025!$E$3:$E$1315, $A26)</f>
        <v>0</v>
      </c>
      <c r="F26">
        <f>SUMIFS(DataRegularSeason20242025!$AA$3:$AA$1315,DataRegularSeason20242025!$B$3:$B$1315, "&lt;=" &amp; F$1, DataRegularSeason20242025!$D$3:$D$1315, $A26)+SUMIFS(DataRegularSeason20242025!$AB$3:$AB$1315,DataRegularSeason20242025!$B$3:$B$1315, "&lt;=" &amp; F$1, DataRegularSeason20242025!$E$3:$E$1315, $A26)</f>
        <v>0</v>
      </c>
      <c r="G26">
        <f>SUMIFS(DataRegularSeason20242025!$AA$3:$AA$1315,DataRegularSeason20242025!$B$3:$B$1315, "&lt;=" &amp; G$1, DataRegularSeason20242025!$D$3:$D$1315, $A26)+SUMIFS(DataRegularSeason20242025!$AB$3:$AB$1315,DataRegularSeason20242025!$B$3:$B$1315, "&lt;=" &amp; G$1, DataRegularSeason20242025!$E$3:$E$1315, $A26)</f>
        <v>0</v>
      </c>
      <c r="H26">
        <f>SUMIFS(DataRegularSeason20242025!$AA$3:$AA$1315,DataRegularSeason20242025!$B$3:$B$1315, "&lt;=" &amp; H$1, DataRegularSeason20242025!$D$3:$D$1315, $A26)+SUMIFS(DataRegularSeason20242025!$AB$3:$AB$1315,DataRegularSeason20242025!$B$3:$B$1315, "&lt;=" &amp; H$1, DataRegularSeason20242025!$E$3:$E$1315, $A26)</f>
        <v>0</v>
      </c>
      <c r="I26">
        <f>SUMIFS(DataRegularSeason20242025!$AA$3:$AA$1315,DataRegularSeason20242025!$B$3:$B$1315, "&lt;=" &amp; I$1, DataRegularSeason20242025!$D$3:$D$1315, $A26)+SUMIFS(DataRegularSeason20242025!$AB$3:$AB$1315,DataRegularSeason20242025!$B$3:$B$1315, "&lt;=" &amp; I$1, DataRegularSeason20242025!$E$3:$E$1315, $A26)</f>
        <v>0</v>
      </c>
      <c r="J26">
        <f>SUMIFS(DataRegularSeason20242025!$AA$3:$AA$1315,DataRegularSeason20242025!$B$3:$B$1315, "&lt;=" &amp; J$1, DataRegularSeason20242025!$D$3:$D$1315, $A26)+SUMIFS(DataRegularSeason20242025!$AB$3:$AB$1315,DataRegularSeason20242025!$B$3:$B$1315, "&lt;=" &amp; J$1, DataRegularSeason20242025!$E$3:$E$1315, $A26)</f>
        <v>2</v>
      </c>
      <c r="K26">
        <f>SUMIFS(DataRegularSeason20242025!$AA$3:$AA$1315,DataRegularSeason20242025!$B$3:$B$1315, "&lt;=" &amp; K$1, DataRegularSeason20242025!$D$3:$D$1315, $A26)+SUMIFS(DataRegularSeason20242025!$AB$3:$AB$1315,DataRegularSeason20242025!$B$3:$B$1315, "&lt;=" &amp; K$1, DataRegularSeason20242025!$E$3:$E$1315, $A26)</f>
        <v>2</v>
      </c>
      <c r="L26">
        <f>SUMIFS(DataRegularSeason20242025!$AA$3:$AA$1315,DataRegularSeason20242025!$B$3:$B$1315, "&lt;=" &amp; L$1, DataRegularSeason20242025!$D$3:$D$1315, $A26)+SUMIFS(DataRegularSeason20242025!$AB$3:$AB$1315,DataRegularSeason20242025!$B$3:$B$1315, "&lt;=" &amp; L$1, DataRegularSeason20242025!$E$3:$E$1315, $A26)</f>
        <v>4</v>
      </c>
      <c r="M26">
        <f>SUMIFS(DataRegularSeason20242025!$AA$3:$AA$1315,DataRegularSeason20242025!$B$3:$B$1315, "&lt;=" &amp; M$1, DataRegularSeason20242025!$D$3:$D$1315, $A26)+SUMIFS(DataRegularSeason20242025!$AB$3:$AB$1315,DataRegularSeason20242025!$B$3:$B$1315, "&lt;=" &amp; M$1, DataRegularSeason20242025!$E$3:$E$1315, $A26)</f>
        <v>4</v>
      </c>
      <c r="N26">
        <f>SUMIFS(DataRegularSeason20242025!$AA$3:$AA$1315,DataRegularSeason20242025!$B$3:$B$1315, "&lt;=" &amp; N$1, DataRegularSeason20242025!$D$3:$D$1315, $A26)+SUMIFS(DataRegularSeason20242025!$AB$3:$AB$1315,DataRegularSeason20242025!$B$3:$B$1315, "&lt;=" &amp; N$1, DataRegularSeason20242025!$E$3:$E$1315, $A26)</f>
        <v>6</v>
      </c>
      <c r="O26">
        <f>SUMIFS(DataRegularSeason20242025!$AA$3:$AA$1315,DataRegularSeason20242025!$B$3:$B$1315, "&lt;=" &amp; O$1, DataRegularSeason20242025!$D$3:$D$1315, $A26)+SUMIFS(DataRegularSeason20242025!$AB$3:$AB$1315,DataRegularSeason20242025!$B$3:$B$1315, "&lt;=" &amp; O$1, DataRegularSeason20242025!$E$3:$E$1315, $A26)</f>
        <v>6</v>
      </c>
      <c r="P26">
        <f>SUMIFS(DataRegularSeason20242025!$AA$3:$AA$1315,DataRegularSeason20242025!$B$3:$B$1315, "&lt;=" &amp; P$1, DataRegularSeason20242025!$D$3:$D$1315, $A26)+SUMIFS(DataRegularSeason20242025!$AB$3:$AB$1315,DataRegularSeason20242025!$B$3:$B$1315, "&lt;=" &amp; P$1, DataRegularSeason20242025!$E$3:$E$1315, $A26)</f>
        <v>6</v>
      </c>
      <c r="Q26">
        <f>SUMIFS(DataRegularSeason20242025!$AA$3:$AA$1315,DataRegularSeason20242025!$B$3:$B$1315, "&lt;=" &amp; Q$1, DataRegularSeason20242025!$D$3:$D$1315, $A26)+SUMIFS(DataRegularSeason20242025!$AB$3:$AB$1315,DataRegularSeason20242025!$B$3:$B$1315, "&lt;=" &amp; Q$1, DataRegularSeason20242025!$E$3:$E$1315, $A26)</f>
        <v>6</v>
      </c>
      <c r="R26">
        <f>SUMIFS(DataRegularSeason20242025!$AA$3:$AA$1315,DataRegularSeason20242025!$B$3:$B$1315, "&lt;=" &amp; R$1, DataRegularSeason20242025!$D$3:$D$1315, $A26)+SUMIFS(DataRegularSeason20242025!$AB$3:$AB$1315,DataRegularSeason20242025!$B$3:$B$1315, "&lt;=" &amp; R$1, DataRegularSeason20242025!$E$3:$E$1315, $A26)</f>
        <v>6</v>
      </c>
      <c r="S26">
        <f>SUMIFS(DataRegularSeason20242025!$AA$3:$AA$1315,DataRegularSeason20242025!$B$3:$B$1315, "&lt;=" &amp; S$1, DataRegularSeason20242025!$D$3:$D$1315, $A26)+SUMIFS(DataRegularSeason20242025!$AB$3:$AB$1315,DataRegularSeason20242025!$B$3:$B$1315, "&lt;=" &amp; S$1, DataRegularSeason20242025!$E$3:$E$1315, $A26)</f>
        <v>6</v>
      </c>
      <c r="T26">
        <f>SUMIFS(DataRegularSeason20242025!$AA$3:$AA$1315,DataRegularSeason20242025!$B$3:$B$1315, "&lt;=" &amp; T$1, DataRegularSeason20242025!$D$3:$D$1315, $A26)+SUMIFS(DataRegularSeason20242025!$AB$3:$AB$1315,DataRegularSeason20242025!$B$3:$B$1315, "&lt;=" &amp; T$1, DataRegularSeason20242025!$E$3:$E$1315, $A26)</f>
        <v>7</v>
      </c>
      <c r="U26">
        <f>SUMIFS(DataRegularSeason20242025!$AA$3:$AA$1315,DataRegularSeason20242025!$B$3:$B$1315, "&lt;=" &amp; U$1, DataRegularSeason20242025!$D$3:$D$1315, $A26)+SUMIFS(DataRegularSeason20242025!$AB$3:$AB$1315,DataRegularSeason20242025!$B$3:$B$1315, "&lt;=" &amp; U$1, DataRegularSeason20242025!$E$3:$E$1315, $A26)</f>
        <v>7</v>
      </c>
      <c r="V26">
        <f>SUMIFS(DataRegularSeason20242025!$AA$3:$AA$1315,DataRegularSeason20242025!$B$3:$B$1315, "&lt;=" &amp; V$1, DataRegularSeason20242025!$D$3:$D$1315, $A26)+SUMIFS(DataRegularSeason20242025!$AB$3:$AB$1315,DataRegularSeason20242025!$B$3:$B$1315, "&lt;=" &amp; V$1, DataRegularSeason20242025!$E$3:$E$1315, $A26)</f>
        <v>7</v>
      </c>
      <c r="W26">
        <f>SUMIFS(DataRegularSeason20242025!$AA$3:$AA$1315,DataRegularSeason20242025!$B$3:$B$1315, "&lt;=" &amp; W$1, DataRegularSeason20242025!$D$3:$D$1315, $A26)+SUMIFS(DataRegularSeason20242025!$AB$3:$AB$1315,DataRegularSeason20242025!$B$3:$B$1315, "&lt;=" &amp; W$1, DataRegularSeason20242025!$E$3:$E$1315, $A26)</f>
        <v>9</v>
      </c>
      <c r="X26">
        <f>SUMIFS(DataRegularSeason20242025!$AA$3:$AA$1315,DataRegularSeason20242025!$B$3:$B$1315, "&lt;=" &amp; X$1, DataRegularSeason20242025!$D$3:$D$1315, $A26)+SUMIFS(DataRegularSeason20242025!$AB$3:$AB$1315,DataRegularSeason20242025!$B$3:$B$1315, "&lt;=" &amp; X$1, DataRegularSeason20242025!$E$3:$E$1315, $A26)</f>
        <v>9</v>
      </c>
      <c r="Y26">
        <f>SUMIFS(DataRegularSeason20242025!$AA$3:$AA$1315,DataRegularSeason20242025!$B$3:$B$1315, "&lt;=" &amp; Y$1, DataRegularSeason20242025!$D$3:$D$1315, $A26)+SUMIFS(DataRegularSeason20242025!$AB$3:$AB$1315,DataRegularSeason20242025!$B$3:$B$1315, "&lt;=" &amp; Y$1, DataRegularSeason20242025!$E$3:$E$1315, $A26)</f>
        <v>9</v>
      </c>
      <c r="Z26">
        <f>SUMIFS(DataRegularSeason20242025!$AA$3:$AA$1315,DataRegularSeason20242025!$B$3:$B$1315, "&lt;=" &amp; Z$1, DataRegularSeason20242025!$D$3:$D$1315, $A26)+SUMIFS(DataRegularSeason20242025!$AB$3:$AB$1315,DataRegularSeason20242025!$B$3:$B$1315, "&lt;=" &amp; Z$1, DataRegularSeason20242025!$E$3:$E$1315, $A26)</f>
        <v>11</v>
      </c>
      <c r="AA26">
        <f>SUMIFS(DataRegularSeason20242025!$AA$3:$AA$1315,DataRegularSeason20242025!$B$3:$B$1315, "&lt;=" &amp; AA$1, DataRegularSeason20242025!$D$3:$D$1315, $A26)+SUMIFS(DataRegularSeason20242025!$AB$3:$AB$1315,DataRegularSeason20242025!$B$3:$B$1315, "&lt;=" &amp; AA$1, DataRegularSeason20242025!$E$3:$E$1315, $A26)</f>
        <v>13</v>
      </c>
      <c r="AB26">
        <f>SUMIFS(DataRegularSeason20242025!$AA$3:$AA$1315,DataRegularSeason20242025!$B$3:$B$1315, "&lt;=" &amp; AB$1, DataRegularSeason20242025!$D$3:$D$1315, $A26)+SUMIFS(DataRegularSeason20242025!$AB$3:$AB$1315,DataRegularSeason20242025!$B$3:$B$1315, "&lt;=" &amp; AB$1, DataRegularSeason20242025!$E$3:$E$1315, $A26)</f>
        <v>13</v>
      </c>
      <c r="AC26">
        <f>SUMIFS(DataRegularSeason20242025!$AA$3:$AA$1315,DataRegularSeason20242025!$B$3:$B$1315, "&lt;=" &amp; AC$1, DataRegularSeason20242025!$D$3:$D$1315, $A26)+SUMIFS(DataRegularSeason20242025!$AB$3:$AB$1315,DataRegularSeason20242025!$B$3:$B$1315, "&lt;=" &amp; AC$1, DataRegularSeason20242025!$E$3:$E$1315, $A26)</f>
        <v>15</v>
      </c>
      <c r="AD26">
        <f>SUMIFS(DataRegularSeason20242025!$AA$3:$AA$1315,DataRegularSeason20242025!$B$3:$B$1315, "&lt;=" &amp; AD$1, DataRegularSeason20242025!$D$3:$D$1315, $A26)+SUMIFS(DataRegularSeason20242025!$AB$3:$AB$1315,DataRegularSeason20242025!$B$3:$B$1315, "&lt;=" &amp; AD$1, DataRegularSeason20242025!$E$3:$E$1315, $A26)</f>
        <v>15</v>
      </c>
      <c r="AE26">
        <f>SUMIFS(DataRegularSeason20242025!$AA$3:$AA$1315,DataRegularSeason20242025!$B$3:$B$1315, "&lt;=" &amp; AE$1, DataRegularSeason20242025!$D$3:$D$1315, $A26)+SUMIFS(DataRegularSeason20242025!$AB$3:$AB$1315,DataRegularSeason20242025!$B$3:$B$1315, "&lt;=" &amp; AE$1, DataRegularSeason20242025!$E$3:$E$1315, $A26)</f>
        <v>15</v>
      </c>
      <c r="AF26">
        <f>SUMIFS(DataRegularSeason20242025!$AA$3:$AA$1315,DataRegularSeason20242025!$B$3:$B$1315, "&lt;=" &amp; AF$1, DataRegularSeason20242025!$D$3:$D$1315, $A26)+SUMIFS(DataRegularSeason20242025!$AB$3:$AB$1315,DataRegularSeason20242025!$B$3:$B$1315, "&lt;=" &amp; AF$1, DataRegularSeason20242025!$E$3:$E$1315, $A26)</f>
        <v>15</v>
      </c>
      <c r="AG26">
        <f>SUMIFS(DataRegularSeason20242025!$AA$3:$AA$1315,DataRegularSeason20242025!$B$3:$B$1315, "&lt;=" &amp; AG$1, DataRegularSeason20242025!$D$3:$D$1315, $A26)+SUMIFS(DataRegularSeason20242025!$AB$3:$AB$1315,DataRegularSeason20242025!$B$3:$B$1315, "&lt;=" &amp; AG$1, DataRegularSeason20242025!$E$3:$E$1315, $A26)</f>
        <v>15</v>
      </c>
      <c r="AH26">
        <f>SUMIFS(DataRegularSeason20242025!$AA$3:$AA$1315,DataRegularSeason20242025!$B$3:$B$1315, "&lt;=" &amp; AH$1, DataRegularSeason20242025!$D$3:$D$1315, $A26)+SUMIFS(DataRegularSeason20242025!$AB$3:$AB$1315,DataRegularSeason20242025!$B$3:$B$1315, "&lt;=" &amp; AH$1, DataRegularSeason20242025!$E$3:$E$1315, $A26)</f>
        <v>17</v>
      </c>
      <c r="AI26">
        <f>SUMIFS(DataRegularSeason20242025!$AA$3:$AA$1315,DataRegularSeason20242025!$B$3:$B$1315, "&lt;=" &amp; AI$1, DataRegularSeason20242025!$D$3:$D$1315, $A26)+SUMIFS(DataRegularSeason20242025!$AB$3:$AB$1315,DataRegularSeason20242025!$B$3:$B$1315, "&lt;=" &amp; AI$1, DataRegularSeason20242025!$E$3:$E$1315, $A26)</f>
        <v>17</v>
      </c>
      <c r="AJ26">
        <f>SUMIFS(DataRegularSeason20242025!$AA$3:$AA$1315,DataRegularSeason20242025!$B$3:$B$1315, "&lt;=" &amp; AJ$1, DataRegularSeason20242025!$D$3:$D$1315, $A26)+SUMIFS(DataRegularSeason20242025!$AB$3:$AB$1315,DataRegularSeason20242025!$B$3:$B$1315, "&lt;=" &amp; AJ$1, DataRegularSeason20242025!$E$3:$E$1315, $A26)</f>
        <v>17</v>
      </c>
      <c r="AK26">
        <f>SUMIFS(DataRegularSeason20242025!$AA$3:$AA$1315,DataRegularSeason20242025!$B$3:$B$1315, "&lt;=" &amp; AK$1, DataRegularSeason20242025!$D$3:$D$1315, $A26)+SUMIFS(DataRegularSeason20242025!$AB$3:$AB$1315,DataRegularSeason20242025!$B$3:$B$1315, "&lt;=" &amp; AK$1, DataRegularSeason20242025!$E$3:$E$1315, $A26)</f>
        <v>17</v>
      </c>
      <c r="AL26">
        <f>SUMIFS(DataRegularSeason20242025!$AA$3:$AA$1315,DataRegularSeason20242025!$B$3:$B$1315, "&lt;=" &amp; AL$1, DataRegularSeason20242025!$D$3:$D$1315, $A26)+SUMIFS(DataRegularSeason20242025!$AB$3:$AB$1315,DataRegularSeason20242025!$B$3:$B$1315, "&lt;=" &amp; AL$1, DataRegularSeason20242025!$E$3:$E$1315, $A26)</f>
        <v>19</v>
      </c>
      <c r="AM26">
        <f>SUMIFS(DataRegularSeason20242025!$AA$3:$AA$1315,DataRegularSeason20242025!$B$3:$B$1315, "&lt;=" &amp; AM$1, DataRegularSeason20242025!$D$3:$D$1315, $A26)+SUMIFS(DataRegularSeason20242025!$AB$3:$AB$1315,DataRegularSeason20242025!$B$3:$B$1315, "&lt;=" &amp; AM$1, DataRegularSeason20242025!$E$3:$E$1315, $A26)</f>
        <v>19</v>
      </c>
      <c r="AN26">
        <f>SUMIFS(DataRegularSeason20242025!$AA$3:$AA$1315,DataRegularSeason20242025!$B$3:$B$1315, "&lt;=" &amp; AN$1, DataRegularSeason20242025!$D$3:$D$1315, $A26)+SUMIFS(DataRegularSeason20242025!$AB$3:$AB$1315,DataRegularSeason20242025!$B$3:$B$1315, "&lt;=" &amp; AN$1, DataRegularSeason20242025!$E$3:$E$1315, $A26)</f>
        <v>20</v>
      </c>
      <c r="AO26">
        <f>SUMIFS(DataRegularSeason20242025!$AA$3:$AA$1315,DataRegularSeason20242025!$B$3:$B$1315, "&lt;=" &amp; AO$1, DataRegularSeason20242025!$D$3:$D$1315, $A26)+SUMIFS(DataRegularSeason20242025!$AB$3:$AB$1315,DataRegularSeason20242025!$B$3:$B$1315, "&lt;=" &amp; AO$1, DataRegularSeason20242025!$E$3:$E$1315, $A26)</f>
        <v>20</v>
      </c>
      <c r="AP26">
        <f>SUMIFS(DataRegularSeason20242025!$AA$3:$AA$1315,DataRegularSeason20242025!$B$3:$B$1315, "&lt;=" &amp; AP$1, DataRegularSeason20242025!$D$3:$D$1315, $A26)+SUMIFS(DataRegularSeason20242025!$AB$3:$AB$1315,DataRegularSeason20242025!$B$3:$B$1315, "&lt;=" &amp; AP$1, DataRegularSeason20242025!$E$3:$E$1315, $A26)</f>
        <v>20</v>
      </c>
      <c r="AQ26">
        <f>SUMIFS(DataRegularSeason20242025!$AA$3:$AA$1315,DataRegularSeason20242025!$B$3:$B$1315, "&lt;=" &amp; AQ$1, DataRegularSeason20242025!$D$3:$D$1315, $A26)+SUMIFS(DataRegularSeason20242025!$AB$3:$AB$1315,DataRegularSeason20242025!$B$3:$B$1315, "&lt;=" &amp; AQ$1, DataRegularSeason20242025!$E$3:$E$1315, $A26)</f>
        <v>20</v>
      </c>
      <c r="AR26">
        <f>SUMIFS(DataRegularSeason20242025!$AA$3:$AA$1315,DataRegularSeason20242025!$B$3:$B$1315, "&lt;=" &amp; AR$1, DataRegularSeason20242025!$D$3:$D$1315, $A26)+SUMIFS(DataRegularSeason20242025!$AB$3:$AB$1315,DataRegularSeason20242025!$B$3:$B$1315, "&lt;=" &amp; AR$1, DataRegularSeason20242025!$E$3:$E$1315, $A26)</f>
        <v>20</v>
      </c>
      <c r="AS26">
        <f>SUMIFS(DataRegularSeason20242025!$AA$3:$AA$1315,DataRegularSeason20242025!$B$3:$B$1315, "&lt;=" &amp; AS$1, DataRegularSeason20242025!$D$3:$D$1315, $A26)+SUMIFS(DataRegularSeason20242025!$AB$3:$AB$1315,DataRegularSeason20242025!$B$3:$B$1315, "&lt;=" &amp; AS$1, DataRegularSeason20242025!$E$3:$E$1315, $A26)</f>
        <v>22</v>
      </c>
      <c r="AT26">
        <f>SUMIFS(DataRegularSeason20242025!$AA$3:$AA$1315,DataRegularSeason20242025!$B$3:$B$1315, "&lt;=" &amp; AT$1, DataRegularSeason20242025!$D$3:$D$1315, $A26)+SUMIFS(DataRegularSeason20242025!$AB$3:$AB$1315,DataRegularSeason20242025!$B$3:$B$1315, "&lt;=" &amp; AT$1, DataRegularSeason20242025!$E$3:$E$1315, $A26)</f>
        <v>22</v>
      </c>
      <c r="AU26">
        <f>SUMIFS(DataRegularSeason20242025!$AA$3:$AA$1315,DataRegularSeason20242025!$B$3:$B$1315, "&lt;=" &amp; AU$1, DataRegularSeason20242025!$D$3:$D$1315, $A26)+SUMIFS(DataRegularSeason20242025!$AB$3:$AB$1315,DataRegularSeason20242025!$B$3:$B$1315, "&lt;=" &amp; AU$1, DataRegularSeason20242025!$E$3:$E$1315, $A26)</f>
        <v>24</v>
      </c>
      <c r="AV26">
        <f>SUMIFS(DataRegularSeason20242025!$AA$3:$AA$1315,DataRegularSeason20242025!$B$3:$B$1315, "&lt;=" &amp; AV$1, DataRegularSeason20242025!$D$3:$D$1315, $A26)+SUMIFS(DataRegularSeason20242025!$AB$3:$AB$1315,DataRegularSeason20242025!$B$3:$B$1315, "&lt;=" &amp; AV$1, DataRegularSeason20242025!$E$3:$E$1315, $A26)</f>
        <v>24</v>
      </c>
      <c r="AW26">
        <f>SUMIFS(DataRegularSeason20242025!$AA$3:$AA$1315,DataRegularSeason20242025!$B$3:$B$1315, "&lt;=" &amp; AW$1, DataRegularSeason20242025!$D$3:$D$1315, $A26)+SUMIFS(DataRegularSeason20242025!$AB$3:$AB$1315,DataRegularSeason20242025!$B$3:$B$1315, "&lt;=" &amp; AW$1, DataRegularSeason20242025!$E$3:$E$1315, $A26)</f>
        <v>24</v>
      </c>
      <c r="AX26">
        <f>SUMIFS(DataRegularSeason20242025!$AA$3:$AA$1315,DataRegularSeason20242025!$B$3:$B$1315, "&lt;=" &amp; AX$1, DataRegularSeason20242025!$D$3:$D$1315, $A26)+SUMIFS(DataRegularSeason20242025!$AB$3:$AB$1315,DataRegularSeason20242025!$B$3:$B$1315, "&lt;=" &amp; AX$1, DataRegularSeason20242025!$E$3:$E$1315, $A26)</f>
        <v>24</v>
      </c>
      <c r="AY26">
        <f>SUMIFS(DataRegularSeason20242025!$AA$3:$AA$1315,DataRegularSeason20242025!$B$3:$B$1315, "&lt;=" &amp; AY$1, DataRegularSeason20242025!$D$3:$D$1315, $A26)+SUMIFS(DataRegularSeason20242025!$AB$3:$AB$1315,DataRegularSeason20242025!$B$3:$B$1315, "&lt;=" &amp; AY$1, DataRegularSeason20242025!$E$3:$E$1315, $A26)</f>
        <v>24</v>
      </c>
      <c r="AZ26">
        <f>SUMIFS(DataRegularSeason20242025!$AA$3:$AA$1315,DataRegularSeason20242025!$B$3:$B$1315, "&lt;=" &amp; AZ$1, DataRegularSeason20242025!$D$3:$D$1315, $A26)+SUMIFS(DataRegularSeason20242025!$AB$3:$AB$1315,DataRegularSeason20242025!$B$3:$B$1315, "&lt;=" &amp; AZ$1, DataRegularSeason20242025!$E$3:$E$1315, $A26)</f>
        <v>24</v>
      </c>
      <c r="BA26">
        <f>SUMIFS(DataRegularSeason20242025!$AA$3:$AA$1315,DataRegularSeason20242025!$B$3:$B$1315, "&lt;=" &amp; BA$1, DataRegularSeason20242025!$D$3:$D$1315, $A26)+SUMIFS(DataRegularSeason20242025!$AB$3:$AB$1315,DataRegularSeason20242025!$B$3:$B$1315, "&lt;=" &amp; BA$1, DataRegularSeason20242025!$E$3:$E$1315, $A26)</f>
        <v>24</v>
      </c>
      <c r="BB26">
        <f>SUMIFS(DataRegularSeason20242025!$AA$3:$AA$1315,DataRegularSeason20242025!$B$3:$B$1315, "&lt;=" &amp; BB$1, DataRegularSeason20242025!$D$3:$D$1315, $A26)+SUMIFS(DataRegularSeason20242025!$AB$3:$AB$1315,DataRegularSeason20242025!$B$3:$B$1315, "&lt;=" &amp; BB$1, DataRegularSeason20242025!$E$3:$E$1315, $A26)</f>
        <v>24</v>
      </c>
      <c r="BC26">
        <f>SUMIFS(DataRegularSeason20242025!$AA$3:$AA$1315,DataRegularSeason20242025!$B$3:$B$1315, "&lt;=" &amp; BC$1, DataRegularSeason20242025!$D$3:$D$1315, $A26)+SUMIFS(DataRegularSeason20242025!$AB$3:$AB$1315,DataRegularSeason20242025!$B$3:$B$1315, "&lt;=" &amp; BC$1, DataRegularSeason20242025!$E$3:$E$1315, $A26)</f>
        <v>24</v>
      </c>
      <c r="BD26">
        <f>SUMIFS(DataRegularSeason20242025!$AA$3:$AA$1315,DataRegularSeason20242025!$B$3:$B$1315, "&lt;=" &amp; BD$1, DataRegularSeason20242025!$D$3:$D$1315, $A26)+SUMIFS(DataRegularSeason20242025!$AB$3:$AB$1315,DataRegularSeason20242025!$B$3:$B$1315, "&lt;=" &amp; BD$1, DataRegularSeason20242025!$E$3:$E$1315, $A26)</f>
        <v>24</v>
      </c>
      <c r="BE26">
        <f>SUMIFS(DataRegularSeason20242025!$AA$3:$AA$1315,DataRegularSeason20242025!$B$3:$B$1315, "&lt;=" &amp; BE$1, DataRegularSeason20242025!$D$3:$D$1315, $A26)+SUMIFS(DataRegularSeason20242025!$AB$3:$AB$1315,DataRegularSeason20242025!$B$3:$B$1315, "&lt;=" &amp; BE$1, DataRegularSeason20242025!$E$3:$E$1315, $A26)</f>
        <v>24</v>
      </c>
      <c r="BF26">
        <f>SUMIFS(DataRegularSeason20242025!$AA$3:$AA$1315,DataRegularSeason20242025!$B$3:$B$1315, "&lt;=" &amp; BF$1, DataRegularSeason20242025!$D$3:$D$1315, $A26)+SUMIFS(DataRegularSeason20242025!$AB$3:$AB$1315,DataRegularSeason20242025!$B$3:$B$1315, "&lt;=" &amp; BF$1, DataRegularSeason20242025!$E$3:$E$1315, $A26)</f>
        <v>24</v>
      </c>
      <c r="BG26">
        <f>SUMIFS(DataRegularSeason20242025!$AA$3:$AA$1315,DataRegularSeason20242025!$B$3:$B$1315, "&lt;=" &amp; BG$1, DataRegularSeason20242025!$D$3:$D$1315, $A26)+SUMIFS(DataRegularSeason20242025!$AB$3:$AB$1315,DataRegularSeason20242025!$B$3:$B$1315, "&lt;=" &amp; BG$1, DataRegularSeason20242025!$E$3:$E$1315, $A26)</f>
        <v>24</v>
      </c>
      <c r="BH26">
        <f>SUMIFS(DataRegularSeason20242025!$AA$3:$AA$1315,DataRegularSeason20242025!$B$3:$B$1315, "&lt;=" &amp; BH$1, DataRegularSeason20242025!$D$3:$D$1315, $A26)+SUMIFS(DataRegularSeason20242025!$AB$3:$AB$1315,DataRegularSeason20242025!$B$3:$B$1315, "&lt;=" &amp; BH$1, DataRegularSeason20242025!$E$3:$E$1315, $A26)</f>
        <v>24</v>
      </c>
      <c r="BI26">
        <f>SUMIFS(DataRegularSeason20242025!$AA$3:$AA$1315,DataRegularSeason20242025!$B$3:$B$1315, "&lt;=" &amp; BI$1, DataRegularSeason20242025!$D$3:$D$1315, $A26)+SUMIFS(DataRegularSeason20242025!$AB$3:$AB$1315,DataRegularSeason20242025!$B$3:$B$1315, "&lt;=" &amp; BI$1, DataRegularSeason20242025!$E$3:$E$1315, $A26)</f>
        <v>24</v>
      </c>
      <c r="BJ26">
        <f>SUMIFS(DataRegularSeason20242025!$AA$3:$AA$1315,DataRegularSeason20242025!$B$3:$B$1315, "&lt;=" &amp; BJ$1, DataRegularSeason20242025!$D$3:$D$1315, $A26)+SUMIFS(DataRegularSeason20242025!$AB$3:$AB$1315,DataRegularSeason20242025!$B$3:$B$1315, "&lt;=" &amp; BJ$1, DataRegularSeason20242025!$E$3:$E$1315, $A26)</f>
        <v>24</v>
      </c>
      <c r="BK26">
        <f>SUMIFS(DataRegularSeason20242025!$AA$3:$AA$1315,DataRegularSeason20242025!$B$3:$B$1315, "&lt;=" &amp; BK$1, DataRegularSeason20242025!$D$3:$D$1315, $A26)+SUMIFS(DataRegularSeason20242025!$AB$3:$AB$1315,DataRegularSeason20242025!$B$3:$B$1315, "&lt;=" &amp; BK$1, DataRegularSeason20242025!$E$3:$E$1315, $A26)</f>
        <v>24</v>
      </c>
      <c r="BL26">
        <f>SUMIFS(DataRegularSeason20242025!$AA$3:$AA$1315,DataRegularSeason20242025!$B$3:$B$1315, "&lt;=" &amp; BL$1, DataRegularSeason20242025!$D$3:$D$1315, $A26)+SUMIFS(DataRegularSeason20242025!$AB$3:$AB$1315,DataRegularSeason20242025!$B$3:$B$1315, "&lt;=" &amp; BL$1, DataRegularSeason20242025!$E$3:$E$1315, $A26)</f>
        <v>24</v>
      </c>
      <c r="BM26">
        <f>SUMIFS(DataRegularSeason20242025!$AA$3:$AA$1315,DataRegularSeason20242025!$B$3:$B$1315, "&lt;=" &amp; BM$1, DataRegularSeason20242025!$D$3:$D$1315, $A26)+SUMIFS(DataRegularSeason20242025!$AB$3:$AB$1315,DataRegularSeason20242025!$B$3:$B$1315, "&lt;=" &amp; BM$1, DataRegularSeason20242025!$E$3:$E$1315, $A26)</f>
        <v>24</v>
      </c>
      <c r="BN26">
        <f>SUMIFS(DataRegularSeason20242025!$AA$3:$AA$1315,DataRegularSeason20242025!$B$3:$B$1315, "&lt;=" &amp; BN$1, DataRegularSeason20242025!$D$3:$D$1315, $A26)+SUMIFS(DataRegularSeason20242025!$AB$3:$AB$1315,DataRegularSeason20242025!$B$3:$B$1315, "&lt;=" &amp; BN$1, DataRegularSeason20242025!$E$3:$E$1315, $A26)</f>
        <v>24</v>
      </c>
      <c r="BO26">
        <f>SUMIFS(DataRegularSeason20242025!$AA$3:$AA$1315,DataRegularSeason20242025!$B$3:$B$1315, "&lt;=" &amp; BO$1, DataRegularSeason20242025!$D$3:$D$1315, $A26)+SUMIFS(DataRegularSeason20242025!$AB$3:$AB$1315,DataRegularSeason20242025!$B$3:$B$1315, "&lt;=" &amp; BO$1, DataRegularSeason20242025!$E$3:$E$1315, $A26)</f>
        <v>24</v>
      </c>
      <c r="BP26">
        <f>SUMIFS(DataRegularSeason20242025!$AA$3:$AA$1315,DataRegularSeason20242025!$B$3:$B$1315, "&lt;=" &amp; BP$1, DataRegularSeason20242025!$D$3:$D$1315, $A26)+SUMIFS(DataRegularSeason20242025!$AB$3:$AB$1315,DataRegularSeason20242025!$B$3:$B$1315, "&lt;=" &amp; BP$1, DataRegularSeason20242025!$E$3:$E$1315, $A26)</f>
        <v>24</v>
      </c>
      <c r="BQ26">
        <f>SUMIFS(DataRegularSeason20242025!$AA$3:$AA$1315,DataRegularSeason20242025!$B$3:$B$1315, "&lt;=" &amp; BQ$1, DataRegularSeason20242025!$D$3:$D$1315, $A26)+SUMIFS(DataRegularSeason20242025!$AB$3:$AB$1315,DataRegularSeason20242025!$B$3:$B$1315, "&lt;=" &amp; BQ$1, DataRegularSeason20242025!$E$3:$E$1315, $A26)</f>
        <v>24</v>
      </c>
      <c r="BR26">
        <f>SUMIFS(DataRegularSeason20242025!$AA$3:$AA$1315,DataRegularSeason20242025!$B$3:$B$1315, "&lt;=" &amp; BR$1, DataRegularSeason20242025!$D$3:$D$1315, $A26)+SUMIFS(DataRegularSeason20242025!$AB$3:$AB$1315,DataRegularSeason20242025!$B$3:$B$1315, "&lt;=" &amp; BR$1, DataRegularSeason20242025!$E$3:$E$1315, $A26)</f>
        <v>24</v>
      </c>
      <c r="BS26">
        <f>SUMIFS(DataRegularSeason20242025!$AA$3:$AA$1315,DataRegularSeason20242025!$B$3:$B$1315, "&lt;=" &amp; BS$1, DataRegularSeason20242025!$D$3:$D$1315, $A26)+SUMIFS(DataRegularSeason20242025!$AB$3:$AB$1315,DataRegularSeason20242025!$B$3:$B$1315, "&lt;=" &amp; BS$1, DataRegularSeason20242025!$E$3:$E$1315, $A26)</f>
        <v>24</v>
      </c>
      <c r="BT26">
        <f>SUMIFS(DataRegularSeason20242025!$AA$3:$AA$1315,DataRegularSeason20242025!$B$3:$B$1315, "&lt;=" &amp; BT$1, DataRegularSeason20242025!$D$3:$D$1315, $A26)+SUMIFS(DataRegularSeason20242025!$AB$3:$AB$1315,DataRegularSeason20242025!$B$3:$B$1315, "&lt;=" &amp; BT$1, DataRegularSeason20242025!$E$3:$E$1315, $A26)</f>
        <v>24</v>
      </c>
      <c r="BU26">
        <f>SUMIFS(DataRegularSeason20242025!$AA$3:$AA$1315,DataRegularSeason20242025!$B$3:$B$1315, "&lt;=" &amp; BU$1, DataRegularSeason20242025!$D$3:$D$1315, $A26)+SUMIFS(DataRegularSeason20242025!$AB$3:$AB$1315,DataRegularSeason20242025!$B$3:$B$1315, "&lt;=" &amp; BU$1, DataRegularSeason20242025!$E$3:$E$1315, $A26)</f>
        <v>24</v>
      </c>
      <c r="BV26">
        <f>SUMIFS(DataRegularSeason20242025!$AA$3:$AA$1315,DataRegularSeason20242025!$B$3:$B$1315, "&lt;=" &amp; BV$1, DataRegularSeason20242025!$D$3:$D$1315, $A26)+SUMIFS(DataRegularSeason20242025!$AB$3:$AB$1315,DataRegularSeason20242025!$B$3:$B$1315, "&lt;=" &amp; BV$1, DataRegularSeason20242025!$E$3:$E$1315, $A26)</f>
        <v>24</v>
      </c>
      <c r="BW26">
        <f>SUMIFS(DataRegularSeason20242025!$AA$3:$AA$1315,DataRegularSeason20242025!$B$3:$B$1315, "&lt;=" &amp; BW$1, DataRegularSeason20242025!$D$3:$D$1315, $A26)+SUMIFS(DataRegularSeason20242025!$AB$3:$AB$1315,DataRegularSeason20242025!$B$3:$B$1315, "&lt;=" &amp; BW$1, DataRegularSeason20242025!$E$3:$E$1315, $A26)</f>
        <v>24</v>
      </c>
      <c r="BX26">
        <f>SUMIFS(DataRegularSeason20242025!$AA$3:$AA$1315,DataRegularSeason20242025!$B$3:$B$1315, "&lt;=" &amp; BX$1, DataRegularSeason20242025!$D$3:$D$1315, $A26)+SUMIFS(DataRegularSeason20242025!$AB$3:$AB$1315,DataRegularSeason20242025!$B$3:$B$1315, "&lt;=" &amp; BX$1, DataRegularSeason20242025!$E$3:$E$1315, $A26)</f>
        <v>24</v>
      </c>
      <c r="BY26">
        <f>SUMIFS(DataRegularSeason20242025!$AA$3:$AA$1315,DataRegularSeason20242025!$B$3:$B$1315, "&lt;=" &amp; BY$1, DataRegularSeason20242025!$D$3:$D$1315, $A26)+SUMIFS(DataRegularSeason20242025!$AB$3:$AB$1315,DataRegularSeason20242025!$B$3:$B$1315, "&lt;=" &amp; BY$1, DataRegularSeason20242025!$E$3:$E$1315, $A26)</f>
        <v>24</v>
      </c>
      <c r="BZ26">
        <f>SUMIFS(DataRegularSeason20242025!$AA$3:$AA$1315,DataRegularSeason20242025!$B$3:$B$1315, "&lt;=" &amp; BZ$1, DataRegularSeason20242025!$D$3:$D$1315, $A26)+SUMIFS(DataRegularSeason20242025!$AB$3:$AB$1315,DataRegularSeason20242025!$B$3:$B$1315, "&lt;=" &amp; BZ$1, DataRegularSeason20242025!$E$3:$E$1315, $A26)</f>
        <v>24</v>
      </c>
      <c r="CA26">
        <f>SUMIFS(DataRegularSeason20242025!$AA$3:$AA$1315,DataRegularSeason20242025!$B$3:$B$1315, "&lt;=" &amp; CA$1, DataRegularSeason20242025!$D$3:$D$1315, $A26)+SUMIFS(DataRegularSeason20242025!$AB$3:$AB$1315,DataRegularSeason20242025!$B$3:$B$1315, "&lt;=" &amp; CA$1, DataRegularSeason20242025!$E$3:$E$1315, $A26)</f>
        <v>24</v>
      </c>
      <c r="CB26">
        <f>SUMIFS(DataRegularSeason20242025!$AA$3:$AA$1315,DataRegularSeason20242025!$B$3:$B$1315, "&lt;=" &amp; CB$1, DataRegularSeason20242025!$D$3:$D$1315, $A26)+SUMIFS(DataRegularSeason20242025!$AB$3:$AB$1315,DataRegularSeason20242025!$B$3:$B$1315, "&lt;=" &amp; CB$1, DataRegularSeason20242025!$E$3:$E$1315, $A26)</f>
        <v>24</v>
      </c>
      <c r="CC26">
        <f>SUMIFS(DataRegularSeason20242025!$AA$3:$AA$1315,DataRegularSeason20242025!$B$3:$B$1315, "&lt;=" &amp; CC$1, DataRegularSeason20242025!$D$3:$D$1315, $A26)+SUMIFS(DataRegularSeason20242025!$AB$3:$AB$1315,DataRegularSeason20242025!$B$3:$B$1315, "&lt;=" &amp; CC$1, DataRegularSeason20242025!$E$3:$E$1315, $A26)</f>
        <v>24</v>
      </c>
      <c r="CD26">
        <f>SUMIFS(DataRegularSeason20242025!$AA$3:$AA$1315,DataRegularSeason20242025!$B$3:$B$1315, "&lt;=" &amp; CD$1, DataRegularSeason20242025!$D$3:$D$1315, $A26)+SUMIFS(DataRegularSeason20242025!$AB$3:$AB$1315,DataRegularSeason20242025!$B$3:$B$1315, "&lt;=" &amp; CD$1, DataRegularSeason20242025!$E$3:$E$1315, $A26)</f>
        <v>24</v>
      </c>
      <c r="CE26">
        <f>SUMIFS(DataRegularSeason20242025!$AA$3:$AA$1315,DataRegularSeason20242025!$B$3:$B$1315, "&lt;=" &amp; CE$1, DataRegularSeason20242025!$D$3:$D$1315, $A26)+SUMIFS(DataRegularSeason20242025!$AB$3:$AB$1315,DataRegularSeason20242025!$B$3:$B$1315, "&lt;=" &amp; CE$1, DataRegularSeason20242025!$E$3:$E$1315, $A26)</f>
        <v>24</v>
      </c>
      <c r="CF26">
        <f>SUMIFS(DataRegularSeason20242025!$AA$3:$AA$1315,DataRegularSeason20242025!$B$3:$B$1315, "&lt;=" &amp; CF$1, DataRegularSeason20242025!$D$3:$D$1315, $A26)+SUMIFS(DataRegularSeason20242025!$AB$3:$AB$1315,DataRegularSeason20242025!$B$3:$B$1315, "&lt;=" &amp; CF$1, DataRegularSeason20242025!$E$3:$E$1315, $A26)</f>
        <v>24</v>
      </c>
      <c r="CG26">
        <f>SUMIFS(DataRegularSeason20242025!$AA$3:$AA$1315,DataRegularSeason20242025!$B$3:$B$1315, "&lt;=" &amp; CG$1, DataRegularSeason20242025!$D$3:$D$1315, $A26)+SUMIFS(DataRegularSeason20242025!$AB$3:$AB$1315,DataRegularSeason20242025!$B$3:$B$1315, "&lt;=" &amp; CG$1, DataRegularSeason20242025!$E$3:$E$1315, $A26)</f>
        <v>24</v>
      </c>
      <c r="CH26">
        <f>SUMIFS(DataRegularSeason20242025!$AA$3:$AA$1315,DataRegularSeason20242025!$B$3:$B$1315, "&lt;=" &amp; CH$1, DataRegularSeason20242025!$D$3:$D$1315, $A26)+SUMIFS(DataRegularSeason20242025!$AB$3:$AB$1315,DataRegularSeason20242025!$B$3:$B$1315, "&lt;=" &amp; CH$1, DataRegularSeason20242025!$E$3:$E$1315, $A26)</f>
        <v>24</v>
      </c>
      <c r="CI26">
        <f>SUMIFS(DataRegularSeason20242025!$AA$3:$AA$1315,DataRegularSeason20242025!$B$3:$B$1315, "&lt;=" &amp; CI$1, DataRegularSeason20242025!$D$3:$D$1315, $A26)+SUMIFS(DataRegularSeason20242025!$AB$3:$AB$1315,DataRegularSeason20242025!$B$3:$B$1315, "&lt;=" &amp; CI$1, DataRegularSeason20242025!$E$3:$E$1315, $A26)</f>
        <v>24</v>
      </c>
      <c r="CJ26">
        <f>SUMIFS(DataRegularSeason20242025!$AA$3:$AA$1315,DataRegularSeason20242025!$B$3:$B$1315, "&lt;=" &amp; CJ$1, DataRegularSeason20242025!$D$3:$D$1315, $A26)+SUMIFS(DataRegularSeason20242025!$AB$3:$AB$1315,DataRegularSeason20242025!$B$3:$B$1315, "&lt;=" &amp; CJ$1, DataRegularSeason20242025!$E$3:$E$1315, $A26)</f>
        <v>24</v>
      </c>
      <c r="CK26">
        <f>SUMIFS(DataRegularSeason20242025!$AA$3:$AA$1315,DataRegularSeason20242025!$B$3:$B$1315, "&lt;=" &amp; CK$1, DataRegularSeason20242025!$D$3:$D$1315, $A26)+SUMIFS(DataRegularSeason20242025!$AB$3:$AB$1315,DataRegularSeason20242025!$B$3:$B$1315, "&lt;=" &amp; CK$1, DataRegularSeason20242025!$E$3:$E$1315, $A26)</f>
        <v>24</v>
      </c>
      <c r="CL26">
        <f>SUMIFS(DataRegularSeason20242025!$AA$3:$AA$1315,DataRegularSeason20242025!$B$3:$B$1315, "&lt;=" &amp; CL$1, DataRegularSeason20242025!$D$3:$D$1315, $A26)+SUMIFS(DataRegularSeason20242025!$AB$3:$AB$1315,DataRegularSeason20242025!$B$3:$B$1315, "&lt;=" &amp; CL$1, DataRegularSeason20242025!$E$3:$E$1315, $A26)</f>
        <v>24</v>
      </c>
      <c r="CM26">
        <f>SUMIFS(DataRegularSeason20242025!$AA$3:$AA$1315,DataRegularSeason20242025!$B$3:$B$1315, "&lt;=" &amp; CM$1, DataRegularSeason20242025!$D$3:$D$1315, $A26)+SUMIFS(DataRegularSeason20242025!$AB$3:$AB$1315,DataRegularSeason20242025!$B$3:$B$1315, "&lt;=" &amp; CM$1, DataRegularSeason20242025!$E$3:$E$1315, $A26)</f>
        <v>24</v>
      </c>
      <c r="CN26">
        <f>SUMIFS(DataRegularSeason20242025!$AA$3:$AA$1315,DataRegularSeason20242025!$B$3:$B$1315, "&lt;=" &amp; CN$1, DataRegularSeason20242025!$D$3:$D$1315, $A26)+SUMIFS(DataRegularSeason20242025!$AB$3:$AB$1315,DataRegularSeason20242025!$B$3:$B$1315, "&lt;=" &amp; CN$1, DataRegularSeason20242025!$E$3:$E$1315, $A26)</f>
        <v>24</v>
      </c>
      <c r="CO26">
        <f>SUMIFS(DataRegularSeason20242025!$AA$3:$AA$1315,DataRegularSeason20242025!$B$3:$B$1315, "&lt;=" &amp; CO$1, DataRegularSeason20242025!$D$3:$D$1315, $A26)+SUMIFS(DataRegularSeason20242025!$AB$3:$AB$1315,DataRegularSeason20242025!$B$3:$B$1315, "&lt;=" &amp; CO$1, DataRegularSeason20242025!$E$3:$E$1315, $A26)</f>
        <v>24</v>
      </c>
      <c r="CP26">
        <f>SUMIFS(DataRegularSeason20242025!$AA$3:$AA$1315,DataRegularSeason20242025!$B$3:$B$1315, "&lt;=" &amp; CP$1, DataRegularSeason20242025!$D$3:$D$1315, $A26)+SUMIFS(DataRegularSeason20242025!$AB$3:$AB$1315,DataRegularSeason20242025!$B$3:$B$1315, "&lt;=" &amp; CP$1, DataRegularSeason20242025!$E$3:$E$1315, $A26)</f>
        <v>24</v>
      </c>
      <c r="CQ26">
        <f>SUMIFS(DataRegularSeason20242025!$AA$3:$AA$1315,DataRegularSeason20242025!$B$3:$B$1315, "&lt;=" &amp; CQ$1, DataRegularSeason20242025!$D$3:$D$1315, $A26)+SUMIFS(DataRegularSeason20242025!$AB$3:$AB$1315,DataRegularSeason20242025!$B$3:$B$1315, "&lt;=" &amp; CQ$1, DataRegularSeason20242025!$E$3:$E$1315, $A26)</f>
        <v>24</v>
      </c>
      <c r="CR26">
        <f>SUMIFS(DataRegularSeason20242025!$AA$3:$AA$1315,DataRegularSeason20242025!$B$3:$B$1315, "&lt;=" &amp; CR$1, DataRegularSeason20242025!$D$3:$D$1315, $A26)+SUMIFS(DataRegularSeason20242025!$AB$3:$AB$1315,DataRegularSeason20242025!$B$3:$B$1315, "&lt;=" &amp; CR$1, DataRegularSeason20242025!$E$3:$E$1315, $A26)</f>
        <v>24</v>
      </c>
      <c r="CS26">
        <f>SUMIFS(DataRegularSeason20242025!$AA$3:$AA$1315,DataRegularSeason20242025!$B$3:$B$1315, "&lt;=" &amp; CS$1, DataRegularSeason20242025!$D$3:$D$1315, $A26)+SUMIFS(DataRegularSeason20242025!$AB$3:$AB$1315,DataRegularSeason20242025!$B$3:$B$1315, "&lt;=" &amp; CS$1, DataRegularSeason20242025!$E$3:$E$1315, $A26)</f>
        <v>24</v>
      </c>
      <c r="CT26">
        <f>SUMIFS(DataRegularSeason20242025!$AA$3:$AA$1315,DataRegularSeason20242025!$B$3:$B$1315, "&lt;=" &amp; CT$1, DataRegularSeason20242025!$D$3:$D$1315, $A26)+SUMIFS(DataRegularSeason20242025!$AB$3:$AB$1315,DataRegularSeason20242025!$B$3:$B$1315, "&lt;=" &amp; CT$1, DataRegularSeason20242025!$E$3:$E$1315, $A26)</f>
        <v>24</v>
      </c>
      <c r="CU26">
        <f>SUMIFS(DataRegularSeason20242025!$AA$3:$AA$1315,DataRegularSeason20242025!$B$3:$B$1315, "&lt;=" &amp; CU$1, DataRegularSeason20242025!$D$3:$D$1315, $A26)+SUMIFS(DataRegularSeason20242025!$AB$3:$AB$1315,DataRegularSeason20242025!$B$3:$B$1315, "&lt;=" &amp; CU$1, DataRegularSeason20242025!$E$3:$E$1315, $A26)</f>
        <v>24</v>
      </c>
      <c r="CV26">
        <f>SUMIFS(DataRegularSeason20242025!$AA$3:$AA$1315,DataRegularSeason20242025!$B$3:$B$1315, "&lt;=" &amp; CV$1, DataRegularSeason20242025!$D$3:$D$1315, $A26)+SUMIFS(DataRegularSeason20242025!$AB$3:$AB$1315,DataRegularSeason20242025!$B$3:$B$1315, "&lt;=" &amp; CV$1, DataRegularSeason20242025!$E$3:$E$1315, $A26)</f>
        <v>24</v>
      </c>
      <c r="CW26">
        <f>SUMIFS(DataRegularSeason20242025!$AA$3:$AA$1315,DataRegularSeason20242025!$B$3:$B$1315, "&lt;=" &amp; CW$1, DataRegularSeason20242025!$D$3:$D$1315, $A26)+SUMIFS(DataRegularSeason20242025!$AB$3:$AB$1315,DataRegularSeason20242025!$B$3:$B$1315, "&lt;=" &amp; CW$1, DataRegularSeason20242025!$E$3:$E$1315, $A26)</f>
        <v>24</v>
      </c>
      <c r="CX26">
        <f>SUMIFS(DataRegularSeason20242025!$AA$3:$AA$1315,DataRegularSeason20242025!$B$3:$B$1315, "&lt;=" &amp; CX$1, DataRegularSeason20242025!$D$3:$D$1315, $A26)+SUMIFS(DataRegularSeason20242025!$AB$3:$AB$1315,DataRegularSeason20242025!$B$3:$B$1315, "&lt;=" &amp; CX$1, DataRegularSeason20242025!$E$3:$E$1315, $A26)</f>
        <v>24</v>
      </c>
      <c r="CY26">
        <f>SUMIFS(DataRegularSeason20242025!$AA$3:$AA$1315,DataRegularSeason20242025!$B$3:$B$1315, "&lt;=" &amp; CY$1, DataRegularSeason20242025!$D$3:$D$1315, $A26)+SUMIFS(DataRegularSeason20242025!$AB$3:$AB$1315,DataRegularSeason20242025!$B$3:$B$1315, "&lt;=" &amp; CY$1, DataRegularSeason20242025!$E$3:$E$1315, $A26)</f>
        <v>24</v>
      </c>
      <c r="CZ26">
        <f>SUMIFS(DataRegularSeason20242025!$AA$3:$AA$1315,DataRegularSeason20242025!$B$3:$B$1315, "&lt;=" &amp; CZ$1, DataRegularSeason20242025!$D$3:$D$1315, $A26)+SUMIFS(DataRegularSeason20242025!$AB$3:$AB$1315,DataRegularSeason20242025!$B$3:$B$1315, "&lt;=" &amp; CZ$1, DataRegularSeason20242025!$E$3:$E$1315, $A26)</f>
        <v>24</v>
      </c>
      <c r="DA26">
        <f>SUMIFS(DataRegularSeason20242025!$AA$3:$AA$1315,DataRegularSeason20242025!$B$3:$B$1315, "&lt;=" &amp; DA$1, DataRegularSeason20242025!$D$3:$D$1315, $A26)+SUMIFS(DataRegularSeason20242025!$AB$3:$AB$1315,DataRegularSeason20242025!$B$3:$B$1315, "&lt;=" &amp; DA$1, DataRegularSeason20242025!$E$3:$E$1315, $A26)</f>
        <v>24</v>
      </c>
      <c r="DB26">
        <f>SUMIFS(DataRegularSeason20242025!$AA$3:$AA$1315,DataRegularSeason20242025!$B$3:$B$1315, "&lt;=" &amp; DB$1, DataRegularSeason20242025!$D$3:$D$1315, $A26)+SUMIFS(DataRegularSeason20242025!$AB$3:$AB$1315,DataRegularSeason20242025!$B$3:$B$1315, "&lt;=" &amp; DB$1, DataRegularSeason20242025!$E$3:$E$1315, $A26)</f>
        <v>24</v>
      </c>
      <c r="DC26">
        <f>SUMIFS(DataRegularSeason20242025!$AA$3:$AA$1315,DataRegularSeason20242025!$B$3:$B$1315, "&lt;=" &amp; DC$1, DataRegularSeason20242025!$D$3:$D$1315, $A26)+SUMIFS(DataRegularSeason20242025!$AB$3:$AB$1315,DataRegularSeason20242025!$B$3:$B$1315, "&lt;=" &amp; DC$1, DataRegularSeason20242025!$E$3:$E$1315, $A26)</f>
        <v>24</v>
      </c>
      <c r="DD26">
        <f>SUMIFS(DataRegularSeason20242025!$AA$3:$AA$1315,DataRegularSeason20242025!$B$3:$B$1315, "&lt;=" &amp; DD$1, DataRegularSeason20242025!$D$3:$D$1315, $A26)+SUMIFS(DataRegularSeason20242025!$AB$3:$AB$1315,DataRegularSeason20242025!$B$3:$B$1315, "&lt;=" &amp; DD$1, DataRegularSeason20242025!$E$3:$E$1315, $A26)</f>
        <v>24</v>
      </c>
      <c r="DE26">
        <f>SUMIFS(DataRegularSeason20242025!$AA$3:$AA$1315,DataRegularSeason20242025!$B$3:$B$1315, "&lt;=" &amp; DE$1, DataRegularSeason20242025!$D$3:$D$1315, $A26)+SUMIFS(DataRegularSeason20242025!$AB$3:$AB$1315,DataRegularSeason20242025!$B$3:$B$1315, "&lt;=" &amp; DE$1, DataRegularSeason20242025!$E$3:$E$1315, $A26)</f>
        <v>24</v>
      </c>
      <c r="DF26">
        <f>SUMIFS(DataRegularSeason20242025!$AA$3:$AA$1315,DataRegularSeason20242025!$B$3:$B$1315, "&lt;=" &amp; DF$1, DataRegularSeason20242025!$D$3:$D$1315, $A26)+SUMIFS(DataRegularSeason20242025!$AB$3:$AB$1315,DataRegularSeason20242025!$B$3:$B$1315, "&lt;=" &amp; DF$1, DataRegularSeason20242025!$E$3:$E$1315, $A26)</f>
        <v>24</v>
      </c>
      <c r="DG26">
        <f>SUMIFS(DataRegularSeason20242025!$AA$3:$AA$1315,DataRegularSeason20242025!$B$3:$B$1315, "&lt;=" &amp; DG$1, DataRegularSeason20242025!$D$3:$D$1315, $A26)+SUMIFS(DataRegularSeason20242025!$AB$3:$AB$1315,DataRegularSeason20242025!$B$3:$B$1315, "&lt;=" &amp; DG$1, DataRegularSeason20242025!$E$3:$E$1315, $A26)</f>
        <v>24</v>
      </c>
      <c r="DH26">
        <f>SUMIFS(DataRegularSeason20242025!$AA$3:$AA$1315,DataRegularSeason20242025!$B$3:$B$1315, "&lt;=" &amp; DH$1, DataRegularSeason20242025!$D$3:$D$1315, $A26)+SUMIFS(DataRegularSeason20242025!$AB$3:$AB$1315,DataRegularSeason20242025!$B$3:$B$1315, "&lt;=" &amp; DH$1, DataRegularSeason20242025!$E$3:$E$1315, $A26)</f>
        <v>24</v>
      </c>
      <c r="DI26">
        <f>SUMIFS(DataRegularSeason20242025!$AA$3:$AA$1315,DataRegularSeason20242025!$B$3:$B$1315, "&lt;=" &amp; DI$1, DataRegularSeason20242025!$D$3:$D$1315, $A26)+SUMIFS(DataRegularSeason20242025!$AB$3:$AB$1315,DataRegularSeason20242025!$B$3:$B$1315, "&lt;=" &amp; DI$1, DataRegularSeason20242025!$E$3:$E$1315, $A26)</f>
        <v>24</v>
      </c>
      <c r="DJ26">
        <f>SUMIFS(DataRegularSeason20242025!$AA$3:$AA$1315,DataRegularSeason20242025!$B$3:$B$1315, "&lt;=" &amp; DJ$1, DataRegularSeason20242025!$D$3:$D$1315, $A26)+SUMIFS(DataRegularSeason20242025!$AB$3:$AB$1315,DataRegularSeason20242025!$B$3:$B$1315, "&lt;=" &amp; DJ$1, DataRegularSeason20242025!$E$3:$E$1315, $A26)</f>
        <v>24</v>
      </c>
      <c r="DK26">
        <f>SUMIFS(DataRegularSeason20242025!$AA$3:$AA$1315,DataRegularSeason20242025!$B$3:$B$1315, "&lt;=" &amp; DK$1, DataRegularSeason20242025!$D$3:$D$1315, $A26)+SUMIFS(DataRegularSeason20242025!$AB$3:$AB$1315,DataRegularSeason20242025!$B$3:$B$1315, "&lt;=" &amp; DK$1, DataRegularSeason20242025!$E$3:$E$1315, $A26)</f>
        <v>24</v>
      </c>
      <c r="DL26">
        <f>SUMIFS(DataRegularSeason20242025!$AA$3:$AA$1315,DataRegularSeason20242025!$B$3:$B$1315, "&lt;=" &amp; DL$1, DataRegularSeason20242025!$D$3:$D$1315, $A26)+SUMIFS(DataRegularSeason20242025!$AB$3:$AB$1315,DataRegularSeason20242025!$B$3:$B$1315, "&lt;=" &amp; DL$1, DataRegularSeason20242025!$E$3:$E$1315, $A26)</f>
        <v>24</v>
      </c>
      <c r="DM26">
        <f>SUMIFS(DataRegularSeason20242025!$AA$3:$AA$1315,DataRegularSeason20242025!$B$3:$B$1315, "&lt;=" &amp; DM$1, DataRegularSeason20242025!$D$3:$D$1315, $A26)+SUMIFS(DataRegularSeason20242025!$AB$3:$AB$1315,DataRegularSeason20242025!$B$3:$B$1315, "&lt;=" &amp; DM$1, DataRegularSeason20242025!$E$3:$E$1315, $A26)</f>
        <v>24</v>
      </c>
      <c r="DN26">
        <f>SUMIFS(DataRegularSeason20242025!$AA$3:$AA$1315,DataRegularSeason20242025!$B$3:$B$1315, "&lt;=" &amp; DN$1, DataRegularSeason20242025!$D$3:$D$1315, $A26)+SUMIFS(DataRegularSeason20242025!$AB$3:$AB$1315,DataRegularSeason20242025!$B$3:$B$1315, "&lt;=" &amp; DN$1, DataRegularSeason20242025!$E$3:$E$1315, $A26)</f>
        <v>24</v>
      </c>
      <c r="DO26">
        <f>SUMIFS(DataRegularSeason20242025!$AA$3:$AA$1315,DataRegularSeason20242025!$B$3:$B$1315, "&lt;=" &amp; DO$1, DataRegularSeason20242025!$D$3:$D$1315, $A26)+SUMIFS(DataRegularSeason20242025!$AB$3:$AB$1315,DataRegularSeason20242025!$B$3:$B$1315, "&lt;=" &amp; DO$1, DataRegularSeason20242025!$E$3:$E$1315, $A26)</f>
        <v>24</v>
      </c>
      <c r="DP26">
        <f>SUMIFS(DataRegularSeason20242025!$AA$3:$AA$1315,DataRegularSeason20242025!$B$3:$B$1315, "&lt;=" &amp; DP$1, DataRegularSeason20242025!$D$3:$D$1315, $A26)+SUMIFS(DataRegularSeason20242025!$AB$3:$AB$1315,DataRegularSeason20242025!$B$3:$B$1315, "&lt;=" &amp; DP$1, DataRegularSeason20242025!$E$3:$E$1315, $A26)</f>
        <v>24</v>
      </c>
      <c r="DQ26">
        <f>SUMIFS(DataRegularSeason20242025!$AA$3:$AA$1315,DataRegularSeason20242025!$B$3:$B$1315, "&lt;=" &amp; DQ$1, DataRegularSeason20242025!$D$3:$D$1315, $A26)+SUMIFS(DataRegularSeason20242025!$AB$3:$AB$1315,DataRegularSeason20242025!$B$3:$B$1315, "&lt;=" &amp; DQ$1, DataRegularSeason20242025!$E$3:$E$1315, $A26)</f>
        <v>24</v>
      </c>
      <c r="DR26">
        <f>SUMIFS(DataRegularSeason20242025!$AA$3:$AA$1315,DataRegularSeason20242025!$B$3:$B$1315, "&lt;=" &amp; DR$1, DataRegularSeason20242025!$D$3:$D$1315, $A26)+SUMIFS(DataRegularSeason20242025!$AB$3:$AB$1315,DataRegularSeason20242025!$B$3:$B$1315, "&lt;=" &amp; DR$1, DataRegularSeason20242025!$E$3:$E$1315, $A26)</f>
        <v>24</v>
      </c>
      <c r="DS26">
        <f>SUMIFS(DataRegularSeason20242025!$AA$3:$AA$1315,DataRegularSeason20242025!$B$3:$B$1315, "&lt;=" &amp; DS$1, DataRegularSeason20242025!$D$3:$D$1315, $A26)+SUMIFS(DataRegularSeason20242025!$AB$3:$AB$1315,DataRegularSeason20242025!$B$3:$B$1315, "&lt;=" &amp; DS$1, DataRegularSeason20242025!$E$3:$E$1315, $A26)</f>
        <v>24</v>
      </c>
      <c r="DT26">
        <f>SUMIFS(DataRegularSeason20242025!$AA$3:$AA$1315,DataRegularSeason20242025!$B$3:$B$1315, "&lt;=" &amp; DT$1, DataRegularSeason20242025!$D$3:$D$1315, $A26)+SUMIFS(DataRegularSeason20242025!$AB$3:$AB$1315,DataRegularSeason20242025!$B$3:$B$1315, "&lt;=" &amp; DT$1, DataRegularSeason20242025!$E$3:$E$1315, $A26)</f>
        <v>24</v>
      </c>
      <c r="DU26">
        <f>SUMIFS(DataRegularSeason20242025!$AA$3:$AA$1315,DataRegularSeason20242025!$B$3:$B$1315, "&lt;=" &amp; DU$1, DataRegularSeason20242025!$D$3:$D$1315, $A26)+SUMIFS(DataRegularSeason20242025!$AB$3:$AB$1315,DataRegularSeason20242025!$B$3:$B$1315, "&lt;=" &amp; DU$1, DataRegularSeason20242025!$E$3:$E$1315, $A26)</f>
        <v>24</v>
      </c>
      <c r="DV26">
        <f>SUMIFS(DataRegularSeason20242025!$AA$3:$AA$1315,DataRegularSeason20242025!$B$3:$B$1315, "&lt;=" &amp; DV$1, DataRegularSeason20242025!$D$3:$D$1315, $A26)+SUMIFS(DataRegularSeason20242025!$AB$3:$AB$1315,DataRegularSeason20242025!$B$3:$B$1315, "&lt;=" &amp; DV$1, DataRegularSeason20242025!$E$3:$E$1315, $A26)</f>
        <v>24</v>
      </c>
      <c r="DW26">
        <f>SUMIFS(DataRegularSeason20242025!$AA$3:$AA$1315,DataRegularSeason20242025!$B$3:$B$1315, "&lt;=" &amp; DW$1, DataRegularSeason20242025!$D$3:$D$1315, $A26)+SUMIFS(DataRegularSeason20242025!$AB$3:$AB$1315,DataRegularSeason20242025!$B$3:$B$1315, "&lt;=" &amp; DW$1, DataRegularSeason20242025!$E$3:$E$1315, $A26)</f>
        <v>24</v>
      </c>
      <c r="DX26">
        <f>SUMIFS(DataRegularSeason20242025!$AA$3:$AA$1315,DataRegularSeason20242025!$B$3:$B$1315, "&lt;=" &amp; DX$1, DataRegularSeason20242025!$D$3:$D$1315, $A26)+SUMIFS(DataRegularSeason20242025!$AB$3:$AB$1315,DataRegularSeason20242025!$B$3:$B$1315, "&lt;=" &amp; DX$1, DataRegularSeason20242025!$E$3:$E$1315, $A26)</f>
        <v>24</v>
      </c>
      <c r="DY26">
        <f>SUMIFS(DataRegularSeason20242025!$AA$3:$AA$1315,DataRegularSeason20242025!$B$3:$B$1315, "&lt;=" &amp; DY$1, DataRegularSeason20242025!$D$3:$D$1315, $A26)+SUMIFS(DataRegularSeason20242025!$AB$3:$AB$1315,DataRegularSeason20242025!$B$3:$B$1315, "&lt;=" &amp; DY$1, DataRegularSeason20242025!$E$3:$E$1315, $A26)</f>
        <v>24</v>
      </c>
      <c r="DZ26">
        <f>SUMIFS(DataRegularSeason20242025!$AA$3:$AA$1315,DataRegularSeason20242025!$B$3:$B$1315, "&lt;=" &amp; DZ$1, DataRegularSeason20242025!$D$3:$D$1315, $A26)+SUMIFS(DataRegularSeason20242025!$AB$3:$AB$1315,DataRegularSeason20242025!$B$3:$B$1315, "&lt;=" &amp; DZ$1, DataRegularSeason20242025!$E$3:$E$1315, $A26)</f>
        <v>24</v>
      </c>
      <c r="EA26">
        <f>SUMIFS(DataRegularSeason20242025!$AA$3:$AA$1315,DataRegularSeason20242025!$B$3:$B$1315, "&lt;=" &amp; EA$1, DataRegularSeason20242025!$D$3:$D$1315, $A26)+SUMIFS(DataRegularSeason20242025!$AB$3:$AB$1315,DataRegularSeason20242025!$B$3:$B$1315, "&lt;=" &amp; EA$1, DataRegularSeason20242025!$E$3:$E$1315, $A26)</f>
        <v>24</v>
      </c>
      <c r="EB26">
        <f>SUMIFS(DataRegularSeason20242025!$AA$3:$AA$1315,DataRegularSeason20242025!$B$3:$B$1315, "&lt;=" &amp; EB$1, DataRegularSeason20242025!$D$3:$D$1315, $A26)+SUMIFS(DataRegularSeason20242025!$AB$3:$AB$1315,DataRegularSeason20242025!$B$3:$B$1315, "&lt;=" &amp; EB$1, DataRegularSeason20242025!$E$3:$E$1315, $A26)</f>
        <v>24</v>
      </c>
      <c r="EC26">
        <f>SUMIFS(DataRegularSeason20242025!$AA$3:$AA$1315,DataRegularSeason20242025!$B$3:$B$1315, "&lt;=" &amp; EC$1, DataRegularSeason20242025!$D$3:$D$1315, $A26)+SUMIFS(DataRegularSeason20242025!$AB$3:$AB$1315,DataRegularSeason20242025!$B$3:$B$1315, "&lt;=" &amp; EC$1, DataRegularSeason20242025!$E$3:$E$1315, $A26)</f>
        <v>24</v>
      </c>
      <c r="ED26">
        <f>SUMIFS(DataRegularSeason20242025!$AA$3:$AA$1315,DataRegularSeason20242025!$B$3:$B$1315, "&lt;=" &amp; ED$1, DataRegularSeason20242025!$D$3:$D$1315, $A26)+SUMIFS(DataRegularSeason20242025!$AB$3:$AB$1315,DataRegularSeason20242025!$B$3:$B$1315, "&lt;=" &amp; ED$1, DataRegularSeason20242025!$E$3:$E$1315, $A26)</f>
        <v>24</v>
      </c>
      <c r="EE26">
        <f>SUMIFS(DataRegularSeason20242025!$AA$3:$AA$1315,DataRegularSeason20242025!$B$3:$B$1315, "&lt;=" &amp; EE$1, DataRegularSeason20242025!$D$3:$D$1315, $A26)+SUMIFS(DataRegularSeason20242025!$AB$3:$AB$1315,DataRegularSeason20242025!$B$3:$B$1315, "&lt;=" &amp; EE$1, DataRegularSeason20242025!$E$3:$E$1315, $A26)</f>
        <v>24</v>
      </c>
      <c r="EF26">
        <f>SUMIFS(DataRegularSeason20242025!$AA$3:$AA$1315,DataRegularSeason20242025!$B$3:$B$1315, "&lt;=" &amp; EF$1, DataRegularSeason20242025!$D$3:$D$1315, $A26)+SUMIFS(DataRegularSeason20242025!$AB$3:$AB$1315,DataRegularSeason20242025!$B$3:$B$1315, "&lt;=" &amp; EF$1, DataRegularSeason20242025!$E$3:$E$1315, $A26)</f>
        <v>24</v>
      </c>
      <c r="EG26">
        <f>SUMIFS(DataRegularSeason20242025!$AA$3:$AA$1315,DataRegularSeason20242025!$B$3:$B$1315, "&lt;=" &amp; EG$1, DataRegularSeason20242025!$D$3:$D$1315, $A26)+SUMIFS(DataRegularSeason20242025!$AB$3:$AB$1315,DataRegularSeason20242025!$B$3:$B$1315, "&lt;=" &amp; EG$1, DataRegularSeason20242025!$E$3:$E$1315, $A26)</f>
        <v>24</v>
      </c>
      <c r="EH26">
        <f>SUMIFS(DataRegularSeason20242025!$AA$3:$AA$1315,DataRegularSeason20242025!$B$3:$B$1315, "&lt;=" &amp; EH$1, DataRegularSeason20242025!$D$3:$D$1315, $A26)+SUMIFS(DataRegularSeason20242025!$AB$3:$AB$1315,DataRegularSeason20242025!$B$3:$B$1315, "&lt;=" &amp; EH$1, DataRegularSeason20242025!$E$3:$E$1315, $A26)</f>
        <v>24</v>
      </c>
      <c r="EI26">
        <f>SUMIFS(DataRegularSeason20242025!$AA$3:$AA$1315,DataRegularSeason20242025!$B$3:$B$1315, "&lt;=" &amp; EI$1, DataRegularSeason20242025!$D$3:$D$1315, $A26)+SUMIFS(DataRegularSeason20242025!$AB$3:$AB$1315,DataRegularSeason20242025!$B$3:$B$1315, "&lt;=" &amp; EI$1, DataRegularSeason20242025!$E$3:$E$1315, $A26)</f>
        <v>24</v>
      </c>
      <c r="EJ26">
        <f>SUMIFS(DataRegularSeason20242025!$AA$3:$AA$1315,DataRegularSeason20242025!$B$3:$B$1315, "&lt;=" &amp; EJ$1, DataRegularSeason20242025!$D$3:$D$1315, $A26)+SUMIFS(DataRegularSeason20242025!$AB$3:$AB$1315,DataRegularSeason20242025!$B$3:$B$1315, "&lt;=" &amp; EJ$1, DataRegularSeason20242025!$E$3:$E$1315, $A26)</f>
        <v>24</v>
      </c>
      <c r="EK26">
        <f>SUMIFS(DataRegularSeason20242025!$AA$3:$AA$1315,DataRegularSeason20242025!$B$3:$B$1315, "&lt;=" &amp; EK$1, DataRegularSeason20242025!$D$3:$D$1315, $A26)+SUMIFS(DataRegularSeason20242025!$AB$3:$AB$1315,DataRegularSeason20242025!$B$3:$B$1315, "&lt;=" &amp; EK$1, DataRegularSeason20242025!$E$3:$E$1315, $A26)</f>
        <v>24</v>
      </c>
      <c r="EL26">
        <f>SUMIFS(DataRegularSeason20242025!$AA$3:$AA$1315,DataRegularSeason20242025!$B$3:$B$1315, "&lt;=" &amp; EL$1, DataRegularSeason20242025!$D$3:$D$1315, $A26)+SUMIFS(DataRegularSeason20242025!$AB$3:$AB$1315,DataRegularSeason20242025!$B$3:$B$1315, "&lt;=" &amp; EL$1, DataRegularSeason20242025!$E$3:$E$1315, $A26)</f>
        <v>24</v>
      </c>
      <c r="EM26">
        <f>SUMIFS(DataRegularSeason20242025!$AA$3:$AA$1315,DataRegularSeason20242025!$B$3:$B$1315, "&lt;=" &amp; EM$1, DataRegularSeason20242025!$D$3:$D$1315, $A26)+SUMIFS(DataRegularSeason20242025!$AB$3:$AB$1315,DataRegularSeason20242025!$B$3:$B$1315, "&lt;=" &amp; EM$1, DataRegularSeason20242025!$E$3:$E$1315, $A26)</f>
        <v>24</v>
      </c>
      <c r="EN26">
        <f>SUMIFS(DataRegularSeason20242025!$AA$3:$AA$1315,DataRegularSeason20242025!$B$3:$B$1315, "&lt;=" &amp; EN$1, DataRegularSeason20242025!$D$3:$D$1315, $A26)+SUMIFS(DataRegularSeason20242025!$AB$3:$AB$1315,DataRegularSeason20242025!$B$3:$B$1315, "&lt;=" &amp; EN$1, DataRegularSeason20242025!$E$3:$E$1315, $A26)</f>
        <v>24</v>
      </c>
      <c r="EO26">
        <f>SUMIFS(DataRegularSeason20242025!$AA$3:$AA$1315,DataRegularSeason20242025!$B$3:$B$1315, "&lt;=" &amp; EO$1, DataRegularSeason20242025!$D$3:$D$1315, $A26)+SUMIFS(DataRegularSeason20242025!$AB$3:$AB$1315,DataRegularSeason20242025!$B$3:$B$1315, "&lt;=" &amp; EO$1, DataRegularSeason20242025!$E$3:$E$1315, $A26)</f>
        <v>24</v>
      </c>
      <c r="EP26">
        <f>SUMIFS(DataRegularSeason20242025!$AA$3:$AA$1315,DataRegularSeason20242025!$B$3:$B$1315, "&lt;=" &amp; EP$1, DataRegularSeason20242025!$D$3:$D$1315, $A26)+SUMIFS(DataRegularSeason20242025!$AB$3:$AB$1315,DataRegularSeason20242025!$B$3:$B$1315, "&lt;=" &amp; EP$1, DataRegularSeason20242025!$E$3:$E$1315, $A26)</f>
        <v>24</v>
      </c>
      <c r="EQ26">
        <f>SUMIFS(DataRegularSeason20242025!$AA$3:$AA$1315,DataRegularSeason20242025!$B$3:$B$1315, "&lt;=" &amp; EQ$1, DataRegularSeason20242025!$D$3:$D$1315, $A26)+SUMIFS(DataRegularSeason20242025!$AB$3:$AB$1315,DataRegularSeason20242025!$B$3:$B$1315, "&lt;=" &amp; EQ$1, DataRegularSeason20242025!$E$3:$E$1315, $A26)</f>
        <v>24</v>
      </c>
      <c r="ER26">
        <f>SUMIFS(DataRegularSeason20242025!$AA$3:$AA$1315,DataRegularSeason20242025!$B$3:$B$1315, "&lt;=" &amp; ER$1, DataRegularSeason20242025!$D$3:$D$1315, $A26)+SUMIFS(DataRegularSeason20242025!$AB$3:$AB$1315,DataRegularSeason20242025!$B$3:$B$1315, "&lt;=" &amp; ER$1, DataRegularSeason20242025!$E$3:$E$1315, $A26)</f>
        <v>24</v>
      </c>
      <c r="ES26">
        <f>SUMIFS(DataRegularSeason20242025!$AA$3:$AA$1315,DataRegularSeason20242025!$B$3:$B$1315, "&lt;=" &amp; ES$1, DataRegularSeason20242025!$D$3:$D$1315, $A26)+SUMIFS(DataRegularSeason20242025!$AB$3:$AB$1315,DataRegularSeason20242025!$B$3:$B$1315, "&lt;=" &amp; ES$1, DataRegularSeason20242025!$E$3:$E$1315, $A26)</f>
        <v>24</v>
      </c>
      <c r="ET26">
        <f>SUMIFS(DataRegularSeason20242025!$AA$3:$AA$1315,DataRegularSeason20242025!$B$3:$B$1315, "&lt;=" &amp; ET$1, DataRegularSeason20242025!$D$3:$D$1315, $A26)+SUMIFS(DataRegularSeason20242025!$AB$3:$AB$1315,DataRegularSeason20242025!$B$3:$B$1315, "&lt;=" &amp; ET$1, DataRegularSeason20242025!$E$3:$E$1315, $A26)</f>
        <v>24</v>
      </c>
      <c r="EU26">
        <f>SUMIFS(DataRegularSeason20242025!$AA$3:$AA$1315,DataRegularSeason20242025!$B$3:$B$1315, "&lt;=" &amp; EU$1, DataRegularSeason20242025!$D$3:$D$1315, $A26)+SUMIFS(DataRegularSeason20242025!$AB$3:$AB$1315,DataRegularSeason20242025!$B$3:$B$1315, "&lt;=" &amp; EU$1, DataRegularSeason20242025!$E$3:$E$1315, $A26)</f>
        <v>24</v>
      </c>
      <c r="EV26">
        <f>SUMIFS(DataRegularSeason20242025!$AA$3:$AA$1315,DataRegularSeason20242025!$B$3:$B$1315, "&lt;=" &amp; EV$1, DataRegularSeason20242025!$D$3:$D$1315, $A26)+SUMIFS(DataRegularSeason20242025!$AB$3:$AB$1315,DataRegularSeason20242025!$B$3:$B$1315, "&lt;=" &amp; EV$1, DataRegularSeason20242025!$E$3:$E$1315, $A26)</f>
        <v>24</v>
      </c>
      <c r="EW26">
        <f>SUMIFS(DataRegularSeason20242025!$AA$3:$AA$1315,DataRegularSeason20242025!$B$3:$B$1315, "&lt;=" &amp; EW$1, DataRegularSeason20242025!$D$3:$D$1315, $A26)+SUMIFS(DataRegularSeason20242025!$AB$3:$AB$1315,DataRegularSeason20242025!$B$3:$B$1315, "&lt;=" &amp; EW$1, DataRegularSeason20242025!$E$3:$E$1315, $A26)</f>
        <v>24</v>
      </c>
      <c r="EX26">
        <f>SUMIFS(DataRegularSeason20242025!$AA$3:$AA$1315,DataRegularSeason20242025!$B$3:$B$1315, "&lt;=" &amp; EX$1, DataRegularSeason20242025!$D$3:$D$1315, $A26)+SUMIFS(DataRegularSeason20242025!$AB$3:$AB$1315,DataRegularSeason20242025!$B$3:$B$1315, "&lt;=" &amp; EX$1, DataRegularSeason20242025!$E$3:$E$1315, $A26)</f>
        <v>24</v>
      </c>
      <c r="EY26">
        <f>SUMIFS(DataRegularSeason20242025!$AA$3:$AA$1315,DataRegularSeason20242025!$B$3:$B$1315, "&lt;=" &amp; EY$1, DataRegularSeason20242025!$D$3:$D$1315, $A26)+SUMIFS(DataRegularSeason20242025!$AB$3:$AB$1315,DataRegularSeason20242025!$B$3:$B$1315, "&lt;=" &amp; EY$1, DataRegularSeason20242025!$E$3:$E$1315, $A26)</f>
        <v>24</v>
      </c>
      <c r="EZ26">
        <f>SUMIFS(DataRegularSeason20242025!$AA$3:$AA$1315,DataRegularSeason20242025!$B$3:$B$1315, "&lt;=" &amp; EZ$1, DataRegularSeason20242025!$D$3:$D$1315, $A26)+SUMIFS(DataRegularSeason20242025!$AB$3:$AB$1315,DataRegularSeason20242025!$B$3:$B$1315, "&lt;=" &amp; EZ$1, DataRegularSeason20242025!$E$3:$E$1315, $A26)</f>
        <v>24</v>
      </c>
      <c r="FA26">
        <f>SUMIFS(DataRegularSeason20242025!$AA$3:$AA$1315,DataRegularSeason20242025!$B$3:$B$1315, "&lt;=" &amp; FA$1, DataRegularSeason20242025!$D$3:$D$1315, $A26)+SUMIFS(DataRegularSeason20242025!$AB$3:$AB$1315,DataRegularSeason20242025!$B$3:$B$1315, "&lt;=" &amp; FA$1, DataRegularSeason20242025!$E$3:$E$1315, $A26)</f>
        <v>24</v>
      </c>
      <c r="FB26">
        <f>SUMIFS(DataRegularSeason20242025!$AA$3:$AA$1315,DataRegularSeason20242025!$B$3:$B$1315, "&lt;=" &amp; FB$1, DataRegularSeason20242025!$D$3:$D$1315, $A26)+SUMIFS(DataRegularSeason20242025!$AB$3:$AB$1315,DataRegularSeason20242025!$B$3:$B$1315, "&lt;=" &amp; FB$1, DataRegularSeason20242025!$E$3:$E$1315, $A26)</f>
        <v>24</v>
      </c>
      <c r="FC26">
        <f>SUMIFS(DataRegularSeason20242025!$AA$3:$AA$1315,DataRegularSeason20242025!$B$3:$B$1315, "&lt;=" &amp; FC$1, DataRegularSeason20242025!$D$3:$D$1315, $A26)+SUMIFS(DataRegularSeason20242025!$AB$3:$AB$1315,DataRegularSeason20242025!$B$3:$B$1315, "&lt;=" &amp; FC$1, DataRegularSeason20242025!$E$3:$E$1315, $A26)</f>
        <v>24</v>
      </c>
      <c r="FD26">
        <f>SUMIFS(DataRegularSeason20242025!$AA$3:$AA$1315,DataRegularSeason20242025!$B$3:$B$1315, "&lt;=" &amp; FD$1, DataRegularSeason20242025!$D$3:$D$1315, $A26)+SUMIFS(DataRegularSeason20242025!$AB$3:$AB$1315,DataRegularSeason20242025!$B$3:$B$1315, "&lt;=" &amp; FD$1, DataRegularSeason20242025!$E$3:$E$1315, $A26)</f>
        <v>24</v>
      </c>
      <c r="FE26">
        <f>SUMIFS(DataRegularSeason20242025!$AA$3:$AA$1315,DataRegularSeason20242025!$B$3:$B$1315, "&lt;=" &amp; FE$1, DataRegularSeason20242025!$D$3:$D$1315, $A26)+SUMIFS(DataRegularSeason20242025!$AB$3:$AB$1315,DataRegularSeason20242025!$B$3:$B$1315, "&lt;=" &amp; FE$1, DataRegularSeason20242025!$E$3:$E$1315, $A26)</f>
        <v>24</v>
      </c>
      <c r="FF26">
        <f>SUMIFS(DataRegularSeason20242025!$AA$3:$AA$1315,DataRegularSeason20242025!$B$3:$B$1315, "&lt;=" &amp; FF$1, DataRegularSeason20242025!$D$3:$D$1315, $A26)+SUMIFS(DataRegularSeason20242025!$AB$3:$AB$1315,DataRegularSeason20242025!$B$3:$B$1315, "&lt;=" &amp; FF$1, DataRegularSeason20242025!$E$3:$E$1315, $A26)</f>
        <v>24</v>
      </c>
      <c r="FG26">
        <f>SUMIFS(DataRegularSeason20242025!$AA$3:$AA$1315,DataRegularSeason20242025!$B$3:$B$1315, "&lt;=" &amp; FG$1, DataRegularSeason20242025!$D$3:$D$1315, $A26)+SUMIFS(DataRegularSeason20242025!$AB$3:$AB$1315,DataRegularSeason20242025!$B$3:$B$1315, "&lt;=" &amp; FG$1, DataRegularSeason20242025!$E$3:$E$1315, $A26)</f>
        <v>24</v>
      </c>
      <c r="FH26">
        <f>SUMIFS(DataRegularSeason20242025!$AA$3:$AA$1315,DataRegularSeason20242025!$B$3:$B$1315, "&lt;=" &amp; FH$1, DataRegularSeason20242025!$D$3:$D$1315, $A26)+SUMIFS(DataRegularSeason20242025!$AB$3:$AB$1315,DataRegularSeason20242025!$B$3:$B$1315, "&lt;=" &amp; FH$1, DataRegularSeason20242025!$E$3:$E$1315, $A26)</f>
        <v>24</v>
      </c>
      <c r="FI26">
        <f>SUMIFS(DataRegularSeason20242025!$AA$3:$AA$1315,DataRegularSeason20242025!$B$3:$B$1315, "&lt;=" &amp; FI$1, DataRegularSeason20242025!$D$3:$D$1315, $A26)+SUMIFS(DataRegularSeason20242025!$AB$3:$AB$1315,DataRegularSeason20242025!$B$3:$B$1315, "&lt;=" &amp; FI$1, DataRegularSeason20242025!$E$3:$E$1315, $A26)</f>
        <v>24</v>
      </c>
      <c r="FJ26">
        <f>SUMIFS(DataRegularSeason20242025!$AA$3:$AA$1315,DataRegularSeason20242025!$B$3:$B$1315, "&lt;=" &amp; FJ$1, DataRegularSeason20242025!$D$3:$D$1315, $A26)+SUMIFS(DataRegularSeason20242025!$AB$3:$AB$1315,DataRegularSeason20242025!$B$3:$B$1315, "&lt;=" &amp; FJ$1, DataRegularSeason20242025!$E$3:$E$1315, $A26)</f>
        <v>24</v>
      </c>
      <c r="FK26">
        <f>SUMIFS(DataRegularSeason20242025!$AA$3:$AA$1315,DataRegularSeason20242025!$B$3:$B$1315, "&lt;=" &amp; FK$1, DataRegularSeason20242025!$D$3:$D$1315, $A26)+SUMIFS(DataRegularSeason20242025!$AB$3:$AB$1315,DataRegularSeason20242025!$B$3:$B$1315, "&lt;=" &amp; FK$1, DataRegularSeason20242025!$E$3:$E$1315, $A26)</f>
        <v>24</v>
      </c>
      <c r="FL26">
        <f>SUMIFS(DataRegularSeason20242025!$AA$3:$AA$1315,DataRegularSeason20242025!$B$3:$B$1315, "&lt;=" &amp; FL$1, DataRegularSeason20242025!$D$3:$D$1315, $A26)+SUMIFS(DataRegularSeason20242025!$AB$3:$AB$1315,DataRegularSeason20242025!$B$3:$B$1315, "&lt;=" &amp; FL$1, DataRegularSeason20242025!$E$3:$E$1315, $A26)</f>
        <v>24</v>
      </c>
      <c r="FM26">
        <f>SUMIFS(DataRegularSeason20242025!$AA$3:$AA$1315,DataRegularSeason20242025!$B$3:$B$1315, "&lt;=" &amp; FM$1, DataRegularSeason20242025!$D$3:$D$1315, $A26)+SUMIFS(DataRegularSeason20242025!$AB$3:$AB$1315,DataRegularSeason20242025!$B$3:$B$1315, "&lt;=" &amp; FM$1, DataRegularSeason20242025!$E$3:$E$1315, $A26)</f>
        <v>24</v>
      </c>
      <c r="FN26">
        <f>SUMIFS(DataRegularSeason20242025!$AA$3:$AA$1315,DataRegularSeason20242025!$B$3:$B$1315, "&lt;=" &amp; FN$1, DataRegularSeason20242025!$D$3:$D$1315, $A26)+SUMIFS(DataRegularSeason20242025!$AB$3:$AB$1315,DataRegularSeason20242025!$B$3:$B$1315, "&lt;=" &amp; FN$1, DataRegularSeason20242025!$E$3:$E$1315, $A26)</f>
        <v>24</v>
      </c>
      <c r="FO26">
        <f>SUMIFS(DataRegularSeason20242025!$AA$3:$AA$1315,DataRegularSeason20242025!$B$3:$B$1315, "&lt;=" &amp; FO$1, DataRegularSeason20242025!$D$3:$D$1315, $A26)+SUMIFS(DataRegularSeason20242025!$AB$3:$AB$1315,DataRegularSeason20242025!$B$3:$B$1315, "&lt;=" &amp; FO$1, DataRegularSeason20242025!$E$3:$E$1315, $A26)</f>
        <v>24</v>
      </c>
      <c r="FP26">
        <f>SUMIFS(DataRegularSeason20242025!$AA$3:$AA$1315,DataRegularSeason20242025!$B$3:$B$1315, "&lt;=" &amp; FP$1, DataRegularSeason20242025!$D$3:$D$1315, $A26)+SUMIFS(DataRegularSeason20242025!$AB$3:$AB$1315,DataRegularSeason20242025!$B$3:$B$1315, "&lt;=" &amp; FP$1, DataRegularSeason20242025!$E$3:$E$1315, $A26)</f>
        <v>24</v>
      </c>
      <c r="FQ26">
        <f>SUMIFS(DataRegularSeason20242025!$AA$3:$AA$1315,DataRegularSeason20242025!$B$3:$B$1315, "&lt;=" &amp; FQ$1, DataRegularSeason20242025!$D$3:$D$1315, $A26)+SUMIFS(DataRegularSeason20242025!$AB$3:$AB$1315,DataRegularSeason20242025!$B$3:$B$1315, "&lt;=" &amp; FQ$1, DataRegularSeason20242025!$E$3:$E$1315, $A26)</f>
        <v>24</v>
      </c>
      <c r="FR26">
        <f>SUMIFS(DataRegularSeason20242025!$AA$3:$AA$1315,DataRegularSeason20242025!$B$3:$B$1315, "&lt;=" &amp; FR$1, DataRegularSeason20242025!$D$3:$D$1315, $A26)+SUMIFS(DataRegularSeason20242025!$AB$3:$AB$1315,DataRegularSeason20242025!$B$3:$B$1315, "&lt;=" &amp; FR$1, DataRegularSeason20242025!$E$3:$E$1315, $A26)</f>
        <v>24</v>
      </c>
      <c r="FS26">
        <f>SUMIFS(DataRegularSeason20242025!$AA$3:$AA$1315,DataRegularSeason20242025!$B$3:$B$1315, "&lt;=" &amp; FS$1, DataRegularSeason20242025!$D$3:$D$1315, $A26)+SUMIFS(DataRegularSeason20242025!$AB$3:$AB$1315,DataRegularSeason20242025!$B$3:$B$1315, "&lt;=" &amp; FS$1, DataRegularSeason20242025!$E$3:$E$1315, $A26)</f>
        <v>24</v>
      </c>
      <c r="FT26">
        <f>SUMIFS(DataRegularSeason20242025!$AA$3:$AA$1315,DataRegularSeason20242025!$B$3:$B$1315, "&lt;=" &amp; FT$1, DataRegularSeason20242025!$D$3:$D$1315, $A26)+SUMIFS(DataRegularSeason20242025!$AB$3:$AB$1315,DataRegularSeason20242025!$B$3:$B$1315, "&lt;=" &amp; FT$1, DataRegularSeason20242025!$E$3:$E$1315, $A26)</f>
        <v>24</v>
      </c>
      <c r="FU26">
        <f>SUMIFS(DataRegularSeason20242025!$AA$3:$AA$1315,DataRegularSeason20242025!$B$3:$B$1315, "&lt;=" &amp; FU$1, DataRegularSeason20242025!$D$3:$D$1315, $A26)+SUMIFS(DataRegularSeason20242025!$AB$3:$AB$1315,DataRegularSeason20242025!$B$3:$B$1315, "&lt;=" &amp; FU$1, DataRegularSeason20242025!$E$3:$E$1315, $A26)</f>
        <v>24</v>
      </c>
      <c r="FV26">
        <f>SUMIFS(DataRegularSeason20242025!$AA$3:$AA$1315,DataRegularSeason20242025!$B$3:$B$1315, "&lt;=" &amp; FV$1, DataRegularSeason20242025!$D$3:$D$1315, $A26)+SUMIFS(DataRegularSeason20242025!$AB$3:$AB$1315,DataRegularSeason20242025!$B$3:$B$1315, "&lt;=" &amp; FV$1, DataRegularSeason20242025!$E$3:$E$1315, $A26)</f>
        <v>24</v>
      </c>
      <c r="FW26">
        <f>SUMIFS(DataRegularSeason20242025!$AA$3:$AA$1315,DataRegularSeason20242025!$B$3:$B$1315, "&lt;=" &amp; FW$1, DataRegularSeason20242025!$D$3:$D$1315, $A26)+SUMIFS(DataRegularSeason20242025!$AB$3:$AB$1315,DataRegularSeason20242025!$B$3:$B$1315, "&lt;=" &amp; FW$1, DataRegularSeason20242025!$E$3:$E$1315, $A26)</f>
        <v>24</v>
      </c>
      <c r="FX26">
        <f>SUMIFS(DataRegularSeason20242025!$AA$3:$AA$1315,DataRegularSeason20242025!$B$3:$B$1315, "&lt;=" &amp; FX$1, DataRegularSeason20242025!$D$3:$D$1315, $A26)+SUMIFS(DataRegularSeason20242025!$AB$3:$AB$1315,DataRegularSeason20242025!$B$3:$B$1315, "&lt;=" &amp; FX$1, DataRegularSeason20242025!$E$3:$E$1315, $A26)</f>
        <v>24</v>
      </c>
      <c r="FY26">
        <f>SUMIFS(DataRegularSeason20242025!$AA$3:$AA$1315,DataRegularSeason20242025!$B$3:$B$1315, "&lt;=" &amp; FY$1, DataRegularSeason20242025!$D$3:$D$1315, $A26)+SUMIFS(DataRegularSeason20242025!$AB$3:$AB$1315,DataRegularSeason20242025!$B$3:$B$1315, "&lt;=" &amp; FY$1, DataRegularSeason20242025!$E$3:$E$1315, $A26)</f>
        <v>24</v>
      </c>
      <c r="FZ26">
        <f>SUMIFS(DataRegularSeason20242025!$AA$3:$AA$1315,DataRegularSeason20242025!$B$3:$B$1315, "&lt;=" &amp; FZ$1, DataRegularSeason20242025!$D$3:$D$1315, $A26)+SUMIFS(DataRegularSeason20242025!$AB$3:$AB$1315,DataRegularSeason20242025!$B$3:$B$1315, "&lt;=" &amp; FZ$1, DataRegularSeason20242025!$E$3:$E$1315, $A26)</f>
        <v>24</v>
      </c>
      <c r="GA26">
        <f>SUMIFS(DataRegularSeason20242025!$AA$3:$AA$1315,DataRegularSeason20242025!$B$3:$B$1315, "&lt;=" &amp; GA$1, DataRegularSeason20242025!$D$3:$D$1315, $A26)+SUMIFS(DataRegularSeason20242025!$AB$3:$AB$1315,DataRegularSeason20242025!$B$3:$B$1315, "&lt;=" &amp; GA$1, DataRegularSeason20242025!$E$3:$E$1315, $A26)</f>
        <v>24</v>
      </c>
      <c r="GB26">
        <f>SUMIFS(DataRegularSeason20242025!$AA$3:$AA$1315,DataRegularSeason20242025!$B$3:$B$1315, "&lt;=" &amp; GB$1, DataRegularSeason20242025!$D$3:$D$1315, $A26)+SUMIFS(DataRegularSeason20242025!$AB$3:$AB$1315,DataRegularSeason20242025!$B$3:$B$1315, "&lt;=" &amp; GB$1, DataRegularSeason20242025!$E$3:$E$1315, $A26)</f>
        <v>24</v>
      </c>
      <c r="GC26">
        <f>SUMIFS(DataRegularSeason20242025!$AA$3:$AA$1315,DataRegularSeason20242025!$B$3:$B$1315, "&lt;=" &amp; GC$1, DataRegularSeason20242025!$D$3:$D$1315, $A26)+SUMIFS(DataRegularSeason20242025!$AB$3:$AB$1315,DataRegularSeason20242025!$B$3:$B$1315, "&lt;=" &amp; GC$1, DataRegularSeason20242025!$E$3:$E$1315, $A26)</f>
        <v>24</v>
      </c>
      <c r="GD26">
        <f>SUMIFS(DataRegularSeason20242025!$AA$3:$AA$1315,DataRegularSeason20242025!$B$3:$B$1315, "&lt;=" &amp; GD$1, DataRegularSeason20242025!$D$3:$D$1315, $A26)+SUMIFS(DataRegularSeason20242025!$AB$3:$AB$1315,DataRegularSeason20242025!$B$3:$B$1315, "&lt;=" &amp; GD$1, DataRegularSeason20242025!$E$3:$E$1315, $A26)</f>
        <v>24</v>
      </c>
      <c r="GE26">
        <f>SUMIFS(DataRegularSeason20242025!$AA$3:$AA$1315,DataRegularSeason20242025!$B$3:$B$1315, "&lt;=" &amp; GE$1, DataRegularSeason20242025!$D$3:$D$1315, $A26)+SUMIFS(DataRegularSeason20242025!$AB$3:$AB$1315,DataRegularSeason20242025!$B$3:$B$1315, "&lt;=" &amp; GE$1, DataRegularSeason20242025!$E$3:$E$1315, $A26)</f>
        <v>24</v>
      </c>
      <c r="GF26">
        <f>SUMIFS(DataRegularSeason20242025!$AA$3:$AA$1315,DataRegularSeason20242025!$B$3:$B$1315, "&lt;=" &amp; GF$1, DataRegularSeason20242025!$D$3:$D$1315, $A26)+SUMIFS(DataRegularSeason20242025!$AB$3:$AB$1315,DataRegularSeason20242025!$B$3:$B$1315, "&lt;=" &amp; GF$1, DataRegularSeason20242025!$E$3:$E$1315, $A26)</f>
        <v>24</v>
      </c>
      <c r="GG26">
        <f>SUMIFS(DataRegularSeason20242025!$AA$3:$AA$1315,DataRegularSeason20242025!$B$3:$B$1315, "&lt;=" &amp; GG$1, DataRegularSeason20242025!$D$3:$D$1315, $A26)+SUMIFS(DataRegularSeason20242025!$AB$3:$AB$1315,DataRegularSeason20242025!$B$3:$B$1315, "&lt;=" &amp; GG$1, DataRegularSeason20242025!$E$3:$E$1315, $A26)</f>
        <v>24</v>
      </c>
      <c r="GH26">
        <f>SUMIFS(DataRegularSeason20242025!$AA$3:$AA$1315,DataRegularSeason20242025!$B$3:$B$1315, "&lt;=" &amp; GH$1, DataRegularSeason20242025!$D$3:$D$1315, $A26)+SUMIFS(DataRegularSeason20242025!$AB$3:$AB$1315,DataRegularSeason20242025!$B$3:$B$1315, "&lt;=" &amp; GH$1, DataRegularSeason20242025!$E$3:$E$1315, $A26)</f>
        <v>24</v>
      </c>
      <c r="GI26">
        <f>SUMIFS(DataRegularSeason20242025!$AA$3:$AA$1315,DataRegularSeason20242025!$B$3:$B$1315, "&lt;=" &amp; GI$1, DataRegularSeason20242025!$D$3:$D$1315, $A26)+SUMIFS(DataRegularSeason20242025!$AB$3:$AB$1315,DataRegularSeason20242025!$B$3:$B$1315, "&lt;=" &amp; GI$1, DataRegularSeason20242025!$E$3:$E$1315, $A26)</f>
        <v>24</v>
      </c>
      <c r="GJ26">
        <f>SUMIFS(DataRegularSeason20242025!$AA$3:$AA$1315,DataRegularSeason20242025!$B$3:$B$1315, "&lt;=" &amp; GJ$1, DataRegularSeason20242025!$D$3:$D$1315, $A26)+SUMIFS(DataRegularSeason20242025!$AB$3:$AB$1315,DataRegularSeason20242025!$B$3:$B$1315, "&lt;=" &amp; GJ$1, DataRegularSeason20242025!$E$3:$E$1315, $A26)</f>
        <v>24</v>
      </c>
      <c r="GK26">
        <f>SUMIFS(DataRegularSeason20242025!$AA$3:$AA$1315,DataRegularSeason20242025!$B$3:$B$1315, "&lt;=" &amp; GK$1, DataRegularSeason20242025!$D$3:$D$1315, $A26)+SUMIFS(DataRegularSeason20242025!$AB$3:$AB$1315,DataRegularSeason20242025!$B$3:$B$1315, "&lt;=" &amp; GK$1, DataRegularSeason20242025!$E$3:$E$1315, $A26)</f>
        <v>24</v>
      </c>
      <c r="GL26">
        <f>SUMIFS(DataRegularSeason20242025!$AA$3:$AA$1315,DataRegularSeason20242025!$B$3:$B$1315, "&lt;=" &amp; GL$1, DataRegularSeason20242025!$D$3:$D$1315, $A26)+SUMIFS(DataRegularSeason20242025!$AB$3:$AB$1315,DataRegularSeason20242025!$B$3:$B$1315, "&lt;=" &amp; GL$1, DataRegularSeason20242025!$E$3:$E$1315, $A26)</f>
        <v>24</v>
      </c>
      <c r="GM26">
        <f>SUMIFS(DataRegularSeason20242025!$AA$3:$AA$1315,DataRegularSeason20242025!$B$3:$B$1315, "&lt;=" &amp; GM$1, DataRegularSeason20242025!$D$3:$D$1315, $A26)+SUMIFS(DataRegularSeason20242025!$AB$3:$AB$1315,DataRegularSeason20242025!$B$3:$B$1315, "&lt;=" &amp; GM$1, DataRegularSeason20242025!$E$3:$E$1315, $A26)</f>
        <v>24</v>
      </c>
      <c r="GN26">
        <f>SUMIFS(DataRegularSeason20242025!$AA$3:$AA$1315,DataRegularSeason20242025!$B$3:$B$1315, "&lt;=" &amp; GN$1, DataRegularSeason20242025!$D$3:$D$1315, $A26)+SUMIFS(DataRegularSeason20242025!$AB$3:$AB$1315,DataRegularSeason20242025!$B$3:$B$1315, "&lt;=" &amp; GN$1, DataRegularSeason20242025!$E$3:$E$1315, $A26)</f>
        <v>24</v>
      </c>
      <c r="GO26">
        <f>SUMIFS(DataRegularSeason20242025!$AA$3:$AA$1315,DataRegularSeason20242025!$B$3:$B$1315, "&lt;=" &amp; GO$1, DataRegularSeason20242025!$D$3:$D$1315, $A26)+SUMIFS(DataRegularSeason20242025!$AB$3:$AB$1315,DataRegularSeason20242025!$B$3:$B$1315, "&lt;=" &amp; GO$1, DataRegularSeason20242025!$E$3:$E$1315, $A26)</f>
        <v>24</v>
      </c>
      <c r="GP26">
        <f>SUMIFS(DataRegularSeason20242025!$AA$3:$AA$1315,DataRegularSeason20242025!$B$3:$B$1315, "&lt;=" &amp; GP$1, DataRegularSeason20242025!$D$3:$D$1315, $A26)+SUMIFS(DataRegularSeason20242025!$AB$3:$AB$1315,DataRegularSeason20242025!$B$3:$B$1315, "&lt;=" &amp; GP$1, DataRegularSeason20242025!$E$3:$E$1315, $A26)</f>
        <v>24</v>
      </c>
      <c r="GQ26">
        <f>SUMIFS(DataRegularSeason20242025!$AA$3:$AA$1315,DataRegularSeason20242025!$B$3:$B$1315, "&lt;=" &amp; GQ$1, DataRegularSeason20242025!$D$3:$D$1315, $A26)+SUMIFS(DataRegularSeason20242025!$AB$3:$AB$1315,DataRegularSeason20242025!$B$3:$B$1315, "&lt;=" &amp; GQ$1, DataRegularSeason20242025!$E$3:$E$1315, $A26)</f>
        <v>24</v>
      </c>
      <c r="GR26">
        <f>SUMIFS(DataRegularSeason20242025!$AA$3:$AA$1315,DataRegularSeason20242025!$B$3:$B$1315, "&lt;=" &amp; GR$1, DataRegularSeason20242025!$D$3:$D$1315, $A26)+SUMIFS(DataRegularSeason20242025!$AB$3:$AB$1315,DataRegularSeason20242025!$B$3:$B$1315, "&lt;=" &amp; GR$1, DataRegularSeason20242025!$E$3:$E$1315, $A26)</f>
        <v>24</v>
      </c>
      <c r="GS26">
        <f>SUMIFS(DataRegularSeason20242025!$AA$3:$AA$1315,DataRegularSeason20242025!$B$3:$B$1315, "&lt;=" &amp; GS$1, DataRegularSeason20242025!$D$3:$D$1315, $A26)+SUMIFS(DataRegularSeason20242025!$AB$3:$AB$1315,DataRegularSeason20242025!$B$3:$B$1315, "&lt;=" &amp; GS$1, DataRegularSeason20242025!$E$3:$E$1315, $A26)</f>
        <v>24</v>
      </c>
      <c r="GT26">
        <f>SUMIFS(DataRegularSeason20242025!$AA$3:$AA$1315,DataRegularSeason20242025!$B$3:$B$1315, "&lt;=" &amp; GT$1, DataRegularSeason20242025!$D$3:$D$1315, $A26)+SUMIFS(DataRegularSeason20242025!$AB$3:$AB$1315,DataRegularSeason20242025!$B$3:$B$1315, "&lt;=" &amp; GT$1, DataRegularSeason20242025!$E$3:$E$1315, $A26)</f>
        <v>24</v>
      </c>
      <c r="GU26">
        <f>SUMIFS(DataRegularSeason20242025!$AA$3:$AA$1315,DataRegularSeason20242025!$B$3:$B$1315, "&lt;=" &amp; GU$1, DataRegularSeason20242025!$D$3:$D$1315, $A26)+SUMIFS(DataRegularSeason20242025!$AB$3:$AB$1315,DataRegularSeason20242025!$B$3:$B$1315, "&lt;=" &amp; GU$1, DataRegularSeason20242025!$E$3:$E$1315, $A26)</f>
        <v>24</v>
      </c>
    </row>
    <row r="27" spans="1:203" x14ac:dyDescent="0.25">
      <c r="A27" t="s">
        <v>28</v>
      </c>
      <c r="B27" t="s">
        <v>97</v>
      </c>
      <c r="C27" t="s">
        <v>100</v>
      </c>
      <c r="D27">
        <f>SUMIFS(DataRegularSeason20242025!$AA$3:$AA$1315,DataRegularSeason20242025!$B$3:$B$1315, "&lt;=" &amp; D$1, DataRegularSeason20242025!$D$3:$D$1315, $A27)+SUMIFS(DataRegularSeason20242025!$AB$3:$AB$1315,DataRegularSeason20242025!$B$3:$B$1315, "&lt;=" &amp; D$1, DataRegularSeason20242025!$E$3:$E$1315, $A27)</f>
        <v>0</v>
      </c>
      <c r="E27">
        <f>SUMIFS(DataRegularSeason20242025!$AA$3:$AA$1315,DataRegularSeason20242025!$B$3:$B$1315, "&lt;=" &amp; E$1, DataRegularSeason20242025!$D$3:$D$1315, $A27)+SUMIFS(DataRegularSeason20242025!$AB$3:$AB$1315,DataRegularSeason20242025!$B$3:$B$1315, "&lt;=" &amp; E$1, DataRegularSeason20242025!$E$3:$E$1315, $A27)</f>
        <v>0</v>
      </c>
      <c r="F27">
        <f>SUMIFS(DataRegularSeason20242025!$AA$3:$AA$1315,DataRegularSeason20242025!$B$3:$B$1315, "&lt;=" &amp; F$1, DataRegularSeason20242025!$D$3:$D$1315, $A27)+SUMIFS(DataRegularSeason20242025!$AB$3:$AB$1315,DataRegularSeason20242025!$B$3:$B$1315, "&lt;=" &amp; F$1, DataRegularSeason20242025!$E$3:$E$1315, $A27)</f>
        <v>0</v>
      </c>
      <c r="G27">
        <f>SUMIFS(DataRegularSeason20242025!$AA$3:$AA$1315,DataRegularSeason20242025!$B$3:$B$1315, "&lt;=" &amp; G$1, DataRegularSeason20242025!$D$3:$D$1315, $A27)+SUMIFS(DataRegularSeason20242025!$AB$3:$AB$1315,DataRegularSeason20242025!$B$3:$B$1315, "&lt;=" &amp; G$1, DataRegularSeason20242025!$E$3:$E$1315, $A27)</f>
        <v>0</v>
      </c>
      <c r="H27">
        <f>SUMIFS(DataRegularSeason20242025!$AA$3:$AA$1315,DataRegularSeason20242025!$B$3:$B$1315, "&lt;=" &amp; H$1, DataRegularSeason20242025!$D$3:$D$1315, $A27)+SUMIFS(DataRegularSeason20242025!$AB$3:$AB$1315,DataRegularSeason20242025!$B$3:$B$1315, "&lt;=" &amp; H$1, DataRegularSeason20242025!$E$3:$E$1315, $A27)</f>
        <v>0</v>
      </c>
      <c r="I27">
        <f>SUMIFS(DataRegularSeason20242025!$AA$3:$AA$1315,DataRegularSeason20242025!$B$3:$B$1315, "&lt;=" &amp; I$1, DataRegularSeason20242025!$D$3:$D$1315, $A27)+SUMIFS(DataRegularSeason20242025!$AB$3:$AB$1315,DataRegularSeason20242025!$B$3:$B$1315, "&lt;=" &amp; I$1, DataRegularSeason20242025!$E$3:$E$1315, $A27)</f>
        <v>0</v>
      </c>
      <c r="J27">
        <f>SUMIFS(DataRegularSeason20242025!$AA$3:$AA$1315,DataRegularSeason20242025!$B$3:$B$1315, "&lt;=" &amp; J$1, DataRegularSeason20242025!$D$3:$D$1315, $A27)+SUMIFS(DataRegularSeason20242025!$AB$3:$AB$1315,DataRegularSeason20242025!$B$3:$B$1315, "&lt;=" &amp; J$1, DataRegularSeason20242025!$E$3:$E$1315, $A27)</f>
        <v>0</v>
      </c>
      <c r="K27">
        <f>SUMIFS(DataRegularSeason20242025!$AA$3:$AA$1315,DataRegularSeason20242025!$B$3:$B$1315, "&lt;=" &amp; K$1, DataRegularSeason20242025!$D$3:$D$1315, $A27)+SUMIFS(DataRegularSeason20242025!$AB$3:$AB$1315,DataRegularSeason20242025!$B$3:$B$1315, "&lt;=" &amp; K$1, DataRegularSeason20242025!$E$3:$E$1315, $A27)</f>
        <v>2</v>
      </c>
      <c r="L27">
        <f>SUMIFS(DataRegularSeason20242025!$AA$3:$AA$1315,DataRegularSeason20242025!$B$3:$B$1315, "&lt;=" &amp; L$1, DataRegularSeason20242025!$D$3:$D$1315, $A27)+SUMIFS(DataRegularSeason20242025!$AB$3:$AB$1315,DataRegularSeason20242025!$B$3:$B$1315, "&lt;=" &amp; L$1, DataRegularSeason20242025!$E$3:$E$1315, $A27)</f>
        <v>2</v>
      </c>
      <c r="M27">
        <f>SUMIFS(DataRegularSeason20242025!$AA$3:$AA$1315,DataRegularSeason20242025!$B$3:$B$1315, "&lt;=" &amp; M$1, DataRegularSeason20242025!$D$3:$D$1315, $A27)+SUMIFS(DataRegularSeason20242025!$AB$3:$AB$1315,DataRegularSeason20242025!$B$3:$B$1315, "&lt;=" &amp; M$1, DataRegularSeason20242025!$E$3:$E$1315, $A27)</f>
        <v>3</v>
      </c>
      <c r="N27">
        <f>SUMIFS(DataRegularSeason20242025!$AA$3:$AA$1315,DataRegularSeason20242025!$B$3:$B$1315, "&lt;=" &amp; N$1, DataRegularSeason20242025!$D$3:$D$1315, $A27)+SUMIFS(DataRegularSeason20242025!$AB$3:$AB$1315,DataRegularSeason20242025!$B$3:$B$1315, "&lt;=" &amp; N$1, DataRegularSeason20242025!$E$3:$E$1315, $A27)</f>
        <v>3</v>
      </c>
      <c r="O27">
        <f>SUMIFS(DataRegularSeason20242025!$AA$3:$AA$1315,DataRegularSeason20242025!$B$3:$B$1315, "&lt;=" &amp; O$1, DataRegularSeason20242025!$D$3:$D$1315, $A27)+SUMIFS(DataRegularSeason20242025!$AB$3:$AB$1315,DataRegularSeason20242025!$B$3:$B$1315, "&lt;=" &amp; O$1, DataRegularSeason20242025!$E$3:$E$1315, $A27)</f>
        <v>4</v>
      </c>
      <c r="P27">
        <f>SUMIFS(DataRegularSeason20242025!$AA$3:$AA$1315,DataRegularSeason20242025!$B$3:$B$1315, "&lt;=" &amp; P$1, DataRegularSeason20242025!$D$3:$D$1315, $A27)+SUMIFS(DataRegularSeason20242025!$AB$3:$AB$1315,DataRegularSeason20242025!$B$3:$B$1315, "&lt;=" &amp; P$1, DataRegularSeason20242025!$E$3:$E$1315, $A27)</f>
        <v>4</v>
      </c>
      <c r="Q27">
        <f>SUMIFS(DataRegularSeason20242025!$AA$3:$AA$1315,DataRegularSeason20242025!$B$3:$B$1315, "&lt;=" &amp; Q$1, DataRegularSeason20242025!$D$3:$D$1315, $A27)+SUMIFS(DataRegularSeason20242025!$AB$3:$AB$1315,DataRegularSeason20242025!$B$3:$B$1315, "&lt;=" &amp; Q$1, DataRegularSeason20242025!$E$3:$E$1315, $A27)</f>
        <v>4</v>
      </c>
      <c r="R27">
        <f>SUMIFS(DataRegularSeason20242025!$AA$3:$AA$1315,DataRegularSeason20242025!$B$3:$B$1315, "&lt;=" &amp; R$1, DataRegularSeason20242025!$D$3:$D$1315, $A27)+SUMIFS(DataRegularSeason20242025!$AB$3:$AB$1315,DataRegularSeason20242025!$B$3:$B$1315, "&lt;=" &amp; R$1, DataRegularSeason20242025!$E$3:$E$1315, $A27)</f>
        <v>6</v>
      </c>
      <c r="S27">
        <f>SUMIFS(DataRegularSeason20242025!$AA$3:$AA$1315,DataRegularSeason20242025!$B$3:$B$1315, "&lt;=" &amp; S$1, DataRegularSeason20242025!$D$3:$D$1315, $A27)+SUMIFS(DataRegularSeason20242025!$AB$3:$AB$1315,DataRegularSeason20242025!$B$3:$B$1315, "&lt;=" &amp; S$1, DataRegularSeason20242025!$E$3:$E$1315, $A27)</f>
        <v>6</v>
      </c>
      <c r="T27">
        <f>SUMIFS(DataRegularSeason20242025!$AA$3:$AA$1315,DataRegularSeason20242025!$B$3:$B$1315, "&lt;=" &amp; T$1, DataRegularSeason20242025!$D$3:$D$1315, $A27)+SUMIFS(DataRegularSeason20242025!$AB$3:$AB$1315,DataRegularSeason20242025!$B$3:$B$1315, "&lt;=" &amp; T$1, DataRegularSeason20242025!$E$3:$E$1315, $A27)</f>
        <v>6</v>
      </c>
      <c r="U27">
        <f>SUMIFS(DataRegularSeason20242025!$AA$3:$AA$1315,DataRegularSeason20242025!$B$3:$B$1315, "&lt;=" &amp; U$1, DataRegularSeason20242025!$D$3:$D$1315, $A27)+SUMIFS(DataRegularSeason20242025!$AB$3:$AB$1315,DataRegularSeason20242025!$B$3:$B$1315, "&lt;=" &amp; U$1, DataRegularSeason20242025!$E$3:$E$1315, $A27)</f>
        <v>8</v>
      </c>
      <c r="V27">
        <f>SUMIFS(DataRegularSeason20242025!$AA$3:$AA$1315,DataRegularSeason20242025!$B$3:$B$1315, "&lt;=" &amp; V$1, DataRegularSeason20242025!$D$3:$D$1315, $A27)+SUMIFS(DataRegularSeason20242025!$AB$3:$AB$1315,DataRegularSeason20242025!$B$3:$B$1315, "&lt;=" &amp; V$1, DataRegularSeason20242025!$E$3:$E$1315, $A27)</f>
        <v>8</v>
      </c>
      <c r="W27">
        <f>SUMIFS(DataRegularSeason20242025!$AA$3:$AA$1315,DataRegularSeason20242025!$B$3:$B$1315, "&lt;=" &amp; W$1, DataRegularSeason20242025!$D$3:$D$1315, $A27)+SUMIFS(DataRegularSeason20242025!$AB$3:$AB$1315,DataRegularSeason20242025!$B$3:$B$1315, "&lt;=" &amp; W$1, DataRegularSeason20242025!$E$3:$E$1315, $A27)</f>
        <v>8</v>
      </c>
      <c r="X27">
        <f>SUMIFS(DataRegularSeason20242025!$AA$3:$AA$1315,DataRegularSeason20242025!$B$3:$B$1315, "&lt;=" &amp; X$1, DataRegularSeason20242025!$D$3:$D$1315, $A27)+SUMIFS(DataRegularSeason20242025!$AB$3:$AB$1315,DataRegularSeason20242025!$B$3:$B$1315, "&lt;=" &amp; X$1, DataRegularSeason20242025!$E$3:$E$1315, $A27)</f>
        <v>8</v>
      </c>
      <c r="Y27">
        <f>SUMIFS(DataRegularSeason20242025!$AA$3:$AA$1315,DataRegularSeason20242025!$B$3:$B$1315, "&lt;=" &amp; Y$1, DataRegularSeason20242025!$D$3:$D$1315, $A27)+SUMIFS(DataRegularSeason20242025!$AB$3:$AB$1315,DataRegularSeason20242025!$B$3:$B$1315, "&lt;=" &amp; Y$1, DataRegularSeason20242025!$E$3:$E$1315, $A27)</f>
        <v>10</v>
      </c>
      <c r="Z27">
        <f>SUMIFS(DataRegularSeason20242025!$AA$3:$AA$1315,DataRegularSeason20242025!$B$3:$B$1315, "&lt;=" &amp; Z$1, DataRegularSeason20242025!$D$3:$D$1315, $A27)+SUMIFS(DataRegularSeason20242025!$AB$3:$AB$1315,DataRegularSeason20242025!$B$3:$B$1315, "&lt;=" &amp; Z$1, DataRegularSeason20242025!$E$3:$E$1315, $A27)</f>
        <v>10</v>
      </c>
      <c r="AA27">
        <f>SUMIFS(DataRegularSeason20242025!$AA$3:$AA$1315,DataRegularSeason20242025!$B$3:$B$1315, "&lt;=" &amp; AA$1, DataRegularSeason20242025!$D$3:$D$1315, $A27)+SUMIFS(DataRegularSeason20242025!$AB$3:$AB$1315,DataRegularSeason20242025!$B$3:$B$1315, "&lt;=" &amp; AA$1, DataRegularSeason20242025!$E$3:$E$1315, $A27)</f>
        <v>12</v>
      </c>
      <c r="AB27">
        <f>SUMIFS(DataRegularSeason20242025!$AA$3:$AA$1315,DataRegularSeason20242025!$B$3:$B$1315, "&lt;=" &amp; AB$1, DataRegularSeason20242025!$D$3:$D$1315, $A27)+SUMIFS(DataRegularSeason20242025!$AB$3:$AB$1315,DataRegularSeason20242025!$B$3:$B$1315, "&lt;=" &amp; AB$1, DataRegularSeason20242025!$E$3:$E$1315, $A27)</f>
        <v>12</v>
      </c>
      <c r="AC27">
        <f>SUMIFS(DataRegularSeason20242025!$AA$3:$AA$1315,DataRegularSeason20242025!$B$3:$B$1315, "&lt;=" &amp; AC$1, DataRegularSeason20242025!$D$3:$D$1315, $A27)+SUMIFS(DataRegularSeason20242025!$AB$3:$AB$1315,DataRegularSeason20242025!$B$3:$B$1315, "&lt;=" &amp; AC$1, DataRegularSeason20242025!$E$3:$E$1315, $A27)</f>
        <v>12</v>
      </c>
      <c r="AD27">
        <f>SUMIFS(DataRegularSeason20242025!$AA$3:$AA$1315,DataRegularSeason20242025!$B$3:$B$1315, "&lt;=" &amp; AD$1, DataRegularSeason20242025!$D$3:$D$1315, $A27)+SUMIFS(DataRegularSeason20242025!$AB$3:$AB$1315,DataRegularSeason20242025!$B$3:$B$1315, "&lt;=" &amp; AD$1, DataRegularSeason20242025!$E$3:$E$1315, $A27)</f>
        <v>12</v>
      </c>
      <c r="AE27">
        <f>SUMIFS(DataRegularSeason20242025!$AA$3:$AA$1315,DataRegularSeason20242025!$B$3:$B$1315, "&lt;=" &amp; AE$1, DataRegularSeason20242025!$D$3:$D$1315, $A27)+SUMIFS(DataRegularSeason20242025!$AB$3:$AB$1315,DataRegularSeason20242025!$B$3:$B$1315, "&lt;=" &amp; AE$1, DataRegularSeason20242025!$E$3:$E$1315, $A27)</f>
        <v>14</v>
      </c>
      <c r="AF27">
        <f>SUMIFS(DataRegularSeason20242025!$AA$3:$AA$1315,DataRegularSeason20242025!$B$3:$B$1315, "&lt;=" &amp; AF$1, DataRegularSeason20242025!$D$3:$D$1315, $A27)+SUMIFS(DataRegularSeason20242025!$AB$3:$AB$1315,DataRegularSeason20242025!$B$3:$B$1315, "&lt;=" &amp; AF$1, DataRegularSeason20242025!$E$3:$E$1315, $A27)</f>
        <v>14</v>
      </c>
      <c r="AG27">
        <f>SUMIFS(DataRegularSeason20242025!$AA$3:$AA$1315,DataRegularSeason20242025!$B$3:$B$1315, "&lt;=" &amp; AG$1, DataRegularSeason20242025!$D$3:$D$1315, $A27)+SUMIFS(DataRegularSeason20242025!$AB$3:$AB$1315,DataRegularSeason20242025!$B$3:$B$1315, "&lt;=" &amp; AG$1, DataRegularSeason20242025!$E$3:$E$1315, $A27)</f>
        <v>14</v>
      </c>
      <c r="AH27">
        <f>SUMIFS(DataRegularSeason20242025!$AA$3:$AA$1315,DataRegularSeason20242025!$B$3:$B$1315, "&lt;=" &amp; AH$1, DataRegularSeason20242025!$D$3:$D$1315, $A27)+SUMIFS(DataRegularSeason20242025!$AB$3:$AB$1315,DataRegularSeason20242025!$B$3:$B$1315, "&lt;=" &amp; AH$1, DataRegularSeason20242025!$E$3:$E$1315, $A27)</f>
        <v>15</v>
      </c>
      <c r="AI27">
        <f>SUMIFS(DataRegularSeason20242025!$AA$3:$AA$1315,DataRegularSeason20242025!$B$3:$B$1315, "&lt;=" &amp; AI$1, DataRegularSeason20242025!$D$3:$D$1315, $A27)+SUMIFS(DataRegularSeason20242025!$AB$3:$AB$1315,DataRegularSeason20242025!$B$3:$B$1315, "&lt;=" &amp; AI$1, DataRegularSeason20242025!$E$3:$E$1315, $A27)</f>
        <v>15</v>
      </c>
      <c r="AJ27">
        <f>SUMIFS(DataRegularSeason20242025!$AA$3:$AA$1315,DataRegularSeason20242025!$B$3:$B$1315, "&lt;=" &amp; AJ$1, DataRegularSeason20242025!$D$3:$D$1315, $A27)+SUMIFS(DataRegularSeason20242025!$AB$3:$AB$1315,DataRegularSeason20242025!$B$3:$B$1315, "&lt;=" &amp; AJ$1, DataRegularSeason20242025!$E$3:$E$1315, $A27)</f>
        <v>17</v>
      </c>
      <c r="AK27">
        <f>SUMIFS(DataRegularSeason20242025!$AA$3:$AA$1315,DataRegularSeason20242025!$B$3:$B$1315, "&lt;=" &amp; AK$1, DataRegularSeason20242025!$D$3:$D$1315, $A27)+SUMIFS(DataRegularSeason20242025!$AB$3:$AB$1315,DataRegularSeason20242025!$B$3:$B$1315, "&lt;=" &amp; AK$1, DataRegularSeason20242025!$E$3:$E$1315, $A27)</f>
        <v>19</v>
      </c>
      <c r="AL27">
        <f>SUMIFS(DataRegularSeason20242025!$AA$3:$AA$1315,DataRegularSeason20242025!$B$3:$B$1315, "&lt;=" &amp; AL$1, DataRegularSeason20242025!$D$3:$D$1315, $A27)+SUMIFS(DataRegularSeason20242025!$AB$3:$AB$1315,DataRegularSeason20242025!$B$3:$B$1315, "&lt;=" &amp; AL$1, DataRegularSeason20242025!$E$3:$E$1315, $A27)</f>
        <v>19</v>
      </c>
      <c r="AM27">
        <f>SUMIFS(DataRegularSeason20242025!$AA$3:$AA$1315,DataRegularSeason20242025!$B$3:$B$1315, "&lt;=" &amp; AM$1, DataRegularSeason20242025!$D$3:$D$1315, $A27)+SUMIFS(DataRegularSeason20242025!$AB$3:$AB$1315,DataRegularSeason20242025!$B$3:$B$1315, "&lt;=" &amp; AM$1, DataRegularSeason20242025!$E$3:$E$1315, $A27)</f>
        <v>19</v>
      </c>
      <c r="AN27">
        <f>SUMIFS(DataRegularSeason20242025!$AA$3:$AA$1315,DataRegularSeason20242025!$B$3:$B$1315, "&lt;=" &amp; AN$1, DataRegularSeason20242025!$D$3:$D$1315, $A27)+SUMIFS(DataRegularSeason20242025!$AB$3:$AB$1315,DataRegularSeason20242025!$B$3:$B$1315, "&lt;=" &amp; AN$1, DataRegularSeason20242025!$E$3:$E$1315, $A27)</f>
        <v>19</v>
      </c>
      <c r="AO27">
        <f>SUMIFS(DataRegularSeason20242025!$AA$3:$AA$1315,DataRegularSeason20242025!$B$3:$B$1315, "&lt;=" &amp; AO$1, DataRegularSeason20242025!$D$3:$D$1315, $A27)+SUMIFS(DataRegularSeason20242025!$AB$3:$AB$1315,DataRegularSeason20242025!$B$3:$B$1315, "&lt;=" &amp; AO$1, DataRegularSeason20242025!$E$3:$E$1315, $A27)</f>
        <v>21</v>
      </c>
      <c r="AP27">
        <f>SUMIFS(DataRegularSeason20242025!$AA$3:$AA$1315,DataRegularSeason20242025!$B$3:$B$1315, "&lt;=" &amp; AP$1, DataRegularSeason20242025!$D$3:$D$1315, $A27)+SUMIFS(DataRegularSeason20242025!$AB$3:$AB$1315,DataRegularSeason20242025!$B$3:$B$1315, "&lt;=" &amp; AP$1, DataRegularSeason20242025!$E$3:$E$1315, $A27)</f>
        <v>21</v>
      </c>
      <c r="AQ27">
        <f>SUMIFS(DataRegularSeason20242025!$AA$3:$AA$1315,DataRegularSeason20242025!$B$3:$B$1315, "&lt;=" &amp; AQ$1, DataRegularSeason20242025!$D$3:$D$1315, $A27)+SUMIFS(DataRegularSeason20242025!$AB$3:$AB$1315,DataRegularSeason20242025!$B$3:$B$1315, "&lt;=" &amp; AQ$1, DataRegularSeason20242025!$E$3:$E$1315, $A27)</f>
        <v>21</v>
      </c>
      <c r="AR27">
        <f>SUMIFS(DataRegularSeason20242025!$AA$3:$AA$1315,DataRegularSeason20242025!$B$3:$B$1315, "&lt;=" &amp; AR$1, DataRegularSeason20242025!$D$3:$D$1315, $A27)+SUMIFS(DataRegularSeason20242025!$AB$3:$AB$1315,DataRegularSeason20242025!$B$3:$B$1315, "&lt;=" &amp; AR$1, DataRegularSeason20242025!$E$3:$E$1315, $A27)</f>
        <v>21</v>
      </c>
      <c r="AS27">
        <f>SUMIFS(DataRegularSeason20242025!$AA$3:$AA$1315,DataRegularSeason20242025!$B$3:$B$1315, "&lt;=" &amp; AS$1, DataRegularSeason20242025!$D$3:$D$1315, $A27)+SUMIFS(DataRegularSeason20242025!$AB$3:$AB$1315,DataRegularSeason20242025!$B$3:$B$1315, "&lt;=" &amp; AS$1, DataRegularSeason20242025!$E$3:$E$1315, $A27)</f>
        <v>21</v>
      </c>
      <c r="AT27">
        <f>SUMIFS(DataRegularSeason20242025!$AA$3:$AA$1315,DataRegularSeason20242025!$B$3:$B$1315, "&lt;=" &amp; AT$1, DataRegularSeason20242025!$D$3:$D$1315, $A27)+SUMIFS(DataRegularSeason20242025!$AB$3:$AB$1315,DataRegularSeason20242025!$B$3:$B$1315, "&lt;=" &amp; AT$1, DataRegularSeason20242025!$E$3:$E$1315, $A27)</f>
        <v>21</v>
      </c>
      <c r="AU27">
        <f>SUMIFS(DataRegularSeason20242025!$AA$3:$AA$1315,DataRegularSeason20242025!$B$3:$B$1315, "&lt;=" &amp; AU$1, DataRegularSeason20242025!$D$3:$D$1315, $A27)+SUMIFS(DataRegularSeason20242025!$AB$3:$AB$1315,DataRegularSeason20242025!$B$3:$B$1315, "&lt;=" &amp; AU$1, DataRegularSeason20242025!$E$3:$E$1315, $A27)</f>
        <v>21</v>
      </c>
      <c r="AV27">
        <f>SUMIFS(DataRegularSeason20242025!$AA$3:$AA$1315,DataRegularSeason20242025!$B$3:$B$1315, "&lt;=" &amp; AV$1, DataRegularSeason20242025!$D$3:$D$1315, $A27)+SUMIFS(DataRegularSeason20242025!$AB$3:$AB$1315,DataRegularSeason20242025!$B$3:$B$1315, "&lt;=" &amp; AV$1, DataRegularSeason20242025!$E$3:$E$1315, $A27)</f>
        <v>23</v>
      </c>
      <c r="AW27">
        <f>SUMIFS(DataRegularSeason20242025!$AA$3:$AA$1315,DataRegularSeason20242025!$B$3:$B$1315, "&lt;=" &amp; AW$1, DataRegularSeason20242025!$D$3:$D$1315, $A27)+SUMIFS(DataRegularSeason20242025!$AB$3:$AB$1315,DataRegularSeason20242025!$B$3:$B$1315, "&lt;=" &amp; AW$1, DataRegularSeason20242025!$E$3:$E$1315, $A27)</f>
        <v>23</v>
      </c>
      <c r="AX27">
        <f>SUMIFS(DataRegularSeason20242025!$AA$3:$AA$1315,DataRegularSeason20242025!$B$3:$B$1315, "&lt;=" &amp; AX$1, DataRegularSeason20242025!$D$3:$D$1315, $A27)+SUMIFS(DataRegularSeason20242025!$AB$3:$AB$1315,DataRegularSeason20242025!$B$3:$B$1315, "&lt;=" &amp; AX$1, DataRegularSeason20242025!$E$3:$E$1315, $A27)</f>
        <v>23</v>
      </c>
      <c r="AY27">
        <f>SUMIFS(DataRegularSeason20242025!$AA$3:$AA$1315,DataRegularSeason20242025!$B$3:$B$1315, "&lt;=" &amp; AY$1, DataRegularSeason20242025!$D$3:$D$1315, $A27)+SUMIFS(DataRegularSeason20242025!$AB$3:$AB$1315,DataRegularSeason20242025!$B$3:$B$1315, "&lt;=" &amp; AY$1, DataRegularSeason20242025!$E$3:$E$1315, $A27)</f>
        <v>23</v>
      </c>
      <c r="AZ27">
        <f>SUMIFS(DataRegularSeason20242025!$AA$3:$AA$1315,DataRegularSeason20242025!$B$3:$B$1315, "&lt;=" &amp; AZ$1, DataRegularSeason20242025!$D$3:$D$1315, $A27)+SUMIFS(DataRegularSeason20242025!$AB$3:$AB$1315,DataRegularSeason20242025!$B$3:$B$1315, "&lt;=" &amp; AZ$1, DataRegularSeason20242025!$E$3:$E$1315, $A27)</f>
        <v>23</v>
      </c>
      <c r="BA27">
        <f>SUMIFS(DataRegularSeason20242025!$AA$3:$AA$1315,DataRegularSeason20242025!$B$3:$B$1315, "&lt;=" &amp; BA$1, DataRegularSeason20242025!$D$3:$D$1315, $A27)+SUMIFS(DataRegularSeason20242025!$AB$3:$AB$1315,DataRegularSeason20242025!$B$3:$B$1315, "&lt;=" &amp; BA$1, DataRegularSeason20242025!$E$3:$E$1315, $A27)</f>
        <v>23</v>
      </c>
      <c r="BB27">
        <f>SUMIFS(DataRegularSeason20242025!$AA$3:$AA$1315,DataRegularSeason20242025!$B$3:$B$1315, "&lt;=" &amp; BB$1, DataRegularSeason20242025!$D$3:$D$1315, $A27)+SUMIFS(DataRegularSeason20242025!$AB$3:$AB$1315,DataRegularSeason20242025!$B$3:$B$1315, "&lt;=" &amp; BB$1, DataRegularSeason20242025!$E$3:$E$1315, $A27)</f>
        <v>23</v>
      </c>
      <c r="BC27">
        <f>SUMIFS(DataRegularSeason20242025!$AA$3:$AA$1315,DataRegularSeason20242025!$B$3:$B$1315, "&lt;=" &amp; BC$1, DataRegularSeason20242025!$D$3:$D$1315, $A27)+SUMIFS(DataRegularSeason20242025!$AB$3:$AB$1315,DataRegularSeason20242025!$B$3:$B$1315, "&lt;=" &amp; BC$1, DataRegularSeason20242025!$E$3:$E$1315, $A27)</f>
        <v>23</v>
      </c>
      <c r="BD27">
        <f>SUMIFS(DataRegularSeason20242025!$AA$3:$AA$1315,DataRegularSeason20242025!$B$3:$B$1315, "&lt;=" &amp; BD$1, DataRegularSeason20242025!$D$3:$D$1315, $A27)+SUMIFS(DataRegularSeason20242025!$AB$3:$AB$1315,DataRegularSeason20242025!$B$3:$B$1315, "&lt;=" &amp; BD$1, DataRegularSeason20242025!$E$3:$E$1315, $A27)</f>
        <v>23</v>
      </c>
      <c r="BE27">
        <f>SUMIFS(DataRegularSeason20242025!$AA$3:$AA$1315,DataRegularSeason20242025!$B$3:$B$1315, "&lt;=" &amp; BE$1, DataRegularSeason20242025!$D$3:$D$1315, $A27)+SUMIFS(DataRegularSeason20242025!$AB$3:$AB$1315,DataRegularSeason20242025!$B$3:$B$1315, "&lt;=" &amp; BE$1, DataRegularSeason20242025!$E$3:$E$1315, $A27)</f>
        <v>23</v>
      </c>
      <c r="BF27">
        <f>SUMIFS(DataRegularSeason20242025!$AA$3:$AA$1315,DataRegularSeason20242025!$B$3:$B$1315, "&lt;=" &amp; BF$1, DataRegularSeason20242025!$D$3:$D$1315, $A27)+SUMIFS(DataRegularSeason20242025!$AB$3:$AB$1315,DataRegularSeason20242025!$B$3:$B$1315, "&lt;=" &amp; BF$1, DataRegularSeason20242025!$E$3:$E$1315, $A27)</f>
        <v>23</v>
      </c>
      <c r="BG27">
        <f>SUMIFS(DataRegularSeason20242025!$AA$3:$AA$1315,DataRegularSeason20242025!$B$3:$B$1315, "&lt;=" &amp; BG$1, DataRegularSeason20242025!$D$3:$D$1315, $A27)+SUMIFS(DataRegularSeason20242025!$AB$3:$AB$1315,DataRegularSeason20242025!$B$3:$B$1315, "&lt;=" &amp; BG$1, DataRegularSeason20242025!$E$3:$E$1315, $A27)</f>
        <v>23</v>
      </c>
      <c r="BH27">
        <f>SUMIFS(DataRegularSeason20242025!$AA$3:$AA$1315,DataRegularSeason20242025!$B$3:$B$1315, "&lt;=" &amp; BH$1, DataRegularSeason20242025!$D$3:$D$1315, $A27)+SUMIFS(DataRegularSeason20242025!$AB$3:$AB$1315,DataRegularSeason20242025!$B$3:$B$1315, "&lt;=" &amp; BH$1, DataRegularSeason20242025!$E$3:$E$1315, $A27)</f>
        <v>23</v>
      </c>
      <c r="BI27">
        <f>SUMIFS(DataRegularSeason20242025!$AA$3:$AA$1315,DataRegularSeason20242025!$B$3:$B$1315, "&lt;=" &amp; BI$1, DataRegularSeason20242025!$D$3:$D$1315, $A27)+SUMIFS(DataRegularSeason20242025!$AB$3:$AB$1315,DataRegularSeason20242025!$B$3:$B$1315, "&lt;=" &amp; BI$1, DataRegularSeason20242025!$E$3:$E$1315, $A27)</f>
        <v>23</v>
      </c>
      <c r="BJ27">
        <f>SUMIFS(DataRegularSeason20242025!$AA$3:$AA$1315,DataRegularSeason20242025!$B$3:$B$1315, "&lt;=" &amp; BJ$1, DataRegularSeason20242025!$D$3:$D$1315, $A27)+SUMIFS(DataRegularSeason20242025!$AB$3:$AB$1315,DataRegularSeason20242025!$B$3:$B$1315, "&lt;=" &amp; BJ$1, DataRegularSeason20242025!$E$3:$E$1315, $A27)</f>
        <v>23</v>
      </c>
      <c r="BK27">
        <f>SUMIFS(DataRegularSeason20242025!$AA$3:$AA$1315,DataRegularSeason20242025!$B$3:$B$1315, "&lt;=" &amp; BK$1, DataRegularSeason20242025!$D$3:$D$1315, $A27)+SUMIFS(DataRegularSeason20242025!$AB$3:$AB$1315,DataRegularSeason20242025!$B$3:$B$1315, "&lt;=" &amp; BK$1, DataRegularSeason20242025!$E$3:$E$1315, $A27)</f>
        <v>23</v>
      </c>
      <c r="BL27">
        <f>SUMIFS(DataRegularSeason20242025!$AA$3:$AA$1315,DataRegularSeason20242025!$B$3:$B$1315, "&lt;=" &amp; BL$1, DataRegularSeason20242025!$D$3:$D$1315, $A27)+SUMIFS(DataRegularSeason20242025!$AB$3:$AB$1315,DataRegularSeason20242025!$B$3:$B$1315, "&lt;=" &amp; BL$1, DataRegularSeason20242025!$E$3:$E$1315, $A27)</f>
        <v>23</v>
      </c>
      <c r="BM27">
        <f>SUMIFS(DataRegularSeason20242025!$AA$3:$AA$1315,DataRegularSeason20242025!$B$3:$B$1315, "&lt;=" &amp; BM$1, DataRegularSeason20242025!$D$3:$D$1315, $A27)+SUMIFS(DataRegularSeason20242025!$AB$3:$AB$1315,DataRegularSeason20242025!$B$3:$B$1315, "&lt;=" &amp; BM$1, DataRegularSeason20242025!$E$3:$E$1315, $A27)</f>
        <v>23</v>
      </c>
      <c r="BN27">
        <f>SUMIFS(DataRegularSeason20242025!$AA$3:$AA$1315,DataRegularSeason20242025!$B$3:$B$1315, "&lt;=" &amp; BN$1, DataRegularSeason20242025!$D$3:$D$1315, $A27)+SUMIFS(DataRegularSeason20242025!$AB$3:$AB$1315,DataRegularSeason20242025!$B$3:$B$1315, "&lt;=" &amp; BN$1, DataRegularSeason20242025!$E$3:$E$1315, $A27)</f>
        <v>23</v>
      </c>
      <c r="BO27">
        <f>SUMIFS(DataRegularSeason20242025!$AA$3:$AA$1315,DataRegularSeason20242025!$B$3:$B$1315, "&lt;=" &amp; BO$1, DataRegularSeason20242025!$D$3:$D$1315, $A27)+SUMIFS(DataRegularSeason20242025!$AB$3:$AB$1315,DataRegularSeason20242025!$B$3:$B$1315, "&lt;=" &amp; BO$1, DataRegularSeason20242025!$E$3:$E$1315, $A27)</f>
        <v>23</v>
      </c>
      <c r="BP27">
        <f>SUMIFS(DataRegularSeason20242025!$AA$3:$AA$1315,DataRegularSeason20242025!$B$3:$B$1315, "&lt;=" &amp; BP$1, DataRegularSeason20242025!$D$3:$D$1315, $A27)+SUMIFS(DataRegularSeason20242025!$AB$3:$AB$1315,DataRegularSeason20242025!$B$3:$B$1315, "&lt;=" &amp; BP$1, DataRegularSeason20242025!$E$3:$E$1315, $A27)</f>
        <v>23</v>
      </c>
      <c r="BQ27">
        <f>SUMIFS(DataRegularSeason20242025!$AA$3:$AA$1315,DataRegularSeason20242025!$B$3:$B$1315, "&lt;=" &amp; BQ$1, DataRegularSeason20242025!$D$3:$D$1315, $A27)+SUMIFS(DataRegularSeason20242025!$AB$3:$AB$1315,DataRegularSeason20242025!$B$3:$B$1315, "&lt;=" &amp; BQ$1, DataRegularSeason20242025!$E$3:$E$1315, $A27)</f>
        <v>23</v>
      </c>
      <c r="BR27">
        <f>SUMIFS(DataRegularSeason20242025!$AA$3:$AA$1315,DataRegularSeason20242025!$B$3:$B$1315, "&lt;=" &amp; BR$1, DataRegularSeason20242025!$D$3:$D$1315, $A27)+SUMIFS(DataRegularSeason20242025!$AB$3:$AB$1315,DataRegularSeason20242025!$B$3:$B$1315, "&lt;=" &amp; BR$1, DataRegularSeason20242025!$E$3:$E$1315, $A27)</f>
        <v>23</v>
      </c>
      <c r="BS27">
        <f>SUMIFS(DataRegularSeason20242025!$AA$3:$AA$1315,DataRegularSeason20242025!$B$3:$B$1315, "&lt;=" &amp; BS$1, DataRegularSeason20242025!$D$3:$D$1315, $A27)+SUMIFS(DataRegularSeason20242025!$AB$3:$AB$1315,DataRegularSeason20242025!$B$3:$B$1315, "&lt;=" &amp; BS$1, DataRegularSeason20242025!$E$3:$E$1315, $A27)</f>
        <v>23</v>
      </c>
      <c r="BT27">
        <f>SUMIFS(DataRegularSeason20242025!$AA$3:$AA$1315,DataRegularSeason20242025!$B$3:$B$1315, "&lt;=" &amp; BT$1, DataRegularSeason20242025!$D$3:$D$1315, $A27)+SUMIFS(DataRegularSeason20242025!$AB$3:$AB$1315,DataRegularSeason20242025!$B$3:$B$1315, "&lt;=" &amp; BT$1, DataRegularSeason20242025!$E$3:$E$1315, $A27)</f>
        <v>23</v>
      </c>
      <c r="BU27">
        <f>SUMIFS(DataRegularSeason20242025!$AA$3:$AA$1315,DataRegularSeason20242025!$B$3:$B$1315, "&lt;=" &amp; BU$1, DataRegularSeason20242025!$D$3:$D$1315, $A27)+SUMIFS(DataRegularSeason20242025!$AB$3:$AB$1315,DataRegularSeason20242025!$B$3:$B$1315, "&lt;=" &amp; BU$1, DataRegularSeason20242025!$E$3:$E$1315, $A27)</f>
        <v>23</v>
      </c>
      <c r="BV27">
        <f>SUMIFS(DataRegularSeason20242025!$AA$3:$AA$1315,DataRegularSeason20242025!$B$3:$B$1315, "&lt;=" &amp; BV$1, DataRegularSeason20242025!$D$3:$D$1315, $A27)+SUMIFS(DataRegularSeason20242025!$AB$3:$AB$1315,DataRegularSeason20242025!$B$3:$B$1315, "&lt;=" &amp; BV$1, DataRegularSeason20242025!$E$3:$E$1315, $A27)</f>
        <v>23</v>
      </c>
      <c r="BW27">
        <f>SUMIFS(DataRegularSeason20242025!$AA$3:$AA$1315,DataRegularSeason20242025!$B$3:$B$1315, "&lt;=" &amp; BW$1, DataRegularSeason20242025!$D$3:$D$1315, $A27)+SUMIFS(DataRegularSeason20242025!$AB$3:$AB$1315,DataRegularSeason20242025!$B$3:$B$1315, "&lt;=" &amp; BW$1, DataRegularSeason20242025!$E$3:$E$1315, $A27)</f>
        <v>23</v>
      </c>
      <c r="BX27">
        <f>SUMIFS(DataRegularSeason20242025!$AA$3:$AA$1315,DataRegularSeason20242025!$B$3:$B$1315, "&lt;=" &amp; BX$1, DataRegularSeason20242025!$D$3:$D$1315, $A27)+SUMIFS(DataRegularSeason20242025!$AB$3:$AB$1315,DataRegularSeason20242025!$B$3:$B$1315, "&lt;=" &amp; BX$1, DataRegularSeason20242025!$E$3:$E$1315, $A27)</f>
        <v>23</v>
      </c>
      <c r="BY27">
        <f>SUMIFS(DataRegularSeason20242025!$AA$3:$AA$1315,DataRegularSeason20242025!$B$3:$B$1315, "&lt;=" &amp; BY$1, DataRegularSeason20242025!$D$3:$D$1315, $A27)+SUMIFS(DataRegularSeason20242025!$AB$3:$AB$1315,DataRegularSeason20242025!$B$3:$B$1315, "&lt;=" &amp; BY$1, DataRegularSeason20242025!$E$3:$E$1315, $A27)</f>
        <v>23</v>
      </c>
      <c r="BZ27">
        <f>SUMIFS(DataRegularSeason20242025!$AA$3:$AA$1315,DataRegularSeason20242025!$B$3:$B$1315, "&lt;=" &amp; BZ$1, DataRegularSeason20242025!$D$3:$D$1315, $A27)+SUMIFS(DataRegularSeason20242025!$AB$3:$AB$1315,DataRegularSeason20242025!$B$3:$B$1315, "&lt;=" &amp; BZ$1, DataRegularSeason20242025!$E$3:$E$1315, $A27)</f>
        <v>23</v>
      </c>
      <c r="CA27">
        <f>SUMIFS(DataRegularSeason20242025!$AA$3:$AA$1315,DataRegularSeason20242025!$B$3:$B$1315, "&lt;=" &amp; CA$1, DataRegularSeason20242025!$D$3:$D$1315, $A27)+SUMIFS(DataRegularSeason20242025!$AB$3:$AB$1315,DataRegularSeason20242025!$B$3:$B$1315, "&lt;=" &amp; CA$1, DataRegularSeason20242025!$E$3:$E$1315, $A27)</f>
        <v>23</v>
      </c>
      <c r="CB27">
        <f>SUMIFS(DataRegularSeason20242025!$AA$3:$AA$1315,DataRegularSeason20242025!$B$3:$B$1315, "&lt;=" &amp; CB$1, DataRegularSeason20242025!$D$3:$D$1315, $A27)+SUMIFS(DataRegularSeason20242025!$AB$3:$AB$1315,DataRegularSeason20242025!$B$3:$B$1315, "&lt;=" &amp; CB$1, DataRegularSeason20242025!$E$3:$E$1315, $A27)</f>
        <v>23</v>
      </c>
      <c r="CC27">
        <f>SUMIFS(DataRegularSeason20242025!$AA$3:$AA$1315,DataRegularSeason20242025!$B$3:$B$1315, "&lt;=" &amp; CC$1, DataRegularSeason20242025!$D$3:$D$1315, $A27)+SUMIFS(DataRegularSeason20242025!$AB$3:$AB$1315,DataRegularSeason20242025!$B$3:$B$1315, "&lt;=" &amp; CC$1, DataRegularSeason20242025!$E$3:$E$1315, $A27)</f>
        <v>23</v>
      </c>
      <c r="CD27">
        <f>SUMIFS(DataRegularSeason20242025!$AA$3:$AA$1315,DataRegularSeason20242025!$B$3:$B$1315, "&lt;=" &amp; CD$1, DataRegularSeason20242025!$D$3:$D$1315, $A27)+SUMIFS(DataRegularSeason20242025!$AB$3:$AB$1315,DataRegularSeason20242025!$B$3:$B$1315, "&lt;=" &amp; CD$1, DataRegularSeason20242025!$E$3:$E$1315, $A27)</f>
        <v>23</v>
      </c>
      <c r="CE27">
        <f>SUMIFS(DataRegularSeason20242025!$AA$3:$AA$1315,DataRegularSeason20242025!$B$3:$B$1315, "&lt;=" &amp; CE$1, DataRegularSeason20242025!$D$3:$D$1315, $A27)+SUMIFS(DataRegularSeason20242025!$AB$3:$AB$1315,DataRegularSeason20242025!$B$3:$B$1315, "&lt;=" &amp; CE$1, DataRegularSeason20242025!$E$3:$E$1315, $A27)</f>
        <v>23</v>
      </c>
      <c r="CF27">
        <f>SUMIFS(DataRegularSeason20242025!$AA$3:$AA$1315,DataRegularSeason20242025!$B$3:$B$1315, "&lt;=" &amp; CF$1, DataRegularSeason20242025!$D$3:$D$1315, $A27)+SUMIFS(DataRegularSeason20242025!$AB$3:$AB$1315,DataRegularSeason20242025!$B$3:$B$1315, "&lt;=" &amp; CF$1, DataRegularSeason20242025!$E$3:$E$1315, $A27)</f>
        <v>23</v>
      </c>
      <c r="CG27">
        <f>SUMIFS(DataRegularSeason20242025!$AA$3:$AA$1315,DataRegularSeason20242025!$B$3:$B$1315, "&lt;=" &amp; CG$1, DataRegularSeason20242025!$D$3:$D$1315, $A27)+SUMIFS(DataRegularSeason20242025!$AB$3:$AB$1315,DataRegularSeason20242025!$B$3:$B$1315, "&lt;=" &amp; CG$1, DataRegularSeason20242025!$E$3:$E$1315, $A27)</f>
        <v>23</v>
      </c>
      <c r="CH27">
        <f>SUMIFS(DataRegularSeason20242025!$AA$3:$AA$1315,DataRegularSeason20242025!$B$3:$B$1315, "&lt;=" &amp; CH$1, DataRegularSeason20242025!$D$3:$D$1315, $A27)+SUMIFS(DataRegularSeason20242025!$AB$3:$AB$1315,DataRegularSeason20242025!$B$3:$B$1315, "&lt;=" &amp; CH$1, DataRegularSeason20242025!$E$3:$E$1315, $A27)</f>
        <v>23</v>
      </c>
      <c r="CI27">
        <f>SUMIFS(DataRegularSeason20242025!$AA$3:$AA$1315,DataRegularSeason20242025!$B$3:$B$1315, "&lt;=" &amp; CI$1, DataRegularSeason20242025!$D$3:$D$1315, $A27)+SUMIFS(DataRegularSeason20242025!$AB$3:$AB$1315,DataRegularSeason20242025!$B$3:$B$1315, "&lt;=" &amp; CI$1, DataRegularSeason20242025!$E$3:$E$1315, $A27)</f>
        <v>23</v>
      </c>
      <c r="CJ27">
        <f>SUMIFS(DataRegularSeason20242025!$AA$3:$AA$1315,DataRegularSeason20242025!$B$3:$B$1315, "&lt;=" &amp; CJ$1, DataRegularSeason20242025!$D$3:$D$1315, $A27)+SUMIFS(DataRegularSeason20242025!$AB$3:$AB$1315,DataRegularSeason20242025!$B$3:$B$1315, "&lt;=" &amp; CJ$1, DataRegularSeason20242025!$E$3:$E$1315, $A27)</f>
        <v>23</v>
      </c>
      <c r="CK27">
        <f>SUMIFS(DataRegularSeason20242025!$AA$3:$AA$1315,DataRegularSeason20242025!$B$3:$B$1315, "&lt;=" &amp; CK$1, DataRegularSeason20242025!$D$3:$D$1315, $A27)+SUMIFS(DataRegularSeason20242025!$AB$3:$AB$1315,DataRegularSeason20242025!$B$3:$B$1315, "&lt;=" &amp; CK$1, DataRegularSeason20242025!$E$3:$E$1315, $A27)</f>
        <v>23</v>
      </c>
      <c r="CL27">
        <f>SUMIFS(DataRegularSeason20242025!$AA$3:$AA$1315,DataRegularSeason20242025!$B$3:$B$1315, "&lt;=" &amp; CL$1, DataRegularSeason20242025!$D$3:$D$1315, $A27)+SUMIFS(DataRegularSeason20242025!$AB$3:$AB$1315,DataRegularSeason20242025!$B$3:$B$1315, "&lt;=" &amp; CL$1, DataRegularSeason20242025!$E$3:$E$1315, $A27)</f>
        <v>23</v>
      </c>
      <c r="CM27">
        <f>SUMIFS(DataRegularSeason20242025!$AA$3:$AA$1315,DataRegularSeason20242025!$B$3:$B$1315, "&lt;=" &amp; CM$1, DataRegularSeason20242025!$D$3:$D$1315, $A27)+SUMIFS(DataRegularSeason20242025!$AB$3:$AB$1315,DataRegularSeason20242025!$B$3:$B$1315, "&lt;=" &amp; CM$1, DataRegularSeason20242025!$E$3:$E$1315, $A27)</f>
        <v>23</v>
      </c>
      <c r="CN27">
        <f>SUMIFS(DataRegularSeason20242025!$AA$3:$AA$1315,DataRegularSeason20242025!$B$3:$B$1315, "&lt;=" &amp; CN$1, DataRegularSeason20242025!$D$3:$D$1315, $A27)+SUMIFS(DataRegularSeason20242025!$AB$3:$AB$1315,DataRegularSeason20242025!$B$3:$B$1315, "&lt;=" &amp; CN$1, DataRegularSeason20242025!$E$3:$E$1315, $A27)</f>
        <v>23</v>
      </c>
      <c r="CO27">
        <f>SUMIFS(DataRegularSeason20242025!$AA$3:$AA$1315,DataRegularSeason20242025!$B$3:$B$1315, "&lt;=" &amp; CO$1, DataRegularSeason20242025!$D$3:$D$1315, $A27)+SUMIFS(DataRegularSeason20242025!$AB$3:$AB$1315,DataRegularSeason20242025!$B$3:$B$1315, "&lt;=" &amp; CO$1, DataRegularSeason20242025!$E$3:$E$1315, $A27)</f>
        <v>23</v>
      </c>
      <c r="CP27">
        <f>SUMIFS(DataRegularSeason20242025!$AA$3:$AA$1315,DataRegularSeason20242025!$B$3:$B$1315, "&lt;=" &amp; CP$1, DataRegularSeason20242025!$D$3:$D$1315, $A27)+SUMIFS(DataRegularSeason20242025!$AB$3:$AB$1315,DataRegularSeason20242025!$B$3:$B$1315, "&lt;=" &amp; CP$1, DataRegularSeason20242025!$E$3:$E$1315, $A27)</f>
        <v>23</v>
      </c>
      <c r="CQ27">
        <f>SUMIFS(DataRegularSeason20242025!$AA$3:$AA$1315,DataRegularSeason20242025!$B$3:$B$1315, "&lt;=" &amp; CQ$1, DataRegularSeason20242025!$D$3:$D$1315, $A27)+SUMIFS(DataRegularSeason20242025!$AB$3:$AB$1315,DataRegularSeason20242025!$B$3:$B$1315, "&lt;=" &amp; CQ$1, DataRegularSeason20242025!$E$3:$E$1315, $A27)</f>
        <v>23</v>
      </c>
      <c r="CR27">
        <f>SUMIFS(DataRegularSeason20242025!$AA$3:$AA$1315,DataRegularSeason20242025!$B$3:$B$1315, "&lt;=" &amp; CR$1, DataRegularSeason20242025!$D$3:$D$1315, $A27)+SUMIFS(DataRegularSeason20242025!$AB$3:$AB$1315,DataRegularSeason20242025!$B$3:$B$1315, "&lt;=" &amp; CR$1, DataRegularSeason20242025!$E$3:$E$1315, $A27)</f>
        <v>23</v>
      </c>
      <c r="CS27">
        <f>SUMIFS(DataRegularSeason20242025!$AA$3:$AA$1315,DataRegularSeason20242025!$B$3:$B$1315, "&lt;=" &amp; CS$1, DataRegularSeason20242025!$D$3:$D$1315, $A27)+SUMIFS(DataRegularSeason20242025!$AB$3:$AB$1315,DataRegularSeason20242025!$B$3:$B$1315, "&lt;=" &amp; CS$1, DataRegularSeason20242025!$E$3:$E$1315, $A27)</f>
        <v>23</v>
      </c>
      <c r="CT27">
        <f>SUMIFS(DataRegularSeason20242025!$AA$3:$AA$1315,DataRegularSeason20242025!$B$3:$B$1315, "&lt;=" &amp; CT$1, DataRegularSeason20242025!$D$3:$D$1315, $A27)+SUMIFS(DataRegularSeason20242025!$AB$3:$AB$1315,DataRegularSeason20242025!$B$3:$B$1315, "&lt;=" &amp; CT$1, DataRegularSeason20242025!$E$3:$E$1315, $A27)</f>
        <v>23</v>
      </c>
      <c r="CU27">
        <f>SUMIFS(DataRegularSeason20242025!$AA$3:$AA$1315,DataRegularSeason20242025!$B$3:$B$1315, "&lt;=" &amp; CU$1, DataRegularSeason20242025!$D$3:$D$1315, $A27)+SUMIFS(DataRegularSeason20242025!$AB$3:$AB$1315,DataRegularSeason20242025!$B$3:$B$1315, "&lt;=" &amp; CU$1, DataRegularSeason20242025!$E$3:$E$1315, $A27)</f>
        <v>23</v>
      </c>
      <c r="CV27">
        <f>SUMIFS(DataRegularSeason20242025!$AA$3:$AA$1315,DataRegularSeason20242025!$B$3:$B$1315, "&lt;=" &amp; CV$1, DataRegularSeason20242025!$D$3:$D$1315, $A27)+SUMIFS(DataRegularSeason20242025!$AB$3:$AB$1315,DataRegularSeason20242025!$B$3:$B$1315, "&lt;=" &amp; CV$1, DataRegularSeason20242025!$E$3:$E$1315, $A27)</f>
        <v>23</v>
      </c>
      <c r="CW27">
        <f>SUMIFS(DataRegularSeason20242025!$AA$3:$AA$1315,DataRegularSeason20242025!$B$3:$B$1315, "&lt;=" &amp; CW$1, DataRegularSeason20242025!$D$3:$D$1315, $A27)+SUMIFS(DataRegularSeason20242025!$AB$3:$AB$1315,DataRegularSeason20242025!$B$3:$B$1315, "&lt;=" &amp; CW$1, DataRegularSeason20242025!$E$3:$E$1315, $A27)</f>
        <v>23</v>
      </c>
      <c r="CX27">
        <f>SUMIFS(DataRegularSeason20242025!$AA$3:$AA$1315,DataRegularSeason20242025!$B$3:$B$1315, "&lt;=" &amp; CX$1, DataRegularSeason20242025!$D$3:$D$1315, $A27)+SUMIFS(DataRegularSeason20242025!$AB$3:$AB$1315,DataRegularSeason20242025!$B$3:$B$1315, "&lt;=" &amp; CX$1, DataRegularSeason20242025!$E$3:$E$1315, $A27)</f>
        <v>23</v>
      </c>
      <c r="CY27">
        <f>SUMIFS(DataRegularSeason20242025!$AA$3:$AA$1315,DataRegularSeason20242025!$B$3:$B$1315, "&lt;=" &amp; CY$1, DataRegularSeason20242025!$D$3:$D$1315, $A27)+SUMIFS(DataRegularSeason20242025!$AB$3:$AB$1315,DataRegularSeason20242025!$B$3:$B$1315, "&lt;=" &amp; CY$1, DataRegularSeason20242025!$E$3:$E$1315, $A27)</f>
        <v>23</v>
      </c>
      <c r="CZ27">
        <f>SUMIFS(DataRegularSeason20242025!$AA$3:$AA$1315,DataRegularSeason20242025!$B$3:$B$1315, "&lt;=" &amp; CZ$1, DataRegularSeason20242025!$D$3:$D$1315, $A27)+SUMIFS(DataRegularSeason20242025!$AB$3:$AB$1315,DataRegularSeason20242025!$B$3:$B$1315, "&lt;=" &amp; CZ$1, DataRegularSeason20242025!$E$3:$E$1315, $A27)</f>
        <v>23</v>
      </c>
      <c r="DA27">
        <f>SUMIFS(DataRegularSeason20242025!$AA$3:$AA$1315,DataRegularSeason20242025!$B$3:$B$1315, "&lt;=" &amp; DA$1, DataRegularSeason20242025!$D$3:$D$1315, $A27)+SUMIFS(DataRegularSeason20242025!$AB$3:$AB$1315,DataRegularSeason20242025!$B$3:$B$1315, "&lt;=" &amp; DA$1, DataRegularSeason20242025!$E$3:$E$1315, $A27)</f>
        <v>23</v>
      </c>
      <c r="DB27">
        <f>SUMIFS(DataRegularSeason20242025!$AA$3:$AA$1315,DataRegularSeason20242025!$B$3:$B$1315, "&lt;=" &amp; DB$1, DataRegularSeason20242025!$D$3:$D$1315, $A27)+SUMIFS(DataRegularSeason20242025!$AB$3:$AB$1315,DataRegularSeason20242025!$B$3:$B$1315, "&lt;=" &amp; DB$1, DataRegularSeason20242025!$E$3:$E$1315, $A27)</f>
        <v>23</v>
      </c>
      <c r="DC27">
        <f>SUMIFS(DataRegularSeason20242025!$AA$3:$AA$1315,DataRegularSeason20242025!$B$3:$B$1315, "&lt;=" &amp; DC$1, DataRegularSeason20242025!$D$3:$D$1315, $A27)+SUMIFS(DataRegularSeason20242025!$AB$3:$AB$1315,DataRegularSeason20242025!$B$3:$B$1315, "&lt;=" &amp; DC$1, DataRegularSeason20242025!$E$3:$E$1315, $A27)</f>
        <v>23</v>
      </c>
      <c r="DD27">
        <f>SUMIFS(DataRegularSeason20242025!$AA$3:$AA$1315,DataRegularSeason20242025!$B$3:$B$1315, "&lt;=" &amp; DD$1, DataRegularSeason20242025!$D$3:$D$1315, $A27)+SUMIFS(DataRegularSeason20242025!$AB$3:$AB$1315,DataRegularSeason20242025!$B$3:$B$1315, "&lt;=" &amp; DD$1, DataRegularSeason20242025!$E$3:$E$1315, $A27)</f>
        <v>23</v>
      </c>
      <c r="DE27">
        <f>SUMIFS(DataRegularSeason20242025!$AA$3:$AA$1315,DataRegularSeason20242025!$B$3:$B$1315, "&lt;=" &amp; DE$1, DataRegularSeason20242025!$D$3:$D$1315, $A27)+SUMIFS(DataRegularSeason20242025!$AB$3:$AB$1315,DataRegularSeason20242025!$B$3:$B$1315, "&lt;=" &amp; DE$1, DataRegularSeason20242025!$E$3:$E$1315, $A27)</f>
        <v>23</v>
      </c>
      <c r="DF27">
        <f>SUMIFS(DataRegularSeason20242025!$AA$3:$AA$1315,DataRegularSeason20242025!$B$3:$B$1315, "&lt;=" &amp; DF$1, DataRegularSeason20242025!$D$3:$D$1315, $A27)+SUMIFS(DataRegularSeason20242025!$AB$3:$AB$1315,DataRegularSeason20242025!$B$3:$B$1315, "&lt;=" &amp; DF$1, DataRegularSeason20242025!$E$3:$E$1315, $A27)</f>
        <v>23</v>
      </c>
      <c r="DG27">
        <f>SUMIFS(DataRegularSeason20242025!$AA$3:$AA$1315,DataRegularSeason20242025!$B$3:$B$1315, "&lt;=" &amp; DG$1, DataRegularSeason20242025!$D$3:$D$1315, $A27)+SUMIFS(DataRegularSeason20242025!$AB$3:$AB$1315,DataRegularSeason20242025!$B$3:$B$1315, "&lt;=" &amp; DG$1, DataRegularSeason20242025!$E$3:$E$1315, $A27)</f>
        <v>23</v>
      </c>
      <c r="DH27">
        <f>SUMIFS(DataRegularSeason20242025!$AA$3:$AA$1315,DataRegularSeason20242025!$B$3:$B$1315, "&lt;=" &amp; DH$1, DataRegularSeason20242025!$D$3:$D$1315, $A27)+SUMIFS(DataRegularSeason20242025!$AB$3:$AB$1315,DataRegularSeason20242025!$B$3:$B$1315, "&lt;=" &amp; DH$1, DataRegularSeason20242025!$E$3:$E$1315, $A27)</f>
        <v>23</v>
      </c>
      <c r="DI27">
        <f>SUMIFS(DataRegularSeason20242025!$AA$3:$AA$1315,DataRegularSeason20242025!$B$3:$B$1315, "&lt;=" &amp; DI$1, DataRegularSeason20242025!$D$3:$D$1315, $A27)+SUMIFS(DataRegularSeason20242025!$AB$3:$AB$1315,DataRegularSeason20242025!$B$3:$B$1315, "&lt;=" &amp; DI$1, DataRegularSeason20242025!$E$3:$E$1315, $A27)</f>
        <v>23</v>
      </c>
      <c r="DJ27">
        <f>SUMIFS(DataRegularSeason20242025!$AA$3:$AA$1315,DataRegularSeason20242025!$B$3:$B$1315, "&lt;=" &amp; DJ$1, DataRegularSeason20242025!$D$3:$D$1315, $A27)+SUMIFS(DataRegularSeason20242025!$AB$3:$AB$1315,DataRegularSeason20242025!$B$3:$B$1315, "&lt;=" &amp; DJ$1, DataRegularSeason20242025!$E$3:$E$1315, $A27)</f>
        <v>23</v>
      </c>
      <c r="DK27">
        <f>SUMIFS(DataRegularSeason20242025!$AA$3:$AA$1315,DataRegularSeason20242025!$B$3:$B$1315, "&lt;=" &amp; DK$1, DataRegularSeason20242025!$D$3:$D$1315, $A27)+SUMIFS(DataRegularSeason20242025!$AB$3:$AB$1315,DataRegularSeason20242025!$B$3:$B$1315, "&lt;=" &amp; DK$1, DataRegularSeason20242025!$E$3:$E$1315, $A27)</f>
        <v>23</v>
      </c>
      <c r="DL27">
        <f>SUMIFS(DataRegularSeason20242025!$AA$3:$AA$1315,DataRegularSeason20242025!$B$3:$B$1315, "&lt;=" &amp; DL$1, DataRegularSeason20242025!$D$3:$D$1315, $A27)+SUMIFS(DataRegularSeason20242025!$AB$3:$AB$1315,DataRegularSeason20242025!$B$3:$B$1315, "&lt;=" &amp; DL$1, DataRegularSeason20242025!$E$3:$E$1315, $A27)</f>
        <v>23</v>
      </c>
      <c r="DM27">
        <f>SUMIFS(DataRegularSeason20242025!$AA$3:$AA$1315,DataRegularSeason20242025!$B$3:$B$1315, "&lt;=" &amp; DM$1, DataRegularSeason20242025!$D$3:$D$1315, $A27)+SUMIFS(DataRegularSeason20242025!$AB$3:$AB$1315,DataRegularSeason20242025!$B$3:$B$1315, "&lt;=" &amp; DM$1, DataRegularSeason20242025!$E$3:$E$1315, $A27)</f>
        <v>23</v>
      </c>
      <c r="DN27">
        <f>SUMIFS(DataRegularSeason20242025!$AA$3:$AA$1315,DataRegularSeason20242025!$B$3:$B$1315, "&lt;=" &amp; DN$1, DataRegularSeason20242025!$D$3:$D$1315, $A27)+SUMIFS(DataRegularSeason20242025!$AB$3:$AB$1315,DataRegularSeason20242025!$B$3:$B$1315, "&lt;=" &amp; DN$1, DataRegularSeason20242025!$E$3:$E$1315, $A27)</f>
        <v>23</v>
      </c>
      <c r="DO27">
        <f>SUMIFS(DataRegularSeason20242025!$AA$3:$AA$1315,DataRegularSeason20242025!$B$3:$B$1315, "&lt;=" &amp; DO$1, DataRegularSeason20242025!$D$3:$D$1315, $A27)+SUMIFS(DataRegularSeason20242025!$AB$3:$AB$1315,DataRegularSeason20242025!$B$3:$B$1315, "&lt;=" &amp; DO$1, DataRegularSeason20242025!$E$3:$E$1315, $A27)</f>
        <v>23</v>
      </c>
      <c r="DP27">
        <f>SUMIFS(DataRegularSeason20242025!$AA$3:$AA$1315,DataRegularSeason20242025!$B$3:$B$1315, "&lt;=" &amp; DP$1, DataRegularSeason20242025!$D$3:$D$1315, $A27)+SUMIFS(DataRegularSeason20242025!$AB$3:$AB$1315,DataRegularSeason20242025!$B$3:$B$1315, "&lt;=" &amp; DP$1, DataRegularSeason20242025!$E$3:$E$1315, $A27)</f>
        <v>23</v>
      </c>
      <c r="DQ27">
        <f>SUMIFS(DataRegularSeason20242025!$AA$3:$AA$1315,DataRegularSeason20242025!$B$3:$B$1315, "&lt;=" &amp; DQ$1, DataRegularSeason20242025!$D$3:$D$1315, $A27)+SUMIFS(DataRegularSeason20242025!$AB$3:$AB$1315,DataRegularSeason20242025!$B$3:$B$1315, "&lt;=" &amp; DQ$1, DataRegularSeason20242025!$E$3:$E$1315, $A27)</f>
        <v>23</v>
      </c>
      <c r="DR27">
        <f>SUMIFS(DataRegularSeason20242025!$AA$3:$AA$1315,DataRegularSeason20242025!$B$3:$B$1315, "&lt;=" &amp; DR$1, DataRegularSeason20242025!$D$3:$D$1315, $A27)+SUMIFS(DataRegularSeason20242025!$AB$3:$AB$1315,DataRegularSeason20242025!$B$3:$B$1315, "&lt;=" &amp; DR$1, DataRegularSeason20242025!$E$3:$E$1315, $A27)</f>
        <v>23</v>
      </c>
      <c r="DS27">
        <f>SUMIFS(DataRegularSeason20242025!$AA$3:$AA$1315,DataRegularSeason20242025!$B$3:$B$1315, "&lt;=" &amp; DS$1, DataRegularSeason20242025!$D$3:$D$1315, $A27)+SUMIFS(DataRegularSeason20242025!$AB$3:$AB$1315,DataRegularSeason20242025!$B$3:$B$1315, "&lt;=" &amp; DS$1, DataRegularSeason20242025!$E$3:$E$1315, $A27)</f>
        <v>23</v>
      </c>
      <c r="DT27">
        <f>SUMIFS(DataRegularSeason20242025!$AA$3:$AA$1315,DataRegularSeason20242025!$B$3:$B$1315, "&lt;=" &amp; DT$1, DataRegularSeason20242025!$D$3:$D$1315, $A27)+SUMIFS(DataRegularSeason20242025!$AB$3:$AB$1315,DataRegularSeason20242025!$B$3:$B$1315, "&lt;=" &amp; DT$1, DataRegularSeason20242025!$E$3:$E$1315, $A27)</f>
        <v>23</v>
      </c>
      <c r="DU27">
        <f>SUMIFS(DataRegularSeason20242025!$AA$3:$AA$1315,DataRegularSeason20242025!$B$3:$B$1315, "&lt;=" &amp; DU$1, DataRegularSeason20242025!$D$3:$D$1315, $A27)+SUMIFS(DataRegularSeason20242025!$AB$3:$AB$1315,DataRegularSeason20242025!$B$3:$B$1315, "&lt;=" &amp; DU$1, DataRegularSeason20242025!$E$3:$E$1315, $A27)</f>
        <v>23</v>
      </c>
      <c r="DV27">
        <f>SUMIFS(DataRegularSeason20242025!$AA$3:$AA$1315,DataRegularSeason20242025!$B$3:$B$1315, "&lt;=" &amp; DV$1, DataRegularSeason20242025!$D$3:$D$1315, $A27)+SUMIFS(DataRegularSeason20242025!$AB$3:$AB$1315,DataRegularSeason20242025!$B$3:$B$1315, "&lt;=" &amp; DV$1, DataRegularSeason20242025!$E$3:$E$1315, $A27)</f>
        <v>23</v>
      </c>
      <c r="DW27">
        <f>SUMIFS(DataRegularSeason20242025!$AA$3:$AA$1315,DataRegularSeason20242025!$B$3:$B$1315, "&lt;=" &amp; DW$1, DataRegularSeason20242025!$D$3:$D$1315, $A27)+SUMIFS(DataRegularSeason20242025!$AB$3:$AB$1315,DataRegularSeason20242025!$B$3:$B$1315, "&lt;=" &amp; DW$1, DataRegularSeason20242025!$E$3:$E$1315, $A27)</f>
        <v>23</v>
      </c>
      <c r="DX27">
        <f>SUMIFS(DataRegularSeason20242025!$AA$3:$AA$1315,DataRegularSeason20242025!$B$3:$B$1315, "&lt;=" &amp; DX$1, DataRegularSeason20242025!$D$3:$D$1315, $A27)+SUMIFS(DataRegularSeason20242025!$AB$3:$AB$1315,DataRegularSeason20242025!$B$3:$B$1315, "&lt;=" &amp; DX$1, DataRegularSeason20242025!$E$3:$E$1315, $A27)</f>
        <v>23</v>
      </c>
      <c r="DY27">
        <f>SUMIFS(DataRegularSeason20242025!$AA$3:$AA$1315,DataRegularSeason20242025!$B$3:$B$1315, "&lt;=" &amp; DY$1, DataRegularSeason20242025!$D$3:$D$1315, $A27)+SUMIFS(DataRegularSeason20242025!$AB$3:$AB$1315,DataRegularSeason20242025!$B$3:$B$1315, "&lt;=" &amp; DY$1, DataRegularSeason20242025!$E$3:$E$1315, $A27)</f>
        <v>23</v>
      </c>
      <c r="DZ27">
        <f>SUMIFS(DataRegularSeason20242025!$AA$3:$AA$1315,DataRegularSeason20242025!$B$3:$B$1315, "&lt;=" &amp; DZ$1, DataRegularSeason20242025!$D$3:$D$1315, $A27)+SUMIFS(DataRegularSeason20242025!$AB$3:$AB$1315,DataRegularSeason20242025!$B$3:$B$1315, "&lt;=" &amp; DZ$1, DataRegularSeason20242025!$E$3:$E$1315, $A27)</f>
        <v>23</v>
      </c>
      <c r="EA27">
        <f>SUMIFS(DataRegularSeason20242025!$AA$3:$AA$1315,DataRegularSeason20242025!$B$3:$B$1315, "&lt;=" &amp; EA$1, DataRegularSeason20242025!$D$3:$D$1315, $A27)+SUMIFS(DataRegularSeason20242025!$AB$3:$AB$1315,DataRegularSeason20242025!$B$3:$B$1315, "&lt;=" &amp; EA$1, DataRegularSeason20242025!$E$3:$E$1315, $A27)</f>
        <v>23</v>
      </c>
      <c r="EB27">
        <f>SUMIFS(DataRegularSeason20242025!$AA$3:$AA$1315,DataRegularSeason20242025!$B$3:$B$1315, "&lt;=" &amp; EB$1, DataRegularSeason20242025!$D$3:$D$1315, $A27)+SUMIFS(DataRegularSeason20242025!$AB$3:$AB$1315,DataRegularSeason20242025!$B$3:$B$1315, "&lt;=" &amp; EB$1, DataRegularSeason20242025!$E$3:$E$1315, $A27)</f>
        <v>23</v>
      </c>
      <c r="EC27">
        <f>SUMIFS(DataRegularSeason20242025!$AA$3:$AA$1315,DataRegularSeason20242025!$B$3:$B$1315, "&lt;=" &amp; EC$1, DataRegularSeason20242025!$D$3:$D$1315, $A27)+SUMIFS(DataRegularSeason20242025!$AB$3:$AB$1315,DataRegularSeason20242025!$B$3:$B$1315, "&lt;=" &amp; EC$1, DataRegularSeason20242025!$E$3:$E$1315, $A27)</f>
        <v>23</v>
      </c>
      <c r="ED27">
        <f>SUMIFS(DataRegularSeason20242025!$AA$3:$AA$1315,DataRegularSeason20242025!$B$3:$B$1315, "&lt;=" &amp; ED$1, DataRegularSeason20242025!$D$3:$D$1315, $A27)+SUMIFS(DataRegularSeason20242025!$AB$3:$AB$1315,DataRegularSeason20242025!$B$3:$B$1315, "&lt;=" &amp; ED$1, DataRegularSeason20242025!$E$3:$E$1315, $A27)</f>
        <v>23</v>
      </c>
      <c r="EE27">
        <f>SUMIFS(DataRegularSeason20242025!$AA$3:$AA$1315,DataRegularSeason20242025!$B$3:$B$1315, "&lt;=" &amp; EE$1, DataRegularSeason20242025!$D$3:$D$1315, $A27)+SUMIFS(DataRegularSeason20242025!$AB$3:$AB$1315,DataRegularSeason20242025!$B$3:$B$1315, "&lt;=" &amp; EE$1, DataRegularSeason20242025!$E$3:$E$1315, $A27)</f>
        <v>23</v>
      </c>
      <c r="EF27">
        <f>SUMIFS(DataRegularSeason20242025!$AA$3:$AA$1315,DataRegularSeason20242025!$B$3:$B$1315, "&lt;=" &amp; EF$1, DataRegularSeason20242025!$D$3:$D$1315, $A27)+SUMIFS(DataRegularSeason20242025!$AB$3:$AB$1315,DataRegularSeason20242025!$B$3:$B$1315, "&lt;=" &amp; EF$1, DataRegularSeason20242025!$E$3:$E$1315, $A27)</f>
        <v>23</v>
      </c>
      <c r="EG27">
        <f>SUMIFS(DataRegularSeason20242025!$AA$3:$AA$1315,DataRegularSeason20242025!$B$3:$B$1315, "&lt;=" &amp; EG$1, DataRegularSeason20242025!$D$3:$D$1315, $A27)+SUMIFS(DataRegularSeason20242025!$AB$3:$AB$1315,DataRegularSeason20242025!$B$3:$B$1315, "&lt;=" &amp; EG$1, DataRegularSeason20242025!$E$3:$E$1315, $A27)</f>
        <v>23</v>
      </c>
      <c r="EH27">
        <f>SUMIFS(DataRegularSeason20242025!$AA$3:$AA$1315,DataRegularSeason20242025!$B$3:$B$1315, "&lt;=" &amp; EH$1, DataRegularSeason20242025!$D$3:$D$1315, $A27)+SUMIFS(DataRegularSeason20242025!$AB$3:$AB$1315,DataRegularSeason20242025!$B$3:$B$1315, "&lt;=" &amp; EH$1, DataRegularSeason20242025!$E$3:$E$1315, $A27)</f>
        <v>23</v>
      </c>
      <c r="EI27">
        <f>SUMIFS(DataRegularSeason20242025!$AA$3:$AA$1315,DataRegularSeason20242025!$B$3:$B$1315, "&lt;=" &amp; EI$1, DataRegularSeason20242025!$D$3:$D$1315, $A27)+SUMIFS(DataRegularSeason20242025!$AB$3:$AB$1315,DataRegularSeason20242025!$B$3:$B$1315, "&lt;=" &amp; EI$1, DataRegularSeason20242025!$E$3:$E$1315, $A27)</f>
        <v>23</v>
      </c>
      <c r="EJ27">
        <f>SUMIFS(DataRegularSeason20242025!$AA$3:$AA$1315,DataRegularSeason20242025!$B$3:$B$1315, "&lt;=" &amp; EJ$1, DataRegularSeason20242025!$D$3:$D$1315, $A27)+SUMIFS(DataRegularSeason20242025!$AB$3:$AB$1315,DataRegularSeason20242025!$B$3:$B$1315, "&lt;=" &amp; EJ$1, DataRegularSeason20242025!$E$3:$E$1315, $A27)</f>
        <v>23</v>
      </c>
      <c r="EK27">
        <f>SUMIFS(DataRegularSeason20242025!$AA$3:$AA$1315,DataRegularSeason20242025!$B$3:$B$1315, "&lt;=" &amp; EK$1, DataRegularSeason20242025!$D$3:$D$1315, $A27)+SUMIFS(DataRegularSeason20242025!$AB$3:$AB$1315,DataRegularSeason20242025!$B$3:$B$1315, "&lt;=" &amp; EK$1, DataRegularSeason20242025!$E$3:$E$1315, $A27)</f>
        <v>23</v>
      </c>
      <c r="EL27">
        <f>SUMIFS(DataRegularSeason20242025!$AA$3:$AA$1315,DataRegularSeason20242025!$B$3:$B$1315, "&lt;=" &amp; EL$1, DataRegularSeason20242025!$D$3:$D$1315, $A27)+SUMIFS(DataRegularSeason20242025!$AB$3:$AB$1315,DataRegularSeason20242025!$B$3:$B$1315, "&lt;=" &amp; EL$1, DataRegularSeason20242025!$E$3:$E$1315, $A27)</f>
        <v>23</v>
      </c>
      <c r="EM27">
        <f>SUMIFS(DataRegularSeason20242025!$AA$3:$AA$1315,DataRegularSeason20242025!$B$3:$B$1315, "&lt;=" &amp; EM$1, DataRegularSeason20242025!$D$3:$D$1315, $A27)+SUMIFS(DataRegularSeason20242025!$AB$3:$AB$1315,DataRegularSeason20242025!$B$3:$B$1315, "&lt;=" &amp; EM$1, DataRegularSeason20242025!$E$3:$E$1315, $A27)</f>
        <v>23</v>
      </c>
      <c r="EN27">
        <f>SUMIFS(DataRegularSeason20242025!$AA$3:$AA$1315,DataRegularSeason20242025!$B$3:$B$1315, "&lt;=" &amp; EN$1, DataRegularSeason20242025!$D$3:$D$1315, $A27)+SUMIFS(DataRegularSeason20242025!$AB$3:$AB$1315,DataRegularSeason20242025!$B$3:$B$1315, "&lt;=" &amp; EN$1, DataRegularSeason20242025!$E$3:$E$1315, $A27)</f>
        <v>23</v>
      </c>
      <c r="EO27">
        <f>SUMIFS(DataRegularSeason20242025!$AA$3:$AA$1315,DataRegularSeason20242025!$B$3:$B$1315, "&lt;=" &amp; EO$1, DataRegularSeason20242025!$D$3:$D$1315, $A27)+SUMIFS(DataRegularSeason20242025!$AB$3:$AB$1315,DataRegularSeason20242025!$B$3:$B$1315, "&lt;=" &amp; EO$1, DataRegularSeason20242025!$E$3:$E$1315, $A27)</f>
        <v>23</v>
      </c>
      <c r="EP27">
        <f>SUMIFS(DataRegularSeason20242025!$AA$3:$AA$1315,DataRegularSeason20242025!$B$3:$B$1315, "&lt;=" &amp; EP$1, DataRegularSeason20242025!$D$3:$D$1315, $A27)+SUMIFS(DataRegularSeason20242025!$AB$3:$AB$1315,DataRegularSeason20242025!$B$3:$B$1315, "&lt;=" &amp; EP$1, DataRegularSeason20242025!$E$3:$E$1315, $A27)</f>
        <v>23</v>
      </c>
      <c r="EQ27">
        <f>SUMIFS(DataRegularSeason20242025!$AA$3:$AA$1315,DataRegularSeason20242025!$B$3:$B$1315, "&lt;=" &amp; EQ$1, DataRegularSeason20242025!$D$3:$D$1315, $A27)+SUMIFS(DataRegularSeason20242025!$AB$3:$AB$1315,DataRegularSeason20242025!$B$3:$B$1315, "&lt;=" &amp; EQ$1, DataRegularSeason20242025!$E$3:$E$1315, $A27)</f>
        <v>23</v>
      </c>
      <c r="ER27">
        <f>SUMIFS(DataRegularSeason20242025!$AA$3:$AA$1315,DataRegularSeason20242025!$B$3:$B$1315, "&lt;=" &amp; ER$1, DataRegularSeason20242025!$D$3:$D$1315, $A27)+SUMIFS(DataRegularSeason20242025!$AB$3:$AB$1315,DataRegularSeason20242025!$B$3:$B$1315, "&lt;=" &amp; ER$1, DataRegularSeason20242025!$E$3:$E$1315, $A27)</f>
        <v>23</v>
      </c>
      <c r="ES27">
        <f>SUMIFS(DataRegularSeason20242025!$AA$3:$AA$1315,DataRegularSeason20242025!$B$3:$B$1315, "&lt;=" &amp; ES$1, DataRegularSeason20242025!$D$3:$D$1315, $A27)+SUMIFS(DataRegularSeason20242025!$AB$3:$AB$1315,DataRegularSeason20242025!$B$3:$B$1315, "&lt;=" &amp; ES$1, DataRegularSeason20242025!$E$3:$E$1315, $A27)</f>
        <v>23</v>
      </c>
      <c r="ET27">
        <f>SUMIFS(DataRegularSeason20242025!$AA$3:$AA$1315,DataRegularSeason20242025!$B$3:$B$1315, "&lt;=" &amp; ET$1, DataRegularSeason20242025!$D$3:$D$1315, $A27)+SUMIFS(DataRegularSeason20242025!$AB$3:$AB$1315,DataRegularSeason20242025!$B$3:$B$1315, "&lt;=" &amp; ET$1, DataRegularSeason20242025!$E$3:$E$1315, $A27)</f>
        <v>23</v>
      </c>
      <c r="EU27">
        <f>SUMIFS(DataRegularSeason20242025!$AA$3:$AA$1315,DataRegularSeason20242025!$B$3:$B$1315, "&lt;=" &amp; EU$1, DataRegularSeason20242025!$D$3:$D$1315, $A27)+SUMIFS(DataRegularSeason20242025!$AB$3:$AB$1315,DataRegularSeason20242025!$B$3:$B$1315, "&lt;=" &amp; EU$1, DataRegularSeason20242025!$E$3:$E$1315, $A27)</f>
        <v>23</v>
      </c>
      <c r="EV27">
        <f>SUMIFS(DataRegularSeason20242025!$AA$3:$AA$1315,DataRegularSeason20242025!$B$3:$B$1315, "&lt;=" &amp; EV$1, DataRegularSeason20242025!$D$3:$D$1315, $A27)+SUMIFS(DataRegularSeason20242025!$AB$3:$AB$1315,DataRegularSeason20242025!$B$3:$B$1315, "&lt;=" &amp; EV$1, DataRegularSeason20242025!$E$3:$E$1315, $A27)</f>
        <v>23</v>
      </c>
      <c r="EW27">
        <f>SUMIFS(DataRegularSeason20242025!$AA$3:$AA$1315,DataRegularSeason20242025!$B$3:$B$1315, "&lt;=" &amp; EW$1, DataRegularSeason20242025!$D$3:$D$1315, $A27)+SUMIFS(DataRegularSeason20242025!$AB$3:$AB$1315,DataRegularSeason20242025!$B$3:$B$1315, "&lt;=" &amp; EW$1, DataRegularSeason20242025!$E$3:$E$1315, $A27)</f>
        <v>23</v>
      </c>
      <c r="EX27">
        <f>SUMIFS(DataRegularSeason20242025!$AA$3:$AA$1315,DataRegularSeason20242025!$B$3:$B$1315, "&lt;=" &amp; EX$1, DataRegularSeason20242025!$D$3:$D$1315, $A27)+SUMIFS(DataRegularSeason20242025!$AB$3:$AB$1315,DataRegularSeason20242025!$B$3:$B$1315, "&lt;=" &amp; EX$1, DataRegularSeason20242025!$E$3:$E$1315, $A27)</f>
        <v>23</v>
      </c>
      <c r="EY27">
        <f>SUMIFS(DataRegularSeason20242025!$AA$3:$AA$1315,DataRegularSeason20242025!$B$3:$B$1315, "&lt;=" &amp; EY$1, DataRegularSeason20242025!$D$3:$D$1315, $A27)+SUMIFS(DataRegularSeason20242025!$AB$3:$AB$1315,DataRegularSeason20242025!$B$3:$B$1315, "&lt;=" &amp; EY$1, DataRegularSeason20242025!$E$3:$E$1315, $A27)</f>
        <v>23</v>
      </c>
      <c r="EZ27">
        <f>SUMIFS(DataRegularSeason20242025!$AA$3:$AA$1315,DataRegularSeason20242025!$B$3:$B$1315, "&lt;=" &amp; EZ$1, DataRegularSeason20242025!$D$3:$D$1315, $A27)+SUMIFS(DataRegularSeason20242025!$AB$3:$AB$1315,DataRegularSeason20242025!$B$3:$B$1315, "&lt;=" &amp; EZ$1, DataRegularSeason20242025!$E$3:$E$1315, $A27)</f>
        <v>23</v>
      </c>
      <c r="FA27">
        <f>SUMIFS(DataRegularSeason20242025!$AA$3:$AA$1315,DataRegularSeason20242025!$B$3:$B$1315, "&lt;=" &amp; FA$1, DataRegularSeason20242025!$D$3:$D$1315, $A27)+SUMIFS(DataRegularSeason20242025!$AB$3:$AB$1315,DataRegularSeason20242025!$B$3:$B$1315, "&lt;=" &amp; FA$1, DataRegularSeason20242025!$E$3:$E$1315, $A27)</f>
        <v>23</v>
      </c>
      <c r="FB27">
        <f>SUMIFS(DataRegularSeason20242025!$AA$3:$AA$1315,DataRegularSeason20242025!$B$3:$B$1315, "&lt;=" &amp; FB$1, DataRegularSeason20242025!$D$3:$D$1315, $A27)+SUMIFS(DataRegularSeason20242025!$AB$3:$AB$1315,DataRegularSeason20242025!$B$3:$B$1315, "&lt;=" &amp; FB$1, DataRegularSeason20242025!$E$3:$E$1315, $A27)</f>
        <v>23</v>
      </c>
      <c r="FC27">
        <f>SUMIFS(DataRegularSeason20242025!$AA$3:$AA$1315,DataRegularSeason20242025!$B$3:$B$1315, "&lt;=" &amp; FC$1, DataRegularSeason20242025!$D$3:$D$1315, $A27)+SUMIFS(DataRegularSeason20242025!$AB$3:$AB$1315,DataRegularSeason20242025!$B$3:$B$1315, "&lt;=" &amp; FC$1, DataRegularSeason20242025!$E$3:$E$1315, $A27)</f>
        <v>23</v>
      </c>
      <c r="FD27">
        <f>SUMIFS(DataRegularSeason20242025!$AA$3:$AA$1315,DataRegularSeason20242025!$B$3:$B$1315, "&lt;=" &amp; FD$1, DataRegularSeason20242025!$D$3:$D$1315, $A27)+SUMIFS(DataRegularSeason20242025!$AB$3:$AB$1315,DataRegularSeason20242025!$B$3:$B$1315, "&lt;=" &amp; FD$1, DataRegularSeason20242025!$E$3:$E$1315, $A27)</f>
        <v>23</v>
      </c>
      <c r="FE27">
        <f>SUMIFS(DataRegularSeason20242025!$AA$3:$AA$1315,DataRegularSeason20242025!$B$3:$B$1315, "&lt;=" &amp; FE$1, DataRegularSeason20242025!$D$3:$D$1315, $A27)+SUMIFS(DataRegularSeason20242025!$AB$3:$AB$1315,DataRegularSeason20242025!$B$3:$B$1315, "&lt;=" &amp; FE$1, DataRegularSeason20242025!$E$3:$E$1315, $A27)</f>
        <v>23</v>
      </c>
      <c r="FF27">
        <f>SUMIFS(DataRegularSeason20242025!$AA$3:$AA$1315,DataRegularSeason20242025!$B$3:$B$1315, "&lt;=" &amp; FF$1, DataRegularSeason20242025!$D$3:$D$1315, $A27)+SUMIFS(DataRegularSeason20242025!$AB$3:$AB$1315,DataRegularSeason20242025!$B$3:$B$1315, "&lt;=" &amp; FF$1, DataRegularSeason20242025!$E$3:$E$1315, $A27)</f>
        <v>23</v>
      </c>
      <c r="FG27">
        <f>SUMIFS(DataRegularSeason20242025!$AA$3:$AA$1315,DataRegularSeason20242025!$B$3:$B$1315, "&lt;=" &amp; FG$1, DataRegularSeason20242025!$D$3:$D$1315, $A27)+SUMIFS(DataRegularSeason20242025!$AB$3:$AB$1315,DataRegularSeason20242025!$B$3:$B$1315, "&lt;=" &amp; FG$1, DataRegularSeason20242025!$E$3:$E$1315, $A27)</f>
        <v>23</v>
      </c>
      <c r="FH27">
        <f>SUMIFS(DataRegularSeason20242025!$AA$3:$AA$1315,DataRegularSeason20242025!$B$3:$B$1315, "&lt;=" &amp; FH$1, DataRegularSeason20242025!$D$3:$D$1315, $A27)+SUMIFS(DataRegularSeason20242025!$AB$3:$AB$1315,DataRegularSeason20242025!$B$3:$B$1315, "&lt;=" &amp; FH$1, DataRegularSeason20242025!$E$3:$E$1315, $A27)</f>
        <v>23</v>
      </c>
      <c r="FI27">
        <f>SUMIFS(DataRegularSeason20242025!$AA$3:$AA$1315,DataRegularSeason20242025!$B$3:$B$1315, "&lt;=" &amp; FI$1, DataRegularSeason20242025!$D$3:$D$1315, $A27)+SUMIFS(DataRegularSeason20242025!$AB$3:$AB$1315,DataRegularSeason20242025!$B$3:$B$1315, "&lt;=" &amp; FI$1, DataRegularSeason20242025!$E$3:$E$1315, $A27)</f>
        <v>23</v>
      </c>
      <c r="FJ27">
        <f>SUMIFS(DataRegularSeason20242025!$AA$3:$AA$1315,DataRegularSeason20242025!$B$3:$B$1315, "&lt;=" &amp; FJ$1, DataRegularSeason20242025!$D$3:$D$1315, $A27)+SUMIFS(DataRegularSeason20242025!$AB$3:$AB$1315,DataRegularSeason20242025!$B$3:$B$1315, "&lt;=" &amp; FJ$1, DataRegularSeason20242025!$E$3:$E$1315, $A27)</f>
        <v>23</v>
      </c>
      <c r="FK27">
        <f>SUMIFS(DataRegularSeason20242025!$AA$3:$AA$1315,DataRegularSeason20242025!$B$3:$B$1315, "&lt;=" &amp; FK$1, DataRegularSeason20242025!$D$3:$D$1315, $A27)+SUMIFS(DataRegularSeason20242025!$AB$3:$AB$1315,DataRegularSeason20242025!$B$3:$B$1315, "&lt;=" &amp; FK$1, DataRegularSeason20242025!$E$3:$E$1315, $A27)</f>
        <v>23</v>
      </c>
      <c r="FL27">
        <f>SUMIFS(DataRegularSeason20242025!$AA$3:$AA$1315,DataRegularSeason20242025!$B$3:$B$1315, "&lt;=" &amp; FL$1, DataRegularSeason20242025!$D$3:$D$1315, $A27)+SUMIFS(DataRegularSeason20242025!$AB$3:$AB$1315,DataRegularSeason20242025!$B$3:$B$1315, "&lt;=" &amp; FL$1, DataRegularSeason20242025!$E$3:$E$1315, $A27)</f>
        <v>23</v>
      </c>
      <c r="FM27">
        <f>SUMIFS(DataRegularSeason20242025!$AA$3:$AA$1315,DataRegularSeason20242025!$B$3:$B$1315, "&lt;=" &amp; FM$1, DataRegularSeason20242025!$D$3:$D$1315, $A27)+SUMIFS(DataRegularSeason20242025!$AB$3:$AB$1315,DataRegularSeason20242025!$B$3:$B$1315, "&lt;=" &amp; FM$1, DataRegularSeason20242025!$E$3:$E$1315, $A27)</f>
        <v>23</v>
      </c>
      <c r="FN27">
        <f>SUMIFS(DataRegularSeason20242025!$AA$3:$AA$1315,DataRegularSeason20242025!$B$3:$B$1315, "&lt;=" &amp; FN$1, DataRegularSeason20242025!$D$3:$D$1315, $A27)+SUMIFS(DataRegularSeason20242025!$AB$3:$AB$1315,DataRegularSeason20242025!$B$3:$B$1315, "&lt;=" &amp; FN$1, DataRegularSeason20242025!$E$3:$E$1315, $A27)</f>
        <v>23</v>
      </c>
      <c r="FO27">
        <f>SUMIFS(DataRegularSeason20242025!$AA$3:$AA$1315,DataRegularSeason20242025!$B$3:$B$1315, "&lt;=" &amp; FO$1, DataRegularSeason20242025!$D$3:$D$1315, $A27)+SUMIFS(DataRegularSeason20242025!$AB$3:$AB$1315,DataRegularSeason20242025!$B$3:$B$1315, "&lt;=" &amp; FO$1, DataRegularSeason20242025!$E$3:$E$1315, $A27)</f>
        <v>23</v>
      </c>
      <c r="FP27">
        <f>SUMIFS(DataRegularSeason20242025!$AA$3:$AA$1315,DataRegularSeason20242025!$B$3:$B$1315, "&lt;=" &amp; FP$1, DataRegularSeason20242025!$D$3:$D$1315, $A27)+SUMIFS(DataRegularSeason20242025!$AB$3:$AB$1315,DataRegularSeason20242025!$B$3:$B$1315, "&lt;=" &amp; FP$1, DataRegularSeason20242025!$E$3:$E$1315, $A27)</f>
        <v>23</v>
      </c>
      <c r="FQ27">
        <f>SUMIFS(DataRegularSeason20242025!$AA$3:$AA$1315,DataRegularSeason20242025!$B$3:$B$1315, "&lt;=" &amp; FQ$1, DataRegularSeason20242025!$D$3:$D$1315, $A27)+SUMIFS(DataRegularSeason20242025!$AB$3:$AB$1315,DataRegularSeason20242025!$B$3:$B$1315, "&lt;=" &amp; FQ$1, DataRegularSeason20242025!$E$3:$E$1315, $A27)</f>
        <v>23</v>
      </c>
      <c r="FR27">
        <f>SUMIFS(DataRegularSeason20242025!$AA$3:$AA$1315,DataRegularSeason20242025!$B$3:$B$1315, "&lt;=" &amp; FR$1, DataRegularSeason20242025!$D$3:$D$1315, $A27)+SUMIFS(DataRegularSeason20242025!$AB$3:$AB$1315,DataRegularSeason20242025!$B$3:$B$1315, "&lt;=" &amp; FR$1, DataRegularSeason20242025!$E$3:$E$1315, $A27)</f>
        <v>23</v>
      </c>
      <c r="FS27">
        <f>SUMIFS(DataRegularSeason20242025!$AA$3:$AA$1315,DataRegularSeason20242025!$B$3:$B$1315, "&lt;=" &amp; FS$1, DataRegularSeason20242025!$D$3:$D$1315, $A27)+SUMIFS(DataRegularSeason20242025!$AB$3:$AB$1315,DataRegularSeason20242025!$B$3:$B$1315, "&lt;=" &amp; FS$1, DataRegularSeason20242025!$E$3:$E$1315, $A27)</f>
        <v>23</v>
      </c>
      <c r="FT27">
        <f>SUMIFS(DataRegularSeason20242025!$AA$3:$AA$1315,DataRegularSeason20242025!$B$3:$B$1315, "&lt;=" &amp; FT$1, DataRegularSeason20242025!$D$3:$D$1315, $A27)+SUMIFS(DataRegularSeason20242025!$AB$3:$AB$1315,DataRegularSeason20242025!$B$3:$B$1315, "&lt;=" &amp; FT$1, DataRegularSeason20242025!$E$3:$E$1315, $A27)</f>
        <v>23</v>
      </c>
      <c r="FU27">
        <f>SUMIFS(DataRegularSeason20242025!$AA$3:$AA$1315,DataRegularSeason20242025!$B$3:$B$1315, "&lt;=" &amp; FU$1, DataRegularSeason20242025!$D$3:$D$1315, $A27)+SUMIFS(DataRegularSeason20242025!$AB$3:$AB$1315,DataRegularSeason20242025!$B$3:$B$1315, "&lt;=" &amp; FU$1, DataRegularSeason20242025!$E$3:$E$1315, $A27)</f>
        <v>23</v>
      </c>
      <c r="FV27">
        <f>SUMIFS(DataRegularSeason20242025!$AA$3:$AA$1315,DataRegularSeason20242025!$B$3:$B$1315, "&lt;=" &amp; FV$1, DataRegularSeason20242025!$D$3:$D$1315, $A27)+SUMIFS(DataRegularSeason20242025!$AB$3:$AB$1315,DataRegularSeason20242025!$B$3:$B$1315, "&lt;=" &amp; FV$1, DataRegularSeason20242025!$E$3:$E$1315, $A27)</f>
        <v>23</v>
      </c>
      <c r="FW27">
        <f>SUMIFS(DataRegularSeason20242025!$AA$3:$AA$1315,DataRegularSeason20242025!$B$3:$B$1315, "&lt;=" &amp; FW$1, DataRegularSeason20242025!$D$3:$D$1315, $A27)+SUMIFS(DataRegularSeason20242025!$AB$3:$AB$1315,DataRegularSeason20242025!$B$3:$B$1315, "&lt;=" &amp; FW$1, DataRegularSeason20242025!$E$3:$E$1315, $A27)</f>
        <v>23</v>
      </c>
      <c r="FX27">
        <f>SUMIFS(DataRegularSeason20242025!$AA$3:$AA$1315,DataRegularSeason20242025!$B$3:$B$1315, "&lt;=" &amp; FX$1, DataRegularSeason20242025!$D$3:$D$1315, $A27)+SUMIFS(DataRegularSeason20242025!$AB$3:$AB$1315,DataRegularSeason20242025!$B$3:$B$1315, "&lt;=" &amp; FX$1, DataRegularSeason20242025!$E$3:$E$1315, $A27)</f>
        <v>23</v>
      </c>
      <c r="FY27">
        <f>SUMIFS(DataRegularSeason20242025!$AA$3:$AA$1315,DataRegularSeason20242025!$B$3:$B$1315, "&lt;=" &amp; FY$1, DataRegularSeason20242025!$D$3:$D$1315, $A27)+SUMIFS(DataRegularSeason20242025!$AB$3:$AB$1315,DataRegularSeason20242025!$B$3:$B$1315, "&lt;=" &amp; FY$1, DataRegularSeason20242025!$E$3:$E$1315, $A27)</f>
        <v>23</v>
      </c>
      <c r="FZ27">
        <f>SUMIFS(DataRegularSeason20242025!$AA$3:$AA$1315,DataRegularSeason20242025!$B$3:$B$1315, "&lt;=" &amp; FZ$1, DataRegularSeason20242025!$D$3:$D$1315, $A27)+SUMIFS(DataRegularSeason20242025!$AB$3:$AB$1315,DataRegularSeason20242025!$B$3:$B$1315, "&lt;=" &amp; FZ$1, DataRegularSeason20242025!$E$3:$E$1315, $A27)</f>
        <v>23</v>
      </c>
      <c r="GA27">
        <f>SUMIFS(DataRegularSeason20242025!$AA$3:$AA$1315,DataRegularSeason20242025!$B$3:$B$1315, "&lt;=" &amp; GA$1, DataRegularSeason20242025!$D$3:$D$1315, $A27)+SUMIFS(DataRegularSeason20242025!$AB$3:$AB$1315,DataRegularSeason20242025!$B$3:$B$1315, "&lt;=" &amp; GA$1, DataRegularSeason20242025!$E$3:$E$1315, $A27)</f>
        <v>23</v>
      </c>
      <c r="GB27">
        <f>SUMIFS(DataRegularSeason20242025!$AA$3:$AA$1315,DataRegularSeason20242025!$B$3:$B$1315, "&lt;=" &amp; GB$1, DataRegularSeason20242025!$D$3:$D$1315, $A27)+SUMIFS(DataRegularSeason20242025!$AB$3:$AB$1315,DataRegularSeason20242025!$B$3:$B$1315, "&lt;=" &amp; GB$1, DataRegularSeason20242025!$E$3:$E$1315, $A27)</f>
        <v>23</v>
      </c>
      <c r="GC27">
        <f>SUMIFS(DataRegularSeason20242025!$AA$3:$AA$1315,DataRegularSeason20242025!$B$3:$B$1315, "&lt;=" &amp; GC$1, DataRegularSeason20242025!$D$3:$D$1315, $A27)+SUMIFS(DataRegularSeason20242025!$AB$3:$AB$1315,DataRegularSeason20242025!$B$3:$B$1315, "&lt;=" &amp; GC$1, DataRegularSeason20242025!$E$3:$E$1315, $A27)</f>
        <v>23</v>
      </c>
      <c r="GD27">
        <f>SUMIFS(DataRegularSeason20242025!$AA$3:$AA$1315,DataRegularSeason20242025!$B$3:$B$1315, "&lt;=" &amp; GD$1, DataRegularSeason20242025!$D$3:$D$1315, $A27)+SUMIFS(DataRegularSeason20242025!$AB$3:$AB$1315,DataRegularSeason20242025!$B$3:$B$1315, "&lt;=" &amp; GD$1, DataRegularSeason20242025!$E$3:$E$1315, $A27)</f>
        <v>23</v>
      </c>
      <c r="GE27">
        <f>SUMIFS(DataRegularSeason20242025!$AA$3:$AA$1315,DataRegularSeason20242025!$B$3:$B$1315, "&lt;=" &amp; GE$1, DataRegularSeason20242025!$D$3:$D$1315, $A27)+SUMIFS(DataRegularSeason20242025!$AB$3:$AB$1315,DataRegularSeason20242025!$B$3:$B$1315, "&lt;=" &amp; GE$1, DataRegularSeason20242025!$E$3:$E$1315, $A27)</f>
        <v>23</v>
      </c>
      <c r="GF27">
        <f>SUMIFS(DataRegularSeason20242025!$AA$3:$AA$1315,DataRegularSeason20242025!$B$3:$B$1315, "&lt;=" &amp; GF$1, DataRegularSeason20242025!$D$3:$D$1315, $A27)+SUMIFS(DataRegularSeason20242025!$AB$3:$AB$1315,DataRegularSeason20242025!$B$3:$B$1315, "&lt;=" &amp; GF$1, DataRegularSeason20242025!$E$3:$E$1315, $A27)</f>
        <v>23</v>
      </c>
      <c r="GG27">
        <f>SUMIFS(DataRegularSeason20242025!$AA$3:$AA$1315,DataRegularSeason20242025!$B$3:$B$1315, "&lt;=" &amp; GG$1, DataRegularSeason20242025!$D$3:$D$1315, $A27)+SUMIFS(DataRegularSeason20242025!$AB$3:$AB$1315,DataRegularSeason20242025!$B$3:$B$1315, "&lt;=" &amp; GG$1, DataRegularSeason20242025!$E$3:$E$1315, $A27)</f>
        <v>23</v>
      </c>
      <c r="GH27">
        <f>SUMIFS(DataRegularSeason20242025!$AA$3:$AA$1315,DataRegularSeason20242025!$B$3:$B$1315, "&lt;=" &amp; GH$1, DataRegularSeason20242025!$D$3:$D$1315, $A27)+SUMIFS(DataRegularSeason20242025!$AB$3:$AB$1315,DataRegularSeason20242025!$B$3:$B$1315, "&lt;=" &amp; GH$1, DataRegularSeason20242025!$E$3:$E$1315, $A27)</f>
        <v>23</v>
      </c>
      <c r="GI27">
        <f>SUMIFS(DataRegularSeason20242025!$AA$3:$AA$1315,DataRegularSeason20242025!$B$3:$B$1315, "&lt;=" &amp; GI$1, DataRegularSeason20242025!$D$3:$D$1315, $A27)+SUMIFS(DataRegularSeason20242025!$AB$3:$AB$1315,DataRegularSeason20242025!$B$3:$B$1315, "&lt;=" &amp; GI$1, DataRegularSeason20242025!$E$3:$E$1315, $A27)</f>
        <v>23</v>
      </c>
      <c r="GJ27">
        <f>SUMIFS(DataRegularSeason20242025!$AA$3:$AA$1315,DataRegularSeason20242025!$B$3:$B$1315, "&lt;=" &amp; GJ$1, DataRegularSeason20242025!$D$3:$D$1315, $A27)+SUMIFS(DataRegularSeason20242025!$AB$3:$AB$1315,DataRegularSeason20242025!$B$3:$B$1315, "&lt;=" &amp; GJ$1, DataRegularSeason20242025!$E$3:$E$1315, $A27)</f>
        <v>23</v>
      </c>
      <c r="GK27">
        <f>SUMIFS(DataRegularSeason20242025!$AA$3:$AA$1315,DataRegularSeason20242025!$B$3:$B$1315, "&lt;=" &amp; GK$1, DataRegularSeason20242025!$D$3:$D$1315, $A27)+SUMIFS(DataRegularSeason20242025!$AB$3:$AB$1315,DataRegularSeason20242025!$B$3:$B$1315, "&lt;=" &amp; GK$1, DataRegularSeason20242025!$E$3:$E$1315, $A27)</f>
        <v>23</v>
      </c>
      <c r="GL27">
        <f>SUMIFS(DataRegularSeason20242025!$AA$3:$AA$1315,DataRegularSeason20242025!$B$3:$B$1315, "&lt;=" &amp; GL$1, DataRegularSeason20242025!$D$3:$D$1315, $A27)+SUMIFS(DataRegularSeason20242025!$AB$3:$AB$1315,DataRegularSeason20242025!$B$3:$B$1315, "&lt;=" &amp; GL$1, DataRegularSeason20242025!$E$3:$E$1315, $A27)</f>
        <v>23</v>
      </c>
      <c r="GM27">
        <f>SUMIFS(DataRegularSeason20242025!$AA$3:$AA$1315,DataRegularSeason20242025!$B$3:$B$1315, "&lt;=" &amp; GM$1, DataRegularSeason20242025!$D$3:$D$1315, $A27)+SUMIFS(DataRegularSeason20242025!$AB$3:$AB$1315,DataRegularSeason20242025!$B$3:$B$1315, "&lt;=" &amp; GM$1, DataRegularSeason20242025!$E$3:$E$1315, $A27)</f>
        <v>23</v>
      </c>
      <c r="GN27">
        <f>SUMIFS(DataRegularSeason20242025!$AA$3:$AA$1315,DataRegularSeason20242025!$B$3:$B$1315, "&lt;=" &amp; GN$1, DataRegularSeason20242025!$D$3:$D$1315, $A27)+SUMIFS(DataRegularSeason20242025!$AB$3:$AB$1315,DataRegularSeason20242025!$B$3:$B$1315, "&lt;=" &amp; GN$1, DataRegularSeason20242025!$E$3:$E$1315, $A27)</f>
        <v>23</v>
      </c>
      <c r="GO27">
        <f>SUMIFS(DataRegularSeason20242025!$AA$3:$AA$1315,DataRegularSeason20242025!$B$3:$B$1315, "&lt;=" &amp; GO$1, DataRegularSeason20242025!$D$3:$D$1315, $A27)+SUMIFS(DataRegularSeason20242025!$AB$3:$AB$1315,DataRegularSeason20242025!$B$3:$B$1315, "&lt;=" &amp; GO$1, DataRegularSeason20242025!$E$3:$E$1315, $A27)</f>
        <v>23</v>
      </c>
      <c r="GP27">
        <f>SUMIFS(DataRegularSeason20242025!$AA$3:$AA$1315,DataRegularSeason20242025!$B$3:$B$1315, "&lt;=" &amp; GP$1, DataRegularSeason20242025!$D$3:$D$1315, $A27)+SUMIFS(DataRegularSeason20242025!$AB$3:$AB$1315,DataRegularSeason20242025!$B$3:$B$1315, "&lt;=" &amp; GP$1, DataRegularSeason20242025!$E$3:$E$1315, $A27)</f>
        <v>23</v>
      </c>
      <c r="GQ27">
        <f>SUMIFS(DataRegularSeason20242025!$AA$3:$AA$1315,DataRegularSeason20242025!$B$3:$B$1315, "&lt;=" &amp; GQ$1, DataRegularSeason20242025!$D$3:$D$1315, $A27)+SUMIFS(DataRegularSeason20242025!$AB$3:$AB$1315,DataRegularSeason20242025!$B$3:$B$1315, "&lt;=" &amp; GQ$1, DataRegularSeason20242025!$E$3:$E$1315, $A27)</f>
        <v>23</v>
      </c>
      <c r="GR27">
        <f>SUMIFS(DataRegularSeason20242025!$AA$3:$AA$1315,DataRegularSeason20242025!$B$3:$B$1315, "&lt;=" &amp; GR$1, DataRegularSeason20242025!$D$3:$D$1315, $A27)+SUMIFS(DataRegularSeason20242025!$AB$3:$AB$1315,DataRegularSeason20242025!$B$3:$B$1315, "&lt;=" &amp; GR$1, DataRegularSeason20242025!$E$3:$E$1315, $A27)</f>
        <v>23</v>
      </c>
      <c r="GS27">
        <f>SUMIFS(DataRegularSeason20242025!$AA$3:$AA$1315,DataRegularSeason20242025!$B$3:$B$1315, "&lt;=" &amp; GS$1, DataRegularSeason20242025!$D$3:$D$1315, $A27)+SUMIFS(DataRegularSeason20242025!$AB$3:$AB$1315,DataRegularSeason20242025!$B$3:$B$1315, "&lt;=" &amp; GS$1, DataRegularSeason20242025!$E$3:$E$1315, $A27)</f>
        <v>23</v>
      </c>
      <c r="GT27">
        <f>SUMIFS(DataRegularSeason20242025!$AA$3:$AA$1315,DataRegularSeason20242025!$B$3:$B$1315, "&lt;=" &amp; GT$1, DataRegularSeason20242025!$D$3:$D$1315, $A27)+SUMIFS(DataRegularSeason20242025!$AB$3:$AB$1315,DataRegularSeason20242025!$B$3:$B$1315, "&lt;=" &amp; GT$1, DataRegularSeason20242025!$E$3:$E$1315, $A27)</f>
        <v>23</v>
      </c>
      <c r="GU27">
        <f>SUMIFS(DataRegularSeason20242025!$AA$3:$AA$1315,DataRegularSeason20242025!$B$3:$B$1315, "&lt;=" &amp; GU$1, DataRegularSeason20242025!$D$3:$D$1315, $A27)+SUMIFS(DataRegularSeason20242025!$AB$3:$AB$1315,DataRegularSeason20242025!$B$3:$B$1315, "&lt;=" &amp; GU$1, DataRegularSeason20242025!$E$3:$E$1315, $A27)</f>
        <v>23</v>
      </c>
    </row>
    <row r="28" spans="1:203" x14ac:dyDescent="0.25">
      <c r="A28" t="s">
        <v>24</v>
      </c>
      <c r="B28" t="s">
        <v>97</v>
      </c>
      <c r="C28" t="s">
        <v>100</v>
      </c>
      <c r="D28">
        <f>SUMIFS(DataRegularSeason20242025!$AA$3:$AA$1315,DataRegularSeason20242025!$B$3:$B$1315, "&lt;=" &amp; D$1, DataRegularSeason20242025!$D$3:$D$1315, $A28)+SUMIFS(DataRegularSeason20242025!$AB$3:$AB$1315,DataRegularSeason20242025!$B$3:$B$1315, "&lt;=" &amp; D$1, DataRegularSeason20242025!$E$3:$E$1315, $A28)</f>
        <v>0</v>
      </c>
      <c r="E28">
        <f>SUMIFS(DataRegularSeason20242025!$AA$3:$AA$1315,DataRegularSeason20242025!$B$3:$B$1315, "&lt;=" &amp; E$1, DataRegularSeason20242025!$D$3:$D$1315, $A28)+SUMIFS(DataRegularSeason20242025!$AB$3:$AB$1315,DataRegularSeason20242025!$B$3:$B$1315, "&lt;=" &amp; E$1, DataRegularSeason20242025!$E$3:$E$1315, $A28)</f>
        <v>0</v>
      </c>
      <c r="F28">
        <f>SUMIFS(DataRegularSeason20242025!$AA$3:$AA$1315,DataRegularSeason20242025!$B$3:$B$1315, "&lt;=" &amp; F$1, DataRegularSeason20242025!$D$3:$D$1315, $A28)+SUMIFS(DataRegularSeason20242025!$AB$3:$AB$1315,DataRegularSeason20242025!$B$3:$B$1315, "&lt;=" &amp; F$1, DataRegularSeason20242025!$E$3:$E$1315, $A28)</f>
        <v>0</v>
      </c>
      <c r="G28">
        <f>SUMIFS(DataRegularSeason20242025!$AA$3:$AA$1315,DataRegularSeason20242025!$B$3:$B$1315, "&lt;=" &amp; G$1, DataRegularSeason20242025!$D$3:$D$1315, $A28)+SUMIFS(DataRegularSeason20242025!$AB$3:$AB$1315,DataRegularSeason20242025!$B$3:$B$1315, "&lt;=" &amp; G$1, DataRegularSeason20242025!$E$3:$E$1315, $A28)</f>
        <v>0</v>
      </c>
      <c r="H28">
        <f>SUMIFS(DataRegularSeason20242025!$AA$3:$AA$1315,DataRegularSeason20242025!$B$3:$B$1315, "&lt;=" &amp; H$1, DataRegularSeason20242025!$D$3:$D$1315, $A28)+SUMIFS(DataRegularSeason20242025!$AB$3:$AB$1315,DataRegularSeason20242025!$B$3:$B$1315, "&lt;=" &amp; H$1, DataRegularSeason20242025!$E$3:$E$1315, $A28)</f>
        <v>0</v>
      </c>
      <c r="I28">
        <f>SUMIFS(DataRegularSeason20242025!$AA$3:$AA$1315,DataRegularSeason20242025!$B$3:$B$1315, "&lt;=" &amp; I$1, DataRegularSeason20242025!$D$3:$D$1315, $A28)+SUMIFS(DataRegularSeason20242025!$AB$3:$AB$1315,DataRegularSeason20242025!$B$3:$B$1315, "&lt;=" &amp; I$1, DataRegularSeason20242025!$E$3:$E$1315, $A28)</f>
        <v>0</v>
      </c>
      <c r="J28">
        <f>SUMIFS(DataRegularSeason20242025!$AA$3:$AA$1315,DataRegularSeason20242025!$B$3:$B$1315, "&lt;=" &amp; J$1, DataRegularSeason20242025!$D$3:$D$1315, $A28)+SUMIFS(DataRegularSeason20242025!$AB$3:$AB$1315,DataRegularSeason20242025!$B$3:$B$1315, "&lt;=" &amp; J$1, DataRegularSeason20242025!$E$3:$E$1315, $A28)</f>
        <v>2</v>
      </c>
      <c r="K28">
        <f>SUMIFS(DataRegularSeason20242025!$AA$3:$AA$1315,DataRegularSeason20242025!$B$3:$B$1315, "&lt;=" &amp; K$1, DataRegularSeason20242025!$D$3:$D$1315, $A28)+SUMIFS(DataRegularSeason20242025!$AB$3:$AB$1315,DataRegularSeason20242025!$B$3:$B$1315, "&lt;=" &amp; K$1, DataRegularSeason20242025!$E$3:$E$1315, $A28)</f>
        <v>2</v>
      </c>
      <c r="L28">
        <f>SUMIFS(DataRegularSeason20242025!$AA$3:$AA$1315,DataRegularSeason20242025!$B$3:$B$1315, "&lt;=" &amp; L$1, DataRegularSeason20242025!$D$3:$D$1315, $A28)+SUMIFS(DataRegularSeason20242025!$AB$3:$AB$1315,DataRegularSeason20242025!$B$3:$B$1315, "&lt;=" &amp; L$1, DataRegularSeason20242025!$E$3:$E$1315, $A28)</f>
        <v>2</v>
      </c>
      <c r="M28">
        <f>SUMIFS(DataRegularSeason20242025!$AA$3:$AA$1315,DataRegularSeason20242025!$B$3:$B$1315, "&lt;=" &amp; M$1, DataRegularSeason20242025!$D$3:$D$1315, $A28)+SUMIFS(DataRegularSeason20242025!$AB$3:$AB$1315,DataRegularSeason20242025!$B$3:$B$1315, "&lt;=" &amp; M$1, DataRegularSeason20242025!$E$3:$E$1315, $A28)</f>
        <v>4</v>
      </c>
      <c r="N28">
        <f>SUMIFS(DataRegularSeason20242025!$AA$3:$AA$1315,DataRegularSeason20242025!$B$3:$B$1315, "&lt;=" &amp; N$1, DataRegularSeason20242025!$D$3:$D$1315, $A28)+SUMIFS(DataRegularSeason20242025!$AB$3:$AB$1315,DataRegularSeason20242025!$B$3:$B$1315, "&lt;=" &amp; N$1, DataRegularSeason20242025!$E$3:$E$1315, $A28)</f>
        <v>6</v>
      </c>
      <c r="O28">
        <f>SUMIFS(DataRegularSeason20242025!$AA$3:$AA$1315,DataRegularSeason20242025!$B$3:$B$1315, "&lt;=" &amp; O$1, DataRegularSeason20242025!$D$3:$D$1315, $A28)+SUMIFS(DataRegularSeason20242025!$AB$3:$AB$1315,DataRegularSeason20242025!$B$3:$B$1315, "&lt;=" &amp; O$1, DataRegularSeason20242025!$E$3:$E$1315, $A28)</f>
        <v>6</v>
      </c>
      <c r="P28">
        <f>SUMIFS(DataRegularSeason20242025!$AA$3:$AA$1315,DataRegularSeason20242025!$B$3:$B$1315, "&lt;=" &amp; P$1, DataRegularSeason20242025!$D$3:$D$1315, $A28)+SUMIFS(DataRegularSeason20242025!$AB$3:$AB$1315,DataRegularSeason20242025!$B$3:$B$1315, "&lt;=" &amp; P$1, DataRegularSeason20242025!$E$3:$E$1315, $A28)</f>
        <v>8</v>
      </c>
      <c r="Q28">
        <f>SUMIFS(DataRegularSeason20242025!$AA$3:$AA$1315,DataRegularSeason20242025!$B$3:$B$1315, "&lt;=" &amp; Q$1, DataRegularSeason20242025!$D$3:$D$1315, $A28)+SUMIFS(DataRegularSeason20242025!$AB$3:$AB$1315,DataRegularSeason20242025!$B$3:$B$1315, "&lt;=" &amp; Q$1, DataRegularSeason20242025!$E$3:$E$1315, $A28)</f>
        <v>8</v>
      </c>
      <c r="R28">
        <f>SUMIFS(DataRegularSeason20242025!$AA$3:$AA$1315,DataRegularSeason20242025!$B$3:$B$1315, "&lt;=" &amp; R$1, DataRegularSeason20242025!$D$3:$D$1315, $A28)+SUMIFS(DataRegularSeason20242025!$AB$3:$AB$1315,DataRegularSeason20242025!$B$3:$B$1315, "&lt;=" &amp; R$1, DataRegularSeason20242025!$E$3:$E$1315, $A28)</f>
        <v>8</v>
      </c>
      <c r="S28">
        <f>SUMIFS(DataRegularSeason20242025!$AA$3:$AA$1315,DataRegularSeason20242025!$B$3:$B$1315, "&lt;=" &amp; S$1, DataRegularSeason20242025!$D$3:$D$1315, $A28)+SUMIFS(DataRegularSeason20242025!$AB$3:$AB$1315,DataRegularSeason20242025!$B$3:$B$1315, "&lt;=" &amp; S$1, DataRegularSeason20242025!$E$3:$E$1315, $A28)</f>
        <v>8</v>
      </c>
      <c r="T28">
        <f>SUMIFS(DataRegularSeason20242025!$AA$3:$AA$1315,DataRegularSeason20242025!$B$3:$B$1315, "&lt;=" &amp; T$1, DataRegularSeason20242025!$D$3:$D$1315, $A28)+SUMIFS(DataRegularSeason20242025!$AB$3:$AB$1315,DataRegularSeason20242025!$B$3:$B$1315, "&lt;=" &amp; T$1, DataRegularSeason20242025!$E$3:$E$1315, $A28)</f>
        <v>9</v>
      </c>
      <c r="U28">
        <f>SUMIFS(DataRegularSeason20242025!$AA$3:$AA$1315,DataRegularSeason20242025!$B$3:$B$1315, "&lt;=" &amp; U$1, DataRegularSeason20242025!$D$3:$D$1315, $A28)+SUMIFS(DataRegularSeason20242025!$AB$3:$AB$1315,DataRegularSeason20242025!$B$3:$B$1315, "&lt;=" &amp; U$1, DataRegularSeason20242025!$E$3:$E$1315, $A28)</f>
        <v>9</v>
      </c>
      <c r="V28">
        <f>SUMIFS(DataRegularSeason20242025!$AA$3:$AA$1315,DataRegularSeason20242025!$B$3:$B$1315, "&lt;=" &amp; V$1, DataRegularSeason20242025!$D$3:$D$1315, $A28)+SUMIFS(DataRegularSeason20242025!$AB$3:$AB$1315,DataRegularSeason20242025!$B$3:$B$1315, "&lt;=" &amp; V$1, DataRegularSeason20242025!$E$3:$E$1315, $A28)</f>
        <v>9</v>
      </c>
      <c r="W28">
        <f>SUMIFS(DataRegularSeason20242025!$AA$3:$AA$1315,DataRegularSeason20242025!$B$3:$B$1315, "&lt;=" &amp; W$1, DataRegularSeason20242025!$D$3:$D$1315, $A28)+SUMIFS(DataRegularSeason20242025!$AB$3:$AB$1315,DataRegularSeason20242025!$B$3:$B$1315, "&lt;=" &amp; W$1, DataRegularSeason20242025!$E$3:$E$1315, $A28)</f>
        <v>11</v>
      </c>
      <c r="X28">
        <f>SUMIFS(DataRegularSeason20242025!$AA$3:$AA$1315,DataRegularSeason20242025!$B$3:$B$1315, "&lt;=" &amp; X$1, DataRegularSeason20242025!$D$3:$D$1315, $A28)+SUMIFS(DataRegularSeason20242025!$AB$3:$AB$1315,DataRegularSeason20242025!$B$3:$B$1315, "&lt;=" &amp; X$1, DataRegularSeason20242025!$E$3:$E$1315, $A28)</f>
        <v>11</v>
      </c>
      <c r="Y28">
        <f>SUMIFS(DataRegularSeason20242025!$AA$3:$AA$1315,DataRegularSeason20242025!$B$3:$B$1315, "&lt;=" &amp; Y$1, DataRegularSeason20242025!$D$3:$D$1315, $A28)+SUMIFS(DataRegularSeason20242025!$AB$3:$AB$1315,DataRegularSeason20242025!$B$3:$B$1315, "&lt;=" &amp; Y$1, DataRegularSeason20242025!$E$3:$E$1315, $A28)</f>
        <v>11</v>
      </c>
      <c r="Z28">
        <f>SUMIFS(DataRegularSeason20242025!$AA$3:$AA$1315,DataRegularSeason20242025!$B$3:$B$1315, "&lt;=" &amp; Z$1, DataRegularSeason20242025!$D$3:$D$1315, $A28)+SUMIFS(DataRegularSeason20242025!$AB$3:$AB$1315,DataRegularSeason20242025!$B$3:$B$1315, "&lt;=" &amp; Z$1, DataRegularSeason20242025!$E$3:$E$1315, $A28)</f>
        <v>11</v>
      </c>
      <c r="AA28">
        <f>SUMIFS(DataRegularSeason20242025!$AA$3:$AA$1315,DataRegularSeason20242025!$B$3:$B$1315, "&lt;=" &amp; AA$1, DataRegularSeason20242025!$D$3:$D$1315, $A28)+SUMIFS(DataRegularSeason20242025!$AB$3:$AB$1315,DataRegularSeason20242025!$B$3:$B$1315, "&lt;=" &amp; AA$1, DataRegularSeason20242025!$E$3:$E$1315, $A28)</f>
        <v>11</v>
      </c>
      <c r="AB28">
        <f>SUMIFS(DataRegularSeason20242025!$AA$3:$AA$1315,DataRegularSeason20242025!$B$3:$B$1315, "&lt;=" &amp; AB$1, DataRegularSeason20242025!$D$3:$D$1315, $A28)+SUMIFS(DataRegularSeason20242025!$AB$3:$AB$1315,DataRegularSeason20242025!$B$3:$B$1315, "&lt;=" &amp; AB$1, DataRegularSeason20242025!$E$3:$E$1315, $A28)</f>
        <v>11</v>
      </c>
      <c r="AC28">
        <f>SUMIFS(DataRegularSeason20242025!$AA$3:$AA$1315,DataRegularSeason20242025!$B$3:$B$1315, "&lt;=" &amp; AC$1, DataRegularSeason20242025!$D$3:$D$1315, $A28)+SUMIFS(DataRegularSeason20242025!$AB$3:$AB$1315,DataRegularSeason20242025!$B$3:$B$1315, "&lt;=" &amp; AC$1, DataRegularSeason20242025!$E$3:$E$1315, $A28)</f>
        <v>11</v>
      </c>
      <c r="AD28">
        <f>SUMIFS(DataRegularSeason20242025!$AA$3:$AA$1315,DataRegularSeason20242025!$B$3:$B$1315, "&lt;=" &amp; AD$1, DataRegularSeason20242025!$D$3:$D$1315, $A28)+SUMIFS(DataRegularSeason20242025!$AB$3:$AB$1315,DataRegularSeason20242025!$B$3:$B$1315, "&lt;=" &amp; AD$1, DataRegularSeason20242025!$E$3:$E$1315, $A28)</f>
        <v>11</v>
      </c>
      <c r="AE28">
        <f>SUMIFS(DataRegularSeason20242025!$AA$3:$AA$1315,DataRegularSeason20242025!$B$3:$B$1315, "&lt;=" &amp; AE$1, DataRegularSeason20242025!$D$3:$D$1315, $A28)+SUMIFS(DataRegularSeason20242025!$AB$3:$AB$1315,DataRegularSeason20242025!$B$3:$B$1315, "&lt;=" &amp; AE$1, DataRegularSeason20242025!$E$3:$E$1315, $A28)</f>
        <v>11</v>
      </c>
      <c r="AF28">
        <f>SUMIFS(DataRegularSeason20242025!$AA$3:$AA$1315,DataRegularSeason20242025!$B$3:$B$1315, "&lt;=" &amp; AF$1, DataRegularSeason20242025!$D$3:$D$1315, $A28)+SUMIFS(DataRegularSeason20242025!$AB$3:$AB$1315,DataRegularSeason20242025!$B$3:$B$1315, "&lt;=" &amp; AF$1, DataRegularSeason20242025!$E$3:$E$1315, $A28)</f>
        <v>11</v>
      </c>
      <c r="AG28">
        <f>SUMIFS(DataRegularSeason20242025!$AA$3:$AA$1315,DataRegularSeason20242025!$B$3:$B$1315, "&lt;=" &amp; AG$1, DataRegularSeason20242025!$D$3:$D$1315, $A28)+SUMIFS(DataRegularSeason20242025!$AB$3:$AB$1315,DataRegularSeason20242025!$B$3:$B$1315, "&lt;=" &amp; AG$1, DataRegularSeason20242025!$E$3:$E$1315, $A28)</f>
        <v>13</v>
      </c>
      <c r="AH28">
        <f>SUMIFS(DataRegularSeason20242025!$AA$3:$AA$1315,DataRegularSeason20242025!$B$3:$B$1315, "&lt;=" &amp; AH$1, DataRegularSeason20242025!$D$3:$D$1315, $A28)+SUMIFS(DataRegularSeason20242025!$AB$3:$AB$1315,DataRegularSeason20242025!$B$3:$B$1315, "&lt;=" &amp; AH$1, DataRegularSeason20242025!$E$3:$E$1315, $A28)</f>
        <v>13</v>
      </c>
      <c r="AI28">
        <f>SUMIFS(DataRegularSeason20242025!$AA$3:$AA$1315,DataRegularSeason20242025!$B$3:$B$1315, "&lt;=" &amp; AI$1, DataRegularSeason20242025!$D$3:$D$1315, $A28)+SUMIFS(DataRegularSeason20242025!$AB$3:$AB$1315,DataRegularSeason20242025!$B$3:$B$1315, "&lt;=" &amp; AI$1, DataRegularSeason20242025!$E$3:$E$1315, $A28)</f>
        <v>13</v>
      </c>
      <c r="AJ28">
        <f>SUMIFS(DataRegularSeason20242025!$AA$3:$AA$1315,DataRegularSeason20242025!$B$3:$B$1315, "&lt;=" &amp; AJ$1, DataRegularSeason20242025!$D$3:$D$1315, $A28)+SUMIFS(DataRegularSeason20242025!$AB$3:$AB$1315,DataRegularSeason20242025!$B$3:$B$1315, "&lt;=" &amp; AJ$1, DataRegularSeason20242025!$E$3:$E$1315, $A28)</f>
        <v>13</v>
      </c>
      <c r="AK28">
        <f>SUMIFS(DataRegularSeason20242025!$AA$3:$AA$1315,DataRegularSeason20242025!$B$3:$B$1315, "&lt;=" &amp; AK$1, DataRegularSeason20242025!$D$3:$D$1315, $A28)+SUMIFS(DataRegularSeason20242025!$AB$3:$AB$1315,DataRegularSeason20242025!$B$3:$B$1315, "&lt;=" &amp; AK$1, DataRegularSeason20242025!$E$3:$E$1315, $A28)</f>
        <v>15</v>
      </c>
      <c r="AL28">
        <f>SUMIFS(DataRegularSeason20242025!$AA$3:$AA$1315,DataRegularSeason20242025!$B$3:$B$1315, "&lt;=" &amp; AL$1, DataRegularSeason20242025!$D$3:$D$1315, $A28)+SUMIFS(DataRegularSeason20242025!$AB$3:$AB$1315,DataRegularSeason20242025!$B$3:$B$1315, "&lt;=" &amp; AL$1, DataRegularSeason20242025!$E$3:$E$1315, $A28)</f>
        <v>15</v>
      </c>
      <c r="AM28">
        <f>SUMIFS(DataRegularSeason20242025!$AA$3:$AA$1315,DataRegularSeason20242025!$B$3:$B$1315, "&lt;=" &amp; AM$1, DataRegularSeason20242025!$D$3:$D$1315, $A28)+SUMIFS(DataRegularSeason20242025!$AB$3:$AB$1315,DataRegularSeason20242025!$B$3:$B$1315, "&lt;=" &amp; AM$1, DataRegularSeason20242025!$E$3:$E$1315, $A28)</f>
        <v>16</v>
      </c>
      <c r="AN28">
        <f>SUMIFS(DataRegularSeason20242025!$AA$3:$AA$1315,DataRegularSeason20242025!$B$3:$B$1315, "&lt;=" &amp; AN$1, DataRegularSeason20242025!$D$3:$D$1315, $A28)+SUMIFS(DataRegularSeason20242025!$AB$3:$AB$1315,DataRegularSeason20242025!$B$3:$B$1315, "&lt;=" &amp; AN$1, DataRegularSeason20242025!$E$3:$E$1315, $A28)</f>
        <v>16</v>
      </c>
      <c r="AO28">
        <f>SUMIFS(DataRegularSeason20242025!$AA$3:$AA$1315,DataRegularSeason20242025!$B$3:$B$1315, "&lt;=" &amp; AO$1, DataRegularSeason20242025!$D$3:$D$1315, $A28)+SUMIFS(DataRegularSeason20242025!$AB$3:$AB$1315,DataRegularSeason20242025!$B$3:$B$1315, "&lt;=" &amp; AO$1, DataRegularSeason20242025!$E$3:$E$1315, $A28)</f>
        <v>17</v>
      </c>
      <c r="AP28">
        <f>SUMIFS(DataRegularSeason20242025!$AA$3:$AA$1315,DataRegularSeason20242025!$B$3:$B$1315, "&lt;=" &amp; AP$1, DataRegularSeason20242025!$D$3:$D$1315, $A28)+SUMIFS(DataRegularSeason20242025!$AB$3:$AB$1315,DataRegularSeason20242025!$B$3:$B$1315, "&lt;=" &amp; AP$1, DataRegularSeason20242025!$E$3:$E$1315, $A28)</f>
        <v>17</v>
      </c>
      <c r="AQ28">
        <f>SUMIFS(DataRegularSeason20242025!$AA$3:$AA$1315,DataRegularSeason20242025!$B$3:$B$1315, "&lt;=" &amp; AQ$1, DataRegularSeason20242025!$D$3:$D$1315, $A28)+SUMIFS(DataRegularSeason20242025!$AB$3:$AB$1315,DataRegularSeason20242025!$B$3:$B$1315, "&lt;=" &amp; AQ$1, DataRegularSeason20242025!$E$3:$E$1315, $A28)</f>
        <v>19</v>
      </c>
      <c r="AR28">
        <f>SUMIFS(DataRegularSeason20242025!$AA$3:$AA$1315,DataRegularSeason20242025!$B$3:$B$1315, "&lt;=" &amp; AR$1, DataRegularSeason20242025!$D$3:$D$1315, $A28)+SUMIFS(DataRegularSeason20242025!$AB$3:$AB$1315,DataRegularSeason20242025!$B$3:$B$1315, "&lt;=" &amp; AR$1, DataRegularSeason20242025!$E$3:$E$1315, $A28)</f>
        <v>19</v>
      </c>
      <c r="AS28">
        <f>SUMIFS(DataRegularSeason20242025!$AA$3:$AA$1315,DataRegularSeason20242025!$B$3:$B$1315, "&lt;=" &amp; AS$1, DataRegularSeason20242025!$D$3:$D$1315, $A28)+SUMIFS(DataRegularSeason20242025!$AB$3:$AB$1315,DataRegularSeason20242025!$B$3:$B$1315, "&lt;=" &amp; AS$1, DataRegularSeason20242025!$E$3:$E$1315, $A28)</f>
        <v>19</v>
      </c>
      <c r="AT28">
        <f>SUMIFS(DataRegularSeason20242025!$AA$3:$AA$1315,DataRegularSeason20242025!$B$3:$B$1315, "&lt;=" &amp; AT$1, DataRegularSeason20242025!$D$3:$D$1315, $A28)+SUMIFS(DataRegularSeason20242025!$AB$3:$AB$1315,DataRegularSeason20242025!$B$3:$B$1315, "&lt;=" &amp; AT$1, DataRegularSeason20242025!$E$3:$E$1315, $A28)</f>
        <v>19</v>
      </c>
      <c r="AU28">
        <f>SUMIFS(DataRegularSeason20242025!$AA$3:$AA$1315,DataRegularSeason20242025!$B$3:$B$1315, "&lt;=" &amp; AU$1, DataRegularSeason20242025!$D$3:$D$1315, $A28)+SUMIFS(DataRegularSeason20242025!$AB$3:$AB$1315,DataRegularSeason20242025!$B$3:$B$1315, "&lt;=" &amp; AU$1, DataRegularSeason20242025!$E$3:$E$1315, $A28)</f>
        <v>21</v>
      </c>
      <c r="AV28">
        <f>SUMIFS(DataRegularSeason20242025!$AA$3:$AA$1315,DataRegularSeason20242025!$B$3:$B$1315, "&lt;=" &amp; AV$1, DataRegularSeason20242025!$D$3:$D$1315, $A28)+SUMIFS(DataRegularSeason20242025!$AB$3:$AB$1315,DataRegularSeason20242025!$B$3:$B$1315, "&lt;=" &amp; AV$1, DataRegularSeason20242025!$E$3:$E$1315, $A28)</f>
        <v>21</v>
      </c>
      <c r="AW28">
        <f>SUMIFS(DataRegularSeason20242025!$AA$3:$AA$1315,DataRegularSeason20242025!$B$3:$B$1315, "&lt;=" &amp; AW$1, DataRegularSeason20242025!$D$3:$D$1315, $A28)+SUMIFS(DataRegularSeason20242025!$AB$3:$AB$1315,DataRegularSeason20242025!$B$3:$B$1315, "&lt;=" &amp; AW$1, DataRegularSeason20242025!$E$3:$E$1315, $A28)</f>
        <v>21</v>
      </c>
      <c r="AX28">
        <f>SUMIFS(DataRegularSeason20242025!$AA$3:$AA$1315,DataRegularSeason20242025!$B$3:$B$1315, "&lt;=" &amp; AX$1, DataRegularSeason20242025!$D$3:$D$1315, $A28)+SUMIFS(DataRegularSeason20242025!$AB$3:$AB$1315,DataRegularSeason20242025!$B$3:$B$1315, "&lt;=" &amp; AX$1, DataRegularSeason20242025!$E$3:$E$1315, $A28)</f>
        <v>21</v>
      </c>
      <c r="AY28">
        <f>SUMIFS(DataRegularSeason20242025!$AA$3:$AA$1315,DataRegularSeason20242025!$B$3:$B$1315, "&lt;=" &amp; AY$1, DataRegularSeason20242025!$D$3:$D$1315, $A28)+SUMIFS(DataRegularSeason20242025!$AB$3:$AB$1315,DataRegularSeason20242025!$B$3:$B$1315, "&lt;=" &amp; AY$1, DataRegularSeason20242025!$E$3:$E$1315, $A28)</f>
        <v>23</v>
      </c>
      <c r="AZ28">
        <f>SUMIFS(DataRegularSeason20242025!$AA$3:$AA$1315,DataRegularSeason20242025!$B$3:$B$1315, "&lt;=" &amp; AZ$1, DataRegularSeason20242025!$D$3:$D$1315, $A28)+SUMIFS(DataRegularSeason20242025!$AB$3:$AB$1315,DataRegularSeason20242025!$B$3:$B$1315, "&lt;=" &amp; AZ$1, DataRegularSeason20242025!$E$3:$E$1315, $A28)</f>
        <v>23</v>
      </c>
      <c r="BA28">
        <f>SUMIFS(DataRegularSeason20242025!$AA$3:$AA$1315,DataRegularSeason20242025!$B$3:$B$1315, "&lt;=" &amp; BA$1, DataRegularSeason20242025!$D$3:$D$1315, $A28)+SUMIFS(DataRegularSeason20242025!$AB$3:$AB$1315,DataRegularSeason20242025!$B$3:$B$1315, "&lt;=" &amp; BA$1, DataRegularSeason20242025!$E$3:$E$1315, $A28)</f>
        <v>23</v>
      </c>
      <c r="BB28">
        <f>SUMIFS(DataRegularSeason20242025!$AA$3:$AA$1315,DataRegularSeason20242025!$B$3:$B$1315, "&lt;=" &amp; BB$1, DataRegularSeason20242025!$D$3:$D$1315, $A28)+SUMIFS(DataRegularSeason20242025!$AB$3:$AB$1315,DataRegularSeason20242025!$B$3:$B$1315, "&lt;=" &amp; BB$1, DataRegularSeason20242025!$E$3:$E$1315, $A28)</f>
        <v>23</v>
      </c>
      <c r="BC28">
        <f>SUMIFS(DataRegularSeason20242025!$AA$3:$AA$1315,DataRegularSeason20242025!$B$3:$B$1315, "&lt;=" &amp; BC$1, DataRegularSeason20242025!$D$3:$D$1315, $A28)+SUMIFS(DataRegularSeason20242025!$AB$3:$AB$1315,DataRegularSeason20242025!$B$3:$B$1315, "&lt;=" &amp; BC$1, DataRegularSeason20242025!$E$3:$E$1315, $A28)</f>
        <v>23</v>
      </c>
      <c r="BD28">
        <f>SUMIFS(DataRegularSeason20242025!$AA$3:$AA$1315,DataRegularSeason20242025!$B$3:$B$1315, "&lt;=" &amp; BD$1, DataRegularSeason20242025!$D$3:$D$1315, $A28)+SUMIFS(DataRegularSeason20242025!$AB$3:$AB$1315,DataRegularSeason20242025!$B$3:$B$1315, "&lt;=" &amp; BD$1, DataRegularSeason20242025!$E$3:$E$1315, $A28)</f>
        <v>23</v>
      </c>
      <c r="BE28">
        <f>SUMIFS(DataRegularSeason20242025!$AA$3:$AA$1315,DataRegularSeason20242025!$B$3:$B$1315, "&lt;=" &amp; BE$1, DataRegularSeason20242025!$D$3:$D$1315, $A28)+SUMIFS(DataRegularSeason20242025!$AB$3:$AB$1315,DataRegularSeason20242025!$B$3:$B$1315, "&lt;=" &amp; BE$1, DataRegularSeason20242025!$E$3:$E$1315, $A28)</f>
        <v>23</v>
      </c>
      <c r="BF28">
        <f>SUMIFS(DataRegularSeason20242025!$AA$3:$AA$1315,DataRegularSeason20242025!$B$3:$B$1315, "&lt;=" &amp; BF$1, DataRegularSeason20242025!$D$3:$D$1315, $A28)+SUMIFS(DataRegularSeason20242025!$AB$3:$AB$1315,DataRegularSeason20242025!$B$3:$B$1315, "&lt;=" &amp; BF$1, DataRegularSeason20242025!$E$3:$E$1315, $A28)</f>
        <v>23</v>
      </c>
      <c r="BG28">
        <f>SUMIFS(DataRegularSeason20242025!$AA$3:$AA$1315,DataRegularSeason20242025!$B$3:$B$1315, "&lt;=" &amp; BG$1, DataRegularSeason20242025!$D$3:$D$1315, $A28)+SUMIFS(DataRegularSeason20242025!$AB$3:$AB$1315,DataRegularSeason20242025!$B$3:$B$1315, "&lt;=" &amp; BG$1, DataRegularSeason20242025!$E$3:$E$1315, $A28)</f>
        <v>23</v>
      </c>
      <c r="BH28">
        <f>SUMIFS(DataRegularSeason20242025!$AA$3:$AA$1315,DataRegularSeason20242025!$B$3:$B$1315, "&lt;=" &amp; BH$1, DataRegularSeason20242025!$D$3:$D$1315, $A28)+SUMIFS(DataRegularSeason20242025!$AB$3:$AB$1315,DataRegularSeason20242025!$B$3:$B$1315, "&lt;=" &amp; BH$1, DataRegularSeason20242025!$E$3:$E$1315, $A28)</f>
        <v>23</v>
      </c>
      <c r="BI28">
        <f>SUMIFS(DataRegularSeason20242025!$AA$3:$AA$1315,DataRegularSeason20242025!$B$3:$B$1315, "&lt;=" &amp; BI$1, DataRegularSeason20242025!$D$3:$D$1315, $A28)+SUMIFS(DataRegularSeason20242025!$AB$3:$AB$1315,DataRegularSeason20242025!$B$3:$B$1315, "&lt;=" &amp; BI$1, DataRegularSeason20242025!$E$3:$E$1315, $A28)</f>
        <v>23</v>
      </c>
      <c r="BJ28">
        <f>SUMIFS(DataRegularSeason20242025!$AA$3:$AA$1315,DataRegularSeason20242025!$B$3:$B$1315, "&lt;=" &amp; BJ$1, DataRegularSeason20242025!$D$3:$D$1315, $A28)+SUMIFS(DataRegularSeason20242025!$AB$3:$AB$1315,DataRegularSeason20242025!$B$3:$B$1315, "&lt;=" &amp; BJ$1, DataRegularSeason20242025!$E$3:$E$1315, $A28)</f>
        <v>23</v>
      </c>
      <c r="BK28">
        <f>SUMIFS(DataRegularSeason20242025!$AA$3:$AA$1315,DataRegularSeason20242025!$B$3:$B$1315, "&lt;=" &amp; BK$1, DataRegularSeason20242025!$D$3:$D$1315, $A28)+SUMIFS(DataRegularSeason20242025!$AB$3:$AB$1315,DataRegularSeason20242025!$B$3:$B$1315, "&lt;=" &amp; BK$1, DataRegularSeason20242025!$E$3:$E$1315, $A28)</f>
        <v>23</v>
      </c>
      <c r="BL28">
        <f>SUMIFS(DataRegularSeason20242025!$AA$3:$AA$1315,DataRegularSeason20242025!$B$3:$B$1315, "&lt;=" &amp; BL$1, DataRegularSeason20242025!$D$3:$D$1315, $A28)+SUMIFS(DataRegularSeason20242025!$AB$3:$AB$1315,DataRegularSeason20242025!$B$3:$B$1315, "&lt;=" &amp; BL$1, DataRegularSeason20242025!$E$3:$E$1315, $A28)</f>
        <v>23</v>
      </c>
      <c r="BM28">
        <f>SUMIFS(DataRegularSeason20242025!$AA$3:$AA$1315,DataRegularSeason20242025!$B$3:$B$1315, "&lt;=" &amp; BM$1, DataRegularSeason20242025!$D$3:$D$1315, $A28)+SUMIFS(DataRegularSeason20242025!$AB$3:$AB$1315,DataRegularSeason20242025!$B$3:$B$1315, "&lt;=" &amp; BM$1, DataRegularSeason20242025!$E$3:$E$1315, $A28)</f>
        <v>23</v>
      </c>
      <c r="BN28">
        <f>SUMIFS(DataRegularSeason20242025!$AA$3:$AA$1315,DataRegularSeason20242025!$B$3:$B$1315, "&lt;=" &amp; BN$1, DataRegularSeason20242025!$D$3:$D$1315, $A28)+SUMIFS(DataRegularSeason20242025!$AB$3:$AB$1315,DataRegularSeason20242025!$B$3:$B$1315, "&lt;=" &amp; BN$1, DataRegularSeason20242025!$E$3:$E$1315, $A28)</f>
        <v>23</v>
      </c>
      <c r="BO28">
        <f>SUMIFS(DataRegularSeason20242025!$AA$3:$AA$1315,DataRegularSeason20242025!$B$3:$B$1315, "&lt;=" &amp; BO$1, DataRegularSeason20242025!$D$3:$D$1315, $A28)+SUMIFS(DataRegularSeason20242025!$AB$3:$AB$1315,DataRegularSeason20242025!$B$3:$B$1315, "&lt;=" &amp; BO$1, DataRegularSeason20242025!$E$3:$E$1315, $A28)</f>
        <v>23</v>
      </c>
      <c r="BP28">
        <f>SUMIFS(DataRegularSeason20242025!$AA$3:$AA$1315,DataRegularSeason20242025!$B$3:$B$1315, "&lt;=" &amp; BP$1, DataRegularSeason20242025!$D$3:$D$1315, $A28)+SUMIFS(DataRegularSeason20242025!$AB$3:$AB$1315,DataRegularSeason20242025!$B$3:$B$1315, "&lt;=" &amp; BP$1, DataRegularSeason20242025!$E$3:$E$1315, $A28)</f>
        <v>23</v>
      </c>
      <c r="BQ28">
        <f>SUMIFS(DataRegularSeason20242025!$AA$3:$AA$1315,DataRegularSeason20242025!$B$3:$B$1315, "&lt;=" &amp; BQ$1, DataRegularSeason20242025!$D$3:$D$1315, $A28)+SUMIFS(DataRegularSeason20242025!$AB$3:$AB$1315,DataRegularSeason20242025!$B$3:$B$1315, "&lt;=" &amp; BQ$1, DataRegularSeason20242025!$E$3:$E$1315, $A28)</f>
        <v>23</v>
      </c>
      <c r="BR28">
        <f>SUMIFS(DataRegularSeason20242025!$AA$3:$AA$1315,DataRegularSeason20242025!$B$3:$B$1315, "&lt;=" &amp; BR$1, DataRegularSeason20242025!$D$3:$D$1315, $A28)+SUMIFS(DataRegularSeason20242025!$AB$3:$AB$1315,DataRegularSeason20242025!$B$3:$B$1315, "&lt;=" &amp; BR$1, DataRegularSeason20242025!$E$3:$E$1315, $A28)</f>
        <v>23</v>
      </c>
      <c r="BS28">
        <f>SUMIFS(DataRegularSeason20242025!$AA$3:$AA$1315,DataRegularSeason20242025!$B$3:$B$1315, "&lt;=" &amp; BS$1, DataRegularSeason20242025!$D$3:$D$1315, $A28)+SUMIFS(DataRegularSeason20242025!$AB$3:$AB$1315,DataRegularSeason20242025!$B$3:$B$1315, "&lt;=" &amp; BS$1, DataRegularSeason20242025!$E$3:$E$1315, $A28)</f>
        <v>23</v>
      </c>
      <c r="BT28">
        <f>SUMIFS(DataRegularSeason20242025!$AA$3:$AA$1315,DataRegularSeason20242025!$B$3:$B$1315, "&lt;=" &amp; BT$1, DataRegularSeason20242025!$D$3:$D$1315, $A28)+SUMIFS(DataRegularSeason20242025!$AB$3:$AB$1315,DataRegularSeason20242025!$B$3:$B$1315, "&lt;=" &amp; BT$1, DataRegularSeason20242025!$E$3:$E$1315, $A28)</f>
        <v>23</v>
      </c>
      <c r="BU28">
        <f>SUMIFS(DataRegularSeason20242025!$AA$3:$AA$1315,DataRegularSeason20242025!$B$3:$B$1315, "&lt;=" &amp; BU$1, DataRegularSeason20242025!$D$3:$D$1315, $A28)+SUMIFS(DataRegularSeason20242025!$AB$3:$AB$1315,DataRegularSeason20242025!$B$3:$B$1315, "&lt;=" &amp; BU$1, DataRegularSeason20242025!$E$3:$E$1315, $A28)</f>
        <v>23</v>
      </c>
      <c r="BV28">
        <f>SUMIFS(DataRegularSeason20242025!$AA$3:$AA$1315,DataRegularSeason20242025!$B$3:$B$1315, "&lt;=" &amp; BV$1, DataRegularSeason20242025!$D$3:$D$1315, $A28)+SUMIFS(DataRegularSeason20242025!$AB$3:$AB$1315,DataRegularSeason20242025!$B$3:$B$1315, "&lt;=" &amp; BV$1, DataRegularSeason20242025!$E$3:$E$1315, $A28)</f>
        <v>23</v>
      </c>
      <c r="BW28">
        <f>SUMIFS(DataRegularSeason20242025!$AA$3:$AA$1315,DataRegularSeason20242025!$B$3:$B$1315, "&lt;=" &amp; BW$1, DataRegularSeason20242025!$D$3:$D$1315, $A28)+SUMIFS(DataRegularSeason20242025!$AB$3:$AB$1315,DataRegularSeason20242025!$B$3:$B$1315, "&lt;=" &amp; BW$1, DataRegularSeason20242025!$E$3:$E$1315, $A28)</f>
        <v>23</v>
      </c>
      <c r="BX28">
        <f>SUMIFS(DataRegularSeason20242025!$AA$3:$AA$1315,DataRegularSeason20242025!$B$3:$B$1315, "&lt;=" &amp; BX$1, DataRegularSeason20242025!$D$3:$D$1315, $A28)+SUMIFS(DataRegularSeason20242025!$AB$3:$AB$1315,DataRegularSeason20242025!$B$3:$B$1315, "&lt;=" &amp; BX$1, DataRegularSeason20242025!$E$3:$E$1315, $A28)</f>
        <v>23</v>
      </c>
      <c r="BY28">
        <f>SUMIFS(DataRegularSeason20242025!$AA$3:$AA$1315,DataRegularSeason20242025!$B$3:$B$1315, "&lt;=" &amp; BY$1, DataRegularSeason20242025!$D$3:$D$1315, $A28)+SUMIFS(DataRegularSeason20242025!$AB$3:$AB$1315,DataRegularSeason20242025!$B$3:$B$1315, "&lt;=" &amp; BY$1, DataRegularSeason20242025!$E$3:$E$1315, $A28)</f>
        <v>23</v>
      </c>
      <c r="BZ28">
        <f>SUMIFS(DataRegularSeason20242025!$AA$3:$AA$1315,DataRegularSeason20242025!$B$3:$B$1315, "&lt;=" &amp; BZ$1, DataRegularSeason20242025!$D$3:$D$1315, $A28)+SUMIFS(DataRegularSeason20242025!$AB$3:$AB$1315,DataRegularSeason20242025!$B$3:$B$1315, "&lt;=" &amp; BZ$1, DataRegularSeason20242025!$E$3:$E$1315, $A28)</f>
        <v>23</v>
      </c>
      <c r="CA28">
        <f>SUMIFS(DataRegularSeason20242025!$AA$3:$AA$1315,DataRegularSeason20242025!$B$3:$B$1315, "&lt;=" &amp; CA$1, DataRegularSeason20242025!$D$3:$D$1315, $A28)+SUMIFS(DataRegularSeason20242025!$AB$3:$AB$1315,DataRegularSeason20242025!$B$3:$B$1315, "&lt;=" &amp; CA$1, DataRegularSeason20242025!$E$3:$E$1315, $A28)</f>
        <v>23</v>
      </c>
      <c r="CB28">
        <f>SUMIFS(DataRegularSeason20242025!$AA$3:$AA$1315,DataRegularSeason20242025!$B$3:$B$1315, "&lt;=" &amp; CB$1, DataRegularSeason20242025!$D$3:$D$1315, $A28)+SUMIFS(DataRegularSeason20242025!$AB$3:$AB$1315,DataRegularSeason20242025!$B$3:$B$1315, "&lt;=" &amp; CB$1, DataRegularSeason20242025!$E$3:$E$1315, $A28)</f>
        <v>23</v>
      </c>
      <c r="CC28">
        <f>SUMIFS(DataRegularSeason20242025!$AA$3:$AA$1315,DataRegularSeason20242025!$B$3:$B$1315, "&lt;=" &amp; CC$1, DataRegularSeason20242025!$D$3:$D$1315, $A28)+SUMIFS(DataRegularSeason20242025!$AB$3:$AB$1315,DataRegularSeason20242025!$B$3:$B$1315, "&lt;=" &amp; CC$1, DataRegularSeason20242025!$E$3:$E$1315, $A28)</f>
        <v>23</v>
      </c>
      <c r="CD28">
        <f>SUMIFS(DataRegularSeason20242025!$AA$3:$AA$1315,DataRegularSeason20242025!$B$3:$B$1315, "&lt;=" &amp; CD$1, DataRegularSeason20242025!$D$3:$D$1315, $A28)+SUMIFS(DataRegularSeason20242025!$AB$3:$AB$1315,DataRegularSeason20242025!$B$3:$B$1315, "&lt;=" &amp; CD$1, DataRegularSeason20242025!$E$3:$E$1315, $A28)</f>
        <v>23</v>
      </c>
      <c r="CE28">
        <f>SUMIFS(DataRegularSeason20242025!$AA$3:$AA$1315,DataRegularSeason20242025!$B$3:$B$1315, "&lt;=" &amp; CE$1, DataRegularSeason20242025!$D$3:$D$1315, $A28)+SUMIFS(DataRegularSeason20242025!$AB$3:$AB$1315,DataRegularSeason20242025!$B$3:$B$1315, "&lt;=" &amp; CE$1, DataRegularSeason20242025!$E$3:$E$1315, $A28)</f>
        <v>23</v>
      </c>
      <c r="CF28">
        <f>SUMIFS(DataRegularSeason20242025!$AA$3:$AA$1315,DataRegularSeason20242025!$B$3:$B$1315, "&lt;=" &amp; CF$1, DataRegularSeason20242025!$D$3:$D$1315, $A28)+SUMIFS(DataRegularSeason20242025!$AB$3:$AB$1315,DataRegularSeason20242025!$B$3:$B$1315, "&lt;=" &amp; CF$1, DataRegularSeason20242025!$E$3:$E$1315, $A28)</f>
        <v>23</v>
      </c>
      <c r="CG28">
        <f>SUMIFS(DataRegularSeason20242025!$AA$3:$AA$1315,DataRegularSeason20242025!$B$3:$B$1315, "&lt;=" &amp; CG$1, DataRegularSeason20242025!$D$3:$D$1315, $A28)+SUMIFS(DataRegularSeason20242025!$AB$3:$AB$1315,DataRegularSeason20242025!$B$3:$B$1315, "&lt;=" &amp; CG$1, DataRegularSeason20242025!$E$3:$E$1315, $A28)</f>
        <v>23</v>
      </c>
      <c r="CH28">
        <f>SUMIFS(DataRegularSeason20242025!$AA$3:$AA$1315,DataRegularSeason20242025!$B$3:$B$1315, "&lt;=" &amp; CH$1, DataRegularSeason20242025!$D$3:$D$1315, $A28)+SUMIFS(DataRegularSeason20242025!$AB$3:$AB$1315,DataRegularSeason20242025!$B$3:$B$1315, "&lt;=" &amp; CH$1, DataRegularSeason20242025!$E$3:$E$1315, $A28)</f>
        <v>23</v>
      </c>
      <c r="CI28">
        <f>SUMIFS(DataRegularSeason20242025!$AA$3:$AA$1315,DataRegularSeason20242025!$B$3:$B$1315, "&lt;=" &amp; CI$1, DataRegularSeason20242025!$D$3:$D$1315, $A28)+SUMIFS(DataRegularSeason20242025!$AB$3:$AB$1315,DataRegularSeason20242025!$B$3:$B$1315, "&lt;=" &amp; CI$1, DataRegularSeason20242025!$E$3:$E$1315, $A28)</f>
        <v>23</v>
      </c>
      <c r="CJ28">
        <f>SUMIFS(DataRegularSeason20242025!$AA$3:$AA$1315,DataRegularSeason20242025!$B$3:$B$1315, "&lt;=" &amp; CJ$1, DataRegularSeason20242025!$D$3:$D$1315, $A28)+SUMIFS(DataRegularSeason20242025!$AB$3:$AB$1315,DataRegularSeason20242025!$B$3:$B$1315, "&lt;=" &amp; CJ$1, DataRegularSeason20242025!$E$3:$E$1315, $A28)</f>
        <v>23</v>
      </c>
      <c r="CK28">
        <f>SUMIFS(DataRegularSeason20242025!$AA$3:$AA$1315,DataRegularSeason20242025!$B$3:$B$1315, "&lt;=" &amp; CK$1, DataRegularSeason20242025!$D$3:$D$1315, $A28)+SUMIFS(DataRegularSeason20242025!$AB$3:$AB$1315,DataRegularSeason20242025!$B$3:$B$1315, "&lt;=" &amp; CK$1, DataRegularSeason20242025!$E$3:$E$1315, $A28)</f>
        <v>23</v>
      </c>
      <c r="CL28">
        <f>SUMIFS(DataRegularSeason20242025!$AA$3:$AA$1315,DataRegularSeason20242025!$B$3:$B$1315, "&lt;=" &amp; CL$1, DataRegularSeason20242025!$D$3:$D$1315, $A28)+SUMIFS(DataRegularSeason20242025!$AB$3:$AB$1315,DataRegularSeason20242025!$B$3:$B$1315, "&lt;=" &amp; CL$1, DataRegularSeason20242025!$E$3:$E$1315, $A28)</f>
        <v>23</v>
      </c>
      <c r="CM28">
        <f>SUMIFS(DataRegularSeason20242025!$AA$3:$AA$1315,DataRegularSeason20242025!$B$3:$B$1315, "&lt;=" &amp; CM$1, DataRegularSeason20242025!$D$3:$D$1315, $A28)+SUMIFS(DataRegularSeason20242025!$AB$3:$AB$1315,DataRegularSeason20242025!$B$3:$B$1315, "&lt;=" &amp; CM$1, DataRegularSeason20242025!$E$3:$E$1315, $A28)</f>
        <v>23</v>
      </c>
      <c r="CN28">
        <f>SUMIFS(DataRegularSeason20242025!$AA$3:$AA$1315,DataRegularSeason20242025!$B$3:$B$1315, "&lt;=" &amp; CN$1, DataRegularSeason20242025!$D$3:$D$1315, $A28)+SUMIFS(DataRegularSeason20242025!$AB$3:$AB$1315,DataRegularSeason20242025!$B$3:$B$1315, "&lt;=" &amp; CN$1, DataRegularSeason20242025!$E$3:$E$1315, $A28)</f>
        <v>23</v>
      </c>
      <c r="CO28">
        <f>SUMIFS(DataRegularSeason20242025!$AA$3:$AA$1315,DataRegularSeason20242025!$B$3:$B$1315, "&lt;=" &amp; CO$1, DataRegularSeason20242025!$D$3:$D$1315, $A28)+SUMIFS(DataRegularSeason20242025!$AB$3:$AB$1315,DataRegularSeason20242025!$B$3:$B$1315, "&lt;=" &amp; CO$1, DataRegularSeason20242025!$E$3:$E$1315, $A28)</f>
        <v>23</v>
      </c>
      <c r="CP28">
        <f>SUMIFS(DataRegularSeason20242025!$AA$3:$AA$1315,DataRegularSeason20242025!$B$3:$B$1315, "&lt;=" &amp; CP$1, DataRegularSeason20242025!$D$3:$D$1315, $A28)+SUMIFS(DataRegularSeason20242025!$AB$3:$AB$1315,DataRegularSeason20242025!$B$3:$B$1315, "&lt;=" &amp; CP$1, DataRegularSeason20242025!$E$3:$E$1315, $A28)</f>
        <v>23</v>
      </c>
      <c r="CQ28">
        <f>SUMIFS(DataRegularSeason20242025!$AA$3:$AA$1315,DataRegularSeason20242025!$B$3:$B$1315, "&lt;=" &amp; CQ$1, DataRegularSeason20242025!$D$3:$D$1315, $A28)+SUMIFS(DataRegularSeason20242025!$AB$3:$AB$1315,DataRegularSeason20242025!$B$3:$B$1315, "&lt;=" &amp; CQ$1, DataRegularSeason20242025!$E$3:$E$1315, $A28)</f>
        <v>23</v>
      </c>
      <c r="CR28">
        <f>SUMIFS(DataRegularSeason20242025!$AA$3:$AA$1315,DataRegularSeason20242025!$B$3:$B$1315, "&lt;=" &amp; CR$1, DataRegularSeason20242025!$D$3:$D$1315, $A28)+SUMIFS(DataRegularSeason20242025!$AB$3:$AB$1315,DataRegularSeason20242025!$B$3:$B$1315, "&lt;=" &amp; CR$1, DataRegularSeason20242025!$E$3:$E$1315, $A28)</f>
        <v>23</v>
      </c>
      <c r="CS28">
        <f>SUMIFS(DataRegularSeason20242025!$AA$3:$AA$1315,DataRegularSeason20242025!$B$3:$B$1315, "&lt;=" &amp; CS$1, DataRegularSeason20242025!$D$3:$D$1315, $A28)+SUMIFS(DataRegularSeason20242025!$AB$3:$AB$1315,DataRegularSeason20242025!$B$3:$B$1315, "&lt;=" &amp; CS$1, DataRegularSeason20242025!$E$3:$E$1315, $A28)</f>
        <v>23</v>
      </c>
      <c r="CT28">
        <f>SUMIFS(DataRegularSeason20242025!$AA$3:$AA$1315,DataRegularSeason20242025!$B$3:$B$1315, "&lt;=" &amp; CT$1, DataRegularSeason20242025!$D$3:$D$1315, $A28)+SUMIFS(DataRegularSeason20242025!$AB$3:$AB$1315,DataRegularSeason20242025!$B$3:$B$1315, "&lt;=" &amp; CT$1, DataRegularSeason20242025!$E$3:$E$1315, $A28)</f>
        <v>23</v>
      </c>
      <c r="CU28">
        <f>SUMIFS(DataRegularSeason20242025!$AA$3:$AA$1315,DataRegularSeason20242025!$B$3:$B$1315, "&lt;=" &amp; CU$1, DataRegularSeason20242025!$D$3:$D$1315, $A28)+SUMIFS(DataRegularSeason20242025!$AB$3:$AB$1315,DataRegularSeason20242025!$B$3:$B$1315, "&lt;=" &amp; CU$1, DataRegularSeason20242025!$E$3:$E$1315, $A28)</f>
        <v>23</v>
      </c>
      <c r="CV28">
        <f>SUMIFS(DataRegularSeason20242025!$AA$3:$AA$1315,DataRegularSeason20242025!$B$3:$B$1315, "&lt;=" &amp; CV$1, DataRegularSeason20242025!$D$3:$D$1315, $A28)+SUMIFS(DataRegularSeason20242025!$AB$3:$AB$1315,DataRegularSeason20242025!$B$3:$B$1315, "&lt;=" &amp; CV$1, DataRegularSeason20242025!$E$3:$E$1315, $A28)</f>
        <v>23</v>
      </c>
      <c r="CW28">
        <f>SUMIFS(DataRegularSeason20242025!$AA$3:$AA$1315,DataRegularSeason20242025!$B$3:$B$1315, "&lt;=" &amp; CW$1, DataRegularSeason20242025!$D$3:$D$1315, $A28)+SUMIFS(DataRegularSeason20242025!$AB$3:$AB$1315,DataRegularSeason20242025!$B$3:$B$1315, "&lt;=" &amp; CW$1, DataRegularSeason20242025!$E$3:$E$1315, $A28)</f>
        <v>23</v>
      </c>
      <c r="CX28">
        <f>SUMIFS(DataRegularSeason20242025!$AA$3:$AA$1315,DataRegularSeason20242025!$B$3:$B$1315, "&lt;=" &amp; CX$1, DataRegularSeason20242025!$D$3:$D$1315, $A28)+SUMIFS(DataRegularSeason20242025!$AB$3:$AB$1315,DataRegularSeason20242025!$B$3:$B$1315, "&lt;=" &amp; CX$1, DataRegularSeason20242025!$E$3:$E$1315, $A28)</f>
        <v>23</v>
      </c>
      <c r="CY28">
        <f>SUMIFS(DataRegularSeason20242025!$AA$3:$AA$1315,DataRegularSeason20242025!$B$3:$B$1315, "&lt;=" &amp; CY$1, DataRegularSeason20242025!$D$3:$D$1315, $A28)+SUMIFS(DataRegularSeason20242025!$AB$3:$AB$1315,DataRegularSeason20242025!$B$3:$B$1315, "&lt;=" &amp; CY$1, DataRegularSeason20242025!$E$3:$E$1315, $A28)</f>
        <v>23</v>
      </c>
      <c r="CZ28">
        <f>SUMIFS(DataRegularSeason20242025!$AA$3:$AA$1315,DataRegularSeason20242025!$B$3:$B$1315, "&lt;=" &amp; CZ$1, DataRegularSeason20242025!$D$3:$D$1315, $A28)+SUMIFS(DataRegularSeason20242025!$AB$3:$AB$1315,DataRegularSeason20242025!$B$3:$B$1315, "&lt;=" &amp; CZ$1, DataRegularSeason20242025!$E$3:$E$1315, $A28)</f>
        <v>23</v>
      </c>
      <c r="DA28">
        <f>SUMIFS(DataRegularSeason20242025!$AA$3:$AA$1315,DataRegularSeason20242025!$B$3:$B$1315, "&lt;=" &amp; DA$1, DataRegularSeason20242025!$D$3:$D$1315, $A28)+SUMIFS(DataRegularSeason20242025!$AB$3:$AB$1315,DataRegularSeason20242025!$B$3:$B$1315, "&lt;=" &amp; DA$1, DataRegularSeason20242025!$E$3:$E$1315, $A28)</f>
        <v>23</v>
      </c>
      <c r="DB28">
        <f>SUMIFS(DataRegularSeason20242025!$AA$3:$AA$1315,DataRegularSeason20242025!$B$3:$B$1315, "&lt;=" &amp; DB$1, DataRegularSeason20242025!$D$3:$D$1315, $A28)+SUMIFS(DataRegularSeason20242025!$AB$3:$AB$1315,DataRegularSeason20242025!$B$3:$B$1315, "&lt;=" &amp; DB$1, DataRegularSeason20242025!$E$3:$E$1315, $A28)</f>
        <v>23</v>
      </c>
      <c r="DC28">
        <f>SUMIFS(DataRegularSeason20242025!$AA$3:$AA$1315,DataRegularSeason20242025!$B$3:$B$1315, "&lt;=" &amp; DC$1, DataRegularSeason20242025!$D$3:$D$1315, $A28)+SUMIFS(DataRegularSeason20242025!$AB$3:$AB$1315,DataRegularSeason20242025!$B$3:$B$1315, "&lt;=" &amp; DC$1, DataRegularSeason20242025!$E$3:$E$1315, $A28)</f>
        <v>23</v>
      </c>
      <c r="DD28">
        <f>SUMIFS(DataRegularSeason20242025!$AA$3:$AA$1315,DataRegularSeason20242025!$B$3:$B$1315, "&lt;=" &amp; DD$1, DataRegularSeason20242025!$D$3:$D$1315, $A28)+SUMIFS(DataRegularSeason20242025!$AB$3:$AB$1315,DataRegularSeason20242025!$B$3:$B$1315, "&lt;=" &amp; DD$1, DataRegularSeason20242025!$E$3:$E$1315, $A28)</f>
        <v>23</v>
      </c>
      <c r="DE28">
        <f>SUMIFS(DataRegularSeason20242025!$AA$3:$AA$1315,DataRegularSeason20242025!$B$3:$B$1315, "&lt;=" &amp; DE$1, DataRegularSeason20242025!$D$3:$D$1315, $A28)+SUMIFS(DataRegularSeason20242025!$AB$3:$AB$1315,DataRegularSeason20242025!$B$3:$B$1315, "&lt;=" &amp; DE$1, DataRegularSeason20242025!$E$3:$E$1315, $A28)</f>
        <v>23</v>
      </c>
      <c r="DF28">
        <f>SUMIFS(DataRegularSeason20242025!$AA$3:$AA$1315,DataRegularSeason20242025!$B$3:$B$1315, "&lt;=" &amp; DF$1, DataRegularSeason20242025!$D$3:$D$1315, $A28)+SUMIFS(DataRegularSeason20242025!$AB$3:$AB$1315,DataRegularSeason20242025!$B$3:$B$1315, "&lt;=" &amp; DF$1, DataRegularSeason20242025!$E$3:$E$1315, $A28)</f>
        <v>23</v>
      </c>
      <c r="DG28">
        <f>SUMIFS(DataRegularSeason20242025!$AA$3:$AA$1315,DataRegularSeason20242025!$B$3:$B$1315, "&lt;=" &amp; DG$1, DataRegularSeason20242025!$D$3:$D$1315, $A28)+SUMIFS(DataRegularSeason20242025!$AB$3:$AB$1315,DataRegularSeason20242025!$B$3:$B$1315, "&lt;=" &amp; DG$1, DataRegularSeason20242025!$E$3:$E$1315, $A28)</f>
        <v>23</v>
      </c>
      <c r="DH28">
        <f>SUMIFS(DataRegularSeason20242025!$AA$3:$AA$1315,DataRegularSeason20242025!$B$3:$B$1315, "&lt;=" &amp; DH$1, DataRegularSeason20242025!$D$3:$D$1315, $A28)+SUMIFS(DataRegularSeason20242025!$AB$3:$AB$1315,DataRegularSeason20242025!$B$3:$B$1315, "&lt;=" &amp; DH$1, DataRegularSeason20242025!$E$3:$E$1315, $A28)</f>
        <v>23</v>
      </c>
      <c r="DI28">
        <f>SUMIFS(DataRegularSeason20242025!$AA$3:$AA$1315,DataRegularSeason20242025!$B$3:$B$1315, "&lt;=" &amp; DI$1, DataRegularSeason20242025!$D$3:$D$1315, $A28)+SUMIFS(DataRegularSeason20242025!$AB$3:$AB$1315,DataRegularSeason20242025!$B$3:$B$1315, "&lt;=" &amp; DI$1, DataRegularSeason20242025!$E$3:$E$1315, $A28)</f>
        <v>23</v>
      </c>
      <c r="DJ28">
        <f>SUMIFS(DataRegularSeason20242025!$AA$3:$AA$1315,DataRegularSeason20242025!$B$3:$B$1315, "&lt;=" &amp; DJ$1, DataRegularSeason20242025!$D$3:$D$1315, $A28)+SUMIFS(DataRegularSeason20242025!$AB$3:$AB$1315,DataRegularSeason20242025!$B$3:$B$1315, "&lt;=" &amp; DJ$1, DataRegularSeason20242025!$E$3:$E$1315, $A28)</f>
        <v>23</v>
      </c>
      <c r="DK28">
        <f>SUMIFS(DataRegularSeason20242025!$AA$3:$AA$1315,DataRegularSeason20242025!$B$3:$B$1315, "&lt;=" &amp; DK$1, DataRegularSeason20242025!$D$3:$D$1315, $A28)+SUMIFS(DataRegularSeason20242025!$AB$3:$AB$1315,DataRegularSeason20242025!$B$3:$B$1315, "&lt;=" &amp; DK$1, DataRegularSeason20242025!$E$3:$E$1315, $A28)</f>
        <v>23</v>
      </c>
      <c r="DL28">
        <f>SUMIFS(DataRegularSeason20242025!$AA$3:$AA$1315,DataRegularSeason20242025!$B$3:$B$1315, "&lt;=" &amp; DL$1, DataRegularSeason20242025!$D$3:$D$1315, $A28)+SUMIFS(DataRegularSeason20242025!$AB$3:$AB$1315,DataRegularSeason20242025!$B$3:$B$1315, "&lt;=" &amp; DL$1, DataRegularSeason20242025!$E$3:$E$1315, $A28)</f>
        <v>23</v>
      </c>
      <c r="DM28">
        <f>SUMIFS(DataRegularSeason20242025!$AA$3:$AA$1315,DataRegularSeason20242025!$B$3:$B$1315, "&lt;=" &amp; DM$1, DataRegularSeason20242025!$D$3:$D$1315, $A28)+SUMIFS(DataRegularSeason20242025!$AB$3:$AB$1315,DataRegularSeason20242025!$B$3:$B$1315, "&lt;=" &amp; DM$1, DataRegularSeason20242025!$E$3:$E$1315, $A28)</f>
        <v>23</v>
      </c>
      <c r="DN28">
        <f>SUMIFS(DataRegularSeason20242025!$AA$3:$AA$1315,DataRegularSeason20242025!$B$3:$B$1315, "&lt;=" &amp; DN$1, DataRegularSeason20242025!$D$3:$D$1315, $A28)+SUMIFS(DataRegularSeason20242025!$AB$3:$AB$1315,DataRegularSeason20242025!$B$3:$B$1315, "&lt;=" &amp; DN$1, DataRegularSeason20242025!$E$3:$E$1315, $A28)</f>
        <v>23</v>
      </c>
      <c r="DO28">
        <f>SUMIFS(DataRegularSeason20242025!$AA$3:$AA$1315,DataRegularSeason20242025!$B$3:$B$1315, "&lt;=" &amp; DO$1, DataRegularSeason20242025!$D$3:$D$1315, $A28)+SUMIFS(DataRegularSeason20242025!$AB$3:$AB$1315,DataRegularSeason20242025!$B$3:$B$1315, "&lt;=" &amp; DO$1, DataRegularSeason20242025!$E$3:$E$1315, $A28)</f>
        <v>23</v>
      </c>
      <c r="DP28">
        <f>SUMIFS(DataRegularSeason20242025!$AA$3:$AA$1315,DataRegularSeason20242025!$B$3:$B$1315, "&lt;=" &amp; DP$1, DataRegularSeason20242025!$D$3:$D$1315, $A28)+SUMIFS(DataRegularSeason20242025!$AB$3:$AB$1315,DataRegularSeason20242025!$B$3:$B$1315, "&lt;=" &amp; DP$1, DataRegularSeason20242025!$E$3:$E$1315, $A28)</f>
        <v>23</v>
      </c>
      <c r="DQ28">
        <f>SUMIFS(DataRegularSeason20242025!$AA$3:$AA$1315,DataRegularSeason20242025!$B$3:$B$1315, "&lt;=" &amp; DQ$1, DataRegularSeason20242025!$D$3:$D$1315, $A28)+SUMIFS(DataRegularSeason20242025!$AB$3:$AB$1315,DataRegularSeason20242025!$B$3:$B$1315, "&lt;=" &amp; DQ$1, DataRegularSeason20242025!$E$3:$E$1315, $A28)</f>
        <v>23</v>
      </c>
      <c r="DR28">
        <f>SUMIFS(DataRegularSeason20242025!$AA$3:$AA$1315,DataRegularSeason20242025!$B$3:$B$1315, "&lt;=" &amp; DR$1, DataRegularSeason20242025!$D$3:$D$1315, $A28)+SUMIFS(DataRegularSeason20242025!$AB$3:$AB$1315,DataRegularSeason20242025!$B$3:$B$1315, "&lt;=" &amp; DR$1, DataRegularSeason20242025!$E$3:$E$1315, $A28)</f>
        <v>23</v>
      </c>
      <c r="DS28">
        <f>SUMIFS(DataRegularSeason20242025!$AA$3:$AA$1315,DataRegularSeason20242025!$B$3:$B$1315, "&lt;=" &amp; DS$1, DataRegularSeason20242025!$D$3:$D$1315, $A28)+SUMIFS(DataRegularSeason20242025!$AB$3:$AB$1315,DataRegularSeason20242025!$B$3:$B$1315, "&lt;=" &amp; DS$1, DataRegularSeason20242025!$E$3:$E$1315, $A28)</f>
        <v>23</v>
      </c>
      <c r="DT28">
        <f>SUMIFS(DataRegularSeason20242025!$AA$3:$AA$1315,DataRegularSeason20242025!$B$3:$B$1315, "&lt;=" &amp; DT$1, DataRegularSeason20242025!$D$3:$D$1315, $A28)+SUMIFS(DataRegularSeason20242025!$AB$3:$AB$1315,DataRegularSeason20242025!$B$3:$B$1315, "&lt;=" &amp; DT$1, DataRegularSeason20242025!$E$3:$E$1315, $A28)</f>
        <v>23</v>
      </c>
      <c r="DU28">
        <f>SUMIFS(DataRegularSeason20242025!$AA$3:$AA$1315,DataRegularSeason20242025!$B$3:$B$1315, "&lt;=" &amp; DU$1, DataRegularSeason20242025!$D$3:$D$1315, $A28)+SUMIFS(DataRegularSeason20242025!$AB$3:$AB$1315,DataRegularSeason20242025!$B$3:$B$1315, "&lt;=" &amp; DU$1, DataRegularSeason20242025!$E$3:$E$1315, $A28)</f>
        <v>23</v>
      </c>
      <c r="DV28">
        <f>SUMIFS(DataRegularSeason20242025!$AA$3:$AA$1315,DataRegularSeason20242025!$B$3:$B$1315, "&lt;=" &amp; DV$1, DataRegularSeason20242025!$D$3:$D$1315, $A28)+SUMIFS(DataRegularSeason20242025!$AB$3:$AB$1315,DataRegularSeason20242025!$B$3:$B$1315, "&lt;=" &amp; DV$1, DataRegularSeason20242025!$E$3:$E$1315, $A28)</f>
        <v>23</v>
      </c>
      <c r="DW28">
        <f>SUMIFS(DataRegularSeason20242025!$AA$3:$AA$1315,DataRegularSeason20242025!$B$3:$B$1315, "&lt;=" &amp; DW$1, DataRegularSeason20242025!$D$3:$D$1315, $A28)+SUMIFS(DataRegularSeason20242025!$AB$3:$AB$1315,DataRegularSeason20242025!$B$3:$B$1315, "&lt;=" &amp; DW$1, DataRegularSeason20242025!$E$3:$E$1315, $A28)</f>
        <v>23</v>
      </c>
      <c r="DX28">
        <f>SUMIFS(DataRegularSeason20242025!$AA$3:$AA$1315,DataRegularSeason20242025!$B$3:$B$1315, "&lt;=" &amp; DX$1, DataRegularSeason20242025!$D$3:$D$1315, $A28)+SUMIFS(DataRegularSeason20242025!$AB$3:$AB$1315,DataRegularSeason20242025!$B$3:$B$1315, "&lt;=" &amp; DX$1, DataRegularSeason20242025!$E$3:$E$1315, $A28)</f>
        <v>23</v>
      </c>
      <c r="DY28">
        <f>SUMIFS(DataRegularSeason20242025!$AA$3:$AA$1315,DataRegularSeason20242025!$B$3:$B$1315, "&lt;=" &amp; DY$1, DataRegularSeason20242025!$D$3:$D$1315, $A28)+SUMIFS(DataRegularSeason20242025!$AB$3:$AB$1315,DataRegularSeason20242025!$B$3:$B$1315, "&lt;=" &amp; DY$1, DataRegularSeason20242025!$E$3:$E$1315, $A28)</f>
        <v>23</v>
      </c>
      <c r="DZ28">
        <f>SUMIFS(DataRegularSeason20242025!$AA$3:$AA$1315,DataRegularSeason20242025!$B$3:$B$1315, "&lt;=" &amp; DZ$1, DataRegularSeason20242025!$D$3:$D$1315, $A28)+SUMIFS(DataRegularSeason20242025!$AB$3:$AB$1315,DataRegularSeason20242025!$B$3:$B$1315, "&lt;=" &amp; DZ$1, DataRegularSeason20242025!$E$3:$E$1315, $A28)</f>
        <v>23</v>
      </c>
      <c r="EA28">
        <f>SUMIFS(DataRegularSeason20242025!$AA$3:$AA$1315,DataRegularSeason20242025!$B$3:$B$1315, "&lt;=" &amp; EA$1, DataRegularSeason20242025!$D$3:$D$1315, $A28)+SUMIFS(DataRegularSeason20242025!$AB$3:$AB$1315,DataRegularSeason20242025!$B$3:$B$1315, "&lt;=" &amp; EA$1, DataRegularSeason20242025!$E$3:$E$1315, $A28)</f>
        <v>23</v>
      </c>
      <c r="EB28">
        <f>SUMIFS(DataRegularSeason20242025!$AA$3:$AA$1315,DataRegularSeason20242025!$B$3:$B$1315, "&lt;=" &amp; EB$1, DataRegularSeason20242025!$D$3:$D$1315, $A28)+SUMIFS(DataRegularSeason20242025!$AB$3:$AB$1315,DataRegularSeason20242025!$B$3:$B$1315, "&lt;=" &amp; EB$1, DataRegularSeason20242025!$E$3:$E$1315, $A28)</f>
        <v>23</v>
      </c>
      <c r="EC28">
        <f>SUMIFS(DataRegularSeason20242025!$AA$3:$AA$1315,DataRegularSeason20242025!$B$3:$B$1315, "&lt;=" &amp; EC$1, DataRegularSeason20242025!$D$3:$D$1315, $A28)+SUMIFS(DataRegularSeason20242025!$AB$3:$AB$1315,DataRegularSeason20242025!$B$3:$B$1315, "&lt;=" &amp; EC$1, DataRegularSeason20242025!$E$3:$E$1315, $A28)</f>
        <v>23</v>
      </c>
      <c r="ED28">
        <f>SUMIFS(DataRegularSeason20242025!$AA$3:$AA$1315,DataRegularSeason20242025!$B$3:$B$1315, "&lt;=" &amp; ED$1, DataRegularSeason20242025!$D$3:$D$1315, $A28)+SUMIFS(DataRegularSeason20242025!$AB$3:$AB$1315,DataRegularSeason20242025!$B$3:$B$1315, "&lt;=" &amp; ED$1, DataRegularSeason20242025!$E$3:$E$1315, $A28)</f>
        <v>23</v>
      </c>
      <c r="EE28">
        <f>SUMIFS(DataRegularSeason20242025!$AA$3:$AA$1315,DataRegularSeason20242025!$B$3:$B$1315, "&lt;=" &amp; EE$1, DataRegularSeason20242025!$D$3:$D$1315, $A28)+SUMIFS(DataRegularSeason20242025!$AB$3:$AB$1315,DataRegularSeason20242025!$B$3:$B$1315, "&lt;=" &amp; EE$1, DataRegularSeason20242025!$E$3:$E$1315, $A28)</f>
        <v>23</v>
      </c>
      <c r="EF28">
        <f>SUMIFS(DataRegularSeason20242025!$AA$3:$AA$1315,DataRegularSeason20242025!$B$3:$B$1315, "&lt;=" &amp; EF$1, DataRegularSeason20242025!$D$3:$D$1315, $A28)+SUMIFS(DataRegularSeason20242025!$AB$3:$AB$1315,DataRegularSeason20242025!$B$3:$B$1315, "&lt;=" &amp; EF$1, DataRegularSeason20242025!$E$3:$E$1315, $A28)</f>
        <v>23</v>
      </c>
      <c r="EG28">
        <f>SUMIFS(DataRegularSeason20242025!$AA$3:$AA$1315,DataRegularSeason20242025!$B$3:$B$1315, "&lt;=" &amp; EG$1, DataRegularSeason20242025!$D$3:$D$1315, $A28)+SUMIFS(DataRegularSeason20242025!$AB$3:$AB$1315,DataRegularSeason20242025!$B$3:$B$1315, "&lt;=" &amp; EG$1, DataRegularSeason20242025!$E$3:$E$1315, $A28)</f>
        <v>23</v>
      </c>
      <c r="EH28">
        <f>SUMIFS(DataRegularSeason20242025!$AA$3:$AA$1315,DataRegularSeason20242025!$B$3:$B$1315, "&lt;=" &amp; EH$1, DataRegularSeason20242025!$D$3:$D$1315, $A28)+SUMIFS(DataRegularSeason20242025!$AB$3:$AB$1315,DataRegularSeason20242025!$B$3:$B$1315, "&lt;=" &amp; EH$1, DataRegularSeason20242025!$E$3:$E$1315, $A28)</f>
        <v>23</v>
      </c>
      <c r="EI28">
        <f>SUMIFS(DataRegularSeason20242025!$AA$3:$AA$1315,DataRegularSeason20242025!$B$3:$B$1315, "&lt;=" &amp; EI$1, DataRegularSeason20242025!$D$3:$D$1315, $A28)+SUMIFS(DataRegularSeason20242025!$AB$3:$AB$1315,DataRegularSeason20242025!$B$3:$B$1315, "&lt;=" &amp; EI$1, DataRegularSeason20242025!$E$3:$E$1315, $A28)</f>
        <v>23</v>
      </c>
      <c r="EJ28">
        <f>SUMIFS(DataRegularSeason20242025!$AA$3:$AA$1315,DataRegularSeason20242025!$B$3:$B$1315, "&lt;=" &amp; EJ$1, DataRegularSeason20242025!$D$3:$D$1315, $A28)+SUMIFS(DataRegularSeason20242025!$AB$3:$AB$1315,DataRegularSeason20242025!$B$3:$B$1315, "&lt;=" &amp; EJ$1, DataRegularSeason20242025!$E$3:$E$1315, $A28)</f>
        <v>23</v>
      </c>
      <c r="EK28">
        <f>SUMIFS(DataRegularSeason20242025!$AA$3:$AA$1315,DataRegularSeason20242025!$B$3:$B$1315, "&lt;=" &amp; EK$1, DataRegularSeason20242025!$D$3:$D$1315, $A28)+SUMIFS(DataRegularSeason20242025!$AB$3:$AB$1315,DataRegularSeason20242025!$B$3:$B$1315, "&lt;=" &amp; EK$1, DataRegularSeason20242025!$E$3:$E$1315, $A28)</f>
        <v>23</v>
      </c>
      <c r="EL28">
        <f>SUMIFS(DataRegularSeason20242025!$AA$3:$AA$1315,DataRegularSeason20242025!$B$3:$B$1315, "&lt;=" &amp; EL$1, DataRegularSeason20242025!$D$3:$D$1315, $A28)+SUMIFS(DataRegularSeason20242025!$AB$3:$AB$1315,DataRegularSeason20242025!$B$3:$B$1315, "&lt;=" &amp; EL$1, DataRegularSeason20242025!$E$3:$E$1315, $A28)</f>
        <v>23</v>
      </c>
      <c r="EM28">
        <f>SUMIFS(DataRegularSeason20242025!$AA$3:$AA$1315,DataRegularSeason20242025!$B$3:$B$1315, "&lt;=" &amp; EM$1, DataRegularSeason20242025!$D$3:$D$1315, $A28)+SUMIFS(DataRegularSeason20242025!$AB$3:$AB$1315,DataRegularSeason20242025!$B$3:$B$1315, "&lt;=" &amp; EM$1, DataRegularSeason20242025!$E$3:$E$1315, $A28)</f>
        <v>23</v>
      </c>
      <c r="EN28">
        <f>SUMIFS(DataRegularSeason20242025!$AA$3:$AA$1315,DataRegularSeason20242025!$B$3:$B$1315, "&lt;=" &amp; EN$1, DataRegularSeason20242025!$D$3:$D$1315, $A28)+SUMIFS(DataRegularSeason20242025!$AB$3:$AB$1315,DataRegularSeason20242025!$B$3:$B$1315, "&lt;=" &amp; EN$1, DataRegularSeason20242025!$E$3:$E$1315, $A28)</f>
        <v>23</v>
      </c>
      <c r="EO28">
        <f>SUMIFS(DataRegularSeason20242025!$AA$3:$AA$1315,DataRegularSeason20242025!$B$3:$B$1315, "&lt;=" &amp; EO$1, DataRegularSeason20242025!$D$3:$D$1315, $A28)+SUMIFS(DataRegularSeason20242025!$AB$3:$AB$1315,DataRegularSeason20242025!$B$3:$B$1315, "&lt;=" &amp; EO$1, DataRegularSeason20242025!$E$3:$E$1315, $A28)</f>
        <v>23</v>
      </c>
      <c r="EP28">
        <f>SUMIFS(DataRegularSeason20242025!$AA$3:$AA$1315,DataRegularSeason20242025!$B$3:$B$1315, "&lt;=" &amp; EP$1, DataRegularSeason20242025!$D$3:$D$1315, $A28)+SUMIFS(DataRegularSeason20242025!$AB$3:$AB$1315,DataRegularSeason20242025!$B$3:$B$1315, "&lt;=" &amp; EP$1, DataRegularSeason20242025!$E$3:$E$1315, $A28)</f>
        <v>23</v>
      </c>
      <c r="EQ28">
        <f>SUMIFS(DataRegularSeason20242025!$AA$3:$AA$1315,DataRegularSeason20242025!$B$3:$B$1315, "&lt;=" &amp; EQ$1, DataRegularSeason20242025!$D$3:$D$1315, $A28)+SUMIFS(DataRegularSeason20242025!$AB$3:$AB$1315,DataRegularSeason20242025!$B$3:$B$1315, "&lt;=" &amp; EQ$1, DataRegularSeason20242025!$E$3:$E$1315, $A28)</f>
        <v>23</v>
      </c>
      <c r="ER28">
        <f>SUMIFS(DataRegularSeason20242025!$AA$3:$AA$1315,DataRegularSeason20242025!$B$3:$B$1315, "&lt;=" &amp; ER$1, DataRegularSeason20242025!$D$3:$D$1315, $A28)+SUMIFS(DataRegularSeason20242025!$AB$3:$AB$1315,DataRegularSeason20242025!$B$3:$B$1315, "&lt;=" &amp; ER$1, DataRegularSeason20242025!$E$3:$E$1315, $A28)</f>
        <v>23</v>
      </c>
      <c r="ES28">
        <f>SUMIFS(DataRegularSeason20242025!$AA$3:$AA$1315,DataRegularSeason20242025!$B$3:$B$1315, "&lt;=" &amp; ES$1, DataRegularSeason20242025!$D$3:$D$1315, $A28)+SUMIFS(DataRegularSeason20242025!$AB$3:$AB$1315,DataRegularSeason20242025!$B$3:$B$1315, "&lt;=" &amp; ES$1, DataRegularSeason20242025!$E$3:$E$1315, $A28)</f>
        <v>23</v>
      </c>
      <c r="ET28">
        <f>SUMIFS(DataRegularSeason20242025!$AA$3:$AA$1315,DataRegularSeason20242025!$B$3:$B$1315, "&lt;=" &amp; ET$1, DataRegularSeason20242025!$D$3:$D$1315, $A28)+SUMIFS(DataRegularSeason20242025!$AB$3:$AB$1315,DataRegularSeason20242025!$B$3:$B$1315, "&lt;=" &amp; ET$1, DataRegularSeason20242025!$E$3:$E$1315, $A28)</f>
        <v>23</v>
      </c>
      <c r="EU28">
        <f>SUMIFS(DataRegularSeason20242025!$AA$3:$AA$1315,DataRegularSeason20242025!$B$3:$B$1315, "&lt;=" &amp; EU$1, DataRegularSeason20242025!$D$3:$D$1315, $A28)+SUMIFS(DataRegularSeason20242025!$AB$3:$AB$1315,DataRegularSeason20242025!$B$3:$B$1315, "&lt;=" &amp; EU$1, DataRegularSeason20242025!$E$3:$E$1315, $A28)</f>
        <v>23</v>
      </c>
      <c r="EV28">
        <f>SUMIFS(DataRegularSeason20242025!$AA$3:$AA$1315,DataRegularSeason20242025!$B$3:$B$1315, "&lt;=" &amp; EV$1, DataRegularSeason20242025!$D$3:$D$1315, $A28)+SUMIFS(DataRegularSeason20242025!$AB$3:$AB$1315,DataRegularSeason20242025!$B$3:$B$1315, "&lt;=" &amp; EV$1, DataRegularSeason20242025!$E$3:$E$1315, $A28)</f>
        <v>23</v>
      </c>
      <c r="EW28">
        <f>SUMIFS(DataRegularSeason20242025!$AA$3:$AA$1315,DataRegularSeason20242025!$B$3:$B$1315, "&lt;=" &amp; EW$1, DataRegularSeason20242025!$D$3:$D$1315, $A28)+SUMIFS(DataRegularSeason20242025!$AB$3:$AB$1315,DataRegularSeason20242025!$B$3:$B$1315, "&lt;=" &amp; EW$1, DataRegularSeason20242025!$E$3:$E$1315, $A28)</f>
        <v>23</v>
      </c>
      <c r="EX28">
        <f>SUMIFS(DataRegularSeason20242025!$AA$3:$AA$1315,DataRegularSeason20242025!$B$3:$B$1315, "&lt;=" &amp; EX$1, DataRegularSeason20242025!$D$3:$D$1315, $A28)+SUMIFS(DataRegularSeason20242025!$AB$3:$AB$1315,DataRegularSeason20242025!$B$3:$B$1315, "&lt;=" &amp; EX$1, DataRegularSeason20242025!$E$3:$E$1315, $A28)</f>
        <v>23</v>
      </c>
      <c r="EY28">
        <f>SUMIFS(DataRegularSeason20242025!$AA$3:$AA$1315,DataRegularSeason20242025!$B$3:$B$1315, "&lt;=" &amp; EY$1, DataRegularSeason20242025!$D$3:$D$1315, $A28)+SUMIFS(DataRegularSeason20242025!$AB$3:$AB$1315,DataRegularSeason20242025!$B$3:$B$1315, "&lt;=" &amp; EY$1, DataRegularSeason20242025!$E$3:$E$1315, $A28)</f>
        <v>23</v>
      </c>
      <c r="EZ28">
        <f>SUMIFS(DataRegularSeason20242025!$AA$3:$AA$1315,DataRegularSeason20242025!$B$3:$B$1315, "&lt;=" &amp; EZ$1, DataRegularSeason20242025!$D$3:$D$1315, $A28)+SUMIFS(DataRegularSeason20242025!$AB$3:$AB$1315,DataRegularSeason20242025!$B$3:$B$1315, "&lt;=" &amp; EZ$1, DataRegularSeason20242025!$E$3:$E$1315, $A28)</f>
        <v>23</v>
      </c>
      <c r="FA28">
        <f>SUMIFS(DataRegularSeason20242025!$AA$3:$AA$1315,DataRegularSeason20242025!$B$3:$B$1315, "&lt;=" &amp; FA$1, DataRegularSeason20242025!$D$3:$D$1315, $A28)+SUMIFS(DataRegularSeason20242025!$AB$3:$AB$1315,DataRegularSeason20242025!$B$3:$B$1315, "&lt;=" &amp; FA$1, DataRegularSeason20242025!$E$3:$E$1315, $A28)</f>
        <v>23</v>
      </c>
      <c r="FB28">
        <f>SUMIFS(DataRegularSeason20242025!$AA$3:$AA$1315,DataRegularSeason20242025!$B$3:$B$1315, "&lt;=" &amp; FB$1, DataRegularSeason20242025!$D$3:$D$1315, $A28)+SUMIFS(DataRegularSeason20242025!$AB$3:$AB$1315,DataRegularSeason20242025!$B$3:$B$1315, "&lt;=" &amp; FB$1, DataRegularSeason20242025!$E$3:$E$1315, $A28)</f>
        <v>23</v>
      </c>
      <c r="FC28">
        <f>SUMIFS(DataRegularSeason20242025!$AA$3:$AA$1315,DataRegularSeason20242025!$B$3:$B$1315, "&lt;=" &amp; FC$1, DataRegularSeason20242025!$D$3:$D$1315, $A28)+SUMIFS(DataRegularSeason20242025!$AB$3:$AB$1315,DataRegularSeason20242025!$B$3:$B$1315, "&lt;=" &amp; FC$1, DataRegularSeason20242025!$E$3:$E$1315, $A28)</f>
        <v>23</v>
      </c>
      <c r="FD28">
        <f>SUMIFS(DataRegularSeason20242025!$AA$3:$AA$1315,DataRegularSeason20242025!$B$3:$B$1315, "&lt;=" &amp; FD$1, DataRegularSeason20242025!$D$3:$D$1315, $A28)+SUMIFS(DataRegularSeason20242025!$AB$3:$AB$1315,DataRegularSeason20242025!$B$3:$B$1315, "&lt;=" &amp; FD$1, DataRegularSeason20242025!$E$3:$E$1315, $A28)</f>
        <v>23</v>
      </c>
      <c r="FE28">
        <f>SUMIFS(DataRegularSeason20242025!$AA$3:$AA$1315,DataRegularSeason20242025!$B$3:$B$1315, "&lt;=" &amp; FE$1, DataRegularSeason20242025!$D$3:$D$1315, $A28)+SUMIFS(DataRegularSeason20242025!$AB$3:$AB$1315,DataRegularSeason20242025!$B$3:$B$1315, "&lt;=" &amp; FE$1, DataRegularSeason20242025!$E$3:$E$1315, $A28)</f>
        <v>23</v>
      </c>
      <c r="FF28">
        <f>SUMIFS(DataRegularSeason20242025!$AA$3:$AA$1315,DataRegularSeason20242025!$B$3:$B$1315, "&lt;=" &amp; FF$1, DataRegularSeason20242025!$D$3:$D$1315, $A28)+SUMIFS(DataRegularSeason20242025!$AB$3:$AB$1315,DataRegularSeason20242025!$B$3:$B$1315, "&lt;=" &amp; FF$1, DataRegularSeason20242025!$E$3:$E$1315, $A28)</f>
        <v>23</v>
      </c>
      <c r="FG28">
        <f>SUMIFS(DataRegularSeason20242025!$AA$3:$AA$1315,DataRegularSeason20242025!$B$3:$B$1315, "&lt;=" &amp; FG$1, DataRegularSeason20242025!$D$3:$D$1315, $A28)+SUMIFS(DataRegularSeason20242025!$AB$3:$AB$1315,DataRegularSeason20242025!$B$3:$B$1315, "&lt;=" &amp; FG$1, DataRegularSeason20242025!$E$3:$E$1315, $A28)</f>
        <v>23</v>
      </c>
      <c r="FH28">
        <f>SUMIFS(DataRegularSeason20242025!$AA$3:$AA$1315,DataRegularSeason20242025!$B$3:$B$1315, "&lt;=" &amp; FH$1, DataRegularSeason20242025!$D$3:$D$1315, $A28)+SUMIFS(DataRegularSeason20242025!$AB$3:$AB$1315,DataRegularSeason20242025!$B$3:$B$1315, "&lt;=" &amp; FH$1, DataRegularSeason20242025!$E$3:$E$1315, $A28)</f>
        <v>23</v>
      </c>
      <c r="FI28">
        <f>SUMIFS(DataRegularSeason20242025!$AA$3:$AA$1315,DataRegularSeason20242025!$B$3:$B$1315, "&lt;=" &amp; FI$1, DataRegularSeason20242025!$D$3:$D$1315, $A28)+SUMIFS(DataRegularSeason20242025!$AB$3:$AB$1315,DataRegularSeason20242025!$B$3:$B$1315, "&lt;=" &amp; FI$1, DataRegularSeason20242025!$E$3:$E$1315, $A28)</f>
        <v>23</v>
      </c>
      <c r="FJ28">
        <f>SUMIFS(DataRegularSeason20242025!$AA$3:$AA$1315,DataRegularSeason20242025!$B$3:$B$1315, "&lt;=" &amp; FJ$1, DataRegularSeason20242025!$D$3:$D$1315, $A28)+SUMIFS(DataRegularSeason20242025!$AB$3:$AB$1315,DataRegularSeason20242025!$B$3:$B$1315, "&lt;=" &amp; FJ$1, DataRegularSeason20242025!$E$3:$E$1315, $A28)</f>
        <v>23</v>
      </c>
      <c r="FK28">
        <f>SUMIFS(DataRegularSeason20242025!$AA$3:$AA$1315,DataRegularSeason20242025!$B$3:$B$1315, "&lt;=" &amp; FK$1, DataRegularSeason20242025!$D$3:$D$1315, $A28)+SUMIFS(DataRegularSeason20242025!$AB$3:$AB$1315,DataRegularSeason20242025!$B$3:$B$1315, "&lt;=" &amp; FK$1, DataRegularSeason20242025!$E$3:$E$1315, $A28)</f>
        <v>23</v>
      </c>
      <c r="FL28">
        <f>SUMIFS(DataRegularSeason20242025!$AA$3:$AA$1315,DataRegularSeason20242025!$B$3:$B$1315, "&lt;=" &amp; FL$1, DataRegularSeason20242025!$D$3:$D$1315, $A28)+SUMIFS(DataRegularSeason20242025!$AB$3:$AB$1315,DataRegularSeason20242025!$B$3:$B$1315, "&lt;=" &amp; FL$1, DataRegularSeason20242025!$E$3:$E$1315, $A28)</f>
        <v>23</v>
      </c>
      <c r="FM28">
        <f>SUMIFS(DataRegularSeason20242025!$AA$3:$AA$1315,DataRegularSeason20242025!$B$3:$B$1315, "&lt;=" &amp; FM$1, DataRegularSeason20242025!$D$3:$D$1315, $A28)+SUMIFS(DataRegularSeason20242025!$AB$3:$AB$1315,DataRegularSeason20242025!$B$3:$B$1315, "&lt;=" &amp; FM$1, DataRegularSeason20242025!$E$3:$E$1315, $A28)</f>
        <v>23</v>
      </c>
      <c r="FN28">
        <f>SUMIFS(DataRegularSeason20242025!$AA$3:$AA$1315,DataRegularSeason20242025!$B$3:$B$1315, "&lt;=" &amp; FN$1, DataRegularSeason20242025!$D$3:$D$1315, $A28)+SUMIFS(DataRegularSeason20242025!$AB$3:$AB$1315,DataRegularSeason20242025!$B$3:$B$1315, "&lt;=" &amp; FN$1, DataRegularSeason20242025!$E$3:$E$1315, $A28)</f>
        <v>23</v>
      </c>
      <c r="FO28">
        <f>SUMIFS(DataRegularSeason20242025!$AA$3:$AA$1315,DataRegularSeason20242025!$B$3:$B$1315, "&lt;=" &amp; FO$1, DataRegularSeason20242025!$D$3:$D$1315, $A28)+SUMIFS(DataRegularSeason20242025!$AB$3:$AB$1315,DataRegularSeason20242025!$B$3:$B$1315, "&lt;=" &amp; FO$1, DataRegularSeason20242025!$E$3:$E$1315, $A28)</f>
        <v>23</v>
      </c>
      <c r="FP28">
        <f>SUMIFS(DataRegularSeason20242025!$AA$3:$AA$1315,DataRegularSeason20242025!$B$3:$B$1315, "&lt;=" &amp; FP$1, DataRegularSeason20242025!$D$3:$D$1315, $A28)+SUMIFS(DataRegularSeason20242025!$AB$3:$AB$1315,DataRegularSeason20242025!$B$3:$B$1315, "&lt;=" &amp; FP$1, DataRegularSeason20242025!$E$3:$E$1315, $A28)</f>
        <v>23</v>
      </c>
      <c r="FQ28">
        <f>SUMIFS(DataRegularSeason20242025!$AA$3:$AA$1315,DataRegularSeason20242025!$B$3:$B$1315, "&lt;=" &amp; FQ$1, DataRegularSeason20242025!$D$3:$D$1315, $A28)+SUMIFS(DataRegularSeason20242025!$AB$3:$AB$1315,DataRegularSeason20242025!$B$3:$B$1315, "&lt;=" &amp; FQ$1, DataRegularSeason20242025!$E$3:$E$1315, $A28)</f>
        <v>23</v>
      </c>
      <c r="FR28">
        <f>SUMIFS(DataRegularSeason20242025!$AA$3:$AA$1315,DataRegularSeason20242025!$B$3:$B$1315, "&lt;=" &amp; FR$1, DataRegularSeason20242025!$D$3:$D$1315, $A28)+SUMIFS(DataRegularSeason20242025!$AB$3:$AB$1315,DataRegularSeason20242025!$B$3:$B$1315, "&lt;=" &amp; FR$1, DataRegularSeason20242025!$E$3:$E$1315, $A28)</f>
        <v>23</v>
      </c>
      <c r="FS28">
        <f>SUMIFS(DataRegularSeason20242025!$AA$3:$AA$1315,DataRegularSeason20242025!$B$3:$B$1315, "&lt;=" &amp; FS$1, DataRegularSeason20242025!$D$3:$D$1315, $A28)+SUMIFS(DataRegularSeason20242025!$AB$3:$AB$1315,DataRegularSeason20242025!$B$3:$B$1315, "&lt;=" &amp; FS$1, DataRegularSeason20242025!$E$3:$E$1315, $A28)</f>
        <v>23</v>
      </c>
      <c r="FT28">
        <f>SUMIFS(DataRegularSeason20242025!$AA$3:$AA$1315,DataRegularSeason20242025!$B$3:$B$1315, "&lt;=" &amp; FT$1, DataRegularSeason20242025!$D$3:$D$1315, $A28)+SUMIFS(DataRegularSeason20242025!$AB$3:$AB$1315,DataRegularSeason20242025!$B$3:$B$1315, "&lt;=" &amp; FT$1, DataRegularSeason20242025!$E$3:$E$1315, $A28)</f>
        <v>23</v>
      </c>
      <c r="FU28">
        <f>SUMIFS(DataRegularSeason20242025!$AA$3:$AA$1315,DataRegularSeason20242025!$B$3:$B$1315, "&lt;=" &amp; FU$1, DataRegularSeason20242025!$D$3:$D$1315, $A28)+SUMIFS(DataRegularSeason20242025!$AB$3:$AB$1315,DataRegularSeason20242025!$B$3:$B$1315, "&lt;=" &amp; FU$1, DataRegularSeason20242025!$E$3:$E$1315, $A28)</f>
        <v>23</v>
      </c>
      <c r="FV28">
        <f>SUMIFS(DataRegularSeason20242025!$AA$3:$AA$1315,DataRegularSeason20242025!$B$3:$B$1315, "&lt;=" &amp; FV$1, DataRegularSeason20242025!$D$3:$D$1315, $A28)+SUMIFS(DataRegularSeason20242025!$AB$3:$AB$1315,DataRegularSeason20242025!$B$3:$B$1315, "&lt;=" &amp; FV$1, DataRegularSeason20242025!$E$3:$E$1315, $A28)</f>
        <v>23</v>
      </c>
      <c r="FW28">
        <f>SUMIFS(DataRegularSeason20242025!$AA$3:$AA$1315,DataRegularSeason20242025!$B$3:$B$1315, "&lt;=" &amp; FW$1, DataRegularSeason20242025!$D$3:$D$1315, $A28)+SUMIFS(DataRegularSeason20242025!$AB$3:$AB$1315,DataRegularSeason20242025!$B$3:$B$1315, "&lt;=" &amp; FW$1, DataRegularSeason20242025!$E$3:$E$1315, $A28)</f>
        <v>23</v>
      </c>
      <c r="FX28">
        <f>SUMIFS(DataRegularSeason20242025!$AA$3:$AA$1315,DataRegularSeason20242025!$B$3:$B$1315, "&lt;=" &amp; FX$1, DataRegularSeason20242025!$D$3:$D$1315, $A28)+SUMIFS(DataRegularSeason20242025!$AB$3:$AB$1315,DataRegularSeason20242025!$B$3:$B$1315, "&lt;=" &amp; FX$1, DataRegularSeason20242025!$E$3:$E$1315, $A28)</f>
        <v>23</v>
      </c>
      <c r="FY28">
        <f>SUMIFS(DataRegularSeason20242025!$AA$3:$AA$1315,DataRegularSeason20242025!$B$3:$B$1315, "&lt;=" &amp; FY$1, DataRegularSeason20242025!$D$3:$D$1315, $A28)+SUMIFS(DataRegularSeason20242025!$AB$3:$AB$1315,DataRegularSeason20242025!$B$3:$B$1315, "&lt;=" &amp; FY$1, DataRegularSeason20242025!$E$3:$E$1315, $A28)</f>
        <v>23</v>
      </c>
      <c r="FZ28">
        <f>SUMIFS(DataRegularSeason20242025!$AA$3:$AA$1315,DataRegularSeason20242025!$B$3:$B$1315, "&lt;=" &amp; FZ$1, DataRegularSeason20242025!$D$3:$D$1315, $A28)+SUMIFS(DataRegularSeason20242025!$AB$3:$AB$1315,DataRegularSeason20242025!$B$3:$B$1315, "&lt;=" &amp; FZ$1, DataRegularSeason20242025!$E$3:$E$1315, $A28)</f>
        <v>23</v>
      </c>
      <c r="GA28">
        <f>SUMIFS(DataRegularSeason20242025!$AA$3:$AA$1315,DataRegularSeason20242025!$B$3:$B$1315, "&lt;=" &amp; GA$1, DataRegularSeason20242025!$D$3:$D$1315, $A28)+SUMIFS(DataRegularSeason20242025!$AB$3:$AB$1315,DataRegularSeason20242025!$B$3:$B$1315, "&lt;=" &amp; GA$1, DataRegularSeason20242025!$E$3:$E$1315, $A28)</f>
        <v>23</v>
      </c>
      <c r="GB28">
        <f>SUMIFS(DataRegularSeason20242025!$AA$3:$AA$1315,DataRegularSeason20242025!$B$3:$B$1315, "&lt;=" &amp; GB$1, DataRegularSeason20242025!$D$3:$D$1315, $A28)+SUMIFS(DataRegularSeason20242025!$AB$3:$AB$1315,DataRegularSeason20242025!$B$3:$B$1315, "&lt;=" &amp; GB$1, DataRegularSeason20242025!$E$3:$E$1315, $A28)</f>
        <v>23</v>
      </c>
      <c r="GC28">
        <f>SUMIFS(DataRegularSeason20242025!$AA$3:$AA$1315,DataRegularSeason20242025!$B$3:$B$1315, "&lt;=" &amp; GC$1, DataRegularSeason20242025!$D$3:$D$1315, $A28)+SUMIFS(DataRegularSeason20242025!$AB$3:$AB$1315,DataRegularSeason20242025!$B$3:$B$1315, "&lt;=" &amp; GC$1, DataRegularSeason20242025!$E$3:$E$1315, $A28)</f>
        <v>23</v>
      </c>
      <c r="GD28">
        <f>SUMIFS(DataRegularSeason20242025!$AA$3:$AA$1315,DataRegularSeason20242025!$B$3:$B$1315, "&lt;=" &amp; GD$1, DataRegularSeason20242025!$D$3:$D$1315, $A28)+SUMIFS(DataRegularSeason20242025!$AB$3:$AB$1315,DataRegularSeason20242025!$B$3:$B$1315, "&lt;=" &amp; GD$1, DataRegularSeason20242025!$E$3:$E$1315, $A28)</f>
        <v>23</v>
      </c>
      <c r="GE28">
        <f>SUMIFS(DataRegularSeason20242025!$AA$3:$AA$1315,DataRegularSeason20242025!$B$3:$B$1315, "&lt;=" &amp; GE$1, DataRegularSeason20242025!$D$3:$D$1315, $A28)+SUMIFS(DataRegularSeason20242025!$AB$3:$AB$1315,DataRegularSeason20242025!$B$3:$B$1315, "&lt;=" &amp; GE$1, DataRegularSeason20242025!$E$3:$E$1315, $A28)</f>
        <v>23</v>
      </c>
      <c r="GF28">
        <f>SUMIFS(DataRegularSeason20242025!$AA$3:$AA$1315,DataRegularSeason20242025!$B$3:$B$1315, "&lt;=" &amp; GF$1, DataRegularSeason20242025!$D$3:$D$1315, $A28)+SUMIFS(DataRegularSeason20242025!$AB$3:$AB$1315,DataRegularSeason20242025!$B$3:$B$1315, "&lt;=" &amp; GF$1, DataRegularSeason20242025!$E$3:$E$1315, $A28)</f>
        <v>23</v>
      </c>
      <c r="GG28">
        <f>SUMIFS(DataRegularSeason20242025!$AA$3:$AA$1315,DataRegularSeason20242025!$B$3:$B$1315, "&lt;=" &amp; GG$1, DataRegularSeason20242025!$D$3:$D$1315, $A28)+SUMIFS(DataRegularSeason20242025!$AB$3:$AB$1315,DataRegularSeason20242025!$B$3:$B$1315, "&lt;=" &amp; GG$1, DataRegularSeason20242025!$E$3:$E$1315, $A28)</f>
        <v>23</v>
      </c>
      <c r="GH28">
        <f>SUMIFS(DataRegularSeason20242025!$AA$3:$AA$1315,DataRegularSeason20242025!$B$3:$B$1315, "&lt;=" &amp; GH$1, DataRegularSeason20242025!$D$3:$D$1315, $A28)+SUMIFS(DataRegularSeason20242025!$AB$3:$AB$1315,DataRegularSeason20242025!$B$3:$B$1315, "&lt;=" &amp; GH$1, DataRegularSeason20242025!$E$3:$E$1315, $A28)</f>
        <v>23</v>
      </c>
      <c r="GI28">
        <f>SUMIFS(DataRegularSeason20242025!$AA$3:$AA$1315,DataRegularSeason20242025!$B$3:$B$1315, "&lt;=" &amp; GI$1, DataRegularSeason20242025!$D$3:$D$1315, $A28)+SUMIFS(DataRegularSeason20242025!$AB$3:$AB$1315,DataRegularSeason20242025!$B$3:$B$1315, "&lt;=" &amp; GI$1, DataRegularSeason20242025!$E$3:$E$1315, $A28)</f>
        <v>23</v>
      </c>
      <c r="GJ28">
        <f>SUMIFS(DataRegularSeason20242025!$AA$3:$AA$1315,DataRegularSeason20242025!$B$3:$B$1315, "&lt;=" &amp; GJ$1, DataRegularSeason20242025!$D$3:$D$1315, $A28)+SUMIFS(DataRegularSeason20242025!$AB$3:$AB$1315,DataRegularSeason20242025!$B$3:$B$1315, "&lt;=" &amp; GJ$1, DataRegularSeason20242025!$E$3:$E$1315, $A28)</f>
        <v>23</v>
      </c>
      <c r="GK28">
        <f>SUMIFS(DataRegularSeason20242025!$AA$3:$AA$1315,DataRegularSeason20242025!$B$3:$B$1315, "&lt;=" &amp; GK$1, DataRegularSeason20242025!$D$3:$D$1315, $A28)+SUMIFS(DataRegularSeason20242025!$AB$3:$AB$1315,DataRegularSeason20242025!$B$3:$B$1315, "&lt;=" &amp; GK$1, DataRegularSeason20242025!$E$3:$E$1315, $A28)</f>
        <v>23</v>
      </c>
      <c r="GL28">
        <f>SUMIFS(DataRegularSeason20242025!$AA$3:$AA$1315,DataRegularSeason20242025!$B$3:$B$1315, "&lt;=" &amp; GL$1, DataRegularSeason20242025!$D$3:$D$1315, $A28)+SUMIFS(DataRegularSeason20242025!$AB$3:$AB$1315,DataRegularSeason20242025!$B$3:$B$1315, "&lt;=" &amp; GL$1, DataRegularSeason20242025!$E$3:$E$1315, $A28)</f>
        <v>23</v>
      </c>
      <c r="GM28">
        <f>SUMIFS(DataRegularSeason20242025!$AA$3:$AA$1315,DataRegularSeason20242025!$B$3:$B$1315, "&lt;=" &amp; GM$1, DataRegularSeason20242025!$D$3:$D$1315, $A28)+SUMIFS(DataRegularSeason20242025!$AB$3:$AB$1315,DataRegularSeason20242025!$B$3:$B$1315, "&lt;=" &amp; GM$1, DataRegularSeason20242025!$E$3:$E$1315, $A28)</f>
        <v>23</v>
      </c>
      <c r="GN28">
        <f>SUMIFS(DataRegularSeason20242025!$AA$3:$AA$1315,DataRegularSeason20242025!$B$3:$B$1315, "&lt;=" &amp; GN$1, DataRegularSeason20242025!$D$3:$D$1315, $A28)+SUMIFS(DataRegularSeason20242025!$AB$3:$AB$1315,DataRegularSeason20242025!$B$3:$B$1315, "&lt;=" &amp; GN$1, DataRegularSeason20242025!$E$3:$E$1315, $A28)</f>
        <v>23</v>
      </c>
      <c r="GO28">
        <f>SUMIFS(DataRegularSeason20242025!$AA$3:$AA$1315,DataRegularSeason20242025!$B$3:$B$1315, "&lt;=" &amp; GO$1, DataRegularSeason20242025!$D$3:$D$1315, $A28)+SUMIFS(DataRegularSeason20242025!$AB$3:$AB$1315,DataRegularSeason20242025!$B$3:$B$1315, "&lt;=" &amp; GO$1, DataRegularSeason20242025!$E$3:$E$1315, $A28)</f>
        <v>23</v>
      </c>
      <c r="GP28">
        <f>SUMIFS(DataRegularSeason20242025!$AA$3:$AA$1315,DataRegularSeason20242025!$B$3:$B$1315, "&lt;=" &amp; GP$1, DataRegularSeason20242025!$D$3:$D$1315, $A28)+SUMIFS(DataRegularSeason20242025!$AB$3:$AB$1315,DataRegularSeason20242025!$B$3:$B$1315, "&lt;=" &amp; GP$1, DataRegularSeason20242025!$E$3:$E$1315, $A28)</f>
        <v>23</v>
      </c>
      <c r="GQ28">
        <f>SUMIFS(DataRegularSeason20242025!$AA$3:$AA$1315,DataRegularSeason20242025!$B$3:$B$1315, "&lt;=" &amp; GQ$1, DataRegularSeason20242025!$D$3:$D$1315, $A28)+SUMIFS(DataRegularSeason20242025!$AB$3:$AB$1315,DataRegularSeason20242025!$B$3:$B$1315, "&lt;=" &amp; GQ$1, DataRegularSeason20242025!$E$3:$E$1315, $A28)</f>
        <v>23</v>
      </c>
      <c r="GR28">
        <f>SUMIFS(DataRegularSeason20242025!$AA$3:$AA$1315,DataRegularSeason20242025!$B$3:$B$1315, "&lt;=" &amp; GR$1, DataRegularSeason20242025!$D$3:$D$1315, $A28)+SUMIFS(DataRegularSeason20242025!$AB$3:$AB$1315,DataRegularSeason20242025!$B$3:$B$1315, "&lt;=" &amp; GR$1, DataRegularSeason20242025!$E$3:$E$1315, $A28)</f>
        <v>23</v>
      </c>
      <c r="GS28">
        <f>SUMIFS(DataRegularSeason20242025!$AA$3:$AA$1315,DataRegularSeason20242025!$B$3:$B$1315, "&lt;=" &amp; GS$1, DataRegularSeason20242025!$D$3:$D$1315, $A28)+SUMIFS(DataRegularSeason20242025!$AB$3:$AB$1315,DataRegularSeason20242025!$B$3:$B$1315, "&lt;=" &amp; GS$1, DataRegularSeason20242025!$E$3:$E$1315, $A28)</f>
        <v>23</v>
      </c>
      <c r="GT28">
        <f>SUMIFS(DataRegularSeason20242025!$AA$3:$AA$1315,DataRegularSeason20242025!$B$3:$B$1315, "&lt;=" &amp; GT$1, DataRegularSeason20242025!$D$3:$D$1315, $A28)+SUMIFS(DataRegularSeason20242025!$AB$3:$AB$1315,DataRegularSeason20242025!$B$3:$B$1315, "&lt;=" &amp; GT$1, DataRegularSeason20242025!$E$3:$E$1315, $A28)</f>
        <v>23</v>
      </c>
      <c r="GU28">
        <f>SUMIFS(DataRegularSeason20242025!$AA$3:$AA$1315,DataRegularSeason20242025!$B$3:$B$1315, "&lt;=" &amp; GU$1, DataRegularSeason20242025!$D$3:$D$1315, $A28)+SUMIFS(DataRegularSeason20242025!$AB$3:$AB$1315,DataRegularSeason20242025!$B$3:$B$1315, "&lt;=" &amp; GU$1, DataRegularSeason20242025!$E$3:$E$1315, $A28)</f>
        <v>23</v>
      </c>
    </row>
    <row r="29" spans="1:203" x14ac:dyDescent="0.25">
      <c r="A29" t="s">
        <v>23</v>
      </c>
      <c r="B29" t="s">
        <v>97</v>
      </c>
      <c r="C29" t="s">
        <v>100</v>
      </c>
      <c r="D29">
        <f>SUMIFS(DataRegularSeason20242025!$AA$3:$AA$1315,DataRegularSeason20242025!$B$3:$B$1315, "&lt;=" &amp; D$1, DataRegularSeason20242025!$D$3:$D$1315, $A29)+SUMIFS(DataRegularSeason20242025!$AB$3:$AB$1315,DataRegularSeason20242025!$B$3:$B$1315, "&lt;=" &amp; D$1, DataRegularSeason20242025!$E$3:$E$1315, $A29)</f>
        <v>0</v>
      </c>
      <c r="E29">
        <f>SUMIFS(DataRegularSeason20242025!$AA$3:$AA$1315,DataRegularSeason20242025!$B$3:$B$1315, "&lt;=" &amp; E$1, DataRegularSeason20242025!$D$3:$D$1315, $A29)+SUMIFS(DataRegularSeason20242025!$AB$3:$AB$1315,DataRegularSeason20242025!$B$3:$B$1315, "&lt;=" &amp; E$1, DataRegularSeason20242025!$E$3:$E$1315, $A29)</f>
        <v>0</v>
      </c>
      <c r="F29">
        <f>SUMIFS(DataRegularSeason20242025!$AA$3:$AA$1315,DataRegularSeason20242025!$B$3:$B$1315, "&lt;=" &amp; F$1, DataRegularSeason20242025!$D$3:$D$1315, $A29)+SUMIFS(DataRegularSeason20242025!$AB$3:$AB$1315,DataRegularSeason20242025!$B$3:$B$1315, "&lt;=" &amp; F$1, DataRegularSeason20242025!$E$3:$E$1315, $A29)</f>
        <v>0</v>
      </c>
      <c r="G29">
        <f>SUMIFS(DataRegularSeason20242025!$AA$3:$AA$1315,DataRegularSeason20242025!$B$3:$B$1315, "&lt;=" &amp; G$1, DataRegularSeason20242025!$D$3:$D$1315, $A29)+SUMIFS(DataRegularSeason20242025!$AB$3:$AB$1315,DataRegularSeason20242025!$B$3:$B$1315, "&lt;=" &amp; G$1, DataRegularSeason20242025!$E$3:$E$1315, $A29)</f>
        <v>0</v>
      </c>
      <c r="H29">
        <f>SUMIFS(DataRegularSeason20242025!$AA$3:$AA$1315,DataRegularSeason20242025!$B$3:$B$1315, "&lt;=" &amp; H$1, DataRegularSeason20242025!$D$3:$D$1315, $A29)+SUMIFS(DataRegularSeason20242025!$AB$3:$AB$1315,DataRegularSeason20242025!$B$3:$B$1315, "&lt;=" &amp; H$1, DataRegularSeason20242025!$E$3:$E$1315, $A29)</f>
        <v>0</v>
      </c>
      <c r="I29">
        <f>SUMIFS(DataRegularSeason20242025!$AA$3:$AA$1315,DataRegularSeason20242025!$B$3:$B$1315, "&lt;=" &amp; I$1, DataRegularSeason20242025!$D$3:$D$1315, $A29)+SUMIFS(DataRegularSeason20242025!$AB$3:$AB$1315,DataRegularSeason20242025!$B$3:$B$1315, "&lt;=" &amp; I$1, DataRegularSeason20242025!$E$3:$E$1315, $A29)</f>
        <v>0</v>
      </c>
      <c r="J29">
        <f>SUMIFS(DataRegularSeason20242025!$AA$3:$AA$1315,DataRegularSeason20242025!$B$3:$B$1315, "&lt;=" &amp; J$1, DataRegularSeason20242025!$D$3:$D$1315, $A29)+SUMIFS(DataRegularSeason20242025!$AB$3:$AB$1315,DataRegularSeason20242025!$B$3:$B$1315, "&lt;=" &amp; J$1, DataRegularSeason20242025!$E$3:$E$1315, $A29)</f>
        <v>0</v>
      </c>
      <c r="K29">
        <f>SUMIFS(DataRegularSeason20242025!$AA$3:$AA$1315,DataRegularSeason20242025!$B$3:$B$1315, "&lt;=" &amp; K$1, DataRegularSeason20242025!$D$3:$D$1315, $A29)+SUMIFS(DataRegularSeason20242025!$AB$3:$AB$1315,DataRegularSeason20242025!$B$3:$B$1315, "&lt;=" &amp; K$1, DataRegularSeason20242025!$E$3:$E$1315, $A29)</f>
        <v>0</v>
      </c>
      <c r="L29">
        <f>SUMIFS(DataRegularSeason20242025!$AA$3:$AA$1315,DataRegularSeason20242025!$B$3:$B$1315, "&lt;=" &amp; L$1, DataRegularSeason20242025!$D$3:$D$1315, $A29)+SUMIFS(DataRegularSeason20242025!$AB$3:$AB$1315,DataRegularSeason20242025!$B$3:$B$1315, "&lt;=" &amp; L$1, DataRegularSeason20242025!$E$3:$E$1315, $A29)</f>
        <v>0</v>
      </c>
      <c r="M29">
        <f>SUMIFS(DataRegularSeason20242025!$AA$3:$AA$1315,DataRegularSeason20242025!$B$3:$B$1315, "&lt;=" &amp; M$1, DataRegularSeason20242025!$D$3:$D$1315, $A29)+SUMIFS(DataRegularSeason20242025!$AB$3:$AB$1315,DataRegularSeason20242025!$B$3:$B$1315, "&lt;=" &amp; M$1, DataRegularSeason20242025!$E$3:$E$1315, $A29)</f>
        <v>0</v>
      </c>
      <c r="N29">
        <f>SUMIFS(DataRegularSeason20242025!$AA$3:$AA$1315,DataRegularSeason20242025!$B$3:$B$1315, "&lt;=" &amp; N$1, DataRegularSeason20242025!$D$3:$D$1315, $A29)+SUMIFS(DataRegularSeason20242025!$AB$3:$AB$1315,DataRegularSeason20242025!$B$3:$B$1315, "&lt;=" &amp; N$1, DataRegularSeason20242025!$E$3:$E$1315, $A29)</f>
        <v>0</v>
      </c>
      <c r="O29">
        <f>SUMIFS(DataRegularSeason20242025!$AA$3:$AA$1315,DataRegularSeason20242025!$B$3:$B$1315, "&lt;=" &amp; O$1, DataRegularSeason20242025!$D$3:$D$1315, $A29)+SUMIFS(DataRegularSeason20242025!$AB$3:$AB$1315,DataRegularSeason20242025!$B$3:$B$1315, "&lt;=" &amp; O$1, DataRegularSeason20242025!$E$3:$E$1315, $A29)</f>
        <v>0</v>
      </c>
      <c r="P29">
        <f>SUMIFS(DataRegularSeason20242025!$AA$3:$AA$1315,DataRegularSeason20242025!$B$3:$B$1315, "&lt;=" &amp; P$1, DataRegularSeason20242025!$D$3:$D$1315, $A29)+SUMIFS(DataRegularSeason20242025!$AB$3:$AB$1315,DataRegularSeason20242025!$B$3:$B$1315, "&lt;=" &amp; P$1, DataRegularSeason20242025!$E$3:$E$1315, $A29)</f>
        <v>2</v>
      </c>
      <c r="Q29">
        <f>SUMIFS(DataRegularSeason20242025!$AA$3:$AA$1315,DataRegularSeason20242025!$B$3:$B$1315, "&lt;=" &amp; Q$1, DataRegularSeason20242025!$D$3:$D$1315, $A29)+SUMIFS(DataRegularSeason20242025!$AB$3:$AB$1315,DataRegularSeason20242025!$B$3:$B$1315, "&lt;=" &amp; Q$1, DataRegularSeason20242025!$E$3:$E$1315, $A29)</f>
        <v>2</v>
      </c>
      <c r="R29">
        <f>SUMIFS(DataRegularSeason20242025!$AA$3:$AA$1315,DataRegularSeason20242025!$B$3:$B$1315, "&lt;=" &amp; R$1, DataRegularSeason20242025!$D$3:$D$1315, $A29)+SUMIFS(DataRegularSeason20242025!$AB$3:$AB$1315,DataRegularSeason20242025!$B$3:$B$1315, "&lt;=" &amp; R$1, DataRegularSeason20242025!$E$3:$E$1315, $A29)</f>
        <v>4</v>
      </c>
      <c r="S29">
        <f>SUMIFS(DataRegularSeason20242025!$AA$3:$AA$1315,DataRegularSeason20242025!$B$3:$B$1315, "&lt;=" &amp; S$1, DataRegularSeason20242025!$D$3:$D$1315, $A29)+SUMIFS(DataRegularSeason20242025!$AB$3:$AB$1315,DataRegularSeason20242025!$B$3:$B$1315, "&lt;=" &amp; S$1, DataRegularSeason20242025!$E$3:$E$1315, $A29)</f>
        <v>4</v>
      </c>
      <c r="T29">
        <f>SUMIFS(DataRegularSeason20242025!$AA$3:$AA$1315,DataRegularSeason20242025!$B$3:$B$1315, "&lt;=" &amp; T$1, DataRegularSeason20242025!$D$3:$D$1315, $A29)+SUMIFS(DataRegularSeason20242025!$AB$3:$AB$1315,DataRegularSeason20242025!$B$3:$B$1315, "&lt;=" &amp; T$1, DataRegularSeason20242025!$E$3:$E$1315, $A29)</f>
        <v>4</v>
      </c>
      <c r="U29">
        <f>SUMIFS(DataRegularSeason20242025!$AA$3:$AA$1315,DataRegularSeason20242025!$B$3:$B$1315, "&lt;=" &amp; U$1, DataRegularSeason20242025!$D$3:$D$1315, $A29)+SUMIFS(DataRegularSeason20242025!$AB$3:$AB$1315,DataRegularSeason20242025!$B$3:$B$1315, "&lt;=" &amp; U$1, DataRegularSeason20242025!$E$3:$E$1315, $A29)</f>
        <v>4</v>
      </c>
      <c r="V29">
        <f>SUMIFS(DataRegularSeason20242025!$AA$3:$AA$1315,DataRegularSeason20242025!$B$3:$B$1315, "&lt;=" &amp; V$1, DataRegularSeason20242025!$D$3:$D$1315, $A29)+SUMIFS(DataRegularSeason20242025!$AB$3:$AB$1315,DataRegularSeason20242025!$B$3:$B$1315, "&lt;=" &amp; V$1, DataRegularSeason20242025!$E$3:$E$1315, $A29)</f>
        <v>4</v>
      </c>
      <c r="W29">
        <f>SUMIFS(DataRegularSeason20242025!$AA$3:$AA$1315,DataRegularSeason20242025!$B$3:$B$1315, "&lt;=" &amp; W$1, DataRegularSeason20242025!$D$3:$D$1315, $A29)+SUMIFS(DataRegularSeason20242025!$AB$3:$AB$1315,DataRegularSeason20242025!$B$3:$B$1315, "&lt;=" &amp; W$1, DataRegularSeason20242025!$E$3:$E$1315, $A29)</f>
        <v>5</v>
      </c>
      <c r="X29">
        <f>SUMIFS(DataRegularSeason20242025!$AA$3:$AA$1315,DataRegularSeason20242025!$B$3:$B$1315, "&lt;=" &amp; X$1, DataRegularSeason20242025!$D$3:$D$1315, $A29)+SUMIFS(DataRegularSeason20242025!$AB$3:$AB$1315,DataRegularSeason20242025!$B$3:$B$1315, "&lt;=" &amp; X$1, DataRegularSeason20242025!$E$3:$E$1315, $A29)</f>
        <v>5</v>
      </c>
      <c r="Y29">
        <f>SUMIFS(DataRegularSeason20242025!$AA$3:$AA$1315,DataRegularSeason20242025!$B$3:$B$1315, "&lt;=" &amp; Y$1, DataRegularSeason20242025!$D$3:$D$1315, $A29)+SUMIFS(DataRegularSeason20242025!$AB$3:$AB$1315,DataRegularSeason20242025!$B$3:$B$1315, "&lt;=" &amp; Y$1, DataRegularSeason20242025!$E$3:$E$1315, $A29)</f>
        <v>5</v>
      </c>
      <c r="Z29">
        <f>SUMIFS(DataRegularSeason20242025!$AA$3:$AA$1315,DataRegularSeason20242025!$B$3:$B$1315, "&lt;=" &amp; Z$1, DataRegularSeason20242025!$D$3:$D$1315, $A29)+SUMIFS(DataRegularSeason20242025!$AB$3:$AB$1315,DataRegularSeason20242025!$B$3:$B$1315, "&lt;=" &amp; Z$1, DataRegularSeason20242025!$E$3:$E$1315, $A29)</f>
        <v>7</v>
      </c>
      <c r="AA29">
        <f>SUMIFS(DataRegularSeason20242025!$AA$3:$AA$1315,DataRegularSeason20242025!$B$3:$B$1315, "&lt;=" &amp; AA$1, DataRegularSeason20242025!$D$3:$D$1315, $A29)+SUMIFS(DataRegularSeason20242025!$AB$3:$AB$1315,DataRegularSeason20242025!$B$3:$B$1315, "&lt;=" &amp; AA$1, DataRegularSeason20242025!$E$3:$E$1315, $A29)</f>
        <v>7</v>
      </c>
      <c r="AB29">
        <f>SUMIFS(DataRegularSeason20242025!$AA$3:$AA$1315,DataRegularSeason20242025!$B$3:$B$1315, "&lt;=" &amp; AB$1, DataRegularSeason20242025!$D$3:$D$1315, $A29)+SUMIFS(DataRegularSeason20242025!$AB$3:$AB$1315,DataRegularSeason20242025!$B$3:$B$1315, "&lt;=" &amp; AB$1, DataRegularSeason20242025!$E$3:$E$1315, $A29)</f>
        <v>9</v>
      </c>
      <c r="AC29">
        <f>SUMIFS(DataRegularSeason20242025!$AA$3:$AA$1315,DataRegularSeason20242025!$B$3:$B$1315, "&lt;=" &amp; AC$1, DataRegularSeason20242025!$D$3:$D$1315, $A29)+SUMIFS(DataRegularSeason20242025!$AB$3:$AB$1315,DataRegularSeason20242025!$B$3:$B$1315, "&lt;=" &amp; AC$1, DataRegularSeason20242025!$E$3:$E$1315, $A29)</f>
        <v>9</v>
      </c>
      <c r="AD29">
        <f>SUMIFS(DataRegularSeason20242025!$AA$3:$AA$1315,DataRegularSeason20242025!$B$3:$B$1315, "&lt;=" &amp; AD$1, DataRegularSeason20242025!$D$3:$D$1315, $A29)+SUMIFS(DataRegularSeason20242025!$AB$3:$AB$1315,DataRegularSeason20242025!$B$3:$B$1315, "&lt;=" &amp; AD$1, DataRegularSeason20242025!$E$3:$E$1315, $A29)</f>
        <v>9</v>
      </c>
      <c r="AE29">
        <f>SUMIFS(DataRegularSeason20242025!$AA$3:$AA$1315,DataRegularSeason20242025!$B$3:$B$1315, "&lt;=" &amp; AE$1, DataRegularSeason20242025!$D$3:$D$1315, $A29)+SUMIFS(DataRegularSeason20242025!$AB$3:$AB$1315,DataRegularSeason20242025!$B$3:$B$1315, "&lt;=" &amp; AE$1, DataRegularSeason20242025!$E$3:$E$1315, $A29)</f>
        <v>9</v>
      </c>
      <c r="AF29">
        <f>SUMIFS(DataRegularSeason20242025!$AA$3:$AA$1315,DataRegularSeason20242025!$B$3:$B$1315, "&lt;=" &amp; AF$1, DataRegularSeason20242025!$D$3:$D$1315, $A29)+SUMIFS(DataRegularSeason20242025!$AB$3:$AB$1315,DataRegularSeason20242025!$B$3:$B$1315, "&lt;=" &amp; AF$1, DataRegularSeason20242025!$E$3:$E$1315, $A29)</f>
        <v>11</v>
      </c>
      <c r="AG29">
        <f>SUMIFS(DataRegularSeason20242025!$AA$3:$AA$1315,DataRegularSeason20242025!$B$3:$B$1315, "&lt;=" &amp; AG$1, DataRegularSeason20242025!$D$3:$D$1315, $A29)+SUMIFS(DataRegularSeason20242025!$AB$3:$AB$1315,DataRegularSeason20242025!$B$3:$B$1315, "&lt;=" &amp; AG$1, DataRegularSeason20242025!$E$3:$E$1315, $A29)</f>
        <v>11</v>
      </c>
      <c r="AH29">
        <f>SUMIFS(DataRegularSeason20242025!$AA$3:$AA$1315,DataRegularSeason20242025!$B$3:$B$1315, "&lt;=" &amp; AH$1, DataRegularSeason20242025!$D$3:$D$1315, $A29)+SUMIFS(DataRegularSeason20242025!$AB$3:$AB$1315,DataRegularSeason20242025!$B$3:$B$1315, "&lt;=" &amp; AH$1, DataRegularSeason20242025!$E$3:$E$1315, $A29)</f>
        <v>11</v>
      </c>
      <c r="AI29">
        <f>SUMIFS(DataRegularSeason20242025!$AA$3:$AA$1315,DataRegularSeason20242025!$B$3:$B$1315, "&lt;=" &amp; AI$1, DataRegularSeason20242025!$D$3:$D$1315, $A29)+SUMIFS(DataRegularSeason20242025!$AB$3:$AB$1315,DataRegularSeason20242025!$B$3:$B$1315, "&lt;=" &amp; AI$1, DataRegularSeason20242025!$E$3:$E$1315, $A29)</f>
        <v>13</v>
      </c>
      <c r="AJ29">
        <f>SUMIFS(DataRegularSeason20242025!$AA$3:$AA$1315,DataRegularSeason20242025!$B$3:$B$1315, "&lt;=" &amp; AJ$1, DataRegularSeason20242025!$D$3:$D$1315, $A29)+SUMIFS(DataRegularSeason20242025!$AB$3:$AB$1315,DataRegularSeason20242025!$B$3:$B$1315, "&lt;=" &amp; AJ$1, DataRegularSeason20242025!$E$3:$E$1315, $A29)</f>
        <v>13</v>
      </c>
      <c r="AK29">
        <f>SUMIFS(DataRegularSeason20242025!$AA$3:$AA$1315,DataRegularSeason20242025!$B$3:$B$1315, "&lt;=" &amp; AK$1, DataRegularSeason20242025!$D$3:$D$1315, $A29)+SUMIFS(DataRegularSeason20242025!$AB$3:$AB$1315,DataRegularSeason20242025!$B$3:$B$1315, "&lt;=" &amp; AK$1, DataRegularSeason20242025!$E$3:$E$1315, $A29)</f>
        <v>13</v>
      </c>
      <c r="AL29">
        <f>SUMIFS(DataRegularSeason20242025!$AA$3:$AA$1315,DataRegularSeason20242025!$B$3:$B$1315, "&lt;=" &amp; AL$1, DataRegularSeason20242025!$D$3:$D$1315, $A29)+SUMIFS(DataRegularSeason20242025!$AB$3:$AB$1315,DataRegularSeason20242025!$B$3:$B$1315, "&lt;=" &amp; AL$1, DataRegularSeason20242025!$E$3:$E$1315, $A29)</f>
        <v>13</v>
      </c>
      <c r="AM29">
        <f>SUMIFS(DataRegularSeason20242025!$AA$3:$AA$1315,DataRegularSeason20242025!$B$3:$B$1315, "&lt;=" &amp; AM$1, DataRegularSeason20242025!$D$3:$D$1315, $A29)+SUMIFS(DataRegularSeason20242025!$AB$3:$AB$1315,DataRegularSeason20242025!$B$3:$B$1315, "&lt;=" &amp; AM$1, DataRegularSeason20242025!$E$3:$E$1315, $A29)</f>
        <v>13</v>
      </c>
      <c r="AN29">
        <f>SUMIFS(DataRegularSeason20242025!$AA$3:$AA$1315,DataRegularSeason20242025!$B$3:$B$1315, "&lt;=" &amp; AN$1, DataRegularSeason20242025!$D$3:$D$1315, $A29)+SUMIFS(DataRegularSeason20242025!$AB$3:$AB$1315,DataRegularSeason20242025!$B$3:$B$1315, "&lt;=" &amp; AN$1, DataRegularSeason20242025!$E$3:$E$1315, $A29)</f>
        <v>13</v>
      </c>
      <c r="AO29">
        <f>SUMIFS(DataRegularSeason20242025!$AA$3:$AA$1315,DataRegularSeason20242025!$B$3:$B$1315, "&lt;=" &amp; AO$1, DataRegularSeason20242025!$D$3:$D$1315, $A29)+SUMIFS(DataRegularSeason20242025!$AB$3:$AB$1315,DataRegularSeason20242025!$B$3:$B$1315, "&lt;=" &amp; AO$1, DataRegularSeason20242025!$E$3:$E$1315, $A29)</f>
        <v>15</v>
      </c>
      <c r="AP29">
        <f>SUMIFS(DataRegularSeason20242025!$AA$3:$AA$1315,DataRegularSeason20242025!$B$3:$B$1315, "&lt;=" &amp; AP$1, DataRegularSeason20242025!$D$3:$D$1315, $A29)+SUMIFS(DataRegularSeason20242025!$AB$3:$AB$1315,DataRegularSeason20242025!$B$3:$B$1315, "&lt;=" &amp; AP$1, DataRegularSeason20242025!$E$3:$E$1315, $A29)</f>
        <v>15</v>
      </c>
      <c r="AQ29">
        <f>SUMIFS(DataRegularSeason20242025!$AA$3:$AA$1315,DataRegularSeason20242025!$B$3:$B$1315, "&lt;=" &amp; AQ$1, DataRegularSeason20242025!$D$3:$D$1315, $A29)+SUMIFS(DataRegularSeason20242025!$AB$3:$AB$1315,DataRegularSeason20242025!$B$3:$B$1315, "&lt;=" &amp; AQ$1, DataRegularSeason20242025!$E$3:$E$1315, $A29)</f>
        <v>15</v>
      </c>
      <c r="AR29">
        <f>SUMIFS(DataRegularSeason20242025!$AA$3:$AA$1315,DataRegularSeason20242025!$B$3:$B$1315, "&lt;=" &amp; AR$1, DataRegularSeason20242025!$D$3:$D$1315, $A29)+SUMIFS(DataRegularSeason20242025!$AB$3:$AB$1315,DataRegularSeason20242025!$B$3:$B$1315, "&lt;=" &amp; AR$1, DataRegularSeason20242025!$E$3:$E$1315, $A29)</f>
        <v>17</v>
      </c>
      <c r="AS29">
        <f>SUMIFS(DataRegularSeason20242025!$AA$3:$AA$1315,DataRegularSeason20242025!$B$3:$B$1315, "&lt;=" &amp; AS$1, DataRegularSeason20242025!$D$3:$D$1315, $A29)+SUMIFS(DataRegularSeason20242025!$AB$3:$AB$1315,DataRegularSeason20242025!$B$3:$B$1315, "&lt;=" &amp; AS$1, DataRegularSeason20242025!$E$3:$E$1315, $A29)</f>
        <v>17</v>
      </c>
      <c r="AT29">
        <f>SUMIFS(DataRegularSeason20242025!$AA$3:$AA$1315,DataRegularSeason20242025!$B$3:$B$1315, "&lt;=" &amp; AT$1, DataRegularSeason20242025!$D$3:$D$1315, $A29)+SUMIFS(DataRegularSeason20242025!$AB$3:$AB$1315,DataRegularSeason20242025!$B$3:$B$1315, "&lt;=" &amp; AT$1, DataRegularSeason20242025!$E$3:$E$1315, $A29)</f>
        <v>19</v>
      </c>
      <c r="AU29">
        <f>SUMIFS(DataRegularSeason20242025!$AA$3:$AA$1315,DataRegularSeason20242025!$B$3:$B$1315, "&lt;=" &amp; AU$1, DataRegularSeason20242025!$D$3:$D$1315, $A29)+SUMIFS(DataRegularSeason20242025!$AB$3:$AB$1315,DataRegularSeason20242025!$B$3:$B$1315, "&lt;=" &amp; AU$1, DataRegularSeason20242025!$E$3:$E$1315, $A29)</f>
        <v>19</v>
      </c>
      <c r="AV29">
        <f>SUMIFS(DataRegularSeason20242025!$AA$3:$AA$1315,DataRegularSeason20242025!$B$3:$B$1315, "&lt;=" &amp; AV$1, DataRegularSeason20242025!$D$3:$D$1315, $A29)+SUMIFS(DataRegularSeason20242025!$AB$3:$AB$1315,DataRegularSeason20242025!$B$3:$B$1315, "&lt;=" &amp; AV$1, DataRegularSeason20242025!$E$3:$E$1315, $A29)</f>
        <v>20</v>
      </c>
      <c r="AW29">
        <f>SUMIFS(DataRegularSeason20242025!$AA$3:$AA$1315,DataRegularSeason20242025!$B$3:$B$1315, "&lt;=" &amp; AW$1, DataRegularSeason20242025!$D$3:$D$1315, $A29)+SUMIFS(DataRegularSeason20242025!$AB$3:$AB$1315,DataRegularSeason20242025!$B$3:$B$1315, "&lt;=" &amp; AW$1, DataRegularSeason20242025!$E$3:$E$1315, $A29)</f>
        <v>20</v>
      </c>
      <c r="AX29">
        <f>SUMIFS(DataRegularSeason20242025!$AA$3:$AA$1315,DataRegularSeason20242025!$B$3:$B$1315, "&lt;=" &amp; AX$1, DataRegularSeason20242025!$D$3:$D$1315, $A29)+SUMIFS(DataRegularSeason20242025!$AB$3:$AB$1315,DataRegularSeason20242025!$B$3:$B$1315, "&lt;=" &amp; AX$1, DataRegularSeason20242025!$E$3:$E$1315, $A29)</f>
        <v>20</v>
      </c>
      <c r="AY29">
        <f>SUMIFS(DataRegularSeason20242025!$AA$3:$AA$1315,DataRegularSeason20242025!$B$3:$B$1315, "&lt;=" &amp; AY$1, DataRegularSeason20242025!$D$3:$D$1315, $A29)+SUMIFS(DataRegularSeason20242025!$AB$3:$AB$1315,DataRegularSeason20242025!$B$3:$B$1315, "&lt;=" &amp; AY$1, DataRegularSeason20242025!$E$3:$E$1315, $A29)</f>
        <v>22</v>
      </c>
      <c r="AZ29">
        <f>SUMIFS(DataRegularSeason20242025!$AA$3:$AA$1315,DataRegularSeason20242025!$B$3:$B$1315, "&lt;=" &amp; AZ$1, DataRegularSeason20242025!$D$3:$D$1315, $A29)+SUMIFS(DataRegularSeason20242025!$AB$3:$AB$1315,DataRegularSeason20242025!$B$3:$B$1315, "&lt;=" &amp; AZ$1, DataRegularSeason20242025!$E$3:$E$1315, $A29)</f>
        <v>22</v>
      </c>
      <c r="BA29">
        <f>SUMIFS(DataRegularSeason20242025!$AA$3:$AA$1315,DataRegularSeason20242025!$B$3:$B$1315, "&lt;=" &amp; BA$1, DataRegularSeason20242025!$D$3:$D$1315, $A29)+SUMIFS(DataRegularSeason20242025!$AB$3:$AB$1315,DataRegularSeason20242025!$B$3:$B$1315, "&lt;=" &amp; BA$1, DataRegularSeason20242025!$E$3:$E$1315, $A29)</f>
        <v>22</v>
      </c>
      <c r="BB29">
        <f>SUMIFS(DataRegularSeason20242025!$AA$3:$AA$1315,DataRegularSeason20242025!$B$3:$B$1315, "&lt;=" &amp; BB$1, DataRegularSeason20242025!$D$3:$D$1315, $A29)+SUMIFS(DataRegularSeason20242025!$AB$3:$AB$1315,DataRegularSeason20242025!$B$3:$B$1315, "&lt;=" &amp; BB$1, DataRegularSeason20242025!$E$3:$E$1315, $A29)</f>
        <v>22</v>
      </c>
      <c r="BC29">
        <f>SUMIFS(DataRegularSeason20242025!$AA$3:$AA$1315,DataRegularSeason20242025!$B$3:$B$1315, "&lt;=" &amp; BC$1, DataRegularSeason20242025!$D$3:$D$1315, $A29)+SUMIFS(DataRegularSeason20242025!$AB$3:$AB$1315,DataRegularSeason20242025!$B$3:$B$1315, "&lt;=" &amp; BC$1, DataRegularSeason20242025!$E$3:$E$1315, $A29)</f>
        <v>22</v>
      </c>
      <c r="BD29">
        <f>SUMIFS(DataRegularSeason20242025!$AA$3:$AA$1315,DataRegularSeason20242025!$B$3:$B$1315, "&lt;=" &amp; BD$1, DataRegularSeason20242025!$D$3:$D$1315, $A29)+SUMIFS(DataRegularSeason20242025!$AB$3:$AB$1315,DataRegularSeason20242025!$B$3:$B$1315, "&lt;=" &amp; BD$1, DataRegularSeason20242025!$E$3:$E$1315, $A29)</f>
        <v>22</v>
      </c>
      <c r="BE29">
        <f>SUMIFS(DataRegularSeason20242025!$AA$3:$AA$1315,DataRegularSeason20242025!$B$3:$B$1315, "&lt;=" &amp; BE$1, DataRegularSeason20242025!$D$3:$D$1315, $A29)+SUMIFS(DataRegularSeason20242025!$AB$3:$AB$1315,DataRegularSeason20242025!$B$3:$B$1315, "&lt;=" &amp; BE$1, DataRegularSeason20242025!$E$3:$E$1315, $A29)</f>
        <v>22</v>
      </c>
      <c r="BF29">
        <f>SUMIFS(DataRegularSeason20242025!$AA$3:$AA$1315,DataRegularSeason20242025!$B$3:$B$1315, "&lt;=" &amp; BF$1, DataRegularSeason20242025!$D$3:$D$1315, $A29)+SUMIFS(DataRegularSeason20242025!$AB$3:$AB$1315,DataRegularSeason20242025!$B$3:$B$1315, "&lt;=" &amp; BF$1, DataRegularSeason20242025!$E$3:$E$1315, $A29)</f>
        <v>22</v>
      </c>
      <c r="BG29">
        <f>SUMIFS(DataRegularSeason20242025!$AA$3:$AA$1315,DataRegularSeason20242025!$B$3:$B$1315, "&lt;=" &amp; BG$1, DataRegularSeason20242025!$D$3:$D$1315, $A29)+SUMIFS(DataRegularSeason20242025!$AB$3:$AB$1315,DataRegularSeason20242025!$B$3:$B$1315, "&lt;=" &amp; BG$1, DataRegularSeason20242025!$E$3:$E$1315, $A29)</f>
        <v>22</v>
      </c>
      <c r="BH29">
        <f>SUMIFS(DataRegularSeason20242025!$AA$3:$AA$1315,DataRegularSeason20242025!$B$3:$B$1315, "&lt;=" &amp; BH$1, DataRegularSeason20242025!$D$3:$D$1315, $A29)+SUMIFS(DataRegularSeason20242025!$AB$3:$AB$1315,DataRegularSeason20242025!$B$3:$B$1315, "&lt;=" &amp; BH$1, DataRegularSeason20242025!$E$3:$E$1315, $A29)</f>
        <v>22</v>
      </c>
      <c r="BI29">
        <f>SUMIFS(DataRegularSeason20242025!$AA$3:$AA$1315,DataRegularSeason20242025!$B$3:$B$1315, "&lt;=" &amp; BI$1, DataRegularSeason20242025!$D$3:$D$1315, $A29)+SUMIFS(DataRegularSeason20242025!$AB$3:$AB$1315,DataRegularSeason20242025!$B$3:$B$1315, "&lt;=" &amp; BI$1, DataRegularSeason20242025!$E$3:$E$1315, $A29)</f>
        <v>22</v>
      </c>
      <c r="BJ29">
        <f>SUMIFS(DataRegularSeason20242025!$AA$3:$AA$1315,DataRegularSeason20242025!$B$3:$B$1315, "&lt;=" &amp; BJ$1, DataRegularSeason20242025!$D$3:$D$1315, $A29)+SUMIFS(DataRegularSeason20242025!$AB$3:$AB$1315,DataRegularSeason20242025!$B$3:$B$1315, "&lt;=" &amp; BJ$1, DataRegularSeason20242025!$E$3:$E$1315, $A29)</f>
        <v>22</v>
      </c>
      <c r="BK29">
        <f>SUMIFS(DataRegularSeason20242025!$AA$3:$AA$1315,DataRegularSeason20242025!$B$3:$B$1315, "&lt;=" &amp; BK$1, DataRegularSeason20242025!$D$3:$D$1315, $A29)+SUMIFS(DataRegularSeason20242025!$AB$3:$AB$1315,DataRegularSeason20242025!$B$3:$B$1315, "&lt;=" &amp; BK$1, DataRegularSeason20242025!$E$3:$E$1315, $A29)</f>
        <v>22</v>
      </c>
      <c r="BL29">
        <f>SUMIFS(DataRegularSeason20242025!$AA$3:$AA$1315,DataRegularSeason20242025!$B$3:$B$1315, "&lt;=" &amp; BL$1, DataRegularSeason20242025!$D$3:$D$1315, $A29)+SUMIFS(DataRegularSeason20242025!$AB$3:$AB$1315,DataRegularSeason20242025!$B$3:$B$1315, "&lt;=" &amp; BL$1, DataRegularSeason20242025!$E$3:$E$1315, $A29)</f>
        <v>22</v>
      </c>
      <c r="BM29">
        <f>SUMIFS(DataRegularSeason20242025!$AA$3:$AA$1315,DataRegularSeason20242025!$B$3:$B$1315, "&lt;=" &amp; BM$1, DataRegularSeason20242025!$D$3:$D$1315, $A29)+SUMIFS(DataRegularSeason20242025!$AB$3:$AB$1315,DataRegularSeason20242025!$B$3:$B$1315, "&lt;=" &amp; BM$1, DataRegularSeason20242025!$E$3:$E$1315, $A29)</f>
        <v>22</v>
      </c>
      <c r="BN29">
        <f>SUMIFS(DataRegularSeason20242025!$AA$3:$AA$1315,DataRegularSeason20242025!$B$3:$B$1315, "&lt;=" &amp; BN$1, DataRegularSeason20242025!$D$3:$D$1315, $A29)+SUMIFS(DataRegularSeason20242025!$AB$3:$AB$1315,DataRegularSeason20242025!$B$3:$B$1315, "&lt;=" &amp; BN$1, DataRegularSeason20242025!$E$3:$E$1315, $A29)</f>
        <v>22</v>
      </c>
      <c r="BO29">
        <f>SUMIFS(DataRegularSeason20242025!$AA$3:$AA$1315,DataRegularSeason20242025!$B$3:$B$1315, "&lt;=" &amp; BO$1, DataRegularSeason20242025!$D$3:$D$1315, $A29)+SUMIFS(DataRegularSeason20242025!$AB$3:$AB$1315,DataRegularSeason20242025!$B$3:$B$1315, "&lt;=" &amp; BO$1, DataRegularSeason20242025!$E$3:$E$1315, $A29)</f>
        <v>22</v>
      </c>
      <c r="BP29">
        <f>SUMIFS(DataRegularSeason20242025!$AA$3:$AA$1315,DataRegularSeason20242025!$B$3:$B$1315, "&lt;=" &amp; BP$1, DataRegularSeason20242025!$D$3:$D$1315, $A29)+SUMIFS(DataRegularSeason20242025!$AB$3:$AB$1315,DataRegularSeason20242025!$B$3:$B$1315, "&lt;=" &amp; BP$1, DataRegularSeason20242025!$E$3:$E$1315, $A29)</f>
        <v>22</v>
      </c>
      <c r="BQ29">
        <f>SUMIFS(DataRegularSeason20242025!$AA$3:$AA$1315,DataRegularSeason20242025!$B$3:$B$1315, "&lt;=" &amp; BQ$1, DataRegularSeason20242025!$D$3:$D$1315, $A29)+SUMIFS(DataRegularSeason20242025!$AB$3:$AB$1315,DataRegularSeason20242025!$B$3:$B$1315, "&lt;=" &amp; BQ$1, DataRegularSeason20242025!$E$3:$E$1315, $A29)</f>
        <v>22</v>
      </c>
      <c r="BR29">
        <f>SUMIFS(DataRegularSeason20242025!$AA$3:$AA$1315,DataRegularSeason20242025!$B$3:$B$1315, "&lt;=" &amp; BR$1, DataRegularSeason20242025!$D$3:$D$1315, $A29)+SUMIFS(DataRegularSeason20242025!$AB$3:$AB$1315,DataRegularSeason20242025!$B$3:$B$1315, "&lt;=" &amp; BR$1, DataRegularSeason20242025!$E$3:$E$1315, $A29)</f>
        <v>22</v>
      </c>
      <c r="BS29">
        <f>SUMIFS(DataRegularSeason20242025!$AA$3:$AA$1315,DataRegularSeason20242025!$B$3:$B$1315, "&lt;=" &amp; BS$1, DataRegularSeason20242025!$D$3:$D$1315, $A29)+SUMIFS(DataRegularSeason20242025!$AB$3:$AB$1315,DataRegularSeason20242025!$B$3:$B$1315, "&lt;=" &amp; BS$1, DataRegularSeason20242025!$E$3:$E$1315, $A29)</f>
        <v>22</v>
      </c>
      <c r="BT29">
        <f>SUMIFS(DataRegularSeason20242025!$AA$3:$AA$1315,DataRegularSeason20242025!$B$3:$B$1315, "&lt;=" &amp; BT$1, DataRegularSeason20242025!$D$3:$D$1315, $A29)+SUMIFS(DataRegularSeason20242025!$AB$3:$AB$1315,DataRegularSeason20242025!$B$3:$B$1315, "&lt;=" &amp; BT$1, DataRegularSeason20242025!$E$3:$E$1315, $A29)</f>
        <v>22</v>
      </c>
      <c r="BU29">
        <f>SUMIFS(DataRegularSeason20242025!$AA$3:$AA$1315,DataRegularSeason20242025!$B$3:$B$1315, "&lt;=" &amp; BU$1, DataRegularSeason20242025!$D$3:$D$1315, $A29)+SUMIFS(DataRegularSeason20242025!$AB$3:$AB$1315,DataRegularSeason20242025!$B$3:$B$1315, "&lt;=" &amp; BU$1, DataRegularSeason20242025!$E$3:$E$1315, $A29)</f>
        <v>22</v>
      </c>
      <c r="BV29">
        <f>SUMIFS(DataRegularSeason20242025!$AA$3:$AA$1315,DataRegularSeason20242025!$B$3:$B$1315, "&lt;=" &amp; BV$1, DataRegularSeason20242025!$D$3:$D$1315, $A29)+SUMIFS(DataRegularSeason20242025!$AB$3:$AB$1315,DataRegularSeason20242025!$B$3:$B$1315, "&lt;=" &amp; BV$1, DataRegularSeason20242025!$E$3:$E$1315, $A29)</f>
        <v>22</v>
      </c>
      <c r="BW29">
        <f>SUMIFS(DataRegularSeason20242025!$AA$3:$AA$1315,DataRegularSeason20242025!$B$3:$B$1315, "&lt;=" &amp; BW$1, DataRegularSeason20242025!$D$3:$D$1315, $A29)+SUMIFS(DataRegularSeason20242025!$AB$3:$AB$1315,DataRegularSeason20242025!$B$3:$B$1315, "&lt;=" &amp; BW$1, DataRegularSeason20242025!$E$3:$E$1315, $A29)</f>
        <v>22</v>
      </c>
      <c r="BX29">
        <f>SUMIFS(DataRegularSeason20242025!$AA$3:$AA$1315,DataRegularSeason20242025!$B$3:$B$1315, "&lt;=" &amp; BX$1, DataRegularSeason20242025!$D$3:$D$1315, $A29)+SUMIFS(DataRegularSeason20242025!$AB$3:$AB$1315,DataRegularSeason20242025!$B$3:$B$1315, "&lt;=" &amp; BX$1, DataRegularSeason20242025!$E$3:$E$1315, $A29)</f>
        <v>22</v>
      </c>
      <c r="BY29">
        <f>SUMIFS(DataRegularSeason20242025!$AA$3:$AA$1315,DataRegularSeason20242025!$B$3:$B$1315, "&lt;=" &amp; BY$1, DataRegularSeason20242025!$D$3:$D$1315, $A29)+SUMIFS(DataRegularSeason20242025!$AB$3:$AB$1315,DataRegularSeason20242025!$B$3:$B$1315, "&lt;=" &amp; BY$1, DataRegularSeason20242025!$E$3:$E$1315, $A29)</f>
        <v>22</v>
      </c>
      <c r="BZ29">
        <f>SUMIFS(DataRegularSeason20242025!$AA$3:$AA$1315,DataRegularSeason20242025!$B$3:$B$1315, "&lt;=" &amp; BZ$1, DataRegularSeason20242025!$D$3:$D$1315, $A29)+SUMIFS(DataRegularSeason20242025!$AB$3:$AB$1315,DataRegularSeason20242025!$B$3:$B$1315, "&lt;=" &amp; BZ$1, DataRegularSeason20242025!$E$3:$E$1315, $A29)</f>
        <v>22</v>
      </c>
      <c r="CA29">
        <f>SUMIFS(DataRegularSeason20242025!$AA$3:$AA$1315,DataRegularSeason20242025!$B$3:$B$1315, "&lt;=" &amp; CA$1, DataRegularSeason20242025!$D$3:$D$1315, $A29)+SUMIFS(DataRegularSeason20242025!$AB$3:$AB$1315,DataRegularSeason20242025!$B$3:$B$1315, "&lt;=" &amp; CA$1, DataRegularSeason20242025!$E$3:$E$1315, $A29)</f>
        <v>22</v>
      </c>
      <c r="CB29">
        <f>SUMIFS(DataRegularSeason20242025!$AA$3:$AA$1315,DataRegularSeason20242025!$B$3:$B$1315, "&lt;=" &amp; CB$1, DataRegularSeason20242025!$D$3:$D$1315, $A29)+SUMIFS(DataRegularSeason20242025!$AB$3:$AB$1315,DataRegularSeason20242025!$B$3:$B$1315, "&lt;=" &amp; CB$1, DataRegularSeason20242025!$E$3:$E$1315, $A29)</f>
        <v>22</v>
      </c>
      <c r="CC29">
        <f>SUMIFS(DataRegularSeason20242025!$AA$3:$AA$1315,DataRegularSeason20242025!$B$3:$B$1315, "&lt;=" &amp; CC$1, DataRegularSeason20242025!$D$3:$D$1315, $A29)+SUMIFS(DataRegularSeason20242025!$AB$3:$AB$1315,DataRegularSeason20242025!$B$3:$B$1315, "&lt;=" &amp; CC$1, DataRegularSeason20242025!$E$3:$E$1315, $A29)</f>
        <v>22</v>
      </c>
      <c r="CD29">
        <f>SUMIFS(DataRegularSeason20242025!$AA$3:$AA$1315,DataRegularSeason20242025!$B$3:$B$1315, "&lt;=" &amp; CD$1, DataRegularSeason20242025!$D$3:$D$1315, $A29)+SUMIFS(DataRegularSeason20242025!$AB$3:$AB$1315,DataRegularSeason20242025!$B$3:$B$1315, "&lt;=" &amp; CD$1, DataRegularSeason20242025!$E$3:$E$1315, $A29)</f>
        <v>22</v>
      </c>
      <c r="CE29">
        <f>SUMIFS(DataRegularSeason20242025!$AA$3:$AA$1315,DataRegularSeason20242025!$B$3:$B$1315, "&lt;=" &amp; CE$1, DataRegularSeason20242025!$D$3:$D$1315, $A29)+SUMIFS(DataRegularSeason20242025!$AB$3:$AB$1315,DataRegularSeason20242025!$B$3:$B$1315, "&lt;=" &amp; CE$1, DataRegularSeason20242025!$E$3:$E$1315, $A29)</f>
        <v>22</v>
      </c>
      <c r="CF29">
        <f>SUMIFS(DataRegularSeason20242025!$AA$3:$AA$1315,DataRegularSeason20242025!$B$3:$B$1315, "&lt;=" &amp; CF$1, DataRegularSeason20242025!$D$3:$D$1315, $A29)+SUMIFS(DataRegularSeason20242025!$AB$3:$AB$1315,DataRegularSeason20242025!$B$3:$B$1315, "&lt;=" &amp; CF$1, DataRegularSeason20242025!$E$3:$E$1315, $A29)</f>
        <v>22</v>
      </c>
      <c r="CG29">
        <f>SUMIFS(DataRegularSeason20242025!$AA$3:$AA$1315,DataRegularSeason20242025!$B$3:$B$1315, "&lt;=" &amp; CG$1, DataRegularSeason20242025!$D$3:$D$1315, $A29)+SUMIFS(DataRegularSeason20242025!$AB$3:$AB$1315,DataRegularSeason20242025!$B$3:$B$1315, "&lt;=" &amp; CG$1, DataRegularSeason20242025!$E$3:$E$1315, $A29)</f>
        <v>22</v>
      </c>
      <c r="CH29">
        <f>SUMIFS(DataRegularSeason20242025!$AA$3:$AA$1315,DataRegularSeason20242025!$B$3:$B$1315, "&lt;=" &amp; CH$1, DataRegularSeason20242025!$D$3:$D$1315, $A29)+SUMIFS(DataRegularSeason20242025!$AB$3:$AB$1315,DataRegularSeason20242025!$B$3:$B$1315, "&lt;=" &amp; CH$1, DataRegularSeason20242025!$E$3:$E$1315, $A29)</f>
        <v>22</v>
      </c>
      <c r="CI29">
        <f>SUMIFS(DataRegularSeason20242025!$AA$3:$AA$1315,DataRegularSeason20242025!$B$3:$B$1315, "&lt;=" &amp; CI$1, DataRegularSeason20242025!$D$3:$D$1315, $A29)+SUMIFS(DataRegularSeason20242025!$AB$3:$AB$1315,DataRegularSeason20242025!$B$3:$B$1315, "&lt;=" &amp; CI$1, DataRegularSeason20242025!$E$3:$E$1315, $A29)</f>
        <v>22</v>
      </c>
      <c r="CJ29">
        <f>SUMIFS(DataRegularSeason20242025!$AA$3:$AA$1315,DataRegularSeason20242025!$B$3:$B$1315, "&lt;=" &amp; CJ$1, DataRegularSeason20242025!$D$3:$D$1315, $A29)+SUMIFS(DataRegularSeason20242025!$AB$3:$AB$1315,DataRegularSeason20242025!$B$3:$B$1315, "&lt;=" &amp; CJ$1, DataRegularSeason20242025!$E$3:$E$1315, $A29)</f>
        <v>22</v>
      </c>
      <c r="CK29">
        <f>SUMIFS(DataRegularSeason20242025!$AA$3:$AA$1315,DataRegularSeason20242025!$B$3:$B$1315, "&lt;=" &amp; CK$1, DataRegularSeason20242025!$D$3:$D$1315, $A29)+SUMIFS(DataRegularSeason20242025!$AB$3:$AB$1315,DataRegularSeason20242025!$B$3:$B$1315, "&lt;=" &amp; CK$1, DataRegularSeason20242025!$E$3:$E$1315, $A29)</f>
        <v>22</v>
      </c>
      <c r="CL29">
        <f>SUMIFS(DataRegularSeason20242025!$AA$3:$AA$1315,DataRegularSeason20242025!$B$3:$B$1315, "&lt;=" &amp; CL$1, DataRegularSeason20242025!$D$3:$D$1315, $A29)+SUMIFS(DataRegularSeason20242025!$AB$3:$AB$1315,DataRegularSeason20242025!$B$3:$B$1315, "&lt;=" &amp; CL$1, DataRegularSeason20242025!$E$3:$E$1315, $A29)</f>
        <v>22</v>
      </c>
      <c r="CM29">
        <f>SUMIFS(DataRegularSeason20242025!$AA$3:$AA$1315,DataRegularSeason20242025!$B$3:$B$1315, "&lt;=" &amp; CM$1, DataRegularSeason20242025!$D$3:$D$1315, $A29)+SUMIFS(DataRegularSeason20242025!$AB$3:$AB$1315,DataRegularSeason20242025!$B$3:$B$1315, "&lt;=" &amp; CM$1, DataRegularSeason20242025!$E$3:$E$1315, $A29)</f>
        <v>22</v>
      </c>
      <c r="CN29">
        <f>SUMIFS(DataRegularSeason20242025!$AA$3:$AA$1315,DataRegularSeason20242025!$B$3:$B$1315, "&lt;=" &amp; CN$1, DataRegularSeason20242025!$D$3:$D$1315, $A29)+SUMIFS(DataRegularSeason20242025!$AB$3:$AB$1315,DataRegularSeason20242025!$B$3:$B$1315, "&lt;=" &amp; CN$1, DataRegularSeason20242025!$E$3:$E$1315, $A29)</f>
        <v>22</v>
      </c>
      <c r="CO29">
        <f>SUMIFS(DataRegularSeason20242025!$AA$3:$AA$1315,DataRegularSeason20242025!$B$3:$B$1315, "&lt;=" &amp; CO$1, DataRegularSeason20242025!$D$3:$D$1315, $A29)+SUMIFS(DataRegularSeason20242025!$AB$3:$AB$1315,DataRegularSeason20242025!$B$3:$B$1315, "&lt;=" &amp; CO$1, DataRegularSeason20242025!$E$3:$E$1315, $A29)</f>
        <v>22</v>
      </c>
      <c r="CP29">
        <f>SUMIFS(DataRegularSeason20242025!$AA$3:$AA$1315,DataRegularSeason20242025!$B$3:$B$1315, "&lt;=" &amp; CP$1, DataRegularSeason20242025!$D$3:$D$1315, $A29)+SUMIFS(DataRegularSeason20242025!$AB$3:$AB$1315,DataRegularSeason20242025!$B$3:$B$1315, "&lt;=" &amp; CP$1, DataRegularSeason20242025!$E$3:$E$1315, $A29)</f>
        <v>22</v>
      </c>
      <c r="CQ29">
        <f>SUMIFS(DataRegularSeason20242025!$AA$3:$AA$1315,DataRegularSeason20242025!$B$3:$B$1315, "&lt;=" &amp; CQ$1, DataRegularSeason20242025!$D$3:$D$1315, $A29)+SUMIFS(DataRegularSeason20242025!$AB$3:$AB$1315,DataRegularSeason20242025!$B$3:$B$1315, "&lt;=" &amp; CQ$1, DataRegularSeason20242025!$E$3:$E$1315, $A29)</f>
        <v>22</v>
      </c>
      <c r="CR29">
        <f>SUMIFS(DataRegularSeason20242025!$AA$3:$AA$1315,DataRegularSeason20242025!$B$3:$B$1315, "&lt;=" &amp; CR$1, DataRegularSeason20242025!$D$3:$D$1315, $A29)+SUMIFS(DataRegularSeason20242025!$AB$3:$AB$1315,DataRegularSeason20242025!$B$3:$B$1315, "&lt;=" &amp; CR$1, DataRegularSeason20242025!$E$3:$E$1315, $A29)</f>
        <v>22</v>
      </c>
      <c r="CS29">
        <f>SUMIFS(DataRegularSeason20242025!$AA$3:$AA$1315,DataRegularSeason20242025!$B$3:$B$1315, "&lt;=" &amp; CS$1, DataRegularSeason20242025!$D$3:$D$1315, $A29)+SUMIFS(DataRegularSeason20242025!$AB$3:$AB$1315,DataRegularSeason20242025!$B$3:$B$1315, "&lt;=" &amp; CS$1, DataRegularSeason20242025!$E$3:$E$1315, $A29)</f>
        <v>22</v>
      </c>
      <c r="CT29">
        <f>SUMIFS(DataRegularSeason20242025!$AA$3:$AA$1315,DataRegularSeason20242025!$B$3:$B$1315, "&lt;=" &amp; CT$1, DataRegularSeason20242025!$D$3:$D$1315, $A29)+SUMIFS(DataRegularSeason20242025!$AB$3:$AB$1315,DataRegularSeason20242025!$B$3:$B$1315, "&lt;=" &amp; CT$1, DataRegularSeason20242025!$E$3:$E$1315, $A29)</f>
        <v>22</v>
      </c>
      <c r="CU29">
        <f>SUMIFS(DataRegularSeason20242025!$AA$3:$AA$1315,DataRegularSeason20242025!$B$3:$B$1315, "&lt;=" &amp; CU$1, DataRegularSeason20242025!$D$3:$D$1315, $A29)+SUMIFS(DataRegularSeason20242025!$AB$3:$AB$1315,DataRegularSeason20242025!$B$3:$B$1315, "&lt;=" &amp; CU$1, DataRegularSeason20242025!$E$3:$E$1315, $A29)</f>
        <v>22</v>
      </c>
      <c r="CV29">
        <f>SUMIFS(DataRegularSeason20242025!$AA$3:$AA$1315,DataRegularSeason20242025!$B$3:$B$1315, "&lt;=" &amp; CV$1, DataRegularSeason20242025!$D$3:$D$1315, $A29)+SUMIFS(DataRegularSeason20242025!$AB$3:$AB$1315,DataRegularSeason20242025!$B$3:$B$1315, "&lt;=" &amp; CV$1, DataRegularSeason20242025!$E$3:$E$1315, $A29)</f>
        <v>22</v>
      </c>
      <c r="CW29">
        <f>SUMIFS(DataRegularSeason20242025!$AA$3:$AA$1315,DataRegularSeason20242025!$B$3:$B$1315, "&lt;=" &amp; CW$1, DataRegularSeason20242025!$D$3:$D$1315, $A29)+SUMIFS(DataRegularSeason20242025!$AB$3:$AB$1315,DataRegularSeason20242025!$B$3:$B$1315, "&lt;=" &amp; CW$1, DataRegularSeason20242025!$E$3:$E$1315, $A29)</f>
        <v>22</v>
      </c>
      <c r="CX29">
        <f>SUMIFS(DataRegularSeason20242025!$AA$3:$AA$1315,DataRegularSeason20242025!$B$3:$B$1315, "&lt;=" &amp; CX$1, DataRegularSeason20242025!$D$3:$D$1315, $A29)+SUMIFS(DataRegularSeason20242025!$AB$3:$AB$1315,DataRegularSeason20242025!$B$3:$B$1315, "&lt;=" &amp; CX$1, DataRegularSeason20242025!$E$3:$E$1315, $A29)</f>
        <v>22</v>
      </c>
      <c r="CY29">
        <f>SUMIFS(DataRegularSeason20242025!$AA$3:$AA$1315,DataRegularSeason20242025!$B$3:$B$1315, "&lt;=" &amp; CY$1, DataRegularSeason20242025!$D$3:$D$1315, $A29)+SUMIFS(DataRegularSeason20242025!$AB$3:$AB$1315,DataRegularSeason20242025!$B$3:$B$1315, "&lt;=" &amp; CY$1, DataRegularSeason20242025!$E$3:$E$1315, $A29)</f>
        <v>22</v>
      </c>
      <c r="CZ29">
        <f>SUMIFS(DataRegularSeason20242025!$AA$3:$AA$1315,DataRegularSeason20242025!$B$3:$B$1315, "&lt;=" &amp; CZ$1, DataRegularSeason20242025!$D$3:$D$1315, $A29)+SUMIFS(DataRegularSeason20242025!$AB$3:$AB$1315,DataRegularSeason20242025!$B$3:$B$1315, "&lt;=" &amp; CZ$1, DataRegularSeason20242025!$E$3:$E$1315, $A29)</f>
        <v>22</v>
      </c>
      <c r="DA29">
        <f>SUMIFS(DataRegularSeason20242025!$AA$3:$AA$1315,DataRegularSeason20242025!$B$3:$B$1315, "&lt;=" &amp; DA$1, DataRegularSeason20242025!$D$3:$D$1315, $A29)+SUMIFS(DataRegularSeason20242025!$AB$3:$AB$1315,DataRegularSeason20242025!$B$3:$B$1315, "&lt;=" &amp; DA$1, DataRegularSeason20242025!$E$3:$E$1315, $A29)</f>
        <v>22</v>
      </c>
      <c r="DB29">
        <f>SUMIFS(DataRegularSeason20242025!$AA$3:$AA$1315,DataRegularSeason20242025!$B$3:$B$1315, "&lt;=" &amp; DB$1, DataRegularSeason20242025!$D$3:$D$1315, $A29)+SUMIFS(DataRegularSeason20242025!$AB$3:$AB$1315,DataRegularSeason20242025!$B$3:$B$1315, "&lt;=" &amp; DB$1, DataRegularSeason20242025!$E$3:$E$1315, $A29)</f>
        <v>22</v>
      </c>
      <c r="DC29">
        <f>SUMIFS(DataRegularSeason20242025!$AA$3:$AA$1315,DataRegularSeason20242025!$B$3:$B$1315, "&lt;=" &amp; DC$1, DataRegularSeason20242025!$D$3:$D$1315, $A29)+SUMIFS(DataRegularSeason20242025!$AB$3:$AB$1315,DataRegularSeason20242025!$B$3:$B$1315, "&lt;=" &amp; DC$1, DataRegularSeason20242025!$E$3:$E$1315, $A29)</f>
        <v>22</v>
      </c>
      <c r="DD29">
        <f>SUMIFS(DataRegularSeason20242025!$AA$3:$AA$1315,DataRegularSeason20242025!$B$3:$B$1315, "&lt;=" &amp; DD$1, DataRegularSeason20242025!$D$3:$D$1315, $A29)+SUMIFS(DataRegularSeason20242025!$AB$3:$AB$1315,DataRegularSeason20242025!$B$3:$B$1315, "&lt;=" &amp; DD$1, DataRegularSeason20242025!$E$3:$E$1315, $A29)</f>
        <v>22</v>
      </c>
      <c r="DE29">
        <f>SUMIFS(DataRegularSeason20242025!$AA$3:$AA$1315,DataRegularSeason20242025!$B$3:$B$1315, "&lt;=" &amp; DE$1, DataRegularSeason20242025!$D$3:$D$1315, $A29)+SUMIFS(DataRegularSeason20242025!$AB$3:$AB$1315,DataRegularSeason20242025!$B$3:$B$1315, "&lt;=" &amp; DE$1, DataRegularSeason20242025!$E$3:$E$1315, $A29)</f>
        <v>22</v>
      </c>
      <c r="DF29">
        <f>SUMIFS(DataRegularSeason20242025!$AA$3:$AA$1315,DataRegularSeason20242025!$B$3:$B$1315, "&lt;=" &amp; DF$1, DataRegularSeason20242025!$D$3:$D$1315, $A29)+SUMIFS(DataRegularSeason20242025!$AB$3:$AB$1315,DataRegularSeason20242025!$B$3:$B$1315, "&lt;=" &amp; DF$1, DataRegularSeason20242025!$E$3:$E$1315, $A29)</f>
        <v>22</v>
      </c>
      <c r="DG29">
        <f>SUMIFS(DataRegularSeason20242025!$AA$3:$AA$1315,DataRegularSeason20242025!$B$3:$B$1315, "&lt;=" &amp; DG$1, DataRegularSeason20242025!$D$3:$D$1315, $A29)+SUMIFS(DataRegularSeason20242025!$AB$3:$AB$1315,DataRegularSeason20242025!$B$3:$B$1315, "&lt;=" &amp; DG$1, DataRegularSeason20242025!$E$3:$E$1315, $A29)</f>
        <v>22</v>
      </c>
      <c r="DH29">
        <f>SUMIFS(DataRegularSeason20242025!$AA$3:$AA$1315,DataRegularSeason20242025!$B$3:$B$1315, "&lt;=" &amp; DH$1, DataRegularSeason20242025!$D$3:$D$1315, $A29)+SUMIFS(DataRegularSeason20242025!$AB$3:$AB$1315,DataRegularSeason20242025!$B$3:$B$1315, "&lt;=" &amp; DH$1, DataRegularSeason20242025!$E$3:$E$1315, $A29)</f>
        <v>22</v>
      </c>
      <c r="DI29">
        <f>SUMIFS(DataRegularSeason20242025!$AA$3:$AA$1315,DataRegularSeason20242025!$B$3:$B$1315, "&lt;=" &amp; DI$1, DataRegularSeason20242025!$D$3:$D$1315, $A29)+SUMIFS(DataRegularSeason20242025!$AB$3:$AB$1315,DataRegularSeason20242025!$B$3:$B$1315, "&lt;=" &amp; DI$1, DataRegularSeason20242025!$E$3:$E$1315, $A29)</f>
        <v>22</v>
      </c>
      <c r="DJ29">
        <f>SUMIFS(DataRegularSeason20242025!$AA$3:$AA$1315,DataRegularSeason20242025!$B$3:$B$1315, "&lt;=" &amp; DJ$1, DataRegularSeason20242025!$D$3:$D$1315, $A29)+SUMIFS(DataRegularSeason20242025!$AB$3:$AB$1315,DataRegularSeason20242025!$B$3:$B$1315, "&lt;=" &amp; DJ$1, DataRegularSeason20242025!$E$3:$E$1315, $A29)</f>
        <v>22</v>
      </c>
      <c r="DK29">
        <f>SUMIFS(DataRegularSeason20242025!$AA$3:$AA$1315,DataRegularSeason20242025!$B$3:$B$1315, "&lt;=" &amp; DK$1, DataRegularSeason20242025!$D$3:$D$1315, $A29)+SUMIFS(DataRegularSeason20242025!$AB$3:$AB$1315,DataRegularSeason20242025!$B$3:$B$1315, "&lt;=" &amp; DK$1, DataRegularSeason20242025!$E$3:$E$1315, $A29)</f>
        <v>22</v>
      </c>
      <c r="DL29">
        <f>SUMIFS(DataRegularSeason20242025!$AA$3:$AA$1315,DataRegularSeason20242025!$B$3:$B$1315, "&lt;=" &amp; DL$1, DataRegularSeason20242025!$D$3:$D$1315, $A29)+SUMIFS(DataRegularSeason20242025!$AB$3:$AB$1315,DataRegularSeason20242025!$B$3:$B$1315, "&lt;=" &amp; DL$1, DataRegularSeason20242025!$E$3:$E$1315, $A29)</f>
        <v>22</v>
      </c>
      <c r="DM29">
        <f>SUMIFS(DataRegularSeason20242025!$AA$3:$AA$1315,DataRegularSeason20242025!$B$3:$B$1315, "&lt;=" &amp; DM$1, DataRegularSeason20242025!$D$3:$D$1315, $A29)+SUMIFS(DataRegularSeason20242025!$AB$3:$AB$1315,DataRegularSeason20242025!$B$3:$B$1315, "&lt;=" &amp; DM$1, DataRegularSeason20242025!$E$3:$E$1315, $A29)</f>
        <v>22</v>
      </c>
      <c r="DN29">
        <f>SUMIFS(DataRegularSeason20242025!$AA$3:$AA$1315,DataRegularSeason20242025!$B$3:$B$1315, "&lt;=" &amp; DN$1, DataRegularSeason20242025!$D$3:$D$1315, $A29)+SUMIFS(DataRegularSeason20242025!$AB$3:$AB$1315,DataRegularSeason20242025!$B$3:$B$1315, "&lt;=" &amp; DN$1, DataRegularSeason20242025!$E$3:$E$1315, $A29)</f>
        <v>22</v>
      </c>
      <c r="DO29">
        <f>SUMIFS(DataRegularSeason20242025!$AA$3:$AA$1315,DataRegularSeason20242025!$B$3:$B$1315, "&lt;=" &amp; DO$1, DataRegularSeason20242025!$D$3:$D$1315, $A29)+SUMIFS(DataRegularSeason20242025!$AB$3:$AB$1315,DataRegularSeason20242025!$B$3:$B$1315, "&lt;=" &amp; DO$1, DataRegularSeason20242025!$E$3:$E$1315, $A29)</f>
        <v>22</v>
      </c>
      <c r="DP29">
        <f>SUMIFS(DataRegularSeason20242025!$AA$3:$AA$1315,DataRegularSeason20242025!$B$3:$B$1315, "&lt;=" &amp; DP$1, DataRegularSeason20242025!$D$3:$D$1315, $A29)+SUMIFS(DataRegularSeason20242025!$AB$3:$AB$1315,DataRegularSeason20242025!$B$3:$B$1315, "&lt;=" &amp; DP$1, DataRegularSeason20242025!$E$3:$E$1315, $A29)</f>
        <v>22</v>
      </c>
      <c r="DQ29">
        <f>SUMIFS(DataRegularSeason20242025!$AA$3:$AA$1315,DataRegularSeason20242025!$B$3:$B$1315, "&lt;=" &amp; DQ$1, DataRegularSeason20242025!$D$3:$D$1315, $A29)+SUMIFS(DataRegularSeason20242025!$AB$3:$AB$1315,DataRegularSeason20242025!$B$3:$B$1315, "&lt;=" &amp; DQ$1, DataRegularSeason20242025!$E$3:$E$1315, $A29)</f>
        <v>22</v>
      </c>
      <c r="DR29">
        <f>SUMIFS(DataRegularSeason20242025!$AA$3:$AA$1315,DataRegularSeason20242025!$B$3:$B$1315, "&lt;=" &amp; DR$1, DataRegularSeason20242025!$D$3:$D$1315, $A29)+SUMIFS(DataRegularSeason20242025!$AB$3:$AB$1315,DataRegularSeason20242025!$B$3:$B$1315, "&lt;=" &amp; DR$1, DataRegularSeason20242025!$E$3:$E$1315, $A29)</f>
        <v>22</v>
      </c>
      <c r="DS29">
        <f>SUMIFS(DataRegularSeason20242025!$AA$3:$AA$1315,DataRegularSeason20242025!$B$3:$B$1315, "&lt;=" &amp; DS$1, DataRegularSeason20242025!$D$3:$D$1315, $A29)+SUMIFS(DataRegularSeason20242025!$AB$3:$AB$1315,DataRegularSeason20242025!$B$3:$B$1315, "&lt;=" &amp; DS$1, DataRegularSeason20242025!$E$3:$E$1315, $A29)</f>
        <v>22</v>
      </c>
      <c r="DT29">
        <f>SUMIFS(DataRegularSeason20242025!$AA$3:$AA$1315,DataRegularSeason20242025!$B$3:$B$1315, "&lt;=" &amp; DT$1, DataRegularSeason20242025!$D$3:$D$1315, $A29)+SUMIFS(DataRegularSeason20242025!$AB$3:$AB$1315,DataRegularSeason20242025!$B$3:$B$1315, "&lt;=" &amp; DT$1, DataRegularSeason20242025!$E$3:$E$1315, $A29)</f>
        <v>22</v>
      </c>
      <c r="DU29">
        <f>SUMIFS(DataRegularSeason20242025!$AA$3:$AA$1315,DataRegularSeason20242025!$B$3:$B$1315, "&lt;=" &amp; DU$1, DataRegularSeason20242025!$D$3:$D$1315, $A29)+SUMIFS(DataRegularSeason20242025!$AB$3:$AB$1315,DataRegularSeason20242025!$B$3:$B$1315, "&lt;=" &amp; DU$1, DataRegularSeason20242025!$E$3:$E$1315, $A29)</f>
        <v>22</v>
      </c>
      <c r="DV29">
        <f>SUMIFS(DataRegularSeason20242025!$AA$3:$AA$1315,DataRegularSeason20242025!$B$3:$B$1315, "&lt;=" &amp; DV$1, DataRegularSeason20242025!$D$3:$D$1315, $A29)+SUMIFS(DataRegularSeason20242025!$AB$3:$AB$1315,DataRegularSeason20242025!$B$3:$B$1315, "&lt;=" &amp; DV$1, DataRegularSeason20242025!$E$3:$E$1315, $A29)</f>
        <v>22</v>
      </c>
      <c r="DW29">
        <f>SUMIFS(DataRegularSeason20242025!$AA$3:$AA$1315,DataRegularSeason20242025!$B$3:$B$1315, "&lt;=" &amp; DW$1, DataRegularSeason20242025!$D$3:$D$1315, $A29)+SUMIFS(DataRegularSeason20242025!$AB$3:$AB$1315,DataRegularSeason20242025!$B$3:$B$1315, "&lt;=" &amp; DW$1, DataRegularSeason20242025!$E$3:$E$1315, $A29)</f>
        <v>22</v>
      </c>
      <c r="DX29">
        <f>SUMIFS(DataRegularSeason20242025!$AA$3:$AA$1315,DataRegularSeason20242025!$B$3:$B$1315, "&lt;=" &amp; DX$1, DataRegularSeason20242025!$D$3:$D$1315, $A29)+SUMIFS(DataRegularSeason20242025!$AB$3:$AB$1315,DataRegularSeason20242025!$B$3:$B$1315, "&lt;=" &amp; DX$1, DataRegularSeason20242025!$E$3:$E$1315, $A29)</f>
        <v>22</v>
      </c>
      <c r="DY29">
        <f>SUMIFS(DataRegularSeason20242025!$AA$3:$AA$1315,DataRegularSeason20242025!$B$3:$B$1315, "&lt;=" &amp; DY$1, DataRegularSeason20242025!$D$3:$D$1315, $A29)+SUMIFS(DataRegularSeason20242025!$AB$3:$AB$1315,DataRegularSeason20242025!$B$3:$B$1315, "&lt;=" &amp; DY$1, DataRegularSeason20242025!$E$3:$E$1315, $A29)</f>
        <v>22</v>
      </c>
      <c r="DZ29">
        <f>SUMIFS(DataRegularSeason20242025!$AA$3:$AA$1315,DataRegularSeason20242025!$B$3:$B$1315, "&lt;=" &amp; DZ$1, DataRegularSeason20242025!$D$3:$D$1315, $A29)+SUMIFS(DataRegularSeason20242025!$AB$3:$AB$1315,DataRegularSeason20242025!$B$3:$B$1315, "&lt;=" &amp; DZ$1, DataRegularSeason20242025!$E$3:$E$1315, $A29)</f>
        <v>22</v>
      </c>
      <c r="EA29">
        <f>SUMIFS(DataRegularSeason20242025!$AA$3:$AA$1315,DataRegularSeason20242025!$B$3:$B$1315, "&lt;=" &amp; EA$1, DataRegularSeason20242025!$D$3:$D$1315, $A29)+SUMIFS(DataRegularSeason20242025!$AB$3:$AB$1315,DataRegularSeason20242025!$B$3:$B$1315, "&lt;=" &amp; EA$1, DataRegularSeason20242025!$E$3:$E$1315, $A29)</f>
        <v>22</v>
      </c>
      <c r="EB29">
        <f>SUMIFS(DataRegularSeason20242025!$AA$3:$AA$1315,DataRegularSeason20242025!$B$3:$B$1315, "&lt;=" &amp; EB$1, DataRegularSeason20242025!$D$3:$D$1315, $A29)+SUMIFS(DataRegularSeason20242025!$AB$3:$AB$1315,DataRegularSeason20242025!$B$3:$B$1315, "&lt;=" &amp; EB$1, DataRegularSeason20242025!$E$3:$E$1315, $A29)</f>
        <v>22</v>
      </c>
      <c r="EC29">
        <f>SUMIFS(DataRegularSeason20242025!$AA$3:$AA$1315,DataRegularSeason20242025!$B$3:$B$1315, "&lt;=" &amp; EC$1, DataRegularSeason20242025!$D$3:$D$1315, $A29)+SUMIFS(DataRegularSeason20242025!$AB$3:$AB$1315,DataRegularSeason20242025!$B$3:$B$1315, "&lt;=" &amp; EC$1, DataRegularSeason20242025!$E$3:$E$1315, $A29)</f>
        <v>22</v>
      </c>
      <c r="ED29">
        <f>SUMIFS(DataRegularSeason20242025!$AA$3:$AA$1315,DataRegularSeason20242025!$B$3:$B$1315, "&lt;=" &amp; ED$1, DataRegularSeason20242025!$D$3:$D$1315, $A29)+SUMIFS(DataRegularSeason20242025!$AB$3:$AB$1315,DataRegularSeason20242025!$B$3:$B$1315, "&lt;=" &amp; ED$1, DataRegularSeason20242025!$E$3:$E$1315, $A29)</f>
        <v>22</v>
      </c>
      <c r="EE29">
        <f>SUMIFS(DataRegularSeason20242025!$AA$3:$AA$1315,DataRegularSeason20242025!$B$3:$B$1315, "&lt;=" &amp; EE$1, DataRegularSeason20242025!$D$3:$D$1315, $A29)+SUMIFS(DataRegularSeason20242025!$AB$3:$AB$1315,DataRegularSeason20242025!$B$3:$B$1315, "&lt;=" &amp; EE$1, DataRegularSeason20242025!$E$3:$E$1315, $A29)</f>
        <v>22</v>
      </c>
      <c r="EF29">
        <f>SUMIFS(DataRegularSeason20242025!$AA$3:$AA$1315,DataRegularSeason20242025!$B$3:$B$1315, "&lt;=" &amp; EF$1, DataRegularSeason20242025!$D$3:$D$1315, $A29)+SUMIFS(DataRegularSeason20242025!$AB$3:$AB$1315,DataRegularSeason20242025!$B$3:$B$1315, "&lt;=" &amp; EF$1, DataRegularSeason20242025!$E$3:$E$1315, $A29)</f>
        <v>22</v>
      </c>
      <c r="EG29">
        <f>SUMIFS(DataRegularSeason20242025!$AA$3:$AA$1315,DataRegularSeason20242025!$B$3:$B$1315, "&lt;=" &amp; EG$1, DataRegularSeason20242025!$D$3:$D$1315, $A29)+SUMIFS(DataRegularSeason20242025!$AB$3:$AB$1315,DataRegularSeason20242025!$B$3:$B$1315, "&lt;=" &amp; EG$1, DataRegularSeason20242025!$E$3:$E$1315, $A29)</f>
        <v>22</v>
      </c>
      <c r="EH29">
        <f>SUMIFS(DataRegularSeason20242025!$AA$3:$AA$1315,DataRegularSeason20242025!$B$3:$B$1315, "&lt;=" &amp; EH$1, DataRegularSeason20242025!$D$3:$D$1315, $A29)+SUMIFS(DataRegularSeason20242025!$AB$3:$AB$1315,DataRegularSeason20242025!$B$3:$B$1315, "&lt;=" &amp; EH$1, DataRegularSeason20242025!$E$3:$E$1315, $A29)</f>
        <v>22</v>
      </c>
      <c r="EI29">
        <f>SUMIFS(DataRegularSeason20242025!$AA$3:$AA$1315,DataRegularSeason20242025!$B$3:$B$1315, "&lt;=" &amp; EI$1, DataRegularSeason20242025!$D$3:$D$1315, $A29)+SUMIFS(DataRegularSeason20242025!$AB$3:$AB$1315,DataRegularSeason20242025!$B$3:$B$1315, "&lt;=" &amp; EI$1, DataRegularSeason20242025!$E$3:$E$1315, $A29)</f>
        <v>22</v>
      </c>
      <c r="EJ29">
        <f>SUMIFS(DataRegularSeason20242025!$AA$3:$AA$1315,DataRegularSeason20242025!$B$3:$B$1315, "&lt;=" &amp; EJ$1, DataRegularSeason20242025!$D$3:$D$1315, $A29)+SUMIFS(DataRegularSeason20242025!$AB$3:$AB$1315,DataRegularSeason20242025!$B$3:$B$1315, "&lt;=" &amp; EJ$1, DataRegularSeason20242025!$E$3:$E$1315, $A29)</f>
        <v>22</v>
      </c>
      <c r="EK29">
        <f>SUMIFS(DataRegularSeason20242025!$AA$3:$AA$1315,DataRegularSeason20242025!$B$3:$B$1315, "&lt;=" &amp; EK$1, DataRegularSeason20242025!$D$3:$D$1315, $A29)+SUMIFS(DataRegularSeason20242025!$AB$3:$AB$1315,DataRegularSeason20242025!$B$3:$B$1315, "&lt;=" &amp; EK$1, DataRegularSeason20242025!$E$3:$E$1315, $A29)</f>
        <v>22</v>
      </c>
      <c r="EL29">
        <f>SUMIFS(DataRegularSeason20242025!$AA$3:$AA$1315,DataRegularSeason20242025!$B$3:$B$1315, "&lt;=" &amp; EL$1, DataRegularSeason20242025!$D$3:$D$1315, $A29)+SUMIFS(DataRegularSeason20242025!$AB$3:$AB$1315,DataRegularSeason20242025!$B$3:$B$1315, "&lt;=" &amp; EL$1, DataRegularSeason20242025!$E$3:$E$1315, $A29)</f>
        <v>22</v>
      </c>
      <c r="EM29">
        <f>SUMIFS(DataRegularSeason20242025!$AA$3:$AA$1315,DataRegularSeason20242025!$B$3:$B$1315, "&lt;=" &amp; EM$1, DataRegularSeason20242025!$D$3:$D$1315, $A29)+SUMIFS(DataRegularSeason20242025!$AB$3:$AB$1315,DataRegularSeason20242025!$B$3:$B$1315, "&lt;=" &amp; EM$1, DataRegularSeason20242025!$E$3:$E$1315, $A29)</f>
        <v>22</v>
      </c>
      <c r="EN29">
        <f>SUMIFS(DataRegularSeason20242025!$AA$3:$AA$1315,DataRegularSeason20242025!$B$3:$B$1315, "&lt;=" &amp; EN$1, DataRegularSeason20242025!$D$3:$D$1315, $A29)+SUMIFS(DataRegularSeason20242025!$AB$3:$AB$1315,DataRegularSeason20242025!$B$3:$B$1315, "&lt;=" &amp; EN$1, DataRegularSeason20242025!$E$3:$E$1315, $A29)</f>
        <v>22</v>
      </c>
      <c r="EO29">
        <f>SUMIFS(DataRegularSeason20242025!$AA$3:$AA$1315,DataRegularSeason20242025!$B$3:$B$1315, "&lt;=" &amp; EO$1, DataRegularSeason20242025!$D$3:$D$1315, $A29)+SUMIFS(DataRegularSeason20242025!$AB$3:$AB$1315,DataRegularSeason20242025!$B$3:$B$1315, "&lt;=" &amp; EO$1, DataRegularSeason20242025!$E$3:$E$1315, $A29)</f>
        <v>22</v>
      </c>
      <c r="EP29">
        <f>SUMIFS(DataRegularSeason20242025!$AA$3:$AA$1315,DataRegularSeason20242025!$B$3:$B$1315, "&lt;=" &amp; EP$1, DataRegularSeason20242025!$D$3:$D$1315, $A29)+SUMIFS(DataRegularSeason20242025!$AB$3:$AB$1315,DataRegularSeason20242025!$B$3:$B$1315, "&lt;=" &amp; EP$1, DataRegularSeason20242025!$E$3:$E$1315, $A29)</f>
        <v>22</v>
      </c>
      <c r="EQ29">
        <f>SUMIFS(DataRegularSeason20242025!$AA$3:$AA$1315,DataRegularSeason20242025!$B$3:$B$1315, "&lt;=" &amp; EQ$1, DataRegularSeason20242025!$D$3:$D$1315, $A29)+SUMIFS(DataRegularSeason20242025!$AB$3:$AB$1315,DataRegularSeason20242025!$B$3:$B$1315, "&lt;=" &amp; EQ$1, DataRegularSeason20242025!$E$3:$E$1315, $A29)</f>
        <v>22</v>
      </c>
      <c r="ER29">
        <f>SUMIFS(DataRegularSeason20242025!$AA$3:$AA$1315,DataRegularSeason20242025!$B$3:$B$1315, "&lt;=" &amp; ER$1, DataRegularSeason20242025!$D$3:$D$1315, $A29)+SUMIFS(DataRegularSeason20242025!$AB$3:$AB$1315,DataRegularSeason20242025!$B$3:$B$1315, "&lt;=" &amp; ER$1, DataRegularSeason20242025!$E$3:$E$1315, $A29)</f>
        <v>22</v>
      </c>
      <c r="ES29">
        <f>SUMIFS(DataRegularSeason20242025!$AA$3:$AA$1315,DataRegularSeason20242025!$B$3:$B$1315, "&lt;=" &amp; ES$1, DataRegularSeason20242025!$D$3:$D$1315, $A29)+SUMIFS(DataRegularSeason20242025!$AB$3:$AB$1315,DataRegularSeason20242025!$B$3:$B$1315, "&lt;=" &amp; ES$1, DataRegularSeason20242025!$E$3:$E$1315, $A29)</f>
        <v>22</v>
      </c>
      <c r="ET29">
        <f>SUMIFS(DataRegularSeason20242025!$AA$3:$AA$1315,DataRegularSeason20242025!$B$3:$B$1315, "&lt;=" &amp; ET$1, DataRegularSeason20242025!$D$3:$D$1315, $A29)+SUMIFS(DataRegularSeason20242025!$AB$3:$AB$1315,DataRegularSeason20242025!$B$3:$B$1315, "&lt;=" &amp; ET$1, DataRegularSeason20242025!$E$3:$E$1315, $A29)</f>
        <v>22</v>
      </c>
      <c r="EU29">
        <f>SUMIFS(DataRegularSeason20242025!$AA$3:$AA$1315,DataRegularSeason20242025!$B$3:$B$1315, "&lt;=" &amp; EU$1, DataRegularSeason20242025!$D$3:$D$1315, $A29)+SUMIFS(DataRegularSeason20242025!$AB$3:$AB$1315,DataRegularSeason20242025!$B$3:$B$1315, "&lt;=" &amp; EU$1, DataRegularSeason20242025!$E$3:$E$1315, $A29)</f>
        <v>22</v>
      </c>
      <c r="EV29">
        <f>SUMIFS(DataRegularSeason20242025!$AA$3:$AA$1315,DataRegularSeason20242025!$B$3:$B$1315, "&lt;=" &amp; EV$1, DataRegularSeason20242025!$D$3:$D$1315, $A29)+SUMIFS(DataRegularSeason20242025!$AB$3:$AB$1315,DataRegularSeason20242025!$B$3:$B$1315, "&lt;=" &amp; EV$1, DataRegularSeason20242025!$E$3:$E$1315, $A29)</f>
        <v>22</v>
      </c>
      <c r="EW29">
        <f>SUMIFS(DataRegularSeason20242025!$AA$3:$AA$1315,DataRegularSeason20242025!$B$3:$B$1315, "&lt;=" &amp; EW$1, DataRegularSeason20242025!$D$3:$D$1315, $A29)+SUMIFS(DataRegularSeason20242025!$AB$3:$AB$1315,DataRegularSeason20242025!$B$3:$B$1315, "&lt;=" &amp; EW$1, DataRegularSeason20242025!$E$3:$E$1315, $A29)</f>
        <v>22</v>
      </c>
      <c r="EX29">
        <f>SUMIFS(DataRegularSeason20242025!$AA$3:$AA$1315,DataRegularSeason20242025!$B$3:$B$1315, "&lt;=" &amp; EX$1, DataRegularSeason20242025!$D$3:$D$1315, $A29)+SUMIFS(DataRegularSeason20242025!$AB$3:$AB$1315,DataRegularSeason20242025!$B$3:$B$1315, "&lt;=" &amp; EX$1, DataRegularSeason20242025!$E$3:$E$1315, $A29)</f>
        <v>22</v>
      </c>
      <c r="EY29">
        <f>SUMIFS(DataRegularSeason20242025!$AA$3:$AA$1315,DataRegularSeason20242025!$B$3:$B$1315, "&lt;=" &amp; EY$1, DataRegularSeason20242025!$D$3:$D$1315, $A29)+SUMIFS(DataRegularSeason20242025!$AB$3:$AB$1315,DataRegularSeason20242025!$B$3:$B$1315, "&lt;=" &amp; EY$1, DataRegularSeason20242025!$E$3:$E$1315, $A29)</f>
        <v>22</v>
      </c>
      <c r="EZ29">
        <f>SUMIFS(DataRegularSeason20242025!$AA$3:$AA$1315,DataRegularSeason20242025!$B$3:$B$1315, "&lt;=" &amp; EZ$1, DataRegularSeason20242025!$D$3:$D$1315, $A29)+SUMIFS(DataRegularSeason20242025!$AB$3:$AB$1315,DataRegularSeason20242025!$B$3:$B$1315, "&lt;=" &amp; EZ$1, DataRegularSeason20242025!$E$3:$E$1315, $A29)</f>
        <v>22</v>
      </c>
      <c r="FA29">
        <f>SUMIFS(DataRegularSeason20242025!$AA$3:$AA$1315,DataRegularSeason20242025!$B$3:$B$1315, "&lt;=" &amp; FA$1, DataRegularSeason20242025!$D$3:$D$1315, $A29)+SUMIFS(DataRegularSeason20242025!$AB$3:$AB$1315,DataRegularSeason20242025!$B$3:$B$1315, "&lt;=" &amp; FA$1, DataRegularSeason20242025!$E$3:$E$1315, $A29)</f>
        <v>22</v>
      </c>
      <c r="FB29">
        <f>SUMIFS(DataRegularSeason20242025!$AA$3:$AA$1315,DataRegularSeason20242025!$B$3:$B$1315, "&lt;=" &amp; FB$1, DataRegularSeason20242025!$D$3:$D$1315, $A29)+SUMIFS(DataRegularSeason20242025!$AB$3:$AB$1315,DataRegularSeason20242025!$B$3:$B$1315, "&lt;=" &amp; FB$1, DataRegularSeason20242025!$E$3:$E$1315, $A29)</f>
        <v>22</v>
      </c>
      <c r="FC29">
        <f>SUMIFS(DataRegularSeason20242025!$AA$3:$AA$1315,DataRegularSeason20242025!$B$3:$B$1315, "&lt;=" &amp; FC$1, DataRegularSeason20242025!$D$3:$D$1315, $A29)+SUMIFS(DataRegularSeason20242025!$AB$3:$AB$1315,DataRegularSeason20242025!$B$3:$B$1315, "&lt;=" &amp; FC$1, DataRegularSeason20242025!$E$3:$E$1315, $A29)</f>
        <v>22</v>
      </c>
      <c r="FD29">
        <f>SUMIFS(DataRegularSeason20242025!$AA$3:$AA$1315,DataRegularSeason20242025!$B$3:$B$1315, "&lt;=" &amp; FD$1, DataRegularSeason20242025!$D$3:$D$1315, $A29)+SUMIFS(DataRegularSeason20242025!$AB$3:$AB$1315,DataRegularSeason20242025!$B$3:$B$1315, "&lt;=" &amp; FD$1, DataRegularSeason20242025!$E$3:$E$1315, $A29)</f>
        <v>22</v>
      </c>
      <c r="FE29">
        <f>SUMIFS(DataRegularSeason20242025!$AA$3:$AA$1315,DataRegularSeason20242025!$B$3:$B$1315, "&lt;=" &amp; FE$1, DataRegularSeason20242025!$D$3:$D$1315, $A29)+SUMIFS(DataRegularSeason20242025!$AB$3:$AB$1315,DataRegularSeason20242025!$B$3:$B$1315, "&lt;=" &amp; FE$1, DataRegularSeason20242025!$E$3:$E$1315, $A29)</f>
        <v>22</v>
      </c>
      <c r="FF29">
        <f>SUMIFS(DataRegularSeason20242025!$AA$3:$AA$1315,DataRegularSeason20242025!$B$3:$B$1315, "&lt;=" &amp; FF$1, DataRegularSeason20242025!$D$3:$D$1315, $A29)+SUMIFS(DataRegularSeason20242025!$AB$3:$AB$1315,DataRegularSeason20242025!$B$3:$B$1315, "&lt;=" &amp; FF$1, DataRegularSeason20242025!$E$3:$E$1315, $A29)</f>
        <v>22</v>
      </c>
      <c r="FG29">
        <f>SUMIFS(DataRegularSeason20242025!$AA$3:$AA$1315,DataRegularSeason20242025!$B$3:$B$1315, "&lt;=" &amp; FG$1, DataRegularSeason20242025!$D$3:$D$1315, $A29)+SUMIFS(DataRegularSeason20242025!$AB$3:$AB$1315,DataRegularSeason20242025!$B$3:$B$1315, "&lt;=" &amp; FG$1, DataRegularSeason20242025!$E$3:$E$1315, $A29)</f>
        <v>22</v>
      </c>
      <c r="FH29">
        <f>SUMIFS(DataRegularSeason20242025!$AA$3:$AA$1315,DataRegularSeason20242025!$B$3:$B$1315, "&lt;=" &amp; FH$1, DataRegularSeason20242025!$D$3:$D$1315, $A29)+SUMIFS(DataRegularSeason20242025!$AB$3:$AB$1315,DataRegularSeason20242025!$B$3:$B$1315, "&lt;=" &amp; FH$1, DataRegularSeason20242025!$E$3:$E$1315, $A29)</f>
        <v>22</v>
      </c>
      <c r="FI29">
        <f>SUMIFS(DataRegularSeason20242025!$AA$3:$AA$1315,DataRegularSeason20242025!$B$3:$B$1315, "&lt;=" &amp; FI$1, DataRegularSeason20242025!$D$3:$D$1315, $A29)+SUMIFS(DataRegularSeason20242025!$AB$3:$AB$1315,DataRegularSeason20242025!$B$3:$B$1315, "&lt;=" &amp; FI$1, DataRegularSeason20242025!$E$3:$E$1315, $A29)</f>
        <v>22</v>
      </c>
      <c r="FJ29">
        <f>SUMIFS(DataRegularSeason20242025!$AA$3:$AA$1315,DataRegularSeason20242025!$B$3:$B$1315, "&lt;=" &amp; FJ$1, DataRegularSeason20242025!$D$3:$D$1315, $A29)+SUMIFS(DataRegularSeason20242025!$AB$3:$AB$1315,DataRegularSeason20242025!$B$3:$B$1315, "&lt;=" &amp; FJ$1, DataRegularSeason20242025!$E$3:$E$1315, $A29)</f>
        <v>22</v>
      </c>
      <c r="FK29">
        <f>SUMIFS(DataRegularSeason20242025!$AA$3:$AA$1315,DataRegularSeason20242025!$B$3:$B$1315, "&lt;=" &amp; FK$1, DataRegularSeason20242025!$D$3:$D$1315, $A29)+SUMIFS(DataRegularSeason20242025!$AB$3:$AB$1315,DataRegularSeason20242025!$B$3:$B$1315, "&lt;=" &amp; FK$1, DataRegularSeason20242025!$E$3:$E$1315, $A29)</f>
        <v>22</v>
      </c>
      <c r="FL29">
        <f>SUMIFS(DataRegularSeason20242025!$AA$3:$AA$1315,DataRegularSeason20242025!$B$3:$B$1315, "&lt;=" &amp; FL$1, DataRegularSeason20242025!$D$3:$D$1315, $A29)+SUMIFS(DataRegularSeason20242025!$AB$3:$AB$1315,DataRegularSeason20242025!$B$3:$B$1315, "&lt;=" &amp; FL$1, DataRegularSeason20242025!$E$3:$E$1315, $A29)</f>
        <v>22</v>
      </c>
      <c r="FM29">
        <f>SUMIFS(DataRegularSeason20242025!$AA$3:$AA$1315,DataRegularSeason20242025!$B$3:$B$1315, "&lt;=" &amp; FM$1, DataRegularSeason20242025!$D$3:$D$1315, $A29)+SUMIFS(DataRegularSeason20242025!$AB$3:$AB$1315,DataRegularSeason20242025!$B$3:$B$1315, "&lt;=" &amp; FM$1, DataRegularSeason20242025!$E$3:$E$1315, $A29)</f>
        <v>22</v>
      </c>
      <c r="FN29">
        <f>SUMIFS(DataRegularSeason20242025!$AA$3:$AA$1315,DataRegularSeason20242025!$B$3:$B$1315, "&lt;=" &amp; FN$1, DataRegularSeason20242025!$D$3:$D$1315, $A29)+SUMIFS(DataRegularSeason20242025!$AB$3:$AB$1315,DataRegularSeason20242025!$B$3:$B$1315, "&lt;=" &amp; FN$1, DataRegularSeason20242025!$E$3:$E$1315, $A29)</f>
        <v>22</v>
      </c>
      <c r="FO29">
        <f>SUMIFS(DataRegularSeason20242025!$AA$3:$AA$1315,DataRegularSeason20242025!$B$3:$B$1315, "&lt;=" &amp; FO$1, DataRegularSeason20242025!$D$3:$D$1315, $A29)+SUMIFS(DataRegularSeason20242025!$AB$3:$AB$1315,DataRegularSeason20242025!$B$3:$B$1315, "&lt;=" &amp; FO$1, DataRegularSeason20242025!$E$3:$E$1315, $A29)</f>
        <v>22</v>
      </c>
      <c r="FP29">
        <f>SUMIFS(DataRegularSeason20242025!$AA$3:$AA$1315,DataRegularSeason20242025!$B$3:$B$1315, "&lt;=" &amp; FP$1, DataRegularSeason20242025!$D$3:$D$1315, $A29)+SUMIFS(DataRegularSeason20242025!$AB$3:$AB$1315,DataRegularSeason20242025!$B$3:$B$1315, "&lt;=" &amp; FP$1, DataRegularSeason20242025!$E$3:$E$1315, $A29)</f>
        <v>22</v>
      </c>
      <c r="FQ29">
        <f>SUMIFS(DataRegularSeason20242025!$AA$3:$AA$1315,DataRegularSeason20242025!$B$3:$B$1315, "&lt;=" &amp; FQ$1, DataRegularSeason20242025!$D$3:$D$1315, $A29)+SUMIFS(DataRegularSeason20242025!$AB$3:$AB$1315,DataRegularSeason20242025!$B$3:$B$1315, "&lt;=" &amp; FQ$1, DataRegularSeason20242025!$E$3:$E$1315, $A29)</f>
        <v>22</v>
      </c>
      <c r="FR29">
        <f>SUMIFS(DataRegularSeason20242025!$AA$3:$AA$1315,DataRegularSeason20242025!$B$3:$B$1315, "&lt;=" &amp; FR$1, DataRegularSeason20242025!$D$3:$D$1315, $A29)+SUMIFS(DataRegularSeason20242025!$AB$3:$AB$1315,DataRegularSeason20242025!$B$3:$B$1315, "&lt;=" &amp; FR$1, DataRegularSeason20242025!$E$3:$E$1315, $A29)</f>
        <v>22</v>
      </c>
      <c r="FS29">
        <f>SUMIFS(DataRegularSeason20242025!$AA$3:$AA$1315,DataRegularSeason20242025!$B$3:$B$1315, "&lt;=" &amp; FS$1, DataRegularSeason20242025!$D$3:$D$1315, $A29)+SUMIFS(DataRegularSeason20242025!$AB$3:$AB$1315,DataRegularSeason20242025!$B$3:$B$1315, "&lt;=" &amp; FS$1, DataRegularSeason20242025!$E$3:$E$1315, $A29)</f>
        <v>22</v>
      </c>
      <c r="FT29">
        <f>SUMIFS(DataRegularSeason20242025!$AA$3:$AA$1315,DataRegularSeason20242025!$B$3:$B$1315, "&lt;=" &amp; FT$1, DataRegularSeason20242025!$D$3:$D$1315, $A29)+SUMIFS(DataRegularSeason20242025!$AB$3:$AB$1315,DataRegularSeason20242025!$B$3:$B$1315, "&lt;=" &amp; FT$1, DataRegularSeason20242025!$E$3:$E$1315, $A29)</f>
        <v>22</v>
      </c>
      <c r="FU29">
        <f>SUMIFS(DataRegularSeason20242025!$AA$3:$AA$1315,DataRegularSeason20242025!$B$3:$B$1315, "&lt;=" &amp; FU$1, DataRegularSeason20242025!$D$3:$D$1315, $A29)+SUMIFS(DataRegularSeason20242025!$AB$3:$AB$1315,DataRegularSeason20242025!$B$3:$B$1315, "&lt;=" &amp; FU$1, DataRegularSeason20242025!$E$3:$E$1315, $A29)</f>
        <v>22</v>
      </c>
      <c r="FV29">
        <f>SUMIFS(DataRegularSeason20242025!$AA$3:$AA$1315,DataRegularSeason20242025!$B$3:$B$1315, "&lt;=" &amp; FV$1, DataRegularSeason20242025!$D$3:$D$1315, $A29)+SUMIFS(DataRegularSeason20242025!$AB$3:$AB$1315,DataRegularSeason20242025!$B$3:$B$1315, "&lt;=" &amp; FV$1, DataRegularSeason20242025!$E$3:$E$1315, $A29)</f>
        <v>22</v>
      </c>
      <c r="FW29">
        <f>SUMIFS(DataRegularSeason20242025!$AA$3:$AA$1315,DataRegularSeason20242025!$B$3:$B$1315, "&lt;=" &amp; FW$1, DataRegularSeason20242025!$D$3:$D$1315, $A29)+SUMIFS(DataRegularSeason20242025!$AB$3:$AB$1315,DataRegularSeason20242025!$B$3:$B$1315, "&lt;=" &amp; FW$1, DataRegularSeason20242025!$E$3:$E$1315, $A29)</f>
        <v>22</v>
      </c>
      <c r="FX29">
        <f>SUMIFS(DataRegularSeason20242025!$AA$3:$AA$1315,DataRegularSeason20242025!$B$3:$B$1315, "&lt;=" &amp; FX$1, DataRegularSeason20242025!$D$3:$D$1315, $A29)+SUMIFS(DataRegularSeason20242025!$AB$3:$AB$1315,DataRegularSeason20242025!$B$3:$B$1315, "&lt;=" &amp; FX$1, DataRegularSeason20242025!$E$3:$E$1315, $A29)</f>
        <v>22</v>
      </c>
      <c r="FY29">
        <f>SUMIFS(DataRegularSeason20242025!$AA$3:$AA$1315,DataRegularSeason20242025!$B$3:$B$1315, "&lt;=" &amp; FY$1, DataRegularSeason20242025!$D$3:$D$1315, $A29)+SUMIFS(DataRegularSeason20242025!$AB$3:$AB$1315,DataRegularSeason20242025!$B$3:$B$1315, "&lt;=" &amp; FY$1, DataRegularSeason20242025!$E$3:$E$1315, $A29)</f>
        <v>22</v>
      </c>
      <c r="FZ29">
        <f>SUMIFS(DataRegularSeason20242025!$AA$3:$AA$1315,DataRegularSeason20242025!$B$3:$B$1315, "&lt;=" &amp; FZ$1, DataRegularSeason20242025!$D$3:$D$1315, $A29)+SUMIFS(DataRegularSeason20242025!$AB$3:$AB$1315,DataRegularSeason20242025!$B$3:$B$1315, "&lt;=" &amp; FZ$1, DataRegularSeason20242025!$E$3:$E$1315, $A29)</f>
        <v>22</v>
      </c>
      <c r="GA29">
        <f>SUMIFS(DataRegularSeason20242025!$AA$3:$AA$1315,DataRegularSeason20242025!$B$3:$B$1315, "&lt;=" &amp; GA$1, DataRegularSeason20242025!$D$3:$D$1315, $A29)+SUMIFS(DataRegularSeason20242025!$AB$3:$AB$1315,DataRegularSeason20242025!$B$3:$B$1315, "&lt;=" &amp; GA$1, DataRegularSeason20242025!$E$3:$E$1315, $A29)</f>
        <v>22</v>
      </c>
      <c r="GB29">
        <f>SUMIFS(DataRegularSeason20242025!$AA$3:$AA$1315,DataRegularSeason20242025!$B$3:$B$1315, "&lt;=" &amp; GB$1, DataRegularSeason20242025!$D$3:$D$1315, $A29)+SUMIFS(DataRegularSeason20242025!$AB$3:$AB$1315,DataRegularSeason20242025!$B$3:$B$1315, "&lt;=" &amp; GB$1, DataRegularSeason20242025!$E$3:$E$1315, $A29)</f>
        <v>22</v>
      </c>
      <c r="GC29">
        <f>SUMIFS(DataRegularSeason20242025!$AA$3:$AA$1315,DataRegularSeason20242025!$B$3:$B$1315, "&lt;=" &amp; GC$1, DataRegularSeason20242025!$D$3:$D$1315, $A29)+SUMIFS(DataRegularSeason20242025!$AB$3:$AB$1315,DataRegularSeason20242025!$B$3:$B$1315, "&lt;=" &amp; GC$1, DataRegularSeason20242025!$E$3:$E$1315, $A29)</f>
        <v>22</v>
      </c>
      <c r="GD29">
        <f>SUMIFS(DataRegularSeason20242025!$AA$3:$AA$1315,DataRegularSeason20242025!$B$3:$B$1315, "&lt;=" &amp; GD$1, DataRegularSeason20242025!$D$3:$D$1315, $A29)+SUMIFS(DataRegularSeason20242025!$AB$3:$AB$1315,DataRegularSeason20242025!$B$3:$B$1315, "&lt;=" &amp; GD$1, DataRegularSeason20242025!$E$3:$E$1315, $A29)</f>
        <v>22</v>
      </c>
      <c r="GE29">
        <f>SUMIFS(DataRegularSeason20242025!$AA$3:$AA$1315,DataRegularSeason20242025!$B$3:$B$1315, "&lt;=" &amp; GE$1, DataRegularSeason20242025!$D$3:$D$1315, $A29)+SUMIFS(DataRegularSeason20242025!$AB$3:$AB$1315,DataRegularSeason20242025!$B$3:$B$1315, "&lt;=" &amp; GE$1, DataRegularSeason20242025!$E$3:$E$1315, $A29)</f>
        <v>22</v>
      </c>
      <c r="GF29">
        <f>SUMIFS(DataRegularSeason20242025!$AA$3:$AA$1315,DataRegularSeason20242025!$B$3:$B$1315, "&lt;=" &amp; GF$1, DataRegularSeason20242025!$D$3:$D$1315, $A29)+SUMIFS(DataRegularSeason20242025!$AB$3:$AB$1315,DataRegularSeason20242025!$B$3:$B$1315, "&lt;=" &amp; GF$1, DataRegularSeason20242025!$E$3:$E$1315, $A29)</f>
        <v>22</v>
      </c>
      <c r="GG29">
        <f>SUMIFS(DataRegularSeason20242025!$AA$3:$AA$1315,DataRegularSeason20242025!$B$3:$B$1315, "&lt;=" &amp; GG$1, DataRegularSeason20242025!$D$3:$D$1315, $A29)+SUMIFS(DataRegularSeason20242025!$AB$3:$AB$1315,DataRegularSeason20242025!$B$3:$B$1315, "&lt;=" &amp; GG$1, DataRegularSeason20242025!$E$3:$E$1315, $A29)</f>
        <v>22</v>
      </c>
      <c r="GH29">
        <f>SUMIFS(DataRegularSeason20242025!$AA$3:$AA$1315,DataRegularSeason20242025!$B$3:$B$1315, "&lt;=" &amp; GH$1, DataRegularSeason20242025!$D$3:$D$1315, $A29)+SUMIFS(DataRegularSeason20242025!$AB$3:$AB$1315,DataRegularSeason20242025!$B$3:$B$1315, "&lt;=" &amp; GH$1, DataRegularSeason20242025!$E$3:$E$1315, $A29)</f>
        <v>22</v>
      </c>
      <c r="GI29">
        <f>SUMIFS(DataRegularSeason20242025!$AA$3:$AA$1315,DataRegularSeason20242025!$B$3:$B$1315, "&lt;=" &amp; GI$1, DataRegularSeason20242025!$D$3:$D$1315, $A29)+SUMIFS(DataRegularSeason20242025!$AB$3:$AB$1315,DataRegularSeason20242025!$B$3:$B$1315, "&lt;=" &amp; GI$1, DataRegularSeason20242025!$E$3:$E$1315, $A29)</f>
        <v>22</v>
      </c>
      <c r="GJ29">
        <f>SUMIFS(DataRegularSeason20242025!$AA$3:$AA$1315,DataRegularSeason20242025!$B$3:$B$1315, "&lt;=" &amp; GJ$1, DataRegularSeason20242025!$D$3:$D$1315, $A29)+SUMIFS(DataRegularSeason20242025!$AB$3:$AB$1315,DataRegularSeason20242025!$B$3:$B$1315, "&lt;=" &amp; GJ$1, DataRegularSeason20242025!$E$3:$E$1315, $A29)</f>
        <v>22</v>
      </c>
      <c r="GK29">
        <f>SUMIFS(DataRegularSeason20242025!$AA$3:$AA$1315,DataRegularSeason20242025!$B$3:$B$1315, "&lt;=" &amp; GK$1, DataRegularSeason20242025!$D$3:$D$1315, $A29)+SUMIFS(DataRegularSeason20242025!$AB$3:$AB$1315,DataRegularSeason20242025!$B$3:$B$1315, "&lt;=" &amp; GK$1, DataRegularSeason20242025!$E$3:$E$1315, $A29)</f>
        <v>22</v>
      </c>
      <c r="GL29">
        <f>SUMIFS(DataRegularSeason20242025!$AA$3:$AA$1315,DataRegularSeason20242025!$B$3:$B$1315, "&lt;=" &amp; GL$1, DataRegularSeason20242025!$D$3:$D$1315, $A29)+SUMIFS(DataRegularSeason20242025!$AB$3:$AB$1315,DataRegularSeason20242025!$B$3:$B$1315, "&lt;=" &amp; GL$1, DataRegularSeason20242025!$E$3:$E$1315, $A29)</f>
        <v>22</v>
      </c>
      <c r="GM29">
        <f>SUMIFS(DataRegularSeason20242025!$AA$3:$AA$1315,DataRegularSeason20242025!$B$3:$B$1315, "&lt;=" &amp; GM$1, DataRegularSeason20242025!$D$3:$D$1315, $A29)+SUMIFS(DataRegularSeason20242025!$AB$3:$AB$1315,DataRegularSeason20242025!$B$3:$B$1315, "&lt;=" &amp; GM$1, DataRegularSeason20242025!$E$3:$E$1315, $A29)</f>
        <v>22</v>
      </c>
      <c r="GN29">
        <f>SUMIFS(DataRegularSeason20242025!$AA$3:$AA$1315,DataRegularSeason20242025!$B$3:$B$1315, "&lt;=" &amp; GN$1, DataRegularSeason20242025!$D$3:$D$1315, $A29)+SUMIFS(DataRegularSeason20242025!$AB$3:$AB$1315,DataRegularSeason20242025!$B$3:$B$1315, "&lt;=" &amp; GN$1, DataRegularSeason20242025!$E$3:$E$1315, $A29)</f>
        <v>22</v>
      </c>
      <c r="GO29">
        <f>SUMIFS(DataRegularSeason20242025!$AA$3:$AA$1315,DataRegularSeason20242025!$B$3:$B$1315, "&lt;=" &amp; GO$1, DataRegularSeason20242025!$D$3:$D$1315, $A29)+SUMIFS(DataRegularSeason20242025!$AB$3:$AB$1315,DataRegularSeason20242025!$B$3:$B$1315, "&lt;=" &amp; GO$1, DataRegularSeason20242025!$E$3:$E$1315, $A29)</f>
        <v>22</v>
      </c>
      <c r="GP29">
        <f>SUMIFS(DataRegularSeason20242025!$AA$3:$AA$1315,DataRegularSeason20242025!$B$3:$B$1315, "&lt;=" &amp; GP$1, DataRegularSeason20242025!$D$3:$D$1315, $A29)+SUMIFS(DataRegularSeason20242025!$AB$3:$AB$1315,DataRegularSeason20242025!$B$3:$B$1315, "&lt;=" &amp; GP$1, DataRegularSeason20242025!$E$3:$E$1315, $A29)</f>
        <v>22</v>
      </c>
      <c r="GQ29">
        <f>SUMIFS(DataRegularSeason20242025!$AA$3:$AA$1315,DataRegularSeason20242025!$B$3:$B$1315, "&lt;=" &amp; GQ$1, DataRegularSeason20242025!$D$3:$D$1315, $A29)+SUMIFS(DataRegularSeason20242025!$AB$3:$AB$1315,DataRegularSeason20242025!$B$3:$B$1315, "&lt;=" &amp; GQ$1, DataRegularSeason20242025!$E$3:$E$1315, $A29)</f>
        <v>22</v>
      </c>
      <c r="GR29">
        <f>SUMIFS(DataRegularSeason20242025!$AA$3:$AA$1315,DataRegularSeason20242025!$B$3:$B$1315, "&lt;=" &amp; GR$1, DataRegularSeason20242025!$D$3:$D$1315, $A29)+SUMIFS(DataRegularSeason20242025!$AB$3:$AB$1315,DataRegularSeason20242025!$B$3:$B$1315, "&lt;=" &amp; GR$1, DataRegularSeason20242025!$E$3:$E$1315, $A29)</f>
        <v>22</v>
      </c>
      <c r="GS29">
        <f>SUMIFS(DataRegularSeason20242025!$AA$3:$AA$1315,DataRegularSeason20242025!$B$3:$B$1315, "&lt;=" &amp; GS$1, DataRegularSeason20242025!$D$3:$D$1315, $A29)+SUMIFS(DataRegularSeason20242025!$AB$3:$AB$1315,DataRegularSeason20242025!$B$3:$B$1315, "&lt;=" &amp; GS$1, DataRegularSeason20242025!$E$3:$E$1315, $A29)</f>
        <v>22</v>
      </c>
      <c r="GT29">
        <f>SUMIFS(DataRegularSeason20242025!$AA$3:$AA$1315,DataRegularSeason20242025!$B$3:$B$1315, "&lt;=" &amp; GT$1, DataRegularSeason20242025!$D$3:$D$1315, $A29)+SUMIFS(DataRegularSeason20242025!$AB$3:$AB$1315,DataRegularSeason20242025!$B$3:$B$1315, "&lt;=" &amp; GT$1, DataRegularSeason20242025!$E$3:$E$1315, $A29)</f>
        <v>22</v>
      </c>
      <c r="GU29">
        <f>SUMIFS(DataRegularSeason20242025!$AA$3:$AA$1315,DataRegularSeason20242025!$B$3:$B$1315, "&lt;=" &amp; GU$1, DataRegularSeason20242025!$D$3:$D$1315, $A29)+SUMIFS(DataRegularSeason20242025!$AB$3:$AB$1315,DataRegularSeason20242025!$B$3:$B$1315, "&lt;=" &amp; GU$1, DataRegularSeason20242025!$E$3:$E$1315, $A29)</f>
        <v>22</v>
      </c>
    </row>
    <row r="30" spans="1:203" x14ac:dyDescent="0.25">
      <c r="A30" t="s">
        <v>25</v>
      </c>
      <c r="B30" t="s">
        <v>97</v>
      </c>
      <c r="C30" t="s">
        <v>100</v>
      </c>
      <c r="D30">
        <f>SUMIFS(DataRegularSeason20242025!$AA$3:$AA$1315,DataRegularSeason20242025!$B$3:$B$1315, "&lt;=" &amp; D$1, DataRegularSeason20242025!$D$3:$D$1315, $A30)+SUMIFS(DataRegularSeason20242025!$AB$3:$AB$1315,DataRegularSeason20242025!$B$3:$B$1315, "&lt;=" &amp; D$1, DataRegularSeason20242025!$E$3:$E$1315, $A30)</f>
        <v>0</v>
      </c>
      <c r="E30">
        <f>SUMIFS(DataRegularSeason20242025!$AA$3:$AA$1315,DataRegularSeason20242025!$B$3:$B$1315, "&lt;=" &amp; E$1, DataRegularSeason20242025!$D$3:$D$1315, $A30)+SUMIFS(DataRegularSeason20242025!$AB$3:$AB$1315,DataRegularSeason20242025!$B$3:$B$1315, "&lt;=" &amp; E$1, DataRegularSeason20242025!$E$3:$E$1315, $A30)</f>
        <v>0</v>
      </c>
      <c r="F30">
        <f>SUMIFS(DataRegularSeason20242025!$AA$3:$AA$1315,DataRegularSeason20242025!$B$3:$B$1315, "&lt;=" &amp; F$1, DataRegularSeason20242025!$D$3:$D$1315, $A30)+SUMIFS(DataRegularSeason20242025!$AB$3:$AB$1315,DataRegularSeason20242025!$B$3:$B$1315, "&lt;=" &amp; F$1, DataRegularSeason20242025!$E$3:$E$1315, $A30)</f>
        <v>0</v>
      </c>
      <c r="G30">
        <f>SUMIFS(DataRegularSeason20242025!$AA$3:$AA$1315,DataRegularSeason20242025!$B$3:$B$1315, "&lt;=" &amp; G$1, DataRegularSeason20242025!$D$3:$D$1315, $A30)+SUMIFS(DataRegularSeason20242025!$AB$3:$AB$1315,DataRegularSeason20242025!$B$3:$B$1315, "&lt;=" &amp; G$1, DataRegularSeason20242025!$E$3:$E$1315, $A30)</f>
        <v>0</v>
      </c>
      <c r="H30">
        <f>SUMIFS(DataRegularSeason20242025!$AA$3:$AA$1315,DataRegularSeason20242025!$B$3:$B$1315, "&lt;=" &amp; H$1, DataRegularSeason20242025!$D$3:$D$1315, $A30)+SUMIFS(DataRegularSeason20242025!$AB$3:$AB$1315,DataRegularSeason20242025!$B$3:$B$1315, "&lt;=" &amp; H$1, DataRegularSeason20242025!$E$3:$E$1315, $A30)</f>
        <v>0</v>
      </c>
      <c r="I30">
        <f>SUMIFS(DataRegularSeason20242025!$AA$3:$AA$1315,DataRegularSeason20242025!$B$3:$B$1315, "&lt;=" &amp; I$1, DataRegularSeason20242025!$D$3:$D$1315, $A30)+SUMIFS(DataRegularSeason20242025!$AB$3:$AB$1315,DataRegularSeason20242025!$B$3:$B$1315, "&lt;=" &amp; I$1, DataRegularSeason20242025!$E$3:$E$1315, $A30)</f>
        <v>0</v>
      </c>
      <c r="J30">
        <f>SUMIFS(DataRegularSeason20242025!$AA$3:$AA$1315,DataRegularSeason20242025!$B$3:$B$1315, "&lt;=" &amp; J$1, DataRegularSeason20242025!$D$3:$D$1315, $A30)+SUMIFS(DataRegularSeason20242025!$AB$3:$AB$1315,DataRegularSeason20242025!$B$3:$B$1315, "&lt;=" &amp; J$1, DataRegularSeason20242025!$E$3:$E$1315, $A30)</f>
        <v>1</v>
      </c>
      <c r="K30">
        <f>SUMIFS(DataRegularSeason20242025!$AA$3:$AA$1315,DataRegularSeason20242025!$B$3:$B$1315, "&lt;=" &amp; K$1, DataRegularSeason20242025!$D$3:$D$1315, $A30)+SUMIFS(DataRegularSeason20242025!$AB$3:$AB$1315,DataRegularSeason20242025!$B$3:$B$1315, "&lt;=" &amp; K$1, DataRegularSeason20242025!$E$3:$E$1315, $A30)</f>
        <v>1</v>
      </c>
      <c r="L30">
        <f>SUMIFS(DataRegularSeason20242025!$AA$3:$AA$1315,DataRegularSeason20242025!$B$3:$B$1315, "&lt;=" &amp; L$1, DataRegularSeason20242025!$D$3:$D$1315, $A30)+SUMIFS(DataRegularSeason20242025!$AB$3:$AB$1315,DataRegularSeason20242025!$B$3:$B$1315, "&lt;=" &amp; L$1, DataRegularSeason20242025!$E$3:$E$1315, $A30)</f>
        <v>2</v>
      </c>
      <c r="M30">
        <f>SUMIFS(DataRegularSeason20242025!$AA$3:$AA$1315,DataRegularSeason20242025!$B$3:$B$1315, "&lt;=" &amp; M$1, DataRegularSeason20242025!$D$3:$D$1315, $A30)+SUMIFS(DataRegularSeason20242025!$AB$3:$AB$1315,DataRegularSeason20242025!$B$3:$B$1315, "&lt;=" &amp; M$1, DataRegularSeason20242025!$E$3:$E$1315, $A30)</f>
        <v>2</v>
      </c>
      <c r="N30">
        <f>SUMIFS(DataRegularSeason20242025!$AA$3:$AA$1315,DataRegularSeason20242025!$B$3:$B$1315, "&lt;=" &amp; N$1, DataRegularSeason20242025!$D$3:$D$1315, $A30)+SUMIFS(DataRegularSeason20242025!$AB$3:$AB$1315,DataRegularSeason20242025!$B$3:$B$1315, "&lt;=" &amp; N$1, DataRegularSeason20242025!$E$3:$E$1315, $A30)</f>
        <v>2</v>
      </c>
      <c r="O30">
        <f>SUMIFS(DataRegularSeason20242025!$AA$3:$AA$1315,DataRegularSeason20242025!$B$3:$B$1315, "&lt;=" &amp; O$1, DataRegularSeason20242025!$D$3:$D$1315, $A30)+SUMIFS(DataRegularSeason20242025!$AB$3:$AB$1315,DataRegularSeason20242025!$B$3:$B$1315, "&lt;=" &amp; O$1, DataRegularSeason20242025!$E$3:$E$1315, $A30)</f>
        <v>2</v>
      </c>
      <c r="P30">
        <f>SUMIFS(DataRegularSeason20242025!$AA$3:$AA$1315,DataRegularSeason20242025!$B$3:$B$1315, "&lt;=" &amp; P$1, DataRegularSeason20242025!$D$3:$D$1315, $A30)+SUMIFS(DataRegularSeason20242025!$AB$3:$AB$1315,DataRegularSeason20242025!$B$3:$B$1315, "&lt;=" &amp; P$1, DataRegularSeason20242025!$E$3:$E$1315, $A30)</f>
        <v>2</v>
      </c>
      <c r="Q30">
        <f>SUMIFS(DataRegularSeason20242025!$AA$3:$AA$1315,DataRegularSeason20242025!$B$3:$B$1315, "&lt;=" &amp; Q$1, DataRegularSeason20242025!$D$3:$D$1315, $A30)+SUMIFS(DataRegularSeason20242025!$AB$3:$AB$1315,DataRegularSeason20242025!$B$3:$B$1315, "&lt;=" &amp; Q$1, DataRegularSeason20242025!$E$3:$E$1315, $A30)</f>
        <v>2</v>
      </c>
      <c r="R30">
        <f>SUMIFS(DataRegularSeason20242025!$AA$3:$AA$1315,DataRegularSeason20242025!$B$3:$B$1315, "&lt;=" &amp; R$1, DataRegularSeason20242025!$D$3:$D$1315, $A30)+SUMIFS(DataRegularSeason20242025!$AB$3:$AB$1315,DataRegularSeason20242025!$B$3:$B$1315, "&lt;=" &amp; R$1, DataRegularSeason20242025!$E$3:$E$1315, $A30)</f>
        <v>4</v>
      </c>
      <c r="S30">
        <f>SUMIFS(DataRegularSeason20242025!$AA$3:$AA$1315,DataRegularSeason20242025!$B$3:$B$1315, "&lt;=" &amp; S$1, DataRegularSeason20242025!$D$3:$D$1315, $A30)+SUMIFS(DataRegularSeason20242025!$AB$3:$AB$1315,DataRegularSeason20242025!$B$3:$B$1315, "&lt;=" &amp; S$1, DataRegularSeason20242025!$E$3:$E$1315, $A30)</f>
        <v>4</v>
      </c>
      <c r="T30">
        <f>SUMIFS(DataRegularSeason20242025!$AA$3:$AA$1315,DataRegularSeason20242025!$B$3:$B$1315, "&lt;=" &amp; T$1, DataRegularSeason20242025!$D$3:$D$1315, $A30)+SUMIFS(DataRegularSeason20242025!$AB$3:$AB$1315,DataRegularSeason20242025!$B$3:$B$1315, "&lt;=" &amp; T$1, DataRegularSeason20242025!$E$3:$E$1315, $A30)</f>
        <v>6</v>
      </c>
      <c r="U30">
        <f>SUMIFS(DataRegularSeason20242025!$AA$3:$AA$1315,DataRegularSeason20242025!$B$3:$B$1315, "&lt;=" &amp; U$1, DataRegularSeason20242025!$D$3:$D$1315, $A30)+SUMIFS(DataRegularSeason20242025!$AB$3:$AB$1315,DataRegularSeason20242025!$B$3:$B$1315, "&lt;=" &amp; U$1, DataRegularSeason20242025!$E$3:$E$1315, $A30)</f>
        <v>6</v>
      </c>
      <c r="V30">
        <f>SUMIFS(DataRegularSeason20242025!$AA$3:$AA$1315,DataRegularSeason20242025!$B$3:$B$1315, "&lt;=" &amp; V$1, DataRegularSeason20242025!$D$3:$D$1315, $A30)+SUMIFS(DataRegularSeason20242025!$AB$3:$AB$1315,DataRegularSeason20242025!$B$3:$B$1315, "&lt;=" &amp; V$1, DataRegularSeason20242025!$E$3:$E$1315, $A30)</f>
        <v>6</v>
      </c>
      <c r="W30">
        <f>SUMIFS(DataRegularSeason20242025!$AA$3:$AA$1315,DataRegularSeason20242025!$B$3:$B$1315, "&lt;=" &amp; W$1, DataRegularSeason20242025!$D$3:$D$1315, $A30)+SUMIFS(DataRegularSeason20242025!$AB$3:$AB$1315,DataRegularSeason20242025!$B$3:$B$1315, "&lt;=" &amp; W$1, DataRegularSeason20242025!$E$3:$E$1315, $A30)</f>
        <v>8</v>
      </c>
      <c r="X30">
        <f>SUMIFS(DataRegularSeason20242025!$AA$3:$AA$1315,DataRegularSeason20242025!$B$3:$B$1315, "&lt;=" &amp; X$1, DataRegularSeason20242025!$D$3:$D$1315, $A30)+SUMIFS(DataRegularSeason20242025!$AB$3:$AB$1315,DataRegularSeason20242025!$B$3:$B$1315, "&lt;=" &amp; X$1, DataRegularSeason20242025!$E$3:$E$1315, $A30)</f>
        <v>8</v>
      </c>
      <c r="Y30">
        <f>SUMIFS(DataRegularSeason20242025!$AA$3:$AA$1315,DataRegularSeason20242025!$B$3:$B$1315, "&lt;=" &amp; Y$1, DataRegularSeason20242025!$D$3:$D$1315, $A30)+SUMIFS(DataRegularSeason20242025!$AB$3:$AB$1315,DataRegularSeason20242025!$B$3:$B$1315, "&lt;=" &amp; Y$1, DataRegularSeason20242025!$E$3:$E$1315, $A30)</f>
        <v>8</v>
      </c>
      <c r="Z30">
        <f>SUMIFS(DataRegularSeason20242025!$AA$3:$AA$1315,DataRegularSeason20242025!$B$3:$B$1315, "&lt;=" &amp; Z$1, DataRegularSeason20242025!$D$3:$D$1315, $A30)+SUMIFS(DataRegularSeason20242025!$AB$3:$AB$1315,DataRegularSeason20242025!$B$3:$B$1315, "&lt;=" &amp; Z$1, DataRegularSeason20242025!$E$3:$E$1315, $A30)</f>
        <v>8</v>
      </c>
      <c r="AA30">
        <f>SUMIFS(DataRegularSeason20242025!$AA$3:$AA$1315,DataRegularSeason20242025!$B$3:$B$1315, "&lt;=" &amp; AA$1, DataRegularSeason20242025!$D$3:$D$1315, $A30)+SUMIFS(DataRegularSeason20242025!$AB$3:$AB$1315,DataRegularSeason20242025!$B$3:$B$1315, "&lt;=" &amp; AA$1, DataRegularSeason20242025!$E$3:$E$1315, $A30)</f>
        <v>10</v>
      </c>
      <c r="AB30">
        <f>SUMIFS(DataRegularSeason20242025!$AA$3:$AA$1315,DataRegularSeason20242025!$B$3:$B$1315, "&lt;=" &amp; AB$1, DataRegularSeason20242025!$D$3:$D$1315, $A30)+SUMIFS(DataRegularSeason20242025!$AB$3:$AB$1315,DataRegularSeason20242025!$B$3:$B$1315, "&lt;=" &amp; AB$1, DataRegularSeason20242025!$E$3:$E$1315, $A30)</f>
        <v>10</v>
      </c>
      <c r="AC30">
        <f>SUMIFS(DataRegularSeason20242025!$AA$3:$AA$1315,DataRegularSeason20242025!$B$3:$B$1315, "&lt;=" &amp; AC$1, DataRegularSeason20242025!$D$3:$D$1315, $A30)+SUMIFS(DataRegularSeason20242025!$AB$3:$AB$1315,DataRegularSeason20242025!$B$3:$B$1315, "&lt;=" &amp; AC$1, DataRegularSeason20242025!$E$3:$E$1315, $A30)</f>
        <v>11</v>
      </c>
      <c r="AD30">
        <f>SUMIFS(DataRegularSeason20242025!$AA$3:$AA$1315,DataRegularSeason20242025!$B$3:$B$1315, "&lt;=" &amp; AD$1, DataRegularSeason20242025!$D$3:$D$1315, $A30)+SUMIFS(DataRegularSeason20242025!$AB$3:$AB$1315,DataRegularSeason20242025!$B$3:$B$1315, "&lt;=" &amp; AD$1, DataRegularSeason20242025!$E$3:$E$1315, $A30)</f>
        <v>11</v>
      </c>
      <c r="AE30">
        <f>SUMIFS(DataRegularSeason20242025!$AA$3:$AA$1315,DataRegularSeason20242025!$B$3:$B$1315, "&lt;=" &amp; AE$1, DataRegularSeason20242025!$D$3:$D$1315, $A30)+SUMIFS(DataRegularSeason20242025!$AB$3:$AB$1315,DataRegularSeason20242025!$B$3:$B$1315, "&lt;=" &amp; AE$1, DataRegularSeason20242025!$E$3:$E$1315, $A30)</f>
        <v>11</v>
      </c>
      <c r="AF30">
        <f>SUMIFS(DataRegularSeason20242025!$AA$3:$AA$1315,DataRegularSeason20242025!$B$3:$B$1315, "&lt;=" &amp; AF$1, DataRegularSeason20242025!$D$3:$D$1315, $A30)+SUMIFS(DataRegularSeason20242025!$AB$3:$AB$1315,DataRegularSeason20242025!$B$3:$B$1315, "&lt;=" &amp; AF$1, DataRegularSeason20242025!$E$3:$E$1315, $A30)</f>
        <v>11</v>
      </c>
      <c r="AG30">
        <f>SUMIFS(DataRegularSeason20242025!$AA$3:$AA$1315,DataRegularSeason20242025!$B$3:$B$1315, "&lt;=" &amp; AG$1, DataRegularSeason20242025!$D$3:$D$1315, $A30)+SUMIFS(DataRegularSeason20242025!$AB$3:$AB$1315,DataRegularSeason20242025!$B$3:$B$1315, "&lt;=" &amp; AG$1, DataRegularSeason20242025!$E$3:$E$1315, $A30)</f>
        <v>11</v>
      </c>
      <c r="AH30">
        <f>SUMIFS(DataRegularSeason20242025!$AA$3:$AA$1315,DataRegularSeason20242025!$B$3:$B$1315, "&lt;=" &amp; AH$1, DataRegularSeason20242025!$D$3:$D$1315, $A30)+SUMIFS(DataRegularSeason20242025!$AB$3:$AB$1315,DataRegularSeason20242025!$B$3:$B$1315, "&lt;=" &amp; AH$1, DataRegularSeason20242025!$E$3:$E$1315, $A30)</f>
        <v>13</v>
      </c>
      <c r="AI30">
        <f>SUMIFS(DataRegularSeason20242025!$AA$3:$AA$1315,DataRegularSeason20242025!$B$3:$B$1315, "&lt;=" &amp; AI$1, DataRegularSeason20242025!$D$3:$D$1315, $A30)+SUMIFS(DataRegularSeason20242025!$AB$3:$AB$1315,DataRegularSeason20242025!$B$3:$B$1315, "&lt;=" &amp; AI$1, DataRegularSeason20242025!$E$3:$E$1315, $A30)</f>
        <v>13</v>
      </c>
      <c r="AJ30">
        <f>SUMIFS(DataRegularSeason20242025!$AA$3:$AA$1315,DataRegularSeason20242025!$B$3:$B$1315, "&lt;=" &amp; AJ$1, DataRegularSeason20242025!$D$3:$D$1315, $A30)+SUMIFS(DataRegularSeason20242025!$AB$3:$AB$1315,DataRegularSeason20242025!$B$3:$B$1315, "&lt;=" &amp; AJ$1, DataRegularSeason20242025!$E$3:$E$1315, $A30)</f>
        <v>13</v>
      </c>
      <c r="AK30">
        <f>SUMIFS(DataRegularSeason20242025!$AA$3:$AA$1315,DataRegularSeason20242025!$B$3:$B$1315, "&lt;=" &amp; AK$1, DataRegularSeason20242025!$D$3:$D$1315, $A30)+SUMIFS(DataRegularSeason20242025!$AB$3:$AB$1315,DataRegularSeason20242025!$B$3:$B$1315, "&lt;=" &amp; AK$1, DataRegularSeason20242025!$E$3:$E$1315, $A30)</f>
        <v>15</v>
      </c>
      <c r="AL30">
        <f>SUMIFS(DataRegularSeason20242025!$AA$3:$AA$1315,DataRegularSeason20242025!$B$3:$B$1315, "&lt;=" &amp; AL$1, DataRegularSeason20242025!$D$3:$D$1315, $A30)+SUMIFS(DataRegularSeason20242025!$AB$3:$AB$1315,DataRegularSeason20242025!$B$3:$B$1315, "&lt;=" &amp; AL$1, DataRegularSeason20242025!$E$3:$E$1315, $A30)</f>
        <v>15</v>
      </c>
      <c r="AM30">
        <f>SUMIFS(DataRegularSeason20242025!$AA$3:$AA$1315,DataRegularSeason20242025!$B$3:$B$1315, "&lt;=" &amp; AM$1, DataRegularSeason20242025!$D$3:$D$1315, $A30)+SUMIFS(DataRegularSeason20242025!$AB$3:$AB$1315,DataRegularSeason20242025!$B$3:$B$1315, "&lt;=" &amp; AM$1, DataRegularSeason20242025!$E$3:$E$1315, $A30)</f>
        <v>17</v>
      </c>
      <c r="AN30">
        <f>SUMIFS(DataRegularSeason20242025!$AA$3:$AA$1315,DataRegularSeason20242025!$B$3:$B$1315, "&lt;=" &amp; AN$1, DataRegularSeason20242025!$D$3:$D$1315, $A30)+SUMIFS(DataRegularSeason20242025!$AB$3:$AB$1315,DataRegularSeason20242025!$B$3:$B$1315, "&lt;=" &amp; AN$1, DataRegularSeason20242025!$E$3:$E$1315, $A30)</f>
        <v>17</v>
      </c>
      <c r="AO30">
        <f>SUMIFS(DataRegularSeason20242025!$AA$3:$AA$1315,DataRegularSeason20242025!$B$3:$B$1315, "&lt;=" &amp; AO$1, DataRegularSeason20242025!$D$3:$D$1315, $A30)+SUMIFS(DataRegularSeason20242025!$AB$3:$AB$1315,DataRegularSeason20242025!$B$3:$B$1315, "&lt;=" &amp; AO$1, DataRegularSeason20242025!$E$3:$E$1315, $A30)</f>
        <v>17</v>
      </c>
      <c r="AP30">
        <f>SUMIFS(DataRegularSeason20242025!$AA$3:$AA$1315,DataRegularSeason20242025!$B$3:$B$1315, "&lt;=" &amp; AP$1, DataRegularSeason20242025!$D$3:$D$1315, $A30)+SUMIFS(DataRegularSeason20242025!$AB$3:$AB$1315,DataRegularSeason20242025!$B$3:$B$1315, "&lt;=" &amp; AP$1, DataRegularSeason20242025!$E$3:$E$1315, $A30)</f>
        <v>17</v>
      </c>
      <c r="AQ30">
        <f>SUMIFS(DataRegularSeason20242025!$AA$3:$AA$1315,DataRegularSeason20242025!$B$3:$B$1315, "&lt;=" &amp; AQ$1, DataRegularSeason20242025!$D$3:$D$1315, $A30)+SUMIFS(DataRegularSeason20242025!$AB$3:$AB$1315,DataRegularSeason20242025!$B$3:$B$1315, "&lt;=" &amp; AQ$1, DataRegularSeason20242025!$E$3:$E$1315, $A30)</f>
        <v>17</v>
      </c>
      <c r="AR30">
        <f>SUMIFS(DataRegularSeason20242025!$AA$3:$AA$1315,DataRegularSeason20242025!$B$3:$B$1315, "&lt;=" &amp; AR$1, DataRegularSeason20242025!$D$3:$D$1315, $A30)+SUMIFS(DataRegularSeason20242025!$AB$3:$AB$1315,DataRegularSeason20242025!$B$3:$B$1315, "&lt;=" &amp; AR$1, DataRegularSeason20242025!$E$3:$E$1315, $A30)</f>
        <v>19</v>
      </c>
      <c r="AS30">
        <f>SUMIFS(DataRegularSeason20242025!$AA$3:$AA$1315,DataRegularSeason20242025!$B$3:$B$1315, "&lt;=" &amp; AS$1, DataRegularSeason20242025!$D$3:$D$1315, $A30)+SUMIFS(DataRegularSeason20242025!$AB$3:$AB$1315,DataRegularSeason20242025!$B$3:$B$1315, "&lt;=" &amp; AS$1, DataRegularSeason20242025!$E$3:$E$1315, $A30)</f>
        <v>19</v>
      </c>
      <c r="AT30">
        <f>SUMIFS(DataRegularSeason20242025!$AA$3:$AA$1315,DataRegularSeason20242025!$B$3:$B$1315, "&lt;=" &amp; AT$1, DataRegularSeason20242025!$D$3:$D$1315, $A30)+SUMIFS(DataRegularSeason20242025!$AB$3:$AB$1315,DataRegularSeason20242025!$B$3:$B$1315, "&lt;=" &amp; AT$1, DataRegularSeason20242025!$E$3:$E$1315, $A30)</f>
        <v>19</v>
      </c>
      <c r="AU30">
        <f>SUMIFS(DataRegularSeason20242025!$AA$3:$AA$1315,DataRegularSeason20242025!$B$3:$B$1315, "&lt;=" &amp; AU$1, DataRegularSeason20242025!$D$3:$D$1315, $A30)+SUMIFS(DataRegularSeason20242025!$AB$3:$AB$1315,DataRegularSeason20242025!$B$3:$B$1315, "&lt;=" &amp; AU$1, DataRegularSeason20242025!$E$3:$E$1315, $A30)</f>
        <v>19</v>
      </c>
      <c r="AV30">
        <f>SUMIFS(DataRegularSeason20242025!$AA$3:$AA$1315,DataRegularSeason20242025!$B$3:$B$1315, "&lt;=" &amp; AV$1, DataRegularSeason20242025!$D$3:$D$1315, $A30)+SUMIFS(DataRegularSeason20242025!$AB$3:$AB$1315,DataRegularSeason20242025!$B$3:$B$1315, "&lt;=" &amp; AV$1, DataRegularSeason20242025!$E$3:$E$1315, $A30)</f>
        <v>21</v>
      </c>
      <c r="AW30">
        <f>SUMIFS(DataRegularSeason20242025!$AA$3:$AA$1315,DataRegularSeason20242025!$B$3:$B$1315, "&lt;=" &amp; AW$1, DataRegularSeason20242025!$D$3:$D$1315, $A30)+SUMIFS(DataRegularSeason20242025!$AB$3:$AB$1315,DataRegularSeason20242025!$B$3:$B$1315, "&lt;=" &amp; AW$1, DataRegularSeason20242025!$E$3:$E$1315, $A30)</f>
        <v>21</v>
      </c>
      <c r="AX30">
        <f>SUMIFS(DataRegularSeason20242025!$AA$3:$AA$1315,DataRegularSeason20242025!$B$3:$B$1315, "&lt;=" &amp; AX$1, DataRegularSeason20242025!$D$3:$D$1315, $A30)+SUMIFS(DataRegularSeason20242025!$AB$3:$AB$1315,DataRegularSeason20242025!$B$3:$B$1315, "&lt;=" &amp; AX$1, DataRegularSeason20242025!$E$3:$E$1315, $A30)</f>
        <v>21</v>
      </c>
      <c r="AY30">
        <f>SUMIFS(DataRegularSeason20242025!$AA$3:$AA$1315,DataRegularSeason20242025!$B$3:$B$1315, "&lt;=" &amp; AY$1, DataRegularSeason20242025!$D$3:$D$1315, $A30)+SUMIFS(DataRegularSeason20242025!$AB$3:$AB$1315,DataRegularSeason20242025!$B$3:$B$1315, "&lt;=" &amp; AY$1, DataRegularSeason20242025!$E$3:$E$1315, $A30)</f>
        <v>21</v>
      </c>
      <c r="AZ30">
        <f>SUMIFS(DataRegularSeason20242025!$AA$3:$AA$1315,DataRegularSeason20242025!$B$3:$B$1315, "&lt;=" &amp; AZ$1, DataRegularSeason20242025!$D$3:$D$1315, $A30)+SUMIFS(DataRegularSeason20242025!$AB$3:$AB$1315,DataRegularSeason20242025!$B$3:$B$1315, "&lt;=" &amp; AZ$1, DataRegularSeason20242025!$E$3:$E$1315, $A30)</f>
        <v>21</v>
      </c>
      <c r="BA30">
        <f>SUMIFS(DataRegularSeason20242025!$AA$3:$AA$1315,DataRegularSeason20242025!$B$3:$B$1315, "&lt;=" &amp; BA$1, DataRegularSeason20242025!$D$3:$D$1315, $A30)+SUMIFS(DataRegularSeason20242025!$AB$3:$AB$1315,DataRegularSeason20242025!$B$3:$B$1315, "&lt;=" &amp; BA$1, DataRegularSeason20242025!$E$3:$E$1315, $A30)</f>
        <v>21</v>
      </c>
      <c r="BB30">
        <f>SUMIFS(DataRegularSeason20242025!$AA$3:$AA$1315,DataRegularSeason20242025!$B$3:$B$1315, "&lt;=" &amp; BB$1, DataRegularSeason20242025!$D$3:$D$1315, $A30)+SUMIFS(DataRegularSeason20242025!$AB$3:$AB$1315,DataRegularSeason20242025!$B$3:$B$1315, "&lt;=" &amp; BB$1, DataRegularSeason20242025!$E$3:$E$1315, $A30)</f>
        <v>21</v>
      </c>
      <c r="BC30">
        <f>SUMIFS(DataRegularSeason20242025!$AA$3:$AA$1315,DataRegularSeason20242025!$B$3:$B$1315, "&lt;=" &amp; BC$1, DataRegularSeason20242025!$D$3:$D$1315, $A30)+SUMIFS(DataRegularSeason20242025!$AB$3:$AB$1315,DataRegularSeason20242025!$B$3:$B$1315, "&lt;=" &amp; BC$1, DataRegularSeason20242025!$E$3:$E$1315, $A30)</f>
        <v>21</v>
      </c>
      <c r="BD30">
        <f>SUMIFS(DataRegularSeason20242025!$AA$3:$AA$1315,DataRegularSeason20242025!$B$3:$B$1315, "&lt;=" &amp; BD$1, DataRegularSeason20242025!$D$3:$D$1315, $A30)+SUMIFS(DataRegularSeason20242025!$AB$3:$AB$1315,DataRegularSeason20242025!$B$3:$B$1315, "&lt;=" &amp; BD$1, DataRegularSeason20242025!$E$3:$E$1315, $A30)</f>
        <v>21</v>
      </c>
      <c r="BE30">
        <f>SUMIFS(DataRegularSeason20242025!$AA$3:$AA$1315,DataRegularSeason20242025!$B$3:$B$1315, "&lt;=" &amp; BE$1, DataRegularSeason20242025!$D$3:$D$1315, $A30)+SUMIFS(DataRegularSeason20242025!$AB$3:$AB$1315,DataRegularSeason20242025!$B$3:$B$1315, "&lt;=" &amp; BE$1, DataRegularSeason20242025!$E$3:$E$1315, $A30)</f>
        <v>21</v>
      </c>
      <c r="BF30">
        <f>SUMIFS(DataRegularSeason20242025!$AA$3:$AA$1315,DataRegularSeason20242025!$B$3:$B$1315, "&lt;=" &amp; BF$1, DataRegularSeason20242025!$D$3:$D$1315, $A30)+SUMIFS(DataRegularSeason20242025!$AB$3:$AB$1315,DataRegularSeason20242025!$B$3:$B$1315, "&lt;=" &amp; BF$1, DataRegularSeason20242025!$E$3:$E$1315, $A30)</f>
        <v>21</v>
      </c>
      <c r="BG30">
        <f>SUMIFS(DataRegularSeason20242025!$AA$3:$AA$1315,DataRegularSeason20242025!$B$3:$B$1315, "&lt;=" &amp; BG$1, DataRegularSeason20242025!$D$3:$D$1315, $A30)+SUMIFS(DataRegularSeason20242025!$AB$3:$AB$1315,DataRegularSeason20242025!$B$3:$B$1315, "&lt;=" &amp; BG$1, DataRegularSeason20242025!$E$3:$E$1315, $A30)</f>
        <v>21</v>
      </c>
      <c r="BH30">
        <f>SUMIFS(DataRegularSeason20242025!$AA$3:$AA$1315,DataRegularSeason20242025!$B$3:$B$1315, "&lt;=" &amp; BH$1, DataRegularSeason20242025!$D$3:$D$1315, $A30)+SUMIFS(DataRegularSeason20242025!$AB$3:$AB$1315,DataRegularSeason20242025!$B$3:$B$1315, "&lt;=" &amp; BH$1, DataRegularSeason20242025!$E$3:$E$1315, $A30)</f>
        <v>21</v>
      </c>
      <c r="BI30">
        <f>SUMIFS(DataRegularSeason20242025!$AA$3:$AA$1315,DataRegularSeason20242025!$B$3:$B$1315, "&lt;=" &amp; BI$1, DataRegularSeason20242025!$D$3:$D$1315, $A30)+SUMIFS(DataRegularSeason20242025!$AB$3:$AB$1315,DataRegularSeason20242025!$B$3:$B$1315, "&lt;=" &amp; BI$1, DataRegularSeason20242025!$E$3:$E$1315, $A30)</f>
        <v>21</v>
      </c>
      <c r="BJ30">
        <f>SUMIFS(DataRegularSeason20242025!$AA$3:$AA$1315,DataRegularSeason20242025!$B$3:$B$1315, "&lt;=" &amp; BJ$1, DataRegularSeason20242025!$D$3:$D$1315, $A30)+SUMIFS(DataRegularSeason20242025!$AB$3:$AB$1315,DataRegularSeason20242025!$B$3:$B$1315, "&lt;=" &amp; BJ$1, DataRegularSeason20242025!$E$3:$E$1315, $A30)</f>
        <v>21</v>
      </c>
      <c r="BK30">
        <f>SUMIFS(DataRegularSeason20242025!$AA$3:$AA$1315,DataRegularSeason20242025!$B$3:$B$1315, "&lt;=" &amp; BK$1, DataRegularSeason20242025!$D$3:$D$1315, $A30)+SUMIFS(DataRegularSeason20242025!$AB$3:$AB$1315,DataRegularSeason20242025!$B$3:$B$1315, "&lt;=" &amp; BK$1, DataRegularSeason20242025!$E$3:$E$1315, $A30)</f>
        <v>21</v>
      </c>
      <c r="BL30">
        <f>SUMIFS(DataRegularSeason20242025!$AA$3:$AA$1315,DataRegularSeason20242025!$B$3:$B$1315, "&lt;=" &amp; BL$1, DataRegularSeason20242025!$D$3:$D$1315, $A30)+SUMIFS(DataRegularSeason20242025!$AB$3:$AB$1315,DataRegularSeason20242025!$B$3:$B$1315, "&lt;=" &amp; BL$1, DataRegularSeason20242025!$E$3:$E$1315, $A30)</f>
        <v>21</v>
      </c>
      <c r="BM30">
        <f>SUMIFS(DataRegularSeason20242025!$AA$3:$AA$1315,DataRegularSeason20242025!$B$3:$B$1315, "&lt;=" &amp; BM$1, DataRegularSeason20242025!$D$3:$D$1315, $A30)+SUMIFS(DataRegularSeason20242025!$AB$3:$AB$1315,DataRegularSeason20242025!$B$3:$B$1315, "&lt;=" &amp; BM$1, DataRegularSeason20242025!$E$3:$E$1315, $A30)</f>
        <v>21</v>
      </c>
      <c r="BN30">
        <f>SUMIFS(DataRegularSeason20242025!$AA$3:$AA$1315,DataRegularSeason20242025!$B$3:$B$1315, "&lt;=" &amp; BN$1, DataRegularSeason20242025!$D$3:$D$1315, $A30)+SUMIFS(DataRegularSeason20242025!$AB$3:$AB$1315,DataRegularSeason20242025!$B$3:$B$1315, "&lt;=" &amp; BN$1, DataRegularSeason20242025!$E$3:$E$1315, $A30)</f>
        <v>21</v>
      </c>
      <c r="BO30">
        <f>SUMIFS(DataRegularSeason20242025!$AA$3:$AA$1315,DataRegularSeason20242025!$B$3:$B$1315, "&lt;=" &amp; BO$1, DataRegularSeason20242025!$D$3:$D$1315, $A30)+SUMIFS(DataRegularSeason20242025!$AB$3:$AB$1315,DataRegularSeason20242025!$B$3:$B$1315, "&lt;=" &amp; BO$1, DataRegularSeason20242025!$E$3:$E$1315, $A30)</f>
        <v>21</v>
      </c>
      <c r="BP30">
        <f>SUMIFS(DataRegularSeason20242025!$AA$3:$AA$1315,DataRegularSeason20242025!$B$3:$B$1315, "&lt;=" &amp; BP$1, DataRegularSeason20242025!$D$3:$D$1315, $A30)+SUMIFS(DataRegularSeason20242025!$AB$3:$AB$1315,DataRegularSeason20242025!$B$3:$B$1315, "&lt;=" &amp; BP$1, DataRegularSeason20242025!$E$3:$E$1315, $A30)</f>
        <v>21</v>
      </c>
      <c r="BQ30">
        <f>SUMIFS(DataRegularSeason20242025!$AA$3:$AA$1315,DataRegularSeason20242025!$B$3:$B$1315, "&lt;=" &amp; BQ$1, DataRegularSeason20242025!$D$3:$D$1315, $A30)+SUMIFS(DataRegularSeason20242025!$AB$3:$AB$1315,DataRegularSeason20242025!$B$3:$B$1315, "&lt;=" &amp; BQ$1, DataRegularSeason20242025!$E$3:$E$1315, $A30)</f>
        <v>21</v>
      </c>
      <c r="BR30">
        <f>SUMIFS(DataRegularSeason20242025!$AA$3:$AA$1315,DataRegularSeason20242025!$B$3:$B$1315, "&lt;=" &amp; BR$1, DataRegularSeason20242025!$D$3:$D$1315, $A30)+SUMIFS(DataRegularSeason20242025!$AB$3:$AB$1315,DataRegularSeason20242025!$B$3:$B$1315, "&lt;=" &amp; BR$1, DataRegularSeason20242025!$E$3:$E$1315, $A30)</f>
        <v>21</v>
      </c>
      <c r="BS30">
        <f>SUMIFS(DataRegularSeason20242025!$AA$3:$AA$1315,DataRegularSeason20242025!$B$3:$B$1315, "&lt;=" &amp; BS$1, DataRegularSeason20242025!$D$3:$D$1315, $A30)+SUMIFS(DataRegularSeason20242025!$AB$3:$AB$1315,DataRegularSeason20242025!$B$3:$B$1315, "&lt;=" &amp; BS$1, DataRegularSeason20242025!$E$3:$E$1315, $A30)</f>
        <v>21</v>
      </c>
      <c r="BT30">
        <f>SUMIFS(DataRegularSeason20242025!$AA$3:$AA$1315,DataRegularSeason20242025!$B$3:$B$1315, "&lt;=" &amp; BT$1, DataRegularSeason20242025!$D$3:$D$1315, $A30)+SUMIFS(DataRegularSeason20242025!$AB$3:$AB$1315,DataRegularSeason20242025!$B$3:$B$1315, "&lt;=" &amp; BT$1, DataRegularSeason20242025!$E$3:$E$1315, $A30)</f>
        <v>21</v>
      </c>
      <c r="BU30">
        <f>SUMIFS(DataRegularSeason20242025!$AA$3:$AA$1315,DataRegularSeason20242025!$B$3:$B$1315, "&lt;=" &amp; BU$1, DataRegularSeason20242025!$D$3:$D$1315, $A30)+SUMIFS(DataRegularSeason20242025!$AB$3:$AB$1315,DataRegularSeason20242025!$B$3:$B$1315, "&lt;=" &amp; BU$1, DataRegularSeason20242025!$E$3:$E$1315, $A30)</f>
        <v>21</v>
      </c>
      <c r="BV30">
        <f>SUMIFS(DataRegularSeason20242025!$AA$3:$AA$1315,DataRegularSeason20242025!$B$3:$B$1315, "&lt;=" &amp; BV$1, DataRegularSeason20242025!$D$3:$D$1315, $A30)+SUMIFS(DataRegularSeason20242025!$AB$3:$AB$1315,DataRegularSeason20242025!$B$3:$B$1315, "&lt;=" &amp; BV$1, DataRegularSeason20242025!$E$3:$E$1315, $A30)</f>
        <v>21</v>
      </c>
      <c r="BW30">
        <f>SUMIFS(DataRegularSeason20242025!$AA$3:$AA$1315,DataRegularSeason20242025!$B$3:$B$1315, "&lt;=" &amp; BW$1, DataRegularSeason20242025!$D$3:$D$1315, $A30)+SUMIFS(DataRegularSeason20242025!$AB$3:$AB$1315,DataRegularSeason20242025!$B$3:$B$1315, "&lt;=" &amp; BW$1, DataRegularSeason20242025!$E$3:$E$1315, $A30)</f>
        <v>21</v>
      </c>
      <c r="BX30">
        <f>SUMIFS(DataRegularSeason20242025!$AA$3:$AA$1315,DataRegularSeason20242025!$B$3:$B$1315, "&lt;=" &amp; BX$1, DataRegularSeason20242025!$D$3:$D$1315, $A30)+SUMIFS(DataRegularSeason20242025!$AB$3:$AB$1315,DataRegularSeason20242025!$B$3:$B$1315, "&lt;=" &amp; BX$1, DataRegularSeason20242025!$E$3:$E$1315, $A30)</f>
        <v>21</v>
      </c>
      <c r="BY30">
        <f>SUMIFS(DataRegularSeason20242025!$AA$3:$AA$1315,DataRegularSeason20242025!$B$3:$B$1315, "&lt;=" &amp; BY$1, DataRegularSeason20242025!$D$3:$D$1315, $A30)+SUMIFS(DataRegularSeason20242025!$AB$3:$AB$1315,DataRegularSeason20242025!$B$3:$B$1315, "&lt;=" &amp; BY$1, DataRegularSeason20242025!$E$3:$E$1315, $A30)</f>
        <v>21</v>
      </c>
      <c r="BZ30">
        <f>SUMIFS(DataRegularSeason20242025!$AA$3:$AA$1315,DataRegularSeason20242025!$B$3:$B$1315, "&lt;=" &amp; BZ$1, DataRegularSeason20242025!$D$3:$D$1315, $A30)+SUMIFS(DataRegularSeason20242025!$AB$3:$AB$1315,DataRegularSeason20242025!$B$3:$B$1315, "&lt;=" &amp; BZ$1, DataRegularSeason20242025!$E$3:$E$1315, $A30)</f>
        <v>21</v>
      </c>
      <c r="CA30">
        <f>SUMIFS(DataRegularSeason20242025!$AA$3:$AA$1315,DataRegularSeason20242025!$B$3:$B$1315, "&lt;=" &amp; CA$1, DataRegularSeason20242025!$D$3:$D$1315, $A30)+SUMIFS(DataRegularSeason20242025!$AB$3:$AB$1315,DataRegularSeason20242025!$B$3:$B$1315, "&lt;=" &amp; CA$1, DataRegularSeason20242025!$E$3:$E$1315, $A30)</f>
        <v>21</v>
      </c>
      <c r="CB30">
        <f>SUMIFS(DataRegularSeason20242025!$AA$3:$AA$1315,DataRegularSeason20242025!$B$3:$B$1315, "&lt;=" &amp; CB$1, DataRegularSeason20242025!$D$3:$D$1315, $A30)+SUMIFS(DataRegularSeason20242025!$AB$3:$AB$1315,DataRegularSeason20242025!$B$3:$B$1315, "&lt;=" &amp; CB$1, DataRegularSeason20242025!$E$3:$E$1315, $A30)</f>
        <v>21</v>
      </c>
      <c r="CC30">
        <f>SUMIFS(DataRegularSeason20242025!$AA$3:$AA$1315,DataRegularSeason20242025!$B$3:$B$1315, "&lt;=" &amp; CC$1, DataRegularSeason20242025!$D$3:$D$1315, $A30)+SUMIFS(DataRegularSeason20242025!$AB$3:$AB$1315,DataRegularSeason20242025!$B$3:$B$1315, "&lt;=" &amp; CC$1, DataRegularSeason20242025!$E$3:$E$1315, $A30)</f>
        <v>21</v>
      </c>
      <c r="CD30">
        <f>SUMIFS(DataRegularSeason20242025!$AA$3:$AA$1315,DataRegularSeason20242025!$B$3:$B$1315, "&lt;=" &amp; CD$1, DataRegularSeason20242025!$D$3:$D$1315, $A30)+SUMIFS(DataRegularSeason20242025!$AB$3:$AB$1315,DataRegularSeason20242025!$B$3:$B$1315, "&lt;=" &amp; CD$1, DataRegularSeason20242025!$E$3:$E$1315, $A30)</f>
        <v>21</v>
      </c>
      <c r="CE30">
        <f>SUMIFS(DataRegularSeason20242025!$AA$3:$AA$1315,DataRegularSeason20242025!$B$3:$B$1315, "&lt;=" &amp; CE$1, DataRegularSeason20242025!$D$3:$D$1315, $A30)+SUMIFS(DataRegularSeason20242025!$AB$3:$AB$1315,DataRegularSeason20242025!$B$3:$B$1315, "&lt;=" &amp; CE$1, DataRegularSeason20242025!$E$3:$E$1315, $A30)</f>
        <v>21</v>
      </c>
      <c r="CF30">
        <f>SUMIFS(DataRegularSeason20242025!$AA$3:$AA$1315,DataRegularSeason20242025!$B$3:$B$1315, "&lt;=" &amp; CF$1, DataRegularSeason20242025!$D$3:$D$1315, $A30)+SUMIFS(DataRegularSeason20242025!$AB$3:$AB$1315,DataRegularSeason20242025!$B$3:$B$1315, "&lt;=" &amp; CF$1, DataRegularSeason20242025!$E$3:$E$1315, $A30)</f>
        <v>21</v>
      </c>
      <c r="CG30">
        <f>SUMIFS(DataRegularSeason20242025!$AA$3:$AA$1315,DataRegularSeason20242025!$B$3:$B$1315, "&lt;=" &amp; CG$1, DataRegularSeason20242025!$D$3:$D$1315, $A30)+SUMIFS(DataRegularSeason20242025!$AB$3:$AB$1315,DataRegularSeason20242025!$B$3:$B$1315, "&lt;=" &amp; CG$1, DataRegularSeason20242025!$E$3:$E$1315, $A30)</f>
        <v>21</v>
      </c>
      <c r="CH30">
        <f>SUMIFS(DataRegularSeason20242025!$AA$3:$AA$1315,DataRegularSeason20242025!$B$3:$B$1315, "&lt;=" &amp; CH$1, DataRegularSeason20242025!$D$3:$D$1315, $A30)+SUMIFS(DataRegularSeason20242025!$AB$3:$AB$1315,DataRegularSeason20242025!$B$3:$B$1315, "&lt;=" &amp; CH$1, DataRegularSeason20242025!$E$3:$E$1315, $A30)</f>
        <v>21</v>
      </c>
      <c r="CI30">
        <f>SUMIFS(DataRegularSeason20242025!$AA$3:$AA$1315,DataRegularSeason20242025!$B$3:$B$1315, "&lt;=" &amp; CI$1, DataRegularSeason20242025!$D$3:$D$1315, $A30)+SUMIFS(DataRegularSeason20242025!$AB$3:$AB$1315,DataRegularSeason20242025!$B$3:$B$1315, "&lt;=" &amp; CI$1, DataRegularSeason20242025!$E$3:$E$1315, $A30)</f>
        <v>21</v>
      </c>
      <c r="CJ30">
        <f>SUMIFS(DataRegularSeason20242025!$AA$3:$AA$1315,DataRegularSeason20242025!$B$3:$B$1315, "&lt;=" &amp; CJ$1, DataRegularSeason20242025!$D$3:$D$1315, $A30)+SUMIFS(DataRegularSeason20242025!$AB$3:$AB$1315,DataRegularSeason20242025!$B$3:$B$1315, "&lt;=" &amp; CJ$1, DataRegularSeason20242025!$E$3:$E$1315, $A30)</f>
        <v>21</v>
      </c>
      <c r="CK30">
        <f>SUMIFS(DataRegularSeason20242025!$AA$3:$AA$1315,DataRegularSeason20242025!$B$3:$B$1315, "&lt;=" &amp; CK$1, DataRegularSeason20242025!$D$3:$D$1315, $A30)+SUMIFS(DataRegularSeason20242025!$AB$3:$AB$1315,DataRegularSeason20242025!$B$3:$B$1315, "&lt;=" &amp; CK$1, DataRegularSeason20242025!$E$3:$E$1315, $A30)</f>
        <v>21</v>
      </c>
      <c r="CL30">
        <f>SUMIFS(DataRegularSeason20242025!$AA$3:$AA$1315,DataRegularSeason20242025!$B$3:$B$1315, "&lt;=" &amp; CL$1, DataRegularSeason20242025!$D$3:$D$1315, $A30)+SUMIFS(DataRegularSeason20242025!$AB$3:$AB$1315,DataRegularSeason20242025!$B$3:$B$1315, "&lt;=" &amp; CL$1, DataRegularSeason20242025!$E$3:$E$1315, $A30)</f>
        <v>21</v>
      </c>
      <c r="CM30">
        <f>SUMIFS(DataRegularSeason20242025!$AA$3:$AA$1315,DataRegularSeason20242025!$B$3:$B$1315, "&lt;=" &amp; CM$1, DataRegularSeason20242025!$D$3:$D$1315, $A30)+SUMIFS(DataRegularSeason20242025!$AB$3:$AB$1315,DataRegularSeason20242025!$B$3:$B$1315, "&lt;=" &amp; CM$1, DataRegularSeason20242025!$E$3:$E$1315, $A30)</f>
        <v>21</v>
      </c>
      <c r="CN30">
        <f>SUMIFS(DataRegularSeason20242025!$AA$3:$AA$1315,DataRegularSeason20242025!$B$3:$B$1315, "&lt;=" &amp; CN$1, DataRegularSeason20242025!$D$3:$D$1315, $A30)+SUMIFS(DataRegularSeason20242025!$AB$3:$AB$1315,DataRegularSeason20242025!$B$3:$B$1315, "&lt;=" &amp; CN$1, DataRegularSeason20242025!$E$3:$E$1315, $A30)</f>
        <v>21</v>
      </c>
      <c r="CO30">
        <f>SUMIFS(DataRegularSeason20242025!$AA$3:$AA$1315,DataRegularSeason20242025!$B$3:$B$1315, "&lt;=" &amp; CO$1, DataRegularSeason20242025!$D$3:$D$1315, $A30)+SUMIFS(DataRegularSeason20242025!$AB$3:$AB$1315,DataRegularSeason20242025!$B$3:$B$1315, "&lt;=" &amp; CO$1, DataRegularSeason20242025!$E$3:$E$1315, $A30)</f>
        <v>21</v>
      </c>
      <c r="CP30">
        <f>SUMIFS(DataRegularSeason20242025!$AA$3:$AA$1315,DataRegularSeason20242025!$B$3:$B$1315, "&lt;=" &amp; CP$1, DataRegularSeason20242025!$D$3:$D$1315, $A30)+SUMIFS(DataRegularSeason20242025!$AB$3:$AB$1315,DataRegularSeason20242025!$B$3:$B$1315, "&lt;=" &amp; CP$1, DataRegularSeason20242025!$E$3:$E$1315, $A30)</f>
        <v>21</v>
      </c>
      <c r="CQ30">
        <f>SUMIFS(DataRegularSeason20242025!$AA$3:$AA$1315,DataRegularSeason20242025!$B$3:$B$1315, "&lt;=" &amp; CQ$1, DataRegularSeason20242025!$D$3:$D$1315, $A30)+SUMIFS(DataRegularSeason20242025!$AB$3:$AB$1315,DataRegularSeason20242025!$B$3:$B$1315, "&lt;=" &amp; CQ$1, DataRegularSeason20242025!$E$3:$E$1315, $A30)</f>
        <v>21</v>
      </c>
      <c r="CR30">
        <f>SUMIFS(DataRegularSeason20242025!$AA$3:$AA$1315,DataRegularSeason20242025!$B$3:$B$1315, "&lt;=" &amp; CR$1, DataRegularSeason20242025!$D$3:$D$1315, $A30)+SUMIFS(DataRegularSeason20242025!$AB$3:$AB$1315,DataRegularSeason20242025!$B$3:$B$1315, "&lt;=" &amp; CR$1, DataRegularSeason20242025!$E$3:$E$1315, $A30)</f>
        <v>21</v>
      </c>
      <c r="CS30">
        <f>SUMIFS(DataRegularSeason20242025!$AA$3:$AA$1315,DataRegularSeason20242025!$B$3:$B$1315, "&lt;=" &amp; CS$1, DataRegularSeason20242025!$D$3:$D$1315, $A30)+SUMIFS(DataRegularSeason20242025!$AB$3:$AB$1315,DataRegularSeason20242025!$B$3:$B$1315, "&lt;=" &amp; CS$1, DataRegularSeason20242025!$E$3:$E$1315, $A30)</f>
        <v>21</v>
      </c>
      <c r="CT30">
        <f>SUMIFS(DataRegularSeason20242025!$AA$3:$AA$1315,DataRegularSeason20242025!$B$3:$B$1315, "&lt;=" &amp; CT$1, DataRegularSeason20242025!$D$3:$D$1315, $A30)+SUMIFS(DataRegularSeason20242025!$AB$3:$AB$1315,DataRegularSeason20242025!$B$3:$B$1315, "&lt;=" &amp; CT$1, DataRegularSeason20242025!$E$3:$E$1315, $A30)</f>
        <v>21</v>
      </c>
      <c r="CU30">
        <f>SUMIFS(DataRegularSeason20242025!$AA$3:$AA$1315,DataRegularSeason20242025!$B$3:$B$1315, "&lt;=" &amp; CU$1, DataRegularSeason20242025!$D$3:$D$1315, $A30)+SUMIFS(DataRegularSeason20242025!$AB$3:$AB$1315,DataRegularSeason20242025!$B$3:$B$1315, "&lt;=" &amp; CU$1, DataRegularSeason20242025!$E$3:$E$1315, $A30)</f>
        <v>21</v>
      </c>
      <c r="CV30">
        <f>SUMIFS(DataRegularSeason20242025!$AA$3:$AA$1315,DataRegularSeason20242025!$B$3:$B$1315, "&lt;=" &amp; CV$1, DataRegularSeason20242025!$D$3:$D$1315, $A30)+SUMIFS(DataRegularSeason20242025!$AB$3:$AB$1315,DataRegularSeason20242025!$B$3:$B$1315, "&lt;=" &amp; CV$1, DataRegularSeason20242025!$E$3:$E$1315, $A30)</f>
        <v>21</v>
      </c>
      <c r="CW30">
        <f>SUMIFS(DataRegularSeason20242025!$AA$3:$AA$1315,DataRegularSeason20242025!$B$3:$B$1315, "&lt;=" &amp; CW$1, DataRegularSeason20242025!$D$3:$D$1315, $A30)+SUMIFS(DataRegularSeason20242025!$AB$3:$AB$1315,DataRegularSeason20242025!$B$3:$B$1315, "&lt;=" &amp; CW$1, DataRegularSeason20242025!$E$3:$E$1315, $A30)</f>
        <v>21</v>
      </c>
      <c r="CX30">
        <f>SUMIFS(DataRegularSeason20242025!$AA$3:$AA$1315,DataRegularSeason20242025!$B$3:$B$1315, "&lt;=" &amp; CX$1, DataRegularSeason20242025!$D$3:$D$1315, $A30)+SUMIFS(DataRegularSeason20242025!$AB$3:$AB$1315,DataRegularSeason20242025!$B$3:$B$1315, "&lt;=" &amp; CX$1, DataRegularSeason20242025!$E$3:$E$1315, $A30)</f>
        <v>21</v>
      </c>
      <c r="CY30">
        <f>SUMIFS(DataRegularSeason20242025!$AA$3:$AA$1315,DataRegularSeason20242025!$B$3:$B$1315, "&lt;=" &amp; CY$1, DataRegularSeason20242025!$D$3:$D$1315, $A30)+SUMIFS(DataRegularSeason20242025!$AB$3:$AB$1315,DataRegularSeason20242025!$B$3:$B$1315, "&lt;=" &amp; CY$1, DataRegularSeason20242025!$E$3:$E$1315, $A30)</f>
        <v>21</v>
      </c>
      <c r="CZ30">
        <f>SUMIFS(DataRegularSeason20242025!$AA$3:$AA$1315,DataRegularSeason20242025!$B$3:$B$1315, "&lt;=" &amp; CZ$1, DataRegularSeason20242025!$D$3:$D$1315, $A30)+SUMIFS(DataRegularSeason20242025!$AB$3:$AB$1315,DataRegularSeason20242025!$B$3:$B$1315, "&lt;=" &amp; CZ$1, DataRegularSeason20242025!$E$3:$E$1315, $A30)</f>
        <v>21</v>
      </c>
      <c r="DA30">
        <f>SUMIFS(DataRegularSeason20242025!$AA$3:$AA$1315,DataRegularSeason20242025!$B$3:$B$1315, "&lt;=" &amp; DA$1, DataRegularSeason20242025!$D$3:$D$1315, $A30)+SUMIFS(DataRegularSeason20242025!$AB$3:$AB$1315,DataRegularSeason20242025!$B$3:$B$1315, "&lt;=" &amp; DA$1, DataRegularSeason20242025!$E$3:$E$1315, $A30)</f>
        <v>21</v>
      </c>
      <c r="DB30">
        <f>SUMIFS(DataRegularSeason20242025!$AA$3:$AA$1315,DataRegularSeason20242025!$B$3:$B$1315, "&lt;=" &amp; DB$1, DataRegularSeason20242025!$D$3:$D$1315, $A30)+SUMIFS(DataRegularSeason20242025!$AB$3:$AB$1315,DataRegularSeason20242025!$B$3:$B$1315, "&lt;=" &amp; DB$1, DataRegularSeason20242025!$E$3:$E$1315, $A30)</f>
        <v>21</v>
      </c>
      <c r="DC30">
        <f>SUMIFS(DataRegularSeason20242025!$AA$3:$AA$1315,DataRegularSeason20242025!$B$3:$B$1315, "&lt;=" &amp; DC$1, DataRegularSeason20242025!$D$3:$D$1315, $A30)+SUMIFS(DataRegularSeason20242025!$AB$3:$AB$1315,DataRegularSeason20242025!$B$3:$B$1315, "&lt;=" &amp; DC$1, DataRegularSeason20242025!$E$3:$E$1315, $A30)</f>
        <v>21</v>
      </c>
      <c r="DD30">
        <f>SUMIFS(DataRegularSeason20242025!$AA$3:$AA$1315,DataRegularSeason20242025!$B$3:$B$1315, "&lt;=" &amp; DD$1, DataRegularSeason20242025!$D$3:$D$1315, $A30)+SUMIFS(DataRegularSeason20242025!$AB$3:$AB$1315,DataRegularSeason20242025!$B$3:$B$1315, "&lt;=" &amp; DD$1, DataRegularSeason20242025!$E$3:$E$1315, $A30)</f>
        <v>21</v>
      </c>
      <c r="DE30">
        <f>SUMIFS(DataRegularSeason20242025!$AA$3:$AA$1315,DataRegularSeason20242025!$B$3:$B$1315, "&lt;=" &amp; DE$1, DataRegularSeason20242025!$D$3:$D$1315, $A30)+SUMIFS(DataRegularSeason20242025!$AB$3:$AB$1315,DataRegularSeason20242025!$B$3:$B$1315, "&lt;=" &amp; DE$1, DataRegularSeason20242025!$E$3:$E$1315, $A30)</f>
        <v>21</v>
      </c>
      <c r="DF30">
        <f>SUMIFS(DataRegularSeason20242025!$AA$3:$AA$1315,DataRegularSeason20242025!$B$3:$B$1315, "&lt;=" &amp; DF$1, DataRegularSeason20242025!$D$3:$D$1315, $A30)+SUMIFS(DataRegularSeason20242025!$AB$3:$AB$1315,DataRegularSeason20242025!$B$3:$B$1315, "&lt;=" &amp; DF$1, DataRegularSeason20242025!$E$3:$E$1315, $A30)</f>
        <v>21</v>
      </c>
      <c r="DG30">
        <f>SUMIFS(DataRegularSeason20242025!$AA$3:$AA$1315,DataRegularSeason20242025!$B$3:$B$1315, "&lt;=" &amp; DG$1, DataRegularSeason20242025!$D$3:$D$1315, $A30)+SUMIFS(DataRegularSeason20242025!$AB$3:$AB$1315,DataRegularSeason20242025!$B$3:$B$1315, "&lt;=" &amp; DG$1, DataRegularSeason20242025!$E$3:$E$1315, $A30)</f>
        <v>21</v>
      </c>
      <c r="DH30">
        <f>SUMIFS(DataRegularSeason20242025!$AA$3:$AA$1315,DataRegularSeason20242025!$B$3:$B$1315, "&lt;=" &amp; DH$1, DataRegularSeason20242025!$D$3:$D$1315, $A30)+SUMIFS(DataRegularSeason20242025!$AB$3:$AB$1315,DataRegularSeason20242025!$B$3:$B$1315, "&lt;=" &amp; DH$1, DataRegularSeason20242025!$E$3:$E$1315, $A30)</f>
        <v>21</v>
      </c>
      <c r="DI30">
        <f>SUMIFS(DataRegularSeason20242025!$AA$3:$AA$1315,DataRegularSeason20242025!$B$3:$B$1315, "&lt;=" &amp; DI$1, DataRegularSeason20242025!$D$3:$D$1315, $A30)+SUMIFS(DataRegularSeason20242025!$AB$3:$AB$1315,DataRegularSeason20242025!$B$3:$B$1315, "&lt;=" &amp; DI$1, DataRegularSeason20242025!$E$3:$E$1315, $A30)</f>
        <v>21</v>
      </c>
      <c r="DJ30">
        <f>SUMIFS(DataRegularSeason20242025!$AA$3:$AA$1315,DataRegularSeason20242025!$B$3:$B$1315, "&lt;=" &amp; DJ$1, DataRegularSeason20242025!$D$3:$D$1315, $A30)+SUMIFS(DataRegularSeason20242025!$AB$3:$AB$1315,DataRegularSeason20242025!$B$3:$B$1315, "&lt;=" &amp; DJ$1, DataRegularSeason20242025!$E$3:$E$1315, $A30)</f>
        <v>21</v>
      </c>
      <c r="DK30">
        <f>SUMIFS(DataRegularSeason20242025!$AA$3:$AA$1315,DataRegularSeason20242025!$B$3:$B$1315, "&lt;=" &amp; DK$1, DataRegularSeason20242025!$D$3:$D$1315, $A30)+SUMIFS(DataRegularSeason20242025!$AB$3:$AB$1315,DataRegularSeason20242025!$B$3:$B$1315, "&lt;=" &amp; DK$1, DataRegularSeason20242025!$E$3:$E$1315, $A30)</f>
        <v>21</v>
      </c>
      <c r="DL30">
        <f>SUMIFS(DataRegularSeason20242025!$AA$3:$AA$1315,DataRegularSeason20242025!$B$3:$B$1315, "&lt;=" &amp; DL$1, DataRegularSeason20242025!$D$3:$D$1315, $A30)+SUMIFS(DataRegularSeason20242025!$AB$3:$AB$1315,DataRegularSeason20242025!$B$3:$B$1315, "&lt;=" &amp; DL$1, DataRegularSeason20242025!$E$3:$E$1315, $A30)</f>
        <v>21</v>
      </c>
      <c r="DM30">
        <f>SUMIFS(DataRegularSeason20242025!$AA$3:$AA$1315,DataRegularSeason20242025!$B$3:$B$1315, "&lt;=" &amp; DM$1, DataRegularSeason20242025!$D$3:$D$1315, $A30)+SUMIFS(DataRegularSeason20242025!$AB$3:$AB$1315,DataRegularSeason20242025!$B$3:$B$1315, "&lt;=" &amp; DM$1, DataRegularSeason20242025!$E$3:$E$1315, $A30)</f>
        <v>21</v>
      </c>
      <c r="DN30">
        <f>SUMIFS(DataRegularSeason20242025!$AA$3:$AA$1315,DataRegularSeason20242025!$B$3:$B$1315, "&lt;=" &amp; DN$1, DataRegularSeason20242025!$D$3:$D$1315, $A30)+SUMIFS(DataRegularSeason20242025!$AB$3:$AB$1315,DataRegularSeason20242025!$B$3:$B$1315, "&lt;=" &amp; DN$1, DataRegularSeason20242025!$E$3:$E$1315, $A30)</f>
        <v>21</v>
      </c>
      <c r="DO30">
        <f>SUMIFS(DataRegularSeason20242025!$AA$3:$AA$1315,DataRegularSeason20242025!$B$3:$B$1315, "&lt;=" &amp; DO$1, DataRegularSeason20242025!$D$3:$D$1315, $A30)+SUMIFS(DataRegularSeason20242025!$AB$3:$AB$1315,DataRegularSeason20242025!$B$3:$B$1315, "&lt;=" &amp; DO$1, DataRegularSeason20242025!$E$3:$E$1315, $A30)</f>
        <v>21</v>
      </c>
      <c r="DP30">
        <f>SUMIFS(DataRegularSeason20242025!$AA$3:$AA$1315,DataRegularSeason20242025!$B$3:$B$1315, "&lt;=" &amp; DP$1, DataRegularSeason20242025!$D$3:$D$1315, $A30)+SUMIFS(DataRegularSeason20242025!$AB$3:$AB$1315,DataRegularSeason20242025!$B$3:$B$1315, "&lt;=" &amp; DP$1, DataRegularSeason20242025!$E$3:$E$1315, $A30)</f>
        <v>21</v>
      </c>
      <c r="DQ30">
        <f>SUMIFS(DataRegularSeason20242025!$AA$3:$AA$1315,DataRegularSeason20242025!$B$3:$B$1315, "&lt;=" &amp; DQ$1, DataRegularSeason20242025!$D$3:$D$1315, $A30)+SUMIFS(DataRegularSeason20242025!$AB$3:$AB$1315,DataRegularSeason20242025!$B$3:$B$1315, "&lt;=" &amp; DQ$1, DataRegularSeason20242025!$E$3:$E$1315, $A30)</f>
        <v>21</v>
      </c>
      <c r="DR30">
        <f>SUMIFS(DataRegularSeason20242025!$AA$3:$AA$1315,DataRegularSeason20242025!$B$3:$B$1315, "&lt;=" &amp; DR$1, DataRegularSeason20242025!$D$3:$D$1315, $A30)+SUMIFS(DataRegularSeason20242025!$AB$3:$AB$1315,DataRegularSeason20242025!$B$3:$B$1315, "&lt;=" &amp; DR$1, DataRegularSeason20242025!$E$3:$E$1315, $A30)</f>
        <v>21</v>
      </c>
      <c r="DS30">
        <f>SUMIFS(DataRegularSeason20242025!$AA$3:$AA$1315,DataRegularSeason20242025!$B$3:$B$1315, "&lt;=" &amp; DS$1, DataRegularSeason20242025!$D$3:$D$1315, $A30)+SUMIFS(DataRegularSeason20242025!$AB$3:$AB$1315,DataRegularSeason20242025!$B$3:$B$1315, "&lt;=" &amp; DS$1, DataRegularSeason20242025!$E$3:$E$1315, $A30)</f>
        <v>21</v>
      </c>
      <c r="DT30">
        <f>SUMIFS(DataRegularSeason20242025!$AA$3:$AA$1315,DataRegularSeason20242025!$B$3:$B$1315, "&lt;=" &amp; DT$1, DataRegularSeason20242025!$D$3:$D$1315, $A30)+SUMIFS(DataRegularSeason20242025!$AB$3:$AB$1315,DataRegularSeason20242025!$B$3:$B$1315, "&lt;=" &amp; DT$1, DataRegularSeason20242025!$E$3:$E$1315, $A30)</f>
        <v>21</v>
      </c>
      <c r="DU30">
        <f>SUMIFS(DataRegularSeason20242025!$AA$3:$AA$1315,DataRegularSeason20242025!$B$3:$B$1315, "&lt;=" &amp; DU$1, DataRegularSeason20242025!$D$3:$D$1315, $A30)+SUMIFS(DataRegularSeason20242025!$AB$3:$AB$1315,DataRegularSeason20242025!$B$3:$B$1315, "&lt;=" &amp; DU$1, DataRegularSeason20242025!$E$3:$E$1315, $A30)</f>
        <v>21</v>
      </c>
      <c r="DV30">
        <f>SUMIFS(DataRegularSeason20242025!$AA$3:$AA$1315,DataRegularSeason20242025!$B$3:$B$1315, "&lt;=" &amp; DV$1, DataRegularSeason20242025!$D$3:$D$1315, $A30)+SUMIFS(DataRegularSeason20242025!$AB$3:$AB$1315,DataRegularSeason20242025!$B$3:$B$1315, "&lt;=" &amp; DV$1, DataRegularSeason20242025!$E$3:$E$1315, $A30)</f>
        <v>21</v>
      </c>
      <c r="DW30">
        <f>SUMIFS(DataRegularSeason20242025!$AA$3:$AA$1315,DataRegularSeason20242025!$B$3:$B$1315, "&lt;=" &amp; DW$1, DataRegularSeason20242025!$D$3:$D$1315, $A30)+SUMIFS(DataRegularSeason20242025!$AB$3:$AB$1315,DataRegularSeason20242025!$B$3:$B$1315, "&lt;=" &amp; DW$1, DataRegularSeason20242025!$E$3:$E$1315, $A30)</f>
        <v>21</v>
      </c>
      <c r="DX30">
        <f>SUMIFS(DataRegularSeason20242025!$AA$3:$AA$1315,DataRegularSeason20242025!$B$3:$B$1315, "&lt;=" &amp; DX$1, DataRegularSeason20242025!$D$3:$D$1315, $A30)+SUMIFS(DataRegularSeason20242025!$AB$3:$AB$1315,DataRegularSeason20242025!$B$3:$B$1315, "&lt;=" &amp; DX$1, DataRegularSeason20242025!$E$3:$E$1315, $A30)</f>
        <v>21</v>
      </c>
      <c r="DY30">
        <f>SUMIFS(DataRegularSeason20242025!$AA$3:$AA$1315,DataRegularSeason20242025!$B$3:$B$1315, "&lt;=" &amp; DY$1, DataRegularSeason20242025!$D$3:$D$1315, $A30)+SUMIFS(DataRegularSeason20242025!$AB$3:$AB$1315,DataRegularSeason20242025!$B$3:$B$1315, "&lt;=" &amp; DY$1, DataRegularSeason20242025!$E$3:$E$1315, $A30)</f>
        <v>21</v>
      </c>
      <c r="DZ30">
        <f>SUMIFS(DataRegularSeason20242025!$AA$3:$AA$1315,DataRegularSeason20242025!$B$3:$B$1315, "&lt;=" &amp; DZ$1, DataRegularSeason20242025!$D$3:$D$1315, $A30)+SUMIFS(DataRegularSeason20242025!$AB$3:$AB$1315,DataRegularSeason20242025!$B$3:$B$1315, "&lt;=" &amp; DZ$1, DataRegularSeason20242025!$E$3:$E$1315, $A30)</f>
        <v>21</v>
      </c>
      <c r="EA30">
        <f>SUMIFS(DataRegularSeason20242025!$AA$3:$AA$1315,DataRegularSeason20242025!$B$3:$B$1315, "&lt;=" &amp; EA$1, DataRegularSeason20242025!$D$3:$D$1315, $A30)+SUMIFS(DataRegularSeason20242025!$AB$3:$AB$1315,DataRegularSeason20242025!$B$3:$B$1315, "&lt;=" &amp; EA$1, DataRegularSeason20242025!$E$3:$E$1315, $A30)</f>
        <v>21</v>
      </c>
      <c r="EB30">
        <f>SUMIFS(DataRegularSeason20242025!$AA$3:$AA$1315,DataRegularSeason20242025!$B$3:$B$1315, "&lt;=" &amp; EB$1, DataRegularSeason20242025!$D$3:$D$1315, $A30)+SUMIFS(DataRegularSeason20242025!$AB$3:$AB$1315,DataRegularSeason20242025!$B$3:$B$1315, "&lt;=" &amp; EB$1, DataRegularSeason20242025!$E$3:$E$1315, $A30)</f>
        <v>21</v>
      </c>
      <c r="EC30">
        <f>SUMIFS(DataRegularSeason20242025!$AA$3:$AA$1315,DataRegularSeason20242025!$B$3:$B$1315, "&lt;=" &amp; EC$1, DataRegularSeason20242025!$D$3:$D$1315, $A30)+SUMIFS(DataRegularSeason20242025!$AB$3:$AB$1315,DataRegularSeason20242025!$B$3:$B$1315, "&lt;=" &amp; EC$1, DataRegularSeason20242025!$E$3:$E$1315, $A30)</f>
        <v>21</v>
      </c>
      <c r="ED30">
        <f>SUMIFS(DataRegularSeason20242025!$AA$3:$AA$1315,DataRegularSeason20242025!$B$3:$B$1315, "&lt;=" &amp; ED$1, DataRegularSeason20242025!$D$3:$D$1315, $A30)+SUMIFS(DataRegularSeason20242025!$AB$3:$AB$1315,DataRegularSeason20242025!$B$3:$B$1315, "&lt;=" &amp; ED$1, DataRegularSeason20242025!$E$3:$E$1315, $A30)</f>
        <v>21</v>
      </c>
      <c r="EE30">
        <f>SUMIFS(DataRegularSeason20242025!$AA$3:$AA$1315,DataRegularSeason20242025!$B$3:$B$1315, "&lt;=" &amp; EE$1, DataRegularSeason20242025!$D$3:$D$1315, $A30)+SUMIFS(DataRegularSeason20242025!$AB$3:$AB$1315,DataRegularSeason20242025!$B$3:$B$1315, "&lt;=" &amp; EE$1, DataRegularSeason20242025!$E$3:$E$1315, $A30)</f>
        <v>21</v>
      </c>
      <c r="EF30">
        <f>SUMIFS(DataRegularSeason20242025!$AA$3:$AA$1315,DataRegularSeason20242025!$B$3:$B$1315, "&lt;=" &amp; EF$1, DataRegularSeason20242025!$D$3:$D$1315, $A30)+SUMIFS(DataRegularSeason20242025!$AB$3:$AB$1315,DataRegularSeason20242025!$B$3:$B$1315, "&lt;=" &amp; EF$1, DataRegularSeason20242025!$E$3:$E$1315, $A30)</f>
        <v>21</v>
      </c>
      <c r="EG30">
        <f>SUMIFS(DataRegularSeason20242025!$AA$3:$AA$1315,DataRegularSeason20242025!$B$3:$B$1315, "&lt;=" &amp; EG$1, DataRegularSeason20242025!$D$3:$D$1315, $A30)+SUMIFS(DataRegularSeason20242025!$AB$3:$AB$1315,DataRegularSeason20242025!$B$3:$B$1315, "&lt;=" &amp; EG$1, DataRegularSeason20242025!$E$3:$E$1315, $A30)</f>
        <v>21</v>
      </c>
      <c r="EH30">
        <f>SUMIFS(DataRegularSeason20242025!$AA$3:$AA$1315,DataRegularSeason20242025!$B$3:$B$1315, "&lt;=" &amp; EH$1, DataRegularSeason20242025!$D$3:$D$1315, $A30)+SUMIFS(DataRegularSeason20242025!$AB$3:$AB$1315,DataRegularSeason20242025!$B$3:$B$1315, "&lt;=" &amp; EH$1, DataRegularSeason20242025!$E$3:$E$1315, $A30)</f>
        <v>21</v>
      </c>
      <c r="EI30">
        <f>SUMIFS(DataRegularSeason20242025!$AA$3:$AA$1315,DataRegularSeason20242025!$B$3:$B$1315, "&lt;=" &amp; EI$1, DataRegularSeason20242025!$D$3:$D$1315, $A30)+SUMIFS(DataRegularSeason20242025!$AB$3:$AB$1315,DataRegularSeason20242025!$B$3:$B$1315, "&lt;=" &amp; EI$1, DataRegularSeason20242025!$E$3:$E$1315, $A30)</f>
        <v>21</v>
      </c>
      <c r="EJ30">
        <f>SUMIFS(DataRegularSeason20242025!$AA$3:$AA$1315,DataRegularSeason20242025!$B$3:$B$1315, "&lt;=" &amp; EJ$1, DataRegularSeason20242025!$D$3:$D$1315, $A30)+SUMIFS(DataRegularSeason20242025!$AB$3:$AB$1315,DataRegularSeason20242025!$B$3:$B$1315, "&lt;=" &amp; EJ$1, DataRegularSeason20242025!$E$3:$E$1315, $A30)</f>
        <v>21</v>
      </c>
      <c r="EK30">
        <f>SUMIFS(DataRegularSeason20242025!$AA$3:$AA$1315,DataRegularSeason20242025!$B$3:$B$1315, "&lt;=" &amp; EK$1, DataRegularSeason20242025!$D$3:$D$1315, $A30)+SUMIFS(DataRegularSeason20242025!$AB$3:$AB$1315,DataRegularSeason20242025!$B$3:$B$1315, "&lt;=" &amp; EK$1, DataRegularSeason20242025!$E$3:$E$1315, $A30)</f>
        <v>21</v>
      </c>
      <c r="EL30">
        <f>SUMIFS(DataRegularSeason20242025!$AA$3:$AA$1315,DataRegularSeason20242025!$B$3:$B$1315, "&lt;=" &amp; EL$1, DataRegularSeason20242025!$D$3:$D$1315, $A30)+SUMIFS(DataRegularSeason20242025!$AB$3:$AB$1315,DataRegularSeason20242025!$B$3:$B$1315, "&lt;=" &amp; EL$1, DataRegularSeason20242025!$E$3:$E$1315, $A30)</f>
        <v>21</v>
      </c>
      <c r="EM30">
        <f>SUMIFS(DataRegularSeason20242025!$AA$3:$AA$1315,DataRegularSeason20242025!$B$3:$B$1315, "&lt;=" &amp; EM$1, DataRegularSeason20242025!$D$3:$D$1315, $A30)+SUMIFS(DataRegularSeason20242025!$AB$3:$AB$1315,DataRegularSeason20242025!$B$3:$B$1315, "&lt;=" &amp; EM$1, DataRegularSeason20242025!$E$3:$E$1315, $A30)</f>
        <v>21</v>
      </c>
      <c r="EN30">
        <f>SUMIFS(DataRegularSeason20242025!$AA$3:$AA$1315,DataRegularSeason20242025!$B$3:$B$1315, "&lt;=" &amp; EN$1, DataRegularSeason20242025!$D$3:$D$1315, $A30)+SUMIFS(DataRegularSeason20242025!$AB$3:$AB$1315,DataRegularSeason20242025!$B$3:$B$1315, "&lt;=" &amp; EN$1, DataRegularSeason20242025!$E$3:$E$1315, $A30)</f>
        <v>21</v>
      </c>
      <c r="EO30">
        <f>SUMIFS(DataRegularSeason20242025!$AA$3:$AA$1315,DataRegularSeason20242025!$B$3:$B$1315, "&lt;=" &amp; EO$1, DataRegularSeason20242025!$D$3:$D$1315, $A30)+SUMIFS(DataRegularSeason20242025!$AB$3:$AB$1315,DataRegularSeason20242025!$B$3:$B$1315, "&lt;=" &amp; EO$1, DataRegularSeason20242025!$E$3:$E$1315, $A30)</f>
        <v>21</v>
      </c>
      <c r="EP30">
        <f>SUMIFS(DataRegularSeason20242025!$AA$3:$AA$1315,DataRegularSeason20242025!$B$3:$B$1315, "&lt;=" &amp; EP$1, DataRegularSeason20242025!$D$3:$D$1315, $A30)+SUMIFS(DataRegularSeason20242025!$AB$3:$AB$1315,DataRegularSeason20242025!$B$3:$B$1315, "&lt;=" &amp; EP$1, DataRegularSeason20242025!$E$3:$E$1315, $A30)</f>
        <v>21</v>
      </c>
      <c r="EQ30">
        <f>SUMIFS(DataRegularSeason20242025!$AA$3:$AA$1315,DataRegularSeason20242025!$B$3:$B$1315, "&lt;=" &amp; EQ$1, DataRegularSeason20242025!$D$3:$D$1315, $A30)+SUMIFS(DataRegularSeason20242025!$AB$3:$AB$1315,DataRegularSeason20242025!$B$3:$B$1315, "&lt;=" &amp; EQ$1, DataRegularSeason20242025!$E$3:$E$1315, $A30)</f>
        <v>21</v>
      </c>
      <c r="ER30">
        <f>SUMIFS(DataRegularSeason20242025!$AA$3:$AA$1315,DataRegularSeason20242025!$B$3:$B$1315, "&lt;=" &amp; ER$1, DataRegularSeason20242025!$D$3:$D$1315, $A30)+SUMIFS(DataRegularSeason20242025!$AB$3:$AB$1315,DataRegularSeason20242025!$B$3:$B$1315, "&lt;=" &amp; ER$1, DataRegularSeason20242025!$E$3:$E$1315, $A30)</f>
        <v>21</v>
      </c>
      <c r="ES30">
        <f>SUMIFS(DataRegularSeason20242025!$AA$3:$AA$1315,DataRegularSeason20242025!$B$3:$B$1315, "&lt;=" &amp; ES$1, DataRegularSeason20242025!$D$3:$D$1315, $A30)+SUMIFS(DataRegularSeason20242025!$AB$3:$AB$1315,DataRegularSeason20242025!$B$3:$B$1315, "&lt;=" &amp; ES$1, DataRegularSeason20242025!$E$3:$E$1315, $A30)</f>
        <v>21</v>
      </c>
      <c r="ET30">
        <f>SUMIFS(DataRegularSeason20242025!$AA$3:$AA$1315,DataRegularSeason20242025!$B$3:$B$1315, "&lt;=" &amp; ET$1, DataRegularSeason20242025!$D$3:$D$1315, $A30)+SUMIFS(DataRegularSeason20242025!$AB$3:$AB$1315,DataRegularSeason20242025!$B$3:$B$1315, "&lt;=" &amp; ET$1, DataRegularSeason20242025!$E$3:$E$1315, $A30)</f>
        <v>21</v>
      </c>
      <c r="EU30">
        <f>SUMIFS(DataRegularSeason20242025!$AA$3:$AA$1315,DataRegularSeason20242025!$B$3:$B$1315, "&lt;=" &amp; EU$1, DataRegularSeason20242025!$D$3:$D$1315, $A30)+SUMIFS(DataRegularSeason20242025!$AB$3:$AB$1315,DataRegularSeason20242025!$B$3:$B$1315, "&lt;=" &amp; EU$1, DataRegularSeason20242025!$E$3:$E$1315, $A30)</f>
        <v>21</v>
      </c>
      <c r="EV30">
        <f>SUMIFS(DataRegularSeason20242025!$AA$3:$AA$1315,DataRegularSeason20242025!$B$3:$B$1315, "&lt;=" &amp; EV$1, DataRegularSeason20242025!$D$3:$D$1315, $A30)+SUMIFS(DataRegularSeason20242025!$AB$3:$AB$1315,DataRegularSeason20242025!$B$3:$B$1315, "&lt;=" &amp; EV$1, DataRegularSeason20242025!$E$3:$E$1315, $A30)</f>
        <v>21</v>
      </c>
      <c r="EW30">
        <f>SUMIFS(DataRegularSeason20242025!$AA$3:$AA$1315,DataRegularSeason20242025!$B$3:$B$1315, "&lt;=" &amp; EW$1, DataRegularSeason20242025!$D$3:$D$1315, $A30)+SUMIFS(DataRegularSeason20242025!$AB$3:$AB$1315,DataRegularSeason20242025!$B$3:$B$1315, "&lt;=" &amp; EW$1, DataRegularSeason20242025!$E$3:$E$1315, $A30)</f>
        <v>21</v>
      </c>
      <c r="EX30">
        <f>SUMIFS(DataRegularSeason20242025!$AA$3:$AA$1315,DataRegularSeason20242025!$B$3:$B$1315, "&lt;=" &amp; EX$1, DataRegularSeason20242025!$D$3:$D$1315, $A30)+SUMIFS(DataRegularSeason20242025!$AB$3:$AB$1315,DataRegularSeason20242025!$B$3:$B$1315, "&lt;=" &amp; EX$1, DataRegularSeason20242025!$E$3:$E$1315, $A30)</f>
        <v>21</v>
      </c>
      <c r="EY30">
        <f>SUMIFS(DataRegularSeason20242025!$AA$3:$AA$1315,DataRegularSeason20242025!$B$3:$B$1315, "&lt;=" &amp; EY$1, DataRegularSeason20242025!$D$3:$D$1315, $A30)+SUMIFS(DataRegularSeason20242025!$AB$3:$AB$1315,DataRegularSeason20242025!$B$3:$B$1315, "&lt;=" &amp; EY$1, DataRegularSeason20242025!$E$3:$E$1315, $A30)</f>
        <v>21</v>
      </c>
      <c r="EZ30">
        <f>SUMIFS(DataRegularSeason20242025!$AA$3:$AA$1315,DataRegularSeason20242025!$B$3:$B$1315, "&lt;=" &amp; EZ$1, DataRegularSeason20242025!$D$3:$D$1315, $A30)+SUMIFS(DataRegularSeason20242025!$AB$3:$AB$1315,DataRegularSeason20242025!$B$3:$B$1315, "&lt;=" &amp; EZ$1, DataRegularSeason20242025!$E$3:$E$1315, $A30)</f>
        <v>21</v>
      </c>
      <c r="FA30">
        <f>SUMIFS(DataRegularSeason20242025!$AA$3:$AA$1315,DataRegularSeason20242025!$B$3:$B$1315, "&lt;=" &amp; FA$1, DataRegularSeason20242025!$D$3:$D$1315, $A30)+SUMIFS(DataRegularSeason20242025!$AB$3:$AB$1315,DataRegularSeason20242025!$B$3:$B$1315, "&lt;=" &amp; FA$1, DataRegularSeason20242025!$E$3:$E$1315, $A30)</f>
        <v>21</v>
      </c>
      <c r="FB30">
        <f>SUMIFS(DataRegularSeason20242025!$AA$3:$AA$1315,DataRegularSeason20242025!$B$3:$B$1315, "&lt;=" &amp; FB$1, DataRegularSeason20242025!$D$3:$D$1315, $A30)+SUMIFS(DataRegularSeason20242025!$AB$3:$AB$1315,DataRegularSeason20242025!$B$3:$B$1315, "&lt;=" &amp; FB$1, DataRegularSeason20242025!$E$3:$E$1315, $A30)</f>
        <v>21</v>
      </c>
      <c r="FC30">
        <f>SUMIFS(DataRegularSeason20242025!$AA$3:$AA$1315,DataRegularSeason20242025!$B$3:$B$1315, "&lt;=" &amp; FC$1, DataRegularSeason20242025!$D$3:$D$1315, $A30)+SUMIFS(DataRegularSeason20242025!$AB$3:$AB$1315,DataRegularSeason20242025!$B$3:$B$1315, "&lt;=" &amp; FC$1, DataRegularSeason20242025!$E$3:$E$1315, $A30)</f>
        <v>21</v>
      </c>
      <c r="FD30">
        <f>SUMIFS(DataRegularSeason20242025!$AA$3:$AA$1315,DataRegularSeason20242025!$B$3:$B$1315, "&lt;=" &amp; FD$1, DataRegularSeason20242025!$D$3:$D$1315, $A30)+SUMIFS(DataRegularSeason20242025!$AB$3:$AB$1315,DataRegularSeason20242025!$B$3:$B$1315, "&lt;=" &amp; FD$1, DataRegularSeason20242025!$E$3:$E$1315, $A30)</f>
        <v>21</v>
      </c>
      <c r="FE30">
        <f>SUMIFS(DataRegularSeason20242025!$AA$3:$AA$1315,DataRegularSeason20242025!$B$3:$B$1315, "&lt;=" &amp; FE$1, DataRegularSeason20242025!$D$3:$D$1315, $A30)+SUMIFS(DataRegularSeason20242025!$AB$3:$AB$1315,DataRegularSeason20242025!$B$3:$B$1315, "&lt;=" &amp; FE$1, DataRegularSeason20242025!$E$3:$E$1315, $A30)</f>
        <v>21</v>
      </c>
      <c r="FF30">
        <f>SUMIFS(DataRegularSeason20242025!$AA$3:$AA$1315,DataRegularSeason20242025!$B$3:$B$1315, "&lt;=" &amp; FF$1, DataRegularSeason20242025!$D$3:$D$1315, $A30)+SUMIFS(DataRegularSeason20242025!$AB$3:$AB$1315,DataRegularSeason20242025!$B$3:$B$1315, "&lt;=" &amp; FF$1, DataRegularSeason20242025!$E$3:$E$1315, $A30)</f>
        <v>21</v>
      </c>
      <c r="FG30">
        <f>SUMIFS(DataRegularSeason20242025!$AA$3:$AA$1315,DataRegularSeason20242025!$B$3:$B$1315, "&lt;=" &amp; FG$1, DataRegularSeason20242025!$D$3:$D$1315, $A30)+SUMIFS(DataRegularSeason20242025!$AB$3:$AB$1315,DataRegularSeason20242025!$B$3:$B$1315, "&lt;=" &amp; FG$1, DataRegularSeason20242025!$E$3:$E$1315, $A30)</f>
        <v>21</v>
      </c>
      <c r="FH30">
        <f>SUMIFS(DataRegularSeason20242025!$AA$3:$AA$1315,DataRegularSeason20242025!$B$3:$B$1315, "&lt;=" &amp; FH$1, DataRegularSeason20242025!$D$3:$D$1315, $A30)+SUMIFS(DataRegularSeason20242025!$AB$3:$AB$1315,DataRegularSeason20242025!$B$3:$B$1315, "&lt;=" &amp; FH$1, DataRegularSeason20242025!$E$3:$E$1315, $A30)</f>
        <v>21</v>
      </c>
      <c r="FI30">
        <f>SUMIFS(DataRegularSeason20242025!$AA$3:$AA$1315,DataRegularSeason20242025!$B$3:$B$1315, "&lt;=" &amp; FI$1, DataRegularSeason20242025!$D$3:$D$1315, $A30)+SUMIFS(DataRegularSeason20242025!$AB$3:$AB$1315,DataRegularSeason20242025!$B$3:$B$1315, "&lt;=" &amp; FI$1, DataRegularSeason20242025!$E$3:$E$1315, $A30)</f>
        <v>21</v>
      </c>
      <c r="FJ30">
        <f>SUMIFS(DataRegularSeason20242025!$AA$3:$AA$1315,DataRegularSeason20242025!$B$3:$B$1315, "&lt;=" &amp; FJ$1, DataRegularSeason20242025!$D$3:$D$1315, $A30)+SUMIFS(DataRegularSeason20242025!$AB$3:$AB$1315,DataRegularSeason20242025!$B$3:$B$1315, "&lt;=" &amp; FJ$1, DataRegularSeason20242025!$E$3:$E$1315, $A30)</f>
        <v>21</v>
      </c>
      <c r="FK30">
        <f>SUMIFS(DataRegularSeason20242025!$AA$3:$AA$1315,DataRegularSeason20242025!$B$3:$B$1315, "&lt;=" &amp; FK$1, DataRegularSeason20242025!$D$3:$D$1315, $A30)+SUMIFS(DataRegularSeason20242025!$AB$3:$AB$1315,DataRegularSeason20242025!$B$3:$B$1315, "&lt;=" &amp; FK$1, DataRegularSeason20242025!$E$3:$E$1315, $A30)</f>
        <v>21</v>
      </c>
      <c r="FL30">
        <f>SUMIFS(DataRegularSeason20242025!$AA$3:$AA$1315,DataRegularSeason20242025!$B$3:$B$1315, "&lt;=" &amp; FL$1, DataRegularSeason20242025!$D$3:$D$1315, $A30)+SUMIFS(DataRegularSeason20242025!$AB$3:$AB$1315,DataRegularSeason20242025!$B$3:$B$1315, "&lt;=" &amp; FL$1, DataRegularSeason20242025!$E$3:$E$1315, $A30)</f>
        <v>21</v>
      </c>
      <c r="FM30">
        <f>SUMIFS(DataRegularSeason20242025!$AA$3:$AA$1315,DataRegularSeason20242025!$B$3:$B$1315, "&lt;=" &amp; FM$1, DataRegularSeason20242025!$D$3:$D$1315, $A30)+SUMIFS(DataRegularSeason20242025!$AB$3:$AB$1315,DataRegularSeason20242025!$B$3:$B$1315, "&lt;=" &amp; FM$1, DataRegularSeason20242025!$E$3:$E$1315, $A30)</f>
        <v>21</v>
      </c>
      <c r="FN30">
        <f>SUMIFS(DataRegularSeason20242025!$AA$3:$AA$1315,DataRegularSeason20242025!$B$3:$B$1315, "&lt;=" &amp; FN$1, DataRegularSeason20242025!$D$3:$D$1315, $A30)+SUMIFS(DataRegularSeason20242025!$AB$3:$AB$1315,DataRegularSeason20242025!$B$3:$B$1315, "&lt;=" &amp; FN$1, DataRegularSeason20242025!$E$3:$E$1315, $A30)</f>
        <v>21</v>
      </c>
      <c r="FO30">
        <f>SUMIFS(DataRegularSeason20242025!$AA$3:$AA$1315,DataRegularSeason20242025!$B$3:$B$1315, "&lt;=" &amp; FO$1, DataRegularSeason20242025!$D$3:$D$1315, $A30)+SUMIFS(DataRegularSeason20242025!$AB$3:$AB$1315,DataRegularSeason20242025!$B$3:$B$1315, "&lt;=" &amp; FO$1, DataRegularSeason20242025!$E$3:$E$1315, $A30)</f>
        <v>21</v>
      </c>
      <c r="FP30">
        <f>SUMIFS(DataRegularSeason20242025!$AA$3:$AA$1315,DataRegularSeason20242025!$B$3:$B$1315, "&lt;=" &amp; FP$1, DataRegularSeason20242025!$D$3:$D$1315, $A30)+SUMIFS(DataRegularSeason20242025!$AB$3:$AB$1315,DataRegularSeason20242025!$B$3:$B$1315, "&lt;=" &amp; FP$1, DataRegularSeason20242025!$E$3:$E$1315, $A30)</f>
        <v>21</v>
      </c>
      <c r="FQ30">
        <f>SUMIFS(DataRegularSeason20242025!$AA$3:$AA$1315,DataRegularSeason20242025!$B$3:$B$1315, "&lt;=" &amp; FQ$1, DataRegularSeason20242025!$D$3:$D$1315, $A30)+SUMIFS(DataRegularSeason20242025!$AB$3:$AB$1315,DataRegularSeason20242025!$B$3:$B$1315, "&lt;=" &amp; FQ$1, DataRegularSeason20242025!$E$3:$E$1315, $A30)</f>
        <v>21</v>
      </c>
      <c r="FR30">
        <f>SUMIFS(DataRegularSeason20242025!$AA$3:$AA$1315,DataRegularSeason20242025!$B$3:$B$1315, "&lt;=" &amp; FR$1, DataRegularSeason20242025!$D$3:$D$1315, $A30)+SUMIFS(DataRegularSeason20242025!$AB$3:$AB$1315,DataRegularSeason20242025!$B$3:$B$1315, "&lt;=" &amp; FR$1, DataRegularSeason20242025!$E$3:$E$1315, $A30)</f>
        <v>21</v>
      </c>
      <c r="FS30">
        <f>SUMIFS(DataRegularSeason20242025!$AA$3:$AA$1315,DataRegularSeason20242025!$B$3:$B$1315, "&lt;=" &amp; FS$1, DataRegularSeason20242025!$D$3:$D$1315, $A30)+SUMIFS(DataRegularSeason20242025!$AB$3:$AB$1315,DataRegularSeason20242025!$B$3:$B$1315, "&lt;=" &amp; FS$1, DataRegularSeason20242025!$E$3:$E$1315, $A30)</f>
        <v>21</v>
      </c>
      <c r="FT30">
        <f>SUMIFS(DataRegularSeason20242025!$AA$3:$AA$1315,DataRegularSeason20242025!$B$3:$B$1315, "&lt;=" &amp; FT$1, DataRegularSeason20242025!$D$3:$D$1315, $A30)+SUMIFS(DataRegularSeason20242025!$AB$3:$AB$1315,DataRegularSeason20242025!$B$3:$B$1315, "&lt;=" &amp; FT$1, DataRegularSeason20242025!$E$3:$E$1315, $A30)</f>
        <v>21</v>
      </c>
      <c r="FU30">
        <f>SUMIFS(DataRegularSeason20242025!$AA$3:$AA$1315,DataRegularSeason20242025!$B$3:$B$1315, "&lt;=" &amp; FU$1, DataRegularSeason20242025!$D$3:$D$1315, $A30)+SUMIFS(DataRegularSeason20242025!$AB$3:$AB$1315,DataRegularSeason20242025!$B$3:$B$1315, "&lt;=" &amp; FU$1, DataRegularSeason20242025!$E$3:$E$1315, $A30)</f>
        <v>21</v>
      </c>
      <c r="FV30">
        <f>SUMIFS(DataRegularSeason20242025!$AA$3:$AA$1315,DataRegularSeason20242025!$B$3:$B$1315, "&lt;=" &amp; FV$1, DataRegularSeason20242025!$D$3:$D$1315, $A30)+SUMIFS(DataRegularSeason20242025!$AB$3:$AB$1315,DataRegularSeason20242025!$B$3:$B$1315, "&lt;=" &amp; FV$1, DataRegularSeason20242025!$E$3:$E$1315, $A30)</f>
        <v>21</v>
      </c>
      <c r="FW30">
        <f>SUMIFS(DataRegularSeason20242025!$AA$3:$AA$1315,DataRegularSeason20242025!$B$3:$B$1315, "&lt;=" &amp; FW$1, DataRegularSeason20242025!$D$3:$D$1315, $A30)+SUMIFS(DataRegularSeason20242025!$AB$3:$AB$1315,DataRegularSeason20242025!$B$3:$B$1315, "&lt;=" &amp; FW$1, DataRegularSeason20242025!$E$3:$E$1315, $A30)</f>
        <v>21</v>
      </c>
      <c r="FX30">
        <f>SUMIFS(DataRegularSeason20242025!$AA$3:$AA$1315,DataRegularSeason20242025!$B$3:$B$1315, "&lt;=" &amp; FX$1, DataRegularSeason20242025!$D$3:$D$1315, $A30)+SUMIFS(DataRegularSeason20242025!$AB$3:$AB$1315,DataRegularSeason20242025!$B$3:$B$1315, "&lt;=" &amp; FX$1, DataRegularSeason20242025!$E$3:$E$1315, $A30)</f>
        <v>21</v>
      </c>
      <c r="FY30">
        <f>SUMIFS(DataRegularSeason20242025!$AA$3:$AA$1315,DataRegularSeason20242025!$B$3:$B$1315, "&lt;=" &amp; FY$1, DataRegularSeason20242025!$D$3:$D$1315, $A30)+SUMIFS(DataRegularSeason20242025!$AB$3:$AB$1315,DataRegularSeason20242025!$B$3:$B$1315, "&lt;=" &amp; FY$1, DataRegularSeason20242025!$E$3:$E$1315, $A30)</f>
        <v>21</v>
      </c>
      <c r="FZ30">
        <f>SUMIFS(DataRegularSeason20242025!$AA$3:$AA$1315,DataRegularSeason20242025!$B$3:$B$1315, "&lt;=" &amp; FZ$1, DataRegularSeason20242025!$D$3:$D$1315, $A30)+SUMIFS(DataRegularSeason20242025!$AB$3:$AB$1315,DataRegularSeason20242025!$B$3:$B$1315, "&lt;=" &amp; FZ$1, DataRegularSeason20242025!$E$3:$E$1315, $A30)</f>
        <v>21</v>
      </c>
      <c r="GA30">
        <f>SUMIFS(DataRegularSeason20242025!$AA$3:$AA$1315,DataRegularSeason20242025!$B$3:$B$1315, "&lt;=" &amp; GA$1, DataRegularSeason20242025!$D$3:$D$1315, $A30)+SUMIFS(DataRegularSeason20242025!$AB$3:$AB$1315,DataRegularSeason20242025!$B$3:$B$1315, "&lt;=" &amp; GA$1, DataRegularSeason20242025!$E$3:$E$1315, $A30)</f>
        <v>21</v>
      </c>
      <c r="GB30">
        <f>SUMIFS(DataRegularSeason20242025!$AA$3:$AA$1315,DataRegularSeason20242025!$B$3:$B$1315, "&lt;=" &amp; GB$1, DataRegularSeason20242025!$D$3:$D$1315, $A30)+SUMIFS(DataRegularSeason20242025!$AB$3:$AB$1315,DataRegularSeason20242025!$B$3:$B$1315, "&lt;=" &amp; GB$1, DataRegularSeason20242025!$E$3:$E$1315, $A30)</f>
        <v>21</v>
      </c>
      <c r="GC30">
        <f>SUMIFS(DataRegularSeason20242025!$AA$3:$AA$1315,DataRegularSeason20242025!$B$3:$B$1315, "&lt;=" &amp; GC$1, DataRegularSeason20242025!$D$3:$D$1315, $A30)+SUMIFS(DataRegularSeason20242025!$AB$3:$AB$1315,DataRegularSeason20242025!$B$3:$B$1315, "&lt;=" &amp; GC$1, DataRegularSeason20242025!$E$3:$E$1315, $A30)</f>
        <v>21</v>
      </c>
      <c r="GD30">
        <f>SUMIFS(DataRegularSeason20242025!$AA$3:$AA$1315,DataRegularSeason20242025!$B$3:$B$1315, "&lt;=" &amp; GD$1, DataRegularSeason20242025!$D$3:$D$1315, $A30)+SUMIFS(DataRegularSeason20242025!$AB$3:$AB$1315,DataRegularSeason20242025!$B$3:$B$1315, "&lt;=" &amp; GD$1, DataRegularSeason20242025!$E$3:$E$1315, $A30)</f>
        <v>21</v>
      </c>
      <c r="GE30">
        <f>SUMIFS(DataRegularSeason20242025!$AA$3:$AA$1315,DataRegularSeason20242025!$B$3:$B$1315, "&lt;=" &amp; GE$1, DataRegularSeason20242025!$D$3:$D$1315, $A30)+SUMIFS(DataRegularSeason20242025!$AB$3:$AB$1315,DataRegularSeason20242025!$B$3:$B$1315, "&lt;=" &amp; GE$1, DataRegularSeason20242025!$E$3:$E$1315, $A30)</f>
        <v>21</v>
      </c>
      <c r="GF30">
        <f>SUMIFS(DataRegularSeason20242025!$AA$3:$AA$1315,DataRegularSeason20242025!$B$3:$B$1315, "&lt;=" &amp; GF$1, DataRegularSeason20242025!$D$3:$D$1315, $A30)+SUMIFS(DataRegularSeason20242025!$AB$3:$AB$1315,DataRegularSeason20242025!$B$3:$B$1315, "&lt;=" &amp; GF$1, DataRegularSeason20242025!$E$3:$E$1315, $A30)</f>
        <v>21</v>
      </c>
      <c r="GG30">
        <f>SUMIFS(DataRegularSeason20242025!$AA$3:$AA$1315,DataRegularSeason20242025!$B$3:$B$1315, "&lt;=" &amp; GG$1, DataRegularSeason20242025!$D$3:$D$1315, $A30)+SUMIFS(DataRegularSeason20242025!$AB$3:$AB$1315,DataRegularSeason20242025!$B$3:$B$1315, "&lt;=" &amp; GG$1, DataRegularSeason20242025!$E$3:$E$1315, $A30)</f>
        <v>21</v>
      </c>
      <c r="GH30">
        <f>SUMIFS(DataRegularSeason20242025!$AA$3:$AA$1315,DataRegularSeason20242025!$B$3:$B$1315, "&lt;=" &amp; GH$1, DataRegularSeason20242025!$D$3:$D$1315, $A30)+SUMIFS(DataRegularSeason20242025!$AB$3:$AB$1315,DataRegularSeason20242025!$B$3:$B$1315, "&lt;=" &amp; GH$1, DataRegularSeason20242025!$E$3:$E$1315, $A30)</f>
        <v>21</v>
      </c>
      <c r="GI30">
        <f>SUMIFS(DataRegularSeason20242025!$AA$3:$AA$1315,DataRegularSeason20242025!$B$3:$B$1315, "&lt;=" &amp; GI$1, DataRegularSeason20242025!$D$3:$D$1315, $A30)+SUMIFS(DataRegularSeason20242025!$AB$3:$AB$1315,DataRegularSeason20242025!$B$3:$B$1315, "&lt;=" &amp; GI$1, DataRegularSeason20242025!$E$3:$E$1315, $A30)</f>
        <v>21</v>
      </c>
      <c r="GJ30">
        <f>SUMIFS(DataRegularSeason20242025!$AA$3:$AA$1315,DataRegularSeason20242025!$B$3:$B$1315, "&lt;=" &amp; GJ$1, DataRegularSeason20242025!$D$3:$D$1315, $A30)+SUMIFS(DataRegularSeason20242025!$AB$3:$AB$1315,DataRegularSeason20242025!$B$3:$B$1315, "&lt;=" &amp; GJ$1, DataRegularSeason20242025!$E$3:$E$1315, $A30)</f>
        <v>21</v>
      </c>
      <c r="GK30">
        <f>SUMIFS(DataRegularSeason20242025!$AA$3:$AA$1315,DataRegularSeason20242025!$B$3:$B$1315, "&lt;=" &amp; GK$1, DataRegularSeason20242025!$D$3:$D$1315, $A30)+SUMIFS(DataRegularSeason20242025!$AB$3:$AB$1315,DataRegularSeason20242025!$B$3:$B$1315, "&lt;=" &amp; GK$1, DataRegularSeason20242025!$E$3:$E$1315, $A30)</f>
        <v>21</v>
      </c>
      <c r="GL30">
        <f>SUMIFS(DataRegularSeason20242025!$AA$3:$AA$1315,DataRegularSeason20242025!$B$3:$B$1315, "&lt;=" &amp; GL$1, DataRegularSeason20242025!$D$3:$D$1315, $A30)+SUMIFS(DataRegularSeason20242025!$AB$3:$AB$1315,DataRegularSeason20242025!$B$3:$B$1315, "&lt;=" &amp; GL$1, DataRegularSeason20242025!$E$3:$E$1315, $A30)</f>
        <v>21</v>
      </c>
      <c r="GM30">
        <f>SUMIFS(DataRegularSeason20242025!$AA$3:$AA$1315,DataRegularSeason20242025!$B$3:$B$1315, "&lt;=" &amp; GM$1, DataRegularSeason20242025!$D$3:$D$1315, $A30)+SUMIFS(DataRegularSeason20242025!$AB$3:$AB$1315,DataRegularSeason20242025!$B$3:$B$1315, "&lt;=" &amp; GM$1, DataRegularSeason20242025!$E$3:$E$1315, $A30)</f>
        <v>21</v>
      </c>
      <c r="GN30">
        <f>SUMIFS(DataRegularSeason20242025!$AA$3:$AA$1315,DataRegularSeason20242025!$B$3:$B$1315, "&lt;=" &amp; GN$1, DataRegularSeason20242025!$D$3:$D$1315, $A30)+SUMIFS(DataRegularSeason20242025!$AB$3:$AB$1315,DataRegularSeason20242025!$B$3:$B$1315, "&lt;=" &amp; GN$1, DataRegularSeason20242025!$E$3:$E$1315, $A30)</f>
        <v>21</v>
      </c>
      <c r="GO30">
        <f>SUMIFS(DataRegularSeason20242025!$AA$3:$AA$1315,DataRegularSeason20242025!$B$3:$B$1315, "&lt;=" &amp; GO$1, DataRegularSeason20242025!$D$3:$D$1315, $A30)+SUMIFS(DataRegularSeason20242025!$AB$3:$AB$1315,DataRegularSeason20242025!$B$3:$B$1315, "&lt;=" &amp; GO$1, DataRegularSeason20242025!$E$3:$E$1315, $A30)</f>
        <v>21</v>
      </c>
      <c r="GP30">
        <f>SUMIFS(DataRegularSeason20242025!$AA$3:$AA$1315,DataRegularSeason20242025!$B$3:$B$1315, "&lt;=" &amp; GP$1, DataRegularSeason20242025!$D$3:$D$1315, $A30)+SUMIFS(DataRegularSeason20242025!$AB$3:$AB$1315,DataRegularSeason20242025!$B$3:$B$1315, "&lt;=" &amp; GP$1, DataRegularSeason20242025!$E$3:$E$1315, $A30)</f>
        <v>21</v>
      </c>
      <c r="GQ30">
        <f>SUMIFS(DataRegularSeason20242025!$AA$3:$AA$1315,DataRegularSeason20242025!$B$3:$B$1315, "&lt;=" &amp; GQ$1, DataRegularSeason20242025!$D$3:$D$1315, $A30)+SUMIFS(DataRegularSeason20242025!$AB$3:$AB$1315,DataRegularSeason20242025!$B$3:$B$1315, "&lt;=" &amp; GQ$1, DataRegularSeason20242025!$E$3:$E$1315, $A30)</f>
        <v>21</v>
      </c>
      <c r="GR30">
        <f>SUMIFS(DataRegularSeason20242025!$AA$3:$AA$1315,DataRegularSeason20242025!$B$3:$B$1315, "&lt;=" &amp; GR$1, DataRegularSeason20242025!$D$3:$D$1315, $A30)+SUMIFS(DataRegularSeason20242025!$AB$3:$AB$1315,DataRegularSeason20242025!$B$3:$B$1315, "&lt;=" &amp; GR$1, DataRegularSeason20242025!$E$3:$E$1315, $A30)</f>
        <v>21</v>
      </c>
      <c r="GS30">
        <f>SUMIFS(DataRegularSeason20242025!$AA$3:$AA$1315,DataRegularSeason20242025!$B$3:$B$1315, "&lt;=" &amp; GS$1, DataRegularSeason20242025!$D$3:$D$1315, $A30)+SUMIFS(DataRegularSeason20242025!$AB$3:$AB$1315,DataRegularSeason20242025!$B$3:$B$1315, "&lt;=" &amp; GS$1, DataRegularSeason20242025!$E$3:$E$1315, $A30)</f>
        <v>21</v>
      </c>
      <c r="GT30">
        <f>SUMIFS(DataRegularSeason20242025!$AA$3:$AA$1315,DataRegularSeason20242025!$B$3:$B$1315, "&lt;=" &amp; GT$1, DataRegularSeason20242025!$D$3:$D$1315, $A30)+SUMIFS(DataRegularSeason20242025!$AB$3:$AB$1315,DataRegularSeason20242025!$B$3:$B$1315, "&lt;=" &amp; GT$1, DataRegularSeason20242025!$E$3:$E$1315, $A30)</f>
        <v>21</v>
      </c>
      <c r="GU30">
        <f>SUMIFS(DataRegularSeason20242025!$AA$3:$AA$1315,DataRegularSeason20242025!$B$3:$B$1315, "&lt;=" &amp; GU$1, DataRegularSeason20242025!$D$3:$D$1315, $A30)+SUMIFS(DataRegularSeason20242025!$AB$3:$AB$1315,DataRegularSeason20242025!$B$3:$B$1315, "&lt;=" &amp; GU$1, DataRegularSeason20242025!$E$3:$E$1315, $A30)</f>
        <v>21</v>
      </c>
    </row>
    <row r="31" spans="1:203" x14ac:dyDescent="0.25">
      <c r="A31" t="s">
        <v>12</v>
      </c>
      <c r="B31" t="s">
        <v>97</v>
      </c>
      <c r="C31" t="s">
        <v>100</v>
      </c>
      <c r="D31">
        <f>SUMIFS(DataRegularSeason20242025!$AA$3:$AA$1315,DataRegularSeason20242025!$B$3:$B$1315, "&lt;=" &amp; D$1, DataRegularSeason20242025!$D$3:$D$1315, $A31)+SUMIFS(DataRegularSeason20242025!$AB$3:$AB$1315,DataRegularSeason20242025!$B$3:$B$1315, "&lt;=" &amp; D$1, DataRegularSeason20242025!$E$3:$E$1315, $A31)</f>
        <v>0</v>
      </c>
      <c r="E31">
        <f>SUMIFS(DataRegularSeason20242025!$AA$3:$AA$1315,DataRegularSeason20242025!$B$3:$B$1315, "&lt;=" &amp; E$1, DataRegularSeason20242025!$D$3:$D$1315, $A31)+SUMIFS(DataRegularSeason20242025!$AB$3:$AB$1315,DataRegularSeason20242025!$B$3:$B$1315, "&lt;=" &amp; E$1, DataRegularSeason20242025!$E$3:$E$1315, $A31)</f>
        <v>0</v>
      </c>
      <c r="F31">
        <f>SUMIFS(DataRegularSeason20242025!$AA$3:$AA$1315,DataRegularSeason20242025!$B$3:$B$1315, "&lt;=" &amp; F$1, DataRegularSeason20242025!$D$3:$D$1315, $A31)+SUMIFS(DataRegularSeason20242025!$AB$3:$AB$1315,DataRegularSeason20242025!$B$3:$B$1315, "&lt;=" &amp; F$1, DataRegularSeason20242025!$E$3:$E$1315, $A31)</f>
        <v>0</v>
      </c>
      <c r="G31">
        <f>SUMIFS(DataRegularSeason20242025!$AA$3:$AA$1315,DataRegularSeason20242025!$B$3:$B$1315, "&lt;=" &amp; G$1, DataRegularSeason20242025!$D$3:$D$1315, $A31)+SUMIFS(DataRegularSeason20242025!$AB$3:$AB$1315,DataRegularSeason20242025!$B$3:$B$1315, "&lt;=" &amp; G$1, DataRegularSeason20242025!$E$3:$E$1315, $A31)</f>
        <v>0</v>
      </c>
      <c r="H31">
        <f>SUMIFS(DataRegularSeason20242025!$AA$3:$AA$1315,DataRegularSeason20242025!$B$3:$B$1315, "&lt;=" &amp; H$1, DataRegularSeason20242025!$D$3:$D$1315, $A31)+SUMIFS(DataRegularSeason20242025!$AB$3:$AB$1315,DataRegularSeason20242025!$B$3:$B$1315, "&lt;=" &amp; H$1, DataRegularSeason20242025!$E$3:$E$1315, $A31)</f>
        <v>0</v>
      </c>
      <c r="I31">
        <f>SUMIFS(DataRegularSeason20242025!$AA$3:$AA$1315,DataRegularSeason20242025!$B$3:$B$1315, "&lt;=" &amp; I$1, DataRegularSeason20242025!$D$3:$D$1315, $A31)+SUMIFS(DataRegularSeason20242025!$AB$3:$AB$1315,DataRegularSeason20242025!$B$3:$B$1315, "&lt;=" &amp; I$1, DataRegularSeason20242025!$E$3:$E$1315, $A31)</f>
        <v>0</v>
      </c>
      <c r="J31">
        <f>SUMIFS(DataRegularSeason20242025!$AA$3:$AA$1315,DataRegularSeason20242025!$B$3:$B$1315, "&lt;=" &amp; J$1, DataRegularSeason20242025!$D$3:$D$1315, $A31)+SUMIFS(DataRegularSeason20242025!$AB$3:$AB$1315,DataRegularSeason20242025!$B$3:$B$1315, "&lt;=" &amp; J$1, DataRegularSeason20242025!$E$3:$E$1315, $A31)</f>
        <v>0</v>
      </c>
      <c r="K31">
        <f>SUMIFS(DataRegularSeason20242025!$AA$3:$AA$1315,DataRegularSeason20242025!$B$3:$B$1315, "&lt;=" &amp; K$1, DataRegularSeason20242025!$D$3:$D$1315, $A31)+SUMIFS(DataRegularSeason20242025!$AB$3:$AB$1315,DataRegularSeason20242025!$B$3:$B$1315, "&lt;=" &amp; K$1, DataRegularSeason20242025!$E$3:$E$1315, $A31)</f>
        <v>0</v>
      </c>
      <c r="L31">
        <f>SUMIFS(DataRegularSeason20242025!$AA$3:$AA$1315,DataRegularSeason20242025!$B$3:$B$1315, "&lt;=" &amp; L$1, DataRegularSeason20242025!$D$3:$D$1315, $A31)+SUMIFS(DataRegularSeason20242025!$AB$3:$AB$1315,DataRegularSeason20242025!$B$3:$B$1315, "&lt;=" &amp; L$1, DataRegularSeason20242025!$E$3:$E$1315, $A31)</f>
        <v>0</v>
      </c>
      <c r="M31">
        <f>SUMIFS(DataRegularSeason20242025!$AA$3:$AA$1315,DataRegularSeason20242025!$B$3:$B$1315, "&lt;=" &amp; M$1, DataRegularSeason20242025!$D$3:$D$1315, $A31)+SUMIFS(DataRegularSeason20242025!$AB$3:$AB$1315,DataRegularSeason20242025!$B$3:$B$1315, "&lt;=" &amp; M$1, DataRegularSeason20242025!$E$3:$E$1315, $A31)</f>
        <v>2</v>
      </c>
      <c r="N31">
        <f>SUMIFS(DataRegularSeason20242025!$AA$3:$AA$1315,DataRegularSeason20242025!$B$3:$B$1315, "&lt;=" &amp; N$1, DataRegularSeason20242025!$D$3:$D$1315, $A31)+SUMIFS(DataRegularSeason20242025!$AB$3:$AB$1315,DataRegularSeason20242025!$B$3:$B$1315, "&lt;=" &amp; N$1, DataRegularSeason20242025!$E$3:$E$1315, $A31)</f>
        <v>2</v>
      </c>
      <c r="O31">
        <f>SUMIFS(DataRegularSeason20242025!$AA$3:$AA$1315,DataRegularSeason20242025!$B$3:$B$1315, "&lt;=" &amp; O$1, DataRegularSeason20242025!$D$3:$D$1315, $A31)+SUMIFS(DataRegularSeason20242025!$AB$3:$AB$1315,DataRegularSeason20242025!$B$3:$B$1315, "&lt;=" &amp; O$1, DataRegularSeason20242025!$E$3:$E$1315, $A31)</f>
        <v>2</v>
      </c>
      <c r="P31">
        <f>SUMIFS(DataRegularSeason20242025!$AA$3:$AA$1315,DataRegularSeason20242025!$B$3:$B$1315, "&lt;=" &amp; P$1, DataRegularSeason20242025!$D$3:$D$1315, $A31)+SUMIFS(DataRegularSeason20242025!$AB$3:$AB$1315,DataRegularSeason20242025!$B$3:$B$1315, "&lt;=" &amp; P$1, DataRegularSeason20242025!$E$3:$E$1315, $A31)</f>
        <v>4</v>
      </c>
      <c r="Q31">
        <f>SUMIFS(DataRegularSeason20242025!$AA$3:$AA$1315,DataRegularSeason20242025!$B$3:$B$1315, "&lt;=" &amp; Q$1, DataRegularSeason20242025!$D$3:$D$1315, $A31)+SUMIFS(DataRegularSeason20242025!$AB$3:$AB$1315,DataRegularSeason20242025!$B$3:$B$1315, "&lt;=" &amp; Q$1, DataRegularSeason20242025!$E$3:$E$1315, $A31)</f>
        <v>4</v>
      </c>
      <c r="R31">
        <f>SUMIFS(DataRegularSeason20242025!$AA$3:$AA$1315,DataRegularSeason20242025!$B$3:$B$1315, "&lt;=" &amp; R$1, DataRegularSeason20242025!$D$3:$D$1315, $A31)+SUMIFS(DataRegularSeason20242025!$AB$3:$AB$1315,DataRegularSeason20242025!$B$3:$B$1315, "&lt;=" &amp; R$1, DataRegularSeason20242025!$E$3:$E$1315, $A31)</f>
        <v>6</v>
      </c>
      <c r="S31">
        <f>SUMIFS(DataRegularSeason20242025!$AA$3:$AA$1315,DataRegularSeason20242025!$B$3:$B$1315, "&lt;=" &amp; S$1, DataRegularSeason20242025!$D$3:$D$1315, $A31)+SUMIFS(DataRegularSeason20242025!$AB$3:$AB$1315,DataRegularSeason20242025!$B$3:$B$1315, "&lt;=" &amp; S$1, DataRegularSeason20242025!$E$3:$E$1315, $A31)</f>
        <v>6</v>
      </c>
      <c r="T31">
        <f>SUMIFS(DataRegularSeason20242025!$AA$3:$AA$1315,DataRegularSeason20242025!$B$3:$B$1315, "&lt;=" &amp; T$1, DataRegularSeason20242025!$D$3:$D$1315, $A31)+SUMIFS(DataRegularSeason20242025!$AB$3:$AB$1315,DataRegularSeason20242025!$B$3:$B$1315, "&lt;=" &amp; T$1, DataRegularSeason20242025!$E$3:$E$1315, $A31)</f>
        <v>8</v>
      </c>
      <c r="U31">
        <f>SUMIFS(DataRegularSeason20242025!$AA$3:$AA$1315,DataRegularSeason20242025!$B$3:$B$1315, "&lt;=" &amp; U$1, DataRegularSeason20242025!$D$3:$D$1315, $A31)+SUMIFS(DataRegularSeason20242025!$AB$3:$AB$1315,DataRegularSeason20242025!$B$3:$B$1315, "&lt;=" &amp; U$1, DataRegularSeason20242025!$E$3:$E$1315, $A31)</f>
        <v>8</v>
      </c>
      <c r="V31">
        <f>SUMIFS(DataRegularSeason20242025!$AA$3:$AA$1315,DataRegularSeason20242025!$B$3:$B$1315, "&lt;=" &amp; V$1, DataRegularSeason20242025!$D$3:$D$1315, $A31)+SUMIFS(DataRegularSeason20242025!$AB$3:$AB$1315,DataRegularSeason20242025!$B$3:$B$1315, "&lt;=" &amp; V$1, DataRegularSeason20242025!$E$3:$E$1315, $A31)</f>
        <v>8</v>
      </c>
      <c r="W31">
        <f>SUMIFS(DataRegularSeason20242025!$AA$3:$AA$1315,DataRegularSeason20242025!$B$3:$B$1315, "&lt;=" &amp; W$1, DataRegularSeason20242025!$D$3:$D$1315, $A31)+SUMIFS(DataRegularSeason20242025!$AB$3:$AB$1315,DataRegularSeason20242025!$B$3:$B$1315, "&lt;=" &amp; W$1, DataRegularSeason20242025!$E$3:$E$1315, $A31)</f>
        <v>8</v>
      </c>
      <c r="X31">
        <f>SUMIFS(DataRegularSeason20242025!$AA$3:$AA$1315,DataRegularSeason20242025!$B$3:$B$1315, "&lt;=" &amp; X$1, DataRegularSeason20242025!$D$3:$D$1315, $A31)+SUMIFS(DataRegularSeason20242025!$AB$3:$AB$1315,DataRegularSeason20242025!$B$3:$B$1315, "&lt;=" &amp; X$1, DataRegularSeason20242025!$E$3:$E$1315, $A31)</f>
        <v>8</v>
      </c>
      <c r="Y31">
        <f>SUMIFS(DataRegularSeason20242025!$AA$3:$AA$1315,DataRegularSeason20242025!$B$3:$B$1315, "&lt;=" &amp; Y$1, DataRegularSeason20242025!$D$3:$D$1315, $A31)+SUMIFS(DataRegularSeason20242025!$AB$3:$AB$1315,DataRegularSeason20242025!$B$3:$B$1315, "&lt;=" &amp; Y$1, DataRegularSeason20242025!$E$3:$E$1315, $A31)</f>
        <v>9</v>
      </c>
      <c r="Z31">
        <f>SUMIFS(DataRegularSeason20242025!$AA$3:$AA$1315,DataRegularSeason20242025!$B$3:$B$1315, "&lt;=" &amp; Z$1, DataRegularSeason20242025!$D$3:$D$1315, $A31)+SUMIFS(DataRegularSeason20242025!$AB$3:$AB$1315,DataRegularSeason20242025!$B$3:$B$1315, "&lt;=" &amp; Z$1, DataRegularSeason20242025!$E$3:$E$1315, $A31)</f>
        <v>9</v>
      </c>
      <c r="AA31">
        <f>SUMIFS(DataRegularSeason20242025!$AA$3:$AA$1315,DataRegularSeason20242025!$B$3:$B$1315, "&lt;=" &amp; AA$1, DataRegularSeason20242025!$D$3:$D$1315, $A31)+SUMIFS(DataRegularSeason20242025!$AB$3:$AB$1315,DataRegularSeason20242025!$B$3:$B$1315, "&lt;=" &amp; AA$1, DataRegularSeason20242025!$E$3:$E$1315, $A31)</f>
        <v>9</v>
      </c>
      <c r="AB31">
        <f>SUMIFS(DataRegularSeason20242025!$AA$3:$AA$1315,DataRegularSeason20242025!$B$3:$B$1315, "&lt;=" &amp; AB$1, DataRegularSeason20242025!$D$3:$D$1315, $A31)+SUMIFS(DataRegularSeason20242025!$AB$3:$AB$1315,DataRegularSeason20242025!$B$3:$B$1315, "&lt;=" &amp; AB$1, DataRegularSeason20242025!$E$3:$E$1315, $A31)</f>
        <v>9</v>
      </c>
      <c r="AC31">
        <f>SUMIFS(DataRegularSeason20242025!$AA$3:$AA$1315,DataRegularSeason20242025!$B$3:$B$1315, "&lt;=" &amp; AC$1, DataRegularSeason20242025!$D$3:$D$1315, $A31)+SUMIFS(DataRegularSeason20242025!$AB$3:$AB$1315,DataRegularSeason20242025!$B$3:$B$1315, "&lt;=" &amp; AC$1, DataRegularSeason20242025!$E$3:$E$1315, $A31)</f>
        <v>9</v>
      </c>
      <c r="AD31">
        <f>SUMIFS(DataRegularSeason20242025!$AA$3:$AA$1315,DataRegularSeason20242025!$B$3:$B$1315, "&lt;=" &amp; AD$1, DataRegularSeason20242025!$D$3:$D$1315, $A31)+SUMIFS(DataRegularSeason20242025!$AB$3:$AB$1315,DataRegularSeason20242025!$B$3:$B$1315, "&lt;=" &amp; AD$1, DataRegularSeason20242025!$E$3:$E$1315, $A31)</f>
        <v>11</v>
      </c>
      <c r="AE31">
        <f>SUMIFS(DataRegularSeason20242025!$AA$3:$AA$1315,DataRegularSeason20242025!$B$3:$B$1315, "&lt;=" &amp; AE$1, DataRegularSeason20242025!$D$3:$D$1315, $A31)+SUMIFS(DataRegularSeason20242025!$AB$3:$AB$1315,DataRegularSeason20242025!$B$3:$B$1315, "&lt;=" &amp; AE$1, DataRegularSeason20242025!$E$3:$E$1315, $A31)</f>
        <v>11</v>
      </c>
      <c r="AF31">
        <f>SUMIFS(DataRegularSeason20242025!$AA$3:$AA$1315,DataRegularSeason20242025!$B$3:$B$1315, "&lt;=" &amp; AF$1, DataRegularSeason20242025!$D$3:$D$1315, $A31)+SUMIFS(DataRegularSeason20242025!$AB$3:$AB$1315,DataRegularSeason20242025!$B$3:$B$1315, "&lt;=" &amp; AF$1, DataRegularSeason20242025!$E$3:$E$1315, $A31)</f>
        <v>11</v>
      </c>
      <c r="AG31">
        <f>SUMIFS(DataRegularSeason20242025!$AA$3:$AA$1315,DataRegularSeason20242025!$B$3:$B$1315, "&lt;=" &amp; AG$1, DataRegularSeason20242025!$D$3:$D$1315, $A31)+SUMIFS(DataRegularSeason20242025!$AB$3:$AB$1315,DataRegularSeason20242025!$B$3:$B$1315, "&lt;=" &amp; AG$1, DataRegularSeason20242025!$E$3:$E$1315, $A31)</f>
        <v>11</v>
      </c>
      <c r="AH31">
        <f>SUMIFS(DataRegularSeason20242025!$AA$3:$AA$1315,DataRegularSeason20242025!$B$3:$B$1315, "&lt;=" &amp; AH$1, DataRegularSeason20242025!$D$3:$D$1315, $A31)+SUMIFS(DataRegularSeason20242025!$AB$3:$AB$1315,DataRegularSeason20242025!$B$3:$B$1315, "&lt;=" &amp; AH$1, DataRegularSeason20242025!$E$3:$E$1315, $A31)</f>
        <v>11</v>
      </c>
      <c r="AI31">
        <f>SUMIFS(DataRegularSeason20242025!$AA$3:$AA$1315,DataRegularSeason20242025!$B$3:$B$1315, "&lt;=" &amp; AI$1, DataRegularSeason20242025!$D$3:$D$1315, $A31)+SUMIFS(DataRegularSeason20242025!$AB$3:$AB$1315,DataRegularSeason20242025!$B$3:$B$1315, "&lt;=" &amp; AI$1, DataRegularSeason20242025!$E$3:$E$1315, $A31)</f>
        <v>11</v>
      </c>
      <c r="AJ31">
        <f>SUMIFS(DataRegularSeason20242025!$AA$3:$AA$1315,DataRegularSeason20242025!$B$3:$B$1315, "&lt;=" &amp; AJ$1, DataRegularSeason20242025!$D$3:$D$1315, $A31)+SUMIFS(DataRegularSeason20242025!$AB$3:$AB$1315,DataRegularSeason20242025!$B$3:$B$1315, "&lt;=" &amp; AJ$1, DataRegularSeason20242025!$E$3:$E$1315, $A31)</f>
        <v>11</v>
      </c>
      <c r="AK31">
        <f>SUMIFS(DataRegularSeason20242025!$AA$3:$AA$1315,DataRegularSeason20242025!$B$3:$B$1315, "&lt;=" &amp; AK$1, DataRegularSeason20242025!$D$3:$D$1315, $A31)+SUMIFS(DataRegularSeason20242025!$AB$3:$AB$1315,DataRegularSeason20242025!$B$3:$B$1315, "&lt;=" &amp; AK$1, DataRegularSeason20242025!$E$3:$E$1315, $A31)</f>
        <v>11</v>
      </c>
      <c r="AL31">
        <f>SUMIFS(DataRegularSeason20242025!$AA$3:$AA$1315,DataRegularSeason20242025!$B$3:$B$1315, "&lt;=" &amp; AL$1, DataRegularSeason20242025!$D$3:$D$1315, $A31)+SUMIFS(DataRegularSeason20242025!$AB$3:$AB$1315,DataRegularSeason20242025!$B$3:$B$1315, "&lt;=" &amp; AL$1, DataRegularSeason20242025!$E$3:$E$1315, $A31)</f>
        <v>11</v>
      </c>
      <c r="AM31">
        <f>SUMIFS(DataRegularSeason20242025!$AA$3:$AA$1315,DataRegularSeason20242025!$B$3:$B$1315, "&lt;=" &amp; AM$1, DataRegularSeason20242025!$D$3:$D$1315, $A31)+SUMIFS(DataRegularSeason20242025!$AB$3:$AB$1315,DataRegularSeason20242025!$B$3:$B$1315, "&lt;=" &amp; AM$1, DataRegularSeason20242025!$E$3:$E$1315, $A31)</f>
        <v>11</v>
      </c>
      <c r="AN31">
        <f>SUMIFS(DataRegularSeason20242025!$AA$3:$AA$1315,DataRegularSeason20242025!$B$3:$B$1315, "&lt;=" &amp; AN$1, DataRegularSeason20242025!$D$3:$D$1315, $A31)+SUMIFS(DataRegularSeason20242025!$AB$3:$AB$1315,DataRegularSeason20242025!$B$3:$B$1315, "&lt;=" &amp; AN$1, DataRegularSeason20242025!$E$3:$E$1315, $A31)</f>
        <v>13</v>
      </c>
      <c r="AO31">
        <f>SUMIFS(DataRegularSeason20242025!$AA$3:$AA$1315,DataRegularSeason20242025!$B$3:$B$1315, "&lt;=" &amp; AO$1, DataRegularSeason20242025!$D$3:$D$1315, $A31)+SUMIFS(DataRegularSeason20242025!$AB$3:$AB$1315,DataRegularSeason20242025!$B$3:$B$1315, "&lt;=" &amp; AO$1, DataRegularSeason20242025!$E$3:$E$1315, $A31)</f>
        <v>13</v>
      </c>
      <c r="AP31">
        <f>SUMIFS(DataRegularSeason20242025!$AA$3:$AA$1315,DataRegularSeason20242025!$B$3:$B$1315, "&lt;=" &amp; AP$1, DataRegularSeason20242025!$D$3:$D$1315, $A31)+SUMIFS(DataRegularSeason20242025!$AB$3:$AB$1315,DataRegularSeason20242025!$B$3:$B$1315, "&lt;=" &amp; AP$1, DataRegularSeason20242025!$E$3:$E$1315, $A31)</f>
        <v>13</v>
      </c>
      <c r="AQ31">
        <f>SUMIFS(DataRegularSeason20242025!$AA$3:$AA$1315,DataRegularSeason20242025!$B$3:$B$1315, "&lt;=" &amp; AQ$1, DataRegularSeason20242025!$D$3:$D$1315, $A31)+SUMIFS(DataRegularSeason20242025!$AB$3:$AB$1315,DataRegularSeason20242025!$B$3:$B$1315, "&lt;=" &amp; AQ$1, DataRegularSeason20242025!$E$3:$E$1315, $A31)</f>
        <v>13</v>
      </c>
      <c r="AR31">
        <f>SUMIFS(DataRegularSeason20242025!$AA$3:$AA$1315,DataRegularSeason20242025!$B$3:$B$1315, "&lt;=" &amp; AR$1, DataRegularSeason20242025!$D$3:$D$1315, $A31)+SUMIFS(DataRegularSeason20242025!$AB$3:$AB$1315,DataRegularSeason20242025!$B$3:$B$1315, "&lt;=" &amp; AR$1, DataRegularSeason20242025!$E$3:$E$1315, $A31)</f>
        <v>15</v>
      </c>
      <c r="AS31">
        <f>SUMIFS(DataRegularSeason20242025!$AA$3:$AA$1315,DataRegularSeason20242025!$B$3:$B$1315, "&lt;=" &amp; AS$1, DataRegularSeason20242025!$D$3:$D$1315, $A31)+SUMIFS(DataRegularSeason20242025!$AB$3:$AB$1315,DataRegularSeason20242025!$B$3:$B$1315, "&lt;=" &amp; AS$1, DataRegularSeason20242025!$E$3:$E$1315, $A31)</f>
        <v>15</v>
      </c>
      <c r="AT31">
        <f>SUMIFS(DataRegularSeason20242025!$AA$3:$AA$1315,DataRegularSeason20242025!$B$3:$B$1315, "&lt;=" &amp; AT$1, DataRegularSeason20242025!$D$3:$D$1315, $A31)+SUMIFS(DataRegularSeason20242025!$AB$3:$AB$1315,DataRegularSeason20242025!$B$3:$B$1315, "&lt;=" &amp; AT$1, DataRegularSeason20242025!$E$3:$E$1315, $A31)</f>
        <v>17</v>
      </c>
      <c r="AU31">
        <f>SUMIFS(DataRegularSeason20242025!$AA$3:$AA$1315,DataRegularSeason20242025!$B$3:$B$1315, "&lt;=" &amp; AU$1, DataRegularSeason20242025!$D$3:$D$1315, $A31)+SUMIFS(DataRegularSeason20242025!$AB$3:$AB$1315,DataRegularSeason20242025!$B$3:$B$1315, "&lt;=" &amp; AU$1, DataRegularSeason20242025!$E$3:$E$1315, $A31)</f>
        <v>17</v>
      </c>
      <c r="AV31">
        <f>SUMIFS(DataRegularSeason20242025!$AA$3:$AA$1315,DataRegularSeason20242025!$B$3:$B$1315, "&lt;=" &amp; AV$1, DataRegularSeason20242025!$D$3:$D$1315, $A31)+SUMIFS(DataRegularSeason20242025!$AB$3:$AB$1315,DataRegularSeason20242025!$B$3:$B$1315, "&lt;=" &amp; AV$1, DataRegularSeason20242025!$E$3:$E$1315, $A31)</f>
        <v>19</v>
      </c>
      <c r="AW31">
        <f>SUMIFS(DataRegularSeason20242025!$AA$3:$AA$1315,DataRegularSeason20242025!$B$3:$B$1315, "&lt;=" &amp; AW$1, DataRegularSeason20242025!$D$3:$D$1315, $A31)+SUMIFS(DataRegularSeason20242025!$AB$3:$AB$1315,DataRegularSeason20242025!$B$3:$B$1315, "&lt;=" &amp; AW$1, DataRegularSeason20242025!$E$3:$E$1315, $A31)</f>
        <v>19</v>
      </c>
      <c r="AX31">
        <f>SUMIFS(DataRegularSeason20242025!$AA$3:$AA$1315,DataRegularSeason20242025!$B$3:$B$1315, "&lt;=" &amp; AX$1, DataRegularSeason20242025!$D$3:$D$1315, $A31)+SUMIFS(DataRegularSeason20242025!$AB$3:$AB$1315,DataRegularSeason20242025!$B$3:$B$1315, "&lt;=" &amp; AX$1, DataRegularSeason20242025!$E$3:$E$1315, $A31)</f>
        <v>19</v>
      </c>
      <c r="AY31">
        <f>SUMIFS(DataRegularSeason20242025!$AA$3:$AA$1315,DataRegularSeason20242025!$B$3:$B$1315, "&lt;=" &amp; AY$1, DataRegularSeason20242025!$D$3:$D$1315, $A31)+SUMIFS(DataRegularSeason20242025!$AB$3:$AB$1315,DataRegularSeason20242025!$B$3:$B$1315, "&lt;=" &amp; AY$1, DataRegularSeason20242025!$E$3:$E$1315, $A31)</f>
        <v>19</v>
      </c>
      <c r="AZ31">
        <f>SUMIFS(DataRegularSeason20242025!$AA$3:$AA$1315,DataRegularSeason20242025!$B$3:$B$1315, "&lt;=" &amp; AZ$1, DataRegularSeason20242025!$D$3:$D$1315, $A31)+SUMIFS(DataRegularSeason20242025!$AB$3:$AB$1315,DataRegularSeason20242025!$B$3:$B$1315, "&lt;=" &amp; AZ$1, DataRegularSeason20242025!$E$3:$E$1315, $A31)</f>
        <v>21</v>
      </c>
      <c r="BA31">
        <f>SUMIFS(DataRegularSeason20242025!$AA$3:$AA$1315,DataRegularSeason20242025!$B$3:$B$1315, "&lt;=" &amp; BA$1, DataRegularSeason20242025!$D$3:$D$1315, $A31)+SUMIFS(DataRegularSeason20242025!$AB$3:$AB$1315,DataRegularSeason20242025!$B$3:$B$1315, "&lt;=" &amp; BA$1, DataRegularSeason20242025!$E$3:$E$1315, $A31)</f>
        <v>21</v>
      </c>
      <c r="BB31">
        <f>SUMIFS(DataRegularSeason20242025!$AA$3:$AA$1315,DataRegularSeason20242025!$B$3:$B$1315, "&lt;=" &amp; BB$1, DataRegularSeason20242025!$D$3:$D$1315, $A31)+SUMIFS(DataRegularSeason20242025!$AB$3:$AB$1315,DataRegularSeason20242025!$B$3:$B$1315, "&lt;=" &amp; BB$1, DataRegularSeason20242025!$E$3:$E$1315, $A31)</f>
        <v>21</v>
      </c>
      <c r="BC31">
        <f>SUMIFS(DataRegularSeason20242025!$AA$3:$AA$1315,DataRegularSeason20242025!$B$3:$B$1315, "&lt;=" &amp; BC$1, DataRegularSeason20242025!$D$3:$D$1315, $A31)+SUMIFS(DataRegularSeason20242025!$AB$3:$AB$1315,DataRegularSeason20242025!$B$3:$B$1315, "&lt;=" &amp; BC$1, DataRegularSeason20242025!$E$3:$E$1315, $A31)</f>
        <v>21</v>
      </c>
      <c r="BD31">
        <f>SUMIFS(DataRegularSeason20242025!$AA$3:$AA$1315,DataRegularSeason20242025!$B$3:$B$1315, "&lt;=" &amp; BD$1, DataRegularSeason20242025!$D$3:$D$1315, $A31)+SUMIFS(DataRegularSeason20242025!$AB$3:$AB$1315,DataRegularSeason20242025!$B$3:$B$1315, "&lt;=" &amp; BD$1, DataRegularSeason20242025!$E$3:$E$1315, $A31)</f>
        <v>21</v>
      </c>
      <c r="BE31">
        <f>SUMIFS(DataRegularSeason20242025!$AA$3:$AA$1315,DataRegularSeason20242025!$B$3:$B$1315, "&lt;=" &amp; BE$1, DataRegularSeason20242025!$D$3:$D$1315, $A31)+SUMIFS(DataRegularSeason20242025!$AB$3:$AB$1315,DataRegularSeason20242025!$B$3:$B$1315, "&lt;=" &amp; BE$1, DataRegularSeason20242025!$E$3:$E$1315, $A31)</f>
        <v>21</v>
      </c>
      <c r="BF31">
        <f>SUMIFS(DataRegularSeason20242025!$AA$3:$AA$1315,DataRegularSeason20242025!$B$3:$B$1315, "&lt;=" &amp; BF$1, DataRegularSeason20242025!$D$3:$D$1315, $A31)+SUMIFS(DataRegularSeason20242025!$AB$3:$AB$1315,DataRegularSeason20242025!$B$3:$B$1315, "&lt;=" &amp; BF$1, DataRegularSeason20242025!$E$3:$E$1315, $A31)</f>
        <v>21</v>
      </c>
      <c r="BG31">
        <f>SUMIFS(DataRegularSeason20242025!$AA$3:$AA$1315,DataRegularSeason20242025!$B$3:$B$1315, "&lt;=" &amp; BG$1, DataRegularSeason20242025!$D$3:$D$1315, $A31)+SUMIFS(DataRegularSeason20242025!$AB$3:$AB$1315,DataRegularSeason20242025!$B$3:$B$1315, "&lt;=" &amp; BG$1, DataRegularSeason20242025!$E$3:$E$1315, $A31)</f>
        <v>21</v>
      </c>
      <c r="BH31">
        <f>SUMIFS(DataRegularSeason20242025!$AA$3:$AA$1315,DataRegularSeason20242025!$B$3:$B$1315, "&lt;=" &amp; BH$1, DataRegularSeason20242025!$D$3:$D$1315, $A31)+SUMIFS(DataRegularSeason20242025!$AB$3:$AB$1315,DataRegularSeason20242025!$B$3:$B$1315, "&lt;=" &amp; BH$1, DataRegularSeason20242025!$E$3:$E$1315, $A31)</f>
        <v>21</v>
      </c>
      <c r="BI31">
        <f>SUMIFS(DataRegularSeason20242025!$AA$3:$AA$1315,DataRegularSeason20242025!$B$3:$B$1315, "&lt;=" &amp; BI$1, DataRegularSeason20242025!$D$3:$D$1315, $A31)+SUMIFS(DataRegularSeason20242025!$AB$3:$AB$1315,DataRegularSeason20242025!$B$3:$B$1315, "&lt;=" &amp; BI$1, DataRegularSeason20242025!$E$3:$E$1315, $A31)</f>
        <v>21</v>
      </c>
      <c r="BJ31">
        <f>SUMIFS(DataRegularSeason20242025!$AA$3:$AA$1315,DataRegularSeason20242025!$B$3:$B$1315, "&lt;=" &amp; BJ$1, DataRegularSeason20242025!$D$3:$D$1315, $A31)+SUMIFS(DataRegularSeason20242025!$AB$3:$AB$1315,DataRegularSeason20242025!$B$3:$B$1315, "&lt;=" &amp; BJ$1, DataRegularSeason20242025!$E$3:$E$1315, $A31)</f>
        <v>21</v>
      </c>
      <c r="BK31">
        <f>SUMIFS(DataRegularSeason20242025!$AA$3:$AA$1315,DataRegularSeason20242025!$B$3:$B$1315, "&lt;=" &amp; BK$1, DataRegularSeason20242025!$D$3:$D$1315, $A31)+SUMIFS(DataRegularSeason20242025!$AB$3:$AB$1315,DataRegularSeason20242025!$B$3:$B$1315, "&lt;=" &amp; BK$1, DataRegularSeason20242025!$E$3:$E$1315, $A31)</f>
        <v>21</v>
      </c>
      <c r="BL31">
        <f>SUMIFS(DataRegularSeason20242025!$AA$3:$AA$1315,DataRegularSeason20242025!$B$3:$B$1315, "&lt;=" &amp; BL$1, DataRegularSeason20242025!$D$3:$D$1315, $A31)+SUMIFS(DataRegularSeason20242025!$AB$3:$AB$1315,DataRegularSeason20242025!$B$3:$B$1315, "&lt;=" &amp; BL$1, DataRegularSeason20242025!$E$3:$E$1315, $A31)</f>
        <v>21</v>
      </c>
      <c r="BM31">
        <f>SUMIFS(DataRegularSeason20242025!$AA$3:$AA$1315,DataRegularSeason20242025!$B$3:$B$1315, "&lt;=" &amp; BM$1, DataRegularSeason20242025!$D$3:$D$1315, $A31)+SUMIFS(DataRegularSeason20242025!$AB$3:$AB$1315,DataRegularSeason20242025!$B$3:$B$1315, "&lt;=" &amp; BM$1, DataRegularSeason20242025!$E$3:$E$1315, $A31)</f>
        <v>21</v>
      </c>
      <c r="BN31">
        <f>SUMIFS(DataRegularSeason20242025!$AA$3:$AA$1315,DataRegularSeason20242025!$B$3:$B$1315, "&lt;=" &amp; BN$1, DataRegularSeason20242025!$D$3:$D$1315, $A31)+SUMIFS(DataRegularSeason20242025!$AB$3:$AB$1315,DataRegularSeason20242025!$B$3:$B$1315, "&lt;=" &amp; BN$1, DataRegularSeason20242025!$E$3:$E$1315, $A31)</f>
        <v>21</v>
      </c>
      <c r="BO31">
        <f>SUMIFS(DataRegularSeason20242025!$AA$3:$AA$1315,DataRegularSeason20242025!$B$3:$B$1315, "&lt;=" &amp; BO$1, DataRegularSeason20242025!$D$3:$D$1315, $A31)+SUMIFS(DataRegularSeason20242025!$AB$3:$AB$1315,DataRegularSeason20242025!$B$3:$B$1315, "&lt;=" &amp; BO$1, DataRegularSeason20242025!$E$3:$E$1315, $A31)</f>
        <v>21</v>
      </c>
      <c r="BP31">
        <f>SUMIFS(DataRegularSeason20242025!$AA$3:$AA$1315,DataRegularSeason20242025!$B$3:$B$1315, "&lt;=" &amp; BP$1, DataRegularSeason20242025!$D$3:$D$1315, $A31)+SUMIFS(DataRegularSeason20242025!$AB$3:$AB$1315,DataRegularSeason20242025!$B$3:$B$1315, "&lt;=" &amp; BP$1, DataRegularSeason20242025!$E$3:$E$1315, $A31)</f>
        <v>21</v>
      </c>
      <c r="BQ31">
        <f>SUMIFS(DataRegularSeason20242025!$AA$3:$AA$1315,DataRegularSeason20242025!$B$3:$B$1315, "&lt;=" &amp; BQ$1, DataRegularSeason20242025!$D$3:$D$1315, $A31)+SUMIFS(DataRegularSeason20242025!$AB$3:$AB$1315,DataRegularSeason20242025!$B$3:$B$1315, "&lt;=" &amp; BQ$1, DataRegularSeason20242025!$E$3:$E$1315, $A31)</f>
        <v>21</v>
      </c>
      <c r="BR31">
        <f>SUMIFS(DataRegularSeason20242025!$AA$3:$AA$1315,DataRegularSeason20242025!$B$3:$B$1315, "&lt;=" &amp; BR$1, DataRegularSeason20242025!$D$3:$D$1315, $A31)+SUMIFS(DataRegularSeason20242025!$AB$3:$AB$1315,DataRegularSeason20242025!$B$3:$B$1315, "&lt;=" &amp; BR$1, DataRegularSeason20242025!$E$3:$E$1315, $A31)</f>
        <v>21</v>
      </c>
      <c r="BS31">
        <f>SUMIFS(DataRegularSeason20242025!$AA$3:$AA$1315,DataRegularSeason20242025!$B$3:$B$1315, "&lt;=" &amp; BS$1, DataRegularSeason20242025!$D$3:$D$1315, $A31)+SUMIFS(DataRegularSeason20242025!$AB$3:$AB$1315,DataRegularSeason20242025!$B$3:$B$1315, "&lt;=" &amp; BS$1, DataRegularSeason20242025!$E$3:$E$1315, $A31)</f>
        <v>21</v>
      </c>
      <c r="BT31">
        <f>SUMIFS(DataRegularSeason20242025!$AA$3:$AA$1315,DataRegularSeason20242025!$B$3:$B$1315, "&lt;=" &amp; BT$1, DataRegularSeason20242025!$D$3:$D$1315, $A31)+SUMIFS(DataRegularSeason20242025!$AB$3:$AB$1315,DataRegularSeason20242025!$B$3:$B$1315, "&lt;=" &amp; BT$1, DataRegularSeason20242025!$E$3:$E$1315, $A31)</f>
        <v>21</v>
      </c>
      <c r="BU31">
        <f>SUMIFS(DataRegularSeason20242025!$AA$3:$AA$1315,DataRegularSeason20242025!$B$3:$B$1315, "&lt;=" &amp; BU$1, DataRegularSeason20242025!$D$3:$D$1315, $A31)+SUMIFS(DataRegularSeason20242025!$AB$3:$AB$1315,DataRegularSeason20242025!$B$3:$B$1315, "&lt;=" &amp; BU$1, DataRegularSeason20242025!$E$3:$E$1315, $A31)</f>
        <v>21</v>
      </c>
      <c r="BV31">
        <f>SUMIFS(DataRegularSeason20242025!$AA$3:$AA$1315,DataRegularSeason20242025!$B$3:$B$1315, "&lt;=" &amp; BV$1, DataRegularSeason20242025!$D$3:$D$1315, $A31)+SUMIFS(DataRegularSeason20242025!$AB$3:$AB$1315,DataRegularSeason20242025!$B$3:$B$1315, "&lt;=" &amp; BV$1, DataRegularSeason20242025!$E$3:$E$1315, $A31)</f>
        <v>21</v>
      </c>
      <c r="BW31">
        <f>SUMIFS(DataRegularSeason20242025!$AA$3:$AA$1315,DataRegularSeason20242025!$B$3:$B$1315, "&lt;=" &amp; BW$1, DataRegularSeason20242025!$D$3:$D$1315, $A31)+SUMIFS(DataRegularSeason20242025!$AB$3:$AB$1315,DataRegularSeason20242025!$B$3:$B$1315, "&lt;=" &amp; BW$1, DataRegularSeason20242025!$E$3:$E$1315, $A31)</f>
        <v>21</v>
      </c>
      <c r="BX31">
        <f>SUMIFS(DataRegularSeason20242025!$AA$3:$AA$1315,DataRegularSeason20242025!$B$3:$B$1315, "&lt;=" &amp; BX$1, DataRegularSeason20242025!$D$3:$D$1315, $A31)+SUMIFS(DataRegularSeason20242025!$AB$3:$AB$1315,DataRegularSeason20242025!$B$3:$B$1315, "&lt;=" &amp; BX$1, DataRegularSeason20242025!$E$3:$E$1315, $A31)</f>
        <v>21</v>
      </c>
      <c r="BY31">
        <f>SUMIFS(DataRegularSeason20242025!$AA$3:$AA$1315,DataRegularSeason20242025!$B$3:$B$1315, "&lt;=" &amp; BY$1, DataRegularSeason20242025!$D$3:$D$1315, $A31)+SUMIFS(DataRegularSeason20242025!$AB$3:$AB$1315,DataRegularSeason20242025!$B$3:$B$1315, "&lt;=" &amp; BY$1, DataRegularSeason20242025!$E$3:$E$1315, $A31)</f>
        <v>21</v>
      </c>
      <c r="BZ31">
        <f>SUMIFS(DataRegularSeason20242025!$AA$3:$AA$1315,DataRegularSeason20242025!$B$3:$B$1315, "&lt;=" &amp; BZ$1, DataRegularSeason20242025!$D$3:$D$1315, $A31)+SUMIFS(DataRegularSeason20242025!$AB$3:$AB$1315,DataRegularSeason20242025!$B$3:$B$1315, "&lt;=" &amp; BZ$1, DataRegularSeason20242025!$E$3:$E$1315, $A31)</f>
        <v>21</v>
      </c>
      <c r="CA31">
        <f>SUMIFS(DataRegularSeason20242025!$AA$3:$AA$1315,DataRegularSeason20242025!$B$3:$B$1315, "&lt;=" &amp; CA$1, DataRegularSeason20242025!$D$3:$D$1315, $A31)+SUMIFS(DataRegularSeason20242025!$AB$3:$AB$1315,DataRegularSeason20242025!$B$3:$B$1315, "&lt;=" &amp; CA$1, DataRegularSeason20242025!$E$3:$E$1315, $A31)</f>
        <v>21</v>
      </c>
      <c r="CB31">
        <f>SUMIFS(DataRegularSeason20242025!$AA$3:$AA$1315,DataRegularSeason20242025!$B$3:$B$1315, "&lt;=" &amp; CB$1, DataRegularSeason20242025!$D$3:$D$1315, $A31)+SUMIFS(DataRegularSeason20242025!$AB$3:$AB$1315,DataRegularSeason20242025!$B$3:$B$1315, "&lt;=" &amp; CB$1, DataRegularSeason20242025!$E$3:$E$1315, $A31)</f>
        <v>21</v>
      </c>
      <c r="CC31">
        <f>SUMIFS(DataRegularSeason20242025!$AA$3:$AA$1315,DataRegularSeason20242025!$B$3:$B$1315, "&lt;=" &amp; CC$1, DataRegularSeason20242025!$D$3:$D$1315, $A31)+SUMIFS(DataRegularSeason20242025!$AB$3:$AB$1315,DataRegularSeason20242025!$B$3:$B$1315, "&lt;=" &amp; CC$1, DataRegularSeason20242025!$E$3:$E$1315, $A31)</f>
        <v>21</v>
      </c>
      <c r="CD31">
        <f>SUMIFS(DataRegularSeason20242025!$AA$3:$AA$1315,DataRegularSeason20242025!$B$3:$B$1315, "&lt;=" &amp; CD$1, DataRegularSeason20242025!$D$3:$D$1315, $A31)+SUMIFS(DataRegularSeason20242025!$AB$3:$AB$1315,DataRegularSeason20242025!$B$3:$B$1315, "&lt;=" &amp; CD$1, DataRegularSeason20242025!$E$3:$E$1315, $A31)</f>
        <v>21</v>
      </c>
      <c r="CE31">
        <f>SUMIFS(DataRegularSeason20242025!$AA$3:$AA$1315,DataRegularSeason20242025!$B$3:$B$1315, "&lt;=" &amp; CE$1, DataRegularSeason20242025!$D$3:$D$1315, $A31)+SUMIFS(DataRegularSeason20242025!$AB$3:$AB$1315,DataRegularSeason20242025!$B$3:$B$1315, "&lt;=" &amp; CE$1, DataRegularSeason20242025!$E$3:$E$1315, $A31)</f>
        <v>21</v>
      </c>
      <c r="CF31">
        <f>SUMIFS(DataRegularSeason20242025!$AA$3:$AA$1315,DataRegularSeason20242025!$B$3:$B$1315, "&lt;=" &amp; CF$1, DataRegularSeason20242025!$D$3:$D$1315, $A31)+SUMIFS(DataRegularSeason20242025!$AB$3:$AB$1315,DataRegularSeason20242025!$B$3:$B$1315, "&lt;=" &amp; CF$1, DataRegularSeason20242025!$E$3:$E$1315, $A31)</f>
        <v>21</v>
      </c>
      <c r="CG31">
        <f>SUMIFS(DataRegularSeason20242025!$AA$3:$AA$1315,DataRegularSeason20242025!$B$3:$B$1315, "&lt;=" &amp; CG$1, DataRegularSeason20242025!$D$3:$D$1315, $A31)+SUMIFS(DataRegularSeason20242025!$AB$3:$AB$1315,DataRegularSeason20242025!$B$3:$B$1315, "&lt;=" &amp; CG$1, DataRegularSeason20242025!$E$3:$E$1315, $A31)</f>
        <v>21</v>
      </c>
      <c r="CH31">
        <f>SUMIFS(DataRegularSeason20242025!$AA$3:$AA$1315,DataRegularSeason20242025!$B$3:$B$1315, "&lt;=" &amp; CH$1, DataRegularSeason20242025!$D$3:$D$1315, $A31)+SUMIFS(DataRegularSeason20242025!$AB$3:$AB$1315,DataRegularSeason20242025!$B$3:$B$1315, "&lt;=" &amp; CH$1, DataRegularSeason20242025!$E$3:$E$1315, $A31)</f>
        <v>21</v>
      </c>
      <c r="CI31">
        <f>SUMIFS(DataRegularSeason20242025!$AA$3:$AA$1315,DataRegularSeason20242025!$B$3:$B$1315, "&lt;=" &amp; CI$1, DataRegularSeason20242025!$D$3:$D$1315, $A31)+SUMIFS(DataRegularSeason20242025!$AB$3:$AB$1315,DataRegularSeason20242025!$B$3:$B$1315, "&lt;=" &amp; CI$1, DataRegularSeason20242025!$E$3:$E$1315, $A31)</f>
        <v>21</v>
      </c>
      <c r="CJ31">
        <f>SUMIFS(DataRegularSeason20242025!$AA$3:$AA$1315,DataRegularSeason20242025!$B$3:$B$1315, "&lt;=" &amp; CJ$1, DataRegularSeason20242025!$D$3:$D$1315, $A31)+SUMIFS(DataRegularSeason20242025!$AB$3:$AB$1315,DataRegularSeason20242025!$B$3:$B$1315, "&lt;=" &amp; CJ$1, DataRegularSeason20242025!$E$3:$E$1315, $A31)</f>
        <v>21</v>
      </c>
      <c r="CK31">
        <f>SUMIFS(DataRegularSeason20242025!$AA$3:$AA$1315,DataRegularSeason20242025!$B$3:$B$1315, "&lt;=" &amp; CK$1, DataRegularSeason20242025!$D$3:$D$1315, $A31)+SUMIFS(DataRegularSeason20242025!$AB$3:$AB$1315,DataRegularSeason20242025!$B$3:$B$1315, "&lt;=" &amp; CK$1, DataRegularSeason20242025!$E$3:$E$1315, $A31)</f>
        <v>21</v>
      </c>
      <c r="CL31">
        <f>SUMIFS(DataRegularSeason20242025!$AA$3:$AA$1315,DataRegularSeason20242025!$B$3:$B$1315, "&lt;=" &amp; CL$1, DataRegularSeason20242025!$D$3:$D$1315, $A31)+SUMIFS(DataRegularSeason20242025!$AB$3:$AB$1315,DataRegularSeason20242025!$B$3:$B$1315, "&lt;=" &amp; CL$1, DataRegularSeason20242025!$E$3:$E$1315, $A31)</f>
        <v>21</v>
      </c>
      <c r="CM31">
        <f>SUMIFS(DataRegularSeason20242025!$AA$3:$AA$1315,DataRegularSeason20242025!$B$3:$B$1315, "&lt;=" &amp; CM$1, DataRegularSeason20242025!$D$3:$D$1315, $A31)+SUMIFS(DataRegularSeason20242025!$AB$3:$AB$1315,DataRegularSeason20242025!$B$3:$B$1315, "&lt;=" &amp; CM$1, DataRegularSeason20242025!$E$3:$E$1315, $A31)</f>
        <v>21</v>
      </c>
      <c r="CN31">
        <f>SUMIFS(DataRegularSeason20242025!$AA$3:$AA$1315,DataRegularSeason20242025!$B$3:$B$1315, "&lt;=" &amp; CN$1, DataRegularSeason20242025!$D$3:$D$1315, $A31)+SUMIFS(DataRegularSeason20242025!$AB$3:$AB$1315,DataRegularSeason20242025!$B$3:$B$1315, "&lt;=" &amp; CN$1, DataRegularSeason20242025!$E$3:$E$1315, $A31)</f>
        <v>21</v>
      </c>
      <c r="CO31">
        <f>SUMIFS(DataRegularSeason20242025!$AA$3:$AA$1315,DataRegularSeason20242025!$B$3:$B$1315, "&lt;=" &amp; CO$1, DataRegularSeason20242025!$D$3:$D$1315, $A31)+SUMIFS(DataRegularSeason20242025!$AB$3:$AB$1315,DataRegularSeason20242025!$B$3:$B$1315, "&lt;=" &amp; CO$1, DataRegularSeason20242025!$E$3:$E$1315, $A31)</f>
        <v>21</v>
      </c>
      <c r="CP31">
        <f>SUMIFS(DataRegularSeason20242025!$AA$3:$AA$1315,DataRegularSeason20242025!$B$3:$B$1315, "&lt;=" &amp; CP$1, DataRegularSeason20242025!$D$3:$D$1315, $A31)+SUMIFS(DataRegularSeason20242025!$AB$3:$AB$1315,DataRegularSeason20242025!$B$3:$B$1315, "&lt;=" &amp; CP$1, DataRegularSeason20242025!$E$3:$E$1315, $A31)</f>
        <v>21</v>
      </c>
      <c r="CQ31">
        <f>SUMIFS(DataRegularSeason20242025!$AA$3:$AA$1315,DataRegularSeason20242025!$B$3:$B$1315, "&lt;=" &amp; CQ$1, DataRegularSeason20242025!$D$3:$D$1315, $A31)+SUMIFS(DataRegularSeason20242025!$AB$3:$AB$1315,DataRegularSeason20242025!$B$3:$B$1315, "&lt;=" &amp; CQ$1, DataRegularSeason20242025!$E$3:$E$1315, $A31)</f>
        <v>21</v>
      </c>
      <c r="CR31">
        <f>SUMIFS(DataRegularSeason20242025!$AA$3:$AA$1315,DataRegularSeason20242025!$B$3:$B$1315, "&lt;=" &amp; CR$1, DataRegularSeason20242025!$D$3:$D$1315, $A31)+SUMIFS(DataRegularSeason20242025!$AB$3:$AB$1315,DataRegularSeason20242025!$B$3:$B$1315, "&lt;=" &amp; CR$1, DataRegularSeason20242025!$E$3:$E$1315, $A31)</f>
        <v>21</v>
      </c>
      <c r="CS31">
        <f>SUMIFS(DataRegularSeason20242025!$AA$3:$AA$1315,DataRegularSeason20242025!$B$3:$B$1315, "&lt;=" &amp; CS$1, DataRegularSeason20242025!$D$3:$D$1315, $A31)+SUMIFS(DataRegularSeason20242025!$AB$3:$AB$1315,DataRegularSeason20242025!$B$3:$B$1315, "&lt;=" &amp; CS$1, DataRegularSeason20242025!$E$3:$E$1315, $A31)</f>
        <v>21</v>
      </c>
      <c r="CT31">
        <f>SUMIFS(DataRegularSeason20242025!$AA$3:$AA$1315,DataRegularSeason20242025!$B$3:$B$1315, "&lt;=" &amp; CT$1, DataRegularSeason20242025!$D$3:$D$1315, $A31)+SUMIFS(DataRegularSeason20242025!$AB$3:$AB$1315,DataRegularSeason20242025!$B$3:$B$1315, "&lt;=" &amp; CT$1, DataRegularSeason20242025!$E$3:$E$1315, $A31)</f>
        <v>21</v>
      </c>
      <c r="CU31">
        <f>SUMIFS(DataRegularSeason20242025!$AA$3:$AA$1315,DataRegularSeason20242025!$B$3:$B$1315, "&lt;=" &amp; CU$1, DataRegularSeason20242025!$D$3:$D$1315, $A31)+SUMIFS(DataRegularSeason20242025!$AB$3:$AB$1315,DataRegularSeason20242025!$B$3:$B$1315, "&lt;=" &amp; CU$1, DataRegularSeason20242025!$E$3:$E$1315, $A31)</f>
        <v>21</v>
      </c>
      <c r="CV31">
        <f>SUMIFS(DataRegularSeason20242025!$AA$3:$AA$1315,DataRegularSeason20242025!$B$3:$B$1315, "&lt;=" &amp; CV$1, DataRegularSeason20242025!$D$3:$D$1315, $A31)+SUMIFS(DataRegularSeason20242025!$AB$3:$AB$1315,DataRegularSeason20242025!$B$3:$B$1315, "&lt;=" &amp; CV$1, DataRegularSeason20242025!$E$3:$E$1315, $A31)</f>
        <v>21</v>
      </c>
      <c r="CW31">
        <f>SUMIFS(DataRegularSeason20242025!$AA$3:$AA$1315,DataRegularSeason20242025!$B$3:$B$1315, "&lt;=" &amp; CW$1, DataRegularSeason20242025!$D$3:$D$1315, $A31)+SUMIFS(DataRegularSeason20242025!$AB$3:$AB$1315,DataRegularSeason20242025!$B$3:$B$1315, "&lt;=" &amp; CW$1, DataRegularSeason20242025!$E$3:$E$1315, $A31)</f>
        <v>21</v>
      </c>
      <c r="CX31">
        <f>SUMIFS(DataRegularSeason20242025!$AA$3:$AA$1315,DataRegularSeason20242025!$B$3:$B$1315, "&lt;=" &amp; CX$1, DataRegularSeason20242025!$D$3:$D$1315, $A31)+SUMIFS(DataRegularSeason20242025!$AB$3:$AB$1315,DataRegularSeason20242025!$B$3:$B$1315, "&lt;=" &amp; CX$1, DataRegularSeason20242025!$E$3:$E$1315, $A31)</f>
        <v>21</v>
      </c>
      <c r="CY31">
        <f>SUMIFS(DataRegularSeason20242025!$AA$3:$AA$1315,DataRegularSeason20242025!$B$3:$B$1315, "&lt;=" &amp; CY$1, DataRegularSeason20242025!$D$3:$D$1315, $A31)+SUMIFS(DataRegularSeason20242025!$AB$3:$AB$1315,DataRegularSeason20242025!$B$3:$B$1315, "&lt;=" &amp; CY$1, DataRegularSeason20242025!$E$3:$E$1315, $A31)</f>
        <v>21</v>
      </c>
      <c r="CZ31">
        <f>SUMIFS(DataRegularSeason20242025!$AA$3:$AA$1315,DataRegularSeason20242025!$B$3:$B$1315, "&lt;=" &amp; CZ$1, DataRegularSeason20242025!$D$3:$D$1315, $A31)+SUMIFS(DataRegularSeason20242025!$AB$3:$AB$1315,DataRegularSeason20242025!$B$3:$B$1315, "&lt;=" &amp; CZ$1, DataRegularSeason20242025!$E$3:$E$1315, $A31)</f>
        <v>21</v>
      </c>
      <c r="DA31">
        <f>SUMIFS(DataRegularSeason20242025!$AA$3:$AA$1315,DataRegularSeason20242025!$B$3:$B$1315, "&lt;=" &amp; DA$1, DataRegularSeason20242025!$D$3:$D$1315, $A31)+SUMIFS(DataRegularSeason20242025!$AB$3:$AB$1315,DataRegularSeason20242025!$B$3:$B$1315, "&lt;=" &amp; DA$1, DataRegularSeason20242025!$E$3:$E$1315, $A31)</f>
        <v>21</v>
      </c>
      <c r="DB31">
        <f>SUMIFS(DataRegularSeason20242025!$AA$3:$AA$1315,DataRegularSeason20242025!$B$3:$B$1315, "&lt;=" &amp; DB$1, DataRegularSeason20242025!$D$3:$D$1315, $A31)+SUMIFS(DataRegularSeason20242025!$AB$3:$AB$1315,DataRegularSeason20242025!$B$3:$B$1315, "&lt;=" &amp; DB$1, DataRegularSeason20242025!$E$3:$E$1315, $A31)</f>
        <v>21</v>
      </c>
      <c r="DC31">
        <f>SUMIFS(DataRegularSeason20242025!$AA$3:$AA$1315,DataRegularSeason20242025!$B$3:$B$1315, "&lt;=" &amp; DC$1, DataRegularSeason20242025!$D$3:$D$1315, $A31)+SUMIFS(DataRegularSeason20242025!$AB$3:$AB$1315,DataRegularSeason20242025!$B$3:$B$1315, "&lt;=" &amp; DC$1, DataRegularSeason20242025!$E$3:$E$1315, $A31)</f>
        <v>21</v>
      </c>
      <c r="DD31">
        <f>SUMIFS(DataRegularSeason20242025!$AA$3:$AA$1315,DataRegularSeason20242025!$B$3:$B$1315, "&lt;=" &amp; DD$1, DataRegularSeason20242025!$D$3:$D$1315, $A31)+SUMIFS(DataRegularSeason20242025!$AB$3:$AB$1315,DataRegularSeason20242025!$B$3:$B$1315, "&lt;=" &amp; DD$1, DataRegularSeason20242025!$E$3:$E$1315, $A31)</f>
        <v>21</v>
      </c>
      <c r="DE31">
        <f>SUMIFS(DataRegularSeason20242025!$AA$3:$AA$1315,DataRegularSeason20242025!$B$3:$B$1315, "&lt;=" &amp; DE$1, DataRegularSeason20242025!$D$3:$D$1315, $A31)+SUMIFS(DataRegularSeason20242025!$AB$3:$AB$1315,DataRegularSeason20242025!$B$3:$B$1315, "&lt;=" &amp; DE$1, DataRegularSeason20242025!$E$3:$E$1315, $A31)</f>
        <v>21</v>
      </c>
      <c r="DF31">
        <f>SUMIFS(DataRegularSeason20242025!$AA$3:$AA$1315,DataRegularSeason20242025!$B$3:$B$1315, "&lt;=" &amp; DF$1, DataRegularSeason20242025!$D$3:$D$1315, $A31)+SUMIFS(DataRegularSeason20242025!$AB$3:$AB$1315,DataRegularSeason20242025!$B$3:$B$1315, "&lt;=" &amp; DF$1, DataRegularSeason20242025!$E$3:$E$1315, $A31)</f>
        <v>21</v>
      </c>
      <c r="DG31">
        <f>SUMIFS(DataRegularSeason20242025!$AA$3:$AA$1315,DataRegularSeason20242025!$B$3:$B$1315, "&lt;=" &amp; DG$1, DataRegularSeason20242025!$D$3:$D$1315, $A31)+SUMIFS(DataRegularSeason20242025!$AB$3:$AB$1315,DataRegularSeason20242025!$B$3:$B$1315, "&lt;=" &amp; DG$1, DataRegularSeason20242025!$E$3:$E$1315, $A31)</f>
        <v>21</v>
      </c>
      <c r="DH31">
        <f>SUMIFS(DataRegularSeason20242025!$AA$3:$AA$1315,DataRegularSeason20242025!$B$3:$B$1315, "&lt;=" &amp; DH$1, DataRegularSeason20242025!$D$3:$D$1315, $A31)+SUMIFS(DataRegularSeason20242025!$AB$3:$AB$1315,DataRegularSeason20242025!$B$3:$B$1315, "&lt;=" &amp; DH$1, DataRegularSeason20242025!$E$3:$E$1315, $A31)</f>
        <v>21</v>
      </c>
      <c r="DI31">
        <f>SUMIFS(DataRegularSeason20242025!$AA$3:$AA$1315,DataRegularSeason20242025!$B$3:$B$1315, "&lt;=" &amp; DI$1, DataRegularSeason20242025!$D$3:$D$1315, $A31)+SUMIFS(DataRegularSeason20242025!$AB$3:$AB$1315,DataRegularSeason20242025!$B$3:$B$1315, "&lt;=" &amp; DI$1, DataRegularSeason20242025!$E$3:$E$1315, $A31)</f>
        <v>21</v>
      </c>
      <c r="DJ31">
        <f>SUMIFS(DataRegularSeason20242025!$AA$3:$AA$1315,DataRegularSeason20242025!$B$3:$B$1315, "&lt;=" &amp; DJ$1, DataRegularSeason20242025!$D$3:$D$1315, $A31)+SUMIFS(DataRegularSeason20242025!$AB$3:$AB$1315,DataRegularSeason20242025!$B$3:$B$1315, "&lt;=" &amp; DJ$1, DataRegularSeason20242025!$E$3:$E$1315, $A31)</f>
        <v>21</v>
      </c>
      <c r="DK31">
        <f>SUMIFS(DataRegularSeason20242025!$AA$3:$AA$1315,DataRegularSeason20242025!$B$3:$B$1315, "&lt;=" &amp; DK$1, DataRegularSeason20242025!$D$3:$D$1315, $A31)+SUMIFS(DataRegularSeason20242025!$AB$3:$AB$1315,DataRegularSeason20242025!$B$3:$B$1315, "&lt;=" &amp; DK$1, DataRegularSeason20242025!$E$3:$E$1315, $A31)</f>
        <v>21</v>
      </c>
      <c r="DL31">
        <f>SUMIFS(DataRegularSeason20242025!$AA$3:$AA$1315,DataRegularSeason20242025!$B$3:$B$1315, "&lt;=" &amp; DL$1, DataRegularSeason20242025!$D$3:$D$1315, $A31)+SUMIFS(DataRegularSeason20242025!$AB$3:$AB$1315,DataRegularSeason20242025!$B$3:$B$1315, "&lt;=" &amp; DL$1, DataRegularSeason20242025!$E$3:$E$1315, $A31)</f>
        <v>21</v>
      </c>
      <c r="DM31">
        <f>SUMIFS(DataRegularSeason20242025!$AA$3:$AA$1315,DataRegularSeason20242025!$B$3:$B$1315, "&lt;=" &amp; DM$1, DataRegularSeason20242025!$D$3:$D$1315, $A31)+SUMIFS(DataRegularSeason20242025!$AB$3:$AB$1315,DataRegularSeason20242025!$B$3:$B$1315, "&lt;=" &amp; DM$1, DataRegularSeason20242025!$E$3:$E$1315, $A31)</f>
        <v>21</v>
      </c>
      <c r="DN31">
        <f>SUMIFS(DataRegularSeason20242025!$AA$3:$AA$1315,DataRegularSeason20242025!$B$3:$B$1315, "&lt;=" &amp; DN$1, DataRegularSeason20242025!$D$3:$D$1315, $A31)+SUMIFS(DataRegularSeason20242025!$AB$3:$AB$1315,DataRegularSeason20242025!$B$3:$B$1315, "&lt;=" &amp; DN$1, DataRegularSeason20242025!$E$3:$E$1315, $A31)</f>
        <v>21</v>
      </c>
      <c r="DO31">
        <f>SUMIFS(DataRegularSeason20242025!$AA$3:$AA$1315,DataRegularSeason20242025!$B$3:$B$1315, "&lt;=" &amp; DO$1, DataRegularSeason20242025!$D$3:$D$1315, $A31)+SUMIFS(DataRegularSeason20242025!$AB$3:$AB$1315,DataRegularSeason20242025!$B$3:$B$1315, "&lt;=" &amp; DO$1, DataRegularSeason20242025!$E$3:$E$1315, $A31)</f>
        <v>21</v>
      </c>
      <c r="DP31">
        <f>SUMIFS(DataRegularSeason20242025!$AA$3:$AA$1315,DataRegularSeason20242025!$B$3:$B$1315, "&lt;=" &amp; DP$1, DataRegularSeason20242025!$D$3:$D$1315, $A31)+SUMIFS(DataRegularSeason20242025!$AB$3:$AB$1315,DataRegularSeason20242025!$B$3:$B$1315, "&lt;=" &amp; DP$1, DataRegularSeason20242025!$E$3:$E$1315, $A31)</f>
        <v>21</v>
      </c>
      <c r="DQ31">
        <f>SUMIFS(DataRegularSeason20242025!$AA$3:$AA$1315,DataRegularSeason20242025!$B$3:$B$1315, "&lt;=" &amp; DQ$1, DataRegularSeason20242025!$D$3:$D$1315, $A31)+SUMIFS(DataRegularSeason20242025!$AB$3:$AB$1315,DataRegularSeason20242025!$B$3:$B$1315, "&lt;=" &amp; DQ$1, DataRegularSeason20242025!$E$3:$E$1315, $A31)</f>
        <v>21</v>
      </c>
      <c r="DR31">
        <f>SUMIFS(DataRegularSeason20242025!$AA$3:$AA$1315,DataRegularSeason20242025!$B$3:$B$1315, "&lt;=" &amp; DR$1, DataRegularSeason20242025!$D$3:$D$1315, $A31)+SUMIFS(DataRegularSeason20242025!$AB$3:$AB$1315,DataRegularSeason20242025!$B$3:$B$1315, "&lt;=" &amp; DR$1, DataRegularSeason20242025!$E$3:$E$1315, $A31)</f>
        <v>21</v>
      </c>
      <c r="DS31">
        <f>SUMIFS(DataRegularSeason20242025!$AA$3:$AA$1315,DataRegularSeason20242025!$B$3:$B$1315, "&lt;=" &amp; DS$1, DataRegularSeason20242025!$D$3:$D$1315, $A31)+SUMIFS(DataRegularSeason20242025!$AB$3:$AB$1315,DataRegularSeason20242025!$B$3:$B$1315, "&lt;=" &amp; DS$1, DataRegularSeason20242025!$E$3:$E$1315, $A31)</f>
        <v>21</v>
      </c>
      <c r="DT31">
        <f>SUMIFS(DataRegularSeason20242025!$AA$3:$AA$1315,DataRegularSeason20242025!$B$3:$B$1315, "&lt;=" &amp; DT$1, DataRegularSeason20242025!$D$3:$D$1315, $A31)+SUMIFS(DataRegularSeason20242025!$AB$3:$AB$1315,DataRegularSeason20242025!$B$3:$B$1315, "&lt;=" &amp; DT$1, DataRegularSeason20242025!$E$3:$E$1315, $A31)</f>
        <v>21</v>
      </c>
      <c r="DU31">
        <f>SUMIFS(DataRegularSeason20242025!$AA$3:$AA$1315,DataRegularSeason20242025!$B$3:$B$1315, "&lt;=" &amp; DU$1, DataRegularSeason20242025!$D$3:$D$1315, $A31)+SUMIFS(DataRegularSeason20242025!$AB$3:$AB$1315,DataRegularSeason20242025!$B$3:$B$1315, "&lt;=" &amp; DU$1, DataRegularSeason20242025!$E$3:$E$1315, $A31)</f>
        <v>21</v>
      </c>
      <c r="DV31">
        <f>SUMIFS(DataRegularSeason20242025!$AA$3:$AA$1315,DataRegularSeason20242025!$B$3:$B$1315, "&lt;=" &amp; DV$1, DataRegularSeason20242025!$D$3:$D$1315, $A31)+SUMIFS(DataRegularSeason20242025!$AB$3:$AB$1315,DataRegularSeason20242025!$B$3:$B$1315, "&lt;=" &amp; DV$1, DataRegularSeason20242025!$E$3:$E$1315, $A31)</f>
        <v>21</v>
      </c>
      <c r="DW31">
        <f>SUMIFS(DataRegularSeason20242025!$AA$3:$AA$1315,DataRegularSeason20242025!$B$3:$B$1315, "&lt;=" &amp; DW$1, DataRegularSeason20242025!$D$3:$D$1315, $A31)+SUMIFS(DataRegularSeason20242025!$AB$3:$AB$1315,DataRegularSeason20242025!$B$3:$B$1315, "&lt;=" &amp; DW$1, DataRegularSeason20242025!$E$3:$E$1315, $A31)</f>
        <v>21</v>
      </c>
      <c r="DX31">
        <f>SUMIFS(DataRegularSeason20242025!$AA$3:$AA$1315,DataRegularSeason20242025!$B$3:$B$1315, "&lt;=" &amp; DX$1, DataRegularSeason20242025!$D$3:$D$1315, $A31)+SUMIFS(DataRegularSeason20242025!$AB$3:$AB$1315,DataRegularSeason20242025!$B$3:$B$1315, "&lt;=" &amp; DX$1, DataRegularSeason20242025!$E$3:$E$1315, $A31)</f>
        <v>21</v>
      </c>
      <c r="DY31">
        <f>SUMIFS(DataRegularSeason20242025!$AA$3:$AA$1315,DataRegularSeason20242025!$B$3:$B$1315, "&lt;=" &amp; DY$1, DataRegularSeason20242025!$D$3:$D$1315, $A31)+SUMIFS(DataRegularSeason20242025!$AB$3:$AB$1315,DataRegularSeason20242025!$B$3:$B$1315, "&lt;=" &amp; DY$1, DataRegularSeason20242025!$E$3:$E$1315, $A31)</f>
        <v>21</v>
      </c>
      <c r="DZ31">
        <f>SUMIFS(DataRegularSeason20242025!$AA$3:$AA$1315,DataRegularSeason20242025!$B$3:$B$1315, "&lt;=" &amp; DZ$1, DataRegularSeason20242025!$D$3:$D$1315, $A31)+SUMIFS(DataRegularSeason20242025!$AB$3:$AB$1315,DataRegularSeason20242025!$B$3:$B$1315, "&lt;=" &amp; DZ$1, DataRegularSeason20242025!$E$3:$E$1315, $A31)</f>
        <v>21</v>
      </c>
      <c r="EA31">
        <f>SUMIFS(DataRegularSeason20242025!$AA$3:$AA$1315,DataRegularSeason20242025!$B$3:$B$1315, "&lt;=" &amp; EA$1, DataRegularSeason20242025!$D$3:$D$1315, $A31)+SUMIFS(DataRegularSeason20242025!$AB$3:$AB$1315,DataRegularSeason20242025!$B$3:$B$1315, "&lt;=" &amp; EA$1, DataRegularSeason20242025!$E$3:$E$1315, $A31)</f>
        <v>21</v>
      </c>
      <c r="EB31">
        <f>SUMIFS(DataRegularSeason20242025!$AA$3:$AA$1315,DataRegularSeason20242025!$B$3:$B$1315, "&lt;=" &amp; EB$1, DataRegularSeason20242025!$D$3:$D$1315, $A31)+SUMIFS(DataRegularSeason20242025!$AB$3:$AB$1315,DataRegularSeason20242025!$B$3:$B$1315, "&lt;=" &amp; EB$1, DataRegularSeason20242025!$E$3:$E$1315, $A31)</f>
        <v>21</v>
      </c>
      <c r="EC31">
        <f>SUMIFS(DataRegularSeason20242025!$AA$3:$AA$1315,DataRegularSeason20242025!$B$3:$B$1315, "&lt;=" &amp; EC$1, DataRegularSeason20242025!$D$3:$D$1315, $A31)+SUMIFS(DataRegularSeason20242025!$AB$3:$AB$1315,DataRegularSeason20242025!$B$3:$B$1315, "&lt;=" &amp; EC$1, DataRegularSeason20242025!$E$3:$E$1315, $A31)</f>
        <v>21</v>
      </c>
      <c r="ED31">
        <f>SUMIFS(DataRegularSeason20242025!$AA$3:$AA$1315,DataRegularSeason20242025!$B$3:$B$1315, "&lt;=" &amp; ED$1, DataRegularSeason20242025!$D$3:$D$1315, $A31)+SUMIFS(DataRegularSeason20242025!$AB$3:$AB$1315,DataRegularSeason20242025!$B$3:$B$1315, "&lt;=" &amp; ED$1, DataRegularSeason20242025!$E$3:$E$1315, $A31)</f>
        <v>21</v>
      </c>
      <c r="EE31">
        <f>SUMIFS(DataRegularSeason20242025!$AA$3:$AA$1315,DataRegularSeason20242025!$B$3:$B$1315, "&lt;=" &amp; EE$1, DataRegularSeason20242025!$D$3:$D$1315, $A31)+SUMIFS(DataRegularSeason20242025!$AB$3:$AB$1315,DataRegularSeason20242025!$B$3:$B$1315, "&lt;=" &amp; EE$1, DataRegularSeason20242025!$E$3:$E$1315, $A31)</f>
        <v>21</v>
      </c>
      <c r="EF31">
        <f>SUMIFS(DataRegularSeason20242025!$AA$3:$AA$1315,DataRegularSeason20242025!$B$3:$B$1315, "&lt;=" &amp; EF$1, DataRegularSeason20242025!$D$3:$D$1315, $A31)+SUMIFS(DataRegularSeason20242025!$AB$3:$AB$1315,DataRegularSeason20242025!$B$3:$B$1315, "&lt;=" &amp; EF$1, DataRegularSeason20242025!$E$3:$E$1315, $A31)</f>
        <v>21</v>
      </c>
      <c r="EG31">
        <f>SUMIFS(DataRegularSeason20242025!$AA$3:$AA$1315,DataRegularSeason20242025!$B$3:$B$1315, "&lt;=" &amp; EG$1, DataRegularSeason20242025!$D$3:$D$1315, $A31)+SUMIFS(DataRegularSeason20242025!$AB$3:$AB$1315,DataRegularSeason20242025!$B$3:$B$1315, "&lt;=" &amp; EG$1, DataRegularSeason20242025!$E$3:$E$1315, $A31)</f>
        <v>21</v>
      </c>
      <c r="EH31">
        <f>SUMIFS(DataRegularSeason20242025!$AA$3:$AA$1315,DataRegularSeason20242025!$B$3:$B$1315, "&lt;=" &amp; EH$1, DataRegularSeason20242025!$D$3:$D$1315, $A31)+SUMIFS(DataRegularSeason20242025!$AB$3:$AB$1315,DataRegularSeason20242025!$B$3:$B$1315, "&lt;=" &amp; EH$1, DataRegularSeason20242025!$E$3:$E$1315, $A31)</f>
        <v>21</v>
      </c>
      <c r="EI31">
        <f>SUMIFS(DataRegularSeason20242025!$AA$3:$AA$1315,DataRegularSeason20242025!$B$3:$B$1315, "&lt;=" &amp; EI$1, DataRegularSeason20242025!$D$3:$D$1315, $A31)+SUMIFS(DataRegularSeason20242025!$AB$3:$AB$1315,DataRegularSeason20242025!$B$3:$B$1315, "&lt;=" &amp; EI$1, DataRegularSeason20242025!$E$3:$E$1315, $A31)</f>
        <v>21</v>
      </c>
      <c r="EJ31">
        <f>SUMIFS(DataRegularSeason20242025!$AA$3:$AA$1315,DataRegularSeason20242025!$B$3:$B$1315, "&lt;=" &amp; EJ$1, DataRegularSeason20242025!$D$3:$D$1315, $A31)+SUMIFS(DataRegularSeason20242025!$AB$3:$AB$1315,DataRegularSeason20242025!$B$3:$B$1315, "&lt;=" &amp; EJ$1, DataRegularSeason20242025!$E$3:$E$1315, $A31)</f>
        <v>21</v>
      </c>
      <c r="EK31">
        <f>SUMIFS(DataRegularSeason20242025!$AA$3:$AA$1315,DataRegularSeason20242025!$B$3:$B$1315, "&lt;=" &amp; EK$1, DataRegularSeason20242025!$D$3:$D$1315, $A31)+SUMIFS(DataRegularSeason20242025!$AB$3:$AB$1315,DataRegularSeason20242025!$B$3:$B$1315, "&lt;=" &amp; EK$1, DataRegularSeason20242025!$E$3:$E$1315, $A31)</f>
        <v>21</v>
      </c>
      <c r="EL31">
        <f>SUMIFS(DataRegularSeason20242025!$AA$3:$AA$1315,DataRegularSeason20242025!$B$3:$B$1315, "&lt;=" &amp; EL$1, DataRegularSeason20242025!$D$3:$D$1315, $A31)+SUMIFS(DataRegularSeason20242025!$AB$3:$AB$1315,DataRegularSeason20242025!$B$3:$B$1315, "&lt;=" &amp; EL$1, DataRegularSeason20242025!$E$3:$E$1315, $A31)</f>
        <v>21</v>
      </c>
      <c r="EM31">
        <f>SUMIFS(DataRegularSeason20242025!$AA$3:$AA$1315,DataRegularSeason20242025!$B$3:$B$1315, "&lt;=" &amp; EM$1, DataRegularSeason20242025!$D$3:$D$1315, $A31)+SUMIFS(DataRegularSeason20242025!$AB$3:$AB$1315,DataRegularSeason20242025!$B$3:$B$1315, "&lt;=" &amp; EM$1, DataRegularSeason20242025!$E$3:$E$1315, $A31)</f>
        <v>21</v>
      </c>
      <c r="EN31">
        <f>SUMIFS(DataRegularSeason20242025!$AA$3:$AA$1315,DataRegularSeason20242025!$B$3:$B$1315, "&lt;=" &amp; EN$1, DataRegularSeason20242025!$D$3:$D$1315, $A31)+SUMIFS(DataRegularSeason20242025!$AB$3:$AB$1315,DataRegularSeason20242025!$B$3:$B$1315, "&lt;=" &amp; EN$1, DataRegularSeason20242025!$E$3:$E$1315, $A31)</f>
        <v>21</v>
      </c>
      <c r="EO31">
        <f>SUMIFS(DataRegularSeason20242025!$AA$3:$AA$1315,DataRegularSeason20242025!$B$3:$B$1315, "&lt;=" &amp; EO$1, DataRegularSeason20242025!$D$3:$D$1315, $A31)+SUMIFS(DataRegularSeason20242025!$AB$3:$AB$1315,DataRegularSeason20242025!$B$3:$B$1315, "&lt;=" &amp; EO$1, DataRegularSeason20242025!$E$3:$E$1315, $A31)</f>
        <v>21</v>
      </c>
      <c r="EP31">
        <f>SUMIFS(DataRegularSeason20242025!$AA$3:$AA$1315,DataRegularSeason20242025!$B$3:$B$1315, "&lt;=" &amp; EP$1, DataRegularSeason20242025!$D$3:$D$1315, $A31)+SUMIFS(DataRegularSeason20242025!$AB$3:$AB$1315,DataRegularSeason20242025!$B$3:$B$1315, "&lt;=" &amp; EP$1, DataRegularSeason20242025!$E$3:$E$1315, $A31)</f>
        <v>21</v>
      </c>
      <c r="EQ31">
        <f>SUMIFS(DataRegularSeason20242025!$AA$3:$AA$1315,DataRegularSeason20242025!$B$3:$B$1315, "&lt;=" &amp; EQ$1, DataRegularSeason20242025!$D$3:$D$1315, $A31)+SUMIFS(DataRegularSeason20242025!$AB$3:$AB$1315,DataRegularSeason20242025!$B$3:$B$1315, "&lt;=" &amp; EQ$1, DataRegularSeason20242025!$E$3:$E$1315, $A31)</f>
        <v>21</v>
      </c>
      <c r="ER31">
        <f>SUMIFS(DataRegularSeason20242025!$AA$3:$AA$1315,DataRegularSeason20242025!$B$3:$B$1315, "&lt;=" &amp; ER$1, DataRegularSeason20242025!$D$3:$D$1315, $A31)+SUMIFS(DataRegularSeason20242025!$AB$3:$AB$1315,DataRegularSeason20242025!$B$3:$B$1315, "&lt;=" &amp; ER$1, DataRegularSeason20242025!$E$3:$E$1315, $A31)</f>
        <v>21</v>
      </c>
      <c r="ES31">
        <f>SUMIFS(DataRegularSeason20242025!$AA$3:$AA$1315,DataRegularSeason20242025!$B$3:$B$1315, "&lt;=" &amp; ES$1, DataRegularSeason20242025!$D$3:$D$1315, $A31)+SUMIFS(DataRegularSeason20242025!$AB$3:$AB$1315,DataRegularSeason20242025!$B$3:$B$1315, "&lt;=" &amp; ES$1, DataRegularSeason20242025!$E$3:$E$1315, $A31)</f>
        <v>21</v>
      </c>
      <c r="ET31">
        <f>SUMIFS(DataRegularSeason20242025!$AA$3:$AA$1315,DataRegularSeason20242025!$B$3:$B$1315, "&lt;=" &amp; ET$1, DataRegularSeason20242025!$D$3:$D$1315, $A31)+SUMIFS(DataRegularSeason20242025!$AB$3:$AB$1315,DataRegularSeason20242025!$B$3:$B$1315, "&lt;=" &amp; ET$1, DataRegularSeason20242025!$E$3:$E$1315, $A31)</f>
        <v>21</v>
      </c>
      <c r="EU31">
        <f>SUMIFS(DataRegularSeason20242025!$AA$3:$AA$1315,DataRegularSeason20242025!$B$3:$B$1315, "&lt;=" &amp; EU$1, DataRegularSeason20242025!$D$3:$D$1315, $A31)+SUMIFS(DataRegularSeason20242025!$AB$3:$AB$1315,DataRegularSeason20242025!$B$3:$B$1315, "&lt;=" &amp; EU$1, DataRegularSeason20242025!$E$3:$E$1315, $A31)</f>
        <v>21</v>
      </c>
      <c r="EV31">
        <f>SUMIFS(DataRegularSeason20242025!$AA$3:$AA$1315,DataRegularSeason20242025!$B$3:$B$1315, "&lt;=" &amp; EV$1, DataRegularSeason20242025!$D$3:$D$1315, $A31)+SUMIFS(DataRegularSeason20242025!$AB$3:$AB$1315,DataRegularSeason20242025!$B$3:$B$1315, "&lt;=" &amp; EV$1, DataRegularSeason20242025!$E$3:$E$1315, $A31)</f>
        <v>21</v>
      </c>
      <c r="EW31">
        <f>SUMIFS(DataRegularSeason20242025!$AA$3:$AA$1315,DataRegularSeason20242025!$B$3:$B$1315, "&lt;=" &amp; EW$1, DataRegularSeason20242025!$D$3:$D$1315, $A31)+SUMIFS(DataRegularSeason20242025!$AB$3:$AB$1315,DataRegularSeason20242025!$B$3:$B$1315, "&lt;=" &amp; EW$1, DataRegularSeason20242025!$E$3:$E$1315, $A31)</f>
        <v>21</v>
      </c>
      <c r="EX31">
        <f>SUMIFS(DataRegularSeason20242025!$AA$3:$AA$1315,DataRegularSeason20242025!$B$3:$B$1315, "&lt;=" &amp; EX$1, DataRegularSeason20242025!$D$3:$D$1315, $A31)+SUMIFS(DataRegularSeason20242025!$AB$3:$AB$1315,DataRegularSeason20242025!$B$3:$B$1315, "&lt;=" &amp; EX$1, DataRegularSeason20242025!$E$3:$E$1315, $A31)</f>
        <v>21</v>
      </c>
      <c r="EY31">
        <f>SUMIFS(DataRegularSeason20242025!$AA$3:$AA$1315,DataRegularSeason20242025!$B$3:$B$1315, "&lt;=" &amp; EY$1, DataRegularSeason20242025!$D$3:$D$1315, $A31)+SUMIFS(DataRegularSeason20242025!$AB$3:$AB$1315,DataRegularSeason20242025!$B$3:$B$1315, "&lt;=" &amp; EY$1, DataRegularSeason20242025!$E$3:$E$1315, $A31)</f>
        <v>21</v>
      </c>
      <c r="EZ31">
        <f>SUMIFS(DataRegularSeason20242025!$AA$3:$AA$1315,DataRegularSeason20242025!$B$3:$B$1315, "&lt;=" &amp; EZ$1, DataRegularSeason20242025!$D$3:$D$1315, $A31)+SUMIFS(DataRegularSeason20242025!$AB$3:$AB$1315,DataRegularSeason20242025!$B$3:$B$1315, "&lt;=" &amp; EZ$1, DataRegularSeason20242025!$E$3:$E$1315, $A31)</f>
        <v>21</v>
      </c>
      <c r="FA31">
        <f>SUMIFS(DataRegularSeason20242025!$AA$3:$AA$1315,DataRegularSeason20242025!$B$3:$B$1315, "&lt;=" &amp; FA$1, DataRegularSeason20242025!$D$3:$D$1315, $A31)+SUMIFS(DataRegularSeason20242025!$AB$3:$AB$1315,DataRegularSeason20242025!$B$3:$B$1315, "&lt;=" &amp; FA$1, DataRegularSeason20242025!$E$3:$E$1315, $A31)</f>
        <v>21</v>
      </c>
      <c r="FB31">
        <f>SUMIFS(DataRegularSeason20242025!$AA$3:$AA$1315,DataRegularSeason20242025!$B$3:$B$1315, "&lt;=" &amp; FB$1, DataRegularSeason20242025!$D$3:$D$1315, $A31)+SUMIFS(DataRegularSeason20242025!$AB$3:$AB$1315,DataRegularSeason20242025!$B$3:$B$1315, "&lt;=" &amp; FB$1, DataRegularSeason20242025!$E$3:$E$1315, $A31)</f>
        <v>21</v>
      </c>
      <c r="FC31">
        <f>SUMIFS(DataRegularSeason20242025!$AA$3:$AA$1315,DataRegularSeason20242025!$B$3:$B$1315, "&lt;=" &amp; FC$1, DataRegularSeason20242025!$D$3:$D$1315, $A31)+SUMIFS(DataRegularSeason20242025!$AB$3:$AB$1315,DataRegularSeason20242025!$B$3:$B$1315, "&lt;=" &amp; FC$1, DataRegularSeason20242025!$E$3:$E$1315, $A31)</f>
        <v>21</v>
      </c>
      <c r="FD31">
        <f>SUMIFS(DataRegularSeason20242025!$AA$3:$AA$1315,DataRegularSeason20242025!$B$3:$B$1315, "&lt;=" &amp; FD$1, DataRegularSeason20242025!$D$3:$D$1315, $A31)+SUMIFS(DataRegularSeason20242025!$AB$3:$AB$1315,DataRegularSeason20242025!$B$3:$B$1315, "&lt;=" &amp; FD$1, DataRegularSeason20242025!$E$3:$E$1315, $A31)</f>
        <v>21</v>
      </c>
      <c r="FE31">
        <f>SUMIFS(DataRegularSeason20242025!$AA$3:$AA$1315,DataRegularSeason20242025!$B$3:$B$1315, "&lt;=" &amp; FE$1, DataRegularSeason20242025!$D$3:$D$1315, $A31)+SUMIFS(DataRegularSeason20242025!$AB$3:$AB$1315,DataRegularSeason20242025!$B$3:$B$1315, "&lt;=" &amp; FE$1, DataRegularSeason20242025!$E$3:$E$1315, $A31)</f>
        <v>21</v>
      </c>
      <c r="FF31">
        <f>SUMIFS(DataRegularSeason20242025!$AA$3:$AA$1315,DataRegularSeason20242025!$B$3:$B$1315, "&lt;=" &amp; FF$1, DataRegularSeason20242025!$D$3:$D$1315, $A31)+SUMIFS(DataRegularSeason20242025!$AB$3:$AB$1315,DataRegularSeason20242025!$B$3:$B$1315, "&lt;=" &amp; FF$1, DataRegularSeason20242025!$E$3:$E$1315, $A31)</f>
        <v>21</v>
      </c>
      <c r="FG31">
        <f>SUMIFS(DataRegularSeason20242025!$AA$3:$AA$1315,DataRegularSeason20242025!$B$3:$B$1315, "&lt;=" &amp; FG$1, DataRegularSeason20242025!$D$3:$D$1315, $A31)+SUMIFS(DataRegularSeason20242025!$AB$3:$AB$1315,DataRegularSeason20242025!$B$3:$B$1315, "&lt;=" &amp; FG$1, DataRegularSeason20242025!$E$3:$E$1315, $A31)</f>
        <v>21</v>
      </c>
      <c r="FH31">
        <f>SUMIFS(DataRegularSeason20242025!$AA$3:$AA$1315,DataRegularSeason20242025!$B$3:$B$1315, "&lt;=" &amp; FH$1, DataRegularSeason20242025!$D$3:$D$1315, $A31)+SUMIFS(DataRegularSeason20242025!$AB$3:$AB$1315,DataRegularSeason20242025!$B$3:$B$1315, "&lt;=" &amp; FH$1, DataRegularSeason20242025!$E$3:$E$1315, $A31)</f>
        <v>21</v>
      </c>
      <c r="FI31">
        <f>SUMIFS(DataRegularSeason20242025!$AA$3:$AA$1315,DataRegularSeason20242025!$B$3:$B$1315, "&lt;=" &amp; FI$1, DataRegularSeason20242025!$D$3:$D$1315, $A31)+SUMIFS(DataRegularSeason20242025!$AB$3:$AB$1315,DataRegularSeason20242025!$B$3:$B$1315, "&lt;=" &amp; FI$1, DataRegularSeason20242025!$E$3:$E$1315, $A31)</f>
        <v>21</v>
      </c>
      <c r="FJ31">
        <f>SUMIFS(DataRegularSeason20242025!$AA$3:$AA$1315,DataRegularSeason20242025!$B$3:$B$1315, "&lt;=" &amp; FJ$1, DataRegularSeason20242025!$D$3:$D$1315, $A31)+SUMIFS(DataRegularSeason20242025!$AB$3:$AB$1315,DataRegularSeason20242025!$B$3:$B$1315, "&lt;=" &amp; FJ$1, DataRegularSeason20242025!$E$3:$E$1315, $A31)</f>
        <v>21</v>
      </c>
      <c r="FK31">
        <f>SUMIFS(DataRegularSeason20242025!$AA$3:$AA$1315,DataRegularSeason20242025!$B$3:$B$1315, "&lt;=" &amp; FK$1, DataRegularSeason20242025!$D$3:$D$1315, $A31)+SUMIFS(DataRegularSeason20242025!$AB$3:$AB$1315,DataRegularSeason20242025!$B$3:$B$1315, "&lt;=" &amp; FK$1, DataRegularSeason20242025!$E$3:$E$1315, $A31)</f>
        <v>21</v>
      </c>
      <c r="FL31">
        <f>SUMIFS(DataRegularSeason20242025!$AA$3:$AA$1315,DataRegularSeason20242025!$B$3:$B$1315, "&lt;=" &amp; FL$1, DataRegularSeason20242025!$D$3:$D$1315, $A31)+SUMIFS(DataRegularSeason20242025!$AB$3:$AB$1315,DataRegularSeason20242025!$B$3:$B$1315, "&lt;=" &amp; FL$1, DataRegularSeason20242025!$E$3:$E$1315, $A31)</f>
        <v>21</v>
      </c>
      <c r="FM31">
        <f>SUMIFS(DataRegularSeason20242025!$AA$3:$AA$1315,DataRegularSeason20242025!$B$3:$B$1315, "&lt;=" &amp; FM$1, DataRegularSeason20242025!$D$3:$D$1315, $A31)+SUMIFS(DataRegularSeason20242025!$AB$3:$AB$1315,DataRegularSeason20242025!$B$3:$B$1315, "&lt;=" &amp; FM$1, DataRegularSeason20242025!$E$3:$E$1315, $A31)</f>
        <v>21</v>
      </c>
      <c r="FN31">
        <f>SUMIFS(DataRegularSeason20242025!$AA$3:$AA$1315,DataRegularSeason20242025!$B$3:$B$1315, "&lt;=" &amp; FN$1, DataRegularSeason20242025!$D$3:$D$1315, $A31)+SUMIFS(DataRegularSeason20242025!$AB$3:$AB$1315,DataRegularSeason20242025!$B$3:$B$1315, "&lt;=" &amp; FN$1, DataRegularSeason20242025!$E$3:$E$1315, $A31)</f>
        <v>21</v>
      </c>
      <c r="FO31">
        <f>SUMIFS(DataRegularSeason20242025!$AA$3:$AA$1315,DataRegularSeason20242025!$B$3:$B$1315, "&lt;=" &amp; FO$1, DataRegularSeason20242025!$D$3:$D$1315, $A31)+SUMIFS(DataRegularSeason20242025!$AB$3:$AB$1315,DataRegularSeason20242025!$B$3:$B$1315, "&lt;=" &amp; FO$1, DataRegularSeason20242025!$E$3:$E$1315, $A31)</f>
        <v>21</v>
      </c>
      <c r="FP31">
        <f>SUMIFS(DataRegularSeason20242025!$AA$3:$AA$1315,DataRegularSeason20242025!$B$3:$B$1315, "&lt;=" &amp; FP$1, DataRegularSeason20242025!$D$3:$D$1315, $A31)+SUMIFS(DataRegularSeason20242025!$AB$3:$AB$1315,DataRegularSeason20242025!$B$3:$B$1315, "&lt;=" &amp; FP$1, DataRegularSeason20242025!$E$3:$E$1315, $A31)</f>
        <v>21</v>
      </c>
      <c r="FQ31">
        <f>SUMIFS(DataRegularSeason20242025!$AA$3:$AA$1315,DataRegularSeason20242025!$B$3:$B$1315, "&lt;=" &amp; FQ$1, DataRegularSeason20242025!$D$3:$D$1315, $A31)+SUMIFS(DataRegularSeason20242025!$AB$3:$AB$1315,DataRegularSeason20242025!$B$3:$B$1315, "&lt;=" &amp; FQ$1, DataRegularSeason20242025!$E$3:$E$1315, $A31)</f>
        <v>21</v>
      </c>
      <c r="FR31">
        <f>SUMIFS(DataRegularSeason20242025!$AA$3:$AA$1315,DataRegularSeason20242025!$B$3:$B$1315, "&lt;=" &amp; FR$1, DataRegularSeason20242025!$D$3:$D$1315, $A31)+SUMIFS(DataRegularSeason20242025!$AB$3:$AB$1315,DataRegularSeason20242025!$B$3:$B$1315, "&lt;=" &amp; FR$1, DataRegularSeason20242025!$E$3:$E$1315, $A31)</f>
        <v>21</v>
      </c>
      <c r="FS31">
        <f>SUMIFS(DataRegularSeason20242025!$AA$3:$AA$1315,DataRegularSeason20242025!$B$3:$B$1315, "&lt;=" &amp; FS$1, DataRegularSeason20242025!$D$3:$D$1315, $A31)+SUMIFS(DataRegularSeason20242025!$AB$3:$AB$1315,DataRegularSeason20242025!$B$3:$B$1315, "&lt;=" &amp; FS$1, DataRegularSeason20242025!$E$3:$E$1315, $A31)</f>
        <v>21</v>
      </c>
      <c r="FT31">
        <f>SUMIFS(DataRegularSeason20242025!$AA$3:$AA$1315,DataRegularSeason20242025!$B$3:$B$1315, "&lt;=" &amp; FT$1, DataRegularSeason20242025!$D$3:$D$1315, $A31)+SUMIFS(DataRegularSeason20242025!$AB$3:$AB$1315,DataRegularSeason20242025!$B$3:$B$1315, "&lt;=" &amp; FT$1, DataRegularSeason20242025!$E$3:$E$1315, $A31)</f>
        <v>21</v>
      </c>
      <c r="FU31">
        <f>SUMIFS(DataRegularSeason20242025!$AA$3:$AA$1315,DataRegularSeason20242025!$B$3:$B$1315, "&lt;=" &amp; FU$1, DataRegularSeason20242025!$D$3:$D$1315, $A31)+SUMIFS(DataRegularSeason20242025!$AB$3:$AB$1315,DataRegularSeason20242025!$B$3:$B$1315, "&lt;=" &amp; FU$1, DataRegularSeason20242025!$E$3:$E$1315, $A31)</f>
        <v>21</v>
      </c>
      <c r="FV31">
        <f>SUMIFS(DataRegularSeason20242025!$AA$3:$AA$1315,DataRegularSeason20242025!$B$3:$B$1315, "&lt;=" &amp; FV$1, DataRegularSeason20242025!$D$3:$D$1315, $A31)+SUMIFS(DataRegularSeason20242025!$AB$3:$AB$1315,DataRegularSeason20242025!$B$3:$B$1315, "&lt;=" &amp; FV$1, DataRegularSeason20242025!$E$3:$E$1315, $A31)</f>
        <v>21</v>
      </c>
      <c r="FW31">
        <f>SUMIFS(DataRegularSeason20242025!$AA$3:$AA$1315,DataRegularSeason20242025!$B$3:$B$1315, "&lt;=" &amp; FW$1, DataRegularSeason20242025!$D$3:$D$1315, $A31)+SUMIFS(DataRegularSeason20242025!$AB$3:$AB$1315,DataRegularSeason20242025!$B$3:$B$1315, "&lt;=" &amp; FW$1, DataRegularSeason20242025!$E$3:$E$1315, $A31)</f>
        <v>21</v>
      </c>
      <c r="FX31">
        <f>SUMIFS(DataRegularSeason20242025!$AA$3:$AA$1315,DataRegularSeason20242025!$B$3:$B$1315, "&lt;=" &amp; FX$1, DataRegularSeason20242025!$D$3:$D$1315, $A31)+SUMIFS(DataRegularSeason20242025!$AB$3:$AB$1315,DataRegularSeason20242025!$B$3:$B$1315, "&lt;=" &amp; FX$1, DataRegularSeason20242025!$E$3:$E$1315, $A31)</f>
        <v>21</v>
      </c>
      <c r="FY31">
        <f>SUMIFS(DataRegularSeason20242025!$AA$3:$AA$1315,DataRegularSeason20242025!$B$3:$B$1315, "&lt;=" &amp; FY$1, DataRegularSeason20242025!$D$3:$D$1315, $A31)+SUMIFS(DataRegularSeason20242025!$AB$3:$AB$1315,DataRegularSeason20242025!$B$3:$B$1315, "&lt;=" &amp; FY$1, DataRegularSeason20242025!$E$3:$E$1315, $A31)</f>
        <v>21</v>
      </c>
      <c r="FZ31">
        <f>SUMIFS(DataRegularSeason20242025!$AA$3:$AA$1315,DataRegularSeason20242025!$B$3:$B$1315, "&lt;=" &amp; FZ$1, DataRegularSeason20242025!$D$3:$D$1315, $A31)+SUMIFS(DataRegularSeason20242025!$AB$3:$AB$1315,DataRegularSeason20242025!$B$3:$B$1315, "&lt;=" &amp; FZ$1, DataRegularSeason20242025!$E$3:$E$1315, $A31)</f>
        <v>21</v>
      </c>
      <c r="GA31">
        <f>SUMIFS(DataRegularSeason20242025!$AA$3:$AA$1315,DataRegularSeason20242025!$B$3:$B$1315, "&lt;=" &amp; GA$1, DataRegularSeason20242025!$D$3:$D$1315, $A31)+SUMIFS(DataRegularSeason20242025!$AB$3:$AB$1315,DataRegularSeason20242025!$B$3:$B$1315, "&lt;=" &amp; GA$1, DataRegularSeason20242025!$E$3:$E$1315, $A31)</f>
        <v>21</v>
      </c>
      <c r="GB31">
        <f>SUMIFS(DataRegularSeason20242025!$AA$3:$AA$1315,DataRegularSeason20242025!$B$3:$B$1315, "&lt;=" &amp; GB$1, DataRegularSeason20242025!$D$3:$D$1315, $A31)+SUMIFS(DataRegularSeason20242025!$AB$3:$AB$1315,DataRegularSeason20242025!$B$3:$B$1315, "&lt;=" &amp; GB$1, DataRegularSeason20242025!$E$3:$E$1315, $A31)</f>
        <v>21</v>
      </c>
      <c r="GC31">
        <f>SUMIFS(DataRegularSeason20242025!$AA$3:$AA$1315,DataRegularSeason20242025!$B$3:$B$1315, "&lt;=" &amp; GC$1, DataRegularSeason20242025!$D$3:$D$1315, $A31)+SUMIFS(DataRegularSeason20242025!$AB$3:$AB$1315,DataRegularSeason20242025!$B$3:$B$1315, "&lt;=" &amp; GC$1, DataRegularSeason20242025!$E$3:$E$1315, $A31)</f>
        <v>21</v>
      </c>
      <c r="GD31">
        <f>SUMIFS(DataRegularSeason20242025!$AA$3:$AA$1315,DataRegularSeason20242025!$B$3:$B$1315, "&lt;=" &amp; GD$1, DataRegularSeason20242025!$D$3:$D$1315, $A31)+SUMIFS(DataRegularSeason20242025!$AB$3:$AB$1315,DataRegularSeason20242025!$B$3:$B$1315, "&lt;=" &amp; GD$1, DataRegularSeason20242025!$E$3:$E$1315, $A31)</f>
        <v>21</v>
      </c>
      <c r="GE31">
        <f>SUMIFS(DataRegularSeason20242025!$AA$3:$AA$1315,DataRegularSeason20242025!$B$3:$B$1315, "&lt;=" &amp; GE$1, DataRegularSeason20242025!$D$3:$D$1315, $A31)+SUMIFS(DataRegularSeason20242025!$AB$3:$AB$1315,DataRegularSeason20242025!$B$3:$B$1315, "&lt;=" &amp; GE$1, DataRegularSeason20242025!$E$3:$E$1315, $A31)</f>
        <v>21</v>
      </c>
      <c r="GF31">
        <f>SUMIFS(DataRegularSeason20242025!$AA$3:$AA$1315,DataRegularSeason20242025!$B$3:$B$1315, "&lt;=" &amp; GF$1, DataRegularSeason20242025!$D$3:$D$1315, $A31)+SUMIFS(DataRegularSeason20242025!$AB$3:$AB$1315,DataRegularSeason20242025!$B$3:$B$1315, "&lt;=" &amp; GF$1, DataRegularSeason20242025!$E$3:$E$1315, $A31)</f>
        <v>21</v>
      </c>
      <c r="GG31">
        <f>SUMIFS(DataRegularSeason20242025!$AA$3:$AA$1315,DataRegularSeason20242025!$B$3:$B$1315, "&lt;=" &amp; GG$1, DataRegularSeason20242025!$D$3:$D$1315, $A31)+SUMIFS(DataRegularSeason20242025!$AB$3:$AB$1315,DataRegularSeason20242025!$B$3:$B$1315, "&lt;=" &amp; GG$1, DataRegularSeason20242025!$E$3:$E$1315, $A31)</f>
        <v>21</v>
      </c>
      <c r="GH31">
        <f>SUMIFS(DataRegularSeason20242025!$AA$3:$AA$1315,DataRegularSeason20242025!$B$3:$B$1315, "&lt;=" &amp; GH$1, DataRegularSeason20242025!$D$3:$D$1315, $A31)+SUMIFS(DataRegularSeason20242025!$AB$3:$AB$1315,DataRegularSeason20242025!$B$3:$B$1315, "&lt;=" &amp; GH$1, DataRegularSeason20242025!$E$3:$E$1315, $A31)</f>
        <v>21</v>
      </c>
      <c r="GI31">
        <f>SUMIFS(DataRegularSeason20242025!$AA$3:$AA$1315,DataRegularSeason20242025!$B$3:$B$1315, "&lt;=" &amp; GI$1, DataRegularSeason20242025!$D$3:$D$1315, $A31)+SUMIFS(DataRegularSeason20242025!$AB$3:$AB$1315,DataRegularSeason20242025!$B$3:$B$1315, "&lt;=" &amp; GI$1, DataRegularSeason20242025!$E$3:$E$1315, $A31)</f>
        <v>21</v>
      </c>
      <c r="GJ31">
        <f>SUMIFS(DataRegularSeason20242025!$AA$3:$AA$1315,DataRegularSeason20242025!$B$3:$B$1315, "&lt;=" &amp; GJ$1, DataRegularSeason20242025!$D$3:$D$1315, $A31)+SUMIFS(DataRegularSeason20242025!$AB$3:$AB$1315,DataRegularSeason20242025!$B$3:$B$1315, "&lt;=" &amp; GJ$1, DataRegularSeason20242025!$E$3:$E$1315, $A31)</f>
        <v>21</v>
      </c>
      <c r="GK31">
        <f>SUMIFS(DataRegularSeason20242025!$AA$3:$AA$1315,DataRegularSeason20242025!$B$3:$B$1315, "&lt;=" &amp; GK$1, DataRegularSeason20242025!$D$3:$D$1315, $A31)+SUMIFS(DataRegularSeason20242025!$AB$3:$AB$1315,DataRegularSeason20242025!$B$3:$B$1315, "&lt;=" &amp; GK$1, DataRegularSeason20242025!$E$3:$E$1315, $A31)</f>
        <v>21</v>
      </c>
      <c r="GL31">
        <f>SUMIFS(DataRegularSeason20242025!$AA$3:$AA$1315,DataRegularSeason20242025!$B$3:$B$1315, "&lt;=" &amp; GL$1, DataRegularSeason20242025!$D$3:$D$1315, $A31)+SUMIFS(DataRegularSeason20242025!$AB$3:$AB$1315,DataRegularSeason20242025!$B$3:$B$1315, "&lt;=" &amp; GL$1, DataRegularSeason20242025!$E$3:$E$1315, $A31)</f>
        <v>21</v>
      </c>
      <c r="GM31">
        <f>SUMIFS(DataRegularSeason20242025!$AA$3:$AA$1315,DataRegularSeason20242025!$B$3:$B$1315, "&lt;=" &amp; GM$1, DataRegularSeason20242025!$D$3:$D$1315, $A31)+SUMIFS(DataRegularSeason20242025!$AB$3:$AB$1315,DataRegularSeason20242025!$B$3:$B$1315, "&lt;=" &amp; GM$1, DataRegularSeason20242025!$E$3:$E$1315, $A31)</f>
        <v>21</v>
      </c>
      <c r="GN31">
        <f>SUMIFS(DataRegularSeason20242025!$AA$3:$AA$1315,DataRegularSeason20242025!$B$3:$B$1315, "&lt;=" &amp; GN$1, DataRegularSeason20242025!$D$3:$D$1315, $A31)+SUMIFS(DataRegularSeason20242025!$AB$3:$AB$1315,DataRegularSeason20242025!$B$3:$B$1315, "&lt;=" &amp; GN$1, DataRegularSeason20242025!$E$3:$E$1315, $A31)</f>
        <v>21</v>
      </c>
      <c r="GO31">
        <f>SUMIFS(DataRegularSeason20242025!$AA$3:$AA$1315,DataRegularSeason20242025!$B$3:$B$1315, "&lt;=" &amp; GO$1, DataRegularSeason20242025!$D$3:$D$1315, $A31)+SUMIFS(DataRegularSeason20242025!$AB$3:$AB$1315,DataRegularSeason20242025!$B$3:$B$1315, "&lt;=" &amp; GO$1, DataRegularSeason20242025!$E$3:$E$1315, $A31)</f>
        <v>21</v>
      </c>
      <c r="GP31">
        <f>SUMIFS(DataRegularSeason20242025!$AA$3:$AA$1315,DataRegularSeason20242025!$B$3:$B$1315, "&lt;=" &amp; GP$1, DataRegularSeason20242025!$D$3:$D$1315, $A31)+SUMIFS(DataRegularSeason20242025!$AB$3:$AB$1315,DataRegularSeason20242025!$B$3:$B$1315, "&lt;=" &amp; GP$1, DataRegularSeason20242025!$E$3:$E$1315, $A31)</f>
        <v>21</v>
      </c>
      <c r="GQ31">
        <f>SUMIFS(DataRegularSeason20242025!$AA$3:$AA$1315,DataRegularSeason20242025!$B$3:$B$1315, "&lt;=" &amp; GQ$1, DataRegularSeason20242025!$D$3:$D$1315, $A31)+SUMIFS(DataRegularSeason20242025!$AB$3:$AB$1315,DataRegularSeason20242025!$B$3:$B$1315, "&lt;=" &amp; GQ$1, DataRegularSeason20242025!$E$3:$E$1315, $A31)</f>
        <v>21</v>
      </c>
      <c r="GR31">
        <f>SUMIFS(DataRegularSeason20242025!$AA$3:$AA$1315,DataRegularSeason20242025!$B$3:$B$1315, "&lt;=" &amp; GR$1, DataRegularSeason20242025!$D$3:$D$1315, $A31)+SUMIFS(DataRegularSeason20242025!$AB$3:$AB$1315,DataRegularSeason20242025!$B$3:$B$1315, "&lt;=" &amp; GR$1, DataRegularSeason20242025!$E$3:$E$1315, $A31)</f>
        <v>21</v>
      </c>
      <c r="GS31">
        <f>SUMIFS(DataRegularSeason20242025!$AA$3:$AA$1315,DataRegularSeason20242025!$B$3:$B$1315, "&lt;=" &amp; GS$1, DataRegularSeason20242025!$D$3:$D$1315, $A31)+SUMIFS(DataRegularSeason20242025!$AB$3:$AB$1315,DataRegularSeason20242025!$B$3:$B$1315, "&lt;=" &amp; GS$1, DataRegularSeason20242025!$E$3:$E$1315, $A31)</f>
        <v>21</v>
      </c>
      <c r="GT31">
        <f>SUMIFS(DataRegularSeason20242025!$AA$3:$AA$1315,DataRegularSeason20242025!$B$3:$B$1315, "&lt;=" &amp; GT$1, DataRegularSeason20242025!$D$3:$D$1315, $A31)+SUMIFS(DataRegularSeason20242025!$AB$3:$AB$1315,DataRegularSeason20242025!$B$3:$B$1315, "&lt;=" &amp; GT$1, DataRegularSeason20242025!$E$3:$E$1315, $A31)</f>
        <v>21</v>
      </c>
      <c r="GU31">
        <f>SUMIFS(DataRegularSeason20242025!$AA$3:$AA$1315,DataRegularSeason20242025!$B$3:$B$1315, "&lt;=" &amp; GU$1, DataRegularSeason20242025!$D$3:$D$1315, $A31)+SUMIFS(DataRegularSeason20242025!$AB$3:$AB$1315,DataRegularSeason20242025!$B$3:$B$1315, "&lt;=" &amp; GU$1, DataRegularSeason20242025!$E$3:$E$1315, $A31)</f>
        <v>21</v>
      </c>
    </row>
    <row r="32" spans="1:203" x14ac:dyDescent="0.25">
      <c r="A32" t="s">
        <v>47</v>
      </c>
      <c r="B32" t="s">
        <v>97</v>
      </c>
      <c r="C32" t="s">
        <v>100</v>
      </c>
      <c r="D32">
        <f>SUMIFS(DataRegularSeason20242025!$AA$3:$AA$1315,DataRegularSeason20242025!$B$3:$B$1315, "&lt;=" &amp; D$1, DataRegularSeason20242025!$D$3:$D$1315, $A32)+SUMIFS(DataRegularSeason20242025!$AB$3:$AB$1315,DataRegularSeason20242025!$B$3:$B$1315, "&lt;=" &amp; D$1, DataRegularSeason20242025!$E$3:$E$1315, $A32)</f>
        <v>0</v>
      </c>
      <c r="E32">
        <f>SUMIFS(DataRegularSeason20242025!$AA$3:$AA$1315,DataRegularSeason20242025!$B$3:$B$1315, "&lt;=" &amp; E$1, DataRegularSeason20242025!$D$3:$D$1315, $A32)+SUMIFS(DataRegularSeason20242025!$AB$3:$AB$1315,DataRegularSeason20242025!$B$3:$B$1315, "&lt;=" &amp; E$1, DataRegularSeason20242025!$E$3:$E$1315, $A32)</f>
        <v>0</v>
      </c>
      <c r="F32">
        <f>SUMIFS(DataRegularSeason20242025!$AA$3:$AA$1315,DataRegularSeason20242025!$B$3:$B$1315, "&lt;=" &amp; F$1, DataRegularSeason20242025!$D$3:$D$1315, $A32)+SUMIFS(DataRegularSeason20242025!$AB$3:$AB$1315,DataRegularSeason20242025!$B$3:$B$1315, "&lt;=" &amp; F$1, DataRegularSeason20242025!$E$3:$E$1315, $A32)</f>
        <v>0</v>
      </c>
      <c r="G32">
        <f>SUMIFS(DataRegularSeason20242025!$AA$3:$AA$1315,DataRegularSeason20242025!$B$3:$B$1315, "&lt;=" &amp; G$1, DataRegularSeason20242025!$D$3:$D$1315, $A32)+SUMIFS(DataRegularSeason20242025!$AB$3:$AB$1315,DataRegularSeason20242025!$B$3:$B$1315, "&lt;=" &amp; G$1, DataRegularSeason20242025!$E$3:$E$1315, $A32)</f>
        <v>0</v>
      </c>
      <c r="H32">
        <f>SUMIFS(DataRegularSeason20242025!$AA$3:$AA$1315,DataRegularSeason20242025!$B$3:$B$1315, "&lt;=" &amp; H$1, DataRegularSeason20242025!$D$3:$D$1315, $A32)+SUMIFS(DataRegularSeason20242025!$AB$3:$AB$1315,DataRegularSeason20242025!$B$3:$B$1315, "&lt;=" &amp; H$1, DataRegularSeason20242025!$E$3:$E$1315, $A32)</f>
        <v>0</v>
      </c>
      <c r="I32">
        <f>SUMIFS(DataRegularSeason20242025!$AA$3:$AA$1315,DataRegularSeason20242025!$B$3:$B$1315, "&lt;=" &amp; I$1, DataRegularSeason20242025!$D$3:$D$1315, $A32)+SUMIFS(DataRegularSeason20242025!$AB$3:$AB$1315,DataRegularSeason20242025!$B$3:$B$1315, "&lt;=" &amp; I$1, DataRegularSeason20242025!$E$3:$E$1315, $A32)</f>
        <v>0</v>
      </c>
      <c r="J32">
        <f>SUMIFS(DataRegularSeason20242025!$AA$3:$AA$1315,DataRegularSeason20242025!$B$3:$B$1315, "&lt;=" &amp; J$1, DataRegularSeason20242025!$D$3:$D$1315, $A32)+SUMIFS(DataRegularSeason20242025!$AB$3:$AB$1315,DataRegularSeason20242025!$B$3:$B$1315, "&lt;=" &amp; J$1, DataRegularSeason20242025!$E$3:$E$1315, $A32)</f>
        <v>0</v>
      </c>
      <c r="K32">
        <f>SUMIFS(DataRegularSeason20242025!$AA$3:$AA$1315,DataRegularSeason20242025!$B$3:$B$1315, "&lt;=" &amp; K$1, DataRegularSeason20242025!$D$3:$D$1315, $A32)+SUMIFS(DataRegularSeason20242025!$AB$3:$AB$1315,DataRegularSeason20242025!$B$3:$B$1315, "&lt;=" &amp; K$1, DataRegularSeason20242025!$E$3:$E$1315, $A32)</f>
        <v>0</v>
      </c>
      <c r="L32">
        <f>SUMIFS(DataRegularSeason20242025!$AA$3:$AA$1315,DataRegularSeason20242025!$B$3:$B$1315, "&lt;=" &amp; L$1, DataRegularSeason20242025!$D$3:$D$1315, $A32)+SUMIFS(DataRegularSeason20242025!$AB$3:$AB$1315,DataRegularSeason20242025!$B$3:$B$1315, "&lt;=" &amp; L$1, DataRegularSeason20242025!$E$3:$E$1315, $A32)</f>
        <v>0</v>
      </c>
      <c r="M32">
        <f>SUMIFS(DataRegularSeason20242025!$AA$3:$AA$1315,DataRegularSeason20242025!$B$3:$B$1315, "&lt;=" &amp; M$1, DataRegularSeason20242025!$D$3:$D$1315, $A32)+SUMIFS(DataRegularSeason20242025!$AB$3:$AB$1315,DataRegularSeason20242025!$B$3:$B$1315, "&lt;=" &amp; M$1, DataRegularSeason20242025!$E$3:$E$1315, $A32)</f>
        <v>2</v>
      </c>
      <c r="N32">
        <f>SUMIFS(DataRegularSeason20242025!$AA$3:$AA$1315,DataRegularSeason20242025!$B$3:$B$1315, "&lt;=" &amp; N$1, DataRegularSeason20242025!$D$3:$D$1315, $A32)+SUMIFS(DataRegularSeason20242025!$AB$3:$AB$1315,DataRegularSeason20242025!$B$3:$B$1315, "&lt;=" &amp; N$1, DataRegularSeason20242025!$E$3:$E$1315, $A32)</f>
        <v>2</v>
      </c>
      <c r="O32">
        <f>SUMIFS(DataRegularSeason20242025!$AA$3:$AA$1315,DataRegularSeason20242025!$B$3:$B$1315, "&lt;=" &amp; O$1, DataRegularSeason20242025!$D$3:$D$1315, $A32)+SUMIFS(DataRegularSeason20242025!$AB$3:$AB$1315,DataRegularSeason20242025!$B$3:$B$1315, "&lt;=" &amp; O$1, DataRegularSeason20242025!$E$3:$E$1315, $A32)</f>
        <v>2</v>
      </c>
      <c r="P32">
        <f>SUMIFS(DataRegularSeason20242025!$AA$3:$AA$1315,DataRegularSeason20242025!$B$3:$B$1315, "&lt;=" &amp; P$1, DataRegularSeason20242025!$D$3:$D$1315, $A32)+SUMIFS(DataRegularSeason20242025!$AB$3:$AB$1315,DataRegularSeason20242025!$B$3:$B$1315, "&lt;=" &amp; P$1, DataRegularSeason20242025!$E$3:$E$1315, $A32)</f>
        <v>2</v>
      </c>
      <c r="Q32">
        <f>SUMIFS(DataRegularSeason20242025!$AA$3:$AA$1315,DataRegularSeason20242025!$B$3:$B$1315, "&lt;=" &amp; Q$1, DataRegularSeason20242025!$D$3:$D$1315, $A32)+SUMIFS(DataRegularSeason20242025!$AB$3:$AB$1315,DataRegularSeason20242025!$B$3:$B$1315, "&lt;=" &amp; Q$1, DataRegularSeason20242025!$E$3:$E$1315, $A32)</f>
        <v>4</v>
      </c>
      <c r="R32">
        <f>SUMIFS(DataRegularSeason20242025!$AA$3:$AA$1315,DataRegularSeason20242025!$B$3:$B$1315, "&lt;=" &amp; R$1, DataRegularSeason20242025!$D$3:$D$1315, $A32)+SUMIFS(DataRegularSeason20242025!$AB$3:$AB$1315,DataRegularSeason20242025!$B$3:$B$1315, "&lt;=" &amp; R$1, DataRegularSeason20242025!$E$3:$E$1315, $A32)</f>
        <v>4</v>
      </c>
      <c r="S32">
        <f>SUMIFS(DataRegularSeason20242025!$AA$3:$AA$1315,DataRegularSeason20242025!$B$3:$B$1315, "&lt;=" &amp; S$1, DataRegularSeason20242025!$D$3:$D$1315, $A32)+SUMIFS(DataRegularSeason20242025!$AB$3:$AB$1315,DataRegularSeason20242025!$B$3:$B$1315, "&lt;=" &amp; S$1, DataRegularSeason20242025!$E$3:$E$1315, $A32)</f>
        <v>5</v>
      </c>
      <c r="T32">
        <f>SUMIFS(DataRegularSeason20242025!$AA$3:$AA$1315,DataRegularSeason20242025!$B$3:$B$1315, "&lt;=" &amp; T$1, DataRegularSeason20242025!$D$3:$D$1315, $A32)+SUMIFS(DataRegularSeason20242025!$AB$3:$AB$1315,DataRegularSeason20242025!$B$3:$B$1315, "&lt;=" &amp; T$1, DataRegularSeason20242025!$E$3:$E$1315, $A32)</f>
        <v>5</v>
      </c>
      <c r="U32">
        <f>SUMIFS(DataRegularSeason20242025!$AA$3:$AA$1315,DataRegularSeason20242025!$B$3:$B$1315, "&lt;=" &amp; U$1, DataRegularSeason20242025!$D$3:$D$1315, $A32)+SUMIFS(DataRegularSeason20242025!$AB$3:$AB$1315,DataRegularSeason20242025!$B$3:$B$1315, "&lt;=" &amp; U$1, DataRegularSeason20242025!$E$3:$E$1315, $A32)</f>
        <v>5</v>
      </c>
      <c r="V32">
        <f>SUMIFS(DataRegularSeason20242025!$AA$3:$AA$1315,DataRegularSeason20242025!$B$3:$B$1315, "&lt;=" &amp; V$1, DataRegularSeason20242025!$D$3:$D$1315, $A32)+SUMIFS(DataRegularSeason20242025!$AB$3:$AB$1315,DataRegularSeason20242025!$B$3:$B$1315, "&lt;=" &amp; V$1, DataRegularSeason20242025!$E$3:$E$1315, $A32)</f>
        <v>5</v>
      </c>
      <c r="W32">
        <f>SUMIFS(DataRegularSeason20242025!$AA$3:$AA$1315,DataRegularSeason20242025!$B$3:$B$1315, "&lt;=" &amp; W$1, DataRegularSeason20242025!$D$3:$D$1315, $A32)+SUMIFS(DataRegularSeason20242025!$AB$3:$AB$1315,DataRegularSeason20242025!$B$3:$B$1315, "&lt;=" &amp; W$1, DataRegularSeason20242025!$E$3:$E$1315, $A32)</f>
        <v>7</v>
      </c>
      <c r="X32">
        <f>SUMIFS(DataRegularSeason20242025!$AA$3:$AA$1315,DataRegularSeason20242025!$B$3:$B$1315, "&lt;=" &amp; X$1, DataRegularSeason20242025!$D$3:$D$1315, $A32)+SUMIFS(DataRegularSeason20242025!$AB$3:$AB$1315,DataRegularSeason20242025!$B$3:$B$1315, "&lt;=" &amp; X$1, DataRegularSeason20242025!$E$3:$E$1315, $A32)</f>
        <v>7</v>
      </c>
      <c r="Y32">
        <f>SUMIFS(DataRegularSeason20242025!$AA$3:$AA$1315,DataRegularSeason20242025!$B$3:$B$1315, "&lt;=" &amp; Y$1, DataRegularSeason20242025!$D$3:$D$1315, $A32)+SUMIFS(DataRegularSeason20242025!$AB$3:$AB$1315,DataRegularSeason20242025!$B$3:$B$1315, "&lt;=" &amp; Y$1, DataRegularSeason20242025!$E$3:$E$1315, $A32)</f>
        <v>7</v>
      </c>
      <c r="Z32">
        <f>SUMIFS(DataRegularSeason20242025!$AA$3:$AA$1315,DataRegularSeason20242025!$B$3:$B$1315, "&lt;=" &amp; Z$1, DataRegularSeason20242025!$D$3:$D$1315, $A32)+SUMIFS(DataRegularSeason20242025!$AB$3:$AB$1315,DataRegularSeason20242025!$B$3:$B$1315, "&lt;=" &amp; Z$1, DataRegularSeason20242025!$E$3:$E$1315, $A32)</f>
        <v>7</v>
      </c>
      <c r="AA32">
        <f>SUMIFS(DataRegularSeason20242025!$AA$3:$AA$1315,DataRegularSeason20242025!$B$3:$B$1315, "&lt;=" &amp; AA$1, DataRegularSeason20242025!$D$3:$D$1315, $A32)+SUMIFS(DataRegularSeason20242025!$AB$3:$AB$1315,DataRegularSeason20242025!$B$3:$B$1315, "&lt;=" &amp; AA$1, DataRegularSeason20242025!$E$3:$E$1315, $A32)</f>
        <v>7</v>
      </c>
      <c r="AB32">
        <f>SUMIFS(DataRegularSeason20242025!$AA$3:$AA$1315,DataRegularSeason20242025!$B$3:$B$1315, "&lt;=" &amp; AB$1, DataRegularSeason20242025!$D$3:$D$1315, $A32)+SUMIFS(DataRegularSeason20242025!$AB$3:$AB$1315,DataRegularSeason20242025!$B$3:$B$1315, "&lt;=" &amp; AB$1, DataRegularSeason20242025!$E$3:$E$1315, $A32)</f>
        <v>7</v>
      </c>
      <c r="AC32">
        <f>SUMIFS(DataRegularSeason20242025!$AA$3:$AA$1315,DataRegularSeason20242025!$B$3:$B$1315, "&lt;=" &amp; AC$1, DataRegularSeason20242025!$D$3:$D$1315, $A32)+SUMIFS(DataRegularSeason20242025!$AB$3:$AB$1315,DataRegularSeason20242025!$B$3:$B$1315, "&lt;=" &amp; AC$1, DataRegularSeason20242025!$E$3:$E$1315, $A32)</f>
        <v>7</v>
      </c>
      <c r="AD32">
        <f>SUMIFS(DataRegularSeason20242025!$AA$3:$AA$1315,DataRegularSeason20242025!$B$3:$B$1315, "&lt;=" &amp; AD$1, DataRegularSeason20242025!$D$3:$D$1315, $A32)+SUMIFS(DataRegularSeason20242025!$AB$3:$AB$1315,DataRegularSeason20242025!$B$3:$B$1315, "&lt;=" &amp; AD$1, DataRegularSeason20242025!$E$3:$E$1315, $A32)</f>
        <v>9</v>
      </c>
      <c r="AE32">
        <f>SUMIFS(DataRegularSeason20242025!$AA$3:$AA$1315,DataRegularSeason20242025!$B$3:$B$1315, "&lt;=" &amp; AE$1, DataRegularSeason20242025!$D$3:$D$1315, $A32)+SUMIFS(DataRegularSeason20242025!$AB$3:$AB$1315,DataRegularSeason20242025!$B$3:$B$1315, "&lt;=" &amp; AE$1, DataRegularSeason20242025!$E$3:$E$1315, $A32)</f>
        <v>9</v>
      </c>
      <c r="AF32">
        <f>SUMIFS(DataRegularSeason20242025!$AA$3:$AA$1315,DataRegularSeason20242025!$B$3:$B$1315, "&lt;=" &amp; AF$1, DataRegularSeason20242025!$D$3:$D$1315, $A32)+SUMIFS(DataRegularSeason20242025!$AB$3:$AB$1315,DataRegularSeason20242025!$B$3:$B$1315, "&lt;=" &amp; AF$1, DataRegularSeason20242025!$E$3:$E$1315, $A32)</f>
        <v>10</v>
      </c>
      <c r="AG32">
        <f>SUMIFS(DataRegularSeason20242025!$AA$3:$AA$1315,DataRegularSeason20242025!$B$3:$B$1315, "&lt;=" &amp; AG$1, DataRegularSeason20242025!$D$3:$D$1315, $A32)+SUMIFS(DataRegularSeason20242025!$AB$3:$AB$1315,DataRegularSeason20242025!$B$3:$B$1315, "&lt;=" &amp; AG$1, DataRegularSeason20242025!$E$3:$E$1315, $A32)</f>
        <v>10</v>
      </c>
      <c r="AH32">
        <f>SUMIFS(DataRegularSeason20242025!$AA$3:$AA$1315,DataRegularSeason20242025!$B$3:$B$1315, "&lt;=" &amp; AH$1, DataRegularSeason20242025!$D$3:$D$1315, $A32)+SUMIFS(DataRegularSeason20242025!$AB$3:$AB$1315,DataRegularSeason20242025!$B$3:$B$1315, "&lt;=" &amp; AH$1, DataRegularSeason20242025!$E$3:$E$1315, $A32)</f>
        <v>10</v>
      </c>
      <c r="AI32">
        <f>SUMIFS(DataRegularSeason20242025!$AA$3:$AA$1315,DataRegularSeason20242025!$B$3:$B$1315, "&lt;=" &amp; AI$1, DataRegularSeason20242025!$D$3:$D$1315, $A32)+SUMIFS(DataRegularSeason20242025!$AB$3:$AB$1315,DataRegularSeason20242025!$B$3:$B$1315, "&lt;=" &amp; AI$1, DataRegularSeason20242025!$E$3:$E$1315, $A32)</f>
        <v>10</v>
      </c>
      <c r="AJ32">
        <f>SUMIFS(DataRegularSeason20242025!$AA$3:$AA$1315,DataRegularSeason20242025!$B$3:$B$1315, "&lt;=" &amp; AJ$1, DataRegularSeason20242025!$D$3:$D$1315, $A32)+SUMIFS(DataRegularSeason20242025!$AB$3:$AB$1315,DataRegularSeason20242025!$B$3:$B$1315, "&lt;=" &amp; AJ$1, DataRegularSeason20242025!$E$3:$E$1315, $A32)</f>
        <v>10</v>
      </c>
      <c r="AK32">
        <f>SUMIFS(DataRegularSeason20242025!$AA$3:$AA$1315,DataRegularSeason20242025!$B$3:$B$1315, "&lt;=" &amp; AK$1, DataRegularSeason20242025!$D$3:$D$1315, $A32)+SUMIFS(DataRegularSeason20242025!$AB$3:$AB$1315,DataRegularSeason20242025!$B$3:$B$1315, "&lt;=" &amp; AK$1, DataRegularSeason20242025!$E$3:$E$1315, $A32)</f>
        <v>10</v>
      </c>
      <c r="AL32">
        <f>SUMIFS(DataRegularSeason20242025!$AA$3:$AA$1315,DataRegularSeason20242025!$B$3:$B$1315, "&lt;=" &amp; AL$1, DataRegularSeason20242025!$D$3:$D$1315, $A32)+SUMIFS(DataRegularSeason20242025!$AB$3:$AB$1315,DataRegularSeason20242025!$B$3:$B$1315, "&lt;=" &amp; AL$1, DataRegularSeason20242025!$E$3:$E$1315, $A32)</f>
        <v>10</v>
      </c>
      <c r="AM32">
        <f>SUMIFS(DataRegularSeason20242025!$AA$3:$AA$1315,DataRegularSeason20242025!$B$3:$B$1315, "&lt;=" &amp; AM$1, DataRegularSeason20242025!$D$3:$D$1315, $A32)+SUMIFS(DataRegularSeason20242025!$AB$3:$AB$1315,DataRegularSeason20242025!$B$3:$B$1315, "&lt;=" &amp; AM$1, DataRegularSeason20242025!$E$3:$E$1315, $A32)</f>
        <v>10</v>
      </c>
      <c r="AN32">
        <f>SUMIFS(DataRegularSeason20242025!$AA$3:$AA$1315,DataRegularSeason20242025!$B$3:$B$1315, "&lt;=" &amp; AN$1, DataRegularSeason20242025!$D$3:$D$1315, $A32)+SUMIFS(DataRegularSeason20242025!$AB$3:$AB$1315,DataRegularSeason20242025!$B$3:$B$1315, "&lt;=" &amp; AN$1, DataRegularSeason20242025!$E$3:$E$1315, $A32)</f>
        <v>10</v>
      </c>
      <c r="AO32">
        <f>SUMIFS(DataRegularSeason20242025!$AA$3:$AA$1315,DataRegularSeason20242025!$B$3:$B$1315, "&lt;=" &amp; AO$1, DataRegularSeason20242025!$D$3:$D$1315, $A32)+SUMIFS(DataRegularSeason20242025!$AB$3:$AB$1315,DataRegularSeason20242025!$B$3:$B$1315, "&lt;=" &amp; AO$1, DataRegularSeason20242025!$E$3:$E$1315, $A32)</f>
        <v>10</v>
      </c>
      <c r="AP32">
        <f>SUMIFS(DataRegularSeason20242025!$AA$3:$AA$1315,DataRegularSeason20242025!$B$3:$B$1315, "&lt;=" &amp; AP$1, DataRegularSeason20242025!$D$3:$D$1315, $A32)+SUMIFS(DataRegularSeason20242025!$AB$3:$AB$1315,DataRegularSeason20242025!$B$3:$B$1315, "&lt;=" &amp; AP$1, DataRegularSeason20242025!$E$3:$E$1315, $A32)</f>
        <v>12</v>
      </c>
      <c r="AQ32">
        <f>SUMIFS(DataRegularSeason20242025!$AA$3:$AA$1315,DataRegularSeason20242025!$B$3:$B$1315, "&lt;=" &amp; AQ$1, DataRegularSeason20242025!$D$3:$D$1315, $A32)+SUMIFS(DataRegularSeason20242025!$AB$3:$AB$1315,DataRegularSeason20242025!$B$3:$B$1315, "&lt;=" &amp; AQ$1, DataRegularSeason20242025!$E$3:$E$1315, $A32)</f>
        <v>12</v>
      </c>
      <c r="AR32">
        <f>SUMIFS(DataRegularSeason20242025!$AA$3:$AA$1315,DataRegularSeason20242025!$B$3:$B$1315, "&lt;=" &amp; AR$1, DataRegularSeason20242025!$D$3:$D$1315, $A32)+SUMIFS(DataRegularSeason20242025!$AB$3:$AB$1315,DataRegularSeason20242025!$B$3:$B$1315, "&lt;=" &amp; AR$1, DataRegularSeason20242025!$E$3:$E$1315, $A32)</f>
        <v>12</v>
      </c>
      <c r="AS32">
        <f>SUMIFS(DataRegularSeason20242025!$AA$3:$AA$1315,DataRegularSeason20242025!$B$3:$B$1315, "&lt;=" &amp; AS$1, DataRegularSeason20242025!$D$3:$D$1315, $A32)+SUMIFS(DataRegularSeason20242025!$AB$3:$AB$1315,DataRegularSeason20242025!$B$3:$B$1315, "&lt;=" &amp; AS$1, DataRegularSeason20242025!$E$3:$E$1315, $A32)</f>
        <v>12</v>
      </c>
      <c r="AT32">
        <f>SUMIFS(DataRegularSeason20242025!$AA$3:$AA$1315,DataRegularSeason20242025!$B$3:$B$1315, "&lt;=" &amp; AT$1, DataRegularSeason20242025!$D$3:$D$1315, $A32)+SUMIFS(DataRegularSeason20242025!$AB$3:$AB$1315,DataRegularSeason20242025!$B$3:$B$1315, "&lt;=" &amp; AT$1, DataRegularSeason20242025!$E$3:$E$1315, $A32)</f>
        <v>12</v>
      </c>
      <c r="AU32">
        <f>SUMIFS(DataRegularSeason20242025!$AA$3:$AA$1315,DataRegularSeason20242025!$B$3:$B$1315, "&lt;=" &amp; AU$1, DataRegularSeason20242025!$D$3:$D$1315, $A32)+SUMIFS(DataRegularSeason20242025!$AB$3:$AB$1315,DataRegularSeason20242025!$B$3:$B$1315, "&lt;=" &amp; AU$1, DataRegularSeason20242025!$E$3:$E$1315, $A32)</f>
        <v>14</v>
      </c>
      <c r="AV32">
        <f>SUMIFS(DataRegularSeason20242025!$AA$3:$AA$1315,DataRegularSeason20242025!$B$3:$B$1315, "&lt;=" &amp; AV$1, DataRegularSeason20242025!$D$3:$D$1315, $A32)+SUMIFS(DataRegularSeason20242025!$AB$3:$AB$1315,DataRegularSeason20242025!$B$3:$B$1315, "&lt;=" &amp; AV$1, DataRegularSeason20242025!$E$3:$E$1315, $A32)</f>
        <v>14</v>
      </c>
      <c r="AW32">
        <f>SUMIFS(DataRegularSeason20242025!$AA$3:$AA$1315,DataRegularSeason20242025!$B$3:$B$1315, "&lt;=" &amp; AW$1, DataRegularSeason20242025!$D$3:$D$1315, $A32)+SUMIFS(DataRegularSeason20242025!$AB$3:$AB$1315,DataRegularSeason20242025!$B$3:$B$1315, "&lt;=" &amp; AW$1, DataRegularSeason20242025!$E$3:$E$1315, $A32)</f>
        <v>14</v>
      </c>
      <c r="AX32">
        <f>SUMIFS(DataRegularSeason20242025!$AA$3:$AA$1315,DataRegularSeason20242025!$B$3:$B$1315, "&lt;=" &amp; AX$1, DataRegularSeason20242025!$D$3:$D$1315, $A32)+SUMIFS(DataRegularSeason20242025!$AB$3:$AB$1315,DataRegularSeason20242025!$B$3:$B$1315, "&lt;=" &amp; AX$1, DataRegularSeason20242025!$E$3:$E$1315, $A32)</f>
        <v>16</v>
      </c>
      <c r="AY32">
        <f>SUMIFS(DataRegularSeason20242025!$AA$3:$AA$1315,DataRegularSeason20242025!$B$3:$B$1315, "&lt;=" &amp; AY$1, DataRegularSeason20242025!$D$3:$D$1315, $A32)+SUMIFS(DataRegularSeason20242025!$AB$3:$AB$1315,DataRegularSeason20242025!$B$3:$B$1315, "&lt;=" &amp; AY$1, DataRegularSeason20242025!$E$3:$E$1315, $A32)</f>
        <v>18</v>
      </c>
      <c r="AZ32">
        <f>SUMIFS(DataRegularSeason20242025!$AA$3:$AA$1315,DataRegularSeason20242025!$B$3:$B$1315, "&lt;=" &amp; AZ$1, DataRegularSeason20242025!$D$3:$D$1315, $A32)+SUMIFS(DataRegularSeason20242025!$AB$3:$AB$1315,DataRegularSeason20242025!$B$3:$B$1315, "&lt;=" &amp; AZ$1, DataRegularSeason20242025!$E$3:$E$1315, $A32)</f>
        <v>18</v>
      </c>
      <c r="BA32">
        <f>SUMIFS(DataRegularSeason20242025!$AA$3:$AA$1315,DataRegularSeason20242025!$B$3:$B$1315, "&lt;=" &amp; BA$1, DataRegularSeason20242025!$D$3:$D$1315, $A32)+SUMIFS(DataRegularSeason20242025!$AB$3:$AB$1315,DataRegularSeason20242025!$B$3:$B$1315, "&lt;=" &amp; BA$1, DataRegularSeason20242025!$E$3:$E$1315, $A32)</f>
        <v>18</v>
      </c>
      <c r="BB32">
        <f>SUMIFS(DataRegularSeason20242025!$AA$3:$AA$1315,DataRegularSeason20242025!$B$3:$B$1315, "&lt;=" &amp; BB$1, DataRegularSeason20242025!$D$3:$D$1315, $A32)+SUMIFS(DataRegularSeason20242025!$AB$3:$AB$1315,DataRegularSeason20242025!$B$3:$B$1315, "&lt;=" &amp; BB$1, DataRegularSeason20242025!$E$3:$E$1315, $A32)</f>
        <v>18</v>
      </c>
      <c r="BC32">
        <f>SUMIFS(DataRegularSeason20242025!$AA$3:$AA$1315,DataRegularSeason20242025!$B$3:$B$1315, "&lt;=" &amp; BC$1, DataRegularSeason20242025!$D$3:$D$1315, $A32)+SUMIFS(DataRegularSeason20242025!$AB$3:$AB$1315,DataRegularSeason20242025!$B$3:$B$1315, "&lt;=" &amp; BC$1, DataRegularSeason20242025!$E$3:$E$1315, $A32)</f>
        <v>18</v>
      </c>
      <c r="BD32">
        <f>SUMIFS(DataRegularSeason20242025!$AA$3:$AA$1315,DataRegularSeason20242025!$B$3:$B$1315, "&lt;=" &amp; BD$1, DataRegularSeason20242025!$D$3:$D$1315, $A32)+SUMIFS(DataRegularSeason20242025!$AB$3:$AB$1315,DataRegularSeason20242025!$B$3:$B$1315, "&lt;=" &amp; BD$1, DataRegularSeason20242025!$E$3:$E$1315, $A32)</f>
        <v>18</v>
      </c>
      <c r="BE32">
        <f>SUMIFS(DataRegularSeason20242025!$AA$3:$AA$1315,DataRegularSeason20242025!$B$3:$B$1315, "&lt;=" &amp; BE$1, DataRegularSeason20242025!$D$3:$D$1315, $A32)+SUMIFS(DataRegularSeason20242025!$AB$3:$AB$1315,DataRegularSeason20242025!$B$3:$B$1315, "&lt;=" &amp; BE$1, DataRegularSeason20242025!$E$3:$E$1315, $A32)</f>
        <v>18</v>
      </c>
      <c r="BF32">
        <f>SUMIFS(DataRegularSeason20242025!$AA$3:$AA$1315,DataRegularSeason20242025!$B$3:$B$1315, "&lt;=" &amp; BF$1, DataRegularSeason20242025!$D$3:$D$1315, $A32)+SUMIFS(DataRegularSeason20242025!$AB$3:$AB$1315,DataRegularSeason20242025!$B$3:$B$1315, "&lt;=" &amp; BF$1, DataRegularSeason20242025!$E$3:$E$1315, $A32)</f>
        <v>18</v>
      </c>
      <c r="BG32">
        <f>SUMIFS(DataRegularSeason20242025!$AA$3:$AA$1315,DataRegularSeason20242025!$B$3:$B$1315, "&lt;=" &amp; BG$1, DataRegularSeason20242025!$D$3:$D$1315, $A32)+SUMIFS(DataRegularSeason20242025!$AB$3:$AB$1315,DataRegularSeason20242025!$B$3:$B$1315, "&lt;=" &amp; BG$1, DataRegularSeason20242025!$E$3:$E$1315, $A32)</f>
        <v>18</v>
      </c>
      <c r="BH32">
        <f>SUMIFS(DataRegularSeason20242025!$AA$3:$AA$1315,DataRegularSeason20242025!$B$3:$B$1315, "&lt;=" &amp; BH$1, DataRegularSeason20242025!$D$3:$D$1315, $A32)+SUMIFS(DataRegularSeason20242025!$AB$3:$AB$1315,DataRegularSeason20242025!$B$3:$B$1315, "&lt;=" &amp; BH$1, DataRegularSeason20242025!$E$3:$E$1315, $A32)</f>
        <v>18</v>
      </c>
      <c r="BI32">
        <f>SUMIFS(DataRegularSeason20242025!$AA$3:$AA$1315,DataRegularSeason20242025!$B$3:$B$1315, "&lt;=" &amp; BI$1, DataRegularSeason20242025!$D$3:$D$1315, $A32)+SUMIFS(DataRegularSeason20242025!$AB$3:$AB$1315,DataRegularSeason20242025!$B$3:$B$1315, "&lt;=" &amp; BI$1, DataRegularSeason20242025!$E$3:$E$1315, $A32)</f>
        <v>18</v>
      </c>
      <c r="BJ32">
        <f>SUMIFS(DataRegularSeason20242025!$AA$3:$AA$1315,DataRegularSeason20242025!$B$3:$B$1315, "&lt;=" &amp; BJ$1, DataRegularSeason20242025!$D$3:$D$1315, $A32)+SUMIFS(DataRegularSeason20242025!$AB$3:$AB$1315,DataRegularSeason20242025!$B$3:$B$1315, "&lt;=" &amp; BJ$1, DataRegularSeason20242025!$E$3:$E$1315, $A32)</f>
        <v>18</v>
      </c>
      <c r="BK32">
        <f>SUMIFS(DataRegularSeason20242025!$AA$3:$AA$1315,DataRegularSeason20242025!$B$3:$B$1315, "&lt;=" &amp; BK$1, DataRegularSeason20242025!$D$3:$D$1315, $A32)+SUMIFS(DataRegularSeason20242025!$AB$3:$AB$1315,DataRegularSeason20242025!$B$3:$B$1315, "&lt;=" &amp; BK$1, DataRegularSeason20242025!$E$3:$E$1315, $A32)</f>
        <v>18</v>
      </c>
      <c r="BL32">
        <f>SUMIFS(DataRegularSeason20242025!$AA$3:$AA$1315,DataRegularSeason20242025!$B$3:$B$1315, "&lt;=" &amp; BL$1, DataRegularSeason20242025!$D$3:$D$1315, $A32)+SUMIFS(DataRegularSeason20242025!$AB$3:$AB$1315,DataRegularSeason20242025!$B$3:$B$1315, "&lt;=" &amp; BL$1, DataRegularSeason20242025!$E$3:$E$1315, $A32)</f>
        <v>18</v>
      </c>
      <c r="BM32">
        <f>SUMIFS(DataRegularSeason20242025!$AA$3:$AA$1315,DataRegularSeason20242025!$B$3:$B$1315, "&lt;=" &amp; BM$1, DataRegularSeason20242025!$D$3:$D$1315, $A32)+SUMIFS(DataRegularSeason20242025!$AB$3:$AB$1315,DataRegularSeason20242025!$B$3:$B$1315, "&lt;=" &amp; BM$1, DataRegularSeason20242025!$E$3:$E$1315, $A32)</f>
        <v>18</v>
      </c>
      <c r="BN32">
        <f>SUMIFS(DataRegularSeason20242025!$AA$3:$AA$1315,DataRegularSeason20242025!$B$3:$B$1315, "&lt;=" &amp; BN$1, DataRegularSeason20242025!$D$3:$D$1315, $A32)+SUMIFS(DataRegularSeason20242025!$AB$3:$AB$1315,DataRegularSeason20242025!$B$3:$B$1315, "&lt;=" &amp; BN$1, DataRegularSeason20242025!$E$3:$E$1315, $A32)</f>
        <v>18</v>
      </c>
      <c r="BO32">
        <f>SUMIFS(DataRegularSeason20242025!$AA$3:$AA$1315,DataRegularSeason20242025!$B$3:$B$1315, "&lt;=" &amp; BO$1, DataRegularSeason20242025!$D$3:$D$1315, $A32)+SUMIFS(DataRegularSeason20242025!$AB$3:$AB$1315,DataRegularSeason20242025!$B$3:$B$1315, "&lt;=" &amp; BO$1, DataRegularSeason20242025!$E$3:$E$1315, $A32)</f>
        <v>18</v>
      </c>
      <c r="BP32">
        <f>SUMIFS(DataRegularSeason20242025!$AA$3:$AA$1315,DataRegularSeason20242025!$B$3:$B$1315, "&lt;=" &amp; BP$1, DataRegularSeason20242025!$D$3:$D$1315, $A32)+SUMIFS(DataRegularSeason20242025!$AB$3:$AB$1315,DataRegularSeason20242025!$B$3:$B$1315, "&lt;=" &amp; BP$1, DataRegularSeason20242025!$E$3:$E$1315, $A32)</f>
        <v>18</v>
      </c>
      <c r="BQ32">
        <f>SUMIFS(DataRegularSeason20242025!$AA$3:$AA$1315,DataRegularSeason20242025!$B$3:$B$1315, "&lt;=" &amp; BQ$1, DataRegularSeason20242025!$D$3:$D$1315, $A32)+SUMIFS(DataRegularSeason20242025!$AB$3:$AB$1315,DataRegularSeason20242025!$B$3:$B$1315, "&lt;=" &amp; BQ$1, DataRegularSeason20242025!$E$3:$E$1315, $A32)</f>
        <v>18</v>
      </c>
      <c r="BR32">
        <f>SUMIFS(DataRegularSeason20242025!$AA$3:$AA$1315,DataRegularSeason20242025!$B$3:$B$1315, "&lt;=" &amp; BR$1, DataRegularSeason20242025!$D$3:$D$1315, $A32)+SUMIFS(DataRegularSeason20242025!$AB$3:$AB$1315,DataRegularSeason20242025!$B$3:$B$1315, "&lt;=" &amp; BR$1, DataRegularSeason20242025!$E$3:$E$1315, $A32)</f>
        <v>18</v>
      </c>
      <c r="BS32">
        <f>SUMIFS(DataRegularSeason20242025!$AA$3:$AA$1315,DataRegularSeason20242025!$B$3:$B$1315, "&lt;=" &amp; BS$1, DataRegularSeason20242025!$D$3:$D$1315, $A32)+SUMIFS(DataRegularSeason20242025!$AB$3:$AB$1315,DataRegularSeason20242025!$B$3:$B$1315, "&lt;=" &amp; BS$1, DataRegularSeason20242025!$E$3:$E$1315, $A32)</f>
        <v>18</v>
      </c>
      <c r="BT32">
        <f>SUMIFS(DataRegularSeason20242025!$AA$3:$AA$1315,DataRegularSeason20242025!$B$3:$B$1315, "&lt;=" &amp; BT$1, DataRegularSeason20242025!$D$3:$D$1315, $A32)+SUMIFS(DataRegularSeason20242025!$AB$3:$AB$1315,DataRegularSeason20242025!$B$3:$B$1315, "&lt;=" &amp; BT$1, DataRegularSeason20242025!$E$3:$E$1315, $A32)</f>
        <v>18</v>
      </c>
      <c r="BU32">
        <f>SUMIFS(DataRegularSeason20242025!$AA$3:$AA$1315,DataRegularSeason20242025!$B$3:$B$1315, "&lt;=" &amp; BU$1, DataRegularSeason20242025!$D$3:$D$1315, $A32)+SUMIFS(DataRegularSeason20242025!$AB$3:$AB$1315,DataRegularSeason20242025!$B$3:$B$1315, "&lt;=" &amp; BU$1, DataRegularSeason20242025!$E$3:$E$1315, $A32)</f>
        <v>18</v>
      </c>
      <c r="BV32">
        <f>SUMIFS(DataRegularSeason20242025!$AA$3:$AA$1315,DataRegularSeason20242025!$B$3:$B$1315, "&lt;=" &amp; BV$1, DataRegularSeason20242025!$D$3:$D$1315, $A32)+SUMIFS(DataRegularSeason20242025!$AB$3:$AB$1315,DataRegularSeason20242025!$B$3:$B$1315, "&lt;=" &amp; BV$1, DataRegularSeason20242025!$E$3:$E$1315, $A32)</f>
        <v>18</v>
      </c>
      <c r="BW32">
        <f>SUMIFS(DataRegularSeason20242025!$AA$3:$AA$1315,DataRegularSeason20242025!$B$3:$B$1315, "&lt;=" &amp; BW$1, DataRegularSeason20242025!$D$3:$D$1315, $A32)+SUMIFS(DataRegularSeason20242025!$AB$3:$AB$1315,DataRegularSeason20242025!$B$3:$B$1315, "&lt;=" &amp; BW$1, DataRegularSeason20242025!$E$3:$E$1315, $A32)</f>
        <v>18</v>
      </c>
      <c r="BX32">
        <f>SUMIFS(DataRegularSeason20242025!$AA$3:$AA$1315,DataRegularSeason20242025!$B$3:$B$1315, "&lt;=" &amp; BX$1, DataRegularSeason20242025!$D$3:$D$1315, $A32)+SUMIFS(DataRegularSeason20242025!$AB$3:$AB$1315,DataRegularSeason20242025!$B$3:$B$1315, "&lt;=" &amp; BX$1, DataRegularSeason20242025!$E$3:$E$1315, $A32)</f>
        <v>18</v>
      </c>
      <c r="BY32">
        <f>SUMIFS(DataRegularSeason20242025!$AA$3:$AA$1315,DataRegularSeason20242025!$B$3:$B$1315, "&lt;=" &amp; BY$1, DataRegularSeason20242025!$D$3:$D$1315, $A32)+SUMIFS(DataRegularSeason20242025!$AB$3:$AB$1315,DataRegularSeason20242025!$B$3:$B$1315, "&lt;=" &amp; BY$1, DataRegularSeason20242025!$E$3:$E$1315, $A32)</f>
        <v>18</v>
      </c>
      <c r="BZ32">
        <f>SUMIFS(DataRegularSeason20242025!$AA$3:$AA$1315,DataRegularSeason20242025!$B$3:$B$1315, "&lt;=" &amp; BZ$1, DataRegularSeason20242025!$D$3:$D$1315, $A32)+SUMIFS(DataRegularSeason20242025!$AB$3:$AB$1315,DataRegularSeason20242025!$B$3:$B$1315, "&lt;=" &amp; BZ$1, DataRegularSeason20242025!$E$3:$E$1315, $A32)</f>
        <v>18</v>
      </c>
      <c r="CA32">
        <f>SUMIFS(DataRegularSeason20242025!$AA$3:$AA$1315,DataRegularSeason20242025!$B$3:$B$1315, "&lt;=" &amp; CA$1, DataRegularSeason20242025!$D$3:$D$1315, $A32)+SUMIFS(DataRegularSeason20242025!$AB$3:$AB$1315,DataRegularSeason20242025!$B$3:$B$1315, "&lt;=" &amp; CA$1, DataRegularSeason20242025!$E$3:$E$1315, $A32)</f>
        <v>18</v>
      </c>
      <c r="CB32">
        <f>SUMIFS(DataRegularSeason20242025!$AA$3:$AA$1315,DataRegularSeason20242025!$B$3:$B$1315, "&lt;=" &amp; CB$1, DataRegularSeason20242025!$D$3:$D$1315, $A32)+SUMIFS(DataRegularSeason20242025!$AB$3:$AB$1315,DataRegularSeason20242025!$B$3:$B$1315, "&lt;=" &amp; CB$1, DataRegularSeason20242025!$E$3:$E$1315, $A32)</f>
        <v>18</v>
      </c>
      <c r="CC32">
        <f>SUMIFS(DataRegularSeason20242025!$AA$3:$AA$1315,DataRegularSeason20242025!$B$3:$B$1315, "&lt;=" &amp; CC$1, DataRegularSeason20242025!$D$3:$D$1315, $A32)+SUMIFS(DataRegularSeason20242025!$AB$3:$AB$1315,DataRegularSeason20242025!$B$3:$B$1315, "&lt;=" &amp; CC$1, DataRegularSeason20242025!$E$3:$E$1315, $A32)</f>
        <v>18</v>
      </c>
      <c r="CD32">
        <f>SUMIFS(DataRegularSeason20242025!$AA$3:$AA$1315,DataRegularSeason20242025!$B$3:$B$1315, "&lt;=" &amp; CD$1, DataRegularSeason20242025!$D$3:$D$1315, $A32)+SUMIFS(DataRegularSeason20242025!$AB$3:$AB$1315,DataRegularSeason20242025!$B$3:$B$1315, "&lt;=" &amp; CD$1, DataRegularSeason20242025!$E$3:$E$1315, $A32)</f>
        <v>18</v>
      </c>
      <c r="CE32">
        <f>SUMIFS(DataRegularSeason20242025!$AA$3:$AA$1315,DataRegularSeason20242025!$B$3:$B$1315, "&lt;=" &amp; CE$1, DataRegularSeason20242025!$D$3:$D$1315, $A32)+SUMIFS(DataRegularSeason20242025!$AB$3:$AB$1315,DataRegularSeason20242025!$B$3:$B$1315, "&lt;=" &amp; CE$1, DataRegularSeason20242025!$E$3:$E$1315, $A32)</f>
        <v>18</v>
      </c>
      <c r="CF32">
        <f>SUMIFS(DataRegularSeason20242025!$AA$3:$AA$1315,DataRegularSeason20242025!$B$3:$B$1315, "&lt;=" &amp; CF$1, DataRegularSeason20242025!$D$3:$D$1315, $A32)+SUMIFS(DataRegularSeason20242025!$AB$3:$AB$1315,DataRegularSeason20242025!$B$3:$B$1315, "&lt;=" &amp; CF$1, DataRegularSeason20242025!$E$3:$E$1315, $A32)</f>
        <v>18</v>
      </c>
      <c r="CG32">
        <f>SUMIFS(DataRegularSeason20242025!$AA$3:$AA$1315,DataRegularSeason20242025!$B$3:$B$1315, "&lt;=" &amp; CG$1, DataRegularSeason20242025!$D$3:$D$1315, $A32)+SUMIFS(DataRegularSeason20242025!$AB$3:$AB$1315,DataRegularSeason20242025!$B$3:$B$1315, "&lt;=" &amp; CG$1, DataRegularSeason20242025!$E$3:$E$1315, $A32)</f>
        <v>18</v>
      </c>
      <c r="CH32">
        <f>SUMIFS(DataRegularSeason20242025!$AA$3:$AA$1315,DataRegularSeason20242025!$B$3:$B$1315, "&lt;=" &amp; CH$1, DataRegularSeason20242025!$D$3:$D$1315, $A32)+SUMIFS(DataRegularSeason20242025!$AB$3:$AB$1315,DataRegularSeason20242025!$B$3:$B$1315, "&lt;=" &amp; CH$1, DataRegularSeason20242025!$E$3:$E$1315, $A32)</f>
        <v>18</v>
      </c>
      <c r="CI32">
        <f>SUMIFS(DataRegularSeason20242025!$AA$3:$AA$1315,DataRegularSeason20242025!$B$3:$B$1315, "&lt;=" &amp; CI$1, DataRegularSeason20242025!$D$3:$D$1315, $A32)+SUMIFS(DataRegularSeason20242025!$AB$3:$AB$1315,DataRegularSeason20242025!$B$3:$B$1315, "&lt;=" &amp; CI$1, DataRegularSeason20242025!$E$3:$E$1315, $A32)</f>
        <v>18</v>
      </c>
      <c r="CJ32">
        <f>SUMIFS(DataRegularSeason20242025!$AA$3:$AA$1315,DataRegularSeason20242025!$B$3:$B$1315, "&lt;=" &amp; CJ$1, DataRegularSeason20242025!$D$3:$D$1315, $A32)+SUMIFS(DataRegularSeason20242025!$AB$3:$AB$1315,DataRegularSeason20242025!$B$3:$B$1315, "&lt;=" &amp; CJ$1, DataRegularSeason20242025!$E$3:$E$1315, $A32)</f>
        <v>18</v>
      </c>
      <c r="CK32">
        <f>SUMIFS(DataRegularSeason20242025!$AA$3:$AA$1315,DataRegularSeason20242025!$B$3:$B$1315, "&lt;=" &amp; CK$1, DataRegularSeason20242025!$D$3:$D$1315, $A32)+SUMIFS(DataRegularSeason20242025!$AB$3:$AB$1315,DataRegularSeason20242025!$B$3:$B$1315, "&lt;=" &amp; CK$1, DataRegularSeason20242025!$E$3:$E$1315, $A32)</f>
        <v>18</v>
      </c>
      <c r="CL32">
        <f>SUMIFS(DataRegularSeason20242025!$AA$3:$AA$1315,DataRegularSeason20242025!$B$3:$B$1315, "&lt;=" &amp; CL$1, DataRegularSeason20242025!$D$3:$D$1315, $A32)+SUMIFS(DataRegularSeason20242025!$AB$3:$AB$1315,DataRegularSeason20242025!$B$3:$B$1315, "&lt;=" &amp; CL$1, DataRegularSeason20242025!$E$3:$E$1315, $A32)</f>
        <v>18</v>
      </c>
      <c r="CM32">
        <f>SUMIFS(DataRegularSeason20242025!$AA$3:$AA$1315,DataRegularSeason20242025!$B$3:$B$1315, "&lt;=" &amp; CM$1, DataRegularSeason20242025!$D$3:$D$1315, $A32)+SUMIFS(DataRegularSeason20242025!$AB$3:$AB$1315,DataRegularSeason20242025!$B$3:$B$1315, "&lt;=" &amp; CM$1, DataRegularSeason20242025!$E$3:$E$1315, $A32)</f>
        <v>18</v>
      </c>
      <c r="CN32">
        <f>SUMIFS(DataRegularSeason20242025!$AA$3:$AA$1315,DataRegularSeason20242025!$B$3:$B$1315, "&lt;=" &amp; CN$1, DataRegularSeason20242025!$D$3:$D$1315, $A32)+SUMIFS(DataRegularSeason20242025!$AB$3:$AB$1315,DataRegularSeason20242025!$B$3:$B$1315, "&lt;=" &amp; CN$1, DataRegularSeason20242025!$E$3:$E$1315, $A32)</f>
        <v>18</v>
      </c>
      <c r="CO32">
        <f>SUMIFS(DataRegularSeason20242025!$AA$3:$AA$1315,DataRegularSeason20242025!$B$3:$B$1315, "&lt;=" &amp; CO$1, DataRegularSeason20242025!$D$3:$D$1315, $A32)+SUMIFS(DataRegularSeason20242025!$AB$3:$AB$1315,DataRegularSeason20242025!$B$3:$B$1315, "&lt;=" &amp; CO$1, DataRegularSeason20242025!$E$3:$E$1315, $A32)</f>
        <v>18</v>
      </c>
      <c r="CP32">
        <f>SUMIFS(DataRegularSeason20242025!$AA$3:$AA$1315,DataRegularSeason20242025!$B$3:$B$1315, "&lt;=" &amp; CP$1, DataRegularSeason20242025!$D$3:$D$1315, $A32)+SUMIFS(DataRegularSeason20242025!$AB$3:$AB$1315,DataRegularSeason20242025!$B$3:$B$1315, "&lt;=" &amp; CP$1, DataRegularSeason20242025!$E$3:$E$1315, $A32)</f>
        <v>18</v>
      </c>
      <c r="CQ32">
        <f>SUMIFS(DataRegularSeason20242025!$AA$3:$AA$1315,DataRegularSeason20242025!$B$3:$B$1315, "&lt;=" &amp; CQ$1, DataRegularSeason20242025!$D$3:$D$1315, $A32)+SUMIFS(DataRegularSeason20242025!$AB$3:$AB$1315,DataRegularSeason20242025!$B$3:$B$1315, "&lt;=" &amp; CQ$1, DataRegularSeason20242025!$E$3:$E$1315, $A32)</f>
        <v>18</v>
      </c>
      <c r="CR32">
        <f>SUMIFS(DataRegularSeason20242025!$AA$3:$AA$1315,DataRegularSeason20242025!$B$3:$B$1315, "&lt;=" &amp; CR$1, DataRegularSeason20242025!$D$3:$D$1315, $A32)+SUMIFS(DataRegularSeason20242025!$AB$3:$AB$1315,DataRegularSeason20242025!$B$3:$B$1315, "&lt;=" &amp; CR$1, DataRegularSeason20242025!$E$3:$E$1315, $A32)</f>
        <v>18</v>
      </c>
      <c r="CS32">
        <f>SUMIFS(DataRegularSeason20242025!$AA$3:$AA$1315,DataRegularSeason20242025!$B$3:$B$1315, "&lt;=" &amp; CS$1, DataRegularSeason20242025!$D$3:$D$1315, $A32)+SUMIFS(DataRegularSeason20242025!$AB$3:$AB$1315,DataRegularSeason20242025!$B$3:$B$1315, "&lt;=" &amp; CS$1, DataRegularSeason20242025!$E$3:$E$1315, $A32)</f>
        <v>18</v>
      </c>
      <c r="CT32">
        <f>SUMIFS(DataRegularSeason20242025!$AA$3:$AA$1315,DataRegularSeason20242025!$B$3:$B$1315, "&lt;=" &amp; CT$1, DataRegularSeason20242025!$D$3:$D$1315, $A32)+SUMIFS(DataRegularSeason20242025!$AB$3:$AB$1315,DataRegularSeason20242025!$B$3:$B$1315, "&lt;=" &amp; CT$1, DataRegularSeason20242025!$E$3:$E$1315, $A32)</f>
        <v>18</v>
      </c>
      <c r="CU32">
        <f>SUMIFS(DataRegularSeason20242025!$AA$3:$AA$1315,DataRegularSeason20242025!$B$3:$B$1315, "&lt;=" &amp; CU$1, DataRegularSeason20242025!$D$3:$D$1315, $A32)+SUMIFS(DataRegularSeason20242025!$AB$3:$AB$1315,DataRegularSeason20242025!$B$3:$B$1315, "&lt;=" &amp; CU$1, DataRegularSeason20242025!$E$3:$E$1315, $A32)</f>
        <v>18</v>
      </c>
      <c r="CV32">
        <f>SUMIFS(DataRegularSeason20242025!$AA$3:$AA$1315,DataRegularSeason20242025!$B$3:$B$1315, "&lt;=" &amp; CV$1, DataRegularSeason20242025!$D$3:$D$1315, $A32)+SUMIFS(DataRegularSeason20242025!$AB$3:$AB$1315,DataRegularSeason20242025!$B$3:$B$1315, "&lt;=" &amp; CV$1, DataRegularSeason20242025!$E$3:$E$1315, $A32)</f>
        <v>18</v>
      </c>
      <c r="CW32">
        <f>SUMIFS(DataRegularSeason20242025!$AA$3:$AA$1315,DataRegularSeason20242025!$B$3:$B$1315, "&lt;=" &amp; CW$1, DataRegularSeason20242025!$D$3:$D$1315, $A32)+SUMIFS(DataRegularSeason20242025!$AB$3:$AB$1315,DataRegularSeason20242025!$B$3:$B$1315, "&lt;=" &amp; CW$1, DataRegularSeason20242025!$E$3:$E$1315, $A32)</f>
        <v>18</v>
      </c>
      <c r="CX32">
        <f>SUMIFS(DataRegularSeason20242025!$AA$3:$AA$1315,DataRegularSeason20242025!$B$3:$B$1315, "&lt;=" &amp; CX$1, DataRegularSeason20242025!$D$3:$D$1315, $A32)+SUMIFS(DataRegularSeason20242025!$AB$3:$AB$1315,DataRegularSeason20242025!$B$3:$B$1315, "&lt;=" &amp; CX$1, DataRegularSeason20242025!$E$3:$E$1315, $A32)</f>
        <v>18</v>
      </c>
      <c r="CY32">
        <f>SUMIFS(DataRegularSeason20242025!$AA$3:$AA$1315,DataRegularSeason20242025!$B$3:$B$1315, "&lt;=" &amp; CY$1, DataRegularSeason20242025!$D$3:$D$1315, $A32)+SUMIFS(DataRegularSeason20242025!$AB$3:$AB$1315,DataRegularSeason20242025!$B$3:$B$1315, "&lt;=" &amp; CY$1, DataRegularSeason20242025!$E$3:$E$1315, $A32)</f>
        <v>18</v>
      </c>
      <c r="CZ32">
        <f>SUMIFS(DataRegularSeason20242025!$AA$3:$AA$1315,DataRegularSeason20242025!$B$3:$B$1315, "&lt;=" &amp; CZ$1, DataRegularSeason20242025!$D$3:$D$1315, $A32)+SUMIFS(DataRegularSeason20242025!$AB$3:$AB$1315,DataRegularSeason20242025!$B$3:$B$1315, "&lt;=" &amp; CZ$1, DataRegularSeason20242025!$E$3:$E$1315, $A32)</f>
        <v>18</v>
      </c>
      <c r="DA32">
        <f>SUMIFS(DataRegularSeason20242025!$AA$3:$AA$1315,DataRegularSeason20242025!$B$3:$B$1315, "&lt;=" &amp; DA$1, DataRegularSeason20242025!$D$3:$D$1315, $A32)+SUMIFS(DataRegularSeason20242025!$AB$3:$AB$1315,DataRegularSeason20242025!$B$3:$B$1315, "&lt;=" &amp; DA$1, DataRegularSeason20242025!$E$3:$E$1315, $A32)</f>
        <v>18</v>
      </c>
      <c r="DB32">
        <f>SUMIFS(DataRegularSeason20242025!$AA$3:$AA$1315,DataRegularSeason20242025!$B$3:$B$1315, "&lt;=" &amp; DB$1, DataRegularSeason20242025!$D$3:$D$1315, $A32)+SUMIFS(DataRegularSeason20242025!$AB$3:$AB$1315,DataRegularSeason20242025!$B$3:$B$1315, "&lt;=" &amp; DB$1, DataRegularSeason20242025!$E$3:$E$1315, $A32)</f>
        <v>18</v>
      </c>
      <c r="DC32">
        <f>SUMIFS(DataRegularSeason20242025!$AA$3:$AA$1315,DataRegularSeason20242025!$B$3:$B$1315, "&lt;=" &amp; DC$1, DataRegularSeason20242025!$D$3:$D$1315, $A32)+SUMIFS(DataRegularSeason20242025!$AB$3:$AB$1315,DataRegularSeason20242025!$B$3:$B$1315, "&lt;=" &amp; DC$1, DataRegularSeason20242025!$E$3:$E$1315, $A32)</f>
        <v>18</v>
      </c>
      <c r="DD32">
        <f>SUMIFS(DataRegularSeason20242025!$AA$3:$AA$1315,DataRegularSeason20242025!$B$3:$B$1315, "&lt;=" &amp; DD$1, DataRegularSeason20242025!$D$3:$D$1315, $A32)+SUMIFS(DataRegularSeason20242025!$AB$3:$AB$1315,DataRegularSeason20242025!$B$3:$B$1315, "&lt;=" &amp; DD$1, DataRegularSeason20242025!$E$3:$E$1315, $A32)</f>
        <v>18</v>
      </c>
      <c r="DE32">
        <f>SUMIFS(DataRegularSeason20242025!$AA$3:$AA$1315,DataRegularSeason20242025!$B$3:$B$1315, "&lt;=" &amp; DE$1, DataRegularSeason20242025!$D$3:$D$1315, $A32)+SUMIFS(DataRegularSeason20242025!$AB$3:$AB$1315,DataRegularSeason20242025!$B$3:$B$1315, "&lt;=" &amp; DE$1, DataRegularSeason20242025!$E$3:$E$1315, $A32)</f>
        <v>18</v>
      </c>
      <c r="DF32">
        <f>SUMIFS(DataRegularSeason20242025!$AA$3:$AA$1315,DataRegularSeason20242025!$B$3:$B$1315, "&lt;=" &amp; DF$1, DataRegularSeason20242025!$D$3:$D$1315, $A32)+SUMIFS(DataRegularSeason20242025!$AB$3:$AB$1315,DataRegularSeason20242025!$B$3:$B$1315, "&lt;=" &amp; DF$1, DataRegularSeason20242025!$E$3:$E$1315, $A32)</f>
        <v>18</v>
      </c>
      <c r="DG32">
        <f>SUMIFS(DataRegularSeason20242025!$AA$3:$AA$1315,DataRegularSeason20242025!$B$3:$B$1315, "&lt;=" &amp; DG$1, DataRegularSeason20242025!$D$3:$D$1315, $A32)+SUMIFS(DataRegularSeason20242025!$AB$3:$AB$1315,DataRegularSeason20242025!$B$3:$B$1315, "&lt;=" &amp; DG$1, DataRegularSeason20242025!$E$3:$E$1315, $A32)</f>
        <v>18</v>
      </c>
      <c r="DH32">
        <f>SUMIFS(DataRegularSeason20242025!$AA$3:$AA$1315,DataRegularSeason20242025!$B$3:$B$1315, "&lt;=" &amp; DH$1, DataRegularSeason20242025!$D$3:$D$1315, $A32)+SUMIFS(DataRegularSeason20242025!$AB$3:$AB$1315,DataRegularSeason20242025!$B$3:$B$1315, "&lt;=" &amp; DH$1, DataRegularSeason20242025!$E$3:$E$1315, $A32)</f>
        <v>18</v>
      </c>
      <c r="DI32">
        <f>SUMIFS(DataRegularSeason20242025!$AA$3:$AA$1315,DataRegularSeason20242025!$B$3:$B$1315, "&lt;=" &amp; DI$1, DataRegularSeason20242025!$D$3:$D$1315, $A32)+SUMIFS(DataRegularSeason20242025!$AB$3:$AB$1315,DataRegularSeason20242025!$B$3:$B$1315, "&lt;=" &amp; DI$1, DataRegularSeason20242025!$E$3:$E$1315, $A32)</f>
        <v>18</v>
      </c>
      <c r="DJ32">
        <f>SUMIFS(DataRegularSeason20242025!$AA$3:$AA$1315,DataRegularSeason20242025!$B$3:$B$1315, "&lt;=" &amp; DJ$1, DataRegularSeason20242025!$D$3:$D$1315, $A32)+SUMIFS(DataRegularSeason20242025!$AB$3:$AB$1315,DataRegularSeason20242025!$B$3:$B$1315, "&lt;=" &amp; DJ$1, DataRegularSeason20242025!$E$3:$E$1315, $A32)</f>
        <v>18</v>
      </c>
      <c r="DK32">
        <f>SUMIFS(DataRegularSeason20242025!$AA$3:$AA$1315,DataRegularSeason20242025!$B$3:$B$1315, "&lt;=" &amp; DK$1, DataRegularSeason20242025!$D$3:$D$1315, $A32)+SUMIFS(DataRegularSeason20242025!$AB$3:$AB$1315,DataRegularSeason20242025!$B$3:$B$1315, "&lt;=" &amp; DK$1, DataRegularSeason20242025!$E$3:$E$1315, $A32)</f>
        <v>18</v>
      </c>
      <c r="DL32">
        <f>SUMIFS(DataRegularSeason20242025!$AA$3:$AA$1315,DataRegularSeason20242025!$B$3:$B$1315, "&lt;=" &amp; DL$1, DataRegularSeason20242025!$D$3:$D$1315, $A32)+SUMIFS(DataRegularSeason20242025!$AB$3:$AB$1315,DataRegularSeason20242025!$B$3:$B$1315, "&lt;=" &amp; DL$1, DataRegularSeason20242025!$E$3:$E$1315, $A32)</f>
        <v>18</v>
      </c>
      <c r="DM32">
        <f>SUMIFS(DataRegularSeason20242025!$AA$3:$AA$1315,DataRegularSeason20242025!$B$3:$B$1315, "&lt;=" &amp; DM$1, DataRegularSeason20242025!$D$3:$D$1315, $A32)+SUMIFS(DataRegularSeason20242025!$AB$3:$AB$1315,DataRegularSeason20242025!$B$3:$B$1315, "&lt;=" &amp; DM$1, DataRegularSeason20242025!$E$3:$E$1315, $A32)</f>
        <v>18</v>
      </c>
      <c r="DN32">
        <f>SUMIFS(DataRegularSeason20242025!$AA$3:$AA$1315,DataRegularSeason20242025!$B$3:$B$1315, "&lt;=" &amp; DN$1, DataRegularSeason20242025!$D$3:$D$1315, $A32)+SUMIFS(DataRegularSeason20242025!$AB$3:$AB$1315,DataRegularSeason20242025!$B$3:$B$1315, "&lt;=" &amp; DN$1, DataRegularSeason20242025!$E$3:$E$1315, $A32)</f>
        <v>18</v>
      </c>
      <c r="DO32">
        <f>SUMIFS(DataRegularSeason20242025!$AA$3:$AA$1315,DataRegularSeason20242025!$B$3:$B$1315, "&lt;=" &amp; DO$1, DataRegularSeason20242025!$D$3:$D$1315, $A32)+SUMIFS(DataRegularSeason20242025!$AB$3:$AB$1315,DataRegularSeason20242025!$B$3:$B$1315, "&lt;=" &amp; DO$1, DataRegularSeason20242025!$E$3:$E$1315, $A32)</f>
        <v>18</v>
      </c>
      <c r="DP32">
        <f>SUMIFS(DataRegularSeason20242025!$AA$3:$AA$1315,DataRegularSeason20242025!$B$3:$B$1315, "&lt;=" &amp; DP$1, DataRegularSeason20242025!$D$3:$D$1315, $A32)+SUMIFS(DataRegularSeason20242025!$AB$3:$AB$1315,DataRegularSeason20242025!$B$3:$B$1315, "&lt;=" &amp; DP$1, DataRegularSeason20242025!$E$3:$E$1315, $A32)</f>
        <v>18</v>
      </c>
      <c r="DQ32">
        <f>SUMIFS(DataRegularSeason20242025!$AA$3:$AA$1315,DataRegularSeason20242025!$B$3:$B$1315, "&lt;=" &amp; DQ$1, DataRegularSeason20242025!$D$3:$D$1315, $A32)+SUMIFS(DataRegularSeason20242025!$AB$3:$AB$1315,DataRegularSeason20242025!$B$3:$B$1315, "&lt;=" &amp; DQ$1, DataRegularSeason20242025!$E$3:$E$1315, $A32)</f>
        <v>18</v>
      </c>
      <c r="DR32">
        <f>SUMIFS(DataRegularSeason20242025!$AA$3:$AA$1315,DataRegularSeason20242025!$B$3:$B$1315, "&lt;=" &amp; DR$1, DataRegularSeason20242025!$D$3:$D$1315, $A32)+SUMIFS(DataRegularSeason20242025!$AB$3:$AB$1315,DataRegularSeason20242025!$B$3:$B$1315, "&lt;=" &amp; DR$1, DataRegularSeason20242025!$E$3:$E$1315, $A32)</f>
        <v>18</v>
      </c>
      <c r="DS32">
        <f>SUMIFS(DataRegularSeason20242025!$AA$3:$AA$1315,DataRegularSeason20242025!$B$3:$B$1315, "&lt;=" &amp; DS$1, DataRegularSeason20242025!$D$3:$D$1315, $A32)+SUMIFS(DataRegularSeason20242025!$AB$3:$AB$1315,DataRegularSeason20242025!$B$3:$B$1315, "&lt;=" &amp; DS$1, DataRegularSeason20242025!$E$3:$E$1315, $A32)</f>
        <v>18</v>
      </c>
      <c r="DT32">
        <f>SUMIFS(DataRegularSeason20242025!$AA$3:$AA$1315,DataRegularSeason20242025!$B$3:$B$1315, "&lt;=" &amp; DT$1, DataRegularSeason20242025!$D$3:$D$1315, $A32)+SUMIFS(DataRegularSeason20242025!$AB$3:$AB$1315,DataRegularSeason20242025!$B$3:$B$1315, "&lt;=" &amp; DT$1, DataRegularSeason20242025!$E$3:$E$1315, $A32)</f>
        <v>18</v>
      </c>
      <c r="DU32">
        <f>SUMIFS(DataRegularSeason20242025!$AA$3:$AA$1315,DataRegularSeason20242025!$B$3:$B$1315, "&lt;=" &amp; DU$1, DataRegularSeason20242025!$D$3:$D$1315, $A32)+SUMIFS(DataRegularSeason20242025!$AB$3:$AB$1315,DataRegularSeason20242025!$B$3:$B$1315, "&lt;=" &amp; DU$1, DataRegularSeason20242025!$E$3:$E$1315, $A32)</f>
        <v>18</v>
      </c>
      <c r="DV32">
        <f>SUMIFS(DataRegularSeason20242025!$AA$3:$AA$1315,DataRegularSeason20242025!$B$3:$B$1315, "&lt;=" &amp; DV$1, DataRegularSeason20242025!$D$3:$D$1315, $A32)+SUMIFS(DataRegularSeason20242025!$AB$3:$AB$1315,DataRegularSeason20242025!$B$3:$B$1315, "&lt;=" &amp; DV$1, DataRegularSeason20242025!$E$3:$E$1315, $A32)</f>
        <v>18</v>
      </c>
      <c r="DW32">
        <f>SUMIFS(DataRegularSeason20242025!$AA$3:$AA$1315,DataRegularSeason20242025!$B$3:$B$1315, "&lt;=" &amp; DW$1, DataRegularSeason20242025!$D$3:$D$1315, $A32)+SUMIFS(DataRegularSeason20242025!$AB$3:$AB$1315,DataRegularSeason20242025!$B$3:$B$1315, "&lt;=" &amp; DW$1, DataRegularSeason20242025!$E$3:$E$1315, $A32)</f>
        <v>18</v>
      </c>
      <c r="DX32">
        <f>SUMIFS(DataRegularSeason20242025!$AA$3:$AA$1315,DataRegularSeason20242025!$B$3:$B$1315, "&lt;=" &amp; DX$1, DataRegularSeason20242025!$D$3:$D$1315, $A32)+SUMIFS(DataRegularSeason20242025!$AB$3:$AB$1315,DataRegularSeason20242025!$B$3:$B$1315, "&lt;=" &amp; DX$1, DataRegularSeason20242025!$E$3:$E$1315, $A32)</f>
        <v>18</v>
      </c>
      <c r="DY32">
        <f>SUMIFS(DataRegularSeason20242025!$AA$3:$AA$1315,DataRegularSeason20242025!$B$3:$B$1315, "&lt;=" &amp; DY$1, DataRegularSeason20242025!$D$3:$D$1315, $A32)+SUMIFS(DataRegularSeason20242025!$AB$3:$AB$1315,DataRegularSeason20242025!$B$3:$B$1315, "&lt;=" &amp; DY$1, DataRegularSeason20242025!$E$3:$E$1315, $A32)</f>
        <v>18</v>
      </c>
      <c r="DZ32">
        <f>SUMIFS(DataRegularSeason20242025!$AA$3:$AA$1315,DataRegularSeason20242025!$B$3:$B$1315, "&lt;=" &amp; DZ$1, DataRegularSeason20242025!$D$3:$D$1315, $A32)+SUMIFS(DataRegularSeason20242025!$AB$3:$AB$1315,DataRegularSeason20242025!$B$3:$B$1315, "&lt;=" &amp; DZ$1, DataRegularSeason20242025!$E$3:$E$1315, $A32)</f>
        <v>18</v>
      </c>
      <c r="EA32">
        <f>SUMIFS(DataRegularSeason20242025!$AA$3:$AA$1315,DataRegularSeason20242025!$B$3:$B$1315, "&lt;=" &amp; EA$1, DataRegularSeason20242025!$D$3:$D$1315, $A32)+SUMIFS(DataRegularSeason20242025!$AB$3:$AB$1315,DataRegularSeason20242025!$B$3:$B$1315, "&lt;=" &amp; EA$1, DataRegularSeason20242025!$E$3:$E$1315, $A32)</f>
        <v>18</v>
      </c>
      <c r="EB32">
        <f>SUMIFS(DataRegularSeason20242025!$AA$3:$AA$1315,DataRegularSeason20242025!$B$3:$B$1315, "&lt;=" &amp; EB$1, DataRegularSeason20242025!$D$3:$D$1315, $A32)+SUMIFS(DataRegularSeason20242025!$AB$3:$AB$1315,DataRegularSeason20242025!$B$3:$B$1315, "&lt;=" &amp; EB$1, DataRegularSeason20242025!$E$3:$E$1315, $A32)</f>
        <v>18</v>
      </c>
      <c r="EC32">
        <f>SUMIFS(DataRegularSeason20242025!$AA$3:$AA$1315,DataRegularSeason20242025!$B$3:$B$1315, "&lt;=" &amp; EC$1, DataRegularSeason20242025!$D$3:$D$1315, $A32)+SUMIFS(DataRegularSeason20242025!$AB$3:$AB$1315,DataRegularSeason20242025!$B$3:$B$1315, "&lt;=" &amp; EC$1, DataRegularSeason20242025!$E$3:$E$1315, $A32)</f>
        <v>18</v>
      </c>
      <c r="ED32">
        <f>SUMIFS(DataRegularSeason20242025!$AA$3:$AA$1315,DataRegularSeason20242025!$B$3:$B$1315, "&lt;=" &amp; ED$1, DataRegularSeason20242025!$D$3:$D$1315, $A32)+SUMIFS(DataRegularSeason20242025!$AB$3:$AB$1315,DataRegularSeason20242025!$B$3:$B$1315, "&lt;=" &amp; ED$1, DataRegularSeason20242025!$E$3:$E$1315, $A32)</f>
        <v>18</v>
      </c>
      <c r="EE32">
        <f>SUMIFS(DataRegularSeason20242025!$AA$3:$AA$1315,DataRegularSeason20242025!$B$3:$B$1315, "&lt;=" &amp; EE$1, DataRegularSeason20242025!$D$3:$D$1315, $A32)+SUMIFS(DataRegularSeason20242025!$AB$3:$AB$1315,DataRegularSeason20242025!$B$3:$B$1315, "&lt;=" &amp; EE$1, DataRegularSeason20242025!$E$3:$E$1315, $A32)</f>
        <v>18</v>
      </c>
      <c r="EF32">
        <f>SUMIFS(DataRegularSeason20242025!$AA$3:$AA$1315,DataRegularSeason20242025!$B$3:$B$1315, "&lt;=" &amp; EF$1, DataRegularSeason20242025!$D$3:$D$1315, $A32)+SUMIFS(DataRegularSeason20242025!$AB$3:$AB$1315,DataRegularSeason20242025!$B$3:$B$1315, "&lt;=" &amp; EF$1, DataRegularSeason20242025!$E$3:$E$1315, $A32)</f>
        <v>18</v>
      </c>
      <c r="EG32">
        <f>SUMIFS(DataRegularSeason20242025!$AA$3:$AA$1315,DataRegularSeason20242025!$B$3:$B$1315, "&lt;=" &amp; EG$1, DataRegularSeason20242025!$D$3:$D$1315, $A32)+SUMIFS(DataRegularSeason20242025!$AB$3:$AB$1315,DataRegularSeason20242025!$B$3:$B$1315, "&lt;=" &amp; EG$1, DataRegularSeason20242025!$E$3:$E$1315, $A32)</f>
        <v>18</v>
      </c>
      <c r="EH32">
        <f>SUMIFS(DataRegularSeason20242025!$AA$3:$AA$1315,DataRegularSeason20242025!$B$3:$B$1315, "&lt;=" &amp; EH$1, DataRegularSeason20242025!$D$3:$D$1315, $A32)+SUMIFS(DataRegularSeason20242025!$AB$3:$AB$1315,DataRegularSeason20242025!$B$3:$B$1315, "&lt;=" &amp; EH$1, DataRegularSeason20242025!$E$3:$E$1315, $A32)</f>
        <v>18</v>
      </c>
      <c r="EI32">
        <f>SUMIFS(DataRegularSeason20242025!$AA$3:$AA$1315,DataRegularSeason20242025!$B$3:$B$1315, "&lt;=" &amp; EI$1, DataRegularSeason20242025!$D$3:$D$1315, $A32)+SUMIFS(DataRegularSeason20242025!$AB$3:$AB$1315,DataRegularSeason20242025!$B$3:$B$1315, "&lt;=" &amp; EI$1, DataRegularSeason20242025!$E$3:$E$1315, $A32)</f>
        <v>18</v>
      </c>
      <c r="EJ32">
        <f>SUMIFS(DataRegularSeason20242025!$AA$3:$AA$1315,DataRegularSeason20242025!$B$3:$B$1315, "&lt;=" &amp; EJ$1, DataRegularSeason20242025!$D$3:$D$1315, $A32)+SUMIFS(DataRegularSeason20242025!$AB$3:$AB$1315,DataRegularSeason20242025!$B$3:$B$1315, "&lt;=" &amp; EJ$1, DataRegularSeason20242025!$E$3:$E$1315, $A32)</f>
        <v>18</v>
      </c>
      <c r="EK32">
        <f>SUMIFS(DataRegularSeason20242025!$AA$3:$AA$1315,DataRegularSeason20242025!$B$3:$B$1315, "&lt;=" &amp; EK$1, DataRegularSeason20242025!$D$3:$D$1315, $A32)+SUMIFS(DataRegularSeason20242025!$AB$3:$AB$1315,DataRegularSeason20242025!$B$3:$B$1315, "&lt;=" &amp; EK$1, DataRegularSeason20242025!$E$3:$E$1315, $A32)</f>
        <v>18</v>
      </c>
      <c r="EL32">
        <f>SUMIFS(DataRegularSeason20242025!$AA$3:$AA$1315,DataRegularSeason20242025!$B$3:$B$1315, "&lt;=" &amp; EL$1, DataRegularSeason20242025!$D$3:$D$1315, $A32)+SUMIFS(DataRegularSeason20242025!$AB$3:$AB$1315,DataRegularSeason20242025!$B$3:$B$1315, "&lt;=" &amp; EL$1, DataRegularSeason20242025!$E$3:$E$1315, $A32)</f>
        <v>18</v>
      </c>
      <c r="EM32">
        <f>SUMIFS(DataRegularSeason20242025!$AA$3:$AA$1315,DataRegularSeason20242025!$B$3:$B$1315, "&lt;=" &amp; EM$1, DataRegularSeason20242025!$D$3:$D$1315, $A32)+SUMIFS(DataRegularSeason20242025!$AB$3:$AB$1315,DataRegularSeason20242025!$B$3:$B$1315, "&lt;=" &amp; EM$1, DataRegularSeason20242025!$E$3:$E$1315, $A32)</f>
        <v>18</v>
      </c>
      <c r="EN32">
        <f>SUMIFS(DataRegularSeason20242025!$AA$3:$AA$1315,DataRegularSeason20242025!$B$3:$B$1315, "&lt;=" &amp; EN$1, DataRegularSeason20242025!$D$3:$D$1315, $A32)+SUMIFS(DataRegularSeason20242025!$AB$3:$AB$1315,DataRegularSeason20242025!$B$3:$B$1315, "&lt;=" &amp; EN$1, DataRegularSeason20242025!$E$3:$E$1315, $A32)</f>
        <v>18</v>
      </c>
      <c r="EO32">
        <f>SUMIFS(DataRegularSeason20242025!$AA$3:$AA$1315,DataRegularSeason20242025!$B$3:$B$1315, "&lt;=" &amp; EO$1, DataRegularSeason20242025!$D$3:$D$1315, $A32)+SUMIFS(DataRegularSeason20242025!$AB$3:$AB$1315,DataRegularSeason20242025!$B$3:$B$1315, "&lt;=" &amp; EO$1, DataRegularSeason20242025!$E$3:$E$1315, $A32)</f>
        <v>18</v>
      </c>
      <c r="EP32">
        <f>SUMIFS(DataRegularSeason20242025!$AA$3:$AA$1315,DataRegularSeason20242025!$B$3:$B$1315, "&lt;=" &amp; EP$1, DataRegularSeason20242025!$D$3:$D$1315, $A32)+SUMIFS(DataRegularSeason20242025!$AB$3:$AB$1315,DataRegularSeason20242025!$B$3:$B$1315, "&lt;=" &amp; EP$1, DataRegularSeason20242025!$E$3:$E$1315, $A32)</f>
        <v>18</v>
      </c>
      <c r="EQ32">
        <f>SUMIFS(DataRegularSeason20242025!$AA$3:$AA$1315,DataRegularSeason20242025!$B$3:$B$1315, "&lt;=" &amp; EQ$1, DataRegularSeason20242025!$D$3:$D$1315, $A32)+SUMIFS(DataRegularSeason20242025!$AB$3:$AB$1315,DataRegularSeason20242025!$B$3:$B$1315, "&lt;=" &amp; EQ$1, DataRegularSeason20242025!$E$3:$E$1315, $A32)</f>
        <v>18</v>
      </c>
      <c r="ER32">
        <f>SUMIFS(DataRegularSeason20242025!$AA$3:$AA$1315,DataRegularSeason20242025!$B$3:$B$1315, "&lt;=" &amp; ER$1, DataRegularSeason20242025!$D$3:$D$1315, $A32)+SUMIFS(DataRegularSeason20242025!$AB$3:$AB$1315,DataRegularSeason20242025!$B$3:$B$1315, "&lt;=" &amp; ER$1, DataRegularSeason20242025!$E$3:$E$1315, $A32)</f>
        <v>18</v>
      </c>
      <c r="ES32">
        <f>SUMIFS(DataRegularSeason20242025!$AA$3:$AA$1315,DataRegularSeason20242025!$B$3:$B$1315, "&lt;=" &amp; ES$1, DataRegularSeason20242025!$D$3:$D$1315, $A32)+SUMIFS(DataRegularSeason20242025!$AB$3:$AB$1315,DataRegularSeason20242025!$B$3:$B$1315, "&lt;=" &amp; ES$1, DataRegularSeason20242025!$E$3:$E$1315, $A32)</f>
        <v>18</v>
      </c>
      <c r="ET32">
        <f>SUMIFS(DataRegularSeason20242025!$AA$3:$AA$1315,DataRegularSeason20242025!$B$3:$B$1315, "&lt;=" &amp; ET$1, DataRegularSeason20242025!$D$3:$D$1315, $A32)+SUMIFS(DataRegularSeason20242025!$AB$3:$AB$1315,DataRegularSeason20242025!$B$3:$B$1315, "&lt;=" &amp; ET$1, DataRegularSeason20242025!$E$3:$E$1315, $A32)</f>
        <v>18</v>
      </c>
      <c r="EU32">
        <f>SUMIFS(DataRegularSeason20242025!$AA$3:$AA$1315,DataRegularSeason20242025!$B$3:$B$1315, "&lt;=" &amp; EU$1, DataRegularSeason20242025!$D$3:$D$1315, $A32)+SUMIFS(DataRegularSeason20242025!$AB$3:$AB$1315,DataRegularSeason20242025!$B$3:$B$1315, "&lt;=" &amp; EU$1, DataRegularSeason20242025!$E$3:$E$1315, $A32)</f>
        <v>18</v>
      </c>
      <c r="EV32">
        <f>SUMIFS(DataRegularSeason20242025!$AA$3:$AA$1315,DataRegularSeason20242025!$B$3:$B$1315, "&lt;=" &amp; EV$1, DataRegularSeason20242025!$D$3:$D$1315, $A32)+SUMIFS(DataRegularSeason20242025!$AB$3:$AB$1315,DataRegularSeason20242025!$B$3:$B$1315, "&lt;=" &amp; EV$1, DataRegularSeason20242025!$E$3:$E$1315, $A32)</f>
        <v>18</v>
      </c>
      <c r="EW32">
        <f>SUMIFS(DataRegularSeason20242025!$AA$3:$AA$1315,DataRegularSeason20242025!$B$3:$B$1315, "&lt;=" &amp; EW$1, DataRegularSeason20242025!$D$3:$D$1315, $A32)+SUMIFS(DataRegularSeason20242025!$AB$3:$AB$1315,DataRegularSeason20242025!$B$3:$B$1315, "&lt;=" &amp; EW$1, DataRegularSeason20242025!$E$3:$E$1315, $A32)</f>
        <v>18</v>
      </c>
      <c r="EX32">
        <f>SUMIFS(DataRegularSeason20242025!$AA$3:$AA$1315,DataRegularSeason20242025!$B$3:$B$1315, "&lt;=" &amp; EX$1, DataRegularSeason20242025!$D$3:$D$1315, $A32)+SUMIFS(DataRegularSeason20242025!$AB$3:$AB$1315,DataRegularSeason20242025!$B$3:$B$1315, "&lt;=" &amp; EX$1, DataRegularSeason20242025!$E$3:$E$1315, $A32)</f>
        <v>18</v>
      </c>
      <c r="EY32">
        <f>SUMIFS(DataRegularSeason20242025!$AA$3:$AA$1315,DataRegularSeason20242025!$B$3:$B$1315, "&lt;=" &amp; EY$1, DataRegularSeason20242025!$D$3:$D$1315, $A32)+SUMIFS(DataRegularSeason20242025!$AB$3:$AB$1315,DataRegularSeason20242025!$B$3:$B$1315, "&lt;=" &amp; EY$1, DataRegularSeason20242025!$E$3:$E$1315, $A32)</f>
        <v>18</v>
      </c>
      <c r="EZ32">
        <f>SUMIFS(DataRegularSeason20242025!$AA$3:$AA$1315,DataRegularSeason20242025!$B$3:$B$1315, "&lt;=" &amp; EZ$1, DataRegularSeason20242025!$D$3:$D$1315, $A32)+SUMIFS(DataRegularSeason20242025!$AB$3:$AB$1315,DataRegularSeason20242025!$B$3:$B$1315, "&lt;=" &amp; EZ$1, DataRegularSeason20242025!$E$3:$E$1315, $A32)</f>
        <v>18</v>
      </c>
      <c r="FA32">
        <f>SUMIFS(DataRegularSeason20242025!$AA$3:$AA$1315,DataRegularSeason20242025!$B$3:$B$1315, "&lt;=" &amp; FA$1, DataRegularSeason20242025!$D$3:$D$1315, $A32)+SUMIFS(DataRegularSeason20242025!$AB$3:$AB$1315,DataRegularSeason20242025!$B$3:$B$1315, "&lt;=" &amp; FA$1, DataRegularSeason20242025!$E$3:$E$1315, $A32)</f>
        <v>18</v>
      </c>
      <c r="FB32">
        <f>SUMIFS(DataRegularSeason20242025!$AA$3:$AA$1315,DataRegularSeason20242025!$B$3:$B$1315, "&lt;=" &amp; FB$1, DataRegularSeason20242025!$D$3:$D$1315, $A32)+SUMIFS(DataRegularSeason20242025!$AB$3:$AB$1315,DataRegularSeason20242025!$B$3:$B$1315, "&lt;=" &amp; FB$1, DataRegularSeason20242025!$E$3:$E$1315, $A32)</f>
        <v>18</v>
      </c>
      <c r="FC32">
        <f>SUMIFS(DataRegularSeason20242025!$AA$3:$AA$1315,DataRegularSeason20242025!$B$3:$B$1315, "&lt;=" &amp; FC$1, DataRegularSeason20242025!$D$3:$D$1315, $A32)+SUMIFS(DataRegularSeason20242025!$AB$3:$AB$1315,DataRegularSeason20242025!$B$3:$B$1315, "&lt;=" &amp; FC$1, DataRegularSeason20242025!$E$3:$E$1315, $A32)</f>
        <v>18</v>
      </c>
      <c r="FD32">
        <f>SUMIFS(DataRegularSeason20242025!$AA$3:$AA$1315,DataRegularSeason20242025!$B$3:$B$1315, "&lt;=" &amp; FD$1, DataRegularSeason20242025!$D$3:$D$1315, $A32)+SUMIFS(DataRegularSeason20242025!$AB$3:$AB$1315,DataRegularSeason20242025!$B$3:$B$1315, "&lt;=" &amp; FD$1, DataRegularSeason20242025!$E$3:$E$1315, $A32)</f>
        <v>18</v>
      </c>
      <c r="FE32">
        <f>SUMIFS(DataRegularSeason20242025!$AA$3:$AA$1315,DataRegularSeason20242025!$B$3:$B$1315, "&lt;=" &amp; FE$1, DataRegularSeason20242025!$D$3:$D$1315, $A32)+SUMIFS(DataRegularSeason20242025!$AB$3:$AB$1315,DataRegularSeason20242025!$B$3:$B$1315, "&lt;=" &amp; FE$1, DataRegularSeason20242025!$E$3:$E$1315, $A32)</f>
        <v>18</v>
      </c>
      <c r="FF32">
        <f>SUMIFS(DataRegularSeason20242025!$AA$3:$AA$1315,DataRegularSeason20242025!$B$3:$B$1315, "&lt;=" &amp; FF$1, DataRegularSeason20242025!$D$3:$D$1315, $A32)+SUMIFS(DataRegularSeason20242025!$AB$3:$AB$1315,DataRegularSeason20242025!$B$3:$B$1315, "&lt;=" &amp; FF$1, DataRegularSeason20242025!$E$3:$E$1315, $A32)</f>
        <v>18</v>
      </c>
      <c r="FG32">
        <f>SUMIFS(DataRegularSeason20242025!$AA$3:$AA$1315,DataRegularSeason20242025!$B$3:$B$1315, "&lt;=" &amp; FG$1, DataRegularSeason20242025!$D$3:$D$1315, $A32)+SUMIFS(DataRegularSeason20242025!$AB$3:$AB$1315,DataRegularSeason20242025!$B$3:$B$1315, "&lt;=" &amp; FG$1, DataRegularSeason20242025!$E$3:$E$1315, $A32)</f>
        <v>18</v>
      </c>
      <c r="FH32">
        <f>SUMIFS(DataRegularSeason20242025!$AA$3:$AA$1315,DataRegularSeason20242025!$B$3:$B$1315, "&lt;=" &amp; FH$1, DataRegularSeason20242025!$D$3:$D$1315, $A32)+SUMIFS(DataRegularSeason20242025!$AB$3:$AB$1315,DataRegularSeason20242025!$B$3:$B$1315, "&lt;=" &amp; FH$1, DataRegularSeason20242025!$E$3:$E$1315, $A32)</f>
        <v>18</v>
      </c>
      <c r="FI32">
        <f>SUMIFS(DataRegularSeason20242025!$AA$3:$AA$1315,DataRegularSeason20242025!$B$3:$B$1315, "&lt;=" &amp; FI$1, DataRegularSeason20242025!$D$3:$D$1315, $A32)+SUMIFS(DataRegularSeason20242025!$AB$3:$AB$1315,DataRegularSeason20242025!$B$3:$B$1315, "&lt;=" &amp; FI$1, DataRegularSeason20242025!$E$3:$E$1315, $A32)</f>
        <v>18</v>
      </c>
      <c r="FJ32">
        <f>SUMIFS(DataRegularSeason20242025!$AA$3:$AA$1315,DataRegularSeason20242025!$B$3:$B$1315, "&lt;=" &amp; FJ$1, DataRegularSeason20242025!$D$3:$D$1315, $A32)+SUMIFS(DataRegularSeason20242025!$AB$3:$AB$1315,DataRegularSeason20242025!$B$3:$B$1315, "&lt;=" &amp; FJ$1, DataRegularSeason20242025!$E$3:$E$1315, $A32)</f>
        <v>18</v>
      </c>
      <c r="FK32">
        <f>SUMIFS(DataRegularSeason20242025!$AA$3:$AA$1315,DataRegularSeason20242025!$B$3:$B$1315, "&lt;=" &amp; FK$1, DataRegularSeason20242025!$D$3:$D$1315, $A32)+SUMIFS(DataRegularSeason20242025!$AB$3:$AB$1315,DataRegularSeason20242025!$B$3:$B$1315, "&lt;=" &amp; FK$1, DataRegularSeason20242025!$E$3:$E$1315, $A32)</f>
        <v>18</v>
      </c>
      <c r="FL32">
        <f>SUMIFS(DataRegularSeason20242025!$AA$3:$AA$1315,DataRegularSeason20242025!$B$3:$B$1315, "&lt;=" &amp; FL$1, DataRegularSeason20242025!$D$3:$D$1315, $A32)+SUMIFS(DataRegularSeason20242025!$AB$3:$AB$1315,DataRegularSeason20242025!$B$3:$B$1315, "&lt;=" &amp; FL$1, DataRegularSeason20242025!$E$3:$E$1315, $A32)</f>
        <v>18</v>
      </c>
      <c r="FM32">
        <f>SUMIFS(DataRegularSeason20242025!$AA$3:$AA$1315,DataRegularSeason20242025!$B$3:$B$1315, "&lt;=" &amp; FM$1, DataRegularSeason20242025!$D$3:$D$1315, $A32)+SUMIFS(DataRegularSeason20242025!$AB$3:$AB$1315,DataRegularSeason20242025!$B$3:$B$1315, "&lt;=" &amp; FM$1, DataRegularSeason20242025!$E$3:$E$1315, $A32)</f>
        <v>18</v>
      </c>
      <c r="FN32">
        <f>SUMIFS(DataRegularSeason20242025!$AA$3:$AA$1315,DataRegularSeason20242025!$B$3:$B$1315, "&lt;=" &amp; FN$1, DataRegularSeason20242025!$D$3:$D$1315, $A32)+SUMIFS(DataRegularSeason20242025!$AB$3:$AB$1315,DataRegularSeason20242025!$B$3:$B$1315, "&lt;=" &amp; FN$1, DataRegularSeason20242025!$E$3:$E$1315, $A32)</f>
        <v>18</v>
      </c>
      <c r="FO32">
        <f>SUMIFS(DataRegularSeason20242025!$AA$3:$AA$1315,DataRegularSeason20242025!$B$3:$B$1315, "&lt;=" &amp; FO$1, DataRegularSeason20242025!$D$3:$D$1315, $A32)+SUMIFS(DataRegularSeason20242025!$AB$3:$AB$1315,DataRegularSeason20242025!$B$3:$B$1315, "&lt;=" &amp; FO$1, DataRegularSeason20242025!$E$3:$E$1315, $A32)</f>
        <v>18</v>
      </c>
      <c r="FP32">
        <f>SUMIFS(DataRegularSeason20242025!$AA$3:$AA$1315,DataRegularSeason20242025!$B$3:$B$1315, "&lt;=" &amp; FP$1, DataRegularSeason20242025!$D$3:$D$1315, $A32)+SUMIFS(DataRegularSeason20242025!$AB$3:$AB$1315,DataRegularSeason20242025!$B$3:$B$1315, "&lt;=" &amp; FP$1, DataRegularSeason20242025!$E$3:$E$1315, $A32)</f>
        <v>18</v>
      </c>
      <c r="FQ32">
        <f>SUMIFS(DataRegularSeason20242025!$AA$3:$AA$1315,DataRegularSeason20242025!$B$3:$B$1315, "&lt;=" &amp; FQ$1, DataRegularSeason20242025!$D$3:$D$1315, $A32)+SUMIFS(DataRegularSeason20242025!$AB$3:$AB$1315,DataRegularSeason20242025!$B$3:$B$1315, "&lt;=" &amp; FQ$1, DataRegularSeason20242025!$E$3:$E$1315, $A32)</f>
        <v>18</v>
      </c>
      <c r="FR32">
        <f>SUMIFS(DataRegularSeason20242025!$AA$3:$AA$1315,DataRegularSeason20242025!$B$3:$B$1315, "&lt;=" &amp; FR$1, DataRegularSeason20242025!$D$3:$D$1315, $A32)+SUMIFS(DataRegularSeason20242025!$AB$3:$AB$1315,DataRegularSeason20242025!$B$3:$B$1315, "&lt;=" &amp; FR$1, DataRegularSeason20242025!$E$3:$E$1315, $A32)</f>
        <v>18</v>
      </c>
      <c r="FS32">
        <f>SUMIFS(DataRegularSeason20242025!$AA$3:$AA$1315,DataRegularSeason20242025!$B$3:$B$1315, "&lt;=" &amp; FS$1, DataRegularSeason20242025!$D$3:$D$1315, $A32)+SUMIFS(DataRegularSeason20242025!$AB$3:$AB$1315,DataRegularSeason20242025!$B$3:$B$1315, "&lt;=" &amp; FS$1, DataRegularSeason20242025!$E$3:$E$1315, $A32)</f>
        <v>18</v>
      </c>
      <c r="FT32">
        <f>SUMIFS(DataRegularSeason20242025!$AA$3:$AA$1315,DataRegularSeason20242025!$B$3:$B$1315, "&lt;=" &amp; FT$1, DataRegularSeason20242025!$D$3:$D$1315, $A32)+SUMIFS(DataRegularSeason20242025!$AB$3:$AB$1315,DataRegularSeason20242025!$B$3:$B$1315, "&lt;=" &amp; FT$1, DataRegularSeason20242025!$E$3:$E$1315, $A32)</f>
        <v>18</v>
      </c>
      <c r="FU32">
        <f>SUMIFS(DataRegularSeason20242025!$AA$3:$AA$1315,DataRegularSeason20242025!$B$3:$B$1315, "&lt;=" &amp; FU$1, DataRegularSeason20242025!$D$3:$D$1315, $A32)+SUMIFS(DataRegularSeason20242025!$AB$3:$AB$1315,DataRegularSeason20242025!$B$3:$B$1315, "&lt;=" &amp; FU$1, DataRegularSeason20242025!$E$3:$E$1315, $A32)</f>
        <v>18</v>
      </c>
      <c r="FV32">
        <f>SUMIFS(DataRegularSeason20242025!$AA$3:$AA$1315,DataRegularSeason20242025!$B$3:$B$1315, "&lt;=" &amp; FV$1, DataRegularSeason20242025!$D$3:$D$1315, $A32)+SUMIFS(DataRegularSeason20242025!$AB$3:$AB$1315,DataRegularSeason20242025!$B$3:$B$1315, "&lt;=" &amp; FV$1, DataRegularSeason20242025!$E$3:$E$1315, $A32)</f>
        <v>18</v>
      </c>
      <c r="FW32">
        <f>SUMIFS(DataRegularSeason20242025!$AA$3:$AA$1315,DataRegularSeason20242025!$B$3:$B$1315, "&lt;=" &amp; FW$1, DataRegularSeason20242025!$D$3:$D$1315, $A32)+SUMIFS(DataRegularSeason20242025!$AB$3:$AB$1315,DataRegularSeason20242025!$B$3:$B$1315, "&lt;=" &amp; FW$1, DataRegularSeason20242025!$E$3:$E$1315, $A32)</f>
        <v>18</v>
      </c>
      <c r="FX32">
        <f>SUMIFS(DataRegularSeason20242025!$AA$3:$AA$1315,DataRegularSeason20242025!$B$3:$B$1315, "&lt;=" &amp; FX$1, DataRegularSeason20242025!$D$3:$D$1315, $A32)+SUMIFS(DataRegularSeason20242025!$AB$3:$AB$1315,DataRegularSeason20242025!$B$3:$B$1315, "&lt;=" &amp; FX$1, DataRegularSeason20242025!$E$3:$E$1315, $A32)</f>
        <v>18</v>
      </c>
      <c r="FY32">
        <f>SUMIFS(DataRegularSeason20242025!$AA$3:$AA$1315,DataRegularSeason20242025!$B$3:$B$1315, "&lt;=" &amp; FY$1, DataRegularSeason20242025!$D$3:$D$1315, $A32)+SUMIFS(DataRegularSeason20242025!$AB$3:$AB$1315,DataRegularSeason20242025!$B$3:$B$1315, "&lt;=" &amp; FY$1, DataRegularSeason20242025!$E$3:$E$1315, $A32)</f>
        <v>18</v>
      </c>
      <c r="FZ32">
        <f>SUMIFS(DataRegularSeason20242025!$AA$3:$AA$1315,DataRegularSeason20242025!$B$3:$B$1315, "&lt;=" &amp; FZ$1, DataRegularSeason20242025!$D$3:$D$1315, $A32)+SUMIFS(DataRegularSeason20242025!$AB$3:$AB$1315,DataRegularSeason20242025!$B$3:$B$1315, "&lt;=" &amp; FZ$1, DataRegularSeason20242025!$E$3:$E$1315, $A32)</f>
        <v>18</v>
      </c>
      <c r="GA32">
        <f>SUMIFS(DataRegularSeason20242025!$AA$3:$AA$1315,DataRegularSeason20242025!$B$3:$B$1315, "&lt;=" &amp; GA$1, DataRegularSeason20242025!$D$3:$D$1315, $A32)+SUMIFS(DataRegularSeason20242025!$AB$3:$AB$1315,DataRegularSeason20242025!$B$3:$B$1315, "&lt;=" &amp; GA$1, DataRegularSeason20242025!$E$3:$E$1315, $A32)</f>
        <v>18</v>
      </c>
      <c r="GB32">
        <f>SUMIFS(DataRegularSeason20242025!$AA$3:$AA$1315,DataRegularSeason20242025!$B$3:$B$1315, "&lt;=" &amp; GB$1, DataRegularSeason20242025!$D$3:$D$1315, $A32)+SUMIFS(DataRegularSeason20242025!$AB$3:$AB$1315,DataRegularSeason20242025!$B$3:$B$1315, "&lt;=" &amp; GB$1, DataRegularSeason20242025!$E$3:$E$1315, $A32)</f>
        <v>18</v>
      </c>
      <c r="GC32">
        <f>SUMIFS(DataRegularSeason20242025!$AA$3:$AA$1315,DataRegularSeason20242025!$B$3:$B$1315, "&lt;=" &amp; GC$1, DataRegularSeason20242025!$D$3:$D$1315, $A32)+SUMIFS(DataRegularSeason20242025!$AB$3:$AB$1315,DataRegularSeason20242025!$B$3:$B$1315, "&lt;=" &amp; GC$1, DataRegularSeason20242025!$E$3:$E$1315, $A32)</f>
        <v>18</v>
      </c>
      <c r="GD32">
        <f>SUMIFS(DataRegularSeason20242025!$AA$3:$AA$1315,DataRegularSeason20242025!$B$3:$B$1315, "&lt;=" &amp; GD$1, DataRegularSeason20242025!$D$3:$D$1315, $A32)+SUMIFS(DataRegularSeason20242025!$AB$3:$AB$1315,DataRegularSeason20242025!$B$3:$B$1315, "&lt;=" &amp; GD$1, DataRegularSeason20242025!$E$3:$E$1315, $A32)</f>
        <v>18</v>
      </c>
      <c r="GE32">
        <f>SUMIFS(DataRegularSeason20242025!$AA$3:$AA$1315,DataRegularSeason20242025!$B$3:$B$1315, "&lt;=" &amp; GE$1, DataRegularSeason20242025!$D$3:$D$1315, $A32)+SUMIFS(DataRegularSeason20242025!$AB$3:$AB$1315,DataRegularSeason20242025!$B$3:$B$1315, "&lt;=" &amp; GE$1, DataRegularSeason20242025!$E$3:$E$1315, $A32)</f>
        <v>18</v>
      </c>
      <c r="GF32">
        <f>SUMIFS(DataRegularSeason20242025!$AA$3:$AA$1315,DataRegularSeason20242025!$B$3:$B$1315, "&lt;=" &amp; GF$1, DataRegularSeason20242025!$D$3:$D$1315, $A32)+SUMIFS(DataRegularSeason20242025!$AB$3:$AB$1315,DataRegularSeason20242025!$B$3:$B$1315, "&lt;=" &amp; GF$1, DataRegularSeason20242025!$E$3:$E$1315, $A32)</f>
        <v>18</v>
      </c>
      <c r="GG32">
        <f>SUMIFS(DataRegularSeason20242025!$AA$3:$AA$1315,DataRegularSeason20242025!$B$3:$B$1315, "&lt;=" &amp; GG$1, DataRegularSeason20242025!$D$3:$D$1315, $A32)+SUMIFS(DataRegularSeason20242025!$AB$3:$AB$1315,DataRegularSeason20242025!$B$3:$B$1315, "&lt;=" &amp; GG$1, DataRegularSeason20242025!$E$3:$E$1315, $A32)</f>
        <v>18</v>
      </c>
      <c r="GH32">
        <f>SUMIFS(DataRegularSeason20242025!$AA$3:$AA$1315,DataRegularSeason20242025!$B$3:$B$1315, "&lt;=" &amp; GH$1, DataRegularSeason20242025!$D$3:$D$1315, $A32)+SUMIFS(DataRegularSeason20242025!$AB$3:$AB$1315,DataRegularSeason20242025!$B$3:$B$1315, "&lt;=" &amp; GH$1, DataRegularSeason20242025!$E$3:$E$1315, $A32)</f>
        <v>18</v>
      </c>
      <c r="GI32">
        <f>SUMIFS(DataRegularSeason20242025!$AA$3:$AA$1315,DataRegularSeason20242025!$B$3:$B$1315, "&lt;=" &amp; GI$1, DataRegularSeason20242025!$D$3:$D$1315, $A32)+SUMIFS(DataRegularSeason20242025!$AB$3:$AB$1315,DataRegularSeason20242025!$B$3:$B$1315, "&lt;=" &amp; GI$1, DataRegularSeason20242025!$E$3:$E$1315, $A32)</f>
        <v>18</v>
      </c>
      <c r="GJ32">
        <f>SUMIFS(DataRegularSeason20242025!$AA$3:$AA$1315,DataRegularSeason20242025!$B$3:$B$1315, "&lt;=" &amp; GJ$1, DataRegularSeason20242025!$D$3:$D$1315, $A32)+SUMIFS(DataRegularSeason20242025!$AB$3:$AB$1315,DataRegularSeason20242025!$B$3:$B$1315, "&lt;=" &amp; GJ$1, DataRegularSeason20242025!$E$3:$E$1315, $A32)</f>
        <v>18</v>
      </c>
      <c r="GK32">
        <f>SUMIFS(DataRegularSeason20242025!$AA$3:$AA$1315,DataRegularSeason20242025!$B$3:$B$1315, "&lt;=" &amp; GK$1, DataRegularSeason20242025!$D$3:$D$1315, $A32)+SUMIFS(DataRegularSeason20242025!$AB$3:$AB$1315,DataRegularSeason20242025!$B$3:$B$1315, "&lt;=" &amp; GK$1, DataRegularSeason20242025!$E$3:$E$1315, $A32)</f>
        <v>18</v>
      </c>
      <c r="GL32">
        <f>SUMIFS(DataRegularSeason20242025!$AA$3:$AA$1315,DataRegularSeason20242025!$B$3:$B$1315, "&lt;=" &amp; GL$1, DataRegularSeason20242025!$D$3:$D$1315, $A32)+SUMIFS(DataRegularSeason20242025!$AB$3:$AB$1315,DataRegularSeason20242025!$B$3:$B$1315, "&lt;=" &amp; GL$1, DataRegularSeason20242025!$E$3:$E$1315, $A32)</f>
        <v>18</v>
      </c>
      <c r="GM32">
        <f>SUMIFS(DataRegularSeason20242025!$AA$3:$AA$1315,DataRegularSeason20242025!$B$3:$B$1315, "&lt;=" &amp; GM$1, DataRegularSeason20242025!$D$3:$D$1315, $A32)+SUMIFS(DataRegularSeason20242025!$AB$3:$AB$1315,DataRegularSeason20242025!$B$3:$B$1315, "&lt;=" &amp; GM$1, DataRegularSeason20242025!$E$3:$E$1315, $A32)</f>
        <v>18</v>
      </c>
      <c r="GN32">
        <f>SUMIFS(DataRegularSeason20242025!$AA$3:$AA$1315,DataRegularSeason20242025!$B$3:$B$1315, "&lt;=" &amp; GN$1, DataRegularSeason20242025!$D$3:$D$1315, $A32)+SUMIFS(DataRegularSeason20242025!$AB$3:$AB$1315,DataRegularSeason20242025!$B$3:$B$1315, "&lt;=" &amp; GN$1, DataRegularSeason20242025!$E$3:$E$1315, $A32)</f>
        <v>18</v>
      </c>
      <c r="GO32">
        <f>SUMIFS(DataRegularSeason20242025!$AA$3:$AA$1315,DataRegularSeason20242025!$B$3:$B$1315, "&lt;=" &amp; GO$1, DataRegularSeason20242025!$D$3:$D$1315, $A32)+SUMIFS(DataRegularSeason20242025!$AB$3:$AB$1315,DataRegularSeason20242025!$B$3:$B$1315, "&lt;=" &amp; GO$1, DataRegularSeason20242025!$E$3:$E$1315, $A32)</f>
        <v>18</v>
      </c>
      <c r="GP32">
        <f>SUMIFS(DataRegularSeason20242025!$AA$3:$AA$1315,DataRegularSeason20242025!$B$3:$B$1315, "&lt;=" &amp; GP$1, DataRegularSeason20242025!$D$3:$D$1315, $A32)+SUMIFS(DataRegularSeason20242025!$AB$3:$AB$1315,DataRegularSeason20242025!$B$3:$B$1315, "&lt;=" &amp; GP$1, DataRegularSeason20242025!$E$3:$E$1315, $A32)</f>
        <v>18</v>
      </c>
      <c r="GQ32">
        <f>SUMIFS(DataRegularSeason20242025!$AA$3:$AA$1315,DataRegularSeason20242025!$B$3:$B$1315, "&lt;=" &amp; GQ$1, DataRegularSeason20242025!$D$3:$D$1315, $A32)+SUMIFS(DataRegularSeason20242025!$AB$3:$AB$1315,DataRegularSeason20242025!$B$3:$B$1315, "&lt;=" &amp; GQ$1, DataRegularSeason20242025!$E$3:$E$1315, $A32)</f>
        <v>18</v>
      </c>
      <c r="GR32">
        <f>SUMIFS(DataRegularSeason20242025!$AA$3:$AA$1315,DataRegularSeason20242025!$B$3:$B$1315, "&lt;=" &amp; GR$1, DataRegularSeason20242025!$D$3:$D$1315, $A32)+SUMIFS(DataRegularSeason20242025!$AB$3:$AB$1315,DataRegularSeason20242025!$B$3:$B$1315, "&lt;=" &amp; GR$1, DataRegularSeason20242025!$E$3:$E$1315, $A32)</f>
        <v>18</v>
      </c>
      <c r="GS32">
        <f>SUMIFS(DataRegularSeason20242025!$AA$3:$AA$1315,DataRegularSeason20242025!$B$3:$B$1315, "&lt;=" &amp; GS$1, DataRegularSeason20242025!$D$3:$D$1315, $A32)+SUMIFS(DataRegularSeason20242025!$AB$3:$AB$1315,DataRegularSeason20242025!$B$3:$B$1315, "&lt;=" &amp; GS$1, DataRegularSeason20242025!$E$3:$E$1315, $A32)</f>
        <v>18</v>
      </c>
      <c r="GT32">
        <f>SUMIFS(DataRegularSeason20242025!$AA$3:$AA$1315,DataRegularSeason20242025!$B$3:$B$1315, "&lt;=" &amp; GT$1, DataRegularSeason20242025!$D$3:$D$1315, $A32)+SUMIFS(DataRegularSeason20242025!$AB$3:$AB$1315,DataRegularSeason20242025!$B$3:$B$1315, "&lt;=" &amp; GT$1, DataRegularSeason20242025!$E$3:$E$1315, $A32)</f>
        <v>18</v>
      </c>
      <c r="GU32">
        <f>SUMIFS(DataRegularSeason20242025!$AA$3:$AA$1315,DataRegularSeason20242025!$B$3:$B$1315, "&lt;=" &amp; GU$1, DataRegularSeason20242025!$D$3:$D$1315, $A32)+SUMIFS(DataRegularSeason20242025!$AB$3:$AB$1315,DataRegularSeason20242025!$B$3:$B$1315, "&lt;=" &amp; GU$1, DataRegularSeason20242025!$E$3:$E$1315, $A32)</f>
        <v>18</v>
      </c>
    </row>
    <row r="33" spans="1:275" x14ac:dyDescent="0.25">
      <c r="A33" t="s">
        <v>38</v>
      </c>
      <c r="B33" t="s">
        <v>97</v>
      </c>
      <c r="C33" t="s">
        <v>100</v>
      </c>
      <c r="D33">
        <f>SUMIFS(DataRegularSeason20242025!$AA$3:$AA$1315,DataRegularSeason20242025!$B$3:$B$1315, "&lt;=" &amp; D$1, DataRegularSeason20242025!$D$3:$D$1315, $A33)+SUMIFS(DataRegularSeason20242025!$AB$3:$AB$1315,DataRegularSeason20242025!$B$3:$B$1315, "&lt;=" &amp; D$1, DataRegularSeason20242025!$E$3:$E$1315, $A33)</f>
        <v>0</v>
      </c>
      <c r="E33">
        <f>SUMIFS(DataRegularSeason20242025!$AA$3:$AA$1315,DataRegularSeason20242025!$B$3:$B$1315, "&lt;=" &amp; E$1, DataRegularSeason20242025!$D$3:$D$1315, $A33)+SUMIFS(DataRegularSeason20242025!$AB$3:$AB$1315,DataRegularSeason20242025!$B$3:$B$1315, "&lt;=" &amp; E$1, DataRegularSeason20242025!$E$3:$E$1315, $A33)</f>
        <v>0</v>
      </c>
      <c r="F33">
        <f>SUMIFS(DataRegularSeason20242025!$AA$3:$AA$1315,DataRegularSeason20242025!$B$3:$B$1315, "&lt;=" &amp; F$1, DataRegularSeason20242025!$D$3:$D$1315, $A33)+SUMIFS(DataRegularSeason20242025!$AB$3:$AB$1315,DataRegularSeason20242025!$B$3:$B$1315, "&lt;=" &amp; F$1, DataRegularSeason20242025!$E$3:$E$1315, $A33)</f>
        <v>0</v>
      </c>
      <c r="G33">
        <f>SUMIFS(DataRegularSeason20242025!$AA$3:$AA$1315,DataRegularSeason20242025!$B$3:$B$1315, "&lt;=" &amp; G$1, DataRegularSeason20242025!$D$3:$D$1315, $A33)+SUMIFS(DataRegularSeason20242025!$AB$3:$AB$1315,DataRegularSeason20242025!$B$3:$B$1315, "&lt;=" &amp; G$1, DataRegularSeason20242025!$E$3:$E$1315, $A33)</f>
        <v>0</v>
      </c>
      <c r="H33">
        <f>SUMIFS(DataRegularSeason20242025!$AA$3:$AA$1315,DataRegularSeason20242025!$B$3:$B$1315, "&lt;=" &amp; H$1, DataRegularSeason20242025!$D$3:$D$1315, $A33)+SUMIFS(DataRegularSeason20242025!$AB$3:$AB$1315,DataRegularSeason20242025!$B$3:$B$1315, "&lt;=" &amp; H$1, DataRegularSeason20242025!$E$3:$E$1315, $A33)</f>
        <v>0</v>
      </c>
      <c r="I33">
        <f>SUMIFS(DataRegularSeason20242025!$AA$3:$AA$1315,DataRegularSeason20242025!$B$3:$B$1315, "&lt;=" &amp; I$1, DataRegularSeason20242025!$D$3:$D$1315, $A33)+SUMIFS(DataRegularSeason20242025!$AB$3:$AB$1315,DataRegularSeason20242025!$B$3:$B$1315, "&lt;=" &amp; I$1, DataRegularSeason20242025!$E$3:$E$1315, $A33)</f>
        <v>0</v>
      </c>
      <c r="J33">
        <f>SUMIFS(DataRegularSeason20242025!$AA$3:$AA$1315,DataRegularSeason20242025!$B$3:$B$1315, "&lt;=" &amp; J$1, DataRegularSeason20242025!$D$3:$D$1315, $A33)+SUMIFS(DataRegularSeason20242025!$AB$3:$AB$1315,DataRegularSeason20242025!$B$3:$B$1315, "&lt;=" &amp; J$1, DataRegularSeason20242025!$E$3:$E$1315, $A33)</f>
        <v>0</v>
      </c>
      <c r="K33">
        <f>SUMIFS(DataRegularSeason20242025!$AA$3:$AA$1315,DataRegularSeason20242025!$B$3:$B$1315, "&lt;=" &amp; K$1, DataRegularSeason20242025!$D$3:$D$1315, $A33)+SUMIFS(DataRegularSeason20242025!$AB$3:$AB$1315,DataRegularSeason20242025!$B$3:$B$1315, "&lt;=" &amp; K$1, DataRegularSeason20242025!$E$3:$E$1315, $A33)</f>
        <v>1</v>
      </c>
      <c r="L33">
        <f>SUMIFS(DataRegularSeason20242025!$AA$3:$AA$1315,DataRegularSeason20242025!$B$3:$B$1315, "&lt;=" &amp; L$1, DataRegularSeason20242025!$D$3:$D$1315, $A33)+SUMIFS(DataRegularSeason20242025!$AB$3:$AB$1315,DataRegularSeason20242025!$B$3:$B$1315, "&lt;=" &amp; L$1, DataRegularSeason20242025!$E$3:$E$1315, $A33)</f>
        <v>1</v>
      </c>
      <c r="M33">
        <f>SUMIFS(DataRegularSeason20242025!$AA$3:$AA$1315,DataRegularSeason20242025!$B$3:$B$1315, "&lt;=" &amp; M$1, DataRegularSeason20242025!$D$3:$D$1315, $A33)+SUMIFS(DataRegularSeason20242025!$AB$3:$AB$1315,DataRegularSeason20242025!$B$3:$B$1315, "&lt;=" &amp; M$1, DataRegularSeason20242025!$E$3:$E$1315, $A33)</f>
        <v>1</v>
      </c>
      <c r="N33">
        <f>SUMIFS(DataRegularSeason20242025!$AA$3:$AA$1315,DataRegularSeason20242025!$B$3:$B$1315, "&lt;=" &amp; N$1, DataRegularSeason20242025!$D$3:$D$1315, $A33)+SUMIFS(DataRegularSeason20242025!$AB$3:$AB$1315,DataRegularSeason20242025!$B$3:$B$1315, "&lt;=" &amp; N$1, DataRegularSeason20242025!$E$3:$E$1315, $A33)</f>
        <v>1</v>
      </c>
      <c r="O33">
        <f>SUMIFS(DataRegularSeason20242025!$AA$3:$AA$1315,DataRegularSeason20242025!$B$3:$B$1315, "&lt;=" &amp; O$1, DataRegularSeason20242025!$D$3:$D$1315, $A33)+SUMIFS(DataRegularSeason20242025!$AB$3:$AB$1315,DataRegularSeason20242025!$B$3:$B$1315, "&lt;=" &amp; O$1, DataRegularSeason20242025!$E$3:$E$1315, $A33)</f>
        <v>1</v>
      </c>
      <c r="P33">
        <f>SUMIFS(DataRegularSeason20242025!$AA$3:$AA$1315,DataRegularSeason20242025!$B$3:$B$1315, "&lt;=" &amp; P$1, DataRegularSeason20242025!$D$3:$D$1315, $A33)+SUMIFS(DataRegularSeason20242025!$AB$3:$AB$1315,DataRegularSeason20242025!$B$3:$B$1315, "&lt;=" &amp; P$1, DataRegularSeason20242025!$E$3:$E$1315, $A33)</f>
        <v>2</v>
      </c>
      <c r="Q33">
        <f>SUMIFS(DataRegularSeason20242025!$AA$3:$AA$1315,DataRegularSeason20242025!$B$3:$B$1315, "&lt;=" &amp; Q$1, DataRegularSeason20242025!$D$3:$D$1315, $A33)+SUMIFS(DataRegularSeason20242025!$AB$3:$AB$1315,DataRegularSeason20242025!$B$3:$B$1315, "&lt;=" &amp; Q$1, DataRegularSeason20242025!$E$3:$E$1315, $A33)</f>
        <v>2</v>
      </c>
      <c r="R33">
        <f>SUMIFS(DataRegularSeason20242025!$AA$3:$AA$1315,DataRegularSeason20242025!$B$3:$B$1315, "&lt;=" &amp; R$1, DataRegularSeason20242025!$D$3:$D$1315, $A33)+SUMIFS(DataRegularSeason20242025!$AB$3:$AB$1315,DataRegularSeason20242025!$B$3:$B$1315, "&lt;=" &amp; R$1, DataRegularSeason20242025!$E$3:$E$1315, $A33)</f>
        <v>2</v>
      </c>
      <c r="S33">
        <f>SUMIFS(DataRegularSeason20242025!$AA$3:$AA$1315,DataRegularSeason20242025!$B$3:$B$1315, "&lt;=" &amp; S$1, DataRegularSeason20242025!$D$3:$D$1315, $A33)+SUMIFS(DataRegularSeason20242025!$AB$3:$AB$1315,DataRegularSeason20242025!$B$3:$B$1315, "&lt;=" &amp; S$1, DataRegularSeason20242025!$E$3:$E$1315, $A33)</f>
        <v>2</v>
      </c>
      <c r="T33">
        <f>SUMIFS(DataRegularSeason20242025!$AA$3:$AA$1315,DataRegularSeason20242025!$B$3:$B$1315, "&lt;=" &amp; T$1, DataRegularSeason20242025!$D$3:$D$1315, $A33)+SUMIFS(DataRegularSeason20242025!$AB$3:$AB$1315,DataRegularSeason20242025!$B$3:$B$1315, "&lt;=" &amp; T$1, DataRegularSeason20242025!$E$3:$E$1315, $A33)</f>
        <v>2</v>
      </c>
      <c r="U33">
        <f>SUMIFS(DataRegularSeason20242025!$AA$3:$AA$1315,DataRegularSeason20242025!$B$3:$B$1315, "&lt;=" &amp; U$1, DataRegularSeason20242025!$D$3:$D$1315, $A33)+SUMIFS(DataRegularSeason20242025!$AB$3:$AB$1315,DataRegularSeason20242025!$B$3:$B$1315, "&lt;=" &amp; U$1, DataRegularSeason20242025!$E$3:$E$1315, $A33)</f>
        <v>2</v>
      </c>
      <c r="V33">
        <f>SUMIFS(DataRegularSeason20242025!$AA$3:$AA$1315,DataRegularSeason20242025!$B$3:$B$1315, "&lt;=" &amp; V$1, DataRegularSeason20242025!$D$3:$D$1315, $A33)+SUMIFS(DataRegularSeason20242025!$AB$3:$AB$1315,DataRegularSeason20242025!$B$3:$B$1315, "&lt;=" &amp; V$1, DataRegularSeason20242025!$E$3:$E$1315, $A33)</f>
        <v>2</v>
      </c>
      <c r="W33">
        <f>SUMIFS(DataRegularSeason20242025!$AA$3:$AA$1315,DataRegularSeason20242025!$B$3:$B$1315, "&lt;=" &amp; W$1, DataRegularSeason20242025!$D$3:$D$1315, $A33)+SUMIFS(DataRegularSeason20242025!$AB$3:$AB$1315,DataRegularSeason20242025!$B$3:$B$1315, "&lt;=" &amp; W$1, DataRegularSeason20242025!$E$3:$E$1315, $A33)</f>
        <v>2</v>
      </c>
      <c r="X33">
        <f>SUMIFS(DataRegularSeason20242025!$AA$3:$AA$1315,DataRegularSeason20242025!$B$3:$B$1315, "&lt;=" &amp; X$1, DataRegularSeason20242025!$D$3:$D$1315, $A33)+SUMIFS(DataRegularSeason20242025!$AB$3:$AB$1315,DataRegularSeason20242025!$B$3:$B$1315, "&lt;=" &amp; X$1, DataRegularSeason20242025!$E$3:$E$1315, $A33)</f>
        <v>2</v>
      </c>
      <c r="Y33">
        <f>SUMIFS(DataRegularSeason20242025!$AA$3:$AA$1315,DataRegularSeason20242025!$B$3:$B$1315, "&lt;=" &amp; Y$1, DataRegularSeason20242025!$D$3:$D$1315, $A33)+SUMIFS(DataRegularSeason20242025!$AB$3:$AB$1315,DataRegularSeason20242025!$B$3:$B$1315, "&lt;=" &amp; Y$1, DataRegularSeason20242025!$E$3:$E$1315, $A33)</f>
        <v>2</v>
      </c>
      <c r="Z33">
        <f>SUMIFS(DataRegularSeason20242025!$AA$3:$AA$1315,DataRegularSeason20242025!$B$3:$B$1315, "&lt;=" &amp; Z$1, DataRegularSeason20242025!$D$3:$D$1315, $A33)+SUMIFS(DataRegularSeason20242025!$AB$3:$AB$1315,DataRegularSeason20242025!$B$3:$B$1315, "&lt;=" &amp; Z$1, DataRegularSeason20242025!$E$3:$E$1315, $A33)</f>
        <v>2</v>
      </c>
      <c r="AA33">
        <f>SUMIFS(DataRegularSeason20242025!$AA$3:$AA$1315,DataRegularSeason20242025!$B$3:$B$1315, "&lt;=" &amp; AA$1, DataRegularSeason20242025!$D$3:$D$1315, $A33)+SUMIFS(DataRegularSeason20242025!$AB$3:$AB$1315,DataRegularSeason20242025!$B$3:$B$1315, "&lt;=" &amp; AA$1, DataRegularSeason20242025!$E$3:$E$1315, $A33)</f>
        <v>2</v>
      </c>
      <c r="AB33">
        <f>SUMIFS(DataRegularSeason20242025!$AA$3:$AA$1315,DataRegularSeason20242025!$B$3:$B$1315, "&lt;=" &amp; AB$1, DataRegularSeason20242025!$D$3:$D$1315, $A33)+SUMIFS(DataRegularSeason20242025!$AB$3:$AB$1315,DataRegularSeason20242025!$B$3:$B$1315, "&lt;=" &amp; AB$1, DataRegularSeason20242025!$E$3:$E$1315, $A33)</f>
        <v>2</v>
      </c>
      <c r="AC33">
        <f>SUMIFS(DataRegularSeason20242025!$AA$3:$AA$1315,DataRegularSeason20242025!$B$3:$B$1315, "&lt;=" &amp; AC$1, DataRegularSeason20242025!$D$3:$D$1315, $A33)+SUMIFS(DataRegularSeason20242025!$AB$3:$AB$1315,DataRegularSeason20242025!$B$3:$B$1315, "&lt;=" &amp; AC$1, DataRegularSeason20242025!$E$3:$E$1315, $A33)</f>
        <v>4</v>
      </c>
      <c r="AD33">
        <f>SUMIFS(DataRegularSeason20242025!$AA$3:$AA$1315,DataRegularSeason20242025!$B$3:$B$1315, "&lt;=" &amp; AD$1, DataRegularSeason20242025!$D$3:$D$1315, $A33)+SUMIFS(DataRegularSeason20242025!$AB$3:$AB$1315,DataRegularSeason20242025!$B$3:$B$1315, "&lt;=" &amp; AD$1, DataRegularSeason20242025!$E$3:$E$1315, $A33)</f>
        <v>6</v>
      </c>
      <c r="AE33">
        <f>SUMIFS(DataRegularSeason20242025!$AA$3:$AA$1315,DataRegularSeason20242025!$B$3:$B$1315, "&lt;=" &amp; AE$1, DataRegularSeason20242025!$D$3:$D$1315, $A33)+SUMIFS(DataRegularSeason20242025!$AB$3:$AB$1315,DataRegularSeason20242025!$B$3:$B$1315, "&lt;=" &amp; AE$1, DataRegularSeason20242025!$E$3:$E$1315, $A33)</f>
        <v>6</v>
      </c>
      <c r="AF33">
        <f>SUMIFS(DataRegularSeason20242025!$AA$3:$AA$1315,DataRegularSeason20242025!$B$3:$B$1315, "&lt;=" &amp; AF$1, DataRegularSeason20242025!$D$3:$D$1315, $A33)+SUMIFS(DataRegularSeason20242025!$AB$3:$AB$1315,DataRegularSeason20242025!$B$3:$B$1315, "&lt;=" &amp; AF$1, DataRegularSeason20242025!$E$3:$E$1315, $A33)</f>
        <v>8</v>
      </c>
      <c r="AG33">
        <f>SUMIFS(DataRegularSeason20242025!$AA$3:$AA$1315,DataRegularSeason20242025!$B$3:$B$1315, "&lt;=" &amp; AG$1, DataRegularSeason20242025!$D$3:$D$1315, $A33)+SUMIFS(DataRegularSeason20242025!$AB$3:$AB$1315,DataRegularSeason20242025!$B$3:$B$1315, "&lt;=" &amp; AG$1, DataRegularSeason20242025!$E$3:$E$1315, $A33)</f>
        <v>8</v>
      </c>
      <c r="AH33">
        <f>SUMIFS(DataRegularSeason20242025!$AA$3:$AA$1315,DataRegularSeason20242025!$B$3:$B$1315, "&lt;=" &amp; AH$1, DataRegularSeason20242025!$D$3:$D$1315, $A33)+SUMIFS(DataRegularSeason20242025!$AB$3:$AB$1315,DataRegularSeason20242025!$B$3:$B$1315, "&lt;=" &amp; AH$1, DataRegularSeason20242025!$E$3:$E$1315, $A33)</f>
        <v>8</v>
      </c>
      <c r="AI33">
        <f>SUMIFS(DataRegularSeason20242025!$AA$3:$AA$1315,DataRegularSeason20242025!$B$3:$B$1315, "&lt;=" &amp; AI$1, DataRegularSeason20242025!$D$3:$D$1315, $A33)+SUMIFS(DataRegularSeason20242025!$AB$3:$AB$1315,DataRegularSeason20242025!$B$3:$B$1315, "&lt;=" &amp; AI$1, DataRegularSeason20242025!$E$3:$E$1315, $A33)</f>
        <v>8</v>
      </c>
      <c r="AJ33">
        <f>SUMIFS(DataRegularSeason20242025!$AA$3:$AA$1315,DataRegularSeason20242025!$B$3:$B$1315, "&lt;=" &amp; AJ$1, DataRegularSeason20242025!$D$3:$D$1315, $A33)+SUMIFS(DataRegularSeason20242025!$AB$3:$AB$1315,DataRegularSeason20242025!$B$3:$B$1315, "&lt;=" &amp; AJ$1, DataRegularSeason20242025!$E$3:$E$1315, $A33)</f>
        <v>8</v>
      </c>
      <c r="AK33">
        <f>SUMIFS(DataRegularSeason20242025!$AA$3:$AA$1315,DataRegularSeason20242025!$B$3:$B$1315, "&lt;=" &amp; AK$1, DataRegularSeason20242025!$D$3:$D$1315, $A33)+SUMIFS(DataRegularSeason20242025!$AB$3:$AB$1315,DataRegularSeason20242025!$B$3:$B$1315, "&lt;=" &amp; AK$1, DataRegularSeason20242025!$E$3:$E$1315, $A33)</f>
        <v>10</v>
      </c>
      <c r="AL33">
        <f>SUMIFS(DataRegularSeason20242025!$AA$3:$AA$1315,DataRegularSeason20242025!$B$3:$B$1315, "&lt;=" &amp; AL$1, DataRegularSeason20242025!$D$3:$D$1315, $A33)+SUMIFS(DataRegularSeason20242025!$AB$3:$AB$1315,DataRegularSeason20242025!$B$3:$B$1315, "&lt;=" &amp; AL$1, DataRegularSeason20242025!$E$3:$E$1315, $A33)</f>
        <v>10</v>
      </c>
      <c r="AM33">
        <f>SUMIFS(DataRegularSeason20242025!$AA$3:$AA$1315,DataRegularSeason20242025!$B$3:$B$1315, "&lt;=" &amp; AM$1, DataRegularSeason20242025!$D$3:$D$1315, $A33)+SUMIFS(DataRegularSeason20242025!$AB$3:$AB$1315,DataRegularSeason20242025!$B$3:$B$1315, "&lt;=" &amp; AM$1, DataRegularSeason20242025!$E$3:$E$1315, $A33)</f>
        <v>10</v>
      </c>
      <c r="AN33">
        <f>SUMIFS(DataRegularSeason20242025!$AA$3:$AA$1315,DataRegularSeason20242025!$B$3:$B$1315, "&lt;=" &amp; AN$1, DataRegularSeason20242025!$D$3:$D$1315, $A33)+SUMIFS(DataRegularSeason20242025!$AB$3:$AB$1315,DataRegularSeason20242025!$B$3:$B$1315, "&lt;=" &amp; AN$1, DataRegularSeason20242025!$E$3:$E$1315, $A33)</f>
        <v>10</v>
      </c>
      <c r="AO33">
        <f>SUMIFS(DataRegularSeason20242025!$AA$3:$AA$1315,DataRegularSeason20242025!$B$3:$B$1315, "&lt;=" &amp; AO$1, DataRegularSeason20242025!$D$3:$D$1315, $A33)+SUMIFS(DataRegularSeason20242025!$AB$3:$AB$1315,DataRegularSeason20242025!$B$3:$B$1315, "&lt;=" &amp; AO$1, DataRegularSeason20242025!$E$3:$E$1315, $A33)</f>
        <v>10</v>
      </c>
      <c r="AP33">
        <f>SUMIFS(DataRegularSeason20242025!$AA$3:$AA$1315,DataRegularSeason20242025!$B$3:$B$1315, "&lt;=" &amp; AP$1, DataRegularSeason20242025!$D$3:$D$1315, $A33)+SUMIFS(DataRegularSeason20242025!$AB$3:$AB$1315,DataRegularSeason20242025!$B$3:$B$1315, "&lt;=" &amp; AP$1, DataRegularSeason20242025!$E$3:$E$1315, $A33)</f>
        <v>12</v>
      </c>
      <c r="AQ33">
        <f>SUMIFS(DataRegularSeason20242025!$AA$3:$AA$1315,DataRegularSeason20242025!$B$3:$B$1315, "&lt;=" &amp; AQ$1, DataRegularSeason20242025!$D$3:$D$1315, $A33)+SUMIFS(DataRegularSeason20242025!$AB$3:$AB$1315,DataRegularSeason20242025!$B$3:$B$1315, "&lt;=" &amp; AQ$1, DataRegularSeason20242025!$E$3:$E$1315, $A33)</f>
        <v>13</v>
      </c>
      <c r="AR33">
        <f>SUMIFS(DataRegularSeason20242025!$AA$3:$AA$1315,DataRegularSeason20242025!$B$3:$B$1315, "&lt;=" &amp; AR$1, DataRegularSeason20242025!$D$3:$D$1315, $A33)+SUMIFS(DataRegularSeason20242025!$AB$3:$AB$1315,DataRegularSeason20242025!$B$3:$B$1315, "&lt;=" &amp; AR$1, DataRegularSeason20242025!$E$3:$E$1315, $A33)</f>
        <v>13</v>
      </c>
      <c r="AS33">
        <f>SUMIFS(DataRegularSeason20242025!$AA$3:$AA$1315,DataRegularSeason20242025!$B$3:$B$1315, "&lt;=" &amp; AS$1, DataRegularSeason20242025!$D$3:$D$1315, $A33)+SUMIFS(DataRegularSeason20242025!$AB$3:$AB$1315,DataRegularSeason20242025!$B$3:$B$1315, "&lt;=" &amp; AS$1, DataRegularSeason20242025!$E$3:$E$1315, $A33)</f>
        <v>13</v>
      </c>
      <c r="AT33">
        <f>SUMIFS(DataRegularSeason20242025!$AA$3:$AA$1315,DataRegularSeason20242025!$B$3:$B$1315, "&lt;=" &amp; AT$1, DataRegularSeason20242025!$D$3:$D$1315, $A33)+SUMIFS(DataRegularSeason20242025!$AB$3:$AB$1315,DataRegularSeason20242025!$B$3:$B$1315, "&lt;=" &amp; AT$1, DataRegularSeason20242025!$E$3:$E$1315, $A33)</f>
        <v>13</v>
      </c>
      <c r="AU33">
        <f>SUMIFS(DataRegularSeason20242025!$AA$3:$AA$1315,DataRegularSeason20242025!$B$3:$B$1315, "&lt;=" &amp; AU$1, DataRegularSeason20242025!$D$3:$D$1315, $A33)+SUMIFS(DataRegularSeason20242025!$AB$3:$AB$1315,DataRegularSeason20242025!$B$3:$B$1315, "&lt;=" &amp; AU$1, DataRegularSeason20242025!$E$3:$E$1315, $A33)</f>
        <v>13</v>
      </c>
      <c r="AV33">
        <f>SUMIFS(DataRegularSeason20242025!$AA$3:$AA$1315,DataRegularSeason20242025!$B$3:$B$1315, "&lt;=" &amp; AV$1, DataRegularSeason20242025!$D$3:$D$1315, $A33)+SUMIFS(DataRegularSeason20242025!$AB$3:$AB$1315,DataRegularSeason20242025!$B$3:$B$1315, "&lt;=" &amp; AV$1, DataRegularSeason20242025!$E$3:$E$1315, $A33)</f>
        <v>14</v>
      </c>
      <c r="AW33">
        <f>SUMIFS(DataRegularSeason20242025!$AA$3:$AA$1315,DataRegularSeason20242025!$B$3:$B$1315, "&lt;=" &amp; AW$1, DataRegularSeason20242025!$D$3:$D$1315, $A33)+SUMIFS(DataRegularSeason20242025!$AB$3:$AB$1315,DataRegularSeason20242025!$B$3:$B$1315, "&lt;=" &amp; AW$1, DataRegularSeason20242025!$E$3:$E$1315, $A33)</f>
        <v>14</v>
      </c>
      <c r="AX33">
        <f>SUMIFS(DataRegularSeason20242025!$AA$3:$AA$1315,DataRegularSeason20242025!$B$3:$B$1315, "&lt;=" &amp; AX$1, DataRegularSeason20242025!$D$3:$D$1315, $A33)+SUMIFS(DataRegularSeason20242025!$AB$3:$AB$1315,DataRegularSeason20242025!$B$3:$B$1315, "&lt;=" &amp; AX$1, DataRegularSeason20242025!$E$3:$E$1315, $A33)</f>
        <v>16</v>
      </c>
      <c r="AY33">
        <f>SUMIFS(DataRegularSeason20242025!$AA$3:$AA$1315,DataRegularSeason20242025!$B$3:$B$1315, "&lt;=" &amp; AY$1, DataRegularSeason20242025!$D$3:$D$1315, $A33)+SUMIFS(DataRegularSeason20242025!$AB$3:$AB$1315,DataRegularSeason20242025!$B$3:$B$1315, "&lt;=" &amp; AY$1, DataRegularSeason20242025!$E$3:$E$1315, $A33)</f>
        <v>16</v>
      </c>
      <c r="AZ33">
        <f>SUMIFS(DataRegularSeason20242025!$AA$3:$AA$1315,DataRegularSeason20242025!$B$3:$B$1315, "&lt;=" &amp; AZ$1, DataRegularSeason20242025!$D$3:$D$1315, $A33)+SUMIFS(DataRegularSeason20242025!$AB$3:$AB$1315,DataRegularSeason20242025!$B$3:$B$1315, "&lt;=" &amp; AZ$1, DataRegularSeason20242025!$E$3:$E$1315, $A33)</f>
        <v>16</v>
      </c>
      <c r="BA33">
        <f>SUMIFS(DataRegularSeason20242025!$AA$3:$AA$1315,DataRegularSeason20242025!$B$3:$B$1315, "&lt;=" &amp; BA$1, DataRegularSeason20242025!$D$3:$D$1315, $A33)+SUMIFS(DataRegularSeason20242025!$AB$3:$AB$1315,DataRegularSeason20242025!$B$3:$B$1315, "&lt;=" &amp; BA$1, DataRegularSeason20242025!$E$3:$E$1315, $A33)</f>
        <v>16</v>
      </c>
      <c r="BB33">
        <f>SUMIFS(DataRegularSeason20242025!$AA$3:$AA$1315,DataRegularSeason20242025!$B$3:$B$1315, "&lt;=" &amp; BB$1, DataRegularSeason20242025!$D$3:$D$1315, $A33)+SUMIFS(DataRegularSeason20242025!$AB$3:$AB$1315,DataRegularSeason20242025!$B$3:$B$1315, "&lt;=" &amp; BB$1, DataRegularSeason20242025!$E$3:$E$1315, $A33)</f>
        <v>16</v>
      </c>
      <c r="BC33">
        <f>SUMIFS(DataRegularSeason20242025!$AA$3:$AA$1315,DataRegularSeason20242025!$B$3:$B$1315, "&lt;=" &amp; BC$1, DataRegularSeason20242025!$D$3:$D$1315, $A33)+SUMIFS(DataRegularSeason20242025!$AB$3:$AB$1315,DataRegularSeason20242025!$B$3:$B$1315, "&lt;=" &amp; BC$1, DataRegularSeason20242025!$E$3:$E$1315, $A33)</f>
        <v>16</v>
      </c>
      <c r="BD33">
        <f>SUMIFS(DataRegularSeason20242025!$AA$3:$AA$1315,DataRegularSeason20242025!$B$3:$B$1315, "&lt;=" &amp; BD$1, DataRegularSeason20242025!$D$3:$D$1315, $A33)+SUMIFS(DataRegularSeason20242025!$AB$3:$AB$1315,DataRegularSeason20242025!$B$3:$B$1315, "&lt;=" &amp; BD$1, DataRegularSeason20242025!$E$3:$E$1315, $A33)</f>
        <v>16</v>
      </c>
      <c r="BE33">
        <f>SUMIFS(DataRegularSeason20242025!$AA$3:$AA$1315,DataRegularSeason20242025!$B$3:$B$1315, "&lt;=" &amp; BE$1, DataRegularSeason20242025!$D$3:$D$1315, $A33)+SUMIFS(DataRegularSeason20242025!$AB$3:$AB$1315,DataRegularSeason20242025!$B$3:$B$1315, "&lt;=" &amp; BE$1, DataRegularSeason20242025!$E$3:$E$1315, $A33)</f>
        <v>16</v>
      </c>
      <c r="BF33">
        <f>SUMIFS(DataRegularSeason20242025!$AA$3:$AA$1315,DataRegularSeason20242025!$B$3:$B$1315, "&lt;=" &amp; BF$1, DataRegularSeason20242025!$D$3:$D$1315, $A33)+SUMIFS(DataRegularSeason20242025!$AB$3:$AB$1315,DataRegularSeason20242025!$B$3:$B$1315, "&lt;=" &amp; BF$1, DataRegularSeason20242025!$E$3:$E$1315, $A33)</f>
        <v>16</v>
      </c>
      <c r="BG33">
        <f>SUMIFS(DataRegularSeason20242025!$AA$3:$AA$1315,DataRegularSeason20242025!$B$3:$B$1315, "&lt;=" &amp; BG$1, DataRegularSeason20242025!$D$3:$D$1315, $A33)+SUMIFS(DataRegularSeason20242025!$AB$3:$AB$1315,DataRegularSeason20242025!$B$3:$B$1315, "&lt;=" &amp; BG$1, DataRegularSeason20242025!$E$3:$E$1315, $A33)</f>
        <v>16</v>
      </c>
      <c r="BH33">
        <f>SUMIFS(DataRegularSeason20242025!$AA$3:$AA$1315,DataRegularSeason20242025!$B$3:$B$1315, "&lt;=" &amp; BH$1, DataRegularSeason20242025!$D$3:$D$1315, $A33)+SUMIFS(DataRegularSeason20242025!$AB$3:$AB$1315,DataRegularSeason20242025!$B$3:$B$1315, "&lt;=" &amp; BH$1, DataRegularSeason20242025!$E$3:$E$1315, $A33)</f>
        <v>16</v>
      </c>
      <c r="BI33">
        <f>SUMIFS(DataRegularSeason20242025!$AA$3:$AA$1315,DataRegularSeason20242025!$B$3:$B$1315, "&lt;=" &amp; BI$1, DataRegularSeason20242025!$D$3:$D$1315, $A33)+SUMIFS(DataRegularSeason20242025!$AB$3:$AB$1315,DataRegularSeason20242025!$B$3:$B$1315, "&lt;=" &amp; BI$1, DataRegularSeason20242025!$E$3:$E$1315, $A33)</f>
        <v>16</v>
      </c>
      <c r="BJ33">
        <f>SUMIFS(DataRegularSeason20242025!$AA$3:$AA$1315,DataRegularSeason20242025!$B$3:$B$1315, "&lt;=" &amp; BJ$1, DataRegularSeason20242025!$D$3:$D$1315, $A33)+SUMIFS(DataRegularSeason20242025!$AB$3:$AB$1315,DataRegularSeason20242025!$B$3:$B$1315, "&lt;=" &amp; BJ$1, DataRegularSeason20242025!$E$3:$E$1315, $A33)</f>
        <v>16</v>
      </c>
      <c r="BK33">
        <f>SUMIFS(DataRegularSeason20242025!$AA$3:$AA$1315,DataRegularSeason20242025!$B$3:$B$1315, "&lt;=" &amp; BK$1, DataRegularSeason20242025!$D$3:$D$1315, $A33)+SUMIFS(DataRegularSeason20242025!$AB$3:$AB$1315,DataRegularSeason20242025!$B$3:$B$1315, "&lt;=" &amp; BK$1, DataRegularSeason20242025!$E$3:$E$1315, $A33)</f>
        <v>16</v>
      </c>
      <c r="BL33">
        <f>SUMIFS(DataRegularSeason20242025!$AA$3:$AA$1315,DataRegularSeason20242025!$B$3:$B$1315, "&lt;=" &amp; BL$1, DataRegularSeason20242025!$D$3:$D$1315, $A33)+SUMIFS(DataRegularSeason20242025!$AB$3:$AB$1315,DataRegularSeason20242025!$B$3:$B$1315, "&lt;=" &amp; BL$1, DataRegularSeason20242025!$E$3:$E$1315, $A33)</f>
        <v>16</v>
      </c>
      <c r="BM33">
        <f>SUMIFS(DataRegularSeason20242025!$AA$3:$AA$1315,DataRegularSeason20242025!$B$3:$B$1315, "&lt;=" &amp; BM$1, DataRegularSeason20242025!$D$3:$D$1315, $A33)+SUMIFS(DataRegularSeason20242025!$AB$3:$AB$1315,DataRegularSeason20242025!$B$3:$B$1315, "&lt;=" &amp; BM$1, DataRegularSeason20242025!$E$3:$E$1315, $A33)</f>
        <v>16</v>
      </c>
      <c r="BN33">
        <f>SUMIFS(DataRegularSeason20242025!$AA$3:$AA$1315,DataRegularSeason20242025!$B$3:$B$1315, "&lt;=" &amp; BN$1, DataRegularSeason20242025!$D$3:$D$1315, $A33)+SUMIFS(DataRegularSeason20242025!$AB$3:$AB$1315,DataRegularSeason20242025!$B$3:$B$1315, "&lt;=" &amp; BN$1, DataRegularSeason20242025!$E$3:$E$1315, $A33)</f>
        <v>16</v>
      </c>
      <c r="BO33">
        <f>SUMIFS(DataRegularSeason20242025!$AA$3:$AA$1315,DataRegularSeason20242025!$B$3:$B$1315, "&lt;=" &amp; BO$1, DataRegularSeason20242025!$D$3:$D$1315, $A33)+SUMIFS(DataRegularSeason20242025!$AB$3:$AB$1315,DataRegularSeason20242025!$B$3:$B$1315, "&lt;=" &amp; BO$1, DataRegularSeason20242025!$E$3:$E$1315, $A33)</f>
        <v>16</v>
      </c>
      <c r="BP33">
        <f>SUMIFS(DataRegularSeason20242025!$AA$3:$AA$1315,DataRegularSeason20242025!$B$3:$B$1315, "&lt;=" &amp; BP$1, DataRegularSeason20242025!$D$3:$D$1315, $A33)+SUMIFS(DataRegularSeason20242025!$AB$3:$AB$1315,DataRegularSeason20242025!$B$3:$B$1315, "&lt;=" &amp; BP$1, DataRegularSeason20242025!$E$3:$E$1315, $A33)</f>
        <v>16</v>
      </c>
      <c r="BQ33">
        <f>SUMIFS(DataRegularSeason20242025!$AA$3:$AA$1315,DataRegularSeason20242025!$B$3:$B$1315, "&lt;=" &amp; BQ$1, DataRegularSeason20242025!$D$3:$D$1315, $A33)+SUMIFS(DataRegularSeason20242025!$AB$3:$AB$1315,DataRegularSeason20242025!$B$3:$B$1315, "&lt;=" &amp; BQ$1, DataRegularSeason20242025!$E$3:$E$1315, $A33)</f>
        <v>16</v>
      </c>
      <c r="BR33">
        <f>SUMIFS(DataRegularSeason20242025!$AA$3:$AA$1315,DataRegularSeason20242025!$B$3:$B$1315, "&lt;=" &amp; BR$1, DataRegularSeason20242025!$D$3:$D$1315, $A33)+SUMIFS(DataRegularSeason20242025!$AB$3:$AB$1315,DataRegularSeason20242025!$B$3:$B$1315, "&lt;=" &amp; BR$1, DataRegularSeason20242025!$E$3:$E$1315, $A33)</f>
        <v>16</v>
      </c>
      <c r="BS33">
        <f>SUMIFS(DataRegularSeason20242025!$AA$3:$AA$1315,DataRegularSeason20242025!$B$3:$B$1315, "&lt;=" &amp; BS$1, DataRegularSeason20242025!$D$3:$D$1315, $A33)+SUMIFS(DataRegularSeason20242025!$AB$3:$AB$1315,DataRegularSeason20242025!$B$3:$B$1315, "&lt;=" &amp; BS$1, DataRegularSeason20242025!$E$3:$E$1315, $A33)</f>
        <v>16</v>
      </c>
      <c r="BT33">
        <f>SUMIFS(DataRegularSeason20242025!$AA$3:$AA$1315,DataRegularSeason20242025!$B$3:$B$1315, "&lt;=" &amp; BT$1, DataRegularSeason20242025!$D$3:$D$1315, $A33)+SUMIFS(DataRegularSeason20242025!$AB$3:$AB$1315,DataRegularSeason20242025!$B$3:$B$1315, "&lt;=" &amp; BT$1, DataRegularSeason20242025!$E$3:$E$1315, $A33)</f>
        <v>16</v>
      </c>
      <c r="BU33">
        <f>SUMIFS(DataRegularSeason20242025!$AA$3:$AA$1315,DataRegularSeason20242025!$B$3:$B$1315, "&lt;=" &amp; BU$1, DataRegularSeason20242025!$D$3:$D$1315, $A33)+SUMIFS(DataRegularSeason20242025!$AB$3:$AB$1315,DataRegularSeason20242025!$B$3:$B$1315, "&lt;=" &amp; BU$1, DataRegularSeason20242025!$E$3:$E$1315, $A33)</f>
        <v>16</v>
      </c>
      <c r="BV33">
        <f>SUMIFS(DataRegularSeason20242025!$AA$3:$AA$1315,DataRegularSeason20242025!$B$3:$B$1315, "&lt;=" &amp; BV$1, DataRegularSeason20242025!$D$3:$D$1315, $A33)+SUMIFS(DataRegularSeason20242025!$AB$3:$AB$1315,DataRegularSeason20242025!$B$3:$B$1315, "&lt;=" &amp; BV$1, DataRegularSeason20242025!$E$3:$E$1315, $A33)</f>
        <v>16</v>
      </c>
      <c r="BW33">
        <f>SUMIFS(DataRegularSeason20242025!$AA$3:$AA$1315,DataRegularSeason20242025!$B$3:$B$1315, "&lt;=" &amp; BW$1, DataRegularSeason20242025!$D$3:$D$1315, $A33)+SUMIFS(DataRegularSeason20242025!$AB$3:$AB$1315,DataRegularSeason20242025!$B$3:$B$1315, "&lt;=" &amp; BW$1, DataRegularSeason20242025!$E$3:$E$1315, $A33)</f>
        <v>16</v>
      </c>
      <c r="BX33">
        <f>SUMIFS(DataRegularSeason20242025!$AA$3:$AA$1315,DataRegularSeason20242025!$B$3:$B$1315, "&lt;=" &amp; BX$1, DataRegularSeason20242025!$D$3:$D$1315, $A33)+SUMIFS(DataRegularSeason20242025!$AB$3:$AB$1315,DataRegularSeason20242025!$B$3:$B$1315, "&lt;=" &amp; BX$1, DataRegularSeason20242025!$E$3:$E$1315, $A33)</f>
        <v>16</v>
      </c>
      <c r="BY33">
        <f>SUMIFS(DataRegularSeason20242025!$AA$3:$AA$1315,DataRegularSeason20242025!$B$3:$B$1315, "&lt;=" &amp; BY$1, DataRegularSeason20242025!$D$3:$D$1315, $A33)+SUMIFS(DataRegularSeason20242025!$AB$3:$AB$1315,DataRegularSeason20242025!$B$3:$B$1315, "&lt;=" &amp; BY$1, DataRegularSeason20242025!$E$3:$E$1315, $A33)</f>
        <v>16</v>
      </c>
      <c r="BZ33">
        <f>SUMIFS(DataRegularSeason20242025!$AA$3:$AA$1315,DataRegularSeason20242025!$B$3:$B$1315, "&lt;=" &amp; BZ$1, DataRegularSeason20242025!$D$3:$D$1315, $A33)+SUMIFS(DataRegularSeason20242025!$AB$3:$AB$1315,DataRegularSeason20242025!$B$3:$B$1315, "&lt;=" &amp; BZ$1, DataRegularSeason20242025!$E$3:$E$1315, $A33)</f>
        <v>16</v>
      </c>
      <c r="CA33">
        <f>SUMIFS(DataRegularSeason20242025!$AA$3:$AA$1315,DataRegularSeason20242025!$B$3:$B$1315, "&lt;=" &amp; CA$1, DataRegularSeason20242025!$D$3:$D$1315, $A33)+SUMIFS(DataRegularSeason20242025!$AB$3:$AB$1315,DataRegularSeason20242025!$B$3:$B$1315, "&lt;=" &amp; CA$1, DataRegularSeason20242025!$E$3:$E$1315, $A33)</f>
        <v>16</v>
      </c>
      <c r="CB33">
        <f>SUMIFS(DataRegularSeason20242025!$AA$3:$AA$1315,DataRegularSeason20242025!$B$3:$B$1315, "&lt;=" &amp; CB$1, DataRegularSeason20242025!$D$3:$D$1315, $A33)+SUMIFS(DataRegularSeason20242025!$AB$3:$AB$1315,DataRegularSeason20242025!$B$3:$B$1315, "&lt;=" &amp; CB$1, DataRegularSeason20242025!$E$3:$E$1315, $A33)</f>
        <v>16</v>
      </c>
      <c r="CC33">
        <f>SUMIFS(DataRegularSeason20242025!$AA$3:$AA$1315,DataRegularSeason20242025!$B$3:$B$1315, "&lt;=" &amp; CC$1, DataRegularSeason20242025!$D$3:$D$1315, $A33)+SUMIFS(DataRegularSeason20242025!$AB$3:$AB$1315,DataRegularSeason20242025!$B$3:$B$1315, "&lt;=" &amp; CC$1, DataRegularSeason20242025!$E$3:$E$1315, $A33)</f>
        <v>16</v>
      </c>
      <c r="CD33">
        <f>SUMIFS(DataRegularSeason20242025!$AA$3:$AA$1315,DataRegularSeason20242025!$B$3:$B$1315, "&lt;=" &amp; CD$1, DataRegularSeason20242025!$D$3:$D$1315, $A33)+SUMIFS(DataRegularSeason20242025!$AB$3:$AB$1315,DataRegularSeason20242025!$B$3:$B$1315, "&lt;=" &amp; CD$1, DataRegularSeason20242025!$E$3:$E$1315, $A33)</f>
        <v>16</v>
      </c>
      <c r="CE33">
        <f>SUMIFS(DataRegularSeason20242025!$AA$3:$AA$1315,DataRegularSeason20242025!$B$3:$B$1315, "&lt;=" &amp; CE$1, DataRegularSeason20242025!$D$3:$D$1315, $A33)+SUMIFS(DataRegularSeason20242025!$AB$3:$AB$1315,DataRegularSeason20242025!$B$3:$B$1315, "&lt;=" &amp; CE$1, DataRegularSeason20242025!$E$3:$E$1315, $A33)</f>
        <v>16</v>
      </c>
      <c r="CF33">
        <f>SUMIFS(DataRegularSeason20242025!$AA$3:$AA$1315,DataRegularSeason20242025!$B$3:$B$1315, "&lt;=" &amp; CF$1, DataRegularSeason20242025!$D$3:$D$1315, $A33)+SUMIFS(DataRegularSeason20242025!$AB$3:$AB$1315,DataRegularSeason20242025!$B$3:$B$1315, "&lt;=" &amp; CF$1, DataRegularSeason20242025!$E$3:$E$1315, $A33)</f>
        <v>16</v>
      </c>
      <c r="CG33">
        <f>SUMIFS(DataRegularSeason20242025!$AA$3:$AA$1315,DataRegularSeason20242025!$B$3:$B$1315, "&lt;=" &amp; CG$1, DataRegularSeason20242025!$D$3:$D$1315, $A33)+SUMIFS(DataRegularSeason20242025!$AB$3:$AB$1315,DataRegularSeason20242025!$B$3:$B$1315, "&lt;=" &amp; CG$1, DataRegularSeason20242025!$E$3:$E$1315, $A33)</f>
        <v>16</v>
      </c>
      <c r="CH33">
        <f>SUMIFS(DataRegularSeason20242025!$AA$3:$AA$1315,DataRegularSeason20242025!$B$3:$B$1315, "&lt;=" &amp; CH$1, DataRegularSeason20242025!$D$3:$D$1315, $A33)+SUMIFS(DataRegularSeason20242025!$AB$3:$AB$1315,DataRegularSeason20242025!$B$3:$B$1315, "&lt;=" &amp; CH$1, DataRegularSeason20242025!$E$3:$E$1315, $A33)</f>
        <v>16</v>
      </c>
      <c r="CI33">
        <f>SUMIFS(DataRegularSeason20242025!$AA$3:$AA$1315,DataRegularSeason20242025!$B$3:$B$1315, "&lt;=" &amp; CI$1, DataRegularSeason20242025!$D$3:$D$1315, $A33)+SUMIFS(DataRegularSeason20242025!$AB$3:$AB$1315,DataRegularSeason20242025!$B$3:$B$1315, "&lt;=" &amp; CI$1, DataRegularSeason20242025!$E$3:$E$1315, $A33)</f>
        <v>16</v>
      </c>
      <c r="CJ33">
        <f>SUMIFS(DataRegularSeason20242025!$AA$3:$AA$1315,DataRegularSeason20242025!$B$3:$B$1315, "&lt;=" &amp; CJ$1, DataRegularSeason20242025!$D$3:$D$1315, $A33)+SUMIFS(DataRegularSeason20242025!$AB$3:$AB$1315,DataRegularSeason20242025!$B$3:$B$1315, "&lt;=" &amp; CJ$1, DataRegularSeason20242025!$E$3:$E$1315, $A33)</f>
        <v>16</v>
      </c>
      <c r="CK33">
        <f>SUMIFS(DataRegularSeason20242025!$AA$3:$AA$1315,DataRegularSeason20242025!$B$3:$B$1315, "&lt;=" &amp; CK$1, DataRegularSeason20242025!$D$3:$D$1315, $A33)+SUMIFS(DataRegularSeason20242025!$AB$3:$AB$1315,DataRegularSeason20242025!$B$3:$B$1315, "&lt;=" &amp; CK$1, DataRegularSeason20242025!$E$3:$E$1315, $A33)</f>
        <v>16</v>
      </c>
      <c r="CL33">
        <f>SUMIFS(DataRegularSeason20242025!$AA$3:$AA$1315,DataRegularSeason20242025!$B$3:$B$1315, "&lt;=" &amp; CL$1, DataRegularSeason20242025!$D$3:$D$1315, $A33)+SUMIFS(DataRegularSeason20242025!$AB$3:$AB$1315,DataRegularSeason20242025!$B$3:$B$1315, "&lt;=" &amp; CL$1, DataRegularSeason20242025!$E$3:$E$1315, $A33)</f>
        <v>16</v>
      </c>
      <c r="CM33">
        <f>SUMIFS(DataRegularSeason20242025!$AA$3:$AA$1315,DataRegularSeason20242025!$B$3:$B$1315, "&lt;=" &amp; CM$1, DataRegularSeason20242025!$D$3:$D$1315, $A33)+SUMIFS(DataRegularSeason20242025!$AB$3:$AB$1315,DataRegularSeason20242025!$B$3:$B$1315, "&lt;=" &amp; CM$1, DataRegularSeason20242025!$E$3:$E$1315, $A33)</f>
        <v>16</v>
      </c>
      <c r="CN33">
        <f>SUMIFS(DataRegularSeason20242025!$AA$3:$AA$1315,DataRegularSeason20242025!$B$3:$B$1315, "&lt;=" &amp; CN$1, DataRegularSeason20242025!$D$3:$D$1315, $A33)+SUMIFS(DataRegularSeason20242025!$AB$3:$AB$1315,DataRegularSeason20242025!$B$3:$B$1315, "&lt;=" &amp; CN$1, DataRegularSeason20242025!$E$3:$E$1315, $A33)</f>
        <v>16</v>
      </c>
      <c r="CO33">
        <f>SUMIFS(DataRegularSeason20242025!$AA$3:$AA$1315,DataRegularSeason20242025!$B$3:$B$1315, "&lt;=" &amp; CO$1, DataRegularSeason20242025!$D$3:$D$1315, $A33)+SUMIFS(DataRegularSeason20242025!$AB$3:$AB$1315,DataRegularSeason20242025!$B$3:$B$1315, "&lt;=" &amp; CO$1, DataRegularSeason20242025!$E$3:$E$1315, $A33)</f>
        <v>16</v>
      </c>
      <c r="CP33">
        <f>SUMIFS(DataRegularSeason20242025!$AA$3:$AA$1315,DataRegularSeason20242025!$B$3:$B$1315, "&lt;=" &amp; CP$1, DataRegularSeason20242025!$D$3:$D$1315, $A33)+SUMIFS(DataRegularSeason20242025!$AB$3:$AB$1315,DataRegularSeason20242025!$B$3:$B$1315, "&lt;=" &amp; CP$1, DataRegularSeason20242025!$E$3:$E$1315, $A33)</f>
        <v>16</v>
      </c>
      <c r="CQ33">
        <f>SUMIFS(DataRegularSeason20242025!$AA$3:$AA$1315,DataRegularSeason20242025!$B$3:$B$1315, "&lt;=" &amp; CQ$1, DataRegularSeason20242025!$D$3:$D$1315, $A33)+SUMIFS(DataRegularSeason20242025!$AB$3:$AB$1315,DataRegularSeason20242025!$B$3:$B$1315, "&lt;=" &amp; CQ$1, DataRegularSeason20242025!$E$3:$E$1315, $A33)</f>
        <v>16</v>
      </c>
      <c r="CR33">
        <f>SUMIFS(DataRegularSeason20242025!$AA$3:$AA$1315,DataRegularSeason20242025!$B$3:$B$1315, "&lt;=" &amp; CR$1, DataRegularSeason20242025!$D$3:$D$1315, $A33)+SUMIFS(DataRegularSeason20242025!$AB$3:$AB$1315,DataRegularSeason20242025!$B$3:$B$1315, "&lt;=" &amp; CR$1, DataRegularSeason20242025!$E$3:$E$1315, $A33)</f>
        <v>16</v>
      </c>
      <c r="CS33">
        <f>SUMIFS(DataRegularSeason20242025!$AA$3:$AA$1315,DataRegularSeason20242025!$B$3:$B$1315, "&lt;=" &amp; CS$1, DataRegularSeason20242025!$D$3:$D$1315, $A33)+SUMIFS(DataRegularSeason20242025!$AB$3:$AB$1315,DataRegularSeason20242025!$B$3:$B$1315, "&lt;=" &amp; CS$1, DataRegularSeason20242025!$E$3:$E$1315, $A33)</f>
        <v>16</v>
      </c>
      <c r="CT33">
        <f>SUMIFS(DataRegularSeason20242025!$AA$3:$AA$1315,DataRegularSeason20242025!$B$3:$B$1315, "&lt;=" &amp; CT$1, DataRegularSeason20242025!$D$3:$D$1315, $A33)+SUMIFS(DataRegularSeason20242025!$AB$3:$AB$1315,DataRegularSeason20242025!$B$3:$B$1315, "&lt;=" &amp; CT$1, DataRegularSeason20242025!$E$3:$E$1315, $A33)</f>
        <v>16</v>
      </c>
      <c r="CU33">
        <f>SUMIFS(DataRegularSeason20242025!$AA$3:$AA$1315,DataRegularSeason20242025!$B$3:$B$1315, "&lt;=" &amp; CU$1, DataRegularSeason20242025!$D$3:$D$1315, $A33)+SUMIFS(DataRegularSeason20242025!$AB$3:$AB$1315,DataRegularSeason20242025!$B$3:$B$1315, "&lt;=" &amp; CU$1, DataRegularSeason20242025!$E$3:$E$1315, $A33)</f>
        <v>16</v>
      </c>
      <c r="CV33">
        <f>SUMIFS(DataRegularSeason20242025!$AA$3:$AA$1315,DataRegularSeason20242025!$B$3:$B$1315, "&lt;=" &amp; CV$1, DataRegularSeason20242025!$D$3:$D$1315, $A33)+SUMIFS(DataRegularSeason20242025!$AB$3:$AB$1315,DataRegularSeason20242025!$B$3:$B$1315, "&lt;=" &amp; CV$1, DataRegularSeason20242025!$E$3:$E$1315, $A33)</f>
        <v>16</v>
      </c>
      <c r="CW33">
        <f>SUMIFS(DataRegularSeason20242025!$AA$3:$AA$1315,DataRegularSeason20242025!$B$3:$B$1315, "&lt;=" &amp; CW$1, DataRegularSeason20242025!$D$3:$D$1315, $A33)+SUMIFS(DataRegularSeason20242025!$AB$3:$AB$1315,DataRegularSeason20242025!$B$3:$B$1315, "&lt;=" &amp; CW$1, DataRegularSeason20242025!$E$3:$E$1315, $A33)</f>
        <v>16</v>
      </c>
      <c r="CX33">
        <f>SUMIFS(DataRegularSeason20242025!$AA$3:$AA$1315,DataRegularSeason20242025!$B$3:$B$1315, "&lt;=" &amp; CX$1, DataRegularSeason20242025!$D$3:$D$1315, $A33)+SUMIFS(DataRegularSeason20242025!$AB$3:$AB$1315,DataRegularSeason20242025!$B$3:$B$1315, "&lt;=" &amp; CX$1, DataRegularSeason20242025!$E$3:$E$1315, $A33)</f>
        <v>16</v>
      </c>
      <c r="CY33">
        <f>SUMIFS(DataRegularSeason20242025!$AA$3:$AA$1315,DataRegularSeason20242025!$B$3:$B$1315, "&lt;=" &amp; CY$1, DataRegularSeason20242025!$D$3:$D$1315, $A33)+SUMIFS(DataRegularSeason20242025!$AB$3:$AB$1315,DataRegularSeason20242025!$B$3:$B$1315, "&lt;=" &amp; CY$1, DataRegularSeason20242025!$E$3:$E$1315, $A33)</f>
        <v>16</v>
      </c>
      <c r="CZ33">
        <f>SUMIFS(DataRegularSeason20242025!$AA$3:$AA$1315,DataRegularSeason20242025!$B$3:$B$1315, "&lt;=" &amp; CZ$1, DataRegularSeason20242025!$D$3:$D$1315, $A33)+SUMIFS(DataRegularSeason20242025!$AB$3:$AB$1315,DataRegularSeason20242025!$B$3:$B$1315, "&lt;=" &amp; CZ$1, DataRegularSeason20242025!$E$3:$E$1315, $A33)</f>
        <v>16</v>
      </c>
      <c r="DA33">
        <f>SUMIFS(DataRegularSeason20242025!$AA$3:$AA$1315,DataRegularSeason20242025!$B$3:$B$1315, "&lt;=" &amp; DA$1, DataRegularSeason20242025!$D$3:$D$1315, $A33)+SUMIFS(DataRegularSeason20242025!$AB$3:$AB$1315,DataRegularSeason20242025!$B$3:$B$1315, "&lt;=" &amp; DA$1, DataRegularSeason20242025!$E$3:$E$1315, $A33)</f>
        <v>16</v>
      </c>
      <c r="DB33">
        <f>SUMIFS(DataRegularSeason20242025!$AA$3:$AA$1315,DataRegularSeason20242025!$B$3:$B$1315, "&lt;=" &amp; DB$1, DataRegularSeason20242025!$D$3:$D$1315, $A33)+SUMIFS(DataRegularSeason20242025!$AB$3:$AB$1315,DataRegularSeason20242025!$B$3:$B$1315, "&lt;=" &amp; DB$1, DataRegularSeason20242025!$E$3:$E$1315, $A33)</f>
        <v>16</v>
      </c>
      <c r="DC33">
        <f>SUMIFS(DataRegularSeason20242025!$AA$3:$AA$1315,DataRegularSeason20242025!$B$3:$B$1315, "&lt;=" &amp; DC$1, DataRegularSeason20242025!$D$3:$D$1315, $A33)+SUMIFS(DataRegularSeason20242025!$AB$3:$AB$1315,DataRegularSeason20242025!$B$3:$B$1315, "&lt;=" &amp; DC$1, DataRegularSeason20242025!$E$3:$E$1315, $A33)</f>
        <v>16</v>
      </c>
      <c r="DD33">
        <f>SUMIFS(DataRegularSeason20242025!$AA$3:$AA$1315,DataRegularSeason20242025!$B$3:$B$1315, "&lt;=" &amp; DD$1, DataRegularSeason20242025!$D$3:$D$1315, $A33)+SUMIFS(DataRegularSeason20242025!$AB$3:$AB$1315,DataRegularSeason20242025!$B$3:$B$1315, "&lt;=" &amp; DD$1, DataRegularSeason20242025!$E$3:$E$1315, $A33)</f>
        <v>16</v>
      </c>
      <c r="DE33">
        <f>SUMIFS(DataRegularSeason20242025!$AA$3:$AA$1315,DataRegularSeason20242025!$B$3:$B$1315, "&lt;=" &amp; DE$1, DataRegularSeason20242025!$D$3:$D$1315, $A33)+SUMIFS(DataRegularSeason20242025!$AB$3:$AB$1315,DataRegularSeason20242025!$B$3:$B$1315, "&lt;=" &amp; DE$1, DataRegularSeason20242025!$E$3:$E$1315, $A33)</f>
        <v>16</v>
      </c>
      <c r="DF33">
        <f>SUMIFS(DataRegularSeason20242025!$AA$3:$AA$1315,DataRegularSeason20242025!$B$3:$B$1315, "&lt;=" &amp; DF$1, DataRegularSeason20242025!$D$3:$D$1315, $A33)+SUMIFS(DataRegularSeason20242025!$AB$3:$AB$1315,DataRegularSeason20242025!$B$3:$B$1315, "&lt;=" &amp; DF$1, DataRegularSeason20242025!$E$3:$E$1315, $A33)</f>
        <v>16</v>
      </c>
      <c r="DG33">
        <f>SUMIFS(DataRegularSeason20242025!$AA$3:$AA$1315,DataRegularSeason20242025!$B$3:$B$1315, "&lt;=" &amp; DG$1, DataRegularSeason20242025!$D$3:$D$1315, $A33)+SUMIFS(DataRegularSeason20242025!$AB$3:$AB$1315,DataRegularSeason20242025!$B$3:$B$1315, "&lt;=" &amp; DG$1, DataRegularSeason20242025!$E$3:$E$1315, $A33)</f>
        <v>16</v>
      </c>
      <c r="DH33">
        <f>SUMIFS(DataRegularSeason20242025!$AA$3:$AA$1315,DataRegularSeason20242025!$B$3:$B$1315, "&lt;=" &amp; DH$1, DataRegularSeason20242025!$D$3:$D$1315, $A33)+SUMIFS(DataRegularSeason20242025!$AB$3:$AB$1315,DataRegularSeason20242025!$B$3:$B$1315, "&lt;=" &amp; DH$1, DataRegularSeason20242025!$E$3:$E$1315, $A33)</f>
        <v>16</v>
      </c>
      <c r="DI33">
        <f>SUMIFS(DataRegularSeason20242025!$AA$3:$AA$1315,DataRegularSeason20242025!$B$3:$B$1315, "&lt;=" &amp; DI$1, DataRegularSeason20242025!$D$3:$D$1315, $A33)+SUMIFS(DataRegularSeason20242025!$AB$3:$AB$1315,DataRegularSeason20242025!$B$3:$B$1315, "&lt;=" &amp; DI$1, DataRegularSeason20242025!$E$3:$E$1315, $A33)</f>
        <v>16</v>
      </c>
      <c r="DJ33">
        <f>SUMIFS(DataRegularSeason20242025!$AA$3:$AA$1315,DataRegularSeason20242025!$B$3:$B$1315, "&lt;=" &amp; DJ$1, DataRegularSeason20242025!$D$3:$D$1315, $A33)+SUMIFS(DataRegularSeason20242025!$AB$3:$AB$1315,DataRegularSeason20242025!$B$3:$B$1315, "&lt;=" &amp; DJ$1, DataRegularSeason20242025!$E$3:$E$1315, $A33)</f>
        <v>16</v>
      </c>
      <c r="DK33">
        <f>SUMIFS(DataRegularSeason20242025!$AA$3:$AA$1315,DataRegularSeason20242025!$B$3:$B$1315, "&lt;=" &amp; DK$1, DataRegularSeason20242025!$D$3:$D$1315, $A33)+SUMIFS(DataRegularSeason20242025!$AB$3:$AB$1315,DataRegularSeason20242025!$B$3:$B$1315, "&lt;=" &amp; DK$1, DataRegularSeason20242025!$E$3:$E$1315, $A33)</f>
        <v>16</v>
      </c>
      <c r="DL33">
        <f>SUMIFS(DataRegularSeason20242025!$AA$3:$AA$1315,DataRegularSeason20242025!$B$3:$B$1315, "&lt;=" &amp; DL$1, DataRegularSeason20242025!$D$3:$D$1315, $A33)+SUMIFS(DataRegularSeason20242025!$AB$3:$AB$1315,DataRegularSeason20242025!$B$3:$B$1315, "&lt;=" &amp; DL$1, DataRegularSeason20242025!$E$3:$E$1315, $A33)</f>
        <v>16</v>
      </c>
      <c r="DM33">
        <f>SUMIFS(DataRegularSeason20242025!$AA$3:$AA$1315,DataRegularSeason20242025!$B$3:$B$1315, "&lt;=" &amp; DM$1, DataRegularSeason20242025!$D$3:$D$1315, $A33)+SUMIFS(DataRegularSeason20242025!$AB$3:$AB$1315,DataRegularSeason20242025!$B$3:$B$1315, "&lt;=" &amp; DM$1, DataRegularSeason20242025!$E$3:$E$1315, $A33)</f>
        <v>16</v>
      </c>
      <c r="DN33">
        <f>SUMIFS(DataRegularSeason20242025!$AA$3:$AA$1315,DataRegularSeason20242025!$B$3:$B$1315, "&lt;=" &amp; DN$1, DataRegularSeason20242025!$D$3:$D$1315, $A33)+SUMIFS(DataRegularSeason20242025!$AB$3:$AB$1315,DataRegularSeason20242025!$B$3:$B$1315, "&lt;=" &amp; DN$1, DataRegularSeason20242025!$E$3:$E$1315, $A33)</f>
        <v>16</v>
      </c>
      <c r="DO33">
        <f>SUMIFS(DataRegularSeason20242025!$AA$3:$AA$1315,DataRegularSeason20242025!$B$3:$B$1315, "&lt;=" &amp; DO$1, DataRegularSeason20242025!$D$3:$D$1315, $A33)+SUMIFS(DataRegularSeason20242025!$AB$3:$AB$1315,DataRegularSeason20242025!$B$3:$B$1315, "&lt;=" &amp; DO$1, DataRegularSeason20242025!$E$3:$E$1315, $A33)</f>
        <v>16</v>
      </c>
      <c r="DP33">
        <f>SUMIFS(DataRegularSeason20242025!$AA$3:$AA$1315,DataRegularSeason20242025!$B$3:$B$1315, "&lt;=" &amp; DP$1, DataRegularSeason20242025!$D$3:$D$1315, $A33)+SUMIFS(DataRegularSeason20242025!$AB$3:$AB$1315,DataRegularSeason20242025!$B$3:$B$1315, "&lt;=" &amp; DP$1, DataRegularSeason20242025!$E$3:$E$1315, $A33)</f>
        <v>16</v>
      </c>
      <c r="DQ33">
        <f>SUMIFS(DataRegularSeason20242025!$AA$3:$AA$1315,DataRegularSeason20242025!$B$3:$B$1315, "&lt;=" &amp; DQ$1, DataRegularSeason20242025!$D$3:$D$1315, $A33)+SUMIFS(DataRegularSeason20242025!$AB$3:$AB$1315,DataRegularSeason20242025!$B$3:$B$1315, "&lt;=" &amp; DQ$1, DataRegularSeason20242025!$E$3:$E$1315, $A33)</f>
        <v>16</v>
      </c>
      <c r="DR33">
        <f>SUMIFS(DataRegularSeason20242025!$AA$3:$AA$1315,DataRegularSeason20242025!$B$3:$B$1315, "&lt;=" &amp; DR$1, DataRegularSeason20242025!$D$3:$D$1315, $A33)+SUMIFS(DataRegularSeason20242025!$AB$3:$AB$1315,DataRegularSeason20242025!$B$3:$B$1315, "&lt;=" &amp; DR$1, DataRegularSeason20242025!$E$3:$E$1315, $A33)</f>
        <v>16</v>
      </c>
      <c r="DS33">
        <f>SUMIFS(DataRegularSeason20242025!$AA$3:$AA$1315,DataRegularSeason20242025!$B$3:$B$1315, "&lt;=" &amp; DS$1, DataRegularSeason20242025!$D$3:$D$1315, $A33)+SUMIFS(DataRegularSeason20242025!$AB$3:$AB$1315,DataRegularSeason20242025!$B$3:$B$1315, "&lt;=" &amp; DS$1, DataRegularSeason20242025!$E$3:$E$1315, $A33)</f>
        <v>16</v>
      </c>
      <c r="DT33">
        <f>SUMIFS(DataRegularSeason20242025!$AA$3:$AA$1315,DataRegularSeason20242025!$B$3:$B$1315, "&lt;=" &amp; DT$1, DataRegularSeason20242025!$D$3:$D$1315, $A33)+SUMIFS(DataRegularSeason20242025!$AB$3:$AB$1315,DataRegularSeason20242025!$B$3:$B$1315, "&lt;=" &amp; DT$1, DataRegularSeason20242025!$E$3:$E$1315, $A33)</f>
        <v>16</v>
      </c>
      <c r="DU33">
        <f>SUMIFS(DataRegularSeason20242025!$AA$3:$AA$1315,DataRegularSeason20242025!$B$3:$B$1315, "&lt;=" &amp; DU$1, DataRegularSeason20242025!$D$3:$D$1315, $A33)+SUMIFS(DataRegularSeason20242025!$AB$3:$AB$1315,DataRegularSeason20242025!$B$3:$B$1315, "&lt;=" &amp; DU$1, DataRegularSeason20242025!$E$3:$E$1315, $A33)</f>
        <v>16</v>
      </c>
      <c r="DV33">
        <f>SUMIFS(DataRegularSeason20242025!$AA$3:$AA$1315,DataRegularSeason20242025!$B$3:$B$1315, "&lt;=" &amp; DV$1, DataRegularSeason20242025!$D$3:$D$1315, $A33)+SUMIFS(DataRegularSeason20242025!$AB$3:$AB$1315,DataRegularSeason20242025!$B$3:$B$1315, "&lt;=" &amp; DV$1, DataRegularSeason20242025!$E$3:$E$1315, $A33)</f>
        <v>16</v>
      </c>
      <c r="DW33">
        <f>SUMIFS(DataRegularSeason20242025!$AA$3:$AA$1315,DataRegularSeason20242025!$B$3:$B$1315, "&lt;=" &amp; DW$1, DataRegularSeason20242025!$D$3:$D$1315, $A33)+SUMIFS(DataRegularSeason20242025!$AB$3:$AB$1315,DataRegularSeason20242025!$B$3:$B$1315, "&lt;=" &amp; DW$1, DataRegularSeason20242025!$E$3:$E$1315, $A33)</f>
        <v>16</v>
      </c>
      <c r="DX33">
        <f>SUMIFS(DataRegularSeason20242025!$AA$3:$AA$1315,DataRegularSeason20242025!$B$3:$B$1315, "&lt;=" &amp; DX$1, DataRegularSeason20242025!$D$3:$D$1315, $A33)+SUMIFS(DataRegularSeason20242025!$AB$3:$AB$1315,DataRegularSeason20242025!$B$3:$B$1315, "&lt;=" &amp; DX$1, DataRegularSeason20242025!$E$3:$E$1315, $A33)</f>
        <v>16</v>
      </c>
      <c r="DY33">
        <f>SUMIFS(DataRegularSeason20242025!$AA$3:$AA$1315,DataRegularSeason20242025!$B$3:$B$1315, "&lt;=" &amp; DY$1, DataRegularSeason20242025!$D$3:$D$1315, $A33)+SUMIFS(DataRegularSeason20242025!$AB$3:$AB$1315,DataRegularSeason20242025!$B$3:$B$1315, "&lt;=" &amp; DY$1, DataRegularSeason20242025!$E$3:$E$1315, $A33)</f>
        <v>16</v>
      </c>
      <c r="DZ33">
        <f>SUMIFS(DataRegularSeason20242025!$AA$3:$AA$1315,DataRegularSeason20242025!$B$3:$B$1315, "&lt;=" &amp; DZ$1, DataRegularSeason20242025!$D$3:$D$1315, $A33)+SUMIFS(DataRegularSeason20242025!$AB$3:$AB$1315,DataRegularSeason20242025!$B$3:$B$1315, "&lt;=" &amp; DZ$1, DataRegularSeason20242025!$E$3:$E$1315, $A33)</f>
        <v>16</v>
      </c>
      <c r="EA33">
        <f>SUMIFS(DataRegularSeason20242025!$AA$3:$AA$1315,DataRegularSeason20242025!$B$3:$B$1315, "&lt;=" &amp; EA$1, DataRegularSeason20242025!$D$3:$D$1315, $A33)+SUMIFS(DataRegularSeason20242025!$AB$3:$AB$1315,DataRegularSeason20242025!$B$3:$B$1315, "&lt;=" &amp; EA$1, DataRegularSeason20242025!$E$3:$E$1315, $A33)</f>
        <v>16</v>
      </c>
      <c r="EB33">
        <f>SUMIFS(DataRegularSeason20242025!$AA$3:$AA$1315,DataRegularSeason20242025!$B$3:$B$1315, "&lt;=" &amp; EB$1, DataRegularSeason20242025!$D$3:$D$1315, $A33)+SUMIFS(DataRegularSeason20242025!$AB$3:$AB$1315,DataRegularSeason20242025!$B$3:$B$1315, "&lt;=" &amp; EB$1, DataRegularSeason20242025!$E$3:$E$1315, $A33)</f>
        <v>16</v>
      </c>
      <c r="EC33">
        <f>SUMIFS(DataRegularSeason20242025!$AA$3:$AA$1315,DataRegularSeason20242025!$B$3:$B$1315, "&lt;=" &amp; EC$1, DataRegularSeason20242025!$D$3:$D$1315, $A33)+SUMIFS(DataRegularSeason20242025!$AB$3:$AB$1315,DataRegularSeason20242025!$B$3:$B$1315, "&lt;=" &amp; EC$1, DataRegularSeason20242025!$E$3:$E$1315, $A33)</f>
        <v>16</v>
      </c>
      <c r="ED33">
        <f>SUMIFS(DataRegularSeason20242025!$AA$3:$AA$1315,DataRegularSeason20242025!$B$3:$B$1315, "&lt;=" &amp; ED$1, DataRegularSeason20242025!$D$3:$D$1315, $A33)+SUMIFS(DataRegularSeason20242025!$AB$3:$AB$1315,DataRegularSeason20242025!$B$3:$B$1315, "&lt;=" &amp; ED$1, DataRegularSeason20242025!$E$3:$E$1315, $A33)</f>
        <v>16</v>
      </c>
      <c r="EE33">
        <f>SUMIFS(DataRegularSeason20242025!$AA$3:$AA$1315,DataRegularSeason20242025!$B$3:$B$1315, "&lt;=" &amp; EE$1, DataRegularSeason20242025!$D$3:$D$1315, $A33)+SUMIFS(DataRegularSeason20242025!$AB$3:$AB$1315,DataRegularSeason20242025!$B$3:$B$1315, "&lt;=" &amp; EE$1, DataRegularSeason20242025!$E$3:$E$1315, $A33)</f>
        <v>16</v>
      </c>
      <c r="EF33">
        <f>SUMIFS(DataRegularSeason20242025!$AA$3:$AA$1315,DataRegularSeason20242025!$B$3:$B$1315, "&lt;=" &amp; EF$1, DataRegularSeason20242025!$D$3:$D$1315, $A33)+SUMIFS(DataRegularSeason20242025!$AB$3:$AB$1315,DataRegularSeason20242025!$B$3:$B$1315, "&lt;=" &amp; EF$1, DataRegularSeason20242025!$E$3:$E$1315, $A33)</f>
        <v>16</v>
      </c>
      <c r="EG33">
        <f>SUMIFS(DataRegularSeason20242025!$AA$3:$AA$1315,DataRegularSeason20242025!$B$3:$B$1315, "&lt;=" &amp; EG$1, DataRegularSeason20242025!$D$3:$D$1315, $A33)+SUMIFS(DataRegularSeason20242025!$AB$3:$AB$1315,DataRegularSeason20242025!$B$3:$B$1315, "&lt;=" &amp; EG$1, DataRegularSeason20242025!$E$3:$E$1315, $A33)</f>
        <v>16</v>
      </c>
      <c r="EH33">
        <f>SUMIFS(DataRegularSeason20242025!$AA$3:$AA$1315,DataRegularSeason20242025!$B$3:$B$1315, "&lt;=" &amp; EH$1, DataRegularSeason20242025!$D$3:$D$1315, $A33)+SUMIFS(DataRegularSeason20242025!$AB$3:$AB$1315,DataRegularSeason20242025!$B$3:$B$1315, "&lt;=" &amp; EH$1, DataRegularSeason20242025!$E$3:$E$1315, $A33)</f>
        <v>16</v>
      </c>
      <c r="EI33">
        <f>SUMIFS(DataRegularSeason20242025!$AA$3:$AA$1315,DataRegularSeason20242025!$B$3:$B$1315, "&lt;=" &amp; EI$1, DataRegularSeason20242025!$D$3:$D$1315, $A33)+SUMIFS(DataRegularSeason20242025!$AB$3:$AB$1315,DataRegularSeason20242025!$B$3:$B$1315, "&lt;=" &amp; EI$1, DataRegularSeason20242025!$E$3:$E$1315, $A33)</f>
        <v>16</v>
      </c>
      <c r="EJ33">
        <f>SUMIFS(DataRegularSeason20242025!$AA$3:$AA$1315,DataRegularSeason20242025!$B$3:$B$1315, "&lt;=" &amp; EJ$1, DataRegularSeason20242025!$D$3:$D$1315, $A33)+SUMIFS(DataRegularSeason20242025!$AB$3:$AB$1315,DataRegularSeason20242025!$B$3:$B$1315, "&lt;=" &amp; EJ$1, DataRegularSeason20242025!$E$3:$E$1315, $A33)</f>
        <v>16</v>
      </c>
      <c r="EK33">
        <f>SUMIFS(DataRegularSeason20242025!$AA$3:$AA$1315,DataRegularSeason20242025!$B$3:$B$1315, "&lt;=" &amp; EK$1, DataRegularSeason20242025!$D$3:$D$1315, $A33)+SUMIFS(DataRegularSeason20242025!$AB$3:$AB$1315,DataRegularSeason20242025!$B$3:$B$1315, "&lt;=" &amp; EK$1, DataRegularSeason20242025!$E$3:$E$1315, $A33)</f>
        <v>16</v>
      </c>
      <c r="EL33">
        <f>SUMIFS(DataRegularSeason20242025!$AA$3:$AA$1315,DataRegularSeason20242025!$B$3:$B$1315, "&lt;=" &amp; EL$1, DataRegularSeason20242025!$D$3:$D$1315, $A33)+SUMIFS(DataRegularSeason20242025!$AB$3:$AB$1315,DataRegularSeason20242025!$B$3:$B$1315, "&lt;=" &amp; EL$1, DataRegularSeason20242025!$E$3:$E$1315, $A33)</f>
        <v>16</v>
      </c>
      <c r="EM33">
        <f>SUMIFS(DataRegularSeason20242025!$AA$3:$AA$1315,DataRegularSeason20242025!$B$3:$B$1315, "&lt;=" &amp; EM$1, DataRegularSeason20242025!$D$3:$D$1315, $A33)+SUMIFS(DataRegularSeason20242025!$AB$3:$AB$1315,DataRegularSeason20242025!$B$3:$B$1315, "&lt;=" &amp; EM$1, DataRegularSeason20242025!$E$3:$E$1315, $A33)</f>
        <v>16</v>
      </c>
      <c r="EN33">
        <f>SUMIFS(DataRegularSeason20242025!$AA$3:$AA$1315,DataRegularSeason20242025!$B$3:$B$1315, "&lt;=" &amp; EN$1, DataRegularSeason20242025!$D$3:$D$1315, $A33)+SUMIFS(DataRegularSeason20242025!$AB$3:$AB$1315,DataRegularSeason20242025!$B$3:$B$1315, "&lt;=" &amp; EN$1, DataRegularSeason20242025!$E$3:$E$1315, $A33)</f>
        <v>16</v>
      </c>
      <c r="EO33">
        <f>SUMIFS(DataRegularSeason20242025!$AA$3:$AA$1315,DataRegularSeason20242025!$B$3:$B$1315, "&lt;=" &amp; EO$1, DataRegularSeason20242025!$D$3:$D$1315, $A33)+SUMIFS(DataRegularSeason20242025!$AB$3:$AB$1315,DataRegularSeason20242025!$B$3:$B$1315, "&lt;=" &amp; EO$1, DataRegularSeason20242025!$E$3:$E$1315, $A33)</f>
        <v>16</v>
      </c>
      <c r="EP33">
        <f>SUMIFS(DataRegularSeason20242025!$AA$3:$AA$1315,DataRegularSeason20242025!$B$3:$B$1315, "&lt;=" &amp; EP$1, DataRegularSeason20242025!$D$3:$D$1315, $A33)+SUMIFS(DataRegularSeason20242025!$AB$3:$AB$1315,DataRegularSeason20242025!$B$3:$B$1315, "&lt;=" &amp; EP$1, DataRegularSeason20242025!$E$3:$E$1315, $A33)</f>
        <v>16</v>
      </c>
      <c r="EQ33">
        <f>SUMIFS(DataRegularSeason20242025!$AA$3:$AA$1315,DataRegularSeason20242025!$B$3:$B$1315, "&lt;=" &amp; EQ$1, DataRegularSeason20242025!$D$3:$D$1315, $A33)+SUMIFS(DataRegularSeason20242025!$AB$3:$AB$1315,DataRegularSeason20242025!$B$3:$B$1315, "&lt;=" &amp; EQ$1, DataRegularSeason20242025!$E$3:$E$1315, $A33)</f>
        <v>16</v>
      </c>
      <c r="ER33">
        <f>SUMIFS(DataRegularSeason20242025!$AA$3:$AA$1315,DataRegularSeason20242025!$B$3:$B$1315, "&lt;=" &amp; ER$1, DataRegularSeason20242025!$D$3:$D$1315, $A33)+SUMIFS(DataRegularSeason20242025!$AB$3:$AB$1315,DataRegularSeason20242025!$B$3:$B$1315, "&lt;=" &amp; ER$1, DataRegularSeason20242025!$E$3:$E$1315, $A33)</f>
        <v>16</v>
      </c>
      <c r="ES33">
        <f>SUMIFS(DataRegularSeason20242025!$AA$3:$AA$1315,DataRegularSeason20242025!$B$3:$B$1315, "&lt;=" &amp; ES$1, DataRegularSeason20242025!$D$3:$D$1315, $A33)+SUMIFS(DataRegularSeason20242025!$AB$3:$AB$1315,DataRegularSeason20242025!$B$3:$B$1315, "&lt;=" &amp; ES$1, DataRegularSeason20242025!$E$3:$E$1315, $A33)</f>
        <v>16</v>
      </c>
      <c r="ET33">
        <f>SUMIFS(DataRegularSeason20242025!$AA$3:$AA$1315,DataRegularSeason20242025!$B$3:$B$1315, "&lt;=" &amp; ET$1, DataRegularSeason20242025!$D$3:$D$1315, $A33)+SUMIFS(DataRegularSeason20242025!$AB$3:$AB$1315,DataRegularSeason20242025!$B$3:$B$1315, "&lt;=" &amp; ET$1, DataRegularSeason20242025!$E$3:$E$1315, $A33)</f>
        <v>16</v>
      </c>
      <c r="EU33">
        <f>SUMIFS(DataRegularSeason20242025!$AA$3:$AA$1315,DataRegularSeason20242025!$B$3:$B$1315, "&lt;=" &amp; EU$1, DataRegularSeason20242025!$D$3:$D$1315, $A33)+SUMIFS(DataRegularSeason20242025!$AB$3:$AB$1315,DataRegularSeason20242025!$B$3:$B$1315, "&lt;=" &amp; EU$1, DataRegularSeason20242025!$E$3:$E$1315, $A33)</f>
        <v>16</v>
      </c>
      <c r="EV33">
        <f>SUMIFS(DataRegularSeason20242025!$AA$3:$AA$1315,DataRegularSeason20242025!$B$3:$B$1315, "&lt;=" &amp; EV$1, DataRegularSeason20242025!$D$3:$D$1315, $A33)+SUMIFS(DataRegularSeason20242025!$AB$3:$AB$1315,DataRegularSeason20242025!$B$3:$B$1315, "&lt;=" &amp; EV$1, DataRegularSeason20242025!$E$3:$E$1315, $A33)</f>
        <v>16</v>
      </c>
      <c r="EW33">
        <f>SUMIFS(DataRegularSeason20242025!$AA$3:$AA$1315,DataRegularSeason20242025!$B$3:$B$1315, "&lt;=" &amp; EW$1, DataRegularSeason20242025!$D$3:$D$1315, $A33)+SUMIFS(DataRegularSeason20242025!$AB$3:$AB$1315,DataRegularSeason20242025!$B$3:$B$1315, "&lt;=" &amp; EW$1, DataRegularSeason20242025!$E$3:$E$1315, $A33)</f>
        <v>16</v>
      </c>
      <c r="EX33">
        <f>SUMIFS(DataRegularSeason20242025!$AA$3:$AA$1315,DataRegularSeason20242025!$B$3:$B$1315, "&lt;=" &amp; EX$1, DataRegularSeason20242025!$D$3:$D$1315, $A33)+SUMIFS(DataRegularSeason20242025!$AB$3:$AB$1315,DataRegularSeason20242025!$B$3:$B$1315, "&lt;=" &amp; EX$1, DataRegularSeason20242025!$E$3:$E$1315, $A33)</f>
        <v>16</v>
      </c>
      <c r="EY33">
        <f>SUMIFS(DataRegularSeason20242025!$AA$3:$AA$1315,DataRegularSeason20242025!$B$3:$B$1315, "&lt;=" &amp; EY$1, DataRegularSeason20242025!$D$3:$D$1315, $A33)+SUMIFS(DataRegularSeason20242025!$AB$3:$AB$1315,DataRegularSeason20242025!$B$3:$B$1315, "&lt;=" &amp; EY$1, DataRegularSeason20242025!$E$3:$E$1315, $A33)</f>
        <v>16</v>
      </c>
      <c r="EZ33">
        <f>SUMIFS(DataRegularSeason20242025!$AA$3:$AA$1315,DataRegularSeason20242025!$B$3:$B$1315, "&lt;=" &amp; EZ$1, DataRegularSeason20242025!$D$3:$D$1315, $A33)+SUMIFS(DataRegularSeason20242025!$AB$3:$AB$1315,DataRegularSeason20242025!$B$3:$B$1315, "&lt;=" &amp; EZ$1, DataRegularSeason20242025!$E$3:$E$1315, $A33)</f>
        <v>16</v>
      </c>
      <c r="FA33">
        <f>SUMIFS(DataRegularSeason20242025!$AA$3:$AA$1315,DataRegularSeason20242025!$B$3:$B$1315, "&lt;=" &amp; FA$1, DataRegularSeason20242025!$D$3:$D$1315, $A33)+SUMIFS(DataRegularSeason20242025!$AB$3:$AB$1315,DataRegularSeason20242025!$B$3:$B$1315, "&lt;=" &amp; FA$1, DataRegularSeason20242025!$E$3:$E$1315, $A33)</f>
        <v>16</v>
      </c>
      <c r="FB33">
        <f>SUMIFS(DataRegularSeason20242025!$AA$3:$AA$1315,DataRegularSeason20242025!$B$3:$B$1315, "&lt;=" &amp; FB$1, DataRegularSeason20242025!$D$3:$D$1315, $A33)+SUMIFS(DataRegularSeason20242025!$AB$3:$AB$1315,DataRegularSeason20242025!$B$3:$B$1315, "&lt;=" &amp; FB$1, DataRegularSeason20242025!$E$3:$E$1315, $A33)</f>
        <v>16</v>
      </c>
      <c r="FC33">
        <f>SUMIFS(DataRegularSeason20242025!$AA$3:$AA$1315,DataRegularSeason20242025!$B$3:$B$1315, "&lt;=" &amp; FC$1, DataRegularSeason20242025!$D$3:$D$1315, $A33)+SUMIFS(DataRegularSeason20242025!$AB$3:$AB$1315,DataRegularSeason20242025!$B$3:$B$1315, "&lt;=" &amp; FC$1, DataRegularSeason20242025!$E$3:$E$1315, $A33)</f>
        <v>16</v>
      </c>
      <c r="FD33">
        <f>SUMIFS(DataRegularSeason20242025!$AA$3:$AA$1315,DataRegularSeason20242025!$B$3:$B$1315, "&lt;=" &amp; FD$1, DataRegularSeason20242025!$D$3:$D$1315, $A33)+SUMIFS(DataRegularSeason20242025!$AB$3:$AB$1315,DataRegularSeason20242025!$B$3:$B$1315, "&lt;=" &amp; FD$1, DataRegularSeason20242025!$E$3:$E$1315, $A33)</f>
        <v>16</v>
      </c>
      <c r="FE33">
        <f>SUMIFS(DataRegularSeason20242025!$AA$3:$AA$1315,DataRegularSeason20242025!$B$3:$B$1315, "&lt;=" &amp; FE$1, DataRegularSeason20242025!$D$3:$D$1315, $A33)+SUMIFS(DataRegularSeason20242025!$AB$3:$AB$1315,DataRegularSeason20242025!$B$3:$B$1315, "&lt;=" &amp; FE$1, DataRegularSeason20242025!$E$3:$E$1315, $A33)</f>
        <v>16</v>
      </c>
      <c r="FF33">
        <f>SUMIFS(DataRegularSeason20242025!$AA$3:$AA$1315,DataRegularSeason20242025!$B$3:$B$1315, "&lt;=" &amp; FF$1, DataRegularSeason20242025!$D$3:$D$1315, $A33)+SUMIFS(DataRegularSeason20242025!$AB$3:$AB$1315,DataRegularSeason20242025!$B$3:$B$1315, "&lt;=" &amp; FF$1, DataRegularSeason20242025!$E$3:$E$1315, $A33)</f>
        <v>16</v>
      </c>
      <c r="FG33">
        <f>SUMIFS(DataRegularSeason20242025!$AA$3:$AA$1315,DataRegularSeason20242025!$B$3:$B$1315, "&lt;=" &amp; FG$1, DataRegularSeason20242025!$D$3:$D$1315, $A33)+SUMIFS(DataRegularSeason20242025!$AB$3:$AB$1315,DataRegularSeason20242025!$B$3:$B$1315, "&lt;=" &amp; FG$1, DataRegularSeason20242025!$E$3:$E$1315, $A33)</f>
        <v>16</v>
      </c>
      <c r="FH33">
        <f>SUMIFS(DataRegularSeason20242025!$AA$3:$AA$1315,DataRegularSeason20242025!$B$3:$B$1315, "&lt;=" &amp; FH$1, DataRegularSeason20242025!$D$3:$D$1315, $A33)+SUMIFS(DataRegularSeason20242025!$AB$3:$AB$1315,DataRegularSeason20242025!$B$3:$B$1315, "&lt;=" &amp; FH$1, DataRegularSeason20242025!$E$3:$E$1315, $A33)</f>
        <v>16</v>
      </c>
      <c r="FI33">
        <f>SUMIFS(DataRegularSeason20242025!$AA$3:$AA$1315,DataRegularSeason20242025!$B$3:$B$1315, "&lt;=" &amp; FI$1, DataRegularSeason20242025!$D$3:$D$1315, $A33)+SUMIFS(DataRegularSeason20242025!$AB$3:$AB$1315,DataRegularSeason20242025!$B$3:$B$1315, "&lt;=" &amp; FI$1, DataRegularSeason20242025!$E$3:$E$1315, $A33)</f>
        <v>16</v>
      </c>
      <c r="FJ33">
        <f>SUMIFS(DataRegularSeason20242025!$AA$3:$AA$1315,DataRegularSeason20242025!$B$3:$B$1315, "&lt;=" &amp; FJ$1, DataRegularSeason20242025!$D$3:$D$1315, $A33)+SUMIFS(DataRegularSeason20242025!$AB$3:$AB$1315,DataRegularSeason20242025!$B$3:$B$1315, "&lt;=" &amp; FJ$1, DataRegularSeason20242025!$E$3:$E$1315, $A33)</f>
        <v>16</v>
      </c>
      <c r="FK33">
        <f>SUMIFS(DataRegularSeason20242025!$AA$3:$AA$1315,DataRegularSeason20242025!$B$3:$B$1315, "&lt;=" &amp; FK$1, DataRegularSeason20242025!$D$3:$D$1315, $A33)+SUMIFS(DataRegularSeason20242025!$AB$3:$AB$1315,DataRegularSeason20242025!$B$3:$B$1315, "&lt;=" &amp; FK$1, DataRegularSeason20242025!$E$3:$E$1315, $A33)</f>
        <v>16</v>
      </c>
      <c r="FL33">
        <f>SUMIFS(DataRegularSeason20242025!$AA$3:$AA$1315,DataRegularSeason20242025!$B$3:$B$1315, "&lt;=" &amp; FL$1, DataRegularSeason20242025!$D$3:$D$1315, $A33)+SUMIFS(DataRegularSeason20242025!$AB$3:$AB$1315,DataRegularSeason20242025!$B$3:$B$1315, "&lt;=" &amp; FL$1, DataRegularSeason20242025!$E$3:$E$1315, $A33)</f>
        <v>16</v>
      </c>
      <c r="FM33">
        <f>SUMIFS(DataRegularSeason20242025!$AA$3:$AA$1315,DataRegularSeason20242025!$B$3:$B$1315, "&lt;=" &amp; FM$1, DataRegularSeason20242025!$D$3:$D$1315, $A33)+SUMIFS(DataRegularSeason20242025!$AB$3:$AB$1315,DataRegularSeason20242025!$B$3:$B$1315, "&lt;=" &amp; FM$1, DataRegularSeason20242025!$E$3:$E$1315, $A33)</f>
        <v>16</v>
      </c>
      <c r="FN33">
        <f>SUMIFS(DataRegularSeason20242025!$AA$3:$AA$1315,DataRegularSeason20242025!$B$3:$B$1315, "&lt;=" &amp; FN$1, DataRegularSeason20242025!$D$3:$D$1315, $A33)+SUMIFS(DataRegularSeason20242025!$AB$3:$AB$1315,DataRegularSeason20242025!$B$3:$B$1315, "&lt;=" &amp; FN$1, DataRegularSeason20242025!$E$3:$E$1315, $A33)</f>
        <v>16</v>
      </c>
      <c r="FO33">
        <f>SUMIFS(DataRegularSeason20242025!$AA$3:$AA$1315,DataRegularSeason20242025!$B$3:$B$1315, "&lt;=" &amp; FO$1, DataRegularSeason20242025!$D$3:$D$1315, $A33)+SUMIFS(DataRegularSeason20242025!$AB$3:$AB$1315,DataRegularSeason20242025!$B$3:$B$1315, "&lt;=" &amp; FO$1, DataRegularSeason20242025!$E$3:$E$1315, $A33)</f>
        <v>16</v>
      </c>
      <c r="FP33">
        <f>SUMIFS(DataRegularSeason20242025!$AA$3:$AA$1315,DataRegularSeason20242025!$B$3:$B$1315, "&lt;=" &amp; FP$1, DataRegularSeason20242025!$D$3:$D$1315, $A33)+SUMIFS(DataRegularSeason20242025!$AB$3:$AB$1315,DataRegularSeason20242025!$B$3:$B$1315, "&lt;=" &amp; FP$1, DataRegularSeason20242025!$E$3:$E$1315, $A33)</f>
        <v>16</v>
      </c>
      <c r="FQ33">
        <f>SUMIFS(DataRegularSeason20242025!$AA$3:$AA$1315,DataRegularSeason20242025!$B$3:$B$1315, "&lt;=" &amp; FQ$1, DataRegularSeason20242025!$D$3:$D$1315, $A33)+SUMIFS(DataRegularSeason20242025!$AB$3:$AB$1315,DataRegularSeason20242025!$B$3:$B$1315, "&lt;=" &amp; FQ$1, DataRegularSeason20242025!$E$3:$E$1315, $A33)</f>
        <v>16</v>
      </c>
      <c r="FR33">
        <f>SUMIFS(DataRegularSeason20242025!$AA$3:$AA$1315,DataRegularSeason20242025!$B$3:$B$1315, "&lt;=" &amp; FR$1, DataRegularSeason20242025!$D$3:$D$1315, $A33)+SUMIFS(DataRegularSeason20242025!$AB$3:$AB$1315,DataRegularSeason20242025!$B$3:$B$1315, "&lt;=" &amp; FR$1, DataRegularSeason20242025!$E$3:$E$1315, $A33)</f>
        <v>16</v>
      </c>
      <c r="FS33">
        <f>SUMIFS(DataRegularSeason20242025!$AA$3:$AA$1315,DataRegularSeason20242025!$B$3:$B$1315, "&lt;=" &amp; FS$1, DataRegularSeason20242025!$D$3:$D$1315, $A33)+SUMIFS(DataRegularSeason20242025!$AB$3:$AB$1315,DataRegularSeason20242025!$B$3:$B$1315, "&lt;=" &amp; FS$1, DataRegularSeason20242025!$E$3:$E$1315, $A33)</f>
        <v>16</v>
      </c>
      <c r="FT33">
        <f>SUMIFS(DataRegularSeason20242025!$AA$3:$AA$1315,DataRegularSeason20242025!$B$3:$B$1315, "&lt;=" &amp; FT$1, DataRegularSeason20242025!$D$3:$D$1315, $A33)+SUMIFS(DataRegularSeason20242025!$AB$3:$AB$1315,DataRegularSeason20242025!$B$3:$B$1315, "&lt;=" &amp; FT$1, DataRegularSeason20242025!$E$3:$E$1315, $A33)</f>
        <v>16</v>
      </c>
      <c r="FU33">
        <f>SUMIFS(DataRegularSeason20242025!$AA$3:$AA$1315,DataRegularSeason20242025!$B$3:$B$1315, "&lt;=" &amp; FU$1, DataRegularSeason20242025!$D$3:$D$1315, $A33)+SUMIFS(DataRegularSeason20242025!$AB$3:$AB$1315,DataRegularSeason20242025!$B$3:$B$1315, "&lt;=" &amp; FU$1, DataRegularSeason20242025!$E$3:$E$1315, $A33)</f>
        <v>16</v>
      </c>
      <c r="FV33">
        <f>SUMIFS(DataRegularSeason20242025!$AA$3:$AA$1315,DataRegularSeason20242025!$B$3:$B$1315, "&lt;=" &amp; FV$1, DataRegularSeason20242025!$D$3:$D$1315, $A33)+SUMIFS(DataRegularSeason20242025!$AB$3:$AB$1315,DataRegularSeason20242025!$B$3:$B$1315, "&lt;=" &amp; FV$1, DataRegularSeason20242025!$E$3:$E$1315, $A33)</f>
        <v>16</v>
      </c>
      <c r="FW33">
        <f>SUMIFS(DataRegularSeason20242025!$AA$3:$AA$1315,DataRegularSeason20242025!$B$3:$B$1315, "&lt;=" &amp; FW$1, DataRegularSeason20242025!$D$3:$D$1315, $A33)+SUMIFS(DataRegularSeason20242025!$AB$3:$AB$1315,DataRegularSeason20242025!$B$3:$B$1315, "&lt;=" &amp; FW$1, DataRegularSeason20242025!$E$3:$E$1315, $A33)</f>
        <v>16</v>
      </c>
      <c r="FX33">
        <f>SUMIFS(DataRegularSeason20242025!$AA$3:$AA$1315,DataRegularSeason20242025!$B$3:$B$1315, "&lt;=" &amp; FX$1, DataRegularSeason20242025!$D$3:$D$1315, $A33)+SUMIFS(DataRegularSeason20242025!$AB$3:$AB$1315,DataRegularSeason20242025!$B$3:$B$1315, "&lt;=" &amp; FX$1, DataRegularSeason20242025!$E$3:$E$1315, $A33)</f>
        <v>16</v>
      </c>
      <c r="FY33">
        <f>SUMIFS(DataRegularSeason20242025!$AA$3:$AA$1315,DataRegularSeason20242025!$B$3:$B$1315, "&lt;=" &amp; FY$1, DataRegularSeason20242025!$D$3:$D$1315, $A33)+SUMIFS(DataRegularSeason20242025!$AB$3:$AB$1315,DataRegularSeason20242025!$B$3:$B$1315, "&lt;=" &amp; FY$1, DataRegularSeason20242025!$E$3:$E$1315, $A33)</f>
        <v>16</v>
      </c>
      <c r="FZ33">
        <f>SUMIFS(DataRegularSeason20242025!$AA$3:$AA$1315,DataRegularSeason20242025!$B$3:$B$1315, "&lt;=" &amp; FZ$1, DataRegularSeason20242025!$D$3:$D$1315, $A33)+SUMIFS(DataRegularSeason20242025!$AB$3:$AB$1315,DataRegularSeason20242025!$B$3:$B$1315, "&lt;=" &amp; FZ$1, DataRegularSeason20242025!$E$3:$E$1315, $A33)</f>
        <v>16</v>
      </c>
      <c r="GA33">
        <f>SUMIFS(DataRegularSeason20242025!$AA$3:$AA$1315,DataRegularSeason20242025!$B$3:$B$1315, "&lt;=" &amp; GA$1, DataRegularSeason20242025!$D$3:$D$1315, $A33)+SUMIFS(DataRegularSeason20242025!$AB$3:$AB$1315,DataRegularSeason20242025!$B$3:$B$1315, "&lt;=" &amp; GA$1, DataRegularSeason20242025!$E$3:$E$1315, $A33)</f>
        <v>16</v>
      </c>
      <c r="GB33">
        <f>SUMIFS(DataRegularSeason20242025!$AA$3:$AA$1315,DataRegularSeason20242025!$B$3:$B$1315, "&lt;=" &amp; GB$1, DataRegularSeason20242025!$D$3:$D$1315, $A33)+SUMIFS(DataRegularSeason20242025!$AB$3:$AB$1315,DataRegularSeason20242025!$B$3:$B$1315, "&lt;=" &amp; GB$1, DataRegularSeason20242025!$E$3:$E$1315, $A33)</f>
        <v>16</v>
      </c>
      <c r="GC33">
        <f>SUMIFS(DataRegularSeason20242025!$AA$3:$AA$1315,DataRegularSeason20242025!$B$3:$B$1315, "&lt;=" &amp; GC$1, DataRegularSeason20242025!$D$3:$D$1315, $A33)+SUMIFS(DataRegularSeason20242025!$AB$3:$AB$1315,DataRegularSeason20242025!$B$3:$B$1315, "&lt;=" &amp; GC$1, DataRegularSeason20242025!$E$3:$E$1315, $A33)</f>
        <v>16</v>
      </c>
      <c r="GD33">
        <f>SUMIFS(DataRegularSeason20242025!$AA$3:$AA$1315,DataRegularSeason20242025!$B$3:$B$1315, "&lt;=" &amp; GD$1, DataRegularSeason20242025!$D$3:$D$1315, $A33)+SUMIFS(DataRegularSeason20242025!$AB$3:$AB$1315,DataRegularSeason20242025!$B$3:$B$1315, "&lt;=" &amp; GD$1, DataRegularSeason20242025!$E$3:$E$1315, $A33)</f>
        <v>16</v>
      </c>
      <c r="GE33">
        <f>SUMIFS(DataRegularSeason20242025!$AA$3:$AA$1315,DataRegularSeason20242025!$B$3:$B$1315, "&lt;=" &amp; GE$1, DataRegularSeason20242025!$D$3:$D$1315, $A33)+SUMIFS(DataRegularSeason20242025!$AB$3:$AB$1315,DataRegularSeason20242025!$B$3:$B$1315, "&lt;=" &amp; GE$1, DataRegularSeason20242025!$E$3:$E$1315, $A33)</f>
        <v>16</v>
      </c>
      <c r="GF33">
        <f>SUMIFS(DataRegularSeason20242025!$AA$3:$AA$1315,DataRegularSeason20242025!$B$3:$B$1315, "&lt;=" &amp; GF$1, DataRegularSeason20242025!$D$3:$D$1315, $A33)+SUMIFS(DataRegularSeason20242025!$AB$3:$AB$1315,DataRegularSeason20242025!$B$3:$B$1315, "&lt;=" &amp; GF$1, DataRegularSeason20242025!$E$3:$E$1315, $A33)</f>
        <v>16</v>
      </c>
      <c r="GG33">
        <f>SUMIFS(DataRegularSeason20242025!$AA$3:$AA$1315,DataRegularSeason20242025!$B$3:$B$1315, "&lt;=" &amp; GG$1, DataRegularSeason20242025!$D$3:$D$1315, $A33)+SUMIFS(DataRegularSeason20242025!$AB$3:$AB$1315,DataRegularSeason20242025!$B$3:$B$1315, "&lt;=" &amp; GG$1, DataRegularSeason20242025!$E$3:$E$1315, $A33)</f>
        <v>16</v>
      </c>
      <c r="GH33">
        <f>SUMIFS(DataRegularSeason20242025!$AA$3:$AA$1315,DataRegularSeason20242025!$B$3:$B$1315, "&lt;=" &amp; GH$1, DataRegularSeason20242025!$D$3:$D$1315, $A33)+SUMIFS(DataRegularSeason20242025!$AB$3:$AB$1315,DataRegularSeason20242025!$B$3:$B$1315, "&lt;=" &amp; GH$1, DataRegularSeason20242025!$E$3:$E$1315, $A33)</f>
        <v>16</v>
      </c>
      <c r="GI33">
        <f>SUMIFS(DataRegularSeason20242025!$AA$3:$AA$1315,DataRegularSeason20242025!$B$3:$B$1315, "&lt;=" &amp; GI$1, DataRegularSeason20242025!$D$3:$D$1315, $A33)+SUMIFS(DataRegularSeason20242025!$AB$3:$AB$1315,DataRegularSeason20242025!$B$3:$B$1315, "&lt;=" &amp; GI$1, DataRegularSeason20242025!$E$3:$E$1315, $A33)</f>
        <v>16</v>
      </c>
      <c r="GJ33">
        <f>SUMIFS(DataRegularSeason20242025!$AA$3:$AA$1315,DataRegularSeason20242025!$B$3:$B$1315, "&lt;=" &amp; GJ$1, DataRegularSeason20242025!$D$3:$D$1315, $A33)+SUMIFS(DataRegularSeason20242025!$AB$3:$AB$1315,DataRegularSeason20242025!$B$3:$B$1315, "&lt;=" &amp; GJ$1, DataRegularSeason20242025!$E$3:$E$1315, $A33)</f>
        <v>16</v>
      </c>
      <c r="GK33">
        <f>SUMIFS(DataRegularSeason20242025!$AA$3:$AA$1315,DataRegularSeason20242025!$B$3:$B$1315, "&lt;=" &amp; GK$1, DataRegularSeason20242025!$D$3:$D$1315, $A33)+SUMIFS(DataRegularSeason20242025!$AB$3:$AB$1315,DataRegularSeason20242025!$B$3:$B$1315, "&lt;=" &amp; GK$1, DataRegularSeason20242025!$E$3:$E$1315, $A33)</f>
        <v>16</v>
      </c>
      <c r="GL33">
        <f>SUMIFS(DataRegularSeason20242025!$AA$3:$AA$1315,DataRegularSeason20242025!$B$3:$B$1315, "&lt;=" &amp; GL$1, DataRegularSeason20242025!$D$3:$D$1315, $A33)+SUMIFS(DataRegularSeason20242025!$AB$3:$AB$1315,DataRegularSeason20242025!$B$3:$B$1315, "&lt;=" &amp; GL$1, DataRegularSeason20242025!$E$3:$E$1315, $A33)</f>
        <v>16</v>
      </c>
      <c r="GM33">
        <f>SUMIFS(DataRegularSeason20242025!$AA$3:$AA$1315,DataRegularSeason20242025!$B$3:$B$1315, "&lt;=" &amp; GM$1, DataRegularSeason20242025!$D$3:$D$1315, $A33)+SUMIFS(DataRegularSeason20242025!$AB$3:$AB$1315,DataRegularSeason20242025!$B$3:$B$1315, "&lt;=" &amp; GM$1, DataRegularSeason20242025!$E$3:$E$1315, $A33)</f>
        <v>16</v>
      </c>
      <c r="GN33">
        <f>SUMIFS(DataRegularSeason20242025!$AA$3:$AA$1315,DataRegularSeason20242025!$B$3:$B$1315, "&lt;=" &amp; GN$1, DataRegularSeason20242025!$D$3:$D$1315, $A33)+SUMIFS(DataRegularSeason20242025!$AB$3:$AB$1315,DataRegularSeason20242025!$B$3:$B$1315, "&lt;=" &amp; GN$1, DataRegularSeason20242025!$E$3:$E$1315, $A33)</f>
        <v>16</v>
      </c>
      <c r="GO33">
        <f>SUMIFS(DataRegularSeason20242025!$AA$3:$AA$1315,DataRegularSeason20242025!$B$3:$B$1315, "&lt;=" &amp; GO$1, DataRegularSeason20242025!$D$3:$D$1315, $A33)+SUMIFS(DataRegularSeason20242025!$AB$3:$AB$1315,DataRegularSeason20242025!$B$3:$B$1315, "&lt;=" &amp; GO$1, DataRegularSeason20242025!$E$3:$E$1315, $A33)</f>
        <v>16</v>
      </c>
      <c r="GP33">
        <f>SUMIFS(DataRegularSeason20242025!$AA$3:$AA$1315,DataRegularSeason20242025!$B$3:$B$1315, "&lt;=" &amp; GP$1, DataRegularSeason20242025!$D$3:$D$1315, $A33)+SUMIFS(DataRegularSeason20242025!$AB$3:$AB$1315,DataRegularSeason20242025!$B$3:$B$1315, "&lt;=" &amp; GP$1, DataRegularSeason20242025!$E$3:$E$1315, $A33)</f>
        <v>16</v>
      </c>
      <c r="GQ33">
        <f>SUMIFS(DataRegularSeason20242025!$AA$3:$AA$1315,DataRegularSeason20242025!$B$3:$B$1315, "&lt;=" &amp; GQ$1, DataRegularSeason20242025!$D$3:$D$1315, $A33)+SUMIFS(DataRegularSeason20242025!$AB$3:$AB$1315,DataRegularSeason20242025!$B$3:$B$1315, "&lt;=" &amp; GQ$1, DataRegularSeason20242025!$E$3:$E$1315, $A33)</f>
        <v>16</v>
      </c>
      <c r="GR33">
        <f>SUMIFS(DataRegularSeason20242025!$AA$3:$AA$1315,DataRegularSeason20242025!$B$3:$B$1315, "&lt;=" &amp; GR$1, DataRegularSeason20242025!$D$3:$D$1315, $A33)+SUMIFS(DataRegularSeason20242025!$AB$3:$AB$1315,DataRegularSeason20242025!$B$3:$B$1315, "&lt;=" &amp; GR$1, DataRegularSeason20242025!$E$3:$E$1315, $A33)</f>
        <v>16</v>
      </c>
      <c r="GS33">
        <f>SUMIFS(DataRegularSeason20242025!$AA$3:$AA$1315,DataRegularSeason20242025!$B$3:$B$1315, "&lt;=" &amp; GS$1, DataRegularSeason20242025!$D$3:$D$1315, $A33)+SUMIFS(DataRegularSeason20242025!$AB$3:$AB$1315,DataRegularSeason20242025!$B$3:$B$1315, "&lt;=" &amp; GS$1, DataRegularSeason20242025!$E$3:$E$1315, $A33)</f>
        <v>16</v>
      </c>
      <c r="GT33">
        <f>SUMIFS(DataRegularSeason20242025!$AA$3:$AA$1315,DataRegularSeason20242025!$B$3:$B$1315, "&lt;=" &amp; GT$1, DataRegularSeason20242025!$D$3:$D$1315, $A33)+SUMIFS(DataRegularSeason20242025!$AB$3:$AB$1315,DataRegularSeason20242025!$B$3:$B$1315, "&lt;=" &amp; GT$1, DataRegularSeason20242025!$E$3:$E$1315, $A33)</f>
        <v>16</v>
      </c>
      <c r="GU33">
        <f>SUMIFS(DataRegularSeason20242025!$AA$3:$AA$1315,DataRegularSeason20242025!$B$3:$B$1315, "&lt;=" &amp; GU$1, DataRegularSeason20242025!$D$3:$D$1315, $A33)+SUMIFS(DataRegularSeason20242025!$AB$3:$AB$1315,DataRegularSeason20242025!$B$3:$B$1315, "&lt;=" &amp; GU$1, DataRegularSeason20242025!$E$3:$E$1315, $A33)</f>
        <v>16</v>
      </c>
    </row>
    <row r="34" spans="1:275" x14ac:dyDescent="0.25">
      <c r="A34" t="s">
        <v>1762</v>
      </c>
      <c r="D34">
        <f>SUBTOTAL(101,Table4[2024-10-03])</f>
        <v>0</v>
      </c>
      <c r="E34">
        <f>SUBTOTAL(101,Table4[2024-10-04])</f>
        <v>6.25E-2</v>
      </c>
      <c r="F34">
        <f>SUBTOTAL(101,Table4[2024-10-05])</f>
        <v>0.125</v>
      </c>
      <c r="G34">
        <f>SUBTOTAL(101,Table4[2024-10-06])</f>
        <v>0.125</v>
      </c>
      <c r="H34">
        <f>SUBTOTAL(101,Table4[2024-10-07])</f>
        <v>0.125</v>
      </c>
      <c r="I34">
        <f>SUBTOTAL(101,Table4[2024-10-08])</f>
        <v>0.3125</v>
      </c>
      <c r="J34">
        <f>SUBTOTAL(101,Table4[2024-10-09])</f>
        <v>0.65625</v>
      </c>
      <c r="K34">
        <f>SUBTOTAL(101,Table4[2024-10-10])</f>
        <v>1.28125</v>
      </c>
      <c r="L34">
        <f>SUBTOTAL(101,Table4[2024-10-11])</f>
        <v>1.59375</v>
      </c>
      <c r="M34">
        <f>SUBTOTAL(101,Table4[2024-10-12])</f>
        <v>2.5</v>
      </c>
      <c r="N34">
        <f>SUBTOTAL(101,Table4[2024-10-13])</f>
        <v>2.78125</v>
      </c>
      <c r="O34">
        <f>SUBTOTAL(101,Table4[2024-10-14])</f>
        <v>3.1875</v>
      </c>
      <c r="P34">
        <f>SUBTOTAL(101,Table4[2024-10-15])</f>
        <v>3.8125</v>
      </c>
      <c r="Q34">
        <f>SUBTOTAL(101,Table4[2024-10-16])</f>
        <v>4.125</v>
      </c>
      <c r="R34">
        <f>SUBTOTAL(101,Table4[2024-10-17])</f>
        <v>4.875</v>
      </c>
      <c r="S34">
        <f>SUBTOTAL(101,Table4[2024-10-18])</f>
        <v>5.09375</v>
      </c>
      <c r="T34">
        <f>SUBTOTAL(101,Table4[2024-10-19])</f>
        <v>6.0625</v>
      </c>
      <c r="U34">
        <f>SUBTOTAL(101,Table4[2024-10-20])</f>
        <v>6.25</v>
      </c>
      <c r="V34">
        <f>SUBTOTAL(101,Table4[2024-10-21])</f>
        <v>6.3125</v>
      </c>
      <c r="W34">
        <f>SUBTOTAL(101,Table4[2024-10-22])</f>
        <v>7.375</v>
      </c>
      <c r="X34">
        <f>SUBTOTAL(101,Table4[2024-10-23])</f>
        <v>7.4375</v>
      </c>
      <c r="Y34">
        <f>SUBTOTAL(101,Table4[2024-10-24])</f>
        <v>8.03125</v>
      </c>
      <c r="Z34">
        <f>SUBTOTAL(101,Table4[2024-10-25])</f>
        <v>8.3125</v>
      </c>
      <c r="AA34">
        <f>SUBTOTAL(101,Table4[2024-10-26])</f>
        <v>9.25</v>
      </c>
      <c r="AB34">
        <f>SUBTOTAL(101,Table4[2024-10-27])</f>
        <v>9.53125</v>
      </c>
      <c r="AC34">
        <f>SUBTOTAL(101,Table4[2024-10-28])</f>
        <v>10.125</v>
      </c>
      <c r="AD34">
        <f>SUBTOTAL(101,Table4[2024-10-29])</f>
        <v>10.5625</v>
      </c>
      <c r="AE34">
        <f>SUBTOTAL(101,Table4[2024-10-30])</f>
        <v>10.9375</v>
      </c>
      <c r="AF34">
        <f>SUBTOTAL(101,Table4[2024-10-31])</f>
        <v>11.40625</v>
      </c>
      <c r="AG34">
        <f>SUBTOTAL(101,Table4[2024-11-01])</f>
        <v>11.78125</v>
      </c>
      <c r="AH34">
        <f>SUBTOTAL(101,Table4[2024-11-02])</f>
        <v>12.53125</v>
      </c>
      <c r="AI34">
        <f>SUBTOTAL(101,Table4[2024-11-03])</f>
        <v>13</v>
      </c>
      <c r="AJ34">
        <f>SUBTOTAL(101,Table4[2024-11-04])</f>
        <v>13.125</v>
      </c>
      <c r="AK34">
        <f>SUBTOTAL(101,Table4[2024-11-05])</f>
        <v>13.90625</v>
      </c>
      <c r="AL34">
        <f>SUBTOTAL(101,Table4[2024-11-06])</f>
        <v>14.09375</v>
      </c>
      <c r="AM34">
        <f>SUBTOTAL(101,Table4[2024-11-07])</f>
        <v>14.90625</v>
      </c>
      <c r="AN34">
        <f>SUBTOTAL(101,Table4[2024-11-08])</f>
        <v>15.1875</v>
      </c>
      <c r="AO34">
        <f>SUBTOTAL(101,Table4[2024-11-09])</f>
        <v>16.0625</v>
      </c>
      <c r="AP34">
        <f>SUBTOTAL(101,Table4[2024-11-10])</f>
        <v>16.28125</v>
      </c>
      <c r="AQ34">
        <f>SUBTOTAL(101,Table4[2024-11-11])</f>
        <v>16.71875</v>
      </c>
      <c r="AR34">
        <f>SUBTOTAL(101,Table4[2024-11-12])</f>
        <v>17.1875</v>
      </c>
      <c r="AS34">
        <f>SUBTOTAL(101,Table4[2024-11-13])</f>
        <v>17.5625</v>
      </c>
      <c r="AT34">
        <f>SUBTOTAL(101,Table4[2024-11-14])</f>
        <v>18.28125</v>
      </c>
      <c r="AU34">
        <f>SUBTOTAL(101,Table4[2024-11-15])</f>
        <v>18.59375</v>
      </c>
      <c r="AV34">
        <f>SUBTOTAL(101,Table4[2024-11-16])</f>
        <v>19.4375</v>
      </c>
      <c r="AW34">
        <f>SUBTOTAL(101,Table4[2024-11-17])</f>
        <v>19.6875</v>
      </c>
      <c r="AX34">
        <f>SUBTOTAL(101,Table4[2024-11-18])</f>
        <v>20.09375</v>
      </c>
      <c r="AY34">
        <f>SUBTOTAL(101,Table4[2024-11-19])</f>
        <v>20.59375</v>
      </c>
      <c r="AZ34">
        <f>SUBTOTAL(101,Table4[2024-11-20])</f>
        <v>20.90625</v>
      </c>
      <c r="BA34">
        <f>SUBTOTAL(101,Table4[2024-11-21])</f>
        <v>20.90625</v>
      </c>
      <c r="BB34">
        <f>SUBTOTAL(101,Table4[2024-11-22])</f>
        <v>20.90625</v>
      </c>
      <c r="BC34">
        <f>SUBTOTAL(101,Table4[2024-11-23])</f>
        <v>20.90625</v>
      </c>
      <c r="BD34">
        <f>SUBTOTAL(101,Table4[2024-11-24])</f>
        <v>20.90625</v>
      </c>
      <c r="BE34">
        <f>SUBTOTAL(101,Table4[2024-11-25])</f>
        <v>20.90625</v>
      </c>
      <c r="BF34">
        <f>SUBTOTAL(101,Table4[2024-11-26])</f>
        <v>20.90625</v>
      </c>
      <c r="BG34">
        <f>SUBTOTAL(101,Table4[2024-11-27])</f>
        <v>20.90625</v>
      </c>
      <c r="BH34">
        <f>SUBTOTAL(101,Table4[2024-11-28])</f>
        <v>20.90625</v>
      </c>
      <c r="BI34">
        <f>SUBTOTAL(101,Table4[2024-11-29])</f>
        <v>20.90625</v>
      </c>
      <c r="BJ34">
        <f>SUBTOTAL(101,Table4[2024-11-30])</f>
        <v>20.90625</v>
      </c>
      <c r="BK34">
        <f>SUBTOTAL(101,Table4[2024-12-01])</f>
        <v>20.90625</v>
      </c>
      <c r="BL34">
        <f>SUBTOTAL(101,Table4[2024-12-02])</f>
        <v>20.90625</v>
      </c>
      <c r="BM34">
        <f>SUBTOTAL(101,Table4[2024-12-03])</f>
        <v>20.90625</v>
      </c>
      <c r="BN34">
        <f>SUBTOTAL(101,Table4[2024-12-04])</f>
        <v>20.90625</v>
      </c>
      <c r="BO34">
        <f>SUBTOTAL(101,Table4[2024-12-05])</f>
        <v>20.90625</v>
      </c>
      <c r="BP34">
        <f>SUBTOTAL(101,Table4[2024-12-06])</f>
        <v>20.90625</v>
      </c>
      <c r="BQ34">
        <f>SUBTOTAL(101,Table4[2024-12-07])</f>
        <v>20.90625</v>
      </c>
      <c r="BR34">
        <f>SUBTOTAL(101,Table4[2024-12-08])</f>
        <v>20.90625</v>
      </c>
      <c r="BS34">
        <f>SUBTOTAL(101,Table4[2024-12-09])</f>
        <v>20.90625</v>
      </c>
      <c r="BT34">
        <f>SUBTOTAL(101,Table4[2024-12-10])</f>
        <v>20.90625</v>
      </c>
      <c r="BU34">
        <f>SUBTOTAL(101,Table4[2024-12-11])</f>
        <v>20.90625</v>
      </c>
      <c r="BV34">
        <f>SUBTOTAL(101,Table4[2024-12-12])</f>
        <v>20.90625</v>
      </c>
      <c r="BW34">
        <f>SUBTOTAL(101,Table4[2024-12-13])</f>
        <v>20.90625</v>
      </c>
      <c r="BX34">
        <f>SUBTOTAL(101,Table4[2024-12-14])</f>
        <v>20.90625</v>
      </c>
      <c r="BY34">
        <f>SUBTOTAL(101,Table4[2024-12-15])</f>
        <v>20.90625</v>
      </c>
      <c r="BZ34">
        <f>SUBTOTAL(101,Table4[2024-12-16])</f>
        <v>20.90625</v>
      </c>
      <c r="CA34">
        <f>SUBTOTAL(101,Table4[2024-12-17])</f>
        <v>20.90625</v>
      </c>
      <c r="CB34">
        <f>SUBTOTAL(101,Table4[2024-12-18])</f>
        <v>20.90625</v>
      </c>
      <c r="CC34">
        <f>SUBTOTAL(101,Table4[2024-12-19])</f>
        <v>20.90625</v>
      </c>
      <c r="CD34">
        <f>SUBTOTAL(101,Table4[2024-12-20])</f>
        <v>20.90625</v>
      </c>
      <c r="CE34">
        <f>SUBTOTAL(101,Table4[2024-12-21])</f>
        <v>20.90625</v>
      </c>
      <c r="CF34">
        <f>SUBTOTAL(101,Table4[2024-12-22])</f>
        <v>20.90625</v>
      </c>
      <c r="CG34">
        <f>SUBTOTAL(101,Table4[2024-12-23])</f>
        <v>20.90625</v>
      </c>
      <c r="CH34">
        <f>SUBTOTAL(101,Table4[2024-12-24])</f>
        <v>20.90625</v>
      </c>
      <c r="CI34">
        <f>SUBTOTAL(101,Table4[2024-12-25])</f>
        <v>20.90625</v>
      </c>
      <c r="CJ34">
        <f>SUBTOTAL(101,Table4[2024-12-26])</f>
        <v>20.90625</v>
      </c>
      <c r="CK34">
        <f>SUBTOTAL(101,Table4[2024-12-27])</f>
        <v>20.90625</v>
      </c>
      <c r="CL34">
        <f>SUBTOTAL(101,Table4[2024-12-28])</f>
        <v>20.90625</v>
      </c>
      <c r="CM34">
        <f>SUBTOTAL(101,Table4[2024-12-29])</f>
        <v>20.90625</v>
      </c>
      <c r="CN34">
        <f>SUBTOTAL(101,Table4[2024-12-30])</f>
        <v>20.90625</v>
      </c>
      <c r="CO34">
        <f>SUBTOTAL(101,Table4[2024-12-31])</f>
        <v>20.90625</v>
      </c>
      <c r="CP34">
        <f>SUBTOTAL(101,Table4[2025-01-01])</f>
        <v>20.90625</v>
      </c>
      <c r="CQ34">
        <f>SUBTOTAL(101,Table4[2025-01-02])</f>
        <v>20.90625</v>
      </c>
      <c r="CR34">
        <f>SUBTOTAL(101,Table4[2025-01-03])</f>
        <v>20.90625</v>
      </c>
      <c r="CS34">
        <f>SUBTOTAL(101,Table4[2025-01-04])</f>
        <v>20.90625</v>
      </c>
      <c r="CT34">
        <f>SUBTOTAL(101,Table4[2025-01-05])</f>
        <v>20.90625</v>
      </c>
      <c r="CU34">
        <f>SUBTOTAL(101,Table4[2025-01-06])</f>
        <v>20.90625</v>
      </c>
      <c r="CV34">
        <f>SUBTOTAL(101,Table4[2025-01-07])</f>
        <v>20.90625</v>
      </c>
      <c r="CW34">
        <f>SUBTOTAL(101,Table4[2025-01-08])</f>
        <v>20.90625</v>
      </c>
      <c r="CX34">
        <f>SUBTOTAL(101,Table4[2025-01-09])</f>
        <v>20.90625</v>
      </c>
      <c r="CY34">
        <f>SUBTOTAL(101,Table4[2025-01-10])</f>
        <v>20.90625</v>
      </c>
      <c r="CZ34">
        <f>SUBTOTAL(101,Table4[2025-01-11])</f>
        <v>20.90625</v>
      </c>
      <c r="DA34">
        <f>SUBTOTAL(101,Table4[2025-01-12])</f>
        <v>20.90625</v>
      </c>
      <c r="DB34">
        <f>SUBTOTAL(101,Table4[2025-01-13])</f>
        <v>20.90625</v>
      </c>
      <c r="DC34">
        <f>SUBTOTAL(101,Table4[2025-01-14])</f>
        <v>20.90625</v>
      </c>
      <c r="DD34">
        <f>SUBTOTAL(101,Table4[2025-01-15])</f>
        <v>20.90625</v>
      </c>
      <c r="DE34">
        <f>SUBTOTAL(101,Table4[2025-01-16])</f>
        <v>20.90625</v>
      </c>
      <c r="DF34">
        <f>SUBTOTAL(101,Table4[2025-01-17])</f>
        <v>20.90625</v>
      </c>
      <c r="DG34">
        <f>SUBTOTAL(101,Table4[2025-01-18])</f>
        <v>20.90625</v>
      </c>
      <c r="DH34">
        <f>SUBTOTAL(101,Table4[2025-01-19])</f>
        <v>20.90625</v>
      </c>
      <c r="DI34">
        <f>SUBTOTAL(101,Table4[2025-01-20])</f>
        <v>20.90625</v>
      </c>
      <c r="DJ34">
        <f>SUBTOTAL(101,Table4[2025-01-21])</f>
        <v>20.90625</v>
      </c>
      <c r="DK34">
        <f>SUBTOTAL(101,Table4[2025-01-22])</f>
        <v>20.90625</v>
      </c>
      <c r="DL34">
        <f>SUBTOTAL(101,Table4[2025-01-23])</f>
        <v>20.90625</v>
      </c>
      <c r="DM34">
        <f>SUBTOTAL(101,Table4[2025-01-24])</f>
        <v>20.90625</v>
      </c>
      <c r="DN34">
        <f>SUBTOTAL(101,Table4[2025-01-25])</f>
        <v>20.90625</v>
      </c>
      <c r="DO34">
        <f>SUBTOTAL(101,Table4[2025-01-26])</f>
        <v>20.90625</v>
      </c>
      <c r="DP34">
        <f>SUBTOTAL(101,Table4[2025-01-27])</f>
        <v>20.90625</v>
      </c>
      <c r="DQ34">
        <f>SUBTOTAL(101,Table4[2025-01-28])</f>
        <v>20.90625</v>
      </c>
      <c r="DR34">
        <f>SUBTOTAL(101,Table4[2025-01-29])</f>
        <v>20.90625</v>
      </c>
      <c r="DS34">
        <f>SUBTOTAL(101,Table4[2025-01-30])</f>
        <v>20.90625</v>
      </c>
      <c r="DT34">
        <f>SUBTOTAL(101,Table4[2025-01-31])</f>
        <v>20.90625</v>
      </c>
      <c r="DU34">
        <f>SUBTOTAL(101,Table4[2025-02-01])</f>
        <v>20.90625</v>
      </c>
      <c r="DV34">
        <f>SUBTOTAL(101,Table4[2025-02-02])</f>
        <v>20.90625</v>
      </c>
      <c r="DW34">
        <f>SUBTOTAL(101,Table4[2025-02-03])</f>
        <v>20.90625</v>
      </c>
      <c r="DX34">
        <f>SUBTOTAL(101,Table4[2025-02-04])</f>
        <v>20.90625</v>
      </c>
      <c r="DY34">
        <f>SUBTOTAL(101,Table4[2025-02-05])</f>
        <v>20.90625</v>
      </c>
      <c r="DZ34">
        <f>SUBTOTAL(101,Table4[2025-02-06])</f>
        <v>20.90625</v>
      </c>
      <c r="EA34">
        <f>SUBTOTAL(101,Table4[2025-02-07])</f>
        <v>20.90625</v>
      </c>
      <c r="EB34">
        <f>SUBTOTAL(101,Table4[2025-02-08])</f>
        <v>20.90625</v>
      </c>
      <c r="EC34">
        <f>SUBTOTAL(101,Table4[2025-02-09])</f>
        <v>20.90625</v>
      </c>
      <c r="ED34">
        <f>SUBTOTAL(101,Table4[2025-02-10])</f>
        <v>20.90625</v>
      </c>
      <c r="EE34">
        <f>SUBTOTAL(101,Table4[2025-02-11])</f>
        <v>20.90625</v>
      </c>
      <c r="EF34">
        <f>SUBTOTAL(101,Table4[2025-02-12])</f>
        <v>20.90625</v>
      </c>
      <c r="EG34">
        <f>SUBTOTAL(101,Table4[2025-02-13])</f>
        <v>20.90625</v>
      </c>
      <c r="EH34">
        <f>SUBTOTAL(101,Table4[2025-02-14])</f>
        <v>20.90625</v>
      </c>
      <c r="EI34">
        <f>SUBTOTAL(101,Table4[2025-02-15])</f>
        <v>20.90625</v>
      </c>
      <c r="EJ34">
        <f>SUBTOTAL(101,Table4[2025-02-16])</f>
        <v>20.90625</v>
      </c>
      <c r="EK34">
        <f>SUBTOTAL(101,Table4[2025-02-17])</f>
        <v>20.90625</v>
      </c>
      <c r="EL34">
        <f>SUBTOTAL(101,Table4[2025-02-18])</f>
        <v>20.90625</v>
      </c>
      <c r="EM34">
        <f>SUBTOTAL(101,Table4[2025-02-19])</f>
        <v>20.90625</v>
      </c>
      <c r="EN34">
        <f>SUBTOTAL(101,Table4[2025-02-20])</f>
        <v>20.90625</v>
      </c>
      <c r="EO34">
        <f>SUBTOTAL(101,Table4[2025-02-21])</f>
        <v>20.90625</v>
      </c>
      <c r="EP34">
        <f>SUBTOTAL(101,Table4[2025-02-22])</f>
        <v>20.90625</v>
      </c>
      <c r="EQ34">
        <f>SUBTOTAL(101,Table4[2025-02-23])</f>
        <v>20.90625</v>
      </c>
      <c r="ER34">
        <f>SUBTOTAL(101,Table4[2025-02-24])</f>
        <v>20.90625</v>
      </c>
      <c r="ES34">
        <f>SUBTOTAL(101,Table4[2025-02-25])</f>
        <v>20.90625</v>
      </c>
      <c r="ET34">
        <f>SUBTOTAL(101,Table4[2025-02-26])</f>
        <v>20.90625</v>
      </c>
      <c r="EU34">
        <f>SUBTOTAL(101,Table4[2025-02-27])</f>
        <v>20.90625</v>
      </c>
      <c r="EV34">
        <f>SUBTOTAL(101,Table4[2025-02-28])</f>
        <v>20.90625</v>
      </c>
      <c r="EW34">
        <f>SUBTOTAL(101,Table4[2025-03-01])</f>
        <v>20.90625</v>
      </c>
      <c r="EX34">
        <f>SUBTOTAL(101,Table4[2025-03-02])</f>
        <v>20.90625</v>
      </c>
      <c r="EY34">
        <f>SUBTOTAL(101,Table4[2025-03-03])</f>
        <v>20.90625</v>
      </c>
      <c r="EZ34">
        <f>SUBTOTAL(101,Table4[2025-03-04])</f>
        <v>20.90625</v>
      </c>
      <c r="FA34">
        <f>SUBTOTAL(101,Table4[2025-03-05])</f>
        <v>20.90625</v>
      </c>
      <c r="FB34">
        <f>SUBTOTAL(101,Table4[2025-03-06])</f>
        <v>20.90625</v>
      </c>
      <c r="FC34">
        <f>SUBTOTAL(101,Table4[2025-03-07])</f>
        <v>20.90625</v>
      </c>
      <c r="FD34">
        <f>SUBTOTAL(101,Table4[2025-03-08])</f>
        <v>20.90625</v>
      </c>
      <c r="FE34">
        <f>SUBTOTAL(101,Table4[2025-03-09])</f>
        <v>20.90625</v>
      </c>
      <c r="FF34">
        <f>SUBTOTAL(101,Table4[2025-03-10])</f>
        <v>20.90625</v>
      </c>
      <c r="FG34">
        <f>SUBTOTAL(101,Table4[2025-03-11])</f>
        <v>20.90625</v>
      </c>
      <c r="FH34">
        <f>SUBTOTAL(101,Table4[2025-03-12])</f>
        <v>20.90625</v>
      </c>
      <c r="FI34">
        <f>SUBTOTAL(101,Table4[2025-03-13])</f>
        <v>20.90625</v>
      </c>
      <c r="FJ34">
        <f>SUBTOTAL(101,Table4[2025-03-14])</f>
        <v>20.90625</v>
      </c>
      <c r="FK34">
        <f>SUBTOTAL(101,Table4[2025-03-15])</f>
        <v>20.90625</v>
      </c>
      <c r="FL34">
        <f>SUBTOTAL(101,Table4[2025-03-16])</f>
        <v>20.90625</v>
      </c>
      <c r="FM34">
        <f>SUBTOTAL(101,Table4[2025-03-17])</f>
        <v>20.90625</v>
      </c>
      <c r="FN34">
        <f>SUBTOTAL(101,Table4[2025-03-18])</f>
        <v>20.90625</v>
      </c>
      <c r="FO34">
        <f>SUBTOTAL(101,Table4[2025-03-19])</f>
        <v>20.90625</v>
      </c>
      <c r="FP34">
        <f>SUBTOTAL(101,Table4[2025-03-20])</f>
        <v>20.90625</v>
      </c>
      <c r="FQ34">
        <f>SUBTOTAL(101,Table4[2025-03-21])</f>
        <v>20.90625</v>
      </c>
      <c r="FR34">
        <f>SUBTOTAL(101,Table4[2025-03-22])</f>
        <v>20.90625</v>
      </c>
      <c r="FS34">
        <f>SUBTOTAL(101,Table4[2025-03-23])</f>
        <v>20.90625</v>
      </c>
      <c r="FT34">
        <f>SUBTOTAL(101,Table4[2025-03-24])</f>
        <v>20.90625</v>
      </c>
      <c r="FU34">
        <f>SUBTOTAL(101,Table4[2025-03-25])</f>
        <v>20.90625</v>
      </c>
      <c r="FV34">
        <f>SUBTOTAL(101,Table4[2025-03-26])</f>
        <v>20.90625</v>
      </c>
      <c r="FW34">
        <f>SUBTOTAL(101,Table4[2025-03-27])</f>
        <v>20.90625</v>
      </c>
      <c r="FX34">
        <f>SUBTOTAL(101,Table4[2025-03-28])</f>
        <v>20.90625</v>
      </c>
      <c r="FY34">
        <f>SUBTOTAL(101,Table4[2025-03-29])</f>
        <v>20.90625</v>
      </c>
      <c r="FZ34">
        <f>SUBTOTAL(101,Table4[2025-03-30])</f>
        <v>20.90625</v>
      </c>
      <c r="GA34">
        <f>SUBTOTAL(101,Table4[2025-03-31])</f>
        <v>20.90625</v>
      </c>
      <c r="GB34">
        <f>SUBTOTAL(101,Table4[2025-04-01])</f>
        <v>20.90625</v>
      </c>
      <c r="GC34">
        <f>SUBTOTAL(101,Table4[2025-04-02])</f>
        <v>20.90625</v>
      </c>
      <c r="GD34">
        <f>SUBTOTAL(101,Table4[2025-04-03])</f>
        <v>20.90625</v>
      </c>
      <c r="GE34">
        <f>SUBTOTAL(101,Table4[2025-04-04])</f>
        <v>20.90625</v>
      </c>
      <c r="GF34">
        <f>SUBTOTAL(101,Table4[2025-04-05])</f>
        <v>20.90625</v>
      </c>
      <c r="GG34">
        <f>SUBTOTAL(101,Table4[2025-04-06])</f>
        <v>20.90625</v>
      </c>
      <c r="GH34">
        <f>SUBTOTAL(101,Table4[2025-04-07])</f>
        <v>20.90625</v>
      </c>
      <c r="GI34">
        <f>SUBTOTAL(101,Table4[2025-04-08])</f>
        <v>20.90625</v>
      </c>
      <c r="GJ34">
        <f>SUBTOTAL(101,Table4[2025-04-09])</f>
        <v>20.90625</v>
      </c>
      <c r="GK34">
        <f>SUBTOTAL(101,Table4[2025-04-10])</f>
        <v>20.90625</v>
      </c>
      <c r="GL34">
        <f>SUBTOTAL(101,Table4[2025-04-11])</f>
        <v>20.90625</v>
      </c>
      <c r="GM34">
        <f>SUBTOTAL(101,Table4[2025-04-12])</f>
        <v>20.90625</v>
      </c>
      <c r="GN34">
        <f>SUBTOTAL(101,Table4[2025-04-13])</f>
        <v>20.90625</v>
      </c>
      <c r="GO34">
        <f>SUBTOTAL(101,Table4[2025-04-14])</f>
        <v>20.90625</v>
      </c>
      <c r="GP34">
        <f>SUBTOTAL(101,Table4[2025-04-15])</f>
        <v>20.90625</v>
      </c>
      <c r="GQ34">
        <f>SUBTOTAL(101,Table4[2025-04-16])</f>
        <v>20.90625</v>
      </c>
      <c r="GR34">
        <f>SUBTOTAL(101,Table4[2025-04-17])</f>
        <v>20.90625</v>
      </c>
      <c r="GS34">
        <f>SUBTOTAL(101,Table4[2025-04-18])</f>
        <v>20.90625</v>
      </c>
      <c r="GT34">
        <f>SUBTOTAL(101,Table4[2025-04-19])</f>
        <v>20.90625</v>
      </c>
      <c r="GU34">
        <f>SUBTOTAL(101,Table4[2025-04-20])</f>
        <v>20.90625</v>
      </c>
      <c r="JO34">
        <f>SUBTOTAL(103,Table4[2025-07-01])</f>
        <v>0</v>
      </c>
    </row>
  </sheetData>
  <phoneticPr fontId="1" type="noConversion"/>
  <conditionalFormatting sqref="D2:GU33">
    <cfRule type="colorScale" priority="1">
      <colorScale>
        <cfvo type="min"/>
        <cfvo type="percentile" val="50"/>
        <cfvo type="max"/>
        <color rgb="FFF8696B"/>
        <color rgb="FFFFEB84"/>
        <color rgb="FF63BE7B"/>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A99BFB-AFA5-4147-B494-002B5B21FC62}">
  <dimension ref="A1:BP67"/>
  <sheetViews>
    <sheetView topLeftCell="A24" workbookViewId="0">
      <selection activeCell="BC14" sqref="BC13:BD1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2.7109375" bestFit="1" customWidth="1"/>
    <col min="68" max="68" width="2.85546875" bestFit="1" customWidth="1"/>
  </cols>
  <sheetData>
    <row r="1" spans="1:68"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row>
    <row r="2" spans="1:68"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row>
    <row r="3" spans="1:68" ht="9.9499999999999993" customHeight="1" x14ac:dyDescent="0.25">
      <c r="A3" s="53" t="s">
        <v>47</v>
      </c>
      <c r="B3" s="36" t="s">
        <v>81</v>
      </c>
      <c r="C3" s="43"/>
      <c r="D3" s="44"/>
      <c r="E3" s="43"/>
      <c r="F3" s="36">
        <f>COUNTIFS(DataRegularSeason20242025!$E$2:$E$1315,TotalTeamGames20242025!E$1,DataRegularSeason20242025!$D$2:$D$1315,TotalTeamGames20242025!$A3)</f>
        <v>1</v>
      </c>
      <c r="G3" s="43"/>
      <c r="H3" s="36">
        <f>COUNTIFS(DataRegularSeason20242025!$E$2:$E$1315,TotalTeamGames20242025!G$1,DataRegularSeason20242025!$D$2:$D$1315,TotalTeamGames20242025!$A3)</f>
        <v>1</v>
      </c>
      <c r="I3" s="43"/>
      <c r="J3" s="36">
        <f>COUNTIFS(DataRegularSeason20242025!$E$2:$E$1315,TotalTeamGames20242025!I$1,DataRegularSeason20242025!$D$2:$D$1315,TotalTeamGames20242025!$A3)</f>
        <v>1</v>
      </c>
      <c r="K3" s="43"/>
      <c r="L3" s="36">
        <f>COUNTIFS(DataRegularSeason20242025!$E$2:$E$1315,TotalTeamGames20242025!K$1,DataRegularSeason20242025!$D$2:$D$1315,TotalTeamGames20242025!$A3)</f>
        <v>1</v>
      </c>
      <c r="M3" s="43"/>
      <c r="N3" s="36">
        <f>COUNTIFS(DataRegularSeason20242025!$E$2:$E$1315,TotalTeamGames20242025!M$1,DataRegularSeason20242025!$D$2:$D$1315,TotalTeamGames20242025!$A3)</f>
        <v>2</v>
      </c>
      <c r="O3" s="43"/>
      <c r="P3" s="36">
        <f>COUNTIFS(DataRegularSeason20242025!$E$2:$E$1315,TotalTeamGames20242025!O$1,DataRegularSeason20242025!$D$2:$D$1315,TotalTeamGames20242025!$A3)</f>
        <v>1</v>
      </c>
      <c r="Q3" s="43"/>
      <c r="R3" s="36">
        <f>COUNTIFS(DataRegularSeason20242025!$E$2:$E$1315,TotalTeamGames20242025!Q$1,DataRegularSeason20242025!$D$2:$D$1315,TotalTeamGames20242025!$A3)</f>
        <v>1</v>
      </c>
      <c r="S3" s="43"/>
      <c r="T3" s="36">
        <f>COUNTIFS(DataRegularSeason20242025!$E$2:$E$1315,TotalTeamGames20242025!S$1,DataRegularSeason20242025!$D$2:$D$1315,TotalTeamGames20242025!$A3)</f>
        <v>2</v>
      </c>
      <c r="U3" s="43"/>
      <c r="V3" s="36">
        <f>COUNTIFS(DataRegularSeason20242025!$E$2:$E$1315,TotalTeamGames20242025!U$1,DataRegularSeason20242025!$D$2:$D$1315,TotalTeamGames20242025!$A3)</f>
        <v>1</v>
      </c>
      <c r="W3" s="43"/>
      <c r="X3" s="36">
        <f>COUNTIFS(DataRegularSeason20242025!$E$2:$E$1315,TotalTeamGames20242025!W$1,DataRegularSeason20242025!$D$2:$D$1315,TotalTeamGames20242025!$A3)</f>
        <v>2</v>
      </c>
      <c r="Y3" s="43"/>
      <c r="Z3" s="36">
        <f>COUNTIFS(DataRegularSeason20242025!$E$2:$E$1315,TotalTeamGames20242025!Y$1,DataRegularSeason20242025!$D$2:$D$1315,TotalTeamGames20242025!$A3)</f>
        <v>1</v>
      </c>
      <c r="AA3" s="43"/>
      <c r="AB3" s="36">
        <f>COUNTIFS(DataRegularSeason20242025!$E$2:$E$1315,TotalTeamGames20242025!AA$1,DataRegularSeason20242025!$D$2:$D$1315,TotalTeamGames20242025!$A3)</f>
        <v>2</v>
      </c>
      <c r="AC3" s="43"/>
      <c r="AD3" s="36">
        <f>COUNTIFS(DataRegularSeason20242025!$E$2:$E$1315,TotalTeamGames20242025!AC$1,DataRegularSeason20242025!$D$2:$D$1315,TotalTeamGames20242025!$A3)</f>
        <v>1</v>
      </c>
      <c r="AE3" s="43"/>
      <c r="AF3" s="36">
        <f>COUNTIFS(DataRegularSeason20242025!$E$2:$E$1315,TotalTeamGames20242025!AE$1,DataRegularSeason20242025!$D$2:$D$1315,TotalTeamGames20242025!$A3)</f>
        <v>1</v>
      </c>
      <c r="AG3" s="43"/>
      <c r="AH3" s="36">
        <f>COUNTIFS(DataRegularSeason20242025!$E$2:$E$1315,TotalTeamGames20242025!AG$1,DataRegularSeason20242025!$D$2:$D$1315,TotalTeamGames20242025!$A3)</f>
        <v>1</v>
      </c>
      <c r="AI3" s="43"/>
      <c r="AJ3" s="36">
        <f>COUNTIFS(DataRegularSeason20242025!$E$2:$E$1315,TotalTeamGames20242025!AI$1,DataRegularSeason20242025!$D$2:$D$1315,TotalTeamGames20242025!$A3)</f>
        <v>1</v>
      </c>
      <c r="AK3" s="43"/>
      <c r="AL3" s="36">
        <f>COUNTIFS(DataRegularSeason20242025!$E$2:$E$1315,TotalTeamGames20242025!AK$1,DataRegularSeason20242025!$D$2:$D$1315,TotalTeamGames20242025!$A3)</f>
        <v>1</v>
      </c>
      <c r="AM3" s="43"/>
      <c r="AN3" s="36">
        <f>COUNTIFS(DataRegularSeason20242025!$E$2:$E$1315,TotalTeamGames20242025!AM$1,DataRegularSeason20242025!$D$2:$D$1315,TotalTeamGames20242025!$A3)</f>
        <v>1</v>
      </c>
      <c r="AO3" s="43"/>
      <c r="AP3" s="36">
        <f>COUNTIFS(DataRegularSeason20242025!$E$2:$E$1315,TotalTeamGames20242025!AO$1,DataRegularSeason20242025!$D$2:$D$1315,TotalTeamGames20242025!$A3)</f>
        <v>1</v>
      </c>
      <c r="AQ3" s="43"/>
      <c r="AR3" s="36">
        <f>COUNTIFS(DataRegularSeason20242025!$E$2:$E$1315,TotalTeamGames20242025!AQ$1,DataRegularSeason20242025!$D$2:$D$1315,TotalTeamGames20242025!$A3)</f>
        <v>1</v>
      </c>
      <c r="AS3" s="43"/>
      <c r="AT3" s="36">
        <f>COUNTIFS(DataRegularSeason20242025!$E$2:$E$1315,TotalTeamGames20242025!AS$1,DataRegularSeason20242025!$D$2:$D$1315,TotalTeamGames20242025!$A3)</f>
        <v>1</v>
      </c>
      <c r="AU3" s="43"/>
      <c r="AV3" s="36">
        <f>COUNTIFS(DataRegularSeason20242025!$E$2:$E$1315,TotalTeamGames20242025!AU$1,DataRegularSeason20242025!$D$2:$D$1315,TotalTeamGames20242025!$A3)</f>
        <v>2</v>
      </c>
      <c r="AW3" s="43"/>
      <c r="AX3" s="36">
        <f>COUNTIFS(DataRegularSeason20242025!$E$2:$E$1315,TotalTeamGames20242025!AW$1,DataRegularSeason20242025!$D$2:$D$1315,TotalTeamGames20242025!$A3)</f>
        <v>1</v>
      </c>
      <c r="AY3" s="43"/>
      <c r="AZ3" s="36">
        <f>COUNTIFS(DataRegularSeason20242025!$E$2:$E$1315,TotalTeamGames20242025!AY$1,DataRegularSeason20242025!$D$2:$D$1315,TotalTeamGames20242025!$A3)</f>
        <v>2</v>
      </c>
      <c r="BA3" s="43"/>
      <c r="BB3" s="36">
        <f>COUNTIFS(DataRegularSeason20242025!$E$2:$E$1315,TotalTeamGames20242025!BA$1,DataRegularSeason20242025!$D$2:$D$1315,TotalTeamGames20242025!$A3)</f>
        <v>1</v>
      </c>
      <c r="BC3" s="43"/>
      <c r="BD3" s="36">
        <f>COUNTIFS(DataRegularSeason20242025!$E$2:$E$1315,TotalTeamGames20242025!BC$1,DataRegularSeason20242025!$D$2:$D$1315,TotalTeamGames20242025!$A3)</f>
        <v>1</v>
      </c>
      <c r="BE3" s="43"/>
      <c r="BF3" s="35">
        <f>COUNTIFS(DataRegularSeason20242025!$E$2:$E$1315,TotalTeamGames20242025!BE$1,DataRegularSeason20242025!$D$2:$D$1315,TotalTeamGames20242025!$A3)</f>
        <v>2</v>
      </c>
      <c r="BG3" s="48"/>
      <c r="BH3" s="36">
        <f>COUNTIFS(DataRegularSeason20242025!$E$2:$E$1315,TotalTeamGames20242025!BG$1,DataRegularSeason20242025!$D$2:$D$1315,TotalTeamGames20242025!$A3)</f>
        <v>2</v>
      </c>
      <c r="BI3" s="43"/>
      <c r="BJ3" s="36">
        <f>COUNTIFS(DataRegularSeason20242025!$E$2:$E$1315,TotalTeamGames20242025!BI$1,DataRegularSeason20242025!$D$2:$D$1315,TotalTeamGames20242025!$A3)</f>
        <v>2</v>
      </c>
      <c r="BK3" s="43"/>
      <c r="BL3" s="36">
        <f>COUNTIFS(DataRegularSeason20242025!$E$2:$E$1315,TotalTeamGames20242025!BK$1,DataRegularSeason20242025!$D$2:$D$1315,TotalTeamGames20242025!$A3)</f>
        <v>2</v>
      </c>
      <c r="BM3" s="43"/>
      <c r="BN3" s="36">
        <f>COUNTIFS(DataRegularSeason20242025!$E$2:$E$1315,TotalTeamGames20242025!BM$1,DataRegularSeason20242025!$D$2:$D$1315,TotalTeamGames20242025!$A3)</f>
        <v>1</v>
      </c>
      <c r="BO3" s="38">
        <f>SUM(C3:BN3)</f>
        <v>41</v>
      </c>
      <c r="BP3" s="52">
        <f>BO3+BO4</f>
        <v>82</v>
      </c>
    </row>
    <row r="4" spans="1:68" ht="9.9499999999999993" customHeight="1" x14ac:dyDescent="0.25">
      <c r="A4" s="54"/>
      <c r="B4" s="40" t="s">
        <v>80</v>
      </c>
      <c r="C4" s="46"/>
      <c r="D4" s="47"/>
      <c r="E4" s="39">
        <f>COUNTIFS(DataRegularSeason20242025!$D$2:$D$1315,TotalTeamGames20242025!E$1,DataRegularSeason20242025!$E$2:$E$1315,TotalTeamGames20242025!$A3)</f>
        <v>1</v>
      </c>
      <c r="F4" s="47"/>
      <c r="G4" s="39">
        <f>COUNTIFS(DataRegularSeason20242025!$D$2:$D$1315,TotalTeamGames20242025!G$1,DataRegularSeason20242025!$E$2:$E$1315,TotalTeamGames20242025!$A3)</f>
        <v>1</v>
      </c>
      <c r="H4" s="47"/>
      <c r="I4" s="39">
        <f>COUNTIFS(DataRegularSeason20242025!$D$2:$D$1315,TotalTeamGames20242025!I$1,DataRegularSeason20242025!$E$2:$E$1315,TotalTeamGames20242025!$A3)</f>
        <v>1</v>
      </c>
      <c r="J4" s="47"/>
      <c r="K4" s="39">
        <f>COUNTIFS(DataRegularSeason20242025!$D$2:$D$1315,TotalTeamGames20242025!K$1,DataRegularSeason20242025!$E$2:$E$1315,TotalTeamGames20242025!$A3)</f>
        <v>1</v>
      </c>
      <c r="L4" s="47"/>
      <c r="M4" s="39">
        <f>COUNTIFS(DataRegularSeason20242025!$D$2:$D$1315,TotalTeamGames20242025!M$1,DataRegularSeason20242025!$E$2:$E$1315,TotalTeamGames20242025!$A3)</f>
        <v>2</v>
      </c>
      <c r="N4" s="47"/>
      <c r="O4" s="39">
        <f>COUNTIFS(DataRegularSeason20242025!$D$2:$D$1315,TotalTeamGames20242025!O$1,DataRegularSeason20242025!$E$2:$E$1315,TotalTeamGames20242025!$A3)</f>
        <v>2</v>
      </c>
      <c r="P4" s="47"/>
      <c r="Q4" s="39">
        <f>COUNTIFS(DataRegularSeason20242025!$D$2:$D$1315,TotalTeamGames20242025!Q$1,DataRegularSeason20242025!$E$2:$E$1315,TotalTeamGames20242025!$A3)</f>
        <v>2</v>
      </c>
      <c r="R4" s="47"/>
      <c r="S4" s="39">
        <f>COUNTIFS(DataRegularSeason20242025!$D$2:$D$1315,TotalTeamGames20242025!S$1,DataRegularSeason20242025!$E$2:$E$1315,TotalTeamGames20242025!$A3)</f>
        <v>1</v>
      </c>
      <c r="T4" s="47"/>
      <c r="U4" s="39">
        <f>COUNTIFS(DataRegularSeason20242025!$D$2:$D$1315,TotalTeamGames20242025!U$1,DataRegularSeason20242025!$E$2:$E$1315,TotalTeamGames20242025!$A3)</f>
        <v>1</v>
      </c>
      <c r="V4" s="47"/>
      <c r="W4" s="39">
        <f>COUNTIFS(DataRegularSeason20242025!$D$2:$D$1315,TotalTeamGames20242025!W$1,DataRegularSeason20242025!$E$2:$E$1315,TotalTeamGames20242025!$A3)</f>
        <v>2</v>
      </c>
      <c r="X4" s="47"/>
      <c r="Y4" s="39">
        <f>COUNTIFS(DataRegularSeason20242025!$D$2:$D$1315,TotalTeamGames20242025!Y$1,DataRegularSeason20242025!$E$2:$E$1315,TotalTeamGames20242025!$A3)</f>
        <v>1</v>
      </c>
      <c r="Z4" s="47"/>
      <c r="AA4" s="39">
        <f>COUNTIFS(DataRegularSeason20242025!$D$2:$D$1315,TotalTeamGames20242025!AA$1,DataRegularSeason20242025!$E$2:$E$1315,TotalTeamGames20242025!$A3)</f>
        <v>2</v>
      </c>
      <c r="AB4" s="47"/>
      <c r="AC4" s="39">
        <f>COUNTIFS(DataRegularSeason20242025!$D$2:$D$1315,TotalTeamGames20242025!AC$1,DataRegularSeason20242025!$E$2:$E$1315,TotalTeamGames20242025!$A3)</f>
        <v>2</v>
      </c>
      <c r="AD4" s="47"/>
      <c r="AE4" s="39">
        <f>COUNTIFS(DataRegularSeason20242025!$D$2:$D$1315,TotalTeamGames20242025!AE$1,DataRegularSeason20242025!$E$2:$E$1315,TotalTeamGames20242025!$A3)</f>
        <v>1</v>
      </c>
      <c r="AF4" s="47"/>
      <c r="AG4" s="39">
        <f>COUNTIFS(DataRegularSeason20242025!$D$2:$D$1315,TotalTeamGames20242025!AG$1,DataRegularSeason20242025!$E$2:$E$1315,TotalTeamGames20242025!$A3)</f>
        <v>1</v>
      </c>
      <c r="AH4" s="47"/>
      <c r="AI4" s="39">
        <f>COUNTIFS(DataRegularSeason20242025!$D$2:$D$1315,TotalTeamGames20242025!AI$1,DataRegularSeason20242025!$E$2:$E$1315,TotalTeamGames20242025!$A3)</f>
        <v>2</v>
      </c>
      <c r="AJ4" s="47"/>
      <c r="AK4" s="39">
        <f>COUNTIFS(DataRegularSeason20242025!$D$2:$D$1315,TotalTeamGames20242025!AK$1,DataRegularSeason20242025!$E$2:$E$1315,TotalTeamGames20242025!$A3)</f>
        <v>1</v>
      </c>
      <c r="AL4" s="47"/>
      <c r="AM4" s="39">
        <f>COUNTIFS(DataRegularSeason20242025!$D$2:$D$1315,TotalTeamGames20242025!AM$1,DataRegularSeason20242025!$E$2:$E$1315,TotalTeamGames20242025!$A3)</f>
        <v>1</v>
      </c>
      <c r="AN4" s="47"/>
      <c r="AO4" s="39">
        <f>COUNTIFS(DataRegularSeason20242025!$D$2:$D$1315,TotalTeamGames20242025!AO$1,DataRegularSeason20242025!$E$2:$E$1315,TotalTeamGames20242025!$A3)</f>
        <v>1</v>
      </c>
      <c r="AP4" s="47"/>
      <c r="AQ4" s="39">
        <f>COUNTIFS(DataRegularSeason20242025!$D$2:$D$1315,TotalTeamGames20242025!AQ$1,DataRegularSeason20242025!$E$2:$E$1315,TotalTeamGames20242025!$A3)</f>
        <v>1</v>
      </c>
      <c r="AR4" s="47"/>
      <c r="AS4" s="39">
        <f>COUNTIFS(DataRegularSeason20242025!$D$2:$D$1315,TotalTeamGames20242025!AS$1,DataRegularSeason20242025!$E$2:$E$1315,TotalTeamGames20242025!$A3)</f>
        <v>1</v>
      </c>
      <c r="AT4" s="47"/>
      <c r="AU4" s="39">
        <f>COUNTIFS(DataRegularSeason20242025!$D$2:$D$1315,TotalTeamGames20242025!AU$1,DataRegularSeason20242025!$E$2:$E$1315,TotalTeamGames20242025!$A3)</f>
        <v>1</v>
      </c>
      <c r="AV4" s="47"/>
      <c r="AW4" s="39">
        <f>COUNTIFS(DataRegularSeason20242025!$D$2:$D$1315,TotalTeamGames20242025!AW$1,DataRegularSeason20242025!$E$2:$E$1315,TotalTeamGames20242025!$A3)</f>
        <v>2</v>
      </c>
      <c r="AX4" s="47"/>
      <c r="AY4" s="39">
        <f>COUNTIFS(DataRegularSeason20242025!$D$2:$D$1315,TotalTeamGames20242025!AY$1,DataRegularSeason20242025!$E$2:$E$1315,TotalTeamGames20242025!$A3)</f>
        <v>1</v>
      </c>
      <c r="AZ4" s="47"/>
      <c r="BA4" s="39">
        <f>COUNTIFS(DataRegularSeason20242025!$D$2:$D$1315,TotalTeamGames20242025!BA$1,DataRegularSeason20242025!$E$2:$E$1315,TotalTeamGames20242025!$A3)</f>
        <v>1</v>
      </c>
      <c r="BB4" s="47"/>
      <c r="BC4" s="39">
        <f>COUNTIFS(DataRegularSeason20242025!$D$2:$D$1315,TotalTeamGames20242025!BC$1,DataRegularSeason20242025!$E$2:$E$1315,TotalTeamGames20242025!$A3)</f>
        <v>1</v>
      </c>
      <c r="BD4" s="47"/>
      <c r="BE4" s="39">
        <f>COUNTIFS(DataRegularSeason20242025!$D$2:$D$1315,TotalTeamGames20242025!BE$1,DataRegularSeason20242025!$E$2:$E$1315,TotalTeamGames20242025!$A3)</f>
        <v>1</v>
      </c>
      <c r="BF4" s="46"/>
      <c r="BG4" s="41">
        <f>COUNTIFS(DataRegularSeason20242025!$D$2:$D$1315,TotalTeamGames20242025!BG$1,DataRegularSeason20242025!$E$2:$E$1315,TotalTeamGames20242025!$A3)</f>
        <v>2</v>
      </c>
      <c r="BH4" s="47"/>
      <c r="BI4" s="39">
        <f>COUNTIFS(DataRegularSeason20242025!$D$2:$D$1315,TotalTeamGames20242025!BI$1,DataRegularSeason20242025!$E$2:$E$1315,TotalTeamGames20242025!$A3)</f>
        <v>2</v>
      </c>
      <c r="BJ4" s="47"/>
      <c r="BK4" s="39">
        <f>COUNTIFS(DataRegularSeason20242025!$D$2:$D$1315,TotalTeamGames20242025!BK$1,DataRegularSeason20242025!$E$2:$E$1315,TotalTeamGames20242025!$A3)</f>
        <v>1</v>
      </c>
      <c r="BL4" s="47"/>
      <c r="BM4" s="39">
        <f>COUNTIFS(DataRegularSeason20242025!$D$2:$D$1315,TotalTeamGames20242025!BM$1,DataRegularSeason20242025!$E$2:$E$1315,TotalTeamGames20242025!$A3)</f>
        <v>1</v>
      </c>
      <c r="BN4" s="47"/>
      <c r="BO4" s="42">
        <f>SUM(C4:BN4)</f>
        <v>41</v>
      </c>
      <c r="BP4" s="52"/>
    </row>
    <row r="5" spans="1:68" ht="9.9499999999999993" customHeight="1" x14ac:dyDescent="0.25">
      <c r="A5" s="53" t="s">
        <v>16</v>
      </c>
      <c r="B5" s="36" t="s">
        <v>81</v>
      </c>
      <c r="C5" s="43"/>
      <c r="D5" s="36">
        <f>COUNTIFS(DataRegularSeason20242025!$E$2:$E$1315,TotalTeamGames20242025!C$1,DataRegularSeason20242025!$D$2:$D$1315,TotalTeamGames20242025!$A5)</f>
        <v>1</v>
      </c>
      <c r="E5" s="43"/>
      <c r="F5" s="44"/>
      <c r="G5" s="43"/>
      <c r="H5" s="36">
        <f>COUNTIFS(DataRegularSeason20242025!$E$2:$E$1315,TotalTeamGames20242025!G$1,DataRegularSeason20242025!$D$2:$D$1315,TotalTeamGames20242025!$A5)</f>
        <v>2</v>
      </c>
      <c r="I5" s="43"/>
      <c r="J5" s="36">
        <f>COUNTIFS(DataRegularSeason20242025!$E$2:$E$1315,TotalTeamGames20242025!I$1,DataRegularSeason20242025!$D$2:$D$1315,TotalTeamGames20242025!$A5)</f>
        <v>2</v>
      </c>
      <c r="K5" s="43"/>
      <c r="L5" s="36">
        <f>COUNTIFS(DataRegularSeason20242025!$E$2:$E$1315,TotalTeamGames20242025!K$1,DataRegularSeason20242025!$D$2:$D$1315,TotalTeamGames20242025!$A5)</f>
        <v>1</v>
      </c>
      <c r="M5" s="43"/>
      <c r="N5" s="36">
        <f>COUNTIFS(DataRegularSeason20242025!$E$2:$E$1315,TotalTeamGames20242025!M$1,DataRegularSeason20242025!$D$2:$D$1315,TotalTeamGames20242025!$A5)</f>
        <v>1</v>
      </c>
      <c r="O5" s="43"/>
      <c r="P5" s="36">
        <f>COUNTIFS(DataRegularSeason20242025!$E$2:$E$1315,TotalTeamGames20242025!O$1,DataRegularSeason20242025!$D$2:$D$1315,TotalTeamGames20242025!$A5)</f>
        <v>1</v>
      </c>
      <c r="Q5" s="43"/>
      <c r="R5" s="36">
        <f>COUNTIFS(DataRegularSeason20242025!$E$2:$E$1315,TotalTeamGames20242025!Q$1,DataRegularSeason20242025!$D$2:$D$1315,TotalTeamGames20242025!$A5)</f>
        <v>1</v>
      </c>
      <c r="S5" s="43"/>
      <c r="T5" s="36">
        <f>COUNTIFS(DataRegularSeason20242025!$E$2:$E$1315,TotalTeamGames20242025!S$1,DataRegularSeason20242025!$D$2:$D$1315,TotalTeamGames20242025!$A5)</f>
        <v>1</v>
      </c>
      <c r="U5" s="43"/>
      <c r="V5" s="36">
        <f>COUNTIFS(DataRegularSeason20242025!$E$2:$E$1315,TotalTeamGames20242025!U$1,DataRegularSeason20242025!$D$2:$D$1315,TotalTeamGames20242025!$A5)</f>
        <v>2</v>
      </c>
      <c r="W5" s="43"/>
      <c r="X5" s="36">
        <f>COUNTIFS(DataRegularSeason20242025!$E$2:$E$1315,TotalTeamGames20242025!W$1,DataRegularSeason20242025!$D$2:$D$1315,TotalTeamGames20242025!$A5)</f>
        <v>1</v>
      </c>
      <c r="Y5" s="43"/>
      <c r="Z5" s="36">
        <f>COUNTIFS(DataRegularSeason20242025!$E$2:$E$1315,TotalTeamGames20242025!Y$1,DataRegularSeason20242025!$D$2:$D$1315,TotalTeamGames20242025!$A5)</f>
        <v>2</v>
      </c>
      <c r="AA5" s="43"/>
      <c r="AB5" s="36">
        <f>COUNTIFS(DataRegularSeason20242025!$E$2:$E$1315,TotalTeamGames20242025!AA$1,DataRegularSeason20242025!$D$2:$D$1315,TotalTeamGames20242025!$A5)</f>
        <v>1</v>
      </c>
      <c r="AC5" s="43"/>
      <c r="AD5" s="36">
        <f>COUNTIFS(DataRegularSeason20242025!$E$2:$E$1315,TotalTeamGames20242025!AC$1,DataRegularSeason20242025!$D$2:$D$1315,TotalTeamGames20242025!$A5)</f>
        <v>1</v>
      </c>
      <c r="AE5" s="43"/>
      <c r="AF5" s="36">
        <f>COUNTIFS(DataRegularSeason20242025!$E$2:$E$1315,TotalTeamGames20242025!AE$1,DataRegularSeason20242025!$D$2:$D$1315,TotalTeamGames20242025!$A5)</f>
        <v>1</v>
      </c>
      <c r="AG5" s="43"/>
      <c r="AH5" s="36">
        <f>COUNTIFS(DataRegularSeason20242025!$E$2:$E$1315,TotalTeamGames20242025!AG$1,DataRegularSeason20242025!$D$2:$D$1315,TotalTeamGames20242025!$A5)</f>
        <v>2</v>
      </c>
      <c r="AI5" s="43"/>
      <c r="AJ5" s="36">
        <f>COUNTIFS(DataRegularSeason20242025!$E$2:$E$1315,TotalTeamGames20242025!AI$1,DataRegularSeason20242025!$D$2:$D$1315,TotalTeamGames20242025!$A5)</f>
        <v>1</v>
      </c>
      <c r="AK5" s="43"/>
      <c r="AL5" s="36">
        <f>COUNTIFS(DataRegularSeason20242025!$E$2:$E$1315,TotalTeamGames20242025!AK$1,DataRegularSeason20242025!$D$2:$D$1315,TotalTeamGames20242025!$A5)</f>
        <v>1</v>
      </c>
      <c r="AM5" s="43"/>
      <c r="AN5" s="36">
        <f>COUNTIFS(DataRegularSeason20242025!$E$2:$E$1315,TotalTeamGames20242025!AM$1,DataRegularSeason20242025!$D$2:$D$1315,TotalTeamGames20242025!$A5)</f>
        <v>2</v>
      </c>
      <c r="AO5" s="43"/>
      <c r="AP5" s="36">
        <f>COUNTIFS(DataRegularSeason20242025!$E$2:$E$1315,TotalTeamGames20242025!AO$1,DataRegularSeason20242025!$D$2:$D$1315,TotalTeamGames20242025!$A5)</f>
        <v>2</v>
      </c>
      <c r="AQ5" s="43"/>
      <c r="AR5" s="36">
        <f>COUNTIFS(DataRegularSeason20242025!$E$2:$E$1315,TotalTeamGames20242025!AQ$1,DataRegularSeason20242025!$D$2:$D$1315,TotalTeamGames20242025!$A5)</f>
        <v>1</v>
      </c>
      <c r="AS5" s="43"/>
      <c r="AT5" s="36">
        <f>COUNTIFS(DataRegularSeason20242025!$E$2:$E$1315,TotalTeamGames20242025!AS$1,DataRegularSeason20242025!$D$2:$D$1315,TotalTeamGames20242025!$A5)</f>
        <v>2</v>
      </c>
      <c r="AU5" s="43"/>
      <c r="AV5" s="36">
        <f>COUNTIFS(DataRegularSeason20242025!$E$2:$E$1315,TotalTeamGames20242025!AU$1,DataRegularSeason20242025!$D$2:$D$1315,TotalTeamGames20242025!$A5)</f>
        <v>1</v>
      </c>
      <c r="AW5" s="43"/>
      <c r="AX5" s="36">
        <f>COUNTIFS(DataRegularSeason20242025!$E$2:$E$1315,TotalTeamGames20242025!AW$1,DataRegularSeason20242025!$D$2:$D$1315,TotalTeamGames20242025!$A5)</f>
        <v>1</v>
      </c>
      <c r="AY5" s="43"/>
      <c r="AZ5" s="36">
        <f>COUNTIFS(DataRegularSeason20242025!$E$2:$E$1315,TotalTeamGames20242025!AY$1,DataRegularSeason20242025!$D$2:$D$1315,TotalTeamGames20242025!$A5)</f>
        <v>1</v>
      </c>
      <c r="BA5" s="43"/>
      <c r="BB5" s="36">
        <f>COUNTIFS(DataRegularSeason20242025!$E$2:$E$1315,TotalTeamGames20242025!BA$1,DataRegularSeason20242025!$D$2:$D$1315,TotalTeamGames20242025!$A5)</f>
        <v>2</v>
      </c>
      <c r="BC5" s="43"/>
      <c r="BD5" s="36">
        <f>COUNTIFS(DataRegularSeason20242025!$E$2:$E$1315,TotalTeamGames20242025!BC$1,DataRegularSeason20242025!$D$2:$D$1315,TotalTeamGames20242025!$A5)</f>
        <v>2</v>
      </c>
      <c r="BE5" s="43"/>
      <c r="BF5" s="35">
        <f>COUNTIFS(DataRegularSeason20242025!$E$2:$E$1315,TotalTeamGames20242025!BE$1,DataRegularSeason20242025!$D$2:$D$1315,TotalTeamGames20242025!$A5)</f>
        <v>1</v>
      </c>
      <c r="BG5" s="48"/>
      <c r="BH5" s="36">
        <f>COUNTIFS(DataRegularSeason20242025!$E$2:$E$1315,TotalTeamGames20242025!BG$1,DataRegularSeason20242025!$D$2:$D$1315,TotalTeamGames20242025!$A5)</f>
        <v>1</v>
      </c>
      <c r="BI5" s="43"/>
      <c r="BJ5" s="36">
        <f>COUNTIFS(DataRegularSeason20242025!$E$2:$E$1315,TotalTeamGames20242025!BI$1,DataRegularSeason20242025!$D$2:$D$1315,TotalTeamGames20242025!$A5)</f>
        <v>1</v>
      </c>
      <c r="BK5" s="43"/>
      <c r="BL5" s="36">
        <f>COUNTIFS(DataRegularSeason20242025!$E$2:$E$1315,TotalTeamGames20242025!BK$1,DataRegularSeason20242025!$D$2:$D$1315,TotalTeamGames20242025!$A5)</f>
        <v>1</v>
      </c>
      <c r="BM5" s="43"/>
      <c r="BN5" s="36">
        <f>COUNTIFS(DataRegularSeason20242025!$E$2:$E$1315,TotalTeamGames20242025!BM$1,DataRegularSeason20242025!$D$2:$D$1315,TotalTeamGames20242025!$A5)</f>
        <v>1</v>
      </c>
      <c r="BO5" s="38">
        <f t="shared" ref="BO5:BO66" si="0">SUM(C5:BN5)</f>
        <v>41</v>
      </c>
      <c r="BP5" s="52">
        <f t="shared" ref="BP5" si="1">BO5+BO6</f>
        <v>82</v>
      </c>
    </row>
    <row r="6" spans="1:68" ht="9.9499999999999993" customHeight="1" x14ac:dyDescent="0.25">
      <c r="A6" s="54"/>
      <c r="B6" s="40" t="s">
        <v>80</v>
      </c>
      <c r="C6" s="39">
        <f>COUNTIFS(DataRegularSeason20242025!$D$2:$D$1315,TotalTeamGames20242025!C$1,DataRegularSeason20242025!$E$2:$E$1315,TotalTeamGames20242025!$A5)</f>
        <v>1</v>
      </c>
      <c r="D6" s="47"/>
      <c r="E6" s="46"/>
      <c r="F6" s="47"/>
      <c r="G6" s="39">
        <f>COUNTIFS(DataRegularSeason20242025!$D$2:$D$1315,TotalTeamGames20242025!G$1,DataRegularSeason20242025!$E$2:$E$1315,TotalTeamGames20242025!$A5)</f>
        <v>2</v>
      </c>
      <c r="H6" s="47"/>
      <c r="I6" s="39">
        <f>COUNTIFS(DataRegularSeason20242025!$D$2:$D$1315,TotalTeamGames20242025!I$1,DataRegularSeason20242025!$E$2:$E$1315,TotalTeamGames20242025!$A5)</f>
        <v>1</v>
      </c>
      <c r="J6" s="47"/>
      <c r="K6" s="39">
        <f>COUNTIFS(DataRegularSeason20242025!$D$2:$D$1315,TotalTeamGames20242025!K$1,DataRegularSeason20242025!$E$2:$E$1315,TotalTeamGames20242025!$A5)</f>
        <v>2</v>
      </c>
      <c r="L6" s="47"/>
      <c r="M6" s="39">
        <f>COUNTIFS(DataRegularSeason20242025!$D$2:$D$1315,TotalTeamGames20242025!M$1,DataRegularSeason20242025!$E$2:$E$1315,TotalTeamGames20242025!$A5)</f>
        <v>1</v>
      </c>
      <c r="N6" s="47"/>
      <c r="O6" s="39">
        <f>COUNTIFS(DataRegularSeason20242025!$D$2:$D$1315,TotalTeamGames20242025!O$1,DataRegularSeason20242025!$E$2:$E$1315,TotalTeamGames20242025!$A5)</f>
        <v>1</v>
      </c>
      <c r="P6" s="47"/>
      <c r="Q6" s="39">
        <f>COUNTIFS(DataRegularSeason20242025!$D$2:$D$1315,TotalTeamGames20242025!Q$1,DataRegularSeason20242025!$E$2:$E$1315,TotalTeamGames20242025!$A5)</f>
        <v>1</v>
      </c>
      <c r="R6" s="47"/>
      <c r="S6" s="39">
        <f>COUNTIFS(DataRegularSeason20242025!$D$2:$D$1315,TotalTeamGames20242025!S$1,DataRegularSeason20242025!$E$2:$E$1315,TotalTeamGames20242025!$A5)</f>
        <v>1</v>
      </c>
      <c r="T6" s="47"/>
      <c r="U6" s="39">
        <f>COUNTIFS(DataRegularSeason20242025!$D$2:$D$1315,TotalTeamGames20242025!U$1,DataRegularSeason20242025!$E$2:$E$1315,TotalTeamGames20242025!$A5)</f>
        <v>1</v>
      </c>
      <c r="V6" s="47"/>
      <c r="W6" s="39">
        <f>COUNTIFS(DataRegularSeason20242025!$D$2:$D$1315,TotalTeamGames20242025!W$1,DataRegularSeason20242025!$E$2:$E$1315,TotalTeamGames20242025!$A5)</f>
        <v>1</v>
      </c>
      <c r="X6" s="47"/>
      <c r="Y6" s="39">
        <f>COUNTIFS(DataRegularSeason20242025!$D$2:$D$1315,TotalTeamGames20242025!Y$1,DataRegularSeason20242025!$E$2:$E$1315,TotalTeamGames20242025!$A5)</f>
        <v>2</v>
      </c>
      <c r="Z6" s="47"/>
      <c r="AA6" s="39">
        <f>COUNTIFS(DataRegularSeason20242025!$D$2:$D$1315,TotalTeamGames20242025!AA$1,DataRegularSeason20242025!$E$2:$E$1315,TotalTeamGames20242025!$A5)</f>
        <v>1</v>
      </c>
      <c r="AB6" s="47"/>
      <c r="AC6" s="39">
        <f>COUNTIFS(DataRegularSeason20242025!$D$2:$D$1315,TotalTeamGames20242025!AC$1,DataRegularSeason20242025!$E$2:$E$1315,TotalTeamGames20242025!$A5)</f>
        <v>1</v>
      </c>
      <c r="AD6" s="47"/>
      <c r="AE6" s="39">
        <f>COUNTIFS(DataRegularSeason20242025!$D$2:$D$1315,TotalTeamGames20242025!AE$1,DataRegularSeason20242025!$E$2:$E$1315,TotalTeamGames20242025!$A5)</f>
        <v>2</v>
      </c>
      <c r="AF6" s="47"/>
      <c r="AG6" s="39">
        <f>COUNTIFS(DataRegularSeason20242025!$D$2:$D$1315,TotalTeamGames20242025!AG$1,DataRegularSeason20242025!$E$2:$E$1315,TotalTeamGames20242025!$A5)</f>
        <v>1</v>
      </c>
      <c r="AH6" s="47"/>
      <c r="AI6" s="39">
        <f>COUNTIFS(DataRegularSeason20242025!$D$2:$D$1315,TotalTeamGames20242025!AI$1,DataRegularSeason20242025!$E$2:$E$1315,TotalTeamGames20242025!$A5)</f>
        <v>1</v>
      </c>
      <c r="AJ6" s="47"/>
      <c r="AK6" s="39">
        <f>COUNTIFS(DataRegularSeason20242025!$D$2:$D$1315,TotalTeamGames20242025!AK$1,DataRegularSeason20242025!$E$2:$E$1315,TotalTeamGames20242025!$A5)</f>
        <v>2</v>
      </c>
      <c r="AL6" s="47"/>
      <c r="AM6" s="39">
        <f>COUNTIFS(DataRegularSeason20242025!$D$2:$D$1315,TotalTeamGames20242025!AM$1,DataRegularSeason20242025!$E$2:$E$1315,TotalTeamGames20242025!$A5)</f>
        <v>1</v>
      </c>
      <c r="AN6" s="47"/>
      <c r="AO6" s="39">
        <f>COUNTIFS(DataRegularSeason20242025!$D$2:$D$1315,TotalTeamGames20242025!AO$1,DataRegularSeason20242025!$E$2:$E$1315,TotalTeamGames20242025!$A5)</f>
        <v>2</v>
      </c>
      <c r="AP6" s="47"/>
      <c r="AQ6" s="39">
        <f>COUNTIFS(DataRegularSeason20242025!$D$2:$D$1315,TotalTeamGames20242025!AQ$1,DataRegularSeason20242025!$E$2:$E$1315,TotalTeamGames20242025!$A5)</f>
        <v>2</v>
      </c>
      <c r="AR6" s="47"/>
      <c r="AS6" s="39">
        <f>COUNTIFS(DataRegularSeason20242025!$D$2:$D$1315,TotalTeamGames20242025!AS$1,DataRegularSeason20242025!$E$2:$E$1315,TotalTeamGames20242025!$A5)</f>
        <v>1</v>
      </c>
      <c r="AT6" s="47"/>
      <c r="AU6" s="39">
        <f>COUNTIFS(DataRegularSeason20242025!$D$2:$D$1315,TotalTeamGames20242025!AU$1,DataRegularSeason20242025!$E$2:$E$1315,TotalTeamGames20242025!$A5)</f>
        <v>1</v>
      </c>
      <c r="AV6" s="47"/>
      <c r="AW6" s="39">
        <f>COUNTIFS(DataRegularSeason20242025!$D$2:$D$1315,TotalTeamGames20242025!AW$1,DataRegularSeason20242025!$E$2:$E$1315,TotalTeamGames20242025!$A5)</f>
        <v>1</v>
      </c>
      <c r="AX6" s="47"/>
      <c r="AY6" s="39">
        <f>COUNTIFS(DataRegularSeason20242025!$D$2:$D$1315,TotalTeamGames20242025!AY$1,DataRegularSeason20242025!$E$2:$E$1315,TotalTeamGames20242025!$A5)</f>
        <v>1</v>
      </c>
      <c r="AZ6" s="47"/>
      <c r="BA6" s="39">
        <f>COUNTIFS(DataRegularSeason20242025!$D$2:$D$1315,TotalTeamGames20242025!BA$1,DataRegularSeason20242025!$E$2:$E$1315,TotalTeamGames20242025!$A5)</f>
        <v>2</v>
      </c>
      <c r="BB6" s="47"/>
      <c r="BC6" s="39">
        <f>COUNTIFS(DataRegularSeason20242025!$D$2:$D$1315,TotalTeamGames20242025!BC$1,DataRegularSeason20242025!$E$2:$E$1315,TotalTeamGames20242025!$A5)</f>
        <v>2</v>
      </c>
      <c r="BD6" s="47"/>
      <c r="BE6" s="39">
        <f>COUNTIFS(DataRegularSeason20242025!$D$2:$D$1315,TotalTeamGames20242025!BE$1,DataRegularSeason20242025!$E$2:$E$1315,TotalTeamGames20242025!$A5)</f>
        <v>1</v>
      </c>
      <c r="BF6" s="46"/>
      <c r="BG6" s="41">
        <f>COUNTIFS(DataRegularSeason20242025!$D$2:$D$1315,TotalTeamGames20242025!BG$1,DataRegularSeason20242025!$E$2:$E$1315,TotalTeamGames20242025!$A5)</f>
        <v>1</v>
      </c>
      <c r="BH6" s="47"/>
      <c r="BI6" s="39">
        <f>COUNTIFS(DataRegularSeason20242025!$D$2:$D$1315,TotalTeamGames20242025!BI$1,DataRegularSeason20242025!$E$2:$E$1315,TotalTeamGames20242025!$A5)</f>
        <v>1</v>
      </c>
      <c r="BJ6" s="47"/>
      <c r="BK6" s="39">
        <f>COUNTIFS(DataRegularSeason20242025!$D$2:$D$1315,TotalTeamGames20242025!BK$1,DataRegularSeason20242025!$E$2:$E$1315,TotalTeamGames20242025!$A5)</f>
        <v>1</v>
      </c>
      <c r="BL6" s="47"/>
      <c r="BM6" s="39">
        <f>COUNTIFS(DataRegularSeason20242025!$D$2:$D$1315,TotalTeamGames20242025!BM$1,DataRegularSeason20242025!$E$2:$E$1315,TotalTeamGames20242025!$A5)</f>
        <v>2</v>
      </c>
      <c r="BN6" s="47"/>
      <c r="BO6" s="42">
        <f t="shared" si="0"/>
        <v>41</v>
      </c>
      <c r="BP6" s="52"/>
    </row>
    <row r="7" spans="1:68" ht="9.9499999999999993" customHeight="1" x14ac:dyDescent="0.25">
      <c r="A7" s="53" t="s">
        <v>29</v>
      </c>
      <c r="B7" s="36" t="s">
        <v>81</v>
      </c>
      <c r="C7" s="43"/>
      <c r="D7" s="36">
        <f>COUNTIFS(DataRegularSeason20242025!$E$2:$E$1315,TotalTeamGames20242025!C$1,DataRegularSeason20242025!$D$2:$D$1315,TotalTeamGames20242025!$A7)</f>
        <v>1</v>
      </c>
      <c r="E7" s="43"/>
      <c r="F7" s="36">
        <f>COUNTIFS(DataRegularSeason20242025!$E$2:$E$1315,TotalTeamGames20242025!E$1,DataRegularSeason20242025!$D$2:$D$1315,TotalTeamGames20242025!$A7)</f>
        <v>2</v>
      </c>
      <c r="G7" s="43"/>
      <c r="H7" s="44"/>
      <c r="I7" s="43"/>
      <c r="J7" s="36">
        <f>COUNTIFS(DataRegularSeason20242025!$E$2:$E$1315,TotalTeamGames20242025!I$1,DataRegularSeason20242025!$D$2:$D$1315,TotalTeamGames20242025!$A7)</f>
        <v>1</v>
      </c>
      <c r="K7" s="43"/>
      <c r="L7" s="36">
        <f>COUNTIFS(DataRegularSeason20242025!$E$2:$E$1315,TotalTeamGames20242025!K$1,DataRegularSeason20242025!$D$2:$D$1315,TotalTeamGames20242025!$A7)</f>
        <v>2</v>
      </c>
      <c r="M7" s="43"/>
      <c r="N7" s="36">
        <f>COUNTIFS(DataRegularSeason20242025!$E$2:$E$1315,TotalTeamGames20242025!M$1,DataRegularSeason20242025!$D$2:$D$1315,TotalTeamGames20242025!$A7)</f>
        <v>1</v>
      </c>
      <c r="O7" s="43"/>
      <c r="P7" s="36">
        <f>COUNTIFS(DataRegularSeason20242025!$E$2:$E$1315,TotalTeamGames20242025!O$1,DataRegularSeason20242025!$D$2:$D$1315,TotalTeamGames20242025!$A7)</f>
        <v>1</v>
      </c>
      <c r="Q7" s="43"/>
      <c r="R7" s="36">
        <f>COUNTIFS(DataRegularSeason20242025!$E$2:$E$1315,TotalTeamGames20242025!Q$1,DataRegularSeason20242025!$D$2:$D$1315,TotalTeamGames20242025!$A7)</f>
        <v>1</v>
      </c>
      <c r="S7" s="43"/>
      <c r="T7" s="36">
        <f>COUNTIFS(DataRegularSeason20242025!$E$2:$E$1315,TotalTeamGames20242025!S$1,DataRegularSeason20242025!$D$2:$D$1315,TotalTeamGames20242025!$A7)</f>
        <v>1</v>
      </c>
      <c r="U7" s="43"/>
      <c r="V7" s="36">
        <f>COUNTIFS(DataRegularSeason20242025!$E$2:$E$1315,TotalTeamGames20242025!U$1,DataRegularSeason20242025!$D$2:$D$1315,TotalTeamGames20242025!$A7)</f>
        <v>2</v>
      </c>
      <c r="W7" s="43"/>
      <c r="X7" s="36">
        <f>COUNTIFS(DataRegularSeason20242025!$E$2:$E$1315,TotalTeamGames20242025!W$1,DataRegularSeason20242025!$D$2:$D$1315,TotalTeamGames20242025!$A7)</f>
        <v>1</v>
      </c>
      <c r="Y7" s="43"/>
      <c r="Z7" s="36">
        <f>COUNTIFS(DataRegularSeason20242025!$E$2:$E$1315,TotalTeamGames20242025!Y$1,DataRegularSeason20242025!$D$2:$D$1315,TotalTeamGames20242025!$A7)</f>
        <v>2</v>
      </c>
      <c r="AA7" s="43"/>
      <c r="AB7" s="36">
        <f>COUNTIFS(DataRegularSeason20242025!$E$2:$E$1315,TotalTeamGames20242025!AA$1,DataRegularSeason20242025!$D$2:$D$1315,TotalTeamGames20242025!$A7)</f>
        <v>1</v>
      </c>
      <c r="AC7" s="43"/>
      <c r="AD7" s="36">
        <f>COUNTIFS(DataRegularSeason20242025!$E$2:$E$1315,TotalTeamGames20242025!AC$1,DataRegularSeason20242025!$D$2:$D$1315,TotalTeamGames20242025!$A7)</f>
        <v>1</v>
      </c>
      <c r="AE7" s="43"/>
      <c r="AF7" s="36">
        <f>COUNTIFS(DataRegularSeason20242025!$E$2:$E$1315,TotalTeamGames20242025!AE$1,DataRegularSeason20242025!$D$2:$D$1315,TotalTeamGames20242025!$A7)</f>
        <v>2</v>
      </c>
      <c r="AG7" s="43"/>
      <c r="AH7" s="36">
        <f>COUNTIFS(DataRegularSeason20242025!$E$2:$E$1315,TotalTeamGames20242025!AG$1,DataRegularSeason20242025!$D$2:$D$1315,TotalTeamGames20242025!$A7)</f>
        <v>1</v>
      </c>
      <c r="AI7" s="43"/>
      <c r="AJ7" s="36">
        <f>COUNTIFS(DataRegularSeason20242025!$E$2:$E$1315,TotalTeamGames20242025!AI$1,DataRegularSeason20242025!$D$2:$D$1315,TotalTeamGames20242025!$A7)</f>
        <v>1</v>
      </c>
      <c r="AK7" s="43"/>
      <c r="AL7" s="36">
        <f>COUNTIFS(DataRegularSeason20242025!$E$2:$E$1315,TotalTeamGames20242025!AK$1,DataRegularSeason20242025!$D$2:$D$1315,TotalTeamGames20242025!$A7)</f>
        <v>2</v>
      </c>
      <c r="AM7" s="43"/>
      <c r="AN7" s="36">
        <f>COUNTIFS(DataRegularSeason20242025!$E$2:$E$1315,TotalTeamGames20242025!AM$1,DataRegularSeason20242025!$D$2:$D$1315,TotalTeamGames20242025!$A7)</f>
        <v>1</v>
      </c>
      <c r="AO7" s="43"/>
      <c r="AP7" s="36">
        <f>COUNTIFS(DataRegularSeason20242025!$E$2:$E$1315,TotalTeamGames20242025!AO$1,DataRegularSeason20242025!$D$2:$D$1315,TotalTeamGames20242025!$A7)</f>
        <v>2</v>
      </c>
      <c r="AQ7" s="43"/>
      <c r="AR7" s="36">
        <f>COUNTIFS(DataRegularSeason20242025!$E$2:$E$1315,TotalTeamGames20242025!AQ$1,DataRegularSeason20242025!$D$2:$D$1315,TotalTeamGames20242025!$A7)</f>
        <v>2</v>
      </c>
      <c r="AS7" s="43"/>
      <c r="AT7" s="36">
        <f>COUNTIFS(DataRegularSeason20242025!$E$2:$E$1315,TotalTeamGames20242025!AS$1,DataRegularSeason20242025!$D$2:$D$1315,TotalTeamGames20242025!$A7)</f>
        <v>1</v>
      </c>
      <c r="AU7" s="43"/>
      <c r="AV7" s="36">
        <f>COUNTIFS(DataRegularSeason20242025!$E$2:$E$1315,TotalTeamGames20242025!AU$1,DataRegularSeason20242025!$D$2:$D$1315,TotalTeamGames20242025!$A7)</f>
        <v>1</v>
      </c>
      <c r="AW7" s="43"/>
      <c r="AX7" s="36">
        <f>COUNTIFS(DataRegularSeason20242025!$E$2:$E$1315,TotalTeamGames20242025!AW$1,DataRegularSeason20242025!$D$2:$D$1315,TotalTeamGames20242025!$A7)</f>
        <v>1</v>
      </c>
      <c r="AY7" s="43"/>
      <c r="AZ7" s="36">
        <f>COUNTIFS(DataRegularSeason20242025!$E$2:$E$1315,TotalTeamGames20242025!AY$1,DataRegularSeason20242025!$D$2:$D$1315,TotalTeamGames20242025!$A7)</f>
        <v>1</v>
      </c>
      <c r="BA7" s="43"/>
      <c r="BB7" s="36">
        <f>COUNTIFS(DataRegularSeason20242025!$E$2:$E$1315,TotalTeamGames20242025!BA$1,DataRegularSeason20242025!$D$2:$D$1315,TotalTeamGames20242025!$A7)</f>
        <v>2</v>
      </c>
      <c r="BC7" s="43"/>
      <c r="BD7" s="36">
        <f>COUNTIFS(DataRegularSeason20242025!$E$2:$E$1315,TotalTeamGames20242025!BC$1,DataRegularSeason20242025!$D$2:$D$1315,TotalTeamGames20242025!$A7)</f>
        <v>1</v>
      </c>
      <c r="BE7" s="43"/>
      <c r="BF7" s="35">
        <f>COUNTIFS(DataRegularSeason20242025!$E$2:$E$1315,TotalTeamGames20242025!BE$1,DataRegularSeason20242025!$D$2:$D$1315,TotalTeamGames20242025!$A7)</f>
        <v>1</v>
      </c>
      <c r="BG7" s="48"/>
      <c r="BH7" s="36">
        <f>COUNTIFS(DataRegularSeason20242025!$E$2:$E$1315,TotalTeamGames20242025!BG$1,DataRegularSeason20242025!$D$2:$D$1315,TotalTeamGames20242025!$A7)</f>
        <v>1</v>
      </c>
      <c r="BI7" s="43"/>
      <c r="BJ7" s="36">
        <f>COUNTIFS(DataRegularSeason20242025!$E$2:$E$1315,TotalTeamGames20242025!BI$1,DataRegularSeason20242025!$D$2:$D$1315,TotalTeamGames20242025!$A7)</f>
        <v>1</v>
      </c>
      <c r="BK7" s="43"/>
      <c r="BL7" s="36">
        <f>COUNTIFS(DataRegularSeason20242025!$E$2:$E$1315,TotalTeamGames20242025!BK$1,DataRegularSeason20242025!$D$2:$D$1315,TotalTeamGames20242025!$A7)</f>
        <v>1</v>
      </c>
      <c r="BM7" s="43"/>
      <c r="BN7" s="36">
        <f>COUNTIFS(DataRegularSeason20242025!$E$2:$E$1315,TotalTeamGames20242025!BM$1,DataRegularSeason20242025!$D$2:$D$1315,TotalTeamGames20242025!$A7)</f>
        <v>2</v>
      </c>
      <c r="BO7" s="38">
        <f t="shared" si="0"/>
        <v>41</v>
      </c>
      <c r="BP7" s="52">
        <f t="shared" ref="BP7" si="2">BO7+BO8</f>
        <v>82</v>
      </c>
    </row>
    <row r="8" spans="1:68" ht="9.9499999999999993" customHeight="1" x14ac:dyDescent="0.25">
      <c r="A8" s="54"/>
      <c r="B8" s="40" t="s">
        <v>80</v>
      </c>
      <c r="C8" s="39">
        <f>COUNTIFS(DataRegularSeason20242025!$D$2:$D$1315,TotalTeamGames20242025!C$1,DataRegularSeason20242025!$E$2:$E$1315,TotalTeamGames20242025!$A7)</f>
        <v>1</v>
      </c>
      <c r="D8" s="47"/>
      <c r="E8" s="39">
        <f>COUNTIFS(DataRegularSeason20242025!$D$2:$D$1315,TotalTeamGames20242025!E$1,DataRegularSeason20242025!$E$2:$E$1315,TotalTeamGames20242025!$A7)</f>
        <v>2</v>
      </c>
      <c r="F8" s="47"/>
      <c r="G8" s="46"/>
      <c r="H8" s="47"/>
      <c r="I8" s="39">
        <f>COUNTIFS(DataRegularSeason20242025!$D$2:$D$1315,TotalTeamGames20242025!I$1,DataRegularSeason20242025!$E$2:$E$1315,TotalTeamGames20242025!$A7)</f>
        <v>2</v>
      </c>
      <c r="J8" s="47"/>
      <c r="K8" s="39">
        <f>COUNTIFS(DataRegularSeason20242025!$D$2:$D$1315,TotalTeamGames20242025!K$1,DataRegularSeason20242025!$E$2:$E$1315,TotalTeamGames20242025!$A7)</f>
        <v>1</v>
      </c>
      <c r="L8" s="47"/>
      <c r="M8" s="39">
        <f>COUNTIFS(DataRegularSeason20242025!$D$2:$D$1315,TotalTeamGames20242025!M$1,DataRegularSeason20242025!$E$2:$E$1315,TotalTeamGames20242025!$A7)</f>
        <v>1</v>
      </c>
      <c r="N8" s="47"/>
      <c r="O8" s="39">
        <f>COUNTIFS(DataRegularSeason20242025!$D$2:$D$1315,TotalTeamGames20242025!O$1,DataRegularSeason20242025!$E$2:$E$1315,TotalTeamGames20242025!$A7)</f>
        <v>1</v>
      </c>
      <c r="P8" s="47"/>
      <c r="Q8" s="39">
        <f>COUNTIFS(DataRegularSeason20242025!$D$2:$D$1315,TotalTeamGames20242025!Q$1,DataRegularSeason20242025!$E$2:$E$1315,TotalTeamGames20242025!$A7)</f>
        <v>1</v>
      </c>
      <c r="R8" s="47"/>
      <c r="S8" s="39">
        <f>COUNTIFS(DataRegularSeason20242025!$D$2:$D$1315,TotalTeamGames20242025!S$1,DataRegularSeason20242025!$E$2:$E$1315,TotalTeamGames20242025!$A7)</f>
        <v>1</v>
      </c>
      <c r="T8" s="47"/>
      <c r="U8" s="39">
        <f>COUNTIFS(DataRegularSeason20242025!$D$2:$D$1315,TotalTeamGames20242025!U$1,DataRegularSeason20242025!$E$2:$E$1315,TotalTeamGames20242025!$A7)</f>
        <v>2</v>
      </c>
      <c r="V8" s="47"/>
      <c r="W8" s="39">
        <f>COUNTIFS(DataRegularSeason20242025!$D$2:$D$1315,TotalTeamGames20242025!W$1,DataRegularSeason20242025!$E$2:$E$1315,TotalTeamGames20242025!$A7)</f>
        <v>1</v>
      </c>
      <c r="X8" s="47"/>
      <c r="Y8" s="39">
        <f>COUNTIFS(DataRegularSeason20242025!$D$2:$D$1315,TotalTeamGames20242025!Y$1,DataRegularSeason20242025!$E$2:$E$1315,TotalTeamGames20242025!$A7)</f>
        <v>2</v>
      </c>
      <c r="Z8" s="47"/>
      <c r="AA8" s="39">
        <f>COUNTIFS(DataRegularSeason20242025!$D$2:$D$1315,TotalTeamGames20242025!AA$1,DataRegularSeason20242025!$E$2:$E$1315,TotalTeamGames20242025!$A7)</f>
        <v>1</v>
      </c>
      <c r="AB8" s="47"/>
      <c r="AC8" s="39">
        <f>COUNTIFS(DataRegularSeason20242025!$D$2:$D$1315,TotalTeamGames20242025!AC$1,DataRegularSeason20242025!$E$2:$E$1315,TotalTeamGames20242025!$A7)</f>
        <v>1</v>
      </c>
      <c r="AD8" s="47"/>
      <c r="AE8" s="39">
        <f>COUNTIFS(DataRegularSeason20242025!$D$2:$D$1315,TotalTeamGames20242025!AE$1,DataRegularSeason20242025!$E$2:$E$1315,TotalTeamGames20242025!$A7)</f>
        <v>2</v>
      </c>
      <c r="AF8" s="47"/>
      <c r="AG8" s="39">
        <f>COUNTIFS(DataRegularSeason20242025!$D$2:$D$1315,TotalTeamGames20242025!AG$1,DataRegularSeason20242025!$E$2:$E$1315,TotalTeamGames20242025!$A7)</f>
        <v>2</v>
      </c>
      <c r="AH8" s="47"/>
      <c r="AI8" s="39">
        <f>COUNTIFS(DataRegularSeason20242025!$D$2:$D$1315,TotalTeamGames20242025!AI$1,DataRegularSeason20242025!$E$2:$E$1315,TotalTeamGames20242025!$A7)</f>
        <v>1</v>
      </c>
      <c r="AJ8" s="47"/>
      <c r="AK8" s="39">
        <f>COUNTIFS(DataRegularSeason20242025!$D$2:$D$1315,TotalTeamGames20242025!AK$1,DataRegularSeason20242025!$E$2:$E$1315,TotalTeamGames20242025!$A7)</f>
        <v>1</v>
      </c>
      <c r="AL8" s="47"/>
      <c r="AM8" s="39">
        <f>COUNTIFS(DataRegularSeason20242025!$D$2:$D$1315,TotalTeamGames20242025!AM$1,DataRegularSeason20242025!$E$2:$E$1315,TotalTeamGames20242025!$A7)</f>
        <v>2</v>
      </c>
      <c r="AN8" s="47"/>
      <c r="AO8" s="39">
        <f>COUNTIFS(DataRegularSeason20242025!$D$2:$D$1315,TotalTeamGames20242025!AO$1,DataRegularSeason20242025!$E$2:$E$1315,TotalTeamGames20242025!$A7)</f>
        <v>2</v>
      </c>
      <c r="AP8" s="47"/>
      <c r="AQ8" s="39">
        <f>COUNTIFS(DataRegularSeason20242025!$D$2:$D$1315,TotalTeamGames20242025!AQ$1,DataRegularSeason20242025!$E$2:$E$1315,TotalTeamGames20242025!$A7)</f>
        <v>1</v>
      </c>
      <c r="AR8" s="47"/>
      <c r="AS8" s="39">
        <f>COUNTIFS(DataRegularSeason20242025!$D$2:$D$1315,TotalTeamGames20242025!AS$1,DataRegularSeason20242025!$E$2:$E$1315,TotalTeamGames20242025!$A7)</f>
        <v>2</v>
      </c>
      <c r="AT8" s="47"/>
      <c r="AU8" s="39">
        <f>COUNTIFS(DataRegularSeason20242025!$D$2:$D$1315,TotalTeamGames20242025!AU$1,DataRegularSeason20242025!$E$2:$E$1315,TotalTeamGames20242025!$A7)</f>
        <v>1</v>
      </c>
      <c r="AV8" s="47"/>
      <c r="AW8" s="39">
        <f>COUNTIFS(DataRegularSeason20242025!$D$2:$D$1315,TotalTeamGames20242025!AW$1,DataRegularSeason20242025!$E$2:$E$1315,TotalTeamGames20242025!$A7)</f>
        <v>1</v>
      </c>
      <c r="AX8" s="47"/>
      <c r="AY8" s="39">
        <f>COUNTIFS(DataRegularSeason20242025!$D$2:$D$1315,TotalTeamGames20242025!AY$1,DataRegularSeason20242025!$E$2:$E$1315,TotalTeamGames20242025!$A7)</f>
        <v>1</v>
      </c>
      <c r="AZ8" s="47"/>
      <c r="BA8" s="39">
        <f>COUNTIFS(DataRegularSeason20242025!$D$2:$D$1315,TotalTeamGames20242025!BA$1,DataRegularSeason20242025!$E$2:$E$1315,TotalTeamGames20242025!$A7)</f>
        <v>1</v>
      </c>
      <c r="BB8" s="47"/>
      <c r="BC8" s="39">
        <f>COUNTIFS(DataRegularSeason20242025!$D$2:$D$1315,TotalTeamGames20242025!BC$1,DataRegularSeason20242025!$E$2:$E$1315,TotalTeamGames20242025!$A7)</f>
        <v>2</v>
      </c>
      <c r="BD8" s="47"/>
      <c r="BE8" s="39">
        <f>COUNTIFS(DataRegularSeason20242025!$D$2:$D$1315,TotalTeamGames20242025!BE$1,DataRegularSeason20242025!$E$2:$E$1315,TotalTeamGames20242025!$A7)</f>
        <v>1</v>
      </c>
      <c r="BF8" s="46"/>
      <c r="BG8" s="41">
        <f>COUNTIFS(DataRegularSeason20242025!$D$2:$D$1315,TotalTeamGames20242025!BG$1,DataRegularSeason20242025!$E$2:$E$1315,TotalTeamGames20242025!$A7)</f>
        <v>1</v>
      </c>
      <c r="BH8" s="47"/>
      <c r="BI8" s="39">
        <f>COUNTIFS(DataRegularSeason20242025!$D$2:$D$1315,TotalTeamGames20242025!BI$1,DataRegularSeason20242025!$E$2:$E$1315,TotalTeamGames20242025!$A7)</f>
        <v>1</v>
      </c>
      <c r="BJ8" s="47"/>
      <c r="BK8" s="39">
        <f>COUNTIFS(DataRegularSeason20242025!$D$2:$D$1315,TotalTeamGames20242025!BK$1,DataRegularSeason20242025!$E$2:$E$1315,TotalTeamGames20242025!$A7)</f>
        <v>1</v>
      </c>
      <c r="BL8" s="47"/>
      <c r="BM8" s="39">
        <f>COUNTIFS(DataRegularSeason20242025!$D$2:$D$1315,TotalTeamGames20242025!BM$1,DataRegularSeason20242025!$E$2:$E$1315,TotalTeamGames20242025!$A7)</f>
        <v>1</v>
      </c>
      <c r="BN8" s="47"/>
      <c r="BO8" s="42">
        <f t="shared" si="0"/>
        <v>41</v>
      </c>
      <c r="BP8" s="52"/>
    </row>
    <row r="9" spans="1:68" ht="9.9499999999999993" customHeight="1" x14ac:dyDescent="0.25">
      <c r="A9" s="53" t="s">
        <v>44</v>
      </c>
      <c r="B9" s="36" t="s">
        <v>81</v>
      </c>
      <c r="C9" s="43"/>
      <c r="D9" s="36">
        <f>COUNTIFS(DataRegularSeason20242025!$E$2:$E$1315,TotalTeamGames20242025!C$1,DataRegularSeason20242025!$D$2:$D$1315,TotalTeamGames20242025!$A9)</f>
        <v>1</v>
      </c>
      <c r="E9" s="43"/>
      <c r="F9" s="36">
        <f>COUNTIFS(DataRegularSeason20242025!$E$2:$E$1315,TotalTeamGames20242025!E$1,DataRegularSeason20242025!$D$2:$D$1315,TotalTeamGames20242025!$A9)</f>
        <v>1</v>
      </c>
      <c r="G9" s="43"/>
      <c r="H9" s="36">
        <f>COUNTIFS(DataRegularSeason20242025!$E$2:$E$1315,TotalTeamGames20242025!G$1,DataRegularSeason20242025!$D$2:$D$1315,TotalTeamGames20242025!$A9)</f>
        <v>2</v>
      </c>
      <c r="I9" s="43"/>
      <c r="J9" s="44"/>
      <c r="K9" s="43"/>
      <c r="L9" s="36">
        <f>COUNTIFS(DataRegularSeason20242025!$E$2:$E$1315,TotalTeamGames20242025!K$1,DataRegularSeason20242025!$D$2:$D$1315,TotalTeamGames20242025!$A9)</f>
        <v>2</v>
      </c>
      <c r="M9" s="43"/>
      <c r="N9" s="36">
        <f>COUNTIFS(DataRegularSeason20242025!$E$2:$E$1315,TotalTeamGames20242025!M$1,DataRegularSeason20242025!$D$2:$D$1315,TotalTeamGames20242025!$A9)</f>
        <v>1</v>
      </c>
      <c r="O9" s="43"/>
      <c r="P9" s="36">
        <f>COUNTIFS(DataRegularSeason20242025!$E$2:$E$1315,TotalTeamGames20242025!O$1,DataRegularSeason20242025!$D$2:$D$1315,TotalTeamGames20242025!$A9)</f>
        <v>1</v>
      </c>
      <c r="Q9" s="43"/>
      <c r="R9" s="36">
        <f>COUNTIFS(DataRegularSeason20242025!$E$2:$E$1315,TotalTeamGames20242025!Q$1,DataRegularSeason20242025!$D$2:$D$1315,TotalTeamGames20242025!$A9)</f>
        <v>1</v>
      </c>
      <c r="S9" s="43"/>
      <c r="T9" s="36">
        <f>COUNTIFS(DataRegularSeason20242025!$E$2:$E$1315,TotalTeamGames20242025!S$1,DataRegularSeason20242025!$D$2:$D$1315,TotalTeamGames20242025!$A9)</f>
        <v>1</v>
      </c>
      <c r="U9" s="43"/>
      <c r="V9" s="36">
        <f>COUNTIFS(DataRegularSeason20242025!$E$2:$E$1315,TotalTeamGames20242025!U$1,DataRegularSeason20242025!$D$2:$D$1315,TotalTeamGames20242025!$A9)</f>
        <v>2</v>
      </c>
      <c r="W9" s="43"/>
      <c r="X9" s="36">
        <f>COUNTIFS(DataRegularSeason20242025!$E$2:$E$1315,TotalTeamGames20242025!W$1,DataRegularSeason20242025!$D$2:$D$1315,TotalTeamGames20242025!$A9)</f>
        <v>1</v>
      </c>
      <c r="Y9" s="43"/>
      <c r="Z9" s="36">
        <f>COUNTIFS(DataRegularSeason20242025!$E$2:$E$1315,TotalTeamGames20242025!Y$1,DataRegularSeason20242025!$D$2:$D$1315,TotalTeamGames20242025!$A9)</f>
        <v>2</v>
      </c>
      <c r="AA9" s="43"/>
      <c r="AB9" s="36">
        <f>COUNTIFS(DataRegularSeason20242025!$E$2:$E$1315,TotalTeamGames20242025!AA$1,DataRegularSeason20242025!$D$2:$D$1315,TotalTeamGames20242025!$A9)</f>
        <v>1</v>
      </c>
      <c r="AC9" s="43"/>
      <c r="AD9" s="36">
        <f>COUNTIFS(DataRegularSeason20242025!$E$2:$E$1315,TotalTeamGames20242025!AC$1,DataRegularSeason20242025!$D$2:$D$1315,TotalTeamGames20242025!$A9)</f>
        <v>1</v>
      </c>
      <c r="AE9" s="43"/>
      <c r="AF9" s="36">
        <f>COUNTIFS(DataRegularSeason20242025!$E$2:$E$1315,TotalTeamGames20242025!AE$1,DataRegularSeason20242025!$D$2:$D$1315,TotalTeamGames20242025!$A9)</f>
        <v>2</v>
      </c>
      <c r="AG9" s="43"/>
      <c r="AH9" s="36">
        <f>COUNTIFS(DataRegularSeason20242025!$E$2:$E$1315,TotalTeamGames20242025!AG$1,DataRegularSeason20242025!$D$2:$D$1315,TotalTeamGames20242025!$A9)</f>
        <v>2</v>
      </c>
      <c r="AI9" s="43"/>
      <c r="AJ9" s="36">
        <f>COUNTIFS(DataRegularSeason20242025!$E$2:$E$1315,TotalTeamGames20242025!AI$1,DataRegularSeason20242025!$D$2:$D$1315,TotalTeamGames20242025!$A9)</f>
        <v>1</v>
      </c>
      <c r="AK9" s="43"/>
      <c r="AL9" s="36">
        <f>COUNTIFS(DataRegularSeason20242025!$E$2:$E$1315,TotalTeamGames20242025!AK$1,DataRegularSeason20242025!$D$2:$D$1315,TotalTeamGames20242025!$A9)</f>
        <v>2</v>
      </c>
      <c r="AM9" s="43"/>
      <c r="AN9" s="36">
        <f>COUNTIFS(DataRegularSeason20242025!$E$2:$E$1315,TotalTeamGames20242025!AM$1,DataRegularSeason20242025!$D$2:$D$1315,TotalTeamGames20242025!$A9)</f>
        <v>2</v>
      </c>
      <c r="AO9" s="43"/>
      <c r="AP9" s="36">
        <f>COUNTIFS(DataRegularSeason20242025!$E$2:$E$1315,TotalTeamGames20242025!AO$1,DataRegularSeason20242025!$D$2:$D$1315,TotalTeamGames20242025!$A9)</f>
        <v>1</v>
      </c>
      <c r="AQ9" s="43"/>
      <c r="AR9" s="36">
        <f>COUNTIFS(DataRegularSeason20242025!$E$2:$E$1315,TotalTeamGames20242025!AQ$1,DataRegularSeason20242025!$D$2:$D$1315,TotalTeamGames20242025!$A9)</f>
        <v>2</v>
      </c>
      <c r="AS9" s="43"/>
      <c r="AT9" s="36">
        <f>COUNTIFS(DataRegularSeason20242025!$E$2:$E$1315,TotalTeamGames20242025!AS$1,DataRegularSeason20242025!$D$2:$D$1315,TotalTeamGames20242025!$A9)</f>
        <v>1</v>
      </c>
      <c r="AU9" s="43"/>
      <c r="AV9" s="36">
        <f>COUNTIFS(DataRegularSeason20242025!$E$2:$E$1315,TotalTeamGames20242025!AU$1,DataRegularSeason20242025!$D$2:$D$1315,TotalTeamGames20242025!$A9)</f>
        <v>1</v>
      </c>
      <c r="AW9" s="43"/>
      <c r="AX9" s="36">
        <f>COUNTIFS(DataRegularSeason20242025!$E$2:$E$1315,TotalTeamGames20242025!AW$1,DataRegularSeason20242025!$D$2:$D$1315,TotalTeamGames20242025!$A9)</f>
        <v>1</v>
      </c>
      <c r="AY9" s="43"/>
      <c r="AZ9" s="36">
        <f>COUNTIFS(DataRegularSeason20242025!$E$2:$E$1315,TotalTeamGames20242025!AY$1,DataRegularSeason20242025!$D$2:$D$1315,TotalTeamGames20242025!$A9)</f>
        <v>1</v>
      </c>
      <c r="BA9" s="43"/>
      <c r="BB9" s="36">
        <f>COUNTIFS(DataRegularSeason20242025!$E$2:$E$1315,TotalTeamGames20242025!BA$1,DataRegularSeason20242025!$D$2:$D$1315,TotalTeamGames20242025!$A9)</f>
        <v>1</v>
      </c>
      <c r="BC9" s="43"/>
      <c r="BD9" s="36">
        <f>COUNTIFS(DataRegularSeason20242025!$E$2:$E$1315,TotalTeamGames20242025!BC$1,DataRegularSeason20242025!$D$2:$D$1315,TotalTeamGames20242025!$A9)</f>
        <v>1</v>
      </c>
      <c r="BE9" s="43"/>
      <c r="BF9" s="35">
        <f>COUNTIFS(DataRegularSeason20242025!$E$2:$E$1315,TotalTeamGames20242025!BE$1,DataRegularSeason20242025!$D$2:$D$1315,TotalTeamGames20242025!$A9)</f>
        <v>1</v>
      </c>
      <c r="BG9" s="48"/>
      <c r="BH9" s="36">
        <f>COUNTIFS(DataRegularSeason20242025!$E$2:$E$1315,TotalTeamGames20242025!BG$1,DataRegularSeason20242025!$D$2:$D$1315,TotalTeamGames20242025!$A9)</f>
        <v>1</v>
      </c>
      <c r="BI9" s="43"/>
      <c r="BJ9" s="36">
        <f>COUNTIFS(DataRegularSeason20242025!$E$2:$E$1315,TotalTeamGames20242025!BI$1,DataRegularSeason20242025!$D$2:$D$1315,TotalTeamGames20242025!$A9)</f>
        <v>1</v>
      </c>
      <c r="BK9" s="43"/>
      <c r="BL9" s="36">
        <f>COUNTIFS(DataRegularSeason20242025!$E$2:$E$1315,TotalTeamGames20242025!BK$1,DataRegularSeason20242025!$D$2:$D$1315,TotalTeamGames20242025!$A9)</f>
        <v>1</v>
      </c>
      <c r="BM9" s="43"/>
      <c r="BN9" s="36">
        <f>COUNTIFS(DataRegularSeason20242025!$E$2:$E$1315,TotalTeamGames20242025!BM$1,DataRegularSeason20242025!$D$2:$D$1315,TotalTeamGames20242025!$A9)</f>
        <v>2</v>
      </c>
      <c r="BO9" s="38">
        <f t="shared" si="0"/>
        <v>41</v>
      </c>
      <c r="BP9" s="52">
        <f t="shared" ref="BP9" si="3">BO9+BO10</f>
        <v>82</v>
      </c>
    </row>
    <row r="10" spans="1:68" ht="9.9499999999999993" customHeight="1" x14ac:dyDescent="0.25">
      <c r="A10" s="54"/>
      <c r="B10" s="40" t="s">
        <v>80</v>
      </c>
      <c r="C10" s="39">
        <f>COUNTIFS(DataRegularSeason20242025!$D$2:$D$1315,TotalTeamGames20242025!C$1,DataRegularSeason20242025!$E$2:$E$1315,TotalTeamGames20242025!$A9)</f>
        <v>1</v>
      </c>
      <c r="D10" s="47"/>
      <c r="E10" s="39">
        <f>COUNTIFS(DataRegularSeason20242025!$D$2:$D$1315,TotalTeamGames20242025!E$1,DataRegularSeason20242025!$E$2:$E$1315,TotalTeamGames20242025!$A9)</f>
        <v>2</v>
      </c>
      <c r="F10" s="47"/>
      <c r="G10" s="39">
        <f>COUNTIFS(DataRegularSeason20242025!$D$2:$D$1315,TotalTeamGames20242025!G$1,DataRegularSeason20242025!$E$2:$E$1315,TotalTeamGames20242025!$A9)</f>
        <v>1</v>
      </c>
      <c r="H10" s="47"/>
      <c r="I10" s="46"/>
      <c r="J10" s="47"/>
      <c r="K10" s="39">
        <f>COUNTIFS(DataRegularSeason20242025!$D$2:$D$1315,TotalTeamGames20242025!K$1,DataRegularSeason20242025!$E$2:$E$1315,TotalTeamGames20242025!$A9)</f>
        <v>2</v>
      </c>
      <c r="L10" s="47"/>
      <c r="M10" s="39">
        <f>COUNTIFS(DataRegularSeason20242025!$D$2:$D$1315,TotalTeamGames20242025!M$1,DataRegularSeason20242025!$E$2:$E$1315,TotalTeamGames20242025!$A9)</f>
        <v>1</v>
      </c>
      <c r="N10" s="47"/>
      <c r="O10" s="39">
        <f>COUNTIFS(DataRegularSeason20242025!$D$2:$D$1315,TotalTeamGames20242025!O$1,DataRegularSeason20242025!$E$2:$E$1315,TotalTeamGames20242025!$A9)</f>
        <v>1</v>
      </c>
      <c r="P10" s="47"/>
      <c r="Q10" s="39">
        <f>COUNTIFS(DataRegularSeason20242025!$D$2:$D$1315,TotalTeamGames20242025!Q$1,DataRegularSeason20242025!$E$2:$E$1315,TotalTeamGames20242025!$A9)</f>
        <v>1</v>
      </c>
      <c r="R10" s="47"/>
      <c r="S10" s="39">
        <f>COUNTIFS(DataRegularSeason20242025!$D$2:$D$1315,TotalTeamGames20242025!S$1,DataRegularSeason20242025!$E$2:$E$1315,TotalTeamGames20242025!$A9)</f>
        <v>1</v>
      </c>
      <c r="T10" s="47"/>
      <c r="U10" s="39">
        <f>COUNTIFS(DataRegularSeason20242025!$D$2:$D$1315,TotalTeamGames20242025!U$1,DataRegularSeason20242025!$E$2:$E$1315,TotalTeamGames20242025!$A9)</f>
        <v>1</v>
      </c>
      <c r="V10" s="47"/>
      <c r="W10" s="39">
        <f>COUNTIFS(DataRegularSeason20242025!$D$2:$D$1315,TotalTeamGames20242025!W$1,DataRegularSeason20242025!$E$2:$E$1315,TotalTeamGames20242025!$A9)</f>
        <v>1</v>
      </c>
      <c r="X10" s="47"/>
      <c r="Y10" s="39">
        <f>COUNTIFS(DataRegularSeason20242025!$D$2:$D$1315,TotalTeamGames20242025!Y$1,DataRegularSeason20242025!$E$2:$E$1315,TotalTeamGames20242025!$A9)</f>
        <v>1</v>
      </c>
      <c r="Z10" s="47"/>
      <c r="AA10" s="39">
        <f>COUNTIFS(DataRegularSeason20242025!$D$2:$D$1315,TotalTeamGames20242025!AA$1,DataRegularSeason20242025!$E$2:$E$1315,TotalTeamGames20242025!$A9)</f>
        <v>1</v>
      </c>
      <c r="AB10" s="47"/>
      <c r="AC10" s="39">
        <f>COUNTIFS(DataRegularSeason20242025!$D$2:$D$1315,TotalTeamGames20242025!AC$1,DataRegularSeason20242025!$E$2:$E$1315,TotalTeamGames20242025!$A9)</f>
        <v>1</v>
      </c>
      <c r="AD10" s="47"/>
      <c r="AE10" s="39">
        <f>COUNTIFS(DataRegularSeason20242025!$D$2:$D$1315,TotalTeamGames20242025!AE$1,DataRegularSeason20242025!$E$2:$E$1315,TotalTeamGames20242025!$A9)</f>
        <v>1</v>
      </c>
      <c r="AF10" s="47"/>
      <c r="AG10" s="39">
        <f>COUNTIFS(DataRegularSeason20242025!$D$2:$D$1315,TotalTeamGames20242025!AG$1,DataRegularSeason20242025!$E$2:$E$1315,TotalTeamGames20242025!$A9)</f>
        <v>2</v>
      </c>
      <c r="AH10" s="47"/>
      <c r="AI10" s="39">
        <f>COUNTIFS(DataRegularSeason20242025!$D$2:$D$1315,TotalTeamGames20242025!AI$1,DataRegularSeason20242025!$E$2:$E$1315,TotalTeamGames20242025!$A9)</f>
        <v>1</v>
      </c>
      <c r="AJ10" s="47"/>
      <c r="AK10" s="39">
        <f>COUNTIFS(DataRegularSeason20242025!$D$2:$D$1315,TotalTeamGames20242025!AK$1,DataRegularSeason20242025!$E$2:$E$1315,TotalTeamGames20242025!$A9)</f>
        <v>2</v>
      </c>
      <c r="AL10" s="47"/>
      <c r="AM10" s="39">
        <f>COUNTIFS(DataRegularSeason20242025!$D$2:$D$1315,TotalTeamGames20242025!AM$1,DataRegularSeason20242025!$E$2:$E$1315,TotalTeamGames20242025!$A9)</f>
        <v>2</v>
      </c>
      <c r="AN10" s="47"/>
      <c r="AO10" s="39">
        <f>COUNTIFS(DataRegularSeason20242025!$D$2:$D$1315,TotalTeamGames20242025!AO$1,DataRegularSeason20242025!$E$2:$E$1315,TotalTeamGames20242025!$A9)</f>
        <v>2</v>
      </c>
      <c r="AP10" s="47"/>
      <c r="AQ10" s="39">
        <f>COUNTIFS(DataRegularSeason20242025!$D$2:$D$1315,TotalTeamGames20242025!AQ$1,DataRegularSeason20242025!$E$2:$E$1315,TotalTeamGames20242025!$A9)</f>
        <v>1</v>
      </c>
      <c r="AR10" s="47"/>
      <c r="AS10" s="39">
        <f>COUNTIFS(DataRegularSeason20242025!$D$2:$D$1315,TotalTeamGames20242025!AS$1,DataRegularSeason20242025!$E$2:$E$1315,TotalTeamGames20242025!$A9)</f>
        <v>2</v>
      </c>
      <c r="AT10" s="47"/>
      <c r="AU10" s="39">
        <f>COUNTIFS(DataRegularSeason20242025!$D$2:$D$1315,TotalTeamGames20242025!AU$1,DataRegularSeason20242025!$E$2:$E$1315,TotalTeamGames20242025!$A9)</f>
        <v>1</v>
      </c>
      <c r="AV10" s="47"/>
      <c r="AW10" s="39">
        <f>COUNTIFS(DataRegularSeason20242025!$D$2:$D$1315,TotalTeamGames20242025!AW$1,DataRegularSeason20242025!$E$2:$E$1315,TotalTeamGames20242025!$A9)</f>
        <v>1</v>
      </c>
      <c r="AX10" s="47"/>
      <c r="AY10" s="39">
        <f>COUNTIFS(DataRegularSeason20242025!$D$2:$D$1315,TotalTeamGames20242025!AY$1,DataRegularSeason20242025!$E$2:$E$1315,TotalTeamGames20242025!$A9)</f>
        <v>1</v>
      </c>
      <c r="AZ10" s="47"/>
      <c r="BA10" s="39">
        <f>COUNTIFS(DataRegularSeason20242025!$D$2:$D$1315,TotalTeamGames20242025!BA$1,DataRegularSeason20242025!$E$2:$E$1315,TotalTeamGames20242025!$A9)</f>
        <v>2</v>
      </c>
      <c r="BB10" s="47"/>
      <c r="BC10" s="39">
        <f>COUNTIFS(DataRegularSeason20242025!$D$2:$D$1315,TotalTeamGames20242025!BC$1,DataRegularSeason20242025!$E$2:$E$1315,TotalTeamGames20242025!$A9)</f>
        <v>2</v>
      </c>
      <c r="BD10" s="47"/>
      <c r="BE10" s="39">
        <f>COUNTIFS(DataRegularSeason20242025!$D$2:$D$1315,TotalTeamGames20242025!BE$1,DataRegularSeason20242025!$E$2:$E$1315,TotalTeamGames20242025!$A9)</f>
        <v>1</v>
      </c>
      <c r="BF10" s="46"/>
      <c r="BG10" s="41">
        <f>COUNTIFS(DataRegularSeason20242025!$D$2:$D$1315,TotalTeamGames20242025!BG$1,DataRegularSeason20242025!$E$2:$E$1315,TotalTeamGames20242025!$A9)</f>
        <v>1</v>
      </c>
      <c r="BH10" s="47"/>
      <c r="BI10" s="39">
        <f>COUNTIFS(DataRegularSeason20242025!$D$2:$D$1315,TotalTeamGames20242025!BI$1,DataRegularSeason20242025!$E$2:$E$1315,TotalTeamGames20242025!$A9)</f>
        <v>1</v>
      </c>
      <c r="BJ10" s="47"/>
      <c r="BK10" s="39">
        <f>COUNTIFS(DataRegularSeason20242025!$D$2:$D$1315,TotalTeamGames20242025!BK$1,DataRegularSeason20242025!$E$2:$E$1315,TotalTeamGames20242025!$A9)</f>
        <v>1</v>
      </c>
      <c r="BL10" s="47"/>
      <c r="BM10" s="39">
        <f>COUNTIFS(DataRegularSeason20242025!$D$2:$D$1315,TotalTeamGames20242025!BM$1,DataRegularSeason20242025!$E$2:$E$1315,TotalTeamGames20242025!$A9)</f>
        <v>2</v>
      </c>
      <c r="BN10" s="47"/>
      <c r="BO10" s="42">
        <f t="shared" si="0"/>
        <v>41</v>
      </c>
      <c r="BP10" s="52"/>
    </row>
    <row r="11" spans="1:68" ht="9.9499999999999993" customHeight="1" x14ac:dyDescent="0.25">
      <c r="A11" s="53" t="s">
        <v>36</v>
      </c>
      <c r="B11" s="36" t="s">
        <v>81</v>
      </c>
      <c r="C11" s="43"/>
      <c r="D11" s="36">
        <f>COUNTIFS(DataRegularSeason20242025!$E$2:$E$1315,TotalTeamGames20242025!C$1,DataRegularSeason20242025!$D$2:$D$1315,TotalTeamGames20242025!$A11)</f>
        <v>1</v>
      </c>
      <c r="E11" s="43"/>
      <c r="F11" s="36">
        <f>COUNTIFS(DataRegularSeason20242025!$E$2:$E$1315,TotalTeamGames20242025!E$1,DataRegularSeason20242025!$D$2:$D$1315,TotalTeamGames20242025!$A11)</f>
        <v>2</v>
      </c>
      <c r="G11" s="43"/>
      <c r="H11" s="36">
        <f>COUNTIFS(DataRegularSeason20242025!$E$2:$E$1315,TotalTeamGames20242025!G$1,DataRegularSeason20242025!$D$2:$D$1315,TotalTeamGames20242025!$A11)</f>
        <v>1</v>
      </c>
      <c r="I11" s="43"/>
      <c r="J11" s="36">
        <f>COUNTIFS(DataRegularSeason20242025!$E$2:$E$1315,TotalTeamGames20242025!I$1,DataRegularSeason20242025!$D$2:$D$1315,TotalTeamGames20242025!$A11)</f>
        <v>2</v>
      </c>
      <c r="K11" s="43"/>
      <c r="L11" s="44"/>
      <c r="M11" s="43"/>
      <c r="N11" s="36">
        <f>COUNTIFS(DataRegularSeason20242025!$E$2:$E$1315,TotalTeamGames20242025!M$1,DataRegularSeason20242025!$D$2:$D$1315,TotalTeamGames20242025!$A11)</f>
        <v>1</v>
      </c>
      <c r="O11" s="43"/>
      <c r="P11" s="36">
        <f>COUNTIFS(DataRegularSeason20242025!$E$2:$E$1315,TotalTeamGames20242025!O$1,DataRegularSeason20242025!$D$2:$D$1315,TotalTeamGames20242025!$A11)</f>
        <v>1</v>
      </c>
      <c r="Q11" s="43"/>
      <c r="R11" s="36">
        <f>COUNTIFS(DataRegularSeason20242025!$E$2:$E$1315,TotalTeamGames20242025!Q$1,DataRegularSeason20242025!$D$2:$D$1315,TotalTeamGames20242025!$A11)</f>
        <v>1</v>
      </c>
      <c r="S11" s="43"/>
      <c r="T11" s="36">
        <f>COUNTIFS(DataRegularSeason20242025!$E$2:$E$1315,TotalTeamGames20242025!S$1,DataRegularSeason20242025!$D$2:$D$1315,TotalTeamGames20242025!$A11)</f>
        <v>1</v>
      </c>
      <c r="U11" s="43"/>
      <c r="V11" s="36">
        <f>COUNTIFS(DataRegularSeason20242025!$E$2:$E$1315,TotalTeamGames20242025!U$1,DataRegularSeason20242025!$D$2:$D$1315,TotalTeamGames20242025!$A11)</f>
        <v>1</v>
      </c>
      <c r="W11" s="43"/>
      <c r="X11" s="36">
        <f>COUNTIFS(DataRegularSeason20242025!$E$2:$E$1315,TotalTeamGames20242025!W$1,DataRegularSeason20242025!$D$2:$D$1315,TotalTeamGames20242025!$A11)</f>
        <v>1</v>
      </c>
      <c r="Y11" s="43"/>
      <c r="Z11" s="36">
        <f>COUNTIFS(DataRegularSeason20242025!$E$2:$E$1315,TotalTeamGames20242025!Y$1,DataRegularSeason20242025!$D$2:$D$1315,TotalTeamGames20242025!$A11)</f>
        <v>1</v>
      </c>
      <c r="AA11" s="43"/>
      <c r="AB11" s="36">
        <f>COUNTIFS(DataRegularSeason20242025!$E$2:$E$1315,TotalTeamGames20242025!AA$1,DataRegularSeason20242025!$D$2:$D$1315,TotalTeamGames20242025!$A11)</f>
        <v>1</v>
      </c>
      <c r="AC11" s="43"/>
      <c r="AD11" s="36">
        <f>COUNTIFS(DataRegularSeason20242025!$E$2:$E$1315,TotalTeamGames20242025!AC$1,DataRegularSeason20242025!$D$2:$D$1315,TotalTeamGames20242025!$A11)</f>
        <v>1</v>
      </c>
      <c r="AE11" s="43"/>
      <c r="AF11" s="36">
        <f>COUNTIFS(DataRegularSeason20242025!$E$2:$E$1315,TotalTeamGames20242025!AE$1,DataRegularSeason20242025!$D$2:$D$1315,TotalTeamGames20242025!$A11)</f>
        <v>1</v>
      </c>
      <c r="AG11" s="43"/>
      <c r="AH11" s="36">
        <f>COUNTIFS(DataRegularSeason20242025!$E$2:$E$1315,TotalTeamGames20242025!AG$1,DataRegularSeason20242025!$D$2:$D$1315,TotalTeamGames20242025!$A11)</f>
        <v>1</v>
      </c>
      <c r="AI11" s="43"/>
      <c r="AJ11" s="36">
        <f>COUNTIFS(DataRegularSeason20242025!$E$2:$E$1315,TotalTeamGames20242025!AI$1,DataRegularSeason20242025!$D$2:$D$1315,TotalTeamGames20242025!$A11)</f>
        <v>1</v>
      </c>
      <c r="AK11" s="43"/>
      <c r="AL11" s="36">
        <f>COUNTIFS(DataRegularSeason20242025!$E$2:$E$1315,TotalTeamGames20242025!AK$1,DataRegularSeason20242025!$D$2:$D$1315,TotalTeamGames20242025!$A11)</f>
        <v>2</v>
      </c>
      <c r="AM11" s="43"/>
      <c r="AN11" s="36">
        <f>COUNTIFS(DataRegularSeason20242025!$E$2:$E$1315,TotalTeamGames20242025!AM$1,DataRegularSeason20242025!$D$2:$D$1315,TotalTeamGames20242025!$A11)</f>
        <v>2</v>
      </c>
      <c r="AO11" s="43"/>
      <c r="AP11" s="36">
        <f>COUNTIFS(DataRegularSeason20242025!$E$2:$E$1315,TotalTeamGames20242025!AO$1,DataRegularSeason20242025!$D$2:$D$1315,TotalTeamGames20242025!$A11)</f>
        <v>2</v>
      </c>
      <c r="AQ11" s="43"/>
      <c r="AR11" s="36">
        <f>COUNTIFS(DataRegularSeason20242025!$E$2:$E$1315,TotalTeamGames20242025!AQ$1,DataRegularSeason20242025!$D$2:$D$1315,TotalTeamGames20242025!$A11)</f>
        <v>2</v>
      </c>
      <c r="AS11" s="43"/>
      <c r="AT11" s="36">
        <f>COUNTIFS(DataRegularSeason20242025!$E$2:$E$1315,TotalTeamGames20242025!AS$1,DataRegularSeason20242025!$D$2:$D$1315,TotalTeamGames20242025!$A11)</f>
        <v>2</v>
      </c>
      <c r="AU11" s="43"/>
      <c r="AV11" s="36">
        <f>COUNTIFS(DataRegularSeason20242025!$E$2:$E$1315,TotalTeamGames20242025!AU$1,DataRegularSeason20242025!$D$2:$D$1315,TotalTeamGames20242025!$A11)</f>
        <v>1</v>
      </c>
      <c r="AW11" s="43"/>
      <c r="AX11" s="36">
        <f>COUNTIFS(DataRegularSeason20242025!$E$2:$E$1315,TotalTeamGames20242025!AW$1,DataRegularSeason20242025!$D$2:$D$1315,TotalTeamGames20242025!$A11)</f>
        <v>1</v>
      </c>
      <c r="AY11" s="43"/>
      <c r="AZ11" s="36">
        <f>COUNTIFS(DataRegularSeason20242025!$E$2:$E$1315,TotalTeamGames20242025!AY$1,DataRegularSeason20242025!$D$2:$D$1315,TotalTeamGames20242025!$A11)</f>
        <v>1</v>
      </c>
      <c r="BA11" s="43"/>
      <c r="BB11" s="36">
        <f>COUNTIFS(DataRegularSeason20242025!$E$2:$E$1315,TotalTeamGames20242025!BA$1,DataRegularSeason20242025!$D$2:$D$1315,TotalTeamGames20242025!$A11)</f>
        <v>2</v>
      </c>
      <c r="BC11" s="43"/>
      <c r="BD11" s="36">
        <f>COUNTIFS(DataRegularSeason20242025!$E$2:$E$1315,TotalTeamGames20242025!BC$1,DataRegularSeason20242025!$D$2:$D$1315,TotalTeamGames20242025!$A11)</f>
        <v>2</v>
      </c>
      <c r="BE11" s="43"/>
      <c r="BF11" s="35">
        <f>COUNTIFS(DataRegularSeason20242025!$E$2:$E$1315,TotalTeamGames20242025!BE$1,DataRegularSeason20242025!$D$2:$D$1315,TotalTeamGames20242025!$A11)</f>
        <v>1</v>
      </c>
      <c r="BG11" s="48"/>
      <c r="BH11" s="36">
        <f>COUNTIFS(DataRegularSeason20242025!$E$2:$E$1315,TotalTeamGames20242025!BG$1,DataRegularSeason20242025!$D$2:$D$1315,TotalTeamGames20242025!$A11)</f>
        <v>1</v>
      </c>
      <c r="BI11" s="43"/>
      <c r="BJ11" s="36">
        <f>COUNTIFS(DataRegularSeason20242025!$E$2:$E$1315,TotalTeamGames20242025!BI$1,DataRegularSeason20242025!$D$2:$D$1315,TotalTeamGames20242025!$A11)</f>
        <v>1</v>
      </c>
      <c r="BK11" s="43"/>
      <c r="BL11" s="36">
        <f>COUNTIFS(DataRegularSeason20242025!$E$2:$E$1315,TotalTeamGames20242025!BK$1,DataRegularSeason20242025!$D$2:$D$1315,TotalTeamGames20242025!$A11)</f>
        <v>1</v>
      </c>
      <c r="BM11" s="43"/>
      <c r="BN11" s="36">
        <f>COUNTIFS(DataRegularSeason20242025!$E$2:$E$1315,TotalTeamGames20242025!BM$1,DataRegularSeason20242025!$D$2:$D$1315,TotalTeamGames20242025!$A11)</f>
        <v>2</v>
      </c>
      <c r="BO11" s="38">
        <f t="shared" si="0"/>
        <v>41</v>
      </c>
      <c r="BP11" s="52">
        <f t="shared" ref="BP11" si="4">BO11+BO12</f>
        <v>82</v>
      </c>
    </row>
    <row r="12" spans="1:68" ht="9.9499999999999993" customHeight="1" x14ac:dyDescent="0.25">
      <c r="A12" s="54"/>
      <c r="B12" s="40" t="s">
        <v>80</v>
      </c>
      <c r="C12" s="39">
        <f>COUNTIFS(DataRegularSeason20242025!$D$2:$D$1315,TotalTeamGames20242025!C$1,DataRegularSeason20242025!$E$2:$E$1315,TotalTeamGames20242025!$A11)</f>
        <v>1</v>
      </c>
      <c r="D12" s="47"/>
      <c r="E12" s="39">
        <f>COUNTIFS(DataRegularSeason20242025!$D$2:$D$1315,TotalTeamGames20242025!E$1,DataRegularSeason20242025!$E$2:$E$1315,TotalTeamGames20242025!$A11)</f>
        <v>1</v>
      </c>
      <c r="F12" s="47"/>
      <c r="G12" s="39">
        <f>COUNTIFS(DataRegularSeason20242025!$D$2:$D$1315,TotalTeamGames20242025!G$1,DataRegularSeason20242025!$E$2:$E$1315,TotalTeamGames20242025!$A11)</f>
        <v>2</v>
      </c>
      <c r="H12" s="47"/>
      <c r="I12" s="39">
        <f>COUNTIFS(DataRegularSeason20242025!$D$2:$D$1315,TotalTeamGames20242025!I$1,DataRegularSeason20242025!$E$2:$E$1315,TotalTeamGames20242025!$A11)</f>
        <v>2</v>
      </c>
      <c r="J12" s="47"/>
      <c r="K12" s="46"/>
      <c r="L12" s="47"/>
      <c r="M12" s="39">
        <f>COUNTIFS(DataRegularSeason20242025!$D$2:$D$1315,TotalTeamGames20242025!M$1,DataRegularSeason20242025!$E$2:$E$1315,TotalTeamGames20242025!$A11)</f>
        <v>1</v>
      </c>
      <c r="N12" s="47"/>
      <c r="O12" s="39">
        <f>COUNTIFS(DataRegularSeason20242025!$D$2:$D$1315,TotalTeamGames20242025!O$1,DataRegularSeason20242025!$E$2:$E$1315,TotalTeamGames20242025!$A11)</f>
        <v>1</v>
      </c>
      <c r="P12" s="47"/>
      <c r="Q12" s="39">
        <f>COUNTIFS(DataRegularSeason20242025!$D$2:$D$1315,TotalTeamGames20242025!Q$1,DataRegularSeason20242025!$E$2:$E$1315,TotalTeamGames20242025!$A11)</f>
        <v>1</v>
      </c>
      <c r="R12" s="47"/>
      <c r="S12" s="39">
        <f>COUNTIFS(DataRegularSeason20242025!$D$2:$D$1315,TotalTeamGames20242025!S$1,DataRegularSeason20242025!$E$2:$E$1315,TotalTeamGames20242025!$A11)</f>
        <v>1</v>
      </c>
      <c r="T12" s="47"/>
      <c r="U12" s="39">
        <f>COUNTIFS(DataRegularSeason20242025!$D$2:$D$1315,TotalTeamGames20242025!U$1,DataRegularSeason20242025!$E$2:$E$1315,TotalTeamGames20242025!$A11)</f>
        <v>2</v>
      </c>
      <c r="V12" s="47"/>
      <c r="W12" s="39">
        <f>COUNTIFS(DataRegularSeason20242025!$D$2:$D$1315,TotalTeamGames20242025!W$1,DataRegularSeason20242025!$E$2:$E$1315,TotalTeamGames20242025!$A11)</f>
        <v>1</v>
      </c>
      <c r="X12" s="47"/>
      <c r="Y12" s="39">
        <f>COUNTIFS(DataRegularSeason20242025!$D$2:$D$1315,TotalTeamGames20242025!Y$1,DataRegularSeason20242025!$E$2:$E$1315,TotalTeamGames20242025!$A11)</f>
        <v>2</v>
      </c>
      <c r="Z12" s="47"/>
      <c r="AA12" s="39">
        <f>COUNTIFS(DataRegularSeason20242025!$D$2:$D$1315,TotalTeamGames20242025!AA$1,DataRegularSeason20242025!$E$2:$E$1315,TotalTeamGames20242025!$A11)</f>
        <v>1</v>
      </c>
      <c r="AB12" s="47"/>
      <c r="AC12" s="39">
        <f>COUNTIFS(DataRegularSeason20242025!$D$2:$D$1315,TotalTeamGames20242025!AC$1,DataRegularSeason20242025!$E$2:$E$1315,TotalTeamGames20242025!$A11)</f>
        <v>1</v>
      </c>
      <c r="AD12" s="47"/>
      <c r="AE12" s="39">
        <f>COUNTIFS(DataRegularSeason20242025!$D$2:$D$1315,TotalTeamGames20242025!AE$1,DataRegularSeason20242025!$E$2:$E$1315,TotalTeamGames20242025!$A11)</f>
        <v>2</v>
      </c>
      <c r="AF12" s="47"/>
      <c r="AG12" s="39">
        <f>COUNTIFS(DataRegularSeason20242025!$D$2:$D$1315,TotalTeamGames20242025!AG$1,DataRegularSeason20242025!$E$2:$E$1315,TotalTeamGames20242025!$A11)</f>
        <v>2</v>
      </c>
      <c r="AH12" s="47"/>
      <c r="AI12" s="39">
        <f>COUNTIFS(DataRegularSeason20242025!$D$2:$D$1315,TotalTeamGames20242025!AI$1,DataRegularSeason20242025!$E$2:$E$1315,TotalTeamGames20242025!$A11)</f>
        <v>1</v>
      </c>
      <c r="AJ12" s="47"/>
      <c r="AK12" s="39">
        <f>COUNTIFS(DataRegularSeason20242025!$D$2:$D$1315,TotalTeamGames20242025!AK$1,DataRegularSeason20242025!$E$2:$E$1315,TotalTeamGames20242025!$A11)</f>
        <v>2</v>
      </c>
      <c r="AL12" s="47"/>
      <c r="AM12" s="39">
        <f>COUNTIFS(DataRegularSeason20242025!$D$2:$D$1315,TotalTeamGames20242025!AM$1,DataRegularSeason20242025!$E$2:$E$1315,TotalTeamGames20242025!$A11)</f>
        <v>2</v>
      </c>
      <c r="AN12" s="47"/>
      <c r="AO12" s="39">
        <f>COUNTIFS(DataRegularSeason20242025!$D$2:$D$1315,TotalTeamGames20242025!AO$1,DataRegularSeason20242025!$E$2:$E$1315,TotalTeamGames20242025!$A11)</f>
        <v>1</v>
      </c>
      <c r="AP12" s="47"/>
      <c r="AQ12" s="39">
        <f>COUNTIFS(DataRegularSeason20242025!$D$2:$D$1315,TotalTeamGames20242025!AQ$1,DataRegularSeason20242025!$E$2:$E$1315,TotalTeamGames20242025!$A11)</f>
        <v>2</v>
      </c>
      <c r="AR12" s="47"/>
      <c r="AS12" s="39">
        <f>COUNTIFS(DataRegularSeason20242025!$D$2:$D$1315,TotalTeamGames20242025!AS$1,DataRegularSeason20242025!$E$2:$E$1315,TotalTeamGames20242025!$A11)</f>
        <v>1</v>
      </c>
      <c r="AT12" s="47"/>
      <c r="AU12" s="39">
        <f>COUNTIFS(DataRegularSeason20242025!$D$2:$D$1315,TotalTeamGames20242025!AU$1,DataRegularSeason20242025!$E$2:$E$1315,TotalTeamGames20242025!$A11)</f>
        <v>1</v>
      </c>
      <c r="AV12" s="47"/>
      <c r="AW12" s="39">
        <f>COUNTIFS(DataRegularSeason20242025!$D$2:$D$1315,TotalTeamGames20242025!AW$1,DataRegularSeason20242025!$E$2:$E$1315,TotalTeamGames20242025!$A11)</f>
        <v>1</v>
      </c>
      <c r="AX12" s="47"/>
      <c r="AY12" s="39">
        <f>COUNTIFS(DataRegularSeason20242025!$D$2:$D$1315,TotalTeamGames20242025!AY$1,DataRegularSeason20242025!$E$2:$E$1315,TotalTeamGames20242025!$A11)</f>
        <v>1</v>
      </c>
      <c r="AZ12" s="47"/>
      <c r="BA12" s="39">
        <f>COUNTIFS(DataRegularSeason20242025!$D$2:$D$1315,TotalTeamGames20242025!BA$1,DataRegularSeason20242025!$E$2:$E$1315,TotalTeamGames20242025!$A11)</f>
        <v>1</v>
      </c>
      <c r="BB12" s="47"/>
      <c r="BC12" s="39">
        <f>COUNTIFS(DataRegularSeason20242025!$D$2:$D$1315,TotalTeamGames20242025!BC$1,DataRegularSeason20242025!$E$2:$E$1315,TotalTeamGames20242025!$A11)</f>
        <v>1</v>
      </c>
      <c r="BD12" s="47"/>
      <c r="BE12" s="39">
        <f>COUNTIFS(DataRegularSeason20242025!$D$2:$D$1315,TotalTeamGames20242025!BE$1,DataRegularSeason20242025!$E$2:$E$1315,TotalTeamGames20242025!$A11)</f>
        <v>1</v>
      </c>
      <c r="BF12" s="46"/>
      <c r="BG12" s="41">
        <f>COUNTIFS(DataRegularSeason20242025!$D$2:$D$1315,TotalTeamGames20242025!BG$1,DataRegularSeason20242025!$E$2:$E$1315,TotalTeamGames20242025!$A11)</f>
        <v>1</v>
      </c>
      <c r="BH12" s="47"/>
      <c r="BI12" s="39">
        <f>COUNTIFS(DataRegularSeason20242025!$D$2:$D$1315,TotalTeamGames20242025!BI$1,DataRegularSeason20242025!$E$2:$E$1315,TotalTeamGames20242025!$A11)</f>
        <v>1</v>
      </c>
      <c r="BJ12" s="47"/>
      <c r="BK12" s="39">
        <f>COUNTIFS(DataRegularSeason20242025!$D$2:$D$1315,TotalTeamGames20242025!BK$1,DataRegularSeason20242025!$E$2:$E$1315,TotalTeamGames20242025!$A11)</f>
        <v>1</v>
      </c>
      <c r="BL12" s="47"/>
      <c r="BM12" s="39">
        <f>COUNTIFS(DataRegularSeason20242025!$D$2:$D$1315,TotalTeamGames20242025!BM$1,DataRegularSeason20242025!$E$2:$E$1315,TotalTeamGames20242025!$A11)</f>
        <v>2</v>
      </c>
      <c r="BN12" s="47"/>
      <c r="BO12" s="42">
        <f t="shared" si="0"/>
        <v>41</v>
      </c>
      <c r="BP12" s="52"/>
    </row>
    <row r="13" spans="1:68" ht="9.9499999999999993" customHeight="1" x14ac:dyDescent="0.25">
      <c r="A13" s="53" t="s">
        <v>24</v>
      </c>
      <c r="B13" s="36" t="s">
        <v>81</v>
      </c>
      <c r="C13" s="43"/>
      <c r="D13" s="36">
        <f>COUNTIFS(DataRegularSeason20242025!$E$2:$E$1315,TotalTeamGames20242025!C$1,DataRegularSeason20242025!$D$2:$D$1315,TotalTeamGames20242025!$A13)</f>
        <v>2</v>
      </c>
      <c r="E13" s="43"/>
      <c r="F13" s="36">
        <f>COUNTIFS(DataRegularSeason20242025!$E$2:$E$1315,TotalTeamGames20242025!E$1,DataRegularSeason20242025!$D$2:$D$1315,TotalTeamGames20242025!$A13)</f>
        <v>1</v>
      </c>
      <c r="G13" s="43"/>
      <c r="H13" s="36">
        <f>COUNTIFS(DataRegularSeason20242025!$E$2:$E$1315,TotalTeamGames20242025!G$1,DataRegularSeason20242025!$D$2:$D$1315,TotalTeamGames20242025!$A13)</f>
        <v>1</v>
      </c>
      <c r="I13" s="43"/>
      <c r="J13" s="36">
        <f>COUNTIFS(DataRegularSeason20242025!$E$2:$E$1315,TotalTeamGames20242025!I$1,DataRegularSeason20242025!$D$2:$D$1315,TotalTeamGames20242025!$A13)</f>
        <v>1</v>
      </c>
      <c r="K13" s="43"/>
      <c r="L13" s="36">
        <f>COUNTIFS(DataRegularSeason20242025!$E$2:$E$1315,TotalTeamGames20242025!K$1,DataRegularSeason20242025!$D$2:$D$1315,TotalTeamGames20242025!$A13)</f>
        <v>1</v>
      </c>
      <c r="M13" s="43"/>
      <c r="N13" s="44"/>
      <c r="O13" s="43"/>
      <c r="P13" s="36">
        <f>COUNTIFS(DataRegularSeason20242025!$E$2:$E$1315,TotalTeamGames20242025!O$1,DataRegularSeason20242025!$D$2:$D$1315,TotalTeamGames20242025!$A13)</f>
        <v>1</v>
      </c>
      <c r="Q13" s="43"/>
      <c r="R13" s="36">
        <f>COUNTIFS(DataRegularSeason20242025!$E$2:$E$1315,TotalTeamGames20242025!Q$1,DataRegularSeason20242025!$D$2:$D$1315,TotalTeamGames20242025!$A13)</f>
        <v>1</v>
      </c>
      <c r="S13" s="43"/>
      <c r="T13" s="36">
        <f>COUNTIFS(DataRegularSeason20242025!$E$2:$E$1315,TotalTeamGames20242025!S$1,DataRegularSeason20242025!$D$2:$D$1315,TotalTeamGames20242025!$A13)</f>
        <v>2</v>
      </c>
      <c r="U13" s="43"/>
      <c r="V13" s="36">
        <f>COUNTIFS(DataRegularSeason20242025!$E$2:$E$1315,TotalTeamGames20242025!U$1,DataRegularSeason20242025!$D$2:$D$1315,TotalTeamGames20242025!$A13)</f>
        <v>1</v>
      </c>
      <c r="W13" s="43"/>
      <c r="X13" s="36">
        <f>COUNTIFS(DataRegularSeason20242025!$E$2:$E$1315,TotalTeamGames20242025!W$1,DataRegularSeason20242025!$D$2:$D$1315,TotalTeamGames20242025!$A13)</f>
        <v>2</v>
      </c>
      <c r="Y13" s="43"/>
      <c r="Z13" s="36">
        <f>COUNTIFS(DataRegularSeason20242025!$E$2:$E$1315,TotalTeamGames20242025!Y$1,DataRegularSeason20242025!$D$2:$D$1315,TotalTeamGames20242025!$A13)</f>
        <v>1</v>
      </c>
      <c r="AA13" s="43"/>
      <c r="AB13" s="36">
        <f>COUNTIFS(DataRegularSeason20242025!$E$2:$E$1315,TotalTeamGames20242025!AA$1,DataRegularSeason20242025!$D$2:$D$1315,TotalTeamGames20242025!$A13)</f>
        <v>1</v>
      </c>
      <c r="AC13" s="43"/>
      <c r="AD13" s="36">
        <f>COUNTIFS(DataRegularSeason20242025!$E$2:$E$1315,TotalTeamGames20242025!AC$1,DataRegularSeason20242025!$D$2:$D$1315,TotalTeamGames20242025!$A13)</f>
        <v>1</v>
      </c>
      <c r="AE13" s="43"/>
      <c r="AF13" s="36">
        <f>COUNTIFS(DataRegularSeason20242025!$E$2:$E$1315,TotalTeamGames20242025!AE$1,DataRegularSeason20242025!$D$2:$D$1315,TotalTeamGames20242025!$A13)</f>
        <v>1</v>
      </c>
      <c r="AG13" s="43"/>
      <c r="AH13" s="36">
        <f>COUNTIFS(DataRegularSeason20242025!$E$2:$E$1315,TotalTeamGames20242025!AG$1,DataRegularSeason20242025!$D$2:$D$1315,TotalTeamGames20242025!$A13)</f>
        <v>1</v>
      </c>
      <c r="AI13" s="43"/>
      <c r="AJ13" s="36">
        <f>COUNTIFS(DataRegularSeason20242025!$E$2:$E$1315,TotalTeamGames20242025!AI$1,DataRegularSeason20242025!$D$2:$D$1315,TotalTeamGames20242025!$A13)</f>
        <v>1</v>
      </c>
      <c r="AK13" s="43"/>
      <c r="AL13" s="36">
        <f>COUNTIFS(DataRegularSeason20242025!$E$2:$E$1315,TotalTeamGames20242025!AK$1,DataRegularSeason20242025!$D$2:$D$1315,TotalTeamGames20242025!$A13)</f>
        <v>1</v>
      </c>
      <c r="AM13" s="43"/>
      <c r="AN13" s="36">
        <f>COUNTIFS(DataRegularSeason20242025!$E$2:$E$1315,TotalTeamGames20242025!AM$1,DataRegularSeason20242025!$D$2:$D$1315,TotalTeamGames20242025!$A13)</f>
        <v>1</v>
      </c>
      <c r="AO13" s="43"/>
      <c r="AP13" s="36">
        <f>COUNTIFS(DataRegularSeason20242025!$E$2:$E$1315,TotalTeamGames20242025!AO$1,DataRegularSeason20242025!$D$2:$D$1315,TotalTeamGames20242025!$A13)</f>
        <v>1</v>
      </c>
      <c r="AQ13" s="43"/>
      <c r="AR13" s="36">
        <f>COUNTIFS(DataRegularSeason20242025!$E$2:$E$1315,TotalTeamGames20242025!AQ$1,DataRegularSeason20242025!$D$2:$D$1315,TotalTeamGames20242025!$A13)</f>
        <v>1</v>
      </c>
      <c r="AS13" s="43"/>
      <c r="AT13" s="36">
        <f>COUNTIFS(DataRegularSeason20242025!$E$2:$E$1315,TotalTeamGames20242025!AS$1,DataRegularSeason20242025!$D$2:$D$1315,TotalTeamGames20242025!$A13)</f>
        <v>1</v>
      </c>
      <c r="AU13" s="43"/>
      <c r="AV13" s="36">
        <f>COUNTIFS(DataRegularSeason20242025!$E$2:$E$1315,TotalTeamGames20242025!AU$1,DataRegularSeason20242025!$D$2:$D$1315,TotalTeamGames20242025!$A13)</f>
        <v>2</v>
      </c>
      <c r="AW13" s="43"/>
      <c r="AX13" s="36">
        <f>COUNTIFS(DataRegularSeason20242025!$E$2:$E$1315,TotalTeamGames20242025!AW$1,DataRegularSeason20242025!$D$2:$D$1315,TotalTeamGames20242025!$A13)</f>
        <v>2</v>
      </c>
      <c r="AY13" s="43"/>
      <c r="AZ13" s="36">
        <f>COUNTIFS(DataRegularSeason20242025!$E$2:$E$1315,TotalTeamGames20242025!AY$1,DataRegularSeason20242025!$D$2:$D$1315,TotalTeamGames20242025!$A13)</f>
        <v>2</v>
      </c>
      <c r="BA13" s="43"/>
      <c r="BB13" s="36">
        <f>COUNTIFS(DataRegularSeason20242025!$E$2:$E$1315,TotalTeamGames20242025!BA$1,DataRegularSeason20242025!$D$2:$D$1315,TotalTeamGames20242025!$A13)</f>
        <v>1</v>
      </c>
      <c r="BC13" s="43"/>
      <c r="BD13" s="36">
        <f>COUNTIFS(DataRegularSeason20242025!$E$2:$E$1315,TotalTeamGames20242025!BC$1,DataRegularSeason20242025!$D$2:$D$1315,TotalTeamGames20242025!$A13)</f>
        <v>1</v>
      </c>
      <c r="BE13" s="43"/>
      <c r="BF13" s="35">
        <f>COUNTIFS(DataRegularSeason20242025!$E$2:$E$1315,TotalTeamGames20242025!BE$1,DataRegularSeason20242025!$D$2:$D$1315,TotalTeamGames20242025!$A13)</f>
        <v>2</v>
      </c>
      <c r="BG13" s="48"/>
      <c r="BH13" s="36">
        <f>COUNTIFS(DataRegularSeason20242025!$E$2:$E$1315,TotalTeamGames20242025!BG$1,DataRegularSeason20242025!$D$2:$D$1315,TotalTeamGames20242025!$A13)</f>
        <v>2</v>
      </c>
      <c r="BI13" s="43"/>
      <c r="BJ13" s="36">
        <f>COUNTIFS(DataRegularSeason20242025!$E$2:$E$1315,TotalTeamGames20242025!BI$1,DataRegularSeason20242025!$D$2:$D$1315,TotalTeamGames20242025!$A13)</f>
        <v>2</v>
      </c>
      <c r="BK13" s="43"/>
      <c r="BL13" s="36">
        <f>COUNTIFS(DataRegularSeason20242025!$E$2:$E$1315,TotalTeamGames20242025!BK$1,DataRegularSeason20242025!$D$2:$D$1315,TotalTeamGames20242025!$A13)</f>
        <v>2</v>
      </c>
      <c r="BM13" s="43"/>
      <c r="BN13" s="36">
        <f>COUNTIFS(DataRegularSeason20242025!$E$2:$E$1315,TotalTeamGames20242025!BM$1,DataRegularSeason20242025!$D$2:$D$1315,TotalTeamGames20242025!$A13)</f>
        <v>1</v>
      </c>
      <c r="BO13" s="38">
        <f t="shared" si="0"/>
        <v>41</v>
      </c>
      <c r="BP13" s="52">
        <f t="shared" ref="BP13" si="5">BO13+BO14</f>
        <v>82</v>
      </c>
    </row>
    <row r="14" spans="1:68" ht="9.9499999999999993" customHeight="1" x14ac:dyDescent="0.25">
      <c r="A14" s="54"/>
      <c r="B14" s="40" t="s">
        <v>80</v>
      </c>
      <c r="C14" s="39">
        <f>COUNTIFS(DataRegularSeason20242025!$D$2:$D$1315,TotalTeamGames20242025!C$1,DataRegularSeason20242025!$E$2:$E$1315,TotalTeamGames20242025!$A13)</f>
        <v>2</v>
      </c>
      <c r="D14" s="47"/>
      <c r="E14" s="39">
        <f>COUNTIFS(DataRegularSeason20242025!$D$2:$D$1315,TotalTeamGames20242025!E$1,DataRegularSeason20242025!$E$2:$E$1315,TotalTeamGames20242025!$A13)</f>
        <v>1</v>
      </c>
      <c r="F14" s="47"/>
      <c r="G14" s="39">
        <f>COUNTIFS(DataRegularSeason20242025!$D$2:$D$1315,TotalTeamGames20242025!G$1,DataRegularSeason20242025!$E$2:$E$1315,TotalTeamGames20242025!$A13)</f>
        <v>1</v>
      </c>
      <c r="H14" s="47"/>
      <c r="I14" s="39">
        <f>COUNTIFS(DataRegularSeason20242025!$D$2:$D$1315,TotalTeamGames20242025!I$1,DataRegularSeason20242025!$E$2:$E$1315,TotalTeamGames20242025!$A13)</f>
        <v>1</v>
      </c>
      <c r="J14" s="47"/>
      <c r="K14" s="39">
        <f>COUNTIFS(DataRegularSeason20242025!$D$2:$D$1315,TotalTeamGames20242025!K$1,DataRegularSeason20242025!$E$2:$E$1315,TotalTeamGames20242025!$A13)</f>
        <v>1</v>
      </c>
      <c r="L14" s="47"/>
      <c r="M14" s="46"/>
      <c r="N14" s="47"/>
      <c r="O14" s="39">
        <f>COUNTIFS(DataRegularSeason20242025!$D$2:$D$1315,TotalTeamGames20242025!O$1,DataRegularSeason20242025!$E$2:$E$1315,TotalTeamGames20242025!$A13)</f>
        <v>2</v>
      </c>
      <c r="P14" s="47"/>
      <c r="Q14" s="39">
        <f>COUNTIFS(DataRegularSeason20242025!$D$2:$D$1315,TotalTeamGames20242025!Q$1,DataRegularSeason20242025!$E$2:$E$1315,TotalTeamGames20242025!$A13)</f>
        <v>2</v>
      </c>
      <c r="R14" s="47"/>
      <c r="S14" s="39">
        <f>COUNTIFS(DataRegularSeason20242025!$D$2:$D$1315,TotalTeamGames20242025!S$1,DataRegularSeason20242025!$E$2:$E$1315,TotalTeamGames20242025!$A13)</f>
        <v>1</v>
      </c>
      <c r="T14" s="47"/>
      <c r="U14" s="39">
        <f>COUNTIFS(DataRegularSeason20242025!$D$2:$D$1315,TotalTeamGames20242025!U$1,DataRegularSeason20242025!$E$2:$E$1315,TotalTeamGames20242025!$A13)</f>
        <v>1</v>
      </c>
      <c r="V14" s="47"/>
      <c r="W14" s="39">
        <f>COUNTIFS(DataRegularSeason20242025!$D$2:$D$1315,TotalTeamGames20242025!W$1,DataRegularSeason20242025!$E$2:$E$1315,TotalTeamGames20242025!$A13)</f>
        <v>1</v>
      </c>
      <c r="X14" s="47"/>
      <c r="Y14" s="39">
        <f>COUNTIFS(DataRegularSeason20242025!$D$2:$D$1315,TotalTeamGames20242025!Y$1,DataRegularSeason20242025!$E$2:$E$1315,TotalTeamGames20242025!$A13)</f>
        <v>1</v>
      </c>
      <c r="Z14" s="47"/>
      <c r="AA14" s="39">
        <f>COUNTIFS(DataRegularSeason20242025!$D$2:$D$1315,TotalTeamGames20242025!AA$1,DataRegularSeason20242025!$E$2:$E$1315,TotalTeamGames20242025!$A13)</f>
        <v>2</v>
      </c>
      <c r="AB14" s="47"/>
      <c r="AC14" s="39">
        <f>COUNTIFS(DataRegularSeason20242025!$D$2:$D$1315,TotalTeamGames20242025!AC$1,DataRegularSeason20242025!$E$2:$E$1315,TotalTeamGames20242025!$A13)</f>
        <v>2</v>
      </c>
      <c r="AD14" s="47"/>
      <c r="AE14" s="39">
        <f>COUNTIFS(DataRegularSeason20242025!$D$2:$D$1315,TotalTeamGames20242025!AE$1,DataRegularSeason20242025!$E$2:$E$1315,TotalTeamGames20242025!$A13)</f>
        <v>1</v>
      </c>
      <c r="AF14" s="47"/>
      <c r="AG14" s="39">
        <f>COUNTIFS(DataRegularSeason20242025!$D$2:$D$1315,TotalTeamGames20242025!AG$1,DataRegularSeason20242025!$E$2:$E$1315,TotalTeamGames20242025!$A13)</f>
        <v>1</v>
      </c>
      <c r="AH14" s="47"/>
      <c r="AI14" s="39">
        <f>COUNTIFS(DataRegularSeason20242025!$D$2:$D$1315,TotalTeamGames20242025!AI$1,DataRegularSeason20242025!$E$2:$E$1315,TotalTeamGames20242025!$A13)</f>
        <v>2</v>
      </c>
      <c r="AJ14" s="47"/>
      <c r="AK14" s="39">
        <f>COUNTIFS(DataRegularSeason20242025!$D$2:$D$1315,TotalTeamGames20242025!AK$1,DataRegularSeason20242025!$E$2:$E$1315,TotalTeamGames20242025!$A13)</f>
        <v>1</v>
      </c>
      <c r="AL14" s="47"/>
      <c r="AM14" s="39">
        <f>COUNTIFS(DataRegularSeason20242025!$D$2:$D$1315,TotalTeamGames20242025!AM$1,DataRegularSeason20242025!$E$2:$E$1315,TotalTeamGames20242025!$A13)</f>
        <v>1</v>
      </c>
      <c r="AN14" s="47"/>
      <c r="AO14" s="39">
        <f>COUNTIFS(DataRegularSeason20242025!$D$2:$D$1315,TotalTeamGames20242025!AO$1,DataRegularSeason20242025!$E$2:$E$1315,TotalTeamGames20242025!$A13)</f>
        <v>1</v>
      </c>
      <c r="AP14" s="47"/>
      <c r="AQ14" s="39">
        <f>COUNTIFS(DataRegularSeason20242025!$D$2:$D$1315,TotalTeamGames20242025!AQ$1,DataRegularSeason20242025!$E$2:$E$1315,TotalTeamGames20242025!$A13)</f>
        <v>1</v>
      </c>
      <c r="AR14" s="47"/>
      <c r="AS14" s="39">
        <f>COUNTIFS(DataRegularSeason20242025!$D$2:$D$1315,TotalTeamGames20242025!AS$1,DataRegularSeason20242025!$E$2:$E$1315,TotalTeamGames20242025!$A13)</f>
        <v>1</v>
      </c>
      <c r="AT14" s="47"/>
      <c r="AU14" s="39">
        <f>COUNTIFS(DataRegularSeason20242025!$D$2:$D$1315,TotalTeamGames20242025!AU$1,DataRegularSeason20242025!$E$2:$E$1315,TotalTeamGames20242025!$A13)</f>
        <v>2</v>
      </c>
      <c r="AV14" s="47"/>
      <c r="AW14" s="39">
        <f>COUNTIFS(DataRegularSeason20242025!$D$2:$D$1315,TotalTeamGames20242025!AW$1,DataRegularSeason20242025!$E$2:$E$1315,TotalTeamGames20242025!$A13)</f>
        <v>2</v>
      </c>
      <c r="AX14" s="47"/>
      <c r="AY14" s="39">
        <f>COUNTIFS(DataRegularSeason20242025!$D$2:$D$1315,TotalTeamGames20242025!AY$1,DataRegularSeason20242025!$E$2:$E$1315,TotalTeamGames20242025!$A13)</f>
        <v>1</v>
      </c>
      <c r="AZ14" s="47"/>
      <c r="BA14" s="39">
        <f>COUNTIFS(DataRegularSeason20242025!$D$2:$D$1315,TotalTeamGames20242025!BA$1,DataRegularSeason20242025!$E$2:$E$1315,TotalTeamGames20242025!$A13)</f>
        <v>1</v>
      </c>
      <c r="BB14" s="47"/>
      <c r="BC14" s="39">
        <f>COUNTIFS(DataRegularSeason20242025!$D$2:$D$1315,TotalTeamGames20242025!BC$1,DataRegularSeason20242025!$E$2:$E$1315,TotalTeamGames20242025!$A13)</f>
        <v>1</v>
      </c>
      <c r="BD14" s="47"/>
      <c r="BE14" s="39">
        <f>COUNTIFS(DataRegularSeason20242025!$D$2:$D$1315,TotalTeamGames20242025!BE$1,DataRegularSeason20242025!$E$2:$E$1315,TotalTeamGames20242025!$A13)</f>
        <v>1</v>
      </c>
      <c r="BF14" s="46"/>
      <c r="BG14" s="41">
        <f>COUNTIFS(DataRegularSeason20242025!$D$2:$D$1315,TotalTeamGames20242025!BG$1,DataRegularSeason20242025!$E$2:$E$1315,TotalTeamGames20242025!$A13)</f>
        <v>2</v>
      </c>
      <c r="BH14" s="47"/>
      <c r="BI14" s="39">
        <f>COUNTIFS(DataRegularSeason20242025!$D$2:$D$1315,TotalTeamGames20242025!BI$1,DataRegularSeason20242025!$E$2:$E$1315,TotalTeamGames20242025!$A13)</f>
        <v>2</v>
      </c>
      <c r="BJ14" s="47"/>
      <c r="BK14" s="39">
        <f>COUNTIFS(DataRegularSeason20242025!$D$2:$D$1315,TotalTeamGames20242025!BK$1,DataRegularSeason20242025!$E$2:$E$1315,TotalTeamGames20242025!$A13)</f>
        <v>1</v>
      </c>
      <c r="BL14" s="47"/>
      <c r="BM14" s="39">
        <f>COUNTIFS(DataRegularSeason20242025!$D$2:$D$1315,TotalTeamGames20242025!BM$1,DataRegularSeason20242025!$E$2:$E$1315,TotalTeamGames20242025!$A13)</f>
        <v>1</v>
      </c>
      <c r="BN14" s="47"/>
      <c r="BO14" s="42">
        <f t="shared" si="0"/>
        <v>41</v>
      </c>
      <c r="BP14" s="52"/>
    </row>
    <row r="15" spans="1:68" ht="9.9499999999999993" customHeight="1" x14ac:dyDescent="0.25">
      <c r="A15" s="53" t="s">
        <v>17</v>
      </c>
      <c r="B15" s="36" t="s">
        <v>81</v>
      </c>
      <c r="C15" s="43"/>
      <c r="D15" s="36">
        <f>COUNTIFS(DataRegularSeason20242025!$E$2:$E$1315,TotalTeamGames20242025!C$1,DataRegularSeason20242025!$D$2:$D$1315,TotalTeamGames20242025!$A15)</f>
        <v>2</v>
      </c>
      <c r="E15" s="43"/>
      <c r="F15" s="36">
        <f>COUNTIFS(DataRegularSeason20242025!$E$2:$E$1315,TotalTeamGames20242025!E$1,DataRegularSeason20242025!$D$2:$D$1315,TotalTeamGames20242025!$A15)</f>
        <v>1</v>
      </c>
      <c r="G15" s="43"/>
      <c r="H15" s="36">
        <f>COUNTIFS(DataRegularSeason20242025!$E$2:$E$1315,TotalTeamGames20242025!G$1,DataRegularSeason20242025!$D$2:$D$1315,TotalTeamGames20242025!$A15)</f>
        <v>1</v>
      </c>
      <c r="I15" s="43"/>
      <c r="J15" s="36">
        <f>COUNTIFS(DataRegularSeason20242025!$E$2:$E$1315,TotalTeamGames20242025!I$1,DataRegularSeason20242025!$D$2:$D$1315,TotalTeamGames20242025!$A15)</f>
        <v>1</v>
      </c>
      <c r="K15" s="43"/>
      <c r="L15" s="36">
        <f>COUNTIFS(DataRegularSeason20242025!$E$2:$E$1315,TotalTeamGames20242025!K$1,DataRegularSeason20242025!$D$2:$D$1315,TotalTeamGames20242025!$A15)</f>
        <v>1</v>
      </c>
      <c r="M15" s="43"/>
      <c r="N15" s="36">
        <f>COUNTIFS(DataRegularSeason20242025!$E$2:$E$1315,TotalTeamGames20242025!M$1,DataRegularSeason20242025!$D$2:$D$1315,TotalTeamGames20242025!$A15)</f>
        <v>2</v>
      </c>
      <c r="O15" s="43"/>
      <c r="P15" s="44"/>
      <c r="Q15" s="43"/>
      <c r="R15" s="36">
        <f>COUNTIFS(DataRegularSeason20242025!$E$2:$E$1315,TotalTeamGames20242025!Q$1,DataRegularSeason20242025!$D$2:$D$1315,TotalTeamGames20242025!$A15)</f>
        <v>2</v>
      </c>
      <c r="S15" s="43"/>
      <c r="T15" s="36">
        <f>COUNTIFS(DataRegularSeason20242025!$E$2:$E$1315,TotalTeamGames20242025!S$1,DataRegularSeason20242025!$D$2:$D$1315,TotalTeamGames20242025!$A15)</f>
        <v>2</v>
      </c>
      <c r="U15" s="43"/>
      <c r="V15" s="36">
        <f>COUNTIFS(DataRegularSeason20242025!$E$2:$E$1315,TotalTeamGames20242025!U$1,DataRegularSeason20242025!$D$2:$D$1315,TotalTeamGames20242025!$A15)</f>
        <v>1</v>
      </c>
      <c r="W15" s="43"/>
      <c r="X15" s="36">
        <f>COUNTIFS(DataRegularSeason20242025!$E$2:$E$1315,TotalTeamGames20242025!W$1,DataRegularSeason20242025!$D$2:$D$1315,TotalTeamGames20242025!$A15)</f>
        <v>1</v>
      </c>
      <c r="Y15" s="43"/>
      <c r="Z15" s="36">
        <f>COUNTIFS(DataRegularSeason20242025!$E$2:$E$1315,TotalTeamGames20242025!Y$1,DataRegularSeason20242025!$D$2:$D$1315,TotalTeamGames20242025!$A15)</f>
        <v>1</v>
      </c>
      <c r="AA15" s="43"/>
      <c r="AB15" s="36">
        <f>COUNTIFS(DataRegularSeason20242025!$E$2:$E$1315,TotalTeamGames20242025!AA$1,DataRegularSeason20242025!$D$2:$D$1315,TotalTeamGames20242025!$A15)</f>
        <v>1</v>
      </c>
      <c r="AC15" s="43"/>
      <c r="AD15" s="36">
        <f>COUNTIFS(DataRegularSeason20242025!$E$2:$E$1315,TotalTeamGames20242025!AC$1,DataRegularSeason20242025!$D$2:$D$1315,TotalTeamGames20242025!$A15)</f>
        <v>2</v>
      </c>
      <c r="AE15" s="43"/>
      <c r="AF15" s="36">
        <f>COUNTIFS(DataRegularSeason20242025!$E$2:$E$1315,TotalTeamGames20242025!AE$1,DataRegularSeason20242025!$D$2:$D$1315,TotalTeamGames20242025!$A15)</f>
        <v>1</v>
      </c>
      <c r="AG15" s="43"/>
      <c r="AH15" s="36">
        <f>COUNTIFS(DataRegularSeason20242025!$E$2:$E$1315,TotalTeamGames20242025!AG$1,DataRegularSeason20242025!$D$2:$D$1315,TotalTeamGames20242025!$A15)</f>
        <v>1</v>
      </c>
      <c r="AI15" s="43"/>
      <c r="AJ15" s="36">
        <f>COUNTIFS(DataRegularSeason20242025!$E$2:$E$1315,TotalTeamGames20242025!AI$1,DataRegularSeason20242025!$D$2:$D$1315,TotalTeamGames20242025!$A15)</f>
        <v>2</v>
      </c>
      <c r="AK15" s="43"/>
      <c r="AL15" s="36">
        <f>COUNTIFS(DataRegularSeason20242025!$E$2:$E$1315,TotalTeamGames20242025!AK$1,DataRegularSeason20242025!$D$2:$D$1315,TotalTeamGames20242025!$A15)</f>
        <v>1</v>
      </c>
      <c r="AM15" s="43"/>
      <c r="AN15" s="36">
        <f>COUNTIFS(DataRegularSeason20242025!$E$2:$E$1315,TotalTeamGames20242025!AM$1,DataRegularSeason20242025!$D$2:$D$1315,TotalTeamGames20242025!$A15)</f>
        <v>1</v>
      </c>
      <c r="AO15" s="43"/>
      <c r="AP15" s="36">
        <f>COUNTIFS(DataRegularSeason20242025!$E$2:$E$1315,TotalTeamGames20242025!AO$1,DataRegularSeason20242025!$D$2:$D$1315,TotalTeamGames20242025!$A15)</f>
        <v>1</v>
      </c>
      <c r="AQ15" s="43"/>
      <c r="AR15" s="36">
        <f>COUNTIFS(DataRegularSeason20242025!$E$2:$E$1315,TotalTeamGames20242025!AQ$1,DataRegularSeason20242025!$D$2:$D$1315,TotalTeamGames20242025!$A15)</f>
        <v>1</v>
      </c>
      <c r="AS15" s="43"/>
      <c r="AT15" s="36">
        <f>COUNTIFS(DataRegularSeason20242025!$E$2:$E$1315,TotalTeamGames20242025!AS$1,DataRegularSeason20242025!$D$2:$D$1315,TotalTeamGames20242025!$A15)</f>
        <v>1</v>
      </c>
      <c r="AU15" s="43"/>
      <c r="AV15" s="36">
        <f>COUNTIFS(DataRegularSeason20242025!$E$2:$E$1315,TotalTeamGames20242025!AU$1,DataRegularSeason20242025!$D$2:$D$1315,TotalTeamGames20242025!$A15)</f>
        <v>1</v>
      </c>
      <c r="AW15" s="43"/>
      <c r="AX15" s="36">
        <f>COUNTIFS(DataRegularSeason20242025!$E$2:$E$1315,TotalTeamGames20242025!AW$1,DataRegularSeason20242025!$D$2:$D$1315,TotalTeamGames20242025!$A15)</f>
        <v>2</v>
      </c>
      <c r="AY15" s="43"/>
      <c r="AZ15" s="36">
        <f>COUNTIFS(DataRegularSeason20242025!$E$2:$E$1315,TotalTeamGames20242025!AY$1,DataRegularSeason20242025!$D$2:$D$1315,TotalTeamGames20242025!$A15)</f>
        <v>2</v>
      </c>
      <c r="BA15" s="43"/>
      <c r="BB15" s="36">
        <f>COUNTIFS(DataRegularSeason20242025!$E$2:$E$1315,TotalTeamGames20242025!BA$1,DataRegularSeason20242025!$D$2:$D$1315,TotalTeamGames20242025!$A15)</f>
        <v>1</v>
      </c>
      <c r="BC15" s="43"/>
      <c r="BD15" s="36">
        <f>COUNTIFS(DataRegularSeason20242025!$E$2:$E$1315,TotalTeamGames20242025!BC$1,DataRegularSeason20242025!$D$2:$D$1315,TotalTeamGames20242025!$A15)</f>
        <v>1</v>
      </c>
      <c r="BE15" s="43"/>
      <c r="BF15" s="35">
        <f>COUNTIFS(DataRegularSeason20242025!$E$2:$E$1315,TotalTeamGames20242025!BE$1,DataRegularSeason20242025!$D$2:$D$1315,TotalTeamGames20242025!$A15)</f>
        <v>2</v>
      </c>
      <c r="BG15" s="48"/>
      <c r="BH15" s="36">
        <f>COUNTIFS(DataRegularSeason20242025!$E$2:$E$1315,TotalTeamGames20242025!BG$1,DataRegularSeason20242025!$D$2:$D$1315,TotalTeamGames20242025!$A15)</f>
        <v>2</v>
      </c>
      <c r="BI15" s="43"/>
      <c r="BJ15" s="36">
        <f>COUNTIFS(DataRegularSeason20242025!$E$2:$E$1315,TotalTeamGames20242025!BI$1,DataRegularSeason20242025!$D$2:$D$1315,TotalTeamGames20242025!$A15)</f>
        <v>1</v>
      </c>
      <c r="BK15" s="43"/>
      <c r="BL15" s="36">
        <f>COUNTIFS(DataRegularSeason20242025!$E$2:$E$1315,TotalTeamGames20242025!BK$1,DataRegularSeason20242025!$D$2:$D$1315,TotalTeamGames20242025!$A15)</f>
        <v>1</v>
      </c>
      <c r="BM15" s="43"/>
      <c r="BN15" s="36">
        <f>COUNTIFS(DataRegularSeason20242025!$E$2:$E$1315,TotalTeamGames20242025!BM$1,DataRegularSeason20242025!$D$2:$D$1315,TotalTeamGames20242025!$A15)</f>
        <v>1</v>
      </c>
      <c r="BO15" s="38">
        <f t="shared" si="0"/>
        <v>41</v>
      </c>
      <c r="BP15" s="52">
        <f t="shared" ref="BP15" si="6">BO15+BO16</f>
        <v>82</v>
      </c>
    </row>
    <row r="16" spans="1:68" ht="9.9499999999999993" customHeight="1" x14ac:dyDescent="0.25">
      <c r="A16" s="54"/>
      <c r="B16" s="40" t="s">
        <v>80</v>
      </c>
      <c r="C16" s="39">
        <f>COUNTIFS(DataRegularSeason20242025!$D$2:$D$1315,TotalTeamGames20242025!C$1,DataRegularSeason20242025!$E$2:$E$1315,TotalTeamGames20242025!$A15)</f>
        <v>1</v>
      </c>
      <c r="D16" s="47"/>
      <c r="E16" s="39">
        <f>COUNTIFS(DataRegularSeason20242025!$D$2:$D$1315,TotalTeamGames20242025!E$1,DataRegularSeason20242025!$E$2:$E$1315,TotalTeamGames20242025!$A15)</f>
        <v>1</v>
      </c>
      <c r="F16" s="47"/>
      <c r="G16" s="39">
        <f>COUNTIFS(DataRegularSeason20242025!$D$2:$D$1315,TotalTeamGames20242025!G$1,DataRegularSeason20242025!$E$2:$E$1315,TotalTeamGames20242025!$A15)</f>
        <v>1</v>
      </c>
      <c r="H16" s="47"/>
      <c r="I16" s="39">
        <f>COUNTIFS(DataRegularSeason20242025!$D$2:$D$1315,TotalTeamGames20242025!I$1,DataRegularSeason20242025!$E$2:$E$1315,TotalTeamGames20242025!$A15)</f>
        <v>1</v>
      </c>
      <c r="J16" s="47"/>
      <c r="K16" s="39">
        <f>COUNTIFS(DataRegularSeason20242025!$D$2:$D$1315,TotalTeamGames20242025!K$1,DataRegularSeason20242025!$E$2:$E$1315,TotalTeamGames20242025!$A15)</f>
        <v>1</v>
      </c>
      <c r="L16" s="47"/>
      <c r="M16" s="39">
        <f>COUNTIFS(DataRegularSeason20242025!$D$2:$D$1315,TotalTeamGames20242025!M$1,DataRegularSeason20242025!$E$2:$E$1315,TotalTeamGames20242025!$A15)</f>
        <v>1</v>
      </c>
      <c r="N16" s="47"/>
      <c r="O16" s="46"/>
      <c r="P16" s="47"/>
      <c r="Q16" s="39">
        <f>COUNTIFS(DataRegularSeason20242025!$D$2:$D$1315,TotalTeamGames20242025!Q$1,DataRegularSeason20242025!$E$2:$E$1315,TotalTeamGames20242025!$A15)</f>
        <v>2</v>
      </c>
      <c r="R16" s="47"/>
      <c r="S16" s="39">
        <f>COUNTIFS(DataRegularSeason20242025!$D$2:$D$1315,TotalTeamGames20242025!S$1,DataRegularSeason20242025!$E$2:$E$1315,TotalTeamGames20242025!$A15)</f>
        <v>2</v>
      </c>
      <c r="T16" s="47"/>
      <c r="U16" s="39">
        <f>COUNTIFS(DataRegularSeason20242025!$D$2:$D$1315,TotalTeamGames20242025!U$1,DataRegularSeason20242025!$E$2:$E$1315,TotalTeamGames20242025!$A15)</f>
        <v>1</v>
      </c>
      <c r="V16" s="47"/>
      <c r="W16" s="39">
        <f>COUNTIFS(DataRegularSeason20242025!$D$2:$D$1315,TotalTeamGames20242025!W$1,DataRegularSeason20242025!$E$2:$E$1315,TotalTeamGames20242025!$A15)</f>
        <v>2</v>
      </c>
      <c r="X16" s="47"/>
      <c r="Y16" s="39">
        <f>COUNTIFS(DataRegularSeason20242025!$D$2:$D$1315,TotalTeamGames20242025!Y$1,DataRegularSeason20242025!$E$2:$E$1315,TotalTeamGames20242025!$A15)</f>
        <v>1</v>
      </c>
      <c r="Z16" s="47"/>
      <c r="AA16" s="39">
        <f>COUNTIFS(DataRegularSeason20242025!$D$2:$D$1315,TotalTeamGames20242025!AA$1,DataRegularSeason20242025!$E$2:$E$1315,TotalTeamGames20242025!$A15)</f>
        <v>2</v>
      </c>
      <c r="AB16" s="47"/>
      <c r="AC16" s="39">
        <f>COUNTIFS(DataRegularSeason20242025!$D$2:$D$1315,TotalTeamGames20242025!AC$1,DataRegularSeason20242025!$E$2:$E$1315,TotalTeamGames20242025!$A15)</f>
        <v>2</v>
      </c>
      <c r="AD16" s="47"/>
      <c r="AE16" s="39">
        <f>COUNTIFS(DataRegularSeason20242025!$D$2:$D$1315,TotalTeamGames20242025!AE$1,DataRegularSeason20242025!$E$2:$E$1315,TotalTeamGames20242025!$A15)</f>
        <v>1</v>
      </c>
      <c r="AF16" s="47"/>
      <c r="AG16" s="39">
        <f>COUNTIFS(DataRegularSeason20242025!$D$2:$D$1315,TotalTeamGames20242025!AG$1,DataRegularSeason20242025!$E$2:$E$1315,TotalTeamGames20242025!$A15)</f>
        <v>1</v>
      </c>
      <c r="AH16" s="47"/>
      <c r="AI16" s="39">
        <f>COUNTIFS(DataRegularSeason20242025!$D$2:$D$1315,TotalTeamGames20242025!AI$1,DataRegularSeason20242025!$E$2:$E$1315,TotalTeamGames20242025!$A15)</f>
        <v>2</v>
      </c>
      <c r="AJ16" s="47"/>
      <c r="AK16" s="39">
        <f>COUNTIFS(DataRegularSeason20242025!$D$2:$D$1315,TotalTeamGames20242025!AK$1,DataRegularSeason20242025!$E$2:$E$1315,TotalTeamGames20242025!$A15)</f>
        <v>1</v>
      </c>
      <c r="AL16" s="47"/>
      <c r="AM16" s="39">
        <f>COUNTIFS(DataRegularSeason20242025!$D$2:$D$1315,TotalTeamGames20242025!AM$1,DataRegularSeason20242025!$E$2:$E$1315,TotalTeamGames20242025!$A15)</f>
        <v>1</v>
      </c>
      <c r="AN16" s="47"/>
      <c r="AO16" s="39">
        <f>COUNTIFS(DataRegularSeason20242025!$D$2:$D$1315,TotalTeamGames20242025!AO$1,DataRegularSeason20242025!$E$2:$E$1315,TotalTeamGames20242025!$A15)</f>
        <v>1</v>
      </c>
      <c r="AP16" s="47"/>
      <c r="AQ16" s="39">
        <f>COUNTIFS(DataRegularSeason20242025!$D$2:$D$1315,TotalTeamGames20242025!AQ$1,DataRegularSeason20242025!$E$2:$E$1315,TotalTeamGames20242025!$A15)</f>
        <v>1</v>
      </c>
      <c r="AR16" s="47"/>
      <c r="AS16" s="39">
        <f>COUNTIFS(DataRegularSeason20242025!$D$2:$D$1315,TotalTeamGames20242025!AS$1,DataRegularSeason20242025!$E$2:$E$1315,TotalTeamGames20242025!$A15)</f>
        <v>1</v>
      </c>
      <c r="AT16" s="47"/>
      <c r="AU16" s="39">
        <f>COUNTIFS(DataRegularSeason20242025!$D$2:$D$1315,TotalTeamGames20242025!AU$1,DataRegularSeason20242025!$E$2:$E$1315,TotalTeamGames20242025!$A15)</f>
        <v>2</v>
      </c>
      <c r="AV16" s="47"/>
      <c r="AW16" s="39">
        <f>COUNTIFS(DataRegularSeason20242025!$D$2:$D$1315,TotalTeamGames20242025!AW$1,DataRegularSeason20242025!$E$2:$E$1315,TotalTeamGames20242025!$A15)</f>
        <v>1</v>
      </c>
      <c r="AX16" s="47"/>
      <c r="AY16" s="39">
        <f>COUNTIFS(DataRegularSeason20242025!$D$2:$D$1315,TotalTeamGames20242025!AY$1,DataRegularSeason20242025!$E$2:$E$1315,TotalTeamGames20242025!$A15)</f>
        <v>1</v>
      </c>
      <c r="AZ16" s="47"/>
      <c r="BA16" s="39">
        <f>COUNTIFS(DataRegularSeason20242025!$D$2:$D$1315,TotalTeamGames20242025!BA$1,DataRegularSeason20242025!$E$2:$E$1315,TotalTeamGames20242025!$A15)</f>
        <v>1</v>
      </c>
      <c r="BB16" s="47"/>
      <c r="BC16" s="39">
        <f>COUNTIFS(DataRegularSeason20242025!$D$2:$D$1315,TotalTeamGames20242025!BC$1,DataRegularSeason20242025!$E$2:$E$1315,TotalTeamGames20242025!$A15)</f>
        <v>1</v>
      </c>
      <c r="BD16" s="47"/>
      <c r="BE16" s="39">
        <f>COUNTIFS(DataRegularSeason20242025!$D$2:$D$1315,TotalTeamGames20242025!BE$1,DataRegularSeason20242025!$E$2:$E$1315,TotalTeamGames20242025!$A15)</f>
        <v>2</v>
      </c>
      <c r="BF16" s="46"/>
      <c r="BG16" s="41">
        <f>COUNTIFS(DataRegularSeason20242025!$D$2:$D$1315,TotalTeamGames20242025!BG$1,DataRegularSeason20242025!$E$2:$E$1315,TotalTeamGames20242025!$A15)</f>
        <v>1</v>
      </c>
      <c r="BH16" s="47"/>
      <c r="BI16" s="39">
        <f>COUNTIFS(DataRegularSeason20242025!$D$2:$D$1315,TotalTeamGames20242025!BI$1,DataRegularSeason20242025!$E$2:$E$1315,TotalTeamGames20242025!$A15)</f>
        <v>2</v>
      </c>
      <c r="BJ16" s="47"/>
      <c r="BK16" s="39">
        <f>COUNTIFS(DataRegularSeason20242025!$D$2:$D$1315,TotalTeamGames20242025!BK$1,DataRegularSeason20242025!$E$2:$E$1315,TotalTeamGames20242025!$A15)</f>
        <v>2</v>
      </c>
      <c r="BL16" s="47"/>
      <c r="BM16" s="39">
        <f>COUNTIFS(DataRegularSeason20242025!$D$2:$D$1315,TotalTeamGames20242025!BM$1,DataRegularSeason20242025!$E$2:$E$1315,TotalTeamGames20242025!$A15)</f>
        <v>1</v>
      </c>
      <c r="BN16" s="47"/>
      <c r="BO16" s="42">
        <f t="shared" si="0"/>
        <v>41</v>
      </c>
      <c r="BP16" s="52"/>
    </row>
    <row r="17" spans="1:68" ht="9.9499999999999993" customHeight="1" x14ac:dyDescent="0.25">
      <c r="A17" s="53" t="s">
        <v>26</v>
      </c>
      <c r="B17" s="36" t="s">
        <v>81</v>
      </c>
      <c r="C17" s="43"/>
      <c r="D17" s="36">
        <f>COUNTIFS(DataRegularSeason20242025!$E$2:$E$1315,TotalTeamGames20242025!C$1,DataRegularSeason20242025!$D$2:$D$1315,TotalTeamGames20242025!$A17)</f>
        <v>2</v>
      </c>
      <c r="E17" s="43"/>
      <c r="F17" s="36">
        <f>COUNTIFS(DataRegularSeason20242025!$E$2:$E$1315,TotalTeamGames20242025!E$1,DataRegularSeason20242025!$D$2:$D$1315,TotalTeamGames20242025!$A17)</f>
        <v>1</v>
      </c>
      <c r="G17" s="43"/>
      <c r="H17" s="36">
        <f>COUNTIFS(DataRegularSeason20242025!$E$2:$E$1315,TotalTeamGames20242025!G$1,DataRegularSeason20242025!$D$2:$D$1315,TotalTeamGames20242025!$A17)</f>
        <v>1</v>
      </c>
      <c r="I17" s="43"/>
      <c r="J17" s="36">
        <f>COUNTIFS(DataRegularSeason20242025!$E$2:$E$1315,TotalTeamGames20242025!I$1,DataRegularSeason20242025!$D$2:$D$1315,TotalTeamGames20242025!$A17)</f>
        <v>1</v>
      </c>
      <c r="K17" s="43"/>
      <c r="L17" s="36">
        <f>COUNTIFS(DataRegularSeason20242025!$E$2:$E$1315,TotalTeamGames20242025!K$1,DataRegularSeason20242025!$D$2:$D$1315,TotalTeamGames20242025!$A17)</f>
        <v>1</v>
      </c>
      <c r="M17" s="43"/>
      <c r="N17" s="36">
        <f>COUNTIFS(DataRegularSeason20242025!$E$2:$E$1315,TotalTeamGames20242025!M$1,DataRegularSeason20242025!$D$2:$D$1315,TotalTeamGames20242025!$A17)</f>
        <v>2</v>
      </c>
      <c r="O17" s="43"/>
      <c r="P17" s="36">
        <f>COUNTIFS(DataRegularSeason20242025!$E$2:$E$1315,TotalTeamGames20242025!O$1,DataRegularSeason20242025!$D$2:$D$1315,TotalTeamGames20242025!$A17)</f>
        <v>2</v>
      </c>
      <c r="Q17" s="43"/>
      <c r="R17" s="44"/>
      <c r="S17" s="43"/>
      <c r="T17" s="36">
        <f>COUNTIFS(DataRegularSeason20242025!$E$2:$E$1315,TotalTeamGames20242025!S$1,DataRegularSeason20242025!$D$2:$D$1315,TotalTeamGames20242025!$A17)</f>
        <v>1</v>
      </c>
      <c r="U17" s="43"/>
      <c r="V17" s="36">
        <f>COUNTIFS(DataRegularSeason20242025!$E$2:$E$1315,TotalTeamGames20242025!U$1,DataRegularSeason20242025!$D$2:$D$1315,TotalTeamGames20242025!$A17)</f>
        <v>1</v>
      </c>
      <c r="W17" s="43"/>
      <c r="X17" s="36">
        <f>COUNTIFS(DataRegularSeason20242025!$E$2:$E$1315,TotalTeamGames20242025!W$1,DataRegularSeason20242025!$D$2:$D$1315,TotalTeamGames20242025!$A17)</f>
        <v>1</v>
      </c>
      <c r="Y17" s="43"/>
      <c r="Z17" s="36">
        <f>COUNTIFS(DataRegularSeason20242025!$E$2:$E$1315,TotalTeamGames20242025!Y$1,DataRegularSeason20242025!$D$2:$D$1315,TotalTeamGames20242025!$A17)</f>
        <v>1</v>
      </c>
      <c r="AA17" s="43"/>
      <c r="AB17" s="36">
        <f>COUNTIFS(DataRegularSeason20242025!$E$2:$E$1315,TotalTeamGames20242025!AA$1,DataRegularSeason20242025!$D$2:$D$1315,TotalTeamGames20242025!$A17)</f>
        <v>1</v>
      </c>
      <c r="AC17" s="43"/>
      <c r="AD17" s="36">
        <f>COUNTIFS(DataRegularSeason20242025!$E$2:$E$1315,TotalTeamGames20242025!AC$1,DataRegularSeason20242025!$D$2:$D$1315,TotalTeamGames20242025!$A17)</f>
        <v>2</v>
      </c>
      <c r="AE17" s="43"/>
      <c r="AF17" s="36">
        <f>COUNTIFS(DataRegularSeason20242025!$E$2:$E$1315,TotalTeamGames20242025!AE$1,DataRegularSeason20242025!$D$2:$D$1315,TotalTeamGames20242025!$A17)</f>
        <v>1</v>
      </c>
      <c r="AG17" s="43"/>
      <c r="AH17" s="36">
        <f>COUNTIFS(DataRegularSeason20242025!$E$2:$E$1315,TotalTeamGames20242025!AG$1,DataRegularSeason20242025!$D$2:$D$1315,TotalTeamGames20242025!$A17)</f>
        <v>1</v>
      </c>
      <c r="AI17" s="43"/>
      <c r="AJ17" s="36">
        <f>COUNTIFS(DataRegularSeason20242025!$E$2:$E$1315,TotalTeamGames20242025!AI$1,DataRegularSeason20242025!$D$2:$D$1315,TotalTeamGames20242025!$A17)</f>
        <v>2</v>
      </c>
      <c r="AK17" s="43"/>
      <c r="AL17" s="36">
        <f>COUNTIFS(DataRegularSeason20242025!$E$2:$E$1315,TotalTeamGames20242025!AK$1,DataRegularSeason20242025!$D$2:$D$1315,TotalTeamGames20242025!$A17)</f>
        <v>1</v>
      </c>
      <c r="AM17" s="43"/>
      <c r="AN17" s="36">
        <f>COUNTIFS(DataRegularSeason20242025!$E$2:$E$1315,TotalTeamGames20242025!AM$1,DataRegularSeason20242025!$D$2:$D$1315,TotalTeamGames20242025!$A17)</f>
        <v>1</v>
      </c>
      <c r="AO17" s="43"/>
      <c r="AP17" s="36">
        <f>COUNTIFS(DataRegularSeason20242025!$E$2:$E$1315,TotalTeamGames20242025!AO$1,DataRegularSeason20242025!$D$2:$D$1315,TotalTeamGames20242025!$A17)</f>
        <v>1</v>
      </c>
      <c r="AQ17" s="43"/>
      <c r="AR17" s="36">
        <f>COUNTIFS(DataRegularSeason20242025!$E$2:$E$1315,TotalTeamGames20242025!AQ$1,DataRegularSeason20242025!$D$2:$D$1315,TotalTeamGames20242025!$A17)</f>
        <v>1</v>
      </c>
      <c r="AS17" s="43"/>
      <c r="AT17" s="36">
        <f>COUNTIFS(DataRegularSeason20242025!$E$2:$E$1315,TotalTeamGames20242025!AS$1,DataRegularSeason20242025!$D$2:$D$1315,TotalTeamGames20242025!$A17)</f>
        <v>1</v>
      </c>
      <c r="AU17" s="43"/>
      <c r="AV17" s="36">
        <f>COUNTIFS(DataRegularSeason20242025!$E$2:$E$1315,TotalTeamGames20242025!AU$1,DataRegularSeason20242025!$D$2:$D$1315,TotalTeamGames20242025!$A17)</f>
        <v>1</v>
      </c>
      <c r="AW17" s="43"/>
      <c r="AX17" s="36">
        <f>COUNTIFS(DataRegularSeason20242025!$E$2:$E$1315,TotalTeamGames20242025!AW$1,DataRegularSeason20242025!$D$2:$D$1315,TotalTeamGames20242025!$A17)</f>
        <v>2</v>
      </c>
      <c r="AY17" s="43"/>
      <c r="AZ17" s="36">
        <f>COUNTIFS(DataRegularSeason20242025!$E$2:$E$1315,TotalTeamGames20242025!AY$1,DataRegularSeason20242025!$D$2:$D$1315,TotalTeamGames20242025!$A17)</f>
        <v>2</v>
      </c>
      <c r="BA17" s="43"/>
      <c r="BB17" s="36">
        <f>COUNTIFS(DataRegularSeason20242025!$E$2:$E$1315,TotalTeamGames20242025!BA$1,DataRegularSeason20242025!$D$2:$D$1315,TotalTeamGames20242025!$A17)</f>
        <v>1</v>
      </c>
      <c r="BC17" s="43"/>
      <c r="BD17" s="36">
        <f>COUNTIFS(DataRegularSeason20242025!$E$2:$E$1315,TotalTeamGames20242025!BC$1,DataRegularSeason20242025!$D$2:$D$1315,TotalTeamGames20242025!$A17)</f>
        <v>1</v>
      </c>
      <c r="BE17" s="43"/>
      <c r="BF17" s="35">
        <f>COUNTIFS(DataRegularSeason20242025!$E$2:$E$1315,TotalTeamGames20242025!BE$1,DataRegularSeason20242025!$D$2:$D$1315,TotalTeamGames20242025!$A17)</f>
        <v>2</v>
      </c>
      <c r="BG17" s="48"/>
      <c r="BH17" s="36">
        <f>COUNTIFS(DataRegularSeason20242025!$E$2:$E$1315,TotalTeamGames20242025!BG$1,DataRegularSeason20242025!$D$2:$D$1315,TotalTeamGames20242025!$A17)</f>
        <v>2</v>
      </c>
      <c r="BI17" s="43"/>
      <c r="BJ17" s="36">
        <f>COUNTIFS(DataRegularSeason20242025!$E$2:$E$1315,TotalTeamGames20242025!BI$1,DataRegularSeason20242025!$D$2:$D$1315,TotalTeamGames20242025!$A17)</f>
        <v>1</v>
      </c>
      <c r="BK17" s="43"/>
      <c r="BL17" s="36">
        <f>COUNTIFS(DataRegularSeason20242025!$E$2:$E$1315,TotalTeamGames20242025!BK$1,DataRegularSeason20242025!$D$2:$D$1315,TotalTeamGames20242025!$A17)</f>
        <v>2</v>
      </c>
      <c r="BM17" s="43"/>
      <c r="BN17" s="36">
        <f>COUNTIFS(DataRegularSeason20242025!$E$2:$E$1315,TotalTeamGames20242025!BM$1,DataRegularSeason20242025!$D$2:$D$1315,TotalTeamGames20242025!$A17)</f>
        <v>1</v>
      </c>
      <c r="BO17" s="38">
        <f t="shared" si="0"/>
        <v>41</v>
      </c>
      <c r="BP17" s="52">
        <f t="shared" ref="BP17" si="7">BO17+BO18</f>
        <v>82</v>
      </c>
    </row>
    <row r="18" spans="1:68" ht="9.9499999999999993" customHeight="1" x14ac:dyDescent="0.25">
      <c r="A18" s="54"/>
      <c r="B18" s="40" t="s">
        <v>80</v>
      </c>
      <c r="C18" s="39">
        <f>COUNTIFS(DataRegularSeason20242025!$D$2:$D$1315,TotalTeamGames20242025!C$1,DataRegularSeason20242025!$E$2:$E$1315,TotalTeamGames20242025!$A17)</f>
        <v>1</v>
      </c>
      <c r="D18" s="47"/>
      <c r="E18" s="39">
        <f>COUNTIFS(DataRegularSeason20242025!$D$2:$D$1315,TotalTeamGames20242025!E$1,DataRegularSeason20242025!$E$2:$E$1315,TotalTeamGames20242025!$A17)</f>
        <v>1</v>
      </c>
      <c r="F18" s="47"/>
      <c r="G18" s="39">
        <f>COUNTIFS(DataRegularSeason20242025!$D$2:$D$1315,TotalTeamGames20242025!G$1,DataRegularSeason20242025!$E$2:$E$1315,TotalTeamGames20242025!$A17)</f>
        <v>1</v>
      </c>
      <c r="H18" s="47"/>
      <c r="I18" s="39">
        <f>COUNTIFS(DataRegularSeason20242025!$D$2:$D$1315,TotalTeamGames20242025!I$1,DataRegularSeason20242025!$E$2:$E$1315,TotalTeamGames20242025!$A17)</f>
        <v>1</v>
      </c>
      <c r="J18" s="47"/>
      <c r="K18" s="39">
        <f>COUNTIFS(DataRegularSeason20242025!$D$2:$D$1315,TotalTeamGames20242025!K$1,DataRegularSeason20242025!$E$2:$E$1315,TotalTeamGames20242025!$A17)</f>
        <v>1</v>
      </c>
      <c r="L18" s="47"/>
      <c r="M18" s="39">
        <f>COUNTIFS(DataRegularSeason20242025!$D$2:$D$1315,TotalTeamGames20242025!M$1,DataRegularSeason20242025!$E$2:$E$1315,TotalTeamGames20242025!$A17)</f>
        <v>1</v>
      </c>
      <c r="N18" s="47"/>
      <c r="O18" s="39">
        <f>COUNTIFS(DataRegularSeason20242025!$D$2:$D$1315,TotalTeamGames20242025!O$1,DataRegularSeason20242025!$E$2:$E$1315,TotalTeamGames20242025!$A17)</f>
        <v>2</v>
      </c>
      <c r="P18" s="47"/>
      <c r="Q18" s="46"/>
      <c r="R18" s="47"/>
      <c r="S18" s="39">
        <f>COUNTIFS(DataRegularSeason20242025!$D$2:$D$1315,TotalTeamGames20242025!S$1,DataRegularSeason20242025!$E$2:$E$1315,TotalTeamGames20242025!$A17)</f>
        <v>2</v>
      </c>
      <c r="T18" s="47"/>
      <c r="U18" s="39">
        <f>COUNTIFS(DataRegularSeason20242025!$D$2:$D$1315,TotalTeamGames20242025!U$1,DataRegularSeason20242025!$E$2:$E$1315,TotalTeamGames20242025!$A17)</f>
        <v>1</v>
      </c>
      <c r="V18" s="47"/>
      <c r="W18" s="39">
        <f>COUNTIFS(DataRegularSeason20242025!$D$2:$D$1315,TotalTeamGames20242025!W$1,DataRegularSeason20242025!$E$2:$E$1315,TotalTeamGames20242025!$A17)</f>
        <v>2</v>
      </c>
      <c r="X18" s="47"/>
      <c r="Y18" s="39">
        <f>COUNTIFS(DataRegularSeason20242025!$D$2:$D$1315,TotalTeamGames20242025!Y$1,DataRegularSeason20242025!$E$2:$E$1315,TotalTeamGames20242025!$A17)</f>
        <v>1</v>
      </c>
      <c r="Z18" s="47"/>
      <c r="AA18" s="39">
        <f>COUNTIFS(DataRegularSeason20242025!$D$2:$D$1315,TotalTeamGames20242025!AA$1,DataRegularSeason20242025!$E$2:$E$1315,TotalTeamGames20242025!$A17)</f>
        <v>2</v>
      </c>
      <c r="AB18" s="47"/>
      <c r="AC18" s="39">
        <f>COUNTIFS(DataRegularSeason20242025!$D$2:$D$1315,TotalTeamGames20242025!AC$1,DataRegularSeason20242025!$E$2:$E$1315,TotalTeamGames20242025!$A17)</f>
        <v>2</v>
      </c>
      <c r="AD18" s="47"/>
      <c r="AE18" s="39">
        <f>COUNTIFS(DataRegularSeason20242025!$D$2:$D$1315,TotalTeamGames20242025!AE$1,DataRegularSeason20242025!$E$2:$E$1315,TotalTeamGames20242025!$A17)</f>
        <v>1</v>
      </c>
      <c r="AF18" s="47"/>
      <c r="AG18" s="39">
        <f>COUNTIFS(DataRegularSeason20242025!$D$2:$D$1315,TotalTeamGames20242025!AG$1,DataRegularSeason20242025!$E$2:$E$1315,TotalTeamGames20242025!$A17)</f>
        <v>1</v>
      </c>
      <c r="AH18" s="47"/>
      <c r="AI18" s="39">
        <f>COUNTIFS(DataRegularSeason20242025!$D$2:$D$1315,TotalTeamGames20242025!AI$1,DataRegularSeason20242025!$E$2:$E$1315,TotalTeamGames20242025!$A17)</f>
        <v>2</v>
      </c>
      <c r="AJ18" s="47"/>
      <c r="AK18" s="39">
        <f>COUNTIFS(DataRegularSeason20242025!$D$2:$D$1315,TotalTeamGames20242025!AK$1,DataRegularSeason20242025!$E$2:$E$1315,TotalTeamGames20242025!$A17)</f>
        <v>1</v>
      </c>
      <c r="AL18" s="47"/>
      <c r="AM18" s="39">
        <f>COUNTIFS(DataRegularSeason20242025!$D$2:$D$1315,TotalTeamGames20242025!AM$1,DataRegularSeason20242025!$E$2:$E$1315,TotalTeamGames20242025!$A17)</f>
        <v>1</v>
      </c>
      <c r="AN18" s="47"/>
      <c r="AO18" s="39">
        <f>COUNTIFS(DataRegularSeason20242025!$D$2:$D$1315,TotalTeamGames20242025!AO$1,DataRegularSeason20242025!$E$2:$E$1315,TotalTeamGames20242025!$A17)</f>
        <v>1</v>
      </c>
      <c r="AP18" s="47"/>
      <c r="AQ18" s="39">
        <f>COUNTIFS(DataRegularSeason20242025!$D$2:$D$1315,TotalTeamGames20242025!AQ$1,DataRegularSeason20242025!$E$2:$E$1315,TotalTeamGames20242025!$A17)</f>
        <v>1</v>
      </c>
      <c r="AR18" s="47"/>
      <c r="AS18" s="39">
        <f>COUNTIFS(DataRegularSeason20242025!$D$2:$D$1315,TotalTeamGames20242025!AS$1,DataRegularSeason20242025!$E$2:$E$1315,TotalTeamGames20242025!$A17)</f>
        <v>1</v>
      </c>
      <c r="AT18" s="47"/>
      <c r="AU18" s="39">
        <f>COUNTIFS(DataRegularSeason20242025!$D$2:$D$1315,TotalTeamGames20242025!AU$1,DataRegularSeason20242025!$E$2:$E$1315,TotalTeamGames20242025!$A17)</f>
        <v>2</v>
      </c>
      <c r="AV18" s="47"/>
      <c r="AW18" s="39">
        <f>COUNTIFS(DataRegularSeason20242025!$D$2:$D$1315,TotalTeamGames20242025!AW$1,DataRegularSeason20242025!$E$2:$E$1315,TotalTeamGames20242025!$A17)</f>
        <v>1</v>
      </c>
      <c r="AX18" s="47"/>
      <c r="AY18" s="39">
        <f>COUNTIFS(DataRegularSeason20242025!$D$2:$D$1315,TotalTeamGames20242025!AY$1,DataRegularSeason20242025!$E$2:$E$1315,TotalTeamGames20242025!$A17)</f>
        <v>2</v>
      </c>
      <c r="AZ18" s="47"/>
      <c r="BA18" s="39">
        <f>COUNTIFS(DataRegularSeason20242025!$D$2:$D$1315,TotalTeamGames20242025!BA$1,DataRegularSeason20242025!$E$2:$E$1315,TotalTeamGames20242025!$A17)</f>
        <v>1</v>
      </c>
      <c r="BB18" s="47"/>
      <c r="BC18" s="39">
        <f>COUNTIFS(DataRegularSeason20242025!$D$2:$D$1315,TotalTeamGames20242025!BC$1,DataRegularSeason20242025!$E$2:$E$1315,TotalTeamGames20242025!$A17)</f>
        <v>1</v>
      </c>
      <c r="BD18" s="47"/>
      <c r="BE18" s="39">
        <f>COUNTIFS(DataRegularSeason20242025!$D$2:$D$1315,TotalTeamGames20242025!BE$1,DataRegularSeason20242025!$E$2:$E$1315,TotalTeamGames20242025!$A17)</f>
        <v>1</v>
      </c>
      <c r="BF18" s="46"/>
      <c r="BG18" s="41">
        <f>COUNTIFS(DataRegularSeason20242025!$D$2:$D$1315,TotalTeamGames20242025!BG$1,DataRegularSeason20242025!$E$2:$E$1315,TotalTeamGames20242025!$A17)</f>
        <v>1</v>
      </c>
      <c r="BH18" s="47"/>
      <c r="BI18" s="39">
        <f>COUNTIFS(DataRegularSeason20242025!$D$2:$D$1315,TotalTeamGames20242025!BI$1,DataRegularSeason20242025!$E$2:$E$1315,TotalTeamGames20242025!$A17)</f>
        <v>2</v>
      </c>
      <c r="BJ18" s="47"/>
      <c r="BK18" s="39">
        <f>COUNTIFS(DataRegularSeason20242025!$D$2:$D$1315,TotalTeamGames20242025!BK$1,DataRegularSeason20242025!$E$2:$E$1315,TotalTeamGames20242025!$A17)</f>
        <v>2</v>
      </c>
      <c r="BL18" s="47"/>
      <c r="BM18" s="39">
        <f>COUNTIFS(DataRegularSeason20242025!$D$2:$D$1315,TotalTeamGames20242025!BM$1,DataRegularSeason20242025!$E$2:$E$1315,TotalTeamGames20242025!$A17)</f>
        <v>1</v>
      </c>
      <c r="BN18" s="47"/>
      <c r="BO18" s="42">
        <f t="shared" si="0"/>
        <v>41</v>
      </c>
      <c r="BP18" s="52"/>
    </row>
    <row r="19" spans="1:68" ht="9.9499999999999993" customHeight="1" x14ac:dyDescent="0.25">
      <c r="A19" s="53" t="s">
        <v>34</v>
      </c>
      <c r="B19" s="36" t="s">
        <v>81</v>
      </c>
      <c r="C19" s="43"/>
      <c r="D19" s="36">
        <f>COUNTIFS(DataRegularSeason20242025!$E$2:$E$1315,TotalTeamGames20242025!C$1,DataRegularSeason20242025!$D$2:$D$1315,TotalTeamGames20242025!$A19)</f>
        <v>1</v>
      </c>
      <c r="E19" s="43"/>
      <c r="F19" s="36">
        <f>COUNTIFS(DataRegularSeason20242025!$E$2:$E$1315,TotalTeamGames20242025!E$1,DataRegularSeason20242025!$D$2:$D$1315,TotalTeamGames20242025!$A19)</f>
        <v>1</v>
      </c>
      <c r="G19" s="43"/>
      <c r="H19" s="36">
        <f>COUNTIFS(DataRegularSeason20242025!$E$2:$E$1315,TotalTeamGames20242025!G$1,DataRegularSeason20242025!$D$2:$D$1315,TotalTeamGames20242025!$A19)</f>
        <v>1</v>
      </c>
      <c r="I19" s="43"/>
      <c r="J19" s="36">
        <f>COUNTIFS(DataRegularSeason20242025!$E$2:$E$1315,TotalTeamGames20242025!I$1,DataRegularSeason20242025!$D$2:$D$1315,TotalTeamGames20242025!$A19)</f>
        <v>1</v>
      </c>
      <c r="K19" s="43"/>
      <c r="L19" s="36">
        <f>COUNTIFS(DataRegularSeason20242025!$E$2:$E$1315,TotalTeamGames20242025!K$1,DataRegularSeason20242025!$D$2:$D$1315,TotalTeamGames20242025!$A19)</f>
        <v>1</v>
      </c>
      <c r="M19" s="43"/>
      <c r="N19" s="36">
        <f>COUNTIFS(DataRegularSeason20242025!$E$2:$E$1315,TotalTeamGames20242025!M$1,DataRegularSeason20242025!$D$2:$D$1315,TotalTeamGames20242025!$A19)</f>
        <v>1</v>
      </c>
      <c r="O19" s="43"/>
      <c r="P19" s="36">
        <f>COUNTIFS(DataRegularSeason20242025!$E$2:$E$1315,TotalTeamGames20242025!O$1,DataRegularSeason20242025!$D$2:$D$1315,TotalTeamGames20242025!$A19)</f>
        <v>2</v>
      </c>
      <c r="Q19" s="43"/>
      <c r="R19" s="36">
        <f>COUNTIFS(DataRegularSeason20242025!$E$2:$E$1315,TotalTeamGames20242025!Q$1,DataRegularSeason20242025!$D$2:$D$1315,TotalTeamGames20242025!$A19)</f>
        <v>2</v>
      </c>
      <c r="S19" s="43"/>
      <c r="T19" s="44"/>
      <c r="U19" s="43"/>
      <c r="V19" s="36">
        <f>COUNTIFS(DataRegularSeason20242025!$E$2:$E$1315,TotalTeamGames20242025!U$1,DataRegularSeason20242025!$D$2:$D$1315,TotalTeamGames20242025!$A19)</f>
        <v>1</v>
      </c>
      <c r="W19" s="43"/>
      <c r="X19" s="36">
        <f>COUNTIFS(DataRegularSeason20242025!$E$2:$E$1315,TotalTeamGames20242025!W$1,DataRegularSeason20242025!$D$2:$D$1315,TotalTeamGames20242025!$A19)</f>
        <v>2</v>
      </c>
      <c r="Y19" s="43"/>
      <c r="Z19" s="36">
        <f>COUNTIFS(DataRegularSeason20242025!$E$2:$E$1315,TotalTeamGames20242025!Y$1,DataRegularSeason20242025!$D$2:$D$1315,TotalTeamGames20242025!$A19)</f>
        <v>1</v>
      </c>
      <c r="AA19" s="43"/>
      <c r="AB19" s="36">
        <f>COUNTIFS(DataRegularSeason20242025!$E$2:$E$1315,TotalTeamGames20242025!AA$1,DataRegularSeason20242025!$D$2:$D$1315,TotalTeamGames20242025!$A19)</f>
        <v>2</v>
      </c>
      <c r="AC19" s="43"/>
      <c r="AD19" s="36">
        <f>COUNTIFS(DataRegularSeason20242025!$E$2:$E$1315,TotalTeamGames20242025!AC$1,DataRegularSeason20242025!$D$2:$D$1315,TotalTeamGames20242025!$A19)</f>
        <v>2</v>
      </c>
      <c r="AE19" s="43"/>
      <c r="AF19" s="36">
        <f>COUNTIFS(DataRegularSeason20242025!$E$2:$E$1315,TotalTeamGames20242025!AE$1,DataRegularSeason20242025!$D$2:$D$1315,TotalTeamGames20242025!$A19)</f>
        <v>1</v>
      </c>
      <c r="AG19" s="43"/>
      <c r="AH19" s="36">
        <f>COUNTIFS(DataRegularSeason20242025!$E$2:$E$1315,TotalTeamGames20242025!AG$1,DataRegularSeason20242025!$D$2:$D$1315,TotalTeamGames20242025!$A19)</f>
        <v>1</v>
      </c>
      <c r="AI19" s="43"/>
      <c r="AJ19" s="36">
        <f>COUNTIFS(DataRegularSeason20242025!$E$2:$E$1315,TotalTeamGames20242025!AI$1,DataRegularSeason20242025!$D$2:$D$1315,TotalTeamGames20242025!$A19)</f>
        <v>2</v>
      </c>
      <c r="AK19" s="43"/>
      <c r="AL19" s="36">
        <f>COUNTIFS(DataRegularSeason20242025!$E$2:$E$1315,TotalTeamGames20242025!AK$1,DataRegularSeason20242025!$D$2:$D$1315,TotalTeamGames20242025!$A19)</f>
        <v>1</v>
      </c>
      <c r="AM19" s="43"/>
      <c r="AN19" s="36">
        <f>COUNTIFS(DataRegularSeason20242025!$E$2:$E$1315,TotalTeamGames20242025!AM$1,DataRegularSeason20242025!$D$2:$D$1315,TotalTeamGames20242025!$A19)</f>
        <v>1</v>
      </c>
      <c r="AO19" s="43"/>
      <c r="AP19" s="36">
        <f>COUNTIFS(DataRegularSeason20242025!$E$2:$E$1315,TotalTeamGames20242025!AO$1,DataRegularSeason20242025!$D$2:$D$1315,TotalTeamGames20242025!$A19)</f>
        <v>1</v>
      </c>
      <c r="AQ19" s="43"/>
      <c r="AR19" s="36">
        <f>COUNTIFS(DataRegularSeason20242025!$E$2:$E$1315,TotalTeamGames20242025!AQ$1,DataRegularSeason20242025!$D$2:$D$1315,TotalTeamGames20242025!$A19)</f>
        <v>1</v>
      </c>
      <c r="AS19" s="43"/>
      <c r="AT19" s="36">
        <f>COUNTIFS(DataRegularSeason20242025!$E$2:$E$1315,TotalTeamGames20242025!AS$1,DataRegularSeason20242025!$D$2:$D$1315,TotalTeamGames20242025!$A19)</f>
        <v>1</v>
      </c>
      <c r="AU19" s="43"/>
      <c r="AV19" s="36">
        <f>COUNTIFS(DataRegularSeason20242025!$E$2:$E$1315,TotalTeamGames20242025!AU$1,DataRegularSeason20242025!$D$2:$D$1315,TotalTeamGames20242025!$A19)</f>
        <v>2</v>
      </c>
      <c r="AW19" s="43"/>
      <c r="AX19" s="36">
        <f>COUNTIFS(DataRegularSeason20242025!$E$2:$E$1315,TotalTeamGames20242025!AW$1,DataRegularSeason20242025!$D$2:$D$1315,TotalTeamGames20242025!$A19)</f>
        <v>1</v>
      </c>
      <c r="AY19" s="43"/>
      <c r="AZ19" s="36">
        <f>COUNTIFS(DataRegularSeason20242025!$E$2:$E$1315,TotalTeamGames20242025!AY$1,DataRegularSeason20242025!$D$2:$D$1315,TotalTeamGames20242025!$A19)</f>
        <v>1</v>
      </c>
      <c r="BA19" s="43"/>
      <c r="BB19" s="36">
        <f>COUNTIFS(DataRegularSeason20242025!$E$2:$E$1315,TotalTeamGames20242025!BA$1,DataRegularSeason20242025!$D$2:$D$1315,TotalTeamGames20242025!$A19)</f>
        <v>1</v>
      </c>
      <c r="BC19" s="43"/>
      <c r="BD19" s="36">
        <f>COUNTIFS(DataRegularSeason20242025!$E$2:$E$1315,TotalTeamGames20242025!BC$1,DataRegularSeason20242025!$D$2:$D$1315,TotalTeamGames20242025!$A19)</f>
        <v>1</v>
      </c>
      <c r="BE19" s="43"/>
      <c r="BF19" s="35">
        <f>COUNTIFS(DataRegularSeason20242025!$E$2:$E$1315,TotalTeamGames20242025!BE$1,DataRegularSeason20242025!$D$2:$D$1315,TotalTeamGames20242025!$A19)</f>
        <v>2</v>
      </c>
      <c r="BG19" s="48"/>
      <c r="BH19" s="36">
        <f>COUNTIFS(DataRegularSeason20242025!$E$2:$E$1315,TotalTeamGames20242025!BG$1,DataRegularSeason20242025!$D$2:$D$1315,TotalTeamGames20242025!$A19)</f>
        <v>1</v>
      </c>
      <c r="BI19" s="43"/>
      <c r="BJ19" s="36">
        <f>COUNTIFS(DataRegularSeason20242025!$E$2:$E$1315,TotalTeamGames20242025!BI$1,DataRegularSeason20242025!$D$2:$D$1315,TotalTeamGames20242025!$A19)</f>
        <v>2</v>
      </c>
      <c r="BK19" s="43"/>
      <c r="BL19" s="36">
        <f>COUNTIFS(DataRegularSeason20242025!$E$2:$E$1315,TotalTeamGames20242025!BK$1,DataRegularSeason20242025!$D$2:$D$1315,TotalTeamGames20242025!$A19)</f>
        <v>2</v>
      </c>
      <c r="BM19" s="43"/>
      <c r="BN19" s="36">
        <f>COUNTIFS(DataRegularSeason20242025!$E$2:$E$1315,TotalTeamGames20242025!BM$1,DataRegularSeason20242025!$D$2:$D$1315,TotalTeamGames20242025!$A19)</f>
        <v>1</v>
      </c>
      <c r="BO19" s="38">
        <f t="shared" si="0"/>
        <v>41</v>
      </c>
      <c r="BP19" s="52">
        <f t="shared" ref="BP19" si="8">BO19+BO20</f>
        <v>82</v>
      </c>
    </row>
    <row r="20" spans="1:68" ht="9.9499999999999993" customHeight="1" x14ac:dyDescent="0.25">
      <c r="A20" s="54"/>
      <c r="B20" s="40" t="s">
        <v>80</v>
      </c>
      <c r="C20" s="39">
        <f>COUNTIFS(DataRegularSeason20242025!$D$2:$D$1315,TotalTeamGames20242025!C$1,DataRegularSeason20242025!$E$2:$E$1315,TotalTeamGames20242025!$A19)</f>
        <v>2</v>
      </c>
      <c r="D20" s="47"/>
      <c r="E20" s="39">
        <f>COUNTIFS(DataRegularSeason20242025!$D$2:$D$1315,TotalTeamGames20242025!E$1,DataRegularSeason20242025!$E$2:$E$1315,TotalTeamGames20242025!$A19)</f>
        <v>1</v>
      </c>
      <c r="F20" s="47"/>
      <c r="G20" s="39">
        <f>COUNTIFS(DataRegularSeason20242025!$D$2:$D$1315,TotalTeamGames20242025!G$1,DataRegularSeason20242025!$E$2:$E$1315,TotalTeamGames20242025!$A19)</f>
        <v>1</v>
      </c>
      <c r="H20" s="47"/>
      <c r="I20" s="39">
        <f>COUNTIFS(DataRegularSeason20242025!$D$2:$D$1315,TotalTeamGames20242025!I$1,DataRegularSeason20242025!$E$2:$E$1315,TotalTeamGames20242025!$A19)</f>
        <v>1</v>
      </c>
      <c r="J20" s="47"/>
      <c r="K20" s="39">
        <f>COUNTIFS(DataRegularSeason20242025!$D$2:$D$1315,TotalTeamGames20242025!K$1,DataRegularSeason20242025!$E$2:$E$1315,TotalTeamGames20242025!$A19)</f>
        <v>1</v>
      </c>
      <c r="L20" s="47"/>
      <c r="M20" s="39">
        <f>COUNTIFS(DataRegularSeason20242025!$D$2:$D$1315,TotalTeamGames20242025!M$1,DataRegularSeason20242025!$E$2:$E$1315,TotalTeamGames20242025!$A19)</f>
        <v>2</v>
      </c>
      <c r="N20" s="47"/>
      <c r="O20" s="39">
        <f>COUNTIFS(DataRegularSeason20242025!$D$2:$D$1315,TotalTeamGames20242025!O$1,DataRegularSeason20242025!$E$2:$E$1315,TotalTeamGames20242025!$A19)</f>
        <v>2</v>
      </c>
      <c r="P20" s="47"/>
      <c r="Q20" s="39">
        <f>COUNTIFS(DataRegularSeason20242025!$D$2:$D$1315,TotalTeamGames20242025!Q$1,DataRegularSeason20242025!$E$2:$E$1315,TotalTeamGames20242025!$A19)</f>
        <v>1</v>
      </c>
      <c r="R20" s="47"/>
      <c r="S20" s="46"/>
      <c r="T20" s="47"/>
      <c r="U20" s="39">
        <f>COUNTIFS(DataRegularSeason20242025!$D$2:$D$1315,TotalTeamGames20242025!U$1,DataRegularSeason20242025!$E$2:$E$1315,TotalTeamGames20242025!$A19)</f>
        <v>1</v>
      </c>
      <c r="V20" s="47"/>
      <c r="W20" s="39">
        <f>COUNTIFS(DataRegularSeason20242025!$D$2:$D$1315,TotalTeamGames20242025!W$1,DataRegularSeason20242025!$E$2:$E$1315,TotalTeamGames20242025!$A19)</f>
        <v>1</v>
      </c>
      <c r="X20" s="47"/>
      <c r="Y20" s="39">
        <f>COUNTIFS(DataRegularSeason20242025!$D$2:$D$1315,TotalTeamGames20242025!Y$1,DataRegularSeason20242025!$E$2:$E$1315,TotalTeamGames20242025!$A19)</f>
        <v>1</v>
      </c>
      <c r="Z20" s="47"/>
      <c r="AA20" s="39">
        <f>COUNTIFS(DataRegularSeason20242025!$D$2:$D$1315,TotalTeamGames20242025!AA$1,DataRegularSeason20242025!$E$2:$E$1315,TotalTeamGames20242025!$A19)</f>
        <v>1</v>
      </c>
      <c r="AB20" s="47"/>
      <c r="AC20" s="39">
        <f>COUNTIFS(DataRegularSeason20242025!$D$2:$D$1315,TotalTeamGames20242025!AC$1,DataRegularSeason20242025!$E$2:$E$1315,TotalTeamGames20242025!$A19)</f>
        <v>2</v>
      </c>
      <c r="AD20" s="47"/>
      <c r="AE20" s="39">
        <f>COUNTIFS(DataRegularSeason20242025!$D$2:$D$1315,TotalTeamGames20242025!AE$1,DataRegularSeason20242025!$E$2:$E$1315,TotalTeamGames20242025!$A19)</f>
        <v>1</v>
      </c>
      <c r="AF20" s="47"/>
      <c r="AG20" s="39">
        <f>COUNTIFS(DataRegularSeason20242025!$D$2:$D$1315,TotalTeamGames20242025!AG$1,DataRegularSeason20242025!$E$2:$E$1315,TotalTeamGames20242025!$A19)</f>
        <v>1</v>
      </c>
      <c r="AH20" s="47"/>
      <c r="AI20" s="39">
        <f>COUNTIFS(DataRegularSeason20242025!$D$2:$D$1315,TotalTeamGames20242025!AI$1,DataRegularSeason20242025!$E$2:$E$1315,TotalTeamGames20242025!$A19)</f>
        <v>2</v>
      </c>
      <c r="AJ20" s="47"/>
      <c r="AK20" s="39">
        <f>COUNTIFS(DataRegularSeason20242025!$D$2:$D$1315,TotalTeamGames20242025!AK$1,DataRegularSeason20242025!$E$2:$E$1315,TotalTeamGames20242025!$A19)</f>
        <v>1</v>
      </c>
      <c r="AL20" s="47"/>
      <c r="AM20" s="39">
        <f>COUNTIFS(DataRegularSeason20242025!$D$2:$D$1315,TotalTeamGames20242025!AM$1,DataRegularSeason20242025!$E$2:$E$1315,TotalTeamGames20242025!$A19)</f>
        <v>1</v>
      </c>
      <c r="AN20" s="47"/>
      <c r="AO20" s="39">
        <f>COUNTIFS(DataRegularSeason20242025!$D$2:$D$1315,TotalTeamGames20242025!AO$1,DataRegularSeason20242025!$E$2:$E$1315,TotalTeamGames20242025!$A19)</f>
        <v>1</v>
      </c>
      <c r="AP20" s="47"/>
      <c r="AQ20" s="39">
        <f>COUNTIFS(DataRegularSeason20242025!$D$2:$D$1315,TotalTeamGames20242025!AQ$1,DataRegularSeason20242025!$E$2:$E$1315,TotalTeamGames20242025!$A19)</f>
        <v>1</v>
      </c>
      <c r="AR20" s="47"/>
      <c r="AS20" s="39">
        <f>COUNTIFS(DataRegularSeason20242025!$D$2:$D$1315,TotalTeamGames20242025!AS$1,DataRegularSeason20242025!$E$2:$E$1315,TotalTeamGames20242025!$A19)</f>
        <v>1</v>
      </c>
      <c r="AT20" s="47"/>
      <c r="AU20" s="39">
        <f>COUNTIFS(DataRegularSeason20242025!$D$2:$D$1315,TotalTeamGames20242025!AU$1,DataRegularSeason20242025!$E$2:$E$1315,TotalTeamGames20242025!$A19)</f>
        <v>1</v>
      </c>
      <c r="AV20" s="47"/>
      <c r="AW20" s="39">
        <f>COUNTIFS(DataRegularSeason20242025!$D$2:$D$1315,TotalTeamGames20242025!AW$1,DataRegularSeason20242025!$E$2:$E$1315,TotalTeamGames20242025!$A19)</f>
        <v>2</v>
      </c>
      <c r="AX20" s="47"/>
      <c r="AY20" s="39">
        <f>COUNTIFS(DataRegularSeason20242025!$D$2:$D$1315,TotalTeamGames20242025!AY$1,DataRegularSeason20242025!$E$2:$E$1315,TotalTeamGames20242025!$A19)</f>
        <v>2</v>
      </c>
      <c r="AZ20" s="47"/>
      <c r="BA20" s="39">
        <f>COUNTIFS(DataRegularSeason20242025!$D$2:$D$1315,TotalTeamGames20242025!BA$1,DataRegularSeason20242025!$E$2:$E$1315,TotalTeamGames20242025!$A19)</f>
        <v>1</v>
      </c>
      <c r="BB20" s="47"/>
      <c r="BC20" s="39">
        <f>COUNTIFS(DataRegularSeason20242025!$D$2:$D$1315,TotalTeamGames20242025!BC$1,DataRegularSeason20242025!$E$2:$E$1315,TotalTeamGames20242025!$A19)</f>
        <v>1</v>
      </c>
      <c r="BD20" s="47"/>
      <c r="BE20" s="39">
        <f>COUNTIFS(DataRegularSeason20242025!$D$2:$D$1315,TotalTeamGames20242025!BE$1,DataRegularSeason20242025!$E$2:$E$1315,TotalTeamGames20242025!$A19)</f>
        <v>2</v>
      </c>
      <c r="BF20" s="46"/>
      <c r="BG20" s="41">
        <f>COUNTIFS(DataRegularSeason20242025!$D$2:$D$1315,TotalTeamGames20242025!BG$1,DataRegularSeason20242025!$E$2:$E$1315,TotalTeamGames20242025!$A19)</f>
        <v>2</v>
      </c>
      <c r="BH20" s="47"/>
      <c r="BI20" s="39">
        <f>COUNTIFS(DataRegularSeason20242025!$D$2:$D$1315,TotalTeamGames20242025!BI$1,DataRegularSeason20242025!$E$2:$E$1315,TotalTeamGames20242025!$A19)</f>
        <v>1</v>
      </c>
      <c r="BJ20" s="47"/>
      <c r="BK20" s="39">
        <f>COUNTIFS(DataRegularSeason20242025!$D$2:$D$1315,TotalTeamGames20242025!BK$1,DataRegularSeason20242025!$E$2:$E$1315,TotalTeamGames20242025!$A19)</f>
        <v>2</v>
      </c>
      <c r="BL20" s="47"/>
      <c r="BM20" s="39">
        <f>COUNTIFS(DataRegularSeason20242025!$D$2:$D$1315,TotalTeamGames20242025!BM$1,DataRegularSeason20242025!$E$2:$E$1315,TotalTeamGames20242025!$A19)</f>
        <v>1</v>
      </c>
      <c r="BN20" s="47"/>
      <c r="BO20" s="42">
        <f t="shared" si="0"/>
        <v>41</v>
      </c>
      <c r="BP20" s="52"/>
    </row>
    <row r="21" spans="1:68" ht="9.9499999999999993" customHeight="1" x14ac:dyDescent="0.25">
      <c r="A21" s="53" t="s">
        <v>31</v>
      </c>
      <c r="B21" s="36" t="s">
        <v>81</v>
      </c>
      <c r="C21" s="43"/>
      <c r="D21" s="36">
        <f>COUNTIFS(DataRegularSeason20242025!$E$2:$E$1315,TotalTeamGames20242025!C$1,DataRegularSeason20242025!$D$2:$D$1315,TotalTeamGames20242025!$A21)</f>
        <v>1</v>
      </c>
      <c r="E21" s="43"/>
      <c r="F21" s="36">
        <f>COUNTIFS(DataRegularSeason20242025!$E$2:$E$1315,TotalTeamGames20242025!E$1,DataRegularSeason20242025!$D$2:$D$1315,TotalTeamGames20242025!$A21)</f>
        <v>1</v>
      </c>
      <c r="G21" s="43"/>
      <c r="H21" s="36">
        <f>COUNTIFS(DataRegularSeason20242025!$E$2:$E$1315,TotalTeamGames20242025!G$1,DataRegularSeason20242025!$D$2:$D$1315,TotalTeamGames20242025!$A21)</f>
        <v>2</v>
      </c>
      <c r="I21" s="43"/>
      <c r="J21" s="36">
        <f>COUNTIFS(DataRegularSeason20242025!$E$2:$E$1315,TotalTeamGames20242025!I$1,DataRegularSeason20242025!$D$2:$D$1315,TotalTeamGames20242025!$A21)</f>
        <v>1</v>
      </c>
      <c r="K21" s="43"/>
      <c r="L21" s="36">
        <f>COUNTIFS(DataRegularSeason20242025!$E$2:$E$1315,TotalTeamGames20242025!K$1,DataRegularSeason20242025!$D$2:$D$1315,TotalTeamGames20242025!$A21)</f>
        <v>2</v>
      </c>
      <c r="M21" s="43"/>
      <c r="N21" s="36">
        <f>COUNTIFS(DataRegularSeason20242025!$E$2:$E$1315,TotalTeamGames20242025!M$1,DataRegularSeason20242025!$D$2:$D$1315,TotalTeamGames20242025!$A21)</f>
        <v>1</v>
      </c>
      <c r="O21" s="43"/>
      <c r="P21" s="36">
        <f>COUNTIFS(DataRegularSeason20242025!$E$2:$E$1315,TotalTeamGames20242025!O$1,DataRegularSeason20242025!$D$2:$D$1315,TotalTeamGames20242025!$A21)</f>
        <v>1</v>
      </c>
      <c r="Q21" s="43"/>
      <c r="R21" s="36">
        <f>COUNTIFS(DataRegularSeason20242025!$E$2:$E$1315,TotalTeamGames20242025!Q$1,DataRegularSeason20242025!$D$2:$D$1315,TotalTeamGames20242025!$A21)</f>
        <v>1</v>
      </c>
      <c r="S21" s="43"/>
      <c r="T21" s="36">
        <f>COUNTIFS(DataRegularSeason20242025!$E$2:$E$1315,TotalTeamGames20242025!S$1,DataRegularSeason20242025!$D$2:$D$1315,TotalTeamGames20242025!$A21)</f>
        <v>1</v>
      </c>
      <c r="U21" s="43"/>
      <c r="V21" s="44"/>
      <c r="W21" s="43"/>
      <c r="X21" s="36">
        <f>COUNTIFS(DataRegularSeason20242025!$E$2:$E$1315,TotalTeamGames20242025!W$1,DataRegularSeason20242025!$D$2:$D$1315,TotalTeamGames20242025!$A21)</f>
        <v>1</v>
      </c>
      <c r="Y21" s="43"/>
      <c r="Z21" s="36">
        <f>COUNTIFS(DataRegularSeason20242025!$E$2:$E$1315,TotalTeamGames20242025!Y$1,DataRegularSeason20242025!$D$2:$D$1315,TotalTeamGames20242025!$A21)</f>
        <v>2</v>
      </c>
      <c r="AA21" s="43"/>
      <c r="AB21" s="36">
        <f>COUNTIFS(DataRegularSeason20242025!$E$2:$E$1315,TotalTeamGames20242025!AA$1,DataRegularSeason20242025!$D$2:$D$1315,TotalTeamGames20242025!$A21)</f>
        <v>1</v>
      </c>
      <c r="AC21" s="43"/>
      <c r="AD21" s="36">
        <f>COUNTIFS(DataRegularSeason20242025!$E$2:$E$1315,TotalTeamGames20242025!AC$1,DataRegularSeason20242025!$D$2:$D$1315,TotalTeamGames20242025!$A21)</f>
        <v>1</v>
      </c>
      <c r="AE21" s="43"/>
      <c r="AF21" s="36">
        <f>COUNTIFS(DataRegularSeason20242025!$E$2:$E$1315,TotalTeamGames20242025!AE$1,DataRegularSeason20242025!$D$2:$D$1315,TotalTeamGames20242025!$A21)</f>
        <v>2</v>
      </c>
      <c r="AG21" s="43"/>
      <c r="AH21" s="36">
        <f>COUNTIFS(DataRegularSeason20242025!$E$2:$E$1315,TotalTeamGames20242025!AG$1,DataRegularSeason20242025!$D$2:$D$1315,TotalTeamGames20242025!$A21)</f>
        <v>1</v>
      </c>
      <c r="AI21" s="43"/>
      <c r="AJ21" s="36">
        <f>COUNTIFS(DataRegularSeason20242025!$E$2:$E$1315,TotalTeamGames20242025!AI$1,DataRegularSeason20242025!$D$2:$D$1315,TotalTeamGames20242025!$A21)</f>
        <v>1</v>
      </c>
      <c r="AK21" s="43"/>
      <c r="AL21" s="36">
        <f>COUNTIFS(DataRegularSeason20242025!$E$2:$E$1315,TotalTeamGames20242025!AK$1,DataRegularSeason20242025!$D$2:$D$1315,TotalTeamGames20242025!$A21)</f>
        <v>2</v>
      </c>
      <c r="AM21" s="43"/>
      <c r="AN21" s="36">
        <f>COUNTIFS(DataRegularSeason20242025!$E$2:$E$1315,TotalTeamGames20242025!AM$1,DataRegularSeason20242025!$D$2:$D$1315,TotalTeamGames20242025!$A21)</f>
        <v>1</v>
      </c>
      <c r="AO21" s="43"/>
      <c r="AP21" s="36">
        <f>COUNTIFS(DataRegularSeason20242025!$E$2:$E$1315,TotalTeamGames20242025!AO$1,DataRegularSeason20242025!$D$2:$D$1315,TotalTeamGames20242025!$A21)</f>
        <v>2</v>
      </c>
      <c r="AQ21" s="43"/>
      <c r="AR21" s="36">
        <f>COUNTIFS(DataRegularSeason20242025!$E$2:$E$1315,TotalTeamGames20242025!AQ$1,DataRegularSeason20242025!$D$2:$D$1315,TotalTeamGames20242025!$A21)</f>
        <v>2</v>
      </c>
      <c r="AS21" s="43"/>
      <c r="AT21" s="36">
        <f>COUNTIFS(DataRegularSeason20242025!$E$2:$E$1315,TotalTeamGames20242025!AS$1,DataRegularSeason20242025!$D$2:$D$1315,TotalTeamGames20242025!$A21)</f>
        <v>1</v>
      </c>
      <c r="AU21" s="43"/>
      <c r="AV21" s="36">
        <f>COUNTIFS(DataRegularSeason20242025!$E$2:$E$1315,TotalTeamGames20242025!AU$1,DataRegularSeason20242025!$D$2:$D$1315,TotalTeamGames20242025!$A21)</f>
        <v>1</v>
      </c>
      <c r="AW21" s="43"/>
      <c r="AX21" s="36">
        <f>COUNTIFS(DataRegularSeason20242025!$E$2:$E$1315,TotalTeamGames20242025!AW$1,DataRegularSeason20242025!$D$2:$D$1315,TotalTeamGames20242025!$A21)</f>
        <v>1</v>
      </c>
      <c r="AY21" s="43"/>
      <c r="AZ21" s="36">
        <f>COUNTIFS(DataRegularSeason20242025!$E$2:$E$1315,TotalTeamGames20242025!AY$1,DataRegularSeason20242025!$D$2:$D$1315,TotalTeamGames20242025!$A21)</f>
        <v>1</v>
      </c>
      <c r="BA21" s="43"/>
      <c r="BB21" s="36">
        <f>COUNTIFS(DataRegularSeason20242025!$E$2:$E$1315,TotalTeamGames20242025!BA$1,DataRegularSeason20242025!$D$2:$D$1315,TotalTeamGames20242025!$A21)</f>
        <v>2</v>
      </c>
      <c r="BC21" s="43"/>
      <c r="BD21" s="36">
        <f>COUNTIFS(DataRegularSeason20242025!$E$2:$E$1315,TotalTeamGames20242025!BC$1,DataRegularSeason20242025!$D$2:$D$1315,TotalTeamGames20242025!$A21)</f>
        <v>2</v>
      </c>
      <c r="BE21" s="43"/>
      <c r="BF21" s="35">
        <f>COUNTIFS(DataRegularSeason20242025!$E$2:$E$1315,TotalTeamGames20242025!BE$1,DataRegularSeason20242025!$D$2:$D$1315,TotalTeamGames20242025!$A21)</f>
        <v>1</v>
      </c>
      <c r="BG21" s="48"/>
      <c r="BH21" s="36">
        <f>COUNTIFS(DataRegularSeason20242025!$E$2:$E$1315,TotalTeamGames20242025!BG$1,DataRegularSeason20242025!$D$2:$D$1315,TotalTeamGames20242025!$A21)</f>
        <v>1</v>
      </c>
      <c r="BI21" s="43"/>
      <c r="BJ21" s="36">
        <f>COUNTIFS(DataRegularSeason20242025!$E$2:$E$1315,TotalTeamGames20242025!BI$1,DataRegularSeason20242025!$D$2:$D$1315,TotalTeamGames20242025!$A21)</f>
        <v>1</v>
      </c>
      <c r="BK21" s="43"/>
      <c r="BL21" s="36">
        <f>COUNTIFS(DataRegularSeason20242025!$E$2:$E$1315,TotalTeamGames20242025!BK$1,DataRegularSeason20242025!$D$2:$D$1315,TotalTeamGames20242025!$A21)</f>
        <v>1</v>
      </c>
      <c r="BM21" s="43"/>
      <c r="BN21" s="36">
        <f>COUNTIFS(DataRegularSeason20242025!$E$2:$E$1315,TotalTeamGames20242025!BM$1,DataRegularSeason20242025!$D$2:$D$1315,TotalTeamGames20242025!$A21)</f>
        <v>2</v>
      </c>
      <c r="BO21" s="38">
        <f t="shared" si="0"/>
        <v>41</v>
      </c>
      <c r="BP21" s="52">
        <f t="shared" ref="BP21" si="9">BO21+BO22</f>
        <v>82</v>
      </c>
    </row>
    <row r="22" spans="1:68" ht="9.9499999999999993" customHeight="1" x14ac:dyDescent="0.25">
      <c r="A22" s="54"/>
      <c r="B22" s="40" t="s">
        <v>80</v>
      </c>
      <c r="C22" s="39">
        <f>COUNTIFS(DataRegularSeason20242025!$D$2:$D$1315,TotalTeamGames20242025!C$1,DataRegularSeason20242025!$E$2:$E$1315,TotalTeamGames20242025!$A21)</f>
        <v>1</v>
      </c>
      <c r="D22" s="47"/>
      <c r="E22" s="39">
        <f>COUNTIFS(DataRegularSeason20242025!$D$2:$D$1315,TotalTeamGames20242025!E$1,DataRegularSeason20242025!$E$2:$E$1315,TotalTeamGames20242025!$A21)</f>
        <v>2</v>
      </c>
      <c r="F22" s="47"/>
      <c r="G22" s="39">
        <f>COUNTIFS(DataRegularSeason20242025!$D$2:$D$1315,TotalTeamGames20242025!G$1,DataRegularSeason20242025!$E$2:$E$1315,TotalTeamGames20242025!$A21)</f>
        <v>2</v>
      </c>
      <c r="H22" s="47"/>
      <c r="I22" s="39">
        <f>COUNTIFS(DataRegularSeason20242025!$D$2:$D$1315,TotalTeamGames20242025!I$1,DataRegularSeason20242025!$E$2:$E$1315,TotalTeamGames20242025!$A21)</f>
        <v>2</v>
      </c>
      <c r="J22" s="47"/>
      <c r="K22" s="39">
        <f>COUNTIFS(DataRegularSeason20242025!$D$2:$D$1315,TotalTeamGames20242025!K$1,DataRegularSeason20242025!$E$2:$E$1315,TotalTeamGames20242025!$A21)</f>
        <v>1</v>
      </c>
      <c r="L22" s="47"/>
      <c r="M22" s="39">
        <f>COUNTIFS(DataRegularSeason20242025!$D$2:$D$1315,TotalTeamGames20242025!M$1,DataRegularSeason20242025!$E$2:$E$1315,TotalTeamGames20242025!$A21)</f>
        <v>1</v>
      </c>
      <c r="N22" s="47"/>
      <c r="O22" s="39">
        <f>COUNTIFS(DataRegularSeason20242025!$D$2:$D$1315,TotalTeamGames20242025!O$1,DataRegularSeason20242025!$E$2:$E$1315,TotalTeamGames20242025!$A21)</f>
        <v>1</v>
      </c>
      <c r="P22" s="47"/>
      <c r="Q22" s="39">
        <f>COUNTIFS(DataRegularSeason20242025!$D$2:$D$1315,TotalTeamGames20242025!Q$1,DataRegularSeason20242025!$E$2:$E$1315,TotalTeamGames20242025!$A21)</f>
        <v>1</v>
      </c>
      <c r="R22" s="47"/>
      <c r="S22" s="39">
        <f>COUNTIFS(DataRegularSeason20242025!$D$2:$D$1315,TotalTeamGames20242025!S$1,DataRegularSeason20242025!$E$2:$E$1315,TotalTeamGames20242025!$A21)</f>
        <v>1</v>
      </c>
      <c r="T22" s="47"/>
      <c r="U22" s="46"/>
      <c r="V22" s="47"/>
      <c r="W22" s="39">
        <f>COUNTIFS(DataRegularSeason20242025!$D$2:$D$1315,TotalTeamGames20242025!W$1,DataRegularSeason20242025!$E$2:$E$1315,TotalTeamGames20242025!$A21)</f>
        <v>1</v>
      </c>
      <c r="X22" s="47"/>
      <c r="Y22" s="39">
        <f>COUNTIFS(DataRegularSeason20242025!$D$2:$D$1315,TotalTeamGames20242025!Y$1,DataRegularSeason20242025!$E$2:$E$1315,TotalTeamGames20242025!$A21)</f>
        <v>1</v>
      </c>
      <c r="Z22" s="47"/>
      <c r="AA22" s="39">
        <f>COUNTIFS(DataRegularSeason20242025!$D$2:$D$1315,TotalTeamGames20242025!AA$1,DataRegularSeason20242025!$E$2:$E$1315,TotalTeamGames20242025!$A21)</f>
        <v>1</v>
      </c>
      <c r="AB22" s="47"/>
      <c r="AC22" s="39">
        <f>COUNTIFS(DataRegularSeason20242025!$D$2:$D$1315,TotalTeamGames20242025!AC$1,DataRegularSeason20242025!$E$2:$E$1315,TotalTeamGames20242025!$A21)</f>
        <v>1</v>
      </c>
      <c r="AD22" s="47"/>
      <c r="AE22" s="39">
        <f>COUNTIFS(DataRegularSeason20242025!$D$2:$D$1315,TotalTeamGames20242025!AE$1,DataRegularSeason20242025!$E$2:$E$1315,TotalTeamGames20242025!$A21)</f>
        <v>2</v>
      </c>
      <c r="AF22" s="47"/>
      <c r="AG22" s="39">
        <f>COUNTIFS(DataRegularSeason20242025!$D$2:$D$1315,TotalTeamGames20242025!AG$1,DataRegularSeason20242025!$E$2:$E$1315,TotalTeamGames20242025!$A21)</f>
        <v>2</v>
      </c>
      <c r="AH22" s="47"/>
      <c r="AI22" s="39">
        <f>COUNTIFS(DataRegularSeason20242025!$D$2:$D$1315,TotalTeamGames20242025!AI$1,DataRegularSeason20242025!$E$2:$E$1315,TotalTeamGames20242025!$A21)</f>
        <v>1</v>
      </c>
      <c r="AJ22" s="47"/>
      <c r="AK22" s="39">
        <f>COUNTIFS(DataRegularSeason20242025!$D$2:$D$1315,TotalTeamGames20242025!AK$1,DataRegularSeason20242025!$E$2:$E$1315,TotalTeamGames20242025!$A21)</f>
        <v>1</v>
      </c>
      <c r="AL22" s="47"/>
      <c r="AM22" s="39">
        <f>COUNTIFS(DataRegularSeason20242025!$D$2:$D$1315,TotalTeamGames20242025!AM$1,DataRegularSeason20242025!$E$2:$E$1315,TotalTeamGames20242025!$A21)</f>
        <v>2</v>
      </c>
      <c r="AN22" s="47"/>
      <c r="AO22" s="39">
        <f>COUNTIFS(DataRegularSeason20242025!$D$2:$D$1315,TotalTeamGames20242025!AO$1,DataRegularSeason20242025!$E$2:$E$1315,TotalTeamGames20242025!$A21)</f>
        <v>2</v>
      </c>
      <c r="AP22" s="47"/>
      <c r="AQ22" s="39">
        <f>COUNTIFS(DataRegularSeason20242025!$D$2:$D$1315,TotalTeamGames20242025!AQ$1,DataRegularSeason20242025!$E$2:$E$1315,TotalTeamGames20242025!$A21)</f>
        <v>1</v>
      </c>
      <c r="AR22" s="47"/>
      <c r="AS22" s="39">
        <f>COUNTIFS(DataRegularSeason20242025!$D$2:$D$1315,TotalTeamGames20242025!AS$1,DataRegularSeason20242025!$E$2:$E$1315,TotalTeamGames20242025!$A21)</f>
        <v>2</v>
      </c>
      <c r="AT22" s="47"/>
      <c r="AU22" s="39">
        <f>COUNTIFS(DataRegularSeason20242025!$D$2:$D$1315,TotalTeamGames20242025!AU$1,DataRegularSeason20242025!$E$2:$E$1315,TotalTeamGames20242025!$A21)</f>
        <v>1</v>
      </c>
      <c r="AV22" s="47"/>
      <c r="AW22" s="39">
        <f>COUNTIFS(DataRegularSeason20242025!$D$2:$D$1315,TotalTeamGames20242025!AW$1,DataRegularSeason20242025!$E$2:$E$1315,TotalTeamGames20242025!$A21)</f>
        <v>1</v>
      </c>
      <c r="AX22" s="47"/>
      <c r="AY22" s="39">
        <f>COUNTIFS(DataRegularSeason20242025!$D$2:$D$1315,TotalTeamGames20242025!AY$1,DataRegularSeason20242025!$E$2:$E$1315,TotalTeamGames20242025!$A21)</f>
        <v>1</v>
      </c>
      <c r="AZ22" s="47"/>
      <c r="BA22" s="39">
        <f>COUNTIFS(DataRegularSeason20242025!$D$2:$D$1315,TotalTeamGames20242025!BA$1,DataRegularSeason20242025!$E$2:$E$1315,TotalTeamGames20242025!$A21)</f>
        <v>2</v>
      </c>
      <c r="BB22" s="47"/>
      <c r="BC22" s="39">
        <f>COUNTIFS(DataRegularSeason20242025!$D$2:$D$1315,TotalTeamGames20242025!BC$1,DataRegularSeason20242025!$E$2:$E$1315,TotalTeamGames20242025!$A21)</f>
        <v>2</v>
      </c>
      <c r="BD22" s="47"/>
      <c r="BE22" s="39">
        <f>COUNTIFS(DataRegularSeason20242025!$D$2:$D$1315,TotalTeamGames20242025!BE$1,DataRegularSeason20242025!$E$2:$E$1315,TotalTeamGames20242025!$A21)</f>
        <v>1</v>
      </c>
      <c r="BF22" s="46"/>
      <c r="BG22" s="41">
        <f>COUNTIFS(DataRegularSeason20242025!$D$2:$D$1315,TotalTeamGames20242025!BG$1,DataRegularSeason20242025!$E$2:$E$1315,TotalTeamGames20242025!$A21)</f>
        <v>1</v>
      </c>
      <c r="BH22" s="47"/>
      <c r="BI22" s="39">
        <f>COUNTIFS(DataRegularSeason20242025!$D$2:$D$1315,TotalTeamGames20242025!BI$1,DataRegularSeason20242025!$E$2:$E$1315,TotalTeamGames20242025!$A21)</f>
        <v>1</v>
      </c>
      <c r="BJ22" s="47"/>
      <c r="BK22" s="39">
        <f>COUNTIFS(DataRegularSeason20242025!$D$2:$D$1315,TotalTeamGames20242025!BK$1,DataRegularSeason20242025!$E$2:$E$1315,TotalTeamGames20242025!$A21)</f>
        <v>1</v>
      </c>
      <c r="BL22" s="47"/>
      <c r="BM22" s="39">
        <f>COUNTIFS(DataRegularSeason20242025!$D$2:$D$1315,TotalTeamGames20242025!BM$1,DataRegularSeason20242025!$E$2:$E$1315,TotalTeamGames20242025!$A21)</f>
        <v>1</v>
      </c>
      <c r="BN22" s="47"/>
      <c r="BO22" s="42">
        <f t="shared" si="0"/>
        <v>41</v>
      </c>
      <c r="BP22" s="52"/>
    </row>
    <row r="23" spans="1:68" ht="9.9499999999999993" customHeight="1" x14ac:dyDescent="0.25">
      <c r="A23" s="53" t="s">
        <v>23</v>
      </c>
      <c r="B23" s="36" t="s">
        <v>81</v>
      </c>
      <c r="C23" s="43"/>
      <c r="D23" s="36">
        <f>COUNTIFS(DataRegularSeason20242025!$E$2:$E$1315,TotalTeamGames20242025!C$1,DataRegularSeason20242025!$D$2:$D$1315,TotalTeamGames20242025!$A23)</f>
        <v>2</v>
      </c>
      <c r="E23" s="43"/>
      <c r="F23" s="36">
        <f>COUNTIFS(DataRegularSeason20242025!$E$2:$E$1315,TotalTeamGames20242025!E$1,DataRegularSeason20242025!$D$2:$D$1315,TotalTeamGames20242025!$A23)</f>
        <v>1</v>
      </c>
      <c r="G23" s="43"/>
      <c r="H23" s="36">
        <f>COUNTIFS(DataRegularSeason20242025!$E$2:$E$1315,TotalTeamGames20242025!G$1,DataRegularSeason20242025!$D$2:$D$1315,TotalTeamGames20242025!$A23)</f>
        <v>1</v>
      </c>
      <c r="I23" s="43"/>
      <c r="J23" s="36">
        <f>COUNTIFS(DataRegularSeason20242025!$E$2:$E$1315,TotalTeamGames20242025!I$1,DataRegularSeason20242025!$D$2:$D$1315,TotalTeamGames20242025!$A23)</f>
        <v>1</v>
      </c>
      <c r="K23" s="43"/>
      <c r="L23" s="36">
        <f>COUNTIFS(DataRegularSeason20242025!$E$2:$E$1315,TotalTeamGames20242025!K$1,DataRegularSeason20242025!$D$2:$D$1315,TotalTeamGames20242025!$A23)</f>
        <v>1</v>
      </c>
      <c r="M23" s="43"/>
      <c r="N23" s="36">
        <f>COUNTIFS(DataRegularSeason20242025!$E$2:$E$1315,TotalTeamGames20242025!M$1,DataRegularSeason20242025!$D$2:$D$1315,TotalTeamGames20242025!$A23)</f>
        <v>1</v>
      </c>
      <c r="O23" s="43"/>
      <c r="P23" s="36">
        <f>COUNTIFS(DataRegularSeason20242025!$E$2:$E$1315,TotalTeamGames20242025!O$1,DataRegularSeason20242025!$D$2:$D$1315,TotalTeamGames20242025!$A23)</f>
        <v>2</v>
      </c>
      <c r="Q23" s="43"/>
      <c r="R23" s="36">
        <f>COUNTIFS(DataRegularSeason20242025!$E$2:$E$1315,TotalTeamGames20242025!Q$1,DataRegularSeason20242025!$D$2:$D$1315,TotalTeamGames20242025!$A23)</f>
        <v>2</v>
      </c>
      <c r="S23" s="43"/>
      <c r="T23" s="36">
        <f>COUNTIFS(DataRegularSeason20242025!$E$2:$E$1315,TotalTeamGames20242025!S$1,DataRegularSeason20242025!$D$2:$D$1315,TotalTeamGames20242025!$A23)</f>
        <v>1</v>
      </c>
      <c r="U23" s="43"/>
      <c r="V23" s="36">
        <f>COUNTIFS(DataRegularSeason20242025!$E$2:$E$1315,TotalTeamGames20242025!U$1,DataRegularSeason20242025!$D$2:$D$1315,TotalTeamGames20242025!$A23)</f>
        <v>1</v>
      </c>
      <c r="W23" s="43"/>
      <c r="X23" s="44"/>
      <c r="Y23" s="43"/>
      <c r="Z23" s="36">
        <f>COUNTIFS(DataRegularSeason20242025!$E$2:$E$1315,TotalTeamGames20242025!Y$1,DataRegularSeason20242025!$D$2:$D$1315,TotalTeamGames20242025!$A23)</f>
        <v>1</v>
      </c>
      <c r="AA23" s="43"/>
      <c r="AB23" s="36">
        <f>COUNTIFS(DataRegularSeason20242025!$E$2:$E$1315,TotalTeamGames20242025!AA$1,DataRegularSeason20242025!$D$2:$D$1315,TotalTeamGames20242025!$A23)</f>
        <v>2</v>
      </c>
      <c r="AC23" s="43"/>
      <c r="AD23" s="36">
        <f>COUNTIFS(DataRegularSeason20242025!$E$2:$E$1315,TotalTeamGames20242025!AC$1,DataRegularSeason20242025!$D$2:$D$1315,TotalTeamGames20242025!$A23)</f>
        <v>2</v>
      </c>
      <c r="AE23" s="43"/>
      <c r="AF23" s="36">
        <f>COUNTIFS(DataRegularSeason20242025!$E$2:$E$1315,TotalTeamGames20242025!AE$1,DataRegularSeason20242025!$D$2:$D$1315,TotalTeamGames20242025!$A23)</f>
        <v>1</v>
      </c>
      <c r="AG23" s="43"/>
      <c r="AH23" s="36">
        <f>COUNTIFS(DataRegularSeason20242025!$E$2:$E$1315,TotalTeamGames20242025!AG$1,DataRegularSeason20242025!$D$2:$D$1315,TotalTeamGames20242025!$A23)</f>
        <v>1</v>
      </c>
      <c r="AI23" s="43"/>
      <c r="AJ23" s="36">
        <f>COUNTIFS(DataRegularSeason20242025!$E$2:$E$1315,TotalTeamGames20242025!AI$1,DataRegularSeason20242025!$D$2:$D$1315,TotalTeamGames20242025!$A23)</f>
        <v>2</v>
      </c>
      <c r="AK23" s="43"/>
      <c r="AL23" s="36">
        <f>COUNTIFS(DataRegularSeason20242025!$E$2:$E$1315,TotalTeamGames20242025!AK$1,DataRegularSeason20242025!$D$2:$D$1315,TotalTeamGames20242025!$A23)</f>
        <v>1</v>
      </c>
      <c r="AM23" s="43"/>
      <c r="AN23" s="36">
        <f>COUNTIFS(DataRegularSeason20242025!$E$2:$E$1315,TotalTeamGames20242025!AM$1,DataRegularSeason20242025!$D$2:$D$1315,TotalTeamGames20242025!$A23)</f>
        <v>1</v>
      </c>
      <c r="AO23" s="43"/>
      <c r="AP23" s="36">
        <f>COUNTIFS(DataRegularSeason20242025!$E$2:$E$1315,TotalTeamGames20242025!AO$1,DataRegularSeason20242025!$D$2:$D$1315,TotalTeamGames20242025!$A23)</f>
        <v>1</v>
      </c>
      <c r="AQ23" s="43"/>
      <c r="AR23" s="36">
        <f>COUNTIFS(DataRegularSeason20242025!$E$2:$E$1315,TotalTeamGames20242025!AQ$1,DataRegularSeason20242025!$D$2:$D$1315,TotalTeamGames20242025!$A23)</f>
        <v>1</v>
      </c>
      <c r="AS23" s="43"/>
      <c r="AT23" s="36">
        <f>COUNTIFS(DataRegularSeason20242025!$E$2:$E$1315,TotalTeamGames20242025!AS$1,DataRegularSeason20242025!$D$2:$D$1315,TotalTeamGames20242025!$A23)</f>
        <v>1</v>
      </c>
      <c r="AU23" s="43"/>
      <c r="AV23" s="36">
        <f>COUNTIFS(DataRegularSeason20242025!$E$2:$E$1315,TotalTeamGames20242025!AU$1,DataRegularSeason20242025!$D$2:$D$1315,TotalTeamGames20242025!$A23)</f>
        <v>2</v>
      </c>
      <c r="AW23" s="43"/>
      <c r="AX23" s="36">
        <f>COUNTIFS(DataRegularSeason20242025!$E$2:$E$1315,TotalTeamGames20242025!AW$1,DataRegularSeason20242025!$D$2:$D$1315,TotalTeamGames20242025!$A23)</f>
        <v>2</v>
      </c>
      <c r="AY23" s="43"/>
      <c r="AZ23" s="36">
        <f>COUNTIFS(DataRegularSeason20242025!$E$2:$E$1315,TotalTeamGames20242025!AY$1,DataRegularSeason20242025!$D$2:$D$1315,TotalTeamGames20242025!$A23)</f>
        <v>1</v>
      </c>
      <c r="BA23" s="43"/>
      <c r="BB23" s="36">
        <f>COUNTIFS(DataRegularSeason20242025!$E$2:$E$1315,TotalTeamGames20242025!BA$1,DataRegularSeason20242025!$D$2:$D$1315,TotalTeamGames20242025!$A23)</f>
        <v>1</v>
      </c>
      <c r="BC23" s="43"/>
      <c r="BD23" s="36">
        <f>COUNTIFS(DataRegularSeason20242025!$E$2:$E$1315,TotalTeamGames20242025!BC$1,DataRegularSeason20242025!$D$2:$D$1315,TotalTeamGames20242025!$A23)</f>
        <v>1</v>
      </c>
      <c r="BE23" s="43"/>
      <c r="BF23" s="35">
        <f>COUNTIFS(DataRegularSeason20242025!$E$2:$E$1315,TotalTeamGames20242025!BE$1,DataRegularSeason20242025!$D$2:$D$1315,TotalTeamGames20242025!$A23)</f>
        <v>1</v>
      </c>
      <c r="BG23" s="48"/>
      <c r="BH23" s="36">
        <f>COUNTIFS(DataRegularSeason20242025!$E$2:$E$1315,TotalTeamGames20242025!BG$1,DataRegularSeason20242025!$D$2:$D$1315,TotalTeamGames20242025!$A23)</f>
        <v>2</v>
      </c>
      <c r="BI23" s="43"/>
      <c r="BJ23" s="36">
        <f>COUNTIFS(DataRegularSeason20242025!$E$2:$E$1315,TotalTeamGames20242025!BI$1,DataRegularSeason20242025!$D$2:$D$1315,TotalTeamGames20242025!$A23)</f>
        <v>2</v>
      </c>
      <c r="BK23" s="43"/>
      <c r="BL23" s="36">
        <f>COUNTIFS(DataRegularSeason20242025!$E$2:$E$1315,TotalTeamGames20242025!BK$1,DataRegularSeason20242025!$D$2:$D$1315,TotalTeamGames20242025!$A23)</f>
        <v>1</v>
      </c>
      <c r="BM23" s="43"/>
      <c r="BN23" s="36">
        <f>COUNTIFS(DataRegularSeason20242025!$E$2:$E$1315,TotalTeamGames20242025!BM$1,DataRegularSeason20242025!$D$2:$D$1315,TotalTeamGames20242025!$A23)</f>
        <v>1</v>
      </c>
      <c r="BO23" s="38">
        <f t="shared" si="0"/>
        <v>41</v>
      </c>
      <c r="BP23" s="52">
        <f t="shared" ref="BP23" si="10">BO23+BO24</f>
        <v>82</v>
      </c>
    </row>
    <row r="24" spans="1:68" ht="9.9499999999999993" customHeight="1" x14ac:dyDescent="0.25">
      <c r="A24" s="54"/>
      <c r="B24" s="40" t="s">
        <v>80</v>
      </c>
      <c r="C24" s="39">
        <f>COUNTIFS(DataRegularSeason20242025!$D$2:$D$1315,TotalTeamGames20242025!C$1,DataRegularSeason20242025!$E$2:$E$1315,TotalTeamGames20242025!$A23)</f>
        <v>2</v>
      </c>
      <c r="D24" s="47"/>
      <c r="E24" s="39">
        <f>COUNTIFS(DataRegularSeason20242025!$D$2:$D$1315,TotalTeamGames20242025!E$1,DataRegularSeason20242025!$E$2:$E$1315,TotalTeamGames20242025!$A23)</f>
        <v>1</v>
      </c>
      <c r="F24" s="47"/>
      <c r="G24" s="39">
        <f>COUNTIFS(DataRegularSeason20242025!$D$2:$D$1315,TotalTeamGames20242025!G$1,DataRegularSeason20242025!$E$2:$E$1315,TotalTeamGames20242025!$A23)</f>
        <v>1</v>
      </c>
      <c r="H24" s="47"/>
      <c r="I24" s="39">
        <f>COUNTIFS(DataRegularSeason20242025!$D$2:$D$1315,TotalTeamGames20242025!I$1,DataRegularSeason20242025!$E$2:$E$1315,TotalTeamGames20242025!$A23)</f>
        <v>1</v>
      </c>
      <c r="J24" s="47"/>
      <c r="K24" s="39">
        <f>COUNTIFS(DataRegularSeason20242025!$D$2:$D$1315,TotalTeamGames20242025!K$1,DataRegularSeason20242025!$E$2:$E$1315,TotalTeamGames20242025!$A23)</f>
        <v>1</v>
      </c>
      <c r="L24" s="47"/>
      <c r="M24" s="39">
        <f>COUNTIFS(DataRegularSeason20242025!$D$2:$D$1315,TotalTeamGames20242025!M$1,DataRegularSeason20242025!$E$2:$E$1315,TotalTeamGames20242025!$A23)</f>
        <v>2</v>
      </c>
      <c r="N24" s="47"/>
      <c r="O24" s="39">
        <f>COUNTIFS(DataRegularSeason20242025!$D$2:$D$1315,TotalTeamGames20242025!O$1,DataRegularSeason20242025!$E$2:$E$1315,TotalTeamGames20242025!$A23)</f>
        <v>1</v>
      </c>
      <c r="P24" s="47"/>
      <c r="Q24" s="39">
        <f>COUNTIFS(DataRegularSeason20242025!$D$2:$D$1315,TotalTeamGames20242025!Q$1,DataRegularSeason20242025!$E$2:$E$1315,TotalTeamGames20242025!$A23)</f>
        <v>1</v>
      </c>
      <c r="R24" s="47"/>
      <c r="S24" s="39">
        <f>COUNTIFS(DataRegularSeason20242025!$D$2:$D$1315,TotalTeamGames20242025!S$1,DataRegularSeason20242025!$E$2:$E$1315,TotalTeamGames20242025!$A23)</f>
        <v>2</v>
      </c>
      <c r="T24" s="47"/>
      <c r="U24" s="39">
        <f>COUNTIFS(DataRegularSeason20242025!$D$2:$D$1315,TotalTeamGames20242025!U$1,DataRegularSeason20242025!$E$2:$E$1315,TotalTeamGames20242025!$A23)</f>
        <v>1</v>
      </c>
      <c r="V24" s="47"/>
      <c r="W24" s="46"/>
      <c r="X24" s="47"/>
      <c r="Y24" s="39">
        <f>COUNTIFS(DataRegularSeason20242025!$D$2:$D$1315,TotalTeamGames20242025!Y$1,DataRegularSeason20242025!$E$2:$E$1315,TotalTeamGames20242025!$A23)</f>
        <v>1</v>
      </c>
      <c r="Z24" s="47"/>
      <c r="AA24" s="39">
        <f>COUNTIFS(DataRegularSeason20242025!$D$2:$D$1315,TotalTeamGames20242025!AA$1,DataRegularSeason20242025!$E$2:$E$1315,TotalTeamGames20242025!$A23)</f>
        <v>2</v>
      </c>
      <c r="AB24" s="47"/>
      <c r="AC24" s="39">
        <f>COUNTIFS(DataRegularSeason20242025!$D$2:$D$1315,TotalTeamGames20242025!AC$1,DataRegularSeason20242025!$E$2:$E$1315,TotalTeamGames20242025!$A23)</f>
        <v>1</v>
      </c>
      <c r="AD24" s="47"/>
      <c r="AE24" s="39">
        <f>COUNTIFS(DataRegularSeason20242025!$D$2:$D$1315,TotalTeamGames20242025!AE$1,DataRegularSeason20242025!$E$2:$E$1315,TotalTeamGames20242025!$A23)</f>
        <v>1</v>
      </c>
      <c r="AF24" s="47"/>
      <c r="AG24" s="39">
        <f>COUNTIFS(DataRegularSeason20242025!$D$2:$D$1315,TotalTeamGames20242025!AG$1,DataRegularSeason20242025!$E$2:$E$1315,TotalTeamGames20242025!$A23)</f>
        <v>1</v>
      </c>
      <c r="AH24" s="47"/>
      <c r="AI24" s="39">
        <f>COUNTIFS(DataRegularSeason20242025!$D$2:$D$1315,TotalTeamGames20242025!AI$1,DataRegularSeason20242025!$E$2:$E$1315,TotalTeamGames20242025!$A23)</f>
        <v>1</v>
      </c>
      <c r="AJ24" s="47"/>
      <c r="AK24" s="39">
        <f>COUNTIFS(DataRegularSeason20242025!$D$2:$D$1315,TotalTeamGames20242025!AK$1,DataRegularSeason20242025!$E$2:$E$1315,TotalTeamGames20242025!$A23)</f>
        <v>1</v>
      </c>
      <c r="AL24" s="47"/>
      <c r="AM24" s="39">
        <f>COUNTIFS(DataRegularSeason20242025!$D$2:$D$1315,TotalTeamGames20242025!AM$1,DataRegularSeason20242025!$E$2:$E$1315,TotalTeamGames20242025!$A23)</f>
        <v>1</v>
      </c>
      <c r="AN24" s="47"/>
      <c r="AO24" s="39">
        <f>COUNTIFS(DataRegularSeason20242025!$D$2:$D$1315,TotalTeamGames20242025!AO$1,DataRegularSeason20242025!$E$2:$E$1315,TotalTeamGames20242025!$A23)</f>
        <v>1</v>
      </c>
      <c r="AP24" s="47"/>
      <c r="AQ24" s="39">
        <f>COUNTIFS(DataRegularSeason20242025!$D$2:$D$1315,TotalTeamGames20242025!AQ$1,DataRegularSeason20242025!$E$2:$E$1315,TotalTeamGames20242025!$A23)</f>
        <v>1</v>
      </c>
      <c r="AR24" s="47"/>
      <c r="AS24" s="39">
        <f>COUNTIFS(DataRegularSeason20242025!$D$2:$D$1315,TotalTeamGames20242025!AS$1,DataRegularSeason20242025!$E$2:$E$1315,TotalTeamGames20242025!$A23)</f>
        <v>1</v>
      </c>
      <c r="AT24" s="47"/>
      <c r="AU24" s="39">
        <f>COUNTIFS(DataRegularSeason20242025!$D$2:$D$1315,TotalTeamGames20242025!AU$1,DataRegularSeason20242025!$E$2:$E$1315,TotalTeamGames20242025!$A23)</f>
        <v>2</v>
      </c>
      <c r="AV24" s="47"/>
      <c r="AW24" s="39">
        <f>COUNTIFS(DataRegularSeason20242025!$D$2:$D$1315,TotalTeamGames20242025!AW$1,DataRegularSeason20242025!$E$2:$E$1315,TotalTeamGames20242025!$A23)</f>
        <v>2</v>
      </c>
      <c r="AX24" s="47"/>
      <c r="AY24" s="39">
        <f>COUNTIFS(DataRegularSeason20242025!$D$2:$D$1315,TotalTeamGames20242025!AY$1,DataRegularSeason20242025!$E$2:$E$1315,TotalTeamGames20242025!$A23)</f>
        <v>2</v>
      </c>
      <c r="AZ24" s="47"/>
      <c r="BA24" s="39">
        <f>COUNTIFS(DataRegularSeason20242025!$D$2:$D$1315,TotalTeamGames20242025!BA$1,DataRegularSeason20242025!$E$2:$E$1315,TotalTeamGames20242025!$A23)</f>
        <v>1</v>
      </c>
      <c r="BB24" s="47"/>
      <c r="BC24" s="39">
        <f>COUNTIFS(DataRegularSeason20242025!$D$2:$D$1315,TotalTeamGames20242025!BC$1,DataRegularSeason20242025!$E$2:$E$1315,TotalTeamGames20242025!$A23)</f>
        <v>1</v>
      </c>
      <c r="BD24" s="47"/>
      <c r="BE24" s="39">
        <f>COUNTIFS(DataRegularSeason20242025!$D$2:$D$1315,TotalTeamGames20242025!BE$1,DataRegularSeason20242025!$E$2:$E$1315,TotalTeamGames20242025!$A23)</f>
        <v>2</v>
      </c>
      <c r="BF24" s="46"/>
      <c r="BG24" s="41">
        <f>COUNTIFS(DataRegularSeason20242025!$D$2:$D$1315,TotalTeamGames20242025!BG$1,DataRegularSeason20242025!$E$2:$E$1315,TotalTeamGames20242025!$A23)</f>
        <v>1</v>
      </c>
      <c r="BH24" s="47"/>
      <c r="BI24" s="39">
        <f>COUNTIFS(DataRegularSeason20242025!$D$2:$D$1315,TotalTeamGames20242025!BI$1,DataRegularSeason20242025!$E$2:$E$1315,TotalTeamGames20242025!$A23)</f>
        <v>2</v>
      </c>
      <c r="BJ24" s="47"/>
      <c r="BK24" s="39">
        <f>COUNTIFS(DataRegularSeason20242025!$D$2:$D$1315,TotalTeamGames20242025!BK$1,DataRegularSeason20242025!$E$2:$E$1315,TotalTeamGames20242025!$A23)</f>
        <v>2</v>
      </c>
      <c r="BL24" s="47"/>
      <c r="BM24" s="39">
        <f>COUNTIFS(DataRegularSeason20242025!$D$2:$D$1315,TotalTeamGames20242025!BM$1,DataRegularSeason20242025!$E$2:$E$1315,TotalTeamGames20242025!$A23)</f>
        <v>1</v>
      </c>
      <c r="BN24" s="47"/>
      <c r="BO24" s="42">
        <f t="shared" si="0"/>
        <v>41</v>
      </c>
      <c r="BP24" s="52"/>
    </row>
    <row r="25" spans="1:68" ht="9.9499999999999993" customHeight="1" x14ac:dyDescent="0.25">
      <c r="A25" s="53" t="s">
        <v>14</v>
      </c>
      <c r="B25" s="36" t="s">
        <v>81</v>
      </c>
      <c r="C25" s="43"/>
      <c r="D25" s="36">
        <f>COUNTIFS(DataRegularSeason20242025!$E$2:$E$1315,TotalTeamGames20242025!C$1,DataRegularSeason20242025!$D$2:$D$1315,TotalTeamGames20242025!$A25)</f>
        <v>1</v>
      </c>
      <c r="E25" s="43"/>
      <c r="F25" s="36">
        <f>COUNTIFS(DataRegularSeason20242025!$E$2:$E$1315,TotalTeamGames20242025!E$1,DataRegularSeason20242025!$D$2:$D$1315,TotalTeamGames20242025!$A25)</f>
        <v>2</v>
      </c>
      <c r="G25" s="43"/>
      <c r="H25" s="36">
        <f>COUNTIFS(DataRegularSeason20242025!$E$2:$E$1315,TotalTeamGames20242025!G$1,DataRegularSeason20242025!$D$2:$D$1315,TotalTeamGames20242025!$A25)</f>
        <v>2</v>
      </c>
      <c r="I25" s="43"/>
      <c r="J25" s="36">
        <f>COUNTIFS(DataRegularSeason20242025!$E$2:$E$1315,TotalTeamGames20242025!I$1,DataRegularSeason20242025!$D$2:$D$1315,TotalTeamGames20242025!$A25)</f>
        <v>1</v>
      </c>
      <c r="K25" s="43"/>
      <c r="L25" s="36">
        <f>COUNTIFS(DataRegularSeason20242025!$E$2:$E$1315,TotalTeamGames20242025!K$1,DataRegularSeason20242025!$D$2:$D$1315,TotalTeamGames20242025!$A25)</f>
        <v>2</v>
      </c>
      <c r="M25" s="43"/>
      <c r="N25" s="36">
        <f>COUNTIFS(DataRegularSeason20242025!$E$2:$E$1315,TotalTeamGames20242025!M$1,DataRegularSeason20242025!$D$2:$D$1315,TotalTeamGames20242025!$A25)</f>
        <v>1</v>
      </c>
      <c r="O25" s="43"/>
      <c r="P25" s="36">
        <f>COUNTIFS(DataRegularSeason20242025!$E$2:$E$1315,TotalTeamGames20242025!O$1,DataRegularSeason20242025!$D$2:$D$1315,TotalTeamGames20242025!$A25)</f>
        <v>1</v>
      </c>
      <c r="Q25" s="43"/>
      <c r="R25" s="36">
        <f>COUNTIFS(DataRegularSeason20242025!$E$2:$E$1315,TotalTeamGames20242025!Q$1,DataRegularSeason20242025!$D$2:$D$1315,TotalTeamGames20242025!$A25)</f>
        <v>1</v>
      </c>
      <c r="S25" s="43"/>
      <c r="T25" s="36">
        <f>COUNTIFS(DataRegularSeason20242025!$E$2:$E$1315,TotalTeamGames20242025!S$1,DataRegularSeason20242025!$D$2:$D$1315,TotalTeamGames20242025!$A25)</f>
        <v>1</v>
      </c>
      <c r="U25" s="43"/>
      <c r="V25" s="36">
        <f>COUNTIFS(DataRegularSeason20242025!$E$2:$E$1315,TotalTeamGames20242025!U$1,DataRegularSeason20242025!$D$2:$D$1315,TotalTeamGames20242025!$A25)</f>
        <v>1</v>
      </c>
      <c r="W25" s="43"/>
      <c r="X25" s="36">
        <f>COUNTIFS(DataRegularSeason20242025!$E$2:$E$1315,TotalTeamGames20242025!W$1,DataRegularSeason20242025!$D$2:$D$1315,TotalTeamGames20242025!$A25)</f>
        <v>1</v>
      </c>
      <c r="Y25" s="43"/>
      <c r="Z25" s="44"/>
      <c r="AA25" s="43"/>
      <c r="AB25" s="36">
        <f>COUNTIFS(DataRegularSeason20242025!$E$2:$E$1315,TotalTeamGames20242025!AA$1,DataRegularSeason20242025!$D$2:$D$1315,TotalTeamGames20242025!$A25)</f>
        <v>1</v>
      </c>
      <c r="AC25" s="43"/>
      <c r="AD25" s="36">
        <f>COUNTIFS(DataRegularSeason20242025!$E$2:$E$1315,TotalTeamGames20242025!AC$1,DataRegularSeason20242025!$D$2:$D$1315,TotalTeamGames20242025!$A25)</f>
        <v>1</v>
      </c>
      <c r="AE25" s="43"/>
      <c r="AF25" s="36">
        <f>COUNTIFS(DataRegularSeason20242025!$E$2:$E$1315,TotalTeamGames20242025!AE$1,DataRegularSeason20242025!$D$2:$D$1315,TotalTeamGames20242025!$A25)</f>
        <v>2</v>
      </c>
      <c r="AG25" s="43"/>
      <c r="AH25" s="36">
        <f>COUNTIFS(DataRegularSeason20242025!$E$2:$E$1315,TotalTeamGames20242025!AG$1,DataRegularSeason20242025!$D$2:$D$1315,TotalTeamGames20242025!$A25)</f>
        <v>1</v>
      </c>
      <c r="AI25" s="43"/>
      <c r="AJ25" s="36">
        <f>COUNTIFS(DataRegularSeason20242025!$E$2:$E$1315,TotalTeamGames20242025!AI$1,DataRegularSeason20242025!$D$2:$D$1315,TotalTeamGames20242025!$A25)</f>
        <v>1</v>
      </c>
      <c r="AK25" s="43"/>
      <c r="AL25" s="36">
        <f>COUNTIFS(DataRegularSeason20242025!$E$2:$E$1315,TotalTeamGames20242025!AK$1,DataRegularSeason20242025!$D$2:$D$1315,TotalTeamGames20242025!$A25)</f>
        <v>2</v>
      </c>
      <c r="AM25" s="43"/>
      <c r="AN25" s="36">
        <f>COUNTIFS(DataRegularSeason20242025!$E$2:$E$1315,TotalTeamGames20242025!AM$1,DataRegularSeason20242025!$D$2:$D$1315,TotalTeamGames20242025!$A25)</f>
        <v>1</v>
      </c>
      <c r="AO25" s="43"/>
      <c r="AP25" s="36">
        <f>COUNTIFS(DataRegularSeason20242025!$E$2:$E$1315,TotalTeamGames20242025!AO$1,DataRegularSeason20242025!$D$2:$D$1315,TotalTeamGames20242025!$A25)</f>
        <v>2</v>
      </c>
      <c r="AQ25" s="43"/>
      <c r="AR25" s="36">
        <f>COUNTIFS(DataRegularSeason20242025!$E$2:$E$1315,TotalTeamGames20242025!AQ$1,DataRegularSeason20242025!$D$2:$D$1315,TotalTeamGames20242025!$A25)</f>
        <v>2</v>
      </c>
      <c r="AS25" s="43"/>
      <c r="AT25" s="36">
        <f>COUNTIFS(DataRegularSeason20242025!$E$2:$E$1315,TotalTeamGames20242025!AS$1,DataRegularSeason20242025!$D$2:$D$1315,TotalTeamGames20242025!$A25)</f>
        <v>1</v>
      </c>
      <c r="AU25" s="43"/>
      <c r="AV25" s="36">
        <f>COUNTIFS(DataRegularSeason20242025!$E$2:$E$1315,TotalTeamGames20242025!AU$1,DataRegularSeason20242025!$D$2:$D$1315,TotalTeamGames20242025!$A25)</f>
        <v>1</v>
      </c>
      <c r="AW25" s="43"/>
      <c r="AX25" s="36">
        <f>COUNTIFS(DataRegularSeason20242025!$E$2:$E$1315,TotalTeamGames20242025!AW$1,DataRegularSeason20242025!$D$2:$D$1315,TotalTeamGames20242025!$A25)</f>
        <v>1</v>
      </c>
      <c r="AY25" s="43"/>
      <c r="AZ25" s="36">
        <f>COUNTIFS(DataRegularSeason20242025!$E$2:$E$1315,TotalTeamGames20242025!AY$1,DataRegularSeason20242025!$D$2:$D$1315,TotalTeamGames20242025!$A25)</f>
        <v>1</v>
      </c>
      <c r="BA25" s="43"/>
      <c r="BB25" s="36">
        <f>COUNTIFS(DataRegularSeason20242025!$E$2:$E$1315,TotalTeamGames20242025!BA$1,DataRegularSeason20242025!$D$2:$D$1315,TotalTeamGames20242025!$A25)</f>
        <v>2</v>
      </c>
      <c r="BC25" s="43"/>
      <c r="BD25" s="36">
        <f>COUNTIFS(DataRegularSeason20242025!$E$2:$E$1315,TotalTeamGames20242025!BC$1,DataRegularSeason20242025!$D$2:$D$1315,TotalTeamGames20242025!$A25)</f>
        <v>2</v>
      </c>
      <c r="BE25" s="43"/>
      <c r="BF25" s="35">
        <f>COUNTIFS(DataRegularSeason20242025!$E$2:$E$1315,TotalTeamGames20242025!BE$1,DataRegularSeason20242025!$D$2:$D$1315,TotalTeamGames20242025!$A25)</f>
        <v>1</v>
      </c>
      <c r="BG25" s="48"/>
      <c r="BH25" s="36">
        <f>COUNTIFS(DataRegularSeason20242025!$E$2:$E$1315,TotalTeamGames20242025!BG$1,DataRegularSeason20242025!$D$2:$D$1315,TotalTeamGames20242025!$A25)</f>
        <v>1</v>
      </c>
      <c r="BI25" s="43"/>
      <c r="BJ25" s="36">
        <f>COUNTIFS(DataRegularSeason20242025!$E$2:$E$1315,TotalTeamGames20242025!BI$1,DataRegularSeason20242025!$D$2:$D$1315,TotalTeamGames20242025!$A25)</f>
        <v>1</v>
      </c>
      <c r="BK25" s="43"/>
      <c r="BL25" s="36">
        <f>COUNTIFS(DataRegularSeason20242025!$E$2:$E$1315,TotalTeamGames20242025!BK$1,DataRegularSeason20242025!$D$2:$D$1315,TotalTeamGames20242025!$A25)</f>
        <v>1</v>
      </c>
      <c r="BM25" s="43"/>
      <c r="BN25" s="36">
        <f>COUNTIFS(DataRegularSeason20242025!$E$2:$E$1315,TotalTeamGames20242025!BM$1,DataRegularSeason20242025!$D$2:$D$1315,TotalTeamGames20242025!$A25)</f>
        <v>2</v>
      </c>
      <c r="BO25" s="38">
        <f t="shared" si="0"/>
        <v>41</v>
      </c>
      <c r="BP25" s="52">
        <f t="shared" ref="BP25" si="11">BO25+BO26</f>
        <v>82</v>
      </c>
    </row>
    <row r="26" spans="1:68" ht="9.9499999999999993" customHeight="1" x14ac:dyDescent="0.25">
      <c r="A26" s="54"/>
      <c r="B26" s="40" t="s">
        <v>80</v>
      </c>
      <c r="C26" s="39">
        <f>COUNTIFS(DataRegularSeason20242025!$D$2:$D$1315,TotalTeamGames20242025!C$1,DataRegularSeason20242025!$E$2:$E$1315,TotalTeamGames20242025!$A25)</f>
        <v>1</v>
      </c>
      <c r="D26" s="47"/>
      <c r="E26" s="39">
        <f>COUNTIFS(DataRegularSeason20242025!$D$2:$D$1315,TotalTeamGames20242025!E$1,DataRegularSeason20242025!$E$2:$E$1315,TotalTeamGames20242025!$A25)</f>
        <v>2</v>
      </c>
      <c r="F26" s="47"/>
      <c r="G26" s="39">
        <f>COUNTIFS(DataRegularSeason20242025!$D$2:$D$1315,TotalTeamGames20242025!G$1,DataRegularSeason20242025!$E$2:$E$1315,TotalTeamGames20242025!$A25)</f>
        <v>2</v>
      </c>
      <c r="H26" s="47"/>
      <c r="I26" s="39">
        <f>COUNTIFS(DataRegularSeason20242025!$D$2:$D$1315,TotalTeamGames20242025!I$1,DataRegularSeason20242025!$E$2:$E$1315,TotalTeamGames20242025!$A25)</f>
        <v>2</v>
      </c>
      <c r="J26" s="47"/>
      <c r="K26" s="39">
        <f>COUNTIFS(DataRegularSeason20242025!$D$2:$D$1315,TotalTeamGames20242025!K$1,DataRegularSeason20242025!$E$2:$E$1315,TotalTeamGames20242025!$A25)</f>
        <v>1</v>
      </c>
      <c r="L26" s="47"/>
      <c r="M26" s="39">
        <f>COUNTIFS(DataRegularSeason20242025!$D$2:$D$1315,TotalTeamGames20242025!M$1,DataRegularSeason20242025!$E$2:$E$1315,TotalTeamGames20242025!$A25)</f>
        <v>1</v>
      </c>
      <c r="N26" s="47"/>
      <c r="O26" s="39">
        <f>COUNTIFS(DataRegularSeason20242025!$D$2:$D$1315,TotalTeamGames20242025!O$1,DataRegularSeason20242025!$E$2:$E$1315,TotalTeamGames20242025!$A25)</f>
        <v>1</v>
      </c>
      <c r="P26" s="47"/>
      <c r="Q26" s="39">
        <f>COUNTIFS(DataRegularSeason20242025!$D$2:$D$1315,TotalTeamGames20242025!Q$1,DataRegularSeason20242025!$E$2:$E$1315,TotalTeamGames20242025!$A25)</f>
        <v>1</v>
      </c>
      <c r="R26" s="47"/>
      <c r="S26" s="39">
        <f>COUNTIFS(DataRegularSeason20242025!$D$2:$D$1315,TotalTeamGames20242025!S$1,DataRegularSeason20242025!$E$2:$E$1315,TotalTeamGames20242025!$A25)</f>
        <v>1</v>
      </c>
      <c r="T26" s="47"/>
      <c r="U26" s="39">
        <f>COUNTIFS(DataRegularSeason20242025!$D$2:$D$1315,TotalTeamGames20242025!U$1,DataRegularSeason20242025!$E$2:$E$1315,TotalTeamGames20242025!$A25)</f>
        <v>2</v>
      </c>
      <c r="V26" s="47"/>
      <c r="W26" s="39">
        <f>COUNTIFS(DataRegularSeason20242025!$D$2:$D$1315,TotalTeamGames20242025!W$1,DataRegularSeason20242025!$E$2:$E$1315,TotalTeamGames20242025!$A25)</f>
        <v>1</v>
      </c>
      <c r="X26" s="47"/>
      <c r="Y26" s="46"/>
      <c r="Z26" s="47"/>
      <c r="AA26" s="39">
        <f>COUNTIFS(DataRegularSeason20242025!$D$2:$D$1315,TotalTeamGames20242025!AA$1,DataRegularSeason20242025!$E$2:$E$1315,TotalTeamGames20242025!$A25)</f>
        <v>1</v>
      </c>
      <c r="AB26" s="47"/>
      <c r="AC26" s="39">
        <f>COUNTIFS(DataRegularSeason20242025!$D$2:$D$1315,TotalTeamGames20242025!AC$1,DataRegularSeason20242025!$E$2:$E$1315,TotalTeamGames20242025!$A25)</f>
        <v>1</v>
      </c>
      <c r="AD26" s="47"/>
      <c r="AE26" s="39">
        <f>COUNTIFS(DataRegularSeason20242025!$D$2:$D$1315,TotalTeamGames20242025!AE$1,DataRegularSeason20242025!$E$2:$E$1315,TotalTeamGames20242025!$A25)</f>
        <v>2</v>
      </c>
      <c r="AF26" s="47"/>
      <c r="AG26" s="39">
        <f>COUNTIFS(DataRegularSeason20242025!$D$2:$D$1315,TotalTeamGames20242025!AG$1,DataRegularSeason20242025!$E$2:$E$1315,TotalTeamGames20242025!$A25)</f>
        <v>2</v>
      </c>
      <c r="AH26" s="47"/>
      <c r="AI26" s="39">
        <f>COUNTIFS(DataRegularSeason20242025!$D$2:$D$1315,TotalTeamGames20242025!AI$1,DataRegularSeason20242025!$E$2:$E$1315,TotalTeamGames20242025!$A25)</f>
        <v>1</v>
      </c>
      <c r="AJ26" s="47"/>
      <c r="AK26" s="39">
        <f>COUNTIFS(DataRegularSeason20242025!$D$2:$D$1315,TotalTeamGames20242025!AK$1,DataRegularSeason20242025!$E$2:$E$1315,TotalTeamGames20242025!$A25)</f>
        <v>1</v>
      </c>
      <c r="AL26" s="47"/>
      <c r="AM26" s="39">
        <f>COUNTIFS(DataRegularSeason20242025!$D$2:$D$1315,TotalTeamGames20242025!AM$1,DataRegularSeason20242025!$E$2:$E$1315,TotalTeamGames20242025!$A25)</f>
        <v>2</v>
      </c>
      <c r="AN26" s="47"/>
      <c r="AO26" s="39">
        <f>COUNTIFS(DataRegularSeason20242025!$D$2:$D$1315,TotalTeamGames20242025!AO$1,DataRegularSeason20242025!$E$2:$E$1315,TotalTeamGames20242025!$A25)</f>
        <v>1</v>
      </c>
      <c r="AP26" s="47"/>
      <c r="AQ26" s="39">
        <f>COUNTIFS(DataRegularSeason20242025!$D$2:$D$1315,TotalTeamGames20242025!AQ$1,DataRegularSeason20242025!$E$2:$E$1315,TotalTeamGames20242025!$A25)</f>
        <v>1</v>
      </c>
      <c r="AR26" s="47"/>
      <c r="AS26" s="39">
        <f>COUNTIFS(DataRegularSeason20242025!$D$2:$D$1315,TotalTeamGames20242025!AS$1,DataRegularSeason20242025!$E$2:$E$1315,TotalTeamGames20242025!$A25)</f>
        <v>2</v>
      </c>
      <c r="AT26" s="47"/>
      <c r="AU26" s="39">
        <f>COUNTIFS(DataRegularSeason20242025!$D$2:$D$1315,TotalTeamGames20242025!AU$1,DataRegularSeason20242025!$E$2:$E$1315,TotalTeamGames20242025!$A25)</f>
        <v>1</v>
      </c>
      <c r="AV26" s="47"/>
      <c r="AW26" s="39">
        <f>COUNTIFS(DataRegularSeason20242025!$D$2:$D$1315,TotalTeamGames20242025!AW$1,DataRegularSeason20242025!$E$2:$E$1315,TotalTeamGames20242025!$A25)</f>
        <v>1</v>
      </c>
      <c r="AX26" s="47"/>
      <c r="AY26" s="39">
        <f>COUNTIFS(DataRegularSeason20242025!$D$2:$D$1315,TotalTeamGames20242025!AY$1,DataRegularSeason20242025!$E$2:$E$1315,TotalTeamGames20242025!$A25)</f>
        <v>1</v>
      </c>
      <c r="AZ26" s="47"/>
      <c r="BA26" s="39">
        <f>COUNTIFS(DataRegularSeason20242025!$D$2:$D$1315,TotalTeamGames20242025!BA$1,DataRegularSeason20242025!$E$2:$E$1315,TotalTeamGames20242025!$A25)</f>
        <v>2</v>
      </c>
      <c r="BB26" s="47"/>
      <c r="BC26" s="39">
        <f>COUNTIFS(DataRegularSeason20242025!$D$2:$D$1315,TotalTeamGames20242025!BC$1,DataRegularSeason20242025!$E$2:$E$1315,TotalTeamGames20242025!$A25)</f>
        <v>2</v>
      </c>
      <c r="BD26" s="47"/>
      <c r="BE26" s="39">
        <f>COUNTIFS(DataRegularSeason20242025!$D$2:$D$1315,TotalTeamGames20242025!BE$1,DataRegularSeason20242025!$E$2:$E$1315,TotalTeamGames20242025!$A25)</f>
        <v>1</v>
      </c>
      <c r="BF26" s="46"/>
      <c r="BG26" s="41">
        <f>COUNTIFS(DataRegularSeason20242025!$D$2:$D$1315,TotalTeamGames20242025!BG$1,DataRegularSeason20242025!$E$2:$E$1315,TotalTeamGames20242025!$A25)</f>
        <v>1</v>
      </c>
      <c r="BH26" s="47"/>
      <c r="BI26" s="39">
        <f>COUNTIFS(DataRegularSeason20242025!$D$2:$D$1315,TotalTeamGames20242025!BI$1,DataRegularSeason20242025!$E$2:$E$1315,TotalTeamGames20242025!$A25)</f>
        <v>1</v>
      </c>
      <c r="BJ26" s="47"/>
      <c r="BK26" s="39">
        <f>COUNTIFS(DataRegularSeason20242025!$D$2:$D$1315,TotalTeamGames20242025!BK$1,DataRegularSeason20242025!$E$2:$E$1315,TotalTeamGames20242025!$A25)</f>
        <v>1</v>
      </c>
      <c r="BL26" s="47"/>
      <c r="BM26" s="39">
        <f>COUNTIFS(DataRegularSeason20242025!$D$2:$D$1315,TotalTeamGames20242025!BM$1,DataRegularSeason20242025!$E$2:$E$1315,TotalTeamGames20242025!$A25)</f>
        <v>1</v>
      </c>
      <c r="BN26" s="47"/>
      <c r="BO26" s="42">
        <f t="shared" si="0"/>
        <v>41</v>
      </c>
      <c r="BP26" s="52"/>
    </row>
    <row r="27" spans="1:68" ht="9.9499999999999993" customHeight="1" x14ac:dyDescent="0.25">
      <c r="A27" s="53" t="s">
        <v>28</v>
      </c>
      <c r="B27" s="36" t="s">
        <v>81</v>
      </c>
      <c r="C27" s="43"/>
      <c r="D27" s="36">
        <f>COUNTIFS(DataRegularSeason20242025!$E$2:$E$1315,TotalTeamGames20242025!C$1,DataRegularSeason20242025!$D$2:$D$1315,TotalTeamGames20242025!$A27)</f>
        <v>2</v>
      </c>
      <c r="E27" s="43"/>
      <c r="F27" s="36">
        <f>COUNTIFS(DataRegularSeason20242025!$E$2:$E$1315,TotalTeamGames20242025!E$1,DataRegularSeason20242025!$D$2:$D$1315,TotalTeamGames20242025!$A27)</f>
        <v>1</v>
      </c>
      <c r="G27" s="43"/>
      <c r="H27" s="36">
        <f>COUNTIFS(DataRegularSeason20242025!$E$2:$E$1315,TotalTeamGames20242025!G$1,DataRegularSeason20242025!$D$2:$D$1315,TotalTeamGames20242025!$A27)</f>
        <v>1</v>
      </c>
      <c r="I27" s="43"/>
      <c r="J27" s="36">
        <f>COUNTIFS(DataRegularSeason20242025!$E$2:$E$1315,TotalTeamGames20242025!I$1,DataRegularSeason20242025!$D$2:$D$1315,TotalTeamGames20242025!$A27)</f>
        <v>1</v>
      </c>
      <c r="K27" s="43"/>
      <c r="L27" s="36">
        <f>COUNTIFS(DataRegularSeason20242025!$E$2:$E$1315,TotalTeamGames20242025!K$1,DataRegularSeason20242025!$D$2:$D$1315,TotalTeamGames20242025!$A27)</f>
        <v>1</v>
      </c>
      <c r="M27" s="43"/>
      <c r="N27" s="36">
        <f>COUNTIFS(DataRegularSeason20242025!$E$2:$E$1315,TotalTeamGames20242025!M$1,DataRegularSeason20242025!$D$2:$D$1315,TotalTeamGames20242025!$A27)</f>
        <v>2</v>
      </c>
      <c r="O27" s="43"/>
      <c r="P27" s="36">
        <f>COUNTIFS(DataRegularSeason20242025!$E$2:$E$1315,TotalTeamGames20242025!O$1,DataRegularSeason20242025!$D$2:$D$1315,TotalTeamGames20242025!$A27)</f>
        <v>2</v>
      </c>
      <c r="Q27" s="43"/>
      <c r="R27" s="36">
        <f>COUNTIFS(DataRegularSeason20242025!$E$2:$E$1315,TotalTeamGames20242025!Q$1,DataRegularSeason20242025!$D$2:$D$1315,TotalTeamGames20242025!$A27)</f>
        <v>2</v>
      </c>
      <c r="S27" s="43"/>
      <c r="T27" s="36">
        <f>COUNTIFS(DataRegularSeason20242025!$E$2:$E$1315,TotalTeamGames20242025!S$1,DataRegularSeason20242025!$D$2:$D$1315,TotalTeamGames20242025!$A27)</f>
        <v>1</v>
      </c>
      <c r="U27" s="43"/>
      <c r="V27" s="36">
        <f>COUNTIFS(DataRegularSeason20242025!$E$2:$E$1315,TotalTeamGames20242025!U$1,DataRegularSeason20242025!$D$2:$D$1315,TotalTeamGames20242025!$A27)</f>
        <v>1</v>
      </c>
      <c r="W27" s="43"/>
      <c r="X27" s="36">
        <f>COUNTIFS(DataRegularSeason20242025!$E$2:$E$1315,TotalTeamGames20242025!W$1,DataRegularSeason20242025!$D$2:$D$1315,TotalTeamGames20242025!$A27)</f>
        <v>2</v>
      </c>
      <c r="Y27" s="43"/>
      <c r="Z27" s="36">
        <f>COUNTIFS(DataRegularSeason20242025!$E$2:$E$1315,TotalTeamGames20242025!Y$1,DataRegularSeason20242025!$D$2:$D$1315,TotalTeamGames20242025!$A27)</f>
        <v>1</v>
      </c>
      <c r="AA27" s="43"/>
      <c r="AB27" s="44"/>
      <c r="AC27" s="43"/>
      <c r="AD27" s="36">
        <f>COUNTIFS(DataRegularSeason20242025!$E$2:$E$1315,TotalTeamGames20242025!AC$1,DataRegularSeason20242025!$D$2:$D$1315,TotalTeamGames20242025!$A27)</f>
        <v>2</v>
      </c>
      <c r="AE27" s="43"/>
      <c r="AF27" s="36">
        <f>COUNTIFS(DataRegularSeason20242025!$E$2:$E$1315,TotalTeamGames20242025!AE$1,DataRegularSeason20242025!$D$2:$D$1315,TotalTeamGames20242025!$A27)</f>
        <v>1</v>
      </c>
      <c r="AG27" s="43"/>
      <c r="AH27" s="36">
        <f>COUNTIFS(DataRegularSeason20242025!$E$2:$E$1315,TotalTeamGames20242025!AG$1,DataRegularSeason20242025!$D$2:$D$1315,TotalTeamGames20242025!$A27)</f>
        <v>1</v>
      </c>
      <c r="AI27" s="43"/>
      <c r="AJ27" s="36">
        <f>COUNTIFS(DataRegularSeason20242025!$E$2:$E$1315,TotalTeamGames20242025!AI$1,DataRegularSeason20242025!$D$2:$D$1315,TotalTeamGames20242025!$A27)</f>
        <v>2</v>
      </c>
      <c r="AK27" s="43"/>
      <c r="AL27" s="36">
        <f>COUNTIFS(DataRegularSeason20242025!$E$2:$E$1315,TotalTeamGames20242025!AK$1,DataRegularSeason20242025!$D$2:$D$1315,TotalTeamGames20242025!$A27)</f>
        <v>1</v>
      </c>
      <c r="AM27" s="43"/>
      <c r="AN27" s="36">
        <f>COUNTIFS(DataRegularSeason20242025!$E$2:$E$1315,TotalTeamGames20242025!AM$1,DataRegularSeason20242025!$D$2:$D$1315,TotalTeamGames20242025!$A27)</f>
        <v>1</v>
      </c>
      <c r="AO27" s="43"/>
      <c r="AP27" s="36">
        <f>COUNTIFS(DataRegularSeason20242025!$E$2:$E$1315,TotalTeamGames20242025!AO$1,DataRegularSeason20242025!$D$2:$D$1315,TotalTeamGames20242025!$A27)</f>
        <v>1</v>
      </c>
      <c r="AQ27" s="43"/>
      <c r="AR27" s="36">
        <f>COUNTIFS(DataRegularSeason20242025!$E$2:$E$1315,TotalTeamGames20242025!AQ$1,DataRegularSeason20242025!$D$2:$D$1315,TotalTeamGames20242025!$A27)</f>
        <v>1</v>
      </c>
      <c r="AS27" s="43"/>
      <c r="AT27" s="36">
        <f>COUNTIFS(DataRegularSeason20242025!$E$2:$E$1315,TotalTeamGames20242025!AS$1,DataRegularSeason20242025!$D$2:$D$1315,TotalTeamGames20242025!$A27)</f>
        <v>1</v>
      </c>
      <c r="AU27" s="43"/>
      <c r="AV27" s="36">
        <f>COUNTIFS(DataRegularSeason20242025!$E$2:$E$1315,TotalTeamGames20242025!AU$1,DataRegularSeason20242025!$D$2:$D$1315,TotalTeamGames20242025!$A27)</f>
        <v>2</v>
      </c>
      <c r="AW27" s="43"/>
      <c r="AX27" s="36">
        <f>COUNTIFS(DataRegularSeason20242025!$E$2:$E$1315,TotalTeamGames20242025!AW$1,DataRegularSeason20242025!$D$2:$D$1315,TotalTeamGames20242025!$A27)</f>
        <v>2</v>
      </c>
      <c r="AY27" s="43"/>
      <c r="AZ27" s="36">
        <f>COUNTIFS(DataRegularSeason20242025!$E$2:$E$1315,TotalTeamGames20242025!AY$1,DataRegularSeason20242025!$D$2:$D$1315,TotalTeamGames20242025!$A27)</f>
        <v>1</v>
      </c>
      <c r="BA27" s="43"/>
      <c r="BB27" s="36">
        <f>COUNTIFS(DataRegularSeason20242025!$E$2:$E$1315,TotalTeamGames20242025!BA$1,DataRegularSeason20242025!$D$2:$D$1315,TotalTeamGames20242025!$A27)</f>
        <v>1</v>
      </c>
      <c r="BC27" s="43"/>
      <c r="BD27" s="36">
        <f>COUNTIFS(DataRegularSeason20242025!$E$2:$E$1315,TotalTeamGames20242025!BC$1,DataRegularSeason20242025!$D$2:$D$1315,TotalTeamGames20242025!$A27)</f>
        <v>1</v>
      </c>
      <c r="BE27" s="43"/>
      <c r="BF27" s="35">
        <f>COUNTIFS(DataRegularSeason20242025!$E$2:$E$1315,TotalTeamGames20242025!BE$1,DataRegularSeason20242025!$D$2:$D$1315,TotalTeamGames20242025!$A27)</f>
        <v>1</v>
      </c>
      <c r="BG27" s="48"/>
      <c r="BH27" s="36">
        <f>COUNTIFS(DataRegularSeason20242025!$E$2:$E$1315,TotalTeamGames20242025!BG$1,DataRegularSeason20242025!$D$2:$D$1315,TotalTeamGames20242025!$A27)</f>
        <v>1</v>
      </c>
      <c r="BI27" s="43"/>
      <c r="BJ27" s="36">
        <f>COUNTIFS(DataRegularSeason20242025!$E$2:$E$1315,TotalTeamGames20242025!BI$1,DataRegularSeason20242025!$D$2:$D$1315,TotalTeamGames20242025!$A27)</f>
        <v>2</v>
      </c>
      <c r="BK27" s="43"/>
      <c r="BL27" s="36">
        <f>COUNTIFS(DataRegularSeason20242025!$E$2:$E$1315,TotalTeamGames20242025!BK$1,DataRegularSeason20242025!$D$2:$D$1315,TotalTeamGames20242025!$A27)</f>
        <v>1</v>
      </c>
      <c r="BM27" s="43"/>
      <c r="BN27" s="36">
        <f>COUNTIFS(DataRegularSeason20242025!$E$2:$E$1315,TotalTeamGames20242025!BM$1,DataRegularSeason20242025!$D$2:$D$1315,TotalTeamGames20242025!$A27)</f>
        <v>1</v>
      </c>
      <c r="BO27" s="38">
        <f t="shared" si="0"/>
        <v>41</v>
      </c>
      <c r="BP27" s="52">
        <f t="shared" ref="BP27" si="12">BO27+BO28</f>
        <v>82</v>
      </c>
    </row>
    <row r="28" spans="1:68" ht="9.9499999999999993" customHeight="1" x14ac:dyDescent="0.25">
      <c r="A28" s="54"/>
      <c r="B28" s="40" t="s">
        <v>80</v>
      </c>
      <c r="C28" s="39">
        <f>COUNTIFS(DataRegularSeason20242025!$D$2:$D$1315,TotalTeamGames20242025!C$1,DataRegularSeason20242025!$E$2:$E$1315,TotalTeamGames20242025!$A27)</f>
        <v>2</v>
      </c>
      <c r="D28" s="47"/>
      <c r="E28" s="39">
        <f>COUNTIFS(DataRegularSeason20242025!$D$2:$D$1315,TotalTeamGames20242025!E$1,DataRegularSeason20242025!$E$2:$E$1315,TotalTeamGames20242025!$A27)</f>
        <v>1</v>
      </c>
      <c r="F28" s="47"/>
      <c r="G28" s="39">
        <f>COUNTIFS(DataRegularSeason20242025!$D$2:$D$1315,TotalTeamGames20242025!G$1,DataRegularSeason20242025!$E$2:$E$1315,TotalTeamGames20242025!$A27)</f>
        <v>1</v>
      </c>
      <c r="H28" s="47"/>
      <c r="I28" s="39">
        <f>COUNTIFS(DataRegularSeason20242025!$D$2:$D$1315,TotalTeamGames20242025!I$1,DataRegularSeason20242025!$E$2:$E$1315,TotalTeamGames20242025!$A27)</f>
        <v>1</v>
      </c>
      <c r="J28" s="47"/>
      <c r="K28" s="39">
        <f>COUNTIFS(DataRegularSeason20242025!$D$2:$D$1315,TotalTeamGames20242025!K$1,DataRegularSeason20242025!$E$2:$E$1315,TotalTeamGames20242025!$A27)</f>
        <v>1</v>
      </c>
      <c r="L28" s="47"/>
      <c r="M28" s="39">
        <f>COUNTIFS(DataRegularSeason20242025!$D$2:$D$1315,TotalTeamGames20242025!M$1,DataRegularSeason20242025!$E$2:$E$1315,TotalTeamGames20242025!$A27)</f>
        <v>1</v>
      </c>
      <c r="N28" s="47"/>
      <c r="O28" s="39">
        <f>COUNTIFS(DataRegularSeason20242025!$D$2:$D$1315,TotalTeamGames20242025!O$1,DataRegularSeason20242025!$E$2:$E$1315,TotalTeamGames20242025!$A27)</f>
        <v>1</v>
      </c>
      <c r="P28" s="47"/>
      <c r="Q28" s="39">
        <f>COUNTIFS(DataRegularSeason20242025!$D$2:$D$1315,TotalTeamGames20242025!Q$1,DataRegularSeason20242025!$E$2:$E$1315,TotalTeamGames20242025!$A27)</f>
        <v>1</v>
      </c>
      <c r="R28" s="47"/>
      <c r="S28" s="39">
        <f>COUNTIFS(DataRegularSeason20242025!$D$2:$D$1315,TotalTeamGames20242025!S$1,DataRegularSeason20242025!$E$2:$E$1315,TotalTeamGames20242025!$A27)</f>
        <v>2</v>
      </c>
      <c r="T28" s="47"/>
      <c r="U28" s="39">
        <f>COUNTIFS(DataRegularSeason20242025!$D$2:$D$1315,TotalTeamGames20242025!U$1,DataRegularSeason20242025!$E$2:$E$1315,TotalTeamGames20242025!$A27)</f>
        <v>1</v>
      </c>
      <c r="V28" s="47"/>
      <c r="W28" s="39">
        <f>COUNTIFS(DataRegularSeason20242025!$D$2:$D$1315,TotalTeamGames20242025!W$1,DataRegularSeason20242025!$E$2:$E$1315,TotalTeamGames20242025!$A27)</f>
        <v>2</v>
      </c>
      <c r="X28" s="47"/>
      <c r="Y28" s="39">
        <f>COUNTIFS(DataRegularSeason20242025!$D$2:$D$1315,TotalTeamGames20242025!Y$1,DataRegularSeason20242025!$E$2:$E$1315,TotalTeamGames20242025!$A27)</f>
        <v>1</v>
      </c>
      <c r="Z28" s="47"/>
      <c r="AA28" s="46"/>
      <c r="AB28" s="47"/>
      <c r="AC28" s="39">
        <f>COUNTIFS(DataRegularSeason20242025!$D$2:$D$1315,TotalTeamGames20242025!AC$1,DataRegularSeason20242025!$E$2:$E$1315,TotalTeamGames20242025!$A27)</f>
        <v>1</v>
      </c>
      <c r="AD28" s="47"/>
      <c r="AE28" s="39">
        <f>COUNTIFS(DataRegularSeason20242025!$D$2:$D$1315,TotalTeamGames20242025!AE$1,DataRegularSeason20242025!$E$2:$E$1315,TotalTeamGames20242025!$A27)</f>
        <v>1</v>
      </c>
      <c r="AF28" s="47"/>
      <c r="AG28" s="39">
        <f>COUNTIFS(DataRegularSeason20242025!$D$2:$D$1315,TotalTeamGames20242025!AG$1,DataRegularSeason20242025!$E$2:$E$1315,TotalTeamGames20242025!$A27)</f>
        <v>1</v>
      </c>
      <c r="AH28" s="47"/>
      <c r="AI28" s="39">
        <f>COUNTIFS(DataRegularSeason20242025!$D$2:$D$1315,TotalTeamGames20242025!AI$1,DataRegularSeason20242025!$E$2:$E$1315,TotalTeamGames20242025!$A27)</f>
        <v>1</v>
      </c>
      <c r="AJ28" s="47"/>
      <c r="AK28" s="39">
        <f>COUNTIFS(DataRegularSeason20242025!$D$2:$D$1315,TotalTeamGames20242025!AK$1,DataRegularSeason20242025!$E$2:$E$1315,TotalTeamGames20242025!$A27)</f>
        <v>1</v>
      </c>
      <c r="AL28" s="47"/>
      <c r="AM28" s="39">
        <f>COUNTIFS(DataRegularSeason20242025!$D$2:$D$1315,TotalTeamGames20242025!AM$1,DataRegularSeason20242025!$E$2:$E$1315,TotalTeamGames20242025!$A27)</f>
        <v>1</v>
      </c>
      <c r="AN28" s="47"/>
      <c r="AO28" s="39">
        <f>COUNTIFS(DataRegularSeason20242025!$D$2:$D$1315,TotalTeamGames20242025!AO$1,DataRegularSeason20242025!$E$2:$E$1315,TotalTeamGames20242025!$A27)</f>
        <v>1</v>
      </c>
      <c r="AP28" s="47"/>
      <c r="AQ28" s="39">
        <f>COUNTIFS(DataRegularSeason20242025!$D$2:$D$1315,TotalTeamGames20242025!AQ$1,DataRegularSeason20242025!$E$2:$E$1315,TotalTeamGames20242025!$A27)</f>
        <v>1</v>
      </c>
      <c r="AR28" s="47"/>
      <c r="AS28" s="39">
        <f>COUNTIFS(DataRegularSeason20242025!$D$2:$D$1315,TotalTeamGames20242025!AS$1,DataRegularSeason20242025!$E$2:$E$1315,TotalTeamGames20242025!$A27)</f>
        <v>1</v>
      </c>
      <c r="AT28" s="47"/>
      <c r="AU28" s="39">
        <f>COUNTIFS(DataRegularSeason20242025!$D$2:$D$1315,TotalTeamGames20242025!AU$1,DataRegularSeason20242025!$E$2:$E$1315,TotalTeamGames20242025!$A27)</f>
        <v>2</v>
      </c>
      <c r="AV28" s="47"/>
      <c r="AW28" s="39">
        <f>COUNTIFS(DataRegularSeason20242025!$D$2:$D$1315,TotalTeamGames20242025!AW$1,DataRegularSeason20242025!$E$2:$E$1315,TotalTeamGames20242025!$A27)</f>
        <v>2</v>
      </c>
      <c r="AX28" s="47"/>
      <c r="AY28" s="39">
        <f>COUNTIFS(DataRegularSeason20242025!$D$2:$D$1315,TotalTeamGames20242025!AY$1,DataRegularSeason20242025!$E$2:$E$1315,TotalTeamGames20242025!$A27)</f>
        <v>2</v>
      </c>
      <c r="AZ28" s="47"/>
      <c r="BA28" s="39">
        <f>COUNTIFS(DataRegularSeason20242025!$D$2:$D$1315,TotalTeamGames20242025!BA$1,DataRegularSeason20242025!$E$2:$E$1315,TotalTeamGames20242025!$A27)</f>
        <v>1</v>
      </c>
      <c r="BB28" s="47"/>
      <c r="BC28" s="39">
        <f>COUNTIFS(DataRegularSeason20242025!$D$2:$D$1315,TotalTeamGames20242025!BC$1,DataRegularSeason20242025!$E$2:$E$1315,TotalTeamGames20242025!$A27)</f>
        <v>1</v>
      </c>
      <c r="BD28" s="47"/>
      <c r="BE28" s="39">
        <f>COUNTIFS(DataRegularSeason20242025!$D$2:$D$1315,TotalTeamGames20242025!BE$1,DataRegularSeason20242025!$E$2:$E$1315,TotalTeamGames20242025!$A27)</f>
        <v>2</v>
      </c>
      <c r="BF28" s="46"/>
      <c r="BG28" s="41">
        <f>COUNTIFS(DataRegularSeason20242025!$D$2:$D$1315,TotalTeamGames20242025!BG$1,DataRegularSeason20242025!$E$2:$E$1315,TotalTeamGames20242025!$A27)</f>
        <v>2</v>
      </c>
      <c r="BH28" s="47"/>
      <c r="BI28" s="39">
        <f>COUNTIFS(DataRegularSeason20242025!$D$2:$D$1315,TotalTeamGames20242025!BI$1,DataRegularSeason20242025!$E$2:$E$1315,TotalTeamGames20242025!$A27)</f>
        <v>2</v>
      </c>
      <c r="BJ28" s="47"/>
      <c r="BK28" s="39">
        <f>COUNTIFS(DataRegularSeason20242025!$D$2:$D$1315,TotalTeamGames20242025!BK$1,DataRegularSeason20242025!$E$2:$E$1315,TotalTeamGames20242025!$A27)</f>
        <v>2</v>
      </c>
      <c r="BL28" s="47"/>
      <c r="BM28" s="39">
        <f>COUNTIFS(DataRegularSeason20242025!$D$2:$D$1315,TotalTeamGames20242025!BM$1,DataRegularSeason20242025!$E$2:$E$1315,TotalTeamGames20242025!$A27)</f>
        <v>1</v>
      </c>
      <c r="BN28" s="47"/>
      <c r="BO28" s="42">
        <f t="shared" si="0"/>
        <v>41</v>
      </c>
      <c r="BP28" s="52"/>
    </row>
    <row r="29" spans="1:68" ht="9.9499999999999993" customHeight="1" x14ac:dyDescent="0.25">
      <c r="A29" s="53" t="s">
        <v>37</v>
      </c>
      <c r="B29" s="36" t="s">
        <v>81</v>
      </c>
      <c r="C29" s="43"/>
      <c r="D29" s="36">
        <f>COUNTIFS(DataRegularSeason20242025!$E$2:$E$1315,TotalTeamGames20242025!C$1,DataRegularSeason20242025!$D$2:$D$1315,TotalTeamGames20242025!$A29)</f>
        <v>2</v>
      </c>
      <c r="E29" s="43"/>
      <c r="F29" s="36">
        <f>COUNTIFS(DataRegularSeason20242025!$E$2:$E$1315,TotalTeamGames20242025!E$1,DataRegularSeason20242025!$D$2:$D$1315,TotalTeamGames20242025!$A29)</f>
        <v>1</v>
      </c>
      <c r="G29" s="43"/>
      <c r="H29" s="36">
        <f>COUNTIFS(DataRegularSeason20242025!$E$2:$E$1315,TotalTeamGames20242025!G$1,DataRegularSeason20242025!$D$2:$D$1315,TotalTeamGames20242025!$A29)</f>
        <v>1</v>
      </c>
      <c r="I29" s="43"/>
      <c r="J29" s="36">
        <f>COUNTIFS(DataRegularSeason20242025!$E$2:$E$1315,TotalTeamGames20242025!I$1,DataRegularSeason20242025!$D$2:$D$1315,TotalTeamGames20242025!$A29)</f>
        <v>1</v>
      </c>
      <c r="K29" s="43"/>
      <c r="L29" s="36">
        <f>COUNTIFS(DataRegularSeason20242025!$E$2:$E$1315,TotalTeamGames20242025!K$1,DataRegularSeason20242025!$D$2:$D$1315,TotalTeamGames20242025!$A29)</f>
        <v>1</v>
      </c>
      <c r="M29" s="43"/>
      <c r="N29" s="36">
        <f>COUNTIFS(DataRegularSeason20242025!$E$2:$E$1315,TotalTeamGames20242025!M$1,DataRegularSeason20242025!$D$2:$D$1315,TotalTeamGames20242025!$A29)</f>
        <v>2</v>
      </c>
      <c r="O29" s="43"/>
      <c r="P29" s="36">
        <f>COUNTIFS(DataRegularSeason20242025!$E$2:$E$1315,TotalTeamGames20242025!O$1,DataRegularSeason20242025!$D$2:$D$1315,TotalTeamGames20242025!$A29)</f>
        <v>2</v>
      </c>
      <c r="Q29" s="43"/>
      <c r="R29" s="36">
        <f>COUNTIFS(DataRegularSeason20242025!$E$2:$E$1315,TotalTeamGames20242025!Q$1,DataRegularSeason20242025!$D$2:$D$1315,TotalTeamGames20242025!$A29)</f>
        <v>2</v>
      </c>
      <c r="S29" s="43"/>
      <c r="T29" s="36">
        <f>COUNTIFS(DataRegularSeason20242025!$E$2:$E$1315,TotalTeamGames20242025!S$1,DataRegularSeason20242025!$D$2:$D$1315,TotalTeamGames20242025!$A29)</f>
        <v>2</v>
      </c>
      <c r="U29" s="43"/>
      <c r="V29" s="36">
        <f>COUNTIFS(DataRegularSeason20242025!$E$2:$E$1315,TotalTeamGames20242025!U$1,DataRegularSeason20242025!$D$2:$D$1315,TotalTeamGames20242025!$A29)</f>
        <v>1</v>
      </c>
      <c r="W29" s="43"/>
      <c r="X29" s="36">
        <f>COUNTIFS(DataRegularSeason20242025!$E$2:$E$1315,TotalTeamGames20242025!W$1,DataRegularSeason20242025!$D$2:$D$1315,TotalTeamGames20242025!$A29)</f>
        <v>1</v>
      </c>
      <c r="Y29" s="43"/>
      <c r="Z29" s="36">
        <f>COUNTIFS(DataRegularSeason20242025!$E$2:$E$1315,TotalTeamGames20242025!Y$1,DataRegularSeason20242025!$D$2:$D$1315,TotalTeamGames20242025!$A29)</f>
        <v>1</v>
      </c>
      <c r="AA29" s="43"/>
      <c r="AB29" s="36">
        <f>COUNTIFS(DataRegularSeason20242025!$E$2:$E$1315,TotalTeamGames20242025!AA$1,DataRegularSeason20242025!$D$2:$D$1315,TotalTeamGames20242025!$A29)</f>
        <v>1</v>
      </c>
      <c r="AC29" s="43"/>
      <c r="AD29" s="44"/>
      <c r="AE29" s="43"/>
      <c r="AF29" s="36">
        <f>COUNTIFS(DataRegularSeason20242025!$E$2:$E$1315,TotalTeamGames20242025!AE$1,DataRegularSeason20242025!$D$2:$D$1315,TotalTeamGames20242025!$A29)</f>
        <v>1</v>
      </c>
      <c r="AG29" s="43"/>
      <c r="AH29" s="36">
        <f>COUNTIFS(DataRegularSeason20242025!$E$2:$E$1315,TotalTeamGames20242025!AG$1,DataRegularSeason20242025!$D$2:$D$1315,TotalTeamGames20242025!$A29)</f>
        <v>1</v>
      </c>
      <c r="AI29" s="43"/>
      <c r="AJ29" s="36">
        <f>COUNTIFS(DataRegularSeason20242025!$E$2:$E$1315,TotalTeamGames20242025!AI$1,DataRegularSeason20242025!$D$2:$D$1315,TotalTeamGames20242025!$A29)</f>
        <v>1</v>
      </c>
      <c r="AK29" s="43"/>
      <c r="AL29" s="36">
        <f>COUNTIFS(DataRegularSeason20242025!$E$2:$E$1315,TotalTeamGames20242025!AK$1,DataRegularSeason20242025!$D$2:$D$1315,TotalTeamGames20242025!$A29)</f>
        <v>1</v>
      </c>
      <c r="AM29" s="43"/>
      <c r="AN29" s="36">
        <f>COUNTIFS(DataRegularSeason20242025!$E$2:$E$1315,TotalTeamGames20242025!AM$1,DataRegularSeason20242025!$D$2:$D$1315,TotalTeamGames20242025!$A29)</f>
        <v>1</v>
      </c>
      <c r="AO29" s="43"/>
      <c r="AP29" s="36">
        <f>COUNTIFS(DataRegularSeason20242025!$E$2:$E$1315,TotalTeamGames20242025!AO$1,DataRegularSeason20242025!$D$2:$D$1315,TotalTeamGames20242025!$A29)</f>
        <v>1</v>
      </c>
      <c r="AQ29" s="43"/>
      <c r="AR29" s="36">
        <f>COUNTIFS(DataRegularSeason20242025!$E$2:$E$1315,TotalTeamGames20242025!AQ$1,DataRegularSeason20242025!$D$2:$D$1315,TotalTeamGames20242025!$A29)</f>
        <v>1</v>
      </c>
      <c r="AS29" s="43"/>
      <c r="AT29" s="36">
        <f>COUNTIFS(DataRegularSeason20242025!$E$2:$E$1315,TotalTeamGames20242025!AS$1,DataRegularSeason20242025!$D$2:$D$1315,TotalTeamGames20242025!$A29)</f>
        <v>1</v>
      </c>
      <c r="AU29" s="43"/>
      <c r="AV29" s="36">
        <f>COUNTIFS(DataRegularSeason20242025!$E$2:$E$1315,TotalTeamGames20242025!AU$1,DataRegularSeason20242025!$D$2:$D$1315,TotalTeamGames20242025!$A29)</f>
        <v>1</v>
      </c>
      <c r="AW29" s="43"/>
      <c r="AX29" s="36">
        <f>COUNTIFS(DataRegularSeason20242025!$E$2:$E$1315,TotalTeamGames20242025!AW$1,DataRegularSeason20242025!$D$2:$D$1315,TotalTeamGames20242025!$A29)</f>
        <v>2</v>
      </c>
      <c r="AY29" s="43"/>
      <c r="AZ29" s="36">
        <f>COUNTIFS(DataRegularSeason20242025!$E$2:$E$1315,TotalTeamGames20242025!AY$1,DataRegularSeason20242025!$D$2:$D$1315,TotalTeamGames20242025!$A29)</f>
        <v>2</v>
      </c>
      <c r="BA29" s="43"/>
      <c r="BB29" s="36">
        <f>COUNTIFS(DataRegularSeason20242025!$E$2:$E$1315,TotalTeamGames20242025!BA$1,DataRegularSeason20242025!$D$2:$D$1315,TotalTeamGames20242025!$A29)</f>
        <v>1</v>
      </c>
      <c r="BC29" s="43"/>
      <c r="BD29" s="36">
        <f>COUNTIFS(DataRegularSeason20242025!$E$2:$E$1315,TotalTeamGames20242025!BC$1,DataRegularSeason20242025!$D$2:$D$1315,TotalTeamGames20242025!$A29)</f>
        <v>1</v>
      </c>
      <c r="BE29" s="43"/>
      <c r="BF29" s="35">
        <f>COUNTIFS(DataRegularSeason20242025!$E$2:$E$1315,TotalTeamGames20242025!BE$1,DataRegularSeason20242025!$D$2:$D$1315,TotalTeamGames20242025!$A29)</f>
        <v>2</v>
      </c>
      <c r="BG29" s="48"/>
      <c r="BH29" s="36">
        <f>COUNTIFS(DataRegularSeason20242025!$E$2:$E$1315,TotalTeamGames20242025!BG$1,DataRegularSeason20242025!$D$2:$D$1315,TotalTeamGames20242025!$A29)</f>
        <v>2</v>
      </c>
      <c r="BI29" s="43"/>
      <c r="BJ29" s="36">
        <f>COUNTIFS(DataRegularSeason20242025!$E$2:$E$1315,TotalTeamGames20242025!BI$1,DataRegularSeason20242025!$D$2:$D$1315,TotalTeamGames20242025!$A29)</f>
        <v>1</v>
      </c>
      <c r="BK29" s="43"/>
      <c r="BL29" s="36">
        <f>COUNTIFS(DataRegularSeason20242025!$E$2:$E$1315,TotalTeamGames20242025!BK$1,DataRegularSeason20242025!$D$2:$D$1315,TotalTeamGames20242025!$A29)</f>
        <v>2</v>
      </c>
      <c r="BM29" s="43"/>
      <c r="BN29" s="36">
        <f>COUNTIFS(DataRegularSeason20242025!$E$2:$E$1315,TotalTeamGames20242025!BM$1,DataRegularSeason20242025!$D$2:$D$1315,TotalTeamGames20242025!$A29)</f>
        <v>1</v>
      </c>
      <c r="BO29" s="38">
        <f t="shared" si="0"/>
        <v>41</v>
      </c>
      <c r="BP29" s="52">
        <f t="shared" ref="BP29" si="13">BO29+BO30</f>
        <v>82</v>
      </c>
    </row>
    <row r="30" spans="1:68" ht="9.9499999999999993" customHeight="1" x14ac:dyDescent="0.25">
      <c r="A30" s="54"/>
      <c r="B30" s="40" t="s">
        <v>80</v>
      </c>
      <c r="C30" s="39">
        <f>COUNTIFS(DataRegularSeason20242025!$D$2:$D$1315,TotalTeamGames20242025!C$1,DataRegularSeason20242025!$E$2:$E$1315,TotalTeamGames20242025!$A29)</f>
        <v>1</v>
      </c>
      <c r="D30" s="47"/>
      <c r="E30" s="39">
        <f>COUNTIFS(DataRegularSeason20242025!$D$2:$D$1315,TotalTeamGames20242025!E$1,DataRegularSeason20242025!$E$2:$E$1315,TotalTeamGames20242025!$A29)</f>
        <v>1</v>
      </c>
      <c r="F30" s="47"/>
      <c r="G30" s="39">
        <f>COUNTIFS(DataRegularSeason20242025!$D$2:$D$1315,TotalTeamGames20242025!G$1,DataRegularSeason20242025!$E$2:$E$1315,TotalTeamGames20242025!$A29)</f>
        <v>1</v>
      </c>
      <c r="H30" s="47"/>
      <c r="I30" s="39">
        <f>COUNTIFS(DataRegularSeason20242025!$D$2:$D$1315,TotalTeamGames20242025!I$1,DataRegularSeason20242025!$E$2:$E$1315,TotalTeamGames20242025!$A29)</f>
        <v>1</v>
      </c>
      <c r="J30" s="47"/>
      <c r="K30" s="39">
        <f>COUNTIFS(DataRegularSeason20242025!$D$2:$D$1315,TotalTeamGames20242025!K$1,DataRegularSeason20242025!$E$2:$E$1315,TotalTeamGames20242025!$A29)</f>
        <v>1</v>
      </c>
      <c r="L30" s="47"/>
      <c r="M30" s="39">
        <f>COUNTIFS(DataRegularSeason20242025!$D$2:$D$1315,TotalTeamGames20242025!M$1,DataRegularSeason20242025!$E$2:$E$1315,TotalTeamGames20242025!$A29)</f>
        <v>1</v>
      </c>
      <c r="N30" s="47"/>
      <c r="O30" s="39">
        <f>COUNTIFS(DataRegularSeason20242025!$D$2:$D$1315,TotalTeamGames20242025!O$1,DataRegularSeason20242025!$E$2:$E$1315,TotalTeamGames20242025!$A29)</f>
        <v>2</v>
      </c>
      <c r="P30" s="47"/>
      <c r="Q30" s="39">
        <f>COUNTIFS(DataRegularSeason20242025!$D$2:$D$1315,TotalTeamGames20242025!Q$1,DataRegularSeason20242025!$E$2:$E$1315,TotalTeamGames20242025!$A29)</f>
        <v>2</v>
      </c>
      <c r="R30" s="47"/>
      <c r="S30" s="39">
        <f>COUNTIFS(DataRegularSeason20242025!$D$2:$D$1315,TotalTeamGames20242025!S$1,DataRegularSeason20242025!$E$2:$E$1315,TotalTeamGames20242025!$A29)</f>
        <v>2</v>
      </c>
      <c r="T30" s="47"/>
      <c r="U30" s="39">
        <f>COUNTIFS(DataRegularSeason20242025!$D$2:$D$1315,TotalTeamGames20242025!U$1,DataRegularSeason20242025!$E$2:$E$1315,TotalTeamGames20242025!$A29)</f>
        <v>1</v>
      </c>
      <c r="V30" s="47"/>
      <c r="W30" s="39">
        <f>COUNTIFS(DataRegularSeason20242025!$D$2:$D$1315,TotalTeamGames20242025!W$1,DataRegularSeason20242025!$E$2:$E$1315,TotalTeamGames20242025!$A29)</f>
        <v>2</v>
      </c>
      <c r="X30" s="47"/>
      <c r="Y30" s="39">
        <f>COUNTIFS(DataRegularSeason20242025!$D$2:$D$1315,TotalTeamGames20242025!Y$1,DataRegularSeason20242025!$E$2:$E$1315,TotalTeamGames20242025!$A29)</f>
        <v>1</v>
      </c>
      <c r="Z30" s="47"/>
      <c r="AA30" s="39">
        <f>COUNTIFS(DataRegularSeason20242025!$D$2:$D$1315,TotalTeamGames20242025!AA$1,DataRegularSeason20242025!$E$2:$E$1315,TotalTeamGames20242025!$A29)</f>
        <v>2</v>
      </c>
      <c r="AB30" s="47"/>
      <c r="AC30" s="46"/>
      <c r="AD30" s="47"/>
      <c r="AE30" s="39">
        <f>COUNTIFS(DataRegularSeason20242025!$D$2:$D$1315,TotalTeamGames20242025!AE$1,DataRegularSeason20242025!$E$2:$E$1315,TotalTeamGames20242025!$A29)</f>
        <v>1</v>
      </c>
      <c r="AF30" s="47"/>
      <c r="AG30" s="39">
        <f>COUNTIFS(DataRegularSeason20242025!$D$2:$D$1315,TotalTeamGames20242025!AG$1,DataRegularSeason20242025!$E$2:$E$1315,TotalTeamGames20242025!$A29)</f>
        <v>1</v>
      </c>
      <c r="AH30" s="47"/>
      <c r="AI30" s="39">
        <f>COUNTIFS(DataRegularSeason20242025!$D$2:$D$1315,TotalTeamGames20242025!AI$1,DataRegularSeason20242025!$E$2:$E$1315,TotalTeamGames20242025!$A29)</f>
        <v>2</v>
      </c>
      <c r="AJ30" s="47"/>
      <c r="AK30" s="39">
        <f>COUNTIFS(DataRegularSeason20242025!$D$2:$D$1315,TotalTeamGames20242025!AK$1,DataRegularSeason20242025!$E$2:$E$1315,TotalTeamGames20242025!$A29)</f>
        <v>1</v>
      </c>
      <c r="AL30" s="47"/>
      <c r="AM30" s="39">
        <f>COUNTIFS(DataRegularSeason20242025!$D$2:$D$1315,TotalTeamGames20242025!AM$1,DataRegularSeason20242025!$E$2:$E$1315,TotalTeamGames20242025!$A29)</f>
        <v>1</v>
      </c>
      <c r="AN30" s="47"/>
      <c r="AO30" s="39">
        <f>COUNTIFS(DataRegularSeason20242025!$D$2:$D$1315,TotalTeamGames20242025!AO$1,DataRegularSeason20242025!$E$2:$E$1315,TotalTeamGames20242025!$A29)</f>
        <v>1</v>
      </c>
      <c r="AP30" s="47"/>
      <c r="AQ30" s="39">
        <f>COUNTIFS(DataRegularSeason20242025!$D$2:$D$1315,TotalTeamGames20242025!AQ$1,DataRegularSeason20242025!$E$2:$E$1315,TotalTeamGames20242025!$A29)</f>
        <v>1</v>
      </c>
      <c r="AR30" s="47"/>
      <c r="AS30" s="39">
        <f>COUNTIFS(DataRegularSeason20242025!$D$2:$D$1315,TotalTeamGames20242025!AS$1,DataRegularSeason20242025!$E$2:$E$1315,TotalTeamGames20242025!$A29)</f>
        <v>1</v>
      </c>
      <c r="AT30" s="47"/>
      <c r="AU30" s="39">
        <f>COUNTIFS(DataRegularSeason20242025!$D$2:$D$1315,TotalTeamGames20242025!AU$1,DataRegularSeason20242025!$E$2:$E$1315,TotalTeamGames20242025!$A29)</f>
        <v>2</v>
      </c>
      <c r="AV30" s="47"/>
      <c r="AW30" s="39">
        <f>COUNTIFS(DataRegularSeason20242025!$D$2:$D$1315,TotalTeamGames20242025!AW$1,DataRegularSeason20242025!$E$2:$E$1315,TotalTeamGames20242025!$A29)</f>
        <v>1</v>
      </c>
      <c r="AX30" s="47"/>
      <c r="AY30" s="39">
        <f>COUNTIFS(DataRegularSeason20242025!$D$2:$D$1315,TotalTeamGames20242025!AY$1,DataRegularSeason20242025!$E$2:$E$1315,TotalTeamGames20242025!$A29)</f>
        <v>2</v>
      </c>
      <c r="AZ30" s="47"/>
      <c r="BA30" s="39">
        <f>COUNTIFS(DataRegularSeason20242025!$D$2:$D$1315,TotalTeamGames20242025!BA$1,DataRegularSeason20242025!$E$2:$E$1315,TotalTeamGames20242025!$A29)</f>
        <v>1</v>
      </c>
      <c r="BB30" s="47"/>
      <c r="BC30" s="39">
        <f>COUNTIFS(DataRegularSeason20242025!$D$2:$D$1315,TotalTeamGames20242025!BC$1,DataRegularSeason20242025!$E$2:$E$1315,TotalTeamGames20242025!$A29)</f>
        <v>1</v>
      </c>
      <c r="BD30" s="47"/>
      <c r="BE30" s="39">
        <f>COUNTIFS(DataRegularSeason20242025!$D$2:$D$1315,TotalTeamGames20242025!BE$1,DataRegularSeason20242025!$E$2:$E$1315,TotalTeamGames20242025!$A29)</f>
        <v>2</v>
      </c>
      <c r="BF30" s="46"/>
      <c r="BG30" s="41">
        <f>COUNTIFS(DataRegularSeason20242025!$D$2:$D$1315,TotalTeamGames20242025!BG$1,DataRegularSeason20242025!$E$2:$E$1315,TotalTeamGames20242025!$A29)</f>
        <v>1</v>
      </c>
      <c r="BH30" s="47"/>
      <c r="BI30" s="39">
        <f>COUNTIFS(DataRegularSeason20242025!$D$2:$D$1315,TotalTeamGames20242025!BI$1,DataRegularSeason20242025!$E$2:$E$1315,TotalTeamGames20242025!$A29)</f>
        <v>2</v>
      </c>
      <c r="BJ30" s="47"/>
      <c r="BK30" s="39">
        <f>COUNTIFS(DataRegularSeason20242025!$D$2:$D$1315,TotalTeamGames20242025!BK$1,DataRegularSeason20242025!$E$2:$E$1315,TotalTeamGames20242025!$A29)</f>
        <v>1</v>
      </c>
      <c r="BL30" s="47"/>
      <c r="BM30" s="39">
        <f>COUNTIFS(DataRegularSeason20242025!$D$2:$D$1315,TotalTeamGames20242025!BM$1,DataRegularSeason20242025!$E$2:$E$1315,TotalTeamGames20242025!$A29)</f>
        <v>1</v>
      </c>
      <c r="BN30" s="47"/>
      <c r="BO30" s="42">
        <f t="shared" si="0"/>
        <v>41</v>
      </c>
      <c r="BP30" s="52"/>
    </row>
    <row r="31" spans="1:68" ht="9.9499999999999993" customHeight="1" x14ac:dyDescent="0.25">
      <c r="A31" s="53" t="s">
        <v>19</v>
      </c>
      <c r="B31" s="36" t="s">
        <v>81</v>
      </c>
      <c r="C31" s="43"/>
      <c r="D31" s="36">
        <f>COUNTIFS(DataRegularSeason20242025!$E$2:$E$1315,TotalTeamGames20242025!C$1,DataRegularSeason20242025!$D$2:$D$1315,TotalTeamGames20242025!$A31)</f>
        <v>1</v>
      </c>
      <c r="E31" s="43"/>
      <c r="F31" s="36">
        <f>COUNTIFS(DataRegularSeason20242025!$E$2:$E$1315,TotalTeamGames20242025!E$1,DataRegularSeason20242025!$D$2:$D$1315,TotalTeamGames20242025!$A31)</f>
        <v>2</v>
      </c>
      <c r="G31" s="43"/>
      <c r="H31" s="36">
        <f>COUNTIFS(DataRegularSeason20242025!$E$2:$E$1315,TotalTeamGames20242025!G$1,DataRegularSeason20242025!$D$2:$D$1315,TotalTeamGames20242025!$A31)</f>
        <v>2</v>
      </c>
      <c r="I31" s="43"/>
      <c r="J31" s="36">
        <f>COUNTIFS(DataRegularSeason20242025!$E$2:$E$1315,TotalTeamGames20242025!I$1,DataRegularSeason20242025!$D$2:$D$1315,TotalTeamGames20242025!$A31)</f>
        <v>1</v>
      </c>
      <c r="K31" s="43"/>
      <c r="L31" s="36">
        <f>COUNTIFS(DataRegularSeason20242025!$E$2:$E$1315,TotalTeamGames20242025!K$1,DataRegularSeason20242025!$D$2:$D$1315,TotalTeamGames20242025!$A31)</f>
        <v>2</v>
      </c>
      <c r="M31" s="43"/>
      <c r="N31" s="36">
        <f>COUNTIFS(DataRegularSeason20242025!$E$2:$E$1315,TotalTeamGames20242025!M$1,DataRegularSeason20242025!$D$2:$D$1315,TotalTeamGames20242025!$A31)</f>
        <v>1</v>
      </c>
      <c r="O31" s="43"/>
      <c r="P31" s="36">
        <f>COUNTIFS(DataRegularSeason20242025!$E$2:$E$1315,TotalTeamGames20242025!O$1,DataRegularSeason20242025!$D$2:$D$1315,TotalTeamGames20242025!$A31)</f>
        <v>1</v>
      </c>
      <c r="Q31" s="43"/>
      <c r="R31" s="36">
        <f>COUNTIFS(DataRegularSeason20242025!$E$2:$E$1315,TotalTeamGames20242025!Q$1,DataRegularSeason20242025!$D$2:$D$1315,TotalTeamGames20242025!$A31)</f>
        <v>1</v>
      </c>
      <c r="S31" s="43"/>
      <c r="T31" s="36">
        <f>COUNTIFS(DataRegularSeason20242025!$E$2:$E$1315,TotalTeamGames20242025!S$1,DataRegularSeason20242025!$D$2:$D$1315,TotalTeamGames20242025!$A31)</f>
        <v>1</v>
      </c>
      <c r="U31" s="43"/>
      <c r="V31" s="36">
        <f>COUNTIFS(DataRegularSeason20242025!$E$2:$E$1315,TotalTeamGames20242025!U$1,DataRegularSeason20242025!$D$2:$D$1315,TotalTeamGames20242025!$A31)</f>
        <v>2</v>
      </c>
      <c r="W31" s="43"/>
      <c r="X31" s="36">
        <f>COUNTIFS(DataRegularSeason20242025!$E$2:$E$1315,TotalTeamGames20242025!W$1,DataRegularSeason20242025!$D$2:$D$1315,TotalTeamGames20242025!$A31)</f>
        <v>1</v>
      </c>
      <c r="Y31" s="43"/>
      <c r="Z31" s="36">
        <f>COUNTIFS(DataRegularSeason20242025!$E$2:$E$1315,TotalTeamGames20242025!Y$1,DataRegularSeason20242025!$D$2:$D$1315,TotalTeamGames20242025!$A31)</f>
        <v>2</v>
      </c>
      <c r="AA31" s="43"/>
      <c r="AB31" s="36">
        <f>COUNTIFS(DataRegularSeason20242025!$E$2:$E$1315,TotalTeamGames20242025!AA$1,DataRegularSeason20242025!$D$2:$D$1315,TotalTeamGames20242025!$A31)</f>
        <v>1</v>
      </c>
      <c r="AC31" s="43"/>
      <c r="AD31" s="36">
        <f>COUNTIFS(DataRegularSeason20242025!$E$2:$E$1315,TotalTeamGames20242025!AC$1,DataRegularSeason20242025!$D$2:$D$1315,TotalTeamGames20242025!$A31)</f>
        <v>1</v>
      </c>
      <c r="AE31" s="43"/>
      <c r="AF31" s="44"/>
      <c r="AG31" s="43"/>
      <c r="AH31" s="36">
        <f>COUNTIFS(DataRegularSeason20242025!$E$2:$E$1315,TotalTeamGames20242025!AG$1,DataRegularSeason20242025!$D$2:$D$1315,TotalTeamGames20242025!$A31)</f>
        <v>1</v>
      </c>
      <c r="AI31" s="43"/>
      <c r="AJ31" s="36">
        <f>COUNTIFS(DataRegularSeason20242025!$E$2:$E$1315,TotalTeamGames20242025!AI$1,DataRegularSeason20242025!$D$2:$D$1315,TotalTeamGames20242025!$A31)</f>
        <v>1</v>
      </c>
      <c r="AK31" s="43"/>
      <c r="AL31" s="36">
        <f>COUNTIFS(DataRegularSeason20242025!$E$2:$E$1315,TotalTeamGames20242025!AK$1,DataRegularSeason20242025!$D$2:$D$1315,TotalTeamGames20242025!$A31)</f>
        <v>2</v>
      </c>
      <c r="AM31" s="43"/>
      <c r="AN31" s="36">
        <f>COUNTIFS(DataRegularSeason20242025!$E$2:$E$1315,TotalTeamGames20242025!AM$1,DataRegularSeason20242025!$D$2:$D$1315,TotalTeamGames20242025!$A31)</f>
        <v>1</v>
      </c>
      <c r="AO31" s="43"/>
      <c r="AP31" s="36">
        <f>COUNTIFS(DataRegularSeason20242025!$E$2:$E$1315,TotalTeamGames20242025!AO$1,DataRegularSeason20242025!$D$2:$D$1315,TotalTeamGames20242025!$A31)</f>
        <v>2</v>
      </c>
      <c r="AQ31" s="43"/>
      <c r="AR31" s="36">
        <f>COUNTIFS(DataRegularSeason20242025!$E$2:$E$1315,TotalTeamGames20242025!AQ$1,DataRegularSeason20242025!$D$2:$D$1315,TotalTeamGames20242025!$A31)</f>
        <v>2</v>
      </c>
      <c r="AS31" s="43"/>
      <c r="AT31" s="36">
        <f>COUNTIFS(DataRegularSeason20242025!$E$2:$E$1315,TotalTeamGames20242025!AS$1,DataRegularSeason20242025!$D$2:$D$1315,TotalTeamGames20242025!$A31)</f>
        <v>1</v>
      </c>
      <c r="AU31" s="43"/>
      <c r="AV31" s="36">
        <f>COUNTIFS(DataRegularSeason20242025!$E$2:$E$1315,TotalTeamGames20242025!AU$1,DataRegularSeason20242025!$D$2:$D$1315,TotalTeamGames20242025!$A31)</f>
        <v>1</v>
      </c>
      <c r="AW31" s="43"/>
      <c r="AX31" s="36">
        <f>COUNTIFS(DataRegularSeason20242025!$E$2:$E$1315,TotalTeamGames20242025!AW$1,DataRegularSeason20242025!$D$2:$D$1315,TotalTeamGames20242025!$A31)</f>
        <v>1</v>
      </c>
      <c r="AY31" s="43"/>
      <c r="AZ31" s="36">
        <f>COUNTIFS(DataRegularSeason20242025!$E$2:$E$1315,TotalTeamGames20242025!AY$1,DataRegularSeason20242025!$D$2:$D$1315,TotalTeamGames20242025!$A31)</f>
        <v>1</v>
      </c>
      <c r="BA31" s="43"/>
      <c r="BB31" s="36">
        <f>COUNTIFS(DataRegularSeason20242025!$E$2:$E$1315,TotalTeamGames20242025!BA$1,DataRegularSeason20242025!$D$2:$D$1315,TotalTeamGames20242025!$A31)</f>
        <v>1</v>
      </c>
      <c r="BC31" s="43"/>
      <c r="BD31" s="36">
        <f>COUNTIFS(DataRegularSeason20242025!$E$2:$E$1315,TotalTeamGames20242025!BC$1,DataRegularSeason20242025!$D$2:$D$1315,TotalTeamGames20242025!$A31)</f>
        <v>2</v>
      </c>
      <c r="BE31" s="43"/>
      <c r="BF31" s="35">
        <f>COUNTIFS(DataRegularSeason20242025!$E$2:$E$1315,TotalTeamGames20242025!BE$1,DataRegularSeason20242025!$D$2:$D$1315,TotalTeamGames20242025!$A31)</f>
        <v>1</v>
      </c>
      <c r="BG31" s="48"/>
      <c r="BH31" s="36">
        <f>COUNTIFS(DataRegularSeason20242025!$E$2:$E$1315,TotalTeamGames20242025!BG$1,DataRegularSeason20242025!$D$2:$D$1315,TotalTeamGames20242025!$A31)</f>
        <v>1</v>
      </c>
      <c r="BI31" s="43"/>
      <c r="BJ31" s="36">
        <f>COUNTIFS(DataRegularSeason20242025!$E$2:$E$1315,TotalTeamGames20242025!BI$1,DataRegularSeason20242025!$D$2:$D$1315,TotalTeamGames20242025!$A31)</f>
        <v>1</v>
      </c>
      <c r="BK31" s="43"/>
      <c r="BL31" s="36">
        <f>COUNTIFS(DataRegularSeason20242025!$E$2:$E$1315,TotalTeamGames20242025!BK$1,DataRegularSeason20242025!$D$2:$D$1315,TotalTeamGames20242025!$A31)</f>
        <v>1</v>
      </c>
      <c r="BM31" s="43"/>
      <c r="BN31" s="36">
        <f>COUNTIFS(DataRegularSeason20242025!$E$2:$E$1315,TotalTeamGames20242025!BM$1,DataRegularSeason20242025!$D$2:$D$1315,TotalTeamGames20242025!$A31)</f>
        <v>2</v>
      </c>
      <c r="BO31" s="38">
        <f t="shared" si="0"/>
        <v>41</v>
      </c>
      <c r="BP31" s="52">
        <f t="shared" ref="BP31" si="14">BO31+BO32</f>
        <v>82</v>
      </c>
    </row>
    <row r="32" spans="1:68" ht="9.9499999999999993" customHeight="1" x14ac:dyDescent="0.25">
      <c r="A32" s="54"/>
      <c r="B32" s="40" t="s">
        <v>80</v>
      </c>
      <c r="C32" s="39">
        <f>COUNTIFS(DataRegularSeason20242025!$D$2:$D$1315,TotalTeamGames20242025!C$1,DataRegularSeason20242025!$E$2:$E$1315,TotalTeamGames20242025!$A31)</f>
        <v>1</v>
      </c>
      <c r="D32" s="47"/>
      <c r="E32" s="39">
        <f>COUNTIFS(DataRegularSeason20242025!$D$2:$D$1315,TotalTeamGames20242025!E$1,DataRegularSeason20242025!$E$2:$E$1315,TotalTeamGames20242025!$A31)</f>
        <v>1</v>
      </c>
      <c r="F32" s="47"/>
      <c r="G32" s="39">
        <f>COUNTIFS(DataRegularSeason20242025!$D$2:$D$1315,TotalTeamGames20242025!G$1,DataRegularSeason20242025!$E$2:$E$1315,TotalTeamGames20242025!$A31)</f>
        <v>2</v>
      </c>
      <c r="H32" s="47"/>
      <c r="I32" s="39">
        <f>COUNTIFS(DataRegularSeason20242025!$D$2:$D$1315,TotalTeamGames20242025!I$1,DataRegularSeason20242025!$E$2:$E$1315,TotalTeamGames20242025!$A31)</f>
        <v>2</v>
      </c>
      <c r="J32" s="47"/>
      <c r="K32" s="39">
        <f>COUNTIFS(DataRegularSeason20242025!$D$2:$D$1315,TotalTeamGames20242025!K$1,DataRegularSeason20242025!$E$2:$E$1315,TotalTeamGames20242025!$A31)</f>
        <v>1</v>
      </c>
      <c r="L32" s="47"/>
      <c r="M32" s="39">
        <f>COUNTIFS(DataRegularSeason20242025!$D$2:$D$1315,TotalTeamGames20242025!M$1,DataRegularSeason20242025!$E$2:$E$1315,TotalTeamGames20242025!$A31)</f>
        <v>1</v>
      </c>
      <c r="N32" s="47"/>
      <c r="O32" s="39">
        <f>COUNTIFS(DataRegularSeason20242025!$D$2:$D$1315,TotalTeamGames20242025!O$1,DataRegularSeason20242025!$E$2:$E$1315,TotalTeamGames20242025!$A31)</f>
        <v>1</v>
      </c>
      <c r="P32" s="47"/>
      <c r="Q32" s="39">
        <f>COUNTIFS(DataRegularSeason20242025!$D$2:$D$1315,TotalTeamGames20242025!Q$1,DataRegularSeason20242025!$E$2:$E$1315,TotalTeamGames20242025!$A31)</f>
        <v>1</v>
      </c>
      <c r="R32" s="47"/>
      <c r="S32" s="39">
        <f>COUNTIFS(DataRegularSeason20242025!$D$2:$D$1315,TotalTeamGames20242025!S$1,DataRegularSeason20242025!$E$2:$E$1315,TotalTeamGames20242025!$A31)</f>
        <v>1</v>
      </c>
      <c r="T32" s="47"/>
      <c r="U32" s="39">
        <f>COUNTIFS(DataRegularSeason20242025!$D$2:$D$1315,TotalTeamGames20242025!U$1,DataRegularSeason20242025!$E$2:$E$1315,TotalTeamGames20242025!$A31)</f>
        <v>2</v>
      </c>
      <c r="V32" s="47"/>
      <c r="W32" s="39">
        <f>COUNTIFS(DataRegularSeason20242025!$D$2:$D$1315,TotalTeamGames20242025!W$1,DataRegularSeason20242025!$E$2:$E$1315,TotalTeamGames20242025!$A31)</f>
        <v>1</v>
      </c>
      <c r="X32" s="47"/>
      <c r="Y32" s="39">
        <f>COUNTIFS(DataRegularSeason20242025!$D$2:$D$1315,TotalTeamGames20242025!Y$1,DataRegularSeason20242025!$E$2:$E$1315,TotalTeamGames20242025!$A31)</f>
        <v>2</v>
      </c>
      <c r="Z32" s="47"/>
      <c r="AA32" s="39">
        <f>COUNTIFS(DataRegularSeason20242025!$D$2:$D$1315,TotalTeamGames20242025!AA$1,DataRegularSeason20242025!$E$2:$E$1315,TotalTeamGames20242025!$A31)</f>
        <v>1</v>
      </c>
      <c r="AB32" s="47"/>
      <c r="AC32" s="39">
        <f>COUNTIFS(DataRegularSeason20242025!$D$2:$D$1315,TotalTeamGames20242025!AC$1,DataRegularSeason20242025!$E$2:$E$1315,TotalTeamGames20242025!$A31)</f>
        <v>1</v>
      </c>
      <c r="AD32" s="47"/>
      <c r="AE32" s="46"/>
      <c r="AF32" s="47"/>
      <c r="AG32" s="39">
        <f>COUNTIFS(DataRegularSeason20242025!$D$2:$D$1315,TotalTeamGames20242025!AG$1,DataRegularSeason20242025!$E$2:$E$1315,TotalTeamGames20242025!$A31)</f>
        <v>2</v>
      </c>
      <c r="AH32" s="47"/>
      <c r="AI32" s="39">
        <f>COUNTIFS(DataRegularSeason20242025!$D$2:$D$1315,TotalTeamGames20242025!AI$1,DataRegularSeason20242025!$E$2:$E$1315,TotalTeamGames20242025!$A31)</f>
        <v>1</v>
      </c>
      <c r="AJ32" s="47"/>
      <c r="AK32" s="39">
        <f>COUNTIFS(DataRegularSeason20242025!$D$2:$D$1315,TotalTeamGames20242025!AK$1,DataRegularSeason20242025!$E$2:$E$1315,TotalTeamGames20242025!$A31)</f>
        <v>1</v>
      </c>
      <c r="AL32" s="47"/>
      <c r="AM32" s="39">
        <f>COUNTIFS(DataRegularSeason20242025!$D$2:$D$1315,TotalTeamGames20242025!AM$1,DataRegularSeason20242025!$E$2:$E$1315,TotalTeamGames20242025!$A31)</f>
        <v>2</v>
      </c>
      <c r="AN32" s="47"/>
      <c r="AO32" s="39">
        <f>COUNTIFS(DataRegularSeason20242025!$D$2:$D$1315,TotalTeamGames20242025!AO$1,DataRegularSeason20242025!$E$2:$E$1315,TotalTeamGames20242025!$A31)</f>
        <v>2</v>
      </c>
      <c r="AP32" s="47"/>
      <c r="AQ32" s="39">
        <f>COUNTIFS(DataRegularSeason20242025!$D$2:$D$1315,TotalTeamGames20242025!AQ$1,DataRegularSeason20242025!$E$2:$E$1315,TotalTeamGames20242025!$A31)</f>
        <v>1</v>
      </c>
      <c r="AR32" s="47"/>
      <c r="AS32" s="39">
        <f>COUNTIFS(DataRegularSeason20242025!$D$2:$D$1315,TotalTeamGames20242025!AS$1,DataRegularSeason20242025!$E$2:$E$1315,TotalTeamGames20242025!$A31)</f>
        <v>2</v>
      </c>
      <c r="AT32" s="47"/>
      <c r="AU32" s="39">
        <f>COUNTIFS(DataRegularSeason20242025!$D$2:$D$1315,TotalTeamGames20242025!AU$1,DataRegularSeason20242025!$E$2:$E$1315,TotalTeamGames20242025!$A31)</f>
        <v>1</v>
      </c>
      <c r="AV32" s="47"/>
      <c r="AW32" s="39">
        <f>COUNTIFS(DataRegularSeason20242025!$D$2:$D$1315,TotalTeamGames20242025!AW$1,DataRegularSeason20242025!$E$2:$E$1315,TotalTeamGames20242025!$A31)</f>
        <v>1</v>
      </c>
      <c r="AX32" s="47"/>
      <c r="AY32" s="39">
        <f>COUNTIFS(DataRegularSeason20242025!$D$2:$D$1315,TotalTeamGames20242025!AY$1,DataRegularSeason20242025!$E$2:$E$1315,TotalTeamGames20242025!$A31)</f>
        <v>1</v>
      </c>
      <c r="AZ32" s="47"/>
      <c r="BA32" s="39">
        <f>COUNTIFS(DataRegularSeason20242025!$D$2:$D$1315,TotalTeamGames20242025!BA$1,DataRegularSeason20242025!$E$2:$E$1315,TotalTeamGames20242025!$A31)</f>
        <v>2</v>
      </c>
      <c r="BB32" s="47"/>
      <c r="BC32" s="39">
        <f>COUNTIFS(DataRegularSeason20242025!$D$2:$D$1315,TotalTeamGames20242025!BC$1,DataRegularSeason20242025!$E$2:$E$1315,TotalTeamGames20242025!$A31)</f>
        <v>2</v>
      </c>
      <c r="BD32" s="47"/>
      <c r="BE32" s="39">
        <f>COUNTIFS(DataRegularSeason20242025!$D$2:$D$1315,TotalTeamGames20242025!BE$1,DataRegularSeason20242025!$E$2:$E$1315,TotalTeamGames20242025!$A31)</f>
        <v>1</v>
      </c>
      <c r="BF32" s="46"/>
      <c r="BG32" s="41">
        <f>COUNTIFS(DataRegularSeason20242025!$D$2:$D$1315,TotalTeamGames20242025!BG$1,DataRegularSeason20242025!$E$2:$E$1315,TotalTeamGames20242025!$A31)</f>
        <v>1</v>
      </c>
      <c r="BH32" s="47"/>
      <c r="BI32" s="39">
        <f>COUNTIFS(DataRegularSeason20242025!$D$2:$D$1315,TotalTeamGames20242025!BI$1,DataRegularSeason20242025!$E$2:$E$1315,TotalTeamGames20242025!$A31)</f>
        <v>1</v>
      </c>
      <c r="BJ32" s="47"/>
      <c r="BK32" s="39">
        <f>COUNTIFS(DataRegularSeason20242025!$D$2:$D$1315,TotalTeamGames20242025!BK$1,DataRegularSeason20242025!$E$2:$E$1315,TotalTeamGames20242025!$A31)</f>
        <v>1</v>
      </c>
      <c r="BL32" s="47"/>
      <c r="BM32" s="39">
        <f>COUNTIFS(DataRegularSeason20242025!$D$2:$D$1315,TotalTeamGames20242025!BM$1,DataRegularSeason20242025!$E$2:$E$1315,TotalTeamGames20242025!$A31)</f>
        <v>1</v>
      </c>
      <c r="BN32" s="47"/>
      <c r="BO32" s="42">
        <f t="shared" si="0"/>
        <v>41</v>
      </c>
      <c r="BP32" s="52"/>
    </row>
    <row r="33" spans="1:68" ht="9.9499999999999993" customHeight="1" x14ac:dyDescent="0.25">
      <c r="A33" s="53" t="s">
        <v>32</v>
      </c>
      <c r="B33" s="36" t="s">
        <v>81</v>
      </c>
      <c r="C33" s="43"/>
      <c r="D33" s="36">
        <f>COUNTIFS(DataRegularSeason20242025!$E$2:$E$1315,TotalTeamGames20242025!C$1,DataRegularSeason20242025!$D$2:$D$1315,TotalTeamGames20242025!$A33)</f>
        <v>1</v>
      </c>
      <c r="E33" s="43"/>
      <c r="F33" s="36">
        <f>COUNTIFS(DataRegularSeason20242025!$E$2:$E$1315,TotalTeamGames20242025!E$1,DataRegularSeason20242025!$D$2:$D$1315,TotalTeamGames20242025!$A33)</f>
        <v>1</v>
      </c>
      <c r="G33" s="43"/>
      <c r="H33" s="36">
        <f>COUNTIFS(DataRegularSeason20242025!$E$2:$E$1315,TotalTeamGames20242025!G$1,DataRegularSeason20242025!$D$2:$D$1315,TotalTeamGames20242025!$A33)</f>
        <v>2</v>
      </c>
      <c r="I33" s="43"/>
      <c r="J33" s="36">
        <f>COUNTIFS(DataRegularSeason20242025!$E$2:$E$1315,TotalTeamGames20242025!I$1,DataRegularSeason20242025!$D$2:$D$1315,TotalTeamGames20242025!$A33)</f>
        <v>2</v>
      </c>
      <c r="K33" s="43"/>
      <c r="L33" s="36">
        <f>COUNTIFS(DataRegularSeason20242025!$E$2:$E$1315,TotalTeamGames20242025!K$1,DataRegularSeason20242025!$D$2:$D$1315,TotalTeamGames20242025!$A33)</f>
        <v>2</v>
      </c>
      <c r="M33" s="43"/>
      <c r="N33" s="36">
        <f>COUNTIFS(DataRegularSeason20242025!$E$2:$E$1315,TotalTeamGames20242025!M$1,DataRegularSeason20242025!$D$2:$D$1315,TotalTeamGames20242025!$A33)</f>
        <v>1</v>
      </c>
      <c r="O33" s="43"/>
      <c r="P33" s="36">
        <f>COUNTIFS(DataRegularSeason20242025!$E$2:$E$1315,TotalTeamGames20242025!O$1,DataRegularSeason20242025!$D$2:$D$1315,TotalTeamGames20242025!$A33)</f>
        <v>1</v>
      </c>
      <c r="Q33" s="43"/>
      <c r="R33" s="36">
        <f>COUNTIFS(DataRegularSeason20242025!$E$2:$E$1315,TotalTeamGames20242025!Q$1,DataRegularSeason20242025!$D$2:$D$1315,TotalTeamGames20242025!$A33)</f>
        <v>1</v>
      </c>
      <c r="S33" s="43"/>
      <c r="T33" s="36">
        <f>COUNTIFS(DataRegularSeason20242025!$E$2:$E$1315,TotalTeamGames20242025!S$1,DataRegularSeason20242025!$D$2:$D$1315,TotalTeamGames20242025!$A33)</f>
        <v>1</v>
      </c>
      <c r="U33" s="43"/>
      <c r="V33" s="36">
        <f>COUNTIFS(DataRegularSeason20242025!$E$2:$E$1315,TotalTeamGames20242025!U$1,DataRegularSeason20242025!$D$2:$D$1315,TotalTeamGames20242025!$A33)</f>
        <v>2</v>
      </c>
      <c r="W33" s="43"/>
      <c r="X33" s="36">
        <f>COUNTIFS(DataRegularSeason20242025!$E$2:$E$1315,TotalTeamGames20242025!W$1,DataRegularSeason20242025!$D$2:$D$1315,TotalTeamGames20242025!$A33)</f>
        <v>1</v>
      </c>
      <c r="Y33" s="43"/>
      <c r="Z33" s="36">
        <f>COUNTIFS(DataRegularSeason20242025!$E$2:$E$1315,TotalTeamGames20242025!Y$1,DataRegularSeason20242025!$D$2:$D$1315,TotalTeamGames20242025!$A33)</f>
        <v>2</v>
      </c>
      <c r="AA33" s="43"/>
      <c r="AB33" s="36">
        <f>COUNTIFS(DataRegularSeason20242025!$E$2:$E$1315,TotalTeamGames20242025!AA$1,DataRegularSeason20242025!$D$2:$D$1315,TotalTeamGames20242025!$A33)</f>
        <v>1</v>
      </c>
      <c r="AC33" s="43"/>
      <c r="AD33" s="36">
        <f>COUNTIFS(DataRegularSeason20242025!$E$2:$E$1315,TotalTeamGames20242025!AC$1,DataRegularSeason20242025!$D$2:$D$1315,TotalTeamGames20242025!$A33)</f>
        <v>1</v>
      </c>
      <c r="AE33" s="43"/>
      <c r="AF33" s="36">
        <f>COUNTIFS(DataRegularSeason20242025!$E$2:$E$1315,TotalTeamGames20242025!AE$1,DataRegularSeason20242025!$D$2:$D$1315,TotalTeamGames20242025!$A33)</f>
        <v>2</v>
      </c>
      <c r="AG33" s="43"/>
      <c r="AH33" s="44"/>
      <c r="AI33" s="43"/>
      <c r="AJ33" s="36">
        <f>COUNTIFS(DataRegularSeason20242025!$E$2:$E$1315,TotalTeamGames20242025!AI$1,DataRegularSeason20242025!$D$2:$D$1315,TotalTeamGames20242025!$A33)</f>
        <v>1</v>
      </c>
      <c r="AK33" s="43"/>
      <c r="AL33" s="36">
        <f>COUNTIFS(DataRegularSeason20242025!$E$2:$E$1315,TotalTeamGames20242025!AK$1,DataRegularSeason20242025!$D$2:$D$1315,TotalTeamGames20242025!$A33)</f>
        <v>1</v>
      </c>
      <c r="AM33" s="43"/>
      <c r="AN33" s="36">
        <f>COUNTIFS(DataRegularSeason20242025!$E$2:$E$1315,TotalTeamGames20242025!AM$1,DataRegularSeason20242025!$D$2:$D$1315,TotalTeamGames20242025!$A33)</f>
        <v>2</v>
      </c>
      <c r="AO33" s="43"/>
      <c r="AP33" s="36">
        <f>COUNTIFS(DataRegularSeason20242025!$E$2:$E$1315,TotalTeamGames20242025!AO$1,DataRegularSeason20242025!$D$2:$D$1315,TotalTeamGames20242025!$A33)</f>
        <v>1</v>
      </c>
      <c r="AQ33" s="43"/>
      <c r="AR33" s="36">
        <f>COUNTIFS(DataRegularSeason20242025!$E$2:$E$1315,TotalTeamGames20242025!AQ$1,DataRegularSeason20242025!$D$2:$D$1315,TotalTeamGames20242025!$A33)</f>
        <v>2</v>
      </c>
      <c r="AS33" s="43"/>
      <c r="AT33" s="36">
        <f>COUNTIFS(DataRegularSeason20242025!$E$2:$E$1315,TotalTeamGames20242025!AS$1,DataRegularSeason20242025!$D$2:$D$1315,TotalTeamGames20242025!$A33)</f>
        <v>2</v>
      </c>
      <c r="AU33" s="43"/>
      <c r="AV33" s="36">
        <f>COUNTIFS(DataRegularSeason20242025!$E$2:$E$1315,TotalTeamGames20242025!AU$1,DataRegularSeason20242025!$D$2:$D$1315,TotalTeamGames20242025!$A33)</f>
        <v>1</v>
      </c>
      <c r="AW33" s="43"/>
      <c r="AX33" s="36">
        <f>COUNTIFS(DataRegularSeason20242025!$E$2:$E$1315,TotalTeamGames20242025!AW$1,DataRegularSeason20242025!$D$2:$D$1315,TotalTeamGames20242025!$A33)</f>
        <v>1</v>
      </c>
      <c r="AY33" s="43"/>
      <c r="AZ33" s="36">
        <f>COUNTIFS(DataRegularSeason20242025!$E$2:$E$1315,TotalTeamGames20242025!AY$1,DataRegularSeason20242025!$D$2:$D$1315,TotalTeamGames20242025!$A33)</f>
        <v>1</v>
      </c>
      <c r="BA33" s="43"/>
      <c r="BB33" s="36">
        <f>COUNTIFS(DataRegularSeason20242025!$E$2:$E$1315,TotalTeamGames20242025!BA$1,DataRegularSeason20242025!$D$2:$D$1315,TotalTeamGames20242025!$A33)</f>
        <v>1</v>
      </c>
      <c r="BC33" s="43"/>
      <c r="BD33" s="36">
        <f>COUNTIFS(DataRegularSeason20242025!$E$2:$E$1315,TotalTeamGames20242025!BC$1,DataRegularSeason20242025!$D$2:$D$1315,TotalTeamGames20242025!$A33)</f>
        <v>1</v>
      </c>
      <c r="BE33" s="43"/>
      <c r="BF33" s="35">
        <f>COUNTIFS(DataRegularSeason20242025!$E$2:$E$1315,TotalTeamGames20242025!BE$1,DataRegularSeason20242025!$D$2:$D$1315,TotalTeamGames20242025!$A33)</f>
        <v>1</v>
      </c>
      <c r="BG33" s="48"/>
      <c r="BH33" s="36">
        <f>COUNTIFS(DataRegularSeason20242025!$E$2:$E$1315,TotalTeamGames20242025!BG$1,DataRegularSeason20242025!$D$2:$D$1315,TotalTeamGames20242025!$A33)</f>
        <v>1</v>
      </c>
      <c r="BI33" s="43"/>
      <c r="BJ33" s="36">
        <f>COUNTIFS(DataRegularSeason20242025!$E$2:$E$1315,TotalTeamGames20242025!BI$1,DataRegularSeason20242025!$D$2:$D$1315,TotalTeamGames20242025!$A33)</f>
        <v>1</v>
      </c>
      <c r="BK33" s="43"/>
      <c r="BL33" s="36">
        <f>COUNTIFS(DataRegularSeason20242025!$E$2:$E$1315,TotalTeamGames20242025!BK$1,DataRegularSeason20242025!$D$2:$D$1315,TotalTeamGames20242025!$A33)</f>
        <v>1</v>
      </c>
      <c r="BM33" s="43"/>
      <c r="BN33" s="36">
        <f>COUNTIFS(DataRegularSeason20242025!$E$2:$E$1315,TotalTeamGames20242025!BM$1,DataRegularSeason20242025!$D$2:$D$1315,TotalTeamGames20242025!$A33)</f>
        <v>2</v>
      </c>
      <c r="BO33" s="38">
        <f t="shared" si="0"/>
        <v>41</v>
      </c>
      <c r="BP33" s="52">
        <f t="shared" ref="BP33" si="15">BO33+BO34</f>
        <v>82</v>
      </c>
    </row>
    <row r="34" spans="1:68" ht="9.9499999999999993" customHeight="1" x14ac:dyDescent="0.25">
      <c r="A34" s="54"/>
      <c r="B34" s="40" t="s">
        <v>80</v>
      </c>
      <c r="C34" s="39">
        <f>COUNTIFS(DataRegularSeason20242025!$D$2:$D$1315,TotalTeamGames20242025!C$1,DataRegularSeason20242025!$E$2:$E$1315,TotalTeamGames20242025!$A33)</f>
        <v>1</v>
      </c>
      <c r="D34" s="47"/>
      <c r="E34" s="39">
        <f>COUNTIFS(DataRegularSeason20242025!$D$2:$D$1315,TotalTeamGames20242025!E$1,DataRegularSeason20242025!$E$2:$E$1315,TotalTeamGames20242025!$A33)</f>
        <v>2</v>
      </c>
      <c r="F34" s="47"/>
      <c r="G34" s="39">
        <f>COUNTIFS(DataRegularSeason20242025!$D$2:$D$1315,TotalTeamGames20242025!G$1,DataRegularSeason20242025!$E$2:$E$1315,TotalTeamGames20242025!$A33)</f>
        <v>1</v>
      </c>
      <c r="H34" s="47"/>
      <c r="I34" s="39">
        <f>COUNTIFS(DataRegularSeason20242025!$D$2:$D$1315,TotalTeamGames20242025!I$1,DataRegularSeason20242025!$E$2:$E$1315,TotalTeamGames20242025!$A33)</f>
        <v>2</v>
      </c>
      <c r="J34" s="47"/>
      <c r="K34" s="39">
        <f>COUNTIFS(DataRegularSeason20242025!$D$2:$D$1315,TotalTeamGames20242025!K$1,DataRegularSeason20242025!$E$2:$E$1315,TotalTeamGames20242025!$A33)</f>
        <v>1</v>
      </c>
      <c r="L34" s="47"/>
      <c r="M34" s="39">
        <f>COUNTIFS(DataRegularSeason20242025!$D$2:$D$1315,TotalTeamGames20242025!M$1,DataRegularSeason20242025!$E$2:$E$1315,TotalTeamGames20242025!$A33)</f>
        <v>1</v>
      </c>
      <c r="N34" s="47"/>
      <c r="O34" s="39">
        <f>COUNTIFS(DataRegularSeason20242025!$D$2:$D$1315,TotalTeamGames20242025!O$1,DataRegularSeason20242025!$E$2:$E$1315,TotalTeamGames20242025!$A33)</f>
        <v>1</v>
      </c>
      <c r="P34" s="47"/>
      <c r="Q34" s="39">
        <f>COUNTIFS(DataRegularSeason20242025!$D$2:$D$1315,TotalTeamGames20242025!Q$1,DataRegularSeason20242025!$E$2:$E$1315,TotalTeamGames20242025!$A33)</f>
        <v>1</v>
      </c>
      <c r="R34" s="47"/>
      <c r="S34" s="39">
        <f>COUNTIFS(DataRegularSeason20242025!$D$2:$D$1315,TotalTeamGames20242025!S$1,DataRegularSeason20242025!$E$2:$E$1315,TotalTeamGames20242025!$A33)</f>
        <v>1</v>
      </c>
      <c r="T34" s="47"/>
      <c r="U34" s="39">
        <f>COUNTIFS(DataRegularSeason20242025!$D$2:$D$1315,TotalTeamGames20242025!U$1,DataRegularSeason20242025!$E$2:$E$1315,TotalTeamGames20242025!$A33)</f>
        <v>1</v>
      </c>
      <c r="V34" s="47"/>
      <c r="W34" s="39">
        <f>COUNTIFS(DataRegularSeason20242025!$D$2:$D$1315,TotalTeamGames20242025!W$1,DataRegularSeason20242025!$E$2:$E$1315,TotalTeamGames20242025!$A33)</f>
        <v>1</v>
      </c>
      <c r="X34" s="47"/>
      <c r="Y34" s="39">
        <f>COUNTIFS(DataRegularSeason20242025!$D$2:$D$1315,TotalTeamGames20242025!Y$1,DataRegularSeason20242025!$E$2:$E$1315,TotalTeamGames20242025!$A33)</f>
        <v>1</v>
      </c>
      <c r="Z34" s="47"/>
      <c r="AA34" s="39">
        <f>COUNTIFS(DataRegularSeason20242025!$D$2:$D$1315,TotalTeamGames20242025!AA$1,DataRegularSeason20242025!$E$2:$E$1315,TotalTeamGames20242025!$A33)</f>
        <v>1</v>
      </c>
      <c r="AB34" s="47"/>
      <c r="AC34" s="39">
        <f>COUNTIFS(DataRegularSeason20242025!$D$2:$D$1315,TotalTeamGames20242025!AC$1,DataRegularSeason20242025!$E$2:$E$1315,TotalTeamGames20242025!$A33)</f>
        <v>1</v>
      </c>
      <c r="AD34" s="47"/>
      <c r="AE34" s="39">
        <f>COUNTIFS(DataRegularSeason20242025!$D$2:$D$1315,TotalTeamGames20242025!AE$1,DataRegularSeason20242025!$E$2:$E$1315,TotalTeamGames20242025!$A33)</f>
        <v>1</v>
      </c>
      <c r="AF34" s="47"/>
      <c r="AG34" s="46"/>
      <c r="AH34" s="47"/>
      <c r="AI34" s="39">
        <f>COUNTIFS(DataRegularSeason20242025!$D$2:$D$1315,TotalTeamGames20242025!AI$1,DataRegularSeason20242025!$E$2:$E$1315,TotalTeamGames20242025!$A33)</f>
        <v>1</v>
      </c>
      <c r="AJ34" s="47"/>
      <c r="AK34" s="39">
        <f>COUNTIFS(DataRegularSeason20242025!$D$2:$D$1315,TotalTeamGames20242025!AK$1,DataRegularSeason20242025!$E$2:$E$1315,TotalTeamGames20242025!$A33)</f>
        <v>2</v>
      </c>
      <c r="AL34" s="47"/>
      <c r="AM34" s="39">
        <f>COUNTIFS(DataRegularSeason20242025!$D$2:$D$1315,TotalTeamGames20242025!AM$1,DataRegularSeason20242025!$E$2:$E$1315,TotalTeamGames20242025!$A33)</f>
        <v>2</v>
      </c>
      <c r="AN34" s="47"/>
      <c r="AO34" s="39">
        <f>COUNTIFS(DataRegularSeason20242025!$D$2:$D$1315,TotalTeamGames20242025!AO$1,DataRegularSeason20242025!$E$2:$E$1315,TotalTeamGames20242025!$A33)</f>
        <v>2</v>
      </c>
      <c r="AP34" s="47"/>
      <c r="AQ34" s="39">
        <f>COUNTIFS(DataRegularSeason20242025!$D$2:$D$1315,TotalTeamGames20242025!AQ$1,DataRegularSeason20242025!$E$2:$E$1315,TotalTeamGames20242025!$A33)</f>
        <v>2</v>
      </c>
      <c r="AR34" s="47"/>
      <c r="AS34" s="39">
        <f>COUNTIFS(DataRegularSeason20242025!$D$2:$D$1315,TotalTeamGames20242025!AS$1,DataRegularSeason20242025!$E$2:$E$1315,TotalTeamGames20242025!$A33)</f>
        <v>2</v>
      </c>
      <c r="AT34" s="47"/>
      <c r="AU34" s="39">
        <f>COUNTIFS(DataRegularSeason20242025!$D$2:$D$1315,TotalTeamGames20242025!AU$1,DataRegularSeason20242025!$E$2:$E$1315,TotalTeamGames20242025!$A33)</f>
        <v>1</v>
      </c>
      <c r="AV34" s="47"/>
      <c r="AW34" s="39">
        <f>COUNTIFS(DataRegularSeason20242025!$D$2:$D$1315,TotalTeamGames20242025!AW$1,DataRegularSeason20242025!$E$2:$E$1315,TotalTeamGames20242025!$A33)</f>
        <v>1</v>
      </c>
      <c r="AX34" s="47"/>
      <c r="AY34" s="39">
        <f>COUNTIFS(DataRegularSeason20242025!$D$2:$D$1315,TotalTeamGames20242025!AY$1,DataRegularSeason20242025!$E$2:$E$1315,TotalTeamGames20242025!$A33)</f>
        <v>1</v>
      </c>
      <c r="AZ34" s="47"/>
      <c r="BA34" s="39">
        <f>COUNTIFS(DataRegularSeason20242025!$D$2:$D$1315,TotalTeamGames20242025!BA$1,DataRegularSeason20242025!$E$2:$E$1315,TotalTeamGames20242025!$A33)</f>
        <v>2</v>
      </c>
      <c r="BB34" s="47"/>
      <c r="BC34" s="39">
        <f>COUNTIFS(DataRegularSeason20242025!$D$2:$D$1315,TotalTeamGames20242025!BC$1,DataRegularSeason20242025!$E$2:$E$1315,TotalTeamGames20242025!$A33)</f>
        <v>2</v>
      </c>
      <c r="BD34" s="47"/>
      <c r="BE34" s="39">
        <f>COUNTIFS(DataRegularSeason20242025!$D$2:$D$1315,TotalTeamGames20242025!BE$1,DataRegularSeason20242025!$E$2:$E$1315,TotalTeamGames20242025!$A33)</f>
        <v>1</v>
      </c>
      <c r="BF34" s="46"/>
      <c r="BG34" s="41">
        <f>COUNTIFS(DataRegularSeason20242025!$D$2:$D$1315,TotalTeamGames20242025!BG$1,DataRegularSeason20242025!$E$2:$E$1315,TotalTeamGames20242025!$A33)</f>
        <v>1</v>
      </c>
      <c r="BH34" s="47"/>
      <c r="BI34" s="39">
        <f>COUNTIFS(DataRegularSeason20242025!$D$2:$D$1315,TotalTeamGames20242025!BI$1,DataRegularSeason20242025!$E$2:$E$1315,TotalTeamGames20242025!$A33)</f>
        <v>1</v>
      </c>
      <c r="BJ34" s="47"/>
      <c r="BK34" s="39">
        <f>COUNTIFS(DataRegularSeason20242025!$D$2:$D$1315,TotalTeamGames20242025!BK$1,DataRegularSeason20242025!$E$2:$E$1315,TotalTeamGames20242025!$A33)</f>
        <v>1</v>
      </c>
      <c r="BL34" s="47"/>
      <c r="BM34" s="39">
        <f>COUNTIFS(DataRegularSeason20242025!$D$2:$D$1315,TotalTeamGames20242025!BM$1,DataRegularSeason20242025!$E$2:$E$1315,TotalTeamGames20242025!$A33)</f>
        <v>2</v>
      </c>
      <c r="BN34" s="47"/>
      <c r="BO34" s="42">
        <f t="shared" si="0"/>
        <v>41</v>
      </c>
      <c r="BP34" s="52"/>
    </row>
    <row r="35" spans="1:68" ht="9.9499999999999993" customHeight="1" x14ac:dyDescent="0.25">
      <c r="A35" s="53" t="s">
        <v>35</v>
      </c>
      <c r="B35" s="36" t="s">
        <v>81</v>
      </c>
      <c r="C35" s="43"/>
      <c r="D35" s="36">
        <f>COUNTIFS(DataRegularSeason20242025!$E$2:$E$1315,TotalTeamGames20242025!C$1,DataRegularSeason20242025!$D$2:$D$1315,TotalTeamGames20242025!$A35)</f>
        <v>2</v>
      </c>
      <c r="E35" s="43"/>
      <c r="F35" s="36">
        <f>COUNTIFS(DataRegularSeason20242025!$E$2:$E$1315,TotalTeamGames20242025!E$1,DataRegularSeason20242025!$D$2:$D$1315,TotalTeamGames20242025!$A35)</f>
        <v>1</v>
      </c>
      <c r="G35" s="43"/>
      <c r="H35" s="36">
        <f>COUNTIFS(DataRegularSeason20242025!$E$2:$E$1315,TotalTeamGames20242025!G$1,DataRegularSeason20242025!$D$2:$D$1315,TotalTeamGames20242025!$A35)</f>
        <v>1</v>
      </c>
      <c r="I35" s="43"/>
      <c r="J35" s="36">
        <f>COUNTIFS(DataRegularSeason20242025!$E$2:$E$1315,TotalTeamGames20242025!I$1,DataRegularSeason20242025!$D$2:$D$1315,TotalTeamGames20242025!$A35)</f>
        <v>1</v>
      </c>
      <c r="K35" s="43"/>
      <c r="L35" s="36">
        <f>COUNTIFS(DataRegularSeason20242025!$E$2:$E$1315,TotalTeamGames20242025!K$1,DataRegularSeason20242025!$D$2:$D$1315,TotalTeamGames20242025!$A35)</f>
        <v>1</v>
      </c>
      <c r="M35" s="43"/>
      <c r="N35" s="36">
        <f>COUNTIFS(DataRegularSeason20242025!$E$2:$E$1315,TotalTeamGames20242025!M$1,DataRegularSeason20242025!$D$2:$D$1315,TotalTeamGames20242025!$A35)</f>
        <v>2</v>
      </c>
      <c r="O35" s="43"/>
      <c r="P35" s="36">
        <f>COUNTIFS(DataRegularSeason20242025!$E$2:$E$1315,TotalTeamGames20242025!O$1,DataRegularSeason20242025!$D$2:$D$1315,TotalTeamGames20242025!$A35)</f>
        <v>2</v>
      </c>
      <c r="Q35" s="43"/>
      <c r="R35" s="36">
        <f>COUNTIFS(DataRegularSeason20242025!$E$2:$E$1315,TotalTeamGames20242025!Q$1,DataRegularSeason20242025!$D$2:$D$1315,TotalTeamGames20242025!$A35)</f>
        <v>2</v>
      </c>
      <c r="S35" s="43"/>
      <c r="T35" s="36">
        <f>COUNTIFS(DataRegularSeason20242025!$E$2:$E$1315,TotalTeamGames20242025!S$1,DataRegularSeason20242025!$D$2:$D$1315,TotalTeamGames20242025!$A35)</f>
        <v>2</v>
      </c>
      <c r="U35" s="43"/>
      <c r="V35" s="36">
        <f>COUNTIFS(DataRegularSeason20242025!$E$2:$E$1315,TotalTeamGames20242025!U$1,DataRegularSeason20242025!$D$2:$D$1315,TotalTeamGames20242025!$A35)</f>
        <v>1</v>
      </c>
      <c r="W35" s="43"/>
      <c r="X35" s="36">
        <f>COUNTIFS(DataRegularSeason20242025!$E$2:$E$1315,TotalTeamGames20242025!W$1,DataRegularSeason20242025!$D$2:$D$1315,TotalTeamGames20242025!$A35)</f>
        <v>1</v>
      </c>
      <c r="Y35" s="43"/>
      <c r="Z35" s="36">
        <f>COUNTIFS(DataRegularSeason20242025!$E$2:$E$1315,TotalTeamGames20242025!Y$1,DataRegularSeason20242025!$D$2:$D$1315,TotalTeamGames20242025!$A35)</f>
        <v>1</v>
      </c>
      <c r="AA35" s="43"/>
      <c r="AB35" s="36">
        <f>COUNTIFS(DataRegularSeason20242025!$E$2:$E$1315,TotalTeamGames20242025!AA$1,DataRegularSeason20242025!$D$2:$D$1315,TotalTeamGames20242025!$A35)</f>
        <v>1</v>
      </c>
      <c r="AC35" s="43"/>
      <c r="AD35" s="36">
        <f>COUNTIFS(DataRegularSeason20242025!$E$2:$E$1315,TotalTeamGames20242025!AC$1,DataRegularSeason20242025!$D$2:$D$1315,TotalTeamGames20242025!$A35)</f>
        <v>2</v>
      </c>
      <c r="AE35" s="43"/>
      <c r="AF35" s="36">
        <f>COUNTIFS(DataRegularSeason20242025!$E$2:$E$1315,TotalTeamGames20242025!AE$1,DataRegularSeason20242025!$D$2:$D$1315,TotalTeamGames20242025!$A35)</f>
        <v>1</v>
      </c>
      <c r="AG35" s="43"/>
      <c r="AH35" s="36">
        <f>COUNTIFS(DataRegularSeason20242025!$E$2:$E$1315,TotalTeamGames20242025!AG$1,DataRegularSeason20242025!$D$2:$D$1315,TotalTeamGames20242025!$A35)</f>
        <v>1</v>
      </c>
      <c r="AI35" s="43"/>
      <c r="AJ35" s="44"/>
      <c r="AK35" s="43"/>
      <c r="AL35" s="36">
        <f>COUNTIFS(DataRegularSeason20242025!$E$2:$E$1315,TotalTeamGames20242025!AK$1,DataRegularSeason20242025!$D$2:$D$1315,TotalTeamGames20242025!$A35)</f>
        <v>1</v>
      </c>
      <c r="AM35" s="43"/>
      <c r="AN35" s="36">
        <f>COUNTIFS(DataRegularSeason20242025!$E$2:$E$1315,TotalTeamGames20242025!AM$1,DataRegularSeason20242025!$D$2:$D$1315,TotalTeamGames20242025!$A35)</f>
        <v>1</v>
      </c>
      <c r="AO35" s="43"/>
      <c r="AP35" s="36">
        <f>COUNTIFS(DataRegularSeason20242025!$E$2:$E$1315,TotalTeamGames20242025!AO$1,DataRegularSeason20242025!$D$2:$D$1315,TotalTeamGames20242025!$A35)</f>
        <v>1</v>
      </c>
      <c r="AQ35" s="43"/>
      <c r="AR35" s="36">
        <f>COUNTIFS(DataRegularSeason20242025!$E$2:$E$1315,TotalTeamGames20242025!AQ$1,DataRegularSeason20242025!$D$2:$D$1315,TotalTeamGames20242025!$A35)</f>
        <v>1</v>
      </c>
      <c r="AS35" s="43"/>
      <c r="AT35" s="36">
        <f>COUNTIFS(DataRegularSeason20242025!$E$2:$E$1315,TotalTeamGames20242025!AS$1,DataRegularSeason20242025!$D$2:$D$1315,TotalTeamGames20242025!$A35)</f>
        <v>1</v>
      </c>
      <c r="AU35" s="43"/>
      <c r="AV35" s="36">
        <f>COUNTIFS(DataRegularSeason20242025!$E$2:$E$1315,TotalTeamGames20242025!AU$1,DataRegularSeason20242025!$D$2:$D$1315,TotalTeamGames20242025!$A35)</f>
        <v>1</v>
      </c>
      <c r="AW35" s="43"/>
      <c r="AX35" s="36">
        <f>COUNTIFS(DataRegularSeason20242025!$E$2:$E$1315,TotalTeamGames20242025!AW$1,DataRegularSeason20242025!$D$2:$D$1315,TotalTeamGames20242025!$A35)</f>
        <v>2</v>
      </c>
      <c r="AY35" s="43"/>
      <c r="AZ35" s="36">
        <f>COUNTIFS(DataRegularSeason20242025!$E$2:$E$1315,TotalTeamGames20242025!AY$1,DataRegularSeason20242025!$D$2:$D$1315,TotalTeamGames20242025!$A35)</f>
        <v>2</v>
      </c>
      <c r="BA35" s="43"/>
      <c r="BB35" s="36">
        <f>COUNTIFS(DataRegularSeason20242025!$E$2:$E$1315,TotalTeamGames20242025!BA$1,DataRegularSeason20242025!$D$2:$D$1315,TotalTeamGames20242025!$A35)</f>
        <v>1</v>
      </c>
      <c r="BC35" s="43"/>
      <c r="BD35" s="36">
        <f>COUNTIFS(DataRegularSeason20242025!$E$2:$E$1315,TotalTeamGames20242025!BC$1,DataRegularSeason20242025!$D$2:$D$1315,TotalTeamGames20242025!$A35)</f>
        <v>1</v>
      </c>
      <c r="BE35" s="43"/>
      <c r="BF35" s="35">
        <f>COUNTIFS(DataRegularSeason20242025!$E$2:$E$1315,TotalTeamGames20242025!BE$1,DataRegularSeason20242025!$D$2:$D$1315,TotalTeamGames20242025!$A35)</f>
        <v>1</v>
      </c>
      <c r="BG35" s="48"/>
      <c r="BH35" s="36">
        <f>COUNTIFS(DataRegularSeason20242025!$E$2:$E$1315,TotalTeamGames20242025!BG$1,DataRegularSeason20242025!$D$2:$D$1315,TotalTeamGames20242025!$A35)</f>
        <v>2</v>
      </c>
      <c r="BI35" s="43"/>
      <c r="BJ35" s="36">
        <f>COUNTIFS(DataRegularSeason20242025!$E$2:$E$1315,TotalTeamGames20242025!BI$1,DataRegularSeason20242025!$D$2:$D$1315,TotalTeamGames20242025!$A35)</f>
        <v>1</v>
      </c>
      <c r="BK35" s="43"/>
      <c r="BL35" s="36">
        <f>COUNTIFS(DataRegularSeason20242025!$E$2:$E$1315,TotalTeamGames20242025!BK$1,DataRegularSeason20242025!$D$2:$D$1315,TotalTeamGames20242025!$A35)</f>
        <v>2</v>
      </c>
      <c r="BM35" s="43"/>
      <c r="BN35" s="36">
        <f>COUNTIFS(DataRegularSeason20242025!$E$2:$E$1315,TotalTeamGames20242025!BM$1,DataRegularSeason20242025!$D$2:$D$1315,TotalTeamGames20242025!$A35)</f>
        <v>1</v>
      </c>
      <c r="BO35" s="38">
        <f t="shared" si="0"/>
        <v>41</v>
      </c>
      <c r="BP35" s="52">
        <f t="shared" ref="BP35" si="16">BO35+BO36</f>
        <v>82</v>
      </c>
    </row>
    <row r="36" spans="1:68" ht="9.9499999999999993" customHeight="1" x14ac:dyDescent="0.25">
      <c r="A36" s="54"/>
      <c r="B36" s="40" t="s">
        <v>80</v>
      </c>
      <c r="C36" s="39">
        <f>COUNTIFS(DataRegularSeason20242025!$D$2:$D$1315,TotalTeamGames20242025!C$1,DataRegularSeason20242025!$E$2:$E$1315,TotalTeamGames20242025!$A35)</f>
        <v>1</v>
      </c>
      <c r="D36" s="47"/>
      <c r="E36" s="39">
        <f>COUNTIFS(DataRegularSeason20242025!$D$2:$D$1315,TotalTeamGames20242025!E$1,DataRegularSeason20242025!$E$2:$E$1315,TotalTeamGames20242025!$A35)</f>
        <v>1</v>
      </c>
      <c r="F36" s="47"/>
      <c r="G36" s="39">
        <f>COUNTIFS(DataRegularSeason20242025!$D$2:$D$1315,TotalTeamGames20242025!G$1,DataRegularSeason20242025!$E$2:$E$1315,TotalTeamGames20242025!$A35)</f>
        <v>1</v>
      </c>
      <c r="H36" s="47"/>
      <c r="I36" s="39">
        <f>COUNTIFS(DataRegularSeason20242025!$D$2:$D$1315,TotalTeamGames20242025!I$1,DataRegularSeason20242025!$E$2:$E$1315,TotalTeamGames20242025!$A35)</f>
        <v>1</v>
      </c>
      <c r="J36" s="47"/>
      <c r="K36" s="39">
        <f>COUNTIFS(DataRegularSeason20242025!$D$2:$D$1315,TotalTeamGames20242025!K$1,DataRegularSeason20242025!$E$2:$E$1315,TotalTeamGames20242025!$A35)</f>
        <v>1</v>
      </c>
      <c r="L36" s="47"/>
      <c r="M36" s="39">
        <f>COUNTIFS(DataRegularSeason20242025!$D$2:$D$1315,TotalTeamGames20242025!M$1,DataRegularSeason20242025!$E$2:$E$1315,TotalTeamGames20242025!$A35)</f>
        <v>1</v>
      </c>
      <c r="N36" s="47"/>
      <c r="O36" s="39">
        <f>COUNTIFS(DataRegularSeason20242025!$D$2:$D$1315,TotalTeamGames20242025!O$1,DataRegularSeason20242025!$E$2:$E$1315,TotalTeamGames20242025!$A35)</f>
        <v>2</v>
      </c>
      <c r="P36" s="47"/>
      <c r="Q36" s="39">
        <f>COUNTIFS(DataRegularSeason20242025!$D$2:$D$1315,TotalTeamGames20242025!Q$1,DataRegularSeason20242025!$E$2:$E$1315,TotalTeamGames20242025!$A35)</f>
        <v>2</v>
      </c>
      <c r="R36" s="47"/>
      <c r="S36" s="39">
        <f>COUNTIFS(DataRegularSeason20242025!$D$2:$D$1315,TotalTeamGames20242025!S$1,DataRegularSeason20242025!$E$2:$E$1315,TotalTeamGames20242025!$A35)</f>
        <v>2</v>
      </c>
      <c r="T36" s="47"/>
      <c r="U36" s="39">
        <f>COUNTIFS(DataRegularSeason20242025!$D$2:$D$1315,TotalTeamGames20242025!U$1,DataRegularSeason20242025!$E$2:$E$1315,TotalTeamGames20242025!$A35)</f>
        <v>1</v>
      </c>
      <c r="V36" s="47"/>
      <c r="W36" s="39">
        <f>COUNTIFS(DataRegularSeason20242025!$D$2:$D$1315,TotalTeamGames20242025!W$1,DataRegularSeason20242025!$E$2:$E$1315,TotalTeamGames20242025!$A35)</f>
        <v>2</v>
      </c>
      <c r="X36" s="47"/>
      <c r="Y36" s="39">
        <f>COUNTIFS(DataRegularSeason20242025!$D$2:$D$1315,TotalTeamGames20242025!Y$1,DataRegularSeason20242025!$E$2:$E$1315,TotalTeamGames20242025!$A35)</f>
        <v>1</v>
      </c>
      <c r="Z36" s="47"/>
      <c r="AA36" s="39">
        <f>COUNTIFS(DataRegularSeason20242025!$D$2:$D$1315,TotalTeamGames20242025!AA$1,DataRegularSeason20242025!$E$2:$E$1315,TotalTeamGames20242025!$A35)</f>
        <v>2</v>
      </c>
      <c r="AB36" s="47"/>
      <c r="AC36" s="39">
        <f>COUNTIFS(DataRegularSeason20242025!$D$2:$D$1315,TotalTeamGames20242025!AC$1,DataRegularSeason20242025!$E$2:$E$1315,TotalTeamGames20242025!$A35)</f>
        <v>1</v>
      </c>
      <c r="AD36" s="47"/>
      <c r="AE36" s="39">
        <f>COUNTIFS(DataRegularSeason20242025!$D$2:$D$1315,TotalTeamGames20242025!AE$1,DataRegularSeason20242025!$E$2:$E$1315,TotalTeamGames20242025!$A35)</f>
        <v>1</v>
      </c>
      <c r="AF36" s="47"/>
      <c r="AG36" s="39">
        <f>COUNTIFS(DataRegularSeason20242025!$D$2:$D$1315,TotalTeamGames20242025!AG$1,DataRegularSeason20242025!$E$2:$E$1315,TotalTeamGames20242025!$A35)</f>
        <v>1</v>
      </c>
      <c r="AH36" s="47"/>
      <c r="AI36" s="46"/>
      <c r="AJ36" s="47"/>
      <c r="AK36" s="39">
        <f>COUNTIFS(DataRegularSeason20242025!$D$2:$D$1315,TotalTeamGames20242025!AK$1,DataRegularSeason20242025!$E$2:$E$1315,TotalTeamGames20242025!$A35)</f>
        <v>1</v>
      </c>
      <c r="AL36" s="47"/>
      <c r="AM36" s="39">
        <f>COUNTIFS(DataRegularSeason20242025!$D$2:$D$1315,TotalTeamGames20242025!AM$1,DataRegularSeason20242025!$E$2:$E$1315,TotalTeamGames20242025!$A35)</f>
        <v>1</v>
      </c>
      <c r="AN36" s="47"/>
      <c r="AO36" s="39">
        <f>COUNTIFS(DataRegularSeason20242025!$D$2:$D$1315,TotalTeamGames20242025!AO$1,DataRegularSeason20242025!$E$2:$E$1315,TotalTeamGames20242025!$A35)</f>
        <v>1</v>
      </c>
      <c r="AP36" s="47"/>
      <c r="AQ36" s="39">
        <f>COUNTIFS(DataRegularSeason20242025!$D$2:$D$1315,TotalTeamGames20242025!AQ$1,DataRegularSeason20242025!$E$2:$E$1315,TotalTeamGames20242025!$A35)</f>
        <v>1</v>
      </c>
      <c r="AR36" s="47"/>
      <c r="AS36" s="39">
        <f>COUNTIFS(DataRegularSeason20242025!$D$2:$D$1315,TotalTeamGames20242025!AS$1,DataRegularSeason20242025!$E$2:$E$1315,TotalTeamGames20242025!$A35)</f>
        <v>1</v>
      </c>
      <c r="AT36" s="47"/>
      <c r="AU36" s="39">
        <f>COUNTIFS(DataRegularSeason20242025!$D$2:$D$1315,TotalTeamGames20242025!AU$1,DataRegularSeason20242025!$E$2:$E$1315,TotalTeamGames20242025!$A35)</f>
        <v>2</v>
      </c>
      <c r="AV36" s="47"/>
      <c r="AW36" s="39">
        <f>COUNTIFS(DataRegularSeason20242025!$D$2:$D$1315,TotalTeamGames20242025!AW$1,DataRegularSeason20242025!$E$2:$E$1315,TotalTeamGames20242025!$A35)</f>
        <v>1</v>
      </c>
      <c r="AX36" s="47"/>
      <c r="AY36" s="39">
        <f>COUNTIFS(DataRegularSeason20242025!$D$2:$D$1315,TotalTeamGames20242025!AY$1,DataRegularSeason20242025!$E$2:$E$1315,TotalTeamGames20242025!$A35)</f>
        <v>2</v>
      </c>
      <c r="AZ36" s="47"/>
      <c r="BA36" s="39">
        <f>COUNTIFS(DataRegularSeason20242025!$D$2:$D$1315,TotalTeamGames20242025!BA$1,DataRegularSeason20242025!$E$2:$E$1315,TotalTeamGames20242025!$A35)</f>
        <v>1</v>
      </c>
      <c r="BB36" s="47"/>
      <c r="BC36" s="39">
        <f>COUNTIFS(DataRegularSeason20242025!$D$2:$D$1315,TotalTeamGames20242025!BC$1,DataRegularSeason20242025!$E$2:$E$1315,TotalTeamGames20242025!$A35)</f>
        <v>1</v>
      </c>
      <c r="BD36" s="47"/>
      <c r="BE36" s="39">
        <f>COUNTIFS(DataRegularSeason20242025!$D$2:$D$1315,TotalTeamGames20242025!BE$1,DataRegularSeason20242025!$E$2:$E$1315,TotalTeamGames20242025!$A35)</f>
        <v>2</v>
      </c>
      <c r="BF36" s="46"/>
      <c r="BG36" s="41">
        <f>COUNTIFS(DataRegularSeason20242025!$D$2:$D$1315,TotalTeamGames20242025!BG$1,DataRegularSeason20242025!$E$2:$E$1315,TotalTeamGames20242025!$A35)</f>
        <v>1</v>
      </c>
      <c r="BH36" s="47"/>
      <c r="BI36" s="39">
        <f>COUNTIFS(DataRegularSeason20242025!$D$2:$D$1315,TotalTeamGames20242025!BI$1,DataRegularSeason20242025!$E$2:$E$1315,TotalTeamGames20242025!$A35)</f>
        <v>2</v>
      </c>
      <c r="BJ36" s="47"/>
      <c r="BK36" s="39">
        <f>COUNTIFS(DataRegularSeason20242025!$D$2:$D$1315,TotalTeamGames20242025!BK$1,DataRegularSeason20242025!$E$2:$E$1315,TotalTeamGames20242025!$A35)</f>
        <v>2</v>
      </c>
      <c r="BL36" s="47"/>
      <c r="BM36" s="39">
        <f>COUNTIFS(DataRegularSeason20242025!$D$2:$D$1315,TotalTeamGames20242025!BM$1,DataRegularSeason20242025!$E$2:$E$1315,TotalTeamGames20242025!$A35)</f>
        <v>1</v>
      </c>
      <c r="BN36" s="47"/>
      <c r="BO36" s="42">
        <f t="shared" si="0"/>
        <v>41</v>
      </c>
      <c r="BP36" s="52"/>
    </row>
    <row r="37" spans="1:68" ht="9.9499999999999993" customHeight="1" x14ac:dyDescent="0.25">
      <c r="A37" s="53" t="s">
        <v>33</v>
      </c>
      <c r="B37" s="36" t="s">
        <v>81</v>
      </c>
      <c r="C37" s="43"/>
      <c r="D37" s="36">
        <f>COUNTIFS(DataRegularSeason20242025!$E$2:$E$1315,TotalTeamGames20242025!C$1,DataRegularSeason20242025!$D$2:$D$1315,TotalTeamGames20242025!$A37)</f>
        <v>1</v>
      </c>
      <c r="E37" s="43"/>
      <c r="F37" s="36">
        <f>COUNTIFS(DataRegularSeason20242025!$E$2:$E$1315,TotalTeamGames20242025!E$1,DataRegularSeason20242025!$D$2:$D$1315,TotalTeamGames20242025!$A37)</f>
        <v>2</v>
      </c>
      <c r="G37" s="43"/>
      <c r="H37" s="36">
        <f>COUNTIFS(DataRegularSeason20242025!$E$2:$E$1315,TotalTeamGames20242025!G$1,DataRegularSeason20242025!$D$2:$D$1315,TotalTeamGames20242025!$A37)</f>
        <v>1</v>
      </c>
      <c r="I37" s="43"/>
      <c r="J37" s="36">
        <f>COUNTIFS(DataRegularSeason20242025!$E$2:$E$1315,TotalTeamGames20242025!I$1,DataRegularSeason20242025!$D$2:$D$1315,TotalTeamGames20242025!$A37)</f>
        <v>2</v>
      </c>
      <c r="K37" s="43"/>
      <c r="L37" s="36">
        <f>COUNTIFS(DataRegularSeason20242025!$E$2:$E$1315,TotalTeamGames20242025!K$1,DataRegularSeason20242025!$D$2:$D$1315,TotalTeamGames20242025!$A37)</f>
        <v>2</v>
      </c>
      <c r="M37" s="43"/>
      <c r="N37" s="36">
        <f>COUNTIFS(DataRegularSeason20242025!$E$2:$E$1315,TotalTeamGames20242025!M$1,DataRegularSeason20242025!$D$2:$D$1315,TotalTeamGames20242025!$A37)</f>
        <v>1</v>
      </c>
      <c r="O37" s="43"/>
      <c r="P37" s="36">
        <f>COUNTIFS(DataRegularSeason20242025!$E$2:$E$1315,TotalTeamGames20242025!O$1,DataRegularSeason20242025!$D$2:$D$1315,TotalTeamGames20242025!$A37)</f>
        <v>1</v>
      </c>
      <c r="Q37" s="43"/>
      <c r="R37" s="36">
        <f>COUNTIFS(DataRegularSeason20242025!$E$2:$E$1315,TotalTeamGames20242025!Q$1,DataRegularSeason20242025!$D$2:$D$1315,TotalTeamGames20242025!$A37)</f>
        <v>1</v>
      </c>
      <c r="S37" s="43"/>
      <c r="T37" s="36">
        <f>COUNTIFS(DataRegularSeason20242025!$E$2:$E$1315,TotalTeamGames20242025!S$1,DataRegularSeason20242025!$D$2:$D$1315,TotalTeamGames20242025!$A37)</f>
        <v>1</v>
      </c>
      <c r="U37" s="43"/>
      <c r="V37" s="36">
        <f>COUNTIFS(DataRegularSeason20242025!$E$2:$E$1315,TotalTeamGames20242025!U$1,DataRegularSeason20242025!$D$2:$D$1315,TotalTeamGames20242025!$A37)</f>
        <v>1</v>
      </c>
      <c r="W37" s="43"/>
      <c r="X37" s="36">
        <f>COUNTIFS(DataRegularSeason20242025!$E$2:$E$1315,TotalTeamGames20242025!W$1,DataRegularSeason20242025!$D$2:$D$1315,TotalTeamGames20242025!$A37)</f>
        <v>1</v>
      </c>
      <c r="Y37" s="43"/>
      <c r="Z37" s="36">
        <f>COUNTIFS(DataRegularSeason20242025!$E$2:$E$1315,TotalTeamGames20242025!Y$1,DataRegularSeason20242025!$D$2:$D$1315,TotalTeamGames20242025!$A37)</f>
        <v>1</v>
      </c>
      <c r="AA37" s="43"/>
      <c r="AB37" s="36">
        <f>COUNTIFS(DataRegularSeason20242025!$E$2:$E$1315,TotalTeamGames20242025!AA$1,DataRegularSeason20242025!$D$2:$D$1315,TotalTeamGames20242025!$A37)</f>
        <v>1</v>
      </c>
      <c r="AC37" s="43"/>
      <c r="AD37" s="36">
        <f>COUNTIFS(DataRegularSeason20242025!$E$2:$E$1315,TotalTeamGames20242025!AC$1,DataRegularSeason20242025!$D$2:$D$1315,TotalTeamGames20242025!$A37)</f>
        <v>1</v>
      </c>
      <c r="AE37" s="43"/>
      <c r="AF37" s="36">
        <f>COUNTIFS(DataRegularSeason20242025!$E$2:$E$1315,TotalTeamGames20242025!AE$1,DataRegularSeason20242025!$D$2:$D$1315,TotalTeamGames20242025!$A37)</f>
        <v>1</v>
      </c>
      <c r="AG37" s="43"/>
      <c r="AH37" s="36">
        <f>COUNTIFS(DataRegularSeason20242025!$E$2:$E$1315,TotalTeamGames20242025!AG$1,DataRegularSeason20242025!$D$2:$D$1315,TotalTeamGames20242025!$A37)</f>
        <v>2</v>
      </c>
      <c r="AI37" s="43"/>
      <c r="AJ37" s="36">
        <f>COUNTIFS(DataRegularSeason20242025!$E$2:$E$1315,TotalTeamGames20242025!AI$1,DataRegularSeason20242025!$D$2:$D$1315,TotalTeamGames20242025!$A37)</f>
        <v>1</v>
      </c>
      <c r="AK37" s="43"/>
      <c r="AL37" s="44"/>
      <c r="AM37" s="43"/>
      <c r="AN37" s="36">
        <f>COUNTIFS(DataRegularSeason20242025!$E$2:$E$1315,TotalTeamGames20242025!AM$1,DataRegularSeason20242025!$D$2:$D$1315,TotalTeamGames20242025!$A37)</f>
        <v>2</v>
      </c>
      <c r="AO37" s="43"/>
      <c r="AP37" s="36">
        <f>COUNTIFS(DataRegularSeason20242025!$E$2:$E$1315,TotalTeamGames20242025!AO$1,DataRegularSeason20242025!$D$2:$D$1315,TotalTeamGames20242025!$A37)</f>
        <v>2</v>
      </c>
      <c r="AQ37" s="43"/>
      <c r="AR37" s="36">
        <f>COUNTIFS(DataRegularSeason20242025!$E$2:$E$1315,TotalTeamGames20242025!AQ$1,DataRegularSeason20242025!$D$2:$D$1315,TotalTeamGames20242025!$A37)</f>
        <v>2</v>
      </c>
      <c r="AS37" s="43"/>
      <c r="AT37" s="36">
        <f>COUNTIFS(DataRegularSeason20242025!$E$2:$E$1315,TotalTeamGames20242025!AS$1,DataRegularSeason20242025!$D$2:$D$1315,TotalTeamGames20242025!$A37)</f>
        <v>2</v>
      </c>
      <c r="AU37" s="43"/>
      <c r="AV37" s="36">
        <f>COUNTIFS(DataRegularSeason20242025!$E$2:$E$1315,TotalTeamGames20242025!AU$1,DataRegularSeason20242025!$D$2:$D$1315,TotalTeamGames20242025!$A37)</f>
        <v>1</v>
      </c>
      <c r="AW37" s="43"/>
      <c r="AX37" s="36">
        <f>COUNTIFS(DataRegularSeason20242025!$E$2:$E$1315,TotalTeamGames20242025!AW$1,DataRegularSeason20242025!$D$2:$D$1315,TotalTeamGames20242025!$A37)</f>
        <v>1</v>
      </c>
      <c r="AY37" s="43"/>
      <c r="AZ37" s="36">
        <f>COUNTIFS(DataRegularSeason20242025!$E$2:$E$1315,TotalTeamGames20242025!AY$1,DataRegularSeason20242025!$D$2:$D$1315,TotalTeamGames20242025!$A37)</f>
        <v>1</v>
      </c>
      <c r="BA37" s="43"/>
      <c r="BB37" s="36">
        <f>COUNTIFS(DataRegularSeason20242025!$E$2:$E$1315,TotalTeamGames20242025!BA$1,DataRegularSeason20242025!$D$2:$D$1315,TotalTeamGames20242025!$A37)</f>
        <v>2</v>
      </c>
      <c r="BC37" s="43"/>
      <c r="BD37" s="36">
        <f>COUNTIFS(DataRegularSeason20242025!$E$2:$E$1315,TotalTeamGames20242025!BC$1,DataRegularSeason20242025!$D$2:$D$1315,TotalTeamGames20242025!$A37)</f>
        <v>2</v>
      </c>
      <c r="BE37" s="43"/>
      <c r="BF37" s="35">
        <f>COUNTIFS(DataRegularSeason20242025!$E$2:$E$1315,TotalTeamGames20242025!BE$1,DataRegularSeason20242025!$D$2:$D$1315,TotalTeamGames20242025!$A37)</f>
        <v>1</v>
      </c>
      <c r="BG37" s="48"/>
      <c r="BH37" s="36">
        <f>COUNTIFS(DataRegularSeason20242025!$E$2:$E$1315,TotalTeamGames20242025!BG$1,DataRegularSeason20242025!$D$2:$D$1315,TotalTeamGames20242025!$A37)</f>
        <v>1</v>
      </c>
      <c r="BI37" s="43"/>
      <c r="BJ37" s="36">
        <f>COUNTIFS(DataRegularSeason20242025!$E$2:$E$1315,TotalTeamGames20242025!BI$1,DataRegularSeason20242025!$D$2:$D$1315,TotalTeamGames20242025!$A37)</f>
        <v>1</v>
      </c>
      <c r="BK37" s="43"/>
      <c r="BL37" s="36">
        <f>COUNTIFS(DataRegularSeason20242025!$E$2:$E$1315,TotalTeamGames20242025!BK$1,DataRegularSeason20242025!$D$2:$D$1315,TotalTeamGames20242025!$A37)</f>
        <v>1</v>
      </c>
      <c r="BM37" s="43"/>
      <c r="BN37" s="36">
        <f>COUNTIFS(DataRegularSeason20242025!$E$2:$E$1315,TotalTeamGames20242025!BM$1,DataRegularSeason20242025!$D$2:$D$1315,TotalTeamGames20242025!$A37)</f>
        <v>1</v>
      </c>
      <c r="BO37" s="38">
        <f t="shared" si="0"/>
        <v>41</v>
      </c>
      <c r="BP37" s="52">
        <f t="shared" ref="BP37" si="17">BO37+BO38</f>
        <v>82</v>
      </c>
    </row>
    <row r="38" spans="1:68" ht="9.9499999999999993" customHeight="1" x14ac:dyDescent="0.25">
      <c r="A38" s="54"/>
      <c r="B38" s="40" t="s">
        <v>80</v>
      </c>
      <c r="C38" s="39">
        <f>COUNTIFS(DataRegularSeason20242025!$D$2:$D$1315,TotalTeamGames20242025!C$1,DataRegularSeason20242025!$E$2:$E$1315,TotalTeamGames20242025!$A37)</f>
        <v>1</v>
      </c>
      <c r="D38" s="47"/>
      <c r="E38" s="39">
        <f>COUNTIFS(DataRegularSeason20242025!$D$2:$D$1315,TotalTeamGames20242025!E$1,DataRegularSeason20242025!$E$2:$E$1315,TotalTeamGames20242025!$A37)</f>
        <v>1</v>
      </c>
      <c r="F38" s="47"/>
      <c r="G38" s="39">
        <f>COUNTIFS(DataRegularSeason20242025!$D$2:$D$1315,TotalTeamGames20242025!G$1,DataRegularSeason20242025!$E$2:$E$1315,TotalTeamGames20242025!$A37)</f>
        <v>2</v>
      </c>
      <c r="H38" s="47"/>
      <c r="I38" s="39">
        <f>COUNTIFS(DataRegularSeason20242025!$D$2:$D$1315,TotalTeamGames20242025!I$1,DataRegularSeason20242025!$E$2:$E$1315,TotalTeamGames20242025!$A37)</f>
        <v>2</v>
      </c>
      <c r="J38" s="47"/>
      <c r="K38" s="39">
        <f>COUNTIFS(DataRegularSeason20242025!$D$2:$D$1315,TotalTeamGames20242025!K$1,DataRegularSeason20242025!$E$2:$E$1315,TotalTeamGames20242025!$A37)</f>
        <v>2</v>
      </c>
      <c r="L38" s="47"/>
      <c r="M38" s="39">
        <f>COUNTIFS(DataRegularSeason20242025!$D$2:$D$1315,TotalTeamGames20242025!M$1,DataRegularSeason20242025!$E$2:$E$1315,TotalTeamGames20242025!$A37)</f>
        <v>1</v>
      </c>
      <c r="N38" s="47"/>
      <c r="O38" s="39">
        <f>COUNTIFS(DataRegularSeason20242025!$D$2:$D$1315,TotalTeamGames20242025!O$1,DataRegularSeason20242025!$E$2:$E$1315,TotalTeamGames20242025!$A37)</f>
        <v>1</v>
      </c>
      <c r="P38" s="47"/>
      <c r="Q38" s="39">
        <f>COUNTIFS(DataRegularSeason20242025!$D$2:$D$1315,TotalTeamGames20242025!Q$1,DataRegularSeason20242025!$E$2:$E$1315,TotalTeamGames20242025!$A37)</f>
        <v>1</v>
      </c>
      <c r="R38" s="47"/>
      <c r="S38" s="39">
        <f>COUNTIFS(DataRegularSeason20242025!$D$2:$D$1315,TotalTeamGames20242025!S$1,DataRegularSeason20242025!$E$2:$E$1315,TotalTeamGames20242025!$A37)</f>
        <v>1</v>
      </c>
      <c r="T38" s="47"/>
      <c r="U38" s="39">
        <f>COUNTIFS(DataRegularSeason20242025!$D$2:$D$1315,TotalTeamGames20242025!U$1,DataRegularSeason20242025!$E$2:$E$1315,TotalTeamGames20242025!$A37)</f>
        <v>2</v>
      </c>
      <c r="V38" s="47"/>
      <c r="W38" s="39">
        <f>COUNTIFS(DataRegularSeason20242025!$D$2:$D$1315,TotalTeamGames20242025!W$1,DataRegularSeason20242025!$E$2:$E$1315,TotalTeamGames20242025!$A37)</f>
        <v>1</v>
      </c>
      <c r="X38" s="47"/>
      <c r="Y38" s="39">
        <f>COUNTIFS(DataRegularSeason20242025!$D$2:$D$1315,TotalTeamGames20242025!Y$1,DataRegularSeason20242025!$E$2:$E$1315,TotalTeamGames20242025!$A37)</f>
        <v>2</v>
      </c>
      <c r="Z38" s="47"/>
      <c r="AA38" s="39">
        <f>COUNTIFS(DataRegularSeason20242025!$D$2:$D$1315,TotalTeamGames20242025!AA$1,DataRegularSeason20242025!$E$2:$E$1315,TotalTeamGames20242025!$A37)</f>
        <v>1</v>
      </c>
      <c r="AB38" s="47"/>
      <c r="AC38" s="39">
        <f>COUNTIFS(DataRegularSeason20242025!$D$2:$D$1315,TotalTeamGames20242025!AC$1,DataRegularSeason20242025!$E$2:$E$1315,TotalTeamGames20242025!$A37)</f>
        <v>1</v>
      </c>
      <c r="AD38" s="47"/>
      <c r="AE38" s="39">
        <f>COUNTIFS(DataRegularSeason20242025!$D$2:$D$1315,TotalTeamGames20242025!AE$1,DataRegularSeason20242025!$E$2:$E$1315,TotalTeamGames20242025!$A37)</f>
        <v>2</v>
      </c>
      <c r="AF38" s="47"/>
      <c r="AG38" s="39">
        <f>COUNTIFS(DataRegularSeason20242025!$D$2:$D$1315,TotalTeamGames20242025!AG$1,DataRegularSeason20242025!$E$2:$E$1315,TotalTeamGames20242025!$A37)</f>
        <v>1</v>
      </c>
      <c r="AH38" s="47"/>
      <c r="AI38" s="39">
        <f>COUNTIFS(DataRegularSeason20242025!$D$2:$D$1315,TotalTeamGames20242025!AI$1,DataRegularSeason20242025!$E$2:$E$1315,TotalTeamGames20242025!$A37)</f>
        <v>1</v>
      </c>
      <c r="AJ38" s="47"/>
      <c r="AK38" s="46"/>
      <c r="AL38" s="47"/>
      <c r="AM38" s="39">
        <f>COUNTIFS(DataRegularSeason20242025!$D$2:$D$1315,TotalTeamGames20242025!AM$1,DataRegularSeason20242025!$E$2:$E$1315,TotalTeamGames20242025!$A37)</f>
        <v>2</v>
      </c>
      <c r="AN38" s="47"/>
      <c r="AO38" s="39">
        <f>COUNTIFS(DataRegularSeason20242025!$D$2:$D$1315,TotalTeamGames20242025!AO$1,DataRegularSeason20242025!$E$2:$E$1315,TotalTeamGames20242025!$A37)</f>
        <v>1</v>
      </c>
      <c r="AP38" s="47"/>
      <c r="AQ38" s="39">
        <f>COUNTIFS(DataRegularSeason20242025!$D$2:$D$1315,TotalTeamGames20242025!AQ$1,DataRegularSeason20242025!$E$2:$E$1315,TotalTeamGames20242025!$A37)</f>
        <v>2</v>
      </c>
      <c r="AR38" s="47"/>
      <c r="AS38" s="39">
        <f>COUNTIFS(DataRegularSeason20242025!$D$2:$D$1315,TotalTeamGames20242025!AS$1,DataRegularSeason20242025!$E$2:$E$1315,TotalTeamGames20242025!$A37)</f>
        <v>2</v>
      </c>
      <c r="AT38" s="47"/>
      <c r="AU38" s="39">
        <f>COUNTIFS(DataRegularSeason20242025!$D$2:$D$1315,TotalTeamGames20242025!AU$1,DataRegularSeason20242025!$E$2:$E$1315,TotalTeamGames20242025!$A37)</f>
        <v>1</v>
      </c>
      <c r="AV38" s="47"/>
      <c r="AW38" s="39">
        <f>COUNTIFS(DataRegularSeason20242025!$D$2:$D$1315,TotalTeamGames20242025!AW$1,DataRegularSeason20242025!$E$2:$E$1315,TotalTeamGames20242025!$A37)</f>
        <v>1</v>
      </c>
      <c r="AX38" s="47"/>
      <c r="AY38" s="39">
        <f>COUNTIFS(DataRegularSeason20242025!$D$2:$D$1315,TotalTeamGames20242025!AY$1,DataRegularSeason20242025!$E$2:$E$1315,TotalTeamGames20242025!$A37)</f>
        <v>1</v>
      </c>
      <c r="AZ38" s="47"/>
      <c r="BA38" s="39">
        <f>COUNTIFS(DataRegularSeason20242025!$D$2:$D$1315,TotalTeamGames20242025!BA$1,DataRegularSeason20242025!$E$2:$E$1315,TotalTeamGames20242025!$A37)</f>
        <v>1</v>
      </c>
      <c r="BB38" s="47"/>
      <c r="BC38" s="39">
        <f>COUNTIFS(DataRegularSeason20242025!$D$2:$D$1315,TotalTeamGames20242025!BC$1,DataRegularSeason20242025!$E$2:$E$1315,TotalTeamGames20242025!$A37)</f>
        <v>1</v>
      </c>
      <c r="BD38" s="47"/>
      <c r="BE38" s="39">
        <f>COUNTIFS(DataRegularSeason20242025!$D$2:$D$1315,TotalTeamGames20242025!BE$1,DataRegularSeason20242025!$E$2:$E$1315,TotalTeamGames20242025!$A37)</f>
        <v>1</v>
      </c>
      <c r="BF38" s="46"/>
      <c r="BG38" s="41">
        <f>COUNTIFS(DataRegularSeason20242025!$D$2:$D$1315,TotalTeamGames20242025!BG$1,DataRegularSeason20242025!$E$2:$E$1315,TotalTeamGames20242025!$A37)</f>
        <v>1</v>
      </c>
      <c r="BH38" s="47"/>
      <c r="BI38" s="39">
        <f>COUNTIFS(DataRegularSeason20242025!$D$2:$D$1315,TotalTeamGames20242025!BI$1,DataRegularSeason20242025!$E$2:$E$1315,TotalTeamGames20242025!$A37)</f>
        <v>1</v>
      </c>
      <c r="BJ38" s="47"/>
      <c r="BK38" s="39">
        <f>COUNTIFS(DataRegularSeason20242025!$D$2:$D$1315,TotalTeamGames20242025!BK$1,DataRegularSeason20242025!$E$2:$E$1315,TotalTeamGames20242025!$A37)</f>
        <v>1</v>
      </c>
      <c r="BL38" s="47"/>
      <c r="BM38" s="39">
        <f>COUNTIFS(DataRegularSeason20242025!$D$2:$D$1315,TotalTeamGames20242025!BM$1,DataRegularSeason20242025!$E$2:$E$1315,TotalTeamGames20242025!$A37)</f>
        <v>2</v>
      </c>
      <c r="BN38" s="47"/>
      <c r="BO38" s="42">
        <f t="shared" si="0"/>
        <v>41</v>
      </c>
      <c r="BP38" s="52"/>
    </row>
    <row r="39" spans="1:68" ht="9.9499999999999993" customHeight="1" x14ac:dyDescent="0.25">
      <c r="A39" s="53" t="s">
        <v>20</v>
      </c>
      <c r="B39" s="36" t="s">
        <v>81</v>
      </c>
      <c r="C39" s="43"/>
      <c r="D39" s="36">
        <f>COUNTIFS(DataRegularSeason20242025!$E$2:$E$1315,TotalTeamGames20242025!C$1,DataRegularSeason20242025!$D$2:$D$1315,TotalTeamGames20242025!$A39)</f>
        <v>1</v>
      </c>
      <c r="E39" s="43"/>
      <c r="F39" s="36">
        <f>COUNTIFS(DataRegularSeason20242025!$E$2:$E$1315,TotalTeamGames20242025!E$1,DataRegularSeason20242025!$D$2:$D$1315,TotalTeamGames20242025!$A39)</f>
        <v>1</v>
      </c>
      <c r="G39" s="43"/>
      <c r="H39" s="36">
        <f>COUNTIFS(DataRegularSeason20242025!$E$2:$E$1315,TotalTeamGames20242025!G$1,DataRegularSeason20242025!$D$2:$D$1315,TotalTeamGames20242025!$A39)</f>
        <v>2</v>
      </c>
      <c r="I39" s="43"/>
      <c r="J39" s="36">
        <f>COUNTIFS(DataRegularSeason20242025!$E$2:$E$1315,TotalTeamGames20242025!I$1,DataRegularSeason20242025!$D$2:$D$1315,TotalTeamGames20242025!$A39)</f>
        <v>2</v>
      </c>
      <c r="K39" s="43"/>
      <c r="L39" s="36">
        <f>COUNTIFS(DataRegularSeason20242025!$E$2:$E$1315,TotalTeamGames20242025!K$1,DataRegularSeason20242025!$D$2:$D$1315,TotalTeamGames20242025!$A39)</f>
        <v>2</v>
      </c>
      <c r="M39" s="43"/>
      <c r="N39" s="36">
        <f>COUNTIFS(DataRegularSeason20242025!$E$2:$E$1315,TotalTeamGames20242025!M$1,DataRegularSeason20242025!$D$2:$D$1315,TotalTeamGames20242025!$A39)</f>
        <v>1</v>
      </c>
      <c r="O39" s="43"/>
      <c r="P39" s="36">
        <f>COUNTIFS(DataRegularSeason20242025!$E$2:$E$1315,TotalTeamGames20242025!O$1,DataRegularSeason20242025!$D$2:$D$1315,TotalTeamGames20242025!$A39)</f>
        <v>1</v>
      </c>
      <c r="Q39" s="43"/>
      <c r="R39" s="36">
        <f>COUNTIFS(DataRegularSeason20242025!$E$2:$E$1315,TotalTeamGames20242025!Q$1,DataRegularSeason20242025!$D$2:$D$1315,TotalTeamGames20242025!$A39)</f>
        <v>1</v>
      </c>
      <c r="S39" s="43"/>
      <c r="T39" s="36">
        <f>COUNTIFS(DataRegularSeason20242025!$E$2:$E$1315,TotalTeamGames20242025!S$1,DataRegularSeason20242025!$D$2:$D$1315,TotalTeamGames20242025!$A39)</f>
        <v>1</v>
      </c>
      <c r="U39" s="43"/>
      <c r="V39" s="36">
        <f>COUNTIFS(DataRegularSeason20242025!$E$2:$E$1315,TotalTeamGames20242025!U$1,DataRegularSeason20242025!$D$2:$D$1315,TotalTeamGames20242025!$A39)</f>
        <v>2</v>
      </c>
      <c r="W39" s="43"/>
      <c r="X39" s="36">
        <f>COUNTIFS(DataRegularSeason20242025!$E$2:$E$1315,TotalTeamGames20242025!W$1,DataRegularSeason20242025!$D$2:$D$1315,TotalTeamGames20242025!$A39)</f>
        <v>1</v>
      </c>
      <c r="Y39" s="43"/>
      <c r="Z39" s="36">
        <f>COUNTIFS(DataRegularSeason20242025!$E$2:$E$1315,TotalTeamGames20242025!Y$1,DataRegularSeason20242025!$D$2:$D$1315,TotalTeamGames20242025!$A39)</f>
        <v>2</v>
      </c>
      <c r="AA39" s="43"/>
      <c r="AB39" s="36">
        <f>COUNTIFS(DataRegularSeason20242025!$E$2:$E$1315,TotalTeamGames20242025!AA$1,DataRegularSeason20242025!$D$2:$D$1315,TotalTeamGames20242025!$A39)</f>
        <v>1</v>
      </c>
      <c r="AC39" s="43"/>
      <c r="AD39" s="36">
        <f>COUNTIFS(DataRegularSeason20242025!$E$2:$E$1315,TotalTeamGames20242025!AC$1,DataRegularSeason20242025!$D$2:$D$1315,TotalTeamGames20242025!$A39)</f>
        <v>1</v>
      </c>
      <c r="AE39" s="43"/>
      <c r="AF39" s="36">
        <f>COUNTIFS(DataRegularSeason20242025!$E$2:$E$1315,TotalTeamGames20242025!AE$1,DataRegularSeason20242025!$D$2:$D$1315,TotalTeamGames20242025!$A39)</f>
        <v>2</v>
      </c>
      <c r="AG39" s="43"/>
      <c r="AH39" s="36">
        <f>COUNTIFS(DataRegularSeason20242025!$E$2:$E$1315,TotalTeamGames20242025!AG$1,DataRegularSeason20242025!$D$2:$D$1315,TotalTeamGames20242025!$A39)</f>
        <v>2</v>
      </c>
      <c r="AI39" s="43"/>
      <c r="AJ39" s="36">
        <f>COUNTIFS(DataRegularSeason20242025!$E$2:$E$1315,TotalTeamGames20242025!AI$1,DataRegularSeason20242025!$D$2:$D$1315,TotalTeamGames20242025!$A39)</f>
        <v>1</v>
      </c>
      <c r="AK39" s="43"/>
      <c r="AL39" s="36">
        <f>COUNTIFS(DataRegularSeason20242025!$E$2:$E$1315,TotalTeamGames20242025!AK$1,DataRegularSeason20242025!$D$2:$D$1315,TotalTeamGames20242025!$A39)</f>
        <v>2</v>
      </c>
      <c r="AM39" s="43"/>
      <c r="AN39" s="44"/>
      <c r="AO39" s="43"/>
      <c r="AP39" s="36">
        <f>COUNTIFS(DataRegularSeason20242025!$E$2:$E$1315,TotalTeamGames20242025!AO$1,DataRegularSeason20242025!$D$2:$D$1315,TotalTeamGames20242025!$A39)</f>
        <v>1</v>
      </c>
      <c r="AQ39" s="43"/>
      <c r="AR39" s="36">
        <f>COUNTIFS(DataRegularSeason20242025!$E$2:$E$1315,TotalTeamGames20242025!AQ$1,DataRegularSeason20242025!$D$2:$D$1315,TotalTeamGames20242025!$A39)</f>
        <v>1</v>
      </c>
      <c r="AS39" s="43"/>
      <c r="AT39" s="36">
        <f>COUNTIFS(DataRegularSeason20242025!$E$2:$E$1315,TotalTeamGames20242025!AS$1,DataRegularSeason20242025!$D$2:$D$1315,TotalTeamGames20242025!$A39)</f>
        <v>2</v>
      </c>
      <c r="AU39" s="43"/>
      <c r="AV39" s="36">
        <f>COUNTIFS(DataRegularSeason20242025!$E$2:$E$1315,TotalTeamGames20242025!AU$1,DataRegularSeason20242025!$D$2:$D$1315,TotalTeamGames20242025!$A39)</f>
        <v>1</v>
      </c>
      <c r="AW39" s="43"/>
      <c r="AX39" s="36">
        <f>COUNTIFS(DataRegularSeason20242025!$E$2:$E$1315,TotalTeamGames20242025!AW$1,DataRegularSeason20242025!$D$2:$D$1315,TotalTeamGames20242025!$A39)</f>
        <v>1</v>
      </c>
      <c r="AY39" s="43"/>
      <c r="AZ39" s="36">
        <f>COUNTIFS(DataRegularSeason20242025!$E$2:$E$1315,TotalTeamGames20242025!AY$1,DataRegularSeason20242025!$D$2:$D$1315,TotalTeamGames20242025!$A39)</f>
        <v>1</v>
      </c>
      <c r="BA39" s="43"/>
      <c r="BB39" s="36">
        <f>COUNTIFS(DataRegularSeason20242025!$E$2:$E$1315,TotalTeamGames20242025!BA$1,DataRegularSeason20242025!$D$2:$D$1315,TotalTeamGames20242025!$A39)</f>
        <v>1</v>
      </c>
      <c r="BC39" s="43"/>
      <c r="BD39" s="36">
        <f>COUNTIFS(DataRegularSeason20242025!$E$2:$E$1315,TotalTeamGames20242025!BC$1,DataRegularSeason20242025!$D$2:$D$1315,TotalTeamGames20242025!$A39)</f>
        <v>1</v>
      </c>
      <c r="BE39" s="43"/>
      <c r="BF39" s="35">
        <f>COUNTIFS(DataRegularSeason20242025!$E$2:$E$1315,TotalTeamGames20242025!BE$1,DataRegularSeason20242025!$D$2:$D$1315,TotalTeamGames20242025!$A39)</f>
        <v>1</v>
      </c>
      <c r="BG39" s="48"/>
      <c r="BH39" s="36">
        <f>COUNTIFS(DataRegularSeason20242025!$E$2:$E$1315,TotalTeamGames20242025!BG$1,DataRegularSeason20242025!$D$2:$D$1315,TotalTeamGames20242025!$A39)</f>
        <v>1</v>
      </c>
      <c r="BI39" s="43"/>
      <c r="BJ39" s="36">
        <f>COUNTIFS(DataRegularSeason20242025!$E$2:$E$1315,TotalTeamGames20242025!BI$1,DataRegularSeason20242025!$D$2:$D$1315,TotalTeamGames20242025!$A39)</f>
        <v>1</v>
      </c>
      <c r="BK39" s="43"/>
      <c r="BL39" s="36">
        <f>COUNTIFS(DataRegularSeason20242025!$E$2:$E$1315,TotalTeamGames20242025!BK$1,DataRegularSeason20242025!$D$2:$D$1315,TotalTeamGames20242025!$A39)</f>
        <v>1</v>
      </c>
      <c r="BM39" s="43"/>
      <c r="BN39" s="36">
        <f>COUNTIFS(DataRegularSeason20242025!$E$2:$E$1315,TotalTeamGames20242025!BM$1,DataRegularSeason20242025!$D$2:$D$1315,TotalTeamGames20242025!$A39)</f>
        <v>2</v>
      </c>
      <c r="BO39" s="38">
        <f t="shared" si="0"/>
        <v>41</v>
      </c>
      <c r="BP39" s="52">
        <f t="shared" ref="BP39" si="18">BO39+BO40</f>
        <v>82</v>
      </c>
    </row>
    <row r="40" spans="1:68" ht="9.9499999999999993" customHeight="1" x14ac:dyDescent="0.25">
      <c r="A40" s="54"/>
      <c r="B40" s="40" t="s">
        <v>80</v>
      </c>
      <c r="C40" s="39">
        <f>COUNTIFS(DataRegularSeason20242025!$D$2:$D$1315,TotalTeamGames20242025!C$1,DataRegularSeason20242025!$E$2:$E$1315,TotalTeamGames20242025!$A39)</f>
        <v>1</v>
      </c>
      <c r="D40" s="47"/>
      <c r="E40" s="39">
        <f>COUNTIFS(DataRegularSeason20242025!$D$2:$D$1315,TotalTeamGames20242025!E$1,DataRegularSeason20242025!$E$2:$E$1315,TotalTeamGames20242025!$A39)</f>
        <v>2</v>
      </c>
      <c r="F40" s="47"/>
      <c r="G40" s="39">
        <f>COUNTIFS(DataRegularSeason20242025!$D$2:$D$1315,TotalTeamGames20242025!G$1,DataRegularSeason20242025!$E$2:$E$1315,TotalTeamGames20242025!$A39)</f>
        <v>1</v>
      </c>
      <c r="H40" s="47"/>
      <c r="I40" s="39">
        <f>COUNTIFS(DataRegularSeason20242025!$D$2:$D$1315,TotalTeamGames20242025!I$1,DataRegularSeason20242025!$E$2:$E$1315,TotalTeamGames20242025!$A39)</f>
        <v>2</v>
      </c>
      <c r="J40" s="47"/>
      <c r="K40" s="39">
        <f>COUNTIFS(DataRegularSeason20242025!$D$2:$D$1315,TotalTeamGames20242025!K$1,DataRegularSeason20242025!$E$2:$E$1315,TotalTeamGames20242025!$A39)</f>
        <v>2</v>
      </c>
      <c r="L40" s="47"/>
      <c r="M40" s="39">
        <f>COUNTIFS(DataRegularSeason20242025!$D$2:$D$1315,TotalTeamGames20242025!M$1,DataRegularSeason20242025!$E$2:$E$1315,TotalTeamGames20242025!$A39)</f>
        <v>1</v>
      </c>
      <c r="N40" s="47"/>
      <c r="O40" s="39">
        <f>COUNTIFS(DataRegularSeason20242025!$D$2:$D$1315,TotalTeamGames20242025!O$1,DataRegularSeason20242025!$E$2:$E$1315,TotalTeamGames20242025!$A39)</f>
        <v>1</v>
      </c>
      <c r="P40" s="47"/>
      <c r="Q40" s="39">
        <f>COUNTIFS(DataRegularSeason20242025!$D$2:$D$1315,TotalTeamGames20242025!Q$1,DataRegularSeason20242025!$E$2:$E$1315,TotalTeamGames20242025!$A39)</f>
        <v>1</v>
      </c>
      <c r="R40" s="47"/>
      <c r="S40" s="39">
        <f>COUNTIFS(DataRegularSeason20242025!$D$2:$D$1315,TotalTeamGames20242025!S$1,DataRegularSeason20242025!$E$2:$E$1315,TotalTeamGames20242025!$A39)</f>
        <v>1</v>
      </c>
      <c r="T40" s="47"/>
      <c r="U40" s="39">
        <f>COUNTIFS(DataRegularSeason20242025!$D$2:$D$1315,TotalTeamGames20242025!U$1,DataRegularSeason20242025!$E$2:$E$1315,TotalTeamGames20242025!$A39)</f>
        <v>1</v>
      </c>
      <c r="V40" s="47"/>
      <c r="W40" s="39">
        <f>COUNTIFS(DataRegularSeason20242025!$D$2:$D$1315,TotalTeamGames20242025!W$1,DataRegularSeason20242025!$E$2:$E$1315,TotalTeamGames20242025!$A39)</f>
        <v>1</v>
      </c>
      <c r="X40" s="47"/>
      <c r="Y40" s="39">
        <f>COUNTIFS(DataRegularSeason20242025!$D$2:$D$1315,TotalTeamGames20242025!Y$1,DataRegularSeason20242025!$E$2:$E$1315,TotalTeamGames20242025!$A39)</f>
        <v>1</v>
      </c>
      <c r="Z40" s="47"/>
      <c r="AA40" s="39">
        <f>COUNTIFS(DataRegularSeason20242025!$D$2:$D$1315,TotalTeamGames20242025!AA$1,DataRegularSeason20242025!$E$2:$E$1315,TotalTeamGames20242025!$A39)</f>
        <v>1</v>
      </c>
      <c r="AB40" s="47"/>
      <c r="AC40" s="39">
        <f>COUNTIFS(DataRegularSeason20242025!$D$2:$D$1315,TotalTeamGames20242025!AC$1,DataRegularSeason20242025!$E$2:$E$1315,TotalTeamGames20242025!$A39)</f>
        <v>1</v>
      </c>
      <c r="AD40" s="47"/>
      <c r="AE40" s="39">
        <f>COUNTIFS(DataRegularSeason20242025!$D$2:$D$1315,TotalTeamGames20242025!AE$1,DataRegularSeason20242025!$E$2:$E$1315,TotalTeamGames20242025!$A39)</f>
        <v>1</v>
      </c>
      <c r="AF40" s="47"/>
      <c r="AG40" s="39">
        <f>COUNTIFS(DataRegularSeason20242025!$D$2:$D$1315,TotalTeamGames20242025!AG$1,DataRegularSeason20242025!$E$2:$E$1315,TotalTeamGames20242025!$A39)</f>
        <v>2</v>
      </c>
      <c r="AH40" s="47"/>
      <c r="AI40" s="39">
        <f>COUNTIFS(DataRegularSeason20242025!$D$2:$D$1315,TotalTeamGames20242025!AI$1,DataRegularSeason20242025!$E$2:$E$1315,TotalTeamGames20242025!$A39)</f>
        <v>1</v>
      </c>
      <c r="AJ40" s="47"/>
      <c r="AK40" s="39">
        <f>COUNTIFS(DataRegularSeason20242025!$D$2:$D$1315,TotalTeamGames20242025!AK$1,DataRegularSeason20242025!$E$2:$E$1315,TotalTeamGames20242025!$A39)</f>
        <v>2</v>
      </c>
      <c r="AL40" s="47"/>
      <c r="AM40" s="46"/>
      <c r="AN40" s="47"/>
      <c r="AO40" s="39">
        <f>COUNTIFS(DataRegularSeason20242025!$D$2:$D$1315,TotalTeamGames20242025!AO$1,DataRegularSeason20242025!$E$2:$E$1315,TotalTeamGames20242025!$A39)</f>
        <v>2</v>
      </c>
      <c r="AP40" s="47"/>
      <c r="AQ40" s="39">
        <f>COUNTIFS(DataRegularSeason20242025!$D$2:$D$1315,TotalTeamGames20242025!AQ$1,DataRegularSeason20242025!$E$2:$E$1315,TotalTeamGames20242025!$A39)</f>
        <v>2</v>
      </c>
      <c r="AR40" s="47"/>
      <c r="AS40" s="39">
        <f>COUNTIFS(DataRegularSeason20242025!$D$2:$D$1315,TotalTeamGames20242025!AS$1,DataRegularSeason20242025!$E$2:$E$1315,TotalTeamGames20242025!$A39)</f>
        <v>2</v>
      </c>
      <c r="AT40" s="47"/>
      <c r="AU40" s="39">
        <f>COUNTIFS(DataRegularSeason20242025!$D$2:$D$1315,TotalTeamGames20242025!AU$1,DataRegularSeason20242025!$E$2:$E$1315,TotalTeamGames20242025!$A39)</f>
        <v>1</v>
      </c>
      <c r="AV40" s="47"/>
      <c r="AW40" s="39">
        <f>COUNTIFS(DataRegularSeason20242025!$D$2:$D$1315,TotalTeamGames20242025!AW$1,DataRegularSeason20242025!$E$2:$E$1315,TotalTeamGames20242025!$A39)</f>
        <v>1</v>
      </c>
      <c r="AX40" s="47"/>
      <c r="AY40" s="39">
        <f>COUNTIFS(DataRegularSeason20242025!$D$2:$D$1315,TotalTeamGames20242025!AY$1,DataRegularSeason20242025!$E$2:$E$1315,TotalTeamGames20242025!$A39)</f>
        <v>1</v>
      </c>
      <c r="AZ40" s="47"/>
      <c r="BA40" s="39">
        <f>COUNTIFS(DataRegularSeason20242025!$D$2:$D$1315,TotalTeamGames20242025!BA$1,DataRegularSeason20242025!$E$2:$E$1315,TotalTeamGames20242025!$A39)</f>
        <v>2</v>
      </c>
      <c r="BB40" s="47"/>
      <c r="BC40" s="39">
        <f>COUNTIFS(DataRegularSeason20242025!$D$2:$D$1315,TotalTeamGames20242025!BC$1,DataRegularSeason20242025!$E$2:$E$1315,TotalTeamGames20242025!$A39)</f>
        <v>2</v>
      </c>
      <c r="BD40" s="47"/>
      <c r="BE40" s="39">
        <f>COUNTIFS(DataRegularSeason20242025!$D$2:$D$1315,TotalTeamGames20242025!BE$1,DataRegularSeason20242025!$E$2:$E$1315,TotalTeamGames20242025!$A39)</f>
        <v>1</v>
      </c>
      <c r="BF40" s="46"/>
      <c r="BG40" s="41">
        <f>COUNTIFS(DataRegularSeason20242025!$D$2:$D$1315,TotalTeamGames20242025!BG$1,DataRegularSeason20242025!$E$2:$E$1315,TotalTeamGames20242025!$A39)</f>
        <v>1</v>
      </c>
      <c r="BH40" s="47"/>
      <c r="BI40" s="39">
        <f>COUNTIFS(DataRegularSeason20242025!$D$2:$D$1315,TotalTeamGames20242025!BI$1,DataRegularSeason20242025!$E$2:$E$1315,TotalTeamGames20242025!$A39)</f>
        <v>1</v>
      </c>
      <c r="BJ40" s="47"/>
      <c r="BK40" s="39">
        <f>COUNTIFS(DataRegularSeason20242025!$D$2:$D$1315,TotalTeamGames20242025!BK$1,DataRegularSeason20242025!$E$2:$E$1315,TotalTeamGames20242025!$A39)</f>
        <v>1</v>
      </c>
      <c r="BL40" s="47"/>
      <c r="BM40" s="39">
        <f>COUNTIFS(DataRegularSeason20242025!$D$2:$D$1315,TotalTeamGames20242025!BM$1,DataRegularSeason20242025!$E$2:$E$1315,TotalTeamGames20242025!$A39)</f>
        <v>1</v>
      </c>
      <c r="BN40" s="47"/>
      <c r="BO40" s="42">
        <f t="shared" si="0"/>
        <v>41</v>
      </c>
      <c r="BP40" s="52"/>
    </row>
    <row r="41" spans="1:68" ht="9.9499999999999993" customHeight="1" x14ac:dyDescent="0.25">
      <c r="A41" s="53" t="s">
        <v>30</v>
      </c>
      <c r="B41" s="36" t="s">
        <v>81</v>
      </c>
      <c r="C41" s="43"/>
      <c r="D41" s="36">
        <f>COUNTIFS(DataRegularSeason20242025!$E$2:$E$1315,TotalTeamGames20242025!C$1,DataRegularSeason20242025!$D$2:$D$1315,TotalTeamGames20242025!$A41)</f>
        <v>1</v>
      </c>
      <c r="E41" s="43"/>
      <c r="F41" s="36">
        <f>COUNTIFS(DataRegularSeason20242025!$E$2:$E$1315,TotalTeamGames20242025!E$1,DataRegularSeason20242025!$D$2:$D$1315,TotalTeamGames20242025!$A41)</f>
        <v>2</v>
      </c>
      <c r="G41" s="43"/>
      <c r="H41" s="36">
        <f>COUNTIFS(DataRegularSeason20242025!$E$2:$E$1315,TotalTeamGames20242025!G$1,DataRegularSeason20242025!$D$2:$D$1315,TotalTeamGames20242025!$A41)</f>
        <v>2</v>
      </c>
      <c r="I41" s="43"/>
      <c r="J41" s="36">
        <f>COUNTIFS(DataRegularSeason20242025!$E$2:$E$1315,TotalTeamGames20242025!I$1,DataRegularSeason20242025!$D$2:$D$1315,TotalTeamGames20242025!$A41)</f>
        <v>2</v>
      </c>
      <c r="K41" s="43"/>
      <c r="L41" s="36">
        <f>COUNTIFS(DataRegularSeason20242025!$E$2:$E$1315,TotalTeamGames20242025!K$1,DataRegularSeason20242025!$D$2:$D$1315,TotalTeamGames20242025!$A41)</f>
        <v>1</v>
      </c>
      <c r="M41" s="43"/>
      <c r="N41" s="36">
        <f>COUNTIFS(DataRegularSeason20242025!$E$2:$E$1315,TotalTeamGames20242025!M$1,DataRegularSeason20242025!$D$2:$D$1315,TotalTeamGames20242025!$A41)</f>
        <v>1</v>
      </c>
      <c r="O41" s="43"/>
      <c r="P41" s="36">
        <f>COUNTIFS(DataRegularSeason20242025!$E$2:$E$1315,TotalTeamGames20242025!O$1,DataRegularSeason20242025!$D$2:$D$1315,TotalTeamGames20242025!$A41)</f>
        <v>1</v>
      </c>
      <c r="Q41" s="43"/>
      <c r="R41" s="36">
        <f>COUNTIFS(DataRegularSeason20242025!$E$2:$E$1315,TotalTeamGames20242025!Q$1,DataRegularSeason20242025!$D$2:$D$1315,TotalTeamGames20242025!$A41)</f>
        <v>1</v>
      </c>
      <c r="S41" s="43"/>
      <c r="T41" s="36">
        <f>COUNTIFS(DataRegularSeason20242025!$E$2:$E$1315,TotalTeamGames20242025!S$1,DataRegularSeason20242025!$D$2:$D$1315,TotalTeamGames20242025!$A41)</f>
        <v>1</v>
      </c>
      <c r="U41" s="43"/>
      <c r="V41" s="36">
        <f>COUNTIFS(DataRegularSeason20242025!$E$2:$E$1315,TotalTeamGames20242025!U$1,DataRegularSeason20242025!$D$2:$D$1315,TotalTeamGames20242025!$A41)</f>
        <v>2</v>
      </c>
      <c r="W41" s="43"/>
      <c r="X41" s="36">
        <f>COUNTIFS(DataRegularSeason20242025!$E$2:$E$1315,TotalTeamGames20242025!W$1,DataRegularSeason20242025!$D$2:$D$1315,TotalTeamGames20242025!$A41)</f>
        <v>1</v>
      </c>
      <c r="Y41" s="43"/>
      <c r="Z41" s="36">
        <f>COUNTIFS(DataRegularSeason20242025!$E$2:$E$1315,TotalTeamGames20242025!Y$1,DataRegularSeason20242025!$D$2:$D$1315,TotalTeamGames20242025!$A41)</f>
        <v>1</v>
      </c>
      <c r="AA41" s="43"/>
      <c r="AB41" s="36">
        <f>COUNTIFS(DataRegularSeason20242025!$E$2:$E$1315,TotalTeamGames20242025!AA$1,DataRegularSeason20242025!$D$2:$D$1315,TotalTeamGames20242025!$A41)</f>
        <v>1</v>
      </c>
      <c r="AC41" s="43"/>
      <c r="AD41" s="36">
        <f>COUNTIFS(DataRegularSeason20242025!$E$2:$E$1315,TotalTeamGames20242025!AC$1,DataRegularSeason20242025!$D$2:$D$1315,TotalTeamGames20242025!$A41)</f>
        <v>1</v>
      </c>
      <c r="AE41" s="43"/>
      <c r="AF41" s="36">
        <f>COUNTIFS(DataRegularSeason20242025!$E$2:$E$1315,TotalTeamGames20242025!AE$1,DataRegularSeason20242025!$D$2:$D$1315,TotalTeamGames20242025!$A41)</f>
        <v>2</v>
      </c>
      <c r="AG41" s="43"/>
      <c r="AH41" s="36">
        <f>COUNTIFS(DataRegularSeason20242025!$E$2:$E$1315,TotalTeamGames20242025!AG$1,DataRegularSeason20242025!$D$2:$D$1315,TotalTeamGames20242025!$A41)</f>
        <v>2</v>
      </c>
      <c r="AI41" s="43"/>
      <c r="AJ41" s="36">
        <f>COUNTIFS(DataRegularSeason20242025!$E$2:$E$1315,TotalTeamGames20242025!AI$1,DataRegularSeason20242025!$D$2:$D$1315,TotalTeamGames20242025!$A41)</f>
        <v>1</v>
      </c>
      <c r="AK41" s="43"/>
      <c r="AL41" s="36">
        <f>COUNTIFS(DataRegularSeason20242025!$E$2:$E$1315,TotalTeamGames20242025!AK$1,DataRegularSeason20242025!$D$2:$D$1315,TotalTeamGames20242025!$A41)</f>
        <v>1</v>
      </c>
      <c r="AM41" s="43"/>
      <c r="AN41" s="36">
        <f>COUNTIFS(DataRegularSeason20242025!$E$2:$E$1315,TotalTeamGames20242025!AM$1,DataRegularSeason20242025!$D$2:$D$1315,TotalTeamGames20242025!$A41)</f>
        <v>2</v>
      </c>
      <c r="AO41" s="43"/>
      <c r="AP41" s="44"/>
      <c r="AQ41" s="43"/>
      <c r="AR41" s="36">
        <f>COUNTIFS(DataRegularSeason20242025!$E$2:$E$1315,TotalTeamGames20242025!AQ$1,DataRegularSeason20242025!$D$2:$D$1315,TotalTeamGames20242025!$A41)</f>
        <v>1</v>
      </c>
      <c r="AS41" s="43"/>
      <c r="AT41" s="36">
        <f>COUNTIFS(DataRegularSeason20242025!$E$2:$E$1315,TotalTeamGames20242025!AS$1,DataRegularSeason20242025!$D$2:$D$1315,TotalTeamGames20242025!$A41)</f>
        <v>2</v>
      </c>
      <c r="AU41" s="43"/>
      <c r="AV41" s="36">
        <f>COUNTIFS(DataRegularSeason20242025!$E$2:$E$1315,TotalTeamGames20242025!AU$1,DataRegularSeason20242025!$D$2:$D$1315,TotalTeamGames20242025!$A41)</f>
        <v>1</v>
      </c>
      <c r="AW41" s="43"/>
      <c r="AX41" s="36">
        <f>COUNTIFS(DataRegularSeason20242025!$E$2:$E$1315,TotalTeamGames20242025!AW$1,DataRegularSeason20242025!$D$2:$D$1315,TotalTeamGames20242025!$A41)</f>
        <v>1</v>
      </c>
      <c r="AY41" s="43"/>
      <c r="AZ41" s="36">
        <f>COUNTIFS(DataRegularSeason20242025!$E$2:$E$1315,TotalTeamGames20242025!AY$1,DataRegularSeason20242025!$D$2:$D$1315,TotalTeamGames20242025!$A41)</f>
        <v>1</v>
      </c>
      <c r="BA41" s="43"/>
      <c r="BB41" s="36">
        <f>COUNTIFS(DataRegularSeason20242025!$E$2:$E$1315,TotalTeamGames20242025!BA$1,DataRegularSeason20242025!$D$2:$D$1315,TotalTeamGames20242025!$A41)</f>
        <v>2</v>
      </c>
      <c r="BC41" s="43"/>
      <c r="BD41" s="36">
        <f>COUNTIFS(DataRegularSeason20242025!$E$2:$E$1315,TotalTeamGames20242025!BC$1,DataRegularSeason20242025!$D$2:$D$1315,TotalTeamGames20242025!$A41)</f>
        <v>2</v>
      </c>
      <c r="BE41" s="43"/>
      <c r="BF41" s="35">
        <f>COUNTIFS(DataRegularSeason20242025!$E$2:$E$1315,TotalTeamGames20242025!BE$1,DataRegularSeason20242025!$D$2:$D$1315,TotalTeamGames20242025!$A41)</f>
        <v>1</v>
      </c>
      <c r="BG41" s="48"/>
      <c r="BH41" s="36">
        <f>COUNTIFS(DataRegularSeason20242025!$E$2:$E$1315,TotalTeamGames20242025!BG$1,DataRegularSeason20242025!$D$2:$D$1315,TotalTeamGames20242025!$A41)</f>
        <v>1</v>
      </c>
      <c r="BI41" s="43"/>
      <c r="BJ41" s="36">
        <f>COUNTIFS(DataRegularSeason20242025!$E$2:$E$1315,TotalTeamGames20242025!BI$1,DataRegularSeason20242025!$D$2:$D$1315,TotalTeamGames20242025!$A41)</f>
        <v>1</v>
      </c>
      <c r="BK41" s="43"/>
      <c r="BL41" s="36">
        <f>COUNTIFS(DataRegularSeason20242025!$E$2:$E$1315,TotalTeamGames20242025!BK$1,DataRegularSeason20242025!$D$2:$D$1315,TotalTeamGames20242025!$A41)</f>
        <v>1</v>
      </c>
      <c r="BM41" s="43"/>
      <c r="BN41" s="36">
        <f>COUNTIFS(DataRegularSeason20242025!$E$2:$E$1315,TotalTeamGames20242025!BM$1,DataRegularSeason20242025!$D$2:$D$1315,TotalTeamGames20242025!$A41)</f>
        <v>1</v>
      </c>
      <c r="BO41" s="38">
        <f t="shared" si="0"/>
        <v>41</v>
      </c>
      <c r="BP41" s="52">
        <f t="shared" ref="BP41" si="19">BO41+BO42</f>
        <v>82</v>
      </c>
    </row>
    <row r="42" spans="1:68" ht="9.9499999999999993" customHeight="1" x14ac:dyDescent="0.25">
      <c r="A42" s="54"/>
      <c r="B42" s="40" t="s">
        <v>80</v>
      </c>
      <c r="C42" s="39">
        <f>COUNTIFS(DataRegularSeason20242025!$D$2:$D$1315,TotalTeamGames20242025!C$1,DataRegularSeason20242025!$E$2:$E$1315,TotalTeamGames20242025!$A41)</f>
        <v>1</v>
      </c>
      <c r="D42" s="47"/>
      <c r="E42" s="39">
        <f>COUNTIFS(DataRegularSeason20242025!$D$2:$D$1315,TotalTeamGames20242025!E$1,DataRegularSeason20242025!$E$2:$E$1315,TotalTeamGames20242025!$A41)</f>
        <v>2</v>
      </c>
      <c r="F42" s="47"/>
      <c r="G42" s="39">
        <f>COUNTIFS(DataRegularSeason20242025!$D$2:$D$1315,TotalTeamGames20242025!G$1,DataRegularSeason20242025!$E$2:$E$1315,TotalTeamGames20242025!$A41)</f>
        <v>2</v>
      </c>
      <c r="H42" s="47"/>
      <c r="I42" s="39">
        <f>COUNTIFS(DataRegularSeason20242025!$D$2:$D$1315,TotalTeamGames20242025!I$1,DataRegularSeason20242025!$E$2:$E$1315,TotalTeamGames20242025!$A41)</f>
        <v>1</v>
      </c>
      <c r="J42" s="47"/>
      <c r="K42" s="39">
        <f>COUNTIFS(DataRegularSeason20242025!$D$2:$D$1315,TotalTeamGames20242025!K$1,DataRegularSeason20242025!$E$2:$E$1315,TotalTeamGames20242025!$A41)</f>
        <v>2</v>
      </c>
      <c r="L42" s="47"/>
      <c r="M42" s="39">
        <f>COUNTIFS(DataRegularSeason20242025!$D$2:$D$1315,TotalTeamGames20242025!M$1,DataRegularSeason20242025!$E$2:$E$1315,TotalTeamGames20242025!$A41)</f>
        <v>1</v>
      </c>
      <c r="N42" s="47"/>
      <c r="O42" s="39">
        <f>COUNTIFS(DataRegularSeason20242025!$D$2:$D$1315,TotalTeamGames20242025!O$1,DataRegularSeason20242025!$E$2:$E$1315,TotalTeamGames20242025!$A41)</f>
        <v>1</v>
      </c>
      <c r="P42" s="47"/>
      <c r="Q42" s="39">
        <f>COUNTIFS(DataRegularSeason20242025!$D$2:$D$1315,TotalTeamGames20242025!Q$1,DataRegularSeason20242025!$E$2:$E$1315,TotalTeamGames20242025!$A41)</f>
        <v>1</v>
      </c>
      <c r="R42" s="47"/>
      <c r="S42" s="39">
        <f>COUNTIFS(DataRegularSeason20242025!$D$2:$D$1315,TotalTeamGames20242025!S$1,DataRegularSeason20242025!$E$2:$E$1315,TotalTeamGames20242025!$A41)</f>
        <v>1</v>
      </c>
      <c r="T42" s="47"/>
      <c r="U42" s="39">
        <f>COUNTIFS(DataRegularSeason20242025!$D$2:$D$1315,TotalTeamGames20242025!U$1,DataRegularSeason20242025!$E$2:$E$1315,TotalTeamGames20242025!$A41)</f>
        <v>2</v>
      </c>
      <c r="V42" s="47"/>
      <c r="W42" s="39">
        <f>COUNTIFS(DataRegularSeason20242025!$D$2:$D$1315,TotalTeamGames20242025!W$1,DataRegularSeason20242025!$E$2:$E$1315,TotalTeamGames20242025!$A41)</f>
        <v>1</v>
      </c>
      <c r="X42" s="47"/>
      <c r="Y42" s="39">
        <f>COUNTIFS(DataRegularSeason20242025!$D$2:$D$1315,TotalTeamGames20242025!Y$1,DataRegularSeason20242025!$E$2:$E$1315,TotalTeamGames20242025!$A41)</f>
        <v>2</v>
      </c>
      <c r="Z42" s="47"/>
      <c r="AA42" s="39">
        <f>COUNTIFS(DataRegularSeason20242025!$D$2:$D$1315,TotalTeamGames20242025!AA$1,DataRegularSeason20242025!$E$2:$E$1315,TotalTeamGames20242025!$A41)</f>
        <v>1</v>
      </c>
      <c r="AB42" s="47"/>
      <c r="AC42" s="39">
        <f>COUNTIFS(DataRegularSeason20242025!$D$2:$D$1315,TotalTeamGames20242025!AC$1,DataRegularSeason20242025!$E$2:$E$1315,TotalTeamGames20242025!$A41)</f>
        <v>1</v>
      </c>
      <c r="AD42" s="47"/>
      <c r="AE42" s="39">
        <f>COUNTIFS(DataRegularSeason20242025!$D$2:$D$1315,TotalTeamGames20242025!AE$1,DataRegularSeason20242025!$E$2:$E$1315,TotalTeamGames20242025!$A41)</f>
        <v>2</v>
      </c>
      <c r="AF42" s="47"/>
      <c r="AG42" s="39">
        <f>COUNTIFS(DataRegularSeason20242025!$D$2:$D$1315,TotalTeamGames20242025!AG$1,DataRegularSeason20242025!$E$2:$E$1315,TotalTeamGames20242025!$A41)</f>
        <v>1</v>
      </c>
      <c r="AH42" s="47"/>
      <c r="AI42" s="39">
        <f>COUNTIFS(DataRegularSeason20242025!$D$2:$D$1315,TotalTeamGames20242025!AI$1,DataRegularSeason20242025!$E$2:$E$1315,TotalTeamGames20242025!$A41)</f>
        <v>1</v>
      </c>
      <c r="AJ42" s="47"/>
      <c r="AK42" s="39">
        <f>COUNTIFS(DataRegularSeason20242025!$D$2:$D$1315,TotalTeamGames20242025!AK$1,DataRegularSeason20242025!$E$2:$E$1315,TotalTeamGames20242025!$A41)</f>
        <v>2</v>
      </c>
      <c r="AL42" s="47"/>
      <c r="AM42" s="39">
        <f>COUNTIFS(DataRegularSeason20242025!$D$2:$D$1315,TotalTeamGames20242025!AM$1,DataRegularSeason20242025!$E$2:$E$1315,TotalTeamGames20242025!$A41)</f>
        <v>1</v>
      </c>
      <c r="AN42" s="47"/>
      <c r="AO42" s="46"/>
      <c r="AP42" s="47"/>
      <c r="AQ42" s="39">
        <f>COUNTIFS(DataRegularSeason20242025!$D$2:$D$1315,TotalTeamGames20242025!AQ$1,DataRegularSeason20242025!$E$2:$E$1315,TotalTeamGames20242025!$A41)</f>
        <v>2</v>
      </c>
      <c r="AR42" s="47"/>
      <c r="AS42" s="39">
        <f>COUNTIFS(DataRegularSeason20242025!$D$2:$D$1315,TotalTeamGames20242025!AS$1,DataRegularSeason20242025!$E$2:$E$1315,TotalTeamGames20242025!$A41)</f>
        <v>1</v>
      </c>
      <c r="AT42" s="47"/>
      <c r="AU42" s="39">
        <f>COUNTIFS(DataRegularSeason20242025!$D$2:$D$1315,TotalTeamGames20242025!AU$1,DataRegularSeason20242025!$E$2:$E$1315,TotalTeamGames20242025!$A41)</f>
        <v>1</v>
      </c>
      <c r="AV42" s="47"/>
      <c r="AW42" s="39">
        <f>COUNTIFS(DataRegularSeason20242025!$D$2:$D$1315,TotalTeamGames20242025!AW$1,DataRegularSeason20242025!$E$2:$E$1315,TotalTeamGames20242025!$A41)</f>
        <v>1</v>
      </c>
      <c r="AX42" s="47"/>
      <c r="AY42" s="39">
        <f>COUNTIFS(DataRegularSeason20242025!$D$2:$D$1315,TotalTeamGames20242025!AY$1,DataRegularSeason20242025!$E$2:$E$1315,TotalTeamGames20242025!$A41)</f>
        <v>1</v>
      </c>
      <c r="AZ42" s="47"/>
      <c r="BA42" s="39">
        <f>COUNTIFS(DataRegularSeason20242025!$D$2:$D$1315,TotalTeamGames20242025!BA$1,DataRegularSeason20242025!$E$2:$E$1315,TotalTeamGames20242025!$A41)</f>
        <v>2</v>
      </c>
      <c r="BB42" s="47"/>
      <c r="BC42" s="39">
        <f>COUNTIFS(DataRegularSeason20242025!$D$2:$D$1315,TotalTeamGames20242025!BC$1,DataRegularSeason20242025!$E$2:$E$1315,TotalTeamGames20242025!$A41)</f>
        <v>1</v>
      </c>
      <c r="BD42" s="47"/>
      <c r="BE42" s="39">
        <f>COUNTIFS(DataRegularSeason20242025!$D$2:$D$1315,TotalTeamGames20242025!BE$1,DataRegularSeason20242025!$E$2:$E$1315,TotalTeamGames20242025!$A41)</f>
        <v>1</v>
      </c>
      <c r="BF42" s="46"/>
      <c r="BG42" s="41">
        <f>COUNTIFS(DataRegularSeason20242025!$D$2:$D$1315,TotalTeamGames20242025!BG$1,DataRegularSeason20242025!$E$2:$E$1315,TotalTeamGames20242025!$A41)</f>
        <v>1</v>
      </c>
      <c r="BH42" s="47"/>
      <c r="BI42" s="39">
        <f>COUNTIFS(DataRegularSeason20242025!$D$2:$D$1315,TotalTeamGames20242025!BI$1,DataRegularSeason20242025!$E$2:$E$1315,TotalTeamGames20242025!$A41)</f>
        <v>1</v>
      </c>
      <c r="BJ42" s="47"/>
      <c r="BK42" s="39">
        <f>COUNTIFS(DataRegularSeason20242025!$D$2:$D$1315,TotalTeamGames20242025!BK$1,DataRegularSeason20242025!$E$2:$E$1315,TotalTeamGames20242025!$A41)</f>
        <v>1</v>
      </c>
      <c r="BL42" s="47"/>
      <c r="BM42" s="39">
        <f>COUNTIFS(DataRegularSeason20242025!$D$2:$D$1315,TotalTeamGames20242025!BM$1,DataRegularSeason20242025!$E$2:$E$1315,TotalTeamGames20242025!$A41)</f>
        <v>2</v>
      </c>
      <c r="BN42" s="47"/>
      <c r="BO42" s="42">
        <f t="shared" si="0"/>
        <v>41</v>
      </c>
      <c r="BP42" s="52"/>
    </row>
    <row r="43" spans="1:68" ht="9.9499999999999993" customHeight="1" x14ac:dyDescent="0.25">
      <c r="A43" s="53" t="s">
        <v>45</v>
      </c>
      <c r="B43" s="36" t="s">
        <v>81</v>
      </c>
      <c r="C43" s="43"/>
      <c r="D43" s="36">
        <f>COUNTIFS(DataRegularSeason20242025!$E$2:$E$1315,TotalTeamGames20242025!C$1,DataRegularSeason20242025!$D$2:$D$1315,TotalTeamGames20242025!$A43)</f>
        <v>1</v>
      </c>
      <c r="E43" s="43"/>
      <c r="F43" s="36">
        <f>COUNTIFS(DataRegularSeason20242025!$E$2:$E$1315,TotalTeamGames20242025!E$1,DataRegularSeason20242025!$D$2:$D$1315,TotalTeamGames20242025!$A43)</f>
        <v>2</v>
      </c>
      <c r="G43" s="43"/>
      <c r="H43" s="36">
        <f>COUNTIFS(DataRegularSeason20242025!$E$2:$E$1315,TotalTeamGames20242025!G$1,DataRegularSeason20242025!$D$2:$D$1315,TotalTeamGames20242025!$A43)</f>
        <v>1</v>
      </c>
      <c r="I43" s="43"/>
      <c r="J43" s="36">
        <f>COUNTIFS(DataRegularSeason20242025!$E$2:$E$1315,TotalTeamGames20242025!I$1,DataRegularSeason20242025!$D$2:$D$1315,TotalTeamGames20242025!$A43)</f>
        <v>1</v>
      </c>
      <c r="K43" s="43"/>
      <c r="L43" s="36">
        <f>COUNTIFS(DataRegularSeason20242025!$E$2:$E$1315,TotalTeamGames20242025!K$1,DataRegularSeason20242025!$D$2:$D$1315,TotalTeamGames20242025!$A43)</f>
        <v>2</v>
      </c>
      <c r="M43" s="43"/>
      <c r="N43" s="36">
        <f>COUNTIFS(DataRegularSeason20242025!$E$2:$E$1315,TotalTeamGames20242025!M$1,DataRegularSeason20242025!$D$2:$D$1315,TotalTeamGames20242025!$A43)</f>
        <v>1</v>
      </c>
      <c r="O43" s="43"/>
      <c r="P43" s="36">
        <f>COUNTIFS(DataRegularSeason20242025!$E$2:$E$1315,TotalTeamGames20242025!O$1,DataRegularSeason20242025!$D$2:$D$1315,TotalTeamGames20242025!$A43)</f>
        <v>1</v>
      </c>
      <c r="Q43" s="43"/>
      <c r="R43" s="36">
        <f>COUNTIFS(DataRegularSeason20242025!$E$2:$E$1315,TotalTeamGames20242025!Q$1,DataRegularSeason20242025!$D$2:$D$1315,TotalTeamGames20242025!$A43)</f>
        <v>1</v>
      </c>
      <c r="S43" s="43"/>
      <c r="T43" s="36">
        <f>COUNTIFS(DataRegularSeason20242025!$E$2:$E$1315,TotalTeamGames20242025!S$1,DataRegularSeason20242025!$D$2:$D$1315,TotalTeamGames20242025!$A43)</f>
        <v>1</v>
      </c>
      <c r="U43" s="43"/>
      <c r="V43" s="36">
        <f>COUNTIFS(DataRegularSeason20242025!$E$2:$E$1315,TotalTeamGames20242025!U$1,DataRegularSeason20242025!$D$2:$D$1315,TotalTeamGames20242025!$A43)</f>
        <v>1</v>
      </c>
      <c r="W43" s="43"/>
      <c r="X43" s="36">
        <f>COUNTIFS(DataRegularSeason20242025!$E$2:$E$1315,TotalTeamGames20242025!W$1,DataRegularSeason20242025!$D$2:$D$1315,TotalTeamGames20242025!$A43)</f>
        <v>1</v>
      </c>
      <c r="Y43" s="43"/>
      <c r="Z43" s="36">
        <f>COUNTIFS(DataRegularSeason20242025!$E$2:$E$1315,TotalTeamGames20242025!Y$1,DataRegularSeason20242025!$D$2:$D$1315,TotalTeamGames20242025!$A43)</f>
        <v>1</v>
      </c>
      <c r="AA43" s="43"/>
      <c r="AB43" s="36">
        <f>COUNTIFS(DataRegularSeason20242025!$E$2:$E$1315,TotalTeamGames20242025!AA$1,DataRegularSeason20242025!$D$2:$D$1315,TotalTeamGames20242025!$A43)</f>
        <v>1</v>
      </c>
      <c r="AC43" s="43"/>
      <c r="AD43" s="36">
        <f>COUNTIFS(DataRegularSeason20242025!$E$2:$E$1315,TotalTeamGames20242025!AC$1,DataRegularSeason20242025!$D$2:$D$1315,TotalTeamGames20242025!$A43)</f>
        <v>1</v>
      </c>
      <c r="AE43" s="43"/>
      <c r="AF43" s="36">
        <f>COUNTIFS(DataRegularSeason20242025!$E$2:$E$1315,TotalTeamGames20242025!AE$1,DataRegularSeason20242025!$D$2:$D$1315,TotalTeamGames20242025!$A43)</f>
        <v>1</v>
      </c>
      <c r="AG43" s="43"/>
      <c r="AH43" s="36">
        <f>COUNTIFS(DataRegularSeason20242025!$E$2:$E$1315,TotalTeamGames20242025!AG$1,DataRegularSeason20242025!$D$2:$D$1315,TotalTeamGames20242025!$A43)</f>
        <v>2</v>
      </c>
      <c r="AI43" s="43"/>
      <c r="AJ43" s="36">
        <f>COUNTIFS(DataRegularSeason20242025!$E$2:$E$1315,TotalTeamGames20242025!AI$1,DataRegularSeason20242025!$D$2:$D$1315,TotalTeamGames20242025!$A43)</f>
        <v>1</v>
      </c>
      <c r="AK43" s="43"/>
      <c r="AL43" s="36">
        <f>COUNTIFS(DataRegularSeason20242025!$E$2:$E$1315,TotalTeamGames20242025!AK$1,DataRegularSeason20242025!$D$2:$D$1315,TotalTeamGames20242025!$A43)</f>
        <v>2</v>
      </c>
      <c r="AM43" s="43"/>
      <c r="AN43" s="36">
        <f>COUNTIFS(DataRegularSeason20242025!$E$2:$E$1315,TotalTeamGames20242025!AM$1,DataRegularSeason20242025!$D$2:$D$1315,TotalTeamGames20242025!$A43)</f>
        <v>2</v>
      </c>
      <c r="AO43" s="43"/>
      <c r="AP43" s="36">
        <f>COUNTIFS(DataRegularSeason20242025!$E$2:$E$1315,TotalTeamGames20242025!AO$1,DataRegularSeason20242025!$D$2:$D$1315,TotalTeamGames20242025!$A43)</f>
        <v>2</v>
      </c>
      <c r="AQ43" s="43"/>
      <c r="AR43" s="44"/>
      <c r="AS43" s="43"/>
      <c r="AT43" s="36">
        <f>COUNTIFS(DataRegularSeason20242025!$E$2:$E$1315,TotalTeamGames20242025!AS$1,DataRegularSeason20242025!$D$2:$D$1315,TotalTeamGames20242025!$A43)</f>
        <v>2</v>
      </c>
      <c r="AU43" s="43"/>
      <c r="AV43" s="36">
        <f>COUNTIFS(DataRegularSeason20242025!$E$2:$E$1315,TotalTeamGames20242025!AU$1,DataRegularSeason20242025!$D$2:$D$1315,TotalTeamGames20242025!$A43)</f>
        <v>1</v>
      </c>
      <c r="AW43" s="43"/>
      <c r="AX43" s="36">
        <f>COUNTIFS(DataRegularSeason20242025!$E$2:$E$1315,TotalTeamGames20242025!AW$1,DataRegularSeason20242025!$D$2:$D$1315,TotalTeamGames20242025!$A43)</f>
        <v>1</v>
      </c>
      <c r="AY43" s="43"/>
      <c r="AZ43" s="36">
        <f>COUNTIFS(DataRegularSeason20242025!$E$2:$E$1315,TotalTeamGames20242025!AY$1,DataRegularSeason20242025!$D$2:$D$1315,TotalTeamGames20242025!$A43)</f>
        <v>1</v>
      </c>
      <c r="BA43" s="43"/>
      <c r="BB43" s="36">
        <f>COUNTIFS(DataRegularSeason20242025!$E$2:$E$1315,TotalTeamGames20242025!BA$1,DataRegularSeason20242025!$D$2:$D$1315,TotalTeamGames20242025!$A43)</f>
        <v>2</v>
      </c>
      <c r="BC43" s="43"/>
      <c r="BD43" s="36">
        <f>COUNTIFS(DataRegularSeason20242025!$E$2:$E$1315,TotalTeamGames20242025!BC$1,DataRegularSeason20242025!$D$2:$D$1315,TotalTeamGames20242025!$A43)</f>
        <v>2</v>
      </c>
      <c r="BE43" s="43"/>
      <c r="BF43" s="35">
        <f>COUNTIFS(DataRegularSeason20242025!$E$2:$E$1315,TotalTeamGames20242025!BE$1,DataRegularSeason20242025!$D$2:$D$1315,TotalTeamGames20242025!$A43)</f>
        <v>1</v>
      </c>
      <c r="BG43" s="48"/>
      <c r="BH43" s="36">
        <f>COUNTIFS(DataRegularSeason20242025!$E$2:$E$1315,TotalTeamGames20242025!BG$1,DataRegularSeason20242025!$D$2:$D$1315,TotalTeamGames20242025!$A43)</f>
        <v>1</v>
      </c>
      <c r="BI43" s="43"/>
      <c r="BJ43" s="36">
        <f>COUNTIFS(DataRegularSeason20242025!$E$2:$E$1315,TotalTeamGames20242025!BI$1,DataRegularSeason20242025!$D$2:$D$1315,TotalTeamGames20242025!$A43)</f>
        <v>1</v>
      </c>
      <c r="BK43" s="43"/>
      <c r="BL43" s="36">
        <f>COUNTIFS(DataRegularSeason20242025!$E$2:$E$1315,TotalTeamGames20242025!BK$1,DataRegularSeason20242025!$D$2:$D$1315,TotalTeamGames20242025!$A43)</f>
        <v>1</v>
      </c>
      <c r="BM43" s="43"/>
      <c r="BN43" s="36">
        <f>COUNTIFS(DataRegularSeason20242025!$E$2:$E$1315,TotalTeamGames20242025!BM$1,DataRegularSeason20242025!$D$2:$D$1315,TotalTeamGames20242025!$A43)</f>
        <v>2</v>
      </c>
      <c r="BO43" s="38">
        <f t="shared" si="0"/>
        <v>41</v>
      </c>
      <c r="BP43" s="52">
        <f t="shared" ref="BP43" si="20">BO43+BO44</f>
        <v>82</v>
      </c>
    </row>
    <row r="44" spans="1:68" ht="9.9499999999999993" customHeight="1" x14ac:dyDescent="0.25">
      <c r="A44" s="54"/>
      <c r="B44" s="40" t="s">
        <v>80</v>
      </c>
      <c r="C44" s="39">
        <f>COUNTIFS(DataRegularSeason20242025!$D$2:$D$1315,TotalTeamGames20242025!C$1,DataRegularSeason20242025!$E$2:$E$1315,TotalTeamGames20242025!$A43)</f>
        <v>1</v>
      </c>
      <c r="D44" s="47"/>
      <c r="E44" s="39">
        <f>COUNTIFS(DataRegularSeason20242025!$D$2:$D$1315,TotalTeamGames20242025!E$1,DataRegularSeason20242025!$E$2:$E$1315,TotalTeamGames20242025!$A43)</f>
        <v>1</v>
      </c>
      <c r="F44" s="47"/>
      <c r="G44" s="39">
        <f>COUNTIFS(DataRegularSeason20242025!$D$2:$D$1315,TotalTeamGames20242025!G$1,DataRegularSeason20242025!$E$2:$E$1315,TotalTeamGames20242025!$A43)</f>
        <v>2</v>
      </c>
      <c r="H44" s="47"/>
      <c r="I44" s="39">
        <f>COUNTIFS(DataRegularSeason20242025!$D$2:$D$1315,TotalTeamGames20242025!I$1,DataRegularSeason20242025!$E$2:$E$1315,TotalTeamGames20242025!$A43)</f>
        <v>2</v>
      </c>
      <c r="J44" s="47"/>
      <c r="K44" s="39">
        <f>COUNTIFS(DataRegularSeason20242025!$D$2:$D$1315,TotalTeamGames20242025!K$1,DataRegularSeason20242025!$E$2:$E$1315,TotalTeamGames20242025!$A43)</f>
        <v>2</v>
      </c>
      <c r="L44" s="47"/>
      <c r="M44" s="39">
        <f>COUNTIFS(DataRegularSeason20242025!$D$2:$D$1315,TotalTeamGames20242025!M$1,DataRegularSeason20242025!$E$2:$E$1315,TotalTeamGames20242025!$A43)</f>
        <v>1</v>
      </c>
      <c r="N44" s="47"/>
      <c r="O44" s="39">
        <f>COUNTIFS(DataRegularSeason20242025!$D$2:$D$1315,TotalTeamGames20242025!O$1,DataRegularSeason20242025!$E$2:$E$1315,TotalTeamGames20242025!$A43)</f>
        <v>1</v>
      </c>
      <c r="P44" s="47"/>
      <c r="Q44" s="39">
        <f>COUNTIFS(DataRegularSeason20242025!$D$2:$D$1315,TotalTeamGames20242025!Q$1,DataRegularSeason20242025!$E$2:$E$1315,TotalTeamGames20242025!$A43)</f>
        <v>1</v>
      </c>
      <c r="R44" s="47"/>
      <c r="S44" s="39">
        <f>COUNTIFS(DataRegularSeason20242025!$D$2:$D$1315,TotalTeamGames20242025!S$1,DataRegularSeason20242025!$E$2:$E$1315,TotalTeamGames20242025!$A43)</f>
        <v>1</v>
      </c>
      <c r="T44" s="47"/>
      <c r="U44" s="39">
        <f>COUNTIFS(DataRegularSeason20242025!$D$2:$D$1315,TotalTeamGames20242025!U$1,DataRegularSeason20242025!$E$2:$E$1315,TotalTeamGames20242025!$A43)</f>
        <v>2</v>
      </c>
      <c r="V44" s="47"/>
      <c r="W44" s="39">
        <f>COUNTIFS(DataRegularSeason20242025!$D$2:$D$1315,TotalTeamGames20242025!W$1,DataRegularSeason20242025!$E$2:$E$1315,TotalTeamGames20242025!$A43)</f>
        <v>1</v>
      </c>
      <c r="X44" s="47"/>
      <c r="Y44" s="39">
        <f>COUNTIFS(DataRegularSeason20242025!$D$2:$D$1315,TotalTeamGames20242025!Y$1,DataRegularSeason20242025!$E$2:$E$1315,TotalTeamGames20242025!$A43)</f>
        <v>2</v>
      </c>
      <c r="Z44" s="47"/>
      <c r="AA44" s="39">
        <f>COUNTIFS(DataRegularSeason20242025!$D$2:$D$1315,TotalTeamGames20242025!AA$1,DataRegularSeason20242025!$E$2:$E$1315,TotalTeamGames20242025!$A43)</f>
        <v>1</v>
      </c>
      <c r="AB44" s="47"/>
      <c r="AC44" s="39">
        <f>COUNTIFS(DataRegularSeason20242025!$D$2:$D$1315,TotalTeamGames20242025!AC$1,DataRegularSeason20242025!$E$2:$E$1315,TotalTeamGames20242025!$A43)</f>
        <v>1</v>
      </c>
      <c r="AD44" s="47"/>
      <c r="AE44" s="39">
        <f>COUNTIFS(DataRegularSeason20242025!$D$2:$D$1315,TotalTeamGames20242025!AE$1,DataRegularSeason20242025!$E$2:$E$1315,TotalTeamGames20242025!$A43)</f>
        <v>2</v>
      </c>
      <c r="AF44" s="47"/>
      <c r="AG44" s="39">
        <f>COUNTIFS(DataRegularSeason20242025!$D$2:$D$1315,TotalTeamGames20242025!AG$1,DataRegularSeason20242025!$E$2:$E$1315,TotalTeamGames20242025!$A43)</f>
        <v>2</v>
      </c>
      <c r="AH44" s="47"/>
      <c r="AI44" s="39">
        <f>COUNTIFS(DataRegularSeason20242025!$D$2:$D$1315,TotalTeamGames20242025!AI$1,DataRegularSeason20242025!$E$2:$E$1315,TotalTeamGames20242025!$A43)</f>
        <v>1</v>
      </c>
      <c r="AJ44" s="47"/>
      <c r="AK44" s="39">
        <f>COUNTIFS(DataRegularSeason20242025!$D$2:$D$1315,TotalTeamGames20242025!AK$1,DataRegularSeason20242025!$E$2:$E$1315,TotalTeamGames20242025!$A43)</f>
        <v>2</v>
      </c>
      <c r="AL44" s="47"/>
      <c r="AM44" s="39">
        <f>COUNTIFS(DataRegularSeason20242025!$D$2:$D$1315,TotalTeamGames20242025!AM$1,DataRegularSeason20242025!$E$2:$E$1315,TotalTeamGames20242025!$A43)</f>
        <v>1</v>
      </c>
      <c r="AN44" s="47"/>
      <c r="AO44" s="39">
        <f>COUNTIFS(DataRegularSeason20242025!$D$2:$D$1315,TotalTeamGames20242025!AO$1,DataRegularSeason20242025!$E$2:$E$1315,TotalTeamGames20242025!$A43)</f>
        <v>1</v>
      </c>
      <c r="AP44" s="47"/>
      <c r="AQ44" s="46"/>
      <c r="AR44" s="47"/>
      <c r="AS44" s="39">
        <f>COUNTIFS(DataRegularSeason20242025!$D$2:$D$1315,TotalTeamGames20242025!AS$1,DataRegularSeason20242025!$E$2:$E$1315,TotalTeamGames20242025!$A43)</f>
        <v>2</v>
      </c>
      <c r="AT44" s="47"/>
      <c r="AU44" s="39">
        <f>COUNTIFS(DataRegularSeason20242025!$D$2:$D$1315,TotalTeamGames20242025!AU$1,DataRegularSeason20242025!$E$2:$E$1315,TotalTeamGames20242025!$A43)</f>
        <v>1</v>
      </c>
      <c r="AV44" s="47"/>
      <c r="AW44" s="39">
        <f>COUNTIFS(DataRegularSeason20242025!$D$2:$D$1315,TotalTeamGames20242025!AW$1,DataRegularSeason20242025!$E$2:$E$1315,TotalTeamGames20242025!$A43)</f>
        <v>1</v>
      </c>
      <c r="AX44" s="47"/>
      <c r="AY44" s="39">
        <f>COUNTIFS(DataRegularSeason20242025!$D$2:$D$1315,TotalTeamGames20242025!AY$1,DataRegularSeason20242025!$E$2:$E$1315,TotalTeamGames20242025!$A43)</f>
        <v>1</v>
      </c>
      <c r="AZ44" s="47"/>
      <c r="BA44" s="39">
        <f>COUNTIFS(DataRegularSeason20242025!$D$2:$D$1315,TotalTeamGames20242025!BA$1,DataRegularSeason20242025!$E$2:$E$1315,TotalTeamGames20242025!$A43)</f>
        <v>1</v>
      </c>
      <c r="BB44" s="47"/>
      <c r="BC44" s="39">
        <f>COUNTIFS(DataRegularSeason20242025!$D$2:$D$1315,TotalTeamGames20242025!BC$1,DataRegularSeason20242025!$E$2:$E$1315,TotalTeamGames20242025!$A43)</f>
        <v>1</v>
      </c>
      <c r="BD44" s="47"/>
      <c r="BE44" s="39">
        <f>COUNTIFS(DataRegularSeason20242025!$D$2:$D$1315,TotalTeamGames20242025!BE$1,DataRegularSeason20242025!$E$2:$E$1315,TotalTeamGames20242025!$A43)</f>
        <v>1</v>
      </c>
      <c r="BF44" s="46"/>
      <c r="BG44" s="41">
        <f>COUNTIFS(DataRegularSeason20242025!$D$2:$D$1315,TotalTeamGames20242025!BG$1,DataRegularSeason20242025!$E$2:$E$1315,TotalTeamGames20242025!$A43)</f>
        <v>1</v>
      </c>
      <c r="BH44" s="47"/>
      <c r="BI44" s="39">
        <f>COUNTIFS(DataRegularSeason20242025!$D$2:$D$1315,TotalTeamGames20242025!BI$1,DataRegularSeason20242025!$E$2:$E$1315,TotalTeamGames20242025!$A43)</f>
        <v>1</v>
      </c>
      <c r="BJ44" s="47"/>
      <c r="BK44" s="39">
        <f>COUNTIFS(DataRegularSeason20242025!$D$2:$D$1315,TotalTeamGames20242025!BK$1,DataRegularSeason20242025!$E$2:$E$1315,TotalTeamGames20242025!$A43)</f>
        <v>1</v>
      </c>
      <c r="BL44" s="47"/>
      <c r="BM44" s="39">
        <f>COUNTIFS(DataRegularSeason20242025!$D$2:$D$1315,TotalTeamGames20242025!BM$1,DataRegularSeason20242025!$E$2:$E$1315,TotalTeamGames20242025!$A43)</f>
        <v>2</v>
      </c>
      <c r="BN44" s="47"/>
      <c r="BO44" s="42">
        <f t="shared" si="0"/>
        <v>41</v>
      </c>
      <c r="BP44" s="52"/>
    </row>
    <row r="45" spans="1:68" ht="9.9499999999999993" customHeight="1" x14ac:dyDescent="0.25">
      <c r="A45" s="53" t="s">
        <v>21</v>
      </c>
      <c r="B45" s="36" t="s">
        <v>81</v>
      </c>
      <c r="C45" s="43"/>
      <c r="D45" s="36">
        <f>COUNTIFS(DataRegularSeason20242025!$E$2:$E$1315,TotalTeamGames20242025!C$1,DataRegularSeason20242025!$D$2:$D$1315,TotalTeamGames20242025!$A45)</f>
        <v>1</v>
      </c>
      <c r="E45" s="43"/>
      <c r="F45" s="36">
        <f>COUNTIFS(DataRegularSeason20242025!$E$2:$E$1315,TotalTeamGames20242025!E$1,DataRegularSeason20242025!$D$2:$D$1315,TotalTeamGames20242025!$A45)</f>
        <v>1</v>
      </c>
      <c r="G45" s="43"/>
      <c r="H45" s="36">
        <f>COUNTIFS(DataRegularSeason20242025!$E$2:$E$1315,TotalTeamGames20242025!G$1,DataRegularSeason20242025!$D$2:$D$1315,TotalTeamGames20242025!$A45)</f>
        <v>2</v>
      </c>
      <c r="I45" s="43"/>
      <c r="J45" s="36">
        <f>COUNTIFS(DataRegularSeason20242025!$E$2:$E$1315,TotalTeamGames20242025!I$1,DataRegularSeason20242025!$D$2:$D$1315,TotalTeamGames20242025!$A45)</f>
        <v>2</v>
      </c>
      <c r="K45" s="43"/>
      <c r="L45" s="36">
        <f>COUNTIFS(DataRegularSeason20242025!$E$2:$E$1315,TotalTeamGames20242025!K$1,DataRegularSeason20242025!$D$2:$D$1315,TotalTeamGames20242025!$A45)</f>
        <v>1</v>
      </c>
      <c r="M45" s="43"/>
      <c r="N45" s="36">
        <f>COUNTIFS(DataRegularSeason20242025!$E$2:$E$1315,TotalTeamGames20242025!M$1,DataRegularSeason20242025!$D$2:$D$1315,TotalTeamGames20242025!$A45)</f>
        <v>1</v>
      </c>
      <c r="O45" s="43"/>
      <c r="P45" s="36">
        <f>COUNTIFS(DataRegularSeason20242025!$E$2:$E$1315,TotalTeamGames20242025!O$1,DataRegularSeason20242025!$D$2:$D$1315,TotalTeamGames20242025!$A45)</f>
        <v>1</v>
      </c>
      <c r="Q45" s="43"/>
      <c r="R45" s="36">
        <f>COUNTIFS(DataRegularSeason20242025!$E$2:$E$1315,TotalTeamGames20242025!Q$1,DataRegularSeason20242025!$D$2:$D$1315,TotalTeamGames20242025!$A45)</f>
        <v>1</v>
      </c>
      <c r="S45" s="43"/>
      <c r="T45" s="36">
        <f>COUNTIFS(DataRegularSeason20242025!$E$2:$E$1315,TotalTeamGames20242025!S$1,DataRegularSeason20242025!$D$2:$D$1315,TotalTeamGames20242025!$A45)</f>
        <v>1</v>
      </c>
      <c r="U45" s="43"/>
      <c r="V45" s="36">
        <f>COUNTIFS(DataRegularSeason20242025!$E$2:$E$1315,TotalTeamGames20242025!U$1,DataRegularSeason20242025!$D$2:$D$1315,TotalTeamGames20242025!$A45)</f>
        <v>2</v>
      </c>
      <c r="W45" s="43"/>
      <c r="X45" s="36">
        <f>COUNTIFS(DataRegularSeason20242025!$E$2:$E$1315,TotalTeamGames20242025!W$1,DataRegularSeason20242025!$D$2:$D$1315,TotalTeamGames20242025!$A45)</f>
        <v>1</v>
      </c>
      <c r="Y45" s="43"/>
      <c r="Z45" s="36">
        <f>COUNTIFS(DataRegularSeason20242025!$E$2:$E$1315,TotalTeamGames20242025!Y$1,DataRegularSeason20242025!$D$2:$D$1315,TotalTeamGames20242025!$A45)</f>
        <v>2</v>
      </c>
      <c r="AA45" s="43"/>
      <c r="AB45" s="36">
        <f>COUNTIFS(DataRegularSeason20242025!$E$2:$E$1315,TotalTeamGames20242025!AA$1,DataRegularSeason20242025!$D$2:$D$1315,TotalTeamGames20242025!$A45)</f>
        <v>1</v>
      </c>
      <c r="AC45" s="43"/>
      <c r="AD45" s="36">
        <f>COUNTIFS(DataRegularSeason20242025!$E$2:$E$1315,TotalTeamGames20242025!AC$1,DataRegularSeason20242025!$D$2:$D$1315,TotalTeamGames20242025!$A45)</f>
        <v>1</v>
      </c>
      <c r="AE45" s="43"/>
      <c r="AF45" s="36">
        <f>COUNTIFS(DataRegularSeason20242025!$E$2:$E$1315,TotalTeamGames20242025!AE$1,DataRegularSeason20242025!$D$2:$D$1315,TotalTeamGames20242025!$A45)</f>
        <v>2</v>
      </c>
      <c r="AG45" s="43"/>
      <c r="AH45" s="36">
        <f>COUNTIFS(DataRegularSeason20242025!$E$2:$E$1315,TotalTeamGames20242025!AG$1,DataRegularSeason20242025!$D$2:$D$1315,TotalTeamGames20242025!$A45)</f>
        <v>2</v>
      </c>
      <c r="AI45" s="43"/>
      <c r="AJ45" s="36">
        <f>COUNTIFS(DataRegularSeason20242025!$E$2:$E$1315,TotalTeamGames20242025!AI$1,DataRegularSeason20242025!$D$2:$D$1315,TotalTeamGames20242025!$A45)</f>
        <v>1</v>
      </c>
      <c r="AK45" s="43"/>
      <c r="AL45" s="36">
        <f>COUNTIFS(DataRegularSeason20242025!$E$2:$E$1315,TotalTeamGames20242025!AK$1,DataRegularSeason20242025!$D$2:$D$1315,TotalTeamGames20242025!$A45)</f>
        <v>2</v>
      </c>
      <c r="AM45" s="43"/>
      <c r="AN45" s="36">
        <f>COUNTIFS(DataRegularSeason20242025!$E$2:$E$1315,TotalTeamGames20242025!AM$1,DataRegularSeason20242025!$D$2:$D$1315,TotalTeamGames20242025!$A45)</f>
        <v>2</v>
      </c>
      <c r="AO45" s="43"/>
      <c r="AP45" s="36">
        <f>COUNTIFS(DataRegularSeason20242025!$E$2:$E$1315,TotalTeamGames20242025!AO$1,DataRegularSeason20242025!$D$2:$D$1315,TotalTeamGames20242025!$A45)</f>
        <v>1</v>
      </c>
      <c r="AQ45" s="43"/>
      <c r="AR45" s="36">
        <f>COUNTIFS(DataRegularSeason20242025!$E$2:$E$1315,TotalTeamGames20242025!AQ$1,DataRegularSeason20242025!$D$2:$D$1315,TotalTeamGames20242025!$A45)</f>
        <v>2</v>
      </c>
      <c r="AS45" s="43"/>
      <c r="AT45" s="44"/>
      <c r="AU45" s="43"/>
      <c r="AV45" s="36">
        <f>COUNTIFS(DataRegularSeason20242025!$E$2:$E$1315,TotalTeamGames20242025!AU$1,DataRegularSeason20242025!$D$2:$D$1315,TotalTeamGames20242025!$A45)</f>
        <v>1</v>
      </c>
      <c r="AW45" s="43"/>
      <c r="AX45" s="36">
        <f>COUNTIFS(DataRegularSeason20242025!$E$2:$E$1315,TotalTeamGames20242025!AW$1,DataRegularSeason20242025!$D$2:$D$1315,TotalTeamGames20242025!$A45)</f>
        <v>1</v>
      </c>
      <c r="AY45" s="43"/>
      <c r="AZ45" s="36">
        <f>COUNTIFS(DataRegularSeason20242025!$E$2:$E$1315,TotalTeamGames20242025!AY$1,DataRegularSeason20242025!$D$2:$D$1315,TotalTeamGames20242025!$A45)</f>
        <v>1</v>
      </c>
      <c r="BA45" s="43"/>
      <c r="BB45" s="36">
        <f>COUNTIFS(DataRegularSeason20242025!$E$2:$E$1315,TotalTeamGames20242025!BA$1,DataRegularSeason20242025!$D$2:$D$1315,TotalTeamGames20242025!$A45)</f>
        <v>1</v>
      </c>
      <c r="BC45" s="43"/>
      <c r="BD45" s="36">
        <f>COUNTIFS(DataRegularSeason20242025!$E$2:$E$1315,TotalTeamGames20242025!BC$1,DataRegularSeason20242025!$D$2:$D$1315,TotalTeamGames20242025!$A45)</f>
        <v>1</v>
      </c>
      <c r="BE45" s="43"/>
      <c r="BF45" s="35">
        <f>COUNTIFS(DataRegularSeason20242025!$E$2:$E$1315,TotalTeamGames20242025!BE$1,DataRegularSeason20242025!$D$2:$D$1315,TotalTeamGames20242025!$A45)</f>
        <v>1</v>
      </c>
      <c r="BG45" s="48"/>
      <c r="BH45" s="36">
        <f>COUNTIFS(DataRegularSeason20242025!$E$2:$E$1315,TotalTeamGames20242025!BG$1,DataRegularSeason20242025!$D$2:$D$1315,TotalTeamGames20242025!$A45)</f>
        <v>1</v>
      </c>
      <c r="BI45" s="43"/>
      <c r="BJ45" s="36">
        <f>COUNTIFS(DataRegularSeason20242025!$E$2:$E$1315,TotalTeamGames20242025!BI$1,DataRegularSeason20242025!$D$2:$D$1315,TotalTeamGames20242025!$A45)</f>
        <v>1</v>
      </c>
      <c r="BK45" s="43"/>
      <c r="BL45" s="36">
        <f>COUNTIFS(DataRegularSeason20242025!$E$2:$E$1315,TotalTeamGames20242025!BK$1,DataRegularSeason20242025!$D$2:$D$1315,TotalTeamGames20242025!$A45)</f>
        <v>1</v>
      </c>
      <c r="BM45" s="43"/>
      <c r="BN45" s="36">
        <f>COUNTIFS(DataRegularSeason20242025!$E$2:$E$1315,TotalTeamGames20242025!BM$1,DataRegularSeason20242025!$D$2:$D$1315,TotalTeamGames20242025!$A45)</f>
        <v>2</v>
      </c>
      <c r="BO45" s="38">
        <f t="shared" si="0"/>
        <v>41</v>
      </c>
      <c r="BP45" s="52">
        <f t="shared" ref="BP45" si="21">BO45+BO46</f>
        <v>82</v>
      </c>
    </row>
    <row r="46" spans="1:68" ht="9.9499999999999993" customHeight="1" x14ac:dyDescent="0.25">
      <c r="A46" s="54"/>
      <c r="B46" s="40" t="s">
        <v>80</v>
      </c>
      <c r="C46" s="39">
        <f>COUNTIFS(DataRegularSeason20242025!$D$2:$D$1315,TotalTeamGames20242025!C$1,DataRegularSeason20242025!$E$2:$E$1315,TotalTeamGames20242025!$A45)</f>
        <v>1</v>
      </c>
      <c r="D46" s="47"/>
      <c r="E46" s="39">
        <f>COUNTIFS(DataRegularSeason20242025!$D$2:$D$1315,TotalTeamGames20242025!E$1,DataRegularSeason20242025!$E$2:$E$1315,TotalTeamGames20242025!$A45)</f>
        <v>2</v>
      </c>
      <c r="F46" s="47"/>
      <c r="G46" s="39">
        <f>COUNTIFS(DataRegularSeason20242025!$D$2:$D$1315,TotalTeamGames20242025!G$1,DataRegularSeason20242025!$E$2:$E$1315,TotalTeamGames20242025!$A45)</f>
        <v>1</v>
      </c>
      <c r="H46" s="47"/>
      <c r="I46" s="39">
        <f>COUNTIFS(DataRegularSeason20242025!$D$2:$D$1315,TotalTeamGames20242025!I$1,DataRegularSeason20242025!$E$2:$E$1315,TotalTeamGames20242025!$A45)</f>
        <v>1</v>
      </c>
      <c r="J46" s="47"/>
      <c r="K46" s="39">
        <f>COUNTIFS(DataRegularSeason20242025!$D$2:$D$1315,TotalTeamGames20242025!K$1,DataRegularSeason20242025!$E$2:$E$1315,TotalTeamGames20242025!$A45)</f>
        <v>2</v>
      </c>
      <c r="L46" s="47"/>
      <c r="M46" s="39">
        <f>COUNTIFS(DataRegularSeason20242025!$D$2:$D$1315,TotalTeamGames20242025!M$1,DataRegularSeason20242025!$E$2:$E$1315,TotalTeamGames20242025!$A45)</f>
        <v>1</v>
      </c>
      <c r="N46" s="47"/>
      <c r="O46" s="39">
        <f>COUNTIFS(DataRegularSeason20242025!$D$2:$D$1315,TotalTeamGames20242025!O$1,DataRegularSeason20242025!$E$2:$E$1315,TotalTeamGames20242025!$A45)</f>
        <v>1</v>
      </c>
      <c r="P46" s="47"/>
      <c r="Q46" s="39">
        <f>COUNTIFS(DataRegularSeason20242025!$D$2:$D$1315,TotalTeamGames20242025!Q$1,DataRegularSeason20242025!$E$2:$E$1315,TotalTeamGames20242025!$A45)</f>
        <v>1</v>
      </c>
      <c r="R46" s="47"/>
      <c r="S46" s="39">
        <f>COUNTIFS(DataRegularSeason20242025!$D$2:$D$1315,TotalTeamGames20242025!S$1,DataRegularSeason20242025!$E$2:$E$1315,TotalTeamGames20242025!$A45)</f>
        <v>1</v>
      </c>
      <c r="T46" s="47"/>
      <c r="U46" s="39">
        <f>COUNTIFS(DataRegularSeason20242025!$D$2:$D$1315,TotalTeamGames20242025!U$1,DataRegularSeason20242025!$E$2:$E$1315,TotalTeamGames20242025!$A45)</f>
        <v>1</v>
      </c>
      <c r="V46" s="47"/>
      <c r="W46" s="39">
        <f>COUNTIFS(DataRegularSeason20242025!$D$2:$D$1315,TotalTeamGames20242025!W$1,DataRegularSeason20242025!$E$2:$E$1315,TotalTeamGames20242025!$A45)</f>
        <v>1</v>
      </c>
      <c r="X46" s="47"/>
      <c r="Y46" s="39">
        <f>COUNTIFS(DataRegularSeason20242025!$D$2:$D$1315,TotalTeamGames20242025!Y$1,DataRegularSeason20242025!$E$2:$E$1315,TotalTeamGames20242025!$A45)</f>
        <v>1</v>
      </c>
      <c r="Z46" s="47"/>
      <c r="AA46" s="39">
        <f>COUNTIFS(DataRegularSeason20242025!$D$2:$D$1315,TotalTeamGames20242025!AA$1,DataRegularSeason20242025!$E$2:$E$1315,TotalTeamGames20242025!$A45)</f>
        <v>1</v>
      </c>
      <c r="AB46" s="47"/>
      <c r="AC46" s="39">
        <f>COUNTIFS(DataRegularSeason20242025!$D$2:$D$1315,TotalTeamGames20242025!AC$1,DataRegularSeason20242025!$E$2:$E$1315,TotalTeamGames20242025!$A45)</f>
        <v>1</v>
      </c>
      <c r="AD46" s="47"/>
      <c r="AE46" s="39">
        <f>COUNTIFS(DataRegularSeason20242025!$D$2:$D$1315,TotalTeamGames20242025!AE$1,DataRegularSeason20242025!$E$2:$E$1315,TotalTeamGames20242025!$A45)</f>
        <v>1</v>
      </c>
      <c r="AF46" s="47"/>
      <c r="AG46" s="39">
        <f>COUNTIFS(DataRegularSeason20242025!$D$2:$D$1315,TotalTeamGames20242025!AG$1,DataRegularSeason20242025!$E$2:$E$1315,TotalTeamGames20242025!$A45)</f>
        <v>2</v>
      </c>
      <c r="AH46" s="47"/>
      <c r="AI46" s="39">
        <f>COUNTIFS(DataRegularSeason20242025!$D$2:$D$1315,TotalTeamGames20242025!AI$1,DataRegularSeason20242025!$E$2:$E$1315,TotalTeamGames20242025!$A45)</f>
        <v>1</v>
      </c>
      <c r="AJ46" s="47"/>
      <c r="AK46" s="39">
        <f>COUNTIFS(DataRegularSeason20242025!$D$2:$D$1315,TotalTeamGames20242025!AK$1,DataRegularSeason20242025!$E$2:$E$1315,TotalTeamGames20242025!$A45)</f>
        <v>2</v>
      </c>
      <c r="AL46" s="47"/>
      <c r="AM46" s="39">
        <f>COUNTIFS(DataRegularSeason20242025!$D$2:$D$1315,TotalTeamGames20242025!AM$1,DataRegularSeason20242025!$E$2:$E$1315,TotalTeamGames20242025!$A45)</f>
        <v>2</v>
      </c>
      <c r="AN46" s="47"/>
      <c r="AO46" s="39">
        <f>COUNTIFS(DataRegularSeason20242025!$D$2:$D$1315,TotalTeamGames20242025!AO$1,DataRegularSeason20242025!$E$2:$E$1315,TotalTeamGames20242025!$A45)</f>
        <v>2</v>
      </c>
      <c r="AP46" s="47"/>
      <c r="AQ46" s="39">
        <f>COUNTIFS(DataRegularSeason20242025!$D$2:$D$1315,TotalTeamGames20242025!AQ$1,DataRegularSeason20242025!$E$2:$E$1315,TotalTeamGames20242025!$A45)</f>
        <v>2</v>
      </c>
      <c r="AR46" s="47"/>
      <c r="AS46" s="46"/>
      <c r="AT46" s="47"/>
      <c r="AU46" s="39">
        <f>COUNTIFS(DataRegularSeason20242025!$D$2:$D$1315,TotalTeamGames20242025!AU$1,DataRegularSeason20242025!$E$2:$E$1315,TotalTeamGames20242025!$A45)</f>
        <v>1</v>
      </c>
      <c r="AV46" s="47"/>
      <c r="AW46" s="39">
        <f>COUNTIFS(DataRegularSeason20242025!$D$2:$D$1315,TotalTeamGames20242025!AW$1,DataRegularSeason20242025!$E$2:$E$1315,TotalTeamGames20242025!$A45)</f>
        <v>1</v>
      </c>
      <c r="AX46" s="47"/>
      <c r="AY46" s="39">
        <f>COUNTIFS(DataRegularSeason20242025!$D$2:$D$1315,TotalTeamGames20242025!AY$1,DataRegularSeason20242025!$E$2:$E$1315,TotalTeamGames20242025!$A45)</f>
        <v>1</v>
      </c>
      <c r="AZ46" s="47"/>
      <c r="BA46" s="39">
        <f>COUNTIFS(DataRegularSeason20242025!$D$2:$D$1315,TotalTeamGames20242025!BA$1,DataRegularSeason20242025!$E$2:$E$1315,TotalTeamGames20242025!$A45)</f>
        <v>2</v>
      </c>
      <c r="BB46" s="47"/>
      <c r="BC46" s="39">
        <f>COUNTIFS(DataRegularSeason20242025!$D$2:$D$1315,TotalTeamGames20242025!BC$1,DataRegularSeason20242025!$E$2:$E$1315,TotalTeamGames20242025!$A45)</f>
        <v>2</v>
      </c>
      <c r="BD46" s="47"/>
      <c r="BE46" s="39">
        <f>COUNTIFS(DataRegularSeason20242025!$D$2:$D$1315,TotalTeamGames20242025!BE$1,DataRegularSeason20242025!$E$2:$E$1315,TotalTeamGames20242025!$A45)</f>
        <v>1</v>
      </c>
      <c r="BF46" s="46"/>
      <c r="BG46" s="41">
        <f>COUNTIFS(DataRegularSeason20242025!$D$2:$D$1315,TotalTeamGames20242025!BG$1,DataRegularSeason20242025!$E$2:$E$1315,TotalTeamGames20242025!$A45)</f>
        <v>1</v>
      </c>
      <c r="BH46" s="47"/>
      <c r="BI46" s="39">
        <f>COUNTIFS(DataRegularSeason20242025!$D$2:$D$1315,TotalTeamGames20242025!BI$1,DataRegularSeason20242025!$E$2:$E$1315,TotalTeamGames20242025!$A45)</f>
        <v>1</v>
      </c>
      <c r="BJ46" s="47"/>
      <c r="BK46" s="39">
        <f>COUNTIFS(DataRegularSeason20242025!$D$2:$D$1315,TotalTeamGames20242025!BK$1,DataRegularSeason20242025!$E$2:$E$1315,TotalTeamGames20242025!$A45)</f>
        <v>1</v>
      </c>
      <c r="BL46" s="47"/>
      <c r="BM46" s="39">
        <f>COUNTIFS(DataRegularSeason20242025!$D$2:$D$1315,TotalTeamGames20242025!BM$1,DataRegularSeason20242025!$E$2:$E$1315,TotalTeamGames20242025!$A45)</f>
        <v>2</v>
      </c>
      <c r="BN46" s="47"/>
      <c r="BO46" s="42">
        <f t="shared" si="0"/>
        <v>41</v>
      </c>
      <c r="BP46" s="52"/>
    </row>
    <row r="47" spans="1:68" ht="9.9499999999999993" customHeight="1" x14ac:dyDescent="0.25">
      <c r="A47" s="53" t="s">
        <v>12</v>
      </c>
      <c r="B47" s="36" t="s">
        <v>81</v>
      </c>
      <c r="C47" s="43"/>
      <c r="D47" s="36">
        <f>COUNTIFS(DataRegularSeason20242025!$E$2:$E$1315,TotalTeamGames20242025!C$1,DataRegularSeason20242025!$D$2:$D$1315,TotalTeamGames20242025!$A47)</f>
        <v>1</v>
      </c>
      <c r="E47" s="43"/>
      <c r="F47" s="36">
        <f>COUNTIFS(DataRegularSeason20242025!$E$2:$E$1315,TotalTeamGames20242025!E$1,DataRegularSeason20242025!$D$2:$D$1315,TotalTeamGames20242025!$A47)</f>
        <v>1</v>
      </c>
      <c r="G47" s="43"/>
      <c r="H47" s="36">
        <f>COUNTIFS(DataRegularSeason20242025!$E$2:$E$1315,TotalTeamGames20242025!G$1,DataRegularSeason20242025!$D$2:$D$1315,TotalTeamGames20242025!$A47)</f>
        <v>1</v>
      </c>
      <c r="I47" s="43"/>
      <c r="J47" s="36">
        <f>COUNTIFS(DataRegularSeason20242025!$E$2:$E$1315,TotalTeamGames20242025!I$1,DataRegularSeason20242025!$D$2:$D$1315,TotalTeamGames20242025!$A47)</f>
        <v>1</v>
      </c>
      <c r="K47" s="43"/>
      <c r="L47" s="36">
        <f>COUNTIFS(DataRegularSeason20242025!$E$2:$E$1315,TotalTeamGames20242025!K$1,DataRegularSeason20242025!$D$2:$D$1315,TotalTeamGames20242025!$A47)</f>
        <v>1</v>
      </c>
      <c r="M47" s="43"/>
      <c r="N47" s="36">
        <f>COUNTIFS(DataRegularSeason20242025!$E$2:$E$1315,TotalTeamGames20242025!M$1,DataRegularSeason20242025!$D$2:$D$1315,TotalTeamGames20242025!$A47)</f>
        <v>2</v>
      </c>
      <c r="O47" s="43"/>
      <c r="P47" s="36">
        <f>COUNTIFS(DataRegularSeason20242025!$E$2:$E$1315,TotalTeamGames20242025!O$1,DataRegularSeason20242025!$D$2:$D$1315,TotalTeamGames20242025!$A47)</f>
        <v>2</v>
      </c>
      <c r="Q47" s="43"/>
      <c r="R47" s="36">
        <f>COUNTIFS(DataRegularSeason20242025!$E$2:$E$1315,TotalTeamGames20242025!Q$1,DataRegularSeason20242025!$D$2:$D$1315,TotalTeamGames20242025!$A47)</f>
        <v>2</v>
      </c>
      <c r="S47" s="43"/>
      <c r="T47" s="36">
        <f>COUNTIFS(DataRegularSeason20242025!$E$2:$E$1315,TotalTeamGames20242025!S$1,DataRegularSeason20242025!$D$2:$D$1315,TotalTeamGames20242025!$A47)</f>
        <v>1</v>
      </c>
      <c r="U47" s="43"/>
      <c r="V47" s="36">
        <f>COUNTIFS(DataRegularSeason20242025!$E$2:$E$1315,TotalTeamGames20242025!U$1,DataRegularSeason20242025!$D$2:$D$1315,TotalTeamGames20242025!$A47)</f>
        <v>1</v>
      </c>
      <c r="W47" s="43"/>
      <c r="X47" s="36">
        <f>COUNTIFS(DataRegularSeason20242025!$E$2:$E$1315,TotalTeamGames20242025!W$1,DataRegularSeason20242025!$D$2:$D$1315,TotalTeamGames20242025!$A47)</f>
        <v>2</v>
      </c>
      <c r="Y47" s="43"/>
      <c r="Z47" s="36">
        <f>COUNTIFS(DataRegularSeason20242025!$E$2:$E$1315,TotalTeamGames20242025!Y$1,DataRegularSeason20242025!$D$2:$D$1315,TotalTeamGames20242025!$A47)</f>
        <v>1</v>
      </c>
      <c r="AA47" s="43"/>
      <c r="AB47" s="36">
        <f>COUNTIFS(DataRegularSeason20242025!$E$2:$E$1315,TotalTeamGames20242025!AA$1,DataRegularSeason20242025!$D$2:$D$1315,TotalTeamGames20242025!$A47)</f>
        <v>2</v>
      </c>
      <c r="AC47" s="43"/>
      <c r="AD47" s="36">
        <f>COUNTIFS(DataRegularSeason20242025!$E$2:$E$1315,TotalTeamGames20242025!AC$1,DataRegularSeason20242025!$D$2:$D$1315,TotalTeamGames20242025!$A47)</f>
        <v>2</v>
      </c>
      <c r="AE47" s="43"/>
      <c r="AF47" s="36">
        <f>COUNTIFS(DataRegularSeason20242025!$E$2:$E$1315,TotalTeamGames20242025!AE$1,DataRegularSeason20242025!$D$2:$D$1315,TotalTeamGames20242025!$A47)</f>
        <v>1</v>
      </c>
      <c r="AG47" s="43"/>
      <c r="AH47" s="36">
        <f>COUNTIFS(DataRegularSeason20242025!$E$2:$E$1315,TotalTeamGames20242025!AG$1,DataRegularSeason20242025!$D$2:$D$1315,TotalTeamGames20242025!$A47)</f>
        <v>1</v>
      </c>
      <c r="AI47" s="43"/>
      <c r="AJ47" s="36">
        <f>COUNTIFS(DataRegularSeason20242025!$E$2:$E$1315,TotalTeamGames20242025!AI$1,DataRegularSeason20242025!$D$2:$D$1315,TotalTeamGames20242025!$A47)</f>
        <v>2</v>
      </c>
      <c r="AK47" s="43"/>
      <c r="AL47" s="36">
        <f>COUNTIFS(DataRegularSeason20242025!$E$2:$E$1315,TotalTeamGames20242025!AK$1,DataRegularSeason20242025!$D$2:$D$1315,TotalTeamGames20242025!$A47)</f>
        <v>1</v>
      </c>
      <c r="AM47" s="43"/>
      <c r="AN47" s="36">
        <f>COUNTIFS(DataRegularSeason20242025!$E$2:$E$1315,TotalTeamGames20242025!AM$1,DataRegularSeason20242025!$D$2:$D$1315,TotalTeamGames20242025!$A47)</f>
        <v>1</v>
      </c>
      <c r="AO47" s="43"/>
      <c r="AP47" s="36">
        <f>COUNTIFS(DataRegularSeason20242025!$E$2:$E$1315,TotalTeamGames20242025!AO$1,DataRegularSeason20242025!$D$2:$D$1315,TotalTeamGames20242025!$A47)</f>
        <v>1</v>
      </c>
      <c r="AQ47" s="43"/>
      <c r="AR47" s="36">
        <f>COUNTIFS(DataRegularSeason20242025!$E$2:$E$1315,TotalTeamGames20242025!AQ$1,DataRegularSeason20242025!$D$2:$D$1315,TotalTeamGames20242025!$A47)</f>
        <v>1</v>
      </c>
      <c r="AS47" s="43"/>
      <c r="AT47" s="36">
        <f>COUNTIFS(DataRegularSeason20242025!$E$2:$E$1315,TotalTeamGames20242025!AS$1,DataRegularSeason20242025!$D$2:$D$1315,TotalTeamGames20242025!$A47)</f>
        <v>1</v>
      </c>
      <c r="AU47" s="43"/>
      <c r="AV47" s="44"/>
      <c r="AW47" s="43"/>
      <c r="AX47" s="36">
        <f>COUNTIFS(DataRegularSeason20242025!$E$2:$E$1315,TotalTeamGames20242025!AW$1,DataRegularSeason20242025!$D$2:$D$1315,TotalTeamGames20242025!$A47)</f>
        <v>2</v>
      </c>
      <c r="AY47" s="43"/>
      <c r="AZ47" s="36">
        <f>COUNTIFS(DataRegularSeason20242025!$E$2:$E$1315,TotalTeamGames20242025!AY$1,DataRegularSeason20242025!$D$2:$D$1315,TotalTeamGames20242025!$A47)</f>
        <v>1</v>
      </c>
      <c r="BA47" s="43"/>
      <c r="BB47" s="36">
        <f>COUNTIFS(DataRegularSeason20242025!$E$2:$E$1315,TotalTeamGames20242025!BA$1,DataRegularSeason20242025!$D$2:$D$1315,TotalTeamGames20242025!$A47)</f>
        <v>1</v>
      </c>
      <c r="BC47" s="43"/>
      <c r="BD47" s="36">
        <f>COUNTIFS(DataRegularSeason20242025!$E$2:$E$1315,TotalTeamGames20242025!BC$1,DataRegularSeason20242025!$D$2:$D$1315,TotalTeamGames20242025!$A47)</f>
        <v>1</v>
      </c>
      <c r="BE47" s="43"/>
      <c r="BF47" s="35">
        <f>COUNTIFS(DataRegularSeason20242025!$E$2:$E$1315,TotalTeamGames20242025!BE$1,DataRegularSeason20242025!$D$2:$D$1315,TotalTeamGames20242025!$A47)</f>
        <v>1</v>
      </c>
      <c r="BG47" s="48"/>
      <c r="BH47" s="36">
        <f>COUNTIFS(DataRegularSeason20242025!$E$2:$E$1315,TotalTeamGames20242025!BG$1,DataRegularSeason20242025!$D$2:$D$1315,TotalTeamGames20242025!$A47)</f>
        <v>2</v>
      </c>
      <c r="BI47" s="43"/>
      <c r="BJ47" s="36">
        <f>COUNTIFS(DataRegularSeason20242025!$E$2:$E$1315,TotalTeamGames20242025!BI$1,DataRegularSeason20242025!$D$2:$D$1315,TotalTeamGames20242025!$A47)</f>
        <v>2</v>
      </c>
      <c r="BK47" s="43"/>
      <c r="BL47" s="36">
        <f>COUNTIFS(DataRegularSeason20242025!$E$2:$E$1315,TotalTeamGames20242025!BK$1,DataRegularSeason20242025!$D$2:$D$1315,TotalTeamGames20242025!$A47)</f>
        <v>1</v>
      </c>
      <c r="BM47" s="43"/>
      <c r="BN47" s="36">
        <f>COUNTIFS(DataRegularSeason20242025!$E$2:$E$1315,TotalTeamGames20242025!BM$1,DataRegularSeason20242025!$D$2:$D$1315,TotalTeamGames20242025!$A47)</f>
        <v>1</v>
      </c>
      <c r="BO47" s="38">
        <f t="shared" si="0"/>
        <v>41</v>
      </c>
      <c r="BP47" s="52">
        <f t="shared" ref="BP47" si="22">BO47+BO48</f>
        <v>82</v>
      </c>
    </row>
    <row r="48" spans="1:68" ht="9.9499999999999993" customHeight="1" x14ac:dyDescent="0.25">
      <c r="A48" s="54"/>
      <c r="B48" s="40" t="s">
        <v>80</v>
      </c>
      <c r="C48" s="39">
        <f>COUNTIFS(DataRegularSeason20242025!$D$2:$D$1315,TotalTeamGames20242025!C$1,DataRegularSeason20242025!$E$2:$E$1315,TotalTeamGames20242025!$A47)</f>
        <v>2</v>
      </c>
      <c r="D48" s="47"/>
      <c r="E48" s="39">
        <f>COUNTIFS(DataRegularSeason20242025!$D$2:$D$1315,TotalTeamGames20242025!E$1,DataRegularSeason20242025!$E$2:$E$1315,TotalTeamGames20242025!$A47)</f>
        <v>1</v>
      </c>
      <c r="F48" s="47"/>
      <c r="G48" s="39">
        <f>COUNTIFS(DataRegularSeason20242025!$D$2:$D$1315,TotalTeamGames20242025!G$1,DataRegularSeason20242025!$E$2:$E$1315,TotalTeamGames20242025!$A47)</f>
        <v>1</v>
      </c>
      <c r="H48" s="47"/>
      <c r="I48" s="39">
        <f>COUNTIFS(DataRegularSeason20242025!$D$2:$D$1315,TotalTeamGames20242025!I$1,DataRegularSeason20242025!$E$2:$E$1315,TotalTeamGames20242025!$A47)</f>
        <v>1</v>
      </c>
      <c r="J48" s="47"/>
      <c r="K48" s="39">
        <f>COUNTIFS(DataRegularSeason20242025!$D$2:$D$1315,TotalTeamGames20242025!K$1,DataRegularSeason20242025!$E$2:$E$1315,TotalTeamGames20242025!$A47)</f>
        <v>1</v>
      </c>
      <c r="L48" s="47"/>
      <c r="M48" s="39">
        <f>COUNTIFS(DataRegularSeason20242025!$D$2:$D$1315,TotalTeamGames20242025!M$1,DataRegularSeason20242025!$E$2:$E$1315,TotalTeamGames20242025!$A47)</f>
        <v>2</v>
      </c>
      <c r="N48" s="47"/>
      <c r="O48" s="39">
        <f>COUNTIFS(DataRegularSeason20242025!$D$2:$D$1315,TotalTeamGames20242025!O$1,DataRegularSeason20242025!$E$2:$E$1315,TotalTeamGames20242025!$A47)</f>
        <v>1</v>
      </c>
      <c r="P48" s="47"/>
      <c r="Q48" s="39">
        <f>COUNTIFS(DataRegularSeason20242025!$D$2:$D$1315,TotalTeamGames20242025!Q$1,DataRegularSeason20242025!$E$2:$E$1315,TotalTeamGames20242025!$A47)</f>
        <v>1</v>
      </c>
      <c r="R48" s="47"/>
      <c r="S48" s="39">
        <f>COUNTIFS(DataRegularSeason20242025!$D$2:$D$1315,TotalTeamGames20242025!S$1,DataRegularSeason20242025!$E$2:$E$1315,TotalTeamGames20242025!$A47)</f>
        <v>2</v>
      </c>
      <c r="T48" s="47"/>
      <c r="U48" s="39">
        <f>COUNTIFS(DataRegularSeason20242025!$D$2:$D$1315,TotalTeamGames20242025!U$1,DataRegularSeason20242025!$E$2:$E$1315,TotalTeamGames20242025!$A47)</f>
        <v>1</v>
      </c>
      <c r="V48" s="47"/>
      <c r="W48" s="39">
        <f>COUNTIFS(DataRegularSeason20242025!$D$2:$D$1315,TotalTeamGames20242025!W$1,DataRegularSeason20242025!$E$2:$E$1315,TotalTeamGames20242025!$A47)</f>
        <v>2</v>
      </c>
      <c r="X48" s="47"/>
      <c r="Y48" s="39">
        <f>COUNTIFS(DataRegularSeason20242025!$D$2:$D$1315,TotalTeamGames20242025!Y$1,DataRegularSeason20242025!$E$2:$E$1315,TotalTeamGames20242025!$A47)</f>
        <v>1</v>
      </c>
      <c r="Z48" s="47"/>
      <c r="AA48" s="39">
        <f>COUNTIFS(DataRegularSeason20242025!$D$2:$D$1315,TotalTeamGames20242025!AA$1,DataRegularSeason20242025!$E$2:$E$1315,TotalTeamGames20242025!$A47)</f>
        <v>2</v>
      </c>
      <c r="AB48" s="47"/>
      <c r="AC48" s="39">
        <f>COUNTIFS(DataRegularSeason20242025!$D$2:$D$1315,TotalTeamGames20242025!AC$1,DataRegularSeason20242025!$E$2:$E$1315,TotalTeamGames20242025!$A47)</f>
        <v>1</v>
      </c>
      <c r="AD48" s="47"/>
      <c r="AE48" s="39">
        <f>COUNTIFS(DataRegularSeason20242025!$D$2:$D$1315,TotalTeamGames20242025!AE$1,DataRegularSeason20242025!$E$2:$E$1315,TotalTeamGames20242025!$A47)</f>
        <v>1</v>
      </c>
      <c r="AF48" s="47"/>
      <c r="AG48" s="39">
        <f>COUNTIFS(DataRegularSeason20242025!$D$2:$D$1315,TotalTeamGames20242025!AG$1,DataRegularSeason20242025!$E$2:$E$1315,TotalTeamGames20242025!$A47)</f>
        <v>1</v>
      </c>
      <c r="AH48" s="47"/>
      <c r="AI48" s="39">
        <f>COUNTIFS(DataRegularSeason20242025!$D$2:$D$1315,TotalTeamGames20242025!AI$1,DataRegularSeason20242025!$E$2:$E$1315,TotalTeamGames20242025!$A47)</f>
        <v>1</v>
      </c>
      <c r="AJ48" s="47"/>
      <c r="AK48" s="39">
        <f>COUNTIFS(DataRegularSeason20242025!$D$2:$D$1315,TotalTeamGames20242025!AK$1,DataRegularSeason20242025!$E$2:$E$1315,TotalTeamGames20242025!$A47)</f>
        <v>1</v>
      </c>
      <c r="AL48" s="47"/>
      <c r="AM48" s="39">
        <f>COUNTIFS(DataRegularSeason20242025!$D$2:$D$1315,TotalTeamGames20242025!AM$1,DataRegularSeason20242025!$E$2:$E$1315,TotalTeamGames20242025!$A47)</f>
        <v>1</v>
      </c>
      <c r="AN48" s="47"/>
      <c r="AO48" s="39">
        <f>COUNTIFS(DataRegularSeason20242025!$D$2:$D$1315,TotalTeamGames20242025!AO$1,DataRegularSeason20242025!$E$2:$E$1315,TotalTeamGames20242025!$A47)</f>
        <v>1</v>
      </c>
      <c r="AP48" s="47"/>
      <c r="AQ48" s="39">
        <f>COUNTIFS(DataRegularSeason20242025!$D$2:$D$1315,TotalTeamGames20242025!AQ$1,DataRegularSeason20242025!$E$2:$E$1315,TotalTeamGames20242025!$A47)</f>
        <v>1</v>
      </c>
      <c r="AR48" s="47"/>
      <c r="AS48" s="39">
        <f>COUNTIFS(DataRegularSeason20242025!$D$2:$D$1315,TotalTeamGames20242025!AS$1,DataRegularSeason20242025!$E$2:$E$1315,TotalTeamGames20242025!$A47)</f>
        <v>1</v>
      </c>
      <c r="AT48" s="47"/>
      <c r="AU48" s="46"/>
      <c r="AV48" s="47"/>
      <c r="AW48" s="39">
        <f>COUNTIFS(DataRegularSeason20242025!$D$2:$D$1315,TotalTeamGames20242025!AW$1,DataRegularSeason20242025!$E$2:$E$1315,TotalTeamGames20242025!$A47)</f>
        <v>2</v>
      </c>
      <c r="AX48" s="47"/>
      <c r="AY48" s="39">
        <f>COUNTIFS(DataRegularSeason20242025!$D$2:$D$1315,TotalTeamGames20242025!AY$1,DataRegularSeason20242025!$E$2:$E$1315,TotalTeamGames20242025!$A47)</f>
        <v>2</v>
      </c>
      <c r="AZ48" s="47"/>
      <c r="BA48" s="39">
        <f>COUNTIFS(DataRegularSeason20242025!$D$2:$D$1315,TotalTeamGames20242025!BA$1,DataRegularSeason20242025!$E$2:$E$1315,TotalTeamGames20242025!$A47)</f>
        <v>1</v>
      </c>
      <c r="BB48" s="47"/>
      <c r="BC48" s="39">
        <f>COUNTIFS(DataRegularSeason20242025!$D$2:$D$1315,TotalTeamGames20242025!BC$1,DataRegularSeason20242025!$E$2:$E$1315,TotalTeamGames20242025!$A47)</f>
        <v>1</v>
      </c>
      <c r="BD48" s="47"/>
      <c r="BE48" s="39">
        <f>COUNTIFS(DataRegularSeason20242025!$D$2:$D$1315,TotalTeamGames20242025!BE$1,DataRegularSeason20242025!$E$2:$E$1315,TotalTeamGames20242025!$A47)</f>
        <v>2</v>
      </c>
      <c r="BF48" s="46"/>
      <c r="BG48" s="41">
        <f>COUNTIFS(DataRegularSeason20242025!$D$2:$D$1315,TotalTeamGames20242025!BG$1,DataRegularSeason20242025!$E$2:$E$1315,TotalTeamGames20242025!$A47)</f>
        <v>2</v>
      </c>
      <c r="BH48" s="47"/>
      <c r="BI48" s="39">
        <f>COUNTIFS(DataRegularSeason20242025!$D$2:$D$1315,TotalTeamGames20242025!BI$1,DataRegularSeason20242025!$E$2:$E$1315,TotalTeamGames20242025!$A47)</f>
        <v>1</v>
      </c>
      <c r="BJ48" s="47"/>
      <c r="BK48" s="39">
        <f>COUNTIFS(DataRegularSeason20242025!$D$2:$D$1315,TotalTeamGames20242025!BK$1,DataRegularSeason20242025!$E$2:$E$1315,TotalTeamGames20242025!$A47)</f>
        <v>2</v>
      </c>
      <c r="BL48" s="47"/>
      <c r="BM48" s="39">
        <f>COUNTIFS(DataRegularSeason20242025!$D$2:$D$1315,TotalTeamGames20242025!BM$1,DataRegularSeason20242025!$E$2:$E$1315,TotalTeamGames20242025!$A47)</f>
        <v>1</v>
      </c>
      <c r="BN48" s="47"/>
      <c r="BO48" s="42">
        <f t="shared" si="0"/>
        <v>41</v>
      </c>
      <c r="BP48" s="52"/>
    </row>
    <row r="49" spans="1:68" ht="9.9499999999999993" customHeight="1" x14ac:dyDescent="0.25">
      <c r="A49" s="53" t="s">
        <v>38</v>
      </c>
      <c r="B49" s="36" t="s">
        <v>81</v>
      </c>
      <c r="C49" s="43"/>
      <c r="D49" s="36">
        <f>COUNTIFS(DataRegularSeason20242025!$E$2:$E$1315,TotalTeamGames20242025!C$1,DataRegularSeason20242025!$D$2:$D$1315,TotalTeamGames20242025!$A49)</f>
        <v>2</v>
      </c>
      <c r="E49" s="43"/>
      <c r="F49" s="36">
        <f>COUNTIFS(DataRegularSeason20242025!$E$2:$E$1315,TotalTeamGames20242025!E$1,DataRegularSeason20242025!$D$2:$D$1315,TotalTeamGames20242025!$A49)</f>
        <v>1</v>
      </c>
      <c r="G49" s="43"/>
      <c r="H49" s="36">
        <f>COUNTIFS(DataRegularSeason20242025!$E$2:$E$1315,TotalTeamGames20242025!G$1,DataRegularSeason20242025!$D$2:$D$1315,TotalTeamGames20242025!$A49)</f>
        <v>1</v>
      </c>
      <c r="I49" s="43"/>
      <c r="J49" s="36">
        <f>COUNTIFS(DataRegularSeason20242025!$E$2:$E$1315,TotalTeamGames20242025!I$1,DataRegularSeason20242025!$D$2:$D$1315,TotalTeamGames20242025!$A49)</f>
        <v>1</v>
      </c>
      <c r="K49" s="43"/>
      <c r="L49" s="36">
        <f>COUNTIFS(DataRegularSeason20242025!$E$2:$E$1315,TotalTeamGames20242025!K$1,DataRegularSeason20242025!$D$2:$D$1315,TotalTeamGames20242025!$A49)</f>
        <v>1</v>
      </c>
      <c r="M49" s="43"/>
      <c r="N49" s="36">
        <f>COUNTIFS(DataRegularSeason20242025!$E$2:$E$1315,TotalTeamGames20242025!M$1,DataRegularSeason20242025!$D$2:$D$1315,TotalTeamGames20242025!$A49)</f>
        <v>2</v>
      </c>
      <c r="O49" s="43"/>
      <c r="P49" s="36">
        <f>COUNTIFS(DataRegularSeason20242025!$E$2:$E$1315,TotalTeamGames20242025!O$1,DataRegularSeason20242025!$D$2:$D$1315,TotalTeamGames20242025!$A49)</f>
        <v>1</v>
      </c>
      <c r="Q49" s="43"/>
      <c r="R49" s="36">
        <f>COUNTIFS(DataRegularSeason20242025!$E$2:$E$1315,TotalTeamGames20242025!Q$1,DataRegularSeason20242025!$D$2:$D$1315,TotalTeamGames20242025!$A49)</f>
        <v>1</v>
      </c>
      <c r="S49" s="43"/>
      <c r="T49" s="36">
        <f>COUNTIFS(DataRegularSeason20242025!$E$2:$E$1315,TotalTeamGames20242025!S$1,DataRegularSeason20242025!$D$2:$D$1315,TotalTeamGames20242025!$A49)</f>
        <v>2</v>
      </c>
      <c r="U49" s="43"/>
      <c r="V49" s="36">
        <f>COUNTIFS(DataRegularSeason20242025!$E$2:$E$1315,TotalTeamGames20242025!U$1,DataRegularSeason20242025!$D$2:$D$1315,TotalTeamGames20242025!$A49)</f>
        <v>1</v>
      </c>
      <c r="W49" s="43"/>
      <c r="X49" s="36">
        <f>COUNTIFS(DataRegularSeason20242025!$E$2:$E$1315,TotalTeamGames20242025!W$1,DataRegularSeason20242025!$D$2:$D$1315,TotalTeamGames20242025!$A49)</f>
        <v>2</v>
      </c>
      <c r="Y49" s="43"/>
      <c r="Z49" s="36">
        <f>COUNTIFS(DataRegularSeason20242025!$E$2:$E$1315,TotalTeamGames20242025!Y$1,DataRegularSeason20242025!$D$2:$D$1315,TotalTeamGames20242025!$A49)</f>
        <v>1</v>
      </c>
      <c r="AA49" s="43"/>
      <c r="AB49" s="36">
        <f>COUNTIFS(DataRegularSeason20242025!$E$2:$E$1315,TotalTeamGames20242025!AA$1,DataRegularSeason20242025!$D$2:$D$1315,TotalTeamGames20242025!$A49)</f>
        <v>2</v>
      </c>
      <c r="AC49" s="43"/>
      <c r="AD49" s="36">
        <f>COUNTIFS(DataRegularSeason20242025!$E$2:$E$1315,TotalTeamGames20242025!AC$1,DataRegularSeason20242025!$D$2:$D$1315,TotalTeamGames20242025!$A49)</f>
        <v>1</v>
      </c>
      <c r="AE49" s="43"/>
      <c r="AF49" s="36">
        <f>COUNTIFS(DataRegularSeason20242025!$E$2:$E$1315,TotalTeamGames20242025!AE$1,DataRegularSeason20242025!$D$2:$D$1315,TotalTeamGames20242025!$A49)</f>
        <v>1</v>
      </c>
      <c r="AG49" s="43"/>
      <c r="AH49" s="36">
        <f>COUNTIFS(DataRegularSeason20242025!$E$2:$E$1315,TotalTeamGames20242025!AG$1,DataRegularSeason20242025!$D$2:$D$1315,TotalTeamGames20242025!$A49)</f>
        <v>1</v>
      </c>
      <c r="AI49" s="43"/>
      <c r="AJ49" s="36">
        <f>COUNTIFS(DataRegularSeason20242025!$E$2:$E$1315,TotalTeamGames20242025!AI$1,DataRegularSeason20242025!$D$2:$D$1315,TotalTeamGames20242025!$A49)</f>
        <v>1</v>
      </c>
      <c r="AK49" s="43"/>
      <c r="AL49" s="36">
        <f>COUNTIFS(DataRegularSeason20242025!$E$2:$E$1315,TotalTeamGames20242025!AK$1,DataRegularSeason20242025!$D$2:$D$1315,TotalTeamGames20242025!$A49)</f>
        <v>1</v>
      </c>
      <c r="AM49" s="43"/>
      <c r="AN49" s="36">
        <f>COUNTIFS(DataRegularSeason20242025!$E$2:$E$1315,TotalTeamGames20242025!AM$1,DataRegularSeason20242025!$D$2:$D$1315,TotalTeamGames20242025!$A49)</f>
        <v>1</v>
      </c>
      <c r="AO49" s="43"/>
      <c r="AP49" s="36">
        <f>COUNTIFS(DataRegularSeason20242025!$E$2:$E$1315,TotalTeamGames20242025!AO$1,DataRegularSeason20242025!$D$2:$D$1315,TotalTeamGames20242025!$A49)</f>
        <v>1</v>
      </c>
      <c r="AQ49" s="43"/>
      <c r="AR49" s="36">
        <f>COUNTIFS(DataRegularSeason20242025!$E$2:$E$1315,TotalTeamGames20242025!AQ$1,DataRegularSeason20242025!$D$2:$D$1315,TotalTeamGames20242025!$A49)</f>
        <v>1</v>
      </c>
      <c r="AS49" s="43"/>
      <c r="AT49" s="36">
        <f>COUNTIFS(DataRegularSeason20242025!$E$2:$E$1315,TotalTeamGames20242025!AS$1,DataRegularSeason20242025!$D$2:$D$1315,TotalTeamGames20242025!$A49)</f>
        <v>1</v>
      </c>
      <c r="AU49" s="43"/>
      <c r="AV49" s="36">
        <f>COUNTIFS(DataRegularSeason20242025!$E$2:$E$1315,TotalTeamGames20242025!AU$1,DataRegularSeason20242025!$D$2:$D$1315,TotalTeamGames20242025!$A49)</f>
        <v>2</v>
      </c>
      <c r="AW49" s="43"/>
      <c r="AX49" s="44"/>
      <c r="AY49" s="43"/>
      <c r="AZ49" s="36">
        <f>COUNTIFS(DataRegularSeason20242025!$E$2:$E$1315,TotalTeamGames20242025!AY$1,DataRegularSeason20242025!$D$2:$D$1315,TotalTeamGames20242025!$A49)</f>
        <v>2</v>
      </c>
      <c r="BA49" s="43"/>
      <c r="BB49" s="36">
        <f>COUNTIFS(DataRegularSeason20242025!$E$2:$E$1315,TotalTeamGames20242025!BA$1,DataRegularSeason20242025!$D$2:$D$1315,TotalTeamGames20242025!$A49)</f>
        <v>1</v>
      </c>
      <c r="BC49" s="43"/>
      <c r="BD49" s="36">
        <f>COUNTIFS(DataRegularSeason20242025!$E$2:$E$1315,TotalTeamGames20242025!BC$1,DataRegularSeason20242025!$D$2:$D$1315,TotalTeamGames20242025!$A49)</f>
        <v>1</v>
      </c>
      <c r="BE49" s="43"/>
      <c r="BF49" s="35">
        <f>COUNTIFS(DataRegularSeason20242025!$E$2:$E$1315,TotalTeamGames20242025!BE$1,DataRegularSeason20242025!$D$2:$D$1315,TotalTeamGames20242025!$A49)</f>
        <v>2</v>
      </c>
      <c r="BG49" s="48"/>
      <c r="BH49" s="36">
        <f>COUNTIFS(DataRegularSeason20242025!$E$2:$E$1315,TotalTeamGames20242025!BG$1,DataRegularSeason20242025!$D$2:$D$1315,TotalTeamGames20242025!$A49)</f>
        <v>2</v>
      </c>
      <c r="BI49" s="43"/>
      <c r="BJ49" s="36">
        <f>COUNTIFS(DataRegularSeason20242025!$E$2:$E$1315,TotalTeamGames20242025!BI$1,DataRegularSeason20242025!$D$2:$D$1315,TotalTeamGames20242025!$A49)</f>
        <v>1</v>
      </c>
      <c r="BK49" s="43"/>
      <c r="BL49" s="36">
        <f>COUNTIFS(DataRegularSeason20242025!$E$2:$E$1315,TotalTeamGames20242025!BK$1,DataRegularSeason20242025!$D$2:$D$1315,TotalTeamGames20242025!$A49)</f>
        <v>2</v>
      </c>
      <c r="BM49" s="43"/>
      <c r="BN49" s="36">
        <f>COUNTIFS(DataRegularSeason20242025!$E$2:$E$1315,TotalTeamGames20242025!BM$1,DataRegularSeason20242025!$D$2:$D$1315,TotalTeamGames20242025!$A49)</f>
        <v>1</v>
      </c>
      <c r="BO49" s="38">
        <f t="shared" si="0"/>
        <v>41</v>
      </c>
      <c r="BP49" s="52">
        <f t="shared" ref="BP49" si="23">BO49+BO50</f>
        <v>82</v>
      </c>
    </row>
    <row r="50" spans="1:68" ht="9.9499999999999993" customHeight="1" x14ac:dyDescent="0.25">
      <c r="A50" s="54"/>
      <c r="B50" s="40" t="s">
        <v>80</v>
      </c>
      <c r="C50" s="39">
        <f>COUNTIFS(DataRegularSeason20242025!$D$2:$D$1315,TotalTeamGames20242025!C$1,DataRegularSeason20242025!$E$2:$E$1315,TotalTeamGames20242025!$A49)</f>
        <v>1</v>
      </c>
      <c r="D50" s="47"/>
      <c r="E50" s="39">
        <f>COUNTIFS(DataRegularSeason20242025!$D$2:$D$1315,TotalTeamGames20242025!E$1,DataRegularSeason20242025!$E$2:$E$1315,TotalTeamGames20242025!$A49)</f>
        <v>1</v>
      </c>
      <c r="F50" s="47"/>
      <c r="G50" s="39">
        <f>COUNTIFS(DataRegularSeason20242025!$D$2:$D$1315,TotalTeamGames20242025!G$1,DataRegularSeason20242025!$E$2:$E$1315,TotalTeamGames20242025!$A49)</f>
        <v>1</v>
      </c>
      <c r="H50" s="47"/>
      <c r="I50" s="39">
        <f>COUNTIFS(DataRegularSeason20242025!$D$2:$D$1315,TotalTeamGames20242025!I$1,DataRegularSeason20242025!$E$2:$E$1315,TotalTeamGames20242025!$A49)</f>
        <v>1</v>
      </c>
      <c r="J50" s="47"/>
      <c r="K50" s="39">
        <f>COUNTIFS(DataRegularSeason20242025!$D$2:$D$1315,TotalTeamGames20242025!K$1,DataRegularSeason20242025!$E$2:$E$1315,TotalTeamGames20242025!$A49)</f>
        <v>1</v>
      </c>
      <c r="L50" s="47"/>
      <c r="M50" s="39">
        <f>COUNTIFS(DataRegularSeason20242025!$D$2:$D$1315,TotalTeamGames20242025!M$1,DataRegularSeason20242025!$E$2:$E$1315,TotalTeamGames20242025!$A49)</f>
        <v>2</v>
      </c>
      <c r="N50" s="47"/>
      <c r="O50" s="39">
        <f>COUNTIFS(DataRegularSeason20242025!$D$2:$D$1315,TotalTeamGames20242025!O$1,DataRegularSeason20242025!$E$2:$E$1315,TotalTeamGames20242025!$A49)</f>
        <v>2</v>
      </c>
      <c r="P50" s="47"/>
      <c r="Q50" s="39">
        <f>COUNTIFS(DataRegularSeason20242025!$D$2:$D$1315,TotalTeamGames20242025!Q$1,DataRegularSeason20242025!$E$2:$E$1315,TotalTeamGames20242025!$A49)</f>
        <v>2</v>
      </c>
      <c r="R50" s="47"/>
      <c r="S50" s="39">
        <f>COUNTIFS(DataRegularSeason20242025!$D$2:$D$1315,TotalTeamGames20242025!S$1,DataRegularSeason20242025!$E$2:$E$1315,TotalTeamGames20242025!$A49)</f>
        <v>1</v>
      </c>
      <c r="T50" s="47"/>
      <c r="U50" s="39">
        <f>COUNTIFS(DataRegularSeason20242025!$D$2:$D$1315,TotalTeamGames20242025!U$1,DataRegularSeason20242025!$E$2:$E$1315,TotalTeamGames20242025!$A49)</f>
        <v>1</v>
      </c>
      <c r="V50" s="47"/>
      <c r="W50" s="39">
        <f>COUNTIFS(DataRegularSeason20242025!$D$2:$D$1315,TotalTeamGames20242025!W$1,DataRegularSeason20242025!$E$2:$E$1315,TotalTeamGames20242025!$A49)</f>
        <v>2</v>
      </c>
      <c r="X50" s="47"/>
      <c r="Y50" s="39">
        <f>COUNTIFS(DataRegularSeason20242025!$D$2:$D$1315,TotalTeamGames20242025!Y$1,DataRegularSeason20242025!$E$2:$E$1315,TotalTeamGames20242025!$A49)</f>
        <v>1</v>
      </c>
      <c r="Z50" s="47"/>
      <c r="AA50" s="39">
        <f>COUNTIFS(DataRegularSeason20242025!$D$2:$D$1315,TotalTeamGames20242025!AA$1,DataRegularSeason20242025!$E$2:$E$1315,TotalTeamGames20242025!$A49)</f>
        <v>2</v>
      </c>
      <c r="AB50" s="47"/>
      <c r="AC50" s="39">
        <f>COUNTIFS(DataRegularSeason20242025!$D$2:$D$1315,TotalTeamGames20242025!AC$1,DataRegularSeason20242025!$E$2:$E$1315,TotalTeamGames20242025!$A49)</f>
        <v>2</v>
      </c>
      <c r="AD50" s="47"/>
      <c r="AE50" s="39">
        <f>COUNTIFS(DataRegularSeason20242025!$D$2:$D$1315,TotalTeamGames20242025!AE$1,DataRegularSeason20242025!$E$2:$E$1315,TotalTeamGames20242025!$A49)</f>
        <v>1</v>
      </c>
      <c r="AF50" s="47"/>
      <c r="AG50" s="39">
        <f>COUNTIFS(DataRegularSeason20242025!$D$2:$D$1315,TotalTeamGames20242025!AG$1,DataRegularSeason20242025!$E$2:$E$1315,TotalTeamGames20242025!$A49)</f>
        <v>1</v>
      </c>
      <c r="AH50" s="47"/>
      <c r="AI50" s="39">
        <f>COUNTIFS(DataRegularSeason20242025!$D$2:$D$1315,TotalTeamGames20242025!AI$1,DataRegularSeason20242025!$E$2:$E$1315,TotalTeamGames20242025!$A49)</f>
        <v>2</v>
      </c>
      <c r="AJ50" s="47"/>
      <c r="AK50" s="39">
        <f>COUNTIFS(DataRegularSeason20242025!$D$2:$D$1315,TotalTeamGames20242025!AK$1,DataRegularSeason20242025!$E$2:$E$1315,TotalTeamGames20242025!$A49)</f>
        <v>1</v>
      </c>
      <c r="AL50" s="47"/>
      <c r="AM50" s="39">
        <f>COUNTIFS(DataRegularSeason20242025!$D$2:$D$1315,TotalTeamGames20242025!AM$1,DataRegularSeason20242025!$E$2:$E$1315,TotalTeamGames20242025!$A49)</f>
        <v>1</v>
      </c>
      <c r="AN50" s="47"/>
      <c r="AO50" s="39">
        <f>COUNTIFS(DataRegularSeason20242025!$D$2:$D$1315,TotalTeamGames20242025!AO$1,DataRegularSeason20242025!$E$2:$E$1315,TotalTeamGames20242025!$A49)</f>
        <v>1</v>
      </c>
      <c r="AP50" s="47"/>
      <c r="AQ50" s="39">
        <f>COUNTIFS(DataRegularSeason20242025!$D$2:$D$1315,TotalTeamGames20242025!AQ$1,DataRegularSeason20242025!$E$2:$E$1315,TotalTeamGames20242025!$A49)</f>
        <v>1</v>
      </c>
      <c r="AR50" s="47"/>
      <c r="AS50" s="39">
        <f>COUNTIFS(DataRegularSeason20242025!$D$2:$D$1315,TotalTeamGames20242025!AS$1,DataRegularSeason20242025!$E$2:$E$1315,TotalTeamGames20242025!$A49)</f>
        <v>1</v>
      </c>
      <c r="AT50" s="47"/>
      <c r="AU50" s="39">
        <f>COUNTIFS(DataRegularSeason20242025!$D$2:$D$1315,TotalTeamGames20242025!AU$1,DataRegularSeason20242025!$E$2:$E$1315,TotalTeamGames20242025!$A49)</f>
        <v>2</v>
      </c>
      <c r="AV50" s="47"/>
      <c r="AW50" s="46"/>
      <c r="AX50" s="47"/>
      <c r="AY50" s="39">
        <f>COUNTIFS(DataRegularSeason20242025!$D$2:$D$1315,TotalTeamGames20242025!AY$1,DataRegularSeason20242025!$E$2:$E$1315,TotalTeamGames20242025!$A49)</f>
        <v>1</v>
      </c>
      <c r="AZ50" s="47"/>
      <c r="BA50" s="39">
        <f>COUNTIFS(DataRegularSeason20242025!$D$2:$D$1315,TotalTeamGames20242025!BA$1,DataRegularSeason20242025!$E$2:$E$1315,TotalTeamGames20242025!$A49)</f>
        <v>1</v>
      </c>
      <c r="BB50" s="47"/>
      <c r="BC50" s="39">
        <f>COUNTIFS(DataRegularSeason20242025!$D$2:$D$1315,TotalTeamGames20242025!BC$1,DataRegularSeason20242025!$E$2:$E$1315,TotalTeamGames20242025!$A49)</f>
        <v>1</v>
      </c>
      <c r="BD50" s="47"/>
      <c r="BE50" s="39">
        <f>COUNTIFS(DataRegularSeason20242025!$D$2:$D$1315,TotalTeamGames20242025!BE$1,DataRegularSeason20242025!$E$2:$E$1315,TotalTeamGames20242025!$A49)</f>
        <v>1</v>
      </c>
      <c r="BF50" s="46"/>
      <c r="BG50" s="41">
        <f>COUNTIFS(DataRegularSeason20242025!$D$2:$D$1315,TotalTeamGames20242025!BG$1,DataRegularSeason20242025!$E$2:$E$1315,TotalTeamGames20242025!$A49)</f>
        <v>2</v>
      </c>
      <c r="BH50" s="47"/>
      <c r="BI50" s="39">
        <f>COUNTIFS(DataRegularSeason20242025!$D$2:$D$1315,TotalTeamGames20242025!BI$1,DataRegularSeason20242025!$E$2:$E$1315,TotalTeamGames20242025!$A49)</f>
        <v>2</v>
      </c>
      <c r="BJ50" s="47"/>
      <c r="BK50" s="39">
        <f>COUNTIFS(DataRegularSeason20242025!$D$2:$D$1315,TotalTeamGames20242025!BK$1,DataRegularSeason20242025!$E$2:$E$1315,TotalTeamGames20242025!$A49)</f>
        <v>1</v>
      </c>
      <c r="BL50" s="47"/>
      <c r="BM50" s="39">
        <f>COUNTIFS(DataRegularSeason20242025!$D$2:$D$1315,TotalTeamGames20242025!BM$1,DataRegularSeason20242025!$E$2:$E$1315,TotalTeamGames20242025!$A49)</f>
        <v>1</v>
      </c>
      <c r="BN50" s="47"/>
      <c r="BO50" s="42">
        <f t="shared" si="0"/>
        <v>41</v>
      </c>
      <c r="BP50" s="52"/>
    </row>
    <row r="51" spans="1:68" ht="9.9499999999999993" customHeight="1" x14ac:dyDescent="0.25">
      <c r="A51" s="53" t="s">
        <v>13</v>
      </c>
      <c r="B51" s="36" t="s">
        <v>81</v>
      </c>
      <c r="C51" s="43"/>
      <c r="D51" s="36">
        <f>COUNTIFS(DataRegularSeason20242025!$E$2:$E$1315,TotalTeamGames20242025!C$1,DataRegularSeason20242025!$D$2:$D$1315,TotalTeamGames20242025!$A51)</f>
        <v>1</v>
      </c>
      <c r="E51" s="43"/>
      <c r="F51" s="36">
        <f>COUNTIFS(DataRegularSeason20242025!$E$2:$E$1315,TotalTeamGames20242025!E$1,DataRegularSeason20242025!$D$2:$D$1315,TotalTeamGames20242025!$A51)</f>
        <v>1</v>
      </c>
      <c r="G51" s="43"/>
      <c r="H51" s="36">
        <f>COUNTIFS(DataRegularSeason20242025!$E$2:$E$1315,TotalTeamGames20242025!G$1,DataRegularSeason20242025!$D$2:$D$1315,TotalTeamGames20242025!$A51)</f>
        <v>1</v>
      </c>
      <c r="I51" s="43"/>
      <c r="J51" s="36">
        <f>COUNTIFS(DataRegularSeason20242025!$E$2:$E$1315,TotalTeamGames20242025!I$1,DataRegularSeason20242025!$D$2:$D$1315,TotalTeamGames20242025!$A51)</f>
        <v>1</v>
      </c>
      <c r="K51" s="43"/>
      <c r="L51" s="36">
        <f>COUNTIFS(DataRegularSeason20242025!$E$2:$E$1315,TotalTeamGames20242025!K$1,DataRegularSeason20242025!$D$2:$D$1315,TotalTeamGames20242025!$A51)</f>
        <v>1</v>
      </c>
      <c r="M51" s="43"/>
      <c r="N51" s="36">
        <f>COUNTIFS(DataRegularSeason20242025!$E$2:$E$1315,TotalTeamGames20242025!M$1,DataRegularSeason20242025!$D$2:$D$1315,TotalTeamGames20242025!$A51)</f>
        <v>1</v>
      </c>
      <c r="O51" s="43"/>
      <c r="P51" s="36">
        <f>COUNTIFS(DataRegularSeason20242025!$E$2:$E$1315,TotalTeamGames20242025!O$1,DataRegularSeason20242025!$D$2:$D$1315,TotalTeamGames20242025!$A51)</f>
        <v>1</v>
      </c>
      <c r="Q51" s="43"/>
      <c r="R51" s="36">
        <f>COUNTIFS(DataRegularSeason20242025!$E$2:$E$1315,TotalTeamGames20242025!Q$1,DataRegularSeason20242025!$D$2:$D$1315,TotalTeamGames20242025!$A51)</f>
        <v>2</v>
      </c>
      <c r="S51" s="43"/>
      <c r="T51" s="36">
        <f>COUNTIFS(DataRegularSeason20242025!$E$2:$E$1315,TotalTeamGames20242025!S$1,DataRegularSeason20242025!$D$2:$D$1315,TotalTeamGames20242025!$A51)</f>
        <v>2</v>
      </c>
      <c r="U51" s="43"/>
      <c r="V51" s="36">
        <f>COUNTIFS(DataRegularSeason20242025!$E$2:$E$1315,TotalTeamGames20242025!U$1,DataRegularSeason20242025!$D$2:$D$1315,TotalTeamGames20242025!$A51)</f>
        <v>1</v>
      </c>
      <c r="W51" s="43"/>
      <c r="X51" s="36">
        <f>COUNTIFS(DataRegularSeason20242025!$E$2:$E$1315,TotalTeamGames20242025!W$1,DataRegularSeason20242025!$D$2:$D$1315,TotalTeamGames20242025!$A51)</f>
        <v>2</v>
      </c>
      <c r="Y51" s="43"/>
      <c r="Z51" s="36">
        <f>COUNTIFS(DataRegularSeason20242025!$E$2:$E$1315,TotalTeamGames20242025!Y$1,DataRegularSeason20242025!$D$2:$D$1315,TotalTeamGames20242025!$A51)</f>
        <v>1</v>
      </c>
      <c r="AA51" s="43"/>
      <c r="AB51" s="36">
        <f>COUNTIFS(DataRegularSeason20242025!$E$2:$E$1315,TotalTeamGames20242025!AA$1,DataRegularSeason20242025!$D$2:$D$1315,TotalTeamGames20242025!$A51)</f>
        <v>2</v>
      </c>
      <c r="AC51" s="43"/>
      <c r="AD51" s="36">
        <f>COUNTIFS(DataRegularSeason20242025!$E$2:$E$1315,TotalTeamGames20242025!AC$1,DataRegularSeason20242025!$D$2:$D$1315,TotalTeamGames20242025!$A51)</f>
        <v>2</v>
      </c>
      <c r="AE51" s="43"/>
      <c r="AF51" s="36">
        <f>COUNTIFS(DataRegularSeason20242025!$E$2:$E$1315,TotalTeamGames20242025!AE$1,DataRegularSeason20242025!$D$2:$D$1315,TotalTeamGames20242025!$A51)</f>
        <v>1</v>
      </c>
      <c r="AG51" s="43"/>
      <c r="AH51" s="36">
        <f>COUNTIFS(DataRegularSeason20242025!$E$2:$E$1315,TotalTeamGames20242025!AG$1,DataRegularSeason20242025!$D$2:$D$1315,TotalTeamGames20242025!$A51)</f>
        <v>1</v>
      </c>
      <c r="AI51" s="43"/>
      <c r="AJ51" s="36">
        <f>COUNTIFS(DataRegularSeason20242025!$E$2:$E$1315,TotalTeamGames20242025!AI$1,DataRegularSeason20242025!$D$2:$D$1315,TotalTeamGames20242025!$A51)</f>
        <v>2</v>
      </c>
      <c r="AK51" s="43"/>
      <c r="AL51" s="36">
        <f>COUNTIFS(DataRegularSeason20242025!$E$2:$E$1315,TotalTeamGames20242025!AK$1,DataRegularSeason20242025!$D$2:$D$1315,TotalTeamGames20242025!$A51)</f>
        <v>1</v>
      </c>
      <c r="AM51" s="43"/>
      <c r="AN51" s="36">
        <f>COUNTIFS(DataRegularSeason20242025!$E$2:$E$1315,TotalTeamGames20242025!AM$1,DataRegularSeason20242025!$D$2:$D$1315,TotalTeamGames20242025!$A51)</f>
        <v>1</v>
      </c>
      <c r="AO51" s="43"/>
      <c r="AP51" s="36">
        <f>COUNTIFS(DataRegularSeason20242025!$E$2:$E$1315,TotalTeamGames20242025!AO$1,DataRegularSeason20242025!$D$2:$D$1315,TotalTeamGames20242025!$A51)</f>
        <v>1</v>
      </c>
      <c r="AQ51" s="43"/>
      <c r="AR51" s="36">
        <f>COUNTIFS(DataRegularSeason20242025!$E$2:$E$1315,TotalTeamGames20242025!AQ$1,DataRegularSeason20242025!$D$2:$D$1315,TotalTeamGames20242025!$A51)</f>
        <v>1</v>
      </c>
      <c r="AS51" s="43"/>
      <c r="AT51" s="36">
        <f>COUNTIFS(DataRegularSeason20242025!$E$2:$E$1315,TotalTeamGames20242025!AS$1,DataRegularSeason20242025!$D$2:$D$1315,TotalTeamGames20242025!$A51)</f>
        <v>1</v>
      </c>
      <c r="AU51" s="43"/>
      <c r="AV51" s="36">
        <f>COUNTIFS(DataRegularSeason20242025!$E$2:$E$1315,TotalTeamGames20242025!AU$1,DataRegularSeason20242025!$D$2:$D$1315,TotalTeamGames20242025!$A51)</f>
        <v>2</v>
      </c>
      <c r="AW51" s="43"/>
      <c r="AX51" s="36">
        <f>COUNTIFS(DataRegularSeason20242025!$E$2:$E$1315,TotalTeamGames20242025!AW$1,DataRegularSeason20242025!$D$2:$D$1315,TotalTeamGames20242025!$A51)</f>
        <v>1</v>
      </c>
      <c r="AY51" s="43"/>
      <c r="AZ51" s="44"/>
      <c r="BA51" s="43"/>
      <c r="BB51" s="36">
        <f>COUNTIFS(DataRegularSeason20242025!$E$2:$E$1315,TotalTeamGames20242025!BA$1,DataRegularSeason20242025!$D$2:$D$1315,TotalTeamGames20242025!$A51)</f>
        <v>1</v>
      </c>
      <c r="BC51" s="43"/>
      <c r="BD51" s="36">
        <f>COUNTIFS(DataRegularSeason20242025!$E$2:$E$1315,TotalTeamGames20242025!BC$1,DataRegularSeason20242025!$D$2:$D$1315,TotalTeamGames20242025!$A51)</f>
        <v>1</v>
      </c>
      <c r="BE51" s="43"/>
      <c r="BF51" s="35">
        <f>COUNTIFS(DataRegularSeason20242025!$E$2:$E$1315,TotalTeamGames20242025!BE$1,DataRegularSeason20242025!$D$2:$D$1315,TotalTeamGames20242025!$A51)</f>
        <v>2</v>
      </c>
      <c r="BG51" s="48"/>
      <c r="BH51" s="36">
        <f>COUNTIFS(DataRegularSeason20242025!$E$2:$E$1315,TotalTeamGames20242025!BG$1,DataRegularSeason20242025!$D$2:$D$1315,TotalTeamGames20242025!$A51)</f>
        <v>1</v>
      </c>
      <c r="BI51" s="43"/>
      <c r="BJ51" s="36">
        <f>COUNTIFS(DataRegularSeason20242025!$E$2:$E$1315,TotalTeamGames20242025!BI$1,DataRegularSeason20242025!$D$2:$D$1315,TotalTeamGames20242025!$A51)</f>
        <v>2</v>
      </c>
      <c r="BK51" s="43"/>
      <c r="BL51" s="36">
        <f>COUNTIFS(DataRegularSeason20242025!$E$2:$E$1315,TotalTeamGames20242025!BK$1,DataRegularSeason20242025!$D$2:$D$1315,TotalTeamGames20242025!$A51)</f>
        <v>2</v>
      </c>
      <c r="BM51" s="43"/>
      <c r="BN51" s="36">
        <f>COUNTIFS(DataRegularSeason20242025!$E$2:$E$1315,TotalTeamGames20242025!BM$1,DataRegularSeason20242025!$D$2:$D$1315,TotalTeamGames20242025!$A51)</f>
        <v>1</v>
      </c>
      <c r="BO51" s="38">
        <f t="shared" si="0"/>
        <v>41</v>
      </c>
      <c r="BP51" s="52">
        <f t="shared" ref="BP51" si="24">BO51+BO52</f>
        <v>82</v>
      </c>
    </row>
    <row r="52" spans="1:68" ht="9.9499999999999993" customHeight="1" x14ac:dyDescent="0.25">
      <c r="A52" s="54"/>
      <c r="B52" s="40" t="s">
        <v>80</v>
      </c>
      <c r="C52" s="39">
        <f>COUNTIFS(DataRegularSeason20242025!$D$2:$D$1315,TotalTeamGames20242025!C$1,DataRegularSeason20242025!$E$2:$E$1315,TotalTeamGames20242025!$A51)</f>
        <v>2</v>
      </c>
      <c r="D52" s="47"/>
      <c r="E52" s="39">
        <f>COUNTIFS(DataRegularSeason20242025!$D$2:$D$1315,TotalTeamGames20242025!E$1,DataRegularSeason20242025!$E$2:$E$1315,TotalTeamGames20242025!$A51)</f>
        <v>1</v>
      </c>
      <c r="F52" s="47"/>
      <c r="G52" s="39">
        <f>COUNTIFS(DataRegularSeason20242025!$D$2:$D$1315,TotalTeamGames20242025!G$1,DataRegularSeason20242025!$E$2:$E$1315,TotalTeamGames20242025!$A51)</f>
        <v>1</v>
      </c>
      <c r="H52" s="47"/>
      <c r="I52" s="39">
        <f>COUNTIFS(DataRegularSeason20242025!$D$2:$D$1315,TotalTeamGames20242025!I$1,DataRegularSeason20242025!$E$2:$E$1315,TotalTeamGames20242025!$A51)</f>
        <v>1</v>
      </c>
      <c r="J52" s="47"/>
      <c r="K52" s="39">
        <f>COUNTIFS(DataRegularSeason20242025!$D$2:$D$1315,TotalTeamGames20242025!K$1,DataRegularSeason20242025!$E$2:$E$1315,TotalTeamGames20242025!$A51)</f>
        <v>1</v>
      </c>
      <c r="L52" s="47"/>
      <c r="M52" s="39">
        <f>COUNTIFS(DataRegularSeason20242025!$D$2:$D$1315,TotalTeamGames20242025!M$1,DataRegularSeason20242025!$E$2:$E$1315,TotalTeamGames20242025!$A51)</f>
        <v>2</v>
      </c>
      <c r="N52" s="47"/>
      <c r="O52" s="39">
        <f>COUNTIFS(DataRegularSeason20242025!$D$2:$D$1315,TotalTeamGames20242025!O$1,DataRegularSeason20242025!$E$2:$E$1315,TotalTeamGames20242025!$A51)</f>
        <v>2</v>
      </c>
      <c r="P52" s="47"/>
      <c r="Q52" s="39">
        <f>COUNTIFS(DataRegularSeason20242025!$D$2:$D$1315,TotalTeamGames20242025!Q$1,DataRegularSeason20242025!$E$2:$E$1315,TotalTeamGames20242025!$A51)</f>
        <v>2</v>
      </c>
      <c r="R52" s="47"/>
      <c r="S52" s="39">
        <f>COUNTIFS(DataRegularSeason20242025!$D$2:$D$1315,TotalTeamGames20242025!S$1,DataRegularSeason20242025!$E$2:$E$1315,TotalTeamGames20242025!$A51)</f>
        <v>1</v>
      </c>
      <c r="T52" s="47"/>
      <c r="U52" s="39">
        <f>COUNTIFS(DataRegularSeason20242025!$D$2:$D$1315,TotalTeamGames20242025!U$1,DataRegularSeason20242025!$E$2:$E$1315,TotalTeamGames20242025!$A51)</f>
        <v>1</v>
      </c>
      <c r="V52" s="47"/>
      <c r="W52" s="39">
        <f>COUNTIFS(DataRegularSeason20242025!$D$2:$D$1315,TotalTeamGames20242025!W$1,DataRegularSeason20242025!$E$2:$E$1315,TotalTeamGames20242025!$A51)</f>
        <v>1</v>
      </c>
      <c r="X52" s="47"/>
      <c r="Y52" s="39">
        <f>COUNTIFS(DataRegularSeason20242025!$D$2:$D$1315,TotalTeamGames20242025!Y$1,DataRegularSeason20242025!$E$2:$E$1315,TotalTeamGames20242025!$A51)</f>
        <v>1</v>
      </c>
      <c r="Z52" s="47"/>
      <c r="AA52" s="39">
        <f>COUNTIFS(DataRegularSeason20242025!$D$2:$D$1315,TotalTeamGames20242025!AA$1,DataRegularSeason20242025!$E$2:$E$1315,TotalTeamGames20242025!$A51)</f>
        <v>1</v>
      </c>
      <c r="AB52" s="47"/>
      <c r="AC52" s="39">
        <f>COUNTIFS(DataRegularSeason20242025!$D$2:$D$1315,TotalTeamGames20242025!AC$1,DataRegularSeason20242025!$E$2:$E$1315,TotalTeamGames20242025!$A51)</f>
        <v>2</v>
      </c>
      <c r="AD52" s="47"/>
      <c r="AE52" s="39">
        <f>COUNTIFS(DataRegularSeason20242025!$D$2:$D$1315,TotalTeamGames20242025!AE$1,DataRegularSeason20242025!$E$2:$E$1315,TotalTeamGames20242025!$A51)</f>
        <v>1</v>
      </c>
      <c r="AF52" s="47"/>
      <c r="AG52" s="39">
        <f>COUNTIFS(DataRegularSeason20242025!$D$2:$D$1315,TotalTeamGames20242025!AG$1,DataRegularSeason20242025!$E$2:$E$1315,TotalTeamGames20242025!$A51)</f>
        <v>1</v>
      </c>
      <c r="AH52" s="47"/>
      <c r="AI52" s="39">
        <f>COUNTIFS(DataRegularSeason20242025!$D$2:$D$1315,TotalTeamGames20242025!AI$1,DataRegularSeason20242025!$E$2:$E$1315,TotalTeamGames20242025!$A51)</f>
        <v>2</v>
      </c>
      <c r="AJ52" s="47"/>
      <c r="AK52" s="39">
        <f>COUNTIFS(DataRegularSeason20242025!$D$2:$D$1315,TotalTeamGames20242025!AK$1,DataRegularSeason20242025!$E$2:$E$1315,TotalTeamGames20242025!$A51)</f>
        <v>1</v>
      </c>
      <c r="AL52" s="47"/>
      <c r="AM52" s="39">
        <f>COUNTIFS(DataRegularSeason20242025!$D$2:$D$1315,TotalTeamGames20242025!AM$1,DataRegularSeason20242025!$E$2:$E$1315,TotalTeamGames20242025!$A51)</f>
        <v>1</v>
      </c>
      <c r="AN52" s="47"/>
      <c r="AO52" s="39">
        <f>COUNTIFS(DataRegularSeason20242025!$D$2:$D$1315,TotalTeamGames20242025!AO$1,DataRegularSeason20242025!$E$2:$E$1315,TotalTeamGames20242025!$A51)</f>
        <v>1</v>
      </c>
      <c r="AP52" s="47"/>
      <c r="AQ52" s="39">
        <f>COUNTIFS(DataRegularSeason20242025!$D$2:$D$1315,TotalTeamGames20242025!AQ$1,DataRegularSeason20242025!$E$2:$E$1315,TotalTeamGames20242025!$A51)</f>
        <v>1</v>
      </c>
      <c r="AR52" s="47"/>
      <c r="AS52" s="39">
        <f>COUNTIFS(DataRegularSeason20242025!$D$2:$D$1315,TotalTeamGames20242025!AS$1,DataRegularSeason20242025!$E$2:$E$1315,TotalTeamGames20242025!$A51)</f>
        <v>1</v>
      </c>
      <c r="AT52" s="47"/>
      <c r="AU52" s="39">
        <f>COUNTIFS(DataRegularSeason20242025!$D$2:$D$1315,TotalTeamGames20242025!AU$1,DataRegularSeason20242025!$E$2:$E$1315,TotalTeamGames20242025!$A51)</f>
        <v>1</v>
      </c>
      <c r="AV52" s="47"/>
      <c r="AW52" s="39">
        <f>COUNTIFS(DataRegularSeason20242025!$D$2:$D$1315,TotalTeamGames20242025!AW$1,DataRegularSeason20242025!$E$2:$E$1315,TotalTeamGames20242025!$A51)</f>
        <v>2</v>
      </c>
      <c r="AX52" s="47"/>
      <c r="AY52" s="46"/>
      <c r="AZ52" s="47"/>
      <c r="BA52" s="39">
        <f>COUNTIFS(DataRegularSeason20242025!$D$2:$D$1315,TotalTeamGames20242025!BA$1,DataRegularSeason20242025!$E$2:$E$1315,TotalTeamGames20242025!$A51)</f>
        <v>1</v>
      </c>
      <c r="BB52" s="47"/>
      <c r="BC52" s="39">
        <f>COUNTIFS(DataRegularSeason20242025!$D$2:$D$1315,TotalTeamGames20242025!BC$1,DataRegularSeason20242025!$E$2:$E$1315,TotalTeamGames20242025!$A51)</f>
        <v>1</v>
      </c>
      <c r="BD52" s="47"/>
      <c r="BE52" s="39">
        <f>COUNTIFS(DataRegularSeason20242025!$D$2:$D$1315,TotalTeamGames20242025!BE$1,DataRegularSeason20242025!$E$2:$E$1315,TotalTeamGames20242025!$A51)</f>
        <v>2</v>
      </c>
      <c r="BF52" s="46"/>
      <c r="BG52" s="41">
        <f>COUNTIFS(DataRegularSeason20242025!$D$2:$D$1315,TotalTeamGames20242025!BG$1,DataRegularSeason20242025!$E$2:$E$1315,TotalTeamGames20242025!$A51)</f>
        <v>2</v>
      </c>
      <c r="BH52" s="47"/>
      <c r="BI52" s="39">
        <f>COUNTIFS(DataRegularSeason20242025!$D$2:$D$1315,TotalTeamGames20242025!BI$1,DataRegularSeason20242025!$E$2:$E$1315,TotalTeamGames20242025!$A51)</f>
        <v>1</v>
      </c>
      <c r="BJ52" s="47"/>
      <c r="BK52" s="39">
        <f>COUNTIFS(DataRegularSeason20242025!$D$2:$D$1315,TotalTeamGames20242025!BK$1,DataRegularSeason20242025!$E$2:$E$1315,TotalTeamGames20242025!$A51)</f>
        <v>2</v>
      </c>
      <c r="BL52" s="47"/>
      <c r="BM52" s="39">
        <f>COUNTIFS(DataRegularSeason20242025!$D$2:$D$1315,TotalTeamGames20242025!BM$1,DataRegularSeason20242025!$E$2:$E$1315,TotalTeamGames20242025!$A51)</f>
        <v>1</v>
      </c>
      <c r="BN52" s="47"/>
      <c r="BO52" s="42">
        <f t="shared" si="0"/>
        <v>41</v>
      </c>
      <c r="BP52" s="52"/>
    </row>
    <row r="53" spans="1:68" ht="9.9499999999999993" customHeight="1" x14ac:dyDescent="0.25">
      <c r="A53" s="53" t="s">
        <v>43</v>
      </c>
      <c r="B53" s="36" t="s">
        <v>81</v>
      </c>
      <c r="C53" s="43"/>
      <c r="D53" s="36">
        <f>COUNTIFS(DataRegularSeason20242025!$E$2:$E$1315,TotalTeamGames20242025!C$1,DataRegularSeason20242025!$D$2:$D$1315,TotalTeamGames20242025!$A53)</f>
        <v>1</v>
      </c>
      <c r="E53" s="43"/>
      <c r="F53" s="36">
        <f>COUNTIFS(DataRegularSeason20242025!$E$2:$E$1315,TotalTeamGames20242025!E$1,DataRegularSeason20242025!$D$2:$D$1315,TotalTeamGames20242025!$A53)</f>
        <v>2</v>
      </c>
      <c r="G53" s="43"/>
      <c r="H53" s="36">
        <f>COUNTIFS(DataRegularSeason20242025!$E$2:$E$1315,TotalTeamGames20242025!G$1,DataRegularSeason20242025!$D$2:$D$1315,TotalTeamGames20242025!$A53)</f>
        <v>1</v>
      </c>
      <c r="I53" s="43"/>
      <c r="J53" s="36">
        <f>COUNTIFS(DataRegularSeason20242025!$E$2:$E$1315,TotalTeamGames20242025!I$1,DataRegularSeason20242025!$D$2:$D$1315,TotalTeamGames20242025!$A53)</f>
        <v>2</v>
      </c>
      <c r="K53" s="43"/>
      <c r="L53" s="36">
        <f>COUNTIFS(DataRegularSeason20242025!$E$2:$E$1315,TotalTeamGames20242025!K$1,DataRegularSeason20242025!$D$2:$D$1315,TotalTeamGames20242025!$A53)</f>
        <v>1</v>
      </c>
      <c r="M53" s="43"/>
      <c r="N53" s="36">
        <f>COUNTIFS(DataRegularSeason20242025!$E$2:$E$1315,TotalTeamGames20242025!M$1,DataRegularSeason20242025!$D$2:$D$1315,TotalTeamGames20242025!$A53)</f>
        <v>1</v>
      </c>
      <c r="O53" s="43"/>
      <c r="P53" s="36">
        <f>COUNTIFS(DataRegularSeason20242025!$E$2:$E$1315,TotalTeamGames20242025!O$1,DataRegularSeason20242025!$D$2:$D$1315,TotalTeamGames20242025!$A53)</f>
        <v>1</v>
      </c>
      <c r="Q53" s="43"/>
      <c r="R53" s="36">
        <f>COUNTIFS(DataRegularSeason20242025!$E$2:$E$1315,TotalTeamGames20242025!Q$1,DataRegularSeason20242025!$D$2:$D$1315,TotalTeamGames20242025!$A53)</f>
        <v>1</v>
      </c>
      <c r="S53" s="43"/>
      <c r="T53" s="36">
        <f>COUNTIFS(DataRegularSeason20242025!$E$2:$E$1315,TotalTeamGames20242025!S$1,DataRegularSeason20242025!$D$2:$D$1315,TotalTeamGames20242025!$A53)</f>
        <v>1</v>
      </c>
      <c r="U53" s="43"/>
      <c r="V53" s="36">
        <f>COUNTIFS(DataRegularSeason20242025!$E$2:$E$1315,TotalTeamGames20242025!U$1,DataRegularSeason20242025!$D$2:$D$1315,TotalTeamGames20242025!$A53)</f>
        <v>2</v>
      </c>
      <c r="W53" s="43"/>
      <c r="X53" s="36">
        <f>COUNTIFS(DataRegularSeason20242025!$E$2:$E$1315,TotalTeamGames20242025!W$1,DataRegularSeason20242025!$D$2:$D$1315,TotalTeamGames20242025!$A53)</f>
        <v>1</v>
      </c>
      <c r="Y53" s="43"/>
      <c r="Z53" s="36">
        <f>COUNTIFS(DataRegularSeason20242025!$E$2:$E$1315,TotalTeamGames20242025!Y$1,DataRegularSeason20242025!$D$2:$D$1315,TotalTeamGames20242025!$A53)</f>
        <v>2</v>
      </c>
      <c r="AA53" s="43"/>
      <c r="AB53" s="36">
        <f>COUNTIFS(DataRegularSeason20242025!$E$2:$E$1315,TotalTeamGames20242025!AA$1,DataRegularSeason20242025!$D$2:$D$1315,TotalTeamGames20242025!$A53)</f>
        <v>1</v>
      </c>
      <c r="AC53" s="43"/>
      <c r="AD53" s="36">
        <f>COUNTIFS(DataRegularSeason20242025!$E$2:$E$1315,TotalTeamGames20242025!AC$1,DataRegularSeason20242025!$D$2:$D$1315,TotalTeamGames20242025!$A53)</f>
        <v>1</v>
      </c>
      <c r="AE53" s="43"/>
      <c r="AF53" s="36">
        <f>COUNTIFS(DataRegularSeason20242025!$E$2:$E$1315,TotalTeamGames20242025!AE$1,DataRegularSeason20242025!$D$2:$D$1315,TotalTeamGames20242025!$A53)</f>
        <v>2</v>
      </c>
      <c r="AG53" s="43"/>
      <c r="AH53" s="36">
        <f>COUNTIFS(DataRegularSeason20242025!$E$2:$E$1315,TotalTeamGames20242025!AG$1,DataRegularSeason20242025!$D$2:$D$1315,TotalTeamGames20242025!$A53)</f>
        <v>2</v>
      </c>
      <c r="AI53" s="43"/>
      <c r="AJ53" s="36">
        <f>COUNTIFS(DataRegularSeason20242025!$E$2:$E$1315,TotalTeamGames20242025!AI$1,DataRegularSeason20242025!$D$2:$D$1315,TotalTeamGames20242025!$A53)</f>
        <v>1</v>
      </c>
      <c r="AK53" s="43"/>
      <c r="AL53" s="36">
        <f>COUNTIFS(DataRegularSeason20242025!$E$2:$E$1315,TotalTeamGames20242025!AK$1,DataRegularSeason20242025!$D$2:$D$1315,TotalTeamGames20242025!$A53)</f>
        <v>1</v>
      </c>
      <c r="AM53" s="43"/>
      <c r="AN53" s="36">
        <f>COUNTIFS(DataRegularSeason20242025!$E$2:$E$1315,TotalTeamGames20242025!AM$1,DataRegularSeason20242025!$D$2:$D$1315,TotalTeamGames20242025!$A53)</f>
        <v>2</v>
      </c>
      <c r="AO53" s="43"/>
      <c r="AP53" s="36">
        <f>COUNTIFS(DataRegularSeason20242025!$E$2:$E$1315,TotalTeamGames20242025!AO$1,DataRegularSeason20242025!$D$2:$D$1315,TotalTeamGames20242025!$A53)</f>
        <v>2</v>
      </c>
      <c r="AQ53" s="43"/>
      <c r="AR53" s="36">
        <f>COUNTIFS(DataRegularSeason20242025!$E$2:$E$1315,TotalTeamGames20242025!AQ$1,DataRegularSeason20242025!$D$2:$D$1315,TotalTeamGames20242025!$A53)</f>
        <v>1</v>
      </c>
      <c r="AS53" s="43"/>
      <c r="AT53" s="36">
        <f>COUNTIFS(DataRegularSeason20242025!$E$2:$E$1315,TotalTeamGames20242025!AS$1,DataRegularSeason20242025!$D$2:$D$1315,TotalTeamGames20242025!$A53)</f>
        <v>2</v>
      </c>
      <c r="AU53" s="43"/>
      <c r="AV53" s="36">
        <f>COUNTIFS(DataRegularSeason20242025!$E$2:$E$1315,TotalTeamGames20242025!AU$1,DataRegularSeason20242025!$D$2:$D$1315,TotalTeamGames20242025!$A53)</f>
        <v>1</v>
      </c>
      <c r="AW53" s="43"/>
      <c r="AX53" s="36">
        <f>COUNTIFS(DataRegularSeason20242025!$E$2:$E$1315,TotalTeamGames20242025!AW$1,DataRegularSeason20242025!$D$2:$D$1315,TotalTeamGames20242025!$A53)</f>
        <v>1</v>
      </c>
      <c r="AY53" s="43"/>
      <c r="AZ53" s="36">
        <f>COUNTIFS(DataRegularSeason20242025!$E$2:$E$1315,TotalTeamGames20242025!AY$1,DataRegularSeason20242025!$D$2:$D$1315,TotalTeamGames20242025!$A53)</f>
        <v>1</v>
      </c>
      <c r="BA53" s="43"/>
      <c r="BB53" s="44"/>
      <c r="BC53" s="43"/>
      <c r="BD53" s="36">
        <f>COUNTIFS(DataRegularSeason20242025!$E$2:$E$1315,TotalTeamGames20242025!BC$1,DataRegularSeason20242025!$D$2:$D$1315,TotalTeamGames20242025!$A53)</f>
        <v>2</v>
      </c>
      <c r="BE53" s="43"/>
      <c r="BF53" s="35">
        <f>COUNTIFS(DataRegularSeason20242025!$E$2:$E$1315,TotalTeamGames20242025!BE$1,DataRegularSeason20242025!$D$2:$D$1315,TotalTeamGames20242025!$A53)</f>
        <v>1</v>
      </c>
      <c r="BG53" s="48"/>
      <c r="BH53" s="36">
        <f>COUNTIFS(DataRegularSeason20242025!$E$2:$E$1315,TotalTeamGames20242025!BG$1,DataRegularSeason20242025!$D$2:$D$1315,TotalTeamGames20242025!$A53)</f>
        <v>1</v>
      </c>
      <c r="BI53" s="43"/>
      <c r="BJ53" s="36">
        <f>COUNTIFS(DataRegularSeason20242025!$E$2:$E$1315,TotalTeamGames20242025!BI$1,DataRegularSeason20242025!$D$2:$D$1315,TotalTeamGames20242025!$A53)</f>
        <v>1</v>
      </c>
      <c r="BK53" s="43"/>
      <c r="BL53" s="36">
        <f>COUNTIFS(DataRegularSeason20242025!$E$2:$E$1315,TotalTeamGames20242025!BK$1,DataRegularSeason20242025!$D$2:$D$1315,TotalTeamGames20242025!$A53)</f>
        <v>1</v>
      </c>
      <c r="BM53" s="43"/>
      <c r="BN53" s="36">
        <f>COUNTIFS(DataRegularSeason20242025!$E$2:$E$1315,TotalTeamGames20242025!BM$1,DataRegularSeason20242025!$D$2:$D$1315,TotalTeamGames20242025!$A53)</f>
        <v>1</v>
      </c>
      <c r="BO53" s="38">
        <f t="shared" si="0"/>
        <v>41</v>
      </c>
      <c r="BP53" s="52">
        <f t="shared" ref="BP53" si="25">BO53+BO54</f>
        <v>82</v>
      </c>
    </row>
    <row r="54" spans="1:68" ht="9.9499999999999993" customHeight="1" x14ac:dyDescent="0.25">
      <c r="A54" s="54"/>
      <c r="B54" s="40" t="s">
        <v>80</v>
      </c>
      <c r="C54" s="39">
        <f>COUNTIFS(DataRegularSeason20242025!$D$2:$D$1315,TotalTeamGames20242025!C$1,DataRegularSeason20242025!$E$2:$E$1315,TotalTeamGames20242025!$A53)</f>
        <v>1</v>
      </c>
      <c r="D54" s="47"/>
      <c r="E54" s="39">
        <f>COUNTIFS(DataRegularSeason20242025!$D$2:$D$1315,TotalTeamGames20242025!E$1,DataRegularSeason20242025!$E$2:$E$1315,TotalTeamGames20242025!$A53)</f>
        <v>2</v>
      </c>
      <c r="F54" s="47"/>
      <c r="G54" s="39">
        <f>COUNTIFS(DataRegularSeason20242025!$D$2:$D$1315,TotalTeamGames20242025!G$1,DataRegularSeason20242025!$E$2:$E$1315,TotalTeamGames20242025!$A53)</f>
        <v>2</v>
      </c>
      <c r="H54" s="47"/>
      <c r="I54" s="39">
        <f>COUNTIFS(DataRegularSeason20242025!$D$2:$D$1315,TotalTeamGames20242025!I$1,DataRegularSeason20242025!$E$2:$E$1315,TotalTeamGames20242025!$A53)</f>
        <v>1</v>
      </c>
      <c r="J54" s="47"/>
      <c r="K54" s="39">
        <f>COUNTIFS(DataRegularSeason20242025!$D$2:$D$1315,TotalTeamGames20242025!K$1,DataRegularSeason20242025!$E$2:$E$1315,TotalTeamGames20242025!$A53)</f>
        <v>2</v>
      </c>
      <c r="L54" s="47"/>
      <c r="M54" s="39">
        <f>COUNTIFS(DataRegularSeason20242025!$D$2:$D$1315,TotalTeamGames20242025!M$1,DataRegularSeason20242025!$E$2:$E$1315,TotalTeamGames20242025!$A53)</f>
        <v>1</v>
      </c>
      <c r="N54" s="47"/>
      <c r="O54" s="39">
        <f>COUNTIFS(DataRegularSeason20242025!$D$2:$D$1315,TotalTeamGames20242025!O$1,DataRegularSeason20242025!$E$2:$E$1315,TotalTeamGames20242025!$A53)</f>
        <v>1</v>
      </c>
      <c r="P54" s="47"/>
      <c r="Q54" s="39">
        <f>COUNTIFS(DataRegularSeason20242025!$D$2:$D$1315,TotalTeamGames20242025!Q$1,DataRegularSeason20242025!$E$2:$E$1315,TotalTeamGames20242025!$A53)</f>
        <v>1</v>
      </c>
      <c r="R54" s="47"/>
      <c r="S54" s="39">
        <f>COUNTIFS(DataRegularSeason20242025!$D$2:$D$1315,TotalTeamGames20242025!S$1,DataRegularSeason20242025!$E$2:$E$1315,TotalTeamGames20242025!$A53)</f>
        <v>1</v>
      </c>
      <c r="T54" s="47"/>
      <c r="U54" s="39">
        <f>COUNTIFS(DataRegularSeason20242025!$D$2:$D$1315,TotalTeamGames20242025!U$1,DataRegularSeason20242025!$E$2:$E$1315,TotalTeamGames20242025!$A53)</f>
        <v>2</v>
      </c>
      <c r="V54" s="47"/>
      <c r="W54" s="39">
        <f>COUNTIFS(DataRegularSeason20242025!$D$2:$D$1315,TotalTeamGames20242025!W$1,DataRegularSeason20242025!$E$2:$E$1315,TotalTeamGames20242025!$A53)</f>
        <v>1</v>
      </c>
      <c r="X54" s="47"/>
      <c r="Y54" s="39">
        <f>COUNTIFS(DataRegularSeason20242025!$D$2:$D$1315,TotalTeamGames20242025!Y$1,DataRegularSeason20242025!$E$2:$E$1315,TotalTeamGames20242025!$A53)</f>
        <v>2</v>
      </c>
      <c r="Z54" s="47"/>
      <c r="AA54" s="39">
        <f>COUNTIFS(DataRegularSeason20242025!$D$2:$D$1315,TotalTeamGames20242025!AA$1,DataRegularSeason20242025!$E$2:$E$1315,TotalTeamGames20242025!$A53)</f>
        <v>1</v>
      </c>
      <c r="AB54" s="47"/>
      <c r="AC54" s="39">
        <f>COUNTIFS(DataRegularSeason20242025!$D$2:$D$1315,TotalTeamGames20242025!AC$1,DataRegularSeason20242025!$E$2:$E$1315,TotalTeamGames20242025!$A53)</f>
        <v>1</v>
      </c>
      <c r="AD54" s="47"/>
      <c r="AE54" s="39">
        <f>COUNTIFS(DataRegularSeason20242025!$D$2:$D$1315,TotalTeamGames20242025!AE$1,DataRegularSeason20242025!$E$2:$E$1315,TotalTeamGames20242025!$A53)</f>
        <v>1</v>
      </c>
      <c r="AF54" s="47"/>
      <c r="AG54" s="39">
        <f>COUNTIFS(DataRegularSeason20242025!$D$2:$D$1315,TotalTeamGames20242025!AG$1,DataRegularSeason20242025!$E$2:$E$1315,TotalTeamGames20242025!$A53)</f>
        <v>1</v>
      </c>
      <c r="AH54" s="47"/>
      <c r="AI54" s="39">
        <f>COUNTIFS(DataRegularSeason20242025!$D$2:$D$1315,TotalTeamGames20242025!AI$1,DataRegularSeason20242025!$E$2:$E$1315,TotalTeamGames20242025!$A53)</f>
        <v>1</v>
      </c>
      <c r="AJ54" s="47"/>
      <c r="AK54" s="39">
        <f>COUNTIFS(DataRegularSeason20242025!$D$2:$D$1315,TotalTeamGames20242025!AK$1,DataRegularSeason20242025!$E$2:$E$1315,TotalTeamGames20242025!$A53)</f>
        <v>2</v>
      </c>
      <c r="AL54" s="47"/>
      <c r="AM54" s="39">
        <f>COUNTIFS(DataRegularSeason20242025!$D$2:$D$1315,TotalTeamGames20242025!AM$1,DataRegularSeason20242025!$E$2:$E$1315,TotalTeamGames20242025!$A53)</f>
        <v>1</v>
      </c>
      <c r="AN54" s="47"/>
      <c r="AO54" s="39">
        <f>COUNTIFS(DataRegularSeason20242025!$D$2:$D$1315,TotalTeamGames20242025!AO$1,DataRegularSeason20242025!$E$2:$E$1315,TotalTeamGames20242025!$A53)</f>
        <v>2</v>
      </c>
      <c r="AP54" s="47"/>
      <c r="AQ54" s="39">
        <f>COUNTIFS(DataRegularSeason20242025!$D$2:$D$1315,TotalTeamGames20242025!AQ$1,DataRegularSeason20242025!$E$2:$E$1315,TotalTeamGames20242025!$A53)</f>
        <v>2</v>
      </c>
      <c r="AR54" s="47"/>
      <c r="AS54" s="39">
        <f>COUNTIFS(DataRegularSeason20242025!$D$2:$D$1315,TotalTeamGames20242025!AS$1,DataRegularSeason20242025!$E$2:$E$1315,TotalTeamGames20242025!$A53)</f>
        <v>1</v>
      </c>
      <c r="AT54" s="47"/>
      <c r="AU54" s="39">
        <f>COUNTIFS(DataRegularSeason20242025!$D$2:$D$1315,TotalTeamGames20242025!AU$1,DataRegularSeason20242025!$E$2:$E$1315,TotalTeamGames20242025!$A53)</f>
        <v>1</v>
      </c>
      <c r="AV54" s="47"/>
      <c r="AW54" s="39">
        <f>COUNTIFS(DataRegularSeason20242025!$D$2:$D$1315,TotalTeamGames20242025!AW$1,DataRegularSeason20242025!$E$2:$E$1315,TotalTeamGames20242025!$A53)</f>
        <v>1</v>
      </c>
      <c r="AX54" s="47"/>
      <c r="AY54" s="39">
        <f>COUNTIFS(DataRegularSeason20242025!$D$2:$D$1315,TotalTeamGames20242025!AY$1,DataRegularSeason20242025!$E$2:$E$1315,TotalTeamGames20242025!$A53)</f>
        <v>1</v>
      </c>
      <c r="AZ54" s="47"/>
      <c r="BA54" s="46"/>
      <c r="BB54" s="47"/>
      <c r="BC54" s="39">
        <f>COUNTIFS(DataRegularSeason20242025!$D$2:$D$1315,TotalTeamGames20242025!BC$1,DataRegularSeason20242025!$E$2:$E$1315,TotalTeamGames20242025!$A53)</f>
        <v>2</v>
      </c>
      <c r="BD54" s="47"/>
      <c r="BE54" s="39">
        <f>COUNTIFS(DataRegularSeason20242025!$D$2:$D$1315,TotalTeamGames20242025!BE$1,DataRegularSeason20242025!$E$2:$E$1315,TotalTeamGames20242025!$A53)</f>
        <v>1</v>
      </c>
      <c r="BF54" s="46"/>
      <c r="BG54" s="41">
        <f>COUNTIFS(DataRegularSeason20242025!$D$2:$D$1315,TotalTeamGames20242025!BG$1,DataRegularSeason20242025!$E$2:$E$1315,TotalTeamGames20242025!$A53)</f>
        <v>1</v>
      </c>
      <c r="BH54" s="47"/>
      <c r="BI54" s="39">
        <f>COUNTIFS(DataRegularSeason20242025!$D$2:$D$1315,TotalTeamGames20242025!BI$1,DataRegularSeason20242025!$E$2:$E$1315,TotalTeamGames20242025!$A53)</f>
        <v>1</v>
      </c>
      <c r="BJ54" s="47"/>
      <c r="BK54" s="39">
        <f>COUNTIFS(DataRegularSeason20242025!$D$2:$D$1315,TotalTeamGames20242025!BK$1,DataRegularSeason20242025!$E$2:$E$1315,TotalTeamGames20242025!$A53)</f>
        <v>1</v>
      </c>
      <c r="BL54" s="47"/>
      <c r="BM54" s="39">
        <f>COUNTIFS(DataRegularSeason20242025!$D$2:$D$1315,TotalTeamGames20242025!BM$1,DataRegularSeason20242025!$E$2:$E$1315,TotalTeamGames20242025!$A53)</f>
        <v>2</v>
      </c>
      <c r="BN54" s="47"/>
      <c r="BO54" s="42">
        <f t="shared" si="0"/>
        <v>41</v>
      </c>
      <c r="BP54" s="52"/>
    </row>
    <row r="55" spans="1:68" ht="9.9499999999999993" customHeight="1" x14ac:dyDescent="0.25">
      <c r="A55" s="53" t="s">
        <v>18</v>
      </c>
      <c r="B55" s="36" t="s">
        <v>81</v>
      </c>
      <c r="C55" s="43"/>
      <c r="D55" s="36">
        <f>COUNTIFS(DataRegularSeason20242025!$E$2:$E$1315,TotalTeamGames20242025!C$1,DataRegularSeason20242025!$D$2:$D$1315,TotalTeamGames20242025!$A55)</f>
        <v>1</v>
      </c>
      <c r="E55" s="43"/>
      <c r="F55" s="36">
        <f>COUNTIFS(DataRegularSeason20242025!$E$2:$E$1315,TotalTeamGames20242025!E$1,DataRegularSeason20242025!$D$2:$D$1315,TotalTeamGames20242025!$A55)</f>
        <v>2</v>
      </c>
      <c r="G55" s="43"/>
      <c r="H55" s="36">
        <f>COUNTIFS(DataRegularSeason20242025!$E$2:$E$1315,TotalTeamGames20242025!G$1,DataRegularSeason20242025!$D$2:$D$1315,TotalTeamGames20242025!$A55)</f>
        <v>2</v>
      </c>
      <c r="I55" s="43"/>
      <c r="J55" s="36">
        <f>COUNTIFS(DataRegularSeason20242025!$E$2:$E$1315,TotalTeamGames20242025!I$1,DataRegularSeason20242025!$D$2:$D$1315,TotalTeamGames20242025!$A55)</f>
        <v>2</v>
      </c>
      <c r="K55" s="43"/>
      <c r="L55" s="36">
        <f>COUNTIFS(DataRegularSeason20242025!$E$2:$E$1315,TotalTeamGames20242025!K$1,DataRegularSeason20242025!$D$2:$D$1315,TotalTeamGames20242025!$A55)</f>
        <v>1</v>
      </c>
      <c r="M55" s="43"/>
      <c r="N55" s="36">
        <f>COUNTIFS(DataRegularSeason20242025!$E$2:$E$1315,TotalTeamGames20242025!M$1,DataRegularSeason20242025!$D$2:$D$1315,TotalTeamGames20242025!$A55)</f>
        <v>1</v>
      </c>
      <c r="O55" s="43"/>
      <c r="P55" s="36">
        <f>COUNTIFS(DataRegularSeason20242025!$E$2:$E$1315,TotalTeamGames20242025!O$1,DataRegularSeason20242025!$D$2:$D$1315,TotalTeamGames20242025!$A55)</f>
        <v>1</v>
      </c>
      <c r="Q55" s="43"/>
      <c r="R55" s="36">
        <f>COUNTIFS(DataRegularSeason20242025!$E$2:$E$1315,TotalTeamGames20242025!Q$1,DataRegularSeason20242025!$D$2:$D$1315,TotalTeamGames20242025!$A55)</f>
        <v>1</v>
      </c>
      <c r="S55" s="43"/>
      <c r="T55" s="36">
        <f>COUNTIFS(DataRegularSeason20242025!$E$2:$E$1315,TotalTeamGames20242025!S$1,DataRegularSeason20242025!$D$2:$D$1315,TotalTeamGames20242025!$A55)</f>
        <v>1</v>
      </c>
      <c r="U55" s="43"/>
      <c r="V55" s="36">
        <f>COUNTIFS(DataRegularSeason20242025!$E$2:$E$1315,TotalTeamGames20242025!U$1,DataRegularSeason20242025!$D$2:$D$1315,TotalTeamGames20242025!$A55)</f>
        <v>2</v>
      </c>
      <c r="W55" s="43"/>
      <c r="X55" s="36">
        <f>COUNTIFS(DataRegularSeason20242025!$E$2:$E$1315,TotalTeamGames20242025!W$1,DataRegularSeason20242025!$D$2:$D$1315,TotalTeamGames20242025!$A55)</f>
        <v>1</v>
      </c>
      <c r="Y55" s="43"/>
      <c r="Z55" s="36">
        <f>COUNTIFS(DataRegularSeason20242025!$E$2:$E$1315,TotalTeamGames20242025!Y$1,DataRegularSeason20242025!$D$2:$D$1315,TotalTeamGames20242025!$A55)</f>
        <v>2</v>
      </c>
      <c r="AA55" s="43"/>
      <c r="AB55" s="36">
        <f>COUNTIFS(DataRegularSeason20242025!$E$2:$E$1315,TotalTeamGames20242025!AA$1,DataRegularSeason20242025!$D$2:$D$1315,TotalTeamGames20242025!$A55)</f>
        <v>1</v>
      </c>
      <c r="AC55" s="43"/>
      <c r="AD55" s="36">
        <f>COUNTIFS(DataRegularSeason20242025!$E$2:$E$1315,TotalTeamGames20242025!AC$1,DataRegularSeason20242025!$D$2:$D$1315,TotalTeamGames20242025!$A55)</f>
        <v>1</v>
      </c>
      <c r="AE55" s="43"/>
      <c r="AF55" s="36">
        <f>COUNTIFS(DataRegularSeason20242025!$E$2:$E$1315,TotalTeamGames20242025!AE$1,DataRegularSeason20242025!$D$2:$D$1315,TotalTeamGames20242025!$A55)</f>
        <v>2</v>
      </c>
      <c r="AG55" s="43"/>
      <c r="AH55" s="36">
        <f>COUNTIFS(DataRegularSeason20242025!$E$2:$E$1315,TotalTeamGames20242025!AG$1,DataRegularSeason20242025!$D$2:$D$1315,TotalTeamGames20242025!$A55)</f>
        <v>2</v>
      </c>
      <c r="AI55" s="43"/>
      <c r="AJ55" s="36">
        <f>COUNTIFS(DataRegularSeason20242025!$E$2:$E$1315,TotalTeamGames20242025!AI$1,DataRegularSeason20242025!$D$2:$D$1315,TotalTeamGames20242025!$A55)</f>
        <v>1</v>
      </c>
      <c r="AK55" s="43"/>
      <c r="AL55" s="36">
        <f>COUNTIFS(DataRegularSeason20242025!$E$2:$E$1315,TotalTeamGames20242025!AK$1,DataRegularSeason20242025!$D$2:$D$1315,TotalTeamGames20242025!$A55)</f>
        <v>1</v>
      </c>
      <c r="AM55" s="43"/>
      <c r="AN55" s="36">
        <f>COUNTIFS(DataRegularSeason20242025!$E$2:$E$1315,TotalTeamGames20242025!AM$1,DataRegularSeason20242025!$D$2:$D$1315,TotalTeamGames20242025!$A55)</f>
        <v>2</v>
      </c>
      <c r="AO55" s="43"/>
      <c r="AP55" s="36">
        <f>COUNTIFS(DataRegularSeason20242025!$E$2:$E$1315,TotalTeamGames20242025!AO$1,DataRegularSeason20242025!$D$2:$D$1315,TotalTeamGames20242025!$A55)</f>
        <v>1</v>
      </c>
      <c r="AQ55" s="43"/>
      <c r="AR55" s="36">
        <f>COUNTIFS(DataRegularSeason20242025!$E$2:$E$1315,TotalTeamGames20242025!AQ$1,DataRegularSeason20242025!$D$2:$D$1315,TotalTeamGames20242025!$A55)</f>
        <v>1</v>
      </c>
      <c r="AS55" s="43"/>
      <c r="AT55" s="36">
        <f>COUNTIFS(DataRegularSeason20242025!$E$2:$E$1315,TotalTeamGames20242025!AS$1,DataRegularSeason20242025!$D$2:$D$1315,TotalTeamGames20242025!$A55)</f>
        <v>2</v>
      </c>
      <c r="AU55" s="43"/>
      <c r="AV55" s="36">
        <f>COUNTIFS(DataRegularSeason20242025!$E$2:$E$1315,TotalTeamGames20242025!AU$1,DataRegularSeason20242025!$D$2:$D$1315,TotalTeamGames20242025!$A55)</f>
        <v>1</v>
      </c>
      <c r="AW55" s="43"/>
      <c r="AX55" s="36">
        <f>COUNTIFS(DataRegularSeason20242025!$E$2:$E$1315,TotalTeamGames20242025!AW$1,DataRegularSeason20242025!$D$2:$D$1315,TotalTeamGames20242025!$A55)</f>
        <v>1</v>
      </c>
      <c r="AY55" s="43"/>
      <c r="AZ55" s="36">
        <f>COUNTIFS(DataRegularSeason20242025!$E$2:$E$1315,TotalTeamGames20242025!AY$1,DataRegularSeason20242025!$D$2:$D$1315,TotalTeamGames20242025!$A55)</f>
        <v>1</v>
      </c>
      <c r="BA55" s="43"/>
      <c r="BB55" s="36">
        <f>COUNTIFS(DataRegularSeason20242025!$E$2:$E$1315,TotalTeamGames20242025!BA$1,DataRegularSeason20242025!$D$2:$D$1315,TotalTeamGames20242025!$A55)</f>
        <v>2</v>
      </c>
      <c r="BC55" s="43"/>
      <c r="BD55" s="44"/>
      <c r="BE55" s="43"/>
      <c r="BF55" s="35">
        <f>COUNTIFS(DataRegularSeason20242025!$E$2:$E$1315,TotalTeamGames20242025!BE$1,DataRegularSeason20242025!$D$2:$D$1315,TotalTeamGames20242025!$A55)</f>
        <v>1</v>
      </c>
      <c r="BG55" s="48"/>
      <c r="BH55" s="36">
        <f>COUNTIFS(DataRegularSeason20242025!$E$2:$E$1315,TotalTeamGames20242025!BG$1,DataRegularSeason20242025!$D$2:$D$1315,TotalTeamGames20242025!$A55)</f>
        <v>1</v>
      </c>
      <c r="BI55" s="43"/>
      <c r="BJ55" s="36">
        <f>COUNTIFS(DataRegularSeason20242025!$E$2:$E$1315,TotalTeamGames20242025!BI$1,DataRegularSeason20242025!$D$2:$D$1315,TotalTeamGames20242025!$A55)</f>
        <v>1</v>
      </c>
      <c r="BK55" s="43"/>
      <c r="BL55" s="36">
        <f>COUNTIFS(DataRegularSeason20242025!$E$2:$E$1315,TotalTeamGames20242025!BK$1,DataRegularSeason20242025!$D$2:$D$1315,TotalTeamGames20242025!$A55)</f>
        <v>1</v>
      </c>
      <c r="BM55" s="43"/>
      <c r="BN55" s="36">
        <f>COUNTIFS(DataRegularSeason20242025!$E$2:$E$1315,TotalTeamGames20242025!BM$1,DataRegularSeason20242025!$D$2:$D$1315,TotalTeamGames20242025!$A55)</f>
        <v>1</v>
      </c>
      <c r="BO55" s="38">
        <f t="shared" si="0"/>
        <v>41</v>
      </c>
      <c r="BP55" s="52">
        <f t="shared" ref="BP55" si="26">BO55+BO56</f>
        <v>82</v>
      </c>
    </row>
    <row r="56" spans="1:68" ht="9.9499999999999993" customHeight="1" x14ac:dyDescent="0.25">
      <c r="A56" s="54"/>
      <c r="B56" s="40" t="s">
        <v>80</v>
      </c>
      <c r="C56" s="39">
        <f>COUNTIFS(DataRegularSeason20242025!$D$2:$D$1315,TotalTeamGames20242025!C$1,DataRegularSeason20242025!$E$2:$E$1315,TotalTeamGames20242025!$A55)</f>
        <v>1</v>
      </c>
      <c r="D56" s="47"/>
      <c r="E56" s="39">
        <f>COUNTIFS(DataRegularSeason20242025!$D$2:$D$1315,TotalTeamGames20242025!E$1,DataRegularSeason20242025!$E$2:$E$1315,TotalTeamGames20242025!$A55)</f>
        <v>2</v>
      </c>
      <c r="F56" s="47"/>
      <c r="G56" s="39">
        <f>COUNTIFS(DataRegularSeason20242025!$D$2:$D$1315,TotalTeamGames20242025!G$1,DataRegularSeason20242025!$E$2:$E$1315,TotalTeamGames20242025!$A55)</f>
        <v>1</v>
      </c>
      <c r="H56" s="47"/>
      <c r="I56" s="39">
        <f>COUNTIFS(DataRegularSeason20242025!$D$2:$D$1315,TotalTeamGames20242025!I$1,DataRegularSeason20242025!$E$2:$E$1315,TotalTeamGames20242025!$A55)</f>
        <v>1</v>
      </c>
      <c r="J56" s="47"/>
      <c r="K56" s="39">
        <f>COUNTIFS(DataRegularSeason20242025!$D$2:$D$1315,TotalTeamGames20242025!K$1,DataRegularSeason20242025!$E$2:$E$1315,TotalTeamGames20242025!$A55)</f>
        <v>2</v>
      </c>
      <c r="L56" s="47"/>
      <c r="M56" s="39">
        <f>COUNTIFS(DataRegularSeason20242025!$D$2:$D$1315,TotalTeamGames20242025!M$1,DataRegularSeason20242025!$E$2:$E$1315,TotalTeamGames20242025!$A55)</f>
        <v>1</v>
      </c>
      <c r="N56" s="47"/>
      <c r="O56" s="39">
        <f>COUNTIFS(DataRegularSeason20242025!$D$2:$D$1315,TotalTeamGames20242025!O$1,DataRegularSeason20242025!$E$2:$E$1315,TotalTeamGames20242025!$A55)</f>
        <v>1</v>
      </c>
      <c r="P56" s="47"/>
      <c r="Q56" s="39">
        <f>COUNTIFS(DataRegularSeason20242025!$D$2:$D$1315,TotalTeamGames20242025!Q$1,DataRegularSeason20242025!$E$2:$E$1315,TotalTeamGames20242025!$A55)</f>
        <v>1</v>
      </c>
      <c r="R56" s="47"/>
      <c r="S56" s="39">
        <f>COUNTIFS(DataRegularSeason20242025!$D$2:$D$1315,TotalTeamGames20242025!S$1,DataRegularSeason20242025!$E$2:$E$1315,TotalTeamGames20242025!$A55)</f>
        <v>1</v>
      </c>
      <c r="T56" s="47"/>
      <c r="U56" s="39">
        <f>COUNTIFS(DataRegularSeason20242025!$D$2:$D$1315,TotalTeamGames20242025!U$1,DataRegularSeason20242025!$E$2:$E$1315,TotalTeamGames20242025!$A55)</f>
        <v>2</v>
      </c>
      <c r="V56" s="47"/>
      <c r="W56" s="39">
        <f>COUNTIFS(DataRegularSeason20242025!$D$2:$D$1315,TotalTeamGames20242025!W$1,DataRegularSeason20242025!$E$2:$E$1315,TotalTeamGames20242025!$A55)</f>
        <v>1</v>
      </c>
      <c r="X56" s="47"/>
      <c r="Y56" s="39">
        <f>COUNTIFS(DataRegularSeason20242025!$D$2:$D$1315,TotalTeamGames20242025!Y$1,DataRegularSeason20242025!$E$2:$E$1315,TotalTeamGames20242025!$A55)</f>
        <v>2</v>
      </c>
      <c r="Z56" s="47"/>
      <c r="AA56" s="39">
        <f>COUNTIFS(DataRegularSeason20242025!$D$2:$D$1315,TotalTeamGames20242025!AA$1,DataRegularSeason20242025!$E$2:$E$1315,TotalTeamGames20242025!$A55)</f>
        <v>1</v>
      </c>
      <c r="AB56" s="47"/>
      <c r="AC56" s="39">
        <f>COUNTIFS(DataRegularSeason20242025!$D$2:$D$1315,TotalTeamGames20242025!AC$1,DataRegularSeason20242025!$E$2:$E$1315,TotalTeamGames20242025!$A55)</f>
        <v>1</v>
      </c>
      <c r="AD56" s="47"/>
      <c r="AE56" s="39">
        <f>COUNTIFS(DataRegularSeason20242025!$D$2:$D$1315,TotalTeamGames20242025!AE$1,DataRegularSeason20242025!$E$2:$E$1315,TotalTeamGames20242025!$A55)</f>
        <v>2</v>
      </c>
      <c r="AF56" s="47"/>
      <c r="AG56" s="39">
        <f>COUNTIFS(DataRegularSeason20242025!$D$2:$D$1315,TotalTeamGames20242025!AG$1,DataRegularSeason20242025!$E$2:$E$1315,TotalTeamGames20242025!$A55)</f>
        <v>1</v>
      </c>
      <c r="AH56" s="47"/>
      <c r="AI56" s="39">
        <f>COUNTIFS(DataRegularSeason20242025!$D$2:$D$1315,TotalTeamGames20242025!AI$1,DataRegularSeason20242025!$E$2:$E$1315,TotalTeamGames20242025!$A55)</f>
        <v>1</v>
      </c>
      <c r="AJ56" s="47"/>
      <c r="AK56" s="39">
        <f>COUNTIFS(DataRegularSeason20242025!$D$2:$D$1315,TotalTeamGames20242025!AK$1,DataRegularSeason20242025!$E$2:$E$1315,TotalTeamGames20242025!$A55)</f>
        <v>2</v>
      </c>
      <c r="AL56" s="47"/>
      <c r="AM56" s="39">
        <f>COUNTIFS(DataRegularSeason20242025!$D$2:$D$1315,TotalTeamGames20242025!AM$1,DataRegularSeason20242025!$E$2:$E$1315,TotalTeamGames20242025!$A55)</f>
        <v>1</v>
      </c>
      <c r="AN56" s="47"/>
      <c r="AO56" s="39">
        <f>COUNTIFS(DataRegularSeason20242025!$D$2:$D$1315,TotalTeamGames20242025!AO$1,DataRegularSeason20242025!$E$2:$E$1315,TotalTeamGames20242025!$A55)</f>
        <v>2</v>
      </c>
      <c r="AP56" s="47"/>
      <c r="AQ56" s="39">
        <f>COUNTIFS(DataRegularSeason20242025!$D$2:$D$1315,TotalTeamGames20242025!AQ$1,DataRegularSeason20242025!$E$2:$E$1315,TotalTeamGames20242025!$A55)</f>
        <v>2</v>
      </c>
      <c r="AR56" s="47"/>
      <c r="AS56" s="39">
        <f>COUNTIFS(DataRegularSeason20242025!$D$2:$D$1315,TotalTeamGames20242025!AS$1,DataRegularSeason20242025!$E$2:$E$1315,TotalTeamGames20242025!$A55)</f>
        <v>1</v>
      </c>
      <c r="AT56" s="47"/>
      <c r="AU56" s="39">
        <f>COUNTIFS(DataRegularSeason20242025!$D$2:$D$1315,TotalTeamGames20242025!AU$1,DataRegularSeason20242025!$E$2:$E$1315,TotalTeamGames20242025!$A55)</f>
        <v>1</v>
      </c>
      <c r="AV56" s="47"/>
      <c r="AW56" s="39">
        <f>COUNTIFS(DataRegularSeason20242025!$D$2:$D$1315,TotalTeamGames20242025!AW$1,DataRegularSeason20242025!$E$2:$E$1315,TotalTeamGames20242025!$A55)</f>
        <v>1</v>
      </c>
      <c r="AX56" s="47"/>
      <c r="AY56" s="39">
        <f>COUNTIFS(DataRegularSeason20242025!$D$2:$D$1315,TotalTeamGames20242025!AY$1,DataRegularSeason20242025!$E$2:$E$1315,TotalTeamGames20242025!$A55)</f>
        <v>1</v>
      </c>
      <c r="AZ56" s="47"/>
      <c r="BA56" s="39">
        <f>COUNTIFS(DataRegularSeason20242025!$D$2:$D$1315,TotalTeamGames20242025!BA$1,DataRegularSeason20242025!$E$2:$E$1315,TotalTeamGames20242025!$A55)</f>
        <v>2</v>
      </c>
      <c r="BB56" s="47"/>
      <c r="BC56" s="46"/>
      <c r="BD56" s="47"/>
      <c r="BE56" s="39">
        <f>COUNTIFS(DataRegularSeason20242025!$D$2:$D$1315,TotalTeamGames20242025!BE$1,DataRegularSeason20242025!$E$2:$E$1315,TotalTeamGames20242025!$A55)</f>
        <v>1</v>
      </c>
      <c r="BF56" s="46"/>
      <c r="BG56" s="41">
        <f>COUNTIFS(DataRegularSeason20242025!$D$2:$D$1315,TotalTeamGames20242025!BG$1,DataRegularSeason20242025!$E$2:$E$1315,TotalTeamGames20242025!$A55)</f>
        <v>1</v>
      </c>
      <c r="BH56" s="47"/>
      <c r="BI56" s="39">
        <f>COUNTIFS(DataRegularSeason20242025!$D$2:$D$1315,TotalTeamGames20242025!BI$1,DataRegularSeason20242025!$E$2:$E$1315,TotalTeamGames20242025!$A55)</f>
        <v>1</v>
      </c>
      <c r="BJ56" s="47"/>
      <c r="BK56" s="39">
        <f>COUNTIFS(DataRegularSeason20242025!$D$2:$D$1315,TotalTeamGames20242025!BK$1,DataRegularSeason20242025!$E$2:$E$1315,TotalTeamGames20242025!$A55)</f>
        <v>1</v>
      </c>
      <c r="BL56" s="47"/>
      <c r="BM56" s="39">
        <f>COUNTIFS(DataRegularSeason20242025!$D$2:$D$1315,TotalTeamGames20242025!BM$1,DataRegularSeason20242025!$E$2:$E$1315,TotalTeamGames20242025!$A55)</f>
        <v>2</v>
      </c>
      <c r="BN56" s="47"/>
      <c r="BO56" s="42">
        <f t="shared" si="0"/>
        <v>41</v>
      </c>
      <c r="BP56" s="52"/>
    </row>
    <row r="57" spans="1:68" ht="9.9499999999999993" customHeight="1" x14ac:dyDescent="0.25">
      <c r="A57" s="53" t="s">
        <v>15</v>
      </c>
      <c r="B57" s="36" t="s">
        <v>81</v>
      </c>
      <c r="C57" s="43"/>
      <c r="D57" s="36">
        <f>COUNTIFS(DataRegularSeason20242025!$E$2:$E$1315,TotalTeamGames20242025!C$1,DataRegularSeason20242025!$D$2:$D$1315,TotalTeamGames20242025!$A57)</f>
        <v>1</v>
      </c>
      <c r="E57" s="43"/>
      <c r="F57" s="36">
        <f>COUNTIFS(DataRegularSeason20242025!$E$2:$E$1315,TotalTeamGames20242025!E$1,DataRegularSeason20242025!$D$2:$D$1315,TotalTeamGames20242025!$A57)</f>
        <v>1</v>
      </c>
      <c r="G57" s="43"/>
      <c r="H57" s="36">
        <f>COUNTIFS(DataRegularSeason20242025!$E$2:$E$1315,TotalTeamGames20242025!G$1,DataRegularSeason20242025!$D$2:$D$1315,TotalTeamGames20242025!$A57)</f>
        <v>1</v>
      </c>
      <c r="I57" s="43"/>
      <c r="J57" s="36">
        <f>COUNTIFS(DataRegularSeason20242025!$E$2:$E$1315,TotalTeamGames20242025!I$1,DataRegularSeason20242025!$D$2:$D$1315,TotalTeamGames20242025!$A57)</f>
        <v>1</v>
      </c>
      <c r="K57" s="43"/>
      <c r="L57" s="36">
        <f>COUNTIFS(DataRegularSeason20242025!$E$2:$E$1315,TotalTeamGames20242025!K$1,DataRegularSeason20242025!$D$2:$D$1315,TotalTeamGames20242025!$A57)</f>
        <v>1</v>
      </c>
      <c r="M57" s="43"/>
      <c r="N57" s="36">
        <f>COUNTIFS(DataRegularSeason20242025!$E$2:$E$1315,TotalTeamGames20242025!M$1,DataRegularSeason20242025!$D$2:$D$1315,TotalTeamGames20242025!$A57)</f>
        <v>1</v>
      </c>
      <c r="O57" s="43"/>
      <c r="P57" s="36">
        <f>COUNTIFS(DataRegularSeason20242025!$E$2:$E$1315,TotalTeamGames20242025!O$1,DataRegularSeason20242025!$D$2:$D$1315,TotalTeamGames20242025!$A57)</f>
        <v>2</v>
      </c>
      <c r="Q57" s="43"/>
      <c r="R57" s="36">
        <f>COUNTIFS(DataRegularSeason20242025!$E$2:$E$1315,TotalTeamGames20242025!Q$1,DataRegularSeason20242025!$D$2:$D$1315,TotalTeamGames20242025!$A57)</f>
        <v>1</v>
      </c>
      <c r="S57" s="43"/>
      <c r="T57" s="36">
        <f>COUNTIFS(DataRegularSeason20242025!$E$2:$E$1315,TotalTeamGames20242025!S$1,DataRegularSeason20242025!$D$2:$D$1315,TotalTeamGames20242025!$A57)</f>
        <v>2</v>
      </c>
      <c r="U57" s="43"/>
      <c r="V57" s="36">
        <f>COUNTIFS(DataRegularSeason20242025!$E$2:$E$1315,TotalTeamGames20242025!U$1,DataRegularSeason20242025!$D$2:$D$1315,TotalTeamGames20242025!$A57)</f>
        <v>1</v>
      </c>
      <c r="W57" s="43"/>
      <c r="X57" s="36">
        <f>COUNTIFS(DataRegularSeason20242025!$E$2:$E$1315,TotalTeamGames20242025!W$1,DataRegularSeason20242025!$D$2:$D$1315,TotalTeamGames20242025!$A57)</f>
        <v>2</v>
      </c>
      <c r="Y57" s="43"/>
      <c r="Z57" s="36">
        <f>COUNTIFS(DataRegularSeason20242025!$E$2:$E$1315,TotalTeamGames20242025!Y$1,DataRegularSeason20242025!$D$2:$D$1315,TotalTeamGames20242025!$A57)</f>
        <v>1</v>
      </c>
      <c r="AA57" s="43"/>
      <c r="AB57" s="36">
        <f>COUNTIFS(DataRegularSeason20242025!$E$2:$E$1315,TotalTeamGames20242025!AA$1,DataRegularSeason20242025!$D$2:$D$1315,TotalTeamGames20242025!$A57)</f>
        <v>2</v>
      </c>
      <c r="AC57" s="43"/>
      <c r="AD57" s="36">
        <f>COUNTIFS(DataRegularSeason20242025!$E$2:$E$1315,TotalTeamGames20242025!AC$1,DataRegularSeason20242025!$D$2:$D$1315,TotalTeamGames20242025!$A57)</f>
        <v>2</v>
      </c>
      <c r="AE57" s="43"/>
      <c r="AF57" s="36">
        <f>COUNTIFS(DataRegularSeason20242025!$E$2:$E$1315,TotalTeamGames20242025!AE$1,DataRegularSeason20242025!$D$2:$D$1315,TotalTeamGames20242025!$A57)</f>
        <v>1</v>
      </c>
      <c r="AG57" s="43"/>
      <c r="AH57" s="36">
        <f>COUNTIFS(DataRegularSeason20242025!$E$2:$E$1315,TotalTeamGames20242025!AG$1,DataRegularSeason20242025!$D$2:$D$1315,TotalTeamGames20242025!$A57)</f>
        <v>1</v>
      </c>
      <c r="AI57" s="43"/>
      <c r="AJ57" s="36">
        <f>COUNTIFS(DataRegularSeason20242025!$E$2:$E$1315,TotalTeamGames20242025!AI$1,DataRegularSeason20242025!$D$2:$D$1315,TotalTeamGames20242025!$A57)</f>
        <v>2</v>
      </c>
      <c r="AK57" s="43"/>
      <c r="AL57" s="36">
        <f>COUNTIFS(DataRegularSeason20242025!$E$2:$E$1315,TotalTeamGames20242025!AK$1,DataRegularSeason20242025!$D$2:$D$1315,TotalTeamGames20242025!$A57)</f>
        <v>1</v>
      </c>
      <c r="AM57" s="43"/>
      <c r="AN57" s="36">
        <f>COUNTIFS(DataRegularSeason20242025!$E$2:$E$1315,TotalTeamGames20242025!AM$1,DataRegularSeason20242025!$D$2:$D$1315,TotalTeamGames20242025!$A57)</f>
        <v>1</v>
      </c>
      <c r="AO57" s="43"/>
      <c r="AP57" s="36">
        <f>COUNTIFS(DataRegularSeason20242025!$E$2:$E$1315,TotalTeamGames20242025!AO$1,DataRegularSeason20242025!$D$2:$D$1315,TotalTeamGames20242025!$A57)</f>
        <v>1</v>
      </c>
      <c r="AQ57" s="43"/>
      <c r="AR57" s="36">
        <f>COUNTIFS(DataRegularSeason20242025!$E$2:$E$1315,TotalTeamGames20242025!AQ$1,DataRegularSeason20242025!$D$2:$D$1315,TotalTeamGames20242025!$A57)</f>
        <v>1</v>
      </c>
      <c r="AS57" s="43"/>
      <c r="AT57" s="36">
        <f>COUNTIFS(DataRegularSeason20242025!$E$2:$E$1315,TotalTeamGames20242025!AS$1,DataRegularSeason20242025!$D$2:$D$1315,TotalTeamGames20242025!$A57)</f>
        <v>1</v>
      </c>
      <c r="AU57" s="43"/>
      <c r="AV57" s="36">
        <f>COUNTIFS(DataRegularSeason20242025!$E$2:$E$1315,TotalTeamGames20242025!AU$1,DataRegularSeason20242025!$D$2:$D$1315,TotalTeamGames20242025!$A57)</f>
        <v>2</v>
      </c>
      <c r="AW57" s="43"/>
      <c r="AX57" s="36">
        <f>COUNTIFS(DataRegularSeason20242025!$E$2:$E$1315,TotalTeamGames20242025!AW$1,DataRegularSeason20242025!$D$2:$D$1315,TotalTeamGames20242025!$A57)</f>
        <v>1</v>
      </c>
      <c r="AY57" s="43"/>
      <c r="AZ57" s="36">
        <f>COUNTIFS(DataRegularSeason20242025!$E$2:$E$1315,TotalTeamGames20242025!AY$1,DataRegularSeason20242025!$D$2:$D$1315,TotalTeamGames20242025!$A57)</f>
        <v>2</v>
      </c>
      <c r="BA57" s="43"/>
      <c r="BB57" s="36">
        <f>COUNTIFS(DataRegularSeason20242025!$E$2:$E$1315,TotalTeamGames20242025!BA$1,DataRegularSeason20242025!$D$2:$D$1315,TotalTeamGames20242025!$A57)</f>
        <v>1</v>
      </c>
      <c r="BC57" s="43"/>
      <c r="BD57" s="36">
        <f>COUNTIFS(DataRegularSeason20242025!$E$2:$E$1315,TotalTeamGames20242025!BC$1,DataRegularSeason20242025!$D$2:$D$1315,TotalTeamGames20242025!$A57)</f>
        <v>1</v>
      </c>
      <c r="BE57" s="43"/>
      <c r="BF57" s="43"/>
      <c r="BG57" s="48"/>
      <c r="BH57" s="36">
        <f>COUNTIFS(DataRegularSeason20242025!$E$2:$E$1315,TotalTeamGames20242025!BG$1,DataRegularSeason20242025!$D$2:$D$1315,TotalTeamGames20242025!$A57)</f>
        <v>1</v>
      </c>
      <c r="BI57" s="43"/>
      <c r="BJ57" s="36">
        <f>COUNTIFS(DataRegularSeason20242025!$E$2:$E$1315,TotalTeamGames20242025!BI$1,DataRegularSeason20242025!$D$2:$D$1315,TotalTeamGames20242025!$A57)</f>
        <v>2</v>
      </c>
      <c r="BK57" s="43"/>
      <c r="BL57" s="36">
        <f>COUNTIFS(DataRegularSeason20242025!$E$2:$E$1315,TotalTeamGames20242025!BK$1,DataRegularSeason20242025!$D$2:$D$1315,TotalTeamGames20242025!$A57)</f>
        <v>2</v>
      </c>
      <c r="BM57" s="43"/>
      <c r="BN57" s="36">
        <f>COUNTIFS(DataRegularSeason20242025!$E$2:$E$1315,TotalTeamGames20242025!BM$1,DataRegularSeason20242025!$D$2:$D$1315,TotalTeamGames20242025!$A57)</f>
        <v>1</v>
      </c>
      <c r="BO57" s="38">
        <f t="shared" si="0"/>
        <v>41</v>
      </c>
      <c r="BP57" s="52">
        <f t="shared" ref="BP57" si="27">BO57+BO58</f>
        <v>82</v>
      </c>
    </row>
    <row r="58" spans="1:68" ht="9.9499999999999993" customHeight="1" x14ac:dyDescent="0.25">
      <c r="A58" s="54"/>
      <c r="B58" s="40" t="s">
        <v>80</v>
      </c>
      <c r="C58" s="39">
        <f>COUNTIFS(DataRegularSeason20242025!$D$2:$D$1315,TotalTeamGames20242025!C$1,DataRegularSeason20242025!$E$2:$E$1315,TotalTeamGames20242025!$A57)</f>
        <v>2</v>
      </c>
      <c r="D58" s="47"/>
      <c r="E58" s="39">
        <f>COUNTIFS(DataRegularSeason20242025!$D$2:$D$1315,TotalTeamGames20242025!E$1,DataRegularSeason20242025!$E$2:$E$1315,TotalTeamGames20242025!$A57)</f>
        <v>1</v>
      </c>
      <c r="F58" s="47"/>
      <c r="G58" s="39">
        <f>COUNTIFS(DataRegularSeason20242025!$D$2:$D$1315,TotalTeamGames20242025!G$1,DataRegularSeason20242025!$E$2:$E$1315,TotalTeamGames20242025!$A57)</f>
        <v>1</v>
      </c>
      <c r="H58" s="47"/>
      <c r="I58" s="39">
        <f>COUNTIFS(DataRegularSeason20242025!$D$2:$D$1315,TotalTeamGames20242025!I$1,DataRegularSeason20242025!$E$2:$E$1315,TotalTeamGames20242025!$A57)</f>
        <v>1</v>
      </c>
      <c r="J58" s="47"/>
      <c r="K58" s="39">
        <f>COUNTIFS(DataRegularSeason20242025!$D$2:$D$1315,TotalTeamGames20242025!K$1,DataRegularSeason20242025!$E$2:$E$1315,TotalTeamGames20242025!$A57)</f>
        <v>1</v>
      </c>
      <c r="L58" s="47"/>
      <c r="M58" s="39">
        <f>COUNTIFS(DataRegularSeason20242025!$D$2:$D$1315,TotalTeamGames20242025!M$1,DataRegularSeason20242025!$E$2:$E$1315,TotalTeamGames20242025!$A57)</f>
        <v>2</v>
      </c>
      <c r="N58" s="47"/>
      <c r="O58" s="39">
        <f>COUNTIFS(DataRegularSeason20242025!$D$2:$D$1315,TotalTeamGames20242025!O$1,DataRegularSeason20242025!$E$2:$E$1315,TotalTeamGames20242025!$A57)</f>
        <v>2</v>
      </c>
      <c r="P58" s="47"/>
      <c r="Q58" s="39">
        <f>COUNTIFS(DataRegularSeason20242025!$D$2:$D$1315,TotalTeamGames20242025!Q$1,DataRegularSeason20242025!$E$2:$E$1315,TotalTeamGames20242025!$A57)</f>
        <v>2</v>
      </c>
      <c r="R58" s="47"/>
      <c r="S58" s="39">
        <f>COUNTIFS(DataRegularSeason20242025!$D$2:$D$1315,TotalTeamGames20242025!S$1,DataRegularSeason20242025!$E$2:$E$1315,TotalTeamGames20242025!$A57)</f>
        <v>2</v>
      </c>
      <c r="T58" s="47"/>
      <c r="U58" s="39">
        <f>COUNTIFS(DataRegularSeason20242025!$D$2:$D$1315,TotalTeamGames20242025!U$1,DataRegularSeason20242025!$E$2:$E$1315,TotalTeamGames20242025!$A57)</f>
        <v>1</v>
      </c>
      <c r="V58" s="47"/>
      <c r="W58" s="39">
        <f>COUNTIFS(DataRegularSeason20242025!$D$2:$D$1315,TotalTeamGames20242025!W$1,DataRegularSeason20242025!$E$2:$E$1315,TotalTeamGames20242025!$A57)</f>
        <v>1</v>
      </c>
      <c r="X58" s="47"/>
      <c r="Y58" s="39">
        <f>COUNTIFS(DataRegularSeason20242025!$D$2:$D$1315,TotalTeamGames20242025!Y$1,DataRegularSeason20242025!$E$2:$E$1315,TotalTeamGames20242025!$A57)</f>
        <v>1</v>
      </c>
      <c r="Z58" s="47"/>
      <c r="AA58" s="39">
        <f>COUNTIFS(DataRegularSeason20242025!$D$2:$D$1315,TotalTeamGames20242025!AA$1,DataRegularSeason20242025!$E$2:$E$1315,TotalTeamGames20242025!$A57)</f>
        <v>1</v>
      </c>
      <c r="AB58" s="47"/>
      <c r="AC58" s="39">
        <f>COUNTIFS(DataRegularSeason20242025!$D$2:$D$1315,TotalTeamGames20242025!AC$1,DataRegularSeason20242025!$E$2:$E$1315,TotalTeamGames20242025!$A57)</f>
        <v>2</v>
      </c>
      <c r="AD58" s="47"/>
      <c r="AE58" s="39">
        <f>COUNTIFS(DataRegularSeason20242025!$D$2:$D$1315,TotalTeamGames20242025!AE$1,DataRegularSeason20242025!$E$2:$E$1315,TotalTeamGames20242025!$A57)</f>
        <v>1</v>
      </c>
      <c r="AF58" s="47"/>
      <c r="AG58" s="39">
        <f>COUNTIFS(DataRegularSeason20242025!$D$2:$D$1315,TotalTeamGames20242025!AG$1,DataRegularSeason20242025!$E$2:$E$1315,TotalTeamGames20242025!$A57)</f>
        <v>1</v>
      </c>
      <c r="AH58" s="47"/>
      <c r="AI58" s="39">
        <f>COUNTIFS(DataRegularSeason20242025!$D$2:$D$1315,TotalTeamGames20242025!AI$1,DataRegularSeason20242025!$E$2:$E$1315,TotalTeamGames20242025!$A57)</f>
        <v>1</v>
      </c>
      <c r="AJ58" s="47"/>
      <c r="AK58" s="39">
        <f>COUNTIFS(DataRegularSeason20242025!$D$2:$D$1315,TotalTeamGames20242025!AK$1,DataRegularSeason20242025!$E$2:$E$1315,TotalTeamGames20242025!$A57)</f>
        <v>1</v>
      </c>
      <c r="AL58" s="47"/>
      <c r="AM58" s="39">
        <f>COUNTIFS(DataRegularSeason20242025!$D$2:$D$1315,TotalTeamGames20242025!AM$1,DataRegularSeason20242025!$E$2:$E$1315,TotalTeamGames20242025!$A57)</f>
        <v>1</v>
      </c>
      <c r="AN58" s="47"/>
      <c r="AO58" s="39">
        <f>COUNTIFS(DataRegularSeason20242025!$D$2:$D$1315,TotalTeamGames20242025!AO$1,DataRegularSeason20242025!$E$2:$E$1315,TotalTeamGames20242025!$A57)</f>
        <v>1</v>
      </c>
      <c r="AP58" s="47"/>
      <c r="AQ58" s="39">
        <f>COUNTIFS(DataRegularSeason20242025!$D$2:$D$1315,TotalTeamGames20242025!AQ$1,DataRegularSeason20242025!$E$2:$E$1315,TotalTeamGames20242025!$A57)</f>
        <v>1</v>
      </c>
      <c r="AR58" s="47"/>
      <c r="AS58" s="39">
        <f>COUNTIFS(DataRegularSeason20242025!$D$2:$D$1315,TotalTeamGames20242025!AS$1,DataRegularSeason20242025!$E$2:$E$1315,TotalTeamGames20242025!$A57)</f>
        <v>1</v>
      </c>
      <c r="AT58" s="47"/>
      <c r="AU58" s="39">
        <f>COUNTIFS(DataRegularSeason20242025!$D$2:$D$1315,TotalTeamGames20242025!AU$1,DataRegularSeason20242025!$E$2:$E$1315,TotalTeamGames20242025!$A57)</f>
        <v>1</v>
      </c>
      <c r="AV58" s="47"/>
      <c r="AW58" s="39">
        <f>COUNTIFS(DataRegularSeason20242025!$D$2:$D$1315,TotalTeamGames20242025!AW$1,DataRegularSeason20242025!$E$2:$E$1315,TotalTeamGames20242025!$A57)</f>
        <v>2</v>
      </c>
      <c r="AX58" s="47"/>
      <c r="AY58" s="39">
        <f>COUNTIFS(DataRegularSeason20242025!$D$2:$D$1315,TotalTeamGames20242025!AY$1,DataRegularSeason20242025!$E$2:$E$1315,TotalTeamGames20242025!$A57)</f>
        <v>2</v>
      </c>
      <c r="AZ58" s="47"/>
      <c r="BA58" s="39">
        <f>COUNTIFS(DataRegularSeason20242025!$D$2:$D$1315,TotalTeamGames20242025!BA$1,DataRegularSeason20242025!$E$2:$E$1315,TotalTeamGames20242025!$A57)</f>
        <v>1</v>
      </c>
      <c r="BB58" s="47"/>
      <c r="BC58" s="39">
        <f>COUNTIFS(DataRegularSeason20242025!$D$2:$D$1315,TotalTeamGames20242025!BC$1,DataRegularSeason20242025!$E$2:$E$1315,TotalTeamGames20242025!$A57)</f>
        <v>1</v>
      </c>
      <c r="BD58" s="47"/>
      <c r="BE58" s="46"/>
      <c r="BF58" s="46"/>
      <c r="BG58" s="41">
        <f>COUNTIFS(DataRegularSeason20242025!$D$2:$D$1315,TotalTeamGames20242025!BG$1,DataRegularSeason20242025!$E$2:$E$1315,TotalTeamGames20242025!$A57)</f>
        <v>2</v>
      </c>
      <c r="BH58" s="47"/>
      <c r="BI58" s="39">
        <f>COUNTIFS(DataRegularSeason20242025!$D$2:$D$1315,TotalTeamGames20242025!BI$1,DataRegularSeason20242025!$E$2:$E$1315,TotalTeamGames20242025!$A57)</f>
        <v>1</v>
      </c>
      <c r="BJ58" s="47"/>
      <c r="BK58" s="39">
        <f>COUNTIFS(DataRegularSeason20242025!$D$2:$D$1315,TotalTeamGames20242025!BK$1,DataRegularSeason20242025!$E$2:$E$1315,TotalTeamGames20242025!$A57)</f>
        <v>2</v>
      </c>
      <c r="BL58" s="47"/>
      <c r="BM58" s="39">
        <f>COUNTIFS(DataRegularSeason20242025!$D$2:$D$1315,TotalTeamGames20242025!BM$1,DataRegularSeason20242025!$E$2:$E$1315,TotalTeamGames20242025!$A57)</f>
        <v>1</v>
      </c>
      <c r="BN58" s="47"/>
      <c r="BO58" s="42">
        <f t="shared" si="0"/>
        <v>41</v>
      </c>
      <c r="BP58" s="52"/>
    </row>
    <row r="59" spans="1:68" ht="9.9499999999999993" customHeight="1" x14ac:dyDescent="0.25">
      <c r="A59" s="53" t="s">
        <v>25</v>
      </c>
      <c r="B59" s="36" t="s">
        <v>81</v>
      </c>
      <c r="C59" s="43"/>
      <c r="D59" s="36">
        <f>COUNTIFS(DataRegularSeason20242025!$E$2:$E$1315,TotalTeamGames20242025!C$1,DataRegularSeason20242025!$D$2:$D$1315,TotalTeamGames20242025!$A59)</f>
        <v>2</v>
      </c>
      <c r="E59" s="43"/>
      <c r="F59" s="36">
        <f>COUNTIFS(DataRegularSeason20242025!$E$2:$E$1315,TotalTeamGames20242025!E$1,DataRegularSeason20242025!$D$2:$D$1315,TotalTeamGames20242025!$A59)</f>
        <v>1</v>
      </c>
      <c r="G59" s="43"/>
      <c r="H59" s="36">
        <f>COUNTIFS(DataRegularSeason20242025!$E$2:$E$1315,TotalTeamGames20242025!G$1,DataRegularSeason20242025!$D$2:$D$1315,TotalTeamGames20242025!$A59)</f>
        <v>1</v>
      </c>
      <c r="I59" s="43"/>
      <c r="J59" s="36">
        <f>COUNTIFS(DataRegularSeason20242025!$E$2:$E$1315,TotalTeamGames20242025!I$1,DataRegularSeason20242025!$D$2:$D$1315,TotalTeamGames20242025!$A59)</f>
        <v>1</v>
      </c>
      <c r="K59" s="43"/>
      <c r="L59" s="36">
        <f>COUNTIFS(DataRegularSeason20242025!$E$2:$E$1315,TotalTeamGames20242025!K$1,DataRegularSeason20242025!$D$2:$D$1315,TotalTeamGames20242025!$A59)</f>
        <v>1</v>
      </c>
      <c r="M59" s="43"/>
      <c r="N59" s="36">
        <f>COUNTIFS(DataRegularSeason20242025!$E$2:$E$1315,TotalTeamGames20242025!M$1,DataRegularSeason20242025!$D$2:$D$1315,TotalTeamGames20242025!$A59)</f>
        <v>2</v>
      </c>
      <c r="O59" s="43"/>
      <c r="P59" s="36">
        <f>COUNTIFS(DataRegularSeason20242025!$E$2:$E$1315,TotalTeamGames20242025!O$1,DataRegularSeason20242025!$D$2:$D$1315,TotalTeamGames20242025!$A59)</f>
        <v>1</v>
      </c>
      <c r="Q59" s="43"/>
      <c r="R59" s="36">
        <f>COUNTIFS(DataRegularSeason20242025!$E$2:$E$1315,TotalTeamGames20242025!Q$1,DataRegularSeason20242025!$D$2:$D$1315,TotalTeamGames20242025!$A59)</f>
        <v>1</v>
      </c>
      <c r="S59" s="43"/>
      <c r="T59" s="36">
        <f>COUNTIFS(DataRegularSeason20242025!$E$2:$E$1315,TotalTeamGames20242025!S$1,DataRegularSeason20242025!$D$2:$D$1315,TotalTeamGames20242025!$A59)</f>
        <v>2</v>
      </c>
      <c r="U59" s="43"/>
      <c r="V59" s="36">
        <f>COUNTIFS(DataRegularSeason20242025!$E$2:$E$1315,TotalTeamGames20242025!U$1,DataRegularSeason20242025!$D$2:$D$1315,TotalTeamGames20242025!$A59)</f>
        <v>1</v>
      </c>
      <c r="W59" s="43"/>
      <c r="X59" s="36">
        <f>COUNTIFS(DataRegularSeason20242025!$E$2:$E$1315,TotalTeamGames20242025!W$1,DataRegularSeason20242025!$D$2:$D$1315,TotalTeamGames20242025!$A59)</f>
        <v>1</v>
      </c>
      <c r="Y59" s="43"/>
      <c r="Z59" s="36">
        <f>COUNTIFS(DataRegularSeason20242025!$E$2:$E$1315,TotalTeamGames20242025!Y$1,DataRegularSeason20242025!$D$2:$D$1315,TotalTeamGames20242025!$A59)</f>
        <v>1</v>
      </c>
      <c r="AA59" s="43"/>
      <c r="AB59" s="36">
        <f>COUNTIFS(DataRegularSeason20242025!$E$2:$E$1315,TotalTeamGames20242025!AA$1,DataRegularSeason20242025!$D$2:$D$1315,TotalTeamGames20242025!$A59)</f>
        <v>2</v>
      </c>
      <c r="AC59" s="43"/>
      <c r="AD59" s="36">
        <f>COUNTIFS(DataRegularSeason20242025!$E$2:$E$1315,TotalTeamGames20242025!AC$1,DataRegularSeason20242025!$D$2:$D$1315,TotalTeamGames20242025!$A59)</f>
        <v>1</v>
      </c>
      <c r="AE59" s="43"/>
      <c r="AF59" s="36">
        <f>COUNTIFS(DataRegularSeason20242025!$E$2:$E$1315,TotalTeamGames20242025!AE$1,DataRegularSeason20242025!$D$2:$D$1315,TotalTeamGames20242025!$A59)</f>
        <v>1</v>
      </c>
      <c r="AG59" s="43"/>
      <c r="AH59" s="36">
        <f>COUNTIFS(DataRegularSeason20242025!$E$2:$E$1315,TotalTeamGames20242025!AG$1,DataRegularSeason20242025!$D$2:$D$1315,TotalTeamGames20242025!$A59)</f>
        <v>1</v>
      </c>
      <c r="AI59" s="43"/>
      <c r="AJ59" s="36">
        <f>COUNTIFS(DataRegularSeason20242025!$E$2:$E$1315,TotalTeamGames20242025!AI$1,DataRegularSeason20242025!$D$2:$D$1315,TotalTeamGames20242025!$A59)</f>
        <v>1</v>
      </c>
      <c r="AK59" s="43"/>
      <c r="AL59" s="36">
        <f>COUNTIFS(DataRegularSeason20242025!$E$2:$E$1315,TotalTeamGames20242025!AK$1,DataRegularSeason20242025!$D$2:$D$1315,TotalTeamGames20242025!$A59)</f>
        <v>1</v>
      </c>
      <c r="AM59" s="43"/>
      <c r="AN59" s="36">
        <f>COUNTIFS(DataRegularSeason20242025!$E$2:$E$1315,TotalTeamGames20242025!AM$1,DataRegularSeason20242025!$D$2:$D$1315,TotalTeamGames20242025!$A59)</f>
        <v>1</v>
      </c>
      <c r="AO59" s="43"/>
      <c r="AP59" s="36">
        <f>COUNTIFS(DataRegularSeason20242025!$E$2:$E$1315,TotalTeamGames20242025!AO$1,DataRegularSeason20242025!$D$2:$D$1315,TotalTeamGames20242025!$A59)</f>
        <v>1</v>
      </c>
      <c r="AQ59" s="43"/>
      <c r="AR59" s="36">
        <f>COUNTIFS(DataRegularSeason20242025!$E$2:$E$1315,TotalTeamGames20242025!AQ$1,DataRegularSeason20242025!$D$2:$D$1315,TotalTeamGames20242025!$A59)</f>
        <v>1</v>
      </c>
      <c r="AS59" s="43"/>
      <c r="AT59" s="36">
        <f>COUNTIFS(DataRegularSeason20242025!$E$2:$E$1315,TotalTeamGames20242025!AS$1,DataRegularSeason20242025!$D$2:$D$1315,TotalTeamGames20242025!$A59)</f>
        <v>1</v>
      </c>
      <c r="AU59" s="43"/>
      <c r="AV59" s="36">
        <f>COUNTIFS(DataRegularSeason20242025!$E$2:$E$1315,TotalTeamGames20242025!AU$1,DataRegularSeason20242025!$D$2:$D$1315,TotalTeamGames20242025!$A59)</f>
        <v>2</v>
      </c>
      <c r="AW59" s="43"/>
      <c r="AX59" s="36">
        <f>COUNTIFS(DataRegularSeason20242025!$E$2:$E$1315,TotalTeamGames20242025!AW$1,DataRegularSeason20242025!$D$2:$D$1315,TotalTeamGames20242025!$A59)</f>
        <v>2</v>
      </c>
      <c r="AY59" s="43"/>
      <c r="AZ59" s="36">
        <f>COUNTIFS(DataRegularSeason20242025!$E$2:$E$1315,TotalTeamGames20242025!AY$1,DataRegularSeason20242025!$D$2:$D$1315,TotalTeamGames20242025!$A59)</f>
        <v>2</v>
      </c>
      <c r="BA59" s="43"/>
      <c r="BB59" s="36">
        <f>COUNTIFS(DataRegularSeason20242025!$E$2:$E$1315,TotalTeamGames20242025!BA$1,DataRegularSeason20242025!$D$2:$D$1315,TotalTeamGames20242025!$A59)</f>
        <v>1</v>
      </c>
      <c r="BC59" s="43"/>
      <c r="BD59" s="36">
        <f>COUNTIFS(DataRegularSeason20242025!$E$2:$E$1315,TotalTeamGames20242025!BC$1,DataRegularSeason20242025!$D$2:$D$1315,TotalTeamGames20242025!$A59)</f>
        <v>1</v>
      </c>
      <c r="BE59" s="43"/>
      <c r="BF59" s="35">
        <f>COUNTIFS(DataRegularSeason20242025!$E$2:$E$1315,TotalTeamGames20242025!BE$1,DataRegularSeason20242025!$D$2:$D$1315,TotalTeamGames20242025!$A59)</f>
        <v>2</v>
      </c>
      <c r="BG59" s="48"/>
      <c r="BH59" s="44"/>
      <c r="BI59" s="43"/>
      <c r="BJ59" s="36">
        <f>COUNTIFS(DataRegularSeason20242025!$E$2:$E$1315,TotalTeamGames20242025!BI$1,DataRegularSeason20242025!$D$2:$D$1315,TotalTeamGames20242025!$A59)</f>
        <v>2</v>
      </c>
      <c r="BK59" s="43"/>
      <c r="BL59" s="36">
        <f>COUNTIFS(DataRegularSeason20242025!$E$2:$E$1315,TotalTeamGames20242025!BK$1,DataRegularSeason20242025!$D$2:$D$1315,TotalTeamGames20242025!$A59)</f>
        <v>2</v>
      </c>
      <c r="BM59" s="43"/>
      <c r="BN59" s="36">
        <f>COUNTIFS(DataRegularSeason20242025!$E$2:$E$1315,TotalTeamGames20242025!BM$1,DataRegularSeason20242025!$D$2:$D$1315,TotalTeamGames20242025!$A59)</f>
        <v>1</v>
      </c>
      <c r="BO59" s="38">
        <f t="shared" si="0"/>
        <v>41</v>
      </c>
      <c r="BP59" s="52">
        <f t="shared" ref="BP59" si="28">BO59+BO60</f>
        <v>82</v>
      </c>
    </row>
    <row r="60" spans="1:68" ht="9.9499999999999993" customHeight="1" x14ac:dyDescent="0.25">
      <c r="A60" s="54"/>
      <c r="B60" s="40" t="s">
        <v>80</v>
      </c>
      <c r="C60" s="39">
        <f>COUNTIFS(DataRegularSeason20242025!$D$2:$D$1315,TotalTeamGames20242025!C$1,DataRegularSeason20242025!$E$2:$E$1315,TotalTeamGames20242025!$A59)</f>
        <v>2</v>
      </c>
      <c r="D60" s="47"/>
      <c r="E60" s="39">
        <f>COUNTIFS(DataRegularSeason20242025!$D$2:$D$1315,TotalTeamGames20242025!E$1,DataRegularSeason20242025!$E$2:$E$1315,TotalTeamGames20242025!$A59)</f>
        <v>1</v>
      </c>
      <c r="F60" s="47"/>
      <c r="G60" s="39">
        <f>COUNTIFS(DataRegularSeason20242025!$D$2:$D$1315,TotalTeamGames20242025!G$1,DataRegularSeason20242025!$E$2:$E$1315,TotalTeamGames20242025!$A59)</f>
        <v>1</v>
      </c>
      <c r="H60" s="47"/>
      <c r="I60" s="39">
        <f>COUNTIFS(DataRegularSeason20242025!$D$2:$D$1315,TotalTeamGames20242025!I$1,DataRegularSeason20242025!$E$2:$E$1315,TotalTeamGames20242025!$A59)</f>
        <v>1</v>
      </c>
      <c r="J60" s="47"/>
      <c r="K60" s="39">
        <f>COUNTIFS(DataRegularSeason20242025!$D$2:$D$1315,TotalTeamGames20242025!K$1,DataRegularSeason20242025!$E$2:$E$1315,TotalTeamGames20242025!$A59)</f>
        <v>1</v>
      </c>
      <c r="L60" s="47"/>
      <c r="M60" s="39">
        <f>COUNTIFS(DataRegularSeason20242025!$D$2:$D$1315,TotalTeamGames20242025!M$1,DataRegularSeason20242025!$E$2:$E$1315,TotalTeamGames20242025!$A59)</f>
        <v>2</v>
      </c>
      <c r="N60" s="47"/>
      <c r="O60" s="39">
        <f>COUNTIFS(DataRegularSeason20242025!$D$2:$D$1315,TotalTeamGames20242025!O$1,DataRegularSeason20242025!$E$2:$E$1315,TotalTeamGames20242025!$A59)</f>
        <v>2</v>
      </c>
      <c r="P60" s="47"/>
      <c r="Q60" s="39">
        <f>COUNTIFS(DataRegularSeason20242025!$D$2:$D$1315,TotalTeamGames20242025!Q$1,DataRegularSeason20242025!$E$2:$E$1315,TotalTeamGames20242025!$A59)</f>
        <v>2</v>
      </c>
      <c r="R60" s="47"/>
      <c r="S60" s="39">
        <f>COUNTIFS(DataRegularSeason20242025!$D$2:$D$1315,TotalTeamGames20242025!S$1,DataRegularSeason20242025!$E$2:$E$1315,TotalTeamGames20242025!$A59)</f>
        <v>1</v>
      </c>
      <c r="T60" s="47"/>
      <c r="U60" s="39">
        <f>COUNTIFS(DataRegularSeason20242025!$D$2:$D$1315,TotalTeamGames20242025!U$1,DataRegularSeason20242025!$E$2:$E$1315,TotalTeamGames20242025!$A59)</f>
        <v>1</v>
      </c>
      <c r="V60" s="47"/>
      <c r="W60" s="39">
        <f>COUNTIFS(DataRegularSeason20242025!$D$2:$D$1315,TotalTeamGames20242025!W$1,DataRegularSeason20242025!$E$2:$E$1315,TotalTeamGames20242025!$A59)</f>
        <v>2</v>
      </c>
      <c r="X60" s="47"/>
      <c r="Y60" s="39">
        <f>COUNTIFS(DataRegularSeason20242025!$D$2:$D$1315,TotalTeamGames20242025!Y$1,DataRegularSeason20242025!$E$2:$E$1315,TotalTeamGames20242025!$A59)</f>
        <v>1</v>
      </c>
      <c r="Z60" s="47"/>
      <c r="AA60" s="39">
        <f>COUNTIFS(DataRegularSeason20242025!$D$2:$D$1315,TotalTeamGames20242025!AA$1,DataRegularSeason20242025!$E$2:$E$1315,TotalTeamGames20242025!$A59)</f>
        <v>1</v>
      </c>
      <c r="AB60" s="47"/>
      <c r="AC60" s="39">
        <f>COUNTIFS(DataRegularSeason20242025!$D$2:$D$1315,TotalTeamGames20242025!AC$1,DataRegularSeason20242025!$E$2:$E$1315,TotalTeamGames20242025!$A59)</f>
        <v>2</v>
      </c>
      <c r="AD60" s="47"/>
      <c r="AE60" s="39">
        <f>COUNTIFS(DataRegularSeason20242025!$D$2:$D$1315,TotalTeamGames20242025!AE$1,DataRegularSeason20242025!$E$2:$E$1315,TotalTeamGames20242025!$A59)</f>
        <v>1</v>
      </c>
      <c r="AF60" s="47"/>
      <c r="AG60" s="39">
        <f>COUNTIFS(DataRegularSeason20242025!$D$2:$D$1315,TotalTeamGames20242025!AG$1,DataRegularSeason20242025!$E$2:$E$1315,TotalTeamGames20242025!$A59)</f>
        <v>1</v>
      </c>
      <c r="AH60" s="47"/>
      <c r="AI60" s="39">
        <f>COUNTIFS(DataRegularSeason20242025!$D$2:$D$1315,TotalTeamGames20242025!AI$1,DataRegularSeason20242025!$E$2:$E$1315,TotalTeamGames20242025!$A59)</f>
        <v>2</v>
      </c>
      <c r="AJ60" s="47"/>
      <c r="AK60" s="39">
        <f>COUNTIFS(DataRegularSeason20242025!$D$2:$D$1315,TotalTeamGames20242025!AK$1,DataRegularSeason20242025!$E$2:$E$1315,TotalTeamGames20242025!$A59)</f>
        <v>1</v>
      </c>
      <c r="AL60" s="47"/>
      <c r="AM60" s="39">
        <f>COUNTIFS(DataRegularSeason20242025!$D$2:$D$1315,TotalTeamGames20242025!AM$1,DataRegularSeason20242025!$E$2:$E$1315,TotalTeamGames20242025!$A59)</f>
        <v>1</v>
      </c>
      <c r="AN60" s="47"/>
      <c r="AO60" s="39">
        <f>COUNTIFS(DataRegularSeason20242025!$D$2:$D$1315,TotalTeamGames20242025!AO$1,DataRegularSeason20242025!$E$2:$E$1315,TotalTeamGames20242025!$A59)</f>
        <v>1</v>
      </c>
      <c r="AP60" s="47"/>
      <c r="AQ60" s="39">
        <f>COUNTIFS(DataRegularSeason20242025!$D$2:$D$1315,TotalTeamGames20242025!AQ$1,DataRegularSeason20242025!$E$2:$E$1315,TotalTeamGames20242025!$A59)</f>
        <v>1</v>
      </c>
      <c r="AR60" s="47"/>
      <c r="AS60" s="39">
        <f>COUNTIFS(DataRegularSeason20242025!$D$2:$D$1315,TotalTeamGames20242025!AS$1,DataRegularSeason20242025!$E$2:$E$1315,TotalTeamGames20242025!$A59)</f>
        <v>1</v>
      </c>
      <c r="AT60" s="47"/>
      <c r="AU60" s="39">
        <f>COUNTIFS(DataRegularSeason20242025!$D$2:$D$1315,TotalTeamGames20242025!AU$1,DataRegularSeason20242025!$E$2:$E$1315,TotalTeamGames20242025!$A59)</f>
        <v>2</v>
      </c>
      <c r="AV60" s="47"/>
      <c r="AW60" s="39">
        <f>COUNTIFS(DataRegularSeason20242025!$D$2:$D$1315,TotalTeamGames20242025!AW$1,DataRegularSeason20242025!$E$2:$E$1315,TotalTeamGames20242025!$A59)</f>
        <v>2</v>
      </c>
      <c r="AX60" s="47"/>
      <c r="AY60" s="39">
        <f>COUNTIFS(DataRegularSeason20242025!$D$2:$D$1315,TotalTeamGames20242025!AY$1,DataRegularSeason20242025!$E$2:$E$1315,TotalTeamGames20242025!$A59)</f>
        <v>1</v>
      </c>
      <c r="AZ60" s="47"/>
      <c r="BA60" s="39">
        <f>COUNTIFS(DataRegularSeason20242025!$D$2:$D$1315,TotalTeamGames20242025!BA$1,DataRegularSeason20242025!$E$2:$E$1315,TotalTeamGames20242025!$A59)</f>
        <v>1</v>
      </c>
      <c r="BB60" s="47"/>
      <c r="BC60" s="39">
        <f>COUNTIFS(DataRegularSeason20242025!$D$2:$D$1315,TotalTeamGames20242025!BC$1,DataRegularSeason20242025!$E$2:$E$1315,TotalTeamGames20242025!$A59)</f>
        <v>1</v>
      </c>
      <c r="BD60" s="47"/>
      <c r="BE60" s="39">
        <f>COUNTIFS(DataRegularSeason20242025!$D$2:$D$1315,TotalTeamGames20242025!BE$1,DataRegularSeason20242025!$E$2:$E$1315,TotalTeamGames20242025!$A59)</f>
        <v>1</v>
      </c>
      <c r="BF60" s="46"/>
      <c r="BG60" s="49"/>
      <c r="BH60" s="47"/>
      <c r="BI60" s="39">
        <f>COUNTIFS(DataRegularSeason20242025!$D$2:$D$1315,TotalTeamGames20242025!BI$1,DataRegularSeason20242025!$E$2:$E$1315,TotalTeamGames20242025!$A59)</f>
        <v>2</v>
      </c>
      <c r="BJ60" s="47"/>
      <c r="BK60" s="39">
        <f>COUNTIFS(DataRegularSeason20242025!$D$2:$D$1315,TotalTeamGames20242025!BK$1,DataRegularSeason20242025!$E$2:$E$1315,TotalTeamGames20242025!$A59)</f>
        <v>1</v>
      </c>
      <c r="BL60" s="47"/>
      <c r="BM60" s="39">
        <f>COUNTIFS(DataRegularSeason20242025!$D$2:$D$1315,TotalTeamGames20242025!BM$1,DataRegularSeason20242025!$E$2:$E$1315,TotalTeamGames20242025!$A59)</f>
        <v>1</v>
      </c>
      <c r="BN60" s="47"/>
      <c r="BO60" s="42">
        <f t="shared" si="0"/>
        <v>41</v>
      </c>
      <c r="BP60" s="52"/>
    </row>
    <row r="61" spans="1:68" ht="9.9499999999999993" customHeight="1" x14ac:dyDescent="0.25">
      <c r="A61" s="53" t="s">
        <v>27</v>
      </c>
      <c r="B61" s="36" t="s">
        <v>81</v>
      </c>
      <c r="C61" s="43"/>
      <c r="D61" s="36">
        <f>COUNTIFS(DataRegularSeason20242025!$E$2:$E$1315,TotalTeamGames20242025!C$1,DataRegularSeason20242025!$D$2:$D$1315,TotalTeamGames20242025!$A61)</f>
        <v>2</v>
      </c>
      <c r="E61" s="43"/>
      <c r="F61" s="36">
        <f>COUNTIFS(DataRegularSeason20242025!$E$2:$E$1315,TotalTeamGames20242025!E$1,DataRegularSeason20242025!$D$2:$D$1315,TotalTeamGames20242025!$A61)</f>
        <v>1</v>
      </c>
      <c r="G61" s="43"/>
      <c r="H61" s="36">
        <f>COUNTIFS(DataRegularSeason20242025!$E$2:$E$1315,TotalTeamGames20242025!G$1,DataRegularSeason20242025!$D$2:$D$1315,TotalTeamGames20242025!$A61)</f>
        <v>1</v>
      </c>
      <c r="I61" s="43"/>
      <c r="J61" s="36">
        <f>COUNTIFS(DataRegularSeason20242025!$E$2:$E$1315,TotalTeamGames20242025!I$1,DataRegularSeason20242025!$D$2:$D$1315,TotalTeamGames20242025!$A61)</f>
        <v>1</v>
      </c>
      <c r="K61" s="43"/>
      <c r="L61" s="36">
        <f>COUNTIFS(DataRegularSeason20242025!$E$2:$E$1315,TotalTeamGames20242025!K$1,DataRegularSeason20242025!$D$2:$D$1315,TotalTeamGames20242025!$A61)</f>
        <v>1</v>
      </c>
      <c r="M61" s="43"/>
      <c r="N61" s="36">
        <f>COUNTIFS(DataRegularSeason20242025!$E$2:$E$1315,TotalTeamGames20242025!M$1,DataRegularSeason20242025!$D$2:$D$1315,TotalTeamGames20242025!$A61)</f>
        <v>2</v>
      </c>
      <c r="O61" s="43"/>
      <c r="P61" s="36">
        <f>COUNTIFS(DataRegularSeason20242025!$E$2:$E$1315,TotalTeamGames20242025!O$1,DataRegularSeason20242025!$D$2:$D$1315,TotalTeamGames20242025!$A61)</f>
        <v>2</v>
      </c>
      <c r="Q61" s="43"/>
      <c r="R61" s="36">
        <f>COUNTIFS(DataRegularSeason20242025!$E$2:$E$1315,TotalTeamGames20242025!Q$1,DataRegularSeason20242025!$D$2:$D$1315,TotalTeamGames20242025!$A61)</f>
        <v>2</v>
      </c>
      <c r="S61" s="43"/>
      <c r="T61" s="36">
        <f>COUNTIFS(DataRegularSeason20242025!$E$2:$E$1315,TotalTeamGames20242025!S$1,DataRegularSeason20242025!$D$2:$D$1315,TotalTeamGames20242025!$A61)</f>
        <v>1</v>
      </c>
      <c r="U61" s="43"/>
      <c r="V61" s="36">
        <f>COUNTIFS(DataRegularSeason20242025!$E$2:$E$1315,TotalTeamGames20242025!U$1,DataRegularSeason20242025!$D$2:$D$1315,TotalTeamGames20242025!$A61)</f>
        <v>1</v>
      </c>
      <c r="W61" s="43"/>
      <c r="X61" s="36">
        <f>COUNTIFS(DataRegularSeason20242025!$E$2:$E$1315,TotalTeamGames20242025!W$1,DataRegularSeason20242025!$D$2:$D$1315,TotalTeamGames20242025!$A61)</f>
        <v>2</v>
      </c>
      <c r="Y61" s="43"/>
      <c r="Z61" s="36">
        <f>COUNTIFS(DataRegularSeason20242025!$E$2:$E$1315,TotalTeamGames20242025!Y$1,DataRegularSeason20242025!$D$2:$D$1315,TotalTeamGames20242025!$A61)</f>
        <v>1</v>
      </c>
      <c r="AA61" s="43"/>
      <c r="AB61" s="36">
        <f>COUNTIFS(DataRegularSeason20242025!$E$2:$E$1315,TotalTeamGames20242025!AA$1,DataRegularSeason20242025!$D$2:$D$1315,TotalTeamGames20242025!$A61)</f>
        <v>2</v>
      </c>
      <c r="AC61" s="43"/>
      <c r="AD61" s="36">
        <f>COUNTIFS(DataRegularSeason20242025!$E$2:$E$1315,TotalTeamGames20242025!AC$1,DataRegularSeason20242025!$D$2:$D$1315,TotalTeamGames20242025!$A61)</f>
        <v>2</v>
      </c>
      <c r="AE61" s="43"/>
      <c r="AF61" s="36">
        <f>COUNTIFS(DataRegularSeason20242025!$E$2:$E$1315,TotalTeamGames20242025!AE$1,DataRegularSeason20242025!$D$2:$D$1315,TotalTeamGames20242025!$A61)</f>
        <v>1</v>
      </c>
      <c r="AG61" s="43"/>
      <c r="AH61" s="36">
        <f>COUNTIFS(DataRegularSeason20242025!$E$2:$E$1315,TotalTeamGames20242025!AG$1,DataRegularSeason20242025!$D$2:$D$1315,TotalTeamGames20242025!$A61)</f>
        <v>1</v>
      </c>
      <c r="AI61" s="43"/>
      <c r="AJ61" s="36">
        <f>COUNTIFS(DataRegularSeason20242025!$E$2:$E$1315,TotalTeamGames20242025!AI$1,DataRegularSeason20242025!$D$2:$D$1315,TotalTeamGames20242025!$A61)</f>
        <v>2</v>
      </c>
      <c r="AK61" s="43"/>
      <c r="AL61" s="36">
        <f>COUNTIFS(DataRegularSeason20242025!$E$2:$E$1315,TotalTeamGames20242025!AK$1,DataRegularSeason20242025!$D$2:$D$1315,TotalTeamGames20242025!$A61)</f>
        <v>1</v>
      </c>
      <c r="AM61" s="43"/>
      <c r="AN61" s="36">
        <f>COUNTIFS(DataRegularSeason20242025!$E$2:$E$1315,TotalTeamGames20242025!AM$1,DataRegularSeason20242025!$D$2:$D$1315,TotalTeamGames20242025!$A61)</f>
        <v>1</v>
      </c>
      <c r="AO61" s="43"/>
      <c r="AP61" s="36">
        <f>COUNTIFS(DataRegularSeason20242025!$E$2:$E$1315,TotalTeamGames20242025!AO$1,DataRegularSeason20242025!$D$2:$D$1315,TotalTeamGames20242025!$A61)</f>
        <v>1</v>
      </c>
      <c r="AQ61" s="43"/>
      <c r="AR61" s="36">
        <f>COUNTIFS(DataRegularSeason20242025!$E$2:$E$1315,TotalTeamGames20242025!AQ$1,DataRegularSeason20242025!$D$2:$D$1315,TotalTeamGames20242025!$A61)</f>
        <v>1</v>
      </c>
      <c r="AS61" s="43"/>
      <c r="AT61" s="36">
        <f>COUNTIFS(DataRegularSeason20242025!$E$2:$E$1315,TotalTeamGames20242025!AS$1,DataRegularSeason20242025!$D$2:$D$1315,TotalTeamGames20242025!$A61)</f>
        <v>1</v>
      </c>
      <c r="AU61" s="43"/>
      <c r="AV61" s="36">
        <f>COUNTIFS(DataRegularSeason20242025!$E$2:$E$1315,TotalTeamGames20242025!AU$1,DataRegularSeason20242025!$D$2:$D$1315,TotalTeamGames20242025!$A61)</f>
        <v>1</v>
      </c>
      <c r="AW61" s="43"/>
      <c r="AX61" s="36">
        <f>COUNTIFS(DataRegularSeason20242025!$E$2:$E$1315,TotalTeamGames20242025!AW$1,DataRegularSeason20242025!$D$2:$D$1315,TotalTeamGames20242025!$A61)</f>
        <v>2</v>
      </c>
      <c r="AY61" s="43"/>
      <c r="AZ61" s="36">
        <f>COUNTIFS(DataRegularSeason20242025!$E$2:$E$1315,TotalTeamGames20242025!AY$1,DataRegularSeason20242025!$D$2:$D$1315,TotalTeamGames20242025!$A61)</f>
        <v>1</v>
      </c>
      <c r="BA61" s="43"/>
      <c r="BB61" s="36">
        <f>COUNTIFS(DataRegularSeason20242025!$E$2:$E$1315,TotalTeamGames20242025!BA$1,DataRegularSeason20242025!$D$2:$D$1315,TotalTeamGames20242025!$A61)</f>
        <v>1</v>
      </c>
      <c r="BC61" s="43"/>
      <c r="BD61" s="36">
        <f>COUNTIFS(DataRegularSeason20242025!$E$2:$E$1315,TotalTeamGames20242025!BC$1,DataRegularSeason20242025!$D$2:$D$1315,TotalTeamGames20242025!$A61)</f>
        <v>1</v>
      </c>
      <c r="BE61" s="43"/>
      <c r="BF61" s="35">
        <f>COUNTIFS(DataRegularSeason20242025!$E$2:$E$1315,TotalTeamGames20242025!BE$1,DataRegularSeason20242025!$D$2:$D$1315,TotalTeamGames20242025!$A61)</f>
        <v>1</v>
      </c>
      <c r="BG61" s="48"/>
      <c r="BH61" s="36">
        <f>COUNTIFS(DataRegularSeason20242025!$E$2:$E$1315,TotalTeamGames20242025!BG$1,DataRegularSeason20242025!$D$2:$D$1315,TotalTeamGames20242025!$A61)</f>
        <v>2</v>
      </c>
      <c r="BI61" s="43"/>
      <c r="BJ61" s="44"/>
      <c r="BK61" s="43"/>
      <c r="BL61" s="36">
        <f>COUNTIFS(DataRegularSeason20242025!$E$2:$E$1315,TotalTeamGames20242025!BK$1,DataRegularSeason20242025!$D$2:$D$1315,TotalTeamGames20242025!$A61)</f>
        <v>1</v>
      </c>
      <c r="BM61" s="43"/>
      <c r="BN61" s="36">
        <f>COUNTIFS(DataRegularSeason20242025!$E$2:$E$1315,TotalTeamGames20242025!BM$1,DataRegularSeason20242025!$D$2:$D$1315,TotalTeamGames20242025!$A61)</f>
        <v>1</v>
      </c>
      <c r="BO61" s="38">
        <f t="shared" si="0"/>
        <v>41</v>
      </c>
      <c r="BP61" s="52">
        <f t="shared" ref="BP61" si="29">BO61+BO62</f>
        <v>82</v>
      </c>
    </row>
    <row r="62" spans="1:68" ht="9.9499999999999993" customHeight="1" x14ac:dyDescent="0.25">
      <c r="A62" s="54"/>
      <c r="B62" s="40" t="s">
        <v>80</v>
      </c>
      <c r="C62" s="39">
        <f>COUNTIFS(DataRegularSeason20242025!$D$2:$D$1315,TotalTeamGames20242025!C$1,DataRegularSeason20242025!$E$2:$E$1315,TotalTeamGames20242025!$A61)</f>
        <v>2</v>
      </c>
      <c r="D62" s="47"/>
      <c r="E62" s="39">
        <f>COUNTIFS(DataRegularSeason20242025!$D$2:$D$1315,TotalTeamGames20242025!E$1,DataRegularSeason20242025!$E$2:$E$1315,TotalTeamGames20242025!$A61)</f>
        <v>1</v>
      </c>
      <c r="F62" s="47"/>
      <c r="G62" s="39">
        <f>COUNTIFS(DataRegularSeason20242025!$D$2:$D$1315,TotalTeamGames20242025!G$1,DataRegularSeason20242025!$E$2:$E$1315,TotalTeamGames20242025!$A61)</f>
        <v>1</v>
      </c>
      <c r="H62" s="47"/>
      <c r="I62" s="39">
        <f>COUNTIFS(DataRegularSeason20242025!$D$2:$D$1315,TotalTeamGames20242025!I$1,DataRegularSeason20242025!$E$2:$E$1315,TotalTeamGames20242025!$A61)</f>
        <v>1</v>
      </c>
      <c r="J62" s="47"/>
      <c r="K62" s="39">
        <f>COUNTIFS(DataRegularSeason20242025!$D$2:$D$1315,TotalTeamGames20242025!K$1,DataRegularSeason20242025!$E$2:$E$1315,TotalTeamGames20242025!$A61)</f>
        <v>1</v>
      </c>
      <c r="L62" s="47"/>
      <c r="M62" s="39">
        <f>COUNTIFS(DataRegularSeason20242025!$D$2:$D$1315,TotalTeamGames20242025!M$1,DataRegularSeason20242025!$E$2:$E$1315,TotalTeamGames20242025!$A61)</f>
        <v>2</v>
      </c>
      <c r="N62" s="47"/>
      <c r="O62" s="39">
        <f>COUNTIFS(DataRegularSeason20242025!$D$2:$D$1315,TotalTeamGames20242025!O$1,DataRegularSeason20242025!$E$2:$E$1315,TotalTeamGames20242025!$A61)</f>
        <v>1</v>
      </c>
      <c r="P62" s="47"/>
      <c r="Q62" s="39">
        <f>COUNTIFS(DataRegularSeason20242025!$D$2:$D$1315,TotalTeamGames20242025!Q$1,DataRegularSeason20242025!$E$2:$E$1315,TotalTeamGames20242025!$A61)</f>
        <v>1</v>
      </c>
      <c r="R62" s="47"/>
      <c r="S62" s="39">
        <f>COUNTIFS(DataRegularSeason20242025!$D$2:$D$1315,TotalTeamGames20242025!S$1,DataRegularSeason20242025!$E$2:$E$1315,TotalTeamGames20242025!$A61)</f>
        <v>2</v>
      </c>
      <c r="T62" s="47"/>
      <c r="U62" s="39">
        <f>COUNTIFS(DataRegularSeason20242025!$D$2:$D$1315,TotalTeamGames20242025!U$1,DataRegularSeason20242025!$E$2:$E$1315,TotalTeamGames20242025!$A61)</f>
        <v>1</v>
      </c>
      <c r="V62" s="47"/>
      <c r="W62" s="39">
        <f>COUNTIFS(DataRegularSeason20242025!$D$2:$D$1315,TotalTeamGames20242025!W$1,DataRegularSeason20242025!$E$2:$E$1315,TotalTeamGames20242025!$A61)</f>
        <v>2</v>
      </c>
      <c r="X62" s="47"/>
      <c r="Y62" s="39">
        <f>COUNTIFS(DataRegularSeason20242025!$D$2:$D$1315,TotalTeamGames20242025!Y$1,DataRegularSeason20242025!$E$2:$E$1315,TotalTeamGames20242025!$A61)</f>
        <v>1</v>
      </c>
      <c r="Z62" s="47"/>
      <c r="AA62" s="39">
        <f>COUNTIFS(DataRegularSeason20242025!$D$2:$D$1315,TotalTeamGames20242025!AA$1,DataRegularSeason20242025!$E$2:$E$1315,TotalTeamGames20242025!$A61)</f>
        <v>2</v>
      </c>
      <c r="AB62" s="47"/>
      <c r="AC62" s="39">
        <f>COUNTIFS(DataRegularSeason20242025!$D$2:$D$1315,TotalTeamGames20242025!AC$1,DataRegularSeason20242025!$E$2:$E$1315,TotalTeamGames20242025!$A61)</f>
        <v>1</v>
      </c>
      <c r="AD62" s="47"/>
      <c r="AE62" s="39">
        <f>COUNTIFS(DataRegularSeason20242025!$D$2:$D$1315,TotalTeamGames20242025!AE$1,DataRegularSeason20242025!$E$2:$E$1315,TotalTeamGames20242025!$A61)</f>
        <v>1</v>
      </c>
      <c r="AF62" s="47"/>
      <c r="AG62" s="39">
        <f>COUNTIFS(DataRegularSeason20242025!$D$2:$D$1315,TotalTeamGames20242025!AG$1,DataRegularSeason20242025!$E$2:$E$1315,TotalTeamGames20242025!$A61)</f>
        <v>1</v>
      </c>
      <c r="AH62" s="47"/>
      <c r="AI62" s="39">
        <f>COUNTIFS(DataRegularSeason20242025!$D$2:$D$1315,TotalTeamGames20242025!AI$1,DataRegularSeason20242025!$E$2:$E$1315,TotalTeamGames20242025!$A61)</f>
        <v>1</v>
      </c>
      <c r="AJ62" s="47"/>
      <c r="AK62" s="39">
        <f>COUNTIFS(DataRegularSeason20242025!$D$2:$D$1315,TotalTeamGames20242025!AK$1,DataRegularSeason20242025!$E$2:$E$1315,TotalTeamGames20242025!$A61)</f>
        <v>1</v>
      </c>
      <c r="AL62" s="47"/>
      <c r="AM62" s="39">
        <f>COUNTIFS(DataRegularSeason20242025!$D$2:$D$1315,TotalTeamGames20242025!AM$1,DataRegularSeason20242025!$E$2:$E$1315,TotalTeamGames20242025!$A61)</f>
        <v>1</v>
      </c>
      <c r="AN62" s="47"/>
      <c r="AO62" s="39">
        <f>COUNTIFS(DataRegularSeason20242025!$D$2:$D$1315,TotalTeamGames20242025!AO$1,DataRegularSeason20242025!$E$2:$E$1315,TotalTeamGames20242025!$A61)</f>
        <v>1</v>
      </c>
      <c r="AP62" s="47"/>
      <c r="AQ62" s="39">
        <f>COUNTIFS(DataRegularSeason20242025!$D$2:$D$1315,TotalTeamGames20242025!AQ$1,DataRegularSeason20242025!$E$2:$E$1315,TotalTeamGames20242025!$A61)</f>
        <v>1</v>
      </c>
      <c r="AR62" s="47"/>
      <c r="AS62" s="39">
        <f>COUNTIFS(DataRegularSeason20242025!$D$2:$D$1315,TotalTeamGames20242025!AS$1,DataRegularSeason20242025!$E$2:$E$1315,TotalTeamGames20242025!$A61)</f>
        <v>1</v>
      </c>
      <c r="AT62" s="47"/>
      <c r="AU62" s="39">
        <f>COUNTIFS(DataRegularSeason20242025!$D$2:$D$1315,TotalTeamGames20242025!AU$1,DataRegularSeason20242025!$E$2:$E$1315,TotalTeamGames20242025!$A61)</f>
        <v>2</v>
      </c>
      <c r="AV62" s="47"/>
      <c r="AW62" s="39">
        <f>COUNTIFS(DataRegularSeason20242025!$D$2:$D$1315,TotalTeamGames20242025!AW$1,DataRegularSeason20242025!$E$2:$E$1315,TotalTeamGames20242025!$A61)</f>
        <v>1</v>
      </c>
      <c r="AX62" s="47"/>
      <c r="AY62" s="39">
        <f>COUNTIFS(DataRegularSeason20242025!$D$2:$D$1315,TotalTeamGames20242025!AY$1,DataRegularSeason20242025!$E$2:$E$1315,TotalTeamGames20242025!$A61)</f>
        <v>2</v>
      </c>
      <c r="AZ62" s="47"/>
      <c r="BA62" s="39">
        <f>COUNTIFS(DataRegularSeason20242025!$D$2:$D$1315,TotalTeamGames20242025!BA$1,DataRegularSeason20242025!$E$2:$E$1315,TotalTeamGames20242025!$A61)</f>
        <v>1</v>
      </c>
      <c r="BB62" s="47"/>
      <c r="BC62" s="39">
        <f>COUNTIFS(DataRegularSeason20242025!$D$2:$D$1315,TotalTeamGames20242025!BC$1,DataRegularSeason20242025!$E$2:$E$1315,TotalTeamGames20242025!$A61)</f>
        <v>1</v>
      </c>
      <c r="BD62" s="47"/>
      <c r="BE62" s="39">
        <f>COUNTIFS(DataRegularSeason20242025!$D$2:$D$1315,TotalTeamGames20242025!BE$1,DataRegularSeason20242025!$E$2:$E$1315,TotalTeamGames20242025!$A61)</f>
        <v>2</v>
      </c>
      <c r="BF62" s="46"/>
      <c r="BG62" s="41">
        <f>COUNTIFS(DataRegularSeason20242025!$D$2:$D$1315,TotalTeamGames20242025!BG$1,DataRegularSeason20242025!$E$2:$E$1315,TotalTeamGames20242025!$A61)</f>
        <v>2</v>
      </c>
      <c r="BH62" s="47"/>
      <c r="BI62" s="46"/>
      <c r="BJ62" s="47"/>
      <c r="BK62" s="39">
        <f>COUNTIFS(DataRegularSeason20242025!$D$2:$D$1315,TotalTeamGames20242025!BK$1,DataRegularSeason20242025!$E$2:$E$1315,TotalTeamGames20242025!$A61)</f>
        <v>2</v>
      </c>
      <c r="BL62" s="47"/>
      <c r="BM62" s="39">
        <f>COUNTIFS(DataRegularSeason20242025!$D$2:$D$1315,TotalTeamGames20242025!BM$1,DataRegularSeason20242025!$E$2:$E$1315,TotalTeamGames20242025!$A61)</f>
        <v>1</v>
      </c>
      <c r="BN62" s="47"/>
      <c r="BO62" s="42">
        <f t="shared" si="0"/>
        <v>41</v>
      </c>
      <c r="BP62" s="52"/>
    </row>
    <row r="63" spans="1:68" ht="9.9499999999999993" customHeight="1" x14ac:dyDescent="0.25">
      <c r="A63" s="53" t="s">
        <v>22</v>
      </c>
      <c r="B63" s="36" t="s">
        <v>81</v>
      </c>
      <c r="C63" s="43"/>
      <c r="D63" s="36">
        <f>COUNTIFS(DataRegularSeason20242025!$E$2:$E$1315,TotalTeamGames20242025!C$1,DataRegularSeason20242025!$D$2:$D$1315,TotalTeamGames20242025!$A63)</f>
        <v>1</v>
      </c>
      <c r="E63" s="43"/>
      <c r="F63" s="36">
        <f>COUNTIFS(DataRegularSeason20242025!$E$2:$E$1315,TotalTeamGames20242025!E$1,DataRegularSeason20242025!$D$2:$D$1315,TotalTeamGames20242025!$A63)</f>
        <v>1</v>
      </c>
      <c r="G63" s="43"/>
      <c r="H63" s="36">
        <f>COUNTIFS(DataRegularSeason20242025!$E$2:$E$1315,TotalTeamGames20242025!G$1,DataRegularSeason20242025!$D$2:$D$1315,TotalTeamGames20242025!$A63)</f>
        <v>1</v>
      </c>
      <c r="I63" s="43"/>
      <c r="J63" s="36">
        <f>COUNTIFS(DataRegularSeason20242025!$E$2:$E$1315,TotalTeamGames20242025!I$1,DataRegularSeason20242025!$D$2:$D$1315,TotalTeamGames20242025!$A63)</f>
        <v>1</v>
      </c>
      <c r="K63" s="43"/>
      <c r="L63" s="36">
        <f>COUNTIFS(DataRegularSeason20242025!$E$2:$E$1315,TotalTeamGames20242025!K$1,DataRegularSeason20242025!$D$2:$D$1315,TotalTeamGames20242025!$A63)</f>
        <v>1</v>
      </c>
      <c r="M63" s="43"/>
      <c r="N63" s="36">
        <f>COUNTIFS(DataRegularSeason20242025!$E$2:$E$1315,TotalTeamGames20242025!M$1,DataRegularSeason20242025!$D$2:$D$1315,TotalTeamGames20242025!$A63)</f>
        <v>1</v>
      </c>
      <c r="O63" s="43"/>
      <c r="P63" s="36">
        <f>COUNTIFS(DataRegularSeason20242025!$E$2:$E$1315,TotalTeamGames20242025!O$1,DataRegularSeason20242025!$D$2:$D$1315,TotalTeamGames20242025!$A63)</f>
        <v>2</v>
      </c>
      <c r="Q63" s="43"/>
      <c r="R63" s="36">
        <f>COUNTIFS(DataRegularSeason20242025!$E$2:$E$1315,TotalTeamGames20242025!Q$1,DataRegularSeason20242025!$D$2:$D$1315,TotalTeamGames20242025!$A63)</f>
        <v>2</v>
      </c>
      <c r="S63" s="43"/>
      <c r="T63" s="36">
        <f>COUNTIFS(DataRegularSeason20242025!$E$2:$E$1315,TotalTeamGames20242025!S$1,DataRegularSeason20242025!$D$2:$D$1315,TotalTeamGames20242025!$A63)</f>
        <v>2</v>
      </c>
      <c r="U63" s="43"/>
      <c r="V63" s="36">
        <f>COUNTIFS(DataRegularSeason20242025!$E$2:$E$1315,TotalTeamGames20242025!U$1,DataRegularSeason20242025!$D$2:$D$1315,TotalTeamGames20242025!$A63)</f>
        <v>1</v>
      </c>
      <c r="W63" s="43"/>
      <c r="X63" s="36">
        <f>COUNTIFS(DataRegularSeason20242025!$E$2:$E$1315,TotalTeamGames20242025!W$1,DataRegularSeason20242025!$D$2:$D$1315,TotalTeamGames20242025!$A63)</f>
        <v>2</v>
      </c>
      <c r="Y63" s="43"/>
      <c r="Z63" s="36">
        <f>COUNTIFS(DataRegularSeason20242025!$E$2:$E$1315,TotalTeamGames20242025!Y$1,DataRegularSeason20242025!$D$2:$D$1315,TotalTeamGames20242025!$A63)</f>
        <v>1</v>
      </c>
      <c r="AA63" s="43"/>
      <c r="AB63" s="36">
        <f>COUNTIFS(DataRegularSeason20242025!$E$2:$E$1315,TotalTeamGames20242025!AA$1,DataRegularSeason20242025!$D$2:$D$1315,TotalTeamGames20242025!$A63)</f>
        <v>2</v>
      </c>
      <c r="AC63" s="43"/>
      <c r="AD63" s="36">
        <f>COUNTIFS(DataRegularSeason20242025!$E$2:$E$1315,TotalTeamGames20242025!AC$1,DataRegularSeason20242025!$D$2:$D$1315,TotalTeamGames20242025!$A63)</f>
        <v>1</v>
      </c>
      <c r="AE63" s="43"/>
      <c r="AF63" s="36">
        <f>COUNTIFS(DataRegularSeason20242025!$E$2:$E$1315,TotalTeamGames20242025!AE$1,DataRegularSeason20242025!$D$2:$D$1315,TotalTeamGames20242025!$A63)</f>
        <v>1</v>
      </c>
      <c r="AG63" s="43"/>
      <c r="AH63" s="36">
        <f>COUNTIFS(DataRegularSeason20242025!$E$2:$E$1315,TotalTeamGames20242025!AG$1,DataRegularSeason20242025!$D$2:$D$1315,TotalTeamGames20242025!$A63)</f>
        <v>1</v>
      </c>
      <c r="AI63" s="43"/>
      <c r="AJ63" s="36">
        <f>COUNTIFS(DataRegularSeason20242025!$E$2:$E$1315,TotalTeamGames20242025!AI$1,DataRegularSeason20242025!$D$2:$D$1315,TotalTeamGames20242025!$A63)</f>
        <v>2</v>
      </c>
      <c r="AK63" s="43"/>
      <c r="AL63" s="36">
        <f>COUNTIFS(DataRegularSeason20242025!$E$2:$E$1315,TotalTeamGames20242025!AK$1,DataRegularSeason20242025!$D$2:$D$1315,TotalTeamGames20242025!$A63)</f>
        <v>1</v>
      </c>
      <c r="AM63" s="43"/>
      <c r="AN63" s="36">
        <f>COUNTIFS(DataRegularSeason20242025!$E$2:$E$1315,TotalTeamGames20242025!AM$1,DataRegularSeason20242025!$D$2:$D$1315,TotalTeamGames20242025!$A63)</f>
        <v>1</v>
      </c>
      <c r="AO63" s="43"/>
      <c r="AP63" s="36">
        <f>COUNTIFS(DataRegularSeason20242025!$E$2:$E$1315,TotalTeamGames20242025!AO$1,DataRegularSeason20242025!$D$2:$D$1315,TotalTeamGames20242025!$A63)</f>
        <v>1</v>
      </c>
      <c r="AQ63" s="43"/>
      <c r="AR63" s="36">
        <f>COUNTIFS(DataRegularSeason20242025!$E$2:$E$1315,TotalTeamGames20242025!AQ$1,DataRegularSeason20242025!$D$2:$D$1315,TotalTeamGames20242025!$A63)</f>
        <v>1</v>
      </c>
      <c r="AS63" s="43"/>
      <c r="AT63" s="36">
        <f>COUNTIFS(DataRegularSeason20242025!$E$2:$E$1315,TotalTeamGames20242025!AS$1,DataRegularSeason20242025!$D$2:$D$1315,TotalTeamGames20242025!$A63)</f>
        <v>1</v>
      </c>
      <c r="AU63" s="43"/>
      <c r="AV63" s="36">
        <f>COUNTIFS(DataRegularSeason20242025!$E$2:$E$1315,TotalTeamGames20242025!AU$1,DataRegularSeason20242025!$D$2:$D$1315,TotalTeamGames20242025!$A63)</f>
        <v>2</v>
      </c>
      <c r="AW63" s="43"/>
      <c r="AX63" s="36">
        <f>COUNTIFS(DataRegularSeason20242025!$E$2:$E$1315,TotalTeamGames20242025!AW$1,DataRegularSeason20242025!$D$2:$D$1315,TotalTeamGames20242025!$A63)</f>
        <v>1</v>
      </c>
      <c r="AY63" s="43"/>
      <c r="AZ63" s="36">
        <f>COUNTIFS(DataRegularSeason20242025!$E$2:$E$1315,TotalTeamGames20242025!AY$1,DataRegularSeason20242025!$D$2:$D$1315,TotalTeamGames20242025!$A63)</f>
        <v>2</v>
      </c>
      <c r="BA63" s="43"/>
      <c r="BB63" s="36">
        <f>COUNTIFS(DataRegularSeason20242025!$E$2:$E$1315,TotalTeamGames20242025!BA$1,DataRegularSeason20242025!$D$2:$D$1315,TotalTeamGames20242025!$A63)</f>
        <v>1</v>
      </c>
      <c r="BC63" s="43"/>
      <c r="BD63" s="36">
        <f>COUNTIFS(DataRegularSeason20242025!$E$2:$E$1315,TotalTeamGames20242025!BC$1,DataRegularSeason20242025!$D$2:$D$1315,TotalTeamGames20242025!$A63)</f>
        <v>1</v>
      </c>
      <c r="BE63" s="43"/>
      <c r="BF63" s="35">
        <f>COUNTIFS(DataRegularSeason20242025!$E$2:$E$1315,TotalTeamGames20242025!BE$1,DataRegularSeason20242025!$D$2:$D$1315,TotalTeamGames20242025!$A63)</f>
        <v>2</v>
      </c>
      <c r="BG63" s="48"/>
      <c r="BH63" s="36">
        <f>COUNTIFS(DataRegularSeason20242025!$E$2:$E$1315,TotalTeamGames20242025!BG$1,DataRegularSeason20242025!$D$2:$D$1315,TotalTeamGames20242025!$A63)</f>
        <v>1</v>
      </c>
      <c r="BI63" s="43"/>
      <c r="BJ63" s="36">
        <f>COUNTIFS(DataRegularSeason20242025!$E$2:$E$1315,TotalTeamGames20242025!BI$1,DataRegularSeason20242025!$D$2:$D$1315,TotalTeamGames20242025!$A63)</f>
        <v>2</v>
      </c>
      <c r="BK63" s="43"/>
      <c r="BL63" s="44"/>
      <c r="BM63" s="43"/>
      <c r="BN63" s="36">
        <f>COUNTIFS(DataRegularSeason20242025!$E$2:$E$1315,TotalTeamGames20242025!BM$1,DataRegularSeason20242025!$D$2:$D$1315,TotalTeamGames20242025!$A63)</f>
        <v>1</v>
      </c>
      <c r="BO63" s="38">
        <f t="shared" si="0"/>
        <v>41</v>
      </c>
      <c r="BP63" s="52">
        <f t="shared" ref="BP63" si="30">BO63+BO64</f>
        <v>82</v>
      </c>
    </row>
    <row r="64" spans="1:68" ht="9.9499999999999993" customHeight="1" x14ac:dyDescent="0.25">
      <c r="A64" s="54"/>
      <c r="B64" s="40" t="s">
        <v>80</v>
      </c>
      <c r="C64" s="39">
        <f>COUNTIFS(DataRegularSeason20242025!$D$2:$D$1315,TotalTeamGames20242025!C$1,DataRegularSeason20242025!$E$2:$E$1315,TotalTeamGames20242025!$A63)</f>
        <v>2</v>
      </c>
      <c r="D64" s="47"/>
      <c r="E64" s="39">
        <f>COUNTIFS(DataRegularSeason20242025!$D$2:$D$1315,TotalTeamGames20242025!E$1,DataRegularSeason20242025!$E$2:$E$1315,TotalTeamGames20242025!$A63)</f>
        <v>1</v>
      </c>
      <c r="F64" s="47"/>
      <c r="G64" s="39">
        <f>COUNTIFS(DataRegularSeason20242025!$D$2:$D$1315,TotalTeamGames20242025!G$1,DataRegularSeason20242025!$E$2:$E$1315,TotalTeamGames20242025!$A63)</f>
        <v>1</v>
      </c>
      <c r="H64" s="47"/>
      <c r="I64" s="39">
        <f>COUNTIFS(DataRegularSeason20242025!$D$2:$D$1315,TotalTeamGames20242025!I$1,DataRegularSeason20242025!$E$2:$E$1315,TotalTeamGames20242025!$A63)</f>
        <v>1</v>
      </c>
      <c r="J64" s="47"/>
      <c r="K64" s="39">
        <f>COUNTIFS(DataRegularSeason20242025!$D$2:$D$1315,TotalTeamGames20242025!K$1,DataRegularSeason20242025!$E$2:$E$1315,TotalTeamGames20242025!$A63)</f>
        <v>1</v>
      </c>
      <c r="L64" s="47"/>
      <c r="M64" s="39">
        <f>COUNTIFS(DataRegularSeason20242025!$D$2:$D$1315,TotalTeamGames20242025!M$1,DataRegularSeason20242025!$E$2:$E$1315,TotalTeamGames20242025!$A63)</f>
        <v>2</v>
      </c>
      <c r="N64" s="47"/>
      <c r="O64" s="39">
        <f>COUNTIFS(DataRegularSeason20242025!$D$2:$D$1315,TotalTeamGames20242025!O$1,DataRegularSeason20242025!$E$2:$E$1315,TotalTeamGames20242025!$A63)</f>
        <v>1</v>
      </c>
      <c r="P64" s="47"/>
      <c r="Q64" s="39">
        <f>COUNTIFS(DataRegularSeason20242025!$D$2:$D$1315,TotalTeamGames20242025!Q$1,DataRegularSeason20242025!$E$2:$E$1315,TotalTeamGames20242025!$A63)</f>
        <v>2</v>
      </c>
      <c r="R64" s="47"/>
      <c r="S64" s="39">
        <f>COUNTIFS(DataRegularSeason20242025!$D$2:$D$1315,TotalTeamGames20242025!S$1,DataRegularSeason20242025!$E$2:$E$1315,TotalTeamGames20242025!$A63)</f>
        <v>2</v>
      </c>
      <c r="T64" s="47"/>
      <c r="U64" s="39">
        <f>COUNTIFS(DataRegularSeason20242025!$D$2:$D$1315,TotalTeamGames20242025!U$1,DataRegularSeason20242025!$E$2:$E$1315,TotalTeamGames20242025!$A63)</f>
        <v>1</v>
      </c>
      <c r="V64" s="47"/>
      <c r="W64" s="39">
        <f>COUNTIFS(DataRegularSeason20242025!$D$2:$D$1315,TotalTeamGames20242025!W$1,DataRegularSeason20242025!$E$2:$E$1315,TotalTeamGames20242025!$A63)</f>
        <v>1</v>
      </c>
      <c r="X64" s="47"/>
      <c r="Y64" s="39">
        <f>COUNTIFS(DataRegularSeason20242025!$D$2:$D$1315,TotalTeamGames20242025!Y$1,DataRegularSeason20242025!$E$2:$E$1315,TotalTeamGames20242025!$A63)</f>
        <v>1</v>
      </c>
      <c r="Z64" s="47"/>
      <c r="AA64" s="39">
        <f>COUNTIFS(DataRegularSeason20242025!$D$2:$D$1315,TotalTeamGames20242025!AA$1,DataRegularSeason20242025!$E$2:$E$1315,TotalTeamGames20242025!$A63)</f>
        <v>1</v>
      </c>
      <c r="AB64" s="47"/>
      <c r="AC64" s="39">
        <f>COUNTIFS(DataRegularSeason20242025!$D$2:$D$1315,TotalTeamGames20242025!AC$1,DataRegularSeason20242025!$E$2:$E$1315,TotalTeamGames20242025!$A63)</f>
        <v>2</v>
      </c>
      <c r="AD64" s="47"/>
      <c r="AE64" s="39">
        <f>COUNTIFS(DataRegularSeason20242025!$D$2:$D$1315,TotalTeamGames20242025!AE$1,DataRegularSeason20242025!$E$2:$E$1315,TotalTeamGames20242025!$A63)</f>
        <v>1</v>
      </c>
      <c r="AF64" s="47"/>
      <c r="AG64" s="39">
        <f>COUNTIFS(DataRegularSeason20242025!$D$2:$D$1315,TotalTeamGames20242025!AG$1,DataRegularSeason20242025!$E$2:$E$1315,TotalTeamGames20242025!$A63)</f>
        <v>1</v>
      </c>
      <c r="AH64" s="47"/>
      <c r="AI64" s="39">
        <f>COUNTIFS(DataRegularSeason20242025!$D$2:$D$1315,TotalTeamGames20242025!AI$1,DataRegularSeason20242025!$E$2:$E$1315,TotalTeamGames20242025!$A63)</f>
        <v>2</v>
      </c>
      <c r="AJ64" s="47"/>
      <c r="AK64" s="39">
        <f>COUNTIFS(DataRegularSeason20242025!$D$2:$D$1315,TotalTeamGames20242025!AK$1,DataRegularSeason20242025!$E$2:$E$1315,TotalTeamGames20242025!$A63)</f>
        <v>1</v>
      </c>
      <c r="AL64" s="47"/>
      <c r="AM64" s="39">
        <f>COUNTIFS(DataRegularSeason20242025!$D$2:$D$1315,TotalTeamGames20242025!AM$1,DataRegularSeason20242025!$E$2:$E$1315,TotalTeamGames20242025!$A63)</f>
        <v>1</v>
      </c>
      <c r="AN64" s="47"/>
      <c r="AO64" s="39">
        <f>COUNTIFS(DataRegularSeason20242025!$D$2:$D$1315,TotalTeamGames20242025!AO$1,DataRegularSeason20242025!$E$2:$E$1315,TotalTeamGames20242025!$A63)</f>
        <v>1</v>
      </c>
      <c r="AP64" s="47"/>
      <c r="AQ64" s="39">
        <f>COUNTIFS(DataRegularSeason20242025!$D$2:$D$1315,TotalTeamGames20242025!AQ$1,DataRegularSeason20242025!$E$2:$E$1315,TotalTeamGames20242025!$A63)</f>
        <v>1</v>
      </c>
      <c r="AR64" s="47"/>
      <c r="AS64" s="39">
        <f>COUNTIFS(DataRegularSeason20242025!$D$2:$D$1315,TotalTeamGames20242025!AS$1,DataRegularSeason20242025!$E$2:$E$1315,TotalTeamGames20242025!$A63)</f>
        <v>1</v>
      </c>
      <c r="AT64" s="47"/>
      <c r="AU64" s="39">
        <f>COUNTIFS(DataRegularSeason20242025!$D$2:$D$1315,TotalTeamGames20242025!AU$1,DataRegularSeason20242025!$E$2:$E$1315,TotalTeamGames20242025!$A63)</f>
        <v>1</v>
      </c>
      <c r="AV64" s="47"/>
      <c r="AW64" s="39">
        <f>COUNTIFS(DataRegularSeason20242025!$D$2:$D$1315,TotalTeamGames20242025!AW$1,DataRegularSeason20242025!$E$2:$E$1315,TotalTeamGames20242025!$A63)</f>
        <v>2</v>
      </c>
      <c r="AX64" s="47"/>
      <c r="AY64" s="39">
        <f>COUNTIFS(DataRegularSeason20242025!$D$2:$D$1315,TotalTeamGames20242025!AY$1,DataRegularSeason20242025!$E$2:$E$1315,TotalTeamGames20242025!$A63)</f>
        <v>2</v>
      </c>
      <c r="AZ64" s="47"/>
      <c r="BA64" s="39">
        <f>COUNTIFS(DataRegularSeason20242025!$D$2:$D$1315,TotalTeamGames20242025!BA$1,DataRegularSeason20242025!$E$2:$E$1315,TotalTeamGames20242025!$A63)</f>
        <v>1</v>
      </c>
      <c r="BB64" s="47"/>
      <c r="BC64" s="39">
        <f>COUNTIFS(DataRegularSeason20242025!$D$2:$D$1315,TotalTeamGames20242025!BC$1,DataRegularSeason20242025!$E$2:$E$1315,TotalTeamGames20242025!$A63)</f>
        <v>1</v>
      </c>
      <c r="BD64" s="47"/>
      <c r="BE64" s="39">
        <f>COUNTIFS(DataRegularSeason20242025!$D$2:$D$1315,TotalTeamGames20242025!BE$1,DataRegularSeason20242025!$E$2:$E$1315,TotalTeamGames20242025!$A63)</f>
        <v>2</v>
      </c>
      <c r="BF64" s="46"/>
      <c r="BG64" s="41">
        <f>COUNTIFS(DataRegularSeason20242025!$D$2:$D$1315,TotalTeamGames20242025!BG$1,DataRegularSeason20242025!$E$2:$E$1315,TotalTeamGames20242025!$A63)</f>
        <v>2</v>
      </c>
      <c r="BH64" s="47"/>
      <c r="BI64" s="39">
        <f>COUNTIFS(DataRegularSeason20242025!$D$2:$D$1315,TotalTeamGames20242025!BI$1,DataRegularSeason20242025!$E$2:$E$1315,TotalTeamGames20242025!$A63)</f>
        <v>1</v>
      </c>
      <c r="BJ64" s="47"/>
      <c r="BK64" s="46"/>
      <c r="BL64" s="47"/>
      <c r="BM64" s="39">
        <f>COUNTIFS(DataRegularSeason20242025!$D$2:$D$1315,TotalTeamGames20242025!BM$1,DataRegularSeason20242025!$E$2:$E$1315,TotalTeamGames20242025!$A63)</f>
        <v>1</v>
      </c>
      <c r="BN64" s="47"/>
      <c r="BO64" s="42">
        <f t="shared" si="0"/>
        <v>41</v>
      </c>
      <c r="BP64" s="52"/>
    </row>
    <row r="65" spans="1:68" ht="9.9499999999999993" customHeight="1" x14ac:dyDescent="0.25">
      <c r="A65" s="53" t="s">
        <v>46</v>
      </c>
      <c r="B65" s="36" t="s">
        <v>81</v>
      </c>
      <c r="C65" s="43"/>
      <c r="D65" s="36">
        <f>COUNTIFS(DataRegularSeason20242025!$E$2:$E$1315,TotalTeamGames20242025!C$1,DataRegularSeason20242025!$D$2:$D$1315,TotalTeamGames20242025!$A65)</f>
        <v>1</v>
      </c>
      <c r="E65" s="43"/>
      <c r="F65" s="36">
        <f>COUNTIFS(DataRegularSeason20242025!$E$2:$E$1315,TotalTeamGames20242025!E$1,DataRegularSeason20242025!$D$2:$D$1315,TotalTeamGames20242025!$A65)</f>
        <v>2</v>
      </c>
      <c r="G65" s="43"/>
      <c r="H65" s="36">
        <f>COUNTIFS(DataRegularSeason20242025!$E$2:$E$1315,TotalTeamGames20242025!G$1,DataRegularSeason20242025!$D$2:$D$1315,TotalTeamGames20242025!$A65)</f>
        <v>1</v>
      </c>
      <c r="I65" s="43"/>
      <c r="J65" s="36">
        <f>COUNTIFS(DataRegularSeason20242025!$E$2:$E$1315,TotalTeamGames20242025!I$1,DataRegularSeason20242025!$D$2:$D$1315,TotalTeamGames20242025!$A65)</f>
        <v>2</v>
      </c>
      <c r="K65" s="43"/>
      <c r="L65" s="36">
        <f>COUNTIFS(DataRegularSeason20242025!$E$2:$E$1315,TotalTeamGames20242025!K$1,DataRegularSeason20242025!$D$2:$D$1315,TotalTeamGames20242025!$A65)</f>
        <v>2</v>
      </c>
      <c r="M65" s="43"/>
      <c r="N65" s="36">
        <f>COUNTIFS(DataRegularSeason20242025!$E$2:$E$1315,TotalTeamGames20242025!M$1,DataRegularSeason20242025!$D$2:$D$1315,TotalTeamGames20242025!$A65)</f>
        <v>1</v>
      </c>
      <c r="O65" s="43"/>
      <c r="P65" s="36">
        <f>COUNTIFS(DataRegularSeason20242025!$E$2:$E$1315,TotalTeamGames20242025!O$1,DataRegularSeason20242025!$D$2:$D$1315,TotalTeamGames20242025!$A65)</f>
        <v>1</v>
      </c>
      <c r="Q65" s="43"/>
      <c r="R65" s="36">
        <f>COUNTIFS(DataRegularSeason20242025!$E$2:$E$1315,TotalTeamGames20242025!Q$1,DataRegularSeason20242025!$D$2:$D$1315,TotalTeamGames20242025!$A65)</f>
        <v>1</v>
      </c>
      <c r="S65" s="43"/>
      <c r="T65" s="36">
        <f>COUNTIFS(DataRegularSeason20242025!$E$2:$E$1315,TotalTeamGames20242025!S$1,DataRegularSeason20242025!$D$2:$D$1315,TotalTeamGames20242025!$A65)</f>
        <v>1</v>
      </c>
      <c r="U65" s="43"/>
      <c r="V65" s="36">
        <f>COUNTIFS(DataRegularSeason20242025!$E$2:$E$1315,TotalTeamGames20242025!U$1,DataRegularSeason20242025!$D$2:$D$1315,TotalTeamGames20242025!$A65)</f>
        <v>1</v>
      </c>
      <c r="W65" s="43"/>
      <c r="X65" s="36">
        <f>COUNTIFS(DataRegularSeason20242025!$E$2:$E$1315,TotalTeamGames20242025!W$1,DataRegularSeason20242025!$D$2:$D$1315,TotalTeamGames20242025!$A65)</f>
        <v>1</v>
      </c>
      <c r="Y65" s="43"/>
      <c r="Z65" s="36">
        <f>COUNTIFS(DataRegularSeason20242025!$E$2:$E$1315,TotalTeamGames20242025!Y$1,DataRegularSeason20242025!$D$2:$D$1315,TotalTeamGames20242025!$A65)</f>
        <v>1</v>
      </c>
      <c r="AA65" s="43"/>
      <c r="AB65" s="36">
        <f>COUNTIFS(DataRegularSeason20242025!$E$2:$E$1315,TotalTeamGames20242025!AA$1,DataRegularSeason20242025!$D$2:$D$1315,TotalTeamGames20242025!$A65)</f>
        <v>1</v>
      </c>
      <c r="AC65" s="43"/>
      <c r="AD65" s="36">
        <f>COUNTIFS(DataRegularSeason20242025!$E$2:$E$1315,TotalTeamGames20242025!AC$1,DataRegularSeason20242025!$D$2:$D$1315,TotalTeamGames20242025!$A65)</f>
        <v>1</v>
      </c>
      <c r="AE65" s="43"/>
      <c r="AF65" s="36">
        <f>COUNTIFS(DataRegularSeason20242025!$E$2:$E$1315,TotalTeamGames20242025!AE$1,DataRegularSeason20242025!$D$2:$D$1315,TotalTeamGames20242025!$A65)</f>
        <v>1</v>
      </c>
      <c r="AG65" s="43"/>
      <c r="AH65" s="36">
        <f>COUNTIFS(DataRegularSeason20242025!$E$2:$E$1315,TotalTeamGames20242025!AG$1,DataRegularSeason20242025!$D$2:$D$1315,TotalTeamGames20242025!$A65)</f>
        <v>2</v>
      </c>
      <c r="AI65" s="43"/>
      <c r="AJ65" s="36">
        <f>COUNTIFS(DataRegularSeason20242025!$E$2:$E$1315,TotalTeamGames20242025!AI$1,DataRegularSeason20242025!$D$2:$D$1315,TotalTeamGames20242025!$A65)</f>
        <v>1</v>
      </c>
      <c r="AK65" s="43"/>
      <c r="AL65" s="36">
        <f>COUNTIFS(DataRegularSeason20242025!$E$2:$E$1315,TotalTeamGames20242025!AK$1,DataRegularSeason20242025!$D$2:$D$1315,TotalTeamGames20242025!$A65)</f>
        <v>2</v>
      </c>
      <c r="AM65" s="43"/>
      <c r="AN65" s="36">
        <f>COUNTIFS(DataRegularSeason20242025!$E$2:$E$1315,TotalTeamGames20242025!AM$1,DataRegularSeason20242025!$D$2:$D$1315,TotalTeamGames20242025!$A65)</f>
        <v>1</v>
      </c>
      <c r="AO65" s="43"/>
      <c r="AP65" s="36">
        <f>COUNTIFS(DataRegularSeason20242025!$E$2:$E$1315,TotalTeamGames20242025!AO$1,DataRegularSeason20242025!$D$2:$D$1315,TotalTeamGames20242025!$A65)</f>
        <v>2</v>
      </c>
      <c r="AQ65" s="43"/>
      <c r="AR65" s="36">
        <f>COUNTIFS(DataRegularSeason20242025!$E$2:$E$1315,TotalTeamGames20242025!AQ$1,DataRegularSeason20242025!$D$2:$D$1315,TotalTeamGames20242025!$A65)</f>
        <v>2</v>
      </c>
      <c r="AS65" s="43"/>
      <c r="AT65" s="36">
        <f>COUNTIFS(DataRegularSeason20242025!$E$2:$E$1315,TotalTeamGames20242025!AS$1,DataRegularSeason20242025!$D$2:$D$1315,TotalTeamGames20242025!$A65)</f>
        <v>2</v>
      </c>
      <c r="AU65" s="43"/>
      <c r="AV65" s="36">
        <f>COUNTIFS(DataRegularSeason20242025!$E$2:$E$1315,TotalTeamGames20242025!AU$1,DataRegularSeason20242025!$D$2:$D$1315,TotalTeamGames20242025!$A65)</f>
        <v>1</v>
      </c>
      <c r="AW65" s="43"/>
      <c r="AX65" s="36">
        <f>COUNTIFS(DataRegularSeason20242025!$E$2:$E$1315,TotalTeamGames20242025!AW$1,DataRegularSeason20242025!$D$2:$D$1315,TotalTeamGames20242025!$A65)</f>
        <v>1</v>
      </c>
      <c r="AY65" s="43"/>
      <c r="AZ65" s="36">
        <f>COUNTIFS(DataRegularSeason20242025!$E$2:$E$1315,TotalTeamGames20242025!AY$1,DataRegularSeason20242025!$D$2:$D$1315,TotalTeamGames20242025!$A65)</f>
        <v>1</v>
      </c>
      <c r="BA65" s="43"/>
      <c r="BB65" s="36">
        <f>COUNTIFS(DataRegularSeason20242025!$E$2:$E$1315,TotalTeamGames20242025!BA$1,DataRegularSeason20242025!$D$2:$D$1315,TotalTeamGames20242025!$A65)</f>
        <v>2</v>
      </c>
      <c r="BC65" s="43"/>
      <c r="BD65" s="36">
        <f>COUNTIFS(DataRegularSeason20242025!$E$2:$E$1315,TotalTeamGames20242025!BC$1,DataRegularSeason20242025!$D$2:$D$1315,TotalTeamGames20242025!$A65)</f>
        <v>2</v>
      </c>
      <c r="BE65" s="43"/>
      <c r="BF65" s="35">
        <f>COUNTIFS(DataRegularSeason20242025!$E$2:$E$1315,TotalTeamGames20242025!BE$1,DataRegularSeason20242025!$D$2:$D$1315,TotalTeamGames20242025!$A65)</f>
        <v>1</v>
      </c>
      <c r="BG65" s="48"/>
      <c r="BH65" s="36">
        <f>COUNTIFS(DataRegularSeason20242025!$E$2:$E$1315,TotalTeamGames20242025!BG$1,DataRegularSeason20242025!$D$2:$D$1315,TotalTeamGames20242025!$A65)</f>
        <v>1</v>
      </c>
      <c r="BI65" s="43"/>
      <c r="BJ65" s="36">
        <f>COUNTIFS(DataRegularSeason20242025!$E$2:$E$1315,TotalTeamGames20242025!BI$1,DataRegularSeason20242025!$D$2:$D$1315,TotalTeamGames20242025!$A65)</f>
        <v>1</v>
      </c>
      <c r="BK65" s="43"/>
      <c r="BL65" s="36">
        <f>COUNTIFS(DataRegularSeason20242025!$E$2:$E$1315,TotalTeamGames20242025!BK$1,DataRegularSeason20242025!$D$2:$D$1315,TotalTeamGames20242025!$A65)</f>
        <v>1</v>
      </c>
      <c r="BM65" s="43"/>
      <c r="BN65" s="44"/>
      <c r="BO65" s="38">
        <f t="shared" si="0"/>
        <v>41</v>
      </c>
      <c r="BP65" s="52">
        <f t="shared" ref="BP65" si="31">BO65+BO66</f>
        <v>82</v>
      </c>
    </row>
    <row r="66" spans="1:68" ht="9.9499999999999993" customHeight="1" x14ac:dyDescent="0.25">
      <c r="A66" s="54"/>
      <c r="B66" s="40" t="s">
        <v>80</v>
      </c>
      <c r="C66" s="39">
        <f>COUNTIFS(DataRegularSeason20242025!$D$2:$D$1315,TotalTeamGames20242025!C$1,DataRegularSeason20242025!$E$2:$E$1315,TotalTeamGames20242025!$A65)</f>
        <v>1</v>
      </c>
      <c r="D66" s="47"/>
      <c r="E66" s="39">
        <f>COUNTIFS(DataRegularSeason20242025!$D$2:$D$1315,TotalTeamGames20242025!E$1,DataRegularSeason20242025!$E$2:$E$1315,TotalTeamGames20242025!$A65)</f>
        <v>1</v>
      </c>
      <c r="F66" s="47"/>
      <c r="G66" s="39">
        <f>COUNTIFS(DataRegularSeason20242025!$D$2:$D$1315,TotalTeamGames20242025!G$1,DataRegularSeason20242025!$E$2:$E$1315,TotalTeamGames20242025!$A65)</f>
        <v>2</v>
      </c>
      <c r="H66" s="47"/>
      <c r="I66" s="39">
        <f>COUNTIFS(DataRegularSeason20242025!$D$2:$D$1315,TotalTeamGames20242025!I$1,DataRegularSeason20242025!$E$2:$E$1315,TotalTeamGames20242025!$A65)</f>
        <v>2</v>
      </c>
      <c r="J66" s="47"/>
      <c r="K66" s="39">
        <f>COUNTIFS(DataRegularSeason20242025!$D$2:$D$1315,TotalTeamGames20242025!K$1,DataRegularSeason20242025!$E$2:$E$1315,TotalTeamGames20242025!$A65)</f>
        <v>2</v>
      </c>
      <c r="L66" s="47"/>
      <c r="M66" s="39">
        <f>COUNTIFS(DataRegularSeason20242025!$D$2:$D$1315,TotalTeamGames20242025!M$1,DataRegularSeason20242025!$E$2:$E$1315,TotalTeamGames20242025!$A65)</f>
        <v>1</v>
      </c>
      <c r="N66" s="47"/>
      <c r="O66" s="39">
        <f>COUNTIFS(DataRegularSeason20242025!$D$2:$D$1315,TotalTeamGames20242025!O$1,DataRegularSeason20242025!$E$2:$E$1315,TotalTeamGames20242025!$A65)</f>
        <v>1</v>
      </c>
      <c r="P66" s="47"/>
      <c r="Q66" s="39">
        <f>COUNTIFS(DataRegularSeason20242025!$D$2:$D$1315,TotalTeamGames20242025!Q$1,DataRegularSeason20242025!$E$2:$E$1315,TotalTeamGames20242025!$A65)</f>
        <v>1</v>
      </c>
      <c r="R66" s="47"/>
      <c r="S66" s="39">
        <f>COUNTIFS(DataRegularSeason20242025!$D$2:$D$1315,TotalTeamGames20242025!S$1,DataRegularSeason20242025!$E$2:$E$1315,TotalTeamGames20242025!$A65)</f>
        <v>1</v>
      </c>
      <c r="T66" s="47"/>
      <c r="U66" s="39">
        <f>COUNTIFS(DataRegularSeason20242025!$D$2:$D$1315,TotalTeamGames20242025!U$1,DataRegularSeason20242025!$E$2:$E$1315,TotalTeamGames20242025!$A65)</f>
        <v>2</v>
      </c>
      <c r="V66" s="47"/>
      <c r="W66" s="39">
        <f>COUNTIFS(DataRegularSeason20242025!$D$2:$D$1315,TotalTeamGames20242025!W$1,DataRegularSeason20242025!$E$2:$E$1315,TotalTeamGames20242025!$A65)</f>
        <v>1</v>
      </c>
      <c r="X66" s="47"/>
      <c r="Y66" s="39">
        <f>COUNTIFS(DataRegularSeason20242025!$D$2:$D$1315,TotalTeamGames20242025!Y$1,DataRegularSeason20242025!$E$2:$E$1315,TotalTeamGames20242025!$A65)</f>
        <v>2</v>
      </c>
      <c r="Z66" s="47"/>
      <c r="AA66" s="39">
        <f>COUNTIFS(DataRegularSeason20242025!$D$2:$D$1315,TotalTeamGames20242025!AA$1,DataRegularSeason20242025!$E$2:$E$1315,TotalTeamGames20242025!$A65)</f>
        <v>1</v>
      </c>
      <c r="AB66" s="47"/>
      <c r="AC66" s="39">
        <f>COUNTIFS(DataRegularSeason20242025!$D$2:$D$1315,TotalTeamGames20242025!AC$1,DataRegularSeason20242025!$E$2:$E$1315,TotalTeamGames20242025!$A65)</f>
        <v>1</v>
      </c>
      <c r="AD66" s="47"/>
      <c r="AE66" s="39">
        <f>COUNTIFS(DataRegularSeason20242025!$D$2:$D$1315,TotalTeamGames20242025!AE$1,DataRegularSeason20242025!$E$2:$E$1315,TotalTeamGames20242025!$A65)</f>
        <v>2</v>
      </c>
      <c r="AF66" s="47"/>
      <c r="AG66" s="39">
        <f>COUNTIFS(DataRegularSeason20242025!$D$2:$D$1315,TotalTeamGames20242025!AG$1,DataRegularSeason20242025!$E$2:$E$1315,TotalTeamGames20242025!$A65)</f>
        <v>2</v>
      </c>
      <c r="AH66" s="47"/>
      <c r="AI66" s="39">
        <f>COUNTIFS(DataRegularSeason20242025!$D$2:$D$1315,TotalTeamGames20242025!AI$1,DataRegularSeason20242025!$E$2:$E$1315,TotalTeamGames20242025!$A65)</f>
        <v>1</v>
      </c>
      <c r="AJ66" s="47"/>
      <c r="AK66" s="39">
        <f>COUNTIFS(DataRegularSeason20242025!$D$2:$D$1315,TotalTeamGames20242025!AK$1,DataRegularSeason20242025!$E$2:$E$1315,TotalTeamGames20242025!$A65)</f>
        <v>1</v>
      </c>
      <c r="AL66" s="47"/>
      <c r="AM66" s="39">
        <f>COUNTIFS(DataRegularSeason20242025!$D$2:$D$1315,TotalTeamGames20242025!AM$1,DataRegularSeason20242025!$E$2:$E$1315,TotalTeamGames20242025!$A65)</f>
        <v>2</v>
      </c>
      <c r="AN66" s="47"/>
      <c r="AO66" s="39">
        <f>COUNTIFS(DataRegularSeason20242025!$D$2:$D$1315,TotalTeamGames20242025!AO$1,DataRegularSeason20242025!$E$2:$E$1315,TotalTeamGames20242025!$A65)</f>
        <v>1</v>
      </c>
      <c r="AP66" s="47"/>
      <c r="AQ66" s="39">
        <f>COUNTIFS(DataRegularSeason20242025!$D$2:$D$1315,TotalTeamGames20242025!AQ$1,DataRegularSeason20242025!$E$2:$E$1315,TotalTeamGames20242025!$A65)</f>
        <v>2</v>
      </c>
      <c r="AR66" s="47"/>
      <c r="AS66" s="39">
        <f>COUNTIFS(DataRegularSeason20242025!$D$2:$D$1315,TotalTeamGames20242025!AS$1,DataRegularSeason20242025!$E$2:$E$1315,TotalTeamGames20242025!$A65)</f>
        <v>2</v>
      </c>
      <c r="AT66" s="47"/>
      <c r="AU66" s="39">
        <f>COUNTIFS(DataRegularSeason20242025!$D$2:$D$1315,TotalTeamGames20242025!AU$1,DataRegularSeason20242025!$E$2:$E$1315,TotalTeamGames20242025!$A65)</f>
        <v>1</v>
      </c>
      <c r="AV66" s="47"/>
      <c r="AW66" s="39">
        <f>COUNTIFS(DataRegularSeason20242025!$D$2:$D$1315,TotalTeamGames20242025!AW$1,DataRegularSeason20242025!$E$2:$E$1315,TotalTeamGames20242025!$A65)</f>
        <v>1</v>
      </c>
      <c r="AX66" s="47"/>
      <c r="AY66" s="39">
        <f>COUNTIFS(DataRegularSeason20242025!$D$2:$D$1315,TotalTeamGames20242025!AY$1,DataRegularSeason20242025!$E$2:$E$1315,TotalTeamGames20242025!$A65)</f>
        <v>1</v>
      </c>
      <c r="AZ66" s="47"/>
      <c r="BA66" s="39">
        <f>COUNTIFS(DataRegularSeason20242025!$D$2:$D$1315,TotalTeamGames20242025!BA$1,DataRegularSeason20242025!$E$2:$E$1315,TotalTeamGames20242025!$A65)</f>
        <v>1</v>
      </c>
      <c r="BB66" s="47"/>
      <c r="BC66" s="39">
        <f>COUNTIFS(DataRegularSeason20242025!$D$2:$D$1315,TotalTeamGames20242025!BC$1,DataRegularSeason20242025!$E$2:$E$1315,TotalTeamGames20242025!$A65)</f>
        <v>1</v>
      </c>
      <c r="BD66" s="47"/>
      <c r="BE66" s="39">
        <f>COUNTIFS(DataRegularSeason20242025!$D$2:$D$1315,TotalTeamGames20242025!BE$1,DataRegularSeason20242025!$E$2:$E$1315,TotalTeamGames20242025!$A65)</f>
        <v>1</v>
      </c>
      <c r="BF66" s="46"/>
      <c r="BG66" s="41">
        <f>COUNTIFS(DataRegularSeason20242025!$D$2:$D$1315,TotalTeamGames20242025!BG$1,DataRegularSeason20242025!$E$2:$E$1315,TotalTeamGames20242025!$A65)</f>
        <v>1</v>
      </c>
      <c r="BH66" s="47"/>
      <c r="BI66" s="39">
        <f>COUNTIFS(DataRegularSeason20242025!$D$2:$D$1315,TotalTeamGames20242025!BI$1,DataRegularSeason20242025!$E$2:$E$1315,TotalTeamGames20242025!$A65)</f>
        <v>1</v>
      </c>
      <c r="BJ66" s="47"/>
      <c r="BK66" s="39">
        <f>COUNTIFS(DataRegularSeason20242025!$D$2:$D$1315,TotalTeamGames20242025!BK$1,DataRegularSeason20242025!$E$2:$E$1315,TotalTeamGames20242025!$A65)</f>
        <v>1</v>
      </c>
      <c r="BL66" s="47"/>
      <c r="BM66" s="46"/>
      <c r="BN66" s="47"/>
      <c r="BO66" s="42">
        <f t="shared" si="0"/>
        <v>41</v>
      </c>
      <c r="BP66" s="52"/>
    </row>
    <row r="67" spans="1:68" x14ac:dyDescent="0.25">
      <c r="B67" s="14"/>
    </row>
  </sheetData>
  <mergeCells count="96">
    <mergeCell ref="Y1:Z1"/>
    <mergeCell ref="C1:D1"/>
    <mergeCell ref="E1:F1"/>
    <mergeCell ref="G1:H1"/>
    <mergeCell ref="I1:J1"/>
    <mergeCell ref="K1:L1"/>
    <mergeCell ref="M1:N1"/>
    <mergeCell ref="O1:P1"/>
    <mergeCell ref="Q1:R1"/>
    <mergeCell ref="S1:T1"/>
    <mergeCell ref="U1:V1"/>
    <mergeCell ref="W1:X1"/>
    <mergeCell ref="AS1:AT1"/>
    <mergeCell ref="AU1:AV1"/>
    <mergeCell ref="AW1:AX1"/>
    <mergeCell ref="AA1:AB1"/>
    <mergeCell ref="AC1:AD1"/>
    <mergeCell ref="AE1:AF1"/>
    <mergeCell ref="AG1:AH1"/>
    <mergeCell ref="AI1:AJ1"/>
    <mergeCell ref="AK1:AL1"/>
    <mergeCell ref="A21:A22"/>
    <mergeCell ref="BK1:BL1"/>
    <mergeCell ref="BM1:BN1"/>
    <mergeCell ref="A3:A4"/>
    <mergeCell ref="A5:A6"/>
    <mergeCell ref="A7:A8"/>
    <mergeCell ref="A9:A10"/>
    <mergeCell ref="AY1:AZ1"/>
    <mergeCell ref="BA1:BB1"/>
    <mergeCell ref="BC1:BD1"/>
    <mergeCell ref="BE1:BF1"/>
    <mergeCell ref="BG1:BH1"/>
    <mergeCell ref="BI1:BJ1"/>
    <mergeCell ref="AM1:AN1"/>
    <mergeCell ref="AO1:AP1"/>
    <mergeCell ref="AQ1:AR1"/>
    <mergeCell ref="A11:A12"/>
    <mergeCell ref="A13:A14"/>
    <mergeCell ref="A15:A16"/>
    <mergeCell ref="A17:A18"/>
    <mergeCell ref="A19:A20"/>
    <mergeCell ref="BP13:BP14"/>
    <mergeCell ref="A47:A48"/>
    <mergeCell ref="A49:A50"/>
    <mergeCell ref="A51:A52"/>
    <mergeCell ref="A53:A54"/>
    <mergeCell ref="A35:A36"/>
    <mergeCell ref="A37:A38"/>
    <mergeCell ref="A39:A40"/>
    <mergeCell ref="A41:A42"/>
    <mergeCell ref="A43:A44"/>
    <mergeCell ref="A45:A46"/>
    <mergeCell ref="A23:A24"/>
    <mergeCell ref="A25:A26"/>
    <mergeCell ref="A27:A28"/>
    <mergeCell ref="A29:A30"/>
    <mergeCell ref="A31:A32"/>
    <mergeCell ref="BP3:BP4"/>
    <mergeCell ref="BP5:BP6"/>
    <mergeCell ref="BP7:BP8"/>
    <mergeCell ref="BP9:BP10"/>
    <mergeCell ref="BP11:BP12"/>
    <mergeCell ref="BP25:BP26"/>
    <mergeCell ref="A59:A60"/>
    <mergeCell ref="A61:A62"/>
    <mergeCell ref="A63:A64"/>
    <mergeCell ref="A65:A66"/>
    <mergeCell ref="A55:A56"/>
    <mergeCell ref="A57:A58"/>
    <mergeCell ref="A33:A34"/>
    <mergeCell ref="BP49:BP50"/>
    <mergeCell ref="BP27:BP28"/>
    <mergeCell ref="BP29:BP30"/>
    <mergeCell ref="BP31:BP32"/>
    <mergeCell ref="BP33:BP34"/>
    <mergeCell ref="BP35:BP36"/>
    <mergeCell ref="BP37:BP38"/>
    <mergeCell ref="BP39:BP40"/>
    <mergeCell ref="BP15:BP16"/>
    <mergeCell ref="BP17:BP18"/>
    <mergeCell ref="BP19:BP20"/>
    <mergeCell ref="BP21:BP22"/>
    <mergeCell ref="BP23:BP24"/>
    <mergeCell ref="BP41:BP42"/>
    <mergeCell ref="BP43:BP44"/>
    <mergeCell ref="BP45:BP46"/>
    <mergeCell ref="BP47:BP48"/>
    <mergeCell ref="BP63:BP64"/>
    <mergeCell ref="BP65:BP66"/>
    <mergeCell ref="BP51:BP52"/>
    <mergeCell ref="BP53:BP54"/>
    <mergeCell ref="BP55:BP56"/>
    <mergeCell ref="BP57:BP58"/>
    <mergeCell ref="BP59:BP60"/>
    <mergeCell ref="BP61:BP62"/>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8EACA1-5B43-494C-A9A8-A8CEB2BC2715}">
  <dimension ref="A1:BQ67"/>
  <sheetViews>
    <sheetView workbookViewId="0">
      <selection activeCell="AO24" sqref="AO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s>
  <sheetData>
    <row r="1" spans="1:69" ht="9.9499999999999993" customHeight="1" x14ac:dyDescent="0.25">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69" ht="9.9499999999999993" customHeight="1" x14ac:dyDescent="0.25">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c r="BP2" s="35"/>
      <c r="BQ2" s="35"/>
    </row>
    <row r="3" spans="1:69" ht="9.9499999999999993" customHeight="1" x14ac:dyDescent="0.25">
      <c r="A3" s="59" t="s">
        <v>47</v>
      </c>
      <c r="B3" s="36" t="s">
        <v>81</v>
      </c>
      <c r="C3" s="43"/>
      <c r="D3" s="44"/>
      <c r="E3" s="43"/>
      <c r="F3" s="36">
        <f>COUNTIFS(DataRegularSeason20242025!$E$2:$E$1315,TotalTeamGames20242025!E$1,DataRegularSeason20242025!$D$2:$D$1315,TotalTeamGames20242025!$A3,DataRegularSeason20242025!$N$2:$N$1315,1)</f>
        <v>0</v>
      </c>
      <c r="G3" s="43"/>
      <c r="H3" s="36">
        <f>COUNTIFS(DataRegularSeason20242025!$E$2:$E$1315,TotalTeamGames20242025!G$1,DataRegularSeason20242025!$D$2:$D$1315,TotalTeamGames20242025!$A3,DataRegularSeason20242025!$N$2:$N$1315,1)</f>
        <v>0</v>
      </c>
      <c r="I3" s="43"/>
      <c r="J3" s="36">
        <f>COUNTIFS(DataRegularSeason20242025!$E$2:$E$1315,TotalTeamGames20242025!I$1,DataRegularSeason20242025!$D$2:$D$1315,TotalTeamGames20242025!$A3,DataRegularSeason20242025!$N$2:$N$1315,1)</f>
        <v>0</v>
      </c>
      <c r="K3" s="43"/>
      <c r="L3" s="36">
        <f>COUNTIFS(DataRegularSeason20242025!$E$2:$E$1315,TotalTeamGames20242025!K$1,DataRegularSeason20242025!$D$2:$D$1315,TotalTeamGames20242025!$A3,DataRegularSeason20242025!$N$2:$N$1315,1)</f>
        <v>0</v>
      </c>
      <c r="M3" s="43"/>
      <c r="N3" s="36">
        <f>COUNTIFS(DataRegularSeason20242025!$E$2:$E$1315,TotalTeamGames20242025!M$1,DataRegularSeason20242025!$D$2:$D$1315,TotalTeamGames20242025!$A3,DataRegularSeason20242025!$N$2:$N$1315,1)</f>
        <v>0</v>
      </c>
      <c r="O3" s="43"/>
      <c r="P3" s="36">
        <f>COUNTIFS(DataRegularSeason20242025!$E$2:$E$1315,TotalTeamGames20242025!O$1,DataRegularSeason20242025!$D$2:$D$1315,TotalTeamGames20242025!$A3,DataRegularSeason20242025!$N$2:$N$1315,1)</f>
        <v>1</v>
      </c>
      <c r="Q3" s="43"/>
      <c r="R3" s="36">
        <f>COUNTIFS(DataRegularSeason20242025!$E$2:$E$1315,TotalTeamGames20242025!Q$1,DataRegularSeason20242025!$D$2:$D$1315,TotalTeamGames20242025!$A3,DataRegularSeason20242025!$N$2:$N$1315,1)</f>
        <v>1</v>
      </c>
      <c r="S3" s="43"/>
      <c r="T3" s="36">
        <f>COUNTIFS(DataRegularSeason20242025!$E$2:$E$1315,TotalTeamGames20242025!S$1,DataRegularSeason20242025!$D$2:$D$1315,TotalTeamGames20242025!$A3,DataRegularSeason20242025!$N$2:$N$1315,1)</f>
        <v>1</v>
      </c>
      <c r="U3" s="43"/>
      <c r="V3" s="36">
        <f>COUNTIFS(DataRegularSeason20242025!$E$2:$E$1315,TotalTeamGames20242025!U$1,DataRegularSeason20242025!$D$2:$D$1315,TotalTeamGames20242025!$A3,DataRegularSeason20242025!$N$2:$N$1315,1)</f>
        <v>0</v>
      </c>
      <c r="W3" s="43"/>
      <c r="X3" s="36">
        <f>COUNTIFS(DataRegularSeason20242025!$E$2:$E$1315,TotalTeamGames20242025!W$1,DataRegularSeason20242025!$D$2:$D$1315,TotalTeamGames20242025!$A3,DataRegularSeason20242025!$N$2:$N$1315,1)</f>
        <v>0</v>
      </c>
      <c r="Y3" s="43"/>
      <c r="Z3" s="36">
        <f>COUNTIFS(DataRegularSeason20242025!$E$2:$E$1315,TotalTeamGames20242025!Y$1,DataRegularSeason20242025!$D$2:$D$1315,TotalTeamGames20242025!$A3,DataRegularSeason20242025!$N$2:$N$1315,1)</f>
        <v>0</v>
      </c>
      <c r="AA3" s="43"/>
      <c r="AB3" s="36">
        <f>COUNTIFS(DataRegularSeason20242025!$E$2:$E$1315,TotalTeamGames20242025!AA$1,DataRegularSeason20242025!$D$2:$D$1315,TotalTeamGames20242025!$A3,DataRegularSeason20242025!$N$2:$N$1315,1)</f>
        <v>0</v>
      </c>
      <c r="AC3" s="43"/>
      <c r="AD3" s="36">
        <f>COUNTIFS(DataRegularSeason20242025!$E$2:$E$1315,TotalTeamGames20242025!AC$1,DataRegularSeason20242025!$D$2:$D$1315,TotalTeamGames20242025!$A3,DataRegularSeason20242025!$N$2:$N$1315,1)</f>
        <v>0</v>
      </c>
      <c r="AE3" s="43"/>
      <c r="AF3" s="36">
        <f>COUNTIFS(DataRegularSeason20242025!$E$2:$E$1315,TotalTeamGames20242025!AE$1,DataRegularSeason20242025!$D$2:$D$1315,TotalTeamGames20242025!$A3,DataRegularSeason20242025!$N$2:$N$1315,1)</f>
        <v>0</v>
      </c>
      <c r="AG3" s="43"/>
      <c r="AH3" s="36">
        <f>COUNTIFS(DataRegularSeason20242025!$E$2:$E$1315,TotalTeamGames20242025!AG$1,DataRegularSeason20242025!$D$2:$D$1315,TotalTeamGames20242025!$A3,DataRegularSeason20242025!$N$2:$N$1315,1)</f>
        <v>1</v>
      </c>
      <c r="AI3" s="43"/>
      <c r="AJ3" s="36">
        <f>COUNTIFS(DataRegularSeason20242025!$E$2:$E$1315,TotalTeamGames20242025!AI$1,DataRegularSeason20242025!$D$2:$D$1315,TotalTeamGames20242025!$A3,DataRegularSeason20242025!$N$2:$N$1315,1)</f>
        <v>0</v>
      </c>
      <c r="AK3" s="43"/>
      <c r="AL3" s="36">
        <f>COUNTIFS(DataRegularSeason20242025!$E$2:$E$1315,TotalTeamGames20242025!AK$1,DataRegularSeason20242025!$D$2:$D$1315,TotalTeamGames20242025!$A3,DataRegularSeason20242025!$N$2:$N$1315,1)</f>
        <v>1</v>
      </c>
      <c r="AM3" s="43"/>
      <c r="AN3" s="36">
        <f>COUNTIFS(DataRegularSeason20242025!$E$2:$E$1315,TotalTeamGames20242025!AM$1,DataRegularSeason20242025!$D$2:$D$1315,TotalTeamGames20242025!$A3,DataRegularSeason20242025!$N$2:$N$1315,1)</f>
        <v>1</v>
      </c>
      <c r="AO3" s="43"/>
      <c r="AP3" s="36">
        <f>COUNTIFS(DataRegularSeason20242025!$E$2:$E$1315,TotalTeamGames20242025!AO$1,DataRegularSeason20242025!$D$2:$D$1315,TotalTeamGames20242025!$A3,DataRegularSeason20242025!$N$2:$N$1315,1)</f>
        <v>0</v>
      </c>
      <c r="AQ3" s="43"/>
      <c r="AR3" s="36">
        <f>COUNTIFS(DataRegularSeason20242025!$E$2:$E$1315,TotalTeamGames20242025!AQ$1,DataRegularSeason20242025!$D$2:$D$1315,TotalTeamGames20242025!$A3,DataRegularSeason20242025!$N$2:$N$1315,1)</f>
        <v>0</v>
      </c>
      <c r="AS3" s="43"/>
      <c r="AT3" s="36">
        <f>COUNTIFS(DataRegularSeason20242025!$E$2:$E$1315,TotalTeamGames20242025!AS$1,DataRegularSeason20242025!$D$2:$D$1315,TotalTeamGames20242025!$A3,DataRegularSeason20242025!$N$2:$N$1315,1)</f>
        <v>1</v>
      </c>
      <c r="AU3" s="43"/>
      <c r="AV3" s="36">
        <f>COUNTIFS(DataRegularSeason20242025!$E$2:$E$1315,TotalTeamGames20242025!AU$1,DataRegularSeason20242025!$D$2:$D$1315,TotalTeamGames20242025!$A3,DataRegularSeason20242025!$N$2:$N$1315,1)</f>
        <v>0</v>
      </c>
      <c r="AW3" s="43"/>
      <c r="AX3" s="36">
        <f>COUNTIFS(DataRegularSeason20242025!$E$2:$E$1315,TotalTeamGames20242025!AW$1,DataRegularSeason20242025!$D$2:$D$1315,TotalTeamGames20242025!$A3,DataRegularSeason20242025!$N$2:$N$1315,1)</f>
        <v>1</v>
      </c>
      <c r="AY3" s="43"/>
      <c r="AZ3" s="36">
        <f>COUNTIFS(DataRegularSeason20242025!$E$2:$E$1315,TotalTeamGames20242025!AY$1,DataRegularSeason20242025!$D$2:$D$1315,TotalTeamGames20242025!$A3,DataRegularSeason20242025!$N$2:$N$1315,1)</f>
        <v>0</v>
      </c>
      <c r="BA3" s="43"/>
      <c r="BB3" s="36">
        <f>COUNTIFS(DataRegularSeason20242025!$E$2:$E$1315,TotalTeamGames20242025!BA$1,DataRegularSeason20242025!$D$2:$D$1315,TotalTeamGames20242025!$A3,DataRegularSeason20242025!$N$2:$N$1315,1)</f>
        <v>0</v>
      </c>
      <c r="BC3" s="43"/>
      <c r="BD3" s="36">
        <f>COUNTIFS(DataRegularSeason20242025!$E$2:$E$1315,TotalTeamGames20242025!BC$1,DataRegularSeason20242025!$D$2:$D$1315,TotalTeamGames20242025!$A3,DataRegularSeason20242025!$N$2:$N$1315,1)</f>
        <v>0</v>
      </c>
      <c r="BE3" s="43"/>
      <c r="BF3" s="36">
        <f>COUNTIFS(DataRegularSeason20242025!$E$2:$E$1315,TotalTeamGames20242025!BE$1,DataRegularSeason20242025!$D$2:$D$1315,TotalTeamGames20242025!$A3,DataRegularSeason20242025!$N$2:$N$1315,1)</f>
        <v>0</v>
      </c>
      <c r="BG3" s="43"/>
      <c r="BH3" s="36">
        <f>COUNTIFS(DataRegularSeason20242025!$E$2:$E$1315,TotalTeamGames20242025!BG$1,DataRegularSeason20242025!$D$2:$D$1315,TotalTeamGames20242025!$A3,DataRegularSeason20242025!$N$2:$N$1315,1)</f>
        <v>0</v>
      </c>
      <c r="BI3" s="43"/>
      <c r="BJ3" s="36">
        <f>COUNTIFS(DataRegularSeason20242025!$E$2:$E$1315,TotalTeamGames20242025!BI$1,DataRegularSeason20242025!$D$2:$D$1315,TotalTeamGames20242025!$A3,DataRegularSeason20242025!$N$2:$N$1315,1)</f>
        <v>1</v>
      </c>
      <c r="BK3" s="43"/>
      <c r="BL3" s="36">
        <f>COUNTIFS(DataRegularSeason20242025!$E$2:$E$1315,TotalTeamGames20242025!BK$1,DataRegularSeason20242025!$D$2:$D$1315,TotalTeamGames20242025!$A3,DataRegularSeason20242025!$N$2:$N$1315,1)</f>
        <v>0</v>
      </c>
      <c r="BM3" s="43"/>
      <c r="BN3" s="36">
        <f>COUNTIFS(DataRegularSeason20242025!$E$2:$E$1315,TotalTeamGames20242025!BM$1,DataRegularSeason20242025!$D$2:$D$1315,TotalTeamGames20242025!$A3,DataRegularSeason20242025!$N$2:$N$1315,1)</f>
        <v>0</v>
      </c>
      <c r="BO3" s="38">
        <f>SUM(C3:BN3)</f>
        <v>9</v>
      </c>
      <c r="BP3" s="52">
        <f>BO3+BO4</f>
        <v>18</v>
      </c>
      <c r="BQ3" s="53">
        <f>82-BP3</f>
        <v>64</v>
      </c>
    </row>
    <row r="4" spans="1:69" ht="9.9499999999999993" customHeight="1" x14ac:dyDescent="0.25">
      <c r="A4" s="54"/>
      <c r="B4" s="40" t="s">
        <v>80</v>
      </c>
      <c r="C4" s="46"/>
      <c r="D4" s="47"/>
      <c r="E4" s="46">
        <f>COUNTIFS(DataRegularSeason20242025!$D$2:$D$1315,TotalTeamGames20242025!E$1,DataRegularSeason20242025!$E$2:$E$1315,TotalTeamGames20242025!$A3,DataRegularSeason20242025!$N$2:$N$1315,1)</f>
        <v>0</v>
      </c>
      <c r="F4" s="47"/>
      <c r="G4" s="46">
        <f>COUNTIFS(DataRegularSeason20242025!$D$2:$D$1315,TotalTeamGames20242025!G$1,DataRegularSeason20242025!$E$2:$E$1315,TotalTeamGames20242025!$A3,DataRegularSeason20242025!$N$2:$N$1315,1)</f>
        <v>0</v>
      </c>
      <c r="H4" s="47"/>
      <c r="I4" s="46">
        <f>COUNTIFS(DataRegularSeason20242025!$D$2:$D$1315,TotalTeamGames20242025!I$1,DataRegularSeason20242025!$E$2:$E$1315,TotalTeamGames20242025!$A3,DataRegularSeason20242025!$N$2:$N$1315,1)</f>
        <v>0</v>
      </c>
      <c r="J4" s="47"/>
      <c r="K4" s="46">
        <f>COUNTIFS(DataRegularSeason20242025!$D$2:$D$1315,TotalTeamGames20242025!K$1,DataRegularSeason20242025!$E$2:$E$1315,TotalTeamGames20242025!$A3,DataRegularSeason20242025!$N$2:$N$1315,1)</f>
        <v>1</v>
      </c>
      <c r="L4" s="47"/>
      <c r="M4" s="46">
        <f>COUNTIFS(DataRegularSeason20242025!$D$2:$D$1315,TotalTeamGames20242025!M$1,DataRegularSeason20242025!$E$2:$E$1315,TotalTeamGames20242025!$A3,DataRegularSeason20242025!$N$2:$N$1315,1)</f>
        <v>0</v>
      </c>
      <c r="N4" s="47"/>
      <c r="O4" s="46">
        <f>COUNTIFS(DataRegularSeason20242025!$D$2:$D$1315,TotalTeamGames20242025!O$1,DataRegularSeason20242025!$E$2:$E$1315,TotalTeamGames20242025!$A3,DataRegularSeason20242025!$N$2:$N$1315,1)</f>
        <v>1</v>
      </c>
      <c r="P4" s="47"/>
      <c r="Q4" s="46">
        <f>COUNTIFS(DataRegularSeason20242025!$D$2:$D$1315,TotalTeamGames20242025!Q$1,DataRegularSeason20242025!$E$2:$E$1315,TotalTeamGames20242025!$A3,DataRegularSeason20242025!$N$2:$N$1315,1)</f>
        <v>0</v>
      </c>
      <c r="R4" s="47"/>
      <c r="S4" s="46">
        <f>COUNTIFS(DataRegularSeason20242025!$D$2:$D$1315,TotalTeamGames20242025!S$1,DataRegularSeason20242025!$E$2:$E$1315,TotalTeamGames20242025!$A3,DataRegularSeason20242025!$N$2:$N$1315,1)</f>
        <v>0</v>
      </c>
      <c r="T4" s="47"/>
      <c r="U4" s="46">
        <f>COUNTIFS(DataRegularSeason20242025!$D$2:$D$1315,TotalTeamGames20242025!U$1,DataRegularSeason20242025!$E$2:$E$1315,TotalTeamGames20242025!$A3,DataRegularSeason20242025!$N$2:$N$1315,1)</f>
        <v>1</v>
      </c>
      <c r="V4" s="47"/>
      <c r="W4" s="46">
        <f>COUNTIFS(DataRegularSeason20242025!$D$2:$D$1315,TotalTeamGames20242025!W$1,DataRegularSeason20242025!$E$2:$E$1315,TotalTeamGames20242025!$A3,DataRegularSeason20242025!$N$2:$N$1315,1)</f>
        <v>0</v>
      </c>
      <c r="X4" s="47"/>
      <c r="Y4" s="46">
        <f>COUNTIFS(DataRegularSeason20242025!$D$2:$D$1315,TotalTeamGames20242025!Y$1,DataRegularSeason20242025!$E$2:$E$1315,TotalTeamGames20242025!$A3,DataRegularSeason20242025!$N$2:$N$1315,1)</f>
        <v>0</v>
      </c>
      <c r="Z4" s="47"/>
      <c r="AA4" s="46">
        <f>COUNTIFS(DataRegularSeason20242025!$D$2:$D$1315,TotalTeamGames20242025!AA$1,DataRegularSeason20242025!$E$2:$E$1315,TotalTeamGames20242025!$A3,DataRegularSeason20242025!$N$2:$N$1315,1)</f>
        <v>1</v>
      </c>
      <c r="AB4" s="47"/>
      <c r="AC4" s="46">
        <f>COUNTIFS(DataRegularSeason20242025!$D$2:$D$1315,TotalTeamGames20242025!AC$1,DataRegularSeason20242025!$E$2:$E$1315,TotalTeamGames20242025!$A3,DataRegularSeason20242025!$N$2:$N$1315,1)</f>
        <v>1</v>
      </c>
      <c r="AD4" s="47"/>
      <c r="AE4" s="46">
        <f>COUNTIFS(DataRegularSeason20242025!$D$2:$D$1315,TotalTeamGames20242025!AE$1,DataRegularSeason20242025!$E$2:$E$1315,TotalTeamGames20242025!$A3,DataRegularSeason20242025!$N$2:$N$1315,1)</f>
        <v>0</v>
      </c>
      <c r="AF4" s="47"/>
      <c r="AG4" s="46">
        <f>COUNTIFS(DataRegularSeason20242025!$D$2:$D$1315,TotalTeamGames20242025!AG$1,DataRegularSeason20242025!$E$2:$E$1315,TotalTeamGames20242025!$A3,DataRegularSeason20242025!$N$2:$N$1315,1)</f>
        <v>0</v>
      </c>
      <c r="AH4" s="47"/>
      <c r="AI4" s="46">
        <f>COUNTIFS(DataRegularSeason20242025!$D$2:$D$1315,TotalTeamGames20242025!AI$1,DataRegularSeason20242025!$E$2:$E$1315,TotalTeamGames20242025!$A3,DataRegularSeason20242025!$N$2:$N$1315,1)</f>
        <v>0</v>
      </c>
      <c r="AJ4" s="47"/>
      <c r="AK4" s="46">
        <f>COUNTIFS(DataRegularSeason20242025!$D$2:$D$1315,TotalTeamGames20242025!AK$1,DataRegularSeason20242025!$E$2:$E$1315,TotalTeamGames20242025!$A3,DataRegularSeason20242025!$N$2:$N$1315,1)</f>
        <v>0</v>
      </c>
      <c r="AL4" s="47"/>
      <c r="AM4" s="46">
        <f>COUNTIFS(DataRegularSeason20242025!$D$2:$D$1315,TotalTeamGames20242025!AM$1,DataRegularSeason20242025!$E$2:$E$1315,TotalTeamGames20242025!$A3,DataRegularSeason20242025!$N$2:$N$1315,1)</f>
        <v>0</v>
      </c>
      <c r="AN4" s="47"/>
      <c r="AO4" s="46">
        <f>COUNTIFS(DataRegularSeason20242025!$D$2:$D$1315,TotalTeamGames20242025!AO$1,DataRegularSeason20242025!$E$2:$E$1315,TotalTeamGames20242025!$A3,DataRegularSeason20242025!$N$2:$N$1315,1)</f>
        <v>0</v>
      </c>
      <c r="AP4" s="47"/>
      <c r="AQ4" s="46">
        <f>COUNTIFS(DataRegularSeason20242025!$D$2:$D$1315,TotalTeamGames20242025!AQ$1,DataRegularSeason20242025!$E$2:$E$1315,TotalTeamGames20242025!$A3,DataRegularSeason20242025!$N$2:$N$1315,1)</f>
        <v>0</v>
      </c>
      <c r="AR4" s="47"/>
      <c r="AS4" s="46">
        <f>COUNTIFS(DataRegularSeason20242025!$D$2:$D$1315,TotalTeamGames20242025!AS$1,DataRegularSeason20242025!$E$2:$E$1315,TotalTeamGames20242025!$A3,DataRegularSeason20242025!$N$2:$N$1315,1)</f>
        <v>0</v>
      </c>
      <c r="AT4" s="47"/>
      <c r="AU4" s="46">
        <f>COUNTIFS(DataRegularSeason20242025!$D$2:$D$1315,TotalTeamGames20242025!AU$1,DataRegularSeason20242025!$E$2:$E$1315,TotalTeamGames20242025!$A3,DataRegularSeason20242025!$N$2:$N$1315,1)</f>
        <v>0</v>
      </c>
      <c r="AV4" s="47"/>
      <c r="AW4" s="46">
        <f>COUNTIFS(DataRegularSeason20242025!$D$2:$D$1315,TotalTeamGames20242025!AW$1,DataRegularSeason20242025!$E$2:$E$1315,TotalTeamGames20242025!$A3,DataRegularSeason20242025!$N$2:$N$1315,1)</f>
        <v>1</v>
      </c>
      <c r="AX4" s="47"/>
      <c r="AY4" s="46">
        <f>COUNTIFS(DataRegularSeason20242025!$D$2:$D$1315,TotalTeamGames20242025!AY$1,DataRegularSeason20242025!$E$2:$E$1315,TotalTeamGames20242025!$A3,DataRegularSeason20242025!$N$2:$N$1315,1)</f>
        <v>0</v>
      </c>
      <c r="AZ4" s="47"/>
      <c r="BA4" s="46">
        <f>COUNTIFS(DataRegularSeason20242025!$D$2:$D$1315,TotalTeamGames20242025!BA$1,DataRegularSeason20242025!$E$2:$E$1315,TotalTeamGames20242025!$A3,DataRegularSeason20242025!$N$2:$N$1315,1)</f>
        <v>0</v>
      </c>
      <c r="BB4" s="47"/>
      <c r="BC4" s="46">
        <f>COUNTIFS(DataRegularSeason20242025!$D$2:$D$1315,TotalTeamGames20242025!BC$1,DataRegularSeason20242025!$E$2:$E$1315,TotalTeamGames20242025!$A3,DataRegularSeason20242025!$N$2:$N$1315,1)</f>
        <v>0</v>
      </c>
      <c r="BD4" s="47"/>
      <c r="BE4" s="46">
        <f>COUNTIFS(DataRegularSeason20242025!$D$2:$D$1315,TotalTeamGames20242025!BE$1,DataRegularSeason20242025!$E$2:$E$1315,TotalTeamGames20242025!$A3,DataRegularSeason20242025!$N$2:$N$1315,1)</f>
        <v>1</v>
      </c>
      <c r="BF4" s="47"/>
      <c r="BG4" s="46">
        <f>COUNTIFS(DataRegularSeason20242025!$D$2:$D$1315,TotalTeamGames20242025!BG$1,DataRegularSeason20242025!$E$2:$E$1315,TotalTeamGames20242025!$A3,DataRegularSeason20242025!$N$2:$N$1315,1)</f>
        <v>1</v>
      </c>
      <c r="BH4" s="47"/>
      <c r="BI4" s="46">
        <f>COUNTIFS(DataRegularSeason20242025!$D$2:$D$1315,TotalTeamGames20242025!BI$1,DataRegularSeason20242025!$E$2:$E$1315,TotalTeamGames20242025!$A3,DataRegularSeason20242025!$N$2:$N$1315,1)</f>
        <v>1</v>
      </c>
      <c r="BJ4" s="47"/>
      <c r="BK4" s="46">
        <f>COUNTIFS(DataRegularSeason20242025!$D$2:$D$1315,TotalTeamGames20242025!BK$1,DataRegularSeason20242025!$E$2:$E$1315,TotalTeamGames20242025!$A3,DataRegularSeason20242025!$N$2:$N$1315,1)</f>
        <v>0</v>
      </c>
      <c r="BL4" s="47"/>
      <c r="BM4" s="46">
        <f>COUNTIFS(DataRegularSeason20242025!$D$2:$D$1315,TotalTeamGames20242025!BM$1,DataRegularSeason20242025!$E$2:$E$1315,TotalTeamGames20242025!$A3,DataRegularSeason20242025!$N$2:$N$1315,1)</f>
        <v>0</v>
      </c>
      <c r="BN4" s="47"/>
      <c r="BO4" s="42">
        <f>SUM(C4:BN4)</f>
        <v>9</v>
      </c>
      <c r="BP4" s="52"/>
      <c r="BQ4" s="53"/>
    </row>
    <row r="5" spans="1:69" ht="9.9499999999999993" customHeight="1" x14ac:dyDescent="0.25">
      <c r="A5" s="59" t="s">
        <v>16</v>
      </c>
      <c r="B5" s="36" t="s">
        <v>81</v>
      </c>
      <c r="C5" s="43"/>
      <c r="D5" s="36">
        <f>COUNTIFS(DataRegularSeason20242025!$E$2:$E$1315,TotalTeamGames20242025!C$1,DataRegularSeason20242025!$D$2:$D$1315,TotalTeamGames20242025!$A5,DataRegularSeason20242025!$N$2:$N$1315,1)</f>
        <v>0</v>
      </c>
      <c r="E5" s="43"/>
      <c r="F5" s="44"/>
      <c r="G5" s="43"/>
      <c r="H5" s="36">
        <f>COUNTIFS(DataRegularSeason20242025!$E$2:$E$1315,TotalTeamGames20242025!G$1,DataRegularSeason20242025!$D$2:$D$1315,TotalTeamGames20242025!$A5,DataRegularSeason20242025!$N$2:$N$1315,1)</f>
        <v>0</v>
      </c>
      <c r="I5" s="43"/>
      <c r="J5" s="36">
        <f>COUNTIFS(DataRegularSeason20242025!$E$2:$E$1315,TotalTeamGames20242025!I$1,DataRegularSeason20242025!$D$2:$D$1315,TotalTeamGames20242025!$A5,DataRegularSeason20242025!$N$2:$N$1315,1)</f>
        <v>1</v>
      </c>
      <c r="K5" s="43"/>
      <c r="L5" s="36">
        <f>COUNTIFS(DataRegularSeason20242025!$E$2:$E$1315,TotalTeamGames20242025!K$1,DataRegularSeason20242025!$D$2:$D$1315,TotalTeamGames20242025!$A5,DataRegularSeason20242025!$N$2:$N$1315,1)</f>
        <v>0</v>
      </c>
      <c r="M5" s="43"/>
      <c r="N5" s="36">
        <f>COUNTIFS(DataRegularSeason20242025!$E$2:$E$1315,TotalTeamGames20242025!M$1,DataRegularSeason20242025!$D$2:$D$1315,TotalTeamGames20242025!$A5,DataRegularSeason20242025!$N$2:$N$1315,1)</f>
        <v>0</v>
      </c>
      <c r="O5" s="43"/>
      <c r="P5" s="36">
        <f>COUNTIFS(DataRegularSeason20242025!$E$2:$E$1315,TotalTeamGames20242025!O$1,DataRegularSeason20242025!$D$2:$D$1315,TotalTeamGames20242025!$A5,DataRegularSeason20242025!$N$2:$N$1315,1)</f>
        <v>0</v>
      </c>
      <c r="Q5" s="43"/>
      <c r="R5" s="36">
        <f>COUNTIFS(DataRegularSeason20242025!$E$2:$E$1315,TotalTeamGames20242025!Q$1,DataRegularSeason20242025!$D$2:$D$1315,TotalTeamGames20242025!$A5,DataRegularSeason20242025!$N$2:$N$1315,1)</f>
        <v>1</v>
      </c>
      <c r="S5" s="43"/>
      <c r="T5" s="36">
        <f>COUNTIFS(DataRegularSeason20242025!$E$2:$E$1315,TotalTeamGames20242025!S$1,DataRegularSeason20242025!$D$2:$D$1315,TotalTeamGames20242025!$A5,DataRegularSeason20242025!$N$2:$N$1315,1)</f>
        <v>1</v>
      </c>
      <c r="U5" s="43"/>
      <c r="V5" s="36">
        <f>COUNTIFS(DataRegularSeason20242025!$E$2:$E$1315,TotalTeamGames20242025!U$1,DataRegularSeason20242025!$D$2:$D$1315,TotalTeamGames20242025!$A5,DataRegularSeason20242025!$N$2:$N$1315,1)</f>
        <v>0</v>
      </c>
      <c r="W5" s="43"/>
      <c r="X5" s="36">
        <f>COUNTIFS(DataRegularSeason20242025!$E$2:$E$1315,TotalTeamGames20242025!W$1,DataRegularSeason20242025!$D$2:$D$1315,TotalTeamGames20242025!$A5,DataRegularSeason20242025!$N$2:$N$1315,1)</f>
        <v>0</v>
      </c>
      <c r="Y5" s="43"/>
      <c r="Z5" s="36">
        <f>COUNTIFS(DataRegularSeason20242025!$E$2:$E$1315,TotalTeamGames20242025!Y$1,DataRegularSeason20242025!$D$2:$D$1315,TotalTeamGames20242025!$A5,DataRegularSeason20242025!$N$2:$N$1315,1)</f>
        <v>1</v>
      </c>
      <c r="AA5" s="43"/>
      <c r="AB5" s="36">
        <f>COUNTIFS(DataRegularSeason20242025!$E$2:$E$1315,TotalTeamGames20242025!AA$1,DataRegularSeason20242025!$D$2:$D$1315,TotalTeamGames20242025!$A5,DataRegularSeason20242025!$N$2:$N$1315,1)</f>
        <v>0</v>
      </c>
      <c r="AC5" s="43"/>
      <c r="AD5" s="36">
        <f>COUNTIFS(DataRegularSeason20242025!$E$2:$E$1315,TotalTeamGames20242025!AC$1,DataRegularSeason20242025!$D$2:$D$1315,TotalTeamGames20242025!$A5,DataRegularSeason20242025!$N$2:$N$1315,1)</f>
        <v>0</v>
      </c>
      <c r="AE5" s="43"/>
      <c r="AF5" s="36">
        <f>COUNTIFS(DataRegularSeason20242025!$E$2:$E$1315,TotalTeamGames20242025!AE$1,DataRegularSeason20242025!$D$2:$D$1315,TotalTeamGames20242025!$A5,DataRegularSeason20242025!$N$2:$N$1315,1)</f>
        <v>0</v>
      </c>
      <c r="AG5" s="43"/>
      <c r="AH5" s="36">
        <f>COUNTIFS(DataRegularSeason20242025!$E$2:$E$1315,TotalTeamGames20242025!AG$1,DataRegularSeason20242025!$D$2:$D$1315,TotalTeamGames20242025!$A5,DataRegularSeason20242025!$N$2:$N$1315,1)</f>
        <v>0</v>
      </c>
      <c r="AI5" s="43"/>
      <c r="AJ5" s="36">
        <f>COUNTIFS(DataRegularSeason20242025!$E$2:$E$1315,TotalTeamGames20242025!AI$1,DataRegularSeason20242025!$D$2:$D$1315,TotalTeamGames20242025!$A5,DataRegularSeason20242025!$N$2:$N$1315,1)</f>
        <v>1</v>
      </c>
      <c r="AK5" s="43"/>
      <c r="AL5" s="36">
        <f>COUNTIFS(DataRegularSeason20242025!$E$2:$E$1315,TotalTeamGames20242025!AK$1,DataRegularSeason20242025!$D$2:$D$1315,TotalTeamGames20242025!$A5,DataRegularSeason20242025!$N$2:$N$1315,1)</f>
        <v>0</v>
      </c>
      <c r="AM5" s="43"/>
      <c r="AN5" s="36">
        <f>COUNTIFS(DataRegularSeason20242025!$E$2:$E$1315,TotalTeamGames20242025!AM$1,DataRegularSeason20242025!$D$2:$D$1315,TotalTeamGames20242025!$A5,DataRegularSeason20242025!$N$2:$N$1315,1)</f>
        <v>0</v>
      </c>
      <c r="AO5" s="43"/>
      <c r="AP5" s="36">
        <f>COUNTIFS(DataRegularSeason20242025!$E$2:$E$1315,TotalTeamGames20242025!AO$1,DataRegularSeason20242025!$D$2:$D$1315,TotalTeamGames20242025!$A5,DataRegularSeason20242025!$N$2:$N$1315,1)</f>
        <v>0</v>
      </c>
      <c r="AQ5" s="43"/>
      <c r="AR5" s="36">
        <f>COUNTIFS(DataRegularSeason20242025!$E$2:$E$1315,TotalTeamGames20242025!AQ$1,DataRegularSeason20242025!$D$2:$D$1315,TotalTeamGames20242025!$A5,DataRegularSeason20242025!$N$2:$N$1315,1)</f>
        <v>1</v>
      </c>
      <c r="AS5" s="43"/>
      <c r="AT5" s="36">
        <f>COUNTIFS(DataRegularSeason20242025!$E$2:$E$1315,TotalTeamGames20242025!AS$1,DataRegularSeason20242025!$D$2:$D$1315,TotalTeamGames20242025!$A5,DataRegularSeason20242025!$N$2:$N$1315,1)</f>
        <v>0</v>
      </c>
      <c r="AU5" s="43"/>
      <c r="AV5" s="36">
        <f>COUNTIFS(DataRegularSeason20242025!$E$2:$E$1315,TotalTeamGames20242025!AU$1,DataRegularSeason20242025!$D$2:$D$1315,TotalTeamGames20242025!$A5,DataRegularSeason20242025!$N$2:$N$1315,1)</f>
        <v>0</v>
      </c>
      <c r="AW5" s="43"/>
      <c r="AX5" s="36">
        <f>COUNTIFS(DataRegularSeason20242025!$E$2:$E$1315,TotalTeamGames20242025!AW$1,DataRegularSeason20242025!$D$2:$D$1315,TotalTeamGames20242025!$A5,DataRegularSeason20242025!$N$2:$N$1315,1)</f>
        <v>0</v>
      </c>
      <c r="AY5" s="43"/>
      <c r="AZ5" s="36">
        <f>COUNTIFS(DataRegularSeason20242025!$E$2:$E$1315,TotalTeamGames20242025!AY$1,DataRegularSeason20242025!$D$2:$D$1315,TotalTeamGames20242025!$A5,DataRegularSeason20242025!$N$2:$N$1315,1)</f>
        <v>1</v>
      </c>
      <c r="BA5" s="43"/>
      <c r="BB5" s="36">
        <f>COUNTIFS(DataRegularSeason20242025!$E$2:$E$1315,TotalTeamGames20242025!BA$1,DataRegularSeason20242025!$D$2:$D$1315,TotalTeamGames20242025!$A5,DataRegularSeason20242025!$N$2:$N$1315,1)</f>
        <v>0</v>
      </c>
      <c r="BC5" s="43"/>
      <c r="BD5" s="36">
        <f>COUNTIFS(DataRegularSeason20242025!$E$2:$E$1315,TotalTeamGames20242025!BC$1,DataRegularSeason20242025!$D$2:$D$1315,TotalTeamGames20242025!$A5,DataRegularSeason20242025!$N$2:$N$1315,1)</f>
        <v>1</v>
      </c>
      <c r="BE5" s="43"/>
      <c r="BF5" s="36">
        <f>COUNTIFS(DataRegularSeason20242025!$E$2:$E$1315,TotalTeamGames20242025!BE$1,DataRegularSeason20242025!$D$2:$D$1315,TotalTeamGames20242025!$A5,DataRegularSeason20242025!$N$2:$N$1315,1)</f>
        <v>1</v>
      </c>
      <c r="BG5" s="43"/>
      <c r="BH5" s="36">
        <f>COUNTIFS(DataRegularSeason20242025!$E$2:$E$1315,TotalTeamGames20242025!BG$1,DataRegularSeason20242025!$D$2:$D$1315,TotalTeamGames20242025!$A5,DataRegularSeason20242025!$N$2:$N$1315,1)</f>
        <v>0</v>
      </c>
      <c r="BI5" s="43"/>
      <c r="BJ5" s="36">
        <f>COUNTIFS(DataRegularSeason20242025!$E$2:$E$1315,TotalTeamGames20242025!BI$1,DataRegularSeason20242025!$D$2:$D$1315,TotalTeamGames20242025!$A5,DataRegularSeason20242025!$N$2:$N$1315,1)</f>
        <v>0</v>
      </c>
      <c r="BK5" s="43"/>
      <c r="BL5" s="36">
        <f>COUNTIFS(DataRegularSeason20242025!$E$2:$E$1315,TotalTeamGames20242025!BK$1,DataRegularSeason20242025!$D$2:$D$1315,TotalTeamGames20242025!$A5,DataRegularSeason20242025!$N$2:$N$1315,1)</f>
        <v>0</v>
      </c>
      <c r="BM5" s="43"/>
      <c r="BN5" s="36">
        <f>COUNTIFS(DataRegularSeason20242025!$E$2:$E$1315,TotalTeamGames20242025!BM$1,DataRegularSeason20242025!$D$2:$D$1315,TotalTeamGames20242025!$A5,DataRegularSeason20242025!$N$2:$N$1315,1)</f>
        <v>0</v>
      </c>
      <c r="BO5" s="38">
        <f t="shared" ref="BO5:BO66" si="0">SUM(C5:BN5)</f>
        <v>9</v>
      </c>
      <c r="BP5" s="52">
        <f t="shared" ref="BP5" si="1">BO5+BO6</f>
        <v>20</v>
      </c>
      <c r="BQ5" s="53">
        <f t="shared" ref="BQ5" si="2">82-BP5</f>
        <v>62</v>
      </c>
    </row>
    <row r="6" spans="1:69" ht="9.9499999999999993" customHeight="1" x14ac:dyDescent="0.25">
      <c r="A6" s="54"/>
      <c r="B6" s="40" t="s">
        <v>80</v>
      </c>
      <c r="C6" s="46">
        <f>COUNTIFS(DataRegularSeason20242025!$D$2:$D$1315,TotalTeamGames20242025!C$1,DataRegularSeason20242025!$E$2:$E$1315,TotalTeamGames20242025!$A5,DataRegularSeason20242025!$N$2:$N$1315,1)</f>
        <v>0</v>
      </c>
      <c r="D6" s="47"/>
      <c r="E6" s="46"/>
      <c r="F6" s="47"/>
      <c r="G6" s="46">
        <f>COUNTIFS(DataRegularSeason20242025!$D$2:$D$1315,TotalTeamGames20242025!G$1,DataRegularSeason20242025!$E$2:$E$1315,TotalTeamGames20242025!$A5,DataRegularSeason20242025!$N$2:$N$1315,1)</f>
        <v>0</v>
      </c>
      <c r="H6" s="47"/>
      <c r="I6" s="46">
        <f>COUNTIFS(DataRegularSeason20242025!$D$2:$D$1315,TotalTeamGames20242025!I$1,DataRegularSeason20242025!$E$2:$E$1315,TotalTeamGames20242025!$A5,DataRegularSeason20242025!$N$2:$N$1315,1)</f>
        <v>0</v>
      </c>
      <c r="J6" s="47"/>
      <c r="K6" s="46">
        <f>COUNTIFS(DataRegularSeason20242025!$D$2:$D$1315,TotalTeamGames20242025!K$1,DataRegularSeason20242025!$E$2:$E$1315,TotalTeamGames20242025!$A5,DataRegularSeason20242025!$N$2:$N$1315,1)</f>
        <v>1</v>
      </c>
      <c r="L6" s="47"/>
      <c r="M6" s="46">
        <f>COUNTIFS(DataRegularSeason20242025!$D$2:$D$1315,TotalTeamGames20242025!M$1,DataRegularSeason20242025!$E$2:$E$1315,TotalTeamGames20242025!$A5,DataRegularSeason20242025!$N$2:$N$1315,1)</f>
        <v>1</v>
      </c>
      <c r="N6" s="47"/>
      <c r="O6" s="46">
        <f>COUNTIFS(DataRegularSeason20242025!$D$2:$D$1315,TotalTeamGames20242025!O$1,DataRegularSeason20242025!$E$2:$E$1315,TotalTeamGames20242025!$A5,DataRegularSeason20242025!$N$2:$N$1315,1)</f>
        <v>0</v>
      </c>
      <c r="P6" s="47"/>
      <c r="Q6" s="46">
        <f>COUNTIFS(DataRegularSeason20242025!$D$2:$D$1315,TotalTeamGames20242025!Q$1,DataRegularSeason20242025!$E$2:$E$1315,TotalTeamGames20242025!$A5,DataRegularSeason20242025!$N$2:$N$1315,1)</f>
        <v>0</v>
      </c>
      <c r="R6" s="47"/>
      <c r="S6" s="46">
        <f>COUNTIFS(DataRegularSeason20242025!$D$2:$D$1315,TotalTeamGames20242025!S$1,DataRegularSeason20242025!$E$2:$E$1315,TotalTeamGames20242025!$A5,DataRegularSeason20242025!$N$2:$N$1315,1)</f>
        <v>1</v>
      </c>
      <c r="T6" s="47"/>
      <c r="U6" s="46">
        <f>COUNTIFS(DataRegularSeason20242025!$D$2:$D$1315,TotalTeamGames20242025!U$1,DataRegularSeason20242025!$E$2:$E$1315,TotalTeamGames20242025!$A5,DataRegularSeason20242025!$N$2:$N$1315,1)</f>
        <v>0</v>
      </c>
      <c r="V6" s="47"/>
      <c r="W6" s="46">
        <f>COUNTIFS(DataRegularSeason20242025!$D$2:$D$1315,TotalTeamGames20242025!W$1,DataRegularSeason20242025!$E$2:$E$1315,TotalTeamGames20242025!$A5,DataRegularSeason20242025!$N$2:$N$1315,1)</f>
        <v>0</v>
      </c>
      <c r="X6" s="47"/>
      <c r="Y6" s="46">
        <f>COUNTIFS(DataRegularSeason20242025!$D$2:$D$1315,TotalTeamGames20242025!Y$1,DataRegularSeason20242025!$E$2:$E$1315,TotalTeamGames20242025!$A5,DataRegularSeason20242025!$N$2:$N$1315,1)</f>
        <v>1</v>
      </c>
      <c r="Z6" s="47"/>
      <c r="AA6" s="46">
        <f>COUNTIFS(DataRegularSeason20242025!$D$2:$D$1315,TotalTeamGames20242025!AA$1,DataRegularSeason20242025!$E$2:$E$1315,TotalTeamGames20242025!$A5,DataRegularSeason20242025!$N$2:$N$1315,1)</f>
        <v>1</v>
      </c>
      <c r="AB6" s="47"/>
      <c r="AC6" s="46">
        <f>COUNTIFS(DataRegularSeason20242025!$D$2:$D$1315,TotalTeamGames20242025!AC$1,DataRegularSeason20242025!$E$2:$E$1315,TotalTeamGames20242025!$A5,DataRegularSeason20242025!$N$2:$N$1315,1)</f>
        <v>0</v>
      </c>
      <c r="AD6" s="47"/>
      <c r="AE6" s="46">
        <f>COUNTIFS(DataRegularSeason20242025!$D$2:$D$1315,TotalTeamGames20242025!AE$1,DataRegularSeason20242025!$E$2:$E$1315,TotalTeamGames20242025!$A5,DataRegularSeason20242025!$N$2:$N$1315,1)</f>
        <v>1</v>
      </c>
      <c r="AF6" s="47"/>
      <c r="AG6" s="46">
        <f>COUNTIFS(DataRegularSeason20242025!$D$2:$D$1315,TotalTeamGames20242025!AG$1,DataRegularSeason20242025!$E$2:$E$1315,TotalTeamGames20242025!$A5,DataRegularSeason20242025!$N$2:$N$1315,1)</f>
        <v>0</v>
      </c>
      <c r="AH6" s="47"/>
      <c r="AI6" s="46">
        <f>COUNTIFS(DataRegularSeason20242025!$D$2:$D$1315,TotalTeamGames20242025!AI$1,DataRegularSeason20242025!$E$2:$E$1315,TotalTeamGames20242025!$A5,DataRegularSeason20242025!$N$2:$N$1315,1)</f>
        <v>0</v>
      </c>
      <c r="AJ6" s="47"/>
      <c r="AK6" s="46">
        <f>COUNTIFS(DataRegularSeason20242025!$D$2:$D$1315,TotalTeamGames20242025!AK$1,DataRegularSeason20242025!$E$2:$E$1315,TotalTeamGames20242025!$A5,DataRegularSeason20242025!$N$2:$N$1315,1)</f>
        <v>0</v>
      </c>
      <c r="AL6" s="47"/>
      <c r="AM6" s="46">
        <f>COUNTIFS(DataRegularSeason20242025!$D$2:$D$1315,TotalTeamGames20242025!AM$1,DataRegularSeason20242025!$E$2:$E$1315,TotalTeamGames20242025!$A5,DataRegularSeason20242025!$N$2:$N$1315,1)</f>
        <v>0</v>
      </c>
      <c r="AN6" s="47"/>
      <c r="AO6" s="46">
        <f>COUNTIFS(DataRegularSeason20242025!$D$2:$D$1315,TotalTeamGames20242025!AO$1,DataRegularSeason20242025!$E$2:$E$1315,TotalTeamGames20242025!$A5,DataRegularSeason20242025!$N$2:$N$1315,1)</f>
        <v>1</v>
      </c>
      <c r="AP6" s="47"/>
      <c r="AQ6" s="46">
        <f>COUNTIFS(DataRegularSeason20242025!$D$2:$D$1315,TotalTeamGames20242025!AQ$1,DataRegularSeason20242025!$E$2:$E$1315,TotalTeamGames20242025!$A5,DataRegularSeason20242025!$N$2:$N$1315,1)</f>
        <v>1</v>
      </c>
      <c r="AR6" s="47"/>
      <c r="AS6" s="46">
        <f>COUNTIFS(DataRegularSeason20242025!$D$2:$D$1315,TotalTeamGames20242025!AS$1,DataRegularSeason20242025!$E$2:$E$1315,TotalTeamGames20242025!$A5,DataRegularSeason20242025!$N$2:$N$1315,1)</f>
        <v>0</v>
      </c>
      <c r="AT6" s="47"/>
      <c r="AU6" s="46">
        <f>COUNTIFS(DataRegularSeason20242025!$D$2:$D$1315,TotalTeamGames20242025!AU$1,DataRegularSeason20242025!$E$2:$E$1315,TotalTeamGames20242025!$A5,DataRegularSeason20242025!$N$2:$N$1315,1)</f>
        <v>1</v>
      </c>
      <c r="AV6" s="47"/>
      <c r="AW6" s="46">
        <f>COUNTIFS(DataRegularSeason20242025!$D$2:$D$1315,TotalTeamGames20242025!AW$1,DataRegularSeason20242025!$E$2:$E$1315,TotalTeamGames20242025!$A5,DataRegularSeason20242025!$N$2:$N$1315,1)</f>
        <v>0</v>
      </c>
      <c r="AX6" s="47"/>
      <c r="AY6" s="46">
        <f>COUNTIFS(DataRegularSeason20242025!$D$2:$D$1315,TotalTeamGames20242025!AY$1,DataRegularSeason20242025!$E$2:$E$1315,TotalTeamGames20242025!$A5,DataRegularSeason20242025!$N$2:$N$1315,1)</f>
        <v>1</v>
      </c>
      <c r="AZ6" s="47"/>
      <c r="BA6" s="46">
        <f>COUNTIFS(DataRegularSeason20242025!$D$2:$D$1315,TotalTeamGames20242025!BA$1,DataRegularSeason20242025!$E$2:$E$1315,TotalTeamGames20242025!$A5,DataRegularSeason20242025!$N$2:$N$1315,1)</f>
        <v>0</v>
      </c>
      <c r="BB6" s="47"/>
      <c r="BC6" s="46">
        <f>COUNTIFS(DataRegularSeason20242025!$D$2:$D$1315,TotalTeamGames20242025!BC$1,DataRegularSeason20242025!$E$2:$E$1315,TotalTeamGames20242025!$A5,DataRegularSeason20242025!$N$2:$N$1315,1)</f>
        <v>1</v>
      </c>
      <c r="BD6" s="47"/>
      <c r="BE6" s="46">
        <f>COUNTIFS(DataRegularSeason20242025!$D$2:$D$1315,TotalTeamGames20242025!BE$1,DataRegularSeason20242025!$E$2:$E$1315,TotalTeamGames20242025!$A5,DataRegularSeason20242025!$N$2:$N$1315,1)</f>
        <v>0</v>
      </c>
      <c r="BF6" s="47"/>
      <c r="BG6" s="46">
        <f>COUNTIFS(DataRegularSeason20242025!$D$2:$D$1315,TotalTeamGames20242025!BG$1,DataRegularSeason20242025!$E$2:$E$1315,TotalTeamGames20242025!$A5,DataRegularSeason20242025!$N$2:$N$1315,1)</f>
        <v>0</v>
      </c>
      <c r="BH6" s="47"/>
      <c r="BI6" s="46">
        <f>COUNTIFS(DataRegularSeason20242025!$D$2:$D$1315,TotalTeamGames20242025!BI$1,DataRegularSeason20242025!$E$2:$E$1315,TotalTeamGames20242025!$A5,DataRegularSeason20242025!$N$2:$N$1315,1)</f>
        <v>0</v>
      </c>
      <c r="BJ6" s="47"/>
      <c r="BK6" s="46">
        <f>COUNTIFS(DataRegularSeason20242025!$D$2:$D$1315,TotalTeamGames20242025!BK$1,DataRegularSeason20242025!$E$2:$E$1315,TotalTeamGames20242025!$A5,DataRegularSeason20242025!$N$2:$N$1315,1)</f>
        <v>0</v>
      </c>
      <c r="BL6" s="47"/>
      <c r="BM6" s="46">
        <f>COUNTIFS(DataRegularSeason20242025!$D$2:$D$1315,TotalTeamGames20242025!BM$1,DataRegularSeason20242025!$E$2:$E$1315,TotalTeamGames20242025!$A5,DataRegularSeason20242025!$N$2:$N$1315,1)</f>
        <v>0</v>
      </c>
      <c r="BN6" s="47"/>
      <c r="BO6" s="42">
        <f t="shared" si="0"/>
        <v>11</v>
      </c>
      <c r="BP6" s="52"/>
      <c r="BQ6" s="53"/>
    </row>
    <row r="7" spans="1:69" ht="9.9499999999999993" customHeight="1" x14ac:dyDescent="0.25">
      <c r="A7" s="59" t="s">
        <v>29</v>
      </c>
      <c r="B7" s="36" t="s">
        <v>81</v>
      </c>
      <c r="C7" s="43"/>
      <c r="D7" s="36">
        <f>COUNTIFS(DataRegularSeason20242025!$E$2:$E$1315,TotalTeamGames20242025!C$1,DataRegularSeason20242025!$D$2:$D$1315,TotalTeamGames20242025!$A7,DataRegularSeason20242025!$N$2:$N$1315,1)</f>
        <v>0</v>
      </c>
      <c r="E7" s="43"/>
      <c r="F7" s="36">
        <f>COUNTIFS(DataRegularSeason20242025!$E$2:$E$1315,TotalTeamGames20242025!E$1,DataRegularSeason20242025!$D$2:$D$1315,TotalTeamGames20242025!$A7,DataRegularSeason20242025!$N$2:$N$1315,1)</f>
        <v>0</v>
      </c>
      <c r="G7" s="43"/>
      <c r="H7" s="44"/>
      <c r="I7" s="43"/>
      <c r="J7" s="36">
        <f>COUNTIFS(DataRegularSeason20242025!$E$2:$E$1315,TotalTeamGames20242025!I$1,DataRegularSeason20242025!$D$2:$D$1315,TotalTeamGames20242025!$A7,DataRegularSeason20242025!$N$2:$N$1315,1)</f>
        <v>0</v>
      </c>
      <c r="K7" s="43"/>
      <c r="L7" s="36">
        <f>COUNTIFS(DataRegularSeason20242025!$E$2:$E$1315,TotalTeamGames20242025!K$1,DataRegularSeason20242025!$D$2:$D$1315,TotalTeamGames20242025!$A7,DataRegularSeason20242025!$N$2:$N$1315,1)</f>
        <v>1</v>
      </c>
      <c r="M7" s="43"/>
      <c r="N7" s="36">
        <f>COUNTIFS(DataRegularSeason20242025!$E$2:$E$1315,TotalTeamGames20242025!M$1,DataRegularSeason20242025!$D$2:$D$1315,TotalTeamGames20242025!$A7,DataRegularSeason20242025!$N$2:$N$1315,1)</f>
        <v>0</v>
      </c>
      <c r="O7" s="43"/>
      <c r="P7" s="36">
        <f>COUNTIFS(DataRegularSeason20242025!$E$2:$E$1315,TotalTeamGames20242025!O$1,DataRegularSeason20242025!$D$2:$D$1315,TotalTeamGames20242025!$A7,DataRegularSeason20242025!$N$2:$N$1315,1)</f>
        <v>1</v>
      </c>
      <c r="Q7" s="43"/>
      <c r="R7" s="36">
        <f>COUNTIFS(DataRegularSeason20242025!$E$2:$E$1315,TotalTeamGames20242025!Q$1,DataRegularSeason20242025!$D$2:$D$1315,TotalTeamGames20242025!$A7,DataRegularSeason20242025!$N$2:$N$1315,1)</f>
        <v>0</v>
      </c>
      <c r="S7" s="43"/>
      <c r="T7" s="36">
        <f>COUNTIFS(DataRegularSeason20242025!$E$2:$E$1315,TotalTeamGames20242025!S$1,DataRegularSeason20242025!$D$2:$D$1315,TotalTeamGames20242025!$A7,DataRegularSeason20242025!$N$2:$N$1315,1)</f>
        <v>0</v>
      </c>
      <c r="U7" s="43"/>
      <c r="V7" s="36">
        <f>COUNTIFS(DataRegularSeason20242025!$E$2:$E$1315,TotalTeamGames20242025!U$1,DataRegularSeason20242025!$D$2:$D$1315,TotalTeamGames20242025!$A7,DataRegularSeason20242025!$N$2:$N$1315,1)</f>
        <v>1</v>
      </c>
      <c r="W7" s="43"/>
      <c r="X7" s="36">
        <f>COUNTIFS(DataRegularSeason20242025!$E$2:$E$1315,TotalTeamGames20242025!W$1,DataRegularSeason20242025!$D$2:$D$1315,TotalTeamGames20242025!$A7,DataRegularSeason20242025!$N$2:$N$1315,1)</f>
        <v>0</v>
      </c>
      <c r="Y7" s="43"/>
      <c r="Z7" s="36">
        <f>COUNTIFS(DataRegularSeason20242025!$E$2:$E$1315,TotalTeamGames20242025!Y$1,DataRegularSeason20242025!$D$2:$D$1315,TotalTeamGames20242025!$A7,DataRegularSeason20242025!$N$2:$N$1315,1)</f>
        <v>0</v>
      </c>
      <c r="AA7" s="43"/>
      <c r="AB7" s="36">
        <f>COUNTIFS(DataRegularSeason20242025!$E$2:$E$1315,TotalTeamGames20242025!AA$1,DataRegularSeason20242025!$D$2:$D$1315,TotalTeamGames20242025!$A7,DataRegularSeason20242025!$N$2:$N$1315,1)</f>
        <v>1</v>
      </c>
      <c r="AC7" s="43"/>
      <c r="AD7" s="36">
        <f>COUNTIFS(DataRegularSeason20242025!$E$2:$E$1315,TotalTeamGames20242025!AC$1,DataRegularSeason20242025!$D$2:$D$1315,TotalTeamGames20242025!$A7,DataRegularSeason20242025!$N$2:$N$1315,1)</f>
        <v>0</v>
      </c>
      <c r="AE7" s="43"/>
      <c r="AF7" s="36">
        <f>COUNTIFS(DataRegularSeason20242025!$E$2:$E$1315,TotalTeamGames20242025!AE$1,DataRegularSeason20242025!$D$2:$D$1315,TotalTeamGames20242025!$A7,DataRegularSeason20242025!$N$2:$N$1315,1)</f>
        <v>0</v>
      </c>
      <c r="AG7" s="43"/>
      <c r="AH7" s="36">
        <f>COUNTIFS(DataRegularSeason20242025!$E$2:$E$1315,TotalTeamGames20242025!AG$1,DataRegularSeason20242025!$D$2:$D$1315,TotalTeamGames20242025!$A7,DataRegularSeason20242025!$N$2:$N$1315,1)</f>
        <v>1</v>
      </c>
      <c r="AI7" s="43"/>
      <c r="AJ7" s="36">
        <f>COUNTIFS(DataRegularSeason20242025!$E$2:$E$1315,TotalTeamGames20242025!AI$1,DataRegularSeason20242025!$D$2:$D$1315,TotalTeamGames20242025!$A7,DataRegularSeason20242025!$N$2:$N$1315,1)</f>
        <v>0</v>
      </c>
      <c r="AK7" s="43"/>
      <c r="AL7" s="36">
        <f>COUNTIFS(DataRegularSeason20242025!$E$2:$E$1315,TotalTeamGames20242025!AK$1,DataRegularSeason20242025!$D$2:$D$1315,TotalTeamGames20242025!$A7,DataRegularSeason20242025!$N$2:$N$1315,1)</f>
        <v>0</v>
      </c>
      <c r="AM7" s="43"/>
      <c r="AN7" s="36">
        <f>COUNTIFS(DataRegularSeason20242025!$E$2:$E$1315,TotalTeamGames20242025!AM$1,DataRegularSeason20242025!$D$2:$D$1315,TotalTeamGames20242025!$A7,DataRegularSeason20242025!$N$2:$N$1315,1)</f>
        <v>1</v>
      </c>
      <c r="AO7" s="43"/>
      <c r="AP7" s="36">
        <f>COUNTIFS(DataRegularSeason20242025!$E$2:$E$1315,TotalTeamGames20242025!AO$1,DataRegularSeason20242025!$D$2:$D$1315,TotalTeamGames20242025!$A7,DataRegularSeason20242025!$N$2:$N$1315,1)</f>
        <v>0</v>
      </c>
      <c r="AQ7" s="43"/>
      <c r="AR7" s="36">
        <f>COUNTIFS(DataRegularSeason20242025!$E$2:$E$1315,TotalTeamGames20242025!AQ$1,DataRegularSeason20242025!$D$2:$D$1315,TotalTeamGames20242025!$A7,DataRegularSeason20242025!$N$2:$N$1315,1)</f>
        <v>1</v>
      </c>
      <c r="AS7" s="43"/>
      <c r="AT7" s="36">
        <f>COUNTIFS(DataRegularSeason20242025!$E$2:$E$1315,TotalTeamGames20242025!AS$1,DataRegularSeason20242025!$D$2:$D$1315,TotalTeamGames20242025!$A7,DataRegularSeason20242025!$N$2:$N$1315,1)</f>
        <v>1</v>
      </c>
      <c r="AU7" s="43"/>
      <c r="AV7" s="36">
        <f>COUNTIFS(DataRegularSeason20242025!$E$2:$E$1315,TotalTeamGames20242025!AU$1,DataRegularSeason20242025!$D$2:$D$1315,TotalTeamGames20242025!$A7,DataRegularSeason20242025!$N$2:$N$1315,1)</f>
        <v>0</v>
      </c>
      <c r="AW7" s="43"/>
      <c r="AX7" s="36">
        <f>COUNTIFS(DataRegularSeason20242025!$E$2:$E$1315,TotalTeamGames20242025!AW$1,DataRegularSeason20242025!$D$2:$D$1315,TotalTeamGames20242025!$A7,DataRegularSeason20242025!$N$2:$N$1315,1)</f>
        <v>0</v>
      </c>
      <c r="AY7" s="43"/>
      <c r="AZ7" s="36">
        <f>COUNTIFS(DataRegularSeason20242025!$E$2:$E$1315,TotalTeamGames20242025!AY$1,DataRegularSeason20242025!$D$2:$D$1315,TotalTeamGames20242025!$A7,DataRegularSeason20242025!$N$2:$N$1315,1)</f>
        <v>0</v>
      </c>
      <c r="BA7" s="43"/>
      <c r="BB7" s="36">
        <f>COUNTIFS(DataRegularSeason20242025!$E$2:$E$1315,TotalTeamGames20242025!BA$1,DataRegularSeason20242025!$D$2:$D$1315,TotalTeamGames20242025!$A7,DataRegularSeason20242025!$N$2:$N$1315,1)</f>
        <v>0</v>
      </c>
      <c r="BC7" s="43"/>
      <c r="BD7" s="36">
        <f>COUNTIFS(DataRegularSeason20242025!$E$2:$E$1315,TotalTeamGames20242025!BC$1,DataRegularSeason20242025!$D$2:$D$1315,TotalTeamGames20242025!$A7,DataRegularSeason20242025!$N$2:$N$1315,1)</f>
        <v>0</v>
      </c>
      <c r="BE7" s="43"/>
      <c r="BF7" s="36">
        <f>COUNTIFS(DataRegularSeason20242025!$E$2:$E$1315,TotalTeamGames20242025!BE$1,DataRegularSeason20242025!$D$2:$D$1315,TotalTeamGames20242025!$A7,DataRegularSeason20242025!$N$2:$N$1315,1)</f>
        <v>0</v>
      </c>
      <c r="BG7" s="43"/>
      <c r="BH7" s="36">
        <f>COUNTIFS(DataRegularSeason20242025!$E$2:$E$1315,TotalTeamGames20242025!BG$1,DataRegularSeason20242025!$D$2:$D$1315,TotalTeamGames20242025!$A7,DataRegularSeason20242025!$N$2:$N$1315,1)</f>
        <v>0</v>
      </c>
      <c r="BI7" s="43"/>
      <c r="BJ7" s="36">
        <f>COUNTIFS(DataRegularSeason20242025!$E$2:$E$1315,TotalTeamGames20242025!BI$1,DataRegularSeason20242025!$D$2:$D$1315,TotalTeamGames20242025!$A7,DataRegularSeason20242025!$N$2:$N$1315,1)</f>
        <v>0</v>
      </c>
      <c r="BK7" s="43"/>
      <c r="BL7" s="36">
        <f>COUNTIFS(DataRegularSeason20242025!$E$2:$E$1315,TotalTeamGames20242025!BK$1,DataRegularSeason20242025!$D$2:$D$1315,TotalTeamGames20242025!$A7,DataRegularSeason20242025!$N$2:$N$1315,1)</f>
        <v>0</v>
      </c>
      <c r="BM7" s="43"/>
      <c r="BN7" s="36">
        <f>COUNTIFS(DataRegularSeason20242025!$E$2:$E$1315,TotalTeamGames20242025!BM$1,DataRegularSeason20242025!$D$2:$D$1315,TotalTeamGames20242025!$A7,DataRegularSeason20242025!$N$2:$N$1315,1)</f>
        <v>0</v>
      </c>
      <c r="BO7" s="38">
        <f t="shared" si="0"/>
        <v>8</v>
      </c>
      <c r="BP7" s="52">
        <f t="shared" ref="BP7" si="3">BO7+BO8</f>
        <v>19</v>
      </c>
      <c r="BQ7" s="53">
        <f t="shared" ref="BQ7" si="4">82-BP7</f>
        <v>63</v>
      </c>
    </row>
    <row r="8" spans="1:69" ht="9.9499999999999993" customHeight="1" x14ac:dyDescent="0.25">
      <c r="A8" s="54"/>
      <c r="B8" s="40" t="s">
        <v>80</v>
      </c>
      <c r="C8" s="46">
        <f>COUNTIFS(DataRegularSeason20242025!$D$2:$D$1315,TotalTeamGames20242025!C$1,DataRegularSeason20242025!$E$2:$E$1315,TotalTeamGames20242025!$A7,DataRegularSeason20242025!$N$2:$N$1315,1)</f>
        <v>0</v>
      </c>
      <c r="D8" s="47"/>
      <c r="E8" s="46">
        <f>COUNTIFS(DataRegularSeason20242025!$D$2:$D$1315,TotalTeamGames20242025!E$1,DataRegularSeason20242025!$E$2:$E$1315,TotalTeamGames20242025!$A7,DataRegularSeason20242025!$N$2:$N$1315,1)</f>
        <v>0</v>
      </c>
      <c r="F8" s="47"/>
      <c r="G8" s="46"/>
      <c r="H8" s="47"/>
      <c r="I8" s="46">
        <f>COUNTIFS(DataRegularSeason20242025!$D$2:$D$1315,TotalTeamGames20242025!I$1,DataRegularSeason20242025!$E$2:$E$1315,TotalTeamGames20242025!$A7,DataRegularSeason20242025!$N$2:$N$1315,1)</f>
        <v>0</v>
      </c>
      <c r="J8" s="47"/>
      <c r="K8" s="46">
        <f>COUNTIFS(DataRegularSeason20242025!$D$2:$D$1315,TotalTeamGames20242025!K$1,DataRegularSeason20242025!$E$2:$E$1315,TotalTeamGames20242025!$A7,DataRegularSeason20242025!$N$2:$N$1315,1)</f>
        <v>0</v>
      </c>
      <c r="L8" s="47"/>
      <c r="M8" s="46">
        <f>COUNTIFS(DataRegularSeason20242025!$D$2:$D$1315,TotalTeamGames20242025!M$1,DataRegularSeason20242025!$E$2:$E$1315,TotalTeamGames20242025!$A7,DataRegularSeason20242025!$N$2:$N$1315,1)</f>
        <v>1</v>
      </c>
      <c r="N8" s="47"/>
      <c r="O8" s="46">
        <f>COUNTIFS(DataRegularSeason20242025!$D$2:$D$1315,TotalTeamGames20242025!O$1,DataRegularSeason20242025!$E$2:$E$1315,TotalTeamGames20242025!$A7,DataRegularSeason20242025!$N$2:$N$1315,1)</f>
        <v>0</v>
      </c>
      <c r="P8" s="47"/>
      <c r="Q8" s="46">
        <f>COUNTIFS(DataRegularSeason20242025!$D$2:$D$1315,TotalTeamGames20242025!Q$1,DataRegularSeason20242025!$E$2:$E$1315,TotalTeamGames20242025!$A7,DataRegularSeason20242025!$N$2:$N$1315,1)</f>
        <v>0</v>
      </c>
      <c r="R8" s="47"/>
      <c r="S8" s="46">
        <f>COUNTIFS(DataRegularSeason20242025!$D$2:$D$1315,TotalTeamGames20242025!S$1,DataRegularSeason20242025!$E$2:$E$1315,TotalTeamGames20242025!$A7,DataRegularSeason20242025!$N$2:$N$1315,1)</f>
        <v>1</v>
      </c>
      <c r="T8" s="47"/>
      <c r="U8" s="46">
        <f>COUNTIFS(DataRegularSeason20242025!$D$2:$D$1315,TotalTeamGames20242025!U$1,DataRegularSeason20242025!$E$2:$E$1315,TotalTeamGames20242025!$A7,DataRegularSeason20242025!$N$2:$N$1315,1)</f>
        <v>1</v>
      </c>
      <c r="V8" s="47"/>
      <c r="W8" s="46">
        <f>COUNTIFS(DataRegularSeason20242025!$D$2:$D$1315,TotalTeamGames20242025!W$1,DataRegularSeason20242025!$E$2:$E$1315,TotalTeamGames20242025!$A7,DataRegularSeason20242025!$N$2:$N$1315,1)</f>
        <v>0</v>
      </c>
      <c r="X8" s="47"/>
      <c r="Y8" s="46">
        <f>COUNTIFS(DataRegularSeason20242025!$D$2:$D$1315,TotalTeamGames20242025!Y$1,DataRegularSeason20242025!$E$2:$E$1315,TotalTeamGames20242025!$A7,DataRegularSeason20242025!$N$2:$N$1315,1)</f>
        <v>2</v>
      </c>
      <c r="Z8" s="47"/>
      <c r="AA8" s="46">
        <f>COUNTIFS(DataRegularSeason20242025!$D$2:$D$1315,TotalTeamGames20242025!AA$1,DataRegularSeason20242025!$E$2:$E$1315,TotalTeamGames20242025!$A7,DataRegularSeason20242025!$N$2:$N$1315,1)</f>
        <v>1</v>
      </c>
      <c r="AB8" s="47"/>
      <c r="AC8" s="46">
        <f>COUNTIFS(DataRegularSeason20242025!$D$2:$D$1315,TotalTeamGames20242025!AC$1,DataRegularSeason20242025!$E$2:$E$1315,TotalTeamGames20242025!$A7,DataRegularSeason20242025!$N$2:$N$1315,1)</f>
        <v>0</v>
      </c>
      <c r="AD8" s="47"/>
      <c r="AE8" s="46">
        <f>COUNTIFS(DataRegularSeason20242025!$D$2:$D$1315,TotalTeamGames20242025!AE$1,DataRegularSeason20242025!$E$2:$E$1315,TotalTeamGames20242025!$A7,DataRegularSeason20242025!$N$2:$N$1315,1)</f>
        <v>1</v>
      </c>
      <c r="AF8" s="47"/>
      <c r="AG8" s="46">
        <f>COUNTIFS(DataRegularSeason20242025!$D$2:$D$1315,TotalTeamGames20242025!AG$1,DataRegularSeason20242025!$E$2:$E$1315,TotalTeamGames20242025!$A7,DataRegularSeason20242025!$N$2:$N$1315,1)</f>
        <v>1</v>
      </c>
      <c r="AH8" s="47"/>
      <c r="AI8" s="46">
        <f>COUNTIFS(DataRegularSeason20242025!$D$2:$D$1315,TotalTeamGames20242025!AI$1,DataRegularSeason20242025!$E$2:$E$1315,TotalTeamGames20242025!$A7,DataRegularSeason20242025!$N$2:$N$1315,1)</f>
        <v>0</v>
      </c>
      <c r="AJ8" s="47"/>
      <c r="AK8" s="46">
        <f>COUNTIFS(DataRegularSeason20242025!$D$2:$D$1315,TotalTeamGames20242025!AK$1,DataRegularSeason20242025!$E$2:$E$1315,TotalTeamGames20242025!$A7,DataRegularSeason20242025!$N$2:$N$1315,1)</f>
        <v>1</v>
      </c>
      <c r="AL8" s="47"/>
      <c r="AM8" s="46">
        <f>COUNTIFS(DataRegularSeason20242025!$D$2:$D$1315,TotalTeamGames20242025!AM$1,DataRegularSeason20242025!$E$2:$E$1315,TotalTeamGames20242025!$A7,DataRegularSeason20242025!$N$2:$N$1315,1)</f>
        <v>0</v>
      </c>
      <c r="AN8" s="47"/>
      <c r="AO8" s="46">
        <f>COUNTIFS(DataRegularSeason20242025!$D$2:$D$1315,TotalTeamGames20242025!AO$1,DataRegularSeason20242025!$E$2:$E$1315,TotalTeamGames20242025!$A7,DataRegularSeason20242025!$N$2:$N$1315,1)</f>
        <v>1</v>
      </c>
      <c r="AP8" s="47"/>
      <c r="AQ8" s="46">
        <f>COUNTIFS(DataRegularSeason20242025!$D$2:$D$1315,TotalTeamGames20242025!AQ$1,DataRegularSeason20242025!$E$2:$E$1315,TotalTeamGames20242025!$A7,DataRegularSeason20242025!$N$2:$N$1315,1)</f>
        <v>0</v>
      </c>
      <c r="AR8" s="47"/>
      <c r="AS8" s="46">
        <f>COUNTIFS(DataRegularSeason20242025!$D$2:$D$1315,TotalTeamGames20242025!AS$1,DataRegularSeason20242025!$E$2:$E$1315,TotalTeamGames20242025!$A7,DataRegularSeason20242025!$N$2:$N$1315,1)</f>
        <v>0</v>
      </c>
      <c r="AT8" s="47"/>
      <c r="AU8" s="46">
        <f>COUNTIFS(DataRegularSeason20242025!$D$2:$D$1315,TotalTeamGames20242025!AU$1,DataRegularSeason20242025!$E$2:$E$1315,TotalTeamGames20242025!$A7,DataRegularSeason20242025!$N$2:$N$1315,1)</f>
        <v>0</v>
      </c>
      <c r="AV8" s="47"/>
      <c r="AW8" s="46">
        <f>COUNTIFS(DataRegularSeason20242025!$D$2:$D$1315,TotalTeamGames20242025!AW$1,DataRegularSeason20242025!$E$2:$E$1315,TotalTeamGames20242025!$A7,DataRegularSeason20242025!$N$2:$N$1315,1)</f>
        <v>0</v>
      </c>
      <c r="AX8" s="47"/>
      <c r="AY8" s="46">
        <f>COUNTIFS(DataRegularSeason20242025!$D$2:$D$1315,TotalTeamGames20242025!AY$1,DataRegularSeason20242025!$E$2:$E$1315,TotalTeamGames20242025!$A7,DataRegularSeason20242025!$N$2:$N$1315,1)</f>
        <v>1</v>
      </c>
      <c r="AZ8" s="47"/>
      <c r="BA8" s="46">
        <f>COUNTIFS(DataRegularSeason20242025!$D$2:$D$1315,TotalTeamGames20242025!BA$1,DataRegularSeason20242025!$E$2:$E$1315,TotalTeamGames20242025!$A7,DataRegularSeason20242025!$N$2:$N$1315,1)</f>
        <v>0</v>
      </c>
      <c r="BB8" s="47"/>
      <c r="BC8" s="46">
        <f>COUNTIFS(DataRegularSeason20242025!$D$2:$D$1315,TotalTeamGames20242025!BC$1,DataRegularSeason20242025!$E$2:$E$1315,TotalTeamGames20242025!$A7,DataRegularSeason20242025!$N$2:$N$1315,1)</f>
        <v>0</v>
      </c>
      <c r="BD8" s="47"/>
      <c r="BE8" s="46">
        <f>COUNTIFS(DataRegularSeason20242025!$D$2:$D$1315,TotalTeamGames20242025!BE$1,DataRegularSeason20242025!$E$2:$E$1315,TotalTeamGames20242025!$A7,DataRegularSeason20242025!$N$2:$N$1315,1)</f>
        <v>0</v>
      </c>
      <c r="BF8" s="47"/>
      <c r="BG8" s="46">
        <f>COUNTIFS(DataRegularSeason20242025!$D$2:$D$1315,TotalTeamGames20242025!BG$1,DataRegularSeason20242025!$E$2:$E$1315,TotalTeamGames20242025!$A7,DataRegularSeason20242025!$N$2:$N$1315,1)</f>
        <v>0</v>
      </c>
      <c r="BH8" s="47"/>
      <c r="BI8" s="46">
        <f>COUNTIFS(DataRegularSeason20242025!$D$2:$D$1315,TotalTeamGames20242025!BI$1,DataRegularSeason20242025!$E$2:$E$1315,TotalTeamGames20242025!$A7,DataRegularSeason20242025!$N$2:$N$1315,1)</f>
        <v>0</v>
      </c>
      <c r="BJ8" s="47"/>
      <c r="BK8" s="46">
        <f>COUNTIFS(DataRegularSeason20242025!$D$2:$D$1315,TotalTeamGames20242025!BK$1,DataRegularSeason20242025!$E$2:$E$1315,TotalTeamGames20242025!$A7,DataRegularSeason20242025!$N$2:$N$1315,1)</f>
        <v>0</v>
      </c>
      <c r="BL8" s="47"/>
      <c r="BM8" s="46">
        <f>COUNTIFS(DataRegularSeason20242025!$D$2:$D$1315,TotalTeamGames20242025!BM$1,DataRegularSeason20242025!$E$2:$E$1315,TotalTeamGames20242025!$A7,DataRegularSeason20242025!$N$2:$N$1315,1)</f>
        <v>0</v>
      </c>
      <c r="BN8" s="47"/>
      <c r="BO8" s="42">
        <f t="shared" si="0"/>
        <v>11</v>
      </c>
      <c r="BP8" s="52"/>
      <c r="BQ8" s="53"/>
    </row>
    <row r="9" spans="1:69" ht="9.9499999999999993" customHeight="1" x14ac:dyDescent="0.25">
      <c r="A9" s="59" t="s">
        <v>44</v>
      </c>
      <c r="B9" s="36" t="s">
        <v>81</v>
      </c>
      <c r="C9" s="43"/>
      <c r="D9" s="36">
        <f>COUNTIFS(DataRegularSeason20242025!$E$2:$E$1315,TotalTeamGames20242025!C$1,DataRegularSeason20242025!$D$2:$D$1315,TotalTeamGames20242025!$A9,DataRegularSeason20242025!$N$2:$N$1315,1)</f>
        <v>0</v>
      </c>
      <c r="E9" s="43"/>
      <c r="F9" s="36">
        <f>COUNTIFS(DataRegularSeason20242025!$E$2:$E$1315,TotalTeamGames20242025!E$1,DataRegularSeason20242025!$D$2:$D$1315,TotalTeamGames20242025!$A9,DataRegularSeason20242025!$N$2:$N$1315,1)</f>
        <v>0</v>
      </c>
      <c r="G9" s="43"/>
      <c r="H9" s="36">
        <f>COUNTIFS(DataRegularSeason20242025!$E$2:$E$1315,TotalTeamGames20242025!G$1,DataRegularSeason20242025!$D$2:$D$1315,TotalTeamGames20242025!$A9,DataRegularSeason20242025!$N$2:$N$1315,1)</f>
        <v>0</v>
      </c>
      <c r="I9" s="43"/>
      <c r="J9" s="44"/>
      <c r="K9" s="43"/>
      <c r="L9" s="36">
        <f>COUNTIFS(DataRegularSeason20242025!$E$2:$E$1315,TotalTeamGames20242025!K$1,DataRegularSeason20242025!$D$2:$D$1315,TotalTeamGames20242025!$A9,DataRegularSeason20242025!$N$2:$N$1315,1)</f>
        <v>0</v>
      </c>
      <c r="M9" s="43"/>
      <c r="N9" s="36">
        <f>COUNTIFS(DataRegularSeason20242025!$E$2:$E$1315,TotalTeamGames20242025!M$1,DataRegularSeason20242025!$D$2:$D$1315,TotalTeamGames20242025!$A9,DataRegularSeason20242025!$N$2:$N$1315,1)</f>
        <v>1</v>
      </c>
      <c r="O9" s="43"/>
      <c r="P9" s="36">
        <f>COUNTIFS(DataRegularSeason20242025!$E$2:$E$1315,TotalTeamGames20242025!O$1,DataRegularSeason20242025!$D$2:$D$1315,TotalTeamGames20242025!$A9,DataRegularSeason20242025!$N$2:$N$1315,1)</f>
        <v>0</v>
      </c>
      <c r="Q9" s="43"/>
      <c r="R9" s="36">
        <f>COUNTIFS(DataRegularSeason20242025!$E$2:$E$1315,TotalTeamGames20242025!Q$1,DataRegularSeason20242025!$D$2:$D$1315,TotalTeamGames20242025!$A9,DataRegularSeason20242025!$N$2:$N$1315,1)</f>
        <v>1</v>
      </c>
      <c r="S9" s="43"/>
      <c r="T9" s="36">
        <f>COUNTIFS(DataRegularSeason20242025!$E$2:$E$1315,TotalTeamGames20242025!S$1,DataRegularSeason20242025!$D$2:$D$1315,TotalTeamGames20242025!$A9,DataRegularSeason20242025!$N$2:$N$1315,1)</f>
        <v>0</v>
      </c>
      <c r="U9" s="43"/>
      <c r="V9" s="36">
        <f>COUNTIFS(DataRegularSeason20242025!$E$2:$E$1315,TotalTeamGames20242025!U$1,DataRegularSeason20242025!$D$2:$D$1315,TotalTeamGames20242025!$A9,DataRegularSeason20242025!$N$2:$N$1315,1)</f>
        <v>0</v>
      </c>
      <c r="W9" s="43"/>
      <c r="X9" s="36">
        <f>COUNTIFS(DataRegularSeason20242025!$E$2:$E$1315,TotalTeamGames20242025!W$1,DataRegularSeason20242025!$D$2:$D$1315,TotalTeamGames20242025!$A9,DataRegularSeason20242025!$N$2:$N$1315,1)</f>
        <v>1</v>
      </c>
      <c r="Y9" s="43"/>
      <c r="Z9" s="36">
        <f>COUNTIFS(DataRegularSeason20242025!$E$2:$E$1315,TotalTeamGames20242025!Y$1,DataRegularSeason20242025!$D$2:$D$1315,TotalTeamGames20242025!$A9,DataRegularSeason20242025!$N$2:$N$1315,1)</f>
        <v>0</v>
      </c>
      <c r="AA9" s="43"/>
      <c r="AB9" s="36">
        <f>COUNTIFS(DataRegularSeason20242025!$E$2:$E$1315,TotalTeamGames20242025!AA$1,DataRegularSeason20242025!$D$2:$D$1315,TotalTeamGames20242025!$A9,DataRegularSeason20242025!$N$2:$N$1315,1)</f>
        <v>0</v>
      </c>
      <c r="AC9" s="43"/>
      <c r="AD9" s="36">
        <f>COUNTIFS(DataRegularSeason20242025!$E$2:$E$1315,TotalTeamGames20242025!AC$1,DataRegularSeason20242025!$D$2:$D$1315,TotalTeamGames20242025!$A9,DataRegularSeason20242025!$N$2:$N$1315,1)</f>
        <v>0</v>
      </c>
      <c r="AE9" s="43"/>
      <c r="AF9" s="36">
        <f>COUNTIFS(DataRegularSeason20242025!$E$2:$E$1315,TotalTeamGames20242025!AE$1,DataRegularSeason20242025!$D$2:$D$1315,TotalTeamGames20242025!$A9,DataRegularSeason20242025!$N$2:$N$1315,1)</f>
        <v>0</v>
      </c>
      <c r="AG9" s="43"/>
      <c r="AH9" s="36">
        <f>COUNTIFS(DataRegularSeason20242025!$E$2:$E$1315,TotalTeamGames20242025!AG$1,DataRegularSeason20242025!$D$2:$D$1315,TotalTeamGames20242025!$A9,DataRegularSeason20242025!$N$2:$N$1315,1)</f>
        <v>0</v>
      </c>
      <c r="AI9" s="43"/>
      <c r="AJ9" s="36">
        <f>COUNTIFS(DataRegularSeason20242025!$E$2:$E$1315,TotalTeamGames20242025!AI$1,DataRegularSeason20242025!$D$2:$D$1315,TotalTeamGames20242025!$A9,DataRegularSeason20242025!$N$2:$N$1315,1)</f>
        <v>0</v>
      </c>
      <c r="AK9" s="43"/>
      <c r="AL9" s="36">
        <f>COUNTIFS(DataRegularSeason20242025!$E$2:$E$1315,TotalTeamGames20242025!AK$1,DataRegularSeason20242025!$D$2:$D$1315,TotalTeamGames20242025!$A9,DataRegularSeason20242025!$N$2:$N$1315,1)</f>
        <v>0</v>
      </c>
      <c r="AM9" s="43"/>
      <c r="AN9" s="36">
        <f>COUNTIFS(DataRegularSeason20242025!$E$2:$E$1315,TotalTeamGames20242025!AM$1,DataRegularSeason20242025!$D$2:$D$1315,TotalTeamGames20242025!$A9,DataRegularSeason20242025!$N$2:$N$1315,1)</f>
        <v>0</v>
      </c>
      <c r="AO9" s="43"/>
      <c r="AP9" s="36">
        <f>COUNTIFS(DataRegularSeason20242025!$E$2:$E$1315,TotalTeamGames20242025!AO$1,DataRegularSeason20242025!$D$2:$D$1315,TotalTeamGames20242025!$A9,DataRegularSeason20242025!$N$2:$N$1315,1)</f>
        <v>0</v>
      </c>
      <c r="AQ9" s="43"/>
      <c r="AR9" s="36">
        <f>COUNTIFS(DataRegularSeason20242025!$E$2:$E$1315,TotalTeamGames20242025!AQ$1,DataRegularSeason20242025!$D$2:$D$1315,TotalTeamGames20242025!$A9,DataRegularSeason20242025!$N$2:$N$1315,1)</f>
        <v>1</v>
      </c>
      <c r="AS9" s="43"/>
      <c r="AT9" s="36">
        <f>COUNTIFS(DataRegularSeason20242025!$E$2:$E$1315,TotalTeamGames20242025!AS$1,DataRegularSeason20242025!$D$2:$D$1315,TotalTeamGames20242025!$A9,DataRegularSeason20242025!$N$2:$N$1315,1)</f>
        <v>1</v>
      </c>
      <c r="AU9" s="43"/>
      <c r="AV9" s="36">
        <f>COUNTIFS(DataRegularSeason20242025!$E$2:$E$1315,TotalTeamGames20242025!AU$1,DataRegularSeason20242025!$D$2:$D$1315,TotalTeamGames20242025!$A9,DataRegularSeason20242025!$N$2:$N$1315,1)</f>
        <v>1</v>
      </c>
      <c r="AW9" s="43"/>
      <c r="AX9" s="36">
        <f>COUNTIFS(DataRegularSeason20242025!$E$2:$E$1315,TotalTeamGames20242025!AW$1,DataRegularSeason20242025!$D$2:$D$1315,TotalTeamGames20242025!$A9,DataRegularSeason20242025!$N$2:$N$1315,1)</f>
        <v>0</v>
      </c>
      <c r="AY9" s="43"/>
      <c r="AZ9" s="36">
        <f>COUNTIFS(DataRegularSeason20242025!$E$2:$E$1315,TotalTeamGames20242025!AY$1,DataRegularSeason20242025!$D$2:$D$1315,TotalTeamGames20242025!$A9,DataRegularSeason20242025!$N$2:$N$1315,1)</f>
        <v>1</v>
      </c>
      <c r="BA9" s="43"/>
      <c r="BB9" s="36">
        <f>COUNTIFS(DataRegularSeason20242025!$E$2:$E$1315,TotalTeamGames20242025!BA$1,DataRegularSeason20242025!$D$2:$D$1315,TotalTeamGames20242025!$A9,DataRegularSeason20242025!$N$2:$N$1315,1)</f>
        <v>0</v>
      </c>
      <c r="BC9" s="43"/>
      <c r="BD9" s="36">
        <f>COUNTIFS(DataRegularSeason20242025!$E$2:$E$1315,TotalTeamGames20242025!BC$1,DataRegularSeason20242025!$D$2:$D$1315,TotalTeamGames20242025!$A9,DataRegularSeason20242025!$N$2:$N$1315,1)</f>
        <v>0</v>
      </c>
      <c r="BE9" s="43"/>
      <c r="BF9" s="36">
        <f>COUNTIFS(DataRegularSeason20242025!$E$2:$E$1315,TotalTeamGames20242025!BE$1,DataRegularSeason20242025!$D$2:$D$1315,TotalTeamGames20242025!$A9,DataRegularSeason20242025!$N$2:$N$1315,1)</f>
        <v>1</v>
      </c>
      <c r="BG9" s="43"/>
      <c r="BH9" s="36">
        <f>COUNTIFS(DataRegularSeason20242025!$E$2:$E$1315,TotalTeamGames20242025!BG$1,DataRegularSeason20242025!$D$2:$D$1315,TotalTeamGames20242025!$A9,DataRegularSeason20242025!$N$2:$N$1315,1)</f>
        <v>1</v>
      </c>
      <c r="BI9" s="43"/>
      <c r="BJ9" s="36">
        <f>COUNTIFS(DataRegularSeason20242025!$E$2:$E$1315,TotalTeamGames20242025!BI$1,DataRegularSeason20242025!$D$2:$D$1315,TotalTeamGames20242025!$A9,DataRegularSeason20242025!$N$2:$N$1315,1)</f>
        <v>1</v>
      </c>
      <c r="BK9" s="43"/>
      <c r="BL9" s="36">
        <f>COUNTIFS(DataRegularSeason20242025!$E$2:$E$1315,TotalTeamGames20242025!BK$1,DataRegularSeason20242025!$D$2:$D$1315,TotalTeamGames20242025!$A9,DataRegularSeason20242025!$N$2:$N$1315,1)</f>
        <v>0</v>
      </c>
      <c r="BM9" s="43"/>
      <c r="BN9" s="36">
        <f>COUNTIFS(DataRegularSeason20242025!$E$2:$E$1315,TotalTeamGames20242025!BM$1,DataRegularSeason20242025!$D$2:$D$1315,TotalTeamGames20242025!$A9,DataRegularSeason20242025!$N$2:$N$1315,1)</f>
        <v>0</v>
      </c>
      <c r="BO9" s="38">
        <f t="shared" si="0"/>
        <v>10</v>
      </c>
      <c r="BP9" s="52">
        <f t="shared" ref="BP9" si="5">BO9+BO10</f>
        <v>18</v>
      </c>
      <c r="BQ9" s="53">
        <f t="shared" ref="BQ9" si="6">82-BP9</f>
        <v>64</v>
      </c>
    </row>
    <row r="10" spans="1:69" ht="9.9499999999999993" customHeight="1" x14ac:dyDescent="0.25">
      <c r="A10" s="54"/>
      <c r="B10" s="40" t="s">
        <v>80</v>
      </c>
      <c r="C10" s="46">
        <f>COUNTIFS(DataRegularSeason20242025!$D$2:$D$1315,TotalTeamGames20242025!C$1,DataRegularSeason20242025!$E$2:$E$1315,TotalTeamGames20242025!$A9,DataRegularSeason20242025!$N$2:$N$1315,1)</f>
        <v>0</v>
      </c>
      <c r="D10" s="47"/>
      <c r="E10" s="46">
        <f>COUNTIFS(DataRegularSeason20242025!$D$2:$D$1315,TotalTeamGames20242025!E$1,DataRegularSeason20242025!$E$2:$E$1315,TotalTeamGames20242025!$A9,DataRegularSeason20242025!$N$2:$N$1315,1)</f>
        <v>1</v>
      </c>
      <c r="F10" s="47"/>
      <c r="G10" s="46">
        <f>COUNTIFS(DataRegularSeason20242025!$D$2:$D$1315,TotalTeamGames20242025!G$1,DataRegularSeason20242025!$E$2:$E$1315,TotalTeamGames20242025!$A9,DataRegularSeason20242025!$N$2:$N$1315,1)</f>
        <v>0</v>
      </c>
      <c r="H10" s="47"/>
      <c r="I10" s="46"/>
      <c r="J10" s="47"/>
      <c r="K10" s="46">
        <f>COUNTIFS(DataRegularSeason20242025!$D$2:$D$1315,TotalTeamGames20242025!K$1,DataRegularSeason20242025!$E$2:$E$1315,TotalTeamGames20242025!$A9,DataRegularSeason20242025!$N$2:$N$1315,1)</f>
        <v>0</v>
      </c>
      <c r="L10" s="47"/>
      <c r="M10" s="46">
        <f>COUNTIFS(DataRegularSeason20242025!$D$2:$D$1315,TotalTeamGames20242025!M$1,DataRegularSeason20242025!$E$2:$E$1315,TotalTeamGames20242025!$A9,DataRegularSeason20242025!$N$2:$N$1315,1)</f>
        <v>0</v>
      </c>
      <c r="N10" s="47"/>
      <c r="O10" s="46">
        <f>COUNTIFS(DataRegularSeason20242025!$D$2:$D$1315,TotalTeamGames20242025!O$1,DataRegularSeason20242025!$E$2:$E$1315,TotalTeamGames20242025!$A9,DataRegularSeason20242025!$N$2:$N$1315,1)</f>
        <v>0</v>
      </c>
      <c r="P10" s="47"/>
      <c r="Q10" s="46">
        <f>COUNTIFS(DataRegularSeason20242025!$D$2:$D$1315,TotalTeamGames20242025!Q$1,DataRegularSeason20242025!$E$2:$E$1315,TotalTeamGames20242025!$A9,DataRegularSeason20242025!$N$2:$N$1315,1)</f>
        <v>0</v>
      </c>
      <c r="R10" s="47"/>
      <c r="S10" s="46">
        <f>COUNTIFS(DataRegularSeason20242025!$D$2:$D$1315,TotalTeamGames20242025!S$1,DataRegularSeason20242025!$E$2:$E$1315,TotalTeamGames20242025!$A9,DataRegularSeason20242025!$N$2:$N$1315,1)</f>
        <v>0</v>
      </c>
      <c r="T10" s="47"/>
      <c r="U10" s="46">
        <f>COUNTIFS(DataRegularSeason20242025!$D$2:$D$1315,TotalTeamGames20242025!U$1,DataRegularSeason20242025!$E$2:$E$1315,TotalTeamGames20242025!$A9,DataRegularSeason20242025!$N$2:$N$1315,1)</f>
        <v>0</v>
      </c>
      <c r="V10" s="47"/>
      <c r="W10" s="46">
        <f>COUNTIFS(DataRegularSeason20242025!$D$2:$D$1315,TotalTeamGames20242025!W$1,DataRegularSeason20242025!$E$2:$E$1315,TotalTeamGames20242025!$A9,DataRegularSeason20242025!$N$2:$N$1315,1)</f>
        <v>0</v>
      </c>
      <c r="X10" s="47"/>
      <c r="Y10" s="46">
        <f>COUNTIFS(DataRegularSeason20242025!$D$2:$D$1315,TotalTeamGames20242025!Y$1,DataRegularSeason20242025!$E$2:$E$1315,TotalTeamGames20242025!$A9,DataRegularSeason20242025!$N$2:$N$1315,1)</f>
        <v>0</v>
      </c>
      <c r="Z10" s="47"/>
      <c r="AA10" s="46">
        <f>COUNTIFS(DataRegularSeason20242025!$D$2:$D$1315,TotalTeamGames20242025!AA$1,DataRegularSeason20242025!$E$2:$E$1315,TotalTeamGames20242025!$A9,DataRegularSeason20242025!$N$2:$N$1315,1)</f>
        <v>0</v>
      </c>
      <c r="AB10" s="47"/>
      <c r="AC10" s="46">
        <f>COUNTIFS(DataRegularSeason20242025!$D$2:$D$1315,TotalTeamGames20242025!AC$1,DataRegularSeason20242025!$E$2:$E$1315,TotalTeamGames20242025!$A9,DataRegularSeason20242025!$N$2:$N$1315,1)</f>
        <v>0</v>
      </c>
      <c r="AD10" s="47"/>
      <c r="AE10" s="46">
        <f>COUNTIFS(DataRegularSeason20242025!$D$2:$D$1315,TotalTeamGames20242025!AE$1,DataRegularSeason20242025!$E$2:$E$1315,TotalTeamGames20242025!$A9,DataRegularSeason20242025!$N$2:$N$1315,1)</f>
        <v>0</v>
      </c>
      <c r="AF10" s="47"/>
      <c r="AG10" s="46">
        <f>COUNTIFS(DataRegularSeason20242025!$D$2:$D$1315,TotalTeamGames20242025!AG$1,DataRegularSeason20242025!$E$2:$E$1315,TotalTeamGames20242025!$A9,DataRegularSeason20242025!$N$2:$N$1315,1)</f>
        <v>1</v>
      </c>
      <c r="AH10" s="47"/>
      <c r="AI10" s="46">
        <f>COUNTIFS(DataRegularSeason20242025!$D$2:$D$1315,TotalTeamGames20242025!AI$1,DataRegularSeason20242025!$E$2:$E$1315,TotalTeamGames20242025!$A9,DataRegularSeason20242025!$N$2:$N$1315,1)</f>
        <v>0</v>
      </c>
      <c r="AJ10" s="47"/>
      <c r="AK10" s="46">
        <f>COUNTIFS(DataRegularSeason20242025!$D$2:$D$1315,TotalTeamGames20242025!AK$1,DataRegularSeason20242025!$E$2:$E$1315,TotalTeamGames20242025!$A9,DataRegularSeason20242025!$N$2:$N$1315,1)</f>
        <v>0</v>
      </c>
      <c r="AL10" s="47"/>
      <c r="AM10" s="46">
        <f>COUNTIFS(DataRegularSeason20242025!$D$2:$D$1315,TotalTeamGames20242025!AM$1,DataRegularSeason20242025!$E$2:$E$1315,TotalTeamGames20242025!$A9,DataRegularSeason20242025!$N$2:$N$1315,1)</f>
        <v>0</v>
      </c>
      <c r="AN10" s="47"/>
      <c r="AO10" s="46">
        <f>COUNTIFS(DataRegularSeason20242025!$D$2:$D$1315,TotalTeamGames20242025!AO$1,DataRegularSeason20242025!$E$2:$E$1315,TotalTeamGames20242025!$A9,DataRegularSeason20242025!$N$2:$N$1315,1)</f>
        <v>1</v>
      </c>
      <c r="AP10" s="47"/>
      <c r="AQ10" s="46">
        <f>COUNTIFS(DataRegularSeason20242025!$D$2:$D$1315,TotalTeamGames20242025!AQ$1,DataRegularSeason20242025!$E$2:$E$1315,TotalTeamGames20242025!$A9,DataRegularSeason20242025!$N$2:$N$1315,1)</f>
        <v>1</v>
      </c>
      <c r="AR10" s="47"/>
      <c r="AS10" s="46">
        <f>COUNTIFS(DataRegularSeason20242025!$D$2:$D$1315,TotalTeamGames20242025!AS$1,DataRegularSeason20242025!$E$2:$E$1315,TotalTeamGames20242025!$A9,DataRegularSeason20242025!$N$2:$N$1315,1)</f>
        <v>1</v>
      </c>
      <c r="AT10" s="47"/>
      <c r="AU10" s="46">
        <f>COUNTIFS(DataRegularSeason20242025!$D$2:$D$1315,TotalTeamGames20242025!AU$1,DataRegularSeason20242025!$E$2:$E$1315,TotalTeamGames20242025!$A9,DataRegularSeason20242025!$N$2:$N$1315,1)</f>
        <v>0</v>
      </c>
      <c r="AV10" s="47"/>
      <c r="AW10" s="46">
        <f>COUNTIFS(DataRegularSeason20242025!$D$2:$D$1315,TotalTeamGames20242025!AW$1,DataRegularSeason20242025!$E$2:$E$1315,TotalTeamGames20242025!$A9,DataRegularSeason20242025!$N$2:$N$1315,1)</f>
        <v>0</v>
      </c>
      <c r="AX10" s="47"/>
      <c r="AY10" s="46">
        <f>COUNTIFS(DataRegularSeason20242025!$D$2:$D$1315,TotalTeamGames20242025!AY$1,DataRegularSeason20242025!$E$2:$E$1315,TotalTeamGames20242025!$A9,DataRegularSeason20242025!$N$2:$N$1315,1)</f>
        <v>1</v>
      </c>
      <c r="AZ10" s="47"/>
      <c r="BA10" s="46">
        <f>COUNTIFS(DataRegularSeason20242025!$D$2:$D$1315,TotalTeamGames20242025!BA$1,DataRegularSeason20242025!$E$2:$E$1315,TotalTeamGames20242025!$A9,DataRegularSeason20242025!$N$2:$N$1315,1)</f>
        <v>1</v>
      </c>
      <c r="BB10" s="47"/>
      <c r="BC10" s="46">
        <f>COUNTIFS(DataRegularSeason20242025!$D$2:$D$1315,TotalTeamGames20242025!BC$1,DataRegularSeason20242025!$E$2:$E$1315,TotalTeamGames20242025!$A9,DataRegularSeason20242025!$N$2:$N$1315,1)</f>
        <v>0</v>
      </c>
      <c r="BD10" s="47"/>
      <c r="BE10" s="46">
        <f>COUNTIFS(DataRegularSeason20242025!$D$2:$D$1315,TotalTeamGames20242025!BE$1,DataRegularSeason20242025!$E$2:$E$1315,TotalTeamGames20242025!$A9,DataRegularSeason20242025!$N$2:$N$1315,1)</f>
        <v>0</v>
      </c>
      <c r="BF10" s="47"/>
      <c r="BG10" s="46">
        <f>COUNTIFS(DataRegularSeason20242025!$D$2:$D$1315,TotalTeamGames20242025!BG$1,DataRegularSeason20242025!$E$2:$E$1315,TotalTeamGames20242025!$A9,DataRegularSeason20242025!$N$2:$N$1315,1)</f>
        <v>0</v>
      </c>
      <c r="BH10" s="47"/>
      <c r="BI10" s="46">
        <f>COUNTIFS(DataRegularSeason20242025!$D$2:$D$1315,TotalTeamGames20242025!BI$1,DataRegularSeason20242025!$E$2:$E$1315,TotalTeamGames20242025!$A9,DataRegularSeason20242025!$N$2:$N$1315,1)</f>
        <v>0</v>
      </c>
      <c r="BJ10" s="47"/>
      <c r="BK10" s="46">
        <f>COUNTIFS(DataRegularSeason20242025!$D$2:$D$1315,TotalTeamGames20242025!BK$1,DataRegularSeason20242025!$E$2:$E$1315,TotalTeamGames20242025!$A9,DataRegularSeason20242025!$N$2:$N$1315,1)</f>
        <v>0</v>
      </c>
      <c r="BL10" s="47"/>
      <c r="BM10" s="46">
        <f>COUNTIFS(DataRegularSeason20242025!$D$2:$D$1315,TotalTeamGames20242025!BM$1,DataRegularSeason20242025!$E$2:$E$1315,TotalTeamGames20242025!$A9,DataRegularSeason20242025!$N$2:$N$1315,1)</f>
        <v>1</v>
      </c>
      <c r="BN10" s="47"/>
      <c r="BO10" s="42">
        <f t="shared" si="0"/>
        <v>8</v>
      </c>
      <c r="BP10" s="52"/>
      <c r="BQ10" s="53"/>
    </row>
    <row r="11" spans="1:69" ht="9.9499999999999993" customHeight="1" x14ac:dyDescent="0.25">
      <c r="A11" s="59" t="s">
        <v>36</v>
      </c>
      <c r="B11" s="36" t="s">
        <v>81</v>
      </c>
      <c r="C11" s="43"/>
      <c r="D11" s="36">
        <f>COUNTIFS(DataRegularSeason20242025!$E$2:$E$1315,TotalTeamGames20242025!C$1,DataRegularSeason20242025!$D$2:$D$1315,TotalTeamGames20242025!$A11,DataRegularSeason20242025!$N$2:$N$1315,1)</f>
        <v>1</v>
      </c>
      <c r="E11" s="43"/>
      <c r="F11" s="36">
        <f>COUNTIFS(DataRegularSeason20242025!$E$2:$E$1315,TotalTeamGames20242025!E$1,DataRegularSeason20242025!$D$2:$D$1315,TotalTeamGames20242025!$A11,DataRegularSeason20242025!$N$2:$N$1315,1)</f>
        <v>1</v>
      </c>
      <c r="G11" s="43"/>
      <c r="H11" s="36">
        <f>COUNTIFS(DataRegularSeason20242025!$E$2:$E$1315,TotalTeamGames20242025!G$1,DataRegularSeason20242025!$D$2:$D$1315,TotalTeamGames20242025!$A11,DataRegularSeason20242025!$N$2:$N$1315,1)</f>
        <v>0</v>
      </c>
      <c r="I11" s="43"/>
      <c r="J11" s="36">
        <f>COUNTIFS(DataRegularSeason20242025!$E$2:$E$1315,TotalTeamGames20242025!I$1,DataRegularSeason20242025!$D$2:$D$1315,TotalTeamGames20242025!$A11,DataRegularSeason20242025!$N$2:$N$1315,1)</f>
        <v>0</v>
      </c>
      <c r="K11" s="43"/>
      <c r="L11" s="44"/>
      <c r="M11" s="43"/>
      <c r="N11" s="36">
        <f>COUNTIFS(DataRegularSeason20242025!$E$2:$E$1315,TotalTeamGames20242025!M$1,DataRegularSeason20242025!$D$2:$D$1315,TotalTeamGames20242025!$A11,DataRegularSeason20242025!$N$2:$N$1315,1)</f>
        <v>0</v>
      </c>
      <c r="O11" s="43"/>
      <c r="P11" s="36">
        <f>COUNTIFS(DataRegularSeason20242025!$E$2:$E$1315,TotalTeamGames20242025!O$1,DataRegularSeason20242025!$D$2:$D$1315,TotalTeamGames20242025!$A11,DataRegularSeason20242025!$N$2:$N$1315,1)</f>
        <v>0</v>
      </c>
      <c r="Q11" s="43"/>
      <c r="R11" s="36">
        <f>COUNTIFS(DataRegularSeason20242025!$E$2:$E$1315,TotalTeamGames20242025!Q$1,DataRegularSeason20242025!$D$2:$D$1315,TotalTeamGames20242025!$A11,DataRegularSeason20242025!$N$2:$N$1315,1)</f>
        <v>1</v>
      </c>
      <c r="S11" s="43"/>
      <c r="T11" s="36">
        <f>COUNTIFS(DataRegularSeason20242025!$E$2:$E$1315,TotalTeamGames20242025!S$1,DataRegularSeason20242025!$D$2:$D$1315,TotalTeamGames20242025!$A11,DataRegularSeason20242025!$N$2:$N$1315,1)</f>
        <v>0</v>
      </c>
      <c r="U11" s="43"/>
      <c r="V11" s="36">
        <f>COUNTIFS(DataRegularSeason20242025!$E$2:$E$1315,TotalTeamGames20242025!U$1,DataRegularSeason20242025!$D$2:$D$1315,TotalTeamGames20242025!$A11,DataRegularSeason20242025!$N$2:$N$1315,1)</f>
        <v>0</v>
      </c>
      <c r="W11" s="43"/>
      <c r="X11" s="36">
        <f>COUNTIFS(DataRegularSeason20242025!$E$2:$E$1315,TotalTeamGames20242025!W$1,DataRegularSeason20242025!$D$2:$D$1315,TotalTeamGames20242025!$A11,DataRegularSeason20242025!$N$2:$N$1315,1)</f>
        <v>0</v>
      </c>
      <c r="Y11" s="43"/>
      <c r="Z11" s="36">
        <f>COUNTIFS(DataRegularSeason20242025!$E$2:$E$1315,TotalTeamGames20242025!Y$1,DataRegularSeason20242025!$D$2:$D$1315,TotalTeamGames20242025!$A11,DataRegularSeason20242025!$N$2:$N$1315,1)</f>
        <v>0</v>
      </c>
      <c r="AA11" s="43"/>
      <c r="AB11" s="36">
        <f>COUNTIFS(DataRegularSeason20242025!$E$2:$E$1315,TotalTeamGames20242025!AA$1,DataRegularSeason20242025!$D$2:$D$1315,TotalTeamGames20242025!$A11,DataRegularSeason20242025!$N$2:$N$1315,1)</f>
        <v>1</v>
      </c>
      <c r="AC11" s="43"/>
      <c r="AD11" s="36">
        <f>COUNTIFS(DataRegularSeason20242025!$E$2:$E$1315,TotalTeamGames20242025!AC$1,DataRegularSeason20242025!$D$2:$D$1315,TotalTeamGames20242025!$A11,DataRegularSeason20242025!$N$2:$N$1315,1)</f>
        <v>1</v>
      </c>
      <c r="AE11" s="43"/>
      <c r="AF11" s="36">
        <f>COUNTIFS(DataRegularSeason20242025!$E$2:$E$1315,TotalTeamGames20242025!AE$1,DataRegularSeason20242025!$D$2:$D$1315,TotalTeamGames20242025!$A11,DataRegularSeason20242025!$N$2:$N$1315,1)</f>
        <v>1</v>
      </c>
      <c r="AG11" s="43"/>
      <c r="AH11" s="36">
        <f>COUNTIFS(DataRegularSeason20242025!$E$2:$E$1315,TotalTeamGames20242025!AG$1,DataRegularSeason20242025!$D$2:$D$1315,TotalTeamGames20242025!$A11,DataRegularSeason20242025!$N$2:$N$1315,1)</f>
        <v>0</v>
      </c>
      <c r="AI11" s="43"/>
      <c r="AJ11" s="36">
        <f>COUNTIFS(DataRegularSeason20242025!$E$2:$E$1315,TotalTeamGames20242025!AI$1,DataRegularSeason20242025!$D$2:$D$1315,TotalTeamGames20242025!$A11,DataRegularSeason20242025!$N$2:$N$1315,1)</f>
        <v>1</v>
      </c>
      <c r="AK11" s="43"/>
      <c r="AL11" s="36">
        <f>COUNTIFS(DataRegularSeason20242025!$E$2:$E$1315,TotalTeamGames20242025!AK$1,DataRegularSeason20242025!$D$2:$D$1315,TotalTeamGames20242025!$A11,DataRegularSeason20242025!$N$2:$N$1315,1)</f>
        <v>0</v>
      </c>
      <c r="AM11" s="43"/>
      <c r="AN11" s="36">
        <f>COUNTIFS(DataRegularSeason20242025!$E$2:$E$1315,TotalTeamGames20242025!AM$1,DataRegularSeason20242025!$D$2:$D$1315,TotalTeamGames20242025!$A11,DataRegularSeason20242025!$N$2:$N$1315,1)</f>
        <v>0</v>
      </c>
      <c r="AO11" s="43"/>
      <c r="AP11" s="36">
        <f>COUNTIFS(DataRegularSeason20242025!$E$2:$E$1315,TotalTeamGames20242025!AO$1,DataRegularSeason20242025!$D$2:$D$1315,TotalTeamGames20242025!$A11,DataRegularSeason20242025!$N$2:$N$1315,1)</f>
        <v>0</v>
      </c>
      <c r="AQ11" s="43"/>
      <c r="AR11" s="36">
        <f>COUNTIFS(DataRegularSeason20242025!$E$2:$E$1315,TotalTeamGames20242025!AQ$1,DataRegularSeason20242025!$D$2:$D$1315,TotalTeamGames20242025!$A11,DataRegularSeason20242025!$N$2:$N$1315,1)</f>
        <v>0</v>
      </c>
      <c r="AS11" s="43"/>
      <c r="AT11" s="36">
        <f>COUNTIFS(DataRegularSeason20242025!$E$2:$E$1315,TotalTeamGames20242025!AS$1,DataRegularSeason20242025!$D$2:$D$1315,TotalTeamGames20242025!$A11,DataRegularSeason20242025!$N$2:$N$1315,1)</f>
        <v>0</v>
      </c>
      <c r="AU11" s="43"/>
      <c r="AV11" s="36">
        <f>COUNTIFS(DataRegularSeason20242025!$E$2:$E$1315,TotalTeamGames20242025!AU$1,DataRegularSeason20242025!$D$2:$D$1315,TotalTeamGames20242025!$A11,DataRegularSeason20242025!$N$2:$N$1315,1)</f>
        <v>1</v>
      </c>
      <c r="AW11" s="43"/>
      <c r="AX11" s="36">
        <f>COUNTIFS(DataRegularSeason20242025!$E$2:$E$1315,TotalTeamGames20242025!AW$1,DataRegularSeason20242025!$D$2:$D$1315,TotalTeamGames20242025!$A11,DataRegularSeason20242025!$N$2:$N$1315,1)</f>
        <v>1</v>
      </c>
      <c r="AY11" s="43"/>
      <c r="AZ11" s="36">
        <f>COUNTIFS(DataRegularSeason20242025!$E$2:$E$1315,TotalTeamGames20242025!AY$1,DataRegularSeason20242025!$D$2:$D$1315,TotalTeamGames20242025!$A11,DataRegularSeason20242025!$N$2:$N$1315,1)</f>
        <v>0</v>
      </c>
      <c r="BA11" s="43"/>
      <c r="BB11" s="36">
        <f>COUNTIFS(DataRegularSeason20242025!$E$2:$E$1315,TotalTeamGames20242025!BA$1,DataRegularSeason20242025!$D$2:$D$1315,TotalTeamGames20242025!$A11,DataRegularSeason20242025!$N$2:$N$1315,1)</f>
        <v>0</v>
      </c>
      <c r="BC11" s="43"/>
      <c r="BD11" s="36">
        <f>COUNTIFS(DataRegularSeason20242025!$E$2:$E$1315,TotalTeamGames20242025!BC$1,DataRegularSeason20242025!$D$2:$D$1315,TotalTeamGames20242025!$A11,DataRegularSeason20242025!$N$2:$N$1315,1)</f>
        <v>0</v>
      </c>
      <c r="BE11" s="43"/>
      <c r="BF11" s="36">
        <f>COUNTIFS(DataRegularSeason20242025!$E$2:$E$1315,TotalTeamGames20242025!BE$1,DataRegularSeason20242025!$D$2:$D$1315,TotalTeamGames20242025!$A11,DataRegularSeason20242025!$N$2:$N$1315,1)</f>
        <v>0</v>
      </c>
      <c r="BG11" s="43"/>
      <c r="BH11" s="36">
        <f>COUNTIFS(DataRegularSeason20242025!$E$2:$E$1315,TotalTeamGames20242025!BG$1,DataRegularSeason20242025!$D$2:$D$1315,TotalTeamGames20242025!$A11,DataRegularSeason20242025!$N$2:$N$1315,1)</f>
        <v>0</v>
      </c>
      <c r="BI11" s="43"/>
      <c r="BJ11" s="36">
        <f>COUNTIFS(DataRegularSeason20242025!$E$2:$E$1315,TotalTeamGames20242025!BI$1,DataRegularSeason20242025!$D$2:$D$1315,TotalTeamGames20242025!$A11,DataRegularSeason20242025!$N$2:$N$1315,1)</f>
        <v>0</v>
      </c>
      <c r="BK11" s="43"/>
      <c r="BL11" s="36">
        <f>COUNTIFS(DataRegularSeason20242025!$E$2:$E$1315,TotalTeamGames20242025!BK$1,DataRegularSeason20242025!$D$2:$D$1315,TotalTeamGames20242025!$A11,DataRegularSeason20242025!$N$2:$N$1315,1)</f>
        <v>0</v>
      </c>
      <c r="BM11" s="43"/>
      <c r="BN11" s="36">
        <f>COUNTIFS(DataRegularSeason20242025!$E$2:$E$1315,TotalTeamGames20242025!BM$1,DataRegularSeason20242025!$D$2:$D$1315,TotalTeamGames20242025!$A11,DataRegularSeason20242025!$N$2:$N$1315,1)</f>
        <v>1</v>
      </c>
      <c r="BO11" s="38">
        <f t="shared" si="0"/>
        <v>10</v>
      </c>
      <c r="BP11" s="52">
        <f t="shared" ref="BP11" si="7">BO11+BO12</f>
        <v>18</v>
      </c>
      <c r="BQ11" s="53">
        <f t="shared" ref="BQ11" si="8">82-BP11</f>
        <v>64</v>
      </c>
    </row>
    <row r="12" spans="1:69" ht="9.9499999999999993" customHeight="1" x14ac:dyDescent="0.25">
      <c r="A12" s="54"/>
      <c r="B12" s="40" t="s">
        <v>80</v>
      </c>
      <c r="C12" s="46">
        <f>COUNTIFS(DataRegularSeason20242025!$D$2:$D$1315,TotalTeamGames20242025!C$1,DataRegularSeason20242025!$E$2:$E$1315,TotalTeamGames20242025!$A11,DataRegularSeason20242025!$N$2:$N$1315,1)</f>
        <v>0</v>
      </c>
      <c r="D12" s="47"/>
      <c r="E12" s="46">
        <f>COUNTIFS(DataRegularSeason20242025!$D$2:$D$1315,TotalTeamGames20242025!E$1,DataRegularSeason20242025!$E$2:$E$1315,TotalTeamGames20242025!$A11,DataRegularSeason20242025!$N$2:$N$1315,1)</f>
        <v>0</v>
      </c>
      <c r="F12" s="47"/>
      <c r="G12" s="46">
        <f>COUNTIFS(DataRegularSeason20242025!$D$2:$D$1315,TotalTeamGames20242025!G$1,DataRegularSeason20242025!$E$2:$E$1315,TotalTeamGames20242025!$A11,DataRegularSeason20242025!$N$2:$N$1315,1)</f>
        <v>1</v>
      </c>
      <c r="H12" s="47"/>
      <c r="I12" s="46">
        <f>COUNTIFS(DataRegularSeason20242025!$D$2:$D$1315,TotalTeamGames20242025!I$1,DataRegularSeason20242025!$E$2:$E$1315,TotalTeamGames20242025!$A11,DataRegularSeason20242025!$N$2:$N$1315,1)</f>
        <v>0</v>
      </c>
      <c r="J12" s="47"/>
      <c r="K12" s="46"/>
      <c r="L12" s="47"/>
      <c r="M12" s="46">
        <f>COUNTIFS(DataRegularSeason20242025!$D$2:$D$1315,TotalTeamGames20242025!M$1,DataRegularSeason20242025!$E$2:$E$1315,TotalTeamGames20242025!$A11,DataRegularSeason20242025!$N$2:$N$1315,1)</f>
        <v>0</v>
      </c>
      <c r="N12" s="47"/>
      <c r="O12" s="46">
        <f>COUNTIFS(DataRegularSeason20242025!$D$2:$D$1315,TotalTeamGames20242025!O$1,DataRegularSeason20242025!$E$2:$E$1315,TotalTeamGames20242025!$A11,DataRegularSeason20242025!$N$2:$N$1315,1)</f>
        <v>0</v>
      </c>
      <c r="P12" s="47"/>
      <c r="Q12" s="46">
        <f>COUNTIFS(DataRegularSeason20242025!$D$2:$D$1315,TotalTeamGames20242025!Q$1,DataRegularSeason20242025!$E$2:$E$1315,TotalTeamGames20242025!$A11,DataRegularSeason20242025!$N$2:$N$1315,1)</f>
        <v>0</v>
      </c>
      <c r="R12" s="47"/>
      <c r="S12" s="46">
        <f>COUNTIFS(DataRegularSeason20242025!$D$2:$D$1315,TotalTeamGames20242025!S$1,DataRegularSeason20242025!$E$2:$E$1315,TotalTeamGames20242025!$A11,DataRegularSeason20242025!$N$2:$N$1315,1)</f>
        <v>0</v>
      </c>
      <c r="T12" s="47"/>
      <c r="U12" s="46">
        <f>COUNTIFS(DataRegularSeason20242025!$D$2:$D$1315,TotalTeamGames20242025!U$1,DataRegularSeason20242025!$E$2:$E$1315,TotalTeamGames20242025!$A11,DataRegularSeason20242025!$N$2:$N$1315,1)</f>
        <v>0</v>
      </c>
      <c r="V12" s="47"/>
      <c r="W12" s="46">
        <f>COUNTIFS(DataRegularSeason20242025!$D$2:$D$1315,TotalTeamGames20242025!W$1,DataRegularSeason20242025!$E$2:$E$1315,TotalTeamGames20242025!$A11,DataRegularSeason20242025!$N$2:$N$1315,1)</f>
        <v>1</v>
      </c>
      <c r="X12" s="47"/>
      <c r="Y12" s="46">
        <f>COUNTIFS(DataRegularSeason20242025!$D$2:$D$1315,TotalTeamGames20242025!Y$1,DataRegularSeason20242025!$E$2:$E$1315,TotalTeamGames20242025!$A11,DataRegularSeason20242025!$N$2:$N$1315,1)</f>
        <v>1</v>
      </c>
      <c r="Z12" s="47"/>
      <c r="AA12" s="46">
        <f>COUNTIFS(DataRegularSeason20242025!$D$2:$D$1315,TotalTeamGames20242025!AA$1,DataRegularSeason20242025!$E$2:$E$1315,TotalTeamGames20242025!$A11,DataRegularSeason20242025!$N$2:$N$1315,1)</f>
        <v>0</v>
      </c>
      <c r="AB12" s="47"/>
      <c r="AC12" s="46">
        <f>COUNTIFS(DataRegularSeason20242025!$D$2:$D$1315,TotalTeamGames20242025!AC$1,DataRegularSeason20242025!$E$2:$E$1315,TotalTeamGames20242025!$A11,DataRegularSeason20242025!$N$2:$N$1315,1)</f>
        <v>1</v>
      </c>
      <c r="AD12" s="47"/>
      <c r="AE12" s="46">
        <f>COUNTIFS(DataRegularSeason20242025!$D$2:$D$1315,TotalTeamGames20242025!AE$1,DataRegularSeason20242025!$E$2:$E$1315,TotalTeamGames20242025!$A11,DataRegularSeason20242025!$N$2:$N$1315,1)</f>
        <v>0</v>
      </c>
      <c r="AF12" s="47"/>
      <c r="AG12" s="46">
        <f>COUNTIFS(DataRegularSeason20242025!$D$2:$D$1315,TotalTeamGames20242025!AG$1,DataRegularSeason20242025!$E$2:$E$1315,TotalTeamGames20242025!$A11,DataRegularSeason20242025!$N$2:$N$1315,1)</f>
        <v>0</v>
      </c>
      <c r="AH12" s="47"/>
      <c r="AI12" s="46">
        <f>COUNTIFS(DataRegularSeason20242025!$D$2:$D$1315,TotalTeamGames20242025!AI$1,DataRegularSeason20242025!$E$2:$E$1315,TotalTeamGames20242025!$A11,DataRegularSeason20242025!$N$2:$N$1315,1)</f>
        <v>0</v>
      </c>
      <c r="AJ12" s="47"/>
      <c r="AK12" s="46">
        <f>COUNTIFS(DataRegularSeason20242025!$D$2:$D$1315,TotalTeamGames20242025!AK$1,DataRegularSeason20242025!$E$2:$E$1315,TotalTeamGames20242025!$A11,DataRegularSeason20242025!$N$2:$N$1315,1)</f>
        <v>1</v>
      </c>
      <c r="AL12" s="47"/>
      <c r="AM12" s="46">
        <f>COUNTIFS(DataRegularSeason20242025!$D$2:$D$1315,TotalTeamGames20242025!AM$1,DataRegularSeason20242025!$E$2:$E$1315,TotalTeamGames20242025!$A11,DataRegularSeason20242025!$N$2:$N$1315,1)</f>
        <v>0</v>
      </c>
      <c r="AN12" s="47"/>
      <c r="AO12" s="46">
        <f>COUNTIFS(DataRegularSeason20242025!$D$2:$D$1315,TotalTeamGames20242025!AO$1,DataRegularSeason20242025!$E$2:$E$1315,TotalTeamGames20242025!$A11,DataRegularSeason20242025!$N$2:$N$1315,1)</f>
        <v>0</v>
      </c>
      <c r="AP12" s="47"/>
      <c r="AQ12" s="46">
        <f>COUNTIFS(DataRegularSeason20242025!$D$2:$D$1315,TotalTeamGames20242025!AQ$1,DataRegularSeason20242025!$E$2:$E$1315,TotalTeamGames20242025!$A11,DataRegularSeason20242025!$N$2:$N$1315,1)</f>
        <v>0</v>
      </c>
      <c r="AR12" s="47"/>
      <c r="AS12" s="46">
        <f>COUNTIFS(DataRegularSeason20242025!$D$2:$D$1315,TotalTeamGames20242025!AS$1,DataRegularSeason20242025!$E$2:$E$1315,TotalTeamGames20242025!$A11,DataRegularSeason20242025!$N$2:$N$1315,1)</f>
        <v>1</v>
      </c>
      <c r="AT12" s="47"/>
      <c r="AU12" s="46">
        <f>COUNTIFS(DataRegularSeason20242025!$D$2:$D$1315,TotalTeamGames20242025!AU$1,DataRegularSeason20242025!$E$2:$E$1315,TotalTeamGames20242025!$A11,DataRegularSeason20242025!$N$2:$N$1315,1)</f>
        <v>0</v>
      </c>
      <c r="AV12" s="47"/>
      <c r="AW12" s="46">
        <f>COUNTIFS(DataRegularSeason20242025!$D$2:$D$1315,TotalTeamGames20242025!AW$1,DataRegularSeason20242025!$E$2:$E$1315,TotalTeamGames20242025!$A11,DataRegularSeason20242025!$N$2:$N$1315,1)</f>
        <v>0</v>
      </c>
      <c r="AX12" s="47"/>
      <c r="AY12" s="46">
        <f>COUNTIFS(DataRegularSeason20242025!$D$2:$D$1315,TotalTeamGames20242025!AY$1,DataRegularSeason20242025!$E$2:$E$1315,TotalTeamGames20242025!$A11,DataRegularSeason20242025!$N$2:$N$1315,1)</f>
        <v>0</v>
      </c>
      <c r="AZ12" s="47"/>
      <c r="BA12" s="46">
        <f>COUNTIFS(DataRegularSeason20242025!$D$2:$D$1315,TotalTeamGames20242025!BA$1,DataRegularSeason20242025!$E$2:$E$1315,TotalTeamGames20242025!$A11,DataRegularSeason20242025!$N$2:$N$1315,1)</f>
        <v>0</v>
      </c>
      <c r="BB12" s="47"/>
      <c r="BC12" s="46">
        <f>COUNTIFS(DataRegularSeason20242025!$D$2:$D$1315,TotalTeamGames20242025!BC$1,DataRegularSeason20242025!$E$2:$E$1315,TotalTeamGames20242025!$A11,DataRegularSeason20242025!$N$2:$N$1315,1)</f>
        <v>1</v>
      </c>
      <c r="BD12" s="47"/>
      <c r="BE12" s="46">
        <f>COUNTIFS(DataRegularSeason20242025!$D$2:$D$1315,TotalTeamGames20242025!BE$1,DataRegularSeason20242025!$E$2:$E$1315,TotalTeamGames20242025!$A11,DataRegularSeason20242025!$N$2:$N$1315,1)</f>
        <v>0</v>
      </c>
      <c r="BF12" s="47"/>
      <c r="BG12" s="46">
        <f>COUNTIFS(DataRegularSeason20242025!$D$2:$D$1315,TotalTeamGames20242025!BG$1,DataRegularSeason20242025!$E$2:$E$1315,TotalTeamGames20242025!$A11,DataRegularSeason20242025!$N$2:$N$1315,1)</f>
        <v>0</v>
      </c>
      <c r="BH12" s="47"/>
      <c r="BI12" s="46">
        <f>COUNTIFS(DataRegularSeason20242025!$D$2:$D$1315,TotalTeamGames20242025!BI$1,DataRegularSeason20242025!$E$2:$E$1315,TotalTeamGames20242025!$A11,DataRegularSeason20242025!$N$2:$N$1315,1)</f>
        <v>0</v>
      </c>
      <c r="BJ12" s="47"/>
      <c r="BK12" s="46">
        <f>COUNTIFS(DataRegularSeason20242025!$D$2:$D$1315,TotalTeamGames20242025!BK$1,DataRegularSeason20242025!$E$2:$E$1315,TotalTeamGames20242025!$A11,DataRegularSeason20242025!$N$2:$N$1315,1)</f>
        <v>1</v>
      </c>
      <c r="BL12" s="47"/>
      <c r="BM12" s="46">
        <f>COUNTIFS(DataRegularSeason20242025!$D$2:$D$1315,TotalTeamGames20242025!BM$1,DataRegularSeason20242025!$E$2:$E$1315,TotalTeamGames20242025!$A11,DataRegularSeason20242025!$N$2:$N$1315,1)</f>
        <v>0</v>
      </c>
      <c r="BN12" s="47"/>
      <c r="BO12" s="42">
        <f t="shared" si="0"/>
        <v>8</v>
      </c>
      <c r="BP12" s="52"/>
      <c r="BQ12" s="53"/>
    </row>
    <row r="13" spans="1:69" ht="9.9499999999999993" customHeight="1" x14ac:dyDescent="0.25">
      <c r="A13" s="59" t="s">
        <v>24</v>
      </c>
      <c r="B13" s="36" t="s">
        <v>81</v>
      </c>
      <c r="C13" s="43"/>
      <c r="D13" s="36">
        <f>COUNTIFS(DataRegularSeason20242025!$E$2:$E$1315,TotalTeamGames20242025!C$1,DataRegularSeason20242025!$D$2:$D$1315,TotalTeamGames20242025!$A13,DataRegularSeason20242025!$N$2:$N$1315,1)</f>
        <v>0</v>
      </c>
      <c r="E13" s="43"/>
      <c r="F13" s="36">
        <f>COUNTIFS(DataRegularSeason20242025!$E$2:$E$1315,TotalTeamGames20242025!E$1,DataRegularSeason20242025!$D$2:$D$1315,TotalTeamGames20242025!$A13,DataRegularSeason20242025!$N$2:$N$1315,1)</f>
        <v>1</v>
      </c>
      <c r="G13" s="43"/>
      <c r="H13" s="36">
        <f>COUNTIFS(DataRegularSeason20242025!$E$2:$E$1315,TotalTeamGames20242025!G$1,DataRegularSeason20242025!$D$2:$D$1315,TotalTeamGames20242025!$A13,DataRegularSeason20242025!$N$2:$N$1315,1)</f>
        <v>1</v>
      </c>
      <c r="I13" s="43"/>
      <c r="J13" s="36">
        <f>COUNTIFS(DataRegularSeason20242025!$E$2:$E$1315,TotalTeamGames20242025!I$1,DataRegularSeason20242025!$D$2:$D$1315,TotalTeamGames20242025!$A13,DataRegularSeason20242025!$N$2:$N$1315,1)</f>
        <v>0</v>
      </c>
      <c r="K13" s="43"/>
      <c r="L13" s="36">
        <f>COUNTIFS(DataRegularSeason20242025!$E$2:$E$1315,TotalTeamGames20242025!K$1,DataRegularSeason20242025!$D$2:$D$1315,TotalTeamGames20242025!$A13,DataRegularSeason20242025!$N$2:$N$1315,1)</f>
        <v>0</v>
      </c>
      <c r="M13" s="43"/>
      <c r="N13" s="44"/>
      <c r="O13" s="43"/>
      <c r="P13" s="36">
        <f>COUNTIFS(DataRegularSeason20242025!$E$2:$E$1315,TotalTeamGames20242025!O$1,DataRegularSeason20242025!$D$2:$D$1315,TotalTeamGames20242025!$A13,DataRegularSeason20242025!$N$2:$N$1315,1)</f>
        <v>0</v>
      </c>
      <c r="Q13" s="43"/>
      <c r="R13" s="36">
        <f>COUNTIFS(DataRegularSeason20242025!$E$2:$E$1315,TotalTeamGames20242025!Q$1,DataRegularSeason20242025!$D$2:$D$1315,TotalTeamGames20242025!$A13,DataRegularSeason20242025!$N$2:$N$1315,1)</f>
        <v>0</v>
      </c>
      <c r="S13" s="43"/>
      <c r="T13" s="36">
        <f>COUNTIFS(DataRegularSeason20242025!$E$2:$E$1315,TotalTeamGames20242025!S$1,DataRegularSeason20242025!$D$2:$D$1315,TotalTeamGames20242025!$A13,DataRegularSeason20242025!$N$2:$N$1315,1)</f>
        <v>0</v>
      </c>
      <c r="U13" s="43"/>
      <c r="V13" s="36">
        <f>COUNTIFS(DataRegularSeason20242025!$E$2:$E$1315,TotalTeamGames20242025!U$1,DataRegularSeason20242025!$D$2:$D$1315,TotalTeamGames20242025!$A13,DataRegularSeason20242025!$N$2:$N$1315,1)</f>
        <v>0</v>
      </c>
      <c r="W13" s="43"/>
      <c r="X13" s="36">
        <f>COUNTIFS(DataRegularSeason20242025!$E$2:$E$1315,TotalTeamGames20242025!W$1,DataRegularSeason20242025!$D$2:$D$1315,TotalTeamGames20242025!$A13,DataRegularSeason20242025!$N$2:$N$1315,1)</f>
        <v>1</v>
      </c>
      <c r="Y13" s="43"/>
      <c r="Z13" s="36">
        <f>COUNTIFS(DataRegularSeason20242025!$E$2:$E$1315,TotalTeamGames20242025!Y$1,DataRegularSeason20242025!$D$2:$D$1315,TotalTeamGames20242025!$A13,DataRegularSeason20242025!$N$2:$N$1315,1)</f>
        <v>0</v>
      </c>
      <c r="AA13" s="43"/>
      <c r="AB13" s="36">
        <f>COUNTIFS(DataRegularSeason20242025!$E$2:$E$1315,TotalTeamGames20242025!AA$1,DataRegularSeason20242025!$D$2:$D$1315,TotalTeamGames20242025!$A13,DataRegularSeason20242025!$N$2:$N$1315,1)</f>
        <v>0</v>
      </c>
      <c r="AC13" s="43"/>
      <c r="AD13" s="36">
        <f>COUNTIFS(DataRegularSeason20242025!$E$2:$E$1315,TotalTeamGames20242025!AC$1,DataRegularSeason20242025!$D$2:$D$1315,TotalTeamGames20242025!$A13,DataRegularSeason20242025!$N$2:$N$1315,1)</f>
        <v>0</v>
      </c>
      <c r="AE13" s="43"/>
      <c r="AF13" s="36">
        <f>COUNTIFS(DataRegularSeason20242025!$E$2:$E$1315,TotalTeamGames20242025!AE$1,DataRegularSeason20242025!$D$2:$D$1315,TotalTeamGames20242025!$A13,DataRegularSeason20242025!$N$2:$N$1315,1)</f>
        <v>1</v>
      </c>
      <c r="AG13" s="43"/>
      <c r="AH13" s="36">
        <f>COUNTIFS(DataRegularSeason20242025!$E$2:$E$1315,TotalTeamGames20242025!AG$1,DataRegularSeason20242025!$D$2:$D$1315,TotalTeamGames20242025!$A13,DataRegularSeason20242025!$N$2:$N$1315,1)</f>
        <v>0</v>
      </c>
      <c r="AI13" s="43"/>
      <c r="AJ13" s="36">
        <f>COUNTIFS(DataRegularSeason20242025!$E$2:$E$1315,TotalTeamGames20242025!AI$1,DataRegularSeason20242025!$D$2:$D$1315,TotalTeamGames20242025!$A13,DataRegularSeason20242025!$N$2:$N$1315,1)</f>
        <v>0</v>
      </c>
      <c r="AK13" s="43"/>
      <c r="AL13" s="36">
        <f>COUNTIFS(DataRegularSeason20242025!$E$2:$E$1315,TotalTeamGames20242025!AK$1,DataRegularSeason20242025!$D$2:$D$1315,TotalTeamGames20242025!$A13,DataRegularSeason20242025!$N$2:$N$1315,1)</f>
        <v>0</v>
      </c>
      <c r="AM13" s="43"/>
      <c r="AN13" s="36">
        <f>COUNTIFS(DataRegularSeason20242025!$E$2:$E$1315,TotalTeamGames20242025!AM$1,DataRegularSeason20242025!$D$2:$D$1315,TotalTeamGames20242025!$A13,DataRegularSeason20242025!$N$2:$N$1315,1)</f>
        <v>0</v>
      </c>
      <c r="AO13" s="43"/>
      <c r="AP13" s="36">
        <f>COUNTIFS(DataRegularSeason20242025!$E$2:$E$1315,TotalTeamGames20242025!AO$1,DataRegularSeason20242025!$D$2:$D$1315,TotalTeamGames20242025!$A13,DataRegularSeason20242025!$N$2:$N$1315,1)</f>
        <v>0</v>
      </c>
      <c r="AQ13" s="43"/>
      <c r="AR13" s="36">
        <f>COUNTIFS(DataRegularSeason20242025!$E$2:$E$1315,TotalTeamGames20242025!AQ$1,DataRegularSeason20242025!$D$2:$D$1315,TotalTeamGames20242025!$A13,DataRegularSeason20242025!$N$2:$N$1315,1)</f>
        <v>0</v>
      </c>
      <c r="AS13" s="43"/>
      <c r="AT13" s="36">
        <f>COUNTIFS(DataRegularSeason20242025!$E$2:$E$1315,TotalTeamGames20242025!AS$1,DataRegularSeason20242025!$D$2:$D$1315,TotalTeamGames20242025!$A13,DataRegularSeason20242025!$N$2:$N$1315,1)</f>
        <v>0</v>
      </c>
      <c r="AU13" s="43"/>
      <c r="AV13" s="36">
        <f>COUNTIFS(DataRegularSeason20242025!$E$2:$E$1315,TotalTeamGames20242025!AU$1,DataRegularSeason20242025!$D$2:$D$1315,TotalTeamGames20242025!$A13,DataRegularSeason20242025!$N$2:$N$1315,1)</f>
        <v>1</v>
      </c>
      <c r="AW13" s="43"/>
      <c r="AX13" s="36">
        <f>COUNTIFS(DataRegularSeason20242025!$E$2:$E$1315,TotalTeamGames20242025!AW$1,DataRegularSeason20242025!$D$2:$D$1315,TotalTeamGames20242025!$A13,DataRegularSeason20242025!$N$2:$N$1315,1)</f>
        <v>0</v>
      </c>
      <c r="AY13" s="43"/>
      <c r="AZ13" s="36">
        <f>COUNTIFS(DataRegularSeason20242025!$E$2:$E$1315,TotalTeamGames20242025!AY$1,DataRegularSeason20242025!$D$2:$D$1315,TotalTeamGames20242025!$A13,DataRegularSeason20242025!$N$2:$N$1315,1)</f>
        <v>0</v>
      </c>
      <c r="BA13" s="43"/>
      <c r="BB13" s="36">
        <f>COUNTIFS(DataRegularSeason20242025!$E$2:$E$1315,TotalTeamGames20242025!BA$1,DataRegularSeason20242025!$D$2:$D$1315,TotalTeamGames20242025!$A13,DataRegularSeason20242025!$N$2:$N$1315,1)</f>
        <v>0</v>
      </c>
      <c r="BC13" s="43"/>
      <c r="BD13" s="36">
        <f>COUNTIFS(DataRegularSeason20242025!$E$2:$E$1315,TotalTeamGames20242025!BC$1,DataRegularSeason20242025!$D$2:$D$1315,TotalTeamGames20242025!$A13,DataRegularSeason20242025!$N$2:$N$1315,1)</f>
        <v>0</v>
      </c>
      <c r="BE13" s="43"/>
      <c r="BF13" s="36">
        <f>COUNTIFS(DataRegularSeason20242025!$E$2:$E$1315,TotalTeamGames20242025!BE$1,DataRegularSeason20242025!$D$2:$D$1315,TotalTeamGames20242025!$A13,DataRegularSeason20242025!$N$2:$N$1315,1)</f>
        <v>1</v>
      </c>
      <c r="BG13" s="43"/>
      <c r="BH13" s="36">
        <f>COUNTIFS(DataRegularSeason20242025!$E$2:$E$1315,TotalTeamGames20242025!BG$1,DataRegularSeason20242025!$D$2:$D$1315,TotalTeamGames20242025!$A13,DataRegularSeason20242025!$N$2:$N$1315,1)</f>
        <v>2</v>
      </c>
      <c r="BI13" s="43"/>
      <c r="BJ13" s="36">
        <f>COUNTIFS(DataRegularSeason20242025!$E$2:$E$1315,TotalTeamGames20242025!BI$1,DataRegularSeason20242025!$D$2:$D$1315,TotalTeamGames20242025!$A13,DataRegularSeason20242025!$N$2:$N$1315,1)</f>
        <v>1</v>
      </c>
      <c r="BK13" s="43"/>
      <c r="BL13" s="36">
        <f>COUNTIFS(DataRegularSeason20242025!$E$2:$E$1315,TotalTeamGames20242025!BK$1,DataRegularSeason20242025!$D$2:$D$1315,TotalTeamGames20242025!$A13,DataRegularSeason20242025!$N$2:$N$1315,1)</f>
        <v>0</v>
      </c>
      <c r="BM13" s="43"/>
      <c r="BN13" s="36">
        <f>COUNTIFS(DataRegularSeason20242025!$E$2:$E$1315,TotalTeamGames20242025!BM$1,DataRegularSeason20242025!$D$2:$D$1315,TotalTeamGames20242025!$A13,DataRegularSeason20242025!$N$2:$N$1315,1)</f>
        <v>0</v>
      </c>
      <c r="BO13" s="38">
        <f t="shared" si="0"/>
        <v>9</v>
      </c>
      <c r="BP13" s="52">
        <f t="shared" ref="BP13" si="9">BO13+BO14</f>
        <v>19</v>
      </c>
      <c r="BQ13" s="53">
        <f t="shared" ref="BQ13" si="10">82-BP13</f>
        <v>63</v>
      </c>
    </row>
    <row r="14" spans="1:69" ht="9.9499999999999993" customHeight="1" x14ac:dyDescent="0.25">
      <c r="A14" s="54"/>
      <c r="B14" s="40" t="s">
        <v>80</v>
      </c>
      <c r="C14" s="46">
        <f>COUNTIFS(DataRegularSeason20242025!$D$2:$D$1315,TotalTeamGames20242025!C$1,DataRegularSeason20242025!$E$2:$E$1315,TotalTeamGames20242025!$A13,DataRegularSeason20242025!$N$2:$N$1315,1)</f>
        <v>0</v>
      </c>
      <c r="D14" s="47"/>
      <c r="E14" s="46">
        <f>COUNTIFS(DataRegularSeason20242025!$D$2:$D$1315,TotalTeamGames20242025!E$1,DataRegularSeason20242025!$E$2:$E$1315,TotalTeamGames20242025!$A13,DataRegularSeason20242025!$N$2:$N$1315,1)</f>
        <v>0</v>
      </c>
      <c r="F14" s="47"/>
      <c r="G14" s="46">
        <f>COUNTIFS(DataRegularSeason20242025!$D$2:$D$1315,TotalTeamGames20242025!G$1,DataRegularSeason20242025!$E$2:$E$1315,TotalTeamGames20242025!$A13,DataRegularSeason20242025!$N$2:$N$1315,1)</f>
        <v>0</v>
      </c>
      <c r="H14" s="47"/>
      <c r="I14" s="46">
        <f>COUNTIFS(DataRegularSeason20242025!$D$2:$D$1315,TotalTeamGames20242025!I$1,DataRegularSeason20242025!$E$2:$E$1315,TotalTeamGames20242025!$A13,DataRegularSeason20242025!$N$2:$N$1315,1)</f>
        <v>1</v>
      </c>
      <c r="J14" s="47"/>
      <c r="K14" s="46">
        <f>COUNTIFS(DataRegularSeason20242025!$D$2:$D$1315,TotalTeamGames20242025!K$1,DataRegularSeason20242025!$E$2:$E$1315,TotalTeamGames20242025!$A13,DataRegularSeason20242025!$N$2:$N$1315,1)</f>
        <v>0</v>
      </c>
      <c r="L14" s="47"/>
      <c r="M14" s="46"/>
      <c r="N14" s="47"/>
      <c r="O14" s="46">
        <f>COUNTIFS(DataRegularSeason20242025!$D$2:$D$1315,TotalTeamGames20242025!O$1,DataRegularSeason20242025!$E$2:$E$1315,TotalTeamGames20242025!$A13,DataRegularSeason20242025!$N$2:$N$1315,1)</f>
        <v>1</v>
      </c>
      <c r="P14" s="47"/>
      <c r="Q14" s="46">
        <f>COUNTIFS(DataRegularSeason20242025!$D$2:$D$1315,TotalTeamGames20242025!Q$1,DataRegularSeason20242025!$E$2:$E$1315,TotalTeamGames20242025!$A13,DataRegularSeason20242025!$N$2:$N$1315,1)</f>
        <v>0</v>
      </c>
      <c r="R14" s="47"/>
      <c r="S14" s="46">
        <f>COUNTIFS(DataRegularSeason20242025!$D$2:$D$1315,TotalTeamGames20242025!S$1,DataRegularSeason20242025!$E$2:$E$1315,TotalTeamGames20242025!$A13,DataRegularSeason20242025!$N$2:$N$1315,1)</f>
        <v>0</v>
      </c>
      <c r="T14" s="47"/>
      <c r="U14" s="46">
        <f>COUNTIFS(DataRegularSeason20242025!$D$2:$D$1315,TotalTeamGames20242025!U$1,DataRegularSeason20242025!$E$2:$E$1315,TotalTeamGames20242025!$A13,DataRegularSeason20242025!$N$2:$N$1315,1)</f>
        <v>0</v>
      </c>
      <c r="V14" s="47"/>
      <c r="W14" s="46">
        <f>COUNTIFS(DataRegularSeason20242025!$D$2:$D$1315,TotalTeamGames20242025!W$1,DataRegularSeason20242025!$E$2:$E$1315,TotalTeamGames20242025!$A13,DataRegularSeason20242025!$N$2:$N$1315,1)</f>
        <v>1</v>
      </c>
      <c r="X14" s="47"/>
      <c r="Y14" s="46">
        <f>COUNTIFS(DataRegularSeason20242025!$D$2:$D$1315,TotalTeamGames20242025!Y$1,DataRegularSeason20242025!$E$2:$E$1315,TotalTeamGames20242025!$A13,DataRegularSeason20242025!$N$2:$N$1315,1)</f>
        <v>0</v>
      </c>
      <c r="Z14" s="47"/>
      <c r="AA14" s="46">
        <f>COUNTIFS(DataRegularSeason20242025!$D$2:$D$1315,TotalTeamGames20242025!AA$1,DataRegularSeason20242025!$E$2:$E$1315,TotalTeamGames20242025!$A13,DataRegularSeason20242025!$N$2:$N$1315,1)</f>
        <v>1</v>
      </c>
      <c r="AB14" s="47"/>
      <c r="AC14" s="46">
        <f>COUNTIFS(DataRegularSeason20242025!$D$2:$D$1315,TotalTeamGames20242025!AC$1,DataRegularSeason20242025!$E$2:$E$1315,TotalTeamGames20242025!$A13,DataRegularSeason20242025!$N$2:$N$1315,1)</f>
        <v>0</v>
      </c>
      <c r="AD14" s="47"/>
      <c r="AE14" s="46">
        <f>COUNTIFS(DataRegularSeason20242025!$D$2:$D$1315,TotalTeamGames20242025!AE$1,DataRegularSeason20242025!$E$2:$E$1315,TotalTeamGames20242025!$A13,DataRegularSeason20242025!$N$2:$N$1315,1)</f>
        <v>0</v>
      </c>
      <c r="AF14" s="47"/>
      <c r="AG14" s="46">
        <f>COUNTIFS(DataRegularSeason20242025!$D$2:$D$1315,TotalTeamGames20242025!AG$1,DataRegularSeason20242025!$E$2:$E$1315,TotalTeamGames20242025!$A13,DataRegularSeason20242025!$N$2:$N$1315,1)</f>
        <v>1</v>
      </c>
      <c r="AH14" s="47"/>
      <c r="AI14" s="46">
        <f>COUNTIFS(DataRegularSeason20242025!$D$2:$D$1315,TotalTeamGames20242025!AI$1,DataRegularSeason20242025!$E$2:$E$1315,TotalTeamGames20242025!$A13,DataRegularSeason20242025!$N$2:$N$1315,1)</f>
        <v>1</v>
      </c>
      <c r="AJ14" s="47"/>
      <c r="AK14" s="46">
        <f>COUNTIFS(DataRegularSeason20242025!$D$2:$D$1315,TotalTeamGames20242025!AK$1,DataRegularSeason20242025!$E$2:$E$1315,TotalTeamGames20242025!$A13,DataRegularSeason20242025!$N$2:$N$1315,1)</f>
        <v>1</v>
      </c>
      <c r="AL14" s="47"/>
      <c r="AM14" s="46">
        <f>COUNTIFS(DataRegularSeason20242025!$D$2:$D$1315,TotalTeamGames20242025!AM$1,DataRegularSeason20242025!$E$2:$E$1315,TotalTeamGames20242025!$A13,DataRegularSeason20242025!$N$2:$N$1315,1)</f>
        <v>0</v>
      </c>
      <c r="AN14" s="47"/>
      <c r="AO14" s="46">
        <f>COUNTIFS(DataRegularSeason20242025!$D$2:$D$1315,TotalTeamGames20242025!AO$1,DataRegularSeason20242025!$E$2:$E$1315,TotalTeamGames20242025!$A13,DataRegularSeason20242025!$N$2:$N$1315,1)</f>
        <v>0</v>
      </c>
      <c r="AP14" s="47"/>
      <c r="AQ14" s="46">
        <f>COUNTIFS(DataRegularSeason20242025!$D$2:$D$1315,TotalTeamGames20242025!AQ$1,DataRegularSeason20242025!$E$2:$E$1315,TotalTeamGames20242025!$A13,DataRegularSeason20242025!$N$2:$N$1315,1)</f>
        <v>1</v>
      </c>
      <c r="AR14" s="47"/>
      <c r="AS14" s="46">
        <f>COUNTIFS(DataRegularSeason20242025!$D$2:$D$1315,TotalTeamGames20242025!AS$1,DataRegularSeason20242025!$E$2:$E$1315,TotalTeamGames20242025!$A13,DataRegularSeason20242025!$N$2:$N$1315,1)</f>
        <v>1</v>
      </c>
      <c r="AT14" s="47"/>
      <c r="AU14" s="46">
        <f>COUNTIFS(DataRegularSeason20242025!$D$2:$D$1315,TotalTeamGames20242025!AU$1,DataRegularSeason20242025!$E$2:$E$1315,TotalTeamGames20242025!$A13,DataRegularSeason20242025!$N$2:$N$1315,1)</f>
        <v>0</v>
      </c>
      <c r="AV14" s="47"/>
      <c r="AW14" s="46">
        <f>COUNTIFS(DataRegularSeason20242025!$D$2:$D$1315,TotalTeamGames20242025!AW$1,DataRegularSeason20242025!$E$2:$E$1315,TotalTeamGames20242025!$A13,DataRegularSeason20242025!$N$2:$N$1315,1)</f>
        <v>0</v>
      </c>
      <c r="AX14" s="47"/>
      <c r="AY14" s="46">
        <f>COUNTIFS(DataRegularSeason20242025!$D$2:$D$1315,TotalTeamGames20242025!AY$1,DataRegularSeason20242025!$E$2:$E$1315,TotalTeamGames20242025!$A13,DataRegularSeason20242025!$N$2:$N$1315,1)</f>
        <v>0</v>
      </c>
      <c r="AZ14" s="47"/>
      <c r="BA14" s="46">
        <f>COUNTIFS(DataRegularSeason20242025!$D$2:$D$1315,TotalTeamGames20242025!BA$1,DataRegularSeason20242025!$E$2:$E$1315,TotalTeamGames20242025!$A13,DataRegularSeason20242025!$N$2:$N$1315,1)</f>
        <v>0</v>
      </c>
      <c r="BB14" s="47"/>
      <c r="BC14" s="46">
        <f>COUNTIFS(DataRegularSeason20242025!$D$2:$D$1315,TotalTeamGames20242025!BC$1,DataRegularSeason20242025!$E$2:$E$1315,TotalTeamGames20242025!$A13,DataRegularSeason20242025!$N$2:$N$1315,1)</f>
        <v>0</v>
      </c>
      <c r="BD14" s="47"/>
      <c r="BE14" s="46">
        <f>COUNTIFS(DataRegularSeason20242025!$D$2:$D$1315,TotalTeamGames20242025!BE$1,DataRegularSeason20242025!$E$2:$E$1315,TotalTeamGames20242025!$A13,DataRegularSeason20242025!$N$2:$N$1315,1)</f>
        <v>0</v>
      </c>
      <c r="BF14" s="47"/>
      <c r="BG14" s="46">
        <f>COUNTIFS(DataRegularSeason20242025!$D$2:$D$1315,TotalTeamGames20242025!BG$1,DataRegularSeason20242025!$E$2:$E$1315,TotalTeamGames20242025!$A13,DataRegularSeason20242025!$N$2:$N$1315,1)</f>
        <v>0</v>
      </c>
      <c r="BH14" s="47"/>
      <c r="BI14" s="46">
        <f>COUNTIFS(DataRegularSeason20242025!$D$2:$D$1315,TotalTeamGames20242025!BI$1,DataRegularSeason20242025!$E$2:$E$1315,TotalTeamGames20242025!$A13,DataRegularSeason20242025!$N$2:$N$1315,1)</f>
        <v>0</v>
      </c>
      <c r="BJ14" s="47"/>
      <c r="BK14" s="46">
        <f>COUNTIFS(DataRegularSeason20242025!$D$2:$D$1315,TotalTeamGames20242025!BK$1,DataRegularSeason20242025!$E$2:$E$1315,TotalTeamGames20242025!$A13,DataRegularSeason20242025!$N$2:$N$1315,1)</f>
        <v>1</v>
      </c>
      <c r="BL14" s="47"/>
      <c r="BM14" s="46">
        <f>COUNTIFS(DataRegularSeason20242025!$D$2:$D$1315,TotalTeamGames20242025!BM$1,DataRegularSeason20242025!$E$2:$E$1315,TotalTeamGames20242025!$A13,DataRegularSeason20242025!$N$2:$N$1315,1)</f>
        <v>0</v>
      </c>
      <c r="BN14" s="47"/>
      <c r="BO14" s="42">
        <f t="shared" si="0"/>
        <v>10</v>
      </c>
      <c r="BP14" s="52"/>
      <c r="BQ14" s="53"/>
    </row>
    <row r="15" spans="1:69" ht="9.9499999999999993" customHeight="1" x14ac:dyDescent="0.25">
      <c r="A15" s="59" t="s">
        <v>17</v>
      </c>
      <c r="B15" s="36" t="s">
        <v>81</v>
      </c>
      <c r="C15" s="43"/>
      <c r="D15" s="36">
        <f>COUNTIFS(DataRegularSeason20242025!$E$2:$E$1315,TotalTeamGames20242025!C$1,DataRegularSeason20242025!$D$2:$D$1315,TotalTeamGames20242025!$A15,DataRegularSeason20242025!$N$2:$N$1315,1)</f>
        <v>1</v>
      </c>
      <c r="E15" s="43"/>
      <c r="F15" s="36">
        <f>COUNTIFS(DataRegularSeason20242025!$E$2:$E$1315,TotalTeamGames20242025!E$1,DataRegularSeason20242025!$D$2:$D$1315,TotalTeamGames20242025!$A15,DataRegularSeason20242025!$N$2:$N$1315,1)</f>
        <v>0</v>
      </c>
      <c r="G15" s="43"/>
      <c r="H15" s="36">
        <f>COUNTIFS(DataRegularSeason20242025!$E$2:$E$1315,TotalTeamGames20242025!G$1,DataRegularSeason20242025!$D$2:$D$1315,TotalTeamGames20242025!$A15,DataRegularSeason20242025!$N$2:$N$1315,1)</f>
        <v>0</v>
      </c>
      <c r="I15" s="43"/>
      <c r="J15" s="36">
        <f>COUNTIFS(DataRegularSeason20242025!$E$2:$E$1315,TotalTeamGames20242025!I$1,DataRegularSeason20242025!$D$2:$D$1315,TotalTeamGames20242025!$A15,DataRegularSeason20242025!$N$2:$N$1315,1)</f>
        <v>0</v>
      </c>
      <c r="K15" s="43"/>
      <c r="L15" s="36">
        <f>COUNTIFS(DataRegularSeason20242025!$E$2:$E$1315,TotalTeamGames20242025!K$1,DataRegularSeason20242025!$D$2:$D$1315,TotalTeamGames20242025!$A15,DataRegularSeason20242025!$N$2:$N$1315,1)</f>
        <v>0</v>
      </c>
      <c r="M15" s="43"/>
      <c r="N15" s="36">
        <f>COUNTIFS(DataRegularSeason20242025!$E$2:$E$1315,TotalTeamGames20242025!M$1,DataRegularSeason20242025!$D$2:$D$1315,TotalTeamGames20242025!$A15,DataRegularSeason20242025!$N$2:$N$1315,1)</f>
        <v>1</v>
      </c>
      <c r="O15" s="43"/>
      <c r="P15" s="44"/>
      <c r="Q15" s="43"/>
      <c r="R15" s="36">
        <f>COUNTIFS(DataRegularSeason20242025!$E$2:$E$1315,TotalTeamGames20242025!Q$1,DataRegularSeason20242025!$D$2:$D$1315,TotalTeamGames20242025!$A15,DataRegularSeason20242025!$N$2:$N$1315,1)</f>
        <v>1</v>
      </c>
      <c r="S15" s="43"/>
      <c r="T15" s="36">
        <f>COUNTIFS(DataRegularSeason20242025!$E$2:$E$1315,TotalTeamGames20242025!S$1,DataRegularSeason20242025!$D$2:$D$1315,TotalTeamGames20242025!$A15,DataRegularSeason20242025!$N$2:$N$1315,1)</f>
        <v>2</v>
      </c>
      <c r="U15" s="43"/>
      <c r="V15" s="36">
        <f>COUNTIFS(DataRegularSeason20242025!$E$2:$E$1315,TotalTeamGames20242025!U$1,DataRegularSeason20242025!$D$2:$D$1315,TotalTeamGames20242025!$A15,DataRegularSeason20242025!$N$2:$N$1315,1)</f>
        <v>0</v>
      </c>
      <c r="W15" s="43"/>
      <c r="X15" s="36">
        <f>COUNTIFS(DataRegularSeason20242025!$E$2:$E$1315,TotalTeamGames20242025!W$1,DataRegularSeason20242025!$D$2:$D$1315,TotalTeamGames20242025!$A15,DataRegularSeason20242025!$N$2:$N$1315,1)</f>
        <v>1</v>
      </c>
      <c r="Y15" s="43"/>
      <c r="Z15" s="36">
        <f>COUNTIFS(DataRegularSeason20242025!$E$2:$E$1315,TotalTeamGames20242025!Y$1,DataRegularSeason20242025!$D$2:$D$1315,TotalTeamGames20242025!$A15,DataRegularSeason20242025!$N$2:$N$1315,1)</f>
        <v>0</v>
      </c>
      <c r="AA15" s="43"/>
      <c r="AB15" s="36">
        <f>COUNTIFS(DataRegularSeason20242025!$E$2:$E$1315,TotalTeamGames20242025!AA$1,DataRegularSeason20242025!$D$2:$D$1315,TotalTeamGames20242025!$A15,DataRegularSeason20242025!$N$2:$N$1315,1)</f>
        <v>1</v>
      </c>
      <c r="AC15" s="43"/>
      <c r="AD15" s="36">
        <f>COUNTIFS(DataRegularSeason20242025!$E$2:$E$1315,TotalTeamGames20242025!AC$1,DataRegularSeason20242025!$D$2:$D$1315,TotalTeamGames20242025!$A15,DataRegularSeason20242025!$N$2:$N$1315,1)</f>
        <v>0</v>
      </c>
      <c r="AE15" s="43"/>
      <c r="AF15" s="36">
        <f>COUNTIFS(DataRegularSeason20242025!$E$2:$E$1315,TotalTeamGames20242025!AE$1,DataRegularSeason20242025!$D$2:$D$1315,TotalTeamGames20242025!$A15,DataRegularSeason20242025!$N$2:$N$1315,1)</f>
        <v>0</v>
      </c>
      <c r="AG15" s="43"/>
      <c r="AH15" s="36">
        <f>COUNTIFS(DataRegularSeason20242025!$E$2:$E$1315,TotalTeamGames20242025!AG$1,DataRegularSeason20242025!$D$2:$D$1315,TotalTeamGames20242025!$A15,DataRegularSeason20242025!$N$2:$N$1315,1)</f>
        <v>0</v>
      </c>
      <c r="AI15" s="43"/>
      <c r="AJ15" s="36">
        <f>COUNTIFS(DataRegularSeason20242025!$E$2:$E$1315,TotalTeamGames20242025!AI$1,DataRegularSeason20242025!$D$2:$D$1315,TotalTeamGames20242025!$A15,DataRegularSeason20242025!$N$2:$N$1315,1)</f>
        <v>0</v>
      </c>
      <c r="AK15" s="43"/>
      <c r="AL15" s="36">
        <f>COUNTIFS(DataRegularSeason20242025!$E$2:$E$1315,TotalTeamGames20242025!AK$1,DataRegularSeason20242025!$D$2:$D$1315,TotalTeamGames20242025!$A15,DataRegularSeason20242025!$N$2:$N$1315,1)</f>
        <v>0</v>
      </c>
      <c r="AM15" s="43"/>
      <c r="AN15" s="36">
        <f>COUNTIFS(DataRegularSeason20242025!$E$2:$E$1315,TotalTeamGames20242025!AM$1,DataRegularSeason20242025!$D$2:$D$1315,TotalTeamGames20242025!$A15,DataRegularSeason20242025!$N$2:$N$1315,1)</f>
        <v>0</v>
      </c>
      <c r="AO15" s="43"/>
      <c r="AP15" s="36">
        <f>COUNTIFS(DataRegularSeason20242025!$E$2:$E$1315,TotalTeamGames20242025!AO$1,DataRegularSeason20242025!$D$2:$D$1315,TotalTeamGames20242025!$A15,DataRegularSeason20242025!$N$2:$N$1315,1)</f>
        <v>0</v>
      </c>
      <c r="AQ15" s="43"/>
      <c r="AR15" s="36">
        <f>COUNTIFS(DataRegularSeason20242025!$E$2:$E$1315,TotalTeamGames20242025!AQ$1,DataRegularSeason20242025!$D$2:$D$1315,TotalTeamGames20242025!$A15,DataRegularSeason20242025!$N$2:$N$1315,1)</f>
        <v>0</v>
      </c>
      <c r="AS15" s="43"/>
      <c r="AT15" s="36">
        <f>COUNTIFS(DataRegularSeason20242025!$E$2:$E$1315,TotalTeamGames20242025!AS$1,DataRegularSeason20242025!$D$2:$D$1315,TotalTeamGames20242025!$A15,DataRegularSeason20242025!$N$2:$N$1315,1)</f>
        <v>0</v>
      </c>
      <c r="AU15" s="43"/>
      <c r="AV15" s="36">
        <f>COUNTIFS(DataRegularSeason20242025!$E$2:$E$1315,TotalTeamGames20242025!AU$1,DataRegularSeason20242025!$D$2:$D$1315,TotalTeamGames20242025!$A15,DataRegularSeason20242025!$N$2:$N$1315,1)</f>
        <v>1</v>
      </c>
      <c r="AW15" s="43"/>
      <c r="AX15" s="36">
        <f>COUNTIFS(DataRegularSeason20242025!$E$2:$E$1315,TotalTeamGames20242025!AW$1,DataRegularSeason20242025!$D$2:$D$1315,TotalTeamGames20242025!$A15,DataRegularSeason20242025!$N$2:$N$1315,1)</f>
        <v>1</v>
      </c>
      <c r="AY15" s="43"/>
      <c r="AZ15" s="36">
        <f>COUNTIFS(DataRegularSeason20242025!$E$2:$E$1315,TotalTeamGames20242025!AY$1,DataRegularSeason20242025!$D$2:$D$1315,TotalTeamGames20242025!$A15,DataRegularSeason20242025!$N$2:$N$1315,1)</f>
        <v>0</v>
      </c>
      <c r="BA15" s="43"/>
      <c r="BB15" s="36">
        <f>COUNTIFS(DataRegularSeason20242025!$E$2:$E$1315,TotalTeamGames20242025!BA$1,DataRegularSeason20242025!$D$2:$D$1315,TotalTeamGames20242025!$A15,DataRegularSeason20242025!$N$2:$N$1315,1)</f>
        <v>0</v>
      </c>
      <c r="BC15" s="43"/>
      <c r="BD15" s="36">
        <f>COUNTIFS(DataRegularSeason20242025!$E$2:$E$1315,TotalTeamGames20242025!BC$1,DataRegularSeason20242025!$D$2:$D$1315,TotalTeamGames20242025!$A15,DataRegularSeason20242025!$N$2:$N$1315,1)</f>
        <v>0</v>
      </c>
      <c r="BE15" s="43"/>
      <c r="BF15" s="36">
        <f>COUNTIFS(DataRegularSeason20242025!$E$2:$E$1315,TotalTeamGames20242025!BE$1,DataRegularSeason20242025!$D$2:$D$1315,TotalTeamGames20242025!$A15,DataRegularSeason20242025!$N$2:$N$1315,1)</f>
        <v>1</v>
      </c>
      <c r="BG15" s="43"/>
      <c r="BH15" s="36">
        <f>COUNTIFS(DataRegularSeason20242025!$E$2:$E$1315,TotalTeamGames20242025!BG$1,DataRegularSeason20242025!$D$2:$D$1315,TotalTeamGames20242025!$A15,DataRegularSeason20242025!$N$2:$N$1315,1)</f>
        <v>1</v>
      </c>
      <c r="BI15" s="43"/>
      <c r="BJ15" s="36">
        <f>COUNTIFS(DataRegularSeason20242025!$E$2:$E$1315,TotalTeamGames20242025!BI$1,DataRegularSeason20242025!$D$2:$D$1315,TotalTeamGames20242025!$A15,DataRegularSeason20242025!$N$2:$N$1315,1)</f>
        <v>0</v>
      </c>
      <c r="BK15" s="43"/>
      <c r="BL15" s="36">
        <f>COUNTIFS(DataRegularSeason20242025!$E$2:$E$1315,TotalTeamGames20242025!BK$1,DataRegularSeason20242025!$D$2:$D$1315,TotalTeamGames20242025!$A15,DataRegularSeason20242025!$N$2:$N$1315,1)</f>
        <v>1</v>
      </c>
      <c r="BM15" s="43"/>
      <c r="BN15" s="36">
        <f>COUNTIFS(DataRegularSeason20242025!$E$2:$E$1315,TotalTeamGames20242025!BM$1,DataRegularSeason20242025!$D$2:$D$1315,TotalTeamGames20242025!$A15,DataRegularSeason20242025!$N$2:$N$1315,1)</f>
        <v>0</v>
      </c>
      <c r="BO15" s="38">
        <f t="shared" si="0"/>
        <v>12</v>
      </c>
      <c r="BP15" s="52">
        <f t="shared" ref="BP15" si="11">BO15+BO16</f>
        <v>19</v>
      </c>
      <c r="BQ15" s="53">
        <f t="shared" ref="BQ15" si="12">82-BP15</f>
        <v>63</v>
      </c>
    </row>
    <row r="16" spans="1:69" ht="9.9499999999999993" customHeight="1" x14ac:dyDescent="0.25">
      <c r="A16" s="54"/>
      <c r="B16" s="40" t="s">
        <v>80</v>
      </c>
      <c r="C16" s="46">
        <f>COUNTIFS(DataRegularSeason20242025!$D$2:$D$1315,TotalTeamGames20242025!C$1,DataRegularSeason20242025!$E$2:$E$1315,TotalTeamGames20242025!$A15,DataRegularSeason20242025!$N$2:$N$1315,1)</f>
        <v>1</v>
      </c>
      <c r="D16" s="47"/>
      <c r="E16" s="46">
        <f>COUNTIFS(DataRegularSeason20242025!$D$2:$D$1315,TotalTeamGames20242025!E$1,DataRegularSeason20242025!$E$2:$E$1315,TotalTeamGames20242025!$A15,DataRegularSeason20242025!$N$2:$N$1315,1)</f>
        <v>0</v>
      </c>
      <c r="F16" s="47"/>
      <c r="G16" s="46">
        <f>COUNTIFS(DataRegularSeason20242025!$D$2:$D$1315,TotalTeamGames20242025!G$1,DataRegularSeason20242025!$E$2:$E$1315,TotalTeamGames20242025!$A15,DataRegularSeason20242025!$N$2:$N$1315,1)</f>
        <v>1</v>
      </c>
      <c r="H16" s="47"/>
      <c r="I16" s="46">
        <f>COUNTIFS(DataRegularSeason20242025!$D$2:$D$1315,TotalTeamGames20242025!I$1,DataRegularSeason20242025!$E$2:$E$1315,TotalTeamGames20242025!$A15,DataRegularSeason20242025!$N$2:$N$1315,1)</f>
        <v>0</v>
      </c>
      <c r="J16" s="47"/>
      <c r="K16" s="46">
        <f>COUNTIFS(DataRegularSeason20242025!$D$2:$D$1315,TotalTeamGames20242025!K$1,DataRegularSeason20242025!$E$2:$E$1315,TotalTeamGames20242025!$A15,DataRegularSeason20242025!$N$2:$N$1315,1)</f>
        <v>0</v>
      </c>
      <c r="L16" s="47"/>
      <c r="M16" s="46">
        <f>COUNTIFS(DataRegularSeason20242025!$D$2:$D$1315,TotalTeamGames20242025!M$1,DataRegularSeason20242025!$E$2:$E$1315,TotalTeamGames20242025!$A15,DataRegularSeason20242025!$N$2:$N$1315,1)</f>
        <v>0</v>
      </c>
      <c r="N16" s="47"/>
      <c r="O16" s="46"/>
      <c r="P16" s="47"/>
      <c r="Q16" s="46">
        <f>COUNTIFS(DataRegularSeason20242025!$D$2:$D$1315,TotalTeamGames20242025!Q$1,DataRegularSeason20242025!$E$2:$E$1315,TotalTeamGames20242025!$A15,DataRegularSeason20242025!$N$2:$N$1315,1)</f>
        <v>0</v>
      </c>
      <c r="R16" s="47"/>
      <c r="S16" s="46">
        <f>COUNTIFS(DataRegularSeason20242025!$D$2:$D$1315,TotalTeamGames20242025!S$1,DataRegularSeason20242025!$E$2:$E$1315,TotalTeamGames20242025!$A15,DataRegularSeason20242025!$N$2:$N$1315,1)</f>
        <v>0</v>
      </c>
      <c r="T16" s="47"/>
      <c r="U16" s="46">
        <f>COUNTIFS(DataRegularSeason20242025!$D$2:$D$1315,TotalTeamGames20242025!U$1,DataRegularSeason20242025!$E$2:$E$1315,TotalTeamGames20242025!$A15,DataRegularSeason20242025!$N$2:$N$1315,1)</f>
        <v>1</v>
      </c>
      <c r="V16" s="47"/>
      <c r="W16" s="46">
        <f>COUNTIFS(DataRegularSeason20242025!$D$2:$D$1315,TotalTeamGames20242025!W$1,DataRegularSeason20242025!$E$2:$E$1315,TotalTeamGames20242025!$A15,DataRegularSeason20242025!$N$2:$N$1315,1)</f>
        <v>0</v>
      </c>
      <c r="X16" s="47"/>
      <c r="Y16" s="46">
        <f>COUNTIFS(DataRegularSeason20242025!$D$2:$D$1315,TotalTeamGames20242025!Y$1,DataRegularSeason20242025!$E$2:$E$1315,TotalTeamGames20242025!$A15,DataRegularSeason20242025!$N$2:$N$1315,1)</f>
        <v>0</v>
      </c>
      <c r="Z16" s="47"/>
      <c r="AA16" s="46">
        <f>COUNTIFS(DataRegularSeason20242025!$D$2:$D$1315,TotalTeamGames20242025!AA$1,DataRegularSeason20242025!$E$2:$E$1315,TotalTeamGames20242025!$A15,DataRegularSeason20242025!$N$2:$N$1315,1)</f>
        <v>0</v>
      </c>
      <c r="AB16" s="47"/>
      <c r="AC16" s="46">
        <f>COUNTIFS(DataRegularSeason20242025!$D$2:$D$1315,TotalTeamGames20242025!AC$1,DataRegularSeason20242025!$E$2:$E$1315,TotalTeamGames20242025!$A15,DataRegularSeason20242025!$N$2:$N$1315,1)</f>
        <v>1</v>
      </c>
      <c r="AD16" s="47"/>
      <c r="AE16" s="46">
        <f>COUNTIFS(DataRegularSeason20242025!$D$2:$D$1315,TotalTeamGames20242025!AE$1,DataRegularSeason20242025!$E$2:$E$1315,TotalTeamGames20242025!$A15,DataRegularSeason20242025!$N$2:$N$1315,1)</f>
        <v>0</v>
      </c>
      <c r="AF16" s="47"/>
      <c r="AG16" s="46">
        <f>COUNTIFS(DataRegularSeason20242025!$D$2:$D$1315,TotalTeamGames20242025!AG$1,DataRegularSeason20242025!$E$2:$E$1315,TotalTeamGames20242025!$A15,DataRegularSeason20242025!$N$2:$N$1315,1)</f>
        <v>0</v>
      </c>
      <c r="AH16" s="47"/>
      <c r="AI16" s="46">
        <f>COUNTIFS(DataRegularSeason20242025!$D$2:$D$1315,TotalTeamGames20242025!AI$1,DataRegularSeason20242025!$E$2:$E$1315,TotalTeamGames20242025!$A15,DataRegularSeason20242025!$N$2:$N$1315,1)</f>
        <v>1</v>
      </c>
      <c r="AJ16" s="47"/>
      <c r="AK16" s="46">
        <f>COUNTIFS(DataRegularSeason20242025!$D$2:$D$1315,TotalTeamGames20242025!AK$1,DataRegularSeason20242025!$E$2:$E$1315,TotalTeamGames20242025!$A15,DataRegularSeason20242025!$N$2:$N$1315,1)</f>
        <v>0</v>
      </c>
      <c r="AL16" s="47"/>
      <c r="AM16" s="46">
        <f>COUNTIFS(DataRegularSeason20242025!$D$2:$D$1315,TotalTeamGames20242025!AM$1,DataRegularSeason20242025!$E$2:$E$1315,TotalTeamGames20242025!$A15,DataRegularSeason20242025!$N$2:$N$1315,1)</f>
        <v>0</v>
      </c>
      <c r="AN16" s="47"/>
      <c r="AO16" s="46">
        <f>COUNTIFS(DataRegularSeason20242025!$D$2:$D$1315,TotalTeamGames20242025!AO$1,DataRegularSeason20242025!$E$2:$E$1315,TotalTeamGames20242025!$A15,DataRegularSeason20242025!$N$2:$N$1315,1)</f>
        <v>0</v>
      </c>
      <c r="AP16" s="47"/>
      <c r="AQ16" s="46">
        <f>COUNTIFS(DataRegularSeason20242025!$D$2:$D$1315,TotalTeamGames20242025!AQ$1,DataRegularSeason20242025!$E$2:$E$1315,TotalTeamGames20242025!$A15,DataRegularSeason20242025!$N$2:$N$1315,1)</f>
        <v>0</v>
      </c>
      <c r="AR16" s="47"/>
      <c r="AS16" s="46">
        <f>COUNTIFS(DataRegularSeason20242025!$D$2:$D$1315,TotalTeamGames20242025!AS$1,DataRegularSeason20242025!$E$2:$E$1315,TotalTeamGames20242025!$A15,DataRegularSeason20242025!$N$2:$N$1315,1)</f>
        <v>0</v>
      </c>
      <c r="AT16" s="47"/>
      <c r="AU16" s="46">
        <f>COUNTIFS(DataRegularSeason20242025!$D$2:$D$1315,TotalTeamGames20242025!AU$1,DataRegularSeason20242025!$E$2:$E$1315,TotalTeamGames20242025!$A15,DataRegularSeason20242025!$N$2:$N$1315,1)</f>
        <v>0</v>
      </c>
      <c r="AV16" s="47"/>
      <c r="AW16" s="46">
        <f>COUNTIFS(DataRegularSeason20242025!$D$2:$D$1315,TotalTeamGames20242025!AW$1,DataRegularSeason20242025!$E$2:$E$1315,TotalTeamGames20242025!$A15,DataRegularSeason20242025!$N$2:$N$1315,1)</f>
        <v>1</v>
      </c>
      <c r="AX16" s="47"/>
      <c r="AY16" s="46">
        <f>COUNTIFS(DataRegularSeason20242025!$D$2:$D$1315,TotalTeamGames20242025!AY$1,DataRegularSeason20242025!$E$2:$E$1315,TotalTeamGames20242025!$A15,DataRegularSeason20242025!$N$2:$N$1315,1)</f>
        <v>0</v>
      </c>
      <c r="AZ16" s="47"/>
      <c r="BA16" s="46">
        <f>COUNTIFS(DataRegularSeason20242025!$D$2:$D$1315,TotalTeamGames20242025!BA$1,DataRegularSeason20242025!$E$2:$E$1315,TotalTeamGames20242025!$A15,DataRegularSeason20242025!$N$2:$N$1315,1)</f>
        <v>0</v>
      </c>
      <c r="BB16" s="47"/>
      <c r="BC16" s="46">
        <f>COUNTIFS(DataRegularSeason20242025!$D$2:$D$1315,TotalTeamGames20242025!BC$1,DataRegularSeason20242025!$E$2:$E$1315,TotalTeamGames20242025!$A15,DataRegularSeason20242025!$N$2:$N$1315,1)</f>
        <v>0</v>
      </c>
      <c r="BD16" s="47"/>
      <c r="BE16" s="46">
        <f>COUNTIFS(DataRegularSeason20242025!$D$2:$D$1315,TotalTeamGames20242025!BE$1,DataRegularSeason20242025!$E$2:$E$1315,TotalTeamGames20242025!$A15,DataRegularSeason20242025!$N$2:$N$1315,1)</f>
        <v>0</v>
      </c>
      <c r="BF16" s="47"/>
      <c r="BG16" s="46">
        <f>COUNTIFS(DataRegularSeason20242025!$D$2:$D$1315,TotalTeamGames20242025!BG$1,DataRegularSeason20242025!$E$2:$E$1315,TotalTeamGames20242025!$A15,DataRegularSeason20242025!$N$2:$N$1315,1)</f>
        <v>1</v>
      </c>
      <c r="BH16" s="47"/>
      <c r="BI16" s="46">
        <f>COUNTIFS(DataRegularSeason20242025!$D$2:$D$1315,TotalTeamGames20242025!BI$1,DataRegularSeason20242025!$E$2:$E$1315,TotalTeamGames20242025!$A15,DataRegularSeason20242025!$N$2:$N$1315,1)</f>
        <v>0</v>
      </c>
      <c r="BJ16" s="47"/>
      <c r="BK16" s="46">
        <f>COUNTIFS(DataRegularSeason20242025!$D$2:$D$1315,TotalTeamGames20242025!BK$1,DataRegularSeason20242025!$E$2:$E$1315,TotalTeamGames20242025!$A15,DataRegularSeason20242025!$N$2:$N$1315,1)</f>
        <v>0</v>
      </c>
      <c r="BL16" s="47"/>
      <c r="BM16" s="46">
        <f>COUNTIFS(DataRegularSeason20242025!$D$2:$D$1315,TotalTeamGames20242025!BM$1,DataRegularSeason20242025!$E$2:$E$1315,TotalTeamGames20242025!$A15,DataRegularSeason20242025!$N$2:$N$1315,1)</f>
        <v>0</v>
      </c>
      <c r="BN16" s="47"/>
      <c r="BO16" s="42">
        <f t="shared" si="0"/>
        <v>7</v>
      </c>
      <c r="BP16" s="52"/>
      <c r="BQ16" s="53"/>
    </row>
    <row r="17" spans="1:69" ht="9.9499999999999993" customHeight="1" x14ac:dyDescent="0.25">
      <c r="A17" s="59" t="s">
        <v>26</v>
      </c>
      <c r="B17" s="36" t="s">
        <v>81</v>
      </c>
      <c r="C17" s="43"/>
      <c r="D17" s="36">
        <f>COUNTIFS(DataRegularSeason20242025!$E$2:$E$1315,TotalTeamGames20242025!C$1,DataRegularSeason20242025!$D$2:$D$1315,TotalTeamGames20242025!$A17,DataRegularSeason20242025!$N$2:$N$1315,1)</f>
        <v>0</v>
      </c>
      <c r="E17" s="43"/>
      <c r="F17" s="36">
        <f>COUNTIFS(DataRegularSeason20242025!$E$2:$E$1315,TotalTeamGames20242025!E$1,DataRegularSeason20242025!$D$2:$D$1315,TotalTeamGames20242025!$A17,DataRegularSeason20242025!$N$2:$N$1315,1)</f>
        <v>0</v>
      </c>
      <c r="G17" s="43"/>
      <c r="H17" s="36">
        <f>COUNTIFS(DataRegularSeason20242025!$E$2:$E$1315,TotalTeamGames20242025!G$1,DataRegularSeason20242025!$D$2:$D$1315,TotalTeamGames20242025!$A17,DataRegularSeason20242025!$N$2:$N$1315,1)</f>
        <v>0</v>
      </c>
      <c r="I17" s="43"/>
      <c r="J17" s="36">
        <f>COUNTIFS(DataRegularSeason20242025!$E$2:$E$1315,TotalTeamGames20242025!I$1,DataRegularSeason20242025!$D$2:$D$1315,TotalTeamGames20242025!$A17,DataRegularSeason20242025!$N$2:$N$1315,1)</f>
        <v>0</v>
      </c>
      <c r="K17" s="43"/>
      <c r="L17" s="36">
        <f>COUNTIFS(DataRegularSeason20242025!$E$2:$E$1315,TotalTeamGames20242025!K$1,DataRegularSeason20242025!$D$2:$D$1315,TotalTeamGames20242025!$A17,DataRegularSeason20242025!$N$2:$N$1315,1)</f>
        <v>0</v>
      </c>
      <c r="M17" s="43"/>
      <c r="N17" s="36">
        <f>COUNTIFS(DataRegularSeason20242025!$E$2:$E$1315,TotalTeamGames20242025!M$1,DataRegularSeason20242025!$D$2:$D$1315,TotalTeamGames20242025!$A17,DataRegularSeason20242025!$N$2:$N$1315,1)</f>
        <v>0</v>
      </c>
      <c r="O17" s="43"/>
      <c r="P17" s="36">
        <f>COUNTIFS(DataRegularSeason20242025!$E$2:$E$1315,TotalTeamGames20242025!O$1,DataRegularSeason20242025!$D$2:$D$1315,TotalTeamGames20242025!$A17,DataRegularSeason20242025!$N$2:$N$1315,1)</f>
        <v>0</v>
      </c>
      <c r="Q17" s="43"/>
      <c r="R17" s="44"/>
      <c r="S17" s="43"/>
      <c r="T17" s="36">
        <f>COUNTIFS(DataRegularSeason20242025!$E$2:$E$1315,TotalTeamGames20242025!S$1,DataRegularSeason20242025!$D$2:$D$1315,TotalTeamGames20242025!$A17,DataRegularSeason20242025!$N$2:$N$1315,1)</f>
        <v>0</v>
      </c>
      <c r="U17" s="43"/>
      <c r="V17" s="36">
        <f>COUNTIFS(DataRegularSeason20242025!$E$2:$E$1315,TotalTeamGames20242025!U$1,DataRegularSeason20242025!$D$2:$D$1315,TotalTeamGames20242025!$A17,DataRegularSeason20242025!$N$2:$N$1315,1)</f>
        <v>0</v>
      </c>
      <c r="W17" s="43"/>
      <c r="X17" s="36">
        <f>COUNTIFS(DataRegularSeason20242025!$E$2:$E$1315,TotalTeamGames20242025!W$1,DataRegularSeason20242025!$D$2:$D$1315,TotalTeamGames20242025!$A17,DataRegularSeason20242025!$N$2:$N$1315,1)</f>
        <v>0</v>
      </c>
      <c r="Y17" s="43"/>
      <c r="Z17" s="36">
        <f>COUNTIFS(DataRegularSeason20242025!$E$2:$E$1315,TotalTeamGames20242025!Y$1,DataRegularSeason20242025!$D$2:$D$1315,TotalTeamGames20242025!$A17,DataRegularSeason20242025!$N$2:$N$1315,1)</f>
        <v>0</v>
      </c>
      <c r="AA17" s="43"/>
      <c r="AB17" s="36">
        <f>COUNTIFS(DataRegularSeason20242025!$E$2:$E$1315,TotalTeamGames20242025!AA$1,DataRegularSeason20242025!$D$2:$D$1315,TotalTeamGames20242025!$A17,DataRegularSeason20242025!$N$2:$N$1315,1)</f>
        <v>0</v>
      </c>
      <c r="AC17" s="43"/>
      <c r="AD17" s="36">
        <f>COUNTIFS(DataRegularSeason20242025!$E$2:$E$1315,TotalTeamGames20242025!AC$1,DataRegularSeason20242025!$D$2:$D$1315,TotalTeamGames20242025!$A17,DataRegularSeason20242025!$N$2:$N$1315,1)</f>
        <v>0</v>
      </c>
      <c r="AE17" s="43"/>
      <c r="AF17" s="36">
        <f>COUNTIFS(DataRegularSeason20242025!$E$2:$E$1315,TotalTeamGames20242025!AE$1,DataRegularSeason20242025!$D$2:$D$1315,TotalTeamGames20242025!$A17,DataRegularSeason20242025!$N$2:$N$1315,1)</f>
        <v>0</v>
      </c>
      <c r="AG17" s="43"/>
      <c r="AH17" s="36">
        <f>COUNTIFS(DataRegularSeason20242025!$E$2:$E$1315,TotalTeamGames20242025!AG$1,DataRegularSeason20242025!$D$2:$D$1315,TotalTeamGames20242025!$A17,DataRegularSeason20242025!$N$2:$N$1315,1)</f>
        <v>0</v>
      </c>
      <c r="AI17" s="43"/>
      <c r="AJ17" s="36">
        <f>COUNTIFS(DataRegularSeason20242025!$E$2:$E$1315,TotalTeamGames20242025!AI$1,DataRegularSeason20242025!$D$2:$D$1315,TotalTeamGames20242025!$A17,DataRegularSeason20242025!$N$2:$N$1315,1)</f>
        <v>1</v>
      </c>
      <c r="AK17" s="43"/>
      <c r="AL17" s="36">
        <f>COUNTIFS(DataRegularSeason20242025!$E$2:$E$1315,TotalTeamGames20242025!AK$1,DataRegularSeason20242025!$D$2:$D$1315,TotalTeamGames20242025!$A17,DataRegularSeason20242025!$N$2:$N$1315,1)</f>
        <v>0</v>
      </c>
      <c r="AM17" s="43"/>
      <c r="AN17" s="36">
        <f>COUNTIFS(DataRegularSeason20242025!$E$2:$E$1315,TotalTeamGames20242025!AM$1,DataRegularSeason20242025!$D$2:$D$1315,TotalTeamGames20242025!$A17,DataRegularSeason20242025!$N$2:$N$1315,1)</f>
        <v>0</v>
      </c>
      <c r="AO17" s="43"/>
      <c r="AP17" s="36">
        <f>COUNTIFS(DataRegularSeason20242025!$E$2:$E$1315,TotalTeamGames20242025!AO$1,DataRegularSeason20242025!$D$2:$D$1315,TotalTeamGames20242025!$A17,DataRegularSeason20242025!$N$2:$N$1315,1)</f>
        <v>0</v>
      </c>
      <c r="AQ17" s="43"/>
      <c r="AR17" s="36">
        <f>COUNTIFS(DataRegularSeason20242025!$E$2:$E$1315,TotalTeamGames20242025!AQ$1,DataRegularSeason20242025!$D$2:$D$1315,TotalTeamGames20242025!$A17,DataRegularSeason20242025!$N$2:$N$1315,1)</f>
        <v>1</v>
      </c>
      <c r="AS17" s="43"/>
      <c r="AT17" s="36">
        <f>COUNTIFS(DataRegularSeason20242025!$E$2:$E$1315,TotalTeamGames20242025!AS$1,DataRegularSeason20242025!$D$2:$D$1315,TotalTeamGames20242025!$A17,DataRegularSeason20242025!$N$2:$N$1315,1)</f>
        <v>0</v>
      </c>
      <c r="AU17" s="43"/>
      <c r="AV17" s="36">
        <f>COUNTIFS(DataRegularSeason20242025!$E$2:$E$1315,TotalTeamGames20242025!AU$1,DataRegularSeason20242025!$D$2:$D$1315,TotalTeamGames20242025!$A17,DataRegularSeason20242025!$N$2:$N$1315,1)</f>
        <v>1</v>
      </c>
      <c r="AW17" s="43"/>
      <c r="AX17" s="36">
        <f>COUNTIFS(DataRegularSeason20242025!$E$2:$E$1315,TotalTeamGames20242025!AW$1,DataRegularSeason20242025!$D$2:$D$1315,TotalTeamGames20242025!$A17,DataRegularSeason20242025!$N$2:$N$1315,1)</f>
        <v>1</v>
      </c>
      <c r="AY17" s="43"/>
      <c r="AZ17" s="36">
        <f>COUNTIFS(DataRegularSeason20242025!$E$2:$E$1315,TotalTeamGames20242025!AY$1,DataRegularSeason20242025!$D$2:$D$1315,TotalTeamGames20242025!$A17,DataRegularSeason20242025!$N$2:$N$1315,1)</f>
        <v>0</v>
      </c>
      <c r="BA17" s="43"/>
      <c r="BB17" s="36">
        <f>COUNTIFS(DataRegularSeason20242025!$E$2:$E$1315,TotalTeamGames20242025!BA$1,DataRegularSeason20242025!$D$2:$D$1315,TotalTeamGames20242025!$A17,DataRegularSeason20242025!$N$2:$N$1315,1)</f>
        <v>0</v>
      </c>
      <c r="BC17" s="43"/>
      <c r="BD17" s="36">
        <f>COUNTIFS(DataRegularSeason20242025!$E$2:$E$1315,TotalTeamGames20242025!BC$1,DataRegularSeason20242025!$D$2:$D$1315,TotalTeamGames20242025!$A17,DataRegularSeason20242025!$N$2:$N$1315,1)</f>
        <v>0</v>
      </c>
      <c r="BE17" s="43"/>
      <c r="BF17" s="36">
        <f>COUNTIFS(DataRegularSeason20242025!$E$2:$E$1315,TotalTeamGames20242025!BE$1,DataRegularSeason20242025!$D$2:$D$1315,TotalTeamGames20242025!$A17,DataRegularSeason20242025!$N$2:$N$1315,1)</f>
        <v>1</v>
      </c>
      <c r="BG17" s="43"/>
      <c r="BH17" s="36">
        <f>COUNTIFS(DataRegularSeason20242025!$E$2:$E$1315,TotalTeamGames20242025!BG$1,DataRegularSeason20242025!$D$2:$D$1315,TotalTeamGames20242025!$A17,DataRegularSeason20242025!$N$2:$N$1315,1)</f>
        <v>0</v>
      </c>
      <c r="BI17" s="43"/>
      <c r="BJ17" s="36">
        <f>COUNTIFS(DataRegularSeason20242025!$E$2:$E$1315,TotalTeamGames20242025!BI$1,DataRegularSeason20242025!$D$2:$D$1315,TotalTeamGames20242025!$A17,DataRegularSeason20242025!$N$2:$N$1315,1)</f>
        <v>1</v>
      </c>
      <c r="BK17" s="43"/>
      <c r="BL17" s="36">
        <f>COUNTIFS(DataRegularSeason20242025!$E$2:$E$1315,TotalTeamGames20242025!BK$1,DataRegularSeason20242025!$D$2:$D$1315,TotalTeamGames20242025!$A17,DataRegularSeason20242025!$N$2:$N$1315,1)</f>
        <v>1</v>
      </c>
      <c r="BM17" s="43"/>
      <c r="BN17" s="36">
        <f>COUNTIFS(DataRegularSeason20242025!$E$2:$E$1315,TotalTeamGames20242025!BM$1,DataRegularSeason20242025!$D$2:$D$1315,TotalTeamGames20242025!$A17,DataRegularSeason20242025!$N$2:$N$1315,1)</f>
        <v>0</v>
      </c>
      <c r="BO17" s="38">
        <f t="shared" si="0"/>
        <v>7</v>
      </c>
      <c r="BP17" s="52">
        <f t="shared" ref="BP17" si="13">BO17+BO18</f>
        <v>19</v>
      </c>
      <c r="BQ17" s="53">
        <f t="shared" ref="BQ17" si="14">82-BP17</f>
        <v>63</v>
      </c>
    </row>
    <row r="18" spans="1:69" ht="9.9499999999999993" customHeight="1" x14ac:dyDescent="0.25">
      <c r="A18" s="54"/>
      <c r="B18" s="40" t="s">
        <v>80</v>
      </c>
      <c r="C18" s="46">
        <f>COUNTIFS(DataRegularSeason20242025!$D$2:$D$1315,TotalTeamGames20242025!C$1,DataRegularSeason20242025!$E$2:$E$1315,TotalTeamGames20242025!$A17,DataRegularSeason20242025!$N$2:$N$1315,1)</f>
        <v>1</v>
      </c>
      <c r="D18" s="47"/>
      <c r="E18" s="46">
        <f>COUNTIFS(DataRegularSeason20242025!$D$2:$D$1315,TotalTeamGames20242025!E$1,DataRegularSeason20242025!$E$2:$E$1315,TotalTeamGames20242025!$A17,DataRegularSeason20242025!$N$2:$N$1315,1)</f>
        <v>1</v>
      </c>
      <c r="F18" s="47"/>
      <c r="G18" s="46">
        <f>COUNTIFS(DataRegularSeason20242025!$D$2:$D$1315,TotalTeamGames20242025!G$1,DataRegularSeason20242025!$E$2:$E$1315,TotalTeamGames20242025!$A17,DataRegularSeason20242025!$N$2:$N$1315,1)</f>
        <v>0</v>
      </c>
      <c r="H18" s="47"/>
      <c r="I18" s="46">
        <f>COUNTIFS(DataRegularSeason20242025!$D$2:$D$1315,TotalTeamGames20242025!I$1,DataRegularSeason20242025!$E$2:$E$1315,TotalTeamGames20242025!$A17,DataRegularSeason20242025!$N$2:$N$1315,1)</f>
        <v>1</v>
      </c>
      <c r="J18" s="47"/>
      <c r="K18" s="46">
        <f>COUNTIFS(DataRegularSeason20242025!$D$2:$D$1315,TotalTeamGames20242025!K$1,DataRegularSeason20242025!$E$2:$E$1315,TotalTeamGames20242025!$A17,DataRegularSeason20242025!$N$2:$N$1315,1)</f>
        <v>1</v>
      </c>
      <c r="L18" s="47"/>
      <c r="M18" s="46">
        <f>COUNTIFS(DataRegularSeason20242025!$D$2:$D$1315,TotalTeamGames20242025!M$1,DataRegularSeason20242025!$E$2:$E$1315,TotalTeamGames20242025!$A17,DataRegularSeason20242025!$N$2:$N$1315,1)</f>
        <v>0</v>
      </c>
      <c r="N18" s="47"/>
      <c r="O18" s="46">
        <f>COUNTIFS(DataRegularSeason20242025!$D$2:$D$1315,TotalTeamGames20242025!O$1,DataRegularSeason20242025!$E$2:$E$1315,TotalTeamGames20242025!$A17,DataRegularSeason20242025!$N$2:$N$1315,1)</f>
        <v>1</v>
      </c>
      <c r="P18" s="47"/>
      <c r="Q18" s="46"/>
      <c r="R18" s="47"/>
      <c r="S18" s="46">
        <f>COUNTIFS(DataRegularSeason20242025!$D$2:$D$1315,TotalTeamGames20242025!S$1,DataRegularSeason20242025!$E$2:$E$1315,TotalTeamGames20242025!$A17,DataRegularSeason20242025!$N$2:$N$1315,1)</f>
        <v>0</v>
      </c>
      <c r="T18" s="47"/>
      <c r="U18" s="46">
        <f>COUNTIFS(DataRegularSeason20242025!$D$2:$D$1315,TotalTeamGames20242025!U$1,DataRegularSeason20242025!$E$2:$E$1315,TotalTeamGames20242025!$A17,DataRegularSeason20242025!$N$2:$N$1315,1)</f>
        <v>0</v>
      </c>
      <c r="V18" s="47"/>
      <c r="W18" s="46">
        <f>COUNTIFS(DataRegularSeason20242025!$D$2:$D$1315,TotalTeamGames20242025!W$1,DataRegularSeason20242025!$E$2:$E$1315,TotalTeamGames20242025!$A17,DataRegularSeason20242025!$N$2:$N$1315,1)</f>
        <v>0</v>
      </c>
      <c r="X18" s="47"/>
      <c r="Y18" s="46">
        <f>COUNTIFS(DataRegularSeason20242025!$D$2:$D$1315,TotalTeamGames20242025!Y$1,DataRegularSeason20242025!$E$2:$E$1315,TotalTeamGames20242025!$A17,DataRegularSeason20242025!$N$2:$N$1315,1)</f>
        <v>0</v>
      </c>
      <c r="Z18" s="47"/>
      <c r="AA18" s="46">
        <f>COUNTIFS(DataRegularSeason20242025!$D$2:$D$1315,TotalTeamGames20242025!AA$1,DataRegularSeason20242025!$E$2:$E$1315,TotalTeamGames20242025!$A17,DataRegularSeason20242025!$N$2:$N$1315,1)</f>
        <v>1</v>
      </c>
      <c r="AB18" s="47"/>
      <c r="AC18" s="46">
        <f>COUNTIFS(DataRegularSeason20242025!$D$2:$D$1315,TotalTeamGames20242025!AC$1,DataRegularSeason20242025!$E$2:$E$1315,TotalTeamGames20242025!$A17,DataRegularSeason20242025!$N$2:$N$1315,1)</f>
        <v>0</v>
      </c>
      <c r="AD18" s="47"/>
      <c r="AE18" s="46">
        <f>COUNTIFS(DataRegularSeason20242025!$D$2:$D$1315,TotalTeamGames20242025!AE$1,DataRegularSeason20242025!$E$2:$E$1315,TotalTeamGames20242025!$A17,DataRegularSeason20242025!$N$2:$N$1315,1)</f>
        <v>0</v>
      </c>
      <c r="AF18" s="47"/>
      <c r="AG18" s="46">
        <f>COUNTIFS(DataRegularSeason20242025!$D$2:$D$1315,TotalTeamGames20242025!AG$1,DataRegularSeason20242025!$E$2:$E$1315,TotalTeamGames20242025!$A17,DataRegularSeason20242025!$N$2:$N$1315,1)</f>
        <v>0</v>
      </c>
      <c r="AH18" s="47"/>
      <c r="AI18" s="46">
        <f>COUNTIFS(DataRegularSeason20242025!$D$2:$D$1315,TotalTeamGames20242025!AI$1,DataRegularSeason20242025!$E$2:$E$1315,TotalTeamGames20242025!$A17,DataRegularSeason20242025!$N$2:$N$1315,1)</f>
        <v>1</v>
      </c>
      <c r="AJ18" s="47"/>
      <c r="AK18" s="46">
        <f>COUNTIFS(DataRegularSeason20242025!$D$2:$D$1315,TotalTeamGames20242025!AK$1,DataRegularSeason20242025!$E$2:$E$1315,TotalTeamGames20242025!$A17,DataRegularSeason20242025!$N$2:$N$1315,1)</f>
        <v>1</v>
      </c>
      <c r="AL18" s="47"/>
      <c r="AM18" s="46">
        <f>COUNTIFS(DataRegularSeason20242025!$D$2:$D$1315,TotalTeamGames20242025!AM$1,DataRegularSeason20242025!$E$2:$E$1315,TotalTeamGames20242025!$A17,DataRegularSeason20242025!$N$2:$N$1315,1)</f>
        <v>0</v>
      </c>
      <c r="AN18" s="47"/>
      <c r="AO18" s="46">
        <f>COUNTIFS(DataRegularSeason20242025!$D$2:$D$1315,TotalTeamGames20242025!AO$1,DataRegularSeason20242025!$E$2:$E$1315,TotalTeamGames20242025!$A17,DataRegularSeason20242025!$N$2:$N$1315,1)</f>
        <v>1</v>
      </c>
      <c r="AP18" s="47"/>
      <c r="AQ18" s="46">
        <f>COUNTIFS(DataRegularSeason20242025!$D$2:$D$1315,TotalTeamGames20242025!AQ$1,DataRegularSeason20242025!$E$2:$E$1315,TotalTeamGames20242025!$A17,DataRegularSeason20242025!$N$2:$N$1315,1)</f>
        <v>0</v>
      </c>
      <c r="AR18" s="47"/>
      <c r="AS18" s="46">
        <f>COUNTIFS(DataRegularSeason20242025!$D$2:$D$1315,TotalTeamGames20242025!AS$1,DataRegularSeason20242025!$E$2:$E$1315,TotalTeamGames20242025!$A17,DataRegularSeason20242025!$N$2:$N$1315,1)</f>
        <v>0</v>
      </c>
      <c r="AT18" s="47"/>
      <c r="AU18" s="46">
        <f>COUNTIFS(DataRegularSeason20242025!$D$2:$D$1315,TotalTeamGames20242025!AU$1,DataRegularSeason20242025!$E$2:$E$1315,TotalTeamGames20242025!$A17,DataRegularSeason20242025!$N$2:$N$1315,1)</f>
        <v>1</v>
      </c>
      <c r="AV18" s="47"/>
      <c r="AW18" s="46">
        <f>COUNTIFS(DataRegularSeason20242025!$D$2:$D$1315,TotalTeamGames20242025!AW$1,DataRegularSeason20242025!$E$2:$E$1315,TotalTeamGames20242025!$A17,DataRegularSeason20242025!$N$2:$N$1315,1)</f>
        <v>0</v>
      </c>
      <c r="AX18" s="47"/>
      <c r="AY18" s="46">
        <f>COUNTIFS(DataRegularSeason20242025!$D$2:$D$1315,TotalTeamGames20242025!AY$1,DataRegularSeason20242025!$E$2:$E$1315,TotalTeamGames20242025!$A17,DataRegularSeason20242025!$N$2:$N$1315,1)</f>
        <v>0</v>
      </c>
      <c r="AZ18" s="47"/>
      <c r="BA18" s="46">
        <f>COUNTIFS(DataRegularSeason20242025!$D$2:$D$1315,TotalTeamGames20242025!BA$1,DataRegularSeason20242025!$E$2:$E$1315,TotalTeamGames20242025!$A17,DataRegularSeason20242025!$N$2:$N$1315,1)</f>
        <v>1</v>
      </c>
      <c r="BB18" s="47"/>
      <c r="BC18" s="46">
        <f>COUNTIFS(DataRegularSeason20242025!$D$2:$D$1315,TotalTeamGames20242025!BC$1,DataRegularSeason20242025!$E$2:$E$1315,TotalTeamGames20242025!$A17,DataRegularSeason20242025!$N$2:$N$1315,1)</f>
        <v>0</v>
      </c>
      <c r="BD18" s="47"/>
      <c r="BE18" s="46">
        <f>COUNTIFS(DataRegularSeason20242025!$D$2:$D$1315,TotalTeamGames20242025!BE$1,DataRegularSeason20242025!$E$2:$E$1315,TotalTeamGames20242025!$A17,DataRegularSeason20242025!$N$2:$N$1315,1)</f>
        <v>0</v>
      </c>
      <c r="BF18" s="47"/>
      <c r="BG18" s="46">
        <f>COUNTIFS(DataRegularSeason20242025!$D$2:$D$1315,TotalTeamGames20242025!BG$1,DataRegularSeason20242025!$E$2:$E$1315,TotalTeamGames20242025!$A17,DataRegularSeason20242025!$N$2:$N$1315,1)</f>
        <v>0</v>
      </c>
      <c r="BH18" s="47"/>
      <c r="BI18" s="46">
        <f>COUNTIFS(DataRegularSeason20242025!$D$2:$D$1315,TotalTeamGames20242025!BI$1,DataRegularSeason20242025!$E$2:$E$1315,TotalTeamGames20242025!$A17,DataRegularSeason20242025!$N$2:$N$1315,1)</f>
        <v>0</v>
      </c>
      <c r="BJ18" s="47"/>
      <c r="BK18" s="46">
        <f>COUNTIFS(DataRegularSeason20242025!$D$2:$D$1315,TotalTeamGames20242025!BK$1,DataRegularSeason20242025!$E$2:$E$1315,TotalTeamGames20242025!$A17,DataRegularSeason20242025!$N$2:$N$1315,1)</f>
        <v>0</v>
      </c>
      <c r="BL18" s="47"/>
      <c r="BM18" s="46">
        <f>COUNTIFS(DataRegularSeason20242025!$D$2:$D$1315,TotalTeamGames20242025!BM$1,DataRegularSeason20242025!$E$2:$E$1315,TotalTeamGames20242025!$A17,DataRegularSeason20242025!$N$2:$N$1315,1)</f>
        <v>1</v>
      </c>
      <c r="BN18" s="47"/>
      <c r="BO18" s="42">
        <f t="shared" si="0"/>
        <v>12</v>
      </c>
      <c r="BP18" s="52"/>
      <c r="BQ18" s="53"/>
    </row>
    <row r="19" spans="1:69" ht="9.9499999999999993" customHeight="1" x14ac:dyDescent="0.25">
      <c r="A19" s="59" t="s">
        <v>34</v>
      </c>
      <c r="B19" s="36" t="s">
        <v>81</v>
      </c>
      <c r="C19" s="43"/>
      <c r="D19" s="36">
        <f>COUNTIFS(DataRegularSeason20242025!$E$2:$E$1315,TotalTeamGames20242025!C$1,DataRegularSeason20242025!$D$2:$D$1315,TotalTeamGames20242025!$A19,DataRegularSeason20242025!$N$2:$N$1315,1)</f>
        <v>0</v>
      </c>
      <c r="E19" s="43"/>
      <c r="F19" s="36">
        <f>COUNTIFS(DataRegularSeason20242025!$E$2:$E$1315,TotalTeamGames20242025!E$1,DataRegularSeason20242025!$D$2:$D$1315,TotalTeamGames20242025!$A19,DataRegularSeason20242025!$N$2:$N$1315,1)</f>
        <v>1</v>
      </c>
      <c r="G19" s="43"/>
      <c r="H19" s="36">
        <f>COUNTIFS(DataRegularSeason20242025!$E$2:$E$1315,TotalTeamGames20242025!G$1,DataRegularSeason20242025!$D$2:$D$1315,TotalTeamGames20242025!$A19,DataRegularSeason20242025!$N$2:$N$1315,1)</f>
        <v>1</v>
      </c>
      <c r="I19" s="43"/>
      <c r="J19" s="36">
        <f>COUNTIFS(DataRegularSeason20242025!$E$2:$E$1315,TotalTeamGames20242025!I$1,DataRegularSeason20242025!$D$2:$D$1315,TotalTeamGames20242025!$A19,DataRegularSeason20242025!$N$2:$N$1315,1)</f>
        <v>0</v>
      </c>
      <c r="K19" s="43"/>
      <c r="L19" s="36">
        <f>COUNTIFS(DataRegularSeason20242025!$E$2:$E$1315,TotalTeamGames20242025!K$1,DataRegularSeason20242025!$D$2:$D$1315,TotalTeamGames20242025!$A19,DataRegularSeason20242025!$N$2:$N$1315,1)</f>
        <v>0</v>
      </c>
      <c r="M19" s="43"/>
      <c r="N19" s="36">
        <f>COUNTIFS(DataRegularSeason20242025!$E$2:$E$1315,TotalTeamGames20242025!M$1,DataRegularSeason20242025!$D$2:$D$1315,TotalTeamGames20242025!$A19,DataRegularSeason20242025!$N$2:$N$1315,1)</f>
        <v>0</v>
      </c>
      <c r="O19" s="43"/>
      <c r="P19" s="36">
        <f>COUNTIFS(DataRegularSeason20242025!$E$2:$E$1315,TotalTeamGames20242025!O$1,DataRegularSeason20242025!$D$2:$D$1315,TotalTeamGames20242025!$A19,DataRegularSeason20242025!$N$2:$N$1315,1)</f>
        <v>0</v>
      </c>
      <c r="Q19" s="43"/>
      <c r="R19" s="36">
        <f>COUNTIFS(DataRegularSeason20242025!$E$2:$E$1315,TotalTeamGames20242025!Q$1,DataRegularSeason20242025!$D$2:$D$1315,TotalTeamGames20242025!$A19,DataRegularSeason20242025!$N$2:$N$1315,1)</f>
        <v>0</v>
      </c>
      <c r="S19" s="43"/>
      <c r="T19" s="44"/>
      <c r="U19" s="43"/>
      <c r="V19" s="36">
        <f>COUNTIFS(DataRegularSeason20242025!$E$2:$E$1315,TotalTeamGames20242025!U$1,DataRegularSeason20242025!$D$2:$D$1315,TotalTeamGames20242025!$A19,DataRegularSeason20242025!$N$2:$N$1315,1)</f>
        <v>0</v>
      </c>
      <c r="W19" s="43"/>
      <c r="X19" s="36">
        <f>COUNTIFS(DataRegularSeason20242025!$E$2:$E$1315,TotalTeamGames20242025!W$1,DataRegularSeason20242025!$D$2:$D$1315,TotalTeamGames20242025!$A19,DataRegularSeason20242025!$N$2:$N$1315,1)</f>
        <v>0</v>
      </c>
      <c r="Y19" s="43"/>
      <c r="Z19" s="36">
        <f>COUNTIFS(DataRegularSeason20242025!$E$2:$E$1315,TotalTeamGames20242025!Y$1,DataRegularSeason20242025!$D$2:$D$1315,TotalTeamGames20242025!$A19,DataRegularSeason20242025!$N$2:$N$1315,1)</f>
        <v>1</v>
      </c>
      <c r="AA19" s="43"/>
      <c r="AB19" s="36">
        <f>COUNTIFS(DataRegularSeason20242025!$E$2:$E$1315,TotalTeamGames20242025!AA$1,DataRegularSeason20242025!$D$2:$D$1315,TotalTeamGames20242025!$A19,DataRegularSeason20242025!$N$2:$N$1315,1)</f>
        <v>0</v>
      </c>
      <c r="AC19" s="43"/>
      <c r="AD19" s="36">
        <f>COUNTIFS(DataRegularSeason20242025!$E$2:$E$1315,TotalTeamGames20242025!AC$1,DataRegularSeason20242025!$D$2:$D$1315,TotalTeamGames20242025!$A19,DataRegularSeason20242025!$N$2:$N$1315,1)</f>
        <v>1</v>
      </c>
      <c r="AE19" s="43"/>
      <c r="AF19" s="36">
        <f>COUNTIFS(DataRegularSeason20242025!$E$2:$E$1315,TotalTeamGames20242025!AE$1,DataRegularSeason20242025!$D$2:$D$1315,TotalTeamGames20242025!$A19,DataRegularSeason20242025!$N$2:$N$1315,1)</f>
        <v>0</v>
      </c>
      <c r="AG19" s="43"/>
      <c r="AH19" s="36">
        <f>COUNTIFS(DataRegularSeason20242025!$E$2:$E$1315,TotalTeamGames20242025!AG$1,DataRegularSeason20242025!$D$2:$D$1315,TotalTeamGames20242025!$A19,DataRegularSeason20242025!$N$2:$N$1315,1)</f>
        <v>0</v>
      </c>
      <c r="AI19" s="43"/>
      <c r="AJ19" s="36">
        <f>COUNTIFS(DataRegularSeason20242025!$E$2:$E$1315,TotalTeamGames20242025!AI$1,DataRegularSeason20242025!$D$2:$D$1315,TotalTeamGames20242025!$A19,DataRegularSeason20242025!$N$2:$N$1315,1)</f>
        <v>1</v>
      </c>
      <c r="AK19" s="43"/>
      <c r="AL19" s="36">
        <f>COUNTIFS(DataRegularSeason20242025!$E$2:$E$1315,TotalTeamGames20242025!AK$1,DataRegularSeason20242025!$D$2:$D$1315,TotalTeamGames20242025!$A19,DataRegularSeason20242025!$N$2:$N$1315,1)</f>
        <v>0</v>
      </c>
      <c r="AM19" s="43"/>
      <c r="AN19" s="36">
        <f>COUNTIFS(DataRegularSeason20242025!$E$2:$E$1315,TotalTeamGames20242025!AM$1,DataRegularSeason20242025!$D$2:$D$1315,TotalTeamGames20242025!$A19,DataRegularSeason20242025!$N$2:$N$1315,1)</f>
        <v>0</v>
      </c>
      <c r="AO19" s="43"/>
      <c r="AP19" s="36">
        <f>COUNTIFS(DataRegularSeason20242025!$E$2:$E$1315,TotalTeamGames20242025!AO$1,DataRegularSeason20242025!$D$2:$D$1315,TotalTeamGames20242025!$A19,DataRegularSeason20242025!$N$2:$N$1315,1)</f>
        <v>0</v>
      </c>
      <c r="AQ19" s="43"/>
      <c r="AR19" s="36">
        <f>COUNTIFS(DataRegularSeason20242025!$E$2:$E$1315,TotalTeamGames20242025!AQ$1,DataRegularSeason20242025!$D$2:$D$1315,TotalTeamGames20242025!$A19,DataRegularSeason20242025!$N$2:$N$1315,1)</f>
        <v>0</v>
      </c>
      <c r="AS19" s="43"/>
      <c r="AT19" s="36">
        <f>COUNTIFS(DataRegularSeason20242025!$E$2:$E$1315,TotalTeamGames20242025!AS$1,DataRegularSeason20242025!$D$2:$D$1315,TotalTeamGames20242025!$A19,DataRegularSeason20242025!$N$2:$N$1315,1)</f>
        <v>1</v>
      </c>
      <c r="AU19" s="43"/>
      <c r="AV19" s="36">
        <f>COUNTIFS(DataRegularSeason20242025!$E$2:$E$1315,TotalTeamGames20242025!AU$1,DataRegularSeason20242025!$D$2:$D$1315,TotalTeamGames20242025!$A19,DataRegularSeason20242025!$N$2:$N$1315,1)</f>
        <v>0</v>
      </c>
      <c r="AW19" s="43"/>
      <c r="AX19" s="36">
        <f>COUNTIFS(DataRegularSeason20242025!$E$2:$E$1315,TotalTeamGames20242025!AW$1,DataRegularSeason20242025!$D$2:$D$1315,TotalTeamGames20242025!$A19,DataRegularSeason20242025!$N$2:$N$1315,1)</f>
        <v>0</v>
      </c>
      <c r="AY19" s="43"/>
      <c r="AZ19" s="36">
        <f>COUNTIFS(DataRegularSeason20242025!$E$2:$E$1315,TotalTeamGames20242025!AY$1,DataRegularSeason20242025!$D$2:$D$1315,TotalTeamGames20242025!$A19,DataRegularSeason20242025!$N$2:$N$1315,1)</f>
        <v>0</v>
      </c>
      <c r="BA19" s="43"/>
      <c r="BB19" s="36">
        <f>COUNTIFS(DataRegularSeason20242025!$E$2:$E$1315,TotalTeamGames20242025!BA$1,DataRegularSeason20242025!$D$2:$D$1315,TotalTeamGames20242025!$A19,DataRegularSeason20242025!$N$2:$N$1315,1)</f>
        <v>0</v>
      </c>
      <c r="BC19" s="43"/>
      <c r="BD19" s="36">
        <f>COUNTIFS(DataRegularSeason20242025!$E$2:$E$1315,TotalTeamGames20242025!BC$1,DataRegularSeason20242025!$D$2:$D$1315,TotalTeamGames20242025!$A19,DataRegularSeason20242025!$N$2:$N$1315,1)</f>
        <v>0</v>
      </c>
      <c r="BE19" s="43"/>
      <c r="BF19" s="36">
        <f>COUNTIFS(DataRegularSeason20242025!$E$2:$E$1315,TotalTeamGames20242025!BE$1,DataRegularSeason20242025!$D$2:$D$1315,TotalTeamGames20242025!$A19,DataRegularSeason20242025!$N$2:$N$1315,1)</f>
        <v>0</v>
      </c>
      <c r="BG19" s="43"/>
      <c r="BH19" s="36">
        <f>COUNTIFS(DataRegularSeason20242025!$E$2:$E$1315,TotalTeamGames20242025!BG$1,DataRegularSeason20242025!$D$2:$D$1315,TotalTeamGames20242025!$A19,DataRegularSeason20242025!$N$2:$N$1315,1)</f>
        <v>0</v>
      </c>
      <c r="BI19" s="43"/>
      <c r="BJ19" s="36">
        <f>COUNTIFS(DataRegularSeason20242025!$E$2:$E$1315,TotalTeamGames20242025!BI$1,DataRegularSeason20242025!$D$2:$D$1315,TotalTeamGames20242025!$A19,DataRegularSeason20242025!$N$2:$N$1315,1)</f>
        <v>0</v>
      </c>
      <c r="BK19" s="43"/>
      <c r="BL19" s="36">
        <f>COUNTIFS(DataRegularSeason20242025!$E$2:$E$1315,TotalTeamGames20242025!BK$1,DataRegularSeason20242025!$D$2:$D$1315,TotalTeamGames20242025!$A19,DataRegularSeason20242025!$N$2:$N$1315,1)</f>
        <v>1</v>
      </c>
      <c r="BM19" s="43"/>
      <c r="BN19" s="36">
        <f>COUNTIFS(DataRegularSeason20242025!$E$2:$E$1315,TotalTeamGames20242025!BM$1,DataRegularSeason20242025!$D$2:$D$1315,TotalTeamGames20242025!$A19,DataRegularSeason20242025!$N$2:$N$1315,1)</f>
        <v>1</v>
      </c>
      <c r="BO19" s="38">
        <f t="shared" si="0"/>
        <v>8</v>
      </c>
      <c r="BP19" s="52">
        <f t="shared" ref="BP19" si="15">BO19+BO20</f>
        <v>18</v>
      </c>
      <c r="BQ19" s="53">
        <f t="shared" ref="BQ19" si="16">82-BP19</f>
        <v>64</v>
      </c>
    </row>
    <row r="20" spans="1:69" ht="9.9499999999999993" customHeight="1" x14ac:dyDescent="0.25">
      <c r="A20" s="54"/>
      <c r="B20" s="40" t="s">
        <v>80</v>
      </c>
      <c r="C20" s="46">
        <f>COUNTIFS(DataRegularSeason20242025!$D$2:$D$1315,TotalTeamGames20242025!C$1,DataRegularSeason20242025!$E$2:$E$1315,TotalTeamGames20242025!$A19,DataRegularSeason20242025!$N$2:$N$1315,1)</f>
        <v>1</v>
      </c>
      <c r="D20" s="47"/>
      <c r="E20" s="46">
        <f>COUNTIFS(DataRegularSeason20242025!$D$2:$D$1315,TotalTeamGames20242025!E$1,DataRegularSeason20242025!$E$2:$E$1315,TotalTeamGames20242025!$A19,DataRegularSeason20242025!$N$2:$N$1315,1)</f>
        <v>1</v>
      </c>
      <c r="F20" s="47"/>
      <c r="G20" s="46">
        <f>COUNTIFS(DataRegularSeason20242025!$D$2:$D$1315,TotalTeamGames20242025!G$1,DataRegularSeason20242025!$E$2:$E$1315,TotalTeamGames20242025!$A19,DataRegularSeason20242025!$N$2:$N$1315,1)</f>
        <v>0</v>
      </c>
      <c r="H20" s="47"/>
      <c r="I20" s="46">
        <f>COUNTIFS(DataRegularSeason20242025!$D$2:$D$1315,TotalTeamGames20242025!I$1,DataRegularSeason20242025!$E$2:$E$1315,TotalTeamGames20242025!$A19,DataRegularSeason20242025!$N$2:$N$1315,1)</f>
        <v>0</v>
      </c>
      <c r="J20" s="47"/>
      <c r="K20" s="46">
        <f>COUNTIFS(DataRegularSeason20242025!$D$2:$D$1315,TotalTeamGames20242025!K$1,DataRegularSeason20242025!$E$2:$E$1315,TotalTeamGames20242025!$A19,DataRegularSeason20242025!$N$2:$N$1315,1)</f>
        <v>0</v>
      </c>
      <c r="L20" s="47"/>
      <c r="M20" s="46">
        <f>COUNTIFS(DataRegularSeason20242025!$D$2:$D$1315,TotalTeamGames20242025!M$1,DataRegularSeason20242025!$E$2:$E$1315,TotalTeamGames20242025!$A19,DataRegularSeason20242025!$N$2:$N$1315,1)</f>
        <v>0</v>
      </c>
      <c r="N20" s="47"/>
      <c r="O20" s="46">
        <f>COUNTIFS(DataRegularSeason20242025!$D$2:$D$1315,TotalTeamGames20242025!O$1,DataRegularSeason20242025!$E$2:$E$1315,TotalTeamGames20242025!$A19,DataRegularSeason20242025!$N$2:$N$1315,1)</f>
        <v>2</v>
      </c>
      <c r="P20" s="47"/>
      <c r="Q20" s="46">
        <f>COUNTIFS(DataRegularSeason20242025!$D$2:$D$1315,TotalTeamGames20242025!Q$1,DataRegularSeason20242025!$E$2:$E$1315,TotalTeamGames20242025!$A19,DataRegularSeason20242025!$N$2:$N$1315,1)</f>
        <v>0</v>
      </c>
      <c r="R20" s="47"/>
      <c r="S20" s="46"/>
      <c r="T20" s="47"/>
      <c r="U20" s="46">
        <f>COUNTIFS(DataRegularSeason20242025!$D$2:$D$1315,TotalTeamGames20242025!U$1,DataRegularSeason20242025!$E$2:$E$1315,TotalTeamGames20242025!$A19,DataRegularSeason20242025!$N$2:$N$1315,1)</f>
        <v>0</v>
      </c>
      <c r="V20" s="47"/>
      <c r="W20" s="46">
        <f>COUNTIFS(DataRegularSeason20242025!$D$2:$D$1315,TotalTeamGames20242025!W$1,DataRegularSeason20242025!$E$2:$E$1315,TotalTeamGames20242025!$A19,DataRegularSeason20242025!$N$2:$N$1315,1)</f>
        <v>1</v>
      </c>
      <c r="X20" s="47"/>
      <c r="Y20" s="46">
        <f>COUNTIFS(DataRegularSeason20242025!$D$2:$D$1315,TotalTeamGames20242025!Y$1,DataRegularSeason20242025!$E$2:$E$1315,TotalTeamGames20242025!$A19,DataRegularSeason20242025!$N$2:$N$1315,1)</f>
        <v>1</v>
      </c>
      <c r="Z20" s="47"/>
      <c r="AA20" s="46">
        <f>COUNTIFS(DataRegularSeason20242025!$D$2:$D$1315,TotalTeamGames20242025!AA$1,DataRegularSeason20242025!$E$2:$E$1315,TotalTeamGames20242025!$A19,DataRegularSeason20242025!$N$2:$N$1315,1)</f>
        <v>0</v>
      </c>
      <c r="AB20" s="47"/>
      <c r="AC20" s="46">
        <f>COUNTIFS(DataRegularSeason20242025!$D$2:$D$1315,TotalTeamGames20242025!AC$1,DataRegularSeason20242025!$E$2:$E$1315,TotalTeamGames20242025!$A19,DataRegularSeason20242025!$N$2:$N$1315,1)</f>
        <v>0</v>
      </c>
      <c r="AD20" s="47"/>
      <c r="AE20" s="46">
        <f>COUNTIFS(DataRegularSeason20242025!$D$2:$D$1315,TotalTeamGames20242025!AE$1,DataRegularSeason20242025!$E$2:$E$1315,TotalTeamGames20242025!$A19,DataRegularSeason20242025!$N$2:$N$1315,1)</f>
        <v>0</v>
      </c>
      <c r="AF20" s="47"/>
      <c r="AG20" s="46">
        <f>COUNTIFS(DataRegularSeason20242025!$D$2:$D$1315,TotalTeamGames20242025!AG$1,DataRegularSeason20242025!$E$2:$E$1315,TotalTeamGames20242025!$A19,DataRegularSeason20242025!$N$2:$N$1315,1)</f>
        <v>0</v>
      </c>
      <c r="AH20" s="47"/>
      <c r="AI20" s="46">
        <f>COUNTIFS(DataRegularSeason20242025!$D$2:$D$1315,TotalTeamGames20242025!AI$1,DataRegularSeason20242025!$E$2:$E$1315,TotalTeamGames20242025!$A19,DataRegularSeason20242025!$N$2:$N$1315,1)</f>
        <v>0</v>
      </c>
      <c r="AJ20" s="47"/>
      <c r="AK20" s="46">
        <f>COUNTIFS(DataRegularSeason20242025!$D$2:$D$1315,TotalTeamGames20242025!AK$1,DataRegularSeason20242025!$E$2:$E$1315,TotalTeamGames20242025!$A19,DataRegularSeason20242025!$N$2:$N$1315,1)</f>
        <v>1</v>
      </c>
      <c r="AL20" s="47"/>
      <c r="AM20" s="46">
        <f>COUNTIFS(DataRegularSeason20242025!$D$2:$D$1315,TotalTeamGames20242025!AM$1,DataRegularSeason20242025!$E$2:$E$1315,TotalTeamGames20242025!$A19,DataRegularSeason20242025!$N$2:$N$1315,1)</f>
        <v>0</v>
      </c>
      <c r="AN20" s="47"/>
      <c r="AO20" s="46">
        <f>COUNTIFS(DataRegularSeason20242025!$D$2:$D$1315,TotalTeamGames20242025!AO$1,DataRegularSeason20242025!$E$2:$E$1315,TotalTeamGames20242025!$A19,DataRegularSeason20242025!$N$2:$N$1315,1)</f>
        <v>0</v>
      </c>
      <c r="AP20" s="47"/>
      <c r="AQ20" s="46">
        <f>COUNTIFS(DataRegularSeason20242025!$D$2:$D$1315,TotalTeamGames20242025!AQ$1,DataRegularSeason20242025!$E$2:$E$1315,TotalTeamGames20242025!$A19,DataRegularSeason20242025!$N$2:$N$1315,1)</f>
        <v>0</v>
      </c>
      <c r="AR20" s="47"/>
      <c r="AS20" s="46">
        <f>COUNTIFS(DataRegularSeason20242025!$D$2:$D$1315,TotalTeamGames20242025!AS$1,DataRegularSeason20242025!$E$2:$E$1315,TotalTeamGames20242025!$A19,DataRegularSeason20242025!$N$2:$N$1315,1)</f>
        <v>0</v>
      </c>
      <c r="AT20" s="47"/>
      <c r="AU20" s="46">
        <f>COUNTIFS(DataRegularSeason20242025!$D$2:$D$1315,TotalTeamGames20242025!AU$1,DataRegularSeason20242025!$E$2:$E$1315,TotalTeamGames20242025!$A19,DataRegularSeason20242025!$N$2:$N$1315,1)</f>
        <v>1</v>
      </c>
      <c r="AV20" s="47"/>
      <c r="AW20" s="46">
        <f>COUNTIFS(DataRegularSeason20242025!$D$2:$D$1315,TotalTeamGames20242025!AW$1,DataRegularSeason20242025!$E$2:$E$1315,TotalTeamGames20242025!$A19,DataRegularSeason20242025!$N$2:$N$1315,1)</f>
        <v>2</v>
      </c>
      <c r="AX20" s="47"/>
      <c r="AY20" s="46">
        <f>COUNTIFS(DataRegularSeason20242025!$D$2:$D$1315,TotalTeamGames20242025!AY$1,DataRegularSeason20242025!$E$2:$E$1315,TotalTeamGames20242025!$A19,DataRegularSeason20242025!$N$2:$N$1315,1)</f>
        <v>0</v>
      </c>
      <c r="AZ20" s="47"/>
      <c r="BA20" s="46">
        <f>COUNTIFS(DataRegularSeason20242025!$D$2:$D$1315,TotalTeamGames20242025!BA$1,DataRegularSeason20242025!$E$2:$E$1315,TotalTeamGames20242025!$A19,DataRegularSeason20242025!$N$2:$N$1315,1)</f>
        <v>0</v>
      </c>
      <c r="BB20" s="47"/>
      <c r="BC20" s="46">
        <f>COUNTIFS(DataRegularSeason20242025!$D$2:$D$1315,TotalTeamGames20242025!BC$1,DataRegularSeason20242025!$E$2:$E$1315,TotalTeamGames20242025!$A19,DataRegularSeason20242025!$N$2:$N$1315,1)</f>
        <v>0</v>
      </c>
      <c r="BD20" s="47"/>
      <c r="BE20" s="46">
        <f>COUNTIFS(DataRegularSeason20242025!$D$2:$D$1315,TotalTeamGames20242025!BE$1,DataRegularSeason20242025!$E$2:$E$1315,TotalTeamGames20242025!$A19,DataRegularSeason20242025!$N$2:$N$1315,1)</f>
        <v>0</v>
      </c>
      <c r="BF20" s="47"/>
      <c r="BG20" s="46">
        <f>COUNTIFS(DataRegularSeason20242025!$D$2:$D$1315,TotalTeamGames20242025!BG$1,DataRegularSeason20242025!$E$2:$E$1315,TotalTeamGames20242025!$A19,DataRegularSeason20242025!$N$2:$N$1315,1)</f>
        <v>0</v>
      </c>
      <c r="BH20" s="47"/>
      <c r="BI20" s="46">
        <f>COUNTIFS(DataRegularSeason20242025!$D$2:$D$1315,TotalTeamGames20242025!BI$1,DataRegularSeason20242025!$E$2:$E$1315,TotalTeamGames20242025!$A19,DataRegularSeason20242025!$N$2:$N$1315,1)</f>
        <v>0</v>
      </c>
      <c r="BJ20" s="47"/>
      <c r="BK20" s="46">
        <f>COUNTIFS(DataRegularSeason20242025!$D$2:$D$1315,TotalTeamGames20242025!BK$1,DataRegularSeason20242025!$E$2:$E$1315,TotalTeamGames20242025!$A19,DataRegularSeason20242025!$N$2:$N$1315,1)</f>
        <v>0</v>
      </c>
      <c r="BL20" s="47"/>
      <c r="BM20" s="46">
        <f>COUNTIFS(DataRegularSeason20242025!$D$2:$D$1315,TotalTeamGames20242025!BM$1,DataRegularSeason20242025!$E$2:$E$1315,TotalTeamGames20242025!$A19,DataRegularSeason20242025!$N$2:$N$1315,1)</f>
        <v>0</v>
      </c>
      <c r="BN20" s="47"/>
      <c r="BO20" s="42">
        <f t="shared" si="0"/>
        <v>10</v>
      </c>
      <c r="BP20" s="52"/>
      <c r="BQ20" s="53"/>
    </row>
    <row r="21" spans="1:69" ht="9.9499999999999993" customHeight="1" x14ac:dyDescent="0.25">
      <c r="A21" s="59" t="s">
        <v>31</v>
      </c>
      <c r="B21" s="36" t="s">
        <v>81</v>
      </c>
      <c r="C21" s="43"/>
      <c r="D21" s="36">
        <f>COUNTIFS(DataRegularSeason20242025!$E$2:$E$1315,TotalTeamGames20242025!C$1,DataRegularSeason20242025!$D$2:$D$1315,TotalTeamGames20242025!$A21,DataRegularSeason20242025!$N$2:$N$1315,1)</f>
        <v>1</v>
      </c>
      <c r="E21" s="43"/>
      <c r="F21" s="36">
        <f>COUNTIFS(DataRegularSeason20242025!$E$2:$E$1315,TotalTeamGames20242025!E$1,DataRegularSeason20242025!$D$2:$D$1315,TotalTeamGames20242025!$A21,DataRegularSeason20242025!$N$2:$N$1315,1)</f>
        <v>0</v>
      </c>
      <c r="G21" s="43"/>
      <c r="H21" s="36">
        <f>COUNTIFS(DataRegularSeason20242025!$E$2:$E$1315,TotalTeamGames20242025!G$1,DataRegularSeason20242025!$D$2:$D$1315,TotalTeamGames20242025!$A21,DataRegularSeason20242025!$N$2:$N$1315,1)</f>
        <v>1</v>
      </c>
      <c r="I21" s="43"/>
      <c r="J21" s="36">
        <f>COUNTIFS(DataRegularSeason20242025!$E$2:$E$1315,TotalTeamGames20242025!I$1,DataRegularSeason20242025!$D$2:$D$1315,TotalTeamGames20242025!$A21,DataRegularSeason20242025!$N$2:$N$1315,1)</f>
        <v>0</v>
      </c>
      <c r="K21" s="43"/>
      <c r="L21" s="36">
        <f>COUNTIFS(DataRegularSeason20242025!$E$2:$E$1315,TotalTeamGames20242025!K$1,DataRegularSeason20242025!$D$2:$D$1315,TotalTeamGames20242025!$A21,DataRegularSeason20242025!$N$2:$N$1315,1)</f>
        <v>0</v>
      </c>
      <c r="M21" s="43"/>
      <c r="N21" s="36">
        <f>COUNTIFS(DataRegularSeason20242025!$E$2:$E$1315,TotalTeamGames20242025!M$1,DataRegularSeason20242025!$D$2:$D$1315,TotalTeamGames20242025!$A21,DataRegularSeason20242025!$N$2:$N$1315,1)</f>
        <v>0</v>
      </c>
      <c r="O21" s="43"/>
      <c r="P21" s="36">
        <f>COUNTIFS(DataRegularSeason20242025!$E$2:$E$1315,TotalTeamGames20242025!O$1,DataRegularSeason20242025!$D$2:$D$1315,TotalTeamGames20242025!$A21,DataRegularSeason20242025!$N$2:$N$1315,1)</f>
        <v>1</v>
      </c>
      <c r="Q21" s="43"/>
      <c r="R21" s="36">
        <f>COUNTIFS(DataRegularSeason20242025!$E$2:$E$1315,TotalTeamGames20242025!Q$1,DataRegularSeason20242025!$D$2:$D$1315,TotalTeamGames20242025!$A21,DataRegularSeason20242025!$N$2:$N$1315,1)</f>
        <v>0</v>
      </c>
      <c r="S21" s="43"/>
      <c r="T21" s="36">
        <f>COUNTIFS(DataRegularSeason20242025!$E$2:$E$1315,TotalTeamGames20242025!S$1,DataRegularSeason20242025!$D$2:$D$1315,TotalTeamGames20242025!$A21,DataRegularSeason20242025!$N$2:$N$1315,1)</f>
        <v>0</v>
      </c>
      <c r="U21" s="43"/>
      <c r="V21" s="44"/>
      <c r="W21" s="43"/>
      <c r="X21" s="36">
        <f>COUNTIFS(DataRegularSeason20242025!$E$2:$E$1315,TotalTeamGames20242025!W$1,DataRegularSeason20242025!$D$2:$D$1315,TotalTeamGames20242025!$A21,DataRegularSeason20242025!$N$2:$N$1315,1)</f>
        <v>0</v>
      </c>
      <c r="Y21" s="43"/>
      <c r="Z21" s="36">
        <f>COUNTIFS(DataRegularSeason20242025!$E$2:$E$1315,TotalTeamGames20242025!Y$1,DataRegularSeason20242025!$D$2:$D$1315,TotalTeamGames20242025!$A21,DataRegularSeason20242025!$N$2:$N$1315,1)</f>
        <v>0</v>
      </c>
      <c r="AA21" s="43"/>
      <c r="AB21" s="36">
        <f>COUNTIFS(DataRegularSeason20242025!$E$2:$E$1315,TotalTeamGames20242025!AA$1,DataRegularSeason20242025!$D$2:$D$1315,TotalTeamGames20242025!$A21,DataRegularSeason20242025!$N$2:$N$1315,1)</f>
        <v>1</v>
      </c>
      <c r="AC21" s="43"/>
      <c r="AD21" s="36">
        <f>COUNTIFS(DataRegularSeason20242025!$E$2:$E$1315,TotalTeamGames20242025!AC$1,DataRegularSeason20242025!$D$2:$D$1315,TotalTeamGames20242025!$A21,DataRegularSeason20242025!$N$2:$N$1315,1)</f>
        <v>0</v>
      </c>
      <c r="AE21" s="43"/>
      <c r="AF21" s="36">
        <f>COUNTIFS(DataRegularSeason20242025!$E$2:$E$1315,TotalTeamGames20242025!AE$1,DataRegularSeason20242025!$D$2:$D$1315,TotalTeamGames20242025!$A21,DataRegularSeason20242025!$N$2:$N$1315,1)</f>
        <v>0</v>
      </c>
      <c r="AG21" s="43"/>
      <c r="AH21" s="36">
        <f>COUNTIFS(DataRegularSeason20242025!$E$2:$E$1315,TotalTeamGames20242025!AG$1,DataRegularSeason20242025!$D$2:$D$1315,TotalTeamGames20242025!$A21,DataRegularSeason20242025!$N$2:$N$1315,1)</f>
        <v>0</v>
      </c>
      <c r="AI21" s="43"/>
      <c r="AJ21" s="36">
        <f>COUNTIFS(DataRegularSeason20242025!$E$2:$E$1315,TotalTeamGames20242025!AI$1,DataRegularSeason20242025!$D$2:$D$1315,TotalTeamGames20242025!$A21,DataRegularSeason20242025!$N$2:$N$1315,1)</f>
        <v>1</v>
      </c>
      <c r="AK21" s="43"/>
      <c r="AL21" s="36">
        <f>COUNTIFS(DataRegularSeason20242025!$E$2:$E$1315,TotalTeamGames20242025!AK$1,DataRegularSeason20242025!$D$2:$D$1315,TotalTeamGames20242025!$A21,DataRegularSeason20242025!$N$2:$N$1315,1)</f>
        <v>1</v>
      </c>
      <c r="AM21" s="43"/>
      <c r="AN21" s="36">
        <f>COUNTIFS(DataRegularSeason20242025!$E$2:$E$1315,TotalTeamGames20242025!AM$1,DataRegularSeason20242025!$D$2:$D$1315,TotalTeamGames20242025!$A21,DataRegularSeason20242025!$N$2:$N$1315,1)</f>
        <v>1</v>
      </c>
      <c r="AO21" s="43"/>
      <c r="AP21" s="36">
        <f>COUNTIFS(DataRegularSeason20242025!$E$2:$E$1315,TotalTeamGames20242025!AO$1,DataRegularSeason20242025!$D$2:$D$1315,TotalTeamGames20242025!$A21,DataRegularSeason20242025!$N$2:$N$1315,1)</f>
        <v>0</v>
      </c>
      <c r="AQ21" s="43"/>
      <c r="AR21" s="36">
        <f>COUNTIFS(DataRegularSeason20242025!$E$2:$E$1315,TotalTeamGames20242025!AQ$1,DataRegularSeason20242025!$D$2:$D$1315,TotalTeamGames20242025!$A21,DataRegularSeason20242025!$N$2:$N$1315,1)</f>
        <v>0</v>
      </c>
      <c r="AS21" s="43"/>
      <c r="AT21" s="36">
        <f>COUNTIFS(DataRegularSeason20242025!$E$2:$E$1315,TotalTeamGames20242025!AS$1,DataRegularSeason20242025!$D$2:$D$1315,TotalTeamGames20242025!$A21,DataRegularSeason20242025!$N$2:$N$1315,1)</f>
        <v>1</v>
      </c>
      <c r="AU21" s="43"/>
      <c r="AV21" s="36">
        <f>COUNTIFS(DataRegularSeason20242025!$E$2:$E$1315,TotalTeamGames20242025!AU$1,DataRegularSeason20242025!$D$2:$D$1315,TotalTeamGames20242025!$A21,DataRegularSeason20242025!$N$2:$N$1315,1)</f>
        <v>0</v>
      </c>
      <c r="AW21" s="43"/>
      <c r="AX21" s="36">
        <f>COUNTIFS(DataRegularSeason20242025!$E$2:$E$1315,TotalTeamGames20242025!AW$1,DataRegularSeason20242025!$D$2:$D$1315,TotalTeamGames20242025!$A21,DataRegularSeason20242025!$N$2:$N$1315,1)</f>
        <v>1</v>
      </c>
      <c r="AY21" s="43"/>
      <c r="AZ21" s="36">
        <f>COUNTIFS(DataRegularSeason20242025!$E$2:$E$1315,TotalTeamGames20242025!AY$1,DataRegularSeason20242025!$D$2:$D$1315,TotalTeamGames20242025!$A21,DataRegularSeason20242025!$N$2:$N$1315,1)</f>
        <v>0</v>
      </c>
      <c r="BA21" s="43"/>
      <c r="BB21" s="36">
        <f>COUNTIFS(DataRegularSeason20242025!$E$2:$E$1315,TotalTeamGames20242025!BA$1,DataRegularSeason20242025!$D$2:$D$1315,TotalTeamGames20242025!$A21,DataRegularSeason20242025!$N$2:$N$1315,1)</f>
        <v>0</v>
      </c>
      <c r="BC21" s="43"/>
      <c r="BD21" s="36">
        <f>COUNTIFS(DataRegularSeason20242025!$E$2:$E$1315,TotalTeamGames20242025!BC$1,DataRegularSeason20242025!$D$2:$D$1315,TotalTeamGames20242025!$A21,DataRegularSeason20242025!$N$2:$N$1315,1)</f>
        <v>1</v>
      </c>
      <c r="BE21" s="43"/>
      <c r="BF21" s="36">
        <f>COUNTIFS(DataRegularSeason20242025!$E$2:$E$1315,TotalTeamGames20242025!BE$1,DataRegularSeason20242025!$D$2:$D$1315,TotalTeamGames20242025!$A21,DataRegularSeason20242025!$N$2:$N$1315,1)</f>
        <v>0</v>
      </c>
      <c r="BG21" s="43"/>
      <c r="BH21" s="36">
        <f>COUNTIFS(DataRegularSeason20242025!$E$2:$E$1315,TotalTeamGames20242025!BG$1,DataRegularSeason20242025!$D$2:$D$1315,TotalTeamGames20242025!$A21,DataRegularSeason20242025!$N$2:$N$1315,1)</f>
        <v>0</v>
      </c>
      <c r="BI21" s="43"/>
      <c r="BJ21" s="36">
        <f>COUNTIFS(DataRegularSeason20242025!$E$2:$E$1315,TotalTeamGames20242025!BI$1,DataRegularSeason20242025!$D$2:$D$1315,TotalTeamGames20242025!$A21,DataRegularSeason20242025!$N$2:$N$1315,1)</f>
        <v>0</v>
      </c>
      <c r="BK21" s="43"/>
      <c r="BL21" s="36">
        <f>COUNTIFS(DataRegularSeason20242025!$E$2:$E$1315,TotalTeamGames20242025!BK$1,DataRegularSeason20242025!$D$2:$D$1315,TotalTeamGames20242025!$A21,DataRegularSeason20242025!$N$2:$N$1315,1)</f>
        <v>0</v>
      </c>
      <c r="BM21" s="43"/>
      <c r="BN21" s="36">
        <f>COUNTIFS(DataRegularSeason20242025!$E$2:$E$1315,TotalTeamGames20242025!BM$1,DataRegularSeason20242025!$D$2:$D$1315,TotalTeamGames20242025!$A21,DataRegularSeason20242025!$N$2:$N$1315,1)</f>
        <v>0</v>
      </c>
      <c r="BO21" s="38">
        <f t="shared" si="0"/>
        <v>10</v>
      </c>
      <c r="BP21" s="52">
        <f t="shared" ref="BP21" si="17">BO21+BO22</f>
        <v>18</v>
      </c>
      <c r="BQ21" s="53">
        <f t="shared" ref="BQ21" si="18">82-BP21</f>
        <v>64</v>
      </c>
    </row>
    <row r="22" spans="1:69" ht="9.9499999999999993" customHeight="1" x14ac:dyDescent="0.25">
      <c r="A22" s="54"/>
      <c r="B22" s="40" t="s">
        <v>80</v>
      </c>
      <c r="C22" s="46">
        <f>COUNTIFS(DataRegularSeason20242025!$D$2:$D$1315,TotalTeamGames20242025!C$1,DataRegularSeason20242025!$E$2:$E$1315,TotalTeamGames20242025!$A21,DataRegularSeason20242025!$N$2:$N$1315,1)</f>
        <v>0</v>
      </c>
      <c r="D22" s="47"/>
      <c r="E22" s="46">
        <f>COUNTIFS(DataRegularSeason20242025!$D$2:$D$1315,TotalTeamGames20242025!E$1,DataRegularSeason20242025!$E$2:$E$1315,TotalTeamGames20242025!$A21,DataRegularSeason20242025!$N$2:$N$1315,1)</f>
        <v>0</v>
      </c>
      <c r="F22" s="47"/>
      <c r="G22" s="46">
        <f>COUNTIFS(DataRegularSeason20242025!$D$2:$D$1315,TotalTeamGames20242025!G$1,DataRegularSeason20242025!$E$2:$E$1315,TotalTeamGames20242025!$A21,DataRegularSeason20242025!$N$2:$N$1315,1)</f>
        <v>1</v>
      </c>
      <c r="H22" s="47"/>
      <c r="I22" s="46">
        <f>COUNTIFS(DataRegularSeason20242025!$D$2:$D$1315,TotalTeamGames20242025!I$1,DataRegularSeason20242025!$E$2:$E$1315,TotalTeamGames20242025!$A21,DataRegularSeason20242025!$N$2:$N$1315,1)</f>
        <v>0</v>
      </c>
      <c r="J22" s="47"/>
      <c r="K22" s="46">
        <f>COUNTIFS(DataRegularSeason20242025!$D$2:$D$1315,TotalTeamGames20242025!K$1,DataRegularSeason20242025!$E$2:$E$1315,TotalTeamGames20242025!$A21,DataRegularSeason20242025!$N$2:$N$1315,1)</f>
        <v>0</v>
      </c>
      <c r="L22" s="47"/>
      <c r="M22" s="46">
        <f>COUNTIFS(DataRegularSeason20242025!$D$2:$D$1315,TotalTeamGames20242025!M$1,DataRegularSeason20242025!$E$2:$E$1315,TotalTeamGames20242025!$A21,DataRegularSeason20242025!$N$2:$N$1315,1)</f>
        <v>0</v>
      </c>
      <c r="N22" s="47"/>
      <c r="O22" s="46">
        <f>COUNTIFS(DataRegularSeason20242025!$D$2:$D$1315,TotalTeamGames20242025!O$1,DataRegularSeason20242025!$E$2:$E$1315,TotalTeamGames20242025!$A21,DataRegularSeason20242025!$N$2:$N$1315,1)</f>
        <v>0</v>
      </c>
      <c r="P22" s="47"/>
      <c r="Q22" s="46">
        <f>COUNTIFS(DataRegularSeason20242025!$D$2:$D$1315,TotalTeamGames20242025!Q$1,DataRegularSeason20242025!$E$2:$E$1315,TotalTeamGames20242025!$A21,DataRegularSeason20242025!$N$2:$N$1315,1)</f>
        <v>0</v>
      </c>
      <c r="R22" s="47"/>
      <c r="S22" s="46">
        <f>COUNTIFS(DataRegularSeason20242025!$D$2:$D$1315,TotalTeamGames20242025!S$1,DataRegularSeason20242025!$E$2:$E$1315,TotalTeamGames20242025!$A21,DataRegularSeason20242025!$N$2:$N$1315,1)</f>
        <v>0</v>
      </c>
      <c r="T22" s="47"/>
      <c r="U22" s="46"/>
      <c r="V22" s="47"/>
      <c r="W22" s="46">
        <f>COUNTIFS(DataRegularSeason20242025!$D$2:$D$1315,TotalTeamGames20242025!W$1,DataRegularSeason20242025!$E$2:$E$1315,TotalTeamGames20242025!$A21,DataRegularSeason20242025!$N$2:$N$1315,1)</f>
        <v>1</v>
      </c>
      <c r="X22" s="47"/>
      <c r="Y22" s="46">
        <f>COUNTIFS(DataRegularSeason20242025!$D$2:$D$1315,TotalTeamGames20242025!Y$1,DataRegularSeason20242025!$E$2:$E$1315,TotalTeamGames20242025!$A21,DataRegularSeason20242025!$N$2:$N$1315,1)</f>
        <v>0</v>
      </c>
      <c r="Z22" s="47"/>
      <c r="AA22" s="46">
        <f>COUNTIFS(DataRegularSeason20242025!$D$2:$D$1315,TotalTeamGames20242025!AA$1,DataRegularSeason20242025!$E$2:$E$1315,TotalTeamGames20242025!$A21,DataRegularSeason20242025!$N$2:$N$1315,1)</f>
        <v>0</v>
      </c>
      <c r="AB22" s="47"/>
      <c r="AC22" s="46">
        <f>COUNTIFS(DataRegularSeason20242025!$D$2:$D$1315,TotalTeamGames20242025!AC$1,DataRegularSeason20242025!$E$2:$E$1315,TotalTeamGames20242025!$A21,DataRegularSeason20242025!$N$2:$N$1315,1)</f>
        <v>0</v>
      </c>
      <c r="AD22" s="47"/>
      <c r="AE22" s="46">
        <f>COUNTIFS(DataRegularSeason20242025!$D$2:$D$1315,TotalTeamGames20242025!AE$1,DataRegularSeason20242025!$E$2:$E$1315,TotalTeamGames20242025!$A21,DataRegularSeason20242025!$N$2:$N$1315,1)</f>
        <v>0</v>
      </c>
      <c r="AF22" s="47"/>
      <c r="AG22" s="46">
        <f>COUNTIFS(DataRegularSeason20242025!$D$2:$D$1315,TotalTeamGames20242025!AG$1,DataRegularSeason20242025!$E$2:$E$1315,TotalTeamGames20242025!$A21,DataRegularSeason20242025!$N$2:$N$1315,1)</f>
        <v>1</v>
      </c>
      <c r="AH22" s="47"/>
      <c r="AI22" s="46">
        <f>COUNTIFS(DataRegularSeason20242025!$D$2:$D$1315,TotalTeamGames20242025!AI$1,DataRegularSeason20242025!$E$2:$E$1315,TotalTeamGames20242025!$A21,DataRegularSeason20242025!$N$2:$N$1315,1)</f>
        <v>1</v>
      </c>
      <c r="AJ22" s="47"/>
      <c r="AK22" s="46">
        <f>COUNTIFS(DataRegularSeason20242025!$D$2:$D$1315,TotalTeamGames20242025!AK$1,DataRegularSeason20242025!$E$2:$E$1315,TotalTeamGames20242025!$A21,DataRegularSeason20242025!$N$2:$N$1315,1)</f>
        <v>0</v>
      </c>
      <c r="AL22" s="47"/>
      <c r="AM22" s="46">
        <f>COUNTIFS(DataRegularSeason20242025!$D$2:$D$1315,TotalTeamGames20242025!AM$1,DataRegularSeason20242025!$E$2:$E$1315,TotalTeamGames20242025!$A21,DataRegularSeason20242025!$N$2:$N$1315,1)</f>
        <v>2</v>
      </c>
      <c r="AN22" s="47"/>
      <c r="AO22" s="46">
        <f>COUNTIFS(DataRegularSeason20242025!$D$2:$D$1315,TotalTeamGames20242025!AO$1,DataRegularSeason20242025!$E$2:$E$1315,TotalTeamGames20242025!$A21,DataRegularSeason20242025!$N$2:$N$1315,1)</f>
        <v>0</v>
      </c>
      <c r="AP22" s="47"/>
      <c r="AQ22" s="46">
        <f>COUNTIFS(DataRegularSeason20242025!$D$2:$D$1315,TotalTeamGames20242025!AQ$1,DataRegularSeason20242025!$E$2:$E$1315,TotalTeamGames20242025!$A21,DataRegularSeason20242025!$N$2:$N$1315,1)</f>
        <v>0</v>
      </c>
      <c r="AR22" s="47"/>
      <c r="AS22" s="46">
        <f>COUNTIFS(DataRegularSeason20242025!$D$2:$D$1315,TotalTeamGames20242025!AS$1,DataRegularSeason20242025!$E$2:$E$1315,TotalTeamGames20242025!$A21,DataRegularSeason20242025!$N$2:$N$1315,1)</f>
        <v>1</v>
      </c>
      <c r="AT22" s="47"/>
      <c r="AU22" s="46">
        <f>COUNTIFS(DataRegularSeason20242025!$D$2:$D$1315,TotalTeamGames20242025!AU$1,DataRegularSeason20242025!$E$2:$E$1315,TotalTeamGames20242025!$A21,DataRegularSeason20242025!$N$2:$N$1315,1)</f>
        <v>0</v>
      </c>
      <c r="AV22" s="47"/>
      <c r="AW22" s="46">
        <f>COUNTIFS(DataRegularSeason20242025!$D$2:$D$1315,TotalTeamGames20242025!AW$1,DataRegularSeason20242025!$E$2:$E$1315,TotalTeamGames20242025!$A21,DataRegularSeason20242025!$N$2:$N$1315,1)</f>
        <v>0</v>
      </c>
      <c r="AX22" s="47"/>
      <c r="AY22" s="46">
        <f>COUNTIFS(DataRegularSeason20242025!$D$2:$D$1315,TotalTeamGames20242025!AY$1,DataRegularSeason20242025!$E$2:$E$1315,TotalTeamGames20242025!$A21,DataRegularSeason20242025!$N$2:$N$1315,1)</f>
        <v>0</v>
      </c>
      <c r="AZ22" s="47"/>
      <c r="BA22" s="46">
        <f>COUNTIFS(DataRegularSeason20242025!$D$2:$D$1315,TotalTeamGames20242025!BA$1,DataRegularSeason20242025!$E$2:$E$1315,TotalTeamGames20242025!$A21,DataRegularSeason20242025!$N$2:$N$1315,1)</f>
        <v>0</v>
      </c>
      <c r="BB22" s="47"/>
      <c r="BC22" s="46">
        <f>COUNTIFS(DataRegularSeason20242025!$D$2:$D$1315,TotalTeamGames20242025!BC$1,DataRegularSeason20242025!$E$2:$E$1315,TotalTeamGames20242025!$A21,DataRegularSeason20242025!$N$2:$N$1315,1)</f>
        <v>0</v>
      </c>
      <c r="BD22" s="47"/>
      <c r="BE22" s="46">
        <f>COUNTIFS(DataRegularSeason20242025!$D$2:$D$1315,TotalTeamGames20242025!BE$1,DataRegularSeason20242025!$E$2:$E$1315,TotalTeamGames20242025!$A21,DataRegularSeason20242025!$N$2:$N$1315,1)</f>
        <v>0</v>
      </c>
      <c r="BF22" s="47"/>
      <c r="BG22" s="46">
        <f>COUNTIFS(DataRegularSeason20242025!$D$2:$D$1315,TotalTeamGames20242025!BG$1,DataRegularSeason20242025!$E$2:$E$1315,TotalTeamGames20242025!$A21,DataRegularSeason20242025!$N$2:$N$1315,1)</f>
        <v>0</v>
      </c>
      <c r="BH22" s="47"/>
      <c r="BI22" s="46">
        <f>COUNTIFS(DataRegularSeason20242025!$D$2:$D$1315,TotalTeamGames20242025!BI$1,DataRegularSeason20242025!$E$2:$E$1315,TotalTeamGames20242025!$A21,DataRegularSeason20242025!$N$2:$N$1315,1)</f>
        <v>0</v>
      </c>
      <c r="BJ22" s="47"/>
      <c r="BK22" s="46">
        <f>COUNTIFS(DataRegularSeason20242025!$D$2:$D$1315,TotalTeamGames20242025!BK$1,DataRegularSeason20242025!$E$2:$E$1315,TotalTeamGames20242025!$A21,DataRegularSeason20242025!$N$2:$N$1315,1)</f>
        <v>1</v>
      </c>
      <c r="BL22" s="47"/>
      <c r="BM22" s="46">
        <f>COUNTIFS(DataRegularSeason20242025!$D$2:$D$1315,TotalTeamGames20242025!BM$1,DataRegularSeason20242025!$E$2:$E$1315,TotalTeamGames20242025!$A21,DataRegularSeason20242025!$N$2:$N$1315,1)</f>
        <v>0</v>
      </c>
      <c r="BN22" s="47"/>
      <c r="BO22" s="42">
        <f t="shared" si="0"/>
        <v>8</v>
      </c>
      <c r="BP22" s="52"/>
      <c r="BQ22" s="53"/>
    </row>
    <row r="23" spans="1:69" ht="9.9499999999999993" customHeight="1" x14ac:dyDescent="0.25">
      <c r="A23" s="59" t="s">
        <v>23</v>
      </c>
      <c r="B23" s="36" t="s">
        <v>81</v>
      </c>
      <c r="C23" s="43"/>
      <c r="D23" s="36">
        <f>COUNTIFS(DataRegularSeason20242025!$E$2:$E$1315,TotalTeamGames20242025!C$1,DataRegularSeason20242025!$D$2:$D$1315,TotalTeamGames20242025!$A23,DataRegularSeason20242025!$N$2:$N$1315,1)</f>
        <v>0</v>
      </c>
      <c r="E23" s="43"/>
      <c r="F23" s="36">
        <f>COUNTIFS(DataRegularSeason20242025!$E$2:$E$1315,TotalTeamGames20242025!E$1,DataRegularSeason20242025!$D$2:$D$1315,TotalTeamGames20242025!$A23,DataRegularSeason20242025!$N$2:$N$1315,1)</f>
        <v>0</v>
      </c>
      <c r="G23" s="43"/>
      <c r="H23" s="36">
        <f>COUNTIFS(DataRegularSeason20242025!$E$2:$E$1315,TotalTeamGames20242025!G$1,DataRegularSeason20242025!$D$2:$D$1315,TotalTeamGames20242025!$A23,DataRegularSeason20242025!$N$2:$N$1315,1)</f>
        <v>0</v>
      </c>
      <c r="I23" s="43"/>
      <c r="J23" s="36">
        <f>COUNTIFS(DataRegularSeason20242025!$E$2:$E$1315,TotalTeamGames20242025!I$1,DataRegularSeason20242025!$D$2:$D$1315,TotalTeamGames20242025!$A23,DataRegularSeason20242025!$N$2:$N$1315,1)</f>
        <v>0</v>
      </c>
      <c r="K23" s="43"/>
      <c r="L23" s="36">
        <f>COUNTIFS(DataRegularSeason20242025!$E$2:$E$1315,TotalTeamGames20242025!K$1,DataRegularSeason20242025!$D$2:$D$1315,TotalTeamGames20242025!$A23,DataRegularSeason20242025!$N$2:$N$1315,1)</f>
        <v>1</v>
      </c>
      <c r="M23" s="43"/>
      <c r="N23" s="36">
        <f>COUNTIFS(DataRegularSeason20242025!$E$2:$E$1315,TotalTeamGames20242025!M$1,DataRegularSeason20242025!$D$2:$D$1315,TotalTeamGames20242025!$A23,DataRegularSeason20242025!$N$2:$N$1315,1)</f>
        <v>1</v>
      </c>
      <c r="O23" s="43"/>
      <c r="P23" s="36">
        <f>COUNTIFS(DataRegularSeason20242025!$E$2:$E$1315,TotalTeamGames20242025!O$1,DataRegularSeason20242025!$D$2:$D$1315,TotalTeamGames20242025!$A23,DataRegularSeason20242025!$N$2:$N$1315,1)</f>
        <v>0</v>
      </c>
      <c r="Q23" s="43"/>
      <c r="R23" s="36">
        <f>COUNTIFS(DataRegularSeason20242025!$E$2:$E$1315,TotalTeamGames20242025!Q$1,DataRegularSeason20242025!$D$2:$D$1315,TotalTeamGames20242025!$A23,DataRegularSeason20242025!$N$2:$N$1315,1)</f>
        <v>0</v>
      </c>
      <c r="S23" s="43"/>
      <c r="T23" s="36">
        <f>COUNTIFS(DataRegularSeason20242025!$E$2:$E$1315,TotalTeamGames20242025!S$1,DataRegularSeason20242025!$D$2:$D$1315,TotalTeamGames20242025!$A23,DataRegularSeason20242025!$N$2:$N$1315,1)</f>
        <v>1</v>
      </c>
      <c r="U23" s="43"/>
      <c r="V23" s="36">
        <f>COUNTIFS(DataRegularSeason20242025!$E$2:$E$1315,TotalTeamGames20242025!U$1,DataRegularSeason20242025!$D$2:$D$1315,TotalTeamGames20242025!$A23,DataRegularSeason20242025!$N$2:$N$1315,1)</f>
        <v>1</v>
      </c>
      <c r="W23" s="43"/>
      <c r="X23" s="44"/>
      <c r="Y23" s="43"/>
      <c r="Z23" s="36">
        <f>COUNTIFS(DataRegularSeason20242025!$E$2:$E$1315,TotalTeamGames20242025!Y$1,DataRegularSeason20242025!$D$2:$D$1315,TotalTeamGames20242025!$A23,DataRegularSeason20242025!$N$2:$N$1315,1)</f>
        <v>0</v>
      </c>
      <c r="AA23" s="43"/>
      <c r="AB23" s="36">
        <f>COUNTIFS(DataRegularSeason20242025!$E$2:$E$1315,TotalTeamGames20242025!AA$1,DataRegularSeason20242025!$D$2:$D$1315,TotalTeamGames20242025!$A23,DataRegularSeason20242025!$N$2:$N$1315,1)</f>
        <v>0</v>
      </c>
      <c r="AC23" s="43"/>
      <c r="AD23" s="36">
        <f>COUNTIFS(DataRegularSeason20242025!$E$2:$E$1315,TotalTeamGames20242025!AC$1,DataRegularSeason20242025!$D$2:$D$1315,TotalTeamGames20242025!$A23,DataRegularSeason20242025!$N$2:$N$1315,1)</f>
        <v>0</v>
      </c>
      <c r="AE23" s="43"/>
      <c r="AF23" s="36">
        <f>COUNTIFS(DataRegularSeason20242025!$E$2:$E$1315,TotalTeamGames20242025!AE$1,DataRegularSeason20242025!$D$2:$D$1315,TotalTeamGames20242025!$A23,DataRegularSeason20242025!$N$2:$N$1315,1)</f>
        <v>1</v>
      </c>
      <c r="AG23" s="43"/>
      <c r="AH23" s="36">
        <f>COUNTIFS(DataRegularSeason20242025!$E$2:$E$1315,TotalTeamGames20242025!AG$1,DataRegularSeason20242025!$D$2:$D$1315,TotalTeamGames20242025!$A23,DataRegularSeason20242025!$N$2:$N$1315,1)</f>
        <v>0</v>
      </c>
      <c r="AI23" s="43"/>
      <c r="AJ23" s="36">
        <f>COUNTIFS(DataRegularSeason20242025!$E$2:$E$1315,TotalTeamGames20242025!AI$1,DataRegularSeason20242025!$D$2:$D$1315,TotalTeamGames20242025!$A23,DataRegularSeason20242025!$N$2:$N$1315,1)</f>
        <v>2</v>
      </c>
      <c r="AK23" s="43"/>
      <c r="AL23" s="36">
        <f>COUNTIFS(DataRegularSeason20242025!$E$2:$E$1315,TotalTeamGames20242025!AK$1,DataRegularSeason20242025!$D$2:$D$1315,TotalTeamGames20242025!$A23,DataRegularSeason20242025!$N$2:$N$1315,1)</f>
        <v>0</v>
      </c>
      <c r="AM23" s="43"/>
      <c r="AN23" s="36">
        <f>COUNTIFS(DataRegularSeason20242025!$E$2:$E$1315,TotalTeamGames20242025!AM$1,DataRegularSeason20242025!$D$2:$D$1315,TotalTeamGames20242025!$A23,DataRegularSeason20242025!$N$2:$N$1315,1)</f>
        <v>0</v>
      </c>
      <c r="AO23" s="43"/>
      <c r="AP23" s="36">
        <f>COUNTIFS(DataRegularSeason20242025!$E$2:$E$1315,TotalTeamGames20242025!AO$1,DataRegularSeason20242025!$D$2:$D$1315,TotalTeamGames20242025!$A23,DataRegularSeason20242025!$N$2:$N$1315,1)</f>
        <v>1</v>
      </c>
      <c r="AQ23" s="43"/>
      <c r="AR23" s="36">
        <f>COUNTIFS(DataRegularSeason20242025!$E$2:$E$1315,TotalTeamGames20242025!AQ$1,DataRegularSeason20242025!$D$2:$D$1315,TotalTeamGames20242025!$A23,DataRegularSeason20242025!$N$2:$N$1315,1)</f>
        <v>0</v>
      </c>
      <c r="AS23" s="43"/>
      <c r="AT23" s="36">
        <f>COUNTIFS(DataRegularSeason20242025!$E$2:$E$1315,TotalTeamGames20242025!AS$1,DataRegularSeason20242025!$D$2:$D$1315,TotalTeamGames20242025!$A23,DataRegularSeason20242025!$N$2:$N$1315,1)</f>
        <v>0</v>
      </c>
      <c r="AU23" s="43"/>
      <c r="AV23" s="36">
        <f>COUNTIFS(DataRegularSeason20242025!$E$2:$E$1315,TotalTeamGames20242025!AU$1,DataRegularSeason20242025!$D$2:$D$1315,TotalTeamGames20242025!$A23,DataRegularSeason20242025!$N$2:$N$1315,1)</f>
        <v>0</v>
      </c>
      <c r="AW23" s="43"/>
      <c r="AX23" s="36">
        <f>COUNTIFS(DataRegularSeason20242025!$E$2:$E$1315,TotalTeamGames20242025!AW$1,DataRegularSeason20242025!$D$2:$D$1315,TotalTeamGames20242025!$A23,DataRegularSeason20242025!$N$2:$N$1315,1)</f>
        <v>0</v>
      </c>
      <c r="AY23" s="43"/>
      <c r="AZ23" s="36">
        <f>COUNTIFS(DataRegularSeason20242025!$E$2:$E$1315,TotalTeamGames20242025!AY$1,DataRegularSeason20242025!$D$2:$D$1315,TotalTeamGames20242025!$A23,DataRegularSeason20242025!$N$2:$N$1315,1)</f>
        <v>0</v>
      </c>
      <c r="BA23" s="43"/>
      <c r="BB23" s="36">
        <f>COUNTIFS(DataRegularSeason20242025!$E$2:$E$1315,TotalTeamGames20242025!BA$1,DataRegularSeason20242025!$D$2:$D$1315,TotalTeamGames20242025!$A23,DataRegularSeason20242025!$N$2:$N$1315,1)</f>
        <v>0</v>
      </c>
      <c r="BC23" s="43"/>
      <c r="BD23" s="36">
        <f>COUNTIFS(DataRegularSeason20242025!$E$2:$E$1315,TotalTeamGames20242025!BC$1,DataRegularSeason20242025!$D$2:$D$1315,TotalTeamGames20242025!$A23,DataRegularSeason20242025!$N$2:$N$1315,1)</f>
        <v>1</v>
      </c>
      <c r="BE23" s="43"/>
      <c r="BF23" s="36">
        <f>COUNTIFS(DataRegularSeason20242025!$E$2:$E$1315,TotalTeamGames20242025!BE$1,DataRegularSeason20242025!$D$2:$D$1315,TotalTeamGames20242025!$A23,DataRegularSeason20242025!$N$2:$N$1315,1)</f>
        <v>0</v>
      </c>
      <c r="BG23" s="43"/>
      <c r="BH23" s="36">
        <f>COUNTIFS(DataRegularSeason20242025!$E$2:$E$1315,TotalTeamGames20242025!BG$1,DataRegularSeason20242025!$D$2:$D$1315,TotalTeamGames20242025!$A23,DataRegularSeason20242025!$N$2:$N$1315,1)</f>
        <v>1</v>
      </c>
      <c r="BI23" s="43"/>
      <c r="BJ23" s="36">
        <f>COUNTIFS(DataRegularSeason20242025!$E$2:$E$1315,TotalTeamGames20242025!BI$1,DataRegularSeason20242025!$D$2:$D$1315,TotalTeamGames20242025!$A23,DataRegularSeason20242025!$N$2:$N$1315,1)</f>
        <v>0</v>
      </c>
      <c r="BK23" s="43"/>
      <c r="BL23" s="36">
        <f>COUNTIFS(DataRegularSeason20242025!$E$2:$E$1315,TotalTeamGames20242025!BK$1,DataRegularSeason20242025!$D$2:$D$1315,TotalTeamGames20242025!$A23,DataRegularSeason20242025!$N$2:$N$1315,1)</f>
        <v>0</v>
      </c>
      <c r="BM23" s="43"/>
      <c r="BN23" s="36">
        <f>COUNTIFS(DataRegularSeason20242025!$E$2:$E$1315,TotalTeamGames20242025!BM$1,DataRegularSeason20242025!$D$2:$D$1315,TotalTeamGames20242025!$A23,DataRegularSeason20242025!$N$2:$N$1315,1)</f>
        <v>0</v>
      </c>
      <c r="BO23" s="38">
        <f t="shared" si="0"/>
        <v>10</v>
      </c>
      <c r="BP23" s="52">
        <f t="shared" ref="BP23" si="19">BO23+BO24</f>
        <v>20</v>
      </c>
      <c r="BQ23" s="53">
        <f t="shared" ref="BQ23" si="20">82-BP23</f>
        <v>62</v>
      </c>
    </row>
    <row r="24" spans="1:69" ht="9.9499999999999993" customHeight="1" x14ac:dyDescent="0.25">
      <c r="A24" s="54"/>
      <c r="B24" s="40" t="s">
        <v>80</v>
      </c>
      <c r="C24" s="46">
        <f>COUNTIFS(DataRegularSeason20242025!$D$2:$D$1315,TotalTeamGames20242025!C$1,DataRegularSeason20242025!$E$2:$E$1315,TotalTeamGames20242025!$A23,DataRegularSeason20242025!$N$2:$N$1315,1)</f>
        <v>0</v>
      </c>
      <c r="D24" s="47"/>
      <c r="E24" s="46">
        <f>COUNTIFS(DataRegularSeason20242025!$D$2:$D$1315,TotalTeamGames20242025!E$1,DataRegularSeason20242025!$E$2:$E$1315,TotalTeamGames20242025!$A23,DataRegularSeason20242025!$N$2:$N$1315,1)</f>
        <v>0</v>
      </c>
      <c r="F24" s="47"/>
      <c r="G24" s="46">
        <f>COUNTIFS(DataRegularSeason20242025!$D$2:$D$1315,TotalTeamGames20242025!G$1,DataRegularSeason20242025!$E$2:$E$1315,TotalTeamGames20242025!$A23,DataRegularSeason20242025!$N$2:$N$1315,1)</f>
        <v>0</v>
      </c>
      <c r="H24" s="47"/>
      <c r="I24" s="46">
        <f>COUNTIFS(DataRegularSeason20242025!$D$2:$D$1315,TotalTeamGames20242025!I$1,DataRegularSeason20242025!$E$2:$E$1315,TotalTeamGames20242025!$A23,DataRegularSeason20242025!$N$2:$N$1315,1)</f>
        <v>1</v>
      </c>
      <c r="J24" s="47"/>
      <c r="K24" s="46">
        <f>COUNTIFS(DataRegularSeason20242025!$D$2:$D$1315,TotalTeamGames20242025!K$1,DataRegularSeason20242025!$E$2:$E$1315,TotalTeamGames20242025!$A23,DataRegularSeason20242025!$N$2:$N$1315,1)</f>
        <v>0</v>
      </c>
      <c r="L24" s="47"/>
      <c r="M24" s="46">
        <f>COUNTIFS(DataRegularSeason20242025!$D$2:$D$1315,TotalTeamGames20242025!M$1,DataRegularSeason20242025!$E$2:$E$1315,TotalTeamGames20242025!$A23,DataRegularSeason20242025!$N$2:$N$1315,1)</f>
        <v>1</v>
      </c>
      <c r="N24" s="47"/>
      <c r="O24" s="46">
        <f>COUNTIFS(DataRegularSeason20242025!$D$2:$D$1315,TotalTeamGames20242025!O$1,DataRegularSeason20242025!$E$2:$E$1315,TotalTeamGames20242025!$A23,DataRegularSeason20242025!$N$2:$N$1315,1)</f>
        <v>1</v>
      </c>
      <c r="P24" s="47"/>
      <c r="Q24" s="46">
        <f>COUNTIFS(DataRegularSeason20242025!$D$2:$D$1315,TotalTeamGames20242025!Q$1,DataRegularSeason20242025!$E$2:$E$1315,TotalTeamGames20242025!$A23,DataRegularSeason20242025!$N$2:$N$1315,1)</f>
        <v>0</v>
      </c>
      <c r="R24" s="47"/>
      <c r="S24" s="46">
        <f>COUNTIFS(DataRegularSeason20242025!$D$2:$D$1315,TotalTeamGames20242025!S$1,DataRegularSeason20242025!$E$2:$E$1315,TotalTeamGames20242025!$A23,DataRegularSeason20242025!$N$2:$N$1315,1)</f>
        <v>0</v>
      </c>
      <c r="T24" s="47"/>
      <c r="U24" s="46">
        <f>COUNTIFS(DataRegularSeason20242025!$D$2:$D$1315,TotalTeamGames20242025!U$1,DataRegularSeason20242025!$E$2:$E$1315,TotalTeamGames20242025!$A23,DataRegularSeason20242025!$N$2:$N$1315,1)</f>
        <v>0</v>
      </c>
      <c r="V24" s="47"/>
      <c r="W24" s="46"/>
      <c r="X24" s="47"/>
      <c r="Y24" s="46">
        <f>COUNTIFS(DataRegularSeason20242025!$D$2:$D$1315,TotalTeamGames20242025!Y$1,DataRegularSeason20242025!$E$2:$E$1315,TotalTeamGames20242025!$A23,DataRegularSeason20242025!$N$2:$N$1315,1)</f>
        <v>0</v>
      </c>
      <c r="Z24" s="47"/>
      <c r="AA24" s="46">
        <f>COUNTIFS(DataRegularSeason20242025!$D$2:$D$1315,TotalTeamGames20242025!AA$1,DataRegularSeason20242025!$E$2:$E$1315,TotalTeamGames20242025!$A23,DataRegularSeason20242025!$N$2:$N$1315,1)</f>
        <v>0</v>
      </c>
      <c r="AB24" s="47"/>
      <c r="AC24" s="46">
        <f>COUNTIFS(DataRegularSeason20242025!$D$2:$D$1315,TotalTeamGames20242025!AC$1,DataRegularSeason20242025!$E$2:$E$1315,TotalTeamGames20242025!$A23,DataRegularSeason20242025!$N$2:$N$1315,1)</f>
        <v>0</v>
      </c>
      <c r="AD24" s="47"/>
      <c r="AE24" s="46">
        <f>COUNTIFS(DataRegularSeason20242025!$D$2:$D$1315,TotalTeamGames20242025!AE$1,DataRegularSeason20242025!$E$2:$E$1315,TotalTeamGames20242025!$A23,DataRegularSeason20242025!$N$2:$N$1315,1)</f>
        <v>0</v>
      </c>
      <c r="AF24" s="47"/>
      <c r="AG24" s="46">
        <f>COUNTIFS(DataRegularSeason20242025!$D$2:$D$1315,TotalTeamGames20242025!AG$1,DataRegularSeason20242025!$E$2:$E$1315,TotalTeamGames20242025!$A23,DataRegularSeason20242025!$N$2:$N$1315,1)</f>
        <v>1</v>
      </c>
      <c r="AH24" s="47"/>
      <c r="AI24" s="46">
        <f>COUNTIFS(DataRegularSeason20242025!$D$2:$D$1315,TotalTeamGames20242025!AI$1,DataRegularSeason20242025!$E$2:$E$1315,TotalTeamGames20242025!$A23,DataRegularSeason20242025!$N$2:$N$1315,1)</f>
        <v>1</v>
      </c>
      <c r="AJ24" s="47"/>
      <c r="AK24" s="46">
        <f>COUNTIFS(DataRegularSeason20242025!$D$2:$D$1315,TotalTeamGames20242025!AK$1,DataRegularSeason20242025!$E$2:$E$1315,TotalTeamGames20242025!$A23,DataRegularSeason20242025!$N$2:$N$1315,1)</f>
        <v>1</v>
      </c>
      <c r="AL24" s="47"/>
      <c r="AM24" s="46">
        <f>COUNTIFS(DataRegularSeason20242025!$D$2:$D$1315,TotalTeamGames20242025!AM$1,DataRegularSeason20242025!$E$2:$E$1315,TotalTeamGames20242025!$A23,DataRegularSeason20242025!$N$2:$N$1315,1)</f>
        <v>0</v>
      </c>
      <c r="AN24" s="47"/>
      <c r="AO24" s="46">
        <f>COUNTIFS(DataRegularSeason20242025!$D$2:$D$1315,TotalTeamGames20242025!AO$1,DataRegularSeason20242025!$E$2:$E$1315,TotalTeamGames20242025!$A23,DataRegularSeason20242025!$N$2:$N$1315,1)</f>
        <v>0</v>
      </c>
      <c r="AP24" s="47"/>
      <c r="AQ24" s="46">
        <f>COUNTIFS(DataRegularSeason20242025!$D$2:$D$1315,TotalTeamGames20242025!AQ$1,DataRegularSeason20242025!$E$2:$E$1315,TotalTeamGames20242025!$A23,DataRegularSeason20242025!$N$2:$N$1315,1)</f>
        <v>1</v>
      </c>
      <c r="AR24" s="47"/>
      <c r="AS24" s="46">
        <f>COUNTIFS(DataRegularSeason20242025!$D$2:$D$1315,TotalTeamGames20242025!AS$1,DataRegularSeason20242025!$E$2:$E$1315,TotalTeamGames20242025!$A23,DataRegularSeason20242025!$N$2:$N$1315,1)</f>
        <v>1</v>
      </c>
      <c r="AT24" s="47"/>
      <c r="AU24" s="46">
        <f>COUNTIFS(DataRegularSeason20242025!$D$2:$D$1315,TotalTeamGames20242025!AU$1,DataRegularSeason20242025!$E$2:$E$1315,TotalTeamGames20242025!$A23,DataRegularSeason20242025!$N$2:$N$1315,1)</f>
        <v>0</v>
      </c>
      <c r="AV24" s="47"/>
      <c r="AW24" s="46">
        <f>COUNTIFS(DataRegularSeason20242025!$D$2:$D$1315,TotalTeamGames20242025!AW$1,DataRegularSeason20242025!$E$2:$E$1315,TotalTeamGames20242025!$A23,DataRegularSeason20242025!$N$2:$N$1315,1)</f>
        <v>0</v>
      </c>
      <c r="AX24" s="47"/>
      <c r="AY24" s="46">
        <f>COUNTIFS(DataRegularSeason20242025!$D$2:$D$1315,TotalTeamGames20242025!AY$1,DataRegularSeason20242025!$E$2:$E$1315,TotalTeamGames20242025!$A23,DataRegularSeason20242025!$N$2:$N$1315,1)</f>
        <v>0</v>
      </c>
      <c r="AZ24" s="47"/>
      <c r="BA24" s="46">
        <f>COUNTIFS(DataRegularSeason20242025!$D$2:$D$1315,TotalTeamGames20242025!BA$1,DataRegularSeason20242025!$E$2:$E$1315,TotalTeamGames20242025!$A23,DataRegularSeason20242025!$N$2:$N$1315,1)</f>
        <v>0</v>
      </c>
      <c r="BB24" s="47"/>
      <c r="BC24" s="46">
        <f>COUNTIFS(DataRegularSeason20242025!$D$2:$D$1315,TotalTeamGames20242025!BC$1,DataRegularSeason20242025!$E$2:$E$1315,TotalTeamGames20242025!$A23,DataRegularSeason20242025!$N$2:$N$1315,1)</f>
        <v>0</v>
      </c>
      <c r="BD24" s="47"/>
      <c r="BE24" s="46">
        <f>COUNTIFS(DataRegularSeason20242025!$D$2:$D$1315,TotalTeamGames20242025!BE$1,DataRegularSeason20242025!$E$2:$E$1315,TotalTeamGames20242025!$A23,DataRegularSeason20242025!$N$2:$N$1315,1)</f>
        <v>0</v>
      </c>
      <c r="BF24" s="47"/>
      <c r="BG24" s="46">
        <f>COUNTIFS(DataRegularSeason20242025!$D$2:$D$1315,TotalTeamGames20242025!BG$1,DataRegularSeason20242025!$E$2:$E$1315,TotalTeamGames20242025!$A23,DataRegularSeason20242025!$N$2:$N$1315,1)</f>
        <v>0</v>
      </c>
      <c r="BH24" s="47"/>
      <c r="BI24" s="46">
        <f>COUNTIFS(DataRegularSeason20242025!$D$2:$D$1315,TotalTeamGames20242025!BI$1,DataRegularSeason20242025!$E$2:$E$1315,TotalTeamGames20242025!$A23,DataRegularSeason20242025!$N$2:$N$1315,1)</f>
        <v>1</v>
      </c>
      <c r="BJ24" s="47"/>
      <c r="BK24" s="46">
        <f>COUNTIFS(DataRegularSeason20242025!$D$2:$D$1315,TotalTeamGames20242025!BK$1,DataRegularSeason20242025!$E$2:$E$1315,TotalTeamGames20242025!$A23,DataRegularSeason20242025!$N$2:$N$1315,1)</f>
        <v>1</v>
      </c>
      <c r="BL24" s="47"/>
      <c r="BM24" s="46">
        <f>COUNTIFS(DataRegularSeason20242025!$D$2:$D$1315,TotalTeamGames20242025!BM$1,DataRegularSeason20242025!$E$2:$E$1315,TotalTeamGames20242025!$A23,DataRegularSeason20242025!$N$2:$N$1315,1)</f>
        <v>0</v>
      </c>
      <c r="BN24" s="47"/>
      <c r="BO24" s="42">
        <f t="shared" si="0"/>
        <v>10</v>
      </c>
      <c r="BP24" s="52"/>
      <c r="BQ24" s="53"/>
    </row>
    <row r="25" spans="1:69" ht="9.9499999999999993" customHeight="1" x14ac:dyDescent="0.25">
      <c r="A25" s="59" t="s">
        <v>14</v>
      </c>
      <c r="B25" s="36" t="s">
        <v>81</v>
      </c>
      <c r="C25" s="43"/>
      <c r="D25" s="36">
        <f>COUNTIFS(DataRegularSeason20242025!$E$2:$E$1315,TotalTeamGames20242025!C$1,DataRegularSeason20242025!$D$2:$D$1315,TotalTeamGames20242025!$A25,DataRegularSeason20242025!$N$2:$N$1315,1)</f>
        <v>0</v>
      </c>
      <c r="E25" s="43"/>
      <c r="F25" s="36">
        <f>COUNTIFS(DataRegularSeason20242025!$E$2:$E$1315,TotalTeamGames20242025!E$1,DataRegularSeason20242025!$D$2:$D$1315,TotalTeamGames20242025!$A25,DataRegularSeason20242025!$N$2:$N$1315,1)</f>
        <v>1</v>
      </c>
      <c r="G25" s="43"/>
      <c r="H25" s="36">
        <f>COUNTIFS(DataRegularSeason20242025!$E$2:$E$1315,TotalTeamGames20242025!G$1,DataRegularSeason20242025!$D$2:$D$1315,TotalTeamGames20242025!$A25,DataRegularSeason20242025!$N$2:$N$1315,1)</f>
        <v>2</v>
      </c>
      <c r="I25" s="43"/>
      <c r="J25" s="36">
        <f>COUNTIFS(DataRegularSeason20242025!$E$2:$E$1315,TotalTeamGames20242025!I$1,DataRegularSeason20242025!$D$2:$D$1315,TotalTeamGames20242025!$A25,DataRegularSeason20242025!$N$2:$N$1315,1)</f>
        <v>0</v>
      </c>
      <c r="K25" s="43"/>
      <c r="L25" s="36">
        <f>COUNTIFS(DataRegularSeason20242025!$E$2:$E$1315,TotalTeamGames20242025!K$1,DataRegularSeason20242025!$D$2:$D$1315,TotalTeamGames20242025!$A25,DataRegularSeason20242025!$N$2:$N$1315,1)</f>
        <v>1</v>
      </c>
      <c r="M25" s="43"/>
      <c r="N25" s="36">
        <f>COUNTIFS(DataRegularSeason20242025!$E$2:$E$1315,TotalTeamGames20242025!M$1,DataRegularSeason20242025!$D$2:$D$1315,TotalTeamGames20242025!$A25,DataRegularSeason20242025!$N$2:$N$1315,1)</f>
        <v>0</v>
      </c>
      <c r="O25" s="43"/>
      <c r="P25" s="36">
        <f>COUNTIFS(DataRegularSeason20242025!$E$2:$E$1315,TotalTeamGames20242025!O$1,DataRegularSeason20242025!$D$2:$D$1315,TotalTeamGames20242025!$A25,DataRegularSeason20242025!$N$2:$N$1315,1)</f>
        <v>0</v>
      </c>
      <c r="Q25" s="43"/>
      <c r="R25" s="36">
        <f>COUNTIFS(DataRegularSeason20242025!$E$2:$E$1315,TotalTeamGames20242025!Q$1,DataRegularSeason20242025!$D$2:$D$1315,TotalTeamGames20242025!$A25,DataRegularSeason20242025!$N$2:$N$1315,1)</f>
        <v>0</v>
      </c>
      <c r="S25" s="43"/>
      <c r="T25" s="36">
        <f>COUNTIFS(DataRegularSeason20242025!$E$2:$E$1315,TotalTeamGames20242025!S$1,DataRegularSeason20242025!$D$2:$D$1315,TotalTeamGames20242025!$A25,DataRegularSeason20242025!$N$2:$N$1315,1)</f>
        <v>1</v>
      </c>
      <c r="U25" s="43"/>
      <c r="V25" s="36">
        <f>COUNTIFS(DataRegularSeason20242025!$E$2:$E$1315,TotalTeamGames20242025!U$1,DataRegularSeason20242025!$D$2:$D$1315,TotalTeamGames20242025!$A25,DataRegularSeason20242025!$N$2:$N$1315,1)</f>
        <v>0</v>
      </c>
      <c r="W25" s="43"/>
      <c r="X25" s="36">
        <f>COUNTIFS(DataRegularSeason20242025!$E$2:$E$1315,TotalTeamGames20242025!W$1,DataRegularSeason20242025!$D$2:$D$1315,TotalTeamGames20242025!$A25,DataRegularSeason20242025!$N$2:$N$1315,1)</f>
        <v>0</v>
      </c>
      <c r="Y25" s="43"/>
      <c r="Z25" s="44"/>
      <c r="AA25" s="43"/>
      <c r="AB25" s="36">
        <f>COUNTIFS(DataRegularSeason20242025!$E$2:$E$1315,TotalTeamGames20242025!AA$1,DataRegularSeason20242025!$D$2:$D$1315,TotalTeamGames20242025!$A25,DataRegularSeason20242025!$N$2:$N$1315,1)</f>
        <v>0</v>
      </c>
      <c r="AC25" s="43"/>
      <c r="AD25" s="36">
        <f>COUNTIFS(DataRegularSeason20242025!$E$2:$E$1315,TotalTeamGames20242025!AC$1,DataRegularSeason20242025!$D$2:$D$1315,TotalTeamGames20242025!$A25,DataRegularSeason20242025!$N$2:$N$1315,1)</f>
        <v>0</v>
      </c>
      <c r="AE25" s="43"/>
      <c r="AF25" s="36">
        <f>COUNTIFS(DataRegularSeason20242025!$E$2:$E$1315,TotalTeamGames20242025!AE$1,DataRegularSeason20242025!$D$2:$D$1315,TotalTeamGames20242025!$A25,DataRegularSeason20242025!$N$2:$N$1315,1)</f>
        <v>0</v>
      </c>
      <c r="AG25" s="43"/>
      <c r="AH25" s="36">
        <f>COUNTIFS(DataRegularSeason20242025!$E$2:$E$1315,TotalTeamGames20242025!AG$1,DataRegularSeason20242025!$D$2:$D$1315,TotalTeamGames20242025!$A25,DataRegularSeason20242025!$N$2:$N$1315,1)</f>
        <v>0</v>
      </c>
      <c r="AI25" s="43"/>
      <c r="AJ25" s="36">
        <f>COUNTIFS(DataRegularSeason20242025!$E$2:$E$1315,TotalTeamGames20242025!AI$1,DataRegularSeason20242025!$D$2:$D$1315,TotalTeamGames20242025!$A25,DataRegularSeason20242025!$N$2:$N$1315,1)</f>
        <v>0</v>
      </c>
      <c r="AK25" s="43"/>
      <c r="AL25" s="36">
        <f>COUNTIFS(DataRegularSeason20242025!$E$2:$E$1315,TotalTeamGames20242025!AK$1,DataRegularSeason20242025!$D$2:$D$1315,TotalTeamGames20242025!$A25,DataRegularSeason20242025!$N$2:$N$1315,1)</f>
        <v>1</v>
      </c>
      <c r="AM25" s="43"/>
      <c r="AN25" s="36">
        <f>COUNTIFS(DataRegularSeason20242025!$E$2:$E$1315,TotalTeamGames20242025!AM$1,DataRegularSeason20242025!$D$2:$D$1315,TotalTeamGames20242025!$A25,DataRegularSeason20242025!$N$2:$N$1315,1)</f>
        <v>1</v>
      </c>
      <c r="AO25" s="43"/>
      <c r="AP25" s="36">
        <f>COUNTIFS(DataRegularSeason20242025!$E$2:$E$1315,TotalTeamGames20242025!AO$1,DataRegularSeason20242025!$D$2:$D$1315,TotalTeamGames20242025!$A25,DataRegularSeason20242025!$N$2:$N$1315,1)</f>
        <v>1</v>
      </c>
      <c r="AQ25" s="43"/>
      <c r="AR25" s="36">
        <f>COUNTIFS(DataRegularSeason20242025!$E$2:$E$1315,TotalTeamGames20242025!AQ$1,DataRegularSeason20242025!$D$2:$D$1315,TotalTeamGames20242025!$A25,DataRegularSeason20242025!$N$2:$N$1315,1)</f>
        <v>0</v>
      </c>
      <c r="AS25" s="43"/>
      <c r="AT25" s="36">
        <f>COUNTIFS(DataRegularSeason20242025!$E$2:$E$1315,TotalTeamGames20242025!AS$1,DataRegularSeason20242025!$D$2:$D$1315,TotalTeamGames20242025!$A25,DataRegularSeason20242025!$N$2:$N$1315,1)</f>
        <v>0</v>
      </c>
      <c r="AU25" s="43"/>
      <c r="AV25" s="36">
        <f>COUNTIFS(DataRegularSeason20242025!$E$2:$E$1315,TotalTeamGames20242025!AU$1,DataRegularSeason20242025!$D$2:$D$1315,TotalTeamGames20242025!$A25,DataRegularSeason20242025!$N$2:$N$1315,1)</f>
        <v>0</v>
      </c>
      <c r="AW25" s="43"/>
      <c r="AX25" s="36">
        <f>COUNTIFS(DataRegularSeason20242025!$E$2:$E$1315,TotalTeamGames20242025!AW$1,DataRegularSeason20242025!$D$2:$D$1315,TotalTeamGames20242025!$A25,DataRegularSeason20242025!$N$2:$N$1315,1)</f>
        <v>0</v>
      </c>
      <c r="AY25" s="43"/>
      <c r="AZ25" s="36">
        <f>COUNTIFS(DataRegularSeason20242025!$E$2:$E$1315,TotalTeamGames20242025!AY$1,DataRegularSeason20242025!$D$2:$D$1315,TotalTeamGames20242025!$A25,DataRegularSeason20242025!$N$2:$N$1315,1)</f>
        <v>0</v>
      </c>
      <c r="BA25" s="43"/>
      <c r="BB25" s="36">
        <f>COUNTIFS(DataRegularSeason20242025!$E$2:$E$1315,TotalTeamGames20242025!BA$1,DataRegularSeason20242025!$D$2:$D$1315,TotalTeamGames20242025!$A25,DataRegularSeason20242025!$N$2:$N$1315,1)</f>
        <v>0</v>
      </c>
      <c r="BC25" s="43"/>
      <c r="BD25" s="36">
        <f>COUNTIFS(DataRegularSeason20242025!$E$2:$E$1315,TotalTeamGames20242025!BC$1,DataRegularSeason20242025!$D$2:$D$1315,TotalTeamGames20242025!$A25,DataRegularSeason20242025!$N$2:$N$1315,1)</f>
        <v>0</v>
      </c>
      <c r="BE25" s="43"/>
      <c r="BF25" s="36">
        <f>COUNTIFS(DataRegularSeason20242025!$E$2:$E$1315,TotalTeamGames20242025!BE$1,DataRegularSeason20242025!$D$2:$D$1315,TotalTeamGames20242025!$A25,DataRegularSeason20242025!$N$2:$N$1315,1)</f>
        <v>0</v>
      </c>
      <c r="BG25" s="43"/>
      <c r="BH25" s="36">
        <f>COUNTIFS(DataRegularSeason20242025!$E$2:$E$1315,TotalTeamGames20242025!BG$1,DataRegularSeason20242025!$D$2:$D$1315,TotalTeamGames20242025!$A25,DataRegularSeason20242025!$N$2:$N$1315,1)</f>
        <v>0</v>
      </c>
      <c r="BI25" s="43"/>
      <c r="BJ25" s="36">
        <f>COUNTIFS(DataRegularSeason20242025!$E$2:$E$1315,TotalTeamGames20242025!BI$1,DataRegularSeason20242025!$D$2:$D$1315,TotalTeamGames20242025!$A25,DataRegularSeason20242025!$N$2:$N$1315,1)</f>
        <v>0</v>
      </c>
      <c r="BK25" s="43"/>
      <c r="BL25" s="36">
        <f>COUNTIFS(DataRegularSeason20242025!$E$2:$E$1315,TotalTeamGames20242025!BK$1,DataRegularSeason20242025!$D$2:$D$1315,TotalTeamGames20242025!$A25,DataRegularSeason20242025!$N$2:$N$1315,1)</f>
        <v>1</v>
      </c>
      <c r="BM25" s="43"/>
      <c r="BN25" s="36">
        <f>COUNTIFS(DataRegularSeason20242025!$E$2:$E$1315,TotalTeamGames20242025!BM$1,DataRegularSeason20242025!$D$2:$D$1315,TotalTeamGames20242025!$A25,DataRegularSeason20242025!$N$2:$N$1315,1)</f>
        <v>0</v>
      </c>
      <c r="BO25" s="38">
        <f t="shared" si="0"/>
        <v>9</v>
      </c>
      <c r="BP25" s="52">
        <f t="shared" ref="BP25" si="21">BO25+BO26</f>
        <v>19</v>
      </c>
      <c r="BQ25" s="53">
        <f t="shared" ref="BQ25" si="22">82-BP25</f>
        <v>63</v>
      </c>
    </row>
    <row r="26" spans="1:69" ht="9.9499999999999993" customHeight="1" x14ac:dyDescent="0.25">
      <c r="A26" s="54"/>
      <c r="B26" s="40" t="s">
        <v>80</v>
      </c>
      <c r="C26" s="46">
        <f>COUNTIFS(DataRegularSeason20242025!$D$2:$D$1315,TotalTeamGames20242025!C$1,DataRegularSeason20242025!$E$2:$E$1315,TotalTeamGames20242025!$A25,DataRegularSeason20242025!$N$2:$N$1315,1)</f>
        <v>0</v>
      </c>
      <c r="D26" s="47"/>
      <c r="E26" s="46">
        <f>COUNTIFS(DataRegularSeason20242025!$D$2:$D$1315,TotalTeamGames20242025!E$1,DataRegularSeason20242025!$E$2:$E$1315,TotalTeamGames20242025!$A25,DataRegularSeason20242025!$N$2:$N$1315,1)</f>
        <v>1</v>
      </c>
      <c r="F26" s="47"/>
      <c r="G26" s="46">
        <f>COUNTIFS(DataRegularSeason20242025!$D$2:$D$1315,TotalTeamGames20242025!G$1,DataRegularSeason20242025!$E$2:$E$1315,TotalTeamGames20242025!$A25,DataRegularSeason20242025!$N$2:$N$1315,1)</f>
        <v>0</v>
      </c>
      <c r="H26" s="47"/>
      <c r="I26" s="46">
        <f>COUNTIFS(DataRegularSeason20242025!$D$2:$D$1315,TotalTeamGames20242025!I$1,DataRegularSeason20242025!$E$2:$E$1315,TotalTeamGames20242025!$A25,DataRegularSeason20242025!$N$2:$N$1315,1)</f>
        <v>0</v>
      </c>
      <c r="J26" s="47"/>
      <c r="K26" s="46">
        <f>COUNTIFS(DataRegularSeason20242025!$D$2:$D$1315,TotalTeamGames20242025!K$1,DataRegularSeason20242025!$E$2:$E$1315,TotalTeamGames20242025!$A25,DataRegularSeason20242025!$N$2:$N$1315,1)</f>
        <v>0</v>
      </c>
      <c r="L26" s="47"/>
      <c r="M26" s="46">
        <f>COUNTIFS(DataRegularSeason20242025!$D$2:$D$1315,TotalTeamGames20242025!M$1,DataRegularSeason20242025!$E$2:$E$1315,TotalTeamGames20242025!$A25,DataRegularSeason20242025!$N$2:$N$1315,1)</f>
        <v>0</v>
      </c>
      <c r="N26" s="47"/>
      <c r="O26" s="46">
        <f>COUNTIFS(DataRegularSeason20242025!$D$2:$D$1315,TotalTeamGames20242025!O$1,DataRegularSeason20242025!$E$2:$E$1315,TotalTeamGames20242025!$A25,DataRegularSeason20242025!$N$2:$N$1315,1)</f>
        <v>0</v>
      </c>
      <c r="P26" s="47"/>
      <c r="Q26" s="46">
        <f>COUNTIFS(DataRegularSeason20242025!$D$2:$D$1315,TotalTeamGames20242025!Q$1,DataRegularSeason20242025!$E$2:$E$1315,TotalTeamGames20242025!$A25,DataRegularSeason20242025!$N$2:$N$1315,1)</f>
        <v>0</v>
      </c>
      <c r="R26" s="47"/>
      <c r="S26" s="46">
        <f>COUNTIFS(DataRegularSeason20242025!$D$2:$D$1315,TotalTeamGames20242025!S$1,DataRegularSeason20242025!$E$2:$E$1315,TotalTeamGames20242025!$A25,DataRegularSeason20242025!$N$2:$N$1315,1)</f>
        <v>1</v>
      </c>
      <c r="T26" s="47"/>
      <c r="U26" s="46">
        <f>COUNTIFS(DataRegularSeason20242025!$D$2:$D$1315,TotalTeamGames20242025!U$1,DataRegularSeason20242025!$E$2:$E$1315,TotalTeamGames20242025!$A25,DataRegularSeason20242025!$N$2:$N$1315,1)</f>
        <v>0</v>
      </c>
      <c r="V26" s="47"/>
      <c r="W26" s="46">
        <f>COUNTIFS(DataRegularSeason20242025!$D$2:$D$1315,TotalTeamGames20242025!W$1,DataRegularSeason20242025!$E$2:$E$1315,TotalTeamGames20242025!$A25,DataRegularSeason20242025!$N$2:$N$1315,1)</f>
        <v>0</v>
      </c>
      <c r="X26" s="47"/>
      <c r="Y26" s="46"/>
      <c r="Z26" s="47"/>
      <c r="AA26" s="46">
        <f>COUNTIFS(DataRegularSeason20242025!$D$2:$D$1315,TotalTeamGames20242025!AA$1,DataRegularSeason20242025!$E$2:$E$1315,TotalTeamGames20242025!$A25,DataRegularSeason20242025!$N$2:$N$1315,1)</f>
        <v>0</v>
      </c>
      <c r="AB26" s="47"/>
      <c r="AC26" s="46">
        <f>COUNTIFS(DataRegularSeason20242025!$D$2:$D$1315,TotalTeamGames20242025!AC$1,DataRegularSeason20242025!$E$2:$E$1315,TotalTeamGames20242025!$A25,DataRegularSeason20242025!$N$2:$N$1315,1)</f>
        <v>1</v>
      </c>
      <c r="AD26" s="47"/>
      <c r="AE26" s="46">
        <f>COUNTIFS(DataRegularSeason20242025!$D$2:$D$1315,TotalTeamGames20242025!AE$1,DataRegularSeason20242025!$E$2:$E$1315,TotalTeamGames20242025!$A25,DataRegularSeason20242025!$N$2:$N$1315,1)</f>
        <v>0</v>
      </c>
      <c r="AF26" s="47"/>
      <c r="AG26" s="46">
        <f>COUNTIFS(DataRegularSeason20242025!$D$2:$D$1315,TotalTeamGames20242025!AG$1,DataRegularSeason20242025!$E$2:$E$1315,TotalTeamGames20242025!$A25,DataRegularSeason20242025!$N$2:$N$1315,1)</f>
        <v>2</v>
      </c>
      <c r="AH26" s="47"/>
      <c r="AI26" s="46">
        <f>COUNTIFS(DataRegularSeason20242025!$D$2:$D$1315,TotalTeamGames20242025!AI$1,DataRegularSeason20242025!$E$2:$E$1315,TotalTeamGames20242025!$A25,DataRegularSeason20242025!$N$2:$N$1315,1)</f>
        <v>1</v>
      </c>
      <c r="AJ26" s="47"/>
      <c r="AK26" s="46">
        <f>COUNTIFS(DataRegularSeason20242025!$D$2:$D$1315,TotalTeamGames20242025!AK$1,DataRegularSeason20242025!$E$2:$E$1315,TotalTeamGames20242025!$A25,DataRegularSeason20242025!$N$2:$N$1315,1)</f>
        <v>0</v>
      </c>
      <c r="AL26" s="47"/>
      <c r="AM26" s="46">
        <f>COUNTIFS(DataRegularSeason20242025!$D$2:$D$1315,TotalTeamGames20242025!AM$1,DataRegularSeason20242025!$E$2:$E$1315,TotalTeamGames20242025!$A25,DataRegularSeason20242025!$N$2:$N$1315,1)</f>
        <v>0</v>
      </c>
      <c r="AN26" s="47"/>
      <c r="AO26" s="46">
        <f>COUNTIFS(DataRegularSeason20242025!$D$2:$D$1315,TotalTeamGames20242025!AO$1,DataRegularSeason20242025!$E$2:$E$1315,TotalTeamGames20242025!$A25,DataRegularSeason20242025!$N$2:$N$1315,1)</f>
        <v>0</v>
      </c>
      <c r="AP26" s="47"/>
      <c r="AQ26" s="46">
        <f>COUNTIFS(DataRegularSeason20242025!$D$2:$D$1315,TotalTeamGames20242025!AQ$1,DataRegularSeason20242025!$E$2:$E$1315,TotalTeamGames20242025!$A25,DataRegularSeason20242025!$N$2:$N$1315,1)</f>
        <v>1</v>
      </c>
      <c r="AR26" s="47"/>
      <c r="AS26" s="46">
        <f>COUNTIFS(DataRegularSeason20242025!$D$2:$D$1315,TotalTeamGames20242025!AS$1,DataRegularSeason20242025!$E$2:$E$1315,TotalTeamGames20242025!$A25,DataRegularSeason20242025!$N$2:$N$1315,1)</f>
        <v>0</v>
      </c>
      <c r="AT26" s="47"/>
      <c r="AU26" s="46">
        <f>COUNTIFS(DataRegularSeason20242025!$D$2:$D$1315,TotalTeamGames20242025!AU$1,DataRegularSeason20242025!$E$2:$E$1315,TotalTeamGames20242025!$A25,DataRegularSeason20242025!$N$2:$N$1315,1)</f>
        <v>0</v>
      </c>
      <c r="AV26" s="47"/>
      <c r="AW26" s="46">
        <f>COUNTIFS(DataRegularSeason20242025!$D$2:$D$1315,TotalTeamGames20242025!AW$1,DataRegularSeason20242025!$E$2:$E$1315,TotalTeamGames20242025!$A25,DataRegularSeason20242025!$N$2:$N$1315,1)</f>
        <v>0</v>
      </c>
      <c r="AX26" s="47"/>
      <c r="AY26" s="46">
        <f>COUNTIFS(DataRegularSeason20242025!$D$2:$D$1315,TotalTeamGames20242025!AY$1,DataRegularSeason20242025!$E$2:$E$1315,TotalTeamGames20242025!$A25,DataRegularSeason20242025!$N$2:$N$1315,1)</f>
        <v>0</v>
      </c>
      <c r="AZ26" s="47"/>
      <c r="BA26" s="46">
        <f>COUNTIFS(DataRegularSeason20242025!$D$2:$D$1315,TotalTeamGames20242025!BA$1,DataRegularSeason20242025!$E$2:$E$1315,TotalTeamGames20242025!$A25,DataRegularSeason20242025!$N$2:$N$1315,1)</f>
        <v>0</v>
      </c>
      <c r="BB26" s="47"/>
      <c r="BC26" s="46">
        <f>COUNTIFS(DataRegularSeason20242025!$D$2:$D$1315,TotalTeamGames20242025!BC$1,DataRegularSeason20242025!$E$2:$E$1315,TotalTeamGames20242025!$A25,DataRegularSeason20242025!$N$2:$N$1315,1)</f>
        <v>0</v>
      </c>
      <c r="BD26" s="47"/>
      <c r="BE26" s="46">
        <f>COUNTIFS(DataRegularSeason20242025!$D$2:$D$1315,TotalTeamGames20242025!BE$1,DataRegularSeason20242025!$E$2:$E$1315,TotalTeamGames20242025!$A25,DataRegularSeason20242025!$N$2:$N$1315,1)</f>
        <v>0</v>
      </c>
      <c r="BF26" s="47"/>
      <c r="BG26" s="46">
        <f>COUNTIFS(DataRegularSeason20242025!$D$2:$D$1315,TotalTeamGames20242025!BG$1,DataRegularSeason20242025!$E$2:$E$1315,TotalTeamGames20242025!$A25,DataRegularSeason20242025!$N$2:$N$1315,1)</f>
        <v>1</v>
      </c>
      <c r="BH26" s="47"/>
      <c r="BI26" s="46">
        <f>COUNTIFS(DataRegularSeason20242025!$D$2:$D$1315,TotalTeamGames20242025!BI$1,DataRegularSeason20242025!$E$2:$E$1315,TotalTeamGames20242025!$A25,DataRegularSeason20242025!$N$2:$N$1315,1)</f>
        <v>1</v>
      </c>
      <c r="BJ26" s="47"/>
      <c r="BK26" s="46">
        <f>COUNTIFS(DataRegularSeason20242025!$D$2:$D$1315,TotalTeamGames20242025!BK$1,DataRegularSeason20242025!$E$2:$E$1315,TotalTeamGames20242025!$A25,DataRegularSeason20242025!$N$2:$N$1315,1)</f>
        <v>1</v>
      </c>
      <c r="BL26" s="47"/>
      <c r="BM26" s="46">
        <f>COUNTIFS(DataRegularSeason20242025!$D$2:$D$1315,TotalTeamGames20242025!BM$1,DataRegularSeason20242025!$E$2:$E$1315,TotalTeamGames20242025!$A25,DataRegularSeason20242025!$N$2:$N$1315,1)</f>
        <v>0</v>
      </c>
      <c r="BN26" s="47"/>
      <c r="BO26" s="42">
        <f t="shared" si="0"/>
        <v>10</v>
      </c>
      <c r="BP26" s="52"/>
      <c r="BQ26" s="53"/>
    </row>
    <row r="27" spans="1:69" ht="9.9499999999999993" customHeight="1" x14ac:dyDescent="0.25">
      <c r="A27" s="59" t="s">
        <v>28</v>
      </c>
      <c r="B27" s="36" t="s">
        <v>81</v>
      </c>
      <c r="C27" s="43"/>
      <c r="D27" s="36">
        <f>COUNTIFS(DataRegularSeason20242025!$E$2:$E$1315,TotalTeamGames20242025!C$1,DataRegularSeason20242025!$D$2:$D$1315,TotalTeamGames20242025!$A27,DataRegularSeason20242025!$N$2:$N$1315,1)</f>
        <v>1</v>
      </c>
      <c r="E27" s="43"/>
      <c r="F27" s="36">
        <f>COUNTIFS(DataRegularSeason20242025!$E$2:$E$1315,TotalTeamGames20242025!E$1,DataRegularSeason20242025!$D$2:$D$1315,TotalTeamGames20242025!$A27,DataRegularSeason20242025!$N$2:$N$1315,1)</f>
        <v>1</v>
      </c>
      <c r="G27" s="43"/>
      <c r="H27" s="36">
        <f>COUNTIFS(DataRegularSeason20242025!$E$2:$E$1315,TotalTeamGames20242025!G$1,DataRegularSeason20242025!$D$2:$D$1315,TotalTeamGames20242025!$A27,DataRegularSeason20242025!$N$2:$N$1315,1)</f>
        <v>1</v>
      </c>
      <c r="I27" s="43"/>
      <c r="J27" s="36">
        <f>COUNTIFS(DataRegularSeason20242025!$E$2:$E$1315,TotalTeamGames20242025!I$1,DataRegularSeason20242025!$D$2:$D$1315,TotalTeamGames20242025!$A27,DataRegularSeason20242025!$N$2:$N$1315,1)</f>
        <v>0</v>
      </c>
      <c r="K27" s="43"/>
      <c r="L27" s="36">
        <f>COUNTIFS(DataRegularSeason20242025!$E$2:$E$1315,TotalTeamGames20242025!K$1,DataRegularSeason20242025!$D$2:$D$1315,TotalTeamGames20242025!$A27,DataRegularSeason20242025!$N$2:$N$1315,1)</f>
        <v>0</v>
      </c>
      <c r="M27" s="43"/>
      <c r="N27" s="36">
        <f>COUNTIFS(DataRegularSeason20242025!$E$2:$E$1315,TotalTeamGames20242025!M$1,DataRegularSeason20242025!$D$2:$D$1315,TotalTeamGames20242025!$A27,DataRegularSeason20242025!$N$2:$N$1315,1)</f>
        <v>1</v>
      </c>
      <c r="O27" s="43"/>
      <c r="P27" s="36">
        <f>COUNTIFS(DataRegularSeason20242025!$E$2:$E$1315,TotalTeamGames20242025!O$1,DataRegularSeason20242025!$D$2:$D$1315,TotalTeamGames20242025!$A27,DataRegularSeason20242025!$N$2:$N$1315,1)</f>
        <v>0</v>
      </c>
      <c r="Q27" s="43"/>
      <c r="R27" s="36">
        <f>COUNTIFS(DataRegularSeason20242025!$E$2:$E$1315,TotalTeamGames20242025!Q$1,DataRegularSeason20242025!$D$2:$D$1315,TotalTeamGames20242025!$A27,DataRegularSeason20242025!$N$2:$N$1315,1)</f>
        <v>1</v>
      </c>
      <c r="S27" s="43"/>
      <c r="T27" s="36">
        <f>COUNTIFS(DataRegularSeason20242025!$E$2:$E$1315,TotalTeamGames20242025!S$1,DataRegularSeason20242025!$D$2:$D$1315,TotalTeamGames20242025!$A27,DataRegularSeason20242025!$N$2:$N$1315,1)</f>
        <v>0</v>
      </c>
      <c r="U27" s="43"/>
      <c r="V27" s="36">
        <f>COUNTIFS(DataRegularSeason20242025!$E$2:$E$1315,TotalTeamGames20242025!U$1,DataRegularSeason20242025!$D$2:$D$1315,TotalTeamGames20242025!$A27,DataRegularSeason20242025!$N$2:$N$1315,1)</f>
        <v>0</v>
      </c>
      <c r="W27" s="43"/>
      <c r="X27" s="36">
        <f>COUNTIFS(DataRegularSeason20242025!$E$2:$E$1315,TotalTeamGames20242025!W$1,DataRegularSeason20242025!$D$2:$D$1315,TotalTeamGames20242025!$A27,DataRegularSeason20242025!$N$2:$N$1315,1)</f>
        <v>0</v>
      </c>
      <c r="Y27" s="43"/>
      <c r="Z27" s="36">
        <f>COUNTIFS(DataRegularSeason20242025!$E$2:$E$1315,TotalTeamGames20242025!Y$1,DataRegularSeason20242025!$D$2:$D$1315,TotalTeamGames20242025!$A27,DataRegularSeason20242025!$N$2:$N$1315,1)</f>
        <v>0</v>
      </c>
      <c r="AA27" s="43"/>
      <c r="AB27" s="44"/>
      <c r="AC27" s="43"/>
      <c r="AD27" s="36">
        <f>COUNTIFS(DataRegularSeason20242025!$E$2:$E$1315,TotalTeamGames20242025!AC$1,DataRegularSeason20242025!$D$2:$D$1315,TotalTeamGames20242025!$A27,DataRegularSeason20242025!$N$2:$N$1315,1)</f>
        <v>1</v>
      </c>
      <c r="AE27" s="43"/>
      <c r="AF27" s="36">
        <f>COUNTIFS(DataRegularSeason20242025!$E$2:$E$1315,TotalTeamGames20242025!AE$1,DataRegularSeason20242025!$D$2:$D$1315,TotalTeamGames20242025!$A27,DataRegularSeason20242025!$N$2:$N$1315,1)</f>
        <v>1</v>
      </c>
      <c r="AG27" s="43"/>
      <c r="AH27" s="36">
        <f>COUNTIFS(DataRegularSeason20242025!$E$2:$E$1315,TotalTeamGames20242025!AG$1,DataRegularSeason20242025!$D$2:$D$1315,TotalTeamGames20242025!$A27,DataRegularSeason20242025!$N$2:$N$1315,1)</f>
        <v>0</v>
      </c>
      <c r="AI27" s="43"/>
      <c r="AJ27" s="36">
        <f>COUNTIFS(DataRegularSeason20242025!$E$2:$E$1315,TotalTeamGames20242025!AI$1,DataRegularSeason20242025!$D$2:$D$1315,TotalTeamGames20242025!$A27,DataRegularSeason20242025!$N$2:$N$1315,1)</f>
        <v>1</v>
      </c>
      <c r="AK27" s="43"/>
      <c r="AL27" s="36">
        <f>COUNTIFS(DataRegularSeason20242025!$E$2:$E$1315,TotalTeamGames20242025!AK$1,DataRegularSeason20242025!$D$2:$D$1315,TotalTeamGames20242025!$A27,DataRegularSeason20242025!$N$2:$N$1315,1)</f>
        <v>0</v>
      </c>
      <c r="AM27" s="43"/>
      <c r="AN27" s="36">
        <f>COUNTIFS(DataRegularSeason20242025!$E$2:$E$1315,TotalTeamGames20242025!AM$1,DataRegularSeason20242025!$D$2:$D$1315,TotalTeamGames20242025!$A27,DataRegularSeason20242025!$N$2:$N$1315,1)</f>
        <v>0</v>
      </c>
      <c r="AO27" s="43"/>
      <c r="AP27" s="36">
        <f>COUNTIFS(DataRegularSeason20242025!$E$2:$E$1315,TotalTeamGames20242025!AO$1,DataRegularSeason20242025!$D$2:$D$1315,TotalTeamGames20242025!$A27,DataRegularSeason20242025!$N$2:$N$1315,1)</f>
        <v>1</v>
      </c>
      <c r="AQ27" s="43"/>
      <c r="AR27" s="36">
        <f>COUNTIFS(DataRegularSeason20242025!$E$2:$E$1315,TotalTeamGames20242025!AQ$1,DataRegularSeason20242025!$D$2:$D$1315,TotalTeamGames20242025!$A27,DataRegularSeason20242025!$N$2:$N$1315,1)</f>
        <v>0</v>
      </c>
      <c r="AS27" s="43"/>
      <c r="AT27" s="36">
        <f>COUNTIFS(DataRegularSeason20242025!$E$2:$E$1315,TotalTeamGames20242025!AS$1,DataRegularSeason20242025!$D$2:$D$1315,TotalTeamGames20242025!$A27,DataRegularSeason20242025!$N$2:$N$1315,1)</f>
        <v>0</v>
      </c>
      <c r="AU27" s="43"/>
      <c r="AV27" s="36">
        <f>COUNTIFS(DataRegularSeason20242025!$E$2:$E$1315,TotalTeamGames20242025!AU$1,DataRegularSeason20242025!$D$2:$D$1315,TotalTeamGames20242025!$A27,DataRegularSeason20242025!$N$2:$N$1315,1)</f>
        <v>0</v>
      </c>
      <c r="AW27" s="43"/>
      <c r="AX27" s="36">
        <f>COUNTIFS(DataRegularSeason20242025!$E$2:$E$1315,TotalTeamGames20242025!AW$1,DataRegularSeason20242025!$D$2:$D$1315,TotalTeamGames20242025!$A27,DataRegularSeason20242025!$N$2:$N$1315,1)</f>
        <v>1</v>
      </c>
      <c r="AY27" s="43"/>
      <c r="AZ27" s="36">
        <f>COUNTIFS(DataRegularSeason20242025!$E$2:$E$1315,TotalTeamGames20242025!AY$1,DataRegularSeason20242025!$D$2:$D$1315,TotalTeamGames20242025!$A27,DataRegularSeason20242025!$N$2:$N$1315,1)</f>
        <v>0</v>
      </c>
      <c r="BA27" s="43"/>
      <c r="BB27" s="36">
        <f>COUNTIFS(DataRegularSeason20242025!$E$2:$E$1315,TotalTeamGames20242025!BA$1,DataRegularSeason20242025!$D$2:$D$1315,TotalTeamGames20242025!$A27,DataRegularSeason20242025!$N$2:$N$1315,1)</f>
        <v>0</v>
      </c>
      <c r="BC27" s="43"/>
      <c r="BD27" s="36">
        <f>COUNTIFS(DataRegularSeason20242025!$E$2:$E$1315,TotalTeamGames20242025!BC$1,DataRegularSeason20242025!$D$2:$D$1315,TotalTeamGames20242025!$A27,DataRegularSeason20242025!$N$2:$N$1315,1)</f>
        <v>1</v>
      </c>
      <c r="BE27" s="43"/>
      <c r="BF27" s="36">
        <f>COUNTIFS(DataRegularSeason20242025!$E$2:$E$1315,TotalTeamGames20242025!BE$1,DataRegularSeason20242025!$D$2:$D$1315,TotalTeamGames20242025!$A27,DataRegularSeason20242025!$N$2:$N$1315,1)</f>
        <v>0</v>
      </c>
      <c r="BG27" s="43"/>
      <c r="BH27" s="36">
        <f>COUNTIFS(DataRegularSeason20242025!$E$2:$E$1315,TotalTeamGames20242025!BG$1,DataRegularSeason20242025!$D$2:$D$1315,TotalTeamGames20242025!$A27,DataRegularSeason20242025!$N$2:$N$1315,1)</f>
        <v>0</v>
      </c>
      <c r="BI27" s="43"/>
      <c r="BJ27" s="36">
        <f>COUNTIFS(DataRegularSeason20242025!$E$2:$E$1315,TotalTeamGames20242025!BI$1,DataRegularSeason20242025!$D$2:$D$1315,TotalTeamGames20242025!$A27,DataRegularSeason20242025!$N$2:$N$1315,1)</f>
        <v>1</v>
      </c>
      <c r="BK27" s="43"/>
      <c r="BL27" s="36">
        <f>COUNTIFS(DataRegularSeason20242025!$E$2:$E$1315,TotalTeamGames20242025!BK$1,DataRegularSeason20242025!$D$2:$D$1315,TotalTeamGames20242025!$A27,DataRegularSeason20242025!$N$2:$N$1315,1)</f>
        <v>0</v>
      </c>
      <c r="BM27" s="43"/>
      <c r="BN27" s="36">
        <f>COUNTIFS(DataRegularSeason20242025!$E$2:$E$1315,TotalTeamGames20242025!BM$1,DataRegularSeason20242025!$D$2:$D$1315,TotalTeamGames20242025!$A27,DataRegularSeason20242025!$N$2:$N$1315,1)</f>
        <v>0</v>
      </c>
      <c r="BO27" s="38">
        <f t="shared" si="0"/>
        <v>12</v>
      </c>
      <c r="BP27" s="52">
        <f t="shared" ref="BP27" si="23">BO27+BO28</f>
        <v>20</v>
      </c>
      <c r="BQ27" s="53">
        <f t="shared" ref="BQ27" si="24">82-BP27</f>
        <v>62</v>
      </c>
    </row>
    <row r="28" spans="1:69" ht="9.9499999999999993" customHeight="1" x14ac:dyDescent="0.25">
      <c r="A28" s="54"/>
      <c r="B28" s="40" t="s">
        <v>80</v>
      </c>
      <c r="C28" s="46">
        <f>COUNTIFS(DataRegularSeason20242025!$D$2:$D$1315,TotalTeamGames20242025!C$1,DataRegularSeason20242025!$E$2:$E$1315,TotalTeamGames20242025!$A27,DataRegularSeason20242025!$N$2:$N$1315,1)</f>
        <v>0</v>
      </c>
      <c r="D28" s="47"/>
      <c r="E28" s="46">
        <f>COUNTIFS(DataRegularSeason20242025!$D$2:$D$1315,TotalTeamGames20242025!E$1,DataRegularSeason20242025!$E$2:$E$1315,TotalTeamGames20242025!$A27,DataRegularSeason20242025!$N$2:$N$1315,1)</f>
        <v>0</v>
      </c>
      <c r="F28" s="47"/>
      <c r="G28" s="46">
        <f>COUNTIFS(DataRegularSeason20242025!$D$2:$D$1315,TotalTeamGames20242025!G$1,DataRegularSeason20242025!$E$2:$E$1315,TotalTeamGames20242025!$A27,DataRegularSeason20242025!$N$2:$N$1315,1)</f>
        <v>1</v>
      </c>
      <c r="H28" s="47"/>
      <c r="I28" s="46">
        <f>COUNTIFS(DataRegularSeason20242025!$D$2:$D$1315,TotalTeamGames20242025!I$1,DataRegularSeason20242025!$E$2:$E$1315,TotalTeamGames20242025!$A27,DataRegularSeason20242025!$N$2:$N$1315,1)</f>
        <v>0</v>
      </c>
      <c r="J28" s="47"/>
      <c r="K28" s="46">
        <f>COUNTIFS(DataRegularSeason20242025!$D$2:$D$1315,TotalTeamGames20242025!K$1,DataRegularSeason20242025!$E$2:$E$1315,TotalTeamGames20242025!$A27,DataRegularSeason20242025!$N$2:$N$1315,1)</f>
        <v>1</v>
      </c>
      <c r="L28" s="47"/>
      <c r="M28" s="46">
        <f>COUNTIFS(DataRegularSeason20242025!$D$2:$D$1315,TotalTeamGames20242025!M$1,DataRegularSeason20242025!$E$2:$E$1315,TotalTeamGames20242025!$A27,DataRegularSeason20242025!$N$2:$N$1315,1)</f>
        <v>0</v>
      </c>
      <c r="N28" s="47"/>
      <c r="O28" s="46">
        <f>COUNTIFS(DataRegularSeason20242025!$D$2:$D$1315,TotalTeamGames20242025!O$1,DataRegularSeason20242025!$E$2:$E$1315,TotalTeamGames20242025!$A27,DataRegularSeason20242025!$N$2:$N$1315,1)</f>
        <v>1</v>
      </c>
      <c r="P28" s="47"/>
      <c r="Q28" s="46">
        <f>COUNTIFS(DataRegularSeason20242025!$D$2:$D$1315,TotalTeamGames20242025!Q$1,DataRegularSeason20242025!$E$2:$E$1315,TotalTeamGames20242025!$A27,DataRegularSeason20242025!$N$2:$N$1315,1)</f>
        <v>0</v>
      </c>
      <c r="R28" s="47"/>
      <c r="S28" s="46">
        <f>COUNTIFS(DataRegularSeason20242025!$D$2:$D$1315,TotalTeamGames20242025!S$1,DataRegularSeason20242025!$E$2:$E$1315,TotalTeamGames20242025!$A27,DataRegularSeason20242025!$N$2:$N$1315,1)</f>
        <v>0</v>
      </c>
      <c r="T28" s="47"/>
      <c r="U28" s="46">
        <f>COUNTIFS(DataRegularSeason20242025!$D$2:$D$1315,TotalTeamGames20242025!U$1,DataRegularSeason20242025!$E$2:$E$1315,TotalTeamGames20242025!$A27,DataRegularSeason20242025!$N$2:$N$1315,1)</f>
        <v>1</v>
      </c>
      <c r="V28" s="47"/>
      <c r="W28" s="46">
        <f>COUNTIFS(DataRegularSeason20242025!$D$2:$D$1315,TotalTeamGames20242025!W$1,DataRegularSeason20242025!$E$2:$E$1315,TotalTeamGames20242025!$A27,DataRegularSeason20242025!$N$2:$N$1315,1)</f>
        <v>0</v>
      </c>
      <c r="X28" s="47"/>
      <c r="Y28" s="46">
        <f>COUNTIFS(DataRegularSeason20242025!$D$2:$D$1315,TotalTeamGames20242025!Y$1,DataRegularSeason20242025!$E$2:$E$1315,TotalTeamGames20242025!$A27,DataRegularSeason20242025!$N$2:$N$1315,1)</f>
        <v>0</v>
      </c>
      <c r="Z28" s="47"/>
      <c r="AA28" s="46"/>
      <c r="AB28" s="47"/>
      <c r="AC28" s="46">
        <f>COUNTIFS(DataRegularSeason20242025!$D$2:$D$1315,TotalTeamGames20242025!AC$1,DataRegularSeason20242025!$E$2:$E$1315,TotalTeamGames20242025!$A27,DataRegularSeason20242025!$N$2:$N$1315,1)</f>
        <v>0</v>
      </c>
      <c r="AD28" s="47"/>
      <c r="AE28" s="46">
        <f>COUNTIFS(DataRegularSeason20242025!$D$2:$D$1315,TotalTeamGames20242025!AE$1,DataRegularSeason20242025!$E$2:$E$1315,TotalTeamGames20242025!$A27,DataRegularSeason20242025!$N$2:$N$1315,1)</f>
        <v>0</v>
      </c>
      <c r="AF28" s="47"/>
      <c r="AG28" s="46">
        <f>COUNTIFS(DataRegularSeason20242025!$D$2:$D$1315,TotalTeamGames20242025!AG$1,DataRegularSeason20242025!$E$2:$E$1315,TotalTeamGames20242025!$A27,DataRegularSeason20242025!$N$2:$N$1315,1)</f>
        <v>0</v>
      </c>
      <c r="AH28" s="47"/>
      <c r="AI28" s="46">
        <f>COUNTIFS(DataRegularSeason20242025!$D$2:$D$1315,TotalTeamGames20242025!AI$1,DataRegularSeason20242025!$E$2:$E$1315,TotalTeamGames20242025!$A27,DataRegularSeason20242025!$N$2:$N$1315,1)</f>
        <v>0</v>
      </c>
      <c r="AJ28" s="47"/>
      <c r="AK28" s="46">
        <f>COUNTIFS(DataRegularSeason20242025!$D$2:$D$1315,TotalTeamGames20242025!AK$1,DataRegularSeason20242025!$E$2:$E$1315,TotalTeamGames20242025!$A27,DataRegularSeason20242025!$N$2:$N$1315,1)</f>
        <v>0</v>
      </c>
      <c r="AL28" s="47"/>
      <c r="AM28" s="46">
        <f>COUNTIFS(DataRegularSeason20242025!$D$2:$D$1315,TotalTeamGames20242025!AM$1,DataRegularSeason20242025!$E$2:$E$1315,TotalTeamGames20242025!$A27,DataRegularSeason20242025!$N$2:$N$1315,1)</f>
        <v>0</v>
      </c>
      <c r="AN28" s="47"/>
      <c r="AO28" s="46">
        <f>COUNTIFS(DataRegularSeason20242025!$D$2:$D$1315,TotalTeamGames20242025!AO$1,DataRegularSeason20242025!$E$2:$E$1315,TotalTeamGames20242025!$A27,DataRegularSeason20242025!$N$2:$N$1315,1)</f>
        <v>0</v>
      </c>
      <c r="AP28" s="47"/>
      <c r="AQ28" s="46">
        <f>COUNTIFS(DataRegularSeason20242025!$D$2:$D$1315,TotalTeamGames20242025!AQ$1,DataRegularSeason20242025!$E$2:$E$1315,TotalTeamGames20242025!$A27,DataRegularSeason20242025!$N$2:$N$1315,1)</f>
        <v>0</v>
      </c>
      <c r="AR28" s="47"/>
      <c r="AS28" s="46">
        <f>COUNTIFS(DataRegularSeason20242025!$D$2:$D$1315,TotalTeamGames20242025!AS$1,DataRegularSeason20242025!$E$2:$E$1315,TotalTeamGames20242025!$A27,DataRegularSeason20242025!$N$2:$N$1315,1)</f>
        <v>0</v>
      </c>
      <c r="AT28" s="47"/>
      <c r="AU28" s="46">
        <f>COUNTIFS(DataRegularSeason20242025!$D$2:$D$1315,TotalTeamGames20242025!AU$1,DataRegularSeason20242025!$E$2:$E$1315,TotalTeamGames20242025!$A27,DataRegularSeason20242025!$N$2:$N$1315,1)</f>
        <v>0</v>
      </c>
      <c r="AV28" s="47"/>
      <c r="AW28" s="46">
        <f>COUNTIFS(DataRegularSeason20242025!$D$2:$D$1315,TotalTeamGames20242025!AW$1,DataRegularSeason20242025!$E$2:$E$1315,TotalTeamGames20242025!$A27,DataRegularSeason20242025!$N$2:$N$1315,1)</f>
        <v>1</v>
      </c>
      <c r="AX28" s="47"/>
      <c r="AY28" s="46">
        <f>COUNTIFS(DataRegularSeason20242025!$D$2:$D$1315,TotalTeamGames20242025!AY$1,DataRegularSeason20242025!$E$2:$E$1315,TotalTeamGames20242025!$A27,DataRegularSeason20242025!$N$2:$N$1315,1)</f>
        <v>0</v>
      </c>
      <c r="AZ28" s="47"/>
      <c r="BA28" s="46">
        <f>COUNTIFS(DataRegularSeason20242025!$D$2:$D$1315,TotalTeamGames20242025!BA$1,DataRegularSeason20242025!$E$2:$E$1315,TotalTeamGames20242025!$A27,DataRegularSeason20242025!$N$2:$N$1315,1)</f>
        <v>0</v>
      </c>
      <c r="BB28" s="47"/>
      <c r="BC28" s="46">
        <f>COUNTIFS(DataRegularSeason20242025!$D$2:$D$1315,TotalTeamGames20242025!BC$1,DataRegularSeason20242025!$E$2:$E$1315,TotalTeamGames20242025!$A27,DataRegularSeason20242025!$N$2:$N$1315,1)</f>
        <v>0</v>
      </c>
      <c r="BD28" s="47"/>
      <c r="BE28" s="46">
        <f>COUNTIFS(DataRegularSeason20242025!$D$2:$D$1315,TotalTeamGames20242025!BE$1,DataRegularSeason20242025!$E$2:$E$1315,TotalTeamGames20242025!$A27,DataRegularSeason20242025!$N$2:$N$1315,1)</f>
        <v>1</v>
      </c>
      <c r="BF28" s="47"/>
      <c r="BG28" s="46">
        <f>COUNTIFS(DataRegularSeason20242025!$D$2:$D$1315,TotalTeamGames20242025!BG$1,DataRegularSeason20242025!$E$2:$E$1315,TotalTeamGames20242025!$A27,DataRegularSeason20242025!$N$2:$N$1315,1)</f>
        <v>1</v>
      </c>
      <c r="BH28" s="47"/>
      <c r="BI28" s="46">
        <f>COUNTIFS(DataRegularSeason20242025!$D$2:$D$1315,TotalTeamGames20242025!BI$1,DataRegularSeason20242025!$E$2:$E$1315,TotalTeamGames20242025!$A27,DataRegularSeason20242025!$N$2:$N$1315,1)</f>
        <v>1</v>
      </c>
      <c r="BJ28" s="47"/>
      <c r="BK28" s="46">
        <f>COUNTIFS(DataRegularSeason20242025!$D$2:$D$1315,TotalTeamGames20242025!BK$1,DataRegularSeason20242025!$E$2:$E$1315,TotalTeamGames20242025!$A27,DataRegularSeason20242025!$N$2:$N$1315,1)</f>
        <v>0</v>
      </c>
      <c r="BL28" s="47"/>
      <c r="BM28" s="46">
        <f>COUNTIFS(DataRegularSeason20242025!$D$2:$D$1315,TotalTeamGames20242025!BM$1,DataRegularSeason20242025!$E$2:$E$1315,TotalTeamGames20242025!$A27,DataRegularSeason20242025!$N$2:$N$1315,1)</f>
        <v>0</v>
      </c>
      <c r="BN28" s="47"/>
      <c r="BO28" s="42">
        <f t="shared" si="0"/>
        <v>8</v>
      </c>
      <c r="BP28" s="52"/>
      <c r="BQ28" s="53"/>
    </row>
    <row r="29" spans="1:69" ht="9.9499999999999993" customHeight="1" x14ac:dyDescent="0.25">
      <c r="A29" s="59" t="s">
        <v>37</v>
      </c>
      <c r="B29" s="36" t="s">
        <v>81</v>
      </c>
      <c r="C29" s="43"/>
      <c r="D29" s="36">
        <f>COUNTIFS(DataRegularSeason20242025!$E$2:$E$1315,TotalTeamGames20242025!C$1,DataRegularSeason20242025!$D$2:$D$1315,TotalTeamGames20242025!$A29,DataRegularSeason20242025!$N$2:$N$1315,1)</f>
        <v>1</v>
      </c>
      <c r="E29" s="43"/>
      <c r="F29" s="36">
        <f>COUNTIFS(DataRegularSeason20242025!$E$2:$E$1315,TotalTeamGames20242025!E$1,DataRegularSeason20242025!$D$2:$D$1315,TotalTeamGames20242025!$A29,DataRegularSeason20242025!$N$2:$N$1315,1)</f>
        <v>0</v>
      </c>
      <c r="G29" s="43"/>
      <c r="H29" s="36">
        <f>COUNTIFS(DataRegularSeason20242025!$E$2:$E$1315,TotalTeamGames20242025!G$1,DataRegularSeason20242025!$D$2:$D$1315,TotalTeamGames20242025!$A29,DataRegularSeason20242025!$N$2:$N$1315,1)</f>
        <v>0</v>
      </c>
      <c r="I29" s="43"/>
      <c r="J29" s="36">
        <f>COUNTIFS(DataRegularSeason20242025!$E$2:$E$1315,TotalTeamGames20242025!I$1,DataRegularSeason20242025!$D$2:$D$1315,TotalTeamGames20242025!$A29,DataRegularSeason20242025!$N$2:$N$1315,1)</f>
        <v>0</v>
      </c>
      <c r="K29" s="43"/>
      <c r="L29" s="36">
        <f>COUNTIFS(DataRegularSeason20242025!$E$2:$E$1315,TotalTeamGames20242025!K$1,DataRegularSeason20242025!$D$2:$D$1315,TotalTeamGames20242025!$A29,DataRegularSeason20242025!$N$2:$N$1315,1)</f>
        <v>1</v>
      </c>
      <c r="M29" s="43"/>
      <c r="N29" s="36">
        <f>COUNTIFS(DataRegularSeason20242025!$E$2:$E$1315,TotalTeamGames20242025!M$1,DataRegularSeason20242025!$D$2:$D$1315,TotalTeamGames20242025!$A29,DataRegularSeason20242025!$N$2:$N$1315,1)</f>
        <v>0</v>
      </c>
      <c r="O29" s="43"/>
      <c r="P29" s="36">
        <f>COUNTIFS(DataRegularSeason20242025!$E$2:$E$1315,TotalTeamGames20242025!O$1,DataRegularSeason20242025!$D$2:$D$1315,TotalTeamGames20242025!$A29,DataRegularSeason20242025!$N$2:$N$1315,1)</f>
        <v>1</v>
      </c>
      <c r="Q29" s="43"/>
      <c r="R29" s="36">
        <f>COUNTIFS(DataRegularSeason20242025!$E$2:$E$1315,TotalTeamGames20242025!Q$1,DataRegularSeason20242025!$D$2:$D$1315,TotalTeamGames20242025!$A29,DataRegularSeason20242025!$N$2:$N$1315,1)</f>
        <v>0</v>
      </c>
      <c r="S29" s="43"/>
      <c r="T29" s="36">
        <f>COUNTIFS(DataRegularSeason20242025!$E$2:$E$1315,TotalTeamGames20242025!S$1,DataRegularSeason20242025!$D$2:$D$1315,TotalTeamGames20242025!$A29,DataRegularSeason20242025!$N$2:$N$1315,1)</f>
        <v>0</v>
      </c>
      <c r="U29" s="43"/>
      <c r="V29" s="36">
        <f>COUNTIFS(DataRegularSeason20242025!$E$2:$E$1315,TotalTeamGames20242025!U$1,DataRegularSeason20242025!$D$2:$D$1315,TotalTeamGames20242025!$A29,DataRegularSeason20242025!$N$2:$N$1315,1)</f>
        <v>0</v>
      </c>
      <c r="W29" s="43"/>
      <c r="X29" s="36">
        <f>COUNTIFS(DataRegularSeason20242025!$E$2:$E$1315,TotalTeamGames20242025!W$1,DataRegularSeason20242025!$D$2:$D$1315,TotalTeamGames20242025!$A29,DataRegularSeason20242025!$N$2:$N$1315,1)</f>
        <v>0</v>
      </c>
      <c r="Y29" s="43"/>
      <c r="Z29" s="36">
        <f>COUNTIFS(DataRegularSeason20242025!$E$2:$E$1315,TotalTeamGames20242025!Y$1,DataRegularSeason20242025!$D$2:$D$1315,TotalTeamGames20242025!$A29,DataRegularSeason20242025!$N$2:$N$1315,1)</f>
        <v>1</v>
      </c>
      <c r="AA29" s="43"/>
      <c r="AB29" s="36">
        <f>COUNTIFS(DataRegularSeason20242025!$E$2:$E$1315,TotalTeamGames20242025!AA$1,DataRegularSeason20242025!$D$2:$D$1315,TotalTeamGames20242025!$A29,DataRegularSeason20242025!$N$2:$N$1315,1)</f>
        <v>0</v>
      </c>
      <c r="AC29" s="43"/>
      <c r="AD29" s="44"/>
      <c r="AE29" s="43"/>
      <c r="AF29" s="36">
        <f>COUNTIFS(DataRegularSeason20242025!$E$2:$E$1315,TotalTeamGames20242025!AE$1,DataRegularSeason20242025!$D$2:$D$1315,TotalTeamGames20242025!$A29,DataRegularSeason20242025!$N$2:$N$1315,1)</f>
        <v>0</v>
      </c>
      <c r="AG29" s="43"/>
      <c r="AH29" s="36">
        <f>COUNTIFS(DataRegularSeason20242025!$E$2:$E$1315,TotalTeamGames20242025!AG$1,DataRegularSeason20242025!$D$2:$D$1315,TotalTeamGames20242025!$A29,DataRegularSeason20242025!$N$2:$N$1315,1)</f>
        <v>0</v>
      </c>
      <c r="AI29" s="43"/>
      <c r="AJ29" s="36">
        <f>COUNTIFS(DataRegularSeason20242025!$E$2:$E$1315,TotalTeamGames20242025!AI$1,DataRegularSeason20242025!$D$2:$D$1315,TotalTeamGames20242025!$A29,DataRegularSeason20242025!$N$2:$N$1315,1)</f>
        <v>0</v>
      </c>
      <c r="AK29" s="43"/>
      <c r="AL29" s="36">
        <f>COUNTIFS(DataRegularSeason20242025!$E$2:$E$1315,TotalTeamGames20242025!AK$1,DataRegularSeason20242025!$D$2:$D$1315,TotalTeamGames20242025!$A29,DataRegularSeason20242025!$N$2:$N$1315,1)</f>
        <v>0</v>
      </c>
      <c r="AM29" s="43"/>
      <c r="AN29" s="36">
        <f>COUNTIFS(DataRegularSeason20242025!$E$2:$E$1315,TotalTeamGames20242025!AM$1,DataRegularSeason20242025!$D$2:$D$1315,TotalTeamGames20242025!$A29,DataRegularSeason20242025!$N$2:$N$1315,1)</f>
        <v>0</v>
      </c>
      <c r="AO29" s="43"/>
      <c r="AP29" s="36">
        <f>COUNTIFS(DataRegularSeason20242025!$E$2:$E$1315,TotalTeamGames20242025!AO$1,DataRegularSeason20242025!$D$2:$D$1315,TotalTeamGames20242025!$A29,DataRegularSeason20242025!$N$2:$N$1315,1)</f>
        <v>0</v>
      </c>
      <c r="AQ29" s="43"/>
      <c r="AR29" s="36">
        <f>COUNTIFS(DataRegularSeason20242025!$E$2:$E$1315,TotalTeamGames20242025!AQ$1,DataRegularSeason20242025!$D$2:$D$1315,TotalTeamGames20242025!$A29,DataRegularSeason20242025!$N$2:$N$1315,1)</f>
        <v>1</v>
      </c>
      <c r="AS29" s="43"/>
      <c r="AT29" s="36">
        <f>COUNTIFS(DataRegularSeason20242025!$E$2:$E$1315,TotalTeamGames20242025!AS$1,DataRegularSeason20242025!$D$2:$D$1315,TotalTeamGames20242025!$A29,DataRegularSeason20242025!$N$2:$N$1315,1)</f>
        <v>1</v>
      </c>
      <c r="AU29" s="43"/>
      <c r="AV29" s="36">
        <f>COUNTIFS(DataRegularSeason20242025!$E$2:$E$1315,TotalTeamGames20242025!AU$1,DataRegularSeason20242025!$D$2:$D$1315,TotalTeamGames20242025!$A29,DataRegularSeason20242025!$N$2:$N$1315,1)</f>
        <v>0</v>
      </c>
      <c r="AW29" s="43"/>
      <c r="AX29" s="36">
        <f>COUNTIFS(DataRegularSeason20242025!$E$2:$E$1315,TotalTeamGames20242025!AW$1,DataRegularSeason20242025!$D$2:$D$1315,TotalTeamGames20242025!$A29,DataRegularSeason20242025!$N$2:$N$1315,1)</f>
        <v>1</v>
      </c>
      <c r="AY29" s="43"/>
      <c r="AZ29" s="36">
        <f>COUNTIFS(DataRegularSeason20242025!$E$2:$E$1315,TotalTeamGames20242025!AY$1,DataRegularSeason20242025!$D$2:$D$1315,TotalTeamGames20242025!$A29,DataRegularSeason20242025!$N$2:$N$1315,1)</f>
        <v>2</v>
      </c>
      <c r="BA29" s="43"/>
      <c r="BB29" s="36">
        <f>COUNTIFS(DataRegularSeason20242025!$E$2:$E$1315,TotalTeamGames20242025!BA$1,DataRegularSeason20242025!$D$2:$D$1315,TotalTeamGames20242025!$A29,DataRegularSeason20242025!$N$2:$N$1315,1)</f>
        <v>1</v>
      </c>
      <c r="BC29" s="43"/>
      <c r="BD29" s="36">
        <f>COUNTIFS(DataRegularSeason20242025!$E$2:$E$1315,TotalTeamGames20242025!BC$1,DataRegularSeason20242025!$D$2:$D$1315,TotalTeamGames20242025!$A29,DataRegularSeason20242025!$N$2:$N$1315,1)</f>
        <v>0</v>
      </c>
      <c r="BE29" s="43"/>
      <c r="BF29" s="36">
        <f>COUNTIFS(DataRegularSeason20242025!$E$2:$E$1315,TotalTeamGames20242025!BE$1,DataRegularSeason20242025!$D$2:$D$1315,TotalTeamGames20242025!$A29,DataRegularSeason20242025!$N$2:$N$1315,1)</f>
        <v>0</v>
      </c>
      <c r="BG29" s="43"/>
      <c r="BH29" s="36">
        <f>COUNTIFS(DataRegularSeason20242025!$E$2:$E$1315,TotalTeamGames20242025!BG$1,DataRegularSeason20242025!$D$2:$D$1315,TotalTeamGames20242025!$A29,DataRegularSeason20242025!$N$2:$N$1315,1)</f>
        <v>0</v>
      </c>
      <c r="BI29" s="43"/>
      <c r="BJ29" s="36">
        <f>COUNTIFS(DataRegularSeason20242025!$E$2:$E$1315,TotalTeamGames20242025!BI$1,DataRegularSeason20242025!$D$2:$D$1315,TotalTeamGames20242025!$A29,DataRegularSeason20242025!$N$2:$N$1315,1)</f>
        <v>0</v>
      </c>
      <c r="BK29" s="43"/>
      <c r="BL29" s="36">
        <f>COUNTIFS(DataRegularSeason20242025!$E$2:$E$1315,TotalTeamGames20242025!BK$1,DataRegularSeason20242025!$D$2:$D$1315,TotalTeamGames20242025!$A29,DataRegularSeason20242025!$N$2:$N$1315,1)</f>
        <v>1</v>
      </c>
      <c r="BM29" s="43"/>
      <c r="BN29" s="36">
        <f>COUNTIFS(DataRegularSeason20242025!$E$2:$E$1315,TotalTeamGames20242025!BM$1,DataRegularSeason20242025!$D$2:$D$1315,TotalTeamGames20242025!$A29,DataRegularSeason20242025!$N$2:$N$1315,1)</f>
        <v>0</v>
      </c>
      <c r="BO29" s="38">
        <f t="shared" si="0"/>
        <v>11</v>
      </c>
      <c r="BP29" s="52">
        <f t="shared" ref="BP29" si="25">BO29+BO30</f>
        <v>18</v>
      </c>
      <c r="BQ29" s="53">
        <f t="shared" ref="BQ29" si="26">82-BP29</f>
        <v>64</v>
      </c>
    </row>
    <row r="30" spans="1:69" ht="9.9499999999999993" customHeight="1" x14ac:dyDescent="0.25">
      <c r="A30" s="54"/>
      <c r="B30" s="40" t="s">
        <v>80</v>
      </c>
      <c r="C30" s="46">
        <f>COUNTIFS(DataRegularSeason20242025!$D$2:$D$1315,TotalTeamGames20242025!C$1,DataRegularSeason20242025!$E$2:$E$1315,TotalTeamGames20242025!$A29,DataRegularSeason20242025!$N$2:$N$1315,1)</f>
        <v>0</v>
      </c>
      <c r="D30" s="47"/>
      <c r="E30" s="46">
        <f>COUNTIFS(DataRegularSeason20242025!$D$2:$D$1315,TotalTeamGames20242025!E$1,DataRegularSeason20242025!$E$2:$E$1315,TotalTeamGames20242025!$A29,DataRegularSeason20242025!$N$2:$N$1315,1)</f>
        <v>0</v>
      </c>
      <c r="F30" s="47"/>
      <c r="G30" s="46">
        <f>COUNTIFS(DataRegularSeason20242025!$D$2:$D$1315,TotalTeamGames20242025!G$1,DataRegularSeason20242025!$E$2:$E$1315,TotalTeamGames20242025!$A29,DataRegularSeason20242025!$N$2:$N$1315,1)</f>
        <v>0</v>
      </c>
      <c r="H30" s="47"/>
      <c r="I30" s="46">
        <f>COUNTIFS(DataRegularSeason20242025!$D$2:$D$1315,TotalTeamGames20242025!I$1,DataRegularSeason20242025!$E$2:$E$1315,TotalTeamGames20242025!$A29,DataRegularSeason20242025!$N$2:$N$1315,1)</f>
        <v>0</v>
      </c>
      <c r="J30" s="47"/>
      <c r="K30" s="46">
        <f>COUNTIFS(DataRegularSeason20242025!$D$2:$D$1315,TotalTeamGames20242025!K$1,DataRegularSeason20242025!$E$2:$E$1315,TotalTeamGames20242025!$A29,DataRegularSeason20242025!$N$2:$N$1315,1)</f>
        <v>1</v>
      </c>
      <c r="L30" s="47"/>
      <c r="M30" s="46">
        <f>COUNTIFS(DataRegularSeason20242025!$D$2:$D$1315,TotalTeamGames20242025!M$1,DataRegularSeason20242025!$E$2:$E$1315,TotalTeamGames20242025!$A29,DataRegularSeason20242025!$N$2:$N$1315,1)</f>
        <v>0</v>
      </c>
      <c r="N30" s="47"/>
      <c r="O30" s="46">
        <f>COUNTIFS(DataRegularSeason20242025!$D$2:$D$1315,TotalTeamGames20242025!O$1,DataRegularSeason20242025!$E$2:$E$1315,TotalTeamGames20242025!$A29,DataRegularSeason20242025!$N$2:$N$1315,1)</f>
        <v>0</v>
      </c>
      <c r="P30" s="47"/>
      <c r="Q30" s="46">
        <f>COUNTIFS(DataRegularSeason20242025!$D$2:$D$1315,TotalTeamGames20242025!Q$1,DataRegularSeason20242025!$E$2:$E$1315,TotalTeamGames20242025!$A29,DataRegularSeason20242025!$N$2:$N$1315,1)</f>
        <v>0</v>
      </c>
      <c r="R30" s="47"/>
      <c r="S30" s="46">
        <f>COUNTIFS(DataRegularSeason20242025!$D$2:$D$1315,TotalTeamGames20242025!S$1,DataRegularSeason20242025!$E$2:$E$1315,TotalTeamGames20242025!$A29,DataRegularSeason20242025!$N$2:$N$1315,1)</f>
        <v>1</v>
      </c>
      <c r="T30" s="47"/>
      <c r="U30" s="46">
        <f>COUNTIFS(DataRegularSeason20242025!$D$2:$D$1315,TotalTeamGames20242025!U$1,DataRegularSeason20242025!$E$2:$E$1315,TotalTeamGames20242025!$A29,DataRegularSeason20242025!$N$2:$N$1315,1)</f>
        <v>0</v>
      </c>
      <c r="V30" s="47"/>
      <c r="W30" s="46">
        <f>COUNTIFS(DataRegularSeason20242025!$D$2:$D$1315,TotalTeamGames20242025!W$1,DataRegularSeason20242025!$E$2:$E$1315,TotalTeamGames20242025!$A29,DataRegularSeason20242025!$N$2:$N$1315,1)</f>
        <v>0</v>
      </c>
      <c r="X30" s="47"/>
      <c r="Y30" s="46">
        <f>COUNTIFS(DataRegularSeason20242025!$D$2:$D$1315,TotalTeamGames20242025!Y$1,DataRegularSeason20242025!$E$2:$E$1315,TotalTeamGames20242025!$A29,DataRegularSeason20242025!$N$2:$N$1315,1)</f>
        <v>0</v>
      </c>
      <c r="Z30" s="47"/>
      <c r="AA30" s="46">
        <f>COUNTIFS(DataRegularSeason20242025!$D$2:$D$1315,TotalTeamGames20242025!AA$1,DataRegularSeason20242025!$E$2:$E$1315,TotalTeamGames20242025!$A29,DataRegularSeason20242025!$N$2:$N$1315,1)</f>
        <v>1</v>
      </c>
      <c r="AB30" s="47"/>
      <c r="AC30" s="46"/>
      <c r="AD30" s="47"/>
      <c r="AE30" s="46">
        <f>COUNTIFS(DataRegularSeason20242025!$D$2:$D$1315,TotalTeamGames20242025!AE$1,DataRegularSeason20242025!$E$2:$E$1315,TotalTeamGames20242025!$A29,DataRegularSeason20242025!$N$2:$N$1315,1)</f>
        <v>1</v>
      </c>
      <c r="AF30" s="47"/>
      <c r="AG30" s="46">
        <f>COUNTIFS(DataRegularSeason20242025!$D$2:$D$1315,TotalTeamGames20242025!AG$1,DataRegularSeason20242025!$E$2:$E$1315,TotalTeamGames20242025!$A29,DataRegularSeason20242025!$N$2:$N$1315,1)</f>
        <v>0</v>
      </c>
      <c r="AH30" s="47"/>
      <c r="AI30" s="46">
        <f>COUNTIFS(DataRegularSeason20242025!$D$2:$D$1315,TotalTeamGames20242025!AI$1,DataRegularSeason20242025!$E$2:$E$1315,TotalTeamGames20242025!$A29,DataRegularSeason20242025!$N$2:$N$1315,1)</f>
        <v>0</v>
      </c>
      <c r="AJ30" s="47"/>
      <c r="AK30" s="46">
        <f>COUNTIFS(DataRegularSeason20242025!$D$2:$D$1315,TotalTeamGames20242025!AK$1,DataRegularSeason20242025!$E$2:$E$1315,TotalTeamGames20242025!$A29,DataRegularSeason20242025!$N$2:$N$1315,1)</f>
        <v>0</v>
      </c>
      <c r="AL30" s="47"/>
      <c r="AM30" s="46">
        <f>COUNTIFS(DataRegularSeason20242025!$D$2:$D$1315,TotalTeamGames20242025!AM$1,DataRegularSeason20242025!$E$2:$E$1315,TotalTeamGames20242025!$A29,DataRegularSeason20242025!$N$2:$N$1315,1)</f>
        <v>0</v>
      </c>
      <c r="AN30" s="47"/>
      <c r="AO30" s="46">
        <f>COUNTIFS(DataRegularSeason20242025!$D$2:$D$1315,TotalTeamGames20242025!AO$1,DataRegularSeason20242025!$E$2:$E$1315,TotalTeamGames20242025!$A29,DataRegularSeason20242025!$N$2:$N$1315,1)</f>
        <v>0</v>
      </c>
      <c r="AP30" s="47"/>
      <c r="AQ30" s="46">
        <f>COUNTIFS(DataRegularSeason20242025!$D$2:$D$1315,TotalTeamGames20242025!AQ$1,DataRegularSeason20242025!$E$2:$E$1315,TotalTeamGames20242025!$A29,DataRegularSeason20242025!$N$2:$N$1315,1)</f>
        <v>0</v>
      </c>
      <c r="AR30" s="47"/>
      <c r="AS30" s="46">
        <f>COUNTIFS(DataRegularSeason20242025!$D$2:$D$1315,TotalTeamGames20242025!AS$1,DataRegularSeason20242025!$E$2:$E$1315,TotalTeamGames20242025!$A29,DataRegularSeason20242025!$N$2:$N$1315,1)</f>
        <v>0</v>
      </c>
      <c r="AT30" s="47"/>
      <c r="AU30" s="46">
        <f>COUNTIFS(DataRegularSeason20242025!$D$2:$D$1315,TotalTeamGames20242025!AU$1,DataRegularSeason20242025!$E$2:$E$1315,TotalTeamGames20242025!$A29,DataRegularSeason20242025!$N$2:$N$1315,1)</f>
        <v>1</v>
      </c>
      <c r="AV30" s="47"/>
      <c r="AW30" s="46">
        <f>COUNTIFS(DataRegularSeason20242025!$D$2:$D$1315,TotalTeamGames20242025!AW$1,DataRegularSeason20242025!$E$2:$E$1315,TotalTeamGames20242025!$A29,DataRegularSeason20242025!$N$2:$N$1315,1)</f>
        <v>0</v>
      </c>
      <c r="AX30" s="47"/>
      <c r="AY30" s="46">
        <f>COUNTIFS(DataRegularSeason20242025!$D$2:$D$1315,TotalTeamGames20242025!AY$1,DataRegularSeason20242025!$E$2:$E$1315,TotalTeamGames20242025!$A29,DataRegularSeason20242025!$N$2:$N$1315,1)</f>
        <v>0</v>
      </c>
      <c r="AZ30" s="47"/>
      <c r="BA30" s="46">
        <f>COUNTIFS(DataRegularSeason20242025!$D$2:$D$1315,TotalTeamGames20242025!BA$1,DataRegularSeason20242025!$E$2:$E$1315,TotalTeamGames20242025!$A29,DataRegularSeason20242025!$N$2:$N$1315,1)</f>
        <v>1</v>
      </c>
      <c r="BB30" s="47"/>
      <c r="BC30" s="46">
        <f>COUNTIFS(DataRegularSeason20242025!$D$2:$D$1315,TotalTeamGames20242025!BC$1,DataRegularSeason20242025!$E$2:$E$1315,TotalTeamGames20242025!$A29,DataRegularSeason20242025!$N$2:$N$1315,1)</f>
        <v>1</v>
      </c>
      <c r="BD30" s="47"/>
      <c r="BE30" s="46">
        <f>COUNTIFS(DataRegularSeason20242025!$D$2:$D$1315,TotalTeamGames20242025!BE$1,DataRegularSeason20242025!$E$2:$E$1315,TotalTeamGames20242025!$A29,DataRegularSeason20242025!$N$2:$N$1315,1)</f>
        <v>0</v>
      </c>
      <c r="BF30" s="47"/>
      <c r="BG30" s="46">
        <f>COUNTIFS(DataRegularSeason20242025!$D$2:$D$1315,TotalTeamGames20242025!BG$1,DataRegularSeason20242025!$E$2:$E$1315,TotalTeamGames20242025!$A29,DataRegularSeason20242025!$N$2:$N$1315,1)</f>
        <v>0</v>
      </c>
      <c r="BH30" s="47"/>
      <c r="BI30" s="46">
        <f>COUNTIFS(DataRegularSeason20242025!$D$2:$D$1315,TotalTeamGames20242025!BI$1,DataRegularSeason20242025!$E$2:$E$1315,TotalTeamGames20242025!$A29,DataRegularSeason20242025!$N$2:$N$1315,1)</f>
        <v>0</v>
      </c>
      <c r="BJ30" s="47"/>
      <c r="BK30" s="46">
        <f>COUNTIFS(DataRegularSeason20242025!$D$2:$D$1315,TotalTeamGames20242025!BK$1,DataRegularSeason20242025!$E$2:$E$1315,TotalTeamGames20242025!$A29,DataRegularSeason20242025!$N$2:$N$1315,1)</f>
        <v>0</v>
      </c>
      <c r="BL30" s="47"/>
      <c r="BM30" s="46">
        <f>COUNTIFS(DataRegularSeason20242025!$D$2:$D$1315,TotalTeamGames20242025!BM$1,DataRegularSeason20242025!$E$2:$E$1315,TotalTeamGames20242025!$A29,DataRegularSeason20242025!$N$2:$N$1315,1)</f>
        <v>0</v>
      </c>
      <c r="BN30" s="47"/>
      <c r="BO30" s="42">
        <f t="shared" si="0"/>
        <v>7</v>
      </c>
      <c r="BP30" s="52"/>
      <c r="BQ30" s="53"/>
    </row>
    <row r="31" spans="1:69" ht="9.9499999999999993" customHeight="1" x14ac:dyDescent="0.25">
      <c r="A31" s="59" t="s">
        <v>19</v>
      </c>
      <c r="B31" s="36" t="s">
        <v>81</v>
      </c>
      <c r="C31" s="43"/>
      <c r="D31" s="36">
        <f>COUNTIFS(DataRegularSeason20242025!$E$2:$E$1315,TotalTeamGames20242025!C$1,DataRegularSeason20242025!$D$2:$D$1315,TotalTeamGames20242025!$A31,DataRegularSeason20242025!$N$2:$N$1315,1)</f>
        <v>0</v>
      </c>
      <c r="E31" s="43"/>
      <c r="F31" s="36">
        <f>COUNTIFS(DataRegularSeason20242025!$E$2:$E$1315,TotalTeamGames20242025!E$1,DataRegularSeason20242025!$D$2:$D$1315,TotalTeamGames20242025!$A31,DataRegularSeason20242025!$N$2:$N$1315,1)</f>
        <v>1</v>
      </c>
      <c r="G31" s="43"/>
      <c r="H31" s="36">
        <f>COUNTIFS(DataRegularSeason20242025!$E$2:$E$1315,TotalTeamGames20242025!G$1,DataRegularSeason20242025!$D$2:$D$1315,TotalTeamGames20242025!$A31,DataRegularSeason20242025!$N$2:$N$1315,1)</f>
        <v>1</v>
      </c>
      <c r="I31" s="43"/>
      <c r="J31" s="36">
        <f>COUNTIFS(DataRegularSeason20242025!$E$2:$E$1315,TotalTeamGames20242025!I$1,DataRegularSeason20242025!$D$2:$D$1315,TotalTeamGames20242025!$A31,DataRegularSeason20242025!$N$2:$N$1315,1)</f>
        <v>0</v>
      </c>
      <c r="K31" s="43"/>
      <c r="L31" s="36">
        <f>COUNTIFS(DataRegularSeason20242025!$E$2:$E$1315,TotalTeamGames20242025!K$1,DataRegularSeason20242025!$D$2:$D$1315,TotalTeamGames20242025!$A31,DataRegularSeason20242025!$N$2:$N$1315,1)</f>
        <v>0</v>
      </c>
      <c r="M31" s="43"/>
      <c r="N31" s="36">
        <f>COUNTIFS(DataRegularSeason20242025!$E$2:$E$1315,TotalTeamGames20242025!M$1,DataRegularSeason20242025!$D$2:$D$1315,TotalTeamGames20242025!$A31,DataRegularSeason20242025!$N$2:$N$1315,1)</f>
        <v>0</v>
      </c>
      <c r="O31" s="43"/>
      <c r="P31" s="36">
        <f>COUNTIFS(DataRegularSeason20242025!$E$2:$E$1315,TotalTeamGames20242025!O$1,DataRegularSeason20242025!$D$2:$D$1315,TotalTeamGames20242025!$A31,DataRegularSeason20242025!$N$2:$N$1315,1)</f>
        <v>0</v>
      </c>
      <c r="Q31" s="43"/>
      <c r="R31" s="36">
        <f>COUNTIFS(DataRegularSeason20242025!$E$2:$E$1315,TotalTeamGames20242025!Q$1,DataRegularSeason20242025!$D$2:$D$1315,TotalTeamGames20242025!$A31,DataRegularSeason20242025!$N$2:$N$1315,1)</f>
        <v>0</v>
      </c>
      <c r="S31" s="43"/>
      <c r="T31" s="36">
        <f>COUNTIFS(DataRegularSeason20242025!$E$2:$E$1315,TotalTeamGames20242025!S$1,DataRegularSeason20242025!$D$2:$D$1315,TotalTeamGames20242025!$A31,DataRegularSeason20242025!$N$2:$N$1315,1)</f>
        <v>0</v>
      </c>
      <c r="U31" s="43"/>
      <c r="V31" s="36">
        <f>COUNTIFS(DataRegularSeason20242025!$E$2:$E$1315,TotalTeamGames20242025!U$1,DataRegularSeason20242025!$D$2:$D$1315,TotalTeamGames20242025!$A31,DataRegularSeason20242025!$N$2:$N$1315,1)</f>
        <v>0</v>
      </c>
      <c r="W31" s="43"/>
      <c r="X31" s="36">
        <f>COUNTIFS(DataRegularSeason20242025!$E$2:$E$1315,TotalTeamGames20242025!W$1,DataRegularSeason20242025!$D$2:$D$1315,TotalTeamGames20242025!$A31,DataRegularSeason20242025!$N$2:$N$1315,1)</f>
        <v>0</v>
      </c>
      <c r="Y31" s="43"/>
      <c r="Z31" s="36">
        <f>COUNTIFS(DataRegularSeason20242025!$E$2:$E$1315,TotalTeamGames20242025!Y$1,DataRegularSeason20242025!$D$2:$D$1315,TotalTeamGames20242025!$A31,DataRegularSeason20242025!$N$2:$N$1315,1)</f>
        <v>0</v>
      </c>
      <c r="AA31" s="43"/>
      <c r="AB31" s="36">
        <f>COUNTIFS(DataRegularSeason20242025!$E$2:$E$1315,TotalTeamGames20242025!AA$1,DataRegularSeason20242025!$D$2:$D$1315,TotalTeamGames20242025!$A31,DataRegularSeason20242025!$N$2:$N$1315,1)</f>
        <v>0</v>
      </c>
      <c r="AC31" s="43"/>
      <c r="AD31" s="36">
        <f>COUNTIFS(DataRegularSeason20242025!$E$2:$E$1315,TotalTeamGames20242025!AC$1,DataRegularSeason20242025!$D$2:$D$1315,TotalTeamGames20242025!$A31,DataRegularSeason20242025!$N$2:$N$1315,1)</f>
        <v>1</v>
      </c>
      <c r="AE31" s="43"/>
      <c r="AF31" s="44"/>
      <c r="AG31" s="43"/>
      <c r="AH31" s="36">
        <f>COUNTIFS(DataRegularSeason20242025!$E$2:$E$1315,TotalTeamGames20242025!AG$1,DataRegularSeason20242025!$D$2:$D$1315,TotalTeamGames20242025!$A31,DataRegularSeason20242025!$N$2:$N$1315,1)</f>
        <v>1</v>
      </c>
      <c r="AI31" s="43"/>
      <c r="AJ31" s="36">
        <f>COUNTIFS(DataRegularSeason20242025!$E$2:$E$1315,TotalTeamGames20242025!AI$1,DataRegularSeason20242025!$D$2:$D$1315,TotalTeamGames20242025!$A31,DataRegularSeason20242025!$N$2:$N$1315,1)</f>
        <v>0</v>
      </c>
      <c r="AK31" s="43"/>
      <c r="AL31" s="36">
        <f>COUNTIFS(DataRegularSeason20242025!$E$2:$E$1315,TotalTeamGames20242025!AK$1,DataRegularSeason20242025!$D$2:$D$1315,TotalTeamGames20242025!$A31,DataRegularSeason20242025!$N$2:$N$1315,1)</f>
        <v>1</v>
      </c>
      <c r="AM31" s="43"/>
      <c r="AN31" s="36">
        <f>COUNTIFS(DataRegularSeason20242025!$E$2:$E$1315,TotalTeamGames20242025!AM$1,DataRegularSeason20242025!$D$2:$D$1315,TotalTeamGames20242025!$A31,DataRegularSeason20242025!$N$2:$N$1315,1)</f>
        <v>0</v>
      </c>
      <c r="AO31" s="43"/>
      <c r="AP31" s="36">
        <f>COUNTIFS(DataRegularSeason20242025!$E$2:$E$1315,TotalTeamGames20242025!AO$1,DataRegularSeason20242025!$D$2:$D$1315,TotalTeamGames20242025!$A31,DataRegularSeason20242025!$N$2:$N$1315,1)</f>
        <v>0</v>
      </c>
      <c r="AQ31" s="43"/>
      <c r="AR31" s="36">
        <f>COUNTIFS(DataRegularSeason20242025!$E$2:$E$1315,TotalTeamGames20242025!AQ$1,DataRegularSeason20242025!$D$2:$D$1315,TotalTeamGames20242025!$A31,DataRegularSeason20242025!$N$2:$N$1315,1)</f>
        <v>1</v>
      </c>
      <c r="AS31" s="43"/>
      <c r="AT31" s="36">
        <f>COUNTIFS(DataRegularSeason20242025!$E$2:$E$1315,TotalTeamGames20242025!AS$1,DataRegularSeason20242025!$D$2:$D$1315,TotalTeamGames20242025!$A31,DataRegularSeason20242025!$N$2:$N$1315,1)</f>
        <v>1</v>
      </c>
      <c r="AU31" s="43"/>
      <c r="AV31" s="36">
        <f>COUNTIFS(DataRegularSeason20242025!$E$2:$E$1315,TotalTeamGames20242025!AU$1,DataRegularSeason20242025!$D$2:$D$1315,TotalTeamGames20242025!$A31,DataRegularSeason20242025!$N$2:$N$1315,1)</f>
        <v>0</v>
      </c>
      <c r="AW31" s="43"/>
      <c r="AX31" s="36">
        <f>COUNTIFS(DataRegularSeason20242025!$E$2:$E$1315,TotalTeamGames20242025!AW$1,DataRegularSeason20242025!$D$2:$D$1315,TotalTeamGames20242025!$A31,DataRegularSeason20242025!$N$2:$N$1315,1)</f>
        <v>0</v>
      </c>
      <c r="AY31" s="43"/>
      <c r="AZ31" s="36">
        <f>COUNTIFS(DataRegularSeason20242025!$E$2:$E$1315,TotalTeamGames20242025!AY$1,DataRegularSeason20242025!$D$2:$D$1315,TotalTeamGames20242025!$A31,DataRegularSeason20242025!$N$2:$N$1315,1)</f>
        <v>0</v>
      </c>
      <c r="BA31" s="43"/>
      <c r="BB31" s="36">
        <f>COUNTIFS(DataRegularSeason20242025!$E$2:$E$1315,TotalTeamGames20242025!BA$1,DataRegularSeason20242025!$D$2:$D$1315,TotalTeamGames20242025!$A31,DataRegularSeason20242025!$N$2:$N$1315,1)</f>
        <v>0</v>
      </c>
      <c r="BC31" s="43"/>
      <c r="BD31" s="36">
        <f>COUNTIFS(DataRegularSeason20242025!$E$2:$E$1315,TotalTeamGames20242025!BC$1,DataRegularSeason20242025!$D$2:$D$1315,TotalTeamGames20242025!$A31,DataRegularSeason20242025!$N$2:$N$1315,1)</f>
        <v>1</v>
      </c>
      <c r="BE31" s="43"/>
      <c r="BF31" s="36">
        <f>COUNTIFS(DataRegularSeason20242025!$E$2:$E$1315,TotalTeamGames20242025!BE$1,DataRegularSeason20242025!$D$2:$D$1315,TotalTeamGames20242025!$A31,DataRegularSeason20242025!$N$2:$N$1315,1)</f>
        <v>0</v>
      </c>
      <c r="BG31" s="43"/>
      <c r="BH31" s="36">
        <f>COUNTIFS(DataRegularSeason20242025!$E$2:$E$1315,TotalTeamGames20242025!BG$1,DataRegularSeason20242025!$D$2:$D$1315,TotalTeamGames20242025!$A31,DataRegularSeason20242025!$N$2:$N$1315,1)</f>
        <v>0</v>
      </c>
      <c r="BI31" s="43"/>
      <c r="BJ31" s="36">
        <f>COUNTIFS(DataRegularSeason20242025!$E$2:$E$1315,TotalTeamGames20242025!BI$1,DataRegularSeason20242025!$D$2:$D$1315,TotalTeamGames20242025!$A31,DataRegularSeason20242025!$N$2:$N$1315,1)</f>
        <v>0</v>
      </c>
      <c r="BK31" s="43"/>
      <c r="BL31" s="36">
        <f>COUNTIFS(DataRegularSeason20242025!$E$2:$E$1315,TotalTeamGames20242025!BK$1,DataRegularSeason20242025!$D$2:$D$1315,TotalTeamGames20242025!$A31,DataRegularSeason20242025!$N$2:$N$1315,1)</f>
        <v>0</v>
      </c>
      <c r="BM31" s="43"/>
      <c r="BN31" s="36">
        <f>COUNTIFS(DataRegularSeason20242025!$E$2:$E$1315,TotalTeamGames20242025!BM$1,DataRegularSeason20242025!$D$2:$D$1315,TotalTeamGames20242025!$A31,DataRegularSeason20242025!$N$2:$N$1315,1)</f>
        <v>1</v>
      </c>
      <c r="BO31" s="38">
        <f t="shared" si="0"/>
        <v>9</v>
      </c>
      <c r="BP31" s="52">
        <f t="shared" ref="BP31" si="27">BO31+BO32</f>
        <v>19</v>
      </c>
      <c r="BQ31" s="53">
        <f t="shared" ref="BQ31" si="28">82-BP31</f>
        <v>63</v>
      </c>
    </row>
    <row r="32" spans="1:69" ht="9.9499999999999993" customHeight="1" x14ac:dyDescent="0.25">
      <c r="A32" s="54"/>
      <c r="B32" s="40" t="s">
        <v>80</v>
      </c>
      <c r="C32" s="46">
        <f>COUNTIFS(DataRegularSeason20242025!$D$2:$D$1315,TotalTeamGames20242025!C$1,DataRegularSeason20242025!$E$2:$E$1315,TotalTeamGames20242025!$A31,DataRegularSeason20242025!$N$2:$N$1315,1)</f>
        <v>0</v>
      </c>
      <c r="D32" s="47"/>
      <c r="E32" s="46">
        <f>COUNTIFS(DataRegularSeason20242025!$D$2:$D$1315,TotalTeamGames20242025!E$1,DataRegularSeason20242025!$E$2:$E$1315,TotalTeamGames20242025!$A31,DataRegularSeason20242025!$N$2:$N$1315,1)</f>
        <v>0</v>
      </c>
      <c r="F32" s="47"/>
      <c r="G32" s="46">
        <f>COUNTIFS(DataRegularSeason20242025!$D$2:$D$1315,TotalTeamGames20242025!G$1,DataRegularSeason20242025!$E$2:$E$1315,TotalTeamGames20242025!$A31,DataRegularSeason20242025!$N$2:$N$1315,1)</f>
        <v>0</v>
      </c>
      <c r="H32" s="47"/>
      <c r="I32" s="46">
        <f>COUNTIFS(DataRegularSeason20242025!$D$2:$D$1315,TotalTeamGames20242025!I$1,DataRegularSeason20242025!$E$2:$E$1315,TotalTeamGames20242025!$A31,DataRegularSeason20242025!$N$2:$N$1315,1)</f>
        <v>0</v>
      </c>
      <c r="J32" s="47"/>
      <c r="K32" s="46">
        <f>COUNTIFS(DataRegularSeason20242025!$D$2:$D$1315,TotalTeamGames20242025!K$1,DataRegularSeason20242025!$E$2:$E$1315,TotalTeamGames20242025!$A31,DataRegularSeason20242025!$N$2:$N$1315,1)</f>
        <v>1</v>
      </c>
      <c r="L32" s="47"/>
      <c r="M32" s="46">
        <f>COUNTIFS(DataRegularSeason20242025!$D$2:$D$1315,TotalTeamGames20242025!M$1,DataRegularSeason20242025!$E$2:$E$1315,TotalTeamGames20242025!$A31,DataRegularSeason20242025!$N$2:$N$1315,1)</f>
        <v>1</v>
      </c>
      <c r="N32" s="47"/>
      <c r="O32" s="46">
        <f>COUNTIFS(DataRegularSeason20242025!$D$2:$D$1315,TotalTeamGames20242025!O$1,DataRegularSeason20242025!$E$2:$E$1315,TotalTeamGames20242025!$A31,DataRegularSeason20242025!$N$2:$N$1315,1)</f>
        <v>0</v>
      </c>
      <c r="P32" s="47"/>
      <c r="Q32" s="46">
        <f>COUNTIFS(DataRegularSeason20242025!$D$2:$D$1315,TotalTeamGames20242025!Q$1,DataRegularSeason20242025!$E$2:$E$1315,TotalTeamGames20242025!$A31,DataRegularSeason20242025!$N$2:$N$1315,1)</f>
        <v>0</v>
      </c>
      <c r="R32" s="47"/>
      <c r="S32" s="46">
        <f>COUNTIFS(DataRegularSeason20242025!$D$2:$D$1315,TotalTeamGames20242025!S$1,DataRegularSeason20242025!$E$2:$E$1315,TotalTeamGames20242025!$A31,DataRegularSeason20242025!$N$2:$N$1315,1)</f>
        <v>0</v>
      </c>
      <c r="T32" s="47"/>
      <c r="U32" s="46">
        <f>COUNTIFS(DataRegularSeason20242025!$D$2:$D$1315,TotalTeamGames20242025!U$1,DataRegularSeason20242025!$E$2:$E$1315,TotalTeamGames20242025!$A31,DataRegularSeason20242025!$N$2:$N$1315,1)</f>
        <v>0</v>
      </c>
      <c r="V32" s="47"/>
      <c r="W32" s="46">
        <f>COUNTIFS(DataRegularSeason20242025!$D$2:$D$1315,TotalTeamGames20242025!W$1,DataRegularSeason20242025!$E$2:$E$1315,TotalTeamGames20242025!$A31,DataRegularSeason20242025!$N$2:$N$1315,1)</f>
        <v>1</v>
      </c>
      <c r="X32" s="47"/>
      <c r="Y32" s="46">
        <f>COUNTIFS(DataRegularSeason20242025!$D$2:$D$1315,TotalTeamGames20242025!Y$1,DataRegularSeason20242025!$E$2:$E$1315,TotalTeamGames20242025!$A31,DataRegularSeason20242025!$N$2:$N$1315,1)</f>
        <v>0</v>
      </c>
      <c r="Z32" s="47"/>
      <c r="AA32" s="46">
        <f>COUNTIFS(DataRegularSeason20242025!$D$2:$D$1315,TotalTeamGames20242025!AA$1,DataRegularSeason20242025!$E$2:$E$1315,TotalTeamGames20242025!$A31,DataRegularSeason20242025!$N$2:$N$1315,1)</f>
        <v>1</v>
      </c>
      <c r="AB32" s="47"/>
      <c r="AC32" s="46">
        <f>COUNTIFS(DataRegularSeason20242025!$D$2:$D$1315,TotalTeamGames20242025!AC$1,DataRegularSeason20242025!$E$2:$E$1315,TotalTeamGames20242025!$A31,DataRegularSeason20242025!$N$2:$N$1315,1)</f>
        <v>0</v>
      </c>
      <c r="AD32" s="47"/>
      <c r="AE32" s="46"/>
      <c r="AF32" s="47"/>
      <c r="AG32" s="46">
        <f>COUNTIFS(DataRegularSeason20242025!$D$2:$D$1315,TotalTeamGames20242025!AG$1,DataRegularSeason20242025!$E$2:$E$1315,TotalTeamGames20242025!$A31,DataRegularSeason20242025!$N$2:$N$1315,1)</f>
        <v>0</v>
      </c>
      <c r="AH32" s="47"/>
      <c r="AI32" s="46">
        <f>COUNTIFS(DataRegularSeason20242025!$D$2:$D$1315,TotalTeamGames20242025!AI$1,DataRegularSeason20242025!$E$2:$E$1315,TotalTeamGames20242025!$A31,DataRegularSeason20242025!$N$2:$N$1315,1)</f>
        <v>0</v>
      </c>
      <c r="AJ32" s="47"/>
      <c r="AK32" s="46">
        <f>COUNTIFS(DataRegularSeason20242025!$D$2:$D$1315,TotalTeamGames20242025!AK$1,DataRegularSeason20242025!$E$2:$E$1315,TotalTeamGames20242025!$A31,DataRegularSeason20242025!$N$2:$N$1315,1)</f>
        <v>0</v>
      </c>
      <c r="AL32" s="47"/>
      <c r="AM32" s="46">
        <f>COUNTIFS(DataRegularSeason20242025!$D$2:$D$1315,TotalTeamGames20242025!AM$1,DataRegularSeason20242025!$E$2:$E$1315,TotalTeamGames20242025!$A31,DataRegularSeason20242025!$N$2:$N$1315,1)</f>
        <v>1</v>
      </c>
      <c r="AN32" s="47"/>
      <c r="AO32" s="46">
        <f>COUNTIFS(DataRegularSeason20242025!$D$2:$D$1315,TotalTeamGames20242025!AO$1,DataRegularSeason20242025!$E$2:$E$1315,TotalTeamGames20242025!$A31,DataRegularSeason20242025!$N$2:$N$1315,1)</f>
        <v>1</v>
      </c>
      <c r="AP32" s="47"/>
      <c r="AQ32" s="46">
        <f>COUNTIFS(DataRegularSeason20242025!$D$2:$D$1315,TotalTeamGames20242025!AQ$1,DataRegularSeason20242025!$E$2:$E$1315,TotalTeamGames20242025!$A31,DataRegularSeason20242025!$N$2:$N$1315,1)</f>
        <v>0</v>
      </c>
      <c r="AR32" s="47"/>
      <c r="AS32" s="46">
        <f>COUNTIFS(DataRegularSeason20242025!$D$2:$D$1315,TotalTeamGames20242025!AS$1,DataRegularSeason20242025!$E$2:$E$1315,TotalTeamGames20242025!$A31,DataRegularSeason20242025!$N$2:$N$1315,1)</f>
        <v>1</v>
      </c>
      <c r="AT32" s="47"/>
      <c r="AU32" s="46">
        <f>COUNTIFS(DataRegularSeason20242025!$D$2:$D$1315,TotalTeamGames20242025!AU$1,DataRegularSeason20242025!$E$2:$E$1315,TotalTeamGames20242025!$A31,DataRegularSeason20242025!$N$2:$N$1315,1)</f>
        <v>1</v>
      </c>
      <c r="AV32" s="47"/>
      <c r="AW32" s="46">
        <f>COUNTIFS(DataRegularSeason20242025!$D$2:$D$1315,TotalTeamGames20242025!AW$1,DataRegularSeason20242025!$E$2:$E$1315,TotalTeamGames20242025!$A31,DataRegularSeason20242025!$N$2:$N$1315,1)</f>
        <v>0</v>
      </c>
      <c r="AX32" s="47"/>
      <c r="AY32" s="46">
        <f>COUNTIFS(DataRegularSeason20242025!$D$2:$D$1315,TotalTeamGames20242025!AY$1,DataRegularSeason20242025!$E$2:$E$1315,TotalTeamGames20242025!$A31,DataRegularSeason20242025!$N$2:$N$1315,1)</f>
        <v>1</v>
      </c>
      <c r="AZ32" s="47"/>
      <c r="BA32" s="46">
        <f>COUNTIFS(DataRegularSeason20242025!$D$2:$D$1315,TotalTeamGames20242025!BA$1,DataRegularSeason20242025!$E$2:$E$1315,TotalTeamGames20242025!$A31,DataRegularSeason20242025!$N$2:$N$1315,1)</f>
        <v>0</v>
      </c>
      <c r="BB32" s="47"/>
      <c r="BC32" s="46">
        <f>COUNTIFS(DataRegularSeason20242025!$D$2:$D$1315,TotalTeamGames20242025!BC$1,DataRegularSeason20242025!$E$2:$E$1315,TotalTeamGames20242025!$A31,DataRegularSeason20242025!$N$2:$N$1315,1)</f>
        <v>1</v>
      </c>
      <c r="BD32" s="47"/>
      <c r="BE32" s="46">
        <f>COUNTIFS(DataRegularSeason20242025!$D$2:$D$1315,TotalTeamGames20242025!BE$1,DataRegularSeason20242025!$E$2:$E$1315,TotalTeamGames20242025!$A31,DataRegularSeason20242025!$N$2:$N$1315,1)</f>
        <v>0</v>
      </c>
      <c r="BF32" s="47"/>
      <c r="BG32" s="46">
        <f>COUNTIFS(DataRegularSeason20242025!$D$2:$D$1315,TotalTeamGames20242025!BG$1,DataRegularSeason20242025!$E$2:$E$1315,TotalTeamGames20242025!$A31,DataRegularSeason20242025!$N$2:$N$1315,1)</f>
        <v>0</v>
      </c>
      <c r="BH32" s="47"/>
      <c r="BI32" s="46">
        <f>COUNTIFS(DataRegularSeason20242025!$D$2:$D$1315,TotalTeamGames20242025!BI$1,DataRegularSeason20242025!$E$2:$E$1315,TotalTeamGames20242025!$A31,DataRegularSeason20242025!$N$2:$N$1315,1)</f>
        <v>0</v>
      </c>
      <c r="BJ32" s="47"/>
      <c r="BK32" s="46">
        <f>COUNTIFS(DataRegularSeason20242025!$D$2:$D$1315,TotalTeamGames20242025!BK$1,DataRegularSeason20242025!$E$2:$E$1315,TotalTeamGames20242025!$A31,DataRegularSeason20242025!$N$2:$N$1315,1)</f>
        <v>0</v>
      </c>
      <c r="BL32" s="47"/>
      <c r="BM32" s="46">
        <f>COUNTIFS(DataRegularSeason20242025!$D$2:$D$1315,TotalTeamGames20242025!BM$1,DataRegularSeason20242025!$E$2:$E$1315,TotalTeamGames20242025!$A31,DataRegularSeason20242025!$N$2:$N$1315,1)</f>
        <v>0</v>
      </c>
      <c r="BN32" s="47"/>
      <c r="BO32" s="42">
        <f t="shared" si="0"/>
        <v>10</v>
      </c>
      <c r="BP32" s="52"/>
      <c r="BQ32" s="53"/>
    </row>
    <row r="33" spans="1:69" ht="9.9499999999999993" customHeight="1" x14ac:dyDescent="0.25">
      <c r="A33" s="59" t="s">
        <v>32</v>
      </c>
      <c r="B33" s="36" t="s">
        <v>81</v>
      </c>
      <c r="C33" s="43"/>
      <c r="D33" s="36">
        <f>COUNTIFS(DataRegularSeason20242025!$E$2:$E$1315,TotalTeamGames20242025!C$1,DataRegularSeason20242025!$D$2:$D$1315,TotalTeamGames20242025!$A33,DataRegularSeason20242025!$N$2:$N$1315,1)</f>
        <v>0</v>
      </c>
      <c r="E33" s="43"/>
      <c r="F33" s="36">
        <f>COUNTIFS(DataRegularSeason20242025!$E$2:$E$1315,TotalTeamGames20242025!E$1,DataRegularSeason20242025!$D$2:$D$1315,TotalTeamGames20242025!$A33,DataRegularSeason20242025!$N$2:$N$1315,1)</f>
        <v>0</v>
      </c>
      <c r="G33" s="43"/>
      <c r="H33" s="36">
        <f>COUNTIFS(DataRegularSeason20242025!$E$2:$E$1315,TotalTeamGames20242025!G$1,DataRegularSeason20242025!$D$2:$D$1315,TotalTeamGames20242025!$A33,DataRegularSeason20242025!$N$2:$N$1315,1)</f>
        <v>1</v>
      </c>
      <c r="I33" s="43"/>
      <c r="J33" s="36">
        <f>COUNTIFS(DataRegularSeason20242025!$E$2:$E$1315,TotalTeamGames20242025!I$1,DataRegularSeason20242025!$D$2:$D$1315,TotalTeamGames20242025!$A33,DataRegularSeason20242025!$N$2:$N$1315,1)</f>
        <v>1</v>
      </c>
      <c r="K33" s="43"/>
      <c r="L33" s="36">
        <f>COUNTIFS(DataRegularSeason20242025!$E$2:$E$1315,TotalTeamGames20242025!K$1,DataRegularSeason20242025!$D$2:$D$1315,TotalTeamGames20242025!$A33,DataRegularSeason20242025!$N$2:$N$1315,1)</f>
        <v>0</v>
      </c>
      <c r="M33" s="43"/>
      <c r="N33" s="36">
        <f>COUNTIFS(DataRegularSeason20242025!$E$2:$E$1315,TotalTeamGames20242025!M$1,DataRegularSeason20242025!$D$2:$D$1315,TotalTeamGames20242025!$A33,DataRegularSeason20242025!$N$2:$N$1315,1)</f>
        <v>1</v>
      </c>
      <c r="O33" s="43"/>
      <c r="P33" s="36">
        <f>COUNTIFS(DataRegularSeason20242025!$E$2:$E$1315,TotalTeamGames20242025!O$1,DataRegularSeason20242025!$D$2:$D$1315,TotalTeamGames20242025!$A33,DataRegularSeason20242025!$N$2:$N$1315,1)</f>
        <v>0</v>
      </c>
      <c r="Q33" s="43"/>
      <c r="R33" s="36">
        <f>COUNTIFS(DataRegularSeason20242025!$E$2:$E$1315,TotalTeamGames20242025!Q$1,DataRegularSeason20242025!$D$2:$D$1315,TotalTeamGames20242025!$A33,DataRegularSeason20242025!$N$2:$N$1315,1)</f>
        <v>0</v>
      </c>
      <c r="S33" s="43"/>
      <c r="T33" s="36">
        <f>COUNTIFS(DataRegularSeason20242025!$E$2:$E$1315,TotalTeamGames20242025!S$1,DataRegularSeason20242025!$D$2:$D$1315,TotalTeamGames20242025!$A33,DataRegularSeason20242025!$N$2:$N$1315,1)</f>
        <v>0</v>
      </c>
      <c r="U33" s="43"/>
      <c r="V33" s="36">
        <f>COUNTIFS(DataRegularSeason20242025!$E$2:$E$1315,TotalTeamGames20242025!U$1,DataRegularSeason20242025!$D$2:$D$1315,TotalTeamGames20242025!$A33,DataRegularSeason20242025!$N$2:$N$1315,1)</f>
        <v>1</v>
      </c>
      <c r="W33" s="43"/>
      <c r="X33" s="36">
        <f>COUNTIFS(DataRegularSeason20242025!$E$2:$E$1315,TotalTeamGames20242025!W$1,DataRegularSeason20242025!$D$2:$D$1315,TotalTeamGames20242025!$A33,DataRegularSeason20242025!$N$2:$N$1315,1)</f>
        <v>1</v>
      </c>
      <c r="Y33" s="43"/>
      <c r="Z33" s="36">
        <f>COUNTIFS(DataRegularSeason20242025!$E$2:$E$1315,TotalTeamGames20242025!Y$1,DataRegularSeason20242025!$D$2:$D$1315,TotalTeamGames20242025!$A33,DataRegularSeason20242025!$N$2:$N$1315,1)</f>
        <v>2</v>
      </c>
      <c r="AA33" s="43"/>
      <c r="AB33" s="36">
        <f>COUNTIFS(DataRegularSeason20242025!$E$2:$E$1315,TotalTeamGames20242025!AA$1,DataRegularSeason20242025!$D$2:$D$1315,TotalTeamGames20242025!$A33,DataRegularSeason20242025!$N$2:$N$1315,1)</f>
        <v>0</v>
      </c>
      <c r="AC33" s="43"/>
      <c r="AD33" s="36">
        <f>COUNTIFS(DataRegularSeason20242025!$E$2:$E$1315,TotalTeamGames20242025!AC$1,DataRegularSeason20242025!$D$2:$D$1315,TotalTeamGames20242025!$A33,DataRegularSeason20242025!$N$2:$N$1315,1)</f>
        <v>0</v>
      </c>
      <c r="AE33" s="43"/>
      <c r="AF33" s="36">
        <f>COUNTIFS(DataRegularSeason20242025!$E$2:$E$1315,TotalTeamGames20242025!AE$1,DataRegularSeason20242025!$D$2:$D$1315,TotalTeamGames20242025!$A33,DataRegularSeason20242025!$N$2:$N$1315,1)</f>
        <v>0</v>
      </c>
      <c r="AG33" s="43"/>
      <c r="AH33" s="44"/>
      <c r="AI33" s="43"/>
      <c r="AJ33" s="36">
        <f>COUNTIFS(DataRegularSeason20242025!$E$2:$E$1315,TotalTeamGames20242025!AI$1,DataRegularSeason20242025!$D$2:$D$1315,TotalTeamGames20242025!$A33,DataRegularSeason20242025!$N$2:$N$1315,1)</f>
        <v>0</v>
      </c>
      <c r="AK33" s="43"/>
      <c r="AL33" s="36">
        <f>COUNTIFS(DataRegularSeason20242025!$E$2:$E$1315,TotalTeamGames20242025!AK$1,DataRegularSeason20242025!$D$2:$D$1315,TotalTeamGames20242025!$A33,DataRegularSeason20242025!$N$2:$N$1315,1)</f>
        <v>1</v>
      </c>
      <c r="AM33" s="43"/>
      <c r="AN33" s="36">
        <f>COUNTIFS(DataRegularSeason20242025!$E$2:$E$1315,TotalTeamGames20242025!AM$1,DataRegularSeason20242025!$D$2:$D$1315,TotalTeamGames20242025!$A33,DataRegularSeason20242025!$N$2:$N$1315,1)</f>
        <v>0</v>
      </c>
      <c r="AO33" s="43"/>
      <c r="AP33" s="36">
        <f>COUNTIFS(DataRegularSeason20242025!$E$2:$E$1315,TotalTeamGames20242025!AO$1,DataRegularSeason20242025!$D$2:$D$1315,TotalTeamGames20242025!$A33,DataRegularSeason20242025!$N$2:$N$1315,1)</f>
        <v>1</v>
      </c>
      <c r="AQ33" s="43"/>
      <c r="AR33" s="36">
        <f>COUNTIFS(DataRegularSeason20242025!$E$2:$E$1315,TotalTeamGames20242025!AQ$1,DataRegularSeason20242025!$D$2:$D$1315,TotalTeamGames20242025!$A33,DataRegularSeason20242025!$N$2:$N$1315,1)</f>
        <v>0</v>
      </c>
      <c r="AS33" s="43"/>
      <c r="AT33" s="36">
        <f>COUNTIFS(DataRegularSeason20242025!$E$2:$E$1315,TotalTeamGames20242025!AS$1,DataRegularSeason20242025!$D$2:$D$1315,TotalTeamGames20242025!$A33,DataRegularSeason20242025!$N$2:$N$1315,1)</f>
        <v>0</v>
      </c>
      <c r="AU33" s="43"/>
      <c r="AV33" s="36">
        <f>COUNTIFS(DataRegularSeason20242025!$E$2:$E$1315,TotalTeamGames20242025!AU$1,DataRegularSeason20242025!$D$2:$D$1315,TotalTeamGames20242025!$A33,DataRegularSeason20242025!$N$2:$N$1315,1)</f>
        <v>0</v>
      </c>
      <c r="AW33" s="43"/>
      <c r="AX33" s="36">
        <f>COUNTIFS(DataRegularSeason20242025!$E$2:$E$1315,TotalTeamGames20242025!AW$1,DataRegularSeason20242025!$D$2:$D$1315,TotalTeamGames20242025!$A33,DataRegularSeason20242025!$N$2:$N$1315,1)</f>
        <v>0</v>
      </c>
      <c r="AY33" s="43"/>
      <c r="AZ33" s="36">
        <f>COUNTIFS(DataRegularSeason20242025!$E$2:$E$1315,TotalTeamGames20242025!AY$1,DataRegularSeason20242025!$D$2:$D$1315,TotalTeamGames20242025!$A33,DataRegularSeason20242025!$N$2:$N$1315,1)</f>
        <v>0</v>
      </c>
      <c r="BA33" s="43"/>
      <c r="BB33" s="36">
        <f>COUNTIFS(DataRegularSeason20242025!$E$2:$E$1315,TotalTeamGames20242025!BA$1,DataRegularSeason20242025!$D$2:$D$1315,TotalTeamGames20242025!$A33,DataRegularSeason20242025!$N$2:$N$1315,1)</f>
        <v>1</v>
      </c>
      <c r="BC33" s="43"/>
      <c r="BD33" s="36">
        <f>COUNTIFS(DataRegularSeason20242025!$E$2:$E$1315,TotalTeamGames20242025!BC$1,DataRegularSeason20242025!$D$2:$D$1315,TotalTeamGames20242025!$A33,DataRegularSeason20242025!$N$2:$N$1315,1)</f>
        <v>0</v>
      </c>
      <c r="BE33" s="43"/>
      <c r="BF33" s="36">
        <f>COUNTIFS(DataRegularSeason20242025!$E$2:$E$1315,TotalTeamGames20242025!BE$1,DataRegularSeason20242025!$D$2:$D$1315,TotalTeamGames20242025!$A33,DataRegularSeason20242025!$N$2:$N$1315,1)</f>
        <v>0</v>
      </c>
      <c r="BG33" s="43"/>
      <c r="BH33" s="36">
        <f>COUNTIFS(DataRegularSeason20242025!$E$2:$E$1315,TotalTeamGames20242025!BG$1,DataRegularSeason20242025!$D$2:$D$1315,TotalTeamGames20242025!$A33,DataRegularSeason20242025!$N$2:$N$1315,1)</f>
        <v>1</v>
      </c>
      <c r="BI33" s="43"/>
      <c r="BJ33" s="36">
        <f>COUNTIFS(DataRegularSeason20242025!$E$2:$E$1315,TotalTeamGames20242025!BI$1,DataRegularSeason20242025!$D$2:$D$1315,TotalTeamGames20242025!$A33,DataRegularSeason20242025!$N$2:$N$1315,1)</f>
        <v>0</v>
      </c>
      <c r="BK33" s="43"/>
      <c r="BL33" s="36">
        <f>COUNTIFS(DataRegularSeason20242025!$E$2:$E$1315,TotalTeamGames20242025!BK$1,DataRegularSeason20242025!$D$2:$D$1315,TotalTeamGames20242025!$A33,DataRegularSeason20242025!$N$2:$N$1315,1)</f>
        <v>0</v>
      </c>
      <c r="BM33" s="43"/>
      <c r="BN33" s="36">
        <f>COUNTIFS(DataRegularSeason20242025!$E$2:$E$1315,TotalTeamGames20242025!BM$1,DataRegularSeason20242025!$D$2:$D$1315,TotalTeamGames20242025!$A33,DataRegularSeason20242025!$N$2:$N$1315,1)</f>
        <v>1</v>
      </c>
      <c r="BO33" s="38">
        <f t="shared" si="0"/>
        <v>12</v>
      </c>
      <c r="BP33" s="52">
        <f t="shared" ref="BP33" si="29">BO33+BO34</f>
        <v>21</v>
      </c>
      <c r="BQ33" s="53">
        <f t="shared" ref="BQ33" si="30">82-BP33</f>
        <v>61</v>
      </c>
    </row>
    <row r="34" spans="1:69" ht="9.9499999999999993" customHeight="1" x14ac:dyDescent="0.25">
      <c r="A34" s="54"/>
      <c r="B34" s="40" t="s">
        <v>80</v>
      </c>
      <c r="C34" s="46">
        <f>COUNTIFS(DataRegularSeason20242025!$D$2:$D$1315,TotalTeamGames20242025!C$1,DataRegularSeason20242025!$E$2:$E$1315,TotalTeamGames20242025!$A33,DataRegularSeason20242025!$N$2:$N$1315,1)</f>
        <v>1</v>
      </c>
      <c r="D34" s="47"/>
      <c r="E34" s="46">
        <f>COUNTIFS(DataRegularSeason20242025!$D$2:$D$1315,TotalTeamGames20242025!E$1,DataRegularSeason20242025!$E$2:$E$1315,TotalTeamGames20242025!$A33,DataRegularSeason20242025!$N$2:$N$1315,1)</f>
        <v>0</v>
      </c>
      <c r="F34" s="47"/>
      <c r="G34" s="46">
        <f>COUNTIFS(DataRegularSeason20242025!$D$2:$D$1315,TotalTeamGames20242025!G$1,DataRegularSeason20242025!$E$2:$E$1315,TotalTeamGames20242025!$A33,DataRegularSeason20242025!$N$2:$N$1315,1)</f>
        <v>1</v>
      </c>
      <c r="H34" s="47"/>
      <c r="I34" s="46">
        <f>COUNTIFS(DataRegularSeason20242025!$D$2:$D$1315,TotalTeamGames20242025!I$1,DataRegularSeason20242025!$E$2:$E$1315,TotalTeamGames20242025!$A33,DataRegularSeason20242025!$N$2:$N$1315,1)</f>
        <v>0</v>
      </c>
      <c r="J34" s="47"/>
      <c r="K34" s="46">
        <f>COUNTIFS(DataRegularSeason20242025!$D$2:$D$1315,TotalTeamGames20242025!K$1,DataRegularSeason20242025!$E$2:$E$1315,TotalTeamGames20242025!$A33,DataRegularSeason20242025!$N$2:$N$1315,1)</f>
        <v>0</v>
      </c>
      <c r="L34" s="47"/>
      <c r="M34" s="46">
        <f>COUNTIFS(DataRegularSeason20242025!$D$2:$D$1315,TotalTeamGames20242025!M$1,DataRegularSeason20242025!$E$2:$E$1315,TotalTeamGames20242025!$A33,DataRegularSeason20242025!$N$2:$N$1315,1)</f>
        <v>0</v>
      </c>
      <c r="N34" s="47"/>
      <c r="O34" s="46">
        <f>COUNTIFS(DataRegularSeason20242025!$D$2:$D$1315,TotalTeamGames20242025!O$1,DataRegularSeason20242025!$E$2:$E$1315,TotalTeamGames20242025!$A33,DataRegularSeason20242025!$N$2:$N$1315,1)</f>
        <v>0</v>
      </c>
      <c r="P34" s="47"/>
      <c r="Q34" s="46">
        <f>COUNTIFS(DataRegularSeason20242025!$D$2:$D$1315,TotalTeamGames20242025!Q$1,DataRegularSeason20242025!$E$2:$E$1315,TotalTeamGames20242025!$A33,DataRegularSeason20242025!$N$2:$N$1315,1)</f>
        <v>0</v>
      </c>
      <c r="R34" s="47"/>
      <c r="S34" s="46">
        <f>COUNTIFS(DataRegularSeason20242025!$D$2:$D$1315,TotalTeamGames20242025!S$1,DataRegularSeason20242025!$E$2:$E$1315,TotalTeamGames20242025!$A33,DataRegularSeason20242025!$N$2:$N$1315,1)</f>
        <v>0</v>
      </c>
      <c r="T34" s="47"/>
      <c r="U34" s="46">
        <f>COUNTIFS(DataRegularSeason20242025!$D$2:$D$1315,TotalTeamGames20242025!U$1,DataRegularSeason20242025!$E$2:$E$1315,TotalTeamGames20242025!$A33,DataRegularSeason20242025!$N$2:$N$1315,1)</f>
        <v>0</v>
      </c>
      <c r="V34" s="47"/>
      <c r="W34" s="46">
        <f>COUNTIFS(DataRegularSeason20242025!$D$2:$D$1315,TotalTeamGames20242025!W$1,DataRegularSeason20242025!$E$2:$E$1315,TotalTeamGames20242025!$A33,DataRegularSeason20242025!$N$2:$N$1315,1)</f>
        <v>0</v>
      </c>
      <c r="X34" s="47"/>
      <c r="Y34" s="46">
        <f>COUNTIFS(DataRegularSeason20242025!$D$2:$D$1315,TotalTeamGames20242025!Y$1,DataRegularSeason20242025!$E$2:$E$1315,TotalTeamGames20242025!$A33,DataRegularSeason20242025!$N$2:$N$1315,1)</f>
        <v>0</v>
      </c>
      <c r="Z34" s="47"/>
      <c r="AA34" s="46">
        <f>COUNTIFS(DataRegularSeason20242025!$D$2:$D$1315,TotalTeamGames20242025!AA$1,DataRegularSeason20242025!$E$2:$E$1315,TotalTeamGames20242025!$A33,DataRegularSeason20242025!$N$2:$N$1315,1)</f>
        <v>0</v>
      </c>
      <c r="AB34" s="47"/>
      <c r="AC34" s="46">
        <f>COUNTIFS(DataRegularSeason20242025!$D$2:$D$1315,TotalTeamGames20242025!AC$1,DataRegularSeason20242025!$E$2:$E$1315,TotalTeamGames20242025!$A33,DataRegularSeason20242025!$N$2:$N$1315,1)</f>
        <v>0</v>
      </c>
      <c r="AD34" s="47"/>
      <c r="AE34" s="46">
        <f>COUNTIFS(DataRegularSeason20242025!$D$2:$D$1315,TotalTeamGames20242025!AE$1,DataRegularSeason20242025!$E$2:$E$1315,TotalTeamGames20242025!$A33,DataRegularSeason20242025!$N$2:$N$1315,1)</f>
        <v>1</v>
      </c>
      <c r="AF34" s="47"/>
      <c r="AG34" s="46"/>
      <c r="AH34" s="47"/>
      <c r="AI34" s="46">
        <f>COUNTIFS(DataRegularSeason20242025!$D$2:$D$1315,TotalTeamGames20242025!AI$1,DataRegularSeason20242025!$E$2:$E$1315,TotalTeamGames20242025!$A33,DataRegularSeason20242025!$N$2:$N$1315,1)</f>
        <v>0</v>
      </c>
      <c r="AJ34" s="47"/>
      <c r="AK34" s="46">
        <f>COUNTIFS(DataRegularSeason20242025!$D$2:$D$1315,TotalTeamGames20242025!AK$1,DataRegularSeason20242025!$E$2:$E$1315,TotalTeamGames20242025!$A33,DataRegularSeason20242025!$N$2:$N$1315,1)</f>
        <v>1</v>
      </c>
      <c r="AL34" s="47"/>
      <c r="AM34" s="46">
        <f>COUNTIFS(DataRegularSeason20242025!$D$2:$D$1315,TotalTeamGames20242025!AM$1,DataRegularSeason20242025!$E$2:$E$1315,TotalTeamGames20242025!$A33,DataRegularSeason20242025!$N$2:$N$1315,1)</f>
        <v>0</v>
      </c>
      <c r="AN34" s="47"/>
      <c r="AO34" s="46">
        <f>COUNTIFS(DataRegularSeason20242025!$D$2:$D$1315,TotalTeamGames20242025!AO$1,DataRegularSeason20242025!$E$2:$E$1315,TotalTeamGames20242025!$A33,DataRegularSeason20242025!$N$2:$N$1315,1)</f>
        <v>0</v>
      </c>
      <c r="AP34" s="47"/>
      <c r="AQ34" s="46">
        <f>COUNTIFS(DataRegularSeason20242025!$D$2:$D$1315,TotalTeamGames20242025!AQ$1,DataRegularSeason20242025!$E$2:$E$1315,TotalTeamGames20242025!$A33,DataRegularSeason20242025!$N$2:$N$1315,1)</f>
        <v>0</v>
      </c>
      <c r="AR34" s="47"/>
      <c r="AS34" s="46">
        <f>COUNTIFS(DataRegularSeason20242025!$D$2:$D$1315,TotalTeamGames20242025!AS$1,DataRegularSeason20242025!$E$2:$E$1315,TotalTeamGames20242025!$A33,DataRegularSeason20242025!$N$2:$N$1315,1)</f>
        <v>0</v>
      </c>
      <c r="AT34" s="47"/>
      <c r="AU34" s="46">
        <f>COUNTIFS(DataRegularSeason20242025!$D$2:$D$1315,TotalTeamGames20242025!AU$1,DataRegularSeason20242025!$E$2:$E$1315,TotalTeamGames20242025!$A33,DataRegularSeason20242025!$N$2:$N$1315,1)</f>
        <v>0</v>
      </c>
      <c r="AV34" s="47"/>
      <c r="AW34" s="46">
        <f>COUNTIFS(DataRegularSeason20242025!$D$2:$D$1315,TotalTeamGames20242025!AW$1,DataRegularSeason20242025!$E$2:$E$1315,TotalTeamGames20242025!$A33,DataRegularSeason20242025!$N$2:$N$1315,1)</f>
        <v>1</v>
      </c>
      <c r="AX34" s="47"/>
      <c r="AY34" s="46">
        <f>COUNTIFS(DataRegularSeason20242025!$D$2:$D$1315,TotalTeamGames20242025!AY$1,DataRegularSeason20242025!$E$2:$E$1315,TotalTeamGames20242025!$A33,DataRegularSeason20242025!$N$2:$N$1315,1)</f>
        <v>0</v>
      </c>
      <c r="AZ34" s="47"/>
      <c r="BA34" s="46">
        <f>COUNTIFS(DataRegularSeason20242025!$D$2:$D$1315,TotalTeamGames20242025!BA$1,DataRegularSeason20242025!$E$2:$E$1315,TotalTeamGames20242025!$A33,DataRegularSeason20242025!$N$2:$N$1315,1)</f>
        <v>1</v>
      </c>
      <c r="BB34" s="47"/>
      <c r="BC34" s="46">
        <f>COUNTIFS(DataRegularSeason20242025!$D$2:$D$1315,TotalTeamGames20242025!BC$1,DataRegularSeason20242025!$E$2:$E$1315,TotalTeamGames20242025!$A33,DataRegularSeason20242025!$N$2:$N$1315,1)</f>
        <v>1</v>
      </c>
      <c r="BD34" s="47"/>
      <c r="BE34" s="46">
        <f>COUNTIFS(DataRegularSeason20242025!$D$2:$D$1315,TotalTeamGames20242025!BE$1,DataRegularSeason20242025!$E$2:$E$1315,TotalTeamGames20242025!$A33,DataRegularSeason20242025!$N$2:$N$1315,1)</f>
        <v>1</v>
      </c>
      <c r="BF34" s="47"/>
      <c r="BG34" s="46">
        <f>COUNTIFS(DataRegularSeason20242025!$D$2:$D$1315,TotalTeamGames20242025!BG$1,DataRegularSeason20242025!$E$2:$E$1315,TotalTeamGames20242025!$A33,DataRegularSeason20242025!$N$2:$N$1315,1)</f>
        <v>0</v>
      </c>
      <c r="BH34" s="47"/>
      <c r="BI34" s="46">
        <f>COUNTIFS(DataRegularSeason20242025!$D$2:$D$1315,TotalTeamGames20242025!BI$1,DataRegularSeason20242025!$E$2:$E$1315,TotalTeamGames20242025!$A33,DataRegularSeason20242025!$N$2:$N$1315,1)</f>
        <v>0</v>
      </c>
      <c r="BJ34" s="47"/>
      <c r="BK34" s="46">
        <f>COUNTIFS(DataRegularSeason20242025!$D$2:$D$1315,TotalTeamGames20242025!BK$1,DataRegularSeason20242025!$E$2:$E$1315,TotalTeamGames20242025!$A33,DataRegularSeason20242025!$N$2:$N$1315,1)</f>
        <v>0</v>
      </c>
      <c r="BL34" s="47"/>
      <c r="BM34" s="46">
        <f>COUNTIFS(DataRegularSeason20242025!$D$2:$D$1315,TotalTeamGames20242025!BM$1,DataRegularSeason20242025!$E$2:$E$1315,TotalTeamGames20242025!$A33,DataRegularSeason20242025!$N$2:$N$1315,1)</f>
        <v>1</v>
      </c>
      <c r="BN34" s="47"/>
      <c r="BO34" s="42">
        <f t="shared" si="0"/>
        <v>9</v>
      </c>
      <c r="BP34" s="52"/>
      <c r="BQ34" s="53"/>
    </row>
    <row r="35" spans="1:69" ht="9.9499999999999993" customHeight="1" x14ac:dyDescent="0.25">
      <c r="A35" s="59" t="s">
        <v>35</v>
      </c>
      <c r="B35" s="36" t="s">
        <v>81</v>
      </c>
      <c r="C35" s="43"/>
      <c r="D35" s="36">
        <f>COUNTIFS(DataRegularSeason20242025!$E$2:$E$1315,TotalTeamGames20242025!C$1,DataRegularSeason20242025!$D$2:$D$1315,TotalTeamGames20242025!$A35,DataRegularSeason20242025!$N$2:$N$1315,1)</f>
        <v>0</v>
      </c>
      <c r="E35" s="43"/>
      <c r="F35" s="36">
        <f>COUNTIFS(DataRegularSeason20242025!$E$2:$E$1315,TotalTeamGames20242025!E$1,DataRegularSeason20242025!$D$2:$D$1315,TotalTeamGames20242025!$A35,DataRegularSeason20242025!$N$2:$N$1315,1)</f>
        <v>0</v>
      </c>
      <c r="G35" s="43"/>
      <c r="H35" s="36">
        <f>COUNTIFS(DataRegularSeason20242025!$E$2:$E$1315,TotalTeamGames20242025!G$1,DataRegularSeason20242025!$D$2:$D$1315,TotalTeamGames20242025!$A35,DataRegularSeason20242025!$N$2:$N$1315,1)</f>
        <v>0</v>
      </c>
      <c r="I35" s="43"/>
      <c r="J35" s="36">
        <f>COUNTIFS(DataRegularSeason20242025!$E$2:$E$1315,TotalTeamGames20242025!I$1,DataRegularSeason20242025!$D$2:$D$1315,TotalTeamGames20242025!$A35,DataRegularSeason20242025!$N$2:$N$1315,1)</f>
        <v>0</v>
      </c>
      <c r="K35" s="43"/>
      <c r="L35" s="36">
        <f>COUNTIFS(DataRegularSeason20242025!$E$2:$E$1315,TotalTeamGames20242025!K$1,DataRegularSeason20242025!$D$2:$D$1315,TotalTeamGames20242025!$A35,DataRegularSeason20242025!$N$2:$N$1315,1)</f>
        <v>0</v>
      </c>
      <c r="M35" s="43"/>
      <c r="N35" s="36">
        <f>COUNTIFS(DataRegularSeason20242025!$E$2:$E$1315,TotalTeamGames20242025!M$1,DataRegularSeason20242025!$D$2:$D$1315,TotalTeamGames20242025!$A35,DataRegularSeason20242025!$N$2:$N$1315,1)</f>
        <v>1</v>
      </c>
      <c r="O35" s="43"/>
      <c r="P35" s="36">
        <f>COUNTIFS(DataRegularSeason20242025!$E$2:$E$1315,TotalTeamGames20242025!O$1,DataRegularSeason20242025!$D$2:$D$1315,TotalTeamGames20242025!$A35,DataRegularSeason20242025!$N$2:$N$1315,1)</f>
        <v>1</v>
      </c>
      <c r="Q35" s="43"/>
      <c r="R35" s="36">
        <f>COUNTIFS(DataRegularSeason20242025!$E$2:$E$1315,TotalTeamGames20242025!Q$1,DataRegularSeason20242025!$D$2:$D$1315,TotalTeamGames20242025!$A35,DataRegularSeason20242025!$N$2:$N$1315,1)</f>
        <v>1</v>
      </c>
      <c r="S35" s="43"/>
      <c r="T35" s="36">
        <f>COUNTIFS(DataRegularSeason20242025!$E$2:$E$1315,TotalTeamGames20242025!S$1,DataRegularSeason20242025!$D$2:$D$1315,TotalTeamGames20242025!$A35,DataRegularSeason20242025!$N$2:$N$1315,1)</f>
        <v>0</v>
      </c>
      <c r="U35" s="43"/>
      <c r="V35" s="36">
        <f>COUNTIFS(DataRegularSeason20242025!$E$2:$E$1315,TotalTeamGames20242025!U$1,DataRegularSeason20242025!$D$2:$D$1315,TotalTeamGames20242025!$A35,DataRegularSeason20242025!$N$2:$N$1315,1)</f>
        <v>1</v>
      </c>
      <c r="W35" s="43"/>
      <c r="X35" s="36">
        <f>COUNTIFS(DataRegularSeason20242025!$E$2:$E$1315,TotalTeamGames20242025!W$1,DataRegularSeason20242025!$D$2:$D$1315,TotalTeamGames20242025!$A35,DataRegularSeason20242025!$N$2:$N$1315,1)</f>
        <v>1</v>
      </c>
      <c r="Y35" s="43"/>
      <c r="Z35" s="36">
        <f>COUNTIFS(DataRegularSeason20242025!$E$2:$E$1315,TotalTeamGames20242025!Y$1,DataRegularSeason20242025!$D$2:$D$1315,TotalTeamGames20242025!$A35,DataRegularSeason20242025!$N$2:$N$1315,1)</f>
        <v>1</v>
      </c>
      <c r="AA35" s="43"/>
      <c r="AB35" s="36">
        <f>COUNTIFS(DataRegularSeason20242025!$E$2:$E$1315,TotalTeamGames20242025!AA$1,DataRegularSeason20242025!$D$2:$D$1315,TotalTeamGames20242025!$A35,DataRegularSeason20242025!$N$2:$N$1315,1)</f>
        <v>0</v>
      </c>
      <c r="AC35" s="43"/>
      <c r="AD35" s="36">
        <f>COUNTIFS(DataRegularSeason20242025!$E$2:$E$1315,TotalTeamGames20242025!AC$1,DataRegularSeason20242025!$D$2:$D$1315,TotalTeamGames20242025!$A35,DataRegularSeason20242025!$N$2:$N$1315,1)</f>
        <v>0</v>
      </c>
      <c r="AE35" s="43"/>
      <c r="AF35" s="36">
        <f>COUNTIFS(DataRegularSeason20242025!$E$2:$E$1315,TotalTeamGames20242025!AE$1,DataRegularSeason20242025!$D$2:$D$1315,TotalTeamGames20242025!$A35,DataRegularSeason20242025!$N$2:$N$1315,1)</f>
        <v>0</v>
      </c>
      <c r="AG35" s="43"/>
      <c r="AH35" s="36">
        <f>COUNTIFS(DataRegularSeason20242025!$E$2:$E$1315,TotalTeamGames20242025!AG$1,DataRegularSeason20242025!$D$2:$D$1315,TotalTeamGames20242025!$A35,DataRegularSeason20242025!$N$2:$N$1315,1)</f>
        <v>0</v>
      </c>
      <c r="AI35" s="43"/>
      <c r="AJ35" s="44"/>
      <c r="AK35" s="43"/>
      <c r="AL35" s="36">
        <f>COUNTIFS(DataRegularSeason20242025!$E$2:$E$1315,TotalTeamGames20242025!AK$1,DataRegularSeason20242025!$D$2:$D$1315,TotalTeamGames20242025!$A35,DataRegularSeason20242025!$N$2:$N$1315,1)</f>
        <v>0</v>
      </c>
      <c r="AM35" s="43"/>
      <c r="AN35" s="36">
        <f>COUNTIFS(DataRegularSeason20242025!$E$2:$E$1315,TotalTeamGames20242025!AM$1,DataRegularSeason20242025!$D$2:$D$1315,TotalTeamGames20242025!$A35,DataRegularSeason20242025!$N$2:$N$1315,1)</f>
        <v>0</v>
      </c>
      <c r="AO35" s="43"/>
      <c r="AP35" s="36">
        <f>COUNTIFS(DataRegularSeason20242025!$E$2:$E$1315,TotalTeamGames20242025!AO$1,DataRegularSeason20242025!$D$2:$D$1315,TotalTeamGames20242025!$A35,DataRegularSeason20242025!$N$2:$N$1315,1)</f>
        <v>0</v>
      </c>
      <c r="AQ35" s="43"/>
      <c r="AR35" s="36">
        <f>COUNTIFS(DataRegularSeason20242025!$E$2:$E$1315,TotalTeamGames20242025!AQ$1,DataRegularSeason20242025!$D$2:$D$1315,TotalTeamGames20242025!$A35,DataRegularSeason20242025!$N$2:$N$1315,1)</f>
        <v>0</v>
      </c>
      <c r="AS35" s="43"/>
      <c r="AT35" s="36">
        <f>COUNTIFS(DataRegularSeason20242025!$E$2:$E$1315,TotalTeamGames20242025!AS$1,DataRegularSeason20242025!$D$2:$D$1315,TotalTeamGames20242025!$A35,DataRegularSeason20242025!$N$2:$N$1315,1)</f>
        <v>0</v>
      </c>
      <c r="AU35" s="43"/>
      <c r="AV35" s="36">
        <f>COUNTIFS(DataRegularSeason20242025!$E$2:$E$1315,TotalTeamGames20242025!AU$1,DataRegularSeason20242025!$D$2:$D$1315,TotalTeamGames20242025!$A35,DataRegularSeason20242025!$N$2:$N$1315,1)</f>
        <v>1</v>
      </c>
      <c r="AW35" s="43"/>
      <c r="AX35" s="36">
        <f>COUNTIFS(DataRegularSeason20242025!$E$2:$E$1315,TotalTeamGames20242025!AW$1,DataRegularSeason20242025!$D$2:$D$1315,TotalTeamGames20242025!$A35,DataRegularSeason20242025!$N$2:$N$1315,1)</f>
        <v>0</v>
      </c>
      <c r="AY35" s="43"/>
      <c r="AZ35" s="36">
        <f>COUNTIFS(DataRegularSeason20242025!$E$2:$E$1315,TotalTeamGames20242025!AY$1,DataRegularSeason20242025!$D$2:$D$1315,TotalTeamGames20242025!$A35,DataRegularSeason20242025!$N$2:$N$1315,1)</f>
        <v>0</v>
      </c>
      <c r="BA35" s="43"/>
      <c r="BB35" s="36">
        <f>COUNTIFS(DataRegularSeason20242025!$E$2:$E$1315,TotalTeamGames20242025!BA$1,DataRegularSeason20242025!$D$2:$D$1315,TotalTeamGames20242025!$A35,DataRegularSeason20242025!$N$2:$N$1315,1)</f>
        <v>1</v>
      </c>
      <c r="BC35" s="43"/>
      <c r="BD35" s="36">
        <f>COUNTIFS(DataRegularSeason20242025!$E$2:$E$1315,TotalTeamGames20242025!BC$1,DataRegularSeason20242025!$D$2:$D$1315,TotalTeamGames20242025!$A35,DataRegularSeason20242025!$N$2:$N$1315,1)</f>
        <v>0</v>
      </c>
      <c r="BE35" s="43"/>
      <c r="BF35" s="36">
        <f>COUNTIFS(DataRegularSeason20242025!$E$2:$E$1315,TotalTeamGames20242025!BE$1,DataRegularSeason20242025!$D$2:$D$1315,TotalTeamGames20242025!$A35,DataRegularSeason20242025!$N$2:$N$1315,1)</f>
        <v>0</v>
      </c>
      <c r="BG35" s="43"/>
      <c r="BH35" s="36">
        <f>COUNTIFS(DataRegularSeason20242025!$E$2:$E$1315,TotalTeamGames20242025!BG$1,DataRegularSeason20242025!$D$2:$D$1315,TotalTeamGames20242025!$A35,DataRegularSeason20242025!$N$2:$N$1315,1)</f>
        <v>1</v>
      </c>
      <c r="BI35" s="43"/>
      <c r="BJ35" s="36">
        <f>COUNTIFS(DataRegularSeason20242025!$E$2:$E$1315,TotalTeamGames20242025!BI$1,DataRegularSeason20242025!$D$2:$D$1315,TotalTeamGames20242025!$A35,DataRegularSeason20242025!$N$2:$N$1315,1)</f>
        <v>0</v>
      </c>
      <c r="BK35" s="43"/>
      <c r="BL35" s="36">
        <f>COUNTIFS(DataRegularSeason20242025!$E$2:$E$1315,TotalTeamGames20242025!BK$1,DataRegularSeason20242025!$D$2:$D$1315,TotalTeamGames20242025!$A35,DataRegularSeason20242025!$N$2:$N$1315,1)</f>
        <v>0</v>
      </c>
      <c r="BM35" s="43"/>
      <c r="BN35" s="36">
        <f>COUNTIFS(DataRegularSeason20242025!$E$2:$E$1315,TotalTeamGames20242025!BM$1,DataRegularSeason20242025!$D$2:$D$1315,TotalTeamGames20242025!$A35,DataRegularSeason20242025!$N$2:$N$1315,1)</f>
        <v>1</v>
      </c>
      <c r="BO35" s="38">
        <f t="shared" si="0"/>
        <v>10</v>
      </c>
      <c r="BP35" s="52">
        <f t="shared" ref="BP35" si="31">BO35+BO36</f>
        <v>20</v>
      </c>
      <c r="BQ35" s="53">
        <f t="shared" ref="BQ35" si="32">82-BP35</f>
        <v>62</v>
      </c>
    </row>
    <row r="36" spans="1:69" ht="9.9499999999999993" customHeight="1" x14ac:dyDescent="0.25">
      <c r="A36" s="54"/>
      <c r="B36" s="40" t="s">
        <v>80</v>
      </c>
      <c r="C36" s="46">
        <f>COUNTIFS(DataRegularSeason20242025!$D$2:$D$1315,TotalTeamGames20242025!C$1,DataRegularSeason20242025!$E$2:$E$1315,TotalTeamGames20242025!$A35,DataRegularSeason20242025!$N$2:$N$1315,1)</f>
        <v>0</v>
      </c>
      <c r="D36" s="47"/>
      <c r="E36" s="46">
        <f>COUNTIFS(DataRegularSeason20242025!$D$2:$D$1315,TotalTeamGames20242025!E$1,DataRegularSeason20242025!$E$2:$E$1315,TotalTeamGames20242025!$A35,DataRegularSeason20242025!$N$2:$N$1315,1)</f>
        <v>1</v>
      </c>
      <c r="F36" s="47"/>
      <c r="G36" s="46">
        <f>COUNTIFS(DataRegularSeason20242025!$D$2:$D$1315,TotalTeamGames20242025!G$1,DataRegularSeason20242025!$E$2:$E$1315,TotalTeamGames20242025!$A35,DataRegularSeason20242025!$N$2:$N$1315,1)</f>
        <v>0</v>
      </c>
      <c r="H36" s="47"/>
      <c r="I36" s="46">
        <f>COUNTIFS(DataRegularSeason20242025!$D$2:$D$1315,TotalTeamGames20242025!I$1,DataRegularSeason20242025!$E$2:$E$1315,TotalTeamGames20242025!$A35,DataRegularSeason20242025!$N$2:$N$1315,1)</f>
        <v>0</v>
      </c>
      <c r="J36" s="47"/>
      <c r="K36" s="46">
        <f>COUNTIFS(DataRegularSeason20242025!$D$2:$D$1315,TotalTeamGames20242025!K$1,DataRegularSeason20242025!$E$2:$E$1315,TotalTeamGames20242025!$A35,DataRegularSeason20242025!$N$2:$N$1315,1)</f>
        <v>1</v>
      </c>
      <c r="L36" s="47"/>
      <c r="M36" s="46">
        <f>COUNTIFS(DataRegularSeason20242025!$D$2:$D$1315,TotalTeamGames20242025!M$1,DataRegularSeason20242025!$E$2:$E$1315,TotalTeamGames20242025!$A35,DataRegularSeason20242025!$N$2:$N$1315,1)</f>
        <v>0</v>
      </c>
      <c r="N36" s="47"/>
      <c r="O36" s="46">
        <f>COUNTIFS(DataRegularSeason20242025!$D$2:$D$1315,TotalTeamGames20242025!O$1,DataRegularSeason20242025!$E$2:$E$1315,TotalTeamGames20242025!$A35,DataRegularSeason20242025!$N$2:$N$1315,1)</f>
        <v>0</v>
      </c>
      <c r="P36" s="47"/>
      <c r="Q36" s="46">
        <f>COUNTIFS(DataRegularSeason20242025!$D$2:$D$1315,TotalTeamGames20242025!Q$1,DataRegularSeason20242025!$E$2:$E$1315,TotalTeamGames20242025!$A35,DataRegularSeason20242025!$N$2:$N$1315,1)</f>
        <v>1</v>
      </c>
      <c r="R36" s="47"/>
      <c r="S36" s="46">
        <f>COUNTIFS(DataRegularSeason20242025!$D$2:$D$1315,TotalTeamGames20242025!S$1,DataRegularSeason20242025!$E$2:$E$1315,TotalTeamGames20242025!$A35,DataRegularSeason20242025!$N$2:$N$1315,1)</f>
        <v>1</v>
      </c>
      <c r="T36" s="47"/>
      <c r="U36" s="46">
        <f>COUNTIFS(DataRegularSeason20242025!$D$2:$D$1315,TotalTeamGames20242025!U$1,DataRegularSeason20242025!$E$2:$E$1315,TotalTeamGames20242025!$A35,DataRegularSeason20242025!$N$2:$N$1315,1)</f>
        <v>1</v>
      </c>
      <c r="V36" s="47"/>
      <c r="W36" s="46">
        <f>COUNTIFS(DataRegularSeason20242025!$D$2:$D$1315,TotalTeamGames20242025!W$1,DataRegularSeason20242025!$E$2:$E$1315,TotalTeamGames20242025!$A35,DataRegularSeason20242025!$N$2:$N$1315,1)</f>
        <v>2</v>
      </c>
      <c r="X36" s="47"/>
      <c r="Y36" s="46">
        <f>COUNTIFS(DataRegularSeason20242025!$D$2:$D$1315,TotalTeamGames20242025!Y$1,DataRegularSeason20242025!$E$2:$E$1315,TotalTeamGames20242025!$A35,DataRegularSeason20242025!$N$2:$N$1315,1)</f>
        <v>0</v>
      </c>
      <c r="Z36" s="47"/>
      <c r="AA36" s="46">
        <f>COUNTIFS(DataRegularSeason20242025!$D$2:$D$1315,TotalTeamGames20242025!AA$1,DataRegularSeason20242025!$E$2:$E$1315,TotalTeamGames20242025!$A35,DataRegularSeason20242025!$N$2:$N$1315,1)</f>
        <v>1</v>
      </c>
      <c r="AB36" s="47"/>
      <c r="AC36" s="46">
        <f>COUNTIFS(DataRegularSeason20242025!$D$2:$D$1315,TotalTeamGames20242025!AC$1,DataRegularSeason20242025!$E$2:$E$1315,TotalTeamGames20242025!$A35,DataRegularSeason20242025!$N$2:$N$1315,1)</f>
        <v>0</v>
      </c>
      <c r="AD36" s="47"/>
      <c r="AE36" s="46">
        <f>COUNTIFS(DataRegularSeason20242025!$D$2:$D$1315,TotalTeamGames20242025!AE$1,DataRegularSeason20242025!$E$2:$E$1315,TotalTeamGames20242025!$A35,DataRegularSeason20242025!$N$2:$N$1315,1)</f>
        <v>0</v>
      </c>
      <c r="AF36" s="47"/>
      <c r="AG36" s="46">
        <f>COUNTIFS(DataRegularSeason20242025!$D$2:$D$1315,TotalTeamGames20242025!AG$1,DataRegularSeason20242025!$E$2:$E$1315,TotalTeamGames20242025!$A35,DataRegularSeason20242025!$N$2:$N$1315,1)</f>
        <v>0</v>
      </c>
      <c r="AH36" s="47"/>
      <c r="AI36" s="46"/>
      <c r="AJ36" s="47"/>
      <c r="AK36" s="46">
        <f>COUNTIFS(DataRegularSeason20242025!$D$2:$D$1315,TotalTeamGames20242025!AK$1,DataRegularSeason20242025!$E$2:$E$1315,TotalTeamGames20242025!$A35,DataRegularSeason20242025!$N$2:$N$1315,1)</f>
        <v>0</v>
      </c>
      <c r="AL36" s="47"/>
      <c r="AM36" s="46">
        <f>COUNTIFS(DataRegularSeason20242025!$D$2:$D$1315,TotalTeamGames20242025!AM$1,DataRegularSeason20242025!$E$2:$E$1315,TotalTeamGames20242025!$A35,DataRegularSeason20242025!$N$2:$N$1315,1)</f>
        <v>0</v>
      </c>
      <c r="AN36" s="47"/>
      <c r="AO36" s="46">
        <f>COUNTIFS(DataRegularSeason20242025!$D$2:$D$1315,TotalTeamGames20242025!AO$1,DataRegularSeason20242025!$E$2:$E$1315,TotalTeamGames20242025!$A35,DataRegularSeason20242025!$N$2:$N$1315,1)</f>
        <v>0</v>
      </c>
      <c r="AP36" s="47"/>
      <c r="AQ36" s="46">
        <f>COUNTIFS(DataRegularSeason20242025!$D$2:$D$1315,TotalTeamGames20242025!AQ$1,DataRegularSeason20242025!$E$2:$E$1315,TotalTeamGames20242025!$A35,DataRegularSeason20242025!$N$2:$N$1315,1)</f>
        <v>0</v>
      </c>
      <c r="AR36" s="47"/>
      <c r="AS36" s="46">
        <f>COUNTIFS(DataRegularSeason20242025!$D$2:$D$1315,TotalTeamGames20242025!AS$1,DataRegularSeason20242025!$E$2:$E$1315,TotalTeamGames20242025!$A35,DataRegularSeason20242025!$N$2:$N$1315,1)</f>
        <v>0</v>
      </c>
      <c r="AT36" s="47"/>
      <c r="AU36" s="46">
        <f>COUNTIFS(DataRegularSeason20242025!$D$2:$D$1315,TotalTeamGames20242025!AU$1,DataRegularSeason20242025!$E$2:$E$1315,TotalTeamGames20242025!$A35,DataRegularSeason20242025!$N$2:$N$1315,1)</f>
        <v>1</v>
      </c>
      <c r="AV36" s="47"/>
      <c r="AW36" s="46">
        <f>COUNTIFS(DataRegularSeason20242025!$D$2:$D$1315,TotalTeamGames20242025!AW$1,DataRegularSeason20242025!$E$2:$E$1315,TotalTeamGames20242025!$A35,DataRegularSeason20242025!$N$2:$N$1315,1)</f>
        <v>0</v>
      </c>
      <c r="AX36" s="47"/>
      <c r="AY36" s="46">
        <f>COUNTIFS(DataRegularSeason20242025!$D$2:$D$1315,TotalTeamGames20242025!AY$1,DataRegularSeason20242025!$E$2:$E$1315,TotalTeamGames20242025!$A35,DataRegularSeason20242025!$N$2:$N$1315,1)</f>
        <v>0</v>
      </c>
      <c r="AZ36" s="47"/>
      <c r="BA36" s="46">
        <f>COUNTIFS(DataRegularSeason20242025!$D$2:$D$1315,TotalTeamGames20242025!BA$1,DataRegularSeason20242025!$E$2:$E$1315,TotalTeamGames20242025!$A35,DataRegularSeason20242025!$N$2:$N$1315,1)</f>
        <v>0</v>
      </c>
      <c r="BB36" s="47"/>
      <c r="BC36" s="46">
        <f>COUNTIFS(DataRegularSeason20242025!$D$2:$D$1315,TotalTeamGames20242025!BC$1,DataRegularSeason20242025!$E$2:$E$1315,TotalTeamGames20242025!$A35,DataRegularSeason20242025!$N$2:$N$1315,1)</f>
        <v>0</v>
      </c>
      <c r="BD36" s="47"/>
      <c r="BE36" s="46">
        <f>COUNTIFS(DataRegularSeason20242025!$D$2:$D$1315,TotalTeamGames20242025!BE$1,DataRegularSeason20242025!$E$2:$E$1315,TotalTeamGames20242025!$A35,DataRegularSeason20242025!$N$2:$N$1315,1)</f>
        <v>1</v>
      </c>
      <c r="BF36" s="47"/>
      <c r="BG36" s="46">
        <f>COUNTIFS(DataRegularSeason20242025!$D$2:$D$1315,TotalTeamGames20242025!BG$1,DataRegularSeason20242025!$E$2:$E$1315,TotalTeamGames20242025!$A35,DataRegularSeason20242025!$N$2:$N$1315,1)</f>
        <v>0</v>
      </c>
      <c r="BH36" s="47"/>
      <c r="BI36" s="46">
        <f>COUNTIFS(DataRegularSeason20242025!$D$2:$D$1315,TotalTeamGames20242025!BI$1,DataRegularSeason20242025!$E$2:$E$1315,TotalTeamGames20242025!$A35,DataRegularSeason20242025!$N$2:$N$1315,1)</f>
        <v>0</v>
      </c>
      <c r="BJ36" s="47"/>
      <c r="BK36" s="46">
        <f>COUNTIFS(DataRegularSeason20242025!$D$2:$D$1315,TotalTeamGames20242025!BK$1,DataRegularSeason20242025!$E$2:$E$1315,TotalTeamGames20242025!$A35,DataRegularSeason20242025!$N$2:$N$1315,1)</f>
        <v>0</v>
      </c>
      <c r="BL36" s="47"/>
      <c r="BM36" s="46">
        <f>COUNTIFS(DataRegularSeason20242025!$D$2:$D$1315,TotalTeamGames20242025!BM$1,DataRegularSeason20242025!$E$2:$E$1315,TotalTeamGames20242025!$A35,DataRegularSeason20242025!$N$2:$N$1315,1)</f>
        <v>0</v>
      </c>
      <c r="BN36" s="47"/>
      <c r="BO36" s="42">
        <f t="shared" si="0"/>
        <v>10</v>
      </c>
      <c r="BP36" s="52"/>
      <c r="BQ36" s="53"/>
    </row>
    <row r="37" spans="1:69" ht="9.9499999999999993" customHeight="1" x14ac:dyDescent="0.25">
      <c r="A37" s="59" t="s">
        <v>33</v>
      </c>
      <c r="B37" s="36" t="s">
        <v>81</v>
      </c>
      <c r="C37" s="43"/>
      <c r="D37" s="36">
        <f>COUNTIFS(DataRegularSeason20242025!$E$2:$E$1315,TotalTeamGames20242025!C$1,DataRegularSeason20242025!$D$2:$D$1315,TotalTeamGames20242025!$A37,DataRegularSeason20242025!$N$2:$N$1315,1)</f>
        <v>0</v>
      </c>
      <c r="E37" s="43"/>
      <c r="F37" s="36">
        <f>COUNTIFS(DataRegularSeason20242025!$E$2:$E$1315,TotalTeamGames20242025!E$1,DataRegularSeason20242025!$D$2:$D$1315,TotalTeamGames20242025!$A37,DataRegularSeason20242025!$N$2:$N$1315,1)</f>
        <v>0</v>
      </c>
      <c r="G37" s="43"/>
      <c r="H37" s="36">
        <f>COUNTIFS(DataRegularSeason20242025!$E$2:$E$1315,TotalTeamGames20242025!G$1,DataRegularSeason20242025!$D$2:$D$1315,TotalTeamGames20242025!$A37,DataRegularSeason20242025!$N$2:$N$1315,1)</f>
        <v>1</v>
      </c>
      <c r="I37" s="43"/>
      <c r="J37" s="36">
        <f>COUNTIFS(DataRegularSeason20242025!$E$2:$E$1315,TotalTeamGames20242025!I$1,DataRegularSeason20242025!$D$2:$D$1315,TotalTeamGames20242025!$A37,DataRegularSeason20242025!$N$2:$N$1315,1)</f>
        <v>0</v>
      </c>
      <c r="K37" s="43"/>
      <c r="L37" s="36">
        <f>COUNTIFS(DataRegularSeason20242025!$E$2:$E$1315,TotalTeamGames20242025!K$1,DataRegularSeason20242025!$D$2:$D$1315,TotalTeamGames20242025!$A37,DataRegularSeason20242025!$N$2:$N$1315,1)</f>
        <v>1</v>
      </c>
      <c r="M37" s="43"/>
      <c r="N37" s="36">
        <f>COUNTIFS(DataRegularSeason20242025!$E$2:$E$1315,TotalTeamGames20242025!M$1,DataRegularSeason20242025!$D$2:$D$1315,TotalTeamGames20242025!$A37,DataRegularSeason20242025!$N$2:$N$1315,1)</f>
        <v>1</v>
      </c>
      <c r="O37" s="43"/>
      <c r="P37" s="36">
        <f>COUNTIFS(DataRegularSeason20242025!$E$2:$E$1315,TotalTeamGames20242025!O$1,DataRegularSeason20242025!$D$2:$D$1315,TotalTeamGames20242025!$A37,DataRegularSeason20242025!$N$2:$N$1315,1)</f>
        <v>0</v>
      </c>
      <c r="Q37" s="43"/>
      <c r="R37" s="36">
        <f>COUNTIFS(DataRegularSeason20242025!$E$2:$E$1315,TotalTeamGames20242025!Q$1,DataRegularSeason20242025!$D$2:$D$1315,TotalTeamGames20242025!$A37,DataRegularSeason20242025!$N$2:$N$1315,1)</f>
        <v>1</v>
      </c>
      <c r="S37" s="43"/>
      <c r="T37" s="36">
        <f>COUNTIFS(DataRegularSeason20242025!$E$2:$E$1315,TotalTeamGames20242025!S$1,DataRegularSeason20242025!$D$2:$D$1315,TotalTeamGames20242025!$A37,DataRegularSeason20242025!$N$2:$N$1315,1)</f>
        <v>1</v>
      </c>
      <c r="U37" s="43"/>
      <c r="V37" s="36">
        <f>COUNTIFS(DataRegularSeason20242025!$E$2:$E$1315,TotalTeamGames20242025!U$1,DataRegularSeason20242025!$D$2:$D$1315,TotalTeamGames20242025!$A37,DataRegularSeason20242025!$N$2:$N$1315,1)</f>
        <v>0</v>
      </c>
      <c r="W37" s="43"/>
      <c r="X37" s="36">
        <f>COUNTIFS(DataRegularSeason20242025!$E$2:$E$1315,TotalTeamGames20242025!W$1,DataRegularSeason20242025!$D$2:$D$1315,TotalTeamGames20242025!$A37,DataRegularSeason20242025!$N$2:$N$1315,1)</f>
        <v>1</v>
      </c>
      <c r="Y37" s="43"/>
      <c r="Z37" s="36">
        <f>COUNTIFS(DataRegularSeason20242025!$E$2:$E$1315,TotalTeamGames20242025!Y$1,DataRegularSeason20242025!$D$2:$D$1315,TotalTeamGames20242025!$A37,DataRegularSeason20242025!$N$2:$N$1315,1)</f>
        <v>0</v>
      </c>
      <c r="AA37" s="43"/>
      <c r="AB37" s="36">
        <f>COUNTIFS(DataRegularSeason20242025!$E$2:$E$1315,TotalTeamGames20242025!AA$1,DataRegularSeason20242025!$D$2:$D$1315,TotalTeamGames20242025!$A37,DataRegularSeason20242025!$N$2:$N$1315,1)</f>
        <v>0</v>
      </c>
      <c r="AC37" s="43"/>
      <c r="AD37" s="36">
        <f>COUNTIFS(DataRegularSeason20242025!$E$2:$E$1315,TotalTeamGames20242025!AC$1,DataRegularSeason20242025!$D$2:$D$1315,TotalTeamGames20242025!$A37,DataRegularSeason20242025!$N$2:$N$1315,1)</f>
        <v>0</v>
      </c>
      <c r="AE37" s="43"/>
      <c r="AF37" s="36">
        <f>COUNTIFS(DataRegularSeason20242025!$E$2:$E$1315,TotalTeamGames20242025!AE$1,DataRegularSeason20242025!$D$2:$D$1315,TotalTeamGames20242025!$A37,DataRegularSeason20242025!$N$2:$N$1315,1)</f>
        <v>0</v>
      </c>
      <c r="AG37" s="43"/>
      <c r="AH37" s="36">
        <f>COUNTIFS(DataRegularSeason20242025!$E$2:$E$1315,TotalTeamGames20242025!AG$1,DataRegularSeason20242025!$D$2:$D$1315,TotalTeamGames20242025!$A37,DataRegularSeason20242025!$N$2:$N$1315,1)</f>
        <v>1</v>
      </c>
      <c r="AI37" s="43"/>
      <c r="AJ37" s="36">
        <f>COUNTIFS(DataRegularSeason20242025!$E$2:$E$1315,TotalTeamGames20242025!AI$1,DataRegularSeason20242025!$D$2:$D$1315,TotalTeamGames20242025!$A37,DataRegularSeason20242025!$N$2:$N$1315,1)</f>
        <v>0</v>
      </c>
      <c r="AK37" s="43"/>
      <c r="AL37" s="44"/>
      <c r="AM37" s="43"/>
      <c r="AN37" s="36">
        <f>COUNTIFS(DataRegularSeason20242025!$E$2:$E$1315,TotalTeamGames20242025!AM$1,DataRegularSeason20242025!$D$2:$D$1315,TotalTeamGames20242025!$A37,DataRegularSeason20242025!$N$2:$N$1315,1)</f>
        <v>1</v>
      </c>
      <c r="AO37" s="43"/>
      <c r="AP37" s="36">
        <f>COUNTIFS(DataRegularSeason20242025!$E$2:$E$1315,TotalTeamGames20242025!AO$1,DataRegularSeason20242025!$D$2:$D$1315,TotalTeamGames20242025!$A37,DataRegularSeason20242025!$N$2:$N$1315,1)</f>
        <v>1</v>
      </c>
      <c r="AQ37" s="43"/>
      <c r="AR37" s="36">
        <f>COUNTIFS(DataRegularSeason20242025!$E$2:$E$1315,TotalTeamGames20242025!AQ$1,DataRegularSeason20242025!$D$2:$D$1315,TotalTeamGames20242025!$A37,DataRegularSeason20242025!$N$2:$N$1315,1)</f>
        <v>0</v>
      </c>
      <c r="AS37" s="43"/>
      <c r="AT37" s="36">
        <f>COUNTIFS(DataRegularSeason20242025!$E$2:$E$1315,TotalTeamGames20242025!AS$1,DataRegularSeason20242025!$D$2:$D$1315,TotalTeamGames20242025!$A37,DataRegularSeason20242025!$N$2:$N$1315,1)</f>
        <v>0</v>
      </c>
      <c r="AU37" s="43"/>
      <c r="AV37" s="36">
        <f>COUNTIFS(DataRegularSeason20242025!$E$2:$E$1315,TotalTeamGames20242025!AU$1,DataRegularSeason20242025!$D$2:$D$1315,TotalTeamGames20242025!$A37,DataRegularSeason20242025!$N$2:$N$1315,1)</f>
        <v>1</v>
      </c>
      <c r="AW37" s="43"/>
      <c r="AX37" s="36">
        <f>COUNTIFS(DataRegularSeason20242025!$E$2:$E$1315,TotalTeamGames20242025!AW$1,DataRegularSeason20242025!$D$2:$D$1315,TotalTeamGames20242025!$A37,DataRegularSeason20242025!$N$2:$N$1315,1)</f>
        <v>0</v>
      </c>
      <c r="AY37" s="43"/>
      <c r="AZ37" s="36">
        <f>COUNTIFS(DataRegularSeason20242025!$E$2:$E$1315,TotalTeamGames20242025!AY$1,DataRegularSeason20242025!$D$2:$D$1315,TotalTeamGames20242025!$A37,DataRegularSeason20242025!$N$2:$N$1315,1)</f>
        <v>1</v>
      </c>
      <c r="BA37" s="43"/>
      <c r="BB37" s="36">
        <f>COUNTIFS(DataRegularSeason20242025!$E$2:$E$1315,TotalTeamGames20242025!BA$1,DataRegularSeason20242025!$D$2:$D$1315,TotalTeamGames20242025!$A37,DataRegularSeason20242025!$N$2:$N$1315,1)</f>
        <v>0</v>
      </c>
      <c r="BC37" s="43"/>
      <c r="BD37" s="36">
        <f>COUNTIFS(DataRegularSeason20242025!$E$2:$E$1315,TotalTeamGames20242025!BC$1,DataRegularSeason20242025!$D$2:$D$1315,TotalTeamGames20242025!$A37,DataRegularSeason20242025!$N$2:$N$1315,1)</f>
        <v>0</v>
      </c>
      <c r="BE37" s="43"/>
      <c r="BF37" s="36">
        <f>COUNTIFS(DataRegularSeason20242025!$E$2:$E$1315,TotalTeamGames20242025!BE$1,DataRegularSeason20242025!$D$2:$D$1315,TotalTeamGames20242025!$A37,DataRegularSeason20242025!$N$2:$N$1315,1)</f>
        <v>0</v>
      </c>
      <c r="BG37" s="43"/>
      <c r="BH37" s="36">
        <f>COUNTIFS(DataRegularSeason20242025!$E$2:$E$1315,TotalTeamGames20242025!BG$1,DataRegularSeason20242025!$D$2:$D$1315,TotalTeamGames20242025!$A37,DataRegularSeason20242025!$N$2:$N$1315,1)</f>
        <v>1</v>
      </c>
      <c r="BI37" s="43"/>
      <c r="BJ37" s="36">
        <f>COUNTIFS(DataRegularSeason20242025!$E$2:$E$1315,TotalTeamGames20242025!BI$1,DataRegularSeason20242025!$D$2:$D$1315,TotalTeamGames20242025!$A37,DataRegularSeason20242025!$N$2:$N$1315,1)</f>
        <v>0</v>
      </c>
      <c r="BK37" s="43"/>
      <c r="BL37" s="36">
        <f>COUNTIFS(DataRegularSeason20242025!$E$2:$E$1315,TotalTeamGames20242025!BK$1,DataRegularSeason20242025!$D$2:$D$1315,TotalTeamGames20242025!$A37,DataRegularSeason20242025!$N$2:$N$1315,1)</f>
        <v>0</v>
      </c>
      <c r="BM37" s="43"/>
      <c r="BN37" s="36">
        <f>COUNTIFS(DataRegularSeason20242025!$E$2:$E$1315,TotalTeamGames20242025!BM$1,DataRegularSeason20242025!$D$2:$D$1315,TotalTeamGames20242025!$A37,DataRegularSeason20242025!$N$2:$N$1315,1)</f>
        <v>0</v>
      </c>
      <c r="BO37" s="38">
        <f t="shared" si="0"/>
        <v>12</v>
      </c>
      <c r="BP37" s="52">
        <f t="shared" ref="BP37" si="33">BO37+BO38</f>
        <v>19</v>
      </c>
      <c r="BQ37" s="53">
        <f t="shared" ref="BQ37" si="34">82-BP37</f>
        <v>63</v>
      </c>
    </row>
    <row r="38" spans="1:69" ht="9.9499999999999993" customHeight="1" x14ac:dyDescent="0.25">
      <c r="A38" s="54"/>
      <c r="B38" s="40" t="s">
        <v>80</v>
      </c>
      <c r="C38" s="46">
        <f>COUNTIFS(DataRegularSeason20242025!$D$2:$D$1315,TotalTeamGames20242025!C$1,DataRegularSeason20242025!$E$2:$E$1315,TotalTeamGames20242025!$A37,DataRegularSeason20242025!$N$2:$N$1315,1)</f>
        <v>1</v>
      </c>
      <c r="D38" s="47"/>
      <c r="E38" s="46">
        <f>COUNTIFS(DataRegularSeason20242025!$D$2:$D$1315,TotalTeamGames20242025!E$1,DataRegularSeason20242025!$E$2:$E$1315,TotalTeamGames20242025!$A37,DataRegularSeason20242025!$N$2:$N$1315,1)</f>
        <v>0</v>
      </c>
      <c r="F38" s="47"/>
      <c r="G38" s="46">
        <f>COUNTIFS(DataRegularSeason20242025!$D$2:$D$1315,TotalTeamGames20242025!G$1,DataRegularSeason20242025!$E$2:$E$1315,TotalTeamGames20242025!$A37,DataRegularSeason20242025!$N$2:$N$1315,1)</f>
        <v>0</v>
      </c>
      <c r="H38" s="47"/>
      <c r="I38" s="46">
        <f>COUNTIFS(DataRegularSeason20242025!$D$2:$D$1315,TotalTeamGames20242025!I$1,DataRegularSeason20242025!$E$2:$E$1315,TotalTeamGames20242025!$A37,DataRegularSeason20242025!$N$2:$N$1315,1)</f>
        <v>0</v>
      </c>
      <c r="J38" s="47"/>
      <c r="K38" s="46">
        <f>COUNTIFS(DataRegularSeason20242025!$D$2:$D$1315,TotalTeamGames20242025!K$1,DataRegularSeason20242025!$E$2:$E$1315,TotalTeamGames20242025!$A37,DataRegularSeason20242025!$N$2:$N$1315,1)</f>
        <v>0</v>
      </c>
      <c r="L38" s="47"/>
      <c r="M38" s="46">
        <f>COUNTIFS(DataRegularSeason20242025!$D$2:$D$1315,TotalTeamGames20242025!M$1,DataRegularSeason20242025!$E$2:$E$1315,TotalTeamGames20242025!$A37,DataRegularSeason20242025!$N$2:$N$1315,1)</f>
        <v>0</v>
      </c>
      <c r="N38" s="47"/>
      <c r="O38" s="46">
        <f>COUNTIFS(DataRegularSeason20242025!$D$2:$D$1315,TotalTeamGames20242025!O$1,DataRegularSeason20242025!$E$2:$E$1315,TotalTeamGames20242025!$A37,DataRegularSeason20242025!$N$2:$N$1315,1)</f>
        <v>0</v>
      </c>
      <c r="P38" s="47"/>
      <c r="Q38" s="46">
        <f>COUNTIFS(DataRegularSeason20242025!$D$2:$D$1315,TotalTeamGames20242025!Q$1,DataRegularSeason20242025!$E$2:$E$1315,TotalTeamGames20242025!$A37,DataRegularSeason20242025!$N$2:$N$1315,1)</f>
        <v>0</v>
      </c>
      <c r="R38" s="47"/>
      <c r="S38" s="46">
        <f>COUNTIFS(DataRegularSeason20242025!$D$2:$D$1315,TotalTeamGames20242025!S$1,DataRegularSeason20242025!$E$2:$E$1315,TotalTeamGames20242025!$A37,DataRegularSeason20242025!$N$2:$N$1315,1)</f>
        <v>0</v>
      </c>
      <c r="T38" s="47"/>
      <c r="U38" s="46">
        <f>COUNTIFS(DataRegularSeason20242025!$D$2:$D$1315,TotalTeamGames20242025!U$1,DataRegularSeason20242025!$E$2:$E$1315,TotalTeamGames20242025!$A37,DataRegularSeason20242025!$N$2:$N$1315,1)</f>
        <v>1</v>
      </c>
      <c r="V38" s="47"/>
      <c r="W38" s="46">
        <f>COUNTIFS(DataRegularSeason20242025!$D$2:$D$1315,TotalTeamGames20242025!W$1,DataRegularSeason20242025!$E$2:$E$1315,TotalTeamGames20242025!$A37,DataRegularSeason20242025!$N$2:$N$1315,1)</f>
        <v>0</v>
      </c>
      <c r="X38" s="47"/>
      <c r="Y38" s="46">
        <f>COUNTIFS(DataRegularSeason20242025!$D$2:$D$1315,TotalTeamGames20242025!Y$1,DataRegularSeason20242025!$E$2:$E$1315,TotalTeamGames20242025!$A37,DataRegularSeason20242025!$N$2:$N$1315,1)</f>
        <v>1</v>
      </c>
      <c r="Z38" s="47"/>
      <c r="AA38" s="46">
        <f>COUNTIFS(DataRegularSeason20242025!$D$2:$D$1315,TotalTeamGames20242025!AA$1,DataRegularSeason20242025!$E$2:$E$1315,TotalTeamGames20242025!$A37,DataRegularSeason20242025!$N$2:$N$1315,1)</f>
        <v>0</v>
      </c>
      <c r="AB38" s="47"/>
      <c r="AC38" s="46">
        <f>COUNTIFS(DataRegularSeason20242025!$D$2:$D$1315,TotalTeamGames20242025!AC$1,DataRegularSeason20242025!$E$2:$E$1315,TotalTeamGames20242025!$A37,DataRegularSeason20242025!$N$2:$N$1315,1)</f>
        <v>0</v>
      </c>
      <c r="AD38" s="47"/>
      <c r="AE38" s="46">
        <f>COUNTIFS(DataRegularSeason20242025!$D$2:$D$1315,TotalTeamGames20242025!AE$1,DataRegularSeason20242025!$E$2:$E$1315,TotalTeamGames20242025!$A37,DataRegularSeason20242025!$N$2:$N$1315,1)</f>
        <v>1</v>
      </c>
      <c r="AF38" s="47"/>
      <c r="AG38" s="46">
        <f>COUNTIFS(DataRegularSeason20242025!$D$2:$D$1315,TotalTeamGames20242025!AG$1,DataRegularSeason20242025!$E$2:$E$1315,TotalTeamGames20242025!$A37,DataRegularSeason20242025!$N$2:$N$1315,1)</f>
        <v>1</v>
      </c>
      <c r="AH38" s="47"/>
      <c r="AI38" s="46">
        <f>COUNTIFS(DataRegularSeason20242025!$D$2:$D$1315,TotalTeamGames20242025!AI$1,DataRegularSeason20242025!$E$2:$E$1315,TotalTeamGames20242025!$A37,DataRegularSeason20242025!$N$2:$N$1315,1)</f>
        <v>0</v>
      </c>
      <c r="AJ38" s="47"/>
      <c r="AK38" s="46"/>
      <c r="AL38" s="47"/>
      <c r="AM38" s="46">
        <f>COUNTIFS(DataRegularSeason20242025!$D$2:$D$1315,TotalTeamGames20242025!AM$1,DataRegularSeason20242025!$E$2:$E$1315,TotalTeamGames20242025!$A37,DataRegularSeason20242025!$N$2:$N$1315,1)</f>
        <v>0</v>
      </c>
      <c r="AN38" s="47"/>
      <c r="AO38" s="46">
        <f>COUNTIFS(DataRegularSeason20242025!$D$2:$D$1315,TotalTeamGames20242025!AO$1,DataRegularSeason20242025!$E$2:$E$1315,TotalTeamGames20242025!$A37,DataRegularSeason20242025!$N$2:$N$1315,1)</f>
        <v>0</v>
      </c>
      <c r="AP38" s="47"/>
      <c r="AQ38" s="46">
        <f>COUNTIFS(DataRegularSeason20242025!$D$2:$D$1315,TotalTeamGames20242025!AQ$1,DataRegularSeason20242025!$E$2:$E$1315,TotalTeamGames20242025!$A37,DataRegularSeason20242025!$N$2:$N$1315,1)</f>
        <v>0</v>
      </c>
      <c r="AR38" s="47"/>
      <c r="AS38" s="46">
        <f>COUNTIFS(DataRegularSeason20242025!$D$2:$D$1315,TotalTeamGames20242025!AS$1,DataRegularSeason20242025!$E$2:$E$1315,TotalTeamGames20242025!$A37,DataRegularSeason20242025!$N$2:$N$1315,1)</f>
        <v>1</v>
      </c>
      <c r="AT38" s="47"/>
      <c r="AU38" s="46">
        <f>COUNTIFS(DataRegularSeason20242025!$D$2:$D$1315,TotalTeamGames20242025!AU$1,DataRegularSeason20242025!$E$2:$E$1315,TotalTeamGames20242025!$A37,DataRegularSeason20242025!$N$2:$N$1315,1)</f>
        <v>0</v>
      </c>
      <c r="AV38" s="47"/>
      <c r="AW38" s="46">
        <f>COUNTIFS(DataRegularSeason20242025!$D$2:$D$1315,TotalTeamGames20242025!AW$1,DataRegularSeason20242025!$E$2:$E$1315,TotalTeamGames20242025!$A37,DataRegularSeason20242025!$N$2:$N$1315,1)</f>
        <v>0</v>
      </c>
      <c r="AX38" s="47"/>
      <c r="AY38" s="46">
        <f>COUNTIFS(DataRegularSeason20242025!$D$2:$D$1315,TotalTeamGames20242025!AY$1,DataRegularSeason20242025!$E$2:$E$1315,TotalTeamGames20242025!$A37,DataRegularSeason20242025!$N$2:$N$1315,1)</f>
        <v>0</v>
      </c>
      <c r="AZ38" s="47"/>
      <c r="BA38" s="46">
        <f>COUNTIFS(DataRegularSeason20242025!$D$2:$D$1315,TotalTeamGames20242025!BA$1,DataRegularSeason20242025!$E$2:$E$1315,TotalTeamGames20242025!$A37,DataRegularSeason20242025!$N$2:$N$1315,1)</f>
        <v>0</v>
      </c>
      <c r="BB38" s="47"/>
      <c r="BC38" s="46">
        <f>COUNTIFS(DataRegularSeason20242025!$D$2:$D$1315,TotalTeamGames20242025!BC$1,DataRegularSeason20242025!$E$2:$E$1315,TotalTeamGames20242025!$A37,DataRegularSeason20242025!$N$2:$N$1315,1)</f>
        <v>0</v>
      </c>
      <c r="BD38" s="47"/>
      <c r="BE38" s="46">
        <f>COUNTIFS(DataRegularSeason20242025!$D$2:$D$1315,TotalTeamGames20242025!BE$1,DataRegularSeason20242025!$E$2:$E$1315,TotalTeamGames20242025!$A37,DataRegularSeason20242025!$N$2:$N$1315,1)</f>
        <v>1</v>
      </c>
      <c r="BF38" s="47"/>
      <c r="BG38" s="46">
        <f>COUNTIFS(DataRegularSeason20242025!$D$2:$D$1315,TotalTeamGames20242025!BG$1,DataRegularSeason20242025!$E$2:$E$1315,TotalTeamGames20242025!$A37,DataRegularSeason20242025!$N$2:$N$1315,1)</f>
        <v>0</v>
      </c>
      <c r="BH38" s="47"/>
      <c r="BI38" s="46">
        <f>COUNTIFS(DataRegularSeason20242025!$D$2:$D$1315,TotalTeamGames20242025!BI$1,DataRegularSeason20242025!$E$2:$E$1315,TotalTeamGames20242025!$A37,DataRegularSeason20242025!$N$2:$N$1315,1)</f>
        <v>0</v>
      </c>
      <c r="BJ38" s="47"/>
      <c r="BK38" s="46">
        <f>COUNTIFS(DataRegularSeason20242025!$D$2:$D$1315,TotalTeamGames20242025!BK$1,DataRegularSeason20242025!$E$2:$E$1315,TotalTeamGames20242025!$A37,DataRegularSeason20242025!$N$2:$N$1315,1)</f>
        <v>0</v>
      </c>
      <c r="BL38" s="47"/>
      <c r="BM38" s="46">
        <f>COUNTIFS(DataRegularSeason20242025!$D$2:$D$1315,TotalTeamGames20242025!BM$1,DataRegularSeason20242025!$E$2:$E$1315,TotalTeamGames20242025!$A37,DataRegularSeason20242025!$N$2:$N$1315,1)</f>
        <v>0</v>
      </c>
      <c r="BN38" s="47"/>
      <c r="BO38" s="42">
        <f t="shared" si="0"/>
        <v>7</v>
      </c>
      <c r="BP38" s="52"/>
      <c r="BQ38" s="53"/>
    </row>
    <row r="39" spans="1:69" ht="9.9499999999999993" customHeight="1" x14ac:dyDescent="0.25">
      <c r="A39" s="59" t="s">
        <v>20</v>
      </c>
      <c r="B39" s="36" t="s">
        <v>81</v>
      </c>
      <c r="C39" s="43"/>
      <c r="D39" s="36">
        <f>COUNTIFS(DataRegularSeason20242025!$E$2:$E$1315,TotalTeamGames20242025!C$1,DataRegularSeason20242025!$D$2:$D$1315,TotalTeamGames20242025!$A39,DataRegularSeason20242025!$N$2:$N$1315,1)</f>
        <v>0</v>
      </c>
      <c r="E39" s="43"/>
      <c r="F39" s="36">
        <f>COUNTIFS(DataRegularSeason20242025!$E$2:$E$1315,TotalTeamGames20242025!E$1,DataRegularSeason20242025!$D$2:$D$1315,TotalTeamGames20242025!$A39,DataRegularSeason20242025!$N$2:$N$1315,1)</f>
        <v>0</v>
      </c>
      <c r="G39" s="43"/>
      <c r="H39" s="36">
        <f>COUNTIFS(DataRegularSeason20242025!$E$2:$E$1315,TotalTeamGames20242025!G$1,DataRegularSeason20242025!$D$2:$D$1315,TotalTeamGames20242025!$A39,DataRegularSeason20242025!$N$2:$N$1315,1)</f>
        <v>0</v>
      </c>
      <c r="I39" s="43"/>
      <c r="J39" s="36">
        <f>COUNTIFS(DataRegularSeason20242025!$E$2:$E$1315,TotalTeamGames20242025!I$1,DataRegularSeason20242025!$D$2:$D$1315,TotalTeamGames20242025!$A39,DataRegularSeason20242025!$N$2:$N$1315,1)</f>
        <v>0</v>
      </c>
      <c r="K39" s="43"/>
      <c r="L39" s="36">
        <f>COUNTIFS(DataRegularSeason20242025!$E$2:$E$1315,TotalTeamGames20242025!K$1,DataRegularSeason20242025!$D$2:$D$1315,TotalTeamGames20242025!$A39,DataRegularSeason20242025!$N$2:$N$1315,1)</f>
        <v>0</v>
      </c>
      <c r="M39" s="43"/>
      <c r="N39" s="36">
        <f>COUNTIFS(DataRegularSeason20242025!$E$2:$E$1315,TotalTeamGames20242025!M$1,DataRegularSeason20242025!$D$2:$D$1315,TotalTeamGames20242025!$A39,DataRegularSeason20242025!$N$2:$N$1315,1)</f>
        <v>0</v>
      </c>
      <c r="O39" s="43"/>
      <c r="P39" s="36">
        <f>COUNTIFS(DataRegularSeason20242025!$E$2:$E$1315,TotalTeamGames20242025!O$1,DataRegularSeason20242025!$D$2:$D$1315,TotalTeamGames20242025!$A39,DataRegularSeason20242025!$N$2:$N$1315,1)</f>
        <v>0</v>
      </c>
      <c r="Q39" s="43"/>
      <c r="R39" s="36">
        <f>COUNTIFS(DataRegularSeason20242025!$E$2:$E$1315,TotalTeamGames20242025!Q$1,DataRegularSeason20242025!$D$2:$D$1315,TotalTeamGames20242025!$A39,DataRegularSeason20242025!$N$2:$N$1315,1)</f>
        <v>0</v>
      </c>
      <c r="S39" s="43"/>
      <c r="T39" s="36">
        <f>COUNTIFS(DataRegularSeason20242025!$E$2:$E$1315,TotalTeamGames20242025!S$1,DataRegularSeason20242025!$D$2:$D$1315,TotalTeamGames20242025!$A39,DataRegularSeason20242025!$N$2:$N$1315,1)</f>
        <v>0</v>
      </c>
      <c r="U39" s="43"/>
      <c r="V39" s="36">
        <f>COUNTIFS(DataRegularSeason20242025!$E$2:$E$1315,TotalTeamGames20242025!U$1,DataRegularSeason20242025!$D$2:$D$1315,TotalTeamGames20242025!$A39,DataRegularSeason20242025!$N$2:$N$1315,1)</f>
        <v>2</v>
      </c>
      <c r="W39" s="43"/>
      <c r="X39" s="36">
        <f>COUNTIFS(DataRegularSeason20242025!$E$2:$E$1315,TotalTeamGames20242025!W$1,DataRegularSeason20242025!$D$2:$D$1315,TotalTeamGames20242025!$A39,DataRegularSeason20242025!$N$2:$N$1315,1)</f>
        <v>0</v>
      </c>
      <c r="Y39" s="43"/>
      <c r="Z39" s="36">
        <f>COUNTIFS(DataRegularSeason20242025!$E$2:$E$1315,TotalTeamGames20242025!Y$1,DataRegularSeason20242025!$D$2:$D$1315,TotalTeamGames20242025!$A39,DataRegularSeason20242025!$N$2:$N$1315,1)</f>
        <v>0</v>
      </c>
      <c r="AA39" s="43"/>
      <c r="AB39" s="36">
        <f>COUNTIFS(DataRegularSeason20242025!$E$2:$E$1315,TotalTeamGames20242025!AA$1,DataRegularSeason20242025!$D$2:$D$1315,TotalTeamGames20242025!$A39,DataRegularSeason20242025!$N$2:$N$1315,1)</f>
        <v>0</v>
      </c>
      <c r="AC39" s="43"/>
      <c r="AD39" s="36">
        <f>COUNTIFS(DataRegularSeason20242025!$E$2:$E$1315,TotalTeamGames20242025!AC$1,DataRegularSeason20242025!$D$2:$D$1315,TotalTeamGames20242025!$A39,DataRegularSeason20242025!$N$2:$N$1315,1)</f>
        <v>0</v>
      </c>
      <c r="AE39" s="43"/>
      <c r="AF39" s="36">
        <f>COUNTIFS(DataRegularSeason20242025!$E$2:$E$1315,TotalTeamGames20242025!AE$1,DataRegularSeason20242025!$D$2:$D$1315,TotalTeamGames20242025!$A39,DataRegularSeason20242025!$N$2:$N$1315,1)</f>
        <v>1</v>
      </c>
      <c r="AG39" s="43"/>
      <c r="AH39" s="36">
        <f>COUNTIFS(DataRegularSeason20242025!$E$2:$E$1315,TotalTeamGames20242025!AG$1,DataRegularSeason20242025!$D$2:$D$1315,TotalTeamGames20242025!$A39,DataRegularSeason20242025!$N$2:$N$1315,1)</f>
        <v>0</v>
      </c>
      <c r="AI39" s="43"/>
      <c r="AJ39" s="36">
        <f>COUNTIFS(DataRegularSeason20242025!$E$2:$E$1315,TotalTeamGames20242025!AI$1,DataRegularSeason20242025!$D$2:$D$1315,TotalTeamGames20242025!$A39,DataRegularSeason20242025!$N$2:$N$1315,1)</f>
        <v>0</v>
      </c>
      <c r="AK39" s="43"/>
      <c r="AL39" s="36">
        <f>COUNTIFS(DataRegularSeason20242025!$E$2:$E$1315,TotalTeamGames20242025!AK$1,DataRegularSeason20242025!$D$2:$D$1315,TotalTeamGames20242025!$A39,DataRegularSeason20242025!$N$2:$N$1315,1)</f>
        <v>0</v>
      </c>
      <c r="AM39" s="43"/>
      <c r="AN39" s="44"/>
      <c r="AO39" s="43"/>
      <c r="AP39" s="36">
        <f>COUNTIFS(DataRegularSeason20242025!$E$2:$E$1315,TotalTeamGames20242025!AO$1,DataRegularSeason20242025!$D$2:$D$1315,TotalTeamGames20242025!$A39,DataRegularSeason20242025!$N$2:$N$1315,1)</f>
        <v>0</v>
      </c>
      <c r="AQ39" s="43"/>
      <c r="AR39" s="36">
        <f>COUNTIFS(DataRegularSeason20242025!$E$2:$E$1315,TotalTeamGames20242025!AQ$1,DataRegularSeason20242025!$D$2:$D$1315,TotalTeamGames20242025!$A39,DataRegularSeason20242025!$N$2:$N$1315,1)</f>
        <v>0</v>
      </c>
      <c r="AS39" s="43"/>
      <c r="AT39" s="36">
        <f>COUNTIFS(DataRegularSeason20242025!$E$2:$E$1315,TotalTeamGames20242025!AS$1,DataRegularSeason20242025!$D$2:$D$1315,TotalTeamGames20242025!$A39,DataRegularSeason20242025!$N$2:$N$1315,1)</f>
        <v>1</v>
      </c>
      <c r="AU39" s="43"/>
      <c r="AV39" s="36">
        <f>COUNTIFS(DataRegularSeason20242025!$E$2:$E$1315,TotalTeamGames20242025!AU$1,DataRegularSeason20242025!$D$2:$D$1315,TotalTeamGames20242025!$A39,DataRegularSeason20242025!$N$2:$N$1315,1)</f>
        <v>1</v>
      </c>
      <c r="AW39" s="43"/>
      <c r="AX39" s="36">
        <f>COUNTIFS(DataRegularSeason20242025!$E$2:$E$1315,TotalTeamGames20242025!AW$1,DataRegularSeason20242025!$D$2:$D$1315,TotalTeamGames20242025!$A39,DataRegularSeason20242025!$N$2:$N$1315,1)</f>
        <v>0</v>
      </c>
      <c r="AY39" s="43"/>
      <c r="AZ39" s="36">
        <f>COUNTIFS(DataRegularSeason20242025!$E$2:$E$1315,TotalTeamGames20242025!AY$1,DataRegularSeason20242025!$D$2:$D$1315,TotalTeamGames20242025!$A39,DataRegularSeason20242025!$N$2:$N$1315,1)</f>
        <v>0</v>
      </c>
      <c r="BA39" s="43"/>
      <c r="BB39" s="36">
        <f>COUNTIFS(DataRegularSeason20242025!$E$2:$E$1315,TotalTeamGames20242025!BA$1,DataRegularSeason20242025!$D$2:$D$1315,TotalTeamGames20242025!$A39,DataRegularSeason20242025!$N$2:$N$1315,1)</f>
        <v>0</v>
      </c>
      <c r="BC39" s="43"/>
      <c r="BD39" s="36">
        <f>COUNTIFS(DataRegularSeason20242025!$E$2:$E$1315,TotalTeamGames20242025!BC$1,DataRegularSeason20242025!$D$2:$D$1315,TotalTeamGames20242025!$A39,DataRegularSeason20242025!$N$2:$N$1315,1)</f>
        <v>1</v>
      </c>
      <c r="BE39" s="43"/>
      <c r="BF39" s="36">
        <f>COUNTIFS(DataRegularSeason20242025!$E$2:$E$1315,TotalTeamGames20242025!BE$1,DataRegularSeason20242025!$D$2:$D$1315,TotalTeamGames20242025!$A39,DataRegularSeason20242025!$N$2:$N$1315,1)</f>
        <v>0</v>
      </c>
      <c r="BG39" s="43"/>
      <c r="BH39" s="36">
        <f>COUNTIFS(DataRegularSeason20242025!$E$2:$E$1315,TotalTeamGames20242025!BG$1,DataRegularSeason20242025!$D$2:$D$1315,TotalTeamGames20242025!$A39,DataRegularSeason20242025!$N$2:$N$1315,1)</f>
        <v>1</v>
      </c>
      <c r="BI39" s="43"/>
      <c r="BJ39" s="36">
        <f>COUNTIFS(DataRegularSeason20242025!$E$2:$E$1315,TotalTeamGames20242025!BI$1,DataRegularSeason20242025!$D$2:$D$1315,TotalTeamGames20242025!$A39,DataRegularSeason20242025!$N$2:$N$1315,1)</f>
        <v>0</v>
      </c>
      <c r="BK39" s="43"/>
      <c r="BL39" s="36">
        <f>COUNTIFS(DataRegularSeason20242025!$E$2:$E$1315,TotalTeamGames20242025!BK$1,DataRegularSeason20242025!$D$2:$D$1315,TotalTeamGames20242025!$A39,DataRegularSeason20242025!$N$2:$N$1315,1)</f>
        <v>0</v>
      </c>
      <c r="BM39" s="43"/>
      <c r="BN39" s="36">
        <f>COUNTIFS(DataRegularSeason20242025!$E$2:$E$1315,TotalTeamGames20242025!BM$1,DataRegularSeason20242025!$D$2:$D$1315,TotalTeamGames20242025!$A39,DataRegularSeason20242025!$N$2:$N$1315,1)</f>
        <v>1</v>
      </c>
      <c r="BO39" s="38">
        <f t="shared" si="0"/>
        <v>8</v>
      </c>
      <c r="BP39" s="52">
        <f t="shared" ref="BP39" si="35">BO39+BO40</f>
        <v>17</v>
      </c>
      <c r="BQ39" s="53">
        <f t="shared" ref="BQ39" si="36">82-BP39</f>
        <v>65</v>
      </c>
    </row>
    <row r="40" spans="1:69" ht="9.9499999999999993" customHeight="1" x14ac:dyDescent="0.25">
      <c r="A40" s="54"/>
      <c r="B40" s="40" t="s">
        <v>80</v>
      </c>
      <c r="C40" s="46">
        <f>COUNTIFS(DataRegularSeason20242025!$D$2:$D$1315,TotalTeamGames20242025!C$1,DataRegularSeason20242025!$E$2:$E$1315,TotalTeamGames20242025!$A39,DataRegularSeason20242025!$N$2:$N$1315,1)</f>
        <v>1</v>
      </c>
      <c r="D40" s="47"/>
      <c r="E40" s="46">
        <f>COUNTIFS(DataRegularSeason20242025!$D$2:$D$1315,TotalTeamGames20242025!E$1,DataRegularSeason20242025!$E$2:$E$1315,TotalTeamGames20242025!$A39,DataRegularSeason20242025!$N$2:$N$1315,1)</f>
        <v>0</v>
      </c>
      <c r="F40" s="47"/>
      <c r="G40" s="46">
        <f>COUNTIFS(DataRegularSeason20242025!$D$2:$D$1315,TotalTeamGames20242025!G$1,DataRegularSeason20242025!$E$2:$E$1315,TotalTeamGames20242025!$A39,DataRegularSeason20242025!$N$2:$N$1315,1)</f>
        <v>1</v>
      </c>
      <c r="H40" s="47"/>
      <c r="I40" s="46">
        <f>COUNTIFS(DataRegularSeason20242025!$D$2:$D$1315,TotalTeamGames20242025!I$1,DataRegularSeason20242025!$E$2:$E$1315,TotalTeamGames20242025!$A39,DataRegularSeason20242025!$N$2:$N$1315,1)</f>
        <v>0</v>
      </c>
      <c r="J40" s="47"/>
      <c r="K40" s="46">
        <f>COUNTIFS(DataRegularSeason20242025!$D$2:$D$1315,TotalTeamGames20242025!K$1,DataRegularSeason20242025!$E$2:$E$1315,TotalTeamGames20242025!$A39,DataRegularSeason20242025!$N$2:$N$1315,1)</f>
        <v>0</v>
      </c>
      <c r="L40" s="47"/>
      <c r="M40" s="46">
        <f>COUNTIFS(DataRegularSeason20242025!$D$2:$D$1315,TotalTeamGames20242025!M$1,DataRegularSeason20242025!$E$2:$E$1315,TotalTeamGames20242025!$A39,DataRegularSeason20242025!$N$2:$N$1315,1)</f>
        <v>0</v>
      </c>
      <c r="N40" s="47"/>
      <c r="O40" s="46">
        <f>COUNTIFS(DataRegularSeason20242025!$D$2:$D$1315,TotalTeamGames20242025!O$1,DataRegularSeason20242025!$E$2:$E$1315,TotalTeamGames20242025!$A39,DataRegularSeason20242025!$N$2:$N$1315,1)</f>
        <v>0</v>
      </c>
      <c r="P40" s="47"/>
      <c r="Q40" s="46">
        <f>COUNTIFS(DataRegularSeason20242025!$D$2:$D$1315,TotalTeamGames20242025!Q$1,DataRegularSeason20242025!$E$2:$E$1315,TotalTeamGames20242025!$A39,DataRegularSeason20242025!$N$2:$N$1315,1)</f>
        <v>0</v>
      </c>
      <c r="R40" s="47"/>
      <c r="S40" s="46">
        <f>COUNTIFS(DataRegularSeason20242025!$D$2:$D$1315,TotalTeamGames20242025!S$1,DataRegularSeason20242025!$E$2:$E$1315,TotalTeamGames20242025!$A39,DataRegularSeason20242025!$N$2:$N$1315,1)</f>
        <v>0</v>
      </c>
      <c r="T40" s="47"/>
      <c r="U40" s="46">
        <f>COUNTIFS(DataRegularSeason20242025!$D$2:$D$1315,TotalTeamGames20242025!U$1,DataRegularSeason20242025!$E$2:$E$1315,TotalTeamGames20242025!$A39,DataRegularSeason20242025!$N$2:$N$1315,1)</f>
        <v>1</v>
      </c>
      <c r="V40" s="47"/>
      <c r="W40" s="46">
        <f>COUNTIFS(DataRegularSeason20242025!$D$2:$D$1315,TotalTeamGames20242025!W$1,DataRegularSeason20242025!$E$2:$E$1315,TotalTeamGames20242025!$A39,DataRegularSeason20242025!$N$2:$N$1315,1)</f>
        <v>0</v>
      </c>
      <c r="X40" s="47"/>
      <c r="Y40" s="46">
        <f>COUNTIFS(DataRegularSeason20242025!$D$2:$D$1315,TotalTeamGames20242025!Y$1,DataRegularSeason20242025!$E$2:$E$1315,TotalTeamGames20242025!$A39,DataRegularSeason20242025!$N$2:$N$1315,1)</f>
        <v>1</v>
      </c>
      <c r="Z40" s="47"/>
      <c r="AA40" s="46">
        <f>COUNTIFS(DataRegularSeason20242025!$D$2:$D$1315,TotalTeamGames20242025!AA$1,DataRegularSeason20242025!$E$2:$E$1315,TotalTeamGames20242025!$A39,DataRegularSeason20242025!$N$2:$N$1315,1)</f>
        <v>0</v>
      </c>
      <c r="AB40" s="47"/>
      <c r="AC40" s="46">
        <f>COUNTIFS(DataRegularSeason20242025!$D$2:$D$1315,TotalTeamGames20242025!AC$1,DataRegularSeason20242025!$E$2:$E$1315,TotalTeamGames20242025!$A39,DataRegularSeason20242025!$N$2:$N$1315,1)</f>
        <v>0</v>
      </c>
      <c r="AD40" s="47"/>
      <c r="AE40" s="46">
        <f>COUNTIFS(DataRegularSeason20242025!$D$2:$D$1315,TotalTeamGames20242025!AE$1,DataRegularSeason20242025!$E$2:$E$1315,TotalTeamGames20242025!$A39,DataRegularSeason20242025!$N$2:$N$1315,1)</f>
        <v>0</v>
      </c>
      <c r="AF40" s="47"/>
      <c r="AG40" s="46">
        <f>COUNTIFS(DataRegularSeason20242025!$D$2:$D$1315,TotalTeamGames20242025!AG$1,DataRegularSeason20242025!$E$2:$E$1315,TotalTeamGames20242025!$A39,DataRegularSeason20242025!$N$2:$N$1315,1)</f>
        <v>0</v>
      </c>
      <c r="AH40" s="47"/>
      <c r="AI40" s="46">
        <f>COUNTIFS(DataRegularSeason20242025!$D$2:$D$1315,TotalTeamGames20242025!AI$1,DataRegularSeason20242025!$E$2:$E$1315,TotalTeamGames20242025!$A39,DataRegularSeason20242025!$N$2:$N$1315,1)</f>
        <v>0</v>
      </c>
      <c r="AJ40" s="47"/>
      <c r="AK40" s="46">
        <f>COUNTIFS(DataRegularSeason20242025!$D$2:$D$1315,TotalTeamGames20242025!AK$1,DataRegularSeason20242025!$E$2:$E$1315,TotalTeamGames20242025!$A39,DataRegularSeason20242025!$N$2:$N$1315,1)</f>
        <v>1</v>
      </c>
      <c r="AL40" s="47"/>
      <c r="AM40" s="46"/>
      <c r="AN40" s="47"/>
      <c r="AO40" s="46">
        <f>COUNTIFS(DataRegularSeason20242025!$D$2:$D$1315,TotalTeamGames20242025!AO$1,DataRegularSeason20242025!$E$2:$E$1315,TotalTeamGames20242025!$A39,DataRegularSeason20242025!$N$2:$N$1315,1)</f>
        <v>1</v>
      </c>
      <c r="AP40" s="47"/>
      <c r="AQ40" s="46">
        <f>COUNTIFS(DataRegularSeason20242025!$D$2:$D$1315,TotalTeamGames20242025!AQ$1,DataRegularSeason20242025!$E$2:$E$1315,TotalTeamGames20242025!$A39,DataRegularSeason20242025!$N$2:$N$1315,1)</f>
        <v>0</v>
      </c>
      <c r="AR40" s="47"/>
      <c r="AS40" s="46">
        <f>COUNTIFS(DataRegularSeason20242025!$D$2:$D$1315,TotalTeamGames20242025!AS$1,DataRegularSeason20242025!$E$2:$E$1315,TotalTeamGames20242025!$A39,DataRegularSeason20242025!$N$2:$N$1315,1)</f>
        <v>0</v>
      </c>
      <c r="AT40" s="47"/>
      <c r="AU40" s="46">
        <f>COUNTIFS(DataRegularSeason20242025!$D$2:$D$1315,TotalTeamGames20242025!AU$1,DataRegularSeason20242025!$E$2:$E$1315,TotalTeamGames20242025!$A39,DataRegularSeason20242025!$N$2:$N$1315,1)</f>
        <v>0</v>
      </c>
      <c r="AV40" s="47"/>
      <c r="AW40" s="46">
        <f>COUNTIFS(DataRegularSeason20242025!$D$2:$D$1315,TotalTeamGames20242025!AW$1,DataRegularSeason20242025!$E$2:$E$1315,TotalTeamGames20242025!$A39,DataRegularSeason20242025!$N$2:$N$1315,1)</f>
        <v>1</v>
      </c>
      <c r="AX40" s="47"/>
      <c r="AY40" s="46">
        <f>COUNTIFS(DataRegularSeason20242025!$D$2:$D$1315,TotalTeamGames20242025!AY$1,DataRegularSeason20242025!$E$2:$E$1315,TotalTeamGames20242025!$A39,DataRegularSeason20242025!$N$2:$N$1315,1)</f>
        <v>0</v>
      </c>
      <c r="AZ40" s="47"/>
      <c r="BA40" s="46">
        <f>COUNTIFS(DataRegularSeason20242025!$D$2:$D$1315,TotalTeamGames20242025!BA$1,DataRegularSeason20242025!$E$2:$E$1315,TotalTeamGames20242025!$A39,DataRegularSeason20242025!$N$2:$N$1315,1)</f>
        <v>0</v>
      </c>
      <c r="BB40" s="47"/>
      <c r="BC40" s="46">
        <f>COUNTIFS(DataRegularSeason20242025!$D$2:$D$1315,TotalTeamGames20242025!BC$1,DataRegularSeason20242025!$E$2:$E$1315,TotalTeamGames20242025!$A39,DataRegularSeason20242025!$N$2:$N$1315,1)</f>
        <v>0</v>
      </c>
      <c r="BD40" s="47"/>
      <c r="BE40" s="46">
        <f>COUNTIFS(DataRegularSeason20242025!$D$2:$D$1315,TotalTeamGames20242025!BE$1,DataRegularSeason20242025!$E$2:$E$1315,TotalTeamGames20242025!$A39,DataRegularSeason20242025!$N$2:$N$1315,1)</f>
        <v>1</v>
      </c>
      <c r="BF40" s="47"/>
      <c r="BG40" s="46">
        <f>COUNTIFS(DataRegularSeason20242025!$D$2:$D$1315,TotalTeamGames20242025!BG$1,DataRegularSeason20242025!$E$2:$E$1315,TotalTeamGames20242025!$A39,DataRegularSeason20242025!$N$2:$N$1315,1)</f>
        <v>0</v>
      </c>
      <c r="BH40" s="47"/>
      <c r="BI40" s="46">
        <f>COUNTIFS(DataRegularSeason20242025!$D$2:$D$1315,TotalTeamGames20242025!BI$1,DataRegularSeason20242025!$E$2:$E$1315,TotalTeamGames20242025!$A39,DataRegularSeason20242025!$N$2:$N$1315,1)</f>
        <v>0</v>
      </c>
      <c r="BJ40" s="47"/>
      <c r="BK40" s="46">
        <f>COUNTIFS(DataRegularSeason20242025!$D$2:$D$1315,TotalTeamGames20242025!BK$1,DataRegularSeason20242025!$E$2:$E$1315,TotalTeamGames20242025!$A39,DataRegularSeason20242025!$N$2:$N$1315,1)</f>
        <v>1</v>
      </c>
      <c r="BL40" s="47"/>
      <c r="BM40" s="46">
        <f>COUNTIFS(DataRegularSeason20242025!$D$2:$D$1315,TotalTeamGames20242025!BM$1,DataRegularSeason20242025!$E$2:$E$1315,TotalTeamGames20242025!$A39,DataRegularSeason20242025!$N$2:$N$1315,1)</f>
        <v>0</v>
      </c>
      <c r="BN40" s="47"/>
      <c r="BO40" s="42">
        <f t="shared" si="0"/>
        <v>9</v>
      </c>
      <c r="BP40" s="52"/>
      <c r="BQ40" s="53"/>
    </row>
    <row r="41" spans="1:69" ht="9.9499999999999993" customHeight="1" x14ac:dyDescent="0.25">
      <c r="A41" s="59" t="s">
        <v>30</v>
      </c>
      <c r="B41" s="36" t="s">
        <v>81</v>
      </c>
      <c r="C41" s="43"/>
      <c r="D41" s="36">
        <f>COUNTIFS(DataRegularSeason20242025!$E$2:$E$1315,TotalTeamGames20242025!C$1,DataRegularSeason20242025!$D$2:$D$1315,TotalTeamGames20242025!$A41,DataRegularSeason20242025!$N$2:$N$1315,1)</f>
        <v>0</v>
      </c>
      <c r="E41" s="43"/>
      <c r="F41" s="36">
        <f>COUNTIFS(DataRegularSeason20242025!$E$2:$E$1315,TotalTeamGames20242025!E$1,DataRegularSeason20242025!$D$2:$D$1315,TotalTeamGames20242025!$A41,DataRegularSeason20242025!$N$2:$N$1315,1)</f>
        <v>1</v>
      </c>
      <c r="G41" s="43"/>
      <c r="H41" s="36">
        <f>COUNTIFS(DataRegularSeason20242025!$E$2:$E$1315,TotalTeamGames20242025!G$1,DataRegularSeason20242025!$D$2:$D$1315,TotalTeamGames20242025!$A41,DataRegularSeason20242025!$N$2:$N$1315,1)</f>
        <v>1</v>
      </c>
      <c r="I41" s="43"/>
      <c r="J41" s="36">
        <f>COUNTIFS(DataRegularSeason20242025!$E$2:$E$1315,TotalTeamGames20242025!I$1,DataRegularSeason20242025!$D$2:$D$1315,TotalTeamGames20242025!$A41,DataRegularSeason20242025!$N$2:$N$1315,1)</f>
        <v>1</v>
      </c>
      <c r="K41" s="43"/>
      <c r="L41" s="36">
        <f>COUNTIFS(DataRegularSeason20242025!$E$2:$E$1315,TotalTeamGames20242025!K$1,DataRegularSeason20242025!$D$2:$D$1315,TotalTeamGames20242025!$A41,DataRegularSeason20242025!$N$2:$N$1315,1)</f>
        <v>0</v>
      </c>
      <c r="M41" s="43"/>
      <c r="N41" s="36">
        <f>COUNTIFS(DataRegularSeason20242025!$E$2:$E$1315,TotalTeamGames20242025!M$1,DataRegularSeason20242025!$D$2:$D$1315,TotalTeamGames20242025!$A41,DataRegularSeason20242025!$N$2:$N$1315,1)</f>
        <v>0</v>
      </c>
      <c r="O41" s="43"/>
      <c r="P41" s="36">
        <f>COUNTIFS(DataRegularSeason20242025!$E$2:$E$1315,TotalTeamGames20242025!O$1,DataRegularSeason20242025!$D$2:$D$1315,TotalTeamGames20242025!$A41,DataRegularSeason20242025!$N$2:$N$1315,1)</f>
        <v>0</v>
      </c>
      <c r="Q41" s="43"/>
      <c r="R41" s="36">
        <f>COUNTIFS(DataRegularSeason20242025!$E$2:$E$1315,TotalTeamGames20242025!Q$1,DataRegularSeason20242025!$D$2:$D$1315,TotalTeamGames20242025!$A41,DataRegularSeason20242025!$N$2:$N$1315,1)</f>
        <v>1</v>
      </c>
      <c r="S41" s="43"/>
      <c r="T41" s="36">
        <f>COUNTIFS(DataRegularSeason20242025!$E$2:$E$1315,TotalTeamGames20242025!S$1,DataRegularSeason20242025!$D$2:$D$1315,TotalTeamGames20242025!$A41,DataRegularSeason20242025!$N$2:$N$1315,1)</f>
        <v>0</v>
      </c>
      <c r="U41" s="43"/>
      <c r="V41" s="36">
        <f>COUNTIFS(DataRegularSeason20242025!$E$2:$E$1315,TotalTeamGames20242025!U$1,DataRegularSeason20242025!$D$2:$D$1315,TotalTeamGames20242025!$A41,DataRegularSeason20242025!$N$2:$N$1315,1)</f>
        <v>0</v>
      </c>
      <c r="W41" s="43"/>
      <c r="X41" s="36">
        <f>COUNTIFS(DataRegularSeason20242025!$E$2:$E$1315,TotalTeamGames20242025!W$1,DataRegularSeason20242025!$D$2:$D$1315,TotalTeamGames20242025!$A41,DataRegularSeason20242025!$N$2:$N$1315,1)</f>
        <v>0</v>
      </c>
      <c r="Y41" s="43"/>
      <c r="Z41" s="36">
        <f>COUNTIFS(DataRegularSeason20242025!$E$2:$E$1315,TotalTeamGames20242025!Y$1,DataRegularSeason20242025!$D$2:$D$1315,TotalTeamGames20242025!$A41,DataRegularSeason20242025!$N$2:$N$1315,1)</f>
        <v>0</v>
      </c>
      <c r="AA41" s="43"/>
      <c r="AB41" s="36">
        <f>COUNTIFS(DataRegularSeason20242025!$E$2:$E$1315,TotalTeamGames20242025!AA$1,DataRegularSeason20242025!$D$2:$D$1315,TotalTeamGames20242025!$A41,DataRegularSeason20242025!$N$2:$N$1315,1)</f>
        <v>0</v>
      </c>
      <c r="AC41" s="43"/>
      <c r="AD41" s="36">
        <f>COUNTIFS(DataRegularSeason20242025!$E$2:$E$1315,TotalTeamGames20242025!AC$1,DataRegularSeason20242025!$D$2:$D$1315,TotalTeamGames20242025!$A41,DataRegularSeason20242025!$N$2:$N$1315,1)</f>
        <v>0</v>
      </c>
      <c r="AE41" s="43"/>
      <c r="AF41" s="36">
        <f>COUNTIFS(DataRegularSeason20242025!$E$2:$E$1315,TotalTeamGames20242025!AE$1,DataRegularSeason20242025!$D$2:$D$1315,TotalTeamGames20242025!$A41,DataRegularSeason20242025!$N$2:$N$1315,1)</f>
        <v>1</v>
      </c>
      <c r="AG41" s="43"/>
      <c r="AH41" s="36">
        <f>COUNTIFS(DataRegularSeason20242025!$E$2:$E$1315,TotalTeamGames20242025!AG$1,DataRegularSeason20242025!$D$2:$D$1315,TotalTeamGames20242025!$A41,DataRegularSeason20242025!$N$2:$N$1315,1)</f>
        <v>0</v>
      </c>
      <c r="AI41" s="43"/>
      <c r="AJ41" s="36">
        <f>COUNTIFS(DataRegularSeason20242025!$E$2:$E$1315,TotalTeamGames20242025!AI$1,DataRegularSeason20242025!$D$2:$D$1315,TotalTeamGames20242025!$A41,DataRegularSeason20242025!$N$2:$N$1315,1)</f>
        <v>0</v>
      </c>
      <c r="AK41" s="43"/>
      <c r="AL41" s="36">
        <f>COUNTIFS(DataRegularSeason20242025!$E$2:$E$1315,TotalTeamGames20242025!AK$1,DataRegularSeason20242025!$D$2:$D$1315,TotalTeamGames20242025!$A41,DataRegularSeason20242025!$N$2:$N$1315,1)</f>
        <v>0</v>
      </c>
      <c r="AM41" s="43"/>
      <c r="AN41" s="36">
        <f>COUNTIFS(DataRegularSeason20242025!$E$2:$E$1315,TotalTeamGames20242025!AM$1,DataRegularSeason20242025!$D$2:$D$1315,TotalTeamGames20242025!$A41,DataRegularSeason20242025!$N$2:$N$1315,1)</f>
        <v>1</v>
      </c>
      <c r="AO41" s="43"/>
      <c r="AP41" s="44"/>
      <c r="AQ41" s="43"/>
      <c r="AR41" s="36">
        <f>COUNTIFS(DataRegularSeason20242025!$E$2:$E$1315,TotalTeamGames20242025!AQ$1,DataRegularSeason20242025!$D$2:$D$1315,TotalTeamGames20242025!$A41,DataRegularSeason20242025!$N$2:$N$1315,1)</f>
        <v>0</v>
      </c>
      <c r="AS41" s="43"/>
      <c r="AT41" s="36">
        <f>COUNTIFS(DataRegularSeason20242025!$E$2:$E$1315,TotalTeamGames20242025!AS$1,DataRegularSeason20242025!$D$2:$D$1315,TotalTeamGames20242025!$A41,DataRegularSeason20242025!$N$2:$N$1315,1)</f>
        <v>0</v>
      </c>
      <c r="AU41" s="43"/>
      <c r="AV41" s="36">
        <f>COUNTIFS(DataRegularSeason20242025!$E$2:$E$1315,TotalTeamGames20242025!AU$1,DataRegularSeason20242025!$D$2:$D$1315,TotalTeamGames20242025!$A41,DataRegularSeason20242025!$N$2:$N$1315,1)</f>
        <v>0</v>
      </c>
      <c r="AW41" s="43"/>
      <c r="AX41" s="36">
        <f>COUNTIFS(DataRegularSeason20242025!$E$2:$E$1315,TotalTeamGames20242025!AW$1,DataRegularSeason20242025!$D$2:$D$1315,TotalTeamGames20242025!$A41,DataRegularSeason20242025!$N$2:$N$1315,1)</f>
        <v>0</v>
      </c>
      <c r="AY41" s="43"/>
      <c r="AZ41" s="36">
        <f>COUNTIFS(DataRegularSeason20242025!$E$2:$E$1315,TotalTeamGames20242025!AY$1,DataRegularSeason20242025!$D$2:$D$1315,TotalTeamGames20242025!$A41,DataRegularSeason20242025!$N$2:$N$1315,1)</f>
        <v>0</v>
      </c>
      <c r="BA41" s="43"/>
      <c r="BB41" s="36">
        <f>COUNTIFS(DataRegularSeason20242025!$E$2:$E$1315,TotalTeamGames20242025!BA$1,DataRegularSeason20242025!$D$2:$D$1315,TotalTeamGames20242025!$A41,DataRegularSeason20242025!$N$2:$N$1315,1)</f>
        <v>0</v>
      </c>
      <c r="BC41" s="43"/>
      <c r="BD41" s="36">
        <f>COUNTIFS(DataRegularSeason20242025!$E$2:$E$1315,TotalTeamGames20242025!BC$1,DataRegularSeason20242025!$D$2:$D$1315,TotalTeamGames20242025!$A41,DataRegularSeason20242025!$N$2:$N$1315,1)</f>
        <v>1</v>
      </c>
      <c r="BE41" s="43"/>
      <c r="BF41" s="36">
        <f>COUNTIFS(DataRegularSeason20242025!$E$2:$E$1315,TotalTeamGames20242025!BE$1,DataRegularSeason20242025!$D$2:$D$1315,TotalTeamGames20242025!$A41,DataRegularSeason20242025!$N$2:$N$1315,1)</f>
        <v>1</v>
      </c>
      <c r="BG41" s="43"/>
      <c r="BH41" s="36">
        <f>COUNTIFS(DataRegularSeason20242025!$E$2:$E$1315,TotalTeamGames20242025!BG$1,DataRegularSeason20242025!$D$2:$D$1315,TotalTeamGames20242025!$A41,DataRegularSeason20242025!$N$2:$N$1315,1)</f>
        <v>0</v>
      </c>
      <c r="BI41" s="43"/>
      <c r="BJ41" s="36">
        <f>COUNTIFS(DataRegularSeason20242025!$E$2:$E$1315,TotalTeamGames20242025!BI$1,DataRegularSeason20242025!$D$2:$D$1315,TotalTeamGames20242025!$A41,DataRegularSeason20242025!$N$2:$N$1315,1)</f>
        <v>1</v>
      </c>
      <c r="BK41" s="43"/>
      <c r="BL41" s="36">
        <f>COUNTIFS(DataRegularSeason20242025!$E$2:$E$1315,TotalTeamGames20242025!BK$1,DataRegularSeason20242025!$D$2:$D$1315,TotalTeamGames20242025!$A41,DataRegularSeason20242025!$N$2:$N$1315,1)</f>
        <v>0</v>
      </c>
      <c r="BM41" s="43"/>
      <c r="BN41" s="36">
        <f>COUNTIFS(DataRegularSeason20242025!$E$2:$E$1315,TotalTeamGames20242025!BM$1,DataRegularSeason20242025!$D$2:$D$1315,TotalTeamGames20242025!$A41,DataRegularSeason20242025!$N$2:$N$1315,1)</f>
        <v>0</v>
      </c>
      <c r="BO41" s="38">
        <f t="shared" si="0"/>
        <v>9</v>
      </c>
      <c r="BP41" s="52">
        <f t="shared" ref="BP41" si="37">BO41+BO42</f>
        <v>18</v>
      </c>
      <c r="BQ41" s="53">
        <f t="shared" ref="BQ41" si="38">82-BP41</f>
        <v>64</v>
      </c>
    </row>
    <row r="42" spans="1:69" ht="9.9499999999999993" customHeight="1" x14ac:dyDescent="0.25">
      <c r="A42" s="54"/>
      <c r="B42" s="40" t="s">
        <v>80</v>
      </c>
      <c r="C42" s="46">
        <f>COUNTIFS(DataRegularSeason20242025!$D$2:$D$1315,TotalTeamGames20242025!C$1,DataRegularSeason20242025!$E$2:$E$1315,TotalTeamGames20242025!$A41,DataRegularSeason20242025!$N$2:$N$1315,1)</f>
        <v>0</v>
      </c>
      <c r="D42" s="47"/>
      <c r="E42" s="46">
        <f>COUNTIFS(DataRegularSeason20242025!$D$2:$D$1315,TotalTeamGames20242025!E$1,DataRegularSeason20242025!$E$2:$E$1315,TotalTeamGames20242025!$A41,DataRegularSeason20242025!$N$2:$N$1315,1)</f>
        <v>0</v>
      </c>
      <c r="F42" s="47"/>
      <c r="G42" s="46">
        <f>COUNTIFS(DataRegularSeason20242025!$D$2:$D$1315,TotalTeamGames20242025!G$1,DataRegularSeason20242025!$E$2:$E$1315,TotalTeamGames20242025!$A41,DataRegularSeason20242025!$N$2:$N$1315,1)</f>
        <v>0</v>
      </c>
      <c r="H42" s="47"/>
      <c r="I42" s="46">
        <f>COUNTIFS(DataRegularSeason20242025!$D$2:$D$1315,TotalTeamGames20242025!I$1,DataRegularSeason20242025!$E$2:$E$1315,TotalTeamGames20242025!$A41,DataRegularSeason20242025!$N$2:$N$1315,1)</f>
        <v>0</v>
      </c>
      <c r="J42" s="47"/>
      <c r="K42" s="46">
        <f>COUNTIFS(DataRegularSeason20242025!$D$2:$D$1315,TotalTeamGames20242025!K$1,DataRegularSeason20242025!$E$2:$E$1315,TotalTeamGames20242025!$A41,DataRegularSeason20242025!$N$2:$N$1315,1)</f>
        <v>0</v>
      </c>
      <c r="L42" s="47"/>
      <c r="M42" s="46">
        <f>COUNTIFS(DataRegularSeason20242025!$D$2:$D$1315,TotalTeamGames20242025!M$1,DataRegularSeason20242025!$E$2:$E$1315,TotalTeamGames20242025!$A41,DataRegularSeason20242025!$N$2:$N$1315,1)</f>
        <v>0</v>
      </c>
      <c r="N42" s="47"/>
      <c r="O42" s="46">
        <f>COUNTIFS(DataRegularSeason20242025!$D$2:$D$1315,TotalTeamGames20242025!O$1,DataRegularSeason20242025!$E$2:$E$1315,TotalTeamGames20242025!$A41,DataRegularSeason20242025!$N$2:$N$1315,1)</f>
        <v>0</v>
      </c>
      <c r="P42" s="47"/>
      <c r="Q42" s="46">
        <f>COUNTIFS(DataRegularSeason20242025!$D$2:$D$1315,TotalTeamGames20242025!Q$1,DataRegularSeason20242025!$E$2:$E$1315,TotalTeamGames20242025!$A41,DataRegularSeason20242025!$N$2:$N$1315,1)</f>
        <v>0</v>
      </c>
      <c r="R42" s="47"/>
      <c r="S42" s="46">
        <f>COUNTIFS(DataRegularSeason20242025!$D$2:$D$1315,TotalTeamGames20242025!S$1,DataRegularSeason20242025!$E$2:$E$1315,TotalTeamGames20242025!$A41,DataRegularSeason20242025!$N$2:$N$1315,1)</f>
        <v>0</v>
      </c>
      <c r="T42" s="47"/>
      <c r="U42" s="46">
        <f>COUNTIFS(DataRegularSeason20242025!$D$2:$D$1315,TotalTeamGames20242025!U$1,DataRegularSeason20242025!$E$2:$E$1315,TotalTeamGames20242025!$A41,DataRegularSeason20242025!$N$2:$N$1315,1)</f>
        <v>0</v>
      </c>
      <c r="V42" s="47"/>
      <c r="W42" s="46">
        <f>COUNTIFS(DataRegularSeason20242025!$D$2:$D$1315,TotalTeamGames20242025!W$1,DataRegularSeason20242025!$E$2:$E$1315,TotalTeamGames20242025!$A41,DataRegularSeason20242025!$N$2:$N$1315,1)</f>
        <v>1</v>
      </c>
      <c r="X42" s="47"/>
      <c r="Y42" s="46">
        <f>COUNTIFS(DataRegularSeason20242025!$D$2:$D$1315,TotalTeamGames20242025!Y$1,DataRegularSeason20242025!$E$2:$E$1315,TotalTeamGames20242025!$A41,DataRegularSeason20242025!$N$2:$N$1315,1)</f>
        <v>1</v>
      </c>
      <c r="Z42" s="47"/>
      <c r="AA42" s="46">
        <f>COUNTIFS(DataRegularSeason20242025!$D$2:$D$1315,TotalTeamGames20242025!AA$1,DataRegularSeason20242025!$E$2:$E$1315,TotalTeamGames20242025!$A41,DataRegularSeason20242025!$N$2:$N$1315,1)</f>
        <v>1</v>
      </c>
      <c r="AB42" s="47"/>
      <c r="AC42" s="46">
        <f>COUNTIFS(DataRegularSeason20242025!$D$2:$D$1315,TotalTeamGames20242025!AC$1,DataRegularSeason20242025!$E$2:$E$1315,TotalTeamGames20242025!$A41,DataRegularSeason20242025!$N$2:$N$1315,1)</f>
        <v>0</v>
      </c>
      <c r="AD42" s="47"/>
      <c r="AE42" s="46">
        <f>COUNTIFS(DataRegularSeason20242025!$D$2:$D$1315,TotalTeamGames20242025!AE$1,DataRegularSeason20242025!$E$2:$E$1315,TotalTeamGames20242025!$A41,DataRegularSeason20242025!$N$2:$N$1315,1)</f>
        <v>0</v>
      </c>
      <c r="AF42" s="47"/>
      <c r="AG42" s="46">
        <f>COUNTIFS(DataRegularSeason20242025!$D$2:$D$1315,TotalTeamGames20242025!AG$1,DataRegularSeason20242025!$E$2:$E$1315,TotalTeamGames20242025!$A41,DataRegularSeason20242025!$N$2:$N$1315,1)</f>
        <v>1</v>
      </c>
      <c r="AH42" s="47"/>
      <c r="AI42" s="46">
        <f>COUNTIFS(DataRegularSeason20242025!$D$2:$D$1315,TotalTeamGames20242025!AI$1,DataRegularSeason20242025!$E$2:$E$1315,TotalTeamGames20242025!$A41,DataRegularSeason20242025!$N$2:$N$1315,1)</f>
        <v>0</v>
      </c>
      <c r="AJ42" s="47"/>
      <c r="AK42" s="46">
        <f>COUNTIFS(DataRegularSeason20242025!$D$2:$D$1315,TotalTeamGames20242025!AK$1,DataRegularSeason20242025!$E$2:$E$1315,TotalTeamGames20242025!$A41,DataRegularSeason20242025!$N$2:$N$1315,1)</f>
        <v>1</v>
      </c>
      <c r="AL42" s="47"/>
      <c r="AM42" s="46">
        <f>COUNTIFS(DataRegularSeason20242025!$D$2:$D$1315,TotalTeamGames20242025!AM$1,DataRegularSeason20242025!$E$2:$E$1315,TotalTeamGames20242025!$A41,DataRegularSeason20242025!$N$2:$N$1315,1)</f>
        <v>0</v>
      </c>
      <c r="AN42" s="47"/>
      <c r="AO42" s="46"/>
      <c r="AP42" s="47"/>
      <c r="AQ42" s="46">
        <f>COUNTIFS(DataRegularSeason20242025!$D$2:$D$1315,TotalTeamGames20242025!AQ$1,DataRegularSeason20242025!$E$2:$E$1315,TotalTeamGames20242025!$A41,DataRegularSeason20242025!$N$2:$N$1315,1)</f>
        <v>1</v>
      </c>
      <c r="AR42" s="47"/>
      <c r="AS42" s="46">
        <f>COUNTIFS(DataRegularSeason20242025!$D$2:$D$1315,TotalTeamGames20242025!AS$1,DataRegularSeason20242025!$E$2:$E$1315,TotalTeamGames20242025!$A41,DataRegularSeason20242025!$N$2:$N$1315,1)</f>
        <v>0</v>
      </c>
      <c r="AT42" s="47"/>
      <c r="AU42" s="46">
        <f>COUNTIFS(DataRegularSeason20242025!$D$2:$D$1315,TotalTeamGames20242025!AU$1,DataRegularSeason20242025!$E$2:$E$1315,TotalTeamGames20242025!$A41,DataRegularSeason20242025!$N$2:$N$1315,1)</f>
        <v>1</v>
      </c>
      <c r="AV42" s="47"/>
      <c r="AW42" s="46">
        <f>COUNTIFS(DataRegularSeason20242025!$D$2:$D$1315,TotalTeamGames20242025!AW$1,DataRegularSeason20242025!$E$2:$E$1315,TotalTeamGames20242025!$A41,DataRegularSeason20242025!$N$2:$N$1315,1)</f>
        <v>0</v>
      </c>
      <c r="AX42" s="47"/>
      <c r="AY42" s="46">
        <f>COUNTIFS(DataRegularSeason20242025!$D$2:$D$1315,TotalTeamGames20242025!AY$1,DataRegularSeason20242025!$E$2:$E$1315,TotalTeamGames20242025!$A41,DataRegularSeason20242025!$N$2:$N$1315,1)</f>
        <v>1</v>
      </c>
      <c r="AZ42" s="47"/>
      <c r="BA42" s="46">
        <f>COUNTIFS(DataRegularSeason20242025!$D$2:$D$1315,TotalTeamGames20242025!BA$1,DataRegularSeason20242025!$E$2:$E$1315,TotalTeamGames20242025!$A41,DataRegularSeason20242025!$N$2:$N$1315,1)</f>
        <v>1</v>
      </c>
      <c r="BB42" s="47"/>
      <c r="BC42" s="46">
        <f>COUNTIFS(DataRegularSeason20242025!$D$2:$D$1315,TotalTeamGames20242025!BC$1,DataRegularSeason20242025!$E$2:$E$1315,TotalTeamGames20242025!$A41,DataRegularSeason20242025!$N$2:$N$1315,1)</f>
        <v>0</v>
      </c>
      <c r="BD42" s="47"/>
      <c r="BE42" s="46">
        <f>COUNTIFS(DataRegularSeason20242025!$D$2:$D$1315,TotalTeamGames20242025!BE$1,DataRegularSeason20242025!$E$2:$E$1315,TotalTeamGames20242025!$A41,DataRegularSeason20242025!$N$2:$N$1315,1)</f>
        <v>0</v>
      </c>
      <c r="BF42" s="47"/>
      <c r="BG42" s="46">
        <f>COUNTIFS(DataRegularSeason20242025!$D$2:$D$1315,TotalTeamGames20242025!BG$1,DataRegularSeason20242025!$E$2:$E$1315,TotalTeamGames20242025!$A41,DataRegularSeason20242025!$N$2:$N$1315,1)</f>
        <v>0</v>
      </c>
      <c r="BH42" s="47"/>
      <c r="BI42" s="46">
        <f>COUNTIFS(DataRegularSeason20242025!$D$2:$D$1315,TotalTeamGames20242025!BI$1,DataRegularSeason20242025!$E$2:$E$1315,TotalTeamGames20242025!$A41,DataRegularSeason20242025!$N$2:$N$1315,1)</f>
        <v>0</v>
      </c>
      <c r="BJ42" s="47"/>
      <c r="BK42" s="46">
        <f>COUNTIFS(DataRegularSeason20242025!$D$2:$D$1315,TotalTeamGames20242025!BK$1,DataRegularSeason20242025!$E$2:$E$1315,TotalTeamGames20242025!$A41,DataRegularSeason20242025!$N$2:$N$1315,1)</f>
        <v>0</v>
      </c>
      <c r="BL42" s="47"/>
      <c r="BM42" s="46">
        <f>COUNTIFS(DataRegularSeason20242025!$D$2:$D$1315,TotalTeamGames20242025!BM$1,DataRegularSeason20242025!$E$2:$E$1315,TotalTeamGames20242025!$A41,DataRegularSeason20242025!$N$2:$N$1315,1)</f>
        <v>0</v>
      </c>
      <c r="BN42" s="47"/>
      <c r="BO42" s="42">
        <f t="shared" si="0"/>
        <v>9</v>
      </c>
      <c r="BP42" s="52"/>
      <c r="BQ42" s="53"/>
    </row>
    <row r="43" spans="1:69" ht="9.9499999999999993" customHeight="1" x14ac:dyDescent="0.25">
      <c r="A43" s="59" t="s">
        <v>45</v>
      </c>
      <c r="B43" s="36" t="s">
        <v>81</v>
      </c>
      <c r="C43" s="43"/>
      <c r="D43" s="36">
        <f>COUNTIFS(DataRegularSeason20242025!$E$2:$E$1315,TotalTeamGames20242025!C$1,DataRegularSeason20242025!$D$2:$D$1315,TotalTeamGames20242025!$A43,DataRegularSeason20242025!$N$2:$N$1315,1)</f>
        <v>0</v>
      </c>
      <c r="E43" s="43"/>
      <c r="F43" s="36">
        <f>COUNTIFS(DataRegularSeason20242025!$E$2:$E$1315,TotalTeamGames20242025!E$1,DataRegularSeason20242025!$D$2:$D$1315,TotalTeamGames20242025!$A43,DataRegularSeason20242025!$N$2:$N$1315,1)</f>
        <v>1</v>
      </c>
      <c r="G43" s="43"/>
      <c r="H43" s="36">
        <f>COUNTIFS(DataRegularSeason20242025!$E$2:$E$1315,TotalTeamGames20242025!G$1,DataRegularSeason20242025!$D$2:$D$1315,TotalTeamGames20242025!$A43,DataRegularSeason20242025!$N$2:$N$1315,1)</f>
        <v>0</v>
      </c>
      <c r="I43" s="43"/>
      <c r="J43" s="36">
        <f>COUNTIFS(DataRegularSeason20242025!$E$2:$E$1315,TotalTeamGames20242025!I$1,DataRegularSeason20242025!$D$2:$D$1315,TotalTeamGames20242025!$A43,DataRegularSeason20242025!$N$2:$N$1315,1)</f>
        <v>1</v>
      </c>
      <c r="K43" s="43"/>
      <c r="L43" s="36">
        <f>COUNTIFS(DataRegularSeason20242025!$E$2:$E$1315,TotalTeamGames20242025!K$1,DataRegularSeason20242025!$D$2:$D$1315,TotalTeamGames20242025!$A43,DataRegularSeason20242025!$N$2:$N$1315,1)</f>
        <v>0</v>
      </c>
      <c r="M43" s="43"/>
      <c r="N43" s="36">
        <f>COUNTIFS(DataRegularSeason20242025!$E$2:$E$1315,TotalTeamGames20242025!M$1,DataRegularSeason20242025!$D$2:$D$1315,TotalTeamGames20242025!$A43,DataRegularSeason20242025!$N$2:$N$1315,1)</f>
        <v>1</v>
      </c>
      <c r="O43" s="43"/>
      <c r="P43" s="36">
        <f>COUNTIFS(DataRegularSeason20242025!$E$2:$E$1315,TotalTeamGames20242025!O$1,DataRegularSeason20242025!$D$2:$D$1315,TotalTeamGames20242025!$A43,DataRegularSeason20242025!$N$2:$N$1315,1)</f>
        <v>0</v>
      </c>
      <c r="Q43" s="43"/>
      <c r="R43" s="36">
        <f>COUNTIFS(DataRegularSeason20242025!$E$2:$E$1315,TotalTeamGames20242025!Q$1,DataRegularSeason20242025!$D$2:$D$1315,TotalTeamGames20242025!$A43,DataRegularSeason20242025!$N$2:$N$1315,1)</f>
        <v>0</v>
      </c>
      <c r="S43" s="43"/>
      <c r="T43" s="36">
        <f>COUNTIFS(DataRegularSeason20242025!$E$2:$E$1315,TotalTeamGames20242025!S$1,DataRegularSeason20242025!$D$2:$D$1315,TotalTeamGames20242025!$A43,DataRegularSeason20242025!$N$2:$N$1315,1)</f>
        <v>0</v>
      </c>
      <c r="U43" s="43"/>
      <c r="V43" s="36">
        <f>COUNTIFS(DataRegularSeason20242025!$E$2:$E$1315,TotalTeamGames20242025!U$1,DataRegularSeason20242025!$D$2:$D$1315,TotalTeamGames20242025!$A43,DataRegularSeason20242025!$N$2:$N$1315,1)</f>
        <v>0</v>
      </c>
      <c r="W43" s="43"/>
      <c r="X43" s="36">
        <f>COUNTIFS(DataRegularSeason20242025!$E$2:$E$1315,TotalTeamGames20242025!W$1,DataRegularSeason20242025!$D$2:$D$1315,TotalTeamGames20242025!$A43,DataRegularSeason20242025!$N$2:$N$1315,1)</f>
        <v>1</v>
      </c>
      <c r="Y43" s="43"/>
      <c r="Z43" s="36">
        <f>COUNTIFS(DataRegularSeason20242025!$E$2:$E$1315,TotalTeamGames20242025!Y$1,DataRegularSeason20242025!$D$2:$D$1315,TotalTeamGames20242025!$A43,DataRegularSeason20242025!$N$2:$N$1315,1)</f>
        <v>1</v>
      </c>
      <c r="AA43" s="43"/>
      <c r="AB43" s="36">
        <f>COUNTIFS(DataRegularSeason20242025!$E$2:$E$1315,TotalTeamGames20242025!AA$1,DataRegularSeason20242025!$D$2:$D$1315,TotalTeamGames20242025!$A43,DataRegularSeason20242025!$N$2:$N$1315,1)</f>
        <v>0</v>
      </c>
      <c r="AC43" s="43"/>
      <c r="AD43" s="36">
        <f>COUNTIFS(DataRegularSeason20242025!$E$2:$E$1315,TotalTeamGames20242025!AC$1,DataRegularSeason20242025!$D$2:$D$1315,TotalTeamGames20242025!$A43,DataRegularSeason20242025!$N$2:$N$1315,1)</f>
        <v>0</v>
      </c>
      <c r="AE43" s="43"/>
      <c r="AF43" s="36">
        <f>COUNTIFS(DataRegularSeason20242025!$E$2:$E$1315,TotalTeamGames20242025!AE$1,DataRegularSeason20242025!$D$2:$D$1315,TotalTeamGames20242025!$A43,DataRegularSeason20242025!$N$2:$N$1315,1)</f>
        <v>0</v>
      </c>
      <c r="AG43" s="43"/>
      <c r="AH43" s="36">
        <f>COUNTIFS(DataRegularSeason20242025!$E$2:$E$1315,TotalTeamGames20242025!AG$1,DataRegularSeason20242025!$D$2:$D$1315,TotalTeamGames20242025!$A43,DataRegularSeason20242025!$N$2:$N$1315,1)</f>
        <v>0</v>
      </c>
      <c r="AI43" s="43"/>
      <c r="AJ43" s="36">
        <f>COUNTIFS(DataRegularSeason20242025!$E$2:$E$1315,TotalTeamGames20242025!AI$1,DataRegularSeason20242025!$D$2:$D$1315,TotalTeamGames20242025!$A43,DataRegularSeason20242025!$N$2:$N$1315,1)</f>
        <v>0</v>
      </c>
      <c r="AK43" s="43"/>
      <c r="AL43" s="36">
        <f>COUNTIFS(DataRegularSeason20242025!$E$2:$E$1315,TotalTeamGames20242025!AK$1,DataRegularSeason20242025!$D$2:$D$1315,TotalTeamGames20242025!$A43,DataRegularSeason20242025!$N$2:$N$1315,1)</f>
        <v>0</v>
      </c>
      <c r="AM43" s="43"/>
      <c r="AN43" s="36">
        <f>COUNTIFS(DataRegularSeason20242025!$E$2:$E$1315,TotalTeamGames20242025!AM$1,DataRegularSeason20242025!$D$2:$D$1315,TotalTeamGames20242025!$A43,DataRegularSeason20242025!$N$2:$N$1315,1)</f>
        <v>0</v>
      </c>
      <c r="AO43" s="43"/>
      <c r="AP43" s="36">
        <f>COUNTIFS(DataRegularSeason20242025!$E$2:$E$1315,TotalTeamGames20242025!AO$1,DataRegularSeason20242025!$D$2:$D$1315,TotalTeamGames20242025!$A43,DataRegularSeason20242025!$N$2:$N$1315,1)</f>
        <v>1</v>
      </c>
      <c r="AQ43" s="43"/>
      <c r="AR43" s="44"/>
      <c r="AS43" s="43"/>
      <c r="AT43" s="36">
        <f>COUNTIFS(DataRegularSeason20242025!$E$2:$E$1315,TotalTeamGames20242025!AS$1,DataRegularSeason20242025!$D$2:$D$1315,TotalTeamGames20242025!$A43,DataRegularSeason20242025!$N$2:$N$1315,1)</f>
        <v>0</v>
      </c>
      <c r="AU43" s="43"/>
      <c r="AV43" s="36">
        <f>COUNTIFS(DataRegularSeason20242025!$E$2:$E$1315,TotalTeamGames20242025!AU$1,DataRegularSeason20242025!$D$2:$D$1315,TotalTeamGames20242025!$A43,DataRegularSeason20242025!$N$2:$N$1315,1)</f>
        <v>1</v>
      </c>
      <c r="AW43" s="43"/>
      <c r="AX43" s="36">
        <f>COUNTIFS(DataRegularSeason20242025!$E$2:$E$1315,TotalTeamGames20242025!AW$1,DataRegularSeason20242025!$D$2:$D$1315,TotalTeamGames20242025!$A43,DataRegularSeason20242025!$N$2:$N$1315,1)</f>
        <v>0</v>
      </c>
      <c r="AY43" s="43"/>
      <c r="AZ43" s="36">
        <f>COUNTIFS(DataRegularSeason20242025!$E$2:$E$1315,TotalTeamGames20242025!AY$1,DataRegularSeason20242025!$D$2:$D$1315,TotalTeamGames20242025!$A43,DataRegularSeason20242025!$N$2:$N$1315,1)</f>
        <v>0</v>
      </c>
      <c r="BA43" s="43"/>
      <c r="BB43" s="36">
        <f>COUNTIFS(DataRegularSeason20242025!$E$2:$E$1315,TotalTeamGames20242025!BA$1,DataRegularSeason20242025!$D$2:$D$1315,TotalTeamGames20242025!$A43,DataRegularSeason20242025!$N$2:$N$1315,1)</f>
        <v>1</v>
      </c>
      <c r="BC43" s="43"/>
      <c r="BD43" s="36">
        <f>COUNTIFS(DataRegularSeason20242025!$E$2:$E$1315,TotalTeamGames20242025!BC$1,DataRegularSeason20242025!$D$2:$D$1315,TotalTeamGames20242025!$A43,DataRegularSeason20242025!$N$2:$N$1315,1)</f>
        <v>0</v>
      </c>
      <c r="BE43" s="43"/>
      <c r="BF43" s="36">
        <f>COUNTIFS(DataRegularSeason20242025!$E$2:$E$1315,TotalTeamGames20242025!BE$1,DataRegularSeason20242025!$D$2:$D$1315,TotalTeamGames20242025!$A43,DataRegularSeason20242025!$N$2:$N$1315,1)</f>
        <v>0</v>
      </c>
      <c r="BG43" s="43"/>
      <c r="BH43" s="36">
        <f>COUNTIFS(DataRegularSeason20242025!$E$2:$E$1315,TotalTeamGames20242025!BG$1,DataRegularSeason20242025!$D$2:$D$1315,TotalTeamGames20242025!$A43,DataRegularSeason20242025!$N$2:$N$1315,1)</f>
        <v>1</v>
      </c>
      <c r="BI43" s="43"/>
      <c r="BJ43" s="36">
        <f>COUNTIFS(DataRegularSeason20242025!$E$2:$E$1315,TotalTeamGames20242025!BI$1,DataRegularSeason20242025!$D$2:$D$1315,TotalTeamGames20242025!$A43,DataRegularSeason20242025!$N$2:$N$1315,1)</f>
        <v>0</v>
      </c>
      <c r="BK43" s="43"/>
      <c r="BL43" s="36">
        <f>COUNTIFS(DataRegularSeason20242025!$E$2:$E$1315,TotalTeamGames20242025!BK$1,DataRegularSeason20242025!$D$2:$D$1315,TotalTeamGames20242025!$A43,DataRegularSeason20242025!$N$2:$N$1315,1)</f>
        <v>0</v>
      </c>
      <c r="BM43" s="43"/>
      <c r="BN43" s="36">
        <f>COUNTIFS(DataRegularSeason20242025!$E$2:$E$1315,TotalTeamGames20242025!BM$1,DataRegularSeason20242025!$D$2:$D$1315,TotalTeamGames20242025!$A43,DataRegularSeason20242025!$N$2:$N$1315,1)</f>
        <v>1</v>
      </c>
      <c r="BO43" s="38">
        <f t="shared" si="0"/>
        <v>10</v>
      </c>
      <c r="BP43" s="52">
        <f t="shared" ref="BP43" si="39">BO43+BO44</f>
        <v>20</v>
      </c>
      <c r="BQ43" s="53">
        <f t="shared" ref="BQ43" si="40">82-BP43</f>
        <v>62</v>
      </c>
    </row>
    <row r="44" spans="1:69" ht="9.9499999999999993" customHeight="1" x14ac:dyDescent="0.25">
      <c r="A44" s="54"/>
      <c r="B44" s="40" t="s">
        <v>80</v>
      </c>
      <c r="C44" s="46">
        <f>COUNTIFS(DataRegularSeason20242025!$D$2:$D$1315,TotalTeamGames20242025!C$1,DataRegularSeason20242025!$E$2:$E$1315,TotalTeamGames20242025!$A43,DataRegularSeason20242025!$N$2:$N$1315,1)</f>
        <v>0</v>
      </c>
      <c r="D44" s="47"/>
      <c r="E44" s="46">
        <f>COUNTIFS(DataRegularSeason20242025!$D$2:$D$1315,TotalTeamGames20242025!E$1,DataRegularSeason20242025!$E$2:$E$1315,TotalTeamGames20242025!$A43,DataRegularSeason20242025!$N$2:$N$1315,1)</f>
        <v>1</v>
      </c>
      <c r="F44" s="47"/>
      <c r="G44" s="46">
        <f>COUNTIFS(DataRegularSeason20242025!$D$2:$D$1315,TotalTeamGames20242025!G$1,DataRegularSeason20242025!$E$2:$E$1315,TotalTeamGames20242025!$A43,DataRegularSeason20242025!$N$2:$N$1315,1)</f>
        <v>1</v>
      </c>
      <c r="H44" s="47"/>
      <c r="I44" s="46">
        <f>COUNTIFS(DataRegularSeason20242025!$D$2:$D$1315,TotalTeamGames20242025!I$1,DataRegularSeason20242025!$E$2:$E$1315,TotalTeamGames20242025!$A43,DataRegularSeason20242025!$N$2:$N$1315,1)</f>
        <v>1</v>
      </c>
      <c r="J44" s="47"/>
      <c r="K44" s="46">
        <f>COUNTIFS(DataRegularSeason20242025!$D$2:$D$1315,TotalTeamGames20242025!K$1,DataRegularSeason20242025!$E$2:$E$1315,TotalTeamGames20242025!$A43,DataRegularSeason20242025!$N$2:$N$1315,1)</f>
        <v>0</v>
      </c>
      <c r="L44" s="47"/>
      <c r="M44" s="46">
        <f>COUNTIFS(DataRegularSeason20242025!$D$2:$D$1315,TotalTeamGames20242025!M$1,DataRegularSeason20242025!$E$2:$E$1315,TotalTeamGames20242025!$A43,DataRegularSeason20242025!$N$2:$N$1315,1)</f>
        <v>0</v>
      </c>
      <c r="N44" s="47"/>
      <c r="O44" s="46">
        <f>COUNTIFS(DataRegularSeason20242025!$D$2:$D$1315,TotalTeamGames20242025!O$1,DataRegularSeason20242025!$E$2:$E$1315,TotalTeamGames20242025!$A43,DataRegularSeason20242025!$N$2:$N$1315,1)</f>
        <v>0</v>
      </c>
      <c r="P44" s="47"/>
      <c r="Q44" s="46">
        <f>COUNTIFS(DataRegularSeason20242025!$D$2:$D$1315,TotalTeamGames20242025!Q$1,DataRegularSeason20242025!$E$2:$E$1315,TotalTeamGames20242025!$A43,DataRegularSeason20242025!$N$2:$N$1315,1)</f>
        <v>1</v>
      </c>
      <c r="R44" s="47"/>
      <c r="S44" s="46">
        <f>COUNTIFS(DataRegularSeason20242025!$D$2:$D$1315,TotalTeamGames20242025!S$1,DataRegularSeason20242025!$E$2:$E$1315,TotalTeamGames20242025!$A43,DataRegularSeason20242025!$N$2:$N$1315,1)</f>
        <v>0</v>
      </c>
      <c r="T44" s="47"/>
      <c r="U44" s="46">
        <f>COUNTIFS(DataRegularSeason20242025!$D$2:$D$1315,TotalTeamGames20242025!U$1,DataRegularSeason20242025!$E$2:$E$1315,TotalTeamGames20242025!$A43,DataRegularSeason20242025!$N$2:$N$1315,1)</f>
        <v>0</v>
      </c>
      <c r="V44" s="47"/>
      <c r="W44" s="46">
        <f>COUNTIFS(DataRegularSeason20242025!$D$2:$D$1315,TotalTeamGames20242025!W$1,DataRegularSeason20242025!$E$2:$E$1315,TotalTeamGames20242025!$A43,DataRegularSeason20242025!$N$2:$N$1315,1)</f>
        <v>0</v>
      </c>
      <c r="X44" s="47"/>
      <c r="Y44" s="46">
        <f>COUNTIFS(DataRegularSeason20242025!$D$2:$D$1315,TotalTeamGames20242025!Y$1,DataRegularSeason20242025!$E$2:$E$1315,TotalTeamGames20242025!$A43,DataRegularSeason20242025!$N$2:$N$1315,1)</f>
        <v>0</v>
      </c>
      <c r="Z44" s="47"/>
      <c r="AA44" s="46">
        <f>COUNTIFS(DataRegularSeason20242025!$D$2:$D$1315,TotalTeamGames20242025!AA$1,DataRegularSeason20242025!$E$2:$E$1315,TotalTeamGames20242025!$A43,DataRegularSeason20242025!$N$2:$N$1315,1)</f>
        <v>0</v>
      </c>
      <c r="AB44" s="47"/>
      <c r="AC44" s="46">
        <f>COUNTIFS(DataRegularSeason20242025!$D$2:$D$1315,TotalTeamGames20242025!AC$1,DataRegularSeason20242025!$E$2:$E$1315,TotalTeamGames20242025!$A43,DataRegularSeason20242025!$N$2:$N$1315,1)</f>
        <v>1</v>
      </c>
      <c r="AD44" s="47"/>
      <c r="AE44" s="46">
        <f>COUNTIFS(DataRegularSeason20242025!$D$2:$D$1315,TotalTeamGames20242025!AE$1,DataRegularSeason20242025!$E$2:$E$1315,TotalTeamGames20242025!$A43,DataRegularSeason20242025!$N$2:$N$1315,1)</f>
        <v>1</v>
      </c>
      <c r="AF44" s="47"/>
      <c r="AG44" s="46">
        <f>COUNTIFS(DataRegularSeason20242025!$D$2:$D$1315,TotalTeamGames20242025!AG$1,DataRegularSeason20242025!$E$2:$E$1315,TotalTeamGames20242025!$A43,DataRegularSeason20242025!$N$2:$N$1315,1)</f>
        <v>0</v>
      </c>
      <c r="AH44" s="47"/>
      <c r="AI44" s="46">
        <f>COUNTIFS(DataRegularSeason20242025!$D$2:$D$1315,TotalTeamGames20242025!AI$1,DataRegularSeason20242025!$E$2:$E$1315,TotalTeamGames20242025!$A43,DataRegularSeason20242025!$N$2:$N$1315,1)</f>
        <v>0</v>
      </c>
      <c r="AJ44" s="47"/>
      <c r="AK44" s="46">
        <f>COUNTIFS(DataRegularSeason20242025!$D$2:$D$1315,TotalTeamGames20242025!AK$1,DataRegularSeason20242025!$E$2:$E$1315,TotalTeamGames20242025!$A43,DataRegularSeason20242025!$N$2:$N$1315,1)</f>
        <v>0</v>
      </c>
      <c r="AL44" s="47"/>
      <c r="AM44" s="46">
        <f>COUNTIFS(DataRegularSeason20242025!$D$2:$D$1315,TotalTeamGames20242025!AM$1,DataRegularSeason20242025!$E$2:$E$1315,TotalTeamGames20242025!$A43,DataRegularSeason20242025!$N$2:$N$1315,1)</f>
        <v>0</v>
      </c>
      <c r="AN44" s="47"/>
      <c r="AO44" s="46">
        <f>COUNTIFS(DataRegularSeason20242025!$D$2:$D$1315,TotalTeamGames20242025!AO$1,DataRegularSeason20242025!$E$2:$E$1315,TotalTeamGames20242025!$A43,DataRegularSeason20242025!$N$2:$N$1315,1)</f>
        <v>0</v>
      </c>
      <c r="AP44" s="47"/>
      <c r="AQ44" s="46"/>
      <c r="AR44" s="47"/>
      <c r="AS44" s="46">
        <f>COUNTIFS(DataRegularSeason20242025!$D$2:$D$1315,TotalTeamGames20242025!AS$1,DataRegularSeason20242025!$E$2:$E$1315,TotalTeamGames20242025!$A43,DataRegularSeason20242025!$N$2:$N$1315,1)</f>
        <v>0</v>
      </c>
      <c r="AT44" s="47"/>
      <c r="AU44" s="46">
        <f>COUNTIFS(DataRegularSeason20242025!$D$2:$D$1315,TotalTeamGames20242025!AU$1,DataRegularSeason20242025!$E$2:$E$1315,TotalTeamGames20242025!$A43,DataRegularSeason20242025!$N$2:$N$1315,1)</f>
        <v>0</v>
      </c>
      <c r="AV44" s="47"/>
      <c r="AW44" s="46">
        <f>COUNTIFS(DataRegularSeason20242025!$D$2:$D$1315,TotalTeamGames20242025!AW$1,DataRegularSeason20242025!$E$2:$E$1315,TotalTeamGames20242025!$A43,DataRegularSeason20242025!$N$2:$N$1315,1)</f>
        <v>1</v>
      </c>
      <c r="AX44" s="47"/>
      <c r="AY44" s="46">
        <f>COUNTIFS(DataRegularSeason20242025!$D$2:$D$1315,TotalTeamGames20242025!AY$1,DataRegularSeason20242025!$E$2:$E$1315,TotalTeamGames20242025!$A43,DataRegularSeason20242025!$N$2:$N$1315,1)</f>
        <v>1</v>
      </c>
      <c r="AZ44" s="47"/>
      <c r="BA44" s="46">
        <f>COUNTIFS(DataRegularSeason20242025!$D$2:$D$1315,TotalTeamGames20242025!BA$1,DataRegularSeason20242025!$E$2:$E$1315,TotalTeamGames20242025!$A43,DataRegularSeason20242025!$N$2:$N$1315,1)</f>
        <v>0</v>
      </c>
      <c r="BB44" s="47"/>
      <c r="BC44" s="46">
        <f>COUNTIFS(DataRegularSeason20242025!$D$2:$D$1315,TotalTeamGames20242025!BC$1,DataRegularSeason20242025!$E$2:$E$1315,TotalTeamGames20242025!$A43,DataRegularSeason20242025!$N$2:$N$1315,1)</f>
        <v>0</v>
      </c>
      <c r="BD44" s="47"/>
      <c r="BE44" s="46">
        <f>COUNTIFS(DataRegularSeason20242025!$D$2:$D$1315,TotalTeamGames20242025!BE$1,DataRegularSeason20242025!$E$2:$E$1315,TotalTeamGames20242025!$A43,DataRegularSeason20242025!$N$2:$N$1315,1)</f>
        <v>0</v>
      </c>
      <c r="BF44" s="47"/>
      <c r="BG44" s="46">
        <f>COUNTIFS(DataRegularSeason20242025!$D$2:$D$1315,TotalTeamGames20242025!BG$1,DataRegularSeason20242025!$E$2:$E$1315,TotalTeamGames20242025!$A43,DataRegularSeason20242025!$N$2:$N$1315,1)</f>
        <v>1</v>
      </c>
      <c r="BH44" s="47"/>
      <c r="BI44" s="46">
        <f>COUNTIFS(DataRegularSeason20242025!$D$2:$D$1315,TotalTeamGames20242025!BI$1,DataRegularSeason20242025!$E$2:$E$1315,TotalTeamGames20242025!$A43,DataRegularSeason20242025!$N$2:$N$1315,1)</f>
        <v>0</v>
      </c>
      <c r="BJ44" s="47"/>
      <c r="BK44" s="46">
        <f>COUNTIFS(DataRegularSeason20242025!$D$2:$D$1315,TotalTeamGames20242025!BK$1,DataRegularSeason20242025!$E$2:$E$1315,TotalTeamGames20242025!$A43,DataRegularSeason20242025!$N$2:$N$1315,1)</f>
        <v>0</v>
      </c>
      <c r="BL44" s="47"/>
      <c r="BM44" s="46">
        <f>COUNTIFS(DataRegularSeason20242025!$D$2:$D$1315,TotalTeamGames20242025!BM$1,DataRegularSeason20242025!$E$2:$E$1315,TotalTeamGames20242025!$A43,DataRegularSeason20242025!$N$2:$N$1315,1)</f>
        <v>1</v>
      </c>
      <c r="BN44" s="47"/>
      <c r="BO44" s="42">
        <f t="shared" si="0"/>
        <v>10</v>
      </c>
      <c r="BP44" s="52"/>
      <c r="BQ44" s="53"/>
    </row>
    <row r="45" spans="1:69" ht="9.9499999999999993" customHeight="1" x14ac:dyDescent="0.25">
      <c r="A45" s="59" t="s">
        <v>21</v>
      </c>
      <c r="B45" s="36" t="s">
        <v>81</v>
      </c>
      <c r="C45" s="43"/>
      <c r="D45" s="36">
        <f>COUNTIFS(DataRegularSeason20242025!$E$2:$E$1315,TotalTeamGames20242025!C$1,DataRegularSeason20242025!$D$2:$D$1315,TotalTeamGames20242025!$A45,DataRegularSeason20242025!$N$2:$N$1315,1)</f>
        <v>0</v>
      </c>
      <c r="E45" s="43"/>
      <c r="F45" s="36">
        <f>COUNTIFS(DataRegularSeason20242025!$E$2:$E$1315,TotalTeamGames20242025!E$1,DataRegularSeason20242025!$D$2:$D$1315,TotalTeamGames20242025!$A45,DataRegularSeason20242025!$N$2:$N$1315,1)</f>
        <v>0</v>
      </c>
      <c r="G45" s="43"/>
      <c r="H45" s="36">
        <f>COUNTIFS(DataRegularSeason20242025!$E$2:$E$1315,TotalTeamGames20242025!G$1,DataRegularSeason20242025!$D$2:$D$1315,TotalTeamGames20242025!$A45,DataRegularSeason20242025!$N$2:$N$1315,1)</f>
        <v>0</v>
      </c>
      <c r="I45" s="43"/>
      <c r="J45" s="36">
        <f>COUNTIFS(DataRegularSeason20242025!$E$2:$E$1315,TotalTeamGames20242025!I$1,DataRegularSeason20242025!$D$2:$D$1315,TotalTeamGames20242025!$A45,DataRegularSeason20242025!$N$2:$N$1315,1)</f>
        <v>1</v>
      </c>
      <c r="K45" s="43"/>
      <c r="L45" s="36">
        <f>COUNTIFS(DataRegularSeason20242025!$E$2:$E$1315,TotalTeamGames20242025!K$1,DataRegularSeason20242025!$D$2:$D$1315,TotalTeamGames20242025!$A45,DataRegularSeason20242025!$N$2:$N$1315,1)</f>
        <v>1</v>
      </c>
      <c r="M45" s="43"/>
      <c r="N45" s="36">
        <f>COUNTIFS(DataRegularSeason20242025!$E$2:$E$1315,TotalTeamGames20242025!M$1,DataRegularSeason20242025!$D$2:$D$1315,TotalTeamGames20242025!$A45,DataRegularSeason20242025!$N$2:$N$1315,1)</f>
        <v>1</v>
      </c>
      <c r="O45" s="43"/>
      <c r="P45" s="36">
        <f>COUNTIFS(DataRegularSeason20242025!$E$2:$E$1315,TotalTeamGames20242025!O$1,DataRegularSeason20242025!$D$2:$D$1315,TotalTeamGames20242025!$A45,DataRegularSeason20242025!$N$2:$N$1315,1)</f>
        <v>0</v>
      </c>
      <c r="Q45" s="43"/>
      <c r="R45" s="36">
        <f>COUNTIFS(DataRegularSeason20242025!$E$2:$E$1315,TotalTeamGames20242025!Q$1,DataRegularSeason20242025!$D$2:$D$1315,TotalTeamGames20242025!$A45,DataRegularSeason20242025!$N$2:$N$1315,1)</f>
        <v>0</v>
      </c>
      <c r="S45" s="43"/>
      <c r="T45" s="36">
        <f>COUNTIFS(DataRegularSeason20242025!$E$2:$E$1315,TotalTeamGames20242025!S$1,DataRegularSeason20242025!$D$2:$D$1315,TotalTeamGames20242025!$A45,DataRegularSeason20242025!$N$2:$N$1315,1)</f>
        <v>0</v>
      </c>
      <c r="U45" s="43"/>
      <c r="V45" s="36">
        <f>COUNTIFS(DataRegularSeason20242025!$E$2:$E$1315,TotalTeamGames20242025!U$1,DataRegularSeason20242025!$D$2:$D$1315,TotalTeamGames20242025!$A45,DataRegularSeason20242025!$N$2:$N$1315,1)</f>
        <v>1</v>
      </c>
      <c r="W45" s="43"/>
      <c r="X45" s="36">
        <f>COUNTIFS(DataRegularSeason20242025!$E$2:$E$1315,TotalTeamGames20242025!W$1,DataRegularSeason20242025!$D$2:$D$1315,TotalTeamGames20242025!$A45,DataRegularSeason20242025!$N$2:$N$1315,1)</f>
        <v>1</v>
      </c>
      <c r="Y45" s="43"/>
      <c r="Z45" s="36">
        <f>COUNTIFS(DataRegularSeason20242025!$E$2:$E$1315,TotalTeamGames20242025!Y$1,DataRegularSeason20242025!$D$2:$D$1315,TotalTeamGames20242025!$A45,DataRegularSeason20242025!$N$2:$N$1315,1)</f>
        <v>0</v>
      </c>
      <c r="AA45" s="43"/>
      <c r="AB45" s="36">
        <f>COUNTIFS(DataRegularSeason20242025!$E$2:$E$1315,TotalTeamGames20242025!AA$1,DataRegularSeason20242025!$D$2:$D$1315,TotalTeamGames20242025!$A45,DataRegularSeason20242025!$N$2:$N$1315,1)</f>
        <v>0</v>
      </c>
      <c r="AC45" s="43"/>
      <c r="AD45" s="36">
        <f>COUNTIFS(DataRegularSeason20242025!$E$2:$E$1315,TotalTeamGames20242025!AC$1,DataRegularSeason20242025!$D$2:$D$1315,TotalTeamGames20242025!$A45,DataRegularSeason20242025!$N$2:$N$1315,1)</f>
        <v>0</v>
      </c>
      <c r="AE45" s="43"/>
      <c r="AF45" s="36">
        <f>COUNTIFS(DataRegularSeason20242025!$E$2:$E$1315,TotalTeamGames20242025!AE$1,DataRegularSeason20242025!$D$2:$D$1315,TotalTeamGames20242025!$A45,DataRegularSeason20242025!$N$2:$N$1315,1)</f>
        <v>1</v>
      </c>
      <c r="AG45" s="43"/>
      <c r="AH45" s="36">
        <f>COUNTIFS(DataRegularSeason20242025!$E$2:$E$1315,TotalTeamGames20242025!AG$1,DataRegularSeason20242025!$D$2:$D$1315,TotalTeamGames20242025!$A45,DataRegularSeason20242025!$N$2:$N$1315,1)</f>
        <v>0</v>
      </c>
      <c r="AI45" s="43"/>
      <c r="AJ45" s="36">
        <f>COUNTIFS(DataRegularSeason20242025!$E$2:$E$1315,TotalTeamGames20242025!AI$1,DataRegularSeason20242025!$D$2:$D$1315,TotalTeamGames20242025!$A45,DataRegularSeason20242025!$N$2:$N$1315,1)</f>
        <v>0</v>
      </c>
      <c r="AK45" s="43"/>
      <c r="AL45" s="36">
        <f>COUNTIFS(DataRegularSeason20242025!$E$2:$E$1315,TotalTeamGames20242025!AK$1,DataRegularSeason20242025!$D$2:$D$1315,TotalTeamGames20242025!$A45,DataRegularSeason20242025!$N$2:$N$1315,1)</f>
        <v>1</v>
      </c>
      <c r="AM45" s="43"/>
      <c r="AN45" s="36">
        <f>COUNTIFS(DataRegularSeason20242025!$E$2:$E$1315,TotalTeamGames20242025!AM$1,DataRegularSeason20242025!$D$2:$D$1315,TotalTeamGames20242025!$A45,DataRegularSeason20242025!$N$2:$N$1315,1)</f>
        <v>0</v>
      </c>
      <c r="AO45" s="43"/>
      <c r="AP45" s="36">
        <f>COUNTIFS(DataRegularSeason20242025!$E$2:$E$1315,TotalTeamGames20242025!AO$1,DataRegularSeason20242025!$D$2:$D$1315,TotalTeamGames20242025!$A45,DataRegularSeason20242025!$N$2:$N$1315,1)</f>
        <v>0</v>
      </c>
      <c r="AQ45" s="43"/>
      <c r="AR45" s="36">
        <f>COUNTIFS(DataRegularSeason20242025!$E$2:$E$1315,TotalTeamGames20242025!AQ$1,DataRegularSeason20242025!$D$2:$D$1315,TotalTeamGames20242025!$A45,DataRegularSeason20242025!$N$2:$N$1315,1)</f>
        <v>0</v>
      </c>
      <c r="AS45" s="43"/>
      <c r="AT45" s="44"/>
      <c r="AU45" s="43"/>
      <c r="AV45" s="36">
        <f>COUNTIFS(DataRegularSeason20242025!$E$2:$E$1315,TotalTeamGames20242025!AU$1,DataRegularSeason20242025!$D$2:$D$1315,TotalTeamGames20242025!$A45,DataRegularSeason20242025!$N$2:$N$1315,1)</f>
        <v>0</v>
      </c>
      <c r="AW45" s="43"/>
      <c r="AX45" s="36">
        <f>COUNTIFS(DataRegularSeason20242025!$E$2:$E$1315,TotalTeamGames20242025!AW$1,DataRegularSeason20242025!$D$2:$D$1315,TotalTeamGames20242025!$A45,DataRegularSeason20242025!$N$2:$N$1315,1)</f>
        <v>0</v>
      </c>
      <c r="AY45" s="43"/>
      <c r="AZ45" s="36">
        <f>COUNTIFS(DataRegularSeason20242025!$E$2:$E$1315,TotalTeamGames20242025!AY$1,DataRegularSeason20242025!$D$2:$D$1315,TotalTeamGames20242025!$A45,DataRegularSeason20242025!$N$2:$N$1315,1)</f>
        <v>0</v>
      </c>
      <c r="BA45" s="43"/>
      <c r="BB45" s="36">
        <f>COUNTIFS(DataRegularSeason20242025!$E$2:$E$1315,TotalTeamGames20242025!BA$1,DataRegularSeason20242025!$D$2:$D$1315,TotalTeamGames20242025!$A45,DataRegularSeason20242025!$N$2:$N$1315,1)</f>
        <v>0</v>
      </c>
      <c r="BC45" s="43"/>
      <c r="BD45" s="36">
        <f>COUNTIFS(DataRegularSeason20242025!$E$2:$E$1315,TotalTeamGames20242025!BC$1,DataRegularSeason20242025!$D$2:$D$1315,TotalTeamGames20242025!$A45,DataRegularSeason20242025!$N$2:$N$1315,1)</f>
        <v>1</v>
      </c>
      <c r="BE45" s="43"/>
      <c r="BF45" s="36">
        <f>COUNTIFS(DataRegularSeason20242025!$E$2:$E$1315,TotalTeamGames20242025!BE$1,DataRegularSeason20242025!$D$2:$D$1315,TotalTeamGames20242025!$A45,DataRegularSeason20242025!$N$2:$N$1315,1)</f>
        <v>0</v>
      </c>
      <c r="BG45" s="43"/>
      <c r="BH45" s="36">
        <f>COUNTIFS(DataRegularSeason20242025!$E$2:$E$1315,TotalTeamGames20242025!BG$1,DataRegularSeason20242025!$D$2:$D$1315,TotalTeamGames20242025!$A45,DataRegularSeason20242025!$N$2:$N$1315,1)</f>
        <v>1</v>
      </c>
      <c r="BI45" s="43"/>
      <c r="BJ45" s="36">
        <f>COUNTIFS(DataRegularSeason20242025!$E$2:$E$1315,TotalTeamGames20242025!BI$1,DataRegularSeason20242025!$D$2:$D$1315,TotalTeamGames20242025!$A45,DataRegularSeason20242025!$N$2:$N$1315,1)</f>
        <v>0</v>
      </c>
      <c r="BK45" s="43"/>
      <c r="BL45" s="36">
        <f>COUNTIFS(DataRegularSeason20242025!$E$2:$E$1315,TotalTeamGames20242025!BK$1,DataRegularSeason20242025!$D$2:$D$1315,TotalTeamGames20242025!$A45,DataRegularSeason20242025!$N$2:$N$1315,1)</f>
        <v>1</v>
      </c>
      <c r="BM45" s="43"/>
      <c r="BN45" s="36">
        <f>COUNTIFS(DataRegularSeason20242025!$E$2:$E$1315,TotalTeamGames20242025!BM$1,DataRegularSeason20242025!$D$2:$D$1315,TotalTeamGames20242025!$A45,DataRegularSeason20242025!$N$2:$N$1315,1)</f>
        <v>1</v>
      </c>
      <c r="BO45" s="38">
        <f t="shared" si="0"/>
        <v>11</v>
      </c>
      <c r="BP45" s="52">
        <f t="shared" ref="BP45" si="41">BO45+BO46</f>
        <v>21</v>
      </c>
      <c r="BQ45" s="53">
        <f t="shared" ref="BQ45" si="42">82-BP45</f>
        <v>61</v>
      </c>
    </row>
    <row r="46" spans="1:69" ht="9.9499999999999993" customHeight="1" x14ac:dyDescent="0.25">
      <c r="A46" s="54"/>
      <c r="B46" s="40" t="s">
        <v>80</v>
      </c>
      <c r="C46" s="46">
        <f>COUNTIFS(DataRegularSeason20242025!$D$2:$D$1315,TotalTeamGames20242025!C$1,DataRegularSeason20242025!$E$2:$E$1315,TotalTeamGames20242025!$A45,DataRegularSeason20242025!$N$2:$N$1315,1)</f>
        <v>1</v>
      </c>
      <c r="D46" s="47"/>
      <c r="E46" s="46">
        <f>COUNTIFS(DataRegularSeason20242025!$D$2:$D$1315,TotalTeamGames20242025!E$1,DataRegularSeason20242025!$E$2:$E$1315,TotalTeamGames20242025!$A45,DataRegularSeason20242025!$N$2:$N$1315,1)</f>
        <v>0</v>
      </c>
      <c r="F46" s="47"/>
      <c r="G46" s="46">
        <f>COUNTIFS(DataRegularSeason20242025!$D$2:$D$1315,TotalTeamGames20242025!G$1,DataRegularSeason20242025!$E$2:$E$1315,TotalTeamGames20242025!$A45,DataRegularSeason20242025!$N$2:$N$1315,1)</f>
        <v>1</v>
      </c>
      <c r="H46" s="47"/>
      <c r="I46" s="46">
        <f>COUNTIFS(DataRegularSeason20242025!$D$2:$D$1315,TotalTeamGames20242025!I$1,DataRegularSeason20242025!$E$2:$E$1315,TotalTeamGames20242025!$A45,DataRegularSeason20242025!$N$2:$N$1315,1)</f>
        <v>1</v>
      </c>
      <c r="J46" s="47"/>
      <c r="K46" s="46">
        <f>COUNTIFS(DataRegularSeason20242025!$D$2:$D$1315,TotalTeamGames20242025!K$1,DataRegularSeason20242025!$E$2:$E$1315,TotalTeamGames20242025!$A45,DataRegularSeason20242025!$N$2:$N$1315,1)</f>
        <v>0</v>
      </c>
      <c r="L46" s="47"/>
      <c r="M46" s="46">
        <f>COUNTIFS(DataRegularSeason20242025!$D$2:$D$1315,TotalTeamGames20242025!M$1,DataRegularSeason20242025!$E$2:$E$1315,TotalTeamGames20242025!$A45,DataRegularSeason20242025!$N$2:$N$1315,1)</f>
        <v>0</v>
      </c>
      <c r="N46" s="47"/>
      <c r="O46" s="46">
        <f>COUNTIFS(DataRegularSeason20242025!$D$2:$D$1315,TotalTeamGames20242025!O$1,DataRegularSeason20242025!$E$2:$E$1315,TotalTeamGames20242025!$A45,DataRegularSeason20242025!$N$2:$N$1315,1)</f>
        <v>0</v>
      </c>
      <c r="P46" s="47"/>
      <c r="Q46" s="46">
        <f>COUNTIFS(DataRegularSeason20242025!$D$2:$D$1315,TotalTeamGames20242025!Q$1,DataRegularSeason20242025!$E$2:$E$1315,TotalTeamGames20242025!$A45,DataRegularSeason20242025!$N$2:$N$1315,1)</f>
        <v>0</v>
      </c>
      <c r="R46" s="47"/>
      <c r="S46" s="46">
        <f>COUNTIFS(DataRegularSeason20242025!$D$2:$D$1315,TotalTeamGames20242025!S$1,DataRegularSeason20242025!$E$2:$E$1315,TotalTeamGames20242025!$A45,DataRegularSeason20242025!$N$2:$N$1315,1)</f>
        <v>1</v>
      </c>
      <c r="T46" s="47"/>
      <c r="U46" s="46">
        <f>COUNTIFS(DataRegularSeason20242025!$D$2:$D$1315,TotalTeamGames20242025!U$1,DataRegularSeason20242025!$E$2:$E$1315,TotalTeamGames20242025!$A45,DataRegularSeason20242025!$N$2:$N$1315,1)</f>
        <v>1</v>
      </c>
      <c r="V46" s="47"/>
      <c r="W46" s="46">
        <f>COUNTIFS(DataRegularSeason20242025!$D$2:$D$1315,TotalTeamGames20242025!W$1,DataRegularSeason20242025!$E$2:$E$1315,TotalTeamGames20242025!$A45,DataRegularSeason20242025!$N$2:$N$1315,1)</f>
        <v>0</v>
      </c>
      <c r="X46" s="47"/>
      <c r="Y46" s="46">
        <f>COUNTIFS(DataRegularSeason20242025!$D$2:$D$1315,TotalTeamGames20242025!Y$1,DataRegularSeason20242025!$E$2:$E$1315,TotalTeamGames20242025!$A45,DataRegularSeason20242025!$N$2:$N$1315,1)</f>
        <v>0</v>
      </c>
      <c r="Z46" s="47"/>
      <c r="AA46" s="46">
        <f>COUNTIFS(DataRegularSeason20242025!$D$2:$D$1315,TotalTeamGames20242025!AA$1,DataRegularSeason20242025!$E$2:$E$1315,TotalTeamGames20242025!$A45,DataRegularSeason20242025!$N$2:$N$1315,1)</f>
        <v>0</v>
      </c>
      <c r="AB46" s="47"/>
      <c r="AC46" s="46">
        <f>COUNTIFS(DataRegularSeason20242025!$D$2:$D$1315,TotalTeamGames20242025!AC$1,DataRegularSeason20242025!$E$2:$E$1315,TotalTeamGames20242025!$A45,DataRegularSeason20242025!$N$2:$N$1315,1)</f>
        <v>1</v>
      </c>
      <c r="AD46" s="47"/>
      <c r="AE46" s="46">
        <f>COUNTIFS(DataRegularSeason20242025!$D$2:$D$1315,TotalTeamGames20242025!AE$1,DataRegularSeason20242025!$E$2:$E$1315,TotalTeamGames20242025!$A45,DataRegularSeason20242025!$N$2:$N$1315,1)</f>
        <v>1</v>
      </c>
      <c r="AF46" s="47"/>
      <c r="AG46" s="46">
        <f>COUNTIFS(DataRegularSeason20242025!$D$2:$D$1315,TotalTeamGames20242025!AG$1,DataRegularSeason20242025!$E$2:$E$1315,TotalTeamGames20242025!$A45,DataRegularSeason20242025!$N$2:$N$1315,1)</f>
        <v>0</v>
      </c>
      <c r="AH46" s="47"/>
      <c r="AI46" s="46">
        <f>COUNTIFS(DataRegularSeason20242025!$D$2:$D$1315,TotalTeamGames20242025!AI$1,DataRegularSeason20242025!$E$2:$E$1315,TotalTeamGames20242025!$A45,DataRegularSeason20242025!$N$2:$N$1315,1)</f>
        <v>0</v>
      </c>
      <c r="AJ46" s="47"/>
      <c r="AK46" s="46">
        <f>COUNTIFS(DataRegularSeason20242025!$D$2:$D$1315,TotalTeamGames20242025!AK$1,DataRegularSeason20242025!$E$2:$E$1315,TotalTeamGames20242025!$A45,DataRegularSeason20242025!$N$2:$N$1315,1)</f>
        <v>0</v>
      </c>
      <c r="AL46" s="47"/>
      <c r="AM46" s="46">
        <f>COUNTIFS(DataRegularSeason20242025!$D$2:$D$1315,TotalTeamGames20242025!AM$1,DataRegularSeason20242025!$E$2:$E$1315,TotalTeamGames20242025!$A45,DataRegularSeason20242025!$N$2:$N$1315,1)</f>
        <v>1</v>
      </c>
      <c r="AN46" s="47"/>
      <c r="AO46" s="46">
        <f>COUNTIFS(DataRegularSeason20242025!$D$2:$D$1315,TotalTeamGames20242025!AO$1,DataRegularSeason20242025!$E$2:$E$1315,TotalTeamGames20242025!$A45,DataRegularSeason20242025!$N$2:$N$1315,1)</f>
        <v>0</v>
      </c>
      <c r="AP46" s="47"/>
      <c r="AQ46" s="46">
        <f>COUNTIFS(DataRegularSeason20242025!$D$2:$D$1315,TotalTeamGames20242025!AQ$1,DataRegularSeason20242025!$E$2:$E$1315,TotalTeamGames20242025!$A45,DataRegularSeason20242025!$N$2:$N$1315,1)</f>
        <v>0</v>
      </c>
      <c r="AR46" s="47"/>
      <c r="AS46" s="46"/>
      <c r="AT46" s="47"/>
      <c r="AU46" s="46">
        <f>COUNTIFS(DataRegularSeason20242025!$D$2:$D$1315,TotalTeamGames20242025!AU$1,DataRegularSeason20242025!$E$2:$E$1315,TotalTeamGames20242025!$A45,DataRegularSeason20242025!$N$2:$N$1315,1)</f>
        <v>0</v>
      </c>
      <c r="AV46" s="47"/>
      <c r="AW46" s="46">
        <f>COUNTIFS(DataRegularSeason20242025!$D$2:$D$1315,TotalTeamGames20242025!AW$1,DataRegularSeason20242025!$E$2:$E$1315,TotalTeamGames20242025!$A45,DataRegularSeason20242025!$N$2:$N$1315,1)</f>
        <v>1</v>
      </c>
      <c r="AX46" s="47"/>
      <c r="AY46" s="46">
        <f>COUNTIFS(DataRegularSeason20242025!$D$2:$D$1315,TotalTeamGames20242025!AY$1,DataRegularSeason20242025!$E$2:$E$1315,TotalTeamGames20242025!$A45,DataRegularSeason20242025!$N$2:$N$1315,1)</f>
        <v>0</v>
      </c>
      <c r="AZ46" s="47"/>
      <c r="BA46" s="46">
        <f>COUNTIFS(DataRegularSeason20242025!$D$2:$D$1315,TotalTeamGames20242025!BA$1,DataRegularSeason20242025!$E$2:$E$1315,TotalTeamGames20242025!$A45,DataRegularSeason20242025!$N$2:$N$1315,1)</f>
        <v>1</v>
      </c>
      <c r="BB46" s="47"/>
      <c r="BC46" s="46">
        <f>COUNTIFS(DataRegularSeason20242025!$D$2:$D$1315,TotalTeamGames20242025!BC$1,DataRegularSeason20242025!$E$2:$E$1315,TotalTeamGames20242025!$A45,DataRegularSeason20242025!$N$2:$N$1315,1)</f>
        <v>0</v>
      </c>
      <c r="BD46" s="47"/>
      <c r="BE46" s="46">
        <f>COUNTIFS(DataRegularSeason20242025!$D$2:$D$1315,TotalTeamGames20242025!BE$1,DataRegularSeason20242025!$E$2:$E$1315,TotalTeamGames20242025!$A45,DataRegularSeason20242025!$N$2:$N$1315,1)</f>
        <v>0</v>
      </c>
      <c r="BF46" s="47"/>
      <c r="BG46" s="46">
        <f>COUNTIFS(DataRegularSeason20242025!$D$2:$D$1315,TotalTeamGames20242025!BG$1,DataRegularSeason20242025!$E$2:$E$1315,TotalTeamGames20242025!$A45,DataRegularSeason20242025!$N$2:$N$1315,1)</f>
        <v>0</v>
      </c>
      <c r="BH46" s="47"/>
      <c r="BI46" s="46">
        <f>COUNTIFS(DataRegularSeason20242025!$D$2:$D$1315,TotalTeamGames20242025!BI$1,DataRegularSeason20242025!$E$2:$E$1315,TotalTeamGames20242025!$A45,DataRegularSeason20242025!$N$2:$N$1315,1)</f>
        <v>0</v>
      </c>
      <c r="BJ46" s="47"/>
      <c r="BK46" s="46">
        <f>COUNTIFS(DataRegularSeason20242025!$D$2:$D$1315,TotalTeamGames20242025!BK$1,DataRegularSeason20242025!$E$2:$E$1315,TotalTeamGames20242025!$A45,DataRegularSeason20242025!$N$2:$N$1315,1)</f>
        <v>0</v>
      </c>
      <c r="BL46" s="47"/>
      <c r="BM46" s="46">
        <f>COUNTIFS(DataRegularSeason20242025!$D$2:$D$1315,TotalTeamGames20242025!BM$1,DataRegularSeason20242025!$E$2:$E$1315,TotalTeamGames20242025!$A45,DataRegularSeason20242025!$N$2:$N$1315,1)</f>
        <v>0</v>
      </c>
      <c r="BN46" s="47"/>
      <c r="BO46" s="42">
        <f t="shared" si="0"/>
        <v>10</v>
      </c>
      <c r="BP46" s="52"/>
      <c r="BQ46" s="53"/>
    </row>
    <row r="47" spans="1:69" ht="9.9499999999999993" customHeight="1" x14ac:dyDescent="0.25">
      <c r="A47" s="59" t="s">
        <v>12</v>
      </c>
      <c r="B47" s="36" t="s">
        <v>81</v>
      </c>
      <c r="C47" s="43"/>
      <c r="D47" s="36">
        <f>COUNTIFS(DataRegularSeason20242025!$E$2:$E$1315,TotalTeamGames20242025!C$1,DataRegularSeason20242025!$D$2:$D$1315,TotalTeamGames20242025!$A47,DataRegularSeason20242025!$N$2:$N$1315,1)</f>
        <v>0</v>
      </c>
      <c r="E47" s="43"/>
      <c r="F47" s="36">
        <f>COUNTIFS(DataRegularSeason20242025!$E$2:$E$1315,TotalTeamGames20242025!E$1,DataRegularSeason20242025!$D$2:$D$1315,TotalTeamGames20242025!$A47,DataRegularSeason20242025!$N$2:$N$1315,1)</f>
        <v>1</v>
      </c>
      <c r="G47" s="43"/>
      <c r="H47" s="36">
        <f>COUNTIFS(DataRegularSeason20242025!$E$2:$E$1315,TotalTeamGames20242025!G$1,DataRegularSeason20242025!$D$2:$D$1315,TotalTeamGames20242025!$A47,DataRegularSeason20242025!$N$2:$N$1315,1)</f>
        <v>0</v>
      </c>
      <c r="I47" s="43"/>
      <c r="J47" s="36">
        <f>COUNTIFS(DataRegularSeason20242025!$E$2:$E$1315,TotalTeamGames20242025!I$1,DataRegularSeason20242025!$D$2:$D$1315,TotalTeamGames20242025!$A47,DataRegularSeason20242025!$N$2:$N$1315,1)</f>
        <v>0</v>
      </c>
      <c r="K47" s="43"/>
      <c r="L47" s="36">
        <f>COUNTIFS(DataRegularSeason20242025!$E$2:$E$1315,TotalTeamGames20242025!K$1,DataRegularSeason20242025!$D$2:$D$1315,TotalTeamGames20242025!$A47,DataRegularSeason20242025!$N$2:$N$1315,1)</f>
        <v>0</v>
      </c>
      <c r="M47" s="43"/>
      <c r="N47" s="36">
        <f>COUNTIFS(DataRegularSeason20242025!$E$2:$E$1315,TotalTeamGames20242025!M$1,DataRegularSeason20242025!$D$2:$D$1315,TotalTeamGames20242025!$A47,DataRegularSeason20242025!$N$2:$N$1315,1)</f>
        <v>0</v>
      </c>
      <c r="O47" s="43"/>
      <c r="P47" s="36">
        <f>COUNTIFS(DataRegularSeason20242025!$E$2:$E$1315,TotalTeamGames20242025!O$1,DataRegularSeason20242025!$D$2:$D$1315,TotalTeamGames20242025!$A47,DataRegularSeason20242025!$N$2:$N$1315,1)</f>
        <v>0</v>
      </c>
      <c r="Q47" s="43"/>
      <c r="R47" s="36">
        <f>COUNTIFS(DataRegularSeason20242025!$E$2:$E$1315,TotalTeamGames20242025!Q$1,DataRegularSeason20242025!$D$2:$D$1315,TotalTeamGames20242025!$A47,DataRegularSeason20242025!$N$2:$N$1315,1)</f>
        <v>1</v>
      </c>
      <c r="S47" s="43"/>
      <c r="T47" s="36">
        <f>COUNTIFS(DataRegularSeason20242025!$E$2:$E$1315,TotalTeamGames20242025!S$1,DataRegularSeason20242025!$D$2:$D$1315,TotalTeamGames20242025!$A47,DataRegularSeason20242025!$N$2:$N$1315,1)</f>
        <v>1</v>
      </c>
      <c r="U47" s="43"/>
      <c r="V47" s="36">
        <f>COUNTIFS(DataRegularSeason20242025!$E$2:$E$1315,TotalTeamGames20242025!U$1,DataRegularSeason20242025!$D$2:$D$1315,TotalTeamGames20242025!$A47,DataRegularSeason20242025!$N$2:$N$1315,1)</f>
        <v>0</v>
      </c>
      <c r="W47" s="43"/>
      <c r="X47" s="36">
        <f>COUNTIFS(DataRegularSeason20242025!$E$2:$E$1315,TotalTeamGames20242025!W$1,DataRegularSeason20242025!$D$2:$D$1315,TotalTeamGames20242025!$A47,DataRegularSeason20242025!$N$2:$N$1315,1)</f>
        <v>0</v>
      </c>
      <c r="Y47" s="43"/>
      <c r="Z47" s="36">
        <f>COUNTIFS(DataRegularSeason20242025!$E$2:$E$1315,TotalTeamGames20242025!Y$1,DataRegularSeason20242025!$D$2:$D$1315,TotalTeamGames20242025!$A47,DataRegularSeason20242025!$N$2:$N$1315,1)</f>
        <v>0</v>
      </c>
      <c r="AA47" s="43"/>
      <c r="AB47" s="36">
        <f>COUNTIFS(DataRegularSeason20242025!$E$2:$E$1315,TotalTeamGames20242025!AA$1,DataRegularSeason20242025!$D$2:$D$1315,TotalTeamGames20242025!$A47,DataRegularSeason20242025!$N$2:$N$1315,1)</f>
        <v>0</v>
      </c>
      <c r="AC47" s="43"/>
      <c r="AD47" s="36">
        <f>COUNTIFS(DataRegularSeason20242025!$E$2:$E$1315,TotalTeamGames20242025!AC$1,DataRegularSeason20242025!$D$2:$D$1315,TotalTeamGames20242025!$A47,DataRegularSeason20242025!$N$2:$N$1315,1)</f>
        <v>1</v>
      </c>
      <c r="AE47" s="43"/>
      <c r="AF47" s="36">
        <f>COUNTIFS(DataRegularSeason20242025!$E$2:$E$1315,TotalTeamGames20242025!AE$1,DataRegularSeason20242025!$D$2:$D$1315,TotalTeamGames20242025!$A47,DataRegularSeason20242025!$N$2:$N$1315,1)</f>
        <v>1</v>
      </c>
      <c r="AG47" s="43"/>
      <c r="AH47" s="36">
        <f>COUNTIFS(DataRegularSeason20242025!$E$2:$E$1315,TotalTeamGames20242025!AG$1,DataRegularSeason20242025!$D$2:$D$1315,TotalTeamGames20242025!$A47,DataRegularSeason20242025!$N$2:$N$1315,1)</f>
        <v>0</v>
      </c>
      <c r="AI47" s="43"/>
      <c r="AJ47" s="36">
        <f>COUNTIFS(DataRegularSeason20242025!$E$2:$E$1315,TotalTeamGames20242025!AI$1,DataRegularSeason20242025!$D$2:$D$1315,TotalTeamGames20242025!$A47,DataRegularSeason20242025!$N$2:$N$1315,1)</f>
        <v>1</v>
      </c>
      <c r="AK47" s="43"/>
      <c r="AL47" s="36">
        <f>COUNTIFS(DataRegularSeason20242025!$E$2:$E$1315,TotalTeamGames20242025!AK$1,DataRegularSeason20242025!$D$2:$D$1315,TotalTeamGames20242025!$A47,DataRegularSeason20242025!$N$2:$N$1315,1)</f>
        <v>0</v>
      </c>
      <c r="AM47" s="43"/>
      <c r="AN47" s="36">
        <f>COUNTIFS(DataRegularSeason20242025!$E$2:$E$1315,TotalTeamGames20242025!AM$1,DataRegularSeason20242025!$D$2:$D$1315,TotalTeamGames20242025!$A47,DataRegularSeason20242025!$N$2:$N$1315,1)</f>
        <v>0</v>
      </c>
      <c r="AO47" s="43"/>
      <c r="AP47" s="36">
        <f>COUNTIFS(DataRegularSeason20242025!$E$2:$E$1315,TotalTeamGames20242025!AO$1,DataRegularSeason20242025!$D$2:$D$1315,TotalTeamGames20242025!$A47,DataRegularSeason20242025!$N$2:$N$1315,1)</f>
        <v>1</v>
      </c>
      <c r="AQ47" s="43"/>
      <c r="AR47" s="36">
        <f>COUNTIFS(DataRegularSeason20242025!$E$2:$E$1315,TotalTeamGames20242025!AQ$1,DataRegularSeason20242025!$D$2:$D$1315,TotalTeamGames20242025!$A47,DataRegularSeason20242025!$N$2:$N$1315,1)</f>
        <v>0</v>
      </c>
      <c r="AS47" s="43"/>
      <c r="AT47" s="36">
        <f>COUNTIFS(DataRegularSeason20242025!$E$2:$E$1315,TotalTeamGames20242025!AS$1,DataRegularSeason20242025!$D$2:$D$1315,TotalTeamGames20242025!$A47,DataRegularSeason20242025!$N$2:$N$1315,1)</f>
        <v>0</v>
      </c>
      <c r="AU47" s="43"/>
      <c r="AV47" s="44"/>
      <c r="AW47" s="43"/>
      <c r="AX47" s="36">
        <f>COUNTIFS(DataRegularSeason20242025!$E$2:$E$1315,TotalTeamGames20242025!AW$1,DataRegularSeason20242025!$D$2:$D$1315,TotalTeamGames20242025!$A47,DataRegularSeason20242025!$N$2:$N$1315,1)</f>
        <v>0</v>
      </c>
      <c r="AY47" s="43"/>
      <c r="AZ47" s="36">
        <f>COUNTIFS(DataRegularSeason20242025!$E$2:$E$1315,TotalTeamGames20242025!AY$1,DataRegularSeason20242025!$D$2:$D$1315,TotalTeamGames20242025!$A47,DataRegularSeason20242025!$N$2:$N$1315,1)</f>
        <v>0</v>
      </c>
      <c r="BA47" s="43"/>
      <c r="BB47" s="36">
        <f>COUNTIFS(DataRegularSeason20242025!$E$2:$E$1315,TotalTeamGames20242025!BA$1,DataRegularSeason20242025!$D$2:$D$1315,TotalTeamGames20242025!$A47,DataRegularSeason20242025!$N$2:$N$1315,1)</f>
        <v>0</v>
      </c>
      <c r="BC47" s="43"/>
      <c r="BD47" s="36">
        <f>COUNTIFS(DataRegularSeason20242025!$E$2:$E$1315,TotalTeamGames20242025!BC$1,DataRegularSeason20242025!$D$2:$D$1315,TotalTeamGames20242025!$A47,DataRegularSeason20242025!$N$2:$N$1315,1)</f>
        <v>1</v>
      </c>
      <c r="BE47" s="43"/>
      <c r="BF47" s="36">
        <f>COUNTIFS(DataRegularSeason20242025!$E$2:$E$1315,TotalTeamGames20242025!BE$1,DataRegularSeason20242025!$D$2:$D$1315,TotalTeamGames20242025!$A47,DataRegularSeason20242025!$N$2:$N$1315,1)</f>
        <v>0</v>
      </c>
      <c r="BG47" s="43"/>
      <c r="BH47" s="36">
        <f>COUNTIFS(DataRegularSeason20242025!$E$2:$E$1315,TotalTeamGames20242025!BG$1,DataRegularSeason20242025!$D$2:$D$1315,TotalTeamGames20242025!$A47,DataRegularSeason20242025!$N$2:$N$1315,1)</f>
        <v>0</v>
      </c>
      <c r="BI47" s="43"/>
      <c r="BJ47" s="36">
        <f>COUNTIFS(DataRegularSeason20242025!$E$2:$E$1315,TotalTeamGames20242025!BI$1,DataRegularSeason20242025!$D$2:$D$1315,TotalTeamGames20242025!$A47,DataRegularSeason20242025!$N$2:$N$1315,1)</f>
        <v>0</v>
      </c>
      <c r="BK47" s="43"/>
      <c r="BL47" s="36">
        <f>COUNTIFS(DataRegularSeason20242025!$E$2:$E$1315,TotalTeamGames20242025!BK$1,DataRegularSeason20242025!$D$2:$D$1315,TotalTeamGames20242025!$A47,DataRegularSeason20242025!$N$2:$N$1315,1)</f>
        <v>0</v>
      </c>
      <c r="BM47" s="43"/>
      <c r="BN47" s="36">
        <f>COUNTIFS(DataRegularSeason20242025!$E$2:$E$1315,TotalTeamGames20242025!BM$1,DataRegularSeason20242025!$D$2:$D$1315,TotalTeamGames20242025!$A47,DataRegularSeason20242025!$N$2:$N$1315,1)</f>
        <v>0</v>
      </c>
      <c r="BO47" s="38">
        <f t="shared" si="0"/>
        <v>8</v>
      </c>
      <c r="BP47" s="52">
        <f t="shared" ref="BP47" si="43">BO47+BO48</f>
        <v>20</v>
      </c>
      <c r="BQ47" s="53">
        <f t="shared" ref="BQ47" si="44">82-BP47</f>
        <v>62</v>
      </c>
    </row>
    <row r="48" spans="1:69" ht="9.9499999999999993" customHeight="1" x14ac:dyDescent="0.25">
      <c r="A48" s="54"/>
      <c r="B48" s="40" t="s">
        <v>80</v>
      </c>
      <c r="C48" s="46">
        <f>COUNTIFS(DataRegularSeason20242025!$D$2:$D$1315,TotalTeamGames20242025!C$1,DataRegularSeason20242025!$E$2:$E$1315,TotalTeamGames20242025!$A47,DataRegularSeason20242025!$N$2:$N$1315,1)</f>
        <v>0</v>
      </c>
      <c r="D48" s="47"/>
      <c r="E48" s="46">
        <f>COUNTIFS(DataRegularSeason20242025!$D$2:$D$1315,TotalTeamGames20242025!E$1,DataRegularSeason20242025!$E$2:$E$1315,TotalTeamGames20242025!$A47,DataRegularSeason20242025!$N$2:$N$1315,1)</f>
        <v>0</v>
      </c>
      <c r="F48" s="47"/>
      <c r="G48" s="46">
        <f>COUNTIFS(DataRegularSeason20242025!$D$2:$D$1315,TotalTeamGames20242025!G$1,DataRegularSeason20242025!$E$2:$E$1315,TotalTeamGames20242025!$A47,DataRegularSeason20242025!$N$2:$N$1315,1)</f>
        <v>0</v>
      </c>
      <c r="H48" s="47"/>
      <c r="I48" s="46">
        <f>COUNTIFS(DataRegularSeason20242025!$D$2:$D$1315,TotalTeamGames20242025!I$1,DataRegularSeason20242025!$E$2:$E$1315,TotalTeamGames20242025!$A47,DataRegularSeason20242025!$N$2:$N$1315,1)</f>
        <v>1</v>
      </c>
      <c r="J48" s="47"/>
      <c r="K48" s="46">
        <f>COUNTIFS(DataRegularSeason20242025!$D$2:$D$1315,TotalTeamGames20242025!K$1,DataRegularSeason20242025!$E$2:$E$1315,TotalTeamGames20242025!$A47,DataRegularSeason20242025!$N$2:$N$1315,1)</f>
        <v>1</v>
      </c>
      <c r="L48" s="47"/>
      <c r="M48" s="46">
        <f>COUNTIFS(DataRegularSeason20242025!$D$2:$D$1315,TotalTeamGames20242025!M$1,DataRegularSeason20242025!$E$2:$E$1315,TotalTeamGames20242025!$A47,DataRegularSeason20242025!$N$2:$N$1315,1)</f>
        <v>1</v>
      </c>
      <c r="N48" s="47"/>
      <c r="O48" s="46">
        <f>COUNTIFS(DataRegularSeason20242025!$D$2:$D$1315,TotalTeamGames20242025!O$1,DataRegularSeason20242025!$E$2:$E$1315,TotalTeamGames20242025!$A47,DataRegularSeason20242025!$N$2:$N$1315,1)</f>
        <v>1</v>
      </c>
      <c r="P48" s="47"/>
      <c r="Q48" s="46">
        <f>COUNTIFS(DataRegularSeason20242025!$D$2:$D$1315,TotalTeamGames20242025!Q$1,DataRegularSeason20242025!$E$2:$E$1315,TotalTeamGames20242025!$A47,DataRegularSeason20242025!$N$2:$N$1315,1)</f>
        <v>1</v>
      </c>
      <c r="R48" s="47"/>
      <c r="S48" s="46">
        <f>COUNTIFS(DataRegularSeason20242025!$D$2:$D$1315,TotalTeamGames20242025!S$1,DataRegularSeason20242025!$E$2:$E$1315,TotalTeamGames20242025!$A47,DataRegularSeason20242025!$N$2:$N$1315,1)</f>
        <v>0</v>
      </c>
      <c r="T48" s="47"/>
      <c r="U48" s="46">
        <f>COUNTIFS(DataRegularSeason20242025!$D$2:$D$1315,TotalTeamGames20242025!U$1,DataRegularSeason20242025!$E$2:$E$1315,TotalTeamGames20242025!$A47,DataRegularSeason20242025!$N$2:$N$1315,1)</f>
        <v>0</v>
      </c>
      <c r="V48" s="47"/>
      <c r="W48" s="46">
        <f>COUNTIFS(DataRegularSeason20242025!$D$2:$D$1315,TotalTeamGames20242025!W$1,DataRegularSeason20242025!$E$2:$E$1315,TotalTeamGames20242025!$A47,DataRegularSeason20242025!$N$2:$N$1315,1)</f>
        <v>0</v>
      </c>
      <c r="X48" s="47"/>
      <c r="Y48" s="46">
        <f>COUNTIFS(DataRegularSeason20242025!$D$2:$D$1315,TotalTeamGames20242025!Y$1,DataRegularSeason20242025!$E$2:$E$1315,TotalTeamGames20242025!$A47,DataRegularSeason20242025!$N$2:$N$1315,1)</f>
        <v>0</v>
      </c>
      <c r="Z48" s="47"/>
      <c r="AA48" s="46">
        <f>COUNTIFS(DataRegularSeason20242025!$D$2:$D$1315,TotalTeamGames20242025!AA$1,DataRegularSeason20242025!$E$2:$E$1315,TotalTeamGames20242025!$A47,DataRegularSeason20242025!$N$2:$N$1315,1)</f>
        <v>0</v>
      </c>
      <c r="AB48" s="47"/>
      <c r="AC48" s="46">
        <f>COUNTIFS(DataRegularSeason20242025!$D$2:$D$1315,TotalTeamGames20242025!AC$1,DataRegularSeason20242025!$E$2:$E$1315,TotalTeamGames20242025!$A47,DataRegularSeason20242025!$N$2:$N$1315,1)</f>
        <v>0</v>
      </c>
      <c r="AD48" s="47"/>
      <c r="AE48" s="46">
        <f>COUNTIFS(DataRegularSeason20242025!$D$2:$D$1315,TotalTeamGames20242025!AE$1,DataRegularSeason20242025!$E$2:$E$1315,TotalTeamGames20242025!$A47,DataRegularSeason20242025!$N$2:$N$1315,1)</f>
        <v>0</v>
      </c>
      <c r="AF48" s="47"/>
      <c r="AG48" s="46">
        <f>COUNTIFS(DataRegularSeason20242025!$D$2:$D$1315,TotalTeamGames20242025!AG$1,DataRegularSeason20242025!$E$2:$E$1315,TotalTeamGames20242025!$A47,DataRegularSeason20242025!$N$2:$N$1315,1)</f>
        <v>0</v>
      </c>
      <c r="AH48" s="47"/>
      <c r="AI48" s="46">
        <f>COUNTIFS(DataRegularSeason20242025!$D$2:$D$1315,TotalTeamGames20242025!AI$1,DataRegularSeason20242025!$E$2:$E$1315,TotalTeamGames20242025!$A47,DataRegularSeason20242025!$N$2:$N$1315,1)</f>
        <v>1</v>
      </c>
      <c r="AJ48" s="47"/>
      <c r="AK48" s="46">
        <f>COUNTIFS(DataRegularSeason20242025!$D$2:$D$1315,TotalTeamGames20242025!AK$1,DataRegularSeason20242025!$E$2:$E$1315,TotalTeamGames20242025!$A47,DataRegularSeason20242025!$N$2:$N$1315,1)</f>
        <v>1</v>
      </c>
      <c r="AL48" s="47"/>
      <c r="AM48" s="46">
        <f>COUNTIFS(DataRegularSeason20242025!$D$2:$D$1315,TotalTeamGames20242025!AM$1,DataRegularSeason20242025!$E$2:$E$1315,TotalTeamGames20242025!$A47,DataRegularSeason20242025!$N$2:$N$1315,1)</f>
        <v>1</v>
      </c>
      <c r="AN48" s="47"/>
      <c r="AO48" s="46">
        <f>COUNTIFS(DataRegularSeason20242025!$D$2:$D$1315,TotalTeamGames20242025!AO$1,DataRegularSeason20242025!$E$2:$E$1315,TotalTeamGames20242025!$A47,DataRegularSeason20242025!$N$2:$N$1315,1)</f>
        <v>0</v>
      </c>
      <c r="AP48" s="47"/>
      <c r="AQ48" s="46">
        <f>COUNTIFS(DataRegularSeason20242025!$D$2:$D$1315,TotalTeamGames20242025!AQ$1,DataRegularSeason20242025!$E$2:$E$1315,TotalTeamGames20242025!$A47,DataRegularSeason20242025!$N$2:$N$1315,1)</f>
        <v>1</v>
      </c>
      <c r="AR48" s="47"/>
      <c r="AS48" s="46">
        <f>COUNTIFS(DataRegularSeason20242025!$D$2:$D$1315,TotalTeamGames20242025!AS$1,DataRegularSeason20242025!$E$2:$E$1315,TotalTeamGames20242025!$A47,DataRegularSeason20242025!$N$2:$N$1315,1)</f>
        <v>0</v>
      </c>
      <c r="AT48" s="47"/>
      <c r="AU48" s="46"/>
      <c r="AV48" s="47"/>
      <c r="AW48" s="46">
        <f>COUNTIFS(DataRegularSeason20242025!$D$2:$D$1315,TotalTeamGames20242025!AW$1,DataRegularSeason20242025!$E$2:$E$1315,TotalTeamGames20242025!$A47,DataRegularSeason20242025!$N$2:$N$1315,1)</f>
        <v>0</v>
      </c>
      <c r="AX48" s="47"/>
      <c r="AY48" s="46">
        <f>COUNTIFS(DataRegularSeason20242025!$D$2:$D$1315,TotalTeamGames20242025!AY$1,DataRegularSeason20242025!$E$2:$E$1315,TotalTeamGames20242025!$A47,DataRegularSeason20242025!$N$2:$N$1315,1)</f>
        <v>1</v>
      </c>
      <c r="AZ48" s="47"/>
      <c r="BA48" s="46">
        <f>COUNTIFS(DataRegularSeason20242025!$D$2:$D$1315,TotalTeamGames20242025!BA$1,DataRegularSeason20242025!$E$2:$E$1315,TotalTeamGames20242025!$A47,DataRegularSeason20242025!$N$2:$N$1315,1)</f>
        <v>0</v>
      </c>
      <c r="BB48" s="47"/>
      <c r="BC48" s="46">
        <f>COUNTIFS(DataRegularSeason20242025!$D$2:$D$1315,TotalTeamGames20242025!BC$1,DataRegularSeason20242025!$E$2:$E$1315,TotalTeamGames20242025!$A47,DataRegularSeason20242025!$N$2:$N$1315,1)</f>
        <v>0</v>
      </c>
      <c r="BD48" s="47"/>
      <c r="BE48" s="46">
        <f>COUNTIFS(DataRegularSeason20242025!$D$2:$D$1315,TotalTeamGames20242025!BE$1,DataRegularSeason20242025!$E$2:$E$1315,TotalTeamGames20242025!$A47,DataRegularSeason20242025!$N$2:$N$1315,1)</f>
        <v>0</v>
      </c>
      <c r="BF48" s="47"/>
      <c r="BG48" s="46">
        <f>COUNTIFS(DataRegularSeason20242025!$D$2:$D$1315,TotalTeamGames20242025!BG$1,DataRegularSeason20242025!$E$2:$E$1315,TotalTeamGames20242025!$A47,DataRegularSeason20242025!$N$2:$N$1315,1)</f>
        <v>0</v>
      </c>
      <c r="BH48" s="47"/>
      <c r="BI48" s="46">
        <f>COUNTIFS(DataRegularSeason20242025!$D$2:$D$1315,TotalTeamGames20242025!BI$1,DataRegularSeason20242025!$E$2:$E$1315,TotalTeamGames20242025!$A47,DataRegularSeason20242025!$N$2:$N$1315,1)</f>
        <v>1</v>
      </c>
      <c r="BJ48" s="47"/>
      <c r="BK48" s="46">
        <f>COUNTIFS(DataRegularSeason20242025!$D$2:$D$1315,TotalTeamGames20242025!BK$1,DataRegularSeason20242025!$E$2:$E$1315,TotalTeamGames20242025!$A47,DataRegularSeason20242025!$N$2:$N$1315,1)</f>
        <v>1</v>
      </c>
      <c r="BL48" s="47"/>
      <c r="BM48" s="46">
        <f>COUNTIFS(DataRegularSeason20242025!$D$2:$D$1315,TotalTeamGames20242025!BM$1,DataRegularSeason20242025!$E$2:$E$1315,TotalTeamGames20242025!$A47,DataRegularSeason20242025!$N$2:$N$1315,1)</f>
        <v>0</v>
      </c>
      <c r="BN48" s="47"/>
      <c r="BO48" s="42">
        <f t="shared" si="0"/>
        <v>12</v>
      </c>
      <c r="BP48" s="52"/>
      <c r="BQ48" s="53"/>
    </row>
    <row r="49" spans="1:69" ht="9.9499999999999993" customHeight="1" x14ac:dyDescent="0.25">
      <c r="A49" s="59" t="s">
        <v>38</v>
      </c>
      <c r="B49" s="36" t="s">
        <v>81</v>
      </c>
      <c r="C49" s="43"/>
      <c r="D49" s="36">
        <f>COUNTIFS(DataRegularSeason20242025!$E$2:$E$1315,TotalTeamGames20242025!C$1,DataRegularSeason20242025!$D$2:$D$1315,TotalTeamGames20242025!$A49,DataRegularSeason20242025!$N$2:$N$1315,1)</f>
        <v>1</v>
      </c>
      <c r="E49" s="43"/>
      <c r="F49" s="36">
        <f>COUNTIFS(DataRegularSeason20242025!$E$2:$E$1315,TotalTeamGames20242025!E$1,DataRegularSeason20242025!$D$2:$D$1315,TotalTeamGames20242025!$A49,DataRegularSeason20242025!$N$2:$N$1315,1)</f>
        <v>0</v>
      </c>
      <c r="G49" s="43"/>
      <c r="H49" s="36">
        <f>COUNTIFS(DataRegularSeason20242025!$E$2:$E$1315,TotalTeamGames20242025!G$1,DataRegularSeason20242025!$D$2:$D$1315,TotalTeamGames20242025!$A49,DataRegularSeason20242025!$N$2:$N$1315,1)</f>
        <v>0</v>
      </c>
      <c r="I49" s="43"/>
      <c r="J49" s="36">
        <f>COUNTIFS(DataRegularSeason20242025!$E$2:$E$1315,TotalTeamGames20242025!I$1,DataRegularSeason20242025!$D$2:$D$1315,TotalTeamGames20242025!$A49,DataRegularSeason20242025!$N$2:$N$1315,1)</f>
        <v>0</v>
      </c>
      <c r="K49" s="43"/>
      <c r="L49" s="36">
        <f>COUNTIFS(DataRegularSeason20242025!$E$2:$E$1315,TotalTeamGames20242025!K$1,DataRegularSeason20242025!$D$2:$D$1315,TotalTeamGames20242025!$A49,DataRegularSeason20242025!$N$2:$N$1315,1)</f>
        <v>0</v>
      </c>
      <c r="M49" s="43"/>
      <c r="N49" s="36">
        <f>COUNTIFS(DataRegularSeason20242025!$E$2:$E$1315,TotalTeamGames20242025!M$1,DataRegularSeason20242025!$D$2:$D$1315,TotalTeamGames20242025!$A49,DataRegularSeason20242025!$N$2:$N$1315,1)</f>
        <v>0</v>
      </c>
      <c r="O49" s="43"/>
      <c r="P49" s="36">
        <f>COUNTIFS(DataRegularSeason20242025!$E$2:$E$1315,TotalTeamGames20242025!O$1,DataRegularSeason20242025!$D$2:$D$1315,TotalTeamGames20242025!$A49,DataRegularSeason20242025!$N$2:$N$1315,1)</f>
        <v>1</v>
      </c>
      <c r="Q49" s="43"/>
      <c r="R49" s="36">
        <f>COUNTIFS(DataRegularSeason20242025!$E$2:$E$1315,TotalTeamGames20242025!Q$1,DataRegularSeason20242025!$D$2:$D$1315,TotalTeamGames20242025!$A49,DataRegularSeason20242025!$N$2:$N$1315,1)</f>
        <v>0</v>
      </c>
      <c r="S49" s="43"/>
      <c r="T49" s="36">
        <f>COUNTIFS(DataRegularSeason20242025!$E$2:$E$1315,TotalTeamGames20242025!S$1,DataRegularSeason20242025!$D$2:$D$1315,TotalTeamGames20242025!$A49,DataRegularSeason20242025!$N$2:$N$1315,1)</f>
        <v>2</v>
      </c>
      <c r="U49" s="43"/>
      <c r="V49" s="36">
        <f>COUNTIFS(DataRegularSeason20242025!$E$2:$E$1315,TotalTeamGames20242025!U$1,DataRegularSeason20242025!$D$2:$D$1315,TotalTeamGames20242025!$A49,DataRegularSeason20242025!$N$2:$N$1315,1)</f>
        <v>0</v>
      </c>
      <c r="W49" s="43"/>
      <c r="X49" s="36">
        <f>COUNTIFS(DataRegularSeason20242025!$E$2:$E$1315,TotalTeamGames20242025!W$1,DataRegularSeason20242025!$D$2:$D$1315,TotalTeamGames20242025!$A49,DataRegularSeason20242025!$N$2:$N$1315,1)</f>
        <v>0</v>
      </c>
      <c r="Y49" s="43"/>
      <c r="Z49" s="36">
        <f>COUNTIFS(DataRegularSeason20242025!$E$2:$E$1315,TotalTeamGames20242025!Y$1,DataRegularSeason20242025!$D$2:$D$1315,TotalTeamGames20242025!$A49,DataRegularSeason20242025!$N$2:$N$1315,1)</f>
        <v>0</v>
      </c>
      <c r="AA49" s="43"/>
      <c r="AB49" s="36">
        <f>COUNTIFS(DataRegularSeason20242025!$E$2:$E$1315,TotalTeamGames20242025!AA$1,DataRegularSeason20242025!$D$2:$D$1315,TotalTeamGames20242025!$A49,DataRegularSeason20242025!$N$2:$N$1315,1)</f>
        <v>1</v>
      </c>
      <c r="AC49" s="43"/>
      <c r="AD49" s="36">
        <f>COUNTIFS(DataRegularSeason20242025!$E$2:$E$1315,TotalTeamGames20242025!AC$1,DataRegularSeason20242025!$D$2:$D$1315,TotalTeamGames20242025!$A49,DataRegularSeason20242025!$N$2:$N$1315,1)</f>
        <v>0</v>
      </c>
      <c r="AE49" s="43"/>
      <c r="AF49" s="36">
        <f>COUNTIFS(DataRegularSeason20242025!$E$2:$E$1315,TotalTeamGames20242025!AE$1,DataRegularSeason20242025!$D$2:$D$1315,TotalTeamGames20242025!$A49,DataRegularSeason20242025!$N$2:$N$1315,1)</f>
        <v>0</v>
      </c>
      <c r="AG49" s="43"/>
      <c r="AH49" s="36">
        <f>COUNTIFS(DataRegularSeason20242025!$E$2:$E$1315,TotalTeamGames20242025!AG$1,DataRegularSeason20242025!$D$2:$D$1315,TotalTeamGames20242025!$A49,DataRegularSeason20242025!$N$2:$N$1315,1)</f>
        <v>1</v>
      </c>
      <c r="AI49" s="43"/>
      <c r="AJ49" s="36">
        <f>COUNTIFS(DataRegularSeason20242025!$E$2:$E$1315,TotalTeamGames20242025!AI$1,DataRegularSeason20242025!$D$2:$D$1315,TotalTeamGames20242025!$A49,DataRegularSeason20242025!$N$2:$N$1315,1)</f>
        <v>0</v>
      </c>
      <c r="AK49" s="43"/>
      <c r="AL49" s="36">
        <f>COUNTIFS(DataRegularSeason20242025!$E$2:$E$1315,TotalTeamGames20242025!AK$1,DataRegularSeason20242025!$D$2:$D$1315,TotalTeamGames20242025!$A49,DataRegularSeason20242025!$N$2:$N$1315,1)</f>
        <v>0</v>
      </c>
      <c r="AM49" s="43"/>
      <c r="AN49" s="36">
        <f>COUNTIFS(DataRegularSeason20242025!$E$2:$E$1315,TotalTeamGames20242025!AM$1,DataRegularSeason20242025!$D$2:$D$1315,TotalTeamGames20242025!$A49,DataRegularSeason20242025!$N$2:$N$1315,1)</f>
        <v>1</v>
      </c>
      <c r="AO49" s="43"/>
      <c r="AP49" s="36">
        <f>COUNTIFS(DataRegularSeason20242025!$E$2:$E$1315,TotalTeamGames20242025!AO$1,DataRegularSeason20242025!$D$2:$D$1315,TotalTeamGames20242025!$A49,DataRegularSeason20242025!$N$2:$N$1315,1)</f>
        <v>0</v>
      </c>
      <c r="AQ49" s="43"/>
      <c r="AR49" s="36">
        <f>COUNTIFS(DataRegularSeason20242025!$E$2:$E$1315,TotalTeamGames20242025!AQ$1,DataRegularSeason20242025!$D$2:$D$1315,TotalTeamGames20242025!$A49,DataRegularSeason20242025!$N$2:$N$1315,1)</f>
        <v>1</v>
      </c>
      <c r="AS49" s="43"/>
      <c r="AT49" s="36">
        <f>COUNTIFS(DataRegularSeason20242025!$E$2:$E$1315,TotalTeamGames20242025!AS$1,DataRegularSeason20242025!$D$2:$D$1315,TotalTeamGames20242025!$A49,DataRegularSeason20242025!$N$2:$N$1315,1)</f>
        <v>1</v>
      </c>
      <c r="AU49" s="43"/>
      <c r="AV49" s="36">
        <f>COUNTIFS(DataRegularSeason20242025!$E$2:$E$1315,TotalTeamGames20242025!AU$1,DataRegularSeason20242025!$D$2:$D$1315,TotalTeamGames20242025!$A49,DataRegularSeason20242025!$N$2:$N$1315,1)</f>
        <v>0</v>
      </c>
      <c r="AW49" s="43"/>
      <c r="AX49" s="44"/>
      <c r="AY49" s="43"/>
      <c r="AZ49" s="36">
        <f>COUNTIFS(DataRegularSeason20242025!$E$2:$E$1315,TotalTeamGames20242025!AY$1,DataRegularSeason20242025!$D$2:$D$1315,TotalTeamGames20242025!$A49,DataRegularSeason20242025!$N$2:$N$1315,1)</f>
        <v>0</v>
      </c>
      <c r="BA49" s="43"/>
      <c r="BB49" s="36">
        <f>COUNTIFS(DataRegularSeason20242025!$E$2:$E$1315,TotalTeamGames20242025!BA$1,DataRegularSeason20242025!$D$2:$D$1315,TotalTeamGames20242025!$A49,DataRegularSeason20242025!$N$2:$N$1315,1)</f>
        <v>0</v>
      </c>
      <c r="BC49" s="43"/>
      <c r="BD49" s="36">
        <f>COUNTIFS(DataRegularSeason20242025!$E$2:$E$1315,TotalTeamGames20242025!BC$1,DataRegularSeason20242025!$D$2:$D$1315,TotalTeamGames20242025!$A49,DataRegularSeason20242025!$N$2:$N$1315,1)</f>
        <v>0</v>
      </c>
      <c r="BE49" s="43"/>
      <c r="BF49" s="36">
        <f>COUNTIFS(DataRegularSeason20242025!$E$2:$E$1315,TotalTeamGames20242025!BE$1,DataRegularSeason20242025!$D$2:$D$1315,TotalTeamGames20242025!$A49,DataRegularSeason20242025!$N$2:$N$1315,1)</f>
        <v>1</v>
      </c>
      <c r="BG49" s="43"/>
      <c r="BH49" s="36">
        <f>COUNTIFS(DataRegularSeason20242025!$E$2:$E$1315,TotalTeamGames20242025!BG$1,DataRegularSeason20242025!$D$2:$D$1315,TotalTeamGames20242025!$A49,DataRegularSeason20242025!$N$2:$N$1315,1)</f>
        <v>0</v>
      </c>
      <c r="BI49" s="43"/>
      <c r="BJ49" s="36">
        <f>COUNTIFS(DataRegularSeason20242025!$E$2:$E$1315,TotalTeamGames20242025!BI$1,DataRegularSeason20242025!$D$2:$D$1315,TotalTeamGames20242025!$A49,DataRegularSeason20242025!$N$2:$N$1315,1)</f>
        <v>1</v>
      </c>
      <c r="BK49" s="43"/>
      <c r="BL49" s="36">
        <f>COUNTIFS(DataRegularSeason20242025!$E$2:$E$1315,TotalTeamGames20242025!BK$1,DataRegularSeason20242025!$D$2:$D$1315,TotalTeamGames20242025!$A49,DataRegularSeason20242025!$N$2:$N$1315,1)</f>
        <v>1</v>
      </c>
      <c r="BM49" s="43"/>
      <c r="BN49" s="36">
        <f>COUNTIFS(DataRegularSeason20242025!$E$2:$E$1315,TotalTeamGames20242025!BM$1,DataRegularSeason20242025!$D$2:$D$1315,TotalTeamGames20242025!$A49,DataRegularSeason20242025!$N$2:$N$1315,1)</f>
        <v>0</v>
      </c>
      <c r="BO49" s="38">
        <f t="shared" si="0"/>
        <v>12</v>
      </c>
      <c r="BP49" s="52">
        <f t="shared" ref="BP49" si="45">BO49+BO50</f>
        <v>21</v>
      </c>
      <c r="BQ49" s="53">
        <f t="shared" ref="BQ49" si="46">82-BP49</f>
        <v>61</v>
      </c>
    </row>
    <row r="50" spans="1:69" ht="9.9499999999999993" customHeight="1" x14ac:dyDescent="0.25">
      <c r="A50" s="54"/>
      <c r="B50" s="40" t="s">
        <v>80</v>
      </c>
      <c r="C50" s="46">
        <f>COUNTIFS(DataRegularSeason20242025!$D$2:$D$1315,TotalTeamGames20242025!C$1,DataRegularSeason20242025!$E$2:$E$1315,TotalTeamGames20242025!$A49,DataRegularSeason20242025!$N$2:$N$1315,1)</f>
        <v>1</v>
      </c>
      <c r="D50" s="47"/>
      <c r="E50" s="46">
        <f>COUNTIFS(DataRegularSeason20242025!$D$2:$D$1315,TotalTeamGames20242025!E$1,DataRegularSeason20242025!$E$2:$E$1315,TotalTeamGames20242025!$A49,DataRegularSeason20242025!$N$2:$N$1315,1)</f>
        <v>0</v>
      </c>
      <c r="F50" s="47"/>
      <c r="G50" s="46">
        <f>COUNTIFS(DataRegularSeason20242025!$D$2:$D$1315,TotalTeamGames20242025!G$1,DataRegularSeason20242025!$E$2:$E$1315,TotalTeamGames20242025!$A49,DataRegularSeason20242025!$N$2:$N$1315,1)</f>
        <v>0</v>
      </c>
      <c r="H50" s="47"/>
      <c r="I50" s="46">
        <f>COUNTIFS(DataRegularSeason20242025!$D$2:$D$1315,TotalTeamGames20242025!I$1,DataRegularSeason20242025!$E$2:$E$1315,TotalTeamGames20242025!$A49,DataRegularSeason20242025!$N$2:$N$1315,1)</f>
        <v>0</v>
      </c>
      <c r="J50" s="47"/>
      <c r="K50" s="46">
        <f>COUNTIFS(DataRegularSeason20242025!$D$2:$D$1315,TotalTeamGames20242025!K$1,DataRegularSeason20242025!$E$2:$E$1315,TotalTeamGames20242025!$A49,DataRegularSeason20242025!$N$2:$N$1315,1)</f>
        <v>1</v>
      </c>
      <c r="L50" s="47"/>
      <c r="M50" s="46">
        <f>COUNTIFS(DataRegularSeason20242025!$D$2:$D$1315,TotalTeamGames20242025!M$1,DataRegularSeason20242025!$E$2:$E$1315,TotalTeamGames20242025!$A49,DataRegularSeason20242025!$N$2:$N$1315,1)</f>
        <v>0</v>
      </c>
      <c r="N50" s="47"/>
      <c r="O50" s="46">
        <f>COUNTIFS(DataRegularSeason20242025!$D$2:$D$1315,TotalTeamGames20242025!O$1,DataRegularSeason20242025!$E$2:$E$1315,TotalTeamGames20242025!$A49,DataRegularSeason20242025!$N$2:$N$1315,1)</f>
        <v>1</v>
      </c>
      <c r="P50" s="47"/>
      <c r="Q50" s="46">
        <f>COUNTIFS(DataRegularSeason20242025!$D$2:$D$1315,TotalTeamGames20242025!Q$1,DataRegularSeason20242025!$E$2:$E$1315,TotalTeamGames20242025!$A49,DataRegularSeason20242025!$N$2:$N$1315,1)</f>
        <v>1</v>
      </c>
      <c r="R50" s="47"/>
      <c r="S50" s="46">
        <f>COUNTIFS(DataRegularSeason20242025!$D$2:$D$1315,TotalTeamGames20242025!S$1,DataRegularSeason20242025!$E$2:$E$1315,TotalTeamGames20242025!$A49,DataRegularSeason20242025!$N$2:$N$1315,1)</f>
        <v>0</v>
      </c>
      <c r="T50" s="47"/>
      <c r="U50" s="46">
        <f>COUNTIFS(DataRegularSeason20242025!$D$2:$D$1315,TotalTeamGames20242025!U$1,DataRegularSeason20242025!$E$2:$E$1315,TotalTeamGames20242025!$A49,DataRegularSeason20242025!$N$2:$N$1315,1)</f>
        <v>1</v>
      </c>
      <c r="V50" s="47"/>
      <c r="W50" s="46">
        <f>COUNTIFS(DataRegularSeason20242025!$D$2:$D$1315,TotalTeamGames20242025!W$1,DataRegularSeason20242025!$E$2:$E$1315,TotalTeamGames20242025!$A49,DataRegularSeason20242025!$N$2:$N$1315,1)</f>
        <v>0</v>
      </c>
      <c r="X50" s="47"/>
      <c r="Y50" s="46">
        <f>COUNTIFS(DataRegularSeason20242025!$D$2:$D$1315,TotalTeamGames20242025!Y$1,DataRegularSeason20242025!$E$2:$E$1315,TotalTeamGames20242025!$A49,DataRegularSeason20242025!$N$2:$N$1315,1)</f>
        <v>0</v>
      </c>
      <c r="Z50" s="47"/>
      <c r="AA50" s="46">
        <f>COUNTIFS(DataRegularSeason20242025!$D$2:$D$1315,TotalTeamGames20242025!AA$1,DataRegularSeason20242025!$E$2:$E$1315,TotalTeamGames20242025!$A49,DataRegularSeason20242025!$N$2:$N$1315,1)</f>
        <v>1</v>
      </c>
      <c r="AB50" s="47"/>
      <c r="AC50" s="46">
        <f>COUNTIFS(DataRegularSeason20242025!$D$2:$D$1315,TotalTeamGames20242025!AC$1,DataRegularSeason20242025!$E$2:$E$1315,TotalTeamGames20242025!$A49,DataRegularSeason20242025!$N$2:$N$1315,1)</f>
        <v>1</v>
      </c>
      <c r="AD50" s="47"/>
      <c r="AE50" s="46">
        <f>COUNTIFS(DataRegularSeason20242025!$D$2:$D$1315,TotalTeamGames20242025!AE$1,DataRegularSeason20242025!$E$2:$E$1315,TotalTeamGames20242025!$A49,DataRegularSeason20242025!$N$2:$N$1315,1)</f>
        <v>0</v>
      </c>
      <c r="AF50" s="47"/>
      <c r="AG50" s="46">
        <f>COUNTIFS(DataRegularSeason20242025!$D$2:$D$1315,TotalTeamGames20242025!AG$1,DataRegularSeason20242025!$E$2:$E$1315,TotalTeamGames20242025!$A49,DataRegularSeason20242025!$N$2:$N$1315,1)</f>
        <v>0</v>
      </c>
      <c r="AH50" s="47"/>
      <c r="AI50" s="46">
        <f>COUNTIFS(DataRegularSeason20242025!$D$2:$D$1315,TotalTeamGames20242025!AI$1,DataRegularSeason20242025!$E$2:$E$1315,TotalTeamGames20242025!$A49,DataRegularSeason20242025!$N$2:$N$1315,1)</f>
        <v>0</v>
      </c>
      <c r="AJ50" s="47"/>
      <c r="AK50" s="46">
        <f>COUNTIFS(DataRegularSeason20242025!$D$2:$D$1315,TotalTeamGames20242025!AK$1,DataRegularSeason20242025!$E$2:$E$1315,TotalTeamGames20242025!$A49,DataRegularSeason20242025!$N$2:$N$1315,1)</f>
        <v>0</v>
      </c>
      <c r="AL50" s="47"/>
      <c r="AM50" s="46">
        <f>COUNTIFS(DataRegularSeason20242025!$D$2:$D$1315,TotalTeamGames20242025!AM$1,DataRegularSeason20242025!$E$2:$E$1315,TotalTeamGames20242025!$A49,DataRegularSeason20242025!$N$2:$N$1315,1)</f>
        <v>0</v>
      </c>
      <c r="AN50" s="47"/>
      <c r="AO50" s="46">
        <f>COUNTIFS(DataRegularSeason20242025!$D$2:$D$1315,TotalTeamGames20242025!AO$1,DataRegularSeason20242025!$E$2:$E$1315,TotalTeamGames20242025!$A49,DataRegularSeason20242025!$N$2:$N$1315,1)</f>
        <v>0</v>
      </c>
      <c r="AP50" s="47"/>
      <c r="AQ50" s="46">
        <f>COUNTIFS(DataRegularSeason20242025!$D$2:$D$1315,TotalTeamGames20242025!AQ$1,DataRegularSeason20242025!$E$2:$E$1315,TotalTeamGames20242025!$A49,DataRegularSeason20242025!$N$2:$N$1315,1)</f>
        <v>0</v>
      </c>
      <c r="AR50" s="47"/>
      <c r="AS50" s="46">
        <f>COUNTIFS(DataRegularSeason20242025!$D$2:$D$1315,TotalTeamGames20242025!AS$1,DataRegularSeason20242025!$E$2:$E$1315,TotalTeamGames20242025!$A49,DataRegularSeason20242025!$N$2:$N$1315,1)</f>
        <v>0</v>
      </c>
      <c r="AT50" s="47"/>
      <c r="AU50" s="46">
        <f>COUNTIFS(DataRegularSeason20242025!$D$2:$D$1315,TotalTeamGames20242025!AU$1,DataRegularSeason20242025!$E$2:$E$1315,TotalTeamGames20242025!$A49,DataRegularSeason20242025!$N$2:$N$1315,1)</f>
        <v>0</v>
      </c>
      <c r="AV50" s="47"/>
      <c r="AW50" s="46"/>
      <c r="AX50" s="47"/>
      <c r="AY50" s="46">
        <f>COUNTIFS(DataRegularSeason20242025!$D$2:$D$1315,TotalTeamGames20242025!AY$1,DataRegularSeason20242025!$E$2:$E$1315,TotalTeamGames20242025!$A49,DataRegularSeason20242025!$N$2:$N$1315,1)</f>
        <v>1</v>
      </c>
      <c r="AZ50" s="47"/>
      <c r="BA50" s="46">
        <f>COUNTIFS(DataRegularSeason20242025!$D$2:$D$1315,TotalTeamGames20242025!BA$1,DataRegularSeason20242025!$E$2:$E$1315,TotalTeamGames20242025!$A49,DataRegularSeason20242025!$N$2:$N$1315,1)</f>
        <v>0</v>
      </c>
      <c r="BB50" s="47"/>
      <c r="BC50" s="46">
        <f>COUNTIFS(DataRegularSeason20242025!$D$2:$D$1315,TotalTeamGames20242025!BC$1,DataRegularSeason20242025!$E$2:$E$1315,TotalTeamGames20242025!$A49,DataRegularSeason20242025!$N$2:$N$1315,1)</f>
        <v>0</v>
      </c>
      <c r="BD50" s="47"/>
      <c r="BE50" s="46">
        <f>COUNTIFS(DataRegularSeason20242025!$D$2:$D$1315,TotalTeamGames20242025!BE$1,DataRegularSeason20242025!$E$2:$E$1315,TotalTeamGames20242025!$A49,DataRegularSeason20242025!$N$2:$N$1315,1)</f>
        <v>0</v>
      </c>
      <c r="BF50" s="47"/>
      <c r="BG50" s="46">
        <f>COUNTIFS(DataRegularSeason20242025!$D$2:$D$1315,TotalTeamGames20242025!BG$1,DataRegularSeason20242025!$E$2:$E$1315,TotalTeamGames20242025!$A49,DataRegularSeason20242025!$N$2:$N$1315,1)</f>
        <v>1</v>
      </c>
      <c r="BH50" s="47"/>
      <c r="BI50" s="46">
        <f>COUNTIFS(DataRegularSeason20242025!$D$2:$D$1315,TotalTeamGames20242025!BI$1,DataRegularSeason20242025!$E$2:$E$1315,TotalTeamGames20242025!$A49,DataRegularSeason20242025!$N$2:$N$1315,1)</f>
        <v>0</v>
      </c>
      <c r="BJ50" s="47"/>
      <c r="BK50" s="46">
        <f>COUNTIFS(DataRegularSeason20242025!$D$2:$D$1315,TotalTeamGames20242025!BK$1,DataRegularSeason20242025!$E$2:$E$1315,TotalTeamGames20242025!$A49,DataRegularSeason20242025!$N$2:$N$1315,1)</f>
        <v>0</v>
      </c>
      <c r="BL50" s="47"/>
      <c r="BM50" s="46">
        <f>COUNTIFS(DataRegularSeason20242025!$D$2:$D$1315,TotalTeamGames20242025!BM$1,DataRegularSeason20242025!$E$2:$E$1315,TotalTeamGames20242025!$A49,DataRegularSeason20242025!$N$2:$N$1315,1)</f>
        <v>0</v>
      </c>
      <c r="BN50" s="47"/>
      <c r="BO50" s="42">
        <f t="shared" si="0"/>
        <v>9</v>
      </c>
      <c r="BP50" s="52"/>
      <c r="BQ50" s="53"/>
    </row>
    <row r="51" spans="1:69" ht="9.9499999999999993" customHeight="1" x14ac:dyDescent="0.25">
      <c r="A51" s="59" t="s">
        <v>13</v>
      </c>
      <c r="B51" s="36" t="s">
        <v>81</v>
      </c>
      <c r="C51" s="43"/>
      <c r="D51" s="36">
        <f>COUNTIFS(DataRegularSeason20242025!$E$2:$E$1315,TotalTeamGames20242025!C$1,DataRegularSeason20242025!$D$2:$D$1315,TotalTeamGames20242025!$A51,DataRegularSeason20242025!$N$2:$N$1315,1)</f>
        <v>0</v>
      </c>
      <c r="E51" s="43"/>
      <c r="F51" s="36">
        <f>COUNTIFS(DataRegularSeason20242025!$E$2:$E$1315,TotalTeamGames20242025!E$1,DataRegularSeason20242025!$D$2:$D$1315,TotalTeamGames20242025!$A51,DataRegularSeason20242025!$N$2:$N$1315,1)</f>
        <v>1</v>
      </c>
      <c r="G51" s="43"/>
      <c r="H51" s="36">
        <f>COUNTIFS(DataRegularSeason20242025!$E$2:$E$1315,TotalTeamGames20242025!G$1,DataRegularSeason20242025!$D$2:$D$1315,TotalTeamGames20242025!$A51,DataRegularSeason20242025!$N$2:$N$1315,1)</f>
        <v>1</v>
      </c>
      <c r="I51" s="43"/>
      <c r="J51" s="36">
        <f>COUNTIFS(DataRegularSeason20242025!$E$2:$E$1315,TotalTeamGames20242025!I$1,DataRegularSeason20242025!$D$2:$D$1315,TotalTeamGames20242025!$A51,DataRegularSeason20242025!$N$2:$N$1315,1)</f>
        <v>1</v>
      </c>
      <c r="K51" s="43"/>
      <c r="L51" s="36">
        <f>COUNTIFS(DataRegularSeason20242025!$E$2:$E$1315,TotalTeamGames20242025!K$1,DataRegularSeason20242025!$D$2:$D$1315,TotalTeamGames20242025!$A51,DataRegularSeason20242025!$N$2:$N$1315,1)</f>
        <v>0</v>
      </c>
      <c r="M51" s="43"/>
      <c r="N51" s="36">
        <f>COUNTIFS(DataRegularSeason20242025!$E$2:$E$1315,TotalTeamGames20242025!M$1,DataRegularSeason20242025!$D$2:$D$1315,TotalTeamGames20242025!$A51,DataRegularSeason20242025!$N$2:$N$1315,1)</f>
        <v>0</v>
      </c>
      <c r="O51" s="43"/>
      <c r="P51" s="36">
        <f>COUNTIFS(DataRegularSeason20242025!$E$2:$E$1315,TotalTeamGames20242025!O$1,DataRegularSeason20242025!$D$2:$D$1315,TotalTeamGames20242025!$A51,DataRegularSeason20242025!$N$2:$N$1315,1)</f>
        <v>0</v>
      </c>
      <c r="Q51" s="43"/>
      <c r="R51" s="36">
        <f>COUNTIFS(DataRegularSeason20242025!$E$2:$E$1315,TotalTeamGames20242025!Q$1,DataRegularSeason20242025!$D$2:$D$1315,TotalTeamGames20242025!$A51,DataRegularSeason20242025!$N$2:$N$1315,1)</f>
        <v>0</v>
      </c>
      <c r="S51" s="43"/>
      <c r="T51" s="36">
        <f>COUNTIFS(DataRegularSeason20242025!$E$2:$E$1315,TotalTeamGames20242025!S$1,DataRegularSeason20242025!$D$2:$D$1315,TotalTeamGames20242025!$A51,DataRegularSeason20242025!$N$2:$N$1315,1)</f>
        <v>0</v>
      </c>
      <c r="U51" s="43"/>
      <c r="V51" s="36">
        <f>COUNTIFS(DataRegularSeason20242025!$E$2:$E$1315,TotalTeamGames20242025!U$1,DataRegularSeason20242025!$D$2:$D$1315,TotalTeamGames20242025!$A51,DataRegularSeason20242025!$N$2:$N$1315,1)</f>
        <v>0</v>
      </c>
      <c r="W51" s="43"/>
      <c r="X51" s="36">
        <f>COUNTIFS(DataRegularSeason20242025!$E$2:$E$1315,TotalTeamGames20242025!W$1,DataRegularSeason20242025!$D$2:$D$1315,TotalTeamGames20242025!$A51,DataRegularSeason20242025!$N$2:$N$1315,1)</f>
        <v>0</v>
      </c>
      <c r="Y51" s="43"/>
      <c r="Z51" s="36">
        <f>COUNTIFS(DataRegularSeason20242025!$E$2:$E$1315,TotalTeamGames20242025!Y$1,DataRegularSeason20242025!$D$2:$D$1315,TotalTeamGames20242025!$A51,DataRegularSeason20242025!$N$2:$N$1315,1)</f>
        <v>0</v>
      </c>
      <c r="AA51" s="43"/>
      <c r="AB51" s="36">
        <f>COUNTIFS(DataRegularSeason20242025!$E$2:$E$1315,TotalTeamGames20242025!AA$1,DataRegularSeason20242025!$D$2:$D$1315,TotalTeamGames20242025!$A51,DataRegularSeason20242025!$N$2:$N$1315,1)</f>
        <v>0</v>
      </c>
      <c r="AC51" s="43"/>
      <c r="AD51" s="36">
        <f>COUNTIFS(DataRegularSeason20242025!$E$2:$E$1315,TotalTeamGames20242025!AC$1,DataRegularSeason20242025!$D$2:$D$1315,TotalTeamGames20242025!$A51,DataRegularSeason20242025!$N$2:$N$1315,1)</f>
        <v>0</v>
      </c>
      <c r="AE51" s="43"/>
      <c r="AF51" s="36">
        <f>COUNTIFS(DataRegularSeason20242025!$E$2:$E$1315,TotalTeamGames20242025!AE$1,DataRegularSeason20242025!$D$2:$D$1315,TotalTeamGames20242025!$A51,DataRegularSeason20242025!$N$2:$N$1315,1)</f>
        <v>1</v>
      </c>
      <c r="AG51" s="43"/>
      <c r="AH51" s="36">
        <f>COUNTIFS(DataRegularSeason20242025!$E$2:$E$1315,TotalTeamGames20242025!AG$1,DataRegularSeason20242025!$D$2:$D$1315,TotalTeamGames20242025!$A51,DataRegularSeason20242025!$N$2:$N$1315,1)</f>
        <v>0</v>
      </c>
      <c r="AI51" s="43"/>
      <c r="AJ51" s="36">
        <f>COUNTIFS(DataRegularSeason20242025!$E$2:$E$1315,TotalTeamGames20242025!AI$1,DataRegularSeason20242025!$D$2:$D$1315,TotalTeamGames20242025!$A51,DataRegularSeason20242025!$N$2:$N$1315,1)</f>
        <v>0</v>
      </c>
      <c r="AK51" s="43"/>
      <c r="AL51" s="36">
        <f>COUNTIFS(DataRegularSeason20242025!$E$2:$E$1315,TotalTeamGames20242025!AK$1,DataRegularSeason20242025!$D$2:$D$1315,TotalTeamGames20242025!$A51,DataRegularSeason20242025!$N$2:$N$1315,1)</f>
        <v>0</v>
      </c>
      <c r="AM51" s="43"/>
      <c r="AN51" s="36">
        <f>COUNTIFS(DataRegularSeason20242025!$E$2:$E$1315,TotalTeamGames20242025!AM$1,DataRegularSeason20242025!$D$2:$D$1315,TotalTeamGames20242025!$A51,DataRegularSeason20242025!$N$2:$N$1315,1)</f>
        <v>0</v>
      </c>
      <c r="AO51" s="43"/>
      <c r="AP51" s="36">
        <f>COUNTIFS(DataRegularSeason20242025!$E$2:$E$1315,TotalTeamGames20242025!AO$1,DataRegularSeason20242025!$D$2:$D$1315,TotalTeamGames20242025!$A51,DataRegularSeason20242025!$N$2:$N$1315,1)</f>
        <v>1</v>
      </c>
      <c r="AQ51" s="43"/>
      <c r="AR51" s="36">
        <f>COUNTIFS(DataRegularSeason20242025!$E$2:$E$1315,TotalTeamGames20242025!AQ$1,DataRegularSeason20242025!$D$2:$D$1315,TotalTeamGames20242025!$A51,DataRegularSeason20242025!$N$2:$N$1315,1)</f>
        <v>1</v>
      </c>
      <c r="AS51" s="43"/>
      <c r="AT51" s="36">
        <f>COUNTIFS(DataRegularSeason20242025!$E$2:$E$1315,TotalTeamGames20242025!AS$1,DataRegularSeason20242025!$D$2:$D$1315,TotalTeamGames20242025!$A51,DataRegularSeason20242025!$N$2:$N$1315,1)</f>
        <v>0</v>
      </c>
      <c r="AU51" s="43"/>
      <c r="AV51" s="36">
        <f>COUNTIFS(DataRegularSeason20242025!$E$2:$E$1315,TotalTeamGames20242025!AU$1,DataRegularSeason20242025!$D$2:$D$1315,TotalTeamGames20242025!$A51,DataRegularSeason20242025!$N$2:$N$1315,1)</f>
        <v>1</v>
      </c>
      <c r="AW51" s="43"/>
      <c r="AX51" s="36">
        <f>COUNTIFS(DataRegularSeason20242025!$E$2:$E$1315,TotalTeamGames20242025!AW$1,DataRegularSeason20242025!$D$2:$D$1315,TotalTeamGames20242025!$A51,DataRegularSeason20242025!$N$2:$N$1315,1)</f>
        <v>1</v>
      </c>
      <c r="AY51" s="43"/>
      <c r="AZ51" s="44"/>
      <c r="BA51" s="43"/>
      <c r="BB51" s="36">
        <f>COUNTIFS(DataRegularSeason20242025!$E$2:$E$1315,TotalTeamGames20242025!BA$1,DataRegularSeason20242025!$D$2:$D$1315,TotalTeamGames20242025!$A51,DataRegularSeason20242025!$N$2:$N$1315,1)</f>
        <v>0</v>
      </c>
      <c r="BC51" s="43"/>
      <c r="BD51" s="36">
        <f>COUNTIFS(DataRegularSeason20242025!$E$2:$E$1315,TotalTeamGames20242025!BC$1,DataRegularSeason20242025!$D$2:$D$1315,TotalTeamGames20242025!$A51,DataRegularSeason20242025!$N$2:$N$1315,1)</f>
        <v>1</v>
      </c>
      <c r="BE51" s="43"/>
      <c r="BF51" s="36">
        <f>COUNTIFS(DataRegularSeason20242025!$E$2:$E$1315,TotalTeamGames20242025!BE$1,DataRegularSeason20242025!$D$2:$D$1315,TotalTeamGames20242025!$A51,DataRegularSeason20242025!$N$2:$N$1315,1)</f>
        <v>0</v>
      </c>
      <c r="BG51" s="43"/>
      <c r="BH51" s="36">
        <f>COUNTIFS(DataRegularSeason20242025!$E$2:$E$1315,TotalTeamGames20242025!BG$1,DataRegularSeason20242025!$D$2:$D$1315,TotalTeamGames20242025!$A51,DataRegularSeason20242025!$N$2:$N$1315,1)</f>
        <v>0</v>
      </c>
      <c r="BI51" s="43"/>
      <c r="BJ51" s="36">
        <f>COUNTIFS(DataRegularSeason20242025!$E$2:$E$1315,TotalTeamGames20242025!BI$1,DataRegularSeason20242025!$D$2:$D$1315,TotalTeamGames20242025!$A51,DataRegularSeason20242025!$N$2:$N$1315,1)</f>
        <v>1</v>
      </c>
      <c r="BK51" s="43"/>
      <c r="BL51" s="36">
        <f>COUNTIFS(DataRegularSeason20242025!$E$2:$E$1315,TotalTeamGames20242025!BK$1,DataRegularSeason20242025!$D$2:$D$1315,TotalTeamGames20242025!$A51,DataRegularSeason20242025!$N$2:$N$1315,1)</f>
        <v>0</v>
      </c>
      <c r="BM51" s="43"/>
      <c r="BN51" s="36">
        <f>COUNTIFS(DataRegularSeason20242025!$E$2:$E$1315,TotalTeamGames20242025!BM$1,DataRegularSeason20242025!$D$2:$D$1315,TotalTeamGames20242025!$A51,DataRegularSeason20242025!$N$2:$N$1315,1)</f>
        <v>0</v>
      </c>
      <c r="BO51" s="38">
        <f t="shared" si="0"/>
        <v>10</v>
      </c>
      <c r="BP51" s="52">
        <f t="shared" ref="BP51" si="47">BO51+BO52</f>
        <v>20</v>
      </c>
      <c r="BQ51" s="53">
        <f t="shared" ref="BQ51" si="48">82-BP51</f>
        <v>62</v>
      </c>
    </row>
    <row r="52" spans="1:69" ht="9.9499999999999993" customHeight="1" x14ac:dyDescent="0.25">
      <c r="A52" s="54"/>
      <c r="B52" s="40" t="s">
        <v>80</v>
      </c>
      <c r="C52" s="46">
        <f>COUNTIFS(DataRegularSeason20242025!$D$2:$D$1315,TotalTeamGames20242025!C$1,DataRegularSeason20242025!$E$2:$E$1315,TotalTeamGames20242025!$A51,DataRegularSeason20242025!$N$2:$N$1315,1)</f>
        <v>0</v>
      </c>
      <c r="D52" s="47"/>
      <c r="E52" s="46">
        <f>COUNTIFS(DataRegularSeason20242025!$D$2:$D$1315,TotalTeamGames20242025!E$1,DataRegularSeason20242025!$E$2:$E$1315,TotalTeamGames20242025!$A51,DataRegularSeason20242025!$N$2:$N$1315,1)</f>
        <v>1</v>
      </c>
      <c r="F52" s="47"/>
      <c r="G52" s="46">
        <f>COUNTIFS(DataRegularSeason20242025!$D$2:$D$1315,TotalTeamGames20242025!G$1,DataRegularSeason20242025!$E$2:$E$1315,TotalTeamGames20242025!$A51,DataRegularSeason20242025!$N$2:$N$1315,1)</f>
        <v>0</v>
      </c>
      <c r="H52" s="47"/>
      <c r="I52" s="46">
        <f>COUNTIFS(DataRegularSeason20242025!$D$2:$D$1315,TotalTeamGames20242025!I$1,DataRegularSeason20242025!$E$2:$E$1315,TotalTeamGames20242025!$A51,DataRegularSeason20242025!$N$2:$N$1315,1)</f>
        <v>1</v>
      </c>
      <c r="J52" s="47"/>
      <c r="K52" s="46">
        <f>COUNTIFS(DataRegularSeason20242025!$D$2:$D$1315,TotalTeamGames20242025!K$1,DataRegularSeason20242025!$E$2:$E$1315,TotalTeamGames20242025!$A51,DataRegularSeason20242025!$N$2:$N$1315,1)</f>
        <v>0</v>
      </c>
      <c r="L52" s="47"/>
      <c r="M52" s="46">
        <f>COUNTIFS(DataRegularSeason20242025!$D$2:$D$1315,TotalTeamGames20242025!M$1,DataRegularSeason20242025!$E$2:$E$1315,TotalTeamGames20242025!$A51,DataRegularSeason20242025!$N$2:$N$1315,1)</f>
        <v>0</v>
      </c>
      <c r="N52" s="47"/>
      <c r="O52" s="46">
        <f>COUNTIFS(DataRegularSeason20242025!$D$2:$D$1315,TotalTeamGames20242025!O$1,DataRegularSeason20242025!$E$2:$E$1315,TotalTeamGames20242025!$A51,DataRegularSeason20242025!$N$2:$N$1315,1)</f>
        <v>0</v>
      </c>
      <c r="P52" s="47"/>
      <c r="Q52" s="46">
        <f>COUNTIFS(DataRegularSeason20242025!$D$2:$D$1315,TotalTeamGames20242025!Q$1,DataRegularSeason20242025!$E$2:$E$1315,TotalTeamGames20242025!$A51,DataRegularSeason20242025!$N$2:$N$1315,1)</f>
        <v>0</v>
      </c>
      <c r="R52" s="47"/>
      <c r="S52" s="46">
        <f>COUNTIFS(DataRegularSeason20242025!$D$2:$D$1315,TotalTeamGames20242025!S$1,DataRegularSeason20242025!$E$2:$E$1315,TotalTeamGames20242025!$A51,DataRegularSeason20242025!$N$2:$N$1315,1)</f>
        <v>0</v>
      </c>
      <c r="T52" s="47"/>
      <c r="U52" s="46">
        <f>COUNTIFS(DataRegularSeason20242025!$D$2:$D$1315,TotalTeamGames20242025!U$1,DataRegularSeason20242025!$E$2:$E$1315,TotalTeamGames20242025!$A51,DataRegularSeason20242025!$N$2:$N$1315,1)</f>
        <v>0</v>
      </c>
      <c r="V52" s="47"/>
      <c r="W52" s="46">
        <f>COUNTIFS(DataRegularSeason20242025!$D$2:$D$1315,TotalTeamGames20242025!W$1,DataRegularSeason20242025!$E$2:$E$1315,TotalTeamGames20242025!$A51,DataRegularSeason20242025!$N$2:$N$1315,1)</f>
        <v>0</v>
      </c>
      <c r="X52" s="47"/>
      <c r="Y52" s="46">
        <f>COUNTIFS(DataRegularSeason20242025!$D$2:$D$1315,TotalTeamGames20242025!Y$1,DataRegularSeason20242025!$E$2:$E$1315,TotalTeamGames20242025!$A51,DataRegularSeason20242025!$N$2:$N$1315,1)</f>
        <v>0</v>
      </c>
      <c r="Z52" s="47"/>
      <c r="AA52" s="46">
        <f>COUNTIFS(DataRegularSeason20242025!$D$2:$D$1315,TotalTeamGames20242025!AA$1,DataRegularSeason20242025!$E$2:$E$1315,TotalTeamGames20242025!$A51,DataRegularSeason20242025!$N$2:$N$1315,1)</f>
        <v>0</v>
      </c>
      <c r="AB52" s="47"/>
      <c r="AC52" s="46">
        <f>COUNTIFS(DataRegularSeason20242025!$D$2:$D$1315,TotalTeamGames20242025!AC$1,DataRegularSeason20242025!$E$2:$E$1315,TotalTeamGames20242025!$A51,DataRegularSeason20242025!$N$2:$N$1315,1)</f>
        <v>2</v>
      </c>
      <c r="AD52" s="47"/>
      <c r="AE52" s="46">
        <f>COUNTIFS(DataRegularSeason20242025!$D$2:$D$1315,TotalTeamGames20242025!AE$1,DataRegularSeason20242025!$E$2:$E$1315,TotalTeamGames20242025!$A51,DataRegularSeason20242025!$N$2:$N$1315,1)</f>
        <v>0</v>
      </c>
      <c r="AF52" s="47"/>
      <c r="AG52" s="46">
        <f>COUNTIFS(DataRegularSeason20242025!$D$2:$D$1315,TotalTeamGames20242025!AG$1,DataRegularSeason20242025!$E$2:$E$1315,TotalTeamGames20242025!$A51,DataRegularSeason20242025!$N$2:$N$1315,1)</f>
        <v>0</v>
      </c>
      <c r="AH52" s="47"/>
      <c r="AI52" s="46">
        <f>COUNTIFS(DataRegularSeason20242025!$D$2:$D$1315,TotalTeamGames20242025!AI$1,DataRegularSeason20242025!$E$2:$E$1315,TotalTeamGames20242025!$A51,DataRegularSeason20242025!$N$2:$N$1315,1)</f>
        <v>0</v>
      </c>
      <c r="AJ52" s="47"/>
      <c r="AK52" s="46">
        <f>COUNTIFS(DataRegularSeason20242025!$D$2:$D$1315,TotalTeamGames20242025!AK$1,DataRegularSeason20242025!$E$2:$E$1315,TotalTeamGames20242025!$A51,DataRegularSeason20242025!$N$2:$N$1315,1)</f>
        <v>1</v>
      </c>
      <c r="AL52" s="47"/>
      <c r="AM52" s="46">
        <f>COUNTIFS(DataRegularSeason20242025!$D$2:$D$1315,TotalTeamGames20242025!AM$1,DataRegularSeason20242025!$E$2:$E$1315,TotalTeamGames20242025!$A51,DataRegularSeason20242025!$N$2:$N$1315,1)</f>
        <v>0</v>
      </c>
      <c r="AN52" s="47"/>
      <c r="AO52" s="46">
        <f>COUNTIFS(DataRegularSeason20242025!$D$2:$D$1315,TotalTeamGames20242025!AO$1,DataRegularSeason20242025!$E$2:$E$1315,TotalTeamGames20242025!$A51,DataRegularSeason20242025!$N$2:$N$1315,1)</f>
        <v>0</v>
      </c>
      <c r="AP52" s="47"/>
      <c r="AQ52" s="46">
        <f>COUNTIFS(DataRegularSeason20242025!$D$2:$D$1315,TotalTeamGames20242025!AQ$1,DataRegularSeason20242025!$E$2:$E$1315,TotalTeamGames20242025!$A51,DataRegularSeason20242025!$N$2:$N$1315,1)</f>
        <v>0</v>
      </c>
      <c r="AR52" s="47"/>
      <c r="AS52" s="46">
        <f>COUNTIFS(DataRegularSeason20242025!$D$2:$D$1315,TotalTeamGames20242025!AS$1,DataRegularSeason20242025!$E$2:$E$1315,TotalTeamGames20242025!$A51,DataRegularSeason20242025!$N$2:$N$1315,1)</f>
        <v>0</v>
      </c>
      <c r="AT52" s="47"/>
      <c r="AU52" s="46">
        <f>COUNTIFS(DataRegularSeason20242025!$D$2:$D$1315,TotalTeamGames20242025!AU$1,DataRegularSeason20242025!$E$2:$E$1315,TotalTeamGames20242025!$A51,DataRegularSeason20242025!$N$2:$N$1315,1)</f>
        <v>0</v>
      </c>
      <c r="AV52" s="47"/>
      <c r="AW52" s="46">
        <f>COUNTIFS(DataRegularSeason20242025!$D$2:$D$1315,TotalTeamGames20242025!AW$1,DataRegularSeason20242025!$E$2:$E$1315,TotalTeamGames20242025!$A51,DataRegularSeason20242025!$N$2:$N$1315,1)</f>
        <v>0</v>
      </c>
      <c r="AX52" s="47"/>
      <c r="AY52" s="46"/>
      <c r="AZ52" s="47"/>
      <c r="BA52" s="46">
        <f>COUNTIFS(DataRegularSeason20242025!$D$2:$D$1315,TotalTeamGames20242025!BA$1,DataRegularSeason20242025!$E$2:$E$1315,TotalTeamGames20242025!$A51,DataRegularSeason20242025!$N$2:$N$1315,1)</f>
        <v>1</v>
      </c>
      <c r="BB52" s="47"/>
      <c r="BC52" s="46">
        <f>COUNTIFS(DataRegularSeason20242025!$D$2:$D$1315,TotalTeamGames20242025!BC$1,DataRegularSeason20242025!$E$2:$E$1315,TotalTeamGames20242025!$A51,DataRegularSeason20242025!$N$2:$N$1315,1)</f>
        <v>1</v>
      </c>
      <c r="BD52" s="47"/>
      <c r="BE52" s="46">
        <f>COUNTIFS(DataRegularSeason20242025!$D$2:$D$1315,TotalTeamGames20242025!BE$1,DataRegularSeason20242025!$E$2:$E$1315,TotalTeamGames20242025!$A51,DataRegularSeason20242025!$N$2:$N$1315,1)</f>
        <v>1</v>
      </c>
      <c r="BF52" s="47"/>
      <c r="BG52" s="46">
        <f>COUNTIFS(DataRegularSeason20242025!$D$2:$D$1315,TotalTeamGames20242025!BG$1,DataRegularSeason20242025!$E$2:$E$1315,TotalTeamGames20242025!$A51,DataRegularSeason20242025!$N$2:$N$1315,1)</f>
        <v>0</v>
      </c>
      <c r="BH52" s="47"/>
      <c r="BI52" s="46">
        <f>COUNTIFS(DataRegularSeason20242025!$D$2:$D$1315,TotalTeamGames20242025!BI$1,DataRegularSeason20242025!$E$2:$E$1315,TotalTeamGames20242025!$A51,DataRegularSeason20242025!$N$2:$N$1315,1)</f>
        <v>0</v>
      </c>
      <c r="BJ52" s="47"/>
      <c r="BK52" s="46">
        <f>COUNTIFS(DataRegularSeason20242025!$D$2:$D$1315,TotalTeamGames20242025!BK$1,DataRegularSeason20242025!$E$2:$E$1315,TotalTeamGames20242025!$A51,DataRegularSeason20242025!$N$2:$N$1315,1)</f>
        <v>1</v>
      </c>
      <c r="BL52" s="47"/>
      <c r="BM52" s="46">
        <f>COUNTIFS(DataRegularSeason20242025!$D$2:$D$1315,TotalTeamGames20242025!BM$1,DataRegularSeason20242025!$E$2:$E$1315,TotalTeamGames20242025!$A51,DataRegularSeason20242025!$N$2:$N$1315,1)</f>
        <v>1</v>
      </c>
      <c r="BN52" s="47"/>
      <c r="BO52" s="42">
        <f t="shared" si="0"/>
        <v>10</v>
      </c>
      <c r="BP52" s="52"/>
      <c r="BQ52" s="53"/>
    </row>
    <row r="53" spans="1:69" ht="9.9499999999999993" customHeight="1" x14ac:dyDescent="0.25">
      <c r="A53" s="59" t="s">
        <v>43</v>
      </c>
      <c r="B53" s="36" t="s">
        <v>81</v>
      </c>
      <c r="C53" s="43"/>
      <c r="D53" s="36">
        <f>COUNTIFS(DataRegularSeason20242025!$E$2:$E$1315,TotalTeamGames20242025!C$1,DataRegularSeason20242025!$D$2:$D$1315,TotalTeamGames20242025!$A53,DataRegularSeason20242025!$N$2:$N$1315,1)</f>
        <v>0</v>
      </c>
      <c r="E53" s="43"/>
      <c r="F53" s="36">
        <f>COUNTIFS(DataRegularSeason20242025!$E$2:$E$1315,TotalTeamGames20242025!E$1,DataRegularSeason20242025!$D$2:$D$1315,TotalTeamGames20242025!$A53,DataRegularSeason20242025!$N$2:$N$1315,1)</f>
        <v>0</v>
      </c>
      <c r="G53" s="43"/>
      <c r="H53" s="36">
        <f>COUNTIFS(DataRegularSeason20242025!$E$2:$E$1315,TotalTeamGames20242025!G$1,DataRegularSeason20242025!$D$2:$D$1315,TotalTeamGames20242025!$A53,DataRegularSeason20242025!$N$2:$N$1315,1)</f>
        <v>0</v>
      </c>
      <c r="I53" s="43"/>
      <c r="J53" s="36">
        <f>COUNTIFS(DataRegularSeason20242025!$E$2:$E$1315,TotalTeamGames20242025!I$1,DataRegularSeason20242025!$D$2:$D$1315,TotalTeamGames20242025!$A53,DataRegularSeason20242025!$N$2:$N$1315,1)</f>
        <v>1</v>
      </c>
      <c r="K53" s="43"/>
      <c r="L53" s="36">
        <f>COUNTIFS(DataRegularSeason20242025!$E$2:$E$1315,TotalTeamGames20242025!K$1,DataRegularSeason20242025!$D$2:$D$1315,TotalTeamGames20242025!$A53,DataRegularSeason20242025!$N$2:$N$1315,1)</f>
        <v>0</v>
      </c>
      <c r="M53" s="43"/>
      <c r="N53" s="36">
        <f>COUNTIFS(DataRegularSeason20242025!$E$2:$E$1315,TotalTeamGames20242025!M$1,DataRegularSeason20242025!$D$2:$D$1315,TotalTeamGames20242025!$A53,DataRegularSeason20242025!$N$2:$N$1315,1)</f>
        <v>0</v>
      </c>
      <c r="O53" s="43"/>
      <c r="P53" s="36">
        <f>COUNTIFS(DataRegularSeason20242025!$E$2:$E$1315,TotalTeamGames20242025!O$1,DataRegularSeason20242025!$D$2:$D$1315,TotalTeamGames20242025!$A53,DataRegularSeason20242025!$N$2:$N$1315,1)</f>
        <v>0</v>
      </c>
      <c r="Q53" s="43"/>
      <c r="R53" s="36">
        <f>COUNTIFS(DataRegularSeason20242025!$E$2:$E$1315,TotalTeamGames20242025!Q$1,DataRegularSeason20242025!$D$2:$D$1315,TotalTeamGames20242025!$A53,DataRegularSeason20242025!$N$2:$N$1315,1)</f>
        <v>1</v>
      </c>
      <c r="S53" s="43"/>
      <c r="T53" s="36">
        <f>COUNTIFS(DataRegularSeason20242025!$E$2:$E$1315,TotalTeamGames20242025!S$1,DataRegularSeason20242025!$D$2:$D$1315,TotalTeamGames20242025!$A53,DataRegularSeason20242025!$N$2:$N$1315,1)</f>
        <v>0</v>
      </c>
      <c r="U53" s="43"/>
      <c r="V53" s="36">
        <f>COUNTIFS(DataRegularSeason20242025!$E$2:$E$1315,TotalTeamGames20242025!U$1,DataRegularSeason20242025!$D$2:$D$1315,TotalTeamGames20242025!$A53,DataRegularSeason20242025!$N$2:$N$1315,1)</f>
        <v>0</v>
      </c>
      <c r="W53" s="43"/>
      <c r="X53" s="36">
        <f>COUNTIFS(DataRegularSeason20242025!$E$2:$E$1315,TotalTeamGames20242025!W$1,DataRegularSeason20242025!$D$2:$D$1315,TotalTeamGames20242025!$A53,DataRegularSeason20242025!$N$2:$N$1315,1)</f>
        <v>0</v>
      </c>
      <c r="Y53" s="43"/>
      <c r="Z53" s="36">
        <f>COUNTIFS(DataRegularSeason20242025!$E$2:$E$1315,TotalTeamGames20242025!Y$1,DataRegularSeason20242025!$D$2:$D$1315,TotalTeamGames20242025!$A53,DataRegularSeason20242025!$N$2:$N$1315,1)</f>
        <v>0</v>
      </c>
      <c r="AA53" s="43"/>
      <c r="AB53" s="36">
        <f>COUNTIFS(DataRegularSeason20242025!$E$2:$E$1315,TotalTeamGames20242025!AA$1,DataRegularSeason20242025!$D$2:$D$1315,TotalTeamGames20242025!$A53,DataRegularSeason20242025!$N$2:$N$1315,1)</f>
        <v>0</v>
      </c>
      <c r="AC53" s="43"/>
      <c r="AD53" s="36">
        <f>COUNTIFS(DataRegularSeason20242025!$E$2:$E$1315,TotalTeamGames20242025!AC$1,DataRegularSeason20242025!$D$2:$D$1315,TotalTeamGames20242025!$A53,DataRegularSeason20242025!$N$2:$N$1315,1)</f>
        <v>1</v>
      </c>
      <c r="AE53" s="43"/>
      <c r="AF53" s="36">
        <f>COUNTIFS(DataRegularSeason20242025!$E$2:$E$1315,TotalTeamGames20242025!AE$1,DataRegularSeason20242025!$D$2:$D$1315,TotalTeamGames20242025!$A53,DataRegularSeason20242025!$N$2:$N$1315,1)</f>
        <v>0</v>
      </c>
      <c r="AG53" s="43"/>
      <c r="AH53" s="36">
        <f>COUNTIFS(DataRegularSeason20242025!$E$2:$E$1315,TotalTeamGames20242025!AG$1,DataRegularSeason20242025!$D$2:$D$1315,TotalTeamGames20242025!$A53,DataRegularSeason20242025!$N$2:$N$1315,1)</f>
        <v>1</v>
      </c>
      <c r="AI53" s="43"/>
      <c r="AJ53" s="36">
        <f>COUNTIFS(DataRegularSeason20242025!$E$2:$E$1315,TotalTeamGames20242025!AI$1,DataRegularSeason20242025!$D$2:$D$1315,TotalTeamGames20242025!$A53,DataRegularSeason20242025!$N$2:$N$1315,1)</f>
        <v>0</v>
      </c>
      <c r="AK53" s="43"/>
      <c r="AL53" s="36">
        <f>COUNTIFS(DataRegularSeason20242025!$E$2:$E$1315,TotalTeamGames20242025!AK$1,DataRegularSeason20242025!$D$2:$D$1315,TotalTeamGames20242025!$A53,DataRegularSeason20242025!$N$2:$N$1315,1)</f>
        <v>0</v>
      </c>
      <c r="AM53" s="43"/>
      <c r="AN53" s="36">
        <f>COUNTIFS(DataRegularSeason20242025!$E$2:$E$1315,TotalTeamGames20242025!AM$1,DataRegularSeason20242025!$D$2:$D$1315,TotalTeamGames20242025!$A53,DataRegularSeason20242025!$N$2:$N$1315,1)</f>
        <v>0</v>
      </c>
      <c r="AO53" s="43"/>
      <c r="AP53" s="36">
        <f>COUNTIFS(DataRegularSeason20242025!$E$2:$E$1315,TotalTeamGames20242025!AO$1,DataRegularSeason20242025!$D$2:$D$1315,TotalTeamGames20242025!$A53,DataRegularSeason20242025!$N$2:$N$1315,1)</f>
        <v>1</v>
      </c>
      <c r="AQ53" s="43"/>
      <c r="AR53" s="36">
        <f>COUNTIFS(DataRegularSeason20242025!$E$2:$E$1315,TotalTeamGames20242025!AQ$1,DataRegularSeason20242025!$D$2:$D$1315,TotalTeamGames20242025!$A53,DataRegularSeason20242025!$N$2:$N$1315,1)</f>
        <v>0</v>
      </c>
      <c r="AS53" s="43"/>
      <c r="AT53" s="36">
        <f>COUNTIFS(DataRegularSeason20242025!$E$2:$E$1315,TotalTeamGames20242025!AS$1,DataRegularSeason20242025!$D$2:$D$1315,TotalTeamGames20242025!$A53,DataRegularSeason20242025!$N$2:$N$1315,1)</f>
        <v>1</v>
      </c>
      <c r="AU53" s="43"/>
      <c r="AV53" s="36">
        <f>COUNTIFS(DataRegularSeason20242025!$E$2:$E$1315,TotalTeamGames20242025!AU$1,DataRegularSeason20242025!$D$2:$D$1315,TotalTeamGames20242025!$A53,DataRegularSeason20242025!$N$2:$N$1315,1)</f>
        <v>0</v>
      </c>
      <c r="AW53" s="43"/>
      <c r="AX53" s="36">
        <f>COUNTIFS(DataRegularSeason20242025!$E$2:$E$1315,TotalTeamGames20242025!AW$1,DataRegularSeason20242025!$D$2:$D$1315,TotalTeamGames20242025!$A53,DataRegularSeason20242025!$N$2:$N$1315,1)</f>
        <v>0</v>
      </c>
      <c r="AY53" s="43"/>
      <c r="AZ53" s="36">
        <f>COUNTIFS(DataRegularSeason20242025!$E$2:$E$1315,TotalTeamGames20242025!AY$1,DataRegularSeason20242025!$D$2:$D$1315,TotalTeamGames20242025!$A53,DataRegularSeason20242025!$N$2:$N$1315,1)</f>
        <v>1</v>
      </c>
      <c r="BA53" s="43"/>
      <c r="BB53" s="44"/>
      <c r="BC53" s="43"/>
      <c r="BD53" s="36">
        <f>COUNTIFS(DataRegularSeason20242025!$E$2:$E$1315,TotalTeamGames20242025!BC$1,DataRegularSeason20242025!$D$2:$D$1315,TotalTeamGames20242025!$A53,DataRegularSeason20242025!$N$2:$N$1315,1)</f>
        <v>1</v>
      </c>
      <c r="BE53" s="43"/>
      <c r="BF53" s="36">
        <f>COUNTIFS(DataRegularSeason20242025!$E$2:$E$1315,TotalTeamGames20242025!BE$1,DataRegularSeason20242025!$D$2:$D$1315,TotalTeamGames20242025!$A53,DataRegularSeason20242025!$N$2:$N$1315,1)</f>
        <v>0</v>
      </c>
      <c r="BG53" s="43"/>
      <c r="BH53" s="36">
        <f>COUNTIFS(DataRegularSeason20242025!$E$2:$E$1315,TotalTeamGames20242025!BG$1,DataRegularSeason20242025!$D$2:$D$1315,TotalTeamGames20242025!$A53,DataRegularSeason20242025!$N$2:$N$1315,1)</f>
        <v>0</v>
      </c>
      <c r="BI53" s="43"/>
      <c r="BJ53" s="36">
        <f>COUNTIFS(DataRegularSeason20242025!$E$2:$E$1315,TotalTeamGames20242025!BI$1,DataRegularSeason20242025!$D$2:$D$1315,TotalTeamGames20242025!$A53,DataRegularSeason20242025!$N$2:$N$1315,1)</f>
        <v>0</v>
      </c>
      <c r="BK53" s="43"/>
      <c r="BL53" s="36">
        <f>COUNTIFS(DataRegularSeason20242025!$E$2:$E$1315,TotalTeamGames20242025!BK$1,DataRegularSeason20242025!$D$2:$D$1315,TotalTeamGames20242025!$A53,DataRegularSeason20242025!$N$2:$N$1315,1)</f>
        <v>1</v>
      </c>
      <c r="BM53" s="43"/>
      <c r="BN53" s="36">
        <f>COUNTIFS(DataRegularSeason20242025!$E$2:$E$1315,TotalTeamGames20242025!BM$1,DataRegularSeason20242025!$D$2:$D$1315,TotalTeamGames20242025!$A53,DataRegularSeason20242025!$N$2:$N$1315,1)</f>
        <v>0</v>
      </c>
      <c r="BO53" s="38">
        <f t="shared" si="0"/>
        <v>9</v>
      </c>
      <c r="BP53" s="52">
        <f t="shared" ref="BP53" si="49">BO53+BO54</f>
        <v>17</v>
      </c>
      <c r="BQ53" s="53">
        <f t="shared" ref="BQ53" si="50">82-BP53</f>
        <v>65</v>
      </c>
    </row>
    <row r="54" spans="1:69" ht="9.9499999999999993" customHeight="1" x14ac:dyDescent="0.25">
      <c r="A54" s="54"/>
      <c r="B54" s="40" t="s">
        <v>80</v>
      </c>
      <c r="C54" s="46">
        <f>COUNTIFS(DataRegularSeason20242025!$D$2:$D$1315,TotalTeamGames20242025!C$1,DataRegularSeason20242025!$E$2:$E$1315,TotalTeamGames20242025!$A53,DataRegularSeason20242025!$N$2:$N$1315,1)</f>
        <v>0</v>
      </c>
      <c r="D54" s="47"/>
      <c r="E54" s="46">
        <f>COUNTIFS(DataRegularSeason20242025!$D$2:$D$1315,TotalTeamGames20242025!E$1,DataRegularSeason20242025!$E$2:$E$1315,TotalTeamGames20242025!$A53,DataRegularSeason20242025!$N$2:$N$1315,1)</f>
        <v>0</v>
      </c>
      <c r="F54" s="47"/>
      <c r="G54" s="46">
        <f>COUNTIFS(DataRegularSeason20242025!$D$2:$D$1315,TotalTeamGames20242025!G$1,DataRegularSeason20242025!$E$2:$E$1315,TotalTeamGames20242025!$A53,DataRegularSeason20242025!$N$2:$N$1315,1)</f>
        <v>0</v>
      </c>
      <c r="H54" s="47"/>
      <c r="I54" s="46">
        <f>COUNTIFS(DataRegularSeason20242025!$D$2:$D$1315,TotalTeamGames20242025!I$1,DataRegularSeason20242025!$E$2:$E$1315,TotalTeamGames20242025!$A53,DataRegularSeason20242025!$N$2:$N$1315,1)</f>
        <v>0</v>
      </c>
      <c r="J54" s="47"/>
      <c r="K54" s="46">
        <f>COUNTIFS(DataRegularSeason20242025!$D$2:$D$1315,TotalTeamGames20242025!K$1,DataRegularSeason20242025!$E$2:$E$1315,TotalTeamGames20242025!$A53,DataRegularSeason20242025!$N$2:$N$1315,1)</f>
        <v>0</v>
      </c>
      <c r="L54" s="47"/>
      <c r="M54" s="46">
        <f>COUNTIFS(DataRegularSeason20242025!$D$2:$D$1315,TotalTeamGames20242025!M$1,DataRegularSeason20242025!$E$2:$E$1315,TotalTeamGames20242025!$A53,DataRegularSeason20242025!$N$2:$N$1315,1)</f>
        <v>0</v>
      </c>
      <c r="N54" s="47"/>
      <c r="O54" s="46">
        <f>COUNTIFS(DataRegularSeason20242025!$D$2:$D$1315,TotalTeamGames20242025!O$1,DataRegularSeason20242025!$E$2:$E$1315,TotalTeamGames20242025!$A53,DataRegularSeason20242025!$N$2:$N$1315,1)</f>
        <v>0</v>
      </c>
      <c r="P54" s="47"/>
      <c r="Q54" s="46">
        <f>COUNTIFS(DataRegularSeason20242025!$D$2:$D$1315,TotalTeamGames20242025!Q$1,DataRegularSeason20242025!$E$2:$E$1315,TotalTeamGames20242025!$A53,DataRegularSeason20242025!$N$2:$N$1315,1)</f>
        <v>0</v>
      </c>
      <c r="R54" s="47"/>
      <c r="S54" s="46">
        <f>COUNTIFS(DataRegularSeason20242025!$D$2:$D$1315,TotalTeamGames20242025!S$1,DataRegularSeason20242025!$E$2:$E$1315,TotalTeamGames20242025!$A53,DataRegularSeason20242025!$N$2:$N$1315,1)</f>
        <v>0</v>
      </c>
      <c r="T54" s="47"/>
      <c r="U54" s="46">
        <f>COUNTIFS(DataRegularSeason20242025!$D$2:$D$1315,TotalTeamGames20242025!U$1,DataRegularSeason20242025!$E$2:$E$1315,TotalTeamGames20242025!$A53,DataRegularSeason20242025!$N$2:$N$1315,1)</f>
        <v>0</v>
      </c>
      <c r="V54" s="47"/>
      <c r="W54" s="46">
        <f>COUNTIFS(DataRegularSeason20242025!$D$2:$D$1315,TotalTeamGames20242025!W$1,DataRegularSeason20242025!$E$2:$E$1315,TotalTeamGames20242025!$A53,DataRegularSeason20242025!$N$2:$N$1315,1)</f>
        <v>0</v>
      </c>
      <c r="X54" s="47"/>
      <c r="Y54" s="46">
        <f>COUNTIFS(DataRegularSeason20242025!$D$2:$D$1315,TotalTeamGames20242025!Y$1,DataRegularSeason20242025!$E$2:$E$1315,TotalTeamGames20242025!$A53,DataRegularSeason20242025!$N$2:$N$1315,1)</f>
        <v>0</v>
      </c>
      <c r="Z54" s="47"/>
      <c r="AA54" s="46">
        <f>COUNTIFS(DataRegularSeason20242025!$D$2:$D$1315,TotalTeamGames20242025!AA$1,DataRegularSeason20242025!$E$2:$E$1315,TotalTeamGames20242025!$A53,DataRegularSeason20242025!$N$2:$N$1315,1)</f>
        <v>0</v>
      </c>
      <c r="AB54" s="47"/>
      <c r="AC54" s="46">
        <f>COUNTIFS(DataRegularSeason20242025!$D$2:$D$1315,TotalTeamGames20242025!AC$1,DataRegularSeason20242025!$E$2:$E$1315,TotalTeamGames20242025!$A53,DataRegularSeason20242025!$N$2:$N$1315,1)</f>
        <v>1</v>
      </c>
      <c r="AD54" s="47"/>
      <c r="AE54" s="46">
        <f>COUNTIFS(DataRegularSeason20242025!$D$2:$D$1315,TotalTeamGames20242025!AE$1,DataRegularSeason20242025!$E$2:$E$1315,TotalTeamGames20242025!$A53,DataRegularSeason20242025!$N$2:$N$1315,1)</f>
        <v>0</v>
      </c>
      <c r="AF54" s="47"/>
      <c r="AG54" s="46">
        <f>COUNTIFS(DataRegularSeason20242025!$D$2:$D$1315,TotalTeamGames20242025!AG$1,DataRegularSeason20242025!$E$2:$E$1315,TotalTeamGames20242025!$A53,DataRegularSeason20242025!$N$2:$N$1315,1)</f>
        <v>1</v>
      </c>
      <c r="AH54" s="47"/>
      <c r="AI54" s="46">
        <f>COUNTIFS(DataRegularSeason20242025!$D$2:$D$1315,TotalTeamGames20242025!AI$1,DataRegularSeason20242025!$E$2:$E$1315,TotalTeamGames20242025!$A53,DataRegularSeason20242025!$N$2:$N$1315,1)</f>
        <v>1</v>
      </c>
      <c r="AJ54" s="47"/>
      <c r="AK54" s="46">
        <f>COUNTIFS(DataRegularSeason20242025!$D$2:$D$1315,TotalTeamGames20242025!AK$1,DataRegularSeason20242025!$E$2:$E$1315,TotalTeamGames20242025!$A53,DataRegularSeason20242025!$N$2:$N$1315,1)</f>
        <v>0</v>
      </c>
      <c r="AL54" s="47"/>
      <c r="AM54" s="46">
        <f>COUNTIFS(DataRegularSeason20242025!$D$2:$D$1315,TotalTeamGames20242025!AM$1,DataRegularSeason20242025!$E$2:$E$1315,TotalTeamGames20242025!$A53,DataRegularSeason20242025!$N$2:$N$1315,1)</f>
        <v>0</v>
      </c>
      <c r="AN54" s="47"/>
      <c r="AO54" s="46">
        <f>COUNTIFS(DataRegularSeason20242025!$D$2:$D$1315,TotalTeamGames20242025!AO$1,DataRegularSeason20242025!$E$2:$E$1315,TotalTeamGames20242025!$A53,DataRegularSeason20242025!$N$2:$N$1315,1)</f>
        <v>0</v>
      </c>
      <c r="AP54" s="47"/>
      <c r="AQ54" s="46">
        <f>COUNTIFS(DataRegularSeason20242025!$D$2:$D$1315,TotalTeamGames20242025!AQ$1,DataRegularSeason20242025!$E$2:$E$1315,TotalTeamGames20242025!$A53,DataRegularSeason20242025!$N$2:$N$1315,1)</f>
        <v>1</v>
      </c>
      <c r="AR54" s="47"/>
      <c r="AS54" s="46">
        <f>COUNTIFS(DataRegularSeason20242025!$D$2:$D$1315,TotalTeamGames20242025!AS$1,DataRegularSeason20242025!$E$2:$E$1315,TotalTeamGames20242025!$A53,DataRegularSeason20242025!$N$2:$N$1315,1)</f>
        <v>0</v>
      </c>
      <c r="AT54" s="47"/>
      <c r="AU54" s="46">
        <f>COUNTIFS(DataRegularSeason20242025!$D$2:$D$1315,TotalTeamGames20242025!AU$1,DataRegularSeason20242025!$E$2:$E$1315,TotalTeamGames20242025!$A53,DataRegularSeason20242025!$N$2:$N$1315,1)</f>
        <v>0</v>
      </c>
      <c r="AV54" s="47"/>
      <c r="AW54" s="46">
        <f>COUNTIFS(DataRegularSeason20242025!$D$2:$D$1315,TotalTeamGames20242025!AW$1,DataRegularSeason20242025!$E$2:$E$1315,TotalTeamGames20242025!$A53,DataRegularSeason20242025!$N$2:$N$1315,1)</f>
        <v>0</v>
      </c>
      <c r="AX54" s="47"/>
      <c r="AY54" s="46">
        <f>COUNTIFS(DataRegularSeason20242025!$D$2:$D$1315,TotalTeamGames20242025!AY$1,DataRegularSeason20242025!$E$2:$E$1315,TotalTeamGames20242025!$A53,DataRegularSeason20242025!$N$2:$N$1315,1)</f>
        <v>0</v>
      </c>
      <c r="AZ54" s="47"/>
      <c r="BA54" s="46"/>
      <c r="BB54" s="47"/>
      <c r="BC54" s="46">
        <f>COUNTIFS(DataRegularSeason20242025!$D$2:$D$1315,TotalTeamGames20242025!BC$1,DataRegularSeason20242025!$E$2:$E$1315,TotalTeamGames20242025!$A53,DataRegularSeason20242025!$N$2:$N$1315,1)</f>
        <v>0</v>
      </c>
      <c r="BD54" s="47"/>
      <c r="BE54" s="46">
        <f>COUNTIFS(DataRegularSeason20242025!$D$2:$D$1315,TotalTeamGames20242025!BE$1,DataRegularSeason20242025!$E$2:$E$1315,TotalTeamGames20242025!$A53,DataRegularSeason20242025!$N$2:$N$1315,1)</f>
        <v>0</v>
      </c>
      <c r="BF54" s="47"/>
      <c r="BG54" s="46">
        <f>COUNTIFS(DataRegularSeason20242025!$D$2:$D$1315,TotalTeamGames20242025!BG$1,DataRegularSeason20242025!$E$2:$E$1315,TotalTeamGames20242025!$A53,DataRegularSeason20242025!$N$2:$N$1315,1)</f>
        <v>1</v>
      </c>
      <c r="BH54" s="47"/>
      <c r="BI54" s="46">
        <f>COUNTIFS(DataRegularSeason20242025!$D$2:$D$1315,TotalTeamGames20242025!BI$1,DataRegularSeason20242025!$E$2:$E$1315,TotalTeamGames20242025!$A53,DataRegularSeason20242025!$N$2:$N$1315,1)</f>
        <v>1</v>
      </c>
      <c r="BJ54" s="47"/>
      <c r="BK54" s="46">
        <f>COUNTIFS(DataRegularSeason20242025!$D$2:$D$1315,TotalTeamGames20242025!BK$1,DataRegularSeason20242025!$E$2:$E$1315,TotalTeamGames20242025!$A53,DataRegularSeason20242025!$N$2:$N$1315,1)</f>
        <v>1</v>
      </c>
      <c r="BL54" s="47"/>
      <c r="BM54" s="46">
        <f>COUNTIFS(DataRegularSeason20242025!$D$2:$D$1315,TotalTeamGames20242025!BM$1,DataRegularSeason20242025!$E$2:$E$1315,TotalTeamGames20242025!$A53,DataRegularSeason20242025!$N$2:$N$1315,1)</f>
        <v>1</v>
      </c>
      <c r="BN54" s="47"/>
      <c r="BO54" s="42">
        <f t="shared" si="0"/>
        <v>8</v>
      </c>
      <c r="BP54" s="52"/>
      <c r="BQ54" s="53"/>
    </row>
    <row r="55" spans="1:69" ht="9.9499999999999993" customHeight="1" x14ac:dyDescent="0.25">
      <c r="A55" s="59" t="s">
        <v>18</v>
      </c>
      <c r="B55" s="36" t="s">
        <v>81</v>
      </c>
      <c r="C55" s="43"/>
      <c r="D55" s="36">
        <f>COUNTIFS(DataRegularSeason20242025!$E$2:$E$1315,TotalTeamGames20242025!C$1,DataRegularSeason20242025!$D$2:$D$1315,TotalTeamGames20242025!$A55,DataRegularSeason20242025!$N$2:$N$1315,1)</f>
        <v>0</v>
      </c>
      <c r="E55" s="43"/>
      <c r="F55" s="36">
        <f>COUNTIFS(DataRegularSeason20242025!$E$2:$E$1315,TotalTeamGames20242025!E$1,DataRegularSeason20242025!$D$2:$D$1315,TotalTeamGames20242025!$A55,DataRegularSeason20242025!$N$2:$N$1315,1)</f>
        <v>1</v>
      </c>
      <c r="G55" s="43"/>
      <c r="H55" s="36">
        <f>COUNTIFS(DataRegularSeason20242025!$E$2:$E$1315,TotalTeamGames20242025!G$1,DataRegularSeason20242025!$D$2:$D$1315,TotalTeamGames20242025!$A55,DataRegularSeason20242025!$N$2:$N$1315,1)</f>
        <v>0</v>
      </c>
      <c r="I55" s="43"/>
      <c r="J55" s="36">
        <f>COUNTIFS(DataRegularSeason20242025!$E$2:$E$1315,TotalTeamGames20242025!I$1,DataRegularSeason20242025!$D$2:$D$1315,TotalTeamGames20242025!$A55,DataRegularSeason20242025!$N$2:$N$1315,1)</f>
        <v>0</v>
      </c>
      <c r="K55" s="43"/>
      <c r="L55" s="36">
        <f>COUNTIFS(DataRegularSeason20242025!$E$2:$E$1315,TotalTeamGames20242025!K$1,DataRegularSeason20242025!$D$2:$D$1315,TotalTeamGames20242025!$A55,DataRegularSeason20242025!$N$2:$N$1315,1)</f>
        <v>1</v>
      </c>
      <c r="M55" s="43"/>
      <c r="N55" s="36">
        <f>COUNTIFS(DataRegularSeason20242025!$E$2:$E$1315,TotalTeamGames20242025!M$1,DataRegularSeason20242025!$D$2:$D$1315,TotalTeamGames20242025!$A55,DataRegularSeason20242025!$N$2:$N$1315,1)</f>
        <v>0</v>
      </c>
      <c r="O55" s="43"/>
      <c r="P55" s="36">
        <f>COUNTIFS(DataRegularSeason20242025!$E$2:$E$1315,TotalTeamGames20242025!O$1,DataRegularSeason20242025!$D$2:$D$1315,TotalTeamGames20242025!$A55,DataRegularSeason20242025!$N$2:$N$1315,1)</f>
        <v>0</v>
      </c>
      <c r="Q55" s="43"/>
      <c r="R55" s="36">
        <f>COUNTIFS(DataRegularSeason20242025!$E$2:$E$1315,TotalTeamGames20242025!Q$1,DataRegularSeason20242025!$D$2:$D$1315,TotalTeamGames20242025!$A55,DataRegularSeason20242025!$N$2:$N$1315,1)</f>
        <v>0</v>
      </c>
      <c r="S55" s="43"/>
      <c r="T55" s="36">
        <f>COUNTIFS(DataRegularSeason20242025!$E$2:$E$1315,TotalTeamGames20242025!S$1,DataRegularSeason20242025!$D$2:$D$1315,TotalTeamGames20242025!$A55,DataRegularSeason20242025!$N$2:$N$1315,1)</f>
        <v>0</v>
      </c>
      <c r="U55" s="43"/>
      <c r="V55" s="36">
        <f>COUNTIFS(DataRegularSeason20242025!$E$2:$E$1315,TotalTeamGames20242025!U$1,DataRegularSeason20242025!$D$2:$D$1315,TotalTeamGames20242025!$A55,DataRegularSeason20242025!$N$2:$N$1315,1)</f>
        <v>0</v>
      </c>
      <c r="W55" s="43"/>
      <c r="X55" s="36">
        <f>COUNTIFS(DataRegularSeason20242025!$E$2:$E$1315,TotalTeamGames20242025!W$1,DataRegularSeason20242025!$D$2:$D$1315,TotalTeamGames20242025!$A55,DataRegularSeason20242025!$N$2:$N$1315,1)</f>
        <v>0</v>
      </c>
      <c r="Y55" s="43"/>
      <c r="Z55" s="36">
        <f>COUNTIFS(DataRegularSeason20242025!$E$2:$E$1315,TotalTeamGames20242025!Y$1,DataRegularSeason20242025!$D$2:$D$1315,TotalTeamGames20242025!$A55,DataRegularSeason20242025!$N$2:$N$1315,1)</f>
        <v>0</v>
      </c>
      <c r="AA55" s="43"/>
      <c r="AB55" s="36">
        <f>COUNTIFS(DataRegularSeason20242025!$E$2:$E$1315,TotalTeamGames20242025!AA$1,DataRegularSeason20242025!$D$2:$D$1315,TotalTeamGames20242025!$A55,DataRegularSeason20242025!$N$2:$N$1315,1)</f>
        <v>0</v>
      </c>
      <c r="AC55" s="43"/>
      <c r="AD55" s="36">
        <f>COUNTIFS(DataRegularSeason20242025!$E$2:$E$1315,TotalTeamGames20242025!AC$1,DataRegularSeason20242025!$D$2:$D$1315,TotalTeamGames20242025!$A55,DataRegularSeason20242025!$N$2:$N$1315,1)</f>
        <v>1</v>
      </c>
      <c r="AE55" s="43"/>
      <c r="AF55" s="36">
        <f>COUNTIFS(DataRegularSeason20242025!$E$2:$E$1315,TotalTeamGames20242025!AE$1,DataRegularSeason20242025!$D$2:$D$1315,TotalTeamGames20242025!$A55,DataRegularSeason20242025!$N$2:$N$1315,1)</f>
        <v>1</v>
      </c>
      <c r="AG55" s="43"/>
      <c r="AH55" s="36">
        <f>COUNTIFS(DataRegularSeason20242025!$E$2:$E$1315,TotalTeamGames20242025!AG$1,DataRegularSeason20242025!$D$2:$D$1315,TotalTeamGames20242025!$A55,DataRegularSeason20242025!$N$2:$N$1315,1)</f>
        <v>1</v>
      </c>
      <c r="AI55" s="43"/>
      <c r="AJ55" s="36">
        <f>COUNTIFS(DataRegularSeason20242025!$E$2:$E$1315,TotalTeamGames20242025!AI$1,DataRegularSeason20242025!$D$2:$D$1315,TotalTeamGames20242025!$A55,DataRegularSeason20242025!$N$2:$N$1315,1)</f>
        <v>0</v>
      </c>
      <c r="AK55" s="43"/>
      <c r="AL55" s="36">
        <f>COUNTIFS(DataRegularSeason20242025!$E$2:$E$1315,TotalTeamGames20242025!AK$1,DataRegularSeason20242025!$D$2:$D$1315,TotalTeamGames20242025!$A55,DataRegularSeason20242025!$N$2:$N$1315,1)</f>
        <v>0</v>
      </c>
      <c r="AM55" s="43"/>
      <c r="AN55" s="36">
        <f>COUNTIFS(DataRegularSeason20242025!$E$2:$E$1315,TotalTeamGames20242025!AM$1,DataRegularSeason20242025!$D$2:$D$1315,TotalTeamGames20242025!$A55,DataRegularSeason20242025!$N$2:$N$1315,1)</f>
        <v>0</v>
      </c>
      <c r="AO55" s="43"/>
      <c r="AP55" s="36">
        <f>COUNTIFS(DataRegularSeason20242025!$E$2:$E$1315,TotalTeamGames20242025!AO$1,DataRegularSeason20242025!$D$2:$D$1315,TotalTeamGames20242025!$A55,DataRegularSeason20242025!$N$2:$N$1315,1)</f>
        <v>0</v>
      </c>
      <c r="AQ55" s="43"/>
      <c r="AR55" s="36">
        <f>COUNTIFS(DataRegularSeason20242025!$E$2:$E$1315,TotalTeamGames20242025!AQ$1,DataRegularSeason20242025!$D$2:$D$1315,TotalTeamGames20242025!$A55,DataRegularSeason20242025!$N$2:$N$1315,1)</f>
        <v>0</v>
      </c>
      <c r="AS55" s="43"/>
      <c r="AT55" s="36">
        <f>COUNTIFS(DataRegularSeason20242025!$E$2:$E$1315,TotalTeamGames20242025!AS$1,DataRegularSeason20242025!$D$2:$D$1315,TotalTeamGames20242025!$A55,DataRegularSeason20242025!$N$2:$N$1315,1)</f>
        <v>0</v>
      </c>
      <c r="AU55" s="43"/>
      <c r="AV55" s="36">
        <f>COUNTIFS(DataRegularSeason20242025!$E$2:$E$1315,TotalTeamGames20242025!AU$1,DataRegularSeason20242025!$D$2:$D$1315,TotalTeamGames20242025!$A55,DataRegularSeason20242025!$N$2:$N$1315,1)</f>
        <v>0</v>
      </c>
      <c r="AW55" s="43"/>
      <c r="AX55" s="36">
        <f>COUNTIFS(DataRegularSeason20242025!$E$2:$E$1315,TotalTeamGames20242025!AW$1,DataRegularSeason20242025!$D$2:$D$1315,TotalTeamGames20242025!$A55,DataRegularSeason20242025!$N$2:$N$1315,1)</f>
        <v>0</v>
      </c>
      <c r="AY55" s="43"/>
      <c r="AZ55" s="36">
        <f>COUNTIFS(DataRegularSeason20242025!$E$2:$E$1315,TotalTeamGames20242025!AY$1,DataRegularSeason20242025!$D$2:$D$1315,TotalTeamGames20242025!$A55,DataRegularSeason20242025!$N$2:$N$1315,1)</f>
        <v>1</v>
      </c>
      <c r="BA55" s="43"/>
      <c r="BB55" s="36">
        <f>COUNTIFS(DataRegularSeason20242025!$E$2:$E$1315,TotalTeamGames20242025!BA$1,DataRegularSeason20242025!$D$2:$D$1315,TotalTeamGames20242025!$A55,DataRegularSeason20242025!$N$2:$N$1315,1)</f>
        <v>0</v>
      </c>
      <c r="BC55" s="43"/>
      <c r="BD55" s="44"/>
      <c r="BE55" s="43"/>
      <c r="BF55" s="36">
        <f>COUNTIFS(DataRegularSeason20242025!$E$2:$E$1315,TotalTeamGames20242025!BE$1,DataRegularSeason20242025!$D$2:$D$1315,TotalTeamGames20242025!$A55,DataRegularSeason20242025!$N$2:$N$1315,1)</f>
        <v>0</v>
      </c>
      <c r="BG55" s="43"/>
      <c r="BH55" s="36">
        <f>COUNTIFS(DataRegularSeason20242025!$E$2:$E$1315,TotalTeamGames20242025!BG$1,DataRegularSeason20242025!$D$2:$D$1315,TotalTeamGames20242025!$A55,DataRegularSeason20242025!$N$2:$N$1315,1)</f>
        <v>0</v>
      </c>
      <c r="BI55" s="43"/>
      <c r="BJ55" s="36">
        <f>COUNTIFS(DataRegularSeason20242025!$E$2:$E$1315,TotalTeamGames20242025!BI$1,DataRegularSeason20242025!$D$2:$D$1315,TotalTeamGames20242025!$A55,DataRegularSeason20242025!$N$2:$N$1315,1)</f>
        <v>0</v>
      </c>
      <c r="BK55" s="43"/>
      <c r="BL55" s="36">
        <f>COUNTIFS(DataRegularSeason20242025!$E$2:$E$1315,TotalTeamGames20242025!BK$1,DataRegularSeason20242025!$D$2:$D$1315,TotalTeamGames20242025!$A55,DataRegularSeason20242025!$N$2:$N$1315,1)</f>
        <v>1</v>
      </c>
      <c r="BM55" s="43"/>
      <c r="BN55" s="36">
        <f>COUNTIFS(DataRegularSeason20242025!$E$2:$E$1315,TotalTeamGames20242025!BM$1,DataRegularSeason20242025!$D$2:$D$1315,TotalTeamGames20242025!$A55,DataRegularSeason20242025!$N$2:$N$1315,1)</f>
        <v>1</v>
      </c>
      <c r="BO55" s="38">
        <f t="shared" si="0"/>
        <v>8</v>
      </c>
      <c r="BP55" s="52">
        <f t="shared" ref="BP55" si="51">BO55+BO56</f>
        <v>20</v>
      </c>
      <c r="BQ55" s="53">
        <f t="shared" ref="BQ55" si="52">82-BP55</f>
        <v>62</v>
      </c>
    </row>
    <row r="56" spans="1:69" ht="9.9499999999999993" customHeight="1" x14ac:dyDescent="0.25">
      <c r="A56" s="54"/>
      <c r="B56" s="40" t="s">
        <v>80</v>
      </c>
      <c r="C56" s="46">
        <f>COUNTIFS(DataRegularSeason20242025!$D$2:$D$1315,TotalTeamGames20242025!C$1,DataRegularSeason20242025!$E$2:$E$1315,TotalTeamGames20242025!$A55,DataRegularSeason20242025!$N$2:$N$1315,1)</f>
        <v>0</v>
      </c>
      <c r="D56" s="47"/>
      <c r="E56" s="46">
        <f>COUNTIFS(DataRegularSeason20242025!$D$2:$D$1315,TotalTeamGames20242025!E$1,DataRegularSeason20242025!$E$2:$E$1315,TotalTeamGames20242025!$A55,DataRegularSeason20242025!$N$2:$N$1315,1)</f>
        <v>1</v>
      </c>
      <c r="F56" s="47"/>
      <c r="G56" s="46">
        <f>COUNTIFS(DataRegularSeason20242025!$D$2:$D$1315,TotalTeamGames20242025!G$1,DataRegularSeason20242025!$E$2:$E$1315,TotalTeamGames20242025!$A55,DataRegularSeason20242025!$N$2:$N$1315,1)</f>
        <v>0</v>
      </c>
      <c r="H56" s="47"/>
      <c r="I56" s="46">
        <f>COUNTIFS(DataRegularSeason20242025!$D$2:$D$1315,TotalTeamGames20242025!I$1,DataRegularSeason20242025!$E$2:$E$1315,TotalTeamGames20242025!$A55,DataRegularSeason20242025!$N$2:$N$1315,1)</f>
        <v>0</v>
      </c>
      <c r="J56" s="47"/>
      <c r="K56" s="46">
        <f>COUNTIFS(DataRegularSeason20242025!$D$2:$D$1315,TotalTeamGames20242025!K$1,DataRegularSeason20242025!$E$2:$E$1315,TotalTeamGames20242025!$A55,DataRegularSeason20242025!$N$2:$N$1315,1)</f>
        <v>0</v>
      </c>
      <c r="L56" s="47"/>
      <c r="M56" s="46">
        <f>COUNTIFS(DataRegularSeason20242025!$D$2:$D$1315,TotalTeamGames20242025!M$1,DataRegularSeason20242025!$E$2:$E$1315,TotalTeamGames20242025!$A55,DataRegularSeason20242025!$N$2:$N$1315,1)</f>
        <v>0</v>
      </c>
      <c r="N56" s="47"/>
      <c r="O56" s="46">
        <f>COUNTIFS(DataRegularSeason20242025!$D$2:$D$1315,TotalTeamGames20242025!O$1,DataRegularSeason20242025!$E$2:$E$1315,TotalTeamGames20242025!$A55,DataRegularSeason20242025!$N$2:$N$1315,1)</f>
        <v>0</v>
      </c>
      <c r="P56" s="47"/>
      <c r="Q56" s="46">
        <f>COUNTIFS(DataRegularSeason20242025!$D$2:$D$1315,TotalTeamGames20242025!Q$1,DataRegularSeason20242025!$E$2:$E$1315,TotalTeamGames20242025!$A55,DataRegularSeason20242025!$N$2:$N$1315,1)</f>
        <v>0</v>
      </c>
      <c r="R56" s="47"/>
      <c r="S56" s="46">
        <f>COUNTIFS(DataRegularSeason20242025!$D$2:$D$1315,TotalTeamGames20242025!S$1,DataRegularSeason20242025!$E$2:$E$1315,TotalTeamGames20242025!$A55,DataRegularSeason20242025!$N$2:$N$1315,1)</f>
        <v>0</v>
      </c>
      <c r="T56" s="47"/>
      <c r="U56" s="46">
        <f>COUNTIFS(DataRegularSeason20242025!$D$2:$D$1315,TotalTeamGames20242025!U$1,DataRegularSeason20242025!$E$2:$E$1315,TotalTeamGames20242025!$A55,DataRegularSeason20242025!$N$2:$N$1315,1)</f>
        <v>1</v>
      </c>
      <c r="V56" s="47"/>
      <c r="W56" s="46">
        <f>COUNTIFS(DataRegularSeason20242025!$D$2:$D$1315,TotalTeamGames20242025!W$1,DataRegularSeason20242025!$E$2:$E$1315,TotalTeamGames20242025!$A55,DataRegularSeason20242025!$N$2:$N$1315,1)</f>
        <v>1</v>
      </c>
      <c r="X56" s="47"/>
      <c r="Y56" s="46">
        <f>COUNTIFS(DataRegularSeason20242025!$D$2:$D$1315,TotalTeamGames20242025!Y$1,DataRegularSeason20242025!$E$2:$E$1315,TotalTeamGames20242025!$A55,DataRegularSeason20242025!$N$2:$N$1315,1)</f>
        <v>0</v>
      </c>
      <c r="Z56" s="47"/>
      <c r="AA56" s="46">
        <f>COUNTIFS(DataRegularSeason20242025!$D$2:$D$1315,TotalTeamGames20242025!AA$1,DataRegularSeason20242025!$E$2:$E$1315,TotalTeamGames20242025!$A55,DataRegularSeason20242025!$N$2:$N$1315,1)</f>
        <v>1</v>
      </c>
      <c r="AB56" s="47"/>
      <c r="AC56" s="46">
        <f>COUNTIFS(DataRegularSeason20242025!$D$2:$D$1315,TotalTeamGames20242025!AC$1,DataRegularSeason20242025!$E$2:$E$1315,TotalTeamGames20242025!$A55,DataRegularSeason20242025!$N$2:$N$1315,1)</f>
        <v>0</v>
      </c>
      <c r="AD56" s="47"/>
      <c r="AE56" s="46">
        <f>COUNTIFS(DataRegularSeason20242025!$D$2:$D$1315,TotalTeamGames20242025!AE$1,DataRegularSeason20242025!$E$2:$E$1315,TotalTeamGames20242025!$A55,DataRegularSeason20242025!$N$2:$N$1315,1)</f>
        <v>1</v>
      </c>
      <c r="AF56" s="47"/>
      <c r="AG56" s="46">
        <f>COUNTIFS(DataRegularSeason20242025!$D$2:$D$1315,TotalTeamGames20242025!AG$1,DataRegularSeason20242025!$E$2:$E$1315,TotalTeamGames20242025!$A55,DataRegularSeason20242025!$N$2:$N$1315,1)</f>
        <v>0</v>
      </c>
      <c r="AH56" s="47"/>
      <c r="AI56" s="46">
        <f>COUNTIFS(DataRegularSeason20242025!$D$2:$D$1315,TotalTeamGames20242025!AI$1,DataRegularSeason20242025!$E$2:$E$1315,TotalTeamGames20242025!$A55,DataRegularSeason20242025!$N$2:$N$1315,1)</f>
        <v>0</v>
      </c>
      <c r="AJ56" s="47"/>
      <c r="AK56" s="46">
        <f>COUNTIFS(DataRegularSeason20242025!$D$2:$D$1315,TotalTeamGames20242025!AK$1,DataRegularSeason20242025!$E$2:$E$1315,TotalTeamGames20242025!$A55,DataRegularSeason20242025!$N$2:$N$1315,1)</f>
        <v>0</v>
      </c>
      <c r="AL56" s="47"/>
      <c r="AM56" s="46">
        <f>COUNTIFS(DataRegularSeason20242025!$D$2:$D$1315,TotalTeamGames20242025!AM$1,DataRegularSeason20242025!$E$2:$E$1315,TotalTeamGames20242025!$A55,DataRegularSeason20242025!$N$2:$N$1315,1)</f>
        <v>1</v>
      </c>
      <c r="AN56" s="47"/>
      <c r="AO56" s="46">
        <f>COUNTIFS(DataRegularSeason20242025!$D$2:$D$1315,TotalTeamGames20242025!AO$1,DataRegularSeason20242025!$E$2:$E$1315,TotalTeamGames20242025!$A55,DataRegularSeason20242025!$N$2:$N$1315,1)</f>
        <v>1</v>
      </c>
      <c r="AP56" s="47"/>
      <c r="AQ56" s="46">
        <f>COUNTIFS(DataRegularSeason20242025!$D$2:$D$1315,TotalTeamGames20242025!AQ$1,DataRegularSeason20242025!$E$2:$E$1315,TotalTeamGames20242025!$A55,DataRegularSeason20242025!$N$2:$N$1315,1)</f>
        <v>0</v>
      </c>
      <c r="AR56" s="47"/>
      <c r="AS56" s="46">
        <f>COUNTIFS(DataRegularSeason20242025!$D$2:$D$1315,TotalTeamGames20242025!AS$1,DataRegularSeason20242025!$E$2:$E$1315,TotalTeamGames20242025!$A55,DataRegularSeason20242025!$N$2:$N$1315,1)</f>
        <v>1</v>
      </c>
      <c r="AT56" s="47"/>
      <c r="AU56" s="46">
        <f>COUNTIFS(DataRegularSeason20242025!$D$2:$D$1315,TotalTeamGames20242025!AU$1,DataRegularSeason20242025!$E$2:$E$1315,TotalTeamGames20242025!$A55,DataRegularSeason20242025!$N$2:$N$1315,1)</f>
        <v>1</v>
      </c>
      <c r="AV56" s="47"/>
      <c r="AW56" s="46">
        <f>COUNTIFS(DataRegularSeason20242025!$D$2:$D$1315,TotalTeamGames20242025!AW$1,DataRegularSeason20242025!$E$2:$E$1315,TotalTeamGames20242025!$A55,DataRegularSeason20242025!$N$2:$N$1315,1)</f>
        <v>0</v>
      </c>
      <c r="AX56" s="47"/>
      <c r="AY56" s="46">
        <f>COUNTIFS(DataRegularSeason20242025!$D$2:$D$1315,TotalTeamGames20242025!AY$1,DataRegularSeason20242025!$E$2:$E$1315,TotalTeamGames20242025!$A55,DataRegularSeason20242025!$N$2:$N$1315,1)</f>
        <v>1</v>
      </c>
      <c r="AZ56" s="47"/>
      <c r="BA56" s="46">
        <f>COUNTIFS(DataRegularSeason20242025!$D$2:$D$1315,TotalTeamGames20242025!BA$1,DataRegularSeason20242025!$E$2:$E$1315,TotalTeamGames20242025!$A55,DataRegularSeason20242025!$N$2:$N$1315,1)</f>
        <v>1</v>
      </c>
      <c r="BB56" s="47"/>
      <c r="BC56" s="46"/>
      <c r="BD56" s="47"/>
      <c r="BE56" s="46">
        <f>COUNTIFS(DataRegularSeason20242025!$D$2:$D$1315,TotalTeamGames20242025!BE$1,DataRegularSeason20242025!$E$2:$E$1315,TotalTeamGames20242025!$A55,DataRegularSeason20242025!$N$2:$N$1315,1)</f>
        <v>0</v>
      </c>
      <c r="BF56" s="47"/>
      <c r="BG56" s="46">
        <f>COUNTIFS(DataRegularSeason20242025!$D$2:$D$1315,TotalTeamGames20242025!BG$1,DataRegularSeason20242025!$E$2:$E$1315,TotalTeamGames20242025!$A55,DataRegularSeason20242025!$N$2:$N$1315,1)</f>
        <v>0</v>
      </c>
      <c r="BH56" s="47"/>
      <c r="BI56" s="46">
        <f>COUNTIFS(DataRegularSeason20242025!$D$2:$D$1315,TotalTeamGames20242025!BI$1,DataRegularSeason20242025!$E$2:$E$1315,TotalTeamGames20242025!$A55,DataRegularSeason20242025!$N$2:$N$1315,1)</f>
        <v>1</v>
      </c>
      <c r="BJ56" s="47"/>
      <c r="BK56" s="46">
        <f>COUNTIFS(DataRegularSeason20242025!$D$2:$D$1315,TotalTeamGames20242025!BK$1,DataRegularSeason20242025!$E$2:$E$1315,TotalTeamGames20242025!$A55,DataRegularSeason20242025!$N$2:$N$1315,1)</f>
        <v>0</v>
      </c>
      <c r="BL56" s="47"/>
      <c r="BM56" s="46">
        <f>COUNTIFS(DataRegularSeason20242025!$D$2:$D$1315,TotalTeamGames20242025!BM$1,DataRegularSeason20242025!$E$2:$E$1315,TotalTeamGames20242025!$A55,DataRegularSeason20242025!$N$2:$N$1315,1)</f>
        <v>0</v>
      </c>
      <c r="BN56" s="47"/>
      <c r="BO56" s="42">
        <f t="shared" si="0"/>
        <v>12</v>
      </c>
      <c r="BP56" s="52"/>
      <c r="BQ56" s="53"/>
    </row>
    <row r="57" spans="1:69" ht="9.9499999999999993" customHeight="1" x14ac:dyDescent="0.25">
      <c r="A57" s="59" t="s">
        <v>15</v>
      </c>
      <c r="B57" s="36" t="s">
        <v>81</v>
      </c>
      <c r="C57" s="43"/>
      <c r="D57" s="36">
        <f>COUNTIFS(DataRegularSeason20242025!$E$2:$E$1315,TotalTeamGames20242025!C$1,DataRegularSeason20242025!$D$2:$D$1315,TotalTeamGames20242025!$A57,DataRegularSeason20242025!$N$2:$N$1315,1)</f>
        <v>1</v>
      </c>
      <c r="E57" s="43"/>
      <c r="F57" s="36">
        <f>COUNTIFS(DataRegularSeason20242025!$E$2:$E$1315,TotalTeamGames20242025!E$1,DataRegularSeason20242025!$D$2:$D$1315,TotalTeamGames20242025!$A57,DataRegularSeason20242025!$N$2:$N$1315,1)</f>
        <v>0</v>
      </c>
      <c r="G57" s="43"/>
      <c r="H57" s="36">
        <f>COUNTIFS(DataRegularSeason20242025!$E$2:$E$1315,TotalTeamGames20242025!G$1,DataRegularSeason20242025!$D$2:$D$1315,TotalTeamGames20242025!$A57,DataRegularSeason20242025!$N$2:$N$1315,1)</f>
        <v>0</v>
      </c>
      <c r="I57" s="43"/>
      <c r="J57" s="36">
        <f>COUNTIFS(DataRegularSeason20242025!$E$2:$E$1315,TotalTeamGames20242025!I$1,DataRegularSeason20242025!$D$2:$D$1315,TotalTeamGames20242025!$A57,DataRegularSeason20242025!$N$2:$N$1315,1)</f>
        <v>0</v>
      </c>
      <c r="K57" s="43"/>
      <c r="L57" s="36">
        <f>COUNTIFS(DataRegularSeason20242025!$E$2:$E$1315,TotalTeamGames20242025!K$1,DataRegularSeason20242025!$D$2:$D$1315,TotalTeamGames20242025!$A57,DataRegularSeason20242025!$N$2:$N$1315,1)</f>
        <v>0</v>
      </c>
      <c r="M57" s="43"/>
      <c r="N57" s="36">
        <f>COUNTIFS(DataRegularSeason20242025!$E$2:$E$1315,TotalTeamGames20242025!M$1,DataRegularSeason20242025!$D$2:$D$1315,TotalTeamGames20242025!$A57,DataRegularSeason20242025!$N$2:$N$1315,1)</f>
        <v>0</v>
      </c>
      <c r="O57" s="43"/>
      <c r="P57" s="36">
        <f>COUNTIFS(DataRegularSeason20242025!$E$2:$E$1315,TotalTeamGames20242025!O$1,DataRegularSeason20242025!$D$2:$D$1315,TotalTeamGames20242025!$A57,DataRegularSeason20242025!$N$2:$N$1315,1)</f>
        <v>0</v>
      </c>
      <c r="Q57" s="43"/>
      <c r="R57" s="36">
        <f>COUNTIFS(DataRegularSeason20242025!$E$2:$E$1315,TotalTeamGames20242025!Q$1,DataRegularSeason20242025!$D$2:$D$1315,TotalTeamGames20242025!$A57,DataRegularSeason20242025!$N$2:$N$1315,1)</f>
        <v>0</v>
      </c>
      <c r="S57" s="43"/>
      <c r="T57" s="36">
        <f>COUNTIFS(DataRegularSeason20242025!$E$2:$E$1315,TotalTeamGames20242025!S$1,DataRegularSeason20242025!$D$2:$D$1315,TotalTeamGames20242025!$A57,DataRegularSeason20242025!$N$2:$N$1315,1)</f>
        <v>0</v>
      </c>
      <c r="U57" s="43"/>
      <c r="V57" s="36">
        <f>COUNTIFS(DataRegularSeason20242025!$E$2:$E$1315,TotalTeamGames20242025!U$1,DataRegularSeason20242025!$D$2:$D$1315,TotalTeamGames20242025!$A57,DataRegularSeason20242025!$N$2:$N$1315,1)</f>
        <v>0</v>
      </c>
      <c r="W57" s="43"/>
      <c r="X57" s="36">
        <f>COUNTIFS(DataRegularSeason20242025!$E$2:$E$1315,TotalTeamGames20242025!W$1,DataRegularSeason20242025!$D$2:$D$1315,TotalTeamGames20242025!$A57,DataRegularSeason20242025!$N$2:$N$1315,1)</f>
        <v>0</v>
      </c>
      <c r="Y57" s="43"/>
      <c r="Z57" s="36">
        <f>COUNTIFS(DataRegularSeason20242025!$E$2:$E$1315,TotalTeamGames20242025!Y$1,DataRegularSeason20242025!$D$2:$D$1315,TotalTeamGames20242025!$A57,DataRegularSeason20242025!$N$2:$N$1315,1)</f>
        <v>0</v>
      </c>
      <c r="AA57" s="43"/>
      <c r="AB57" s="36">
        <f>COUNTIFS(DataRegularSeason20242025!$E$2:$E$1315,TotalTeamGames20242025!AA$1,DataRegularSeason20242025!$D$2:$D$1315,TotalTeamGames20242025!$A57,DataRegularSeason20242025!$N$2:$N$1315,1)</f>
        <v>1</v>
      </c>
      <c r="AC57" s="43"/>
      <c r="AD57" s="36">
        <f>COUNTIFS(DataRegularSeason20242025!$E$2:$E$1315,TotalTeamGames20242025!AC$1,DataRegularSeason20242025!$D$2:$D$1315,TotalTeamGames20242025!$A57,DataRegularSeason20242025!$N$2:$N$1315,1)</f>
        <v>0</v>
      </c>
      <c r="AE57" s="43"/>
      <c r="AF57" s="36">
        <f>COUNTIFS(DataRegularSeason20242025!$E$2:$E$1315,TotalTeamGames20242025!AE$1,DataRegularSeason20242025!$D$2:$D$1315,TotalTeamGames20242025!$A57,DataRegularSeason20242025!$N$2:$N$1315,1)</f>
        <v>0</v>
      </c>
      <c r="AG57" s="43"/>
      <c r="AH57" s="36">
        <f>COUNTIFS(DataRegularSeason20242025!$E$2:$E$1315,TotalTeamGames20242025!AG$1,DataRegularSeason20242025!$D$2:$D$1315,TotalTeamGames20242025!$A57,DataRegularSeason20242025!$N$2:$N$1315,1)</f>
        <v>1</v>
      </c>
      <c r="AI57" s="43"/>
      <c r="AJ57" s="36">
        <f>COUNTIFS(DataRegularSeason20242025!$E$2:$E$1315,TotalTeamGames20242025!AI$1,DataRegularSeason20242025!$D$2:$D$1315,TotalTeamGames20242025!$A57,DataRegularSeason20242025!$N$2:$N$1315,1)</f>
        <v>1</v>
      </c>
      <c r="AK57" s="43"/>
      <c r="AL57" s="36">
        <f>COUNTIFS(DataRegularSeason20242025!$E$2:$E$1315,TotalTeamGames20242025!AK$1,DataRegularSeason20242025!$D$2:$D$1315,TotalTeamGames20242025!$A57,DataRegularSeason20242025!$N$2:$N$1315,1)</f>
        <v>1</v>
      </c>
      <c r="AM57" s="43"/>
      <c r="AN57" s="36">
        <f>COUNTIFS(DataRegularSeason20242025!$E$2:$E$1315,TotalTeamGames20242025!AM$1,DataRegularSeason20242025!$D$2:$D$1315,TotalTeamGames20242025!$A57,DataRegularSeason20242025!$N$2:$N$1315,1)</f>
        <v>1</v>
      </c>
      <c r="AO57" s="43"/>
      <c r="AP57" s="36">
        <f>COUNTIFS(DataRegularSeason20242025!$E$2:$E$1315,TotalTeamGames20242025!AO$1,DataRegularSeason20242025!$D$2:$D$1315,TotalTeamGames20242025!$A57,DataRegularSeason20242025!$N$2:$N$1315,1)</f>
        <v>0</v>
      </c>
      <c r="AQ57" s="43"/>
      <c r="AR57" s="36">
        <f>COUNTIFS(DataRegularSeason20242025!$E$2:$E$1315,TotalTeamGames20242025!AQ$1,DataRegularSeason20242025!$D$2:$D$1315,TotalTeamGames20242025!$A57,DataRegularSeason20242025!$N$2:$N$1315,1)</f>
        <v>0</v>
      </c>
      <c r="AS57" s="43"/>
      <c r="AT57" s="36">
        <f>COUNTIFS(DataRegularSeason20242025!$E$2:$E$1315,TotalTeamGames20242025!AS$1,DataRegularSeason20242025!$D$2:$D$1315,TotalTeamGames20242025!$A57,DataRegularSeason20242025!$N$2:$N$1315,1)</f>
        <v>0</v>
      </c>
      <c r="AU57" s="43"/>
      <c r="AV57" s="36">
        <f>COUNTIFS(DataRegularSeason20242025!$E$2:$E$1315,TotalTeamGames20242025!AU$1,DataRegularSeason20242025!$D$2:$D$1315,TotalTeamGames20242025!$A57,DataRegularSeason20242025!$N$2:$N$1315,1)</f>
        <v>0</v>
      </c>
      <c r="AW57" s="43"/>
      <c r="AX57" s="36">
        <f>COUNTIFS(DataRegularSeason20242025!$E$2:$E$1315,TotalTeamGames20242025!AW$1,DataRegularSeason20242025!$D$2:$D$1315,TotalTeamGames20242025!$A57,DataRegularSeason20242025!$N$2:$N$1315,1)</f>
        <v>0</v>
      </c>
      <c r="AY57" s="43"/>
      <c r="AZ57" s="36">
        <f>COUNTIFS(DataRegularSeason20242025!$E$2:$E$1315,TotalTeamGames20242025!AY$1,DataRegularSeason20242025!$D$2:$D$1315,TotalTeamGames20242025!$A57,DataRegularSeason20242025!$N$2:$N$1315,1)</f>
        <v>1</v>
      </c>
      <c r="BA57" s="43"/>
      <c r="BB57" s="36">
        <f>COUNTIFS(DataRegularSeason20242025!$E$2:$E$1315,TotalTeamGames20242025!BA$1,DataRegularSeason20242025!$D$2:$D$1315,TotalTeamGames20242025!$A57,DataRegularSeason20242025!$N$2:$N$1315,1)</f>
        <v>0</v>
      </c>
      <c r="BC57" s="43"/>
      <c r="BD57" s="36">
        <f>COUNTIFS(DataRegularSeason20242025!$E$2:$E$1315,TotalTeamGames20242025!BC$1,DataRegularSeason20242025!$D$2:$D$1315,TotalTeamGames20242025!$A57,DataRegularSeason20242025!$N$2:$N$1315,1)</f>
        <v>0</v>
      </c>
      <c r="BE57" s="43"/>
      <c r="BF57" s="44"/>
      <c r="BG57" s="43"/>
      <c r="BH57" s="36">
        <f>COUNTIFS(DataRegularSeason20242025!$E$2:$E$1315,TotalTeamGames20242025!BG$1,DataRegularSeason20242025!$D$2:$D$1315,TotalTeamGames20242025!$A57,DataRegularSeason20242025!$N$2:$N$1315,1)</f>
        <v>0</v>
      </c>
      <c r="BI57" s="43"/>
      <c r="BJ57" s="36">
        <f>COUNTIFS(DataRegularSeason20242025!$E$2:$E$1315,TotalTeamGames20242025!BI$1,DataRegularSeason20242025!$D$2:$D$1315,TotalTeamGames20242025!$A57,DataRegularSeason20242025!$N$2:$N$1315,1)</f>
        <v>1</v>
      </c>
      <c r="BK57" s="43"/>
      <c r="BL57" s="36">
        <f>COUNTIFS(DataRegularSeason20242025!$E$2:$E$1315,TotalTeamGames20242025!BK$1,DataRegularSeason20242025!$D$2:$D$1315,TotalTeamGames20242025!$A57,DataRegularSeason20242025!$N$2:$N$1315,1)</f>
        <v>1</v>
      </c>
      <c r="BM57" s="43"/>
      <c r="BN57" s="36">
        <f>COUNTIFS(DataRegularSeason20242025!$E$2:$E$1315,TotalTeamGames20242025!BM$1,DataRegularSeason20242025!$D$2:$D$1315,TotalTeamGames20242025!$A57,DataRegularSeason20242025!$N$2:$N$1315,1)</f>
        <v>0</v>
      </c>
      <c r="BO57" s="38">
        <f t="shared" si="0"/>
        <v>9</v>
      </c>
      <c r="BP57" s="52">
        <f t="shared" ref="BP57" si="53">BO57+BO58</f>
        <v>18</v>
      </c>
      <c r="BQ57" s="53">
        <f t="shared" ref="BQ57" si="54">82-BP57</f>
        <v>64</v>
      </c>
    </row>
    <row r="58" spans="1:69" ht="9.9499999999999993" customHeight="1" x14ac:dyDescent="0.25">
      <c r="A58" s="54"/>
      <c r="B58" s="40" t="s">
        <v>80</v>
      </c>
      <c r="C58" s="46">
        <f>COUNTIFS(DataRegularSeason20242025!$D$2:$D$1315,TotalTeamGames20242025!C$1,DataRegularSeason20242025!$E$2:$E$1315,TotalTeamGames20242025!$A57,DataRegularSeason20242025!$N$2:$N$1315,1)</f>
        <v>0</v>
      </c>
      <c r="D58" s="47"/>
      <c r="E58" s="46">
        <f>COUNTIFS(DataRegularSeason20242025!$D$2:$D$1315,TotalTeamGames20242025!E$1,DataRegularSeason20242025!$E$2:$E$1315,TotalTeamGames20242025!$A57,DataRegularSeason20242025!$N$2:$N$1315,1)</f>
        <v>1</v>
      </c>
      <c r="F58" s="47"/>
      <c r="G58" s="46">
        <f>COUNTIFS(DataRegularSeason20242025!$D$2:$D$1315,TotalTeamGames20242025!G$1,DataRegularSeason20242025!$E$2:$E$1315,TotalTeamGames20242025!$A57,DataRegularSeason20242025!$N$2:$N$1315,1)</f>
        <v>0</v>
      </c>
      <c r="H58" s="47"/>
      <c r="I58" s="46">
        <f>COUNTIFS(DataRegularSeason20242025!$D$2:$D$1315,TotalTeamGames20242025!I$1,DataRegularSeason20242025!$E$2:$E$1315,TotalTeamGames20242025!$A57,DataRegularSeason20242025!$N$2:$N$1315,1)</f>
        <v>1</v>
      </c>
      <c r="J58" s="47"/>
      <c r="K58" s="46">
        <f>COUNTIFS(DataRegularSeason20242025!$D$2:$D$1315,TotalTeamGames20242025!K$1,DataRegularSeason20242025!$E$2:$E$1315,TotalTeamGames20242025!$A57,DataRegularSeason20242025!$N$2:$N$1315,1)</f>
        <v>0</v>
      </c>
      <c r="L58" s="47"/>
      <c r="M58" s="46">
        <f>COUNTIFS(DataRegularSeason20242025!$D$2:$D$1315,TotalTeamGames20242025!M$1,DataRegularSeason20242025!$E$2:$E$1315,TotalTeamGames20242025!$A57,DataRegularSeason20242025!$N$2:$N$1315,1)</f>
        <v>1</v>
      </c>
      <c r="N58" s="47"/>
      <c r="O58" s="46">
        <f>COUNTIFS(DataRegularSeason20242025!$D$2:$D$1315,TotalTeamGames20242025!O$1,DataRegularSeason20242025!$E$2:$E$1315,TotalTeamGames20242025!$A57,DataRegularSeason20242025!$N$2:$N$1315,1)</f>
        <v>1</v>
      </c>
      <c r="P58" s="47"/>
      <c r="Q58" s="46">
        <f>COUNTIFS(DataRegularSeason20242025!$D$2:$D$1315,TotalTeamGames20242025!Q$1,DataRegularSeason20242025!$E$2:$E$1315,TotalTeamGames20242025!$A57,DataRegularSeason20242025!$N$2:$N$1315,1)</f>
        <v>1</v>
      </c>
      <c r="R58" s="47"/>
      <c r="S58" s="46">
        <f>COUNTIFS(DataRegularSeason20242025!$D$2:$D$1315,TotalTeamGames20242025!S$1,DataRegularSeason20242025!$E$2:$E$1315,TotalTeamGames20242025!$A57,DataRegularSeason20242025!$N$2:$N$1315,1)</f>
        <v>0</v>
      </c>
      <c r="T58" s="47"/>
      <c r="U58" s="46">
        <f>COUNTIFS(DataRegularSeason20242025!$D$2:$D$1315,TotalTeamGames20242025!U$1,DataRegularSeason20242025!$E$2:$E$1315,TotalTeamGames20242025!$A57,DataRegularSeason20242025!$N$2:$N$1315,1)</f>
        <v>0</v>
      </c>
      <c r="V58" s="47"/>
      <c r="W58" s="46">
        <f>COUNTIFS(DataRegularSeason20242025!$D$2:$D$1315,TotalTeamGames20242025!W$1,DataRegularSeason20242025!$E$2:$E$1315,TotalTeamGames20242025!$A57,DataRegularSeason20242025!$N$2:$N$1315,1)</f>
        <v>0</v>
      </c>
      <c r="X58" s="47"/>
      <c r="Y58" s="46">
        <f>COUNTIFS(DataRegularSeason20242025!$D$2:$D$1315,TotalTeamGames20242025!Y$1,DataRegularSeason20242025!$E$2:$E$1315,TotalTeamGames20242025!$A57,DataRegularSeason20242025!$N$2:$N$1315,1)</f>
        <v>0</v>
      </c>
      <c r="Z58" s="47"/>
      <c r="AA58" s="46">
        <f>COUNTIFS(DataRegularSeason20242025!$D$2:$D$1315,TotalTeamGames20242025!AA$1,DataRegularSeason20242025!$E$2:$E$1315,TotalTeamGames20242025!$A57,DataRegularSeason20242025!$N$2:$N$1315,1)</f>
        <v>0</v>
      </c>
      <c r="AB58" s="47"/>
      <c r="AC58" s="46">
        <f>COUNTIFS(DataRegularSeason20242025!$D$2:$D$1315,TotalTeamGames20242025!AC$1,DataRegularSeason20242025!$E$2:$E$1315,TotalTeamGames20242025!$A57,DataRegularSeason20242025!$N$2:$N$1315,1)</f>
        <v>0</v>
      </c>
      <c r="AD58" s="47"/>
      <c r="AE58" s="46">
        <f>COUNTIFS(DataRegularSeason20242025!$D$2:$D$1315,TotalTeamGames20242025!AE$1,DataRegularSeason20242025!$E$2:$E$1315,TotalTeamGames20242025!$A57,DataRegularSeason20242025!$N$2:$N$1315,1)</f>
        <v>0</v>
      </c>
      <c r="AF58" s="47"/>
      <c r="AG58" s="46">
        <f>COUNTIFS(DataRegularSeason20242025!$D$2:$D$1315,TotalTeamGames20242025!AG$1,DataRegularSeason20242025!$E$2:$E$1315,TotalTeamGames20242025!$A57,DataRegularSeason20242025!$N$2:$N$1315,1)</f>
        <v>0</v>
      </c>
      <c r="AH58" s="47"/>
      <c r="AI58" s="46">
        <f>COUNTIFS(DataRegularSeason20242025!$D$2:$D$1315,TotalTeamGames20242025!AI$1,DataRegularSeason20242025!$E$2:$E$1315,TotalTeamGames20242025!$A57,DataRegularSeason20242025!$N$2:$N$1315,1)</f>
        <v>0</v>
      </c>
      <c r="AJ58" s="47"/>
      <c r="AK58" s="46">
        <f>COUNTIFS(DataRegularSeason20242025!$D$2:$D$1315,TotalTeamGames20242025!AK$1,DataRegularSeason20242025!$E$2:$E$1315,TotalTeamGames20242025!$A57,DataRegularSeason20242025!$N$2:$N$1315,1)</f>
        <v>0</v>
      </c>
      <c r="AL58" s="47"/>
      <c r="AM58" s="46">
        <f>COUNTIFS(DataRegularSeason20242025!$D$2:$D$1315,TotalTeamGames20242025!AM$1,DataRegularSeason20242025!$E$2:$E$1315,TotalTeamGames20242025!$A57,DataRegularSeason20242025!$N$2:$N$1315,1)</f>
        <v>0</v>
      </c>
      <c r="AN58" s="47"/>
      <c r="AO58" s="46">
        <f>COUNTIFS(DataRegularSeason20242025!$D$2:$D$1315,TotalTeamGames20242025!AO$1,DataRegularSeason20242025!$E$2:$E$1315,TotalTeamGames20242025!$A57,DataRegularSeason20242025!$N$2:$N$1315,1)</f>
        <v>1</v>
      </c>
      <c r="AP58" s="47"/>
      <c r="AQ58" s="46">
        <f>COUNTIFS(DataRegularSeason20242025!$D$2:$D$1315,TotalTeamGames20242025!AQ$1,DataRegularSeason20242025!$E$2:$E$1315,TotalTeamGames20242025!$A57,DataRegularSeason20242025!$N$2:$N$1315,1)</f>
        <v>0</v>
      </c>
      <c r="AR58" s="47"/>
      <c r="AS58" s="46">
        <f>COUNTIFS(DataRegularSeason20242025!$D$2:$D$1315,TotalTeamGames20242025!AS$1,DataRegularSeason20242025!$E$2:$E$1315,TotalTeamGames20242025!$A57,DataRegularSeason20242025!$N$2:$N$1315,1)</f>
        <v>0</v>
      </c>
      <c r="AT58" s="47"/>
      <c r="AU58" s="46">
        <f>COUNTIFS(DataRegularSeason20242025!$D$2:$D$1315,TotalTeamGames20242025!AU$1,DataRegularSeason20242025!$E$2:$E$1315,TotalTeamGames20242025!$A57,DataRegularSeason20242025!$N$2:$N$1315,1)</f>
        <v>0</v>
      </c>
      <c r="AV58" s="47"/>
      <c r="AW58" s="46">
        <f>COUNTIFS(DataRegularSeason20242025!$D$2:$D$1315,TotalTeamGames20242025!AW$1,DataRegularSeason20242025!$E$2:$E$1315,TotalTeamGames20242025!$A57,DataRegularSeason20242025!$N$2:$N$1315,1)</f>
        <v>1</v>
      </c>
      <c r="AX58" s="47"/>
      <c r="AY58" s="46">
        <f>COUNTIFS(DataRegularSeason20242025!$D$2:$D$1315,TotalTeamGames20242025!AY$1,DataRegularSeason20242025!$E$2:$E$1315,TotalTeamGames20242025!$A57,DataRegularSeason20242025!$N$2:$N$1315,1)</f>
        <v>0</v>
      </c>
      <c r="AZ58" s="47"/>
      <c r="BA58" s="46">
        <f>COUNTIFS(DataRegularSeason20242025!$D$2:$D$1315,TotalTeamGames20242025!BA$1,DataRegularSeason20242025!$E$2:$E$1315,TotalTeamGames20242025!$A57,DataRegularSeason20242025!$N$2:$N$1315,1)</f>
        <v>0</v>
      </c>
      <c r="BB58" s="47"/>
      <c r="BC58" s="46">
        <f>COUNTIFS(DataRegularSeason20242025!$D$2:$D$1315,TotalTeamGames20242025!BC$1,DataRegularSeason20242025!$E$2:$E$1315,TotalTeamGames20242025!$A57,DataRegularSeason20242025!$N$2:$N$1315,1)</f>
        <v>0</v>
      </c>
      <c r="BD58" s="47"/>
      <c r="BE58" s="46"/>
      <c r="BF58" s="47"/>
      <c r="BG58" s="46">
        <f>COUNTIFS(DataRegularSeason20242025!$D$2:$D$1315,TotalTeamGames20242025!BG$1,DataRegularSeason20242025!$E$2:$E$1315,TotalTeamGames20242025!$A57,DataRegularSeason20242025!$N$2:$N$1315,1)</f>
        <v>0</v>
      </c>
      <c r="BH58" s="47"/>
      <c r="BI58" s="46">
        <f>COUNTIFS(DataRegularSeason20242025!$D$2:$D$1315,TotalTeamGames20242025!BI$1,DataRegularSeason20242025!$E$2:$E$1315,TotalTeamGames20242025!$A57,DataRegularSeason20242025!$N$2:$N$1315,1)</f>
        <v>1</v>
      </c>
      <c r="BJ58" s="47"/>
      <c r="BK58" s="46">
        <f>COUNTIFS(DataRegularSeason20242025!$D$2:$D$1315,TotalTeamGames20242025!BK$1,DataRegularSeason20242025!$E$2:$E$1315,TotalTeamGames20242025!$A57,DataRegularSeason20242025!$N$2:$N$1315,1)</f>
        <v>0</v>
      </c>
      <c r="BL58" s="47"/>
      <c r="BM58" s="46">
        <f>COUNTIFS(DataRegularSeason20242025!$D$2:$D$1315,TotalTeamGames20242025!BM$1,DataRegularSeason20242025!$E$2:$E$1315,TotalTeamGames20242025!$A57,DataRegularSeason20242025!$N$2:$N$1315,1)</f>
        <v>1</v>
      </c>
      <c r="BN58" s="47"/>
      <c r="BO58" s="42">
        <f t="shared" si="0"/>
        <v>9</v>
      </c>
      <c r="BP58" s="52"/>
      <c r="BQ58" s="53"/>
    </row>
    <row r="59" spans="1:69" ht="9.9499999999999993" customHeight="1" x14ac:dyDescent="0.25">
      <c r="A59" s="59" t="s">
        <v>25</v>
      </c>
      <c r="B59" s="36" t="s">
        <v>81</v>
      </c>
      <c r="C59" s="43"/>
      <c r="D59" s="36">
        <f>COUNTIFS(DataRegularSeason20242025!$E$2:$E$1315,TotalTeamGames20242025!C$1,DataRegularSeason20242025!$D$2:$D$1315,TotalTeamGames20242025!$A59,DataRegularSeason20242025!$N$2:$N$1315,1)</f>
        <v>1</v>
      </c>
      <c r="E59" s="43"/>
      <c r="F59" s="36">
        <f>COUNTIFS(DataRegularSeason20242025!$E$2:$E$1315,TotalTeamGames20242025!E$1,DataRegularSeason20242025!$D$2:$D$1315,TotalTeamGames20242025!$A59,DataRegularSeason20242025!$N$2:$N$1315,1)</f>
        <v>0</v>
      </c>
      <c r="G59" s="43"/>
      <c r="H59" s="36">
        <f>COUNTIFS(DataRegularSeason20242025!$E$2:$E$1315,TotalTeamGames20242025!G$1,DataRegularSeason20242025!$D$2:$D$1315,TotalTeamGames20242025!$A59,DataRegularSeason20242025!$N$2:$N$1315,1)</f>
        <v>0</v>
      </c>
      <c r="I59" s="43"/>
      <c r="J59" s="36">
        <f>COUNTIFS(DataRegularSeason20242025!$E$2:$E$1315,TotalTeamGames20242025!I$1,DataRegularSeason20242025!$D$2:$D$1315,TotalTeamGames20242025!$A59,DataRegularSeason20242025!$N$2:$N$1315,1)</f>
        <v>0</v>
      </c>
      <c r="K59" s="43"/>
      <c r="L59" s="36">
        <f>COUNTIFS(DataRegularSeason20242025!$E$2:$E$1315,TotalTeamGames20242025!K$1,DataRegularSeason20242025!$D$2:$D$1315,TotalTeamGames20242025!$A59,DataRegularSeason20242025!$N$2:$N$1315,1)</f>
        <v>0</v>
      </c>
      <c r="M59" s="43"/>
      <c r="N59" s="36">
        <f>COUNTIFS(DataRegularSeason20242025!$E$2:$E$1315,TotalTeamGames20242025!M$1,DataRegularSeason20242025!$D$2:$D$1315,TotalTeamGames20242025!$A59,DataRegularSeason20242025!$N$2:$N$1315,1)</f>
        <v>0</v>
      </c>
      <c r="O59" s="43"/>
      <c r="P59" s="36">
        <f>COUNTIFS(DataRegularSeason20242025!$E$2:$E$1315,TotalTeamGames20242025!O$1,DataRegularSeason20242025!$D$2:$D$1315,TotalTeamGames20242025!$A59,DataRegularSeason20242025!$N$2:$N$1315,1)</f>
        <v>1</v>
      </c>
      <c r="Q59" s="43"/>
      <c r="R59" s="36">
        <f>COUNTIFS(DataRegularSeason20242025!$E$2:$E$1315,TotalTeamGames20242025!Q$1,DataRegularSeason20242025!$D$2:$D$1315,TotalTeamGames20242025!$A59,DataRegularSeason20242025!$N$2:$N$1315,1)</f>
        <v>0</v>
      </c>
      <c r="S59" s="43"/>
      <c r="T59" s="36">
        <f>COUNTIFS(DataRegularSeason20242025!$E$2:$E$1315,TotalTeamGames20242025!S$1,DataRegularSeason20242025!$D$2:$D$1315,TotalTeamGames20242025!$A59,DataRegularSeason20242025!$N$2:$N$1315,1)</f>
        <v>0</v>
      </c>
      <c r="U59" s="43"/>
      <c r="V59" s="36">
        <f>COUNTIFS(DataRegularSeason20242025!$E$2:$E$1315,TotalTeamGames20242025!U$1,DataRegularSeason20242025!$D$2:$D$1315,TotalTeamGames20242025!$A59,DataRegularSeason20242025!$N$2:$N$1315,1)</f>
        <v>0</v>
      </c>
      <c r="W59" s="43"/>
      <c r="X59" s="36">
        <f>COUNTIFS(DataRegularSeason20242025!$E$2:$E$1315,TotalTeamGames20242025!W$1,DataRegularSeason20242025!$D$2:$D$1315,TotalTeamGames20242025!$A59,DataRegularSeason20242025!$N$2:$N$1315,1)</f>
        <v>0</v>
      </c>
      <c r="Y59" s="43"/>
      <c r="Z59" s="36">
        <f>COUNTIFS(DataRegularSeason20242025!$E$2:$E$1315,TotalTeamGames20242025!Y$1,DataRegularSeason20242025!$D$2:$D$1315,TotalTeamGames20242025!$A59,DataRegularSeason20242025!$N$2:$N$1315,1)</f>
        <v>1</v>
      </c>
      <c r="AA59" s="43"/>
      <c r="AB59" s="36">
        <f>COUNTIFS(DataRegularSeason20242025!$E$2:$E$1315,TotalTeamGames20242025!AA$1,DataRegularSeason20242025!$D$2:$D$1315,TotalTeamGames20242025!$A59,DataRegularSeason20242025!$N$2:$N$1315,1)</f>
        <v>1</v>
      </c>
      <c r="AC59" s="43"/>
      <c r="AD59" s="36">
        <f>COUNTIFS(DataRegularSeason20242025!$E$2:$E$1315,TotalTeamGames20242025!AC$1,DataRegularSeason20242025!$D$2:$D$1315,TotalTeamGames20242025!$A59,DataRegularSeason20242025!$N$2:$N$1315,1)</f>
        <v>0</v>
      </c>
      <c r="AE59" s="43"/>
      <c r="AF59" s="36">
        <f>COUNTIFS(DataRegularSeason20242025!$E$2:$E$1315,TotalTeamGames20242025!AE$1,DataRegularSeason20242025!$D$2:$D$1315,TotalTeamGames20242025!$A59,DataRegularSeason20242025!$N$2:$N$1315,1)</f>
        <v>0</v>
      </c>
      <c r="AG59" s="43"/>
      <c r="AH59" s="36">
        <f>COUNTIFS(DataRegularSeason20242025!$E$2:$E$1315,TotalTeamGames20242025!AG$1,DataRegularSeason20242025!$D$2:$D$1315,TotalTeamGames20242025!$A59,DataRegularSeason20242025!$N$2:$N$1315,1)</f>
        <v>0</v>
      </c>
      <c r="AI59" s="43"/>
      <c r="AJ59" s="36">
        <f>COUNTIFS(DataRegularSeason20242025!$E$2:$E$1315,TotalTeamGames20242025!AI$1,DataRegularSeason20242025!$D$2:$D$1315,TotalTeamGames20242025!$A59,DataRegularSeason20242025!$N$2:$N$1315,1)</f>
        <v>0</v>
      </c>
      <c r="AK59" s="43"/>
      <c r="AL59" s="36">
        <f>COUNTIFS(DataRegularSeason20242025!$E$2:$E$1315,TotalTeamGames20242025!AK$1,DataRegularSeason20242025!$D$2:$D$1315,TotalTeamGames20242025!$A59,DataRegularSeason20242025!$N$2:$N$1315,1)</f>
        <v>0</v>
      </c>
      <c r="AM59" s="43"/>
      <c r="AN59" s="36">
        <f>COUNTIFS(DataRegularSeason20242025!$E$2:$E$1315,TotalTeamGames20242025!AM$1,DataRegularSeason20242025!$D$2:$D$1315,TotalTeamGames20242025!$A59,DataRegularSeason20242025!$N$2:$N$1315,1)</f>
        <v>0</v>
      </c>
      <c r="AO59" s="43"/>
      <c r="AP59" s="36">
        <f>COUNTIFS(DataRegularSeason20242025!$E$2:$E$1315,TotalTeamGames20242025!AO$1,DataRegularSeason20242025!$D$2:$D$1315,TotalTeamGames20242025!$A59,DataRegularSeason20242025!$N$2:$N$1315,1)</f>
        <v>0</v>
      </c>
      <c r="AQ59" s="43"/>
      <c r="AR59" s="36">
        <f>COUNTIFS(DataRegularSeason20242025!$E$2:$E$1315,TotalTeamGames20242025!AQ$1,DataRegularSeason20242025!$D$2:$D$1315,TotalTeamGames20242025!$A59,DataRegularSeason20242025!$N$2:$N$1315,1)</f>
        <v>1</v>
      </c>
      <c r="AS59" s="43"/>
      <c r="AT59" s="36">
        <f>COUNTIFS(DataRegularSeason20242025!$E$2:$E$1315,TotalTeamGames20242025!AS$1,DataRegularSeason20242025!$D$2:$D$1315,TotalTeamGames20242025!$A59,DataRegularSeason20242025!$N$2:$N$1315,1)</f>
        <v>0</v>
      </c>
      <c r="AU59" s="43"/>
      <c r="AV59" s="36">
        <f>COUNTIFS(DataRegularSeason20242025!$E$2:$E$1315,TotalTeamGames20242025!AU$1,DataRegularSeason20242025!$D$2:$D$1315,TotalTeamGames20242025!$A59,DataRegularSeason20242025!$N$2:$N$1315,1)</f>
        <v>0</v>
      </c>
      <c r="AW59" s="43"/>
      <c r="AX59" s="36">
        <f>COUNTIFS(DataRegularSeason20242025!$E$2:$E$1315,TotalTeamGames20242025!AW$1,DataRegularSeason20242025!$D$2:$D$1315,TotalTeamGames20242025!$A59,DataRegularSeason20242025!$N$2:$N$1315,1)</f>
        <v>1</v>
      </c>
      <c r="AY59" s="43"/>
      <c r="AZ59" s="36">
        <f>COUNTIFS(DataRegularSeason20242025!$E$2:$E$1315,TotalTeamGames20242025!AY$1,DataRegularSeason20242025!$D$2:$D$1315,TotalTeamGames20242025!$A59,DataRegularSeason20242025!$N$2:$N$1315,1)</f>
        <v>0</v>
      </c>
      <c r="BA59" s="43"/>
      <c r="BB59" s="36">
        <f>COUNTIFS(DataRegularSeason20242025!$E$2:$E$1315,TotalTeamGames20242025!BA$1,DataRegularSeason20242025!$D$2:$D$1315,TotalTeamGames20242025!$A59,DataRegularSeason20242025!$N$2:$N$1315,1)</f>
        <v>1</v>
      </c>
      <c r="BC59" s="43"/>
      <c r="BD59" s="36">
        <f>COUNTIFS(DataRegularSeason20242025!$E$2:$E$1315,TotalTeamGames20242025!BC$1,DataRegularSeason20242025!$D$2:$D$1315,TotalTeamGames20242025!$A59,DataRegularSeason20242025!$N$2:$N$1315,1)</f>
        <v>0</v>
      </c>
      <c r="BE59" s="43"/>
      <c r="BF59" s="36">
        <f>COUNTIFS(DataRegularSeason20242025!$E$2:$E$1315,TotalTeamGames20242025!BE$1,DataRegularSeason20242025!$D$2:$D$1315,TotalTeamGames20242025!$A59,DataRegularSeason20242025!$N$2:$N$1315,1)</f>
        <v>0</v>
      </c>
      <c r="BG59" s="43"/>
      <c r="BH59" s="44"/>
      <c r="BI59" s="43"/>
      <c r="BJ59" s="36">
        <f>COUNTIFS(DataRegularSeason20242025!$E$2:$E$1315,TotalTeamGames20242025!BI$1,DataRegularSeason20242025!$D$2:$D$1315,TotalTeamGames20242025!$A59,DataRegularSeason20242025!$N$2:$N$1315,1)</f>
        <v>0</v>
      </c>
      <c r="BK59" s="43"/>
      <c r="BL59" s="36">
        <f>COUNTIFS(DataRegularSeason20242025!$E$2:$E$1315,TotalTeamGames20242025!BK$1,DataRegularSeason20242025!$D$2:$D$1315,TotalTeamGames20242025!$A59,DataRegularSeason20242025!$N$2:$N$1315,1)</f>
        <v>0</v>
      </c>
      <c r="BM59" s="43"/>
      <c r="BN59" s="36">
        <f>COUNTIFS(DataRegularSeason20242025!$E$2:$E$1315,TotalTeamGames20242025!BM$1,DataRegularSeason20242025!$D$2:$D$1315,TotalTeamGames20242025!$A59,DataRegularSeason20242025!$N$2:$N$1315,1)</f>
        <v>0</v>
      </c>
      <c r="BO59" s="38">
        <f t="shared" si="0"/>
        <v>7</v>
      </c>
      <c r="BP59" s="52">
        <f t="shared" ref="BP59" si="55">BO59+BO60</f>
        <v>18</v>
      </c>
      <c r="BQ59" s="53">
        <f t="shared" ref="BQ59" si="56">82-BP59</f>
        <v>64</v>
      </c>
    </row>
    <row r="60" spans="1:69" ht="9.9499999999999993" customHeight="1" x14ac:dyDescent="0.25">
      <c r="A60" s="54"/>
      <c r="B60" s="40" t="s">
        <v>80</v>
      </c>
      <c r="C60" s="46">
        <f>COUNTIFS(DataRegularSeason20242025!$D$2:$D$1315,TotalTeamGames20242025!C$1,DataRegularSeason20242025!$E$2:$E$1315,TotalTeamGames20242025!$A59,DataRegularSeason20242025!$N$2:$N$1315,1)</f>
        <v>0</v>
      </c>
      <c r="D60" s="47"/>
      <c r="E60" s="46">
        <f>COUNTIFS(DataRegularSeason20242025!$D$2:$D$1315,TotalTeamGames20242025!E$1,DataRegularSeason20242025!$E$2:$E$1315,TotalTeamGames20242025!$A59,DataRegularSeason20242025!$N$2:$N$1315,1)</f>
        <v>0</v>
      </c>
      <c r="F60" s="47"/>
      <c r="G60" s="46">
        <f>COUNTIFS(DataRegularSeason20242025!$D$2:$D$1315,TotalTeamGames20242025!G$1,DataRegularSeason20242025!$E$2:$E$1315,TotalTeamGames20242025!$A59,DataRegularSeason20242025!$N$2:$N$1315,1)</f>
        <v>0</v>
      </c>
      <c r="H60" s="47"/>
      <c r="I60" s="46">
        <f>COUNTIFS(DataRegularSeason20242025!$D$2:$D$1315,TotalTeamGames20242025!I$1,DataRegularSeason20242025!$E$2:$E$1315,TotalTeamGames20242025!$A59,DataRegularSeason20242025!$N$2:$N$1315,1)</f>
        <v>1</v>
      </c>
      <c r="J60" s="47"/>
      <c r="K60" s="46">
        <f>COUNTIFS(DataRegularSeason20242025!$D$2:$D$1315,TotalTeamGames20242025!K$1,DataRegularSeason20242025!$E$2:$E$1315,TotalTeamGames20242025!$A59,DataRegularSeason20242025!$N$2:$N$1315,1)</f>
        <v>0</v>
      </c>
      <c r="L60" s="47"/>
      <c r="M60" s="46">
        <f>COUNTIFS(DataRegularSeason20242025!$D$2:$D$1315,TotalTeamGames20242025!M$1,DataRegularSeason20242025!$E$2:$E$1315,TotalTeamGames20242025!$A59,DataRegularSeason20242025!$N$2:$N$1315,1)</f>
        <v>2</v>
      </c>
      <c r="N60" s="47"/>
      <c r="O60" s="46">
        <f>COUNTIFS(DataRegularSeason20242025!$D$2:$D$1315,TotalTeamGames20242025!O$1,DataRegularSeason20242025!$E$2:$E$1315,TotalTeamGames20242025!$A59,DataRegularSeason20242025!$N$2:$N$1315,1)</f>
        <v>1</v>
      </c>
      <c r="P60" s="47"/>
      <c r="Q60" s="46">
        <f>COUNTIFS(DataRegularSeason20242025!$D$2:$D$1315,TotalTeamGames20242025!Q$1,DataRegularSeason20242025!$E$2:$E$1315,TotalTeamGames20242025!$A59,DataRegularSeason20242025!$N$2:$N$1315,1)</f>
        <v>0</v>
      </c>
      <c r="R60" s="47"/>
      <c r="S60" s="46">
        <f>COUNTIFS(DataRegularSeason20242025!$D$2:$D$1315,TotalTeamGames20242025!S$1,DataRegularSeason20242025!$E$2:$E$1315,TotalTeamGames20242025!$A59,DataRegularSeason20242025!$N$2:$N$1315,1)</f>
        <v>0</v>
      </c>
      <c r="T60" s="47"/>
      <c r="U60" s="46">
        <f>COUNTIFS(DataRegularSeason20242025!$D$2:$D$1315,TotalTeamGames20242025!U$1,DataRegularSeason20242025!$E$2:$E$1315,TotalTeamGames20242025!$A59,DataRegularSeason20242025!$N$2:$N$1315,1)</f>
        <v>0</v>
      </c>
      <c r="V60" s="47"/>
      <c r="W60" s="46">
        <f>COUNTIFS(DataRegularSeason20242025!$D$2:$D$1315,TotalTeamGames20242025!W$1,DataRegularSeason20242025!$E$2:$E$1315,TotalTeamGames20242025!$A59,DataRegularSeason20242025!$N$2:$N$1315,1)</f>
        <v>1</v>
      </c>
      <c r="X60" s="47"/>
      <c r="Y60" s="46">
        <f>COUNTIFS(DataRegularSeason20242025!$D$2:$D$1315,TotalTeamGames20242025!Y$1,DataRegularSeason20242025!$E$2:$E$1315,TotalTeamGames20242025!$A59,DataRegularSeason20242025!$N$2:$N$1315,1)</f>
        <v>0</v>
      </c>
      <c r="Z60" s="47"/>
      <c r="AA60" s="46">
        <f>COUNTIFS(DataRegularSeason20242025!$D$2:$D$1315,TotalTeamGames20242025!AA$1,DataRegularSeason20242025!$E$2:$E$1315,TotalTeamGames20242025!$A59,DataRegularSeason20242025!$N$2:$N$1315,1)</f>
        <v>0</v>
      </c>
      <c r="AB60" s="47"/>
      <c r="AC60" s="46">
        <f>COUNTIFS(DataRegularSeason20242025!$D$2:$D$1315,TotalTeamGames20242025!AC$1,DataRegularSeason20242025!$E$2:$E$1315,TotalTeamGames20242025!$A59,DataRegularSeason20242025!$N$2:$N$1315,1)</f>
        <v>0</v>
      </c>
      <c r="AD60" s="47"/>
      <c r="AE60" s="46">
        <f>COUNTIFS(DataRegularSeason20242025!$D$2:$D$1315,TotalTeamGames20242025!AE$1,DataRegularSeason20242025!$E$2:$E$1315,TotalTeamGames20242025!$A59,DataRegularSeason20242025!$N$2:$N$1315,1)</f>
        <v>0</v>
      </c>
      <c r="AF60" s="47"/>
      <c r="AG60" s="46">
        <f>COUNTIFS(DataRegularSeason20242025!$D$2:$D$1315,TotalTeamGames20242025!AG$1,DataRegularSeason20242025!$E$2:$E$1315,TotalTeamGames20242025!$A59,DataRegularSeason20242025!$N$2:$N$1315,1)</f>
        <v>1</v>
      </c>
      <c r="AH60" s="47"/>
      <c r="AI60" s="46">
        <f>COUNTIFS(DataRegularSeason20242025!$D$2:$D$1315,TotalTeamGames20242025!AI$1,DataRegularSeason20242025!$E$2:$E$1315,TotalTeamGames20242025!$A59,DataRegularSeason20242025!$N$2:$N$1315,1)</f>
        <v>1</v>
      </c>
      <c r="AJ60" s="47"/>
      <c r="AK60" s="46">
        <f>COUNTIFS(DataRegularSeason20242025!$D$2:$D$1315,TotalTeamGames20242025!AK$1,DataRegularSeason20242025!$E$2:$E$1315,TotalTeamGames20242025!$A59,DataRegularSeason20242025!$N$2:$N$1315,1)</f>
        <v>1</v>
      </c>
      <c r="AL60" s="47"/>
      <c r="AM60" s="46">
        <f>COUNTIFS(DataRegularSeason20242025!$D$2:$D$1315,TotalTeamGames20242025!AM$1,DataRegularSeason20242025!$E$2:$E$1315,TotalTeamGames20242025!$A59,DataRegularSeason20242025!$N$2:$N$1315,1)</f>
        <v>1</v>
      </c>
      <c r="AN60" s="47"/>
      <c r="AO60" s="46">
        <f>COUNTIFS(DataRegularSeason20242025!$D$2:$D$1315,TotalTeamGames20242025!AO$1,DataRegularSeason20242025!$E$2:$E$1315,TotalTeamGames20242025!$A59,DataRegularSeason20242025!$N$2:$N$1315,1)</f>
        <v>0</v>
      </c>
      <c r="AP60" s="47"/>
      <c r="AQ60" s="46">
        <f>COUNTIFS(DataRegularSeason20242025!$D$2:$D$1315,TotalTeamGames20242025!AQ$1,DataRegularSeason20242025!$E$2:$E$1315,TotalTeamGames20242025!$A59,DataRegularSeason20242025!$N$2:$N$1315,1)</f>
        <v>1</v>
      </c>
      <c r="AR60" s="47"/>
      <c r="AS60" s="46">
        <f>COUNTIFS(DataRegularSeason20242025!$D$2:$D$1315,TotalTeamGames20242025!AS$1,DataRegularSeason20242025!$E$2:$E$1315,TotalTeamGames20242025!$A59,DataRegularSeason20242025!$N$2:$N$1315,1)</f>
        <v>1</v>
      </c>
      <c r="AT60" s="47"/>
      <c r="AU60" s="46">
        <f>COUNTIFS(DataRegularSeason20242025!$D$2:$D$1315,TotalTeamGames20242025!AU$1,DataRegularSeason20242025!$E$2:$E$1315,TotalTeamGames20242025!$A59,DataRegularSeason20242025!$N$2:$N$1315,1)</f>
        <v>0</v>
      </c>
      <c r="AV60" s="47"/>
      <c r="AW60" s="46">
        <f>COUNTIFS(DataRegularSeason20242025!$D$2:$D$1315,TotalTeamGames20242025!AW$1,DataRegularSeason20242025!$E$2:$E$1315,TotalTeamGames20242025!$A59,DataRegularSeason20242025!$N$2:$N$1315,1)</f>
        <v>0</v>
      </c>
      <c r="AX60" s="47"/>
      <c r="AY60" s="46">
        <f>COUNTIFS(DataRegularSeason20242025!$D$2:$D$1315,TotalTeamGames20242025!AY$1,DataRegularSeason20242025!$E$2:$E$1315,TotalTeamGames20242025!$A59,DataRegularSeason20242025!$N$2:$N$1315,1)</f>
        <v>0</v>
      </c>
      <c r="AZ60" s="47"/>
      <c r="BA60" s="46">
        <f>COUNTIFS(DataRegularSeason20242025!$D$2:$D$1315,TotalTeamGames20242025!BA$1,DataRegularSeason20242025!$E$2:$E$1315,TotalTeamGames20242025!$A59,DataRegularSeason20242025!$N$2:$N$1315,1)</f>
        <v>0</v>
      </c>
      <c r="BB60" s="47"/>
      <c r="BC60" s="46">
        <f>COUNTIFS(DataRegularSeason20242025!$D$2:$D$1315,TotalTeamGames20242025!BC$1,DataRegularSeason20242025!$E$2:$E$1315,TotalTeamGames20242025!$A59,DataRegularSeason20242025!$N$2:$N$1315,1)</f>
        <v>0</v>
      </c>
      <c r="BD60" s="47"/>
      <c r="BE60" s="46">
        <f>COUNTIFS(DataRegularSeason20242025!$D$2:$D$1315,TotalTeamGames20242025!BE$1,DataRegularSeason20242025!$E$2:$E$1315,TotalTeamGames20242025!$A59,DataRegularSeason20242025!$N$2:$N$1315,1)</f>
        <v>0</v>
      </c>
      <c r="BF60" s="47"/>
      <c r="BG60" s="46"/>
      <c r="BH60" s="47"/>
      <c r="BI60" s="46">
        <f>COUNTIFS(DataRegularSeason20242025!$D$2:$D$1315,TotalTeamGames20242025!BI$1,DataRegularSeason20242025!$E$2:$E$1315,TotalTeamGames20242025!$A59,DataRegularSeason20242025!$N$2:$N$1315,1)</f>
        <v>0</v>
      </c>
      <c r="BJ60" s="47"/>
      <c r="BK60" s="46">
        <f>COUNTIFS(DataRegularSeason20242025!$D$2:$D$1315,TotalTeamGames20242025!BK$1,DataRegularSeason20242025!$E$2:$E$1315,TotalTeamGames20242025!$A59,DataRegularSeason20242025!$N$2:$N$1315,1)</f>
        <v>0</v>
      </c>
      <c r="BL60" s="47"/>
      <c r="BM60" s="46">
        <f>COUNTIFS(DataRegularSeason20242025!$D$2:$D$1315,TotalTeamGames20242025!BM$1,DataRegularSeason20242025!$E$2:$E$1315,TotalTeamGames20242025!$A59,DataRegularSeason20242025!$N$2:$N$1315,1)</f>
        <v>0</v>
      </c>
      <c r="BN60" s="47"/>
      <c r="BO60" s="42">
        <f t="shared" si="0"/>
        <v>11</v>
      </c>
      <c r="BP60" s="52"/>
      <c r="BQ60" s="53"/>
    </row>
    <row r="61" spans="1:69" ht="9.9499999999999993" customHeight="1" x14ac:dyDescent="0.25">
      <c r="A61" s="59" t="s">
        <v>27</v>
      </c>
      <c r="B61" s="36" t="s">
        <v>81</v>
      </c>
      <c r="C61" s="43"/>
      <c r="D61" s="36">
        <f>COUNTIFS(DataRegularSeason20242025!$E$2:$E$1315,TotalTeamGames20242025!C$1,DataRegularSeason20242025!$D$2:$D$1315,TotalTeamGames20242025!$A61,DataRegularSeason20242025!$N$2:$N$1315,1)</f>
        <v>1</v>
      </c>
      <c r="E61" s="43"/>
      <c r="F61" s="36">
        <f>COUNTIFS(DataRegularSeason20242025!$E$2:$E$1315,TotalTeamGames20242025!E$1,DataRegularSeason20242025!$D$2:$D$1315,TotalTeamGames20242025!$A61,DataRegularSeason20242025!$N$2:$N$1315,1)</f>
        <v>0</v>
      </c>
      <c r="G61" s="43"/>
      <c r="H61" s="36">
        <f>COUNTIFS(DataRegularSeason20242025!$E$2:$E$1315,TotalTeamGames20242025!G$1,DataRegularSeason20242025!$D$2:$D$1315,TotalTeamGames20242025!$A61,DataRegularSeason20242025!$N$2:$N$1315,1)</f>
        <v>0</v>
      </c>
      <c r="I61" s="43"/>
      <c r="J61" s="36">
        <f>COUNTIFS(DataRegularSeason20242025!$E$2:$E$1315,TotalTeamGames20242025!I$1,DataRegularSeason20242025!$D$2:$D$1315,TotalTeamGames20242025!$A61,DataRegularSeason20242025!$N$2:$N$1315,1)</f>
        <v>0</v>
      </c>
      <c r="K61" s="43"/>
      <c r="L61" s="36">
        <f>COUNTIFS(DataRegularSeason20242025!$E$2:$E$1315,TotalTeamGames20242025!K$1,DataRegularSeason20242025!$D$2:$D$1315,TotalTeamGames20242025!$A61,DataRegularSeason20242025!$N$2:$N$1315,1)</f>
        <v>0</v>
      </c>
      <c r="M61" s="43"/>
      <c r="N61" s="36">
        <f>COUNTIFS(DataRegularSeason20242025!$E$2:$E$1315,TotalTeamGames20242025!M$1,DataRegularSeason20242025!$D$2:$D$1315,TotalTeamGames20242025!$A61,DataRegularSeason20242025!$N$2:$N$1315,1)</f>
        <v>0</v>
      </c>
      <c r="O61" s="43"/>
      <c r="P61" s="36">
        <f>COUNTIFS(DataRegularSeason20242025!$E$2:$E$1315,TotalTeamGames20242025!O$1,DataRegularSeason20242025!$D$2:$D$1315,TotalTeamGames20242025!$A61,DataRegularSeason20242025!$N$2:$N$1315,1)</f>
        <v>0</v>
      </c>
      <c r="Q61" s="43"/>
      <c r="R61" s="36">
        <f>COUNTIFS(DataRegularSeason20242025!$E$2:$E$1315,TotalTeamGames20242025!Q$1,DataRegularSeason20242025!$D$2:$D$1315,TotalTeamGames20242025!$A61,DataRegularSeason20242025!$N$2:$N$1315,1)</f>
        <v>0</v>
      </c>
      <c r="S61" s="43"/>
      <c r="T61" s="36">
        <f>COUNTIFS(DataRegularSeason20242025!$E$2:$E$1315,TotalTeamGames20242025!S$1,DataRegularSeason20242025!$D$2:$D$1315,TotalTeamGames20242025!$A61,DataRegularSeason20242025!$N$2:$N$1315,1)</f>
        <v>0</v>
      </c>
      <c r="U61" s="43"/>
      <c r="V61" s="36">
        <f>COUNTIFS(DataRegularSeason20242025!$E$2:$E$1315,TotalTeamGames20242025!U$1,DataRegularSeason20242025!$D$2:$D$1315,TotalTeamGames20242025!$A61,DataRegularSeason20242025!$N$2:$N$1315,1)</f>
        <v>0</v>
      </c>
      <c r="W61" s="43"/>
      <c r="X61" s="36">
        <f>COUNTIFS(DataRegularSeason20242025!$E$2:$E$1315,TotalTeamGames20242025!W$1,DataRegularSeason20242025!$D$2:$D$1315,TotalTeamGames20242025!$A61,DataRegularSeason20242025!$N$2:$N$1315,1)</f>
        <v>1</v>
      </c>
      <c r="Y61" s="43"/>
      <c r="Z61" s="36">
        <f>COUNTIFS(DataRegularSeason20242025!$E$2:$E$1315,TotalTeamGames20242025!Y$1,DataRegularSeason20242025!$D$2:$D$1315,TotalTeamGames20242025!$A61,DataRegularSeason20242025!$N$2:$N$1315,1)</f>
        <v>1</v>
      </c>
      <c r="AA61" s="43"/>
      <c r="AB61" s="36">
        <f>COUNTIFS(DataRegularSeason20242025!$E$2:$E$1315,TotalTeamGames20242025!AA$1,DataRegularSeason20242025!$D$2:$D$1315,TotalTeamGames20242025!$A61,DataRegularSeason20242025!$N$2:$N$1315,1)</f>
        <v>1</v>
      </c>
      <c r="AC61" s="43"/>
      <c r="AD61" s="36">
        <f>COUNTIFS(DataRegularSeason20242025!$E$2:$E$1315,TotalTeamGames20242025!AC$1,DataRegularSeason20242025!$D$2:$D$1315,TotalTeamGames20242025!$A61,DataRegularSeason20242025!$N$2:$N$1315,1)</f>
        <v>0</v>
      </c>
      <c r="AE61" s="43"/>
      <c r="AF61" s="36">
        <f>COUNTIFS(DataRegularSeason20242025!$E$2:$E$1315,TotalTeamGames20242025!AE$1,DataRegularSeason20242025!$D$2:$D$1315,TotalTeamGames20242025!$A61,DataRegularSeason20242025!$N$2:$N$1315,1)</f>
        <v>0</v>
      </c>
      <c r="AG61" s="43"/>
      <c r="AH61" s="36">
        <f>COUNTIFS(DataRegularSeason20242025!$E$2:$E$1315,TotalTeamGames20242025!AG$1,DataRegularSeason20242025!$D$2:$D$1315,TotalTeamGames20242025!$A61,DataRegularSeason20242025!$N$2:$N$1315,1)</f>
        <v>0</v>
      </c>
      <c r="AI61" s="43"/>
      <c r="AJ61" s="36">
        <f>COUNTIFS(DataRegularSeason20242025!$E$2:$E$1315,TotalTeamGames20242025!AI$1,DataRegularSeason20242025!$D$2:$D$1315,TotalTeamGames20242025!$A61,DataRegularSeason20242025!$N$2:$N$1315,1)</f>
        <v>0</v>
      </c>
      <c r="AK61" s="43"/>
      <c r="AL61" s="36">
        <f>COUNTIFS(DataRegularSeason20242025!$E$2:$E$1315,TotalTeamGames20242025!AK$1,DataRegularSeason20242025!$D$2:$D$1315,TotalTeamGames20242025!$A61,DataRegularSeason20242025!$N$2:$N$1315,1)</f>
        <v>0</v>
      </c>
      <c r="AM61" s="43"/>
      <c r="AN61" s="36">
        <f>COUNTIFS(DataRegularSeason20242025!$E$2:$E$1315,TotalTeamGames20242025!AM$1,DataRegularSeason20242025!$D$2:$D$1315,TotalTeamGames20242025!$A61,DataRegularSeason20242025!$N$2:$N$1315,1)</f>
        <v>0</v>
      </c>
      <c r="AO61" s="43"/>
      <c r="AP61" s="36">
        <f>COUNTIFS(DataRegularSeason20242025!$E$2:$E$1315,TotalTeamGames20242025!AO$1,DataRegularSeason20242025!$D$2:$D$1315,TotalTeamGames20242025!$A61,DataRegularSeason20242025!$N$2:$N$1315,1)</f>
        <v>0</v>
      </c>
      <c r="AQ61" s="43"/>
      <c r="AR61" s="36">
        <f>COUNTIFS(DataRegularSeason20242025!$E$2:$E$1315,TotalTeamGames20242025!AQ$1,DataRegularSeason20242025!$D$2:$D$1315,TotalTeamGames20242025!$A61,DataRegularSeason20242025!$N$2:$N$1315,1)</f>
        <v>0</v>
      </c>
      <c r="AS61" s="43"/>
      <c r="AT61" s="36">
        <f>COUNTIFS(DataRegularSeason20242025!$E$2:$E$1315,TotalTeamGames20242025!AS$1,DataRegularSeason20242025!$D$2:$D$1315,TotalTeamGames20242025!$A61,DataRegularSeason20242025!$N$2:$N$1315,1)</f>
        <v>0</v>
      </c>
      <c r="AU61" s="43"/>
      <c r="AV61" s="36">
        <f>COUNTIFS(DataRegularSeason20242025!$E$2:$E$1315,TotalTeamGames20242025!AU$1,DataRegularSeason20242025!$D$2:$D$1315,TotalTeamGames20242025!$A61,DataRegularSeason20242025!$N$2:$N$1315,1)</f>
        <v>1</v>
      </c>
      <c r="AW61" s="43"/>
      <c r="AX61" s="36">
        <f>COUNTIFS(DataRegularSeason20242025!$E$2:$E$1315,TotalTeamGames20242025!AW$1,DataRegularSeason20242025!$D$2:$D$1315,TotalTeamGames20242025!$A61,DataRegularSeason20242025!$N$2:$N$1315,1)</f>
        <v>0</v>
      </c>
      <c r="AY61" s="43"/>
      <c r="AZ61" s="36">
        <f>COUNTIFS(DataRegularSeason20242025!$E$2:$E$1315,TotalTeamGames20242025!AY$1,DataRegularSeason20242025!$D$2:$D$1315,TotalTeamGames20242025!$A61,DataRegularSeason20242025!$N$2:$N$1315,1)</f>
        <v>0</v>
      </c>
      <c r="BA61" s="43"/>
      <c r="BB61" s="36">
        <f>COUNTIFS(DataRegularSeason20242025!$E$2:$E$1315,TotalTeamGames20242025!BA$1,DataRegularSeason20242025!$D$2:$D$1315,TotalTeamGames20242025!$A61,DataRegularSeason20242025!$N$2:$N$1315,1)</f>
        <v>1</v>
      </c>
      <c r="BC61" s="43"/>
      <c r="BD61" s="36">
        <f>COUNTIFS(DataRegularSeason20242025!$E$2:$E$1315,TotalTeamGames20242025!BC$1,DataRegularSeason20242025!$D$2:$D$1315,TotalTeamGames20242025!$A61,DataRegularSeason20242025!$N$2:$N$1315,1)</f>
        <v>1</v>
      </c>
      <c r="BE61" s="43"/>
      <c r="BF61" s="36">
        <f>COUNTIFS(DataRegularSeason20242025!$E$2:$E$1315,TotalTeamGames20242025!BE$1,DataRegularSeason20242025!$D$2:$D$1315,TotalTeamGames20242025!$A61,DataRegularSeason20242025!$N$2:$N$1315,1)</f>
        <v>1</v>
      </c>
      <c r="BG61" s="43"/>
      <c r="BH61" s="36">
        <f>COUNTIFS(DataRegularSeason20242025!$E$2:$E$1315,TotalTeamGames20242025!BG$1,DataRegularSeason20242025!$D$2:$D$1315,TotalTeamGames20242025!$A61,DataRegularSeason20242025!$N$2:$N$1315,1)</f>
        <v>0</v>
      </c>
      <c r="BI61" s="43"/>
      <c r="BJ61" s="44"/>
      <c r="BK61" s="43"/>
      <c r="BL61" s="36">
        <f>COUNTIFS(DataRegularSeason20242025!$E$2:$E$1315,TotalTeamGames20242025!BK$1,DataRegularSeason20242025!$D$2:$D$1315,TotalTeamGames20242025!$A61,DataRegularSeason20242025!$N$2:$N$1315,1)</f>
        <v>0</v>
      </c>
      <c r="BM61" s="43"/>
      <c r="BN61" s="36">
        <f>COUNTIFS(DataRegularSeason20242025!$E$2:$E$1315,TotalTeamGames20242025!BM$1,DataRegularSeason20242025!$D$2:$D$1315,TotalTeamGames20242025!$A61,DataRegularSeason20242025!$N$2:$N$1315,1)</f>
        <v>1</v>
      </c>
      <c r="BO61" s="38">
        <f t="shared" si="0"/>
        <v>9</v>
      </c>
      <c r="BP61" s="52">
        <f t="shared" ref="BP61" si="57">BO61+BO62</f>
        <v>19</v>
      </c>
      <c r="BQ61" s="53">
        <f t="shared" ref="BQ61" si="58">82-BP61</f>
        <v>63</v>
      </c>
    </row>
    <row r="62" spans="1:69" ht="9.9499999999999993" customHeight="1" x14ac:dyDescent="0.25">
      <c r="A62" s="54"/>
      <c r="B62" s="40" t="s">
        <v>80</v>
      </c>
      <c r="C62" s="46">
        <f>COUNTIFS(DataRegularSeason20242025!$D$2:$D$1315,TotalTeamGames20242025!C$1,DataRegularSeason20242025!$E$2:$E$1315,TotalTeamGames20242025!$A61,DataRegularSeason20242025!$N$2:$N$1315,1)</f>
        <v>1</v>
      </c>
      <c r="D62" s="47"/>
      <c r="E62" s="46">
        <f>COUNTIFS(DataRegularSeason20242025!$D$2:$D$1315,TotalTeamGames20242025!E$1,DataRegularSeason20242025!$E$2:$E$1315,TotalTeamGames20242025!$A61,DataRegularSeason20242025!$N$2:$N$1315,1)</f>
        <v>0</v>
      </c>
      <c r="F62" s="47"/>
      <c r="G62" s="46">
        <f>COUNTIFS(DataRegularSeason20242025!$D$2:$D$1315,TotalTeamGames20242025!G$1,DataRegularSeason20242025!$E$2:$E$1315,TotalTeamGames20242025!$A61,DataRegularSeason20242025!$N$2:$N$1315,1)</f>
        <v>0</v>
      </c>
      <c r="H62" s="47"/>
      <c r="I62" s="46">
        <f>COUNTIFS(DataRegularSeason20242025!$D$2:$D$1315,TotalTeamGames20242025!I$1,DataRegularSeason20242025!$E$2:$E$1315,TotalTeamGames20242025!$A61,DataRegularSeason20242025!$N$2:$N$1315,1)</f>
        <v>1</v>
      </c>
      <c r="J62" s="47"/>
      <c r="K62" s="46">
        <f>COUNTIFS(DataRegularSeason20242025!$D$2:$D$1315,TotalTeamGames20242025!K$1,DataRegularSeason20242025!$E$2:$E$1315,TotalTeamGames20242025!$A61,DataRegularSeason20242025!$N$2:$N$1315,1)</f>
        <v>0</v>
      </c>
      <c r="L62" s="47"/>
      <c r="M62" s="46">
        <f>COUNTIFS(DataRegularSeason20242025!$D$2:$D$1315,TotalTeamGames20242025!M$1,DataRegularSeason20242025!$E$2:$E$1315,TotalTeamGames20242025!$A61,DataRegularSeason20242025!$N$2:$N$1315,1)</f>
        <v>1</v>
      </c>
      <c r="N62" s="47"/>
      <c r="O62" s="46">
        <f>COUNTIFS(DataRegularSeason20242025!$D$2:$D$1315,TotalTeamGames20242025!O$1,DataRegularSeason20242025!$E$2:$E$1315,TotalTeamGames20242025!$A61,DataRegularSeason20242025!$N$2:$N$1315,1)</f>
        <v>0</v>
      </c>
      <c r="P62" s="47"/>
      <c r="Q62" s="46">
        <f>COUNTIFS(DataRegularSeason20242025!$D$2:$D$1315,TotalTeamGames20242025!Q$1,DataRegularSeason20242025!$E$2:$E$1315,TotalTeamGames20242025!$A61,DataRegularSeason20242025!$N$2:$N$1315,1)</f>
        <v>1</v>
      </c>
      <c r="R62" s="47"/>
      <c r="S62" s="46">
        <f>COUNTIFS(DataRegularSeason20242025!$D$2:$D$1315,TotalTeamGames20242025!S$1,DataRegularSeason20242025!$E$2:$E$1315,TotalTeamGames20242025!$A61,DataRegularSeason20242025!$N$2:$N$1315,1)</f>
        <v>0</v>
      </c>
      <c r="T62" s="47"/>
      <c r="U62" s="46">
        <f>COUNTIFS(DataRegularSeason20242025!$D$2:$D$1315,TotalTeamGames20242025!U$1,DataRegularSeason20242025!$E$2:$E$1315,TotalTeamGames20242025!$A61,DataRegularSeason20242025!$N$2:$N$1315,1)</f>
        <v>0</v>
      </c>
      <c r="V62" s="47"/>
      <c r="W62" s="46">
        <f>COUNTIFS(DataRegularSeason20242025!$D$2:$D$1315,TotalTeamGames20242025!W$1,DataRegularSeason20242025!$E$2:$E$1315,TotalTeamGames20242025!$A61,DataRegularSeason20242025!$N$2:$N$1315,1)</f>
        <v>0</v>
      </c>
      <c r="X62" s="47"/>
      <c r="Y62" s="46">
        <f>COUNTIFS(DataRegularSeason20242025!$D$2:$D$1315,TotalTeamGames20242025!Y$1,DataRegularSeason20242025!$E$2:$E$1315,TotalTeamGames20242025!$A61,DataRegularSeason20242025!$N$2:$N$1315,1)</f>
        <v>0</v>
      </c>
      <c r="Z62" s="47"/>
      <c r="AA62" s="46">
        <f>COUNTIFS(DataRegularSeason20242025!$D$2:$D$1315,TotalTeamGames20242025!AA$1,DataRegularSeason20242025!$E$2:$E$1315,TotalTeamGames20242025!$A61,DataRegularSeason20242025!$N$2:$N$1315,1)</f>
        <v>1</v>
      </c>
      <c r="AB62" s="47"/>
      <c r="AC62" s="46">
        <f>COUNTIFS(DataRegularSeason20242025!$D$2:$D$1315,TotalTeamGames20242025!AC$1,DataRegularSeason20242025!$E$2:$E$1315,TotalTeamGames20242025!$A61,DataRegularSeason20242025!$N$2:$N$1315,1)</f>
        <v>0</v>
      </c>
      <c r="AD62" s="47"/>
      <c r="AE62" s="46">
        <f>COUNTIFS(DataRegularSeason20242025!$D$2:$D$1315,TotalTeamGames20242025!AE$1,DataRegularSeason20242025!$E$2:$E$1315,TotalTeamGames20242025!$A61,DataRegularSeason20242025!$N$2:$N$1315,1)</f>
        <v>0</v>
      </c>
      <c r="AF62" s="47"/>
      <c r="AG62" s="46">
        <f>COUNTIFS(DataRegularSeason20242025!$D$2:$D$1315,TotalTeamGames20242025!AG$1,DataRegularSeason20242025!$E$2:$E$1315,TotalTeamGames20242025!$A61,DataRegularSeason20242025!$N$2:$N$1315,1)</f>
        <v>0</v>
      </c>
      <c r="AH62" s="47"/>
      <c r="AI62" s="46">
        <f>COUNTIFS(DataRegularSeason20242025!$D$2:$D$1315,TotalTeamGames20242025!AI$1,DataRegularSeason20242025!$E$2:$E$1315,TotalTeamGames20242025!$A61,DataRegularSeason20242025!$N$2:$N$1315,1)</f>
        <v>0</v>
      </c>
      <c r="AJ62" s="47"/>
      <c r="AK62" s="46">
        <f>COUNTIFS(DataRegularSeason20242025!$D$2:$D$1315,TotalTeamGames20242025!AK$1,DataRegularSeason20242025!$E$2:$E$1315,TotalTeamGames20242025!$A61,DataRegularSeason20242025!$N$2:$N$1315,1)</f>
        <v>0</v>
      </c>
      <c r="AL62" s="47"/>
      <c r="AM62" s="46">
        <f>COUNTIFS(DataRegularSeason20242025!$D$2:$D$1315,TotalTeamGames20242025!AM$1,DataRegularSeason20242025!$E$2:$E$1315,TotalTeamGames20242025!$A61,DataRegularSeason20242025!$N$2:$N$1315,1)</f>
        <v>0</v>
      </c>
      <c r="AN62" s="47"/>
      <c r="AO62" s="46">
        <f>COUNTIFS(DataRegularSeason20242025!$D$2:$D$1315,TotalTeamGames20242025!AO$1,DataRegularSeason20242025!$E$2:$E$1315,TotalTeamGames20242025!$A61,DataRegularSeason20242025!$N$2:$N$1315,1)</f>
        <v>1</v>
      </c>
      <c r="AP62" s="47"/>
      <c r="AQ62" s="46">
        <f>COUNTIFS(DataRegularSeason20242025!$D$2:$D$1315,TotalTeamGames20242025!AQ$1,DataRegularSeason20242025!$E$2:$E$1315,TotalTeamGames20242025!$A61,DataRegularSeason20242025!$N$2:$N$1315,1)</f>
        <v>0</v>
      </c>
      <c r="AR62" s="47"/>
      <c r="AS62" s="46">
        <f>COUNTIFS(DataRegularSeason20242025!$D$2:$D$1315,TotalTeamGames20242025!AS$1,DataRegularSeason20242025!$E$2:$E$1315,TotalTeamGames20242025!$A61,DataRegularSeason20242025!$N$2:$N$1315,1)</f>
        <v>0</v>
      </c>
      <c r="AT62" s="47"/>
      <c r="AU62" s="46">
        <f>COUNTIFS(DataRegularSeason20242025!$D$2:$D$1315,TotalTeamGames20242025!AU$1,DataRegularSeason20242025!$E$2:$E$1315,TotalTeamGames20242025!$A61,DataRegularSeason20242025!$N$2:$N$1315,1)</f>
        <v>0</v>
      </c>
      <c r="AV62" s="47"/>
      <c r="AW62" s="46">
        <f>COUNTIFS(DataRegularSeason20242025!$D$2:$D$1315,TotalTeamGames20242025!AW$1,DataRegularSeason20242025!$E$2:$E$1315,TotalTeamGames20242025!$A61,DataRegularSeason20242025!$N$2:$N$1315,1)</f>
        <v>1</v>
      </c>
      <c r="AX62" s="47"/>
      <c r="AY62" s="46">
        <f>COUNTIFS(DataRegularSeason20242025!$D$2:$D$1315,TotalTeamGames20242025!AY$1,DataRegularSeason20242025!$E$2:$E$1315,TotalTeamGames20242025!$A61,DataRegularSeason20242025!$N$2:$N$1315,1)</f>
        <v>1</v>
      </c>
      <c r="AZ62" s="47"/>
      <c r="BA62" s="46">
        <f>COUNTIFS(DataRegularSeason20242025!$D$2:$D$1315,TotalTeamGames20242025!BA$1,DataRegularSeason20242025!$E$2:$E$1315,TotalTeamGames20242025!$A61,DataRegularSeason20242025!$N$2:$N$1315,1)</f>
        <v>0</v>
      </c>
      <c r="BB62" s="47"/>
      <c r="BC62" s="46">
        <f>COUNTIFS(DataRegularSeason20242025!$D$2:$D$1315,TotalTeamGames20242025!BC$1,DataRegularSeason20242025!$E$2:$E$1315,TotalTeamGames20242025!$A61,DataRegularSeason20242025!$N$2:$N$1315,1)</f>
        <v>0</v>
      </c>
      <c r="BD62" s="47"/>
      <c r="BE62" s="46">
        <f>COUNTIFS(DataRegularSeason20242025!$D$2:$D$1315,TotalTeamGames20242025!BE$1,DataRegularSeason20242025!$E$2:$E$1315,TotalTeamGames20242025!$A61,DataRegularSeason20242025!$N$2:$N$1315,1)</f>
        <v>1</v>
      </c>
      <c r="BF62" s="47"/>
      <c r="BG62" s="46">
        <f>COUNTIFS(DataRegularSeason20242025!$D$2:$D$1315,TotalTeamGames20242025!BG$1,DataRegularSeason20242025!$E$2:$E$1315,TotalTeamGames20242025!$A61,DataRegularSeason20242025!$N$2:$N$1315,1)</f>
        <v>0</v>
      </c>
      <c r="BH62" s="47"/>
      <c r="BI62" s="46"/>
      <c r="BJ62" s="47"/>
      <c r="BK62" s="46">
        <f>COUNTIFS(DataRegularSeason20242025!$D$2:$D$1315,TotalTeamGames20242025!BK$1,DataRegularSeason20242025!$E$2:$E$1315,TotalTeamGames20242025!$A61,DataRegularSeason20242025!$N$2:$N$1315,1)</f>
        <v>0</v>
      </c>
      <c r="BL62" s="47"/>
      <c r="BM62" s="46">
        <f>COUNTIFS(DataRegularSeason20242025!$D$2:$D$1315,TotalTeamGames20242025!BM$1,DataRegularSeason20242025!$E$2:$E$1315,TotalTeamGames20242025!$A61,DataRegularSeason20242025!$N$2:$N$1315,1)</f>
        <v>1</v>
      </c>
      <c r="BN62" s="47"/>
      <c r="BO62" s="42">
        <f t="shared" si="0"/>
        <v>10</v>
      </c>
      <c r="BP62" s="52"/>
      <c r="BQ62" s="53"/>
    </row>
    <row r="63" spans="1:69" ht="9.9499999999999993" customHeight="1" x14ac:dyDescent="0.25">
      <c r="A63" s="59" t="s">
        <v>22</v>
      </c>
      <c r="B63" s="36" t="s">
        <v>81</v>
      </c>
      <c r="C63" s="43"/>
      <c r="D63" s="36">
        <f>COUNTIFS(DataRegularSeason20242025!$E$2:$E$1315,TotalTeamGames20242025!C$1,DataRegularSeason20242025!$D$2:$D$1315,TotalTeamGames20242025!$A63,DataRegularSeason20242025!$N$2:$N$1315,1)</f>
        <v>0</v>
      </c>
      <c r="E63" s="43"/>
      <c r="F63" s="36">
        <f>COUNTIFS(DataRegularSeason20242025!$E$2:$E$1315,TotalTeamGames20242025!E$1,DataRegularSeason20242025!$D$2:$D$1315,TotalTeamGames20242025!$A63,DataRegularSeason20242025!$N$2:$N$1315,1)</f>
        <v>0</v>
      </c>
      <c r="G63" s="43"/>
      <c r="H63" s="36">
        <f>COUNTIFS(DataRegularSeason20242025!$E$2:$E$1315,TotalTeamGames20242025!G$1,DataRegularSeason20242025!$D$2:$D$1315,TotalTeamGames20242025!$A63,DataRegularSeason20242025!$N$2:$N$1315,1)</f>
        <v>0</v>
      </c>
      <c r="I63" s="43"/>
      <c r="J63" s="36">
        <f>COUNTIFS(DataRegularSeason20242025!$E$2:$E$1315,TotalTeamGames20242025!I$1,DataRegularSeason20242025!$D$2:$D$1315,TotalTeamGames20242025!$A63,DataRegularSeason20242025!$N$2:$N$1315,1)</f>
        <v>0</v>
      </c>
      <c r="K63" s="43"/>
      <c r="L63" s="36">
        <f>COUNTIFS(DataRegularSeason20242025!$E$2:$E$1315,TotalTeamGames20242025!K$1,DataRegularSeason20242025!$D$2:$D$1315,TotalTeamGames20242025!$A63,DataRegularSeason20242025!$N$2:$N$1315,1)</f>
        <v>1</v>
      </c>
      <c r="M63" s="43"/>
      <c r="N63" s="36">
        <f>COUNTIFS(DataRegularSeason20242025!$E$2:$E$1315,TotalTeamGames20242025!M$1,DataRegularSeason20242025!$D$2:$D$1315,TotalTeamGames20242025!$A63,DataRegularSeason20242025!$N$2:$N$1315,1)</f>
        <v>1</v>
      </c>
      <c r="O63" s="43"/>
      <c r="P63" s="36">
        <f>COUNTIFS(DataRegularSeason20242025!$E$2:$E$1315,TotalTeamGames20242025!O$1,DataRegularSeason20242025!$D$2:$D$1315,TotalTeamGames20242025!$A63,DataRegularSeason20242025!$N$2:$N$1315,1)</f>
        <v>0</v>
      </c>
      <c r="Q63" s="43"/>
      <c r="R63" s="36">
        <f>COUNTIFS(DataRegularSeason20242025!$E$2:$E$1315,TotalTeamGames20242025!Q$1,DataRegularSeason20242025!$D$2:$D$1315,TotalTeamGames20242025!$A63,DataRegularSeason20242025!$N$2:$N$1315,1)</f>
        <v>0</v>
      </c>
      <c r="S63" s="43"/>
      <c r="T63" s="36">
        <f>COUNTIFS(DataRegularSeason20242025!$E$2:$E$1315,TotalTeamGames20242025!S$1,DataRegularSeason20242025!$D$2:$D$1315,TotalTeamGames20242025!$A63,DataRegularSeason20242025!$N$2:$N$1315,1)</f>
        <v>0</v>
      </c>
      <c r="U63" s="43"/>
      <c r="V63" s="36">
        <f>COUNTIFS(DataRegularSeason20242025!$E$2:$E$1315,TotalTeamGames20242025!U$1,DataRegularSeason20242025!$D$2:$D$1315,TotalTeamGames20242025!$A63,DataRegularSeason20242025!$N$2:$N$1315,1)</f>
        <v>1</v>
      </c>
      <c r="W63" s="43"/>
      <c r="X63" s="36">
        <f>COUNTIFS(DataRegularSeason20242025!$E$2:$E$1315,TotalTeamGames20242025!W$1,DataRegularSeason20242025!$D$2:$D$1315,TotalTeamGames20242025!$A63,DataRegularSeason20242025!$N$2:$N$1315,1)</f>
        <v>1</v>
      </c>
      <c r="Y63" s="43"/>
      <c r="Z63" s="36">
        <f>COUNTIFS(DataRegularSeason20242025!$E$2:$E$1315,TotalTeamGames20242025!Y$1,DataRegularSeason20242025!$D$2:$D$1315,TotalTeamGames20242025!$A63,DataRegularSeason20242025!$N$2:$N$1315,1)</f>
        <v>1</v>
      </c>
      <c r="AA63" s="43"/>
      <c r="AB63" s="36">
        <f>COUNTIFS(DataRegularSeason20242025!$E$2:$E$1315,TotalTeamGames20242025!AA$1,DataRegularSeason20242025!$D$2:$D$1315,TotalTeamGames20242025!$A63,DataRegularSeason20242025!$N$2:$N$1315,1)</f>
        <v>0</v>
      </c>
      <c r="AC63" s="43"/>
      <c r="AD63" s="36">
        <f>COUNTIFS(DataRegularSeason20242025!$E$2:$E$1315,TotalTeamGames20242025!AC$1,DataRegularSeason20242025!$D$2:$D$1315,TotalTeamGames20242025!$A63,DataRegularSeason20242025!$N$2:$N$1315,1)</f>
        <v>0</v>
      </c>
      <c r="AE63" s="43"/>
      <c r="AF63" s="36">
        <f>COUNTIFS(DataRegularSeason20242025!$E$2:$E$1315,TotalTeamGames20242025!AE$1,DataRegularSeason20242025!$D$2:$D$1315,TotalTeamGames20242025!$A63,DataRegularSeason20242025!$N$2:$N$1315,1)</f>
        <v>0</v>
      </c>
      <c r="AG63" s="43"/>
      <c r="AH63" s="36">
        <f>COUNTIFS(DataRegularSeason20242025!$E$2:$E$1315,TotalTeamGames20242025!AG$1,DataRegularSeason20242025!$D$2:$D$1315,TotalTeamGames20242025!$A63,DataRegularSeason20242025!$N$2:$N$1315,1)</f>
        <v>0</v>
      </c>
      <c r="AI63" s="43"/>
      <c r="AJ63" s="36">
        <f>COUNTIFS(DataRegularSeason20242025!$E$2:$E$1315,TotalTeamGames20242025!AI$1,DataRegularSeason20242025!$D$2:$D$1315,TotalTeamGames20242025!$A63,DataRegularSeason20242025!$N$2:$N$1315,1)</f>
        <v>0</v>
      </c>
      <c r="AK63" s="43"/>
      <c r="AL63" s="36">
        <f>COUNTIFS(DataRegularSeason20242025!$E$2:$E$1315,TotalTeamGames20242025!AK$1,DataRegularSeason20242025!$D$2:$D$1315,TotalTeamGames20242025!$A63,DataRegularSeason20242025!$N$2:$N$1315,1)</f>
        <v>0</v>
      </c>
      <c r="AM63" s="43"/>
      <c r="AN63" s="36">
        <f>COUNTIFS(DataRegularSeason20242025!$E$2:$E$1315,TotalTeamGames20242025!AM$1,DataRegularSeason20242025!$D$2:$D$1315,TotalTeamGames20242025!$A63,DataRegularSeason20242025!$N$2:$N$1315,1)</f>
        <v>1</v>
      </c>
      <c r="AO63" s="43"/>
      <c r="AP63" s="36">
        <f>COUNTIFS(DataRegularSeason20242025!$E$2:$E$1315,TotalTeamGames20242025!AO$1,DataRegularSeason20242025!$D$2:$D$1315,TotalTeamGames20242025!$A63,DataRegularSeason20242025!$N$2:$N$1315,1)</f>
        <v>0</v>
      </c>
      <c r="AQ63" s="43"/>
      <c r="AR63" s="36">
        <f>COUNTIFS(DataRegularSeason20242025!$E$2:$E$1315,TotalTeamGames20242025!AQ$1,DataRegularSeason20242025!$D$2:$D$1315,TotalTeamGames20242025!$A63,DataRegularSeason20242025!$N$2:$N$1315,1)</f>
        <v>0</v>
      </c>
      <c r="AS63" s="43"/>
      <c r="AT63" s="36">
        <f>COUNTIFS(DataRegularSeason20242025!$E$2:$E$1315,TotalTeamGames20242025!AS$1,DataRegularSeason20242025!$D$2:$D$1315,TotalTeamGames20242025!$A63,DataRegularSeason20242025!$N$2:$N$1315,1)</f>
        <v>0</v>
      </c>
      <c r="AU63" s="43"/>
      <c r="AV63" s="36">
        <f>COUNTIFS(DataRegularSeason20242025!$E$2:$E$1315,TotalTeamGames20242025!AU$1,DataRegularSeason20242025!$D$2:$D$1315,TotalTeamGames20242025!$A63,DataRegularSeason20242025!$N$2:$N$1315,1)</f>
        <v>1</v>
      </c>
      <c r="AW63" s="43"/>
      <c r="AX63" s="36">
        <f>COUNTIFS(DataRegularSeason20242025!$E$2:$E$1315,TotalTeamGames20242025!AW$1,DataRegularSeason20242025!$D$2:$D$1315,TotalTeamGames20242025!$A63,DataRegularSeason20242025!$N$2:$N$1315,1)</f>
        <v>0</v>
      </c>
      <c r="AY63" s="43"/>
      <c r="AZ63" s="36">
        <f>COUNTIFS(DataRegularSeason20242025!$E$2:$E$1315,TotalTeamGames20242025!AY$1,DataRegularSeason20242025!$D$2:$D$1315,TotalTeamGames20242025!$A63,DataRegularSeason20242025!$N$2:$N$1315,1)</f>
        <v>1</v>
      </c>
      <c r="BA63" s="43"/>
      <c r="BB63" s="36">
        <f>COUNTIFS(DataRegularSeason20242025!$E$2:$E$1315,TotalTeamGames20242025!BA$1,DataRegularSeason20242025!$D$2:$D$1315,TotalTeamGames20242025!$A63,DataRegularSeason20242025!$N$2:$N$1315,1)</f>
        <v>1</v>
      </c>
      <c r="BC63" s="43"/>
      <c r="BD63" s="36">
        <f>COUNTIFS(DataRegularSeason20242025!$E$2:$E$1315,TotalTeamGames20242025!BC$1,DataRegularSeason20242025!$D$2:$D$1315,TotalTeamGames20242025!$A63,DataRegularSeason20242025!$N$2:$N$1315,1)</f>
        <v>0</v>
      </c>
      <c r="BE63" s="43"/>
      <c r="BF63" s="36">
        <f>COUNTIFS(DataRegularSeason20242025!$E$2:$E$1315,TotalTeamGames20242025!BE$1,DataRegularSeason20242025!$D$2:$D$1315,TotalTeamGames20242025!$A63,DataRegularSeason20242025!$N$2:$N$1315,1)</f>
        <v>0</v>
      </c>
      <c r="BG63" s="43"/>
      <c r="BH63" s="36">
        <f>COUNTIFS(DataRegularSeason20242025!$E$2:$E$1315,TotalTeamGames20242025!BG$1,DataRegularSeason20242025!$D$2:$D$1315,TotalTeamGames20242025!$A63,DataRegularSeason20242025!$N$2:$N$1315,1)</f>
        <v>0</v>
      </c>
      <c r="BI63" s="43"/>
      <c r="BJ63" s="36">
        <f>COUNTIFS(DataRegularSeason20242025!$E$2:$E$1315,TotalTeamGames20242025!BI$1,DataRegularSeason20242025!$D$2:$D$1315,TotalTeamGames20242025!$A63,DataRegularSeason20242025!$N$2:$N$1315,1)</f>
        <v>0</v>
      </c>
      <c r="BK63" s="43"/>
      <c r="BL63" s="44"/>
      <c r="BM63" s="43"/>
      <c r="BN63" s="36">
        <f>COUNTIFS(DataRegularSeason20242025!$E$2:$E$1315,TotalTeamGames20242025!BM$1,DataRegularSeason20242025!$D$2:$D$1315,TotalTeamGames20242025!$A63,DataRegularSeason20242025!$N$2:$N$1315,1)</f>
        <v>0</v>
      </c>
      <c r="BO63" s="38">
        <f t="shared" si="0"/>
        <v>9</v>
      </c>
      <c r="BP63" s="52">
        <f t="shared" ref="BP63" si="59">BO63+BO64</f>
        <v>19</v>
      </c>
      <c r="BQ63" s="53">
        <f t="shared" ref="BQ63" si="60">82-BP63</f>
        <v>63</v>
      </c>
    </row>
    <row r="64" spans="1:69" ht="9.9499999999999993" customHeight="1" x14ac:dyDescent="0.25">
      <c r="A64" s="54"/>
      <c r="B64" s="40" t="s">
        <v>80</v>
      </c>
      <c r="C64" s="46">
        <f>COUNTIFS(DataRegularSeason20242025!$D$2:$D$1315,TotalTeamGames20242025!C$1,DataRegularSeason20242025!$E$2:$E$1315,TotalTeamGames20242025!$A63,DataRegularSeason20242025!$N$2:$N$1315,1)</f>
        <v>0</v>
      </c>
      <c r="D64" s="47"/>
      <c r="E64" s="46">
        <f>COUNTIFS(DataRegularSeason20242025!$D$2:$D$1315,TotalTeamGames20242025!E$1,DataRegularSeason20242025!$E$2:$E$1315,TotalTeamGames20242025!$A63,DataRegularSeason20242025!$N$2:$N$1315,1)</f>
        <v>0</v>
      </c>
      <c r="F64" s="47"/>
      <c r="G64" s="46">
        <f>COUNTIFS(DataRegularSeason20242025!$D$2:$D$1315,TotalTeamGames20242025!G$1,DataRegularSeason20242025!$E$2:$E$1315,TotalTeamGames20242025!$A63,DataRegularSeason20242025!$N$2:$N$1315,1)</f>
        <v>0</v>
      </c>
      <c r="H64" s="47"/>
      <c r="I64" s="46">
        <f>COUNTIFS(DataRegularSeason20242025!$D$2:$D$1315,TotalTeamGames20242025!I$1,DataRegularSeason20242025!$E$2:$E$1315,TotalTeamGames20242025!$A63,DataRegularSeason20242025!$N$2:$N$1315,1)</f>
        <v>0</v>
      </c>
      <c r="J64" s="47"/>
      <c r="K64" s="46">
        <f>COUNTIFS(DataRegularSeason20242025!$D$2:$D$1315,TotalTeamGames20242025!K$1,DataRegularSeason20242025!$E$2:$E$1315,TotalTeamGames20242025!$A63,DataRegularSeason20242025!$N$2:$N$1315,1)</f>
        <v>0</v>
      </c>
      <c r="L64" s="47"/>
      <c r="M64" s="46">
        <f>COUNTIFS(DataRegularSeason20242025!$D$2:$D$1315,TotalTeamGames20242025!M$1,DataRegularSeason20242025!$E$2:$E$1315,TotalTeamGames20242025!$A63,DataRegularSeason20242025!$N$2:$N$1315,1)</f>
        <v>0</v>
      </c>
      <c r="N64" s="47"/>
      <c r="O64" s="46">
        <f>COUNTIFS(DataRegularSeason20242025!$D$2:$D$1315,TotalTeamGames20242025!O$1,DataRegularSeason20242025!$E$2:$E$1315,TotalTeamGames20242025!$A63,DataRegularSeason20242025!$N$2:$N$1315,1)</f>
        <v>1</v>
      </c>
      <c r="P64" s="47"/>
      <c r="Q64" s="46">
        <f>COUNTIFS(DataRegularSeason20242025!$D$2:$D$1315,TotalTeamGames20242025!Q$1,DataRegularSeason20242025!$E$2:$E$1315,TotalTeamGames20242025!$A63,DataRegularSeason20242025!$N$2:$N$1315,1)</f>
        <v>1</v>
      </c>
      <c r="R64" s="47"/>
      <c r="S64" s="46">
        <f>COUNTIFS(DataRegularSeason20242025!$D$2:$D$1315,TotalTeamGames20242025!S$1,DataRegularSeason20242025!$E$2:$E$1315,TotalTeamGames20242025!$A63,DataRegularSeason20242025!$N$2:$N$1315,1)</f>
        <v>1</v>
      </c>
      <c r="T64" s="47"/>
      <c r="U64" s="46">
        <f>COUNTIFS(DataRegularSeason20242025!$D$2:$D$1315,TotalTeamGames20242025!U$1,DataRegularSeason20242025!$E$2:$E$1315,TotalTeamGames20242025!$A63,DataRegularSeason20242025!$N$2:$N$1315,1)</f>
        <v>0</v>
      </c>
      <c r="V64" s="47"/>
      <c r="W64" s="46">
        <f>COUNTIFS(DataRegularSeason20242025!$D$2:$D$1315,TotalTeamGames20242025!W$1,DataRegularSeason20242025!$E$2:$E$1315,TotalTeamGames20242025!$A63,DataRegularSeason20242025!$N$2:$N$1315,1)</f>
        <v>0</v>
      </c>
      <c r="X64" s="47"/>
      <c r="Y64" s="46">
        <f>COUNTIFS(DataRegularSeason20242025!$D$2:$D$1315,TotalTeamGames20242025!Y$1,DataRegularSeason20242025!$E$2:$E$1315,TotalTeamGames20242025!$A63,DataRegularSeason20242025!$N$2:$N$1315,1)</f>
        <v>1</v>
      </c>
      <c r="Z64" s="47"/>
      <c r="AA64" s="46">
        <f>COUNTIFS(DataRegularSeason20242025!$D$2:$D$1315,TotalTeamGames20242025!AA$1,DataRegularSeason20242025!$E$2:$E$1315,TotalTeamGames20242025!$A63,DataRegularSeason20242025!$N$2:$N$1315,1)</f>
        <v>0</v>
      </c>
      <c r="AB64" s="47"/>
      <c r="AC64" s="46">
        <f>COUNTIFS(DataRegularSeason20242025!$D$2:$D$1315,TotalTeamGames20242025!AC$1,DataRegularSeason20242025!$E$2:$E$1315,TotalTeamGames20242025!$A63,DataRegularSeason20242025!$N$2:$N$1315,1)</f>
        <v>1</v>
      </c>
      <c r="AD64" s="47"/>
      <c r="AE64" s="46">
        <f>COUNTIFS(DataRegularSeason20242025!$D$2:$D$1315,TotalTeamGames20242025!AE$1,DataRegularSeason20242025!$E$2:$E$1315,TotalTeamGames20242025!$A63,DataRegularSeason20242025!$N$2:$N$1315,1)</f>
        <v>0</v>
      </c>
      <c r="AF64" s="47"/>
      <c r="AG64" s="46">
        <f>COUNTIFS(DataRegularSeason20242025!$D$2:$D$1315,TotalTeamGames20242025!AG$1,DataRegularSeason20242025!$E$2:$E$1315,TotalTeamGames20242025!$A63,DataRegularSeason20242025!$N$2:$N$1315,1)</f>
        <v>0</v>
      </c>
      <c r="AH64" s="47"/>
      <c r="AI64" s="46">
        <f>COUNTIFS(DataRegularSeason20242025!$D$2:$D$1315,TotalTeamGames20242025!AI$1,DataRegularSeason20242025!$E$2:$E$1315,TotalTeamGames20242025!$A63,DataRegularSeason20242025!$N$2:$N$1315,1)</f>
        <v>0</v>
      </c>
      <c r="AJ64" s="47"/>
      <c r="AK64" s="46">
        <f>COUNTIFS(DataRegularSeason20242025!$D$2:$D$1315,TotalTeamGames20242025!AK$1,DataRegularSeason20242025!$E$2:$E$1315,TotalTeamGames20242025!$A63,DataRegularSeason20242025!$N$2:$N$1315,1)</f>
        <v>0</v>
      </c>
      <c r="AL64" s="47"/>
      <c r="AM64" s="46">
        <f>COUNTIFS(DataRegularSeason20242025!$D$2:$D$1315,TotalTeamGames20242025!AM$1,DataRegularSeason20242025!$E$2:$E$1315,TotalTeamGames20242025!$A63,DataRegularSeason20242025!$N$2:$N$1315,1)</f>
        <v>0</v>
      </c>
      <c r="AN64" s="47"/>
      <c r="AO64" s="46">
        <f>COUNTIFS(DataRegularSeason20242025!$D$2:$D$1315,TotalTeamGames20242025!AO$1,DataRegularSeason20242025!$E$2:$E$1315,TotalTeamGames20242025!$A63,DataRegularSeason20242025!$N$2:$N$1315,1)</f>
        <v>0</v>
      </c>
      <c r="AP64" s="47"/>
      <c r="AQ64" s="46">
        <f>COUNTIFS(DataRegularSeason20242025!$D$2:$D$1315,TotalTeamGames20242025!AQ$1,DataRegularSeason20242025!$E$2:$E$1315,TotalTeamGames20242025!$A63,DataRegularSeason20242025!$N$2:$N$1315,1)</f>
        <v>0</v>
      </c>
      <c r="AR64" s="47"/>
      <c r="AS64" s="46">
        <f>COUNTIFS(DataRegularSeason20242025!$D$2:$D$1315,TotalTeamGames20242025!AS$1,DataRegularSeason20242025!$E$2:$E$1315,TotalTeamGames20242025!$A63,DataRegularSeason20242025!$N$2:$N$1315,1)</f>
        <v>1</v>
      </c>
      <c r="AT64" s="47"/>
      <c r="AU64" s="46">
        <f>COUNTIFS(DataRegularSeason20242025!$D$2:$D$1315,TotalTeamGames20242025!AU$1,DataRegularSeason20242025!$E$2:$E$1315,TotalTeamGames20242025!$A63,DataRegularSeason20242025!$N$2:$N$1315,1)</f>
        <v>0</v>
      </c>
      <c r="AV64" s="47"/>
      <c r="AW64" s="46">
        <f>COUNTIFS(DataRegularSeason20242025!$D$2:$D$1315,TotalTeamGames20242025!AW$1,DataRegularSeason20242025!$E$2:$E$1315,TotalTeamGames20242025!$A63,DataRegularSeason20242025!$N$2:$N$1315,1)</f>
        <v>1</v>
      </c>
      <c r="AX64" s="47"/>
      <c r="AY64" s="46">
        <f>COUNTIFS(DataRegularSeason20242025!$D$2:$D$1315,TotalTeamGames20242025!AY$1,DataRegularSeason20242025!$E$2:$E$1315,TotalTeamGames20242025!$A63,DataRegularSeason20242025!$N$2:$N$1315,1)</f>
        <v>0</v>
      </c>
      <c r="AZ64" s="47"/>
      <c r="BA64" s="46">
        <f>COUNTIFS(DataRegularSeason20242025!$D$2:$D$1315,TotalTeamGames20242025!BA$1,DataRegularSeason20242025!$E$2:$E$1315,TotalTeamGames20242025!$A63,DataRegularSeason20242025!$N$2:$N$1315,1)</f>
        <v>1</v>
      </c>
      <c r="BB64" s="47"/>
      <c r="BC64" s="46">
        <f>COUNTIFS(DataRegularSeason20242025!$D$2:$D$1315,TotalTeamGames20242025!BC$1,DataRegularSeason20242025!$E$2:$E$1315,TotalTeamGames20242025!$A63,DataRegularSeason20242025!$N$2:$N$1315,1)</f>
        <v>1</v>
      </c>
      <c r="BD64" s="47"/>
      <c r="BE64" s="46">
        <f>COUNTIFS(DataRegularSeason20242025!$D$2:$D$1315,TotalTeamGames20242025!BE$1,DataRegularSeason20242025!$E$2:$E$1315,TotalTeamGames20242025!$A63,DataRegularSeason20242025!$N$2:$N$1315,1)</f>
        <v>1</v>
      </c>
      <c r="BF64" s="47"/>
      <c r="BG64" s="46">
        <f>COUNTIFS(DataRegularSeason20242025!$D$2:$D$1315,TotalTeamGames20242025!BG$1,DataRegularSeason20242025!$E$2:$E$1315,TotalTeamGames20242025!$A63,DataRegularSeason20242025!$N$2:$N$1315,1)</f>
        <v>0</v>
      </c>
      <c r="BH64" s="47"/>
      <c r="BI64" s="46">
        <f>COUNTIFS(DataRegularSeason20242025!$D$2:$D$1315,TotalTeamGames20242025!BI$1,DataRegularSeason20242025!$E$2:$E$1315,TotalTeamGames20242025!$A63,DataRegularSeason20242025!$N$2:$N$1315,1)</f>
        <v>0</v>
      </c>
      <c r="BJ64" s="47"/>
      <c r="BK64" s="46"/>
      <c r="BL64" s="47"/>
      <c r="BM64" s="46">
        <f>COUNTIFS(DataRegularSeason20242025!$D$2:$D$1315,TotalTeamGames20242025!BM$1,DataRegularSeason20242025!$E$2:$E$1315,TotalTeamGames20242025!$A63,DataRegularSeason20242025!$N$2:$N$1315,1)</f>
        <v>0</v>
      </c>
      <c r="BN64" s="47"/>
      <c r="BO64" s="42">
        <f t="shared" si="0"/>
        <v>10</v>
      </c>
      <c r="BP64" s="52"/>
      <c r="BQ64" s="53"/>
    </row>
    <row r="65" spans="1:69" ht="9.9499999999999993" customHeight="1" x14ac:dyDescent="0.25">
      <c r="A65" s="59" t="s">
        <v>46</v>
      </c>
      <c r="B65" s="36" t="s">
        <v>81</v>
      </c>
      <c r="C65" s="43"/>
      <c r="D65" s="36">
        <f>COUNTIFS(DataRegularSeason20242025!$E$2:$E$1315,TotalTeamGames20242025!C$1,DataRegularSeason20242025!$D$2:$D$1315,TotalTeamGames20242025!$A65,DataRegularSeason20242025!$N$2:$N$1315,1)</f>
        <v>0</v>
      </c>
      <c r="E65" s="43"/>
      <c r="F65" s="36">
        <f>COUNTIFS(DataRegularSeason20242025!$E$2:$E$1315,TotalTeamGames20242025!E$1,DataRegularSeason20242025!$D$2:$D$1315,TotalTeamGames20242025!$A65,DataRegularSeason20242025!$N$2:$N$1315,1)</f>
        <v>0</v>
      </c>
      <c r="G65" s="43"/>
      <c r="H65" s="36">
        <f>COUNTIFS(DataRegularSeason20242025!$E$2:$E$1315,TotalTeamGames20242025!G$1,DataRegularSeason20242025!$D$2:$D$1315,TotalTeamGames20242025!$A65,DataRegularSeason20242025!$N$2:$N$1315,1)</f>
        <v>0</v>
      </c>
      <c r="I65" s="43"/>
      <c r="J65" s="36">
        <f>COUNTIFS(DataRegularSeason20242025!$E$2:$E$1315,TotalTeamGames20242025!I$1,DataRegularSeason20242025!$D$2:$D$1315,TotalTeamGames20242025!$A65,DataRegularSeason20242025!$N$2:$N$1315,1)</f>
        <v>1</v>
      </c>
      <c r="K65" s="43"/>
      <c r="L65" s="36">
        <f>COUNTIFS(DataRegularSeason20242025!$E$2:$E$1315,TotalTeamGames20242025!K$1,DataRegularSeason20242025!$D$2:$D$1315,TotalTeamGames20242025!$A65,DataRegularSeason20242025!$N$2:$N$1315,1)</f>
        <v>0</v>
      </c>
      <c r="M65" s="43"/>
      <c r="N65" s="36">
        <f>COUNTIFS(DataRegularSeason20242025!$E$2:$E$1315,TotalTeamGames20242025!M$1,DataRegularSeason20242025!$D$2:$D$1315,TotalTeamGames20242025!$A65,DataRegularSeason20242025!$N$2:$N$1315,1)</f>
        <v>0</v>
      </c>
      <c r="O65" s="43"/>
      <c r="P65" s="36">
        <f>COUNTIFS(DataRegularSeason20242025!$E$2:$E$1315,TotalTeamGames20242025!O$1,DataRegularSeason20242025!$D$2:$D$1315,TotalTeamGames20242025!$A65,DataRegularSeason20242025!$N$2:$N$1315,1)</f>
        <v>0</v>
      </c>
      <c r="Q65" s="43"/>
      <c r="R65" s="36">
        <f>COUNTIFS(DataRegularSeason20242025!$E$2:$E$1315,TotalTeamGames20242025!Q$1,DataRegularSeason20242025!$D$2:$D$1315,TotalTeamGames20242025!$A65,DataRegularSeason20242025!$N$2:$N$1315,1)</f>
        <v>1</v>
      </c>
      <c r="S65" s="43"/>
      <c r="T65" s="36">
        <f>COUNTIFS(DataRegularSeason20242025!$E$2:$E$1315,TotalTeamGames20242025!S$1,DataRegularSeason20242025!$D$2:$D$1315,TotalTeamGames20242025!$A65,DataRegularSeason20242025!$N$2:$N$1315,1)</f>
        <v>0</v>
      </c>
      <c r="U65" s="43"/>
      <c r="V65" s="36">
        <f>COUNTIFS(DataRegularSeason20242025!$E$2:$E$1315,TotalTeamGames20242025!U$1,DataRegularSeason20242025!$D$2:$D$1315,TotalTeamGames20242025!$A65,DataRegularSeason20242025!$N$2:$N$1315,1)</f>
        <v>0</v>
      </c>
      <c r="W65" s="43"/>
      <c r="X65" s="36">
        <f>COUNTIFS(DataRegularSeason20242025!$E$2:$E$1315,TotalTeamGames20242025!W$1,DataRegularSeason20242025!$D$2:$D$1315,TotalTeamGames20242025!$A65,DataRegularSeason20242025!$N$2:$N$1315,1)</f>
        <v>0</v>
      </c>
      <c r="Y65" s="43"/>
      <c r="Z65" s="36">
        <f>COUNTIFS(DataRegularSeason20242025!$E$2:$E$1315,TotalTeamGames20242025!Y$1,DataRegularSeason20242025!$D$2:$D$1315,TotalTeamGames20242025!$A65,DataRegularSeason20242025!$N$2:$N$1315,1)</f>
        <v>0</v>
      </c>
      <c r="AA65" s="43"/>
      <c r="AB65" s="36">
        <f>COUNTIFS(DataRegularSeason20242025!$E$2:$E$1315,TotalTeamGames20242025!AA$1,DataRegularSeason20242025!$D$2:$D$1315,TotalTeamGames20242025!$A65,DataRegularSeason20242025!$N$2:$N$1315,1)</f>
        <v>0</v>
      </c>
      <c r="AC65" s="43"/>
      <c r="AD65" s="36">
        <f>COUNTIFS(DataRegularSeason20242025!$E$2:$E$1315,TotalTeamGames20242025!AC$1,DataRegularSeason20242025!$D$2:$D$1315,TotalTeamGames20242025!$A65,DataRegularSeason20242025!$N$2:$N$1315,1)</f>
        <v>0</v>
      </c>
      <c r="AE65" s="43"/>
      <c r="AF65" s="36">
        <f>COUNTIFS(DataRegularSeason20242025!$E$2:$E$1315,TotalTeamGames20242025!AE$1,DataRegularSeason20242025!$D$2:$D$1315,TotalTeamGames20242025!$A65,DataRegularSeason20242025!$N$2:$N$1315,1)</f>
        <v>0</v>
      </c>
      <c r="AG65" s="43"/>
      <c r="AH65" s="36">
        <f>COUNTIFS(DataRegularSeason20242025!$E$2:$E$1315,TotalTeamGames20242025!AG$1,DataRegularSeason20242025!$D$2:$D$1315,TotalTeamGames20242025!$A65,DataRegularSeason20242025!$N$2:$N$1315,1)</f>
        <v>1</v>
      </c>
      <c r="AI65" s="43"/>
      <c r="AJ65" s="36">
        <f>COUNTIFS(DataRegularSeason20242025!$E$2:$E$1315,TotalTeamGames20242025!AI$1,DataRegularSeason20242025!$D$2:$D$1315,TotalTeamGames20242025!$A65,DataRegularSeason20242025!$N$2:$N$1315,1)</f>
        <v>0</v>
      </c>
      <c r="AK65" s="43"/>
      <c r="AL65" s="36">
        <f>COUNTIFS(DataRegularSeason20242025!$E$2:$E$1315,TotalTeamGames20242025!AK$1,DataRegularSeason20242025!$D$2:$D$1315,TotalTeamGames20242025!$A65,DataRegularSeason20242025!$N$2:$N$1315,1)</f>
        <v>0</v>
      </c>
      <c r="AM65" s="43"/>
      <c r="AN65" s="36">
        <f>COUNTIFS(DataRegularSeason20242025!$E$2:$E$1315,TotalTeamGames20242025!AM$1,DataRegularSeason20242025!$D$2:$D$1315,TotalTeamGames20242025!$A65,DataRegularSeason20242025!$N$2:$N$1315,1)</f>
        <v>0</v>
      </c>
      <c r="AO65" s="43"/>
      <c r="AP65" s="36">
        <f>COUNTIFS(DataRegularSeason20242025!$E$2:$E$1315,TotalTeamGames20242025!AO$1,DataRegularSeason20242025!$D$2:$D$1315,TotalTeamGames20242025!$A65,DataRegularSeason20242025!$N$2:$N$1315,1)</f>
        <v>0</v>
      </c>
      <c r="AQ65" s="43"/>
      <c r="AR65" s="36">
        <f>COUNTIFS(DataRegularSeason20242025!$E$2:$E$1315,TotalTeamGames20242025!AQ$1,DataRegularSeason20242025!$D$2:$D$1315,TotalTeamGames20242025!$A65,DataRegularSeason20242025!$N$2:$N$1315,1)</f>
        <v>1</v>
      </c>
      <c r="AS65" s="43"/>
      <c r="AT65" s="36">
        <f>COUNTIFS(DataRegularSeason20242025!$E$2:$E$1315,TotalTeamGames20242025!AS$1,DataRegularSeason20242025!$D$2:$D$1315,TotalTeamGames20242025!$A65,DataRegularSeason20242025!$N$2:$N$1315,1)</f>
        <v>0</v>
      </c>
      <c r="AU65" s="43"/>
      <c r="AV65" s="36">
        <f>COUNTIFS(DataRegularSeason20242025!$E$2:$E$1315,TotalTeamGames20242025!AU$1,DataRegularSeason20242025!$D$2:$D$1315,TotalTeamGames20242025!$A65,DataRegularSeason20242025!$N$2:$N$1315,1)</f>
        <v>0</v>
      </c>
      <c r="AW65" s="43"/>
      <c r="AX65" s="36">
        <f>COUNTIFS(DataRegularSeason20242025!$E$2:$E$1315,TotalTeamGames20242025!AW$1,DataRegularSeason20242025!$D$2:$D$1315,TotalTeamGames20242025!$A65,DataRegularSeason20242025!$N$2:$N$1315,1)</f>
        <v>0</v>
      </c>
      <c r="AY65" s="43"/>
      <c r="AZ65" s="36">
        <f>COUNTIFS(DataRegularSeason20242025!$E$2:$E$1315,TotalTeamGames20242025!AY$1,DataRegularSeason20242025!$D$2:$D$1315,TotalTeamGames20242025!$A65,DataRegularSeason20242025!$N$2:$N$1315,1)</f>
        <v>1</v>
      </c>
      <c r="BA65" s="43"/>
      <c r="BB65" s="36">
        <f>COUNTIFS(DataRegularSeason20242025!$E$2:$E$1315,TotalTeamGames20242025!BA$1,DataRegularSeason20242025!$D$2:$D$1315,TotalTeamGames20242025!$A65,DataRegularSeason20242025!$N$2:$N$1315,1)</f>
        <v>1</v>
      </c>
      <c r="BC65" s="43"/>
      <c r="BD65" s="36">
        <f>COUNTIFS(DataRegularSeason20242025!$E$2:$E$1315,TotalTeamGames20242025!BC$1,DataRegularSeason20242025!$D$2:$D$1315,TotalTeamGames20242025!$A65,DataRegularSeason20242025!$N$2:$N$1315,1)</f>
        <v>0</v>
      </c>
      <c r="BE65" s="43"/>
      <c r="BF65" s="36">
        <f>COUNTIFS(DataRegularSeason20242025!$E$2:$E$1315,TotalTeamGames20242025!BE$1,DataRegularSeason20242025!$D$2:$D$1315,TotalTeamGames20242025!$A65,DataRegularSeason20242025!$N$2:$N$1315,1)</f>
        <v>1</v>
      </c>
      <c r="BG65" s="43"/>
      <c r="BH65" s="36">
        <f>COUNTIFS(DataRegularSeason20242025!$E$2:$E$1315,TotalTeamGames20242025!BG$1,DataRegularSeason20242025!$D$2:$D$1315,TotalTeamGames20242025!$A65,DataRegularSeason20242025!$N$2:$N$1315,1)</f>
        <v>0</v>
      </c>
      <c r="BI65" s="43"/>
      <c r="BJ65" s="36">
        <f>COUNTIFS(DataRegularSeason20242025!$E$2:$E$1315,TotalTeamGames20242025!BI$1,DataRegularSeason20242025!$D$2:$D$1315,TotalTeamGames20242025!$A65,DataRegularSeason20242025!$N$2:$N$1315,1)</f>
        <v>1</v>
      </c>
      <c r="BK65" s="43"/>
      <c r="BL65" s="36">
        <f>COUNTIFS(DataRegularSeason20242025!$E$2:$E$1315,TotalTeamGames20242025!BK$1,DataRegularSeason20242025!$D$2:$D$1315,TotalTeamGames20242025!$A65,DataRegularSeason20242025!$N$2:$N$1315,1)</f>
        <v>0</v>
      </c>
      <c r="BM65" s="43"/>
      <c r="BN65" s="44"/>
      <c r="BO65" s="38">
        <f t="shared" si="0"/>
        <v>8</v>
      </c>
      <c r="BP65" s="52">
        <f t="shared" ref="BP65" si="61">BO65+BO66</f>
        <v>18</v>
      </c>
      <c r="BQ65" s="53">
        <f t="shared" ref="BQ65" si="62">82-BP65</f>
        <v>64</v>
      </c>
    </row>
    <row r="66" spans="1:69" ht="9.9499999999999993" customHeight="1" x14ac:dyDescent="0.25">
      <c r="A66" s="54"/>
      <c r="B66" s="40" t="s">
        <v>80</v>
      </c>
      <c r="C66" s="46">
        <f>COUNTIFS(DataRegularSeason20242025!$D$2:$D$1315,TotalTeamGames20242025!C$1,DataRegularSeason20242025!$E$2:$E$1315,TotalTeamGames20242025!$A65,DataRegularSeason20242025!$N$2:$N$1315,1)</f>
        <v>0</v>
      </c>
      <c r="D66" s="47"/>
      <c r="E66" s="46">
        <f>COUNTIFS(DataRegularSeason20242025!$D$2:$D$1315,TotalTeamGames20242025!E$1,DataRegularSeason20242025!$E$2:$E$1315,TotalTeamGames20242025!$A65,DataRegularSeason20242025!$N$2:$N$1315,1)</f>
        <v>0</v>
      </c>
      <c r="F66" s="47"/>
      <c r="G66" s="46">
        <f>COUNTIFS(DataRegularSeason20242025!$D$2:$D$1315,TotalTeamGames20242025!G$1,DataRegularSeason20242025!$E$2:$E$1315,TotalTeamGames20242025!$A65,DataRegularSeason20242025!$N$2:$N$1315,1)</f>
        <v>0</v>
      </c>
      <c r="H66" s="47"/>
      <c r="I66" s="46">
        <f>COUNTIFS(DataRegularSeason20242025!$D$2:$D$1315,TotalTeamGames20242025!I$1,DataRegularSeason20242025!$E$2:$E$1315,TotalTeamGames20242025!$A65,DataRegularSeason20242025!$N$2:$N$1315,1)</f>
        <v>0</v>
      </c>
      <c r="J66" s="47"/>
      <c r="K66" s="46">
        <f>COUNTIFS(DataRegularSeason20242025!$D$2:$D$1315,TotalTeamGames20242025!K$1,DataRegularSeason20242025!$E$2:$E$1315,TotalTeamGames20242025!$A65,DataRegularSeason20242025!$N$2:$N$1315,1)</f>
        <v>1</v>
      </c>
      <c r="L66" s="47"/>
      <c r="M66" s="46">
        <f>COUNTIFS(DataRegularSeason20242025!$D$2:$D$1315,TotalTeamGames20242025!M$1,DataRegularSeason20242025!$E$2:$E$1315,TotalTeamGames20242025!$A65,DataRegularSeason20242025!$N$2:$N$1315,1)</f>
        <v>0</v>
      </c>
      <c r="N66" s="47"/>
      <c r="O66" s="46">
        <f>COUNTIFS(DataRegularSeason20242025!$D$2:$D$1315,TotalTeamGames20242025!O$1,DataRegularSeason20242025!$E$2:$E$1315,TotalTeamGames20242025!$A65,DataRegularSeason20242025!$N$2:$N$1315,1)</f>
        <v>0</v>
      </c>
      <c r="P66" s="47"/>
      <c r="Q66" s="46">
        <f>COUNTIFS(DataRegularSeason20242025!$D$2:$D$1315,TotalTeamGames20242025!Q$1,DataRegularSeason20242025!$E$2:$E$1315,TotalTeamGames20242025!$A65,DataRegularSeason20242025!$N$2:$N$1315,1)</f>
        <v>0</v>
      </c>
      <c r="R66" s="47"/>
      <c r="S66" s="46">
        <f>COUNTIFS(DataRegularSeason20242025!$D$2:$D$1315,TotalTeamGames20242025!S$1,DataRegularSeason20242025!$E$2:$E$1315,TotalTeamGames20242025!$A65,DataRegularSeason20242025!$N$2:$N$1315,1)</f>
        <v>1</v>
      </c>
      <c r="T66" s="47"/>
      <c r="U66" s="46">
        <f>COUNTIFS(DataRegularSeason20242025!$D$2:$D$1315,TotalTeamGames20242025!U$1,DataRegularSeason20242025!$E$2:$E$1315,TotalTeamGames20242025!$A65,DataRegularSeason20242025!$N$2:$N$1315,1)</f>
        <v>0</v>
      </c>
      <c r="V66" s="47"/>
      <c r="W66" s="46">
        <f>COUNTIFS(DataRegularSeason20242025!$D$2:$D$1315,TotalTeamGames20242025!W$1,DataRegularSeason20242025!$E$2:$E$1315,TotalTeamGames20242025!$A65,DataRegularSeason20242025!$N$2:$N$1315,1)</f>
        <v>0</v>
      </c>
      <c r="X66" s="47"/>
      <c r="Y66" s="46">
        <f>COUNTIFS(DataRegularSeason20242025!$D$2:$D$1315,TotalTeamGames20242025!Y$1,DataRegularSeason20242025!$E$2:$E$1315,TotalTeamGames20242025!$A65,DataRegularSeason20242025!$N$2:$N$1315,1)</f>
        <v>0</v>
      </c>
      <c r="Z66" s="47"/>
      <c r="AA66" s="46">
        <f>COUNTIFS(DataRegularSeason20242025!$D$2:$D$1315,TotalTeamGames20242025!AA$1,DataRegularSeason20242025!$E$2:$E$1315,TotalTeamGames20242025!$A65,DataRegularSeason20242025!$N$2:$N$1315,1)</f>
        <v>0</v>
      </c>
      <c r="AB66" s="47"/>
      <c r="AC66" s="46">
        <f>COUNTIFS(DataRegularSeason20242025!$D$2:$D$1315,TotalTeamGames20242025!AC$1,DataRegularSeason20242025!$E$2:$E$1315,TotalTeamGames20242025!$A65,DataRegularSeason20242025!$N$2:$N$1315,1)</f>
        <v>0</v>
      </c>
      <c r="AD66" s="47"/>
      <c r="AE66" s="46">
        <f>COUNTIFS(DataRegularSeason20242025!$D$2:$D$1315,TotalTeamGames20242025!AE$1,DataRegularSeason20242025!$E$2:$E$1315,TotalTeamGames20242025!$A65,DataRegularSeason20242025!$N$2:$N$1315,1)</f>
        <v>1</v>
      </c>
      <c r="AF66" s="47"/>
      <c r="AG66" s="46">
        <f>COUNTIFS(DataRegularSeason20242025!$D$2:$D$1315,TotalTeamGames20242025!AG$1,DataRegularSeason20242025!$E$2:$E$1315,TotalTeamGames20242025!$A65,DataRegularSeason20242025!$N$2:$N$1315,1)</f>
        <v>1</v>
      </c>
      <c r="AH66" s="47"/>
      <c r="AI66" s="46">
        <f>COUNTIFS(DataRegularSeason20242025!$D$2:$D$1315,TotalTeamGames20242025!AI$1,DataRegularSeason20242025!$E$2:$E$1315,TotalTeamGames20242025!$A65,DataRegularSeason20242025!$N$2:$N$1315,1)</f>
        <v>1</v>
      </c>
      <c r="AJ66" s="47"/>
      <c r="AK66" s="46">
        <f>COUNTIFS(DataRegularSeason20242025!$D$2:$D$1315,TotalTeamGames20242025!AK$1,DataRegularSeason20242025!$E$2:$E$1315,TotalTeamGames20242025!$A65,DataRegularSeason20242025!$N$2:$N$1315,1)</f>
        <v>0</v>
      </c>
      <c r="AL66" s="47"/>
      <c r="AM66" s="46">
        <f>COUNTIFS(DataRegularSeason20242025!$D$2:$D$1315,TotalTeamGames20242025!AM$1,DataRegularSeason20242025!$E$2:$E$1315,TotalTeamGames20242025!$A65,DataRegularSeason20242025!$N$2:$N$1315,1)</f>
        <v>1</v>
      </c>
      <c r="AN66" s="47"/>
      <c r="AO66" s="46">
        <f>COUNTIFS(DataRegularSeason20242025!$D$2:$D$1315,TotalTeamGames20242025!AO$1,DataRegularSeason20242025!$E$2:$E$1315,TotalTeamGames20242025!$A65,DataRegularSeason20242025!$N$2:$N$1315,1)</f>
        <v>0</v>
      </c>
      <c r="AP66" s="47"/>
      <c r="AQ66" s="46">
        <f>COUNTIFS(DataRegularSeason20242025!$D$2:$D$1315,TotalTeamGames20242025!AQ$1,DataRegularSeason20242025!$E$2:$E$1315,TotalTeamGames20242025!$A65,DataRegularSeason20242025!$N$2:$N$1315,1)</f>
        <v>1</v>
      </c>
      <c r="AR66" s="47"/>
      <c r="AS66" s="46">
        <f>COUNTIFS(DataRegularSeason20242025!$D$2:$D$1315,TotalTeamGames20242025!AS$1,DataRegularSeason20242025!$E$2:$E$1315,TotalTeamGames20242025!$A65,DataRegularSeason20242025!$N$2:$N$1315,1)</f>
        <v>1</v>
      </c>
      <c r="AT66" s="47"/>
      <c r="AU66" s="46">
        <f>COUNTIFS(DataRegularSeason20242025!$D$2:$D$1315,TotalTeamGames20242025!AU$1,DataRegularSeason20242025!$E$2:$E$1315,TotalTeamGames20242025!$A65,DataRegularSeason20242025!$N$2:$N$1315,1)</f>
        <v>0</v>
      </c>
      <c r="AV66" s="47"/>
      <c r="AW66" s="46">
        <f>COUNTIFS(DataRegularSeason20242025!$D$2:$D$1315,TotalTeamGames20242025!AW$1,DataRegularSeason20242025!$E$2:$E$1315,TotalTeamGames20242025!$A65,DataRegularSeason20242025!$N$2:$N$1315,1)</f>
        <v>0</v>
      </c>
      <c r="AX66" s="47"/>
      <c r="AY66" s="46">
        <f>COUNTIFS(DataRegularSeason20242025!$D$2:$D$1315,TotalTeamGames20242025!AY$1,DataRegularSeason20242025!$E$2:$E$1315,TotalTeamGames20242025!$A65,DataRegularSeason20242025!$N$2:$N$1315,1)</f>
        <v>0</v>
      </c>
      <c r="AZ66" s="47"/>
      <c r="BA66" s="46">
        <f>COUNTIFS(DataRegularSeason20242025!$D$2:$D$1315,TotalTeamGames20242025!BA$1,DataRegularSeason20242025!$E$2:$E$1315,TotalTeamGames20242025!$A65,DataRegularSeason20242025!$N$2:$N$1315,1)</f>
        <v>0</v>
      </c>
      <c r="BB66" s="47"/>
      <c r="BC66" s="46">
        <f>COUNTIFS(DataRegularSeason20242025!$D$2:$D$1315,TotalTeamGames20242025!BC$1,DataRegularSeason20242025!$E$2:$E$1315,TotalTeamGames20242025!$A65,DataRegularSeason20242025!$N$2:$N$1315,1)</f>
        <v>1</v>
      </c>
      <c r="BD66" s="47"/>
      <c r="BE66" s="46">
        <f>COUNTIFS(DataRegularSeason20242025!$D$2:$D$1315,TotalTeamGames20242025!BE$1,DataRegularSeason20242025!$E$2:$E$1315,TotalTeamGames20242025!$A65,DataRegularSeason20242025!$N$2:$N$1315,1)</f>
        <v>0</v>
      </c>
      <c r="BF66" s="47"/>
      <c r="BG66" s="46">
        <f>COUNTIFS(DataRegularSeason20242025!$D$2:$D$1315,TotalTeamGames20242025!BG$1,DataRegularSeason20242025!$E$2:$E$1315,TotalTeamGames20242025!$A65,DataRegularSeason20242025!$N$2:$N$1315,1)</f>
        <v>0</v>
      </c>
      <c r="BH66" s="47"/>
      <c r="BI66" s="46">
        <f>COUNTIFS(DataRegularSeason20242025!$D$2:$D$1315,TotalTeamGames20242025!BI$1,DataRegularSeason20242025!$E$2:$E$1315,TotalTeamGames20242025!$A65,DataRegularSeason20242025!$N$2:$N$1315,1)</f>
        <v>1</v>
      </c>
      <c r="BJ66" s="47"/>
      <c r="BK66" s="46">
        <f>COUNTIFS(DataRegularSeason20242025!$D$2:$D$1315,TotalTeamGames20242025!BK$1,DataRegularSeason20242025!$E$2:$E$1315,TotalTeamGames20242025!$A65,DataRegularSeason20242025!$N$2:$N$1315,1)</f>
        <v>0</v>
      </c>
      <c r="BL66" s="47"/>
      <c r="BM66" s="46"/>
      <c r="BN66" s="47"/>
      <c r="BO66" s="42">
        <f t="shared" si="0"/>
        <v>10</v>
      </c>
      <c r="BP66" s="52"/>
      <c r="BQ66" s="53"/>
    </row>
    <row r="67" spans="1:69" x14ac:dyDescent="0.25">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c r="AA67" s="35"/>
      <c r="AB67" s="35"/>
      <c r="AC67" s="35"/>
      <c r="AD67" s="35"/>
      <c r="AE67" s="35"/>
      <c r="AF67" s="35"/>
      <c r="AG67" s="35"/>
      <c r="AH67" s="35"/>
      <c r="AI67" s="35"/>
      <c r="AJ67" s="35"/>
      <c r="AK67" s="35"/>
      <c r="AL67" s="35"/>
      <c r="AM67" s="35"/>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f>SUM(BP3:BP66)/2</f>
        <v>304</v>
      </c>
      <c r="BQ67" s="35">
        <f>SUM(BQ3:BQ66)/2</f>
        <v>1008</v>
      </c>
    </row>
  </sheetData>
  <mergeCells count="128">
    <mergeCell ref="C1:D1"/>
    <mergeCell ref="E1:F1"/>
    <mergeCell ref="G1:H1"/>
    <mergeCell ref="I1:J1"/>
    <mergeCell ref="K1:L1"/>
    <mergeCell ref="M1:N1"/>
    <mergeCell ref="AA1:AB1"/>
    <mergeCell ref="AC1:AD1"/>
    <mergeCell ref="AE1:AF1"/>
    <mergeCell ref="AG1:AH1"/>
    <mergeCell ref="AI1:AJ1"/>
    <mergeCell ref="AK1:AL1"/>
    <mergeCell ref="O1:P1"/>
    <mergeCell ref="Q1:R1"/>
    <mergeCell ref="S1:T1"/>
    <mergeCell ref="U1:V1"/>
    <mergeCell ref="W1:X1"/>
    <mergeCell ref="Y1:Z1"/>
    <mergeCell ref="A7:A8"/>
    <mergeCell ref="BP7:BP8"/>
    <mergeCell ref="A9:A10"/>
    <mergeCell ref="BP9:BP10"/>
    <mergeCell ref="A11:A12"/>
    <mergeCell ref="BP11:BP12"/>
    <mergeCell ref="BK1:BL1"/>
    <mergeCell ref="BM1:BN1"/>
    <mergeCell ref="A3:A4"/>
    <mergeCell ref="BP3:BP4"/>
    <mergeCell ref="A5:A6"/>
    <mergeCell ref="BP5:BP6"/>
    <mergeCell ref="AY1:AZ1"/>
    <mergeCell ref="BA1:BB1"/>
    <mergeCell ref="BC1:BD1"/>
    <mergeCell ref="BE1:BF1"/>
    <mergeCell ref="BG1:BH1"/>
    <mergeCell ref="BI1:BJ1"/>
    <mergeCell ref="AM1:AN1"/>
    <mergeCell ref="AO1:AP1"/>
    <mergeCell ref="AQ1:AR1"/>
    <mergeCell ref="AS1:AT1"/>
    <mergeCell ref="AU1:AV1"/>
    <mergeCell ref="AW1:AX1"/>
    <mergeCell ref="A19:A20"/>
    <mergeCell ref="BP19:BP20"/>
    <mergeCell ref="A21:A22"/>
    <mergeCell ref="BP21:BP22"/>
    <mergeCell ref="A23:A24"/>
    <mergeCell ref="BP23:BP24"/>
    <mergeCell ref="A13:A14"/>
    <mergeCell ref="BP13:BP14"/>
    <mergeCell ref="A15:A16"/>
    <mergeCell ref="BP15:BP16"/>
    <mergeCell ref="A17:A18"/>
    <mergeCell ref="BP17:BP18"/>
    <mergeCell ref="A33:A34"/>
    <mergeCell ref="BP33:BP34"/>
    <mergeCell ref="A35:A36"/>
    <mergeCell ref="BP35:BP36"/>
    <mergeCell ref="A25:A26"/>
    <mergeCell ref="BP25:BP26"/>
    <mergeCell ref="A27:A28"/>
    <mergeCell ref="BP27:BP28"/>
    <mergeCell ref="A29:A30"/>
    <mergeCell ref="BP29:BP30"/>
    <mergeCell ref="A65:A66"/>
    <mergeCell ref="BP65:BP66"/>
    <mergeCell ref="A55:A56"/>
    <mergeCell ref="BP55:BP56"/>
    <mergeCell ref="A57:A58"/>
    <mergeCell ref="BP57:BP58"/>
    <mergeCell ref="A59:A60"/>
    <mergeCell ref="BP59:BP60"/>
    <mergeCell ref="A49:A50"/>
    <mergeCell ref="BP49:BP50"/>
    <mergeCell ref="A51:A52"/>
    <mergeCell ref="BP51:BP52"/>
    <mergeCell ref="A53:A54"/>
    <mergeCell ref="BP53:BP54"/>
    <mergeCell ref="BQ3:BQ4"/>
    <mergeCell ref="BQ5:BQ6"/>
    <mergeCell ref="BQ7:BQ8"/>
    <mergeCell ref="BQ9:BQ10"/>
    <mergeCell ref="BQ11:BQ12"/>
    <mergeCell ref="BQ13:BQ14"/>
    <mergeCell ref="A61:A62"/>
    <mergeCell ref="BP61:BP62"/>
    <mergeCell ref="A63:A64"/>
    <mergeCell ref="BP63:BP64"/>
    <mergeCell ref="A43:A44"/>
    <mergeCell ref="BP43:BP44"/>
    <mergeCell ref="A45:A46"/>
    <mergeCell ref="BP45:BP46"/>
    <mergeCell ref="A47:A48"/>
    <mergeCell ref="BP47:BP48"/>
    <mergeCell ref="A37:A38"/>
    <mergeCell ref="BP37:BP38"/>
    <mergeCell ref="A39:A40"/>
    <mergeCell ref="BP39:BP40"/>
    <mergeCell ref="A41:A42"/>
    <mergeCell ref="BP41:BP42"/>
    <mergeCell ref="A31:A32"/>
    <mergeCell ref="BP31:BP32"/>
    <mergeCell ref="BQ27:BQ28"/>
    <mergeCell ref="BQ29:BQ30"/>
    <mergeCell ref="BQ31:BQ32"/>
    <mergeCell ref="BQ33:BQ34"/>
    <mergeCell ref="BQ35:BQ36"/>
    <mergeCell ref="BQ37:BQ38"/>
    <mergeCell ref="BQ15:BQ16"/>
    <mergeCell ref="BQ17:BQ18"/>
    <mergeCell ref="BQ19:BQ20"/>
    <mergeCell ref="BQ21:BQ22"/>
    <mergeCell ref="BQ23:BQ24"/>
    <mergeCell ref="BQ25:BQ26"/>
    <mergeCell ref="BQ63:BQ64"/>
    <mergeCell ref="BQ65:BQ66"/>
    <mergeCell ref="BQ51:BQ52"/>
    <mergeCell ref="BQ53:BQ54"/>
    <mergeCell ref="BQ55:BQ56"/>
    <mergeCell ref="BQ57:BQ58"/>
    <mergeCell ref="BQ59:BQ60"/>
    <mergeCell ref="BQ61:BQ62"/>
    <mergeCell ref="BQ39:BQ40"/>
    <mergeCell ref="BQ41:BQ42"/>
    <mergeCell ref="BQ43:BQ44"/>
    <mergeCell ref="BQ45:BQ46"/>
    <mergeCell ref="BQ47:BQ48"/>
    <mergeCell ref="BQ49:BQ50"/>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BEF360-2E4C-4410-BADC-A3B46025231F}">
  <dimension ref="A1:BT67"/>
  <sheetViews>
    <sheetView workbookViewId="0">
      <selection activeCell="BP23" sqref="BP23:BP24"/>
    </sheetView>
  </sheetViews>
  <sheetFormatPr defaultRowHeight="15" x14ac:dyDescent="0.25"/>
  <cols>
    <col min="1" max="1" width="6.140625" bestFit="1" customWidth="1"/>
    <col min="2" max="2" width="2" bestFit="1" customWidth="1"/>
    <col min="3" max="3" width="1.85546875" bestFit="1" customWidth="1"/>
    <col min="4" max="4" width="2" bestFit="1" customWidth="1"/>
    <col min="5" max="5" width="1.85546875" bestFit="1" customWidth="1"/>
    <col min="6" max="6" width="2" bestFit="1" customWidth="1"/>
    <col min="7" max="7" width="1.85546875" bestFit="1" customWidth="1"/>
    <col min="8" max="8" width="2" bestFit="1" customWidth="1"/>
    <col min="9" max="9" width="1.85546875" bestFit="1" customWidth="1"/>
    <col min="10" max="10" width="2" bestFit="1" customWidth="1"/>
    <col min="11" max="11" width="1.85546875" bestFit="1" customWidth="1"/>
    <col min="12" max="12" width="2" bestFit="1" customWidth="1"/>
    <col min="13" max="13" width="1.85546875" bestFit="1" customWidth="1"/>
    <col min="14" max="14" width="2" bestFit="1" customWidth="1"/>
    <col min="15" max="15" width="1.85546875" bestFit="1" customWidth="1"/>
    <col min="16" max="16" width="2" bestFit="1" customWidth="1"/>
    <col min="17" max="17" width="1.85546875" bestFit="1" customWidth="1"/>
    <col min="18" max="18" width="2" bestFit="1" customWidth="1"/>
    <col min="19" max="19" width="1.85546875" bestFit="1" customWidth="1"/>
    <col min="20" max="20" width="2" bestFit="1" customWidth="1"/>
    <col min="21" max="21" width="1.85546875" bestFit="1" customWidth="1"/>
    <col min="22" max="22" width="2" bestFit="1" customWidth="1"/>
    <col min="23" max="23" width="1.85546875" bestFit="1" customWidth="1"/>
    <col min="24" max="24" width="2" bestFit="1" customWidth="1"/>
    <col min="25" max="25" width="1.85546875" bestFit="1" customWidth="1"/>
    <col min="26" max="26" width="2" bestFit="1" customWidth="1"/>
    <col min="27" max="27" width="1.85546875" bestFit="1" customWidth="1"/>
    <col min="28" max="28" width="2" bestFit="1" customWidth="1"/>
    <col min="29" max="29" width="1.85546875" bestFit="1" customWidth="1"/>
    <col min="30" max="30" width="2" bestFit="1" customWidth="1"/>
    <col min="31" max="31" width="1.85546875" bestFit="1" customWidth="1"/>
    <col min="32" max="32" width="2" bestFit="1" customWidth="1"/>
    <col min="33" max="33" width="1.85546875" bestFit="1" customWidth="1"/>
    <col min="34" max="34" width="2" bestFit="1" customWidth="1"/>
    <col min="35" max="35" width="1.85546875" bestFit="1" customWidth="1"/>
    <col min="36" max="36" width="2" bestFit="1" customWidth="1"/>
    <col min="37" max="37" width="1.85546875" bestFit="1" customWidth="1"/>
    <col min="38" max="38" width="2" bestFit="1" customWidth="1"/>
    <col min="39" max="39" width="1.85546875" bestFit="1" customWidth="1"/>
    <col min="40" max="40" width="2" bestFit="1" customWidth="1"/>
    <col min="41" max="41" width="1.85546875" bestFit="1" customWidth="1"/>
    <col min="42" max="42" width="2" bestFit="1" customWidth="1"/>
    <col min="43" max="43" width="1.85546875" bestFit="1" customWidth="1"/>
    <col min="44" max="44" width="2" bestFit="1" customWidth="1"/>
    <col min="45" max="45" width="1.85546875" bestFit="1" customWidth="1"/>
    <col min="46" max="46" width="2" bestFit="1" customWidth="1"/>
    <col min="47" max="47" width="1.85546875" bestFit="1" customWidth="1"/>
    <col min="48" max="48" width="2" bestFit="1" customWidth="1"/>
    <col min="49" max="49" width="1.85546875" bestFit="1" customWidth="1"/>
    <col min="50" max="50" width="2" bestFit="1" customWidth="1"/>
    <col min="51" max="51" width="1.85546875" bestFit="1" customWidth="1"/>
    <col min="52" max="52" width="2" bestFit="1" customWidth="1"/>
    <col min="53" max="53" width="1.85546875" bestFit="1" customWidth="1"/>
    <col min="54" max="54" width="2" bestFit="1" customWidth="1"/>
    <col min="55" max="55" width="1.85546875" bestFit="1" customWidth="1"/>
    <col min="56" max="56" width="2" bestFit="1" customWidth="1"/>
    <col min="57" max="57" width="1.85546875" bestFit="1" customWidth="1"/>
    <col min="58" max="58" width="2" bestFit="1" customWidth="1"/>
    <col min="59" max="59" width="1.85546875" bestFit="1" customWidth="1"/>
    <col min="60" max="60" width="2" bestFit="1" customWidth="1"/>
    <col min="61" max="61" width="1.85546875" bestFit="1" customWidth="1"/>
    <col min="62" max="62" width="2" bestFit="1" customWidth="1"/>
    <col min="63" max="63" width="1.85546875" bestFit="1" customWidth="1"/>
    <col min="64" max="64" width="2" bestFit="1" customWidth="1"/>
    <col min="65" max="65" width="1.85546875" bestFit="1" customWidth="1"/>
    <col min="66" max="66" width="2" bestFit="1" customWidth="1"/>
    <col min="67" max="67" width="1.85546875" bestFit="1" customWidth="1"/>
    <col min="68" max="68" width="3.5703125" bestFit="1" customWidth="1"/>
    <col min="69" max="69" width="4.42578125" bestFit="1" customWidth="1"/>
    <col min="72" max="72" width="8.7109375" bestFit="1" customWidth="1"/>
  </cols>
  <sheetData>
    <row r="1" spans="1:72" s="35" customFormat="1" ht="9.9499999999999993" customHeight="1" x14ac:dyDescent="0.2">
      <c r="A1" s="35" t="s">
        <v>82</v>
      </c>
      <c r="B1" s="36"/>
      <c r="C1" s="55" t="s">
        <v>47</v>
      </c>
      <c r="D1" s="56"/>
      <c r="E1" s="55" t="s">
        <v>16</v>
      </c>
      <c r="F1" s="56"/>
      <c r="G1" s="55" t="s">
        <v>29</v>
      </c>
      <c r="H1" s="56"/>
      <c r="I1" s="55" t="s">
        <v>44</v>
      </c>
      <c r="J1" s="56"/>
      <c r="K1" s="55" t="s">
        <v>36</v>
      </c>
      <c r="L1" s="56"/>
      <c r="M1" s="55" t="s">
        <v>24</v>
      </c>
      <c r="N1" s="56"/>
      <c r="O1" s="55" t="s">
        <v>17</v>
      </c>
      <c r="P1" s="56"/>
      <c r="Q1" s="55" t="s">
        <v>26</v>
      </c>
      <c r="R1" s="56"/>
      <c r="S1" s="55" t="s">
        <v>34</v>
      </c>
      <c r="T1" s="56"/>
      <c r="U1" s="55" t="s">
        <v>31</v>
      </c>
      <c r="V1" s="56"/>
      <c r="W1" s="55" t="s">
        <v>23</v>
      </c>
      <c r="X1" s="56"/>
      <c r="Y1" s="55" t="s">
        <v>14</v>
      </c>
      <c r="Z1" s="56"/>
      <c r="AA1" s="55" t="s">
        <v>28</v>
      </c>
      <c r="AB1" s="56"/>
      <c r="AC1" s="55" t="s">
        <v>37</v>
      </c>
      <c r="AD1" s="56"/>
      <c r="AE1" s="55" t="s">
        <v>19</v>
      </c>
      <c r="AF1" s="56"/>
      <c r="AG1" s="55" t="s">
        <v>32</v>
      </c>
      <c r="AH1" s="56"/>
      <c r="AI1" s="55" t="s">
        <v>35</v>
      </c>
      <c r="AJ1" s="56"/>
      <c r="AK1" s="55" t="s">
        <v>33</v>
      </c>
      <c r="AL1" s="56"/>
      <c r="AM1" s="55" t="s">
        <v>20</v>
      </c>
      <c r="AN1" s="56"/>
      <c r="AO1" s="55" t="s">
        <v>30</v>
      </c>
      <c r="AP1" s="56"/>
      <c r="AQ1" s="55" t="s">
        <v>45</v>
      </c>
      <c r="AR1" s="56"/>
      <c r="AS1" s="55" t="s">
        <v>21</v>
      </c>
      <c r="AT1" s="56"/>
      <c r="AU1" s="55" t="s">
        <v>12</v>
      </c>
      <c r="AV1" s="56"/>
      <c r="AW1" s="55" t="s">
        <v>38</v>
      </c>
      <c r="AX1" s="56"/>
      <c r="AY1" s="55" t="s">
        <v>13</v>
      </c>
      <c r="AZ1" s="56"/>
      <c r="BA1" s="55" t="s">
        <v>43</v>
      </c>
      <c r="BB1" s="56"/>
      <c r="BC1" s="55" t="s">
        <v>18</v>
      </c>
      <c r="BD1" s="56"/>
      <c r="BE1" s="55" t="s">
        <v>15</v>
      </c>
      <c r="BF1" s="55"/>
      <c r="BG1" s="57" t="s">
        <v>25</v>
      </c>
      <c r="BH1" s="58"/>
      <c r="BI1" s="55" t="s">
        <v>27</v>
      </c>
      <c r="BJ1" s="56"/>
      <c r="BK1" s="55" t="s">
        <v>22</v>
      </c>
      <c r="BL1" s="56"/>
      <c r="BM1" s="55" t="s">
        <v>46</v>
      </c>
      <c r="BN1" s="56"/>
      <c r="BO1" s="38"/>
      <c r="BP1" s="37" t="s">
        <v>63</v>
      </c>
      <c r="BQ1" s="35" t="s">
        <v>85</v>
      </c>
    </row>
    <row r="2" spans="1:72" s="35" customFormat="1" ht="9.9499999999999993" customHeight="1" x14ac:dyDescent="0.2">
      <c r="A2" s="39" t="s">
        <v>83</v>
      </c>
      <c r="B2" s="40"/>
      <c r="C2" s="39" t="s">
        <v>81</v>
      </c>
      <c r="D2" s="40" t="s">
        <v>80</v>
      </c>
      <c r="E2" s="39" t="s">
        <v>81</v>
      </c>
      <c r="F2" s="40" t="s">
        <v>80</v>
      </c>
      <c r="G2" s="39" t="s">
        <v>81</v>
      </c>
      <c r="H2" s="40" t="s">
        <v>80</v>
      </c>
      <c r="I2" s="39" t="s">
        <v>81</v>
      </c>
      <c r="J2" s="40" t="s">
        <v>80</v>
      </c>
      <c r="K2" s="39" t="s">
        <v>81</v>
      </c>
      <c r="L2" s="40" t="s">
        <v>80</v>
      </c>
      <c r="M2" s="39" t="s">
        <v>81</v>
      </c>
      <c r="N2" s="40" t="s">
        <v>80</v>
      </c>
      <c r="O2" s="39" t="s">
        <v>81</v>
      </c>
      <c r="P2" s="40" t="s">
        <v>80</v>
      </c>
      <c r="Q2" s="39" t="s">
        <v>81</v>
      </c>
      <c r="R2" s="40" t="s">
        <v>80</v>
      </c>
      <c r="S2" s="39" t="s">
        <v>81</v>
      </c>
      <c r="T2" s="40" t="s">
        <v>80</v>
      </c>
      <c r="U2" s="39" t="s">
        <v>81</v>
      </c>
      <c r="V2" s="40" t="s">
        <v>80</v>
      </c>
      <c r="W2" s="39" t="s">
        <v>81</v>
      </c>
      <c r="X2" s="40" t="s">
        <v>80</v>
      </c>
      <c r="Y2" s="39" t="s">
        <v>81</v>
      </c>
      <c r="Z2" s="40" t="s">
        <v>80</v>
      </c>
      <c r="AA2" s="39" t="s">
        <v>81</v>
      </c>
      <c r="AB2" s="40" t="s">
        <v>80</v>
      </c>
      <c r="AC2" s="39" t="s">
        <v>81</v>
      </c>
      <c r="AD2" s="40" t="s">
        <v>80</v>
      </c>
      <c r="AE2" s="39" t="s">
        <v>81</v>
      </c>
      <c r="AF2" s="40" t="s">
        <v>80</v>
      </c>
      <c r="AG2" s="39" t="s">
        <v>81</v>
      </c>
      <c r="AH2" s="40" t="s">
        <v>80</v>
      </c>
      <c r="AI2" s="39" t="s">
        <v>81</v>
      </c>
      <c r="AJ2" s="40" t="s">
        <v>80</v>
      </c>
      <c r="AK2" s="39" t="s">
        <v>81</v>
      </c>
      <c r="AL2" s="40" t="s">
        <v>80</v>
      </c>
      <c r="AM2" s="39" t="s">
        <v>81</v>
      </c>
      <c r="AN2" s="40" t="s">
        <v>80</v>
      </c>
      <c r="AO2" s="39" t="s">
        <v>81</v>
      </c>
      <c r="AP2" s="40" t="s">
        <v>80</v>
      </c>
      <c r="AQ2" s="39" t="s">
        <v>81</v>
      </c>
      <c r="AR2" s="40" t="s">
        <v>80</v>
      </c>
      <c r="AS2" s="39" t="s">
        <v>81</v>
      </c>
      <c r="AT2" s="40" t="s">
        <v>80</v>
      </c>
      <c r="AU2" s="39" t="s">
        <v>81</v>
      </c>
      <c r="AV2" s="40" t="s">
        <v>80</v>
      </c>
      <c r="AW2" s="39" t="s">
        <v>81</v>
      </c>
      <c r="AX2" s="40" t="s">
        <v>80</v>
      </c>
      <c r="AY2" s="39" t="s">
        <v>81</v>
      </c>
      <c r="AZ2" s="40" t="s">
        <v>80</v>
      </c>
      <c r="BA2" s="39" t="s">
        <v>81</v>
      </c>
      <c r="BB2" s="40" t="s">
        <v>80</v>
      </c>
      <c r="BC2" s="39" t="s">
        <v>81</v>
      </c>
      <c r="BD2" s="40" t="s">
        <v>80</v>
      </c>
      <c r="BE2" s="39" t="s">
        <v>81</v>
      </c>
      <c r="BF2" s="39" t="s">
        <v>80</v>
      </c>
      <c r="BG2" s="41" t="s">
        <v>81</v>
      </c>
      <c r="BH2" s="40" t="s">
        <v>80</v>
      </c>
      <c r="BI2" s="39" t="s">
        <v>81</v>
      </c>
      <c r="BJ2" s="40" t="s">
        <v>80</v>
      </c>
      <c r="BK2" s="39" t="s">
        <v>81</v>
      </c>
      <c r="BL2" s="40" t="s">
        <v>80</v>
      </c>
      <c r="BM2" s="39" t="s">
        <v>81</v>
      </c>
      <c r="BN2" s="40" t="s">
        <v>80</v>
      </c>
      <c r="BO2" s="42"/>
    </row>
    <row r="3" spans="1:72" s="35" customFormat="1" ht="9.9499999999999993" customHeight="1" x14ac:dyDescent="0.2">
      <c r="A3" s="59" t="s">
        <v>47</v>
      </c>
      <c r="B3" s="36" t="s">
        <v>81</v>
      </c>
      <c r="C3" s="43"/>
      <c r="D3" s="44"/>
      <c r="E3" s="43"/>
      <c r="F3" s="36">
        <f>COUNTIFS(DataRegularSeason20242025!$E$2:$E$1315,WatchedGames20242025!E$1,DataRegularSeason20242025!$D$2:$D$1315,WatchedGames20242025!$A3,DataRegularSeason20242025!$N$2:$N$1315,1, DataRegularSeason20242025!$R$2:$R$1315,1)</f>
        <v>0</v>
      </c>
      <c r="G3" s="43"/>
      <c r="H3" s="36">
        <f>COUNTIFS(DataRegularSeason20242025!$E$2:$E$1315,WatchedGames20242025!G$1,DataRegularSeason20242025!$D$2:$D$1315,WatchedGames20242025!$A3,DataRegularSeason20242025!$N$2:$N$1315,1, DataRegularSeason20242025!$R$2:$R$1315,1)</f>
        <v>0</v>
      </c>
      <c r="I3" s="43"/>
      <c r="J3" s="36">
        <f>COUNTIFS(DataRegularSeason20242025!$E$2:$E$1315,WatchedGames20242025!I$1,DataRegularSeason20242025!$D$2:$D$1315,WatchedGames20242025!$A3,DataRegularSeason20242025!$N$2:$N$1315,1, DataRegularSeason20242025!$R$2:$R$1315,1)</f>
        <v>0</v>
      </c>
      <c r="K3" s="43"/>
      <c r="L3" s="36">
        <f>COUNTIFS(DataRegularSeason20242025!$E$2:$E$1315,WatchedGames20242025!K$1,DataRegularSeason20242025!$D$2:$D$1315,WatchedGames20242025!$A3,DataRegularSeason20242025!$N$2:$N$1315,1, DataRegularSeason20242025!$R$2:$R$1315,1)</f>
        <v>0</v>
      </c>
      <c r="M3" s="43"/>
      <c r="N3" s="36">
        <f>COUNTIFS(DataRegularSeason20242025!$E$2:$E$1315,WatchedGames20242025!M$1,DataRegularSeason20242025!$D$2:$D$1315,WatchedGames20242025!$A3,DataRegularSeason20242025!$N$2:$N$1315,1, DataRegularSeason20242025!$R$2:$R$1315,1)</f>
        <v>0</v>
      </c>
      <c r="O3" s="43"/>
      <c r="P3" s="36">
        <f>COUNTIFS(DataRegularSeason20242025!$E$2:$E$1315,WatchedGames20242025!O$1,DataRegularSeason20242025!$D$2:$D$1315,WatchedGames20242025!$A3,DataRegularSeason20242025!$N$2:$N$1315,1, DataRegularSeason20242025!$R$2:$R$1315,1)</f>
        <v>1</v>
      </c>
      <c r="Q3" s="43"/>
      <c r="R3" s="36">
        <f>COUNTIFS(DataRegularSeason20242025!$E$2:$E$1315,WatchedGames20242025!Q$1,DataRegularSeason20242025!$D$2:$D$1315,WatchedGames20242025!$A3,DataRegularSeason20242025!$N$2:$N$1315,1, DataRegularSeason20242025!$R$2:$R$1315,1)</f>
        <v>1</v>
      </c>
      <c r="S3" s="43"/>
      <c r="T3" s="36">
        <f>COUNTIFS(DataRegularSeason20242025!$E$2:$E$1315,WatchedGames20242025!S$1,DataRegularSeason20242025!$D$2:$D$1315,WatchedGames20242025!$A3,DataRegularSeason20242025!$N$2:$N$1315,1, DataRegularSeason20242025!$R$2:$R$1315,1)</f>
        <v>1</v>
      </c>
      <c r="U3" s="43"/>
      <c r="V3" s="36">
        <f>COUNTIFS(DataRegularSeason20242025!$E$2:$E$1315,WatchedGames20242025!U$1,DataRegularSeason20242025!$D$2:$D$1315,WatchedGames20242025!$A3,DataRegularSeason20242025!$N$2:$N$1315,1, DataRegularSeason20242025!$R$2:$R$1315,1)</f>
        <v>0</v>
      </c>
      <c r="W3" s="43"/>
      <c r="X3" s="36">
        <f>COUNTIFS(DataRegularSeason20242025!$E$2:$E$1315,WatchedGames20242025!W$1,DataRegularSeason20242025!$D$2:$D$1315,WatchedGames20242025!$A3,DataRegularSeason20242025!$N$2:$N$1315,1, DataRegularSeason20242025!$R$2:$R$1315,1)</f>
        <v>0</v>
      </c>
      <c r="Y3" s="43"/>
      <c r="Z3" s="36">
        <f>COUNTIFS(DataRegularSeason20242025!$E$2:$E$1315,WatchedGames20242025!Y$1,DataRegularSeason20242025!$D$2:$D$1315,WatchedGames20242025!$A3,DataRegularSeason20242025!$N$2:$N$1315,1, DataRegularSeason20242025!$R$2:$R$1315,1)</f>
        <v>0</v>
      </c>
      <c r="AA3" s="43"/>
      <c r="AB3" s="36">
        <f>COUNTIFS(DataRegularSeason20242025!$E$2:$E$1315,WatchedGames20242025!AA$1,DataRegularSeason20242025!$D$2:$D$1315,WatchedGames20242025!$A3,DataRegularSeason20242025!$N$2:$N$1315,1, DataRegularSeason20242025!$R$2:$R$1315,1)</f>
        <v>0</v>
      </c>
      <c r="AC3" s="43"/>
      <c r="AD3" s="36">
        <f>COUNTIFS(DataRegularSeason20242025!$E$2:$E$1315,WatchedGames20242025!AC$1,DataRegularSeason20242025!$D$2:$D$1315,WatchedGames20242025!$A3,DataRegularSeason20242025!$N$2:$N$1315,1, DataRegularSeason20242025!$R$2:$R$1315,1)</f>
        <v>0</v>
      </c>
      <c r="AE3" s="43"/>
      <c r="AF3" s="36">
        <f>COUNTIFS(DataRegularSeason20242025!$E$2:$E$1315,WatchedGames20242025!AE$1,DataRegularSeason20242025!$D$2:$D$1315,WatchedGames20242025!$A3,DataRegularSeason20242025!$N$2:$N$1315,1, DataRegularSeason20242025!$R$2:$R$1315,1)</f>
        <v>0</v>
      </c>
      <c r="AG3" s="43"/>
      <c r="AH3" s="36">
        <f>COUNTIFS(DataRegularSeason20242025!$E$2:$E$1315,WatchedGames20242025!AG$1,DataRegularSeason20242025!$D$2:$D$1315,WatchedGames20242025!$A3,DataRegularSeason20242025!$N$2:$N$1315,1, DataRegularSeason20242025!$R$2:$R$1315,1)</f>
        <v>1</v>
      </c>
      <c r="AI3" s="43"/>
      <c r="AJ3" s="36">
        <f>COUNTIFS(DataRegularSeason20242025!$E$2:$E$1315,WatchedGames20242025!AI$1,DataRegularSeason20242025!$D$2:$D$1315,WatchedGames20242025!$A3,DataRegularSeason20242025!$N$2:$N$1315,1, DataRegularSeason20242025!$R$2:$R$1315,1)</f>
        <v>0</v>
      </c>
      <c r="AK3" s="43"/>
      <c r="AL3" s="36">
        <f>COUNTIFS(DataRegularSeason20242025!$E$2:$E$1315,WatchedGames20242025!AK$1,DataRegularSeason20242025!$D$2:$D$1315,WatchedGames20242025!$A3,DataRegularSeason20242025!$N$2:$N$1315,1, DataRegularSeason20242025!$R$2:$R$1315,1)</f>
        <v>0</v>
      </c>
      <c r="AM3" s="43"/>
      <c r="AN3" s="36">
        <f>COUNTIFS(DataRegularSeason20242025!$E$2:$E$1315,WatchedGames20242025!AM$1,DataRegularSeason20242025!$D$2:$D$1315,WatchedGames20242025!$A3,DataRegularSeason20242025!$N$2:$N$1315,1, DataRegularSeason20242025!$R$2:$R$1315,1)</f>
        <v>0</v>
      </c>
      <c r="AO3" s="43"/>
      <c r="AP3" s="36">
        <f>COUNTIFS(DataRegularSeason20242025!$E$2:$E$1315,WatchedGames20242025!AO$1,DataRegularSeason20242025!$D$2:$D$1315,WatchedGames20242025!$A3,DataRegularSeason20242025!$N$2:$N$1315,1, DataRegularSeason20242025!$R$2:$R$1315,1)</f>
        <v>0</v>
      </c>
      <c r="AQ3" s="43"/>
      <c r="AR3" s="36">
        <f>COUNTIFS(DataRegularSeason20242025!$E$2:$E$1315,WatchedGames20242025!AQ$1,DataRegularSeason20242025!$D$2:$D$1315,WatchedGames20242025!$A3,DataRegularSeason20242025!$N$2:$N$1315,1, DataRegularSeason20242025!$R$2:$R$1315,1)</f>
        <v>0</v>
      </c>
      <c r="AS3" s="43"/>
      <c r="AT3" s="36">
        <f>COUNTIFS(DataRegularSeason20242025!$E$2:$E$1315,WatchedGames20242025!AS$1,DataRegularSeason20242025!$D$2:$D$1315,WatchedGames20242025!$A3,DataRegularSeason20242025!$N$2:$N$1315,1, DataRegularSeason20242025!$R$2:$R$1315,1)</f>
        <v>1</v>
      </c>
      <c r="AU3" s="43"/>
      <c r="AV3" s="36">
        <f>COUNTIFS(DataRegularSeason20242025!$E$2:$E$1315,WatchedGames20242025!AU$1,DataRegularSeason20242025!$D$2:$D$1315,WatchedGames20242025!$A3,DataRegularSeason20242025!$N$2:$N$1315,1, DataRegularSeason20242025!$R$2:$R$1315,1)</f>
        <v>0</v>
      </c>
      <c r="AW3" s="43"/>
      <c r="AX3" s="36">
        <f>COUNTIFS(DataRegularSeason20242025!$E$2:$E$1315,WatchedGames20242025!AW$1,DataRegularSeason20242025!$D$2:$D$1315,WatchedGames20242025!$A3,DataRegularSeason20242025!$N$2:$N$1315,1, DataRegularSeason20242025!$R$2:$R$1315,1)</f>
        <v>0</v>
      </c>
      <c r="AY3" s="43"/>
      <c r="AZ3" s="36">
        <f>COUNTIFS(DataRegularSeason20242025!$E$2:$E$1315,WatchedGames20242025!AY$1,DataRegularSeason20242025!$D$2:$D$1315,WatchedGames20242025!$A3,DataRegularSeason20242025!$N$2:$N$1315,1, DataRegularSeason20242025!$R$2:$R$1315,1)</f>
        <v>0</v>
      </c>
      <c r="BA3" s="43"/>
      <c r="BB3" s="36">
        <f>COUNTIFS(DataRegularSeason20242025!$E$2:$E$1315,WatchedGames20242025!BA$1,DataRegularSeason20242025!$D$2:$D$1315,WatchedGames20242025!$A3,DataRegularSeason20242025!$N$2:$N$1315,1, DataRegularSeason20242025!$R$2:$R$1315,1)</f>
        <v>0</v>
      </c>
      <c r="BC3" s="43"/>
      <c r="BD3" s="36">
        <f>COUNTIFS(DataRegularSeason20242025!$E$2:$E$1315,WatchedGames20242025!BC$1,DataRegularSeason20242025!$D$2:$D$1315,WatchedGames20242025!$A3,DataRegularSeason20242025!$N$2:$N$1315,1, DataRegularSeason20242025!$R$2:$R$1315,1)</f>
        <v>0</v>
      </c>
      <c r="BE3" s="43"/>
      <c r="BF3" s="36">
        <f>COUNTIFS(DataRegularSeason20242025!$E$2:$E$1315,WatchedGames20242025!BE$1,DataRegularSeason20242025!$D$2:$D$1315,WatchedGames20242025!$A3,DataRegularSeason20242025!$N$2:$N$1315,1, DataRegularSeason20242025!$R$2:$R$1315,1)</f>
        <v>0</v>
      </c>
      <c r="BG3" s="43"/>
      <c r="BH3" s="36">
        <f>COUNTIFS(DataRegularSeason20242025!$E$2:$E$1315,WatchedGames20242025!BG$1,DataRegularSeason20242025!$D$2:$D$1315,WatchedGames20242025!$A3,DataRegularSeason20242025!$N$2:$N$1315,1, DataRegularSeason20242025!$R$2:$R$1315,1)</f>
        <v>0</v>
      </c>
      <c r="BI3" s="43"/>
      <c r="BJ3" s="36">
        <f>COUNTIFS(DataRegularSeason20242025!$E$2:$E$1315,WatchedGames20242025!BI$1,DataRegularSeason20242025!$D$2:$D$1315,WatchedGames20242025!$A3,DataRegularSeason20242025!$N$2:$N$1315,1, DataRegularSeason20242025!$R$2:$R$1315,1)</f>
        <v>1</v>
      </c>
      <c r="BK3" s="43"/>
      <c r="BL3" s="36">
        <f>COUNTIFS(DataRegularSeason20242025!$E$2:$E$1315,WatchedGames20242025!BK$1,DataRegularSeason20242025!$D$2:$D$1315,WatchedGames20242025!$A3,DataRegularSeason20242025!$N$2:$N$1315,1, DataRegularSeason20242025!$R$2:$R$1315,1)</f>
        <v>0</v>
      </c>
      <c r="BM3" s="43"/>
      <c r="BN3" s="36">
        <f>COUNTIFS(DataRegularSeason20242025!$E$2:$E$1315,WatchedGames20242025!BM$1,DataRegularSeason20242025!$D$2:$D$1315,WatchedGames20242025!$A3,DataRegularSeason20242025!$N$2:$N$1315,1, DataRegularSeason20242025!$R$2:$R$1315,1)</f>
        <v>0</v>
      </c>
      <c r="BO3" s="38">
        <f>SUM(C3:BN3)</f>
        <v>6</v>
      </c>
      <c r="BP3" s="52">
        <f>BO3+BO4</f>
        <v>11</v>
      </c>
      <c r="BQ3" s="53">
        <f>82-BP3</f>
        <v>71</v>
      </c>
      <c r="BT3" s="45">
        <f>DataRegularSeason20242025!$A$3:$A$8</f>
        <v>45569</v>
      </c>
    </row>
    <row r="4" spans="1:72" s="35" customFormat="1" ht="9.9499999999999993" customHeight="1" x14ac:dyDescent="0.2">
      <c r="A4" s="54"/>
      <c r="B4" s="40" t="s">
        <v>80</v>
      </c>
      <c r="C4" s="46"/>
      <c r="D4" s="47"/>
      <c r="E4" s="46">
        <f>COUNTIFS(DataRegularSeason20242025!$E$2:$E$1315,WatchedGames20242025!$A3,DataRegularSeason20242025!$D$2:$D$1315,WatchedGames20242025!E$1,DataRegularSeason20242025!$N$2:$N$1315,1, DataRegularSeason20242025!$R$2:$R$1315,1)</f>
        <v>0</v>
      </c>
      <c r="F4" s="47"/>
      <c r="G4" s="46">
        <f>COUNTIFS(DataRegularSeason20242025!$E$2:$E$1315,WatchedGames20242025!$A3,DataRegularSeason20242025!$D$2:$D$1315,WatchedGames20242025!G$1,DataRegularSeason20242025!$N$2:$N$1315,1, DataRegularSeason20242025!$R$2:$R$1315,1)</f>
        <v>0</v>
      </c>
      <c r="H4" s="47"/>
      <c r="I4" s="46">
        <f>COUNTIFS(DataRegularSeason20242025!$E$2:$E$1315,WatchedGames20242025!$A3,DataRegularSeason20242025!$D$2:$D$1315,WatchedGames20242025!I$1,DataRegularSeason20242025!$N$2:$N$1315,1, DataRegularSeason20242025!$R$2:$R$1315,1)</f>
        <v>0</v>
      </c>
      <c r="J4" s="47"/>
      <c r="K4" s="46">
        <f>COUNTIFS(DataRegularSeason20242025!$E$2:$E$1315,WatchedGames20242025!$A3,DataRegularSeason20242025!$D$2:$D$1315,WatchedGames20242025!K$1,DataRegularSeason20242025!$N$2:$N$1315,1, DataRegularSeason20242025!$R$2:$R$1315,1)</f>
        <v>0</v>
      </c>
      <c r="L4" s="47"/>
      <c r="M4" s="46">
        <f>COUNTIFS(DataRegularSeason20242025!$E$2:$E$1315,WatchedGames20242025!$A3,DataRegularSeason20242025!$D$2:$D$1315,WatchedGames20242025!M$1,DataRegularSeason20242025!$N$2:$N$1315,1, DataRegularSeason20242025!$R$2:$R$1315,1)</f>
        <v>0</v>
      </c>
      <c r="N4" s="47"/>
      <c r="O4" s="46">
        <f>COUNTIFS(DataRegularSeason20242025!$E$2:$E$1315,WatchedGames20242025!$A3,DataRegularSeason20242025!$D$2:$D$1315,WatchedGames20242025!O$1,DataRegularSeason20242025!$N$2:$N$1315,1, DataRegularSeason20242025!$R$2:$R$1315,1)</f>
        <v>1</v>
      </c>
      <c r="P4" s="47"/>
      <c r="Q4" s="46">
        <f>COUNTIFS(DataRegularSeason20242025!$E$2:$E$1315,WatchedGames20242025!$A3,DataRegularSeason20242025!$D$2:$D$1315,WatchedGames20242025!Q$1,DataRegularSeason20242025!$N$2:$N$1315,1, DataRegularSeason20242025!$R$2:$R$1315,1)</f>
        <v>0</v>
      </c>
      <c r="R4" s="47"/>
      <c r="S4" s="46">
        <f>COUNTIFS(DataRegularSeason20242025!$E$2:$E$1315,WatchedGames20242025!$A3,DataRegularSeason20242025!$D$2:$D$1315,WatchedGames20242025!S$1,DataRegularSeason20242025!$N$2:$N$1315,1, DataRegularSeason20242025!$R$2:$R$1315,1)</f>
        <v>0</v>
      </c>
      <c r="T4" s="47"/>
      <c r="U4" s="46">
        <f>COUNTIFS(DataRegularSeason20242025!$E$2:$E$1315,WatchedGames20242025!$A3,DataRegularSeason20242025!$D$2:$D$1315,WatchedGames20242025!U$1,DataRegularSeason20242025!$N$2:$N$1315,1, DataRegularSeason20242025!$R$2:$R$1315,1)</f>
        <v>1</v>
      </c>
      <c r="V4" s="47"/>
      <c r="W4" s="46">
        <f>COUNTIFS(DataRegularSeason20242025!$E$2:$E$1315,WatchedGames20242025!$A3,DataRegularSeason20242025!$D$2:$D$1315,WatchedGames20242025!W$1,DataRegularSeason20242025!$N$2:$N$1315,1, DataRegularSeason20242025!$R$2:$R$1315,1)</f>
        <v>0</v>
      </c>
      <c r="X4" s="47"/>
      <c r="Y4" s="46">
        <f>COUNTIFS(DataRegularSeason20242025!$E$2:$E$1315,WatchedGames20242025!$A3,DataRegularSeason20242025!$D$2:$D$1315,WatchedGames20242025!Y$1,DataRegularSeason20242025!$N$2:$N$1315,1, DataRegularSeason20242025!$R$2:$R$1315,1)</f>
        <v>0</v>
      </c>
      <c r="Z4" s="47"/>
      <c r="AA4" s="46">
        <f>COUNTIFS(DataRegularSeason20242025!$E$2:$E$1315,WatchedGames20242025!$A3,DataRegularSeason20242025!$D$2:$D$1315,WatchedGames20242025!AA$1,DataRegularSeason20242025!$N$2:$N$1315,1, DataRegularSeason20242025!$R$2:$R$1315,1)</f>
        <v>0</v>
      </c>
      <c r="AB4" s="47"/>
      <c r="AC4" s="46">
        <f>COUNTIFS(DataRegularSeason20242025!$E$2:$E$1315,WatchedGames20242025!$A3,DataRegularSeason20242025!$D$2:$D$1315,WatchedGames20242025!AC$1,DataRegularSeason20242025!$N$2:$N$1315,1, DataRegularSeason20242025!$R$2:$R$1315,1)</f>
        <v>1</v>
      </c>
      <c r="AD4" s="47"/>
      <c r="AE4" s="46">
        <f>COUNTIFS(DataRegularSeason20242025!$E$2:$E$1315,WatchedGames20242025!$A3,DataRegularSeason20242025!$D$2:$D$1315,WatchedGames20242025!AE$1,DataRegularSeason20242025!$N$2:$N$1315,1, DataRegularSeason20242025!$R$2:$R$1315,1)</f>
        <v>0</v>
      </c>
      <c r="AF4" s="47"/>
      <c r="AG4" s="46">
        <f>COUNTIFS(DataRegularSeason20242025!$E$2:$E$1315,WatchedGames20242025!$A3,DataRegularSeason20242025!$D$2:$D$1315,WatchedGames20242025!AG$1,DataRegularSeason20242025!$N$2:$N$1315,1, DataRegularSeason20242025!$R$2:$R$1315,1)</f>
        <v>0</v>
      </c>
      <c r="AH4" s="47"/>
      <c r="AI4" s="46">
        <f>COUNTIFS(DataRegularSeason20242025!$E$2:$E$1315,WatchedGames20242025!$A3,DataRegularSeason20242025!$D$2:$D$1315,WatchedGames20242025!AI$1,DataRegularSeason20242025!$N$2:$N$1315,1, DataRegularSeason20242025!$R$2:$R$1315,1)</f>
        <v>0</v>
      </c>
      <c r="AJ4" s="47"/>
      <c r="AK4" s="46">
        <f>COUNTIFS(DataRegularSeason20242025!$E$2:$E$1315,WatchedGames20242025!$A3,DataRegularSeason20242025!$D$2:$D$1315,WatchedGames20242025!AK$1,DataRegularSeason20242025!$N$2:$N$1315,1, DataRegularSeason20242025!$R$2:$R$1315,1)</f>
        <v>0</v>
      </c>
      <c r="AL4" s="47"/>
      <c r="AM4" s="46">
        <f>COUNTIFS(DataRegularSeason20242025!$E$2:$E$1315,WatchedGames20242025!$A3,DataRegularSeason20242025!$D$2:$D$1315,WatchedGames20242025!AM$1,DataRegularSeason20242025!$N$2:$N$1315,1, DataRegularSeason20242025!$R$2:$R$1315,1)</f>
        <v>0</v>
      </c>
      <c r="AN4" s="47"/>
      <c r="AO4" s="46">
        <f>COUNTIFS(DataRegularSeason20242025!$E$2:$E$1315,WatchedGames20242025!$A3,DataRegularSeason20242025!$D$2:$D$1315,WatchedGames20242025!AO$1,DataRegularSeason20242025!$N$2:$N$1315,1, DataRegularSeason20242025!$R$2:$R$1315,1)</f>
        <v>0</v>
      </c>
      <c r="AP4" s="47"/>
      <c r="AQ4" s="46">
        <f>COUNTIFS(DataRegularSeason20242025!$E$2:$E$1315,WatchedGames20242025!$A3,DataRegularSeason20242025!$D$2:$D$1315,WatchedGames20242025!AQ$1,DataRegularSeason20242025!$N$2:$N$1315,1, DataRegularSeason20242025!$R$2:$R$1315,1)</f>
        <v>0</v>
      </c>
      <c r="AR4" s="47"/>
      <c r="AS4" s="46">
        <f>COUNTIFS(DataRegularSeason20242025!$E$2:$E$1315,WatchedGames20242025!$A3,DataRegularSeason20242025!$D$2:$D$1315,WatchedGames20242025!AS$1,DataRegularSeason20242025!$N$2:$N$1315,1, DataRegularSeason20242025!$R$2:$R$1315,1)</f>
        <v>0</v>
      </c>
      <c r="AT4" s="47"/>
      <c r="AU4" s="46">
        <f>COUNTIFS(DataRegularSeason20242025!$E$2:$E$1315,WatchedGames20242025!$A3,DataRegularSeason20242025!$D$2:$D$1315,WatchedGames20242025!AU$1,DataRegularSeason20242025!$N$2:$N$1315,1, DataRegularSeason20242025!$R$2:$R$1315,1)</f>
        <v>0</v>
      </c>
      <c r="AV4" s="47"/>
      <c r="AW4" s="46">
        <f>COUNTIFS(DataRegularSeason20242025!$E$2:$E$1315,WatchedGames20242025!$A3,DataRegularSeason20242025!$D$2:$D$1315,WatchedGames20242025!AW$1,DataRegularSeason20242025!$N$2:$N$1315,1, DataRegularSeason20242025!$R$2:$R$1315,1)</f>
        <v>0</v>
      </c>
      <c r="AX4" s="47"/>
      <c r="AY4" s="46">
        <f>COUNTIFS(DataRegularSeason20242025!$E$2:$E$1315,WatchedGames20242025!$A3,DataRegularSeason20242025!$D$2:$D$1315,WatchedGames20242025!AY$1,DataRegularSeason20242025!$N$2:$N$1315,1, DataRegularSeason20242025!$R$2:$R$1315,1)</f>
        <v>0</v>
      </c>
      <c r="AZ4" s="47"/>
      <c r="BA4" s="46">
        <f>COUNTIFS(DataRegularSeason20242025!$E$2:$E$1315,WatchedGames20242025!$A3,DataRegularSeason20242025!$D$2:$D$1315,WatchedGames20242025!BA$1,DataRegularSeason20242025!$N$2:$N$1315,1, DataRegularSeason20242025!$R$2:$R$1315,1)</f>
        <v>0</v>
      </c>
      <c r="BB4" s="47"/>
      <c r="BC4" s="46">
        <f>COUNTIFS(DataRegularSeason20242025!$E$2:$E$1315,WatchedGames20242025!$A3,DataRegularSeason20242025!$D$2:$D$1315,WatchedGames20242025!BC$1,DataRegularSeason20242025!$N$2:$N$1315,1, DataRegularSeason20242025!$R$2:$R$1315,1)</f>
        <v>0</v>
      </c>
      <c r="BD4" s="47"/>
      <c r="BE4" s="46">
        <f>COUNTIFS(DataRegularSeason20242025!$E$2:$E$1315,WatchedGames20242025!$A3,DataRegularSeason20242025!$D$2:$D$1315,WatchedGames20242025!BE$1,DataRegularSeason20242025!$N$2:$N$1315,1, DataRegularSeason20242025!$R$2:$R$1315,1)</f>
        <v>0</v>
      </c>
      <c r="BF4" s="47"/>
      <c r="BG4" s="46">
        <f>COUNTIFS(DataRegularSeason20242025!$E$2:$E$1315,WatchedGames20242025!$A3,DataRegularSeason20242025!$D$2:$D$1315,WatchedGames20242025!BG$1,DataRegularSeason20242025!$N$2:$N$1315,1, DataRegularSeason20242025!$R$2:$R$1315,1)</f>
        <v>1</v>
      </c>
      <c r="BH4" s="47"/>
      <c r="BI4" s="46">
        <f>COUNTIFS(DataRegularSeason20242025!$E$2:$E$1315,WatchedGames20242025!$A3,DataRegularSeason20242025!$D$2:$D$1315,WatchedGames20242025!BI$1,DataRegularSeason20242025!$N$2:$N$1315,1, DataRegularSeason20242025!$R$2:$R$1315,1)</f>
        <v>1</v>
      </c>
      <c r="BJ4" s="47"/>
      <c r="BK4" s="46">
        <f>COUNTIFS(DataRegularSeason20242025!$E$2:$E$1315,WatchedGames20242025!$A3,DataRegularSeason20242025!$D$2:$D$1315,WatchedGames20242025!BK$1,DataRegularSeason20242025!$N$2:$N$1315,1, DataRegularSeason20242025!$R$2:$R$1315,1)</f>
        <v>0</v>
      </c>
      <c r="BL4" s="47"/>
      <c r="BM4" s="46">
        <f>COUNTIFS(DataRegularSeason20242025!$E$2:$E$1315,WatchedGames20242025!$A3,DataRegularSeason20242025!$D$2:$D$1315,WatchedGames20242025!BM$1,DataRegularSeason20242025!$N$2:$N$1315,1, DataRegularSeason20242025!$R$2:$R$1315,1)</f>
        <v>0</v>
      </c>
      <c r="BN4" s="47"/>
      <c r="BO4" s="42">
        <f>SUM(C4:BN4)</f>
        <v>5</v>
      </c>
      <c r="BP4" s="52"/>
      <c r="BQ4" s="53"/>
      <c r="BT4" s="35" t="e">
        <f>D</f>
        <v>#NAME?</v>
      </c>
    </row>
    <row r="5" spans="1:72" s="35" customFormat="1" ht="9.9499999999999993" customHeight="1" x14ac:dyDescent="0.2">
      <c r="A5" s="59" t="s">
        <v>16</v>
      </c>
      <c r="B5" s="36" t="s">
        <v>81</v>
      </c>
      <c r="C5" s="43"/>
      <c r="D5" s="36">
        <f>COUNTIFS(DataRegularSeason20242025!$E$2:$E$1315,WatchedGames20242025!C$1,DataRegularSeason20242025!$D$2:$D$1315,WatchedGames20242025!$A5,DataRegularSeason20242025!$N$2:$N$1315,1, DataRegularSeason20242025!$R$2:$R$1315,1)</f>
        <v>0</v>
      </c>
      <c r="E5" s="43"/>
      <c r="F5" s="44"/>
      <c r="G5" s="43"/>
      <c r="H5" s="36">
        <f>COUNTIFS(DataRegularSeason20242025!$E$2:$E$1315,WatchedGames20242025!G$1,DataRegularSeason20242025!$D$2:$D$1315,WatchedGames20242025!$A5,DataRegularSeason20242025!$N$2:$N$1315,1, DataRegularSeason20242025!$R$2:$R$1315,1)</f>
        <v>0</v>
      </c>
      <c r="I5" s="43"/>
      <c r="J5" s="36">
        <f>COUNTIFS(DataRegularSeason20242025!$E$2:$E$1315,WatchedGames20242025!I$1,DataRegularSeason20242025!$D$2:$D$1315,WatchedGames20242025!$A5,DataRegularSeason20242025!$N$2:$N$1315,1, DataRegularSeason20242025!$R$2:$R$1315,1)</f>
        <v>1</v>
      </c>
      <c r="K5" s="43"/>
      <c r="L5" s="36">
        <f>COUNTIFS(DataRegularSeason20242025!$E$2:$E$1315,WatchedGames20242025!K$1,DataRegularSeason20242025!$D$2:$D$1315,WatchedGames20242025!$A5,DataRegularSeason20242025!$N$2:$N$1315,1, DataRegularSeason20242025!$R$2:$R$1315,1)</f>
        <v>0</v>
      </c>
      <c r="M5" s="43"/>
      <c r="N5" s="36">
        <f>COUNTIFS(DataRegularSeason20242025!$E$2:$E$1315,WatchedGames20242025!M$1,DataRegularSeason20242025!$D$2:$D$1315,WatchedGames20242025!$A5,DataRegularSeason20242025!$N$2:$N$1315,1, DataRegularSeason20242025!$R$2:$R$1315,1)</f>
        <v>0</v>
      </c>
      <c r="O5" s="43"/>
      <c r="P5" s="36">
        <f>COUNTIFS(DataRegularSeason20242025!$E$2:$E$1315,WatchedGames20242025!O$1,DataRegularSeason20242025!$D$2:$D$1315,WatchedGames20242025!$A5,DataRegularSeason20242025!$N$2:$N$1315,1, DataRegularSeason20242025!$R$2:$R$1315,1)</f>
        <v>0</v>
      </c>
      <c r="Q5" s="43"/>
      <c r="R5" s="36">
        <f>COUNTIFS(DataRegularSeason20242025!$E$2:$E$1315,WatchedGames20242025!Q$1,DataRegularSeason20242025!$D$2:$D$1315,WatchedGames20242025!$A5,DataRegularSeason20242025!$N$2:$N$1315,1, DataRegularSeason20242025!$R$2:$R$1315,1)</f>
        <v>1</v>
      </c>
      <c r="S5" s="43"/>
      <c r="T5" s="36">
        <f>COUNTIFS(DataRegularSeason20242025!$E$2:$E$1315,WatchedGames20242025!S$1,DataRegularSeason20242025!$D$2:$D$1315,WatchedGames20242025!$A5,DataRegularSeason20242025!$N$2:$N$1315,1, DataRegularSeason20242025!$R$2:$R$1315,1)</f>
        <v>1</v>
      </c>
      <c r="U5" s="43"/>
      <c r="V5" s="36">
        <f>COUNTIFS(DataRegularSeason20242025!$E$2:$E$1315,WatchedGames20242025!U$1,DataRegularSeason20242025!$D$2:$D$1315,WatchedGames20242025!$A5,DataRegularSeason20242025!$N$2:$N$1315,1, DataRegularSeason20242025!$R$2:$R$1315,1)</f>
        <v>0</v>
      </c>
      <c r="W5" s="43"/>
      <c r="X5" s="36">
        <f>COUNTIFS(DataRegularSeason20242025!$E$2:$E$1315,WatchedGames20242025!W$1,DataRegularSeason20242025!$D$2:$D$1315,WatchedGames20242025!$A5,DataRegularSeason20242025!$N$2:$N$1315,1, DataRegularSeason20242025!$R$2:$R$1315,1)</f>
        <v>0</v>
      </c>
      <c r="Y5" s="43"/>
      <c r="Z5" s="36">
        <f>COUNTIFS(DataRegularSeason20242025!$E$2:$E$1315,WatchedGames20242025!Y$1,DataRegularSeason20242025!$D$2:$D$1315,WatchedGames20242025!$A5,DataRegularSeason20242025!$N$2:$N$1315,1, DataRegularSeason20242025!$R$2:$R$1315,1)</f>
        <v>1</v>
      </c>
      <c r="AA5" s="43"/>
      <c r="AB5" s="36">
        <f>COUNTIFS(DataRegularSeason20242025!$E$2:$E$1315,WatchedGames20242025!AA$1,DataRegularSeason20242025!$D$2:$D$1315,WatchedGames20242025!$A5,DataRegularSeason20242025!$N$2:$N$1315,1, DataRegularSeason20242025!$R$2:$R$1315,1)</f>
        <v>0</v>
      </c>
      <c r="AC5" s="43"/>
      <c r="AD5" s="36">
        <f>COUNTIFS(DataRegularSeason20242025!$E$2:$E$1315,WatchedGames20242025!AC$1,DataRegularSeason20242025!$D$2:$D$1315,WatchedGames20242025!$A5,DataRegularSeason20242025!$N$2:$N$1315,1, DataRegularSeason20242025!$R$2:$R$1315,1)</f>
        <v>0</v>
      </c>
      <c r="AE5" s="43"/>
      <c r="AF5" s="36">
        <f>COUNTIFS(DataRegularSeason20242025!$E$2:$E$1315,WatchedGames20242025!AE$1,DataRegularSeason20242025!$D$2:$D$1315,WatchedGames20242025!$A5,DataRegularSeason20242025!$N$2:$N$1315,1, DataRegularSeason20242025!$R$2:$R$1315,1)</f>
        <v>0</v>
      </c>
      <c r="AG5" s="43"/>
      <c r="AH5" s="36">
        <f>COUNTIFS(DataRegularSeason20242025!$E$2:$E$1315,WatchedGames20242025!AG$1,DataRegularSeason20242025!$D$2:$D$1315,WatchedGames20242025!$A5,DataRegularSeason20242025!$N$2:$N$1315,1, DataRegularSeason20242025!$R$2:$R$1315,1)</f>
        <v>0</v>
      </c>
      <c r="AI5" s="43"/>
      <c r="AJ5" s="36">
        <f>COUNTIFS(DataRegularSeason20242025!$E$2:$E$1315,WatchedGames20242025!AI$1,DataRegularSeason20242025!$D$2:$D$1315,WatchedGames20242025!$A5,DataRegularSeason20242025!$N$2:$N$1315,1, DataRegularSeason20242025!$R$2:$R$1315,1)</f>
        <v>0</v>
      </c>
      <c r="AK5" s="43"/>
      <c r="AL5" s="36">
        <f>COUNTIFS(DataRegularSeason20242025!$E$2:$E$1315,WatchedGames20242025!AK$1,DataRegularSeason20242025!$D$2:$D$1315,WatchedGames20242025!$A5,DataRegularSeason20242025!$N$2:$N$1315,1, DataRegularSeason20242025!$R$2:$R$1315,1)</f>
        <v>0</v>
      </c>
      <c r="AM5" s="43"/>
      <c r="AN5" s="36">
        <f>COUNTIFS(DataRegularSeason20242025!$E$2:$E$1315,WatchedGames20242025!AM$1,DataRegularSeason20242025!$D$2:$D$1315,WatchedGames20242025!$A5,DataRegularSeason20242025!$N$2:$N$1315,1, DataRegularSeason20242025!$R$2:$R$1315,1)</f>
        <v>0</v>
      </c>
      <c r="AO5" s="43"/>
      <c r="AP5" s="36">
        <f>COUNTIFS(DataRegularSeason20242025!$E$2:$E$1315,WatchedGames20242025!AO$1,DataRegularSeason20242025!$D$2:$D$1315,WatchedGames20242025!$A5,DataRegularSeason20242025!$N$2:$N$1315,1, DataRegularSeason20242025!$R$2:$R$1315,1)</f>
        <v>0</v>
      </c>
      <c r="AQ5" s="43"/>
      <c r="AR5" s="36">
        <f>COUNTIFS(DataRegularSeason20242025!$E$2:$E$1315,WatchedGames20242025!AQ$1,DataRegularSeason20242025!$D$2:$D$1315,WatchedGames20242025!$A5,DataRegularSeason20242025!$N$2:$N$1315,1, DataRegularSeason20242025!$R$2:$R$1315,1)</f>
        <v>1</v>
      </c>
      <c r="AS5" s="43"/>
      <c r="AT5" s="36">
        <f>COUNTIFS(DataRegularSeason20242025!$E$2:$E$1315,WatchedGames20242025!AS$1,DataRegularSeason20242025!$D$2:$D$1315,WatchedGames20242025!$A5,DataRegularSeason20242025!$N$2:$N$1315,1, DataRegularSeason20242025!$R$2:$R$1315,1)</f>
        <v>0</v>
      </c>
      <c r="AU5" s="43"/>
      <c r="AV5" s="36">
        <f>COUNTIFS(DataRegularSeason20242025!$E$2:$E$1315,WatchedGames20242025!AU$1,DataRegularSeason20242025!$D$2:$D$1315,WatchedGames20242025!$A5,DataRegularSeason20242025!$N$2:$N$1315,1, DataRegularSeason20242025!$R$2:$R$1315,1)</f>
        <v>0</v>
      </c>
      <c r="AW5" s="43"/>
      <c r="AX5" s="36">
        <f>COUNTIFS(DataRegularSeason20242025!$E$2:$E$1315,WatchedGames20242025!AW$1,DataRegularSeason20242025!$D$2:$D$1315,WatchedGames20242025!$A5,DataRegularSeason20242025!$N$2:$N$1315,1, DataRegularSeason20242025!$R$2:$R$1315,1)</f>
        <v>0</v>
      </c>
      <c r="AY5" s="43"/>
      <c r="AZ5" s="36">
        <f>COUNTIFS(DataRegularSeason20242025!$E$2:$E$1315,WatchedGames20242025!AY$1,DataRegularSeason20242025!$D$2:$D$1315,WatchedGames20242025!$A5,DataRegularSeason20242025!$N$2:$N$1315,1, DataRegularSeason20242025!$R$2:$R$1315,1)</f>
        <v>1</v>
      </c>
      <c r="BA5" s="43"/>
      <c r="BB5" s="36">
        <f>COUNTIFS(DataRegularSeason20242025!$E$2:$E$1315,WatchedGames20242025!BA$1,DataRegularSeason20242025!$D$2:$D$1315,WatchedGames20242025!$A5,DataRegularSeason20242025!$N$2:$N$1315,1, DataRegularSeason20242025!$R$2:$R$1315,1)</f>
        <v>0</v>
      </c>
      <c r="BC5" s="43"/>
      <c r="BD5" s="36">
        <f>COUNTIFS(DataRegularSeason20242025!$E$2:$E$1315,WatchedGames20242025!BC$1,DataRegularSeason20242025!$D$2:$D$1315,WatchedGames20242025!$A5,DataRegularSeason20242025!$N$2:$N$1315,1, DataRegularSeason20242025!$R$2:$R$1315,1)</f>
        <v>1</v>
      </c>
      <c r="BE5" s="43"/>
      <c r="BF5" s="36">
        <f>COUNTIFS(DataRegularSeason20242025!$E$2:$E$1315,WatchedGames20242025!BE$1,DataRegularSeason20242025!$D$2:$D$1315,WatchedGames20242025!$A5,DataRegularSeason20242025!$N$2:$N$1315,1, DataRegularSeason20242025!$R$2:$R$1315,1)</f>
        <v>1</v>
      </c>
      <c r="BG5" s="43"/>
      <c r="BH5" s="36">
        <f>COUNTIFS(DataRegularSeason20242025!$E$2:$E$1315,WatchedGames20242025!BG$1,DataRegularSeason20242025!$D$2:$D$1315,WatchedGames20242025!$A5,DataRegularSeason20242025!$N$2:$N$1315,1, DataRegularSeason20242025!$R$2:$R$1315,1)</f>
        <v>0</v>
      </c>
      <c r="BI5" s="43"/>
      <c r="BJ5" s="36">
        <f>COUNTIFS(DataRegularSeason20242025!$E$2:$E$1315,WatchedGames20242025!BI$1,DataRegularSeason20242025!$D$2:$D$1315,WatchedGames20242025!$A5,DataRegularSeason20242025!$N$2:$N$1315,1, DataRegularSeason20242025!$R$2:$R$1315,1)</f>
        <v>0</v>
      </c>
      <c r="BK5" s="43"/>
      <c r="BL5" s="36">
        <f>COUNTIFS(DataRegularSeason20242025!$E$2:$E$1315,WatchedGames20242025!BK$1,DataRegularSeason20242025!$D$2:$D$1315,WatchedGames20242025!$A5,DataRegularSeason20242025!$N$2:$N$1315,1, DataRegularSeason20242025!$R$2:$R$1315,1)</f>
        <v>0</v>
      </c>
      <c r="BM5" s="43"/>
      <c r="BN5" s="36">
        <f>COUNTIFS(DataRegularSeason20242025!$E$2:$E$1315,WatchedGames20242025!BM$1,DataRegularSeason20242025!$D$2:$D$1315,WatchedGames20242025!$A5,DataRegularSeason20242025!$N$2:$N$1315,1, DataRegularSeason20242025!$R$2:$R$1315,1)</f>
        <v>0</v>
      </c>
      <c r="BO5" s="38">
        <f t="shared" ref="BO5:BO66" si="0">SUM(C5:BN5)</f>
        <v>8</v>
      </c>
      <c r="BP5" s="52">
        <f t="shared" ref="BP5" si="1">BO5+BO6</f>
        <v>17</v>
      </c>
      <c r="BQ5" s="53">
        <f t="shared" ref="BQ5" si="2">82-BP5</f>
        <v>65</v>
      </c>
    </row>
    <row r="6" spans="1:72" s="35" customFormat="1" ht="9.9499999999999993" customHeight="1" x14ac:dyDescent="0.2">
      <c r="A6" s="54"/>
      <c r="B6" s="40" t="s">
        <v>80</v>
      </c>
      <c r="C6" s="46">
        <f>COUNTIFS(DataRegularSeason20242025!$E$2:$E$1315,WatchedGames20242025!$A5,DataRegularSeason20242025!$D$2:$D$1315,WatchedGames20242025!C$1,DataRegularSeason20242025!$N$2:$N$1315,1, DataRegularSeason20242025!$R$2:$R$1315,1)</f>
        <v>0</v>
      </c>
      <c r="D6" s="47"/>
      <c r="E6" s="46"/>
      <c r="F6" s="47"/>
      <c r="G6" s="46">
        <f>COUNTIFS(DataRegularSeason20242025!$E$2:$E$1315,WatchedGames20242025!$A5,DataRegularSeason20242025!$D$2:$D$1315,WatchedGames20242025!G$1,DataRegularSeason20242025!$N$2:$N$1315,1, DataRegularSeason20242025!$R$2:$R$1315,1)</f>
        <v>0</v>
      </c>
      <c r="H6" s="47"/>
      <c r="I6" s="46">
        <f>COUNTIFS(DataRegularSeason20242025!$E$2:$E$1315,WatchedGames20242025!$A5,DataRegularSeason20242025!$D$2:$D$1315,WatchedGames20242025!I$1,DataRegularSeason20242025!$N$2:$N$1315,1, DataRegularSeason20242025!$R$2:$R$1315,1)</f>
        <v>0</v>
      </c>
      <c r="J6" s="47"/>
      <c r="K6" s="46">
        <f>COUNTIFS(DataRegularSeason20242025!$E$2:$E$1315,WatchedGames20242025!$A5,DataRegularSeason20242025!$D$2:$D$1315,WatchedGames20242025!K$1,DataRegularSeason20242025!$N$2:$N$1315,1, DataRegularSeason20242025!$R$2:$R$1315,1)</f>
        <v>1</v>
      </c>
      <c r="L6" s="47"/>
      <c r="M6" s="46">
        <f>COUNTIFS(DataRegularSeason20242025!$E$2:$E$1315,WatchedGames20242025!$A5,DataRegularSeason20242025!$D$2:$D$1315,WatchedGames20242025!M$1,DataRegularSeason20242025!$N$2:$N$1315,1, DataRegularSeason20242025!$R$2:$R$1315,1)</f>
        <v>1</v>
      </c>
      <c r="N6" s="47"/>
      <c r="O6" s="46">
        <f>COUNTIFS(DataRegularSeason20242025!$E$2:$E$1315,WatchedGames20242025!$A5,DataRegularSeason20242025!$D$2:$D$1315,WatchedGames20242025!O$1,DataRegularSeason20242025!$N$2:$N$1315,1, DataRegularSeason20242025!$R$2:$R$1315,1)</f>
        <v>0</v>
      </c>
      <c r="P6" s="47"/>
      <c r="Q6" s="46">
        <f>COUNTIFS(DataRegularSeason20242025!$E$2:$E$1315,WatchedGames20242025!$A5,DataRegularSeason20242025!$D$2:$D$1315,WatchedGames20242025!Q$1,DataRegularSeason20242025!$N$2:$N$1315,1, DataRegularSeason20242025!$R$2:$R$1315,1)</f>
        <v>0</v>
      </c>
      <c r="R6" s="47"/>
      <c r="S6" s="46">
        <f>COUNTIFS(DataRegularSeason20242025!$E$2:$E$1315,WatchedGames20242025!$A5,DataRegularSeason20242025!$D$2:$D$1315,WatchedGames20242025!S$1,DataRegularSeason20242025!$N$2:$N$1315,1, DataRegularSeason20242025!$R$2:$R$1315,1)</f>
        <v>0</v>
      </c>
      <c r="T6" s="47"/>
      <c r="U6" s="46">
        <f>COUNTIFS(DataRegularSeason20242025!$E$2:$E$1315,WatchedGames20242025!$A5,DataRegularSeason20242025!$D$2:$D$1315,WatchedGames20242025!U$1,DataRegularSeason20242025!$N$2:$N$1315,1, DataRegularSeason20242025!$R$2:$R$1315,1)</f>
        <v>0</v>
      </c>
      <c r="V6" s="47"/>
      <c r="W6" s="46">
        <f>COUNTIFS(DataRegularSeason20242025!$E$2:$E$1315,WatchedGames20242025!$A5,DataRegularSeason20242025!$D$2:$D$1315,WatchedGames20242025!W$1,DataRegularSeason20242025!$N$2:$N$1315,1, DataRegularSeason20242025!$R$2:$R$1315,1)</f>
        <v>0</v>
      </c>
      <c r="X6" s="47"/>
      <c r="Y6" s="46">
        <f>COUNTIFS(DataRegularSeason20242025!$E$2:$E$1315,WatchedGames20242025!$A5,DataRegularSeason20242025!$D$2:$D$1315,WatchedGames20242025!Y$1,DataRegularSeason20242025!$N$2:$N$1315,1, DataRegularSeason20242025!$R$2:$R$1315,1)</f>
        <v>1</v>
      </c>
      <c r="Z6" s="47"/>
      <c r="AA6" s="46">
        <f>COUNTIFS(DataRegularSeason20242025!$E$2:$E$1315,WatchedGames20242025!$A5,DataRegularSeason20242025!$D$2:$D$1315,WatchedGames20242025!AA$1,DataRegularSeason20242025!$N$2:$N$1315,1, DataRegularSeason20242025!$R$2:$R$1315,1)</f>
        <v>1</v>
      </c>
      <c r="AB6" s="47"/>
      <c r="AC6" s="46">
        <f>COUNTIFS(DataRegularSeason20242025!$E$2:$E$1315,WatchedGames20242025!$A5,DataRegularSeason20242025!$D$2:$D$1315,WatchedGames20242025!AC$1,DataRegularSeason20242025!$N$2:$N$1315,1, DataRegularSeason20242025!$R$2:$R$1315,1)</f>
        <v>0</v>
      </c>
      <c r="AD6" s="47"/>
      <c r="AE6" s="46">
        <f>COUNTIFS(DataRegularSeason20242025!$E$2:$E$1315,WatchedGames20242025!$A5,DataRegularSeason20242025!$D$2:$D$1315,WatchedGames20242025!AE$1,DataRegularSeason20242025!$N$2:$N$1315,1, DataRegularSeason20242025!$R$2:$R$1315,1)</f>
        <v>0</v>
      </c>
      <c r="AF6" s="47"/>
      <c r="AG6" s="46">
        <f>COUNTIFS(DataRegularSeason20242025!$E$2:$E$1315,WatchedGames20242025!$A5,DataRegularSeason20242025!$D$2:$D$1315,WatchedGames20242025!AG$1,DataRegularSeason20242025!$N$2:$N$1315,1, DataRegularSeason20242025!$R$2:$R$1315,1)</f>
        <v>0</v>
      </c>
      <c r="AH6" s="47"/>
      <c r="AI6" s="46">
        <f>COUNTIFS(DataRegularSeason20242025!$E$2:$E$1315,WatchedGames20242025!$A5,DataRegularSeason20242025!$D$2:$D$1315,WatchedGames20242025!AI$1,DataRegularSeason20242025!$N$2:$N$1315,1, DataRegularSeason20242025!$R$2:$R$1315,1)</f>
        <v>0</v>
      </c>
      <c r="AJ6" s="47"/>
      <c r="AK6" s="46">
        <f>COUNTIFS(DataRegularSeason20242025!$E$2:$E$1315,WatchedGames20242025!$A5,DataRegularSeason20242025!$D$2:$D$1315,WatchedGames20242025!AK$1,DataRegularSeason20242025!$N$2:$N$1315,1, DataRegularSeason20242025!$R$2:$R$1315,1)</f>
        <v>0</v>
      </c>
      <c r="AL6" s="47"/>
      <c r="AM6" s="46">
        <f>COUNTIFS(DataRegularSeason20242025!$E$2:$E$1315,WatchedGames20242025!$A5,DataRegularSeason20242025!$D$2:$D$1315,WatchedGames20242025!AM$1,DataRegularSeason20242025!$N$2:$N$1315,1, DataRegularSeason20242025!$R$2:$R$1315,1)</f>
        <v>0</v>
      </c>
      <c r="AN6" s="47"/>
      <c r="AO6" s="46">
        <f>COUNTIFS(DataRegularSeason20242025!$E$2:$E$1315,WatchedGames20242025!$A5,DataRegularSeason20242025!$D$2:$D$1315,WatchedGames20242025!AO$1,DataRegularSeason20242025!$N$2:$N$1315,1, DataRegularSeason20242025!$R$2:$R$1315,1)</f>
        <v>1</v>
      </c>
      <c r="AP6" s="47"/>
      <c r="AQ6" s="46">
        <f>COUNTIFS(DataRegularSeason20242025!$E$2:$E$1315,WatchedGames20242025!$A5,DataRegularSeason20242025!$D$2:$D$1315,WatchedGames20242025!AQ$1,DataRegularSeason20242025!$N$2:$N$1315,1, DataRegularSeason20242025!$R$2:$R$1315,1)</f>
        <v>1</v>
      </c>
      <c r="AR6" s="47"/>
      <c r="AS6" s="46">
        <f>COUNTIFS(DataRegularSeason20242025!$E$2:$E$1315,WatchedGames20242025!$A5,DataRegularSeason20242025!$D$2:$D$1315,WatchedGames20242025!AS$1,DataRegularSeason20242025!$N$2:$N$1315,1, DataRegularSeason20242025!$R$2:$R$1315,1)</f>
        <v>0</v>
      </c>
      <c r="AT6" s="47"/>
      <c r="AU6" s="46">
        <f>COUNTIFS(DataRegularSeason20242025!$E$2:$E$1315,WatchedGames20242025!$A5,DataRegularSeason20242025!$D$2:$D$1315,WatchedGames20242025!AU$1,DataRegularSeason20242025!$N$2:$N$1315,1, DataRegularSeason20242025!$R$2:$R$1315,1)</f>
        <v>1</v>
      </c>
      <c r="AV6" s="47"/>
      <c r="AW6" s="46">
        <f>COUNTIFS(DataRegularSeason20242025!$E$2:$E$1315,WatchedGames20242025!$A5,DataRegularSeason20242025!$D$2:$D$1315,WatchedGames20242025!AW$1,DataRegularSeason20242025!$N$2:$N$1315,1, DataRegularSeason20242025!$R$2:$R$1315,1)</f>
        <v>0</v>
      </c>
      <c r="AX6" s="47"/>
      <c r="AY6" s="46">
        <f>COUNTIFS(DataRegularSeason20242025!$E$2:$E$1315,WatchedGames20242025!$A5,DataRegularSeason20242025!$D$2:$D$1315,WatchedGames20242025!AY$1,DataRegularSeason20242025!$N$2:$N$1315,1, DataRegularSeason20242025!$R$2:$R$1315,1)</f>
        <v>1</v>
      </c>
      <c r="AZ6" s="47"/>
      <c r="BA6" s="46">
        <f>COUNTIFS(DataRegularSeason20242025!$E$2:$E$1315,WatchedGames20242025!$A5,DataRegularSeason20242025!$D$2:$D$1315,WatchedGames20242025!BA$1,DataRegularSeason20242025!$N$2:$N$1315,1, DataRegularSeason20242025!$R$2:$R$1315,1)</f>
        <v>0</v>
      </c>
      <c r="BB6" s="47"/>
      <c r="BC6" s="46">
        <f>COUNTIFS(DataRegularSeason20242025!$E$2:$E$1315,WatchedGames20242025!$A5,DataRegularSeason20242025!$D$2:$D$1315,WatchedGames20242025!BC$1,DataRegularSeason20242025!$N$2:$N$1315,1, DataRegularSeason20242025!$R$2:$R$1315,1)</f>
        <v>1</v>
      </c>
      <c r="BD6" s="47"/>
      <c r="BE6" s="46">
        <f>COUNTIFS(DataRegularSeason20242025!$E$2:$E$1315,WatchedGames20242025!$A5,DataRegularSeason20242025!$D$2:$D$1315,WatchedGames20242025!BE$1,DataRegularSeason20242025!$N$2:$N$1315,1, DataRegularSeason20242025!$R$2:$R$1315,1)</f>
        <v>0</v>
      </c>
      <c r="BF6" s="47"/>
      <c r="BG6" s="46">
        <f>COUNTIFS(DataRegularSeason20242025!$E$2:$E$1315,WatchedGames20242025!$A5,DataRegularSeason20242025!$D$2:$D$1315,WatchedGames20242025!BG$1,DataRegularSeason20242025!$N$2:$N$1315,1, DataRegularSeason20242025!$R$2:$R$1315,1)</f>
        <v>0</v>
      </c>
      <c r="BH6" s="47"/>
      <c r="BI6" s="46">
        <f>COUNTIFS(DataRegularSeason20242025!$E$2:$E$1315,WatchedGames20242025!$A5,DataRegularSeason20242025!$D$2:$D$1315,WatchedGames20242025!BI$1,DataRegularSeason20242025!$N$2:$N$1315,1, DataRegularSeason20242025!$R$2:$R$1315,1)</f>
        <v>0</v>
      </c>
      <c r="BJ6" s="47"/>
      <c r="BK6" s="46">
        <f>COUNTIFS(DataRegularSeason20242025!$E$2:$E$1315,WatchedGames20242025!$A5,DataRegularSeason20242025!$D$2:$D$1315,WatchedGames20242025!BK$1,DataRegularSeason20242025!$N$2:$N$1315,1, DataRegularSeason20242025!$R$2:$R$1315,1)</f>
        <v>0</v>
      </c>
      <c r="BL6" s="47"/>
      <c r="BM6" s="46">
        <f>COUNTIFS(DataRegularSeason20242025!$E$2:$E$1315,WatchedGames20242025!$A5,DataRegularSeason20242025!$D$2:$D$1315,WatchedGames20242025!BM$1,DataRegularSeason20242025!$N$2:$N$1315,1, DataRegularSeason20242025!$R$2:$R$1315,1)</f>
        <v>0</v>
      </c>
      <c r="BN6" s="47"/>
      <c r="BO6" s="42">
        <f t="shared" si="0"/>
        <v>9</v>
      </c>
      <c r="BP6" s="52"/>
      <c r="BQ6" s="53"/>
    </row>
    <row r="7" spans="1:72" s="35" customFormat="1" ht="9.9499999999999993" customHeight="1" x14ac:dyDescent="0.2">
      <c r="A7" s="59" t="s">
        <v>29</v>
      </c>
      <c r="B7" s="36" t="s">
        <v>81</v>
      </c>
      <c r="C7" s="43"/>
      <c r="D7" s="36">
        <f>COUNTIFS(DataRegularSeason20242025!$E$2:$E$1315,WatchedGames20242025!C$1,DataRegularSeason20242025!$D$2:$D$1315,WatchedGames20242025!$A7,DataRegularSeason20242025!$N$2:$N$1315,1, DataRegularSeason20242025!$R$2:$R$1315,1)</f>
        <v>0</v>
      </c>
      <c r="E7" s="43"/>
      <c r="F7" s="36">
        <f>COUNTIFS(DataRegularSeason20242025!$E$2:$E$1315,WatchedGames20242025!E$1,DataRegularSeason20242025!$D$2:$D$1315,WatchedGames20242025!$A7,DataRegularSeason20242025!$N$2:$N$1315,1, DataRegularSeason20242025!$R$2:$R$1315,1)</f>
        <v>0</v>
      </c>
      <c r="G7" s="43"/>
      <c r="H7" s="44"/>
      <c r="I7" s="43"/>
      <c r="J7" s="36">
        <f>COUNTIFS(DataRegularSeason20242025!$E$2:$E$1315,WatchedGames20242025!I$1,DataRegularSeason20242025!$D$2:$D$1315,WatchedGames20242025!$A7,DataRegularSeason20242025!$N$2:$N$1315,1, DataRegularSeason20242025!$R$2:$R$1315,1)</f>
        <v>0</v>
      </c>
      <c r="K7" s="43"/>
      <c r="L7" s="36">
        <f>COUNTIFS(DataRegularSeason20242025!$E$2:$E$1315,WatchedGames20242025!K$1,DataRegularSeason20242025!$D$2:$D$1315,WatchedGames20242025!$A7,DataRegularSeason20242025!$N$2:$N$1315,1, DataRegularSeason20242025!$R$2:$R$1315,1)</f>
        <v>0</v>
      </c>
      <c r="M7" s="43"/>
      <c r="N7" s="36">
        <f>COUNTIFS(DataRegularSeason20242025!$E$2:$E$1315,WatchedGames20242025!M$1,DataRegularSeason20242025!$D$2:$D$1315,WatchedGames20242025!$A7,DataRegularSeason20242025!$N$2:$N$1315,1, DataRegularSeason20242025!$R$2:$R$1315,1)</f>
        <v>0</v>
      </c>
      <c r="O7" s="43"/>
      <c r="P7" s="36">
        <f>COUNTIFS(DataRegularSeason20242025!$E$2:$E$1315,WatchedGames20242025!O$1,DataRegularSeason20242025!$D$2:$D$1315,WatchedGames20242025!$A7,DataRegularSeason20242025!$N$2:$N$1315,1, DataRegularSeason20242025!$R$2:$R$1315,1)</f>
        <v>0</v>
      </c>
      <c r="Q7" s="43"/>
      <c r="R7" s="36">
        <f>COUNTIFS(DataRegularSeason20242025!$E$2:$E$1315,WatchedGames20242025!Q$1,DataRegularSeason20242025!$D$2:$D$1315,WatchedGames20242025!$A7,DataRegularSeason20242025!$N$2:$N$1315,1, DataRegularSeason20242025!$R$2:$R$1315,1)</f>
        <v>0</v>
      </c>
      <c r="S7" s="43"/>
      <c r="T7" s="36">
        <f>COUNTIFS(DataRegularSeason20242025!$E$2:$E$1315,WatchedGames20242025!S$1,DataRegularSeason20242025!$D$2:$D$1315,WatchedGames20242025!$A7,DataRegularSeason20242025!$N$2:$N$1315,1, DataRegularSeason20242025!$R$2:$R$1315,1)</f>
        <v>0</v>
      </c>
      <c r="U7" s="43"/>
      <c r="V7" s="36">
        <f>COUNTIFS(DataRegularSeason20242025!$E$2:$E$1315,WatchedGames20242025!U$1,DataRegularSeason20242025!$D$2:$D$1315,WatchedGames20242025!$A7,DataRegularSeason20242025!$N$2:$N$1315,1, DataRegularSeason20242025!$R$2:$R$1315,1)</f>
        <v>1</v>
      </c>
      <c r="W7" s="43"/>
      <c r="X7" s="36">
        <f>COUNTIFS(DataRegularSeason20242025!$E$2:$E$1315,WatchedGames20242025!W$1,DataRegularSeason20242025!$D$2:$D$1315,WatchedGames20242025!$A7,DataRegularSeason20242025!$N$2:$N$1315,1, DataRegularSeason20242025!$R$2:$R$1315,1)</f>
        <v>0</v>
      </c>
      <c r="Y7" s="43"/>
      <c r="Z7" s="36">
        <f>COUNTIFS(DataRegularSeason20242025!$E$2:$E$1315,WatchedGames20242025!Y$1,DataRegularSeason20242025!$D$2:$D$1315,WatchedGames20242025!$A7,DataRegularSeason20242025!$N$2:$N$1315,1, DataRegularSeason20242025!$R$2:$R$1315,1)</f>
        <v>0</v>
      </c>
      <c r="AA7" s="43"/>
      <c r="AB7" s="36">
        <f>COUNTIFS(DataRegularSeason20242025!$E$2:$E$1315,WatchedGames20242025!AA$1,DataRegularSeason20242025!$D$2:$D$1315,WatchedGames20242025!$A7,DataRegularSeason20242025!$N$2:$N$1315,1, DataRegularSeason20242025!$R$2:$R$1315,1)</f>
        <v>1</v>
      </c>
      <c r="AC7" s="43"/>
      <c r="AD7" s="36">
        <f>COUNTIFS(DataRegularSeason20242025!$E$2:$E$1315,WatchedGames20242025!AC$1,DataRegularSeason20242025!$D$2:$D$1315,WatchedGames20242025!$A7,DataRegularSeason20242025!$N$2:$N$1315,1, DataRegularSeason20242025!$R$2:$R$1315,1)</f>
        <v>0</v>
      </c>
      <c r="AE7" s="43"/>
      <c r="AF7" s="36">
        <f>COUNTIFS(DataRegularSeason20242025!$E$2:$E$1315,WatchedGames20242025!AE$1,DataRegularSeason20242025!$D$2:$D$1315,WatchedGames20242025!$A7,DataRegularSeason20242025!$N$2:$N$1315,1, DataRegularSeason20242025!$R$2:$R$1315,1)</f>
        <v>0</v>
      </c>
      <c r="AG7" s="43"/>
      <c r="AH7" s="36">
        <f>COUNTIFS(DataRegularSeason20242025!$E$2:$E$1315,WatchedGames20242025!AG$1,DataRegularSeason20242025!$D$2:$D$1315,WatchedGames20242025!$A7,DataRegularSeason20242025!$N$2:$N$1315,1, DataRegularSeason20242025!$R$2:$R$1315,1)</f>
        <v>0</v>
      </c>
      <c r="AI7" s="43"/>
      <c r="AJ7" s="36">
        <f>COUNTIFS(DataRegularSeason20242025!$E$2:$E$1315,WatchedGames20242025!AI$1,DataRegularSeason20242025!$D$2:$D$1315,WatchedGames20242025!$A7,DataRegularSeason20242025!$N$2:$N$1315,1, DataRegularSeason20242025!$R$2:$R$1315,1)</f>
        <v>0</v>
      </c>
      <c r="AK7" s="43"/>
      <c r="AL7" s="36">
        <f>COUNTIFS(DataRegularSeason20242025!$E$2:$E$1315,WatchedGames20242025!AK$1,DataRegularSeason20242025!$D$2:$D$1315,WatchedGames20242025!$A7,DataRegularSeason20242025!$N$2:$N$1315,1, DataRegularSeason20242025!$R$2:$R$1315,1)</f>
        <v>0</v>
      </c>
      <c r="AM7" s="43"/>
      <c r="AN7" s="36">
        <f>COUNTIFS(DataRegularSeason20242025!$E$2:$E$1315,WatchedGames20242025!AM$1,DataRegularSeason20242025!$D$2:$D$1315,WatchedGames20242025!$A7,DataRegularSeason20242025!$N$2:$N$1315,1, DataRegularSeason20242025!$R$2:$R$1315,1)</f>
        <v>1</v>
      </c>
      <c r="AO7" s="43"/>
      <c r="AP7" s="36">
        <f>COUNTIFS(DataRegularSeason20242025!$E$2:$E$1315,WatchedGames20242025!AO$1,DataRegularSeason20242025!$D$2:$D$1315,WatchedGames20242025!$A7,DataRegularSeason20242025!$N$2:$N$1315,1, DataRegularSeason20242025!$R$2:$R$1315,1)</f>
        <v>0</v>
      </c>
      <c r="AQ7" s="43"/>
      <c r="AR7" s="36">
        <f>COUNTIFS(DataRegularSeason20242025!$E$2:$E$1315,WatchedGames20242025!AQ$1,DataRegularSeason20242025!$D$2:$D$1315,WatchedGames20242025!$A7,DataRegularSeason20242025!$N$2:$N$1315,1, DataRegularSeason20242025!$R$2:$R$1315,1)</f>
        <v>1</v>
      </c>
      <c r="AS7" s="43"/>
      <c r="AT7" s="36">
        <f>COUNTIFS(DataRegularSeason20242025!$E$2:$E$1315,WatchedGames20242025!AS$1,DataRegularSeason20242025!$D$2:$D$1315,WatchedGames20242025!$A7,DataRegularSeason20242025!$N$2:$N$1315,1, DataRegularSeason20242025!$R$2:$R$1315,1)</f>
        <v>1</v>
      </c>
      <c r="AU7" s="43"/>
      <c r="AV7" s="36">
        <f>COUNTIFS(DataRegularSeason20242025!$E$2:$E$1315,WatchedGames20242025!AU$1,DataRegularSeason20242025!$D$2:$D$1315,WatchedGames20242025!$A7,DataRegularSeason20242025!$N$2:$N$1315,1, DataRegularSeason20242025!$R$2:$R$1315,1)</f>
        <v>0</v>
      </c>
      <c r="AW7" s="43"/>
      <c r="AX7" s="36">
        <f>COUNTIFS(DataRegularSeason20242025!$E$2:$E$1315,WatchedGames20242025!AW$1,DataRegularSeason20242025!$D$2:$D$1315,WatchedGames20242025!$A7,DataRegularSeason20242025!$N$2:$N$1315,1, DataRegularSeason20242025!$R$2:$R$1315,1)</f>
        <v>0</v>
      </c>
      <c r="AY7" s="43"/>
      <c r="AZ7" s="36">
        <f>COUNTIFS(DataRegularSeason20242025!$E$2:$E$1315,WatchedGames20242025!AY$1,DataRegularSeason20242025!$D$2:$D$1315,WatchedGames20242025!$A7,DataRegularSeason20242025!$N$2:$N$1315,1, DataRegularSeason20242025!$R$2:$R$1315,1)</f>
        <v>0</v>
      </c>
      <c r="BA7" s="43"/>
      <c r="BB7" s="36">
        <f>COUNTIFS(DataRegularSeason20242025!$E$2:$E$1315,WatchedGames20242025!BA$1,DataRegularSeason20242025!$D$2:$D$1315,WatchedGames20242025!$A7,DataRegularSeason20242025!$N$2:$N$1315,1, DataRegularSeason20242025!$R$2:$R$1315,1)</f>
        <v>0</v>
      </c>
      <c r="BC7" s="43"/>
      <c r="BD7" s="36">
        <f>COUNTIFS(DataRegularSeason20242025!$E$2:$E$1315,WatchedGames20242025!BC$1,DataRegularSeason20242025!$D$2:$D$1315,WatchedGames20242025!$A7,DataRegularSeason20242025!$N$2:$N$1315,1, DataRegularSeason20242025!$R$2:$R$1315,1)</f>
        <v>0</v>
      </c>
      <c r="BE7" s="43"/>
      <c r="BF7" s="36">
        <f>COUNTIFS(DataRegularSeason20242025!$E$2:$E$1315,WatchedGames20242025!BE$1,DataRegularSeason20242025!$D$2:$D$1315,WatchedGames20242025!$A7,DataRegularSeason20242025!$N$2:$N$1315,1, DataRegularSeason20242025!$R$2:$R$1315,1)</f>
        <v>0</v>
      </c>
      <c r="BG7" s="43"/>
      <c r="BH7" s="36">
        <f>COUNTIFS(DataRegularSeason20242025!$E$2:$E$1315,WatchedGames20242025!BG$1,DataRegularSeason20242025!$D$2:$D$1315,WatchedGames20242025!$A7,DataRegularSeason20242025!$N$2:$N$1315,1, DataRegularSeason20242025!$R$2:$R$1315,1)</f>
        <v>0</v>
      </c>
      <c r="BI7" s="43"/>
      <c r="BJ7" s="36">
        <f>COUNTIFS(DataRegularSeason20242025!$E$2:$E$1315,WatchedGames20242025!BI$1,DataRegularSeason20242025!$D$2:$D$1315,WatchedGames20242025!$A7,DataRegularSeason20242025!$N$2:$N$1315,1, DataRegularSeason20242025!$R$2:$R$1315,1)</f>
        <v>0</v>
      </c>
      <c r="BK7" s="43"/>
      <c r="BL7" s="36">
        <f>COUNTIFS(DataRegularSeason20242025!$E$2:$E$1315,WatchedGames20242025!BK$1,DataRegularSeason20242025!$D$2:$D$1315,WatchedGames20242025!$A7,DataRegularSeason20242025!$N$2:$N$1315,1, DataRegularSeason20242025!$R$2:$R$1315,1)</f>
        <v>0</v>
      </c>
      <c r="BM7" s="43"/>
      <c r="BN7" s="36">
        <f>COUNTIFS(DataRegularSeason20242025!$E$2:$E$1315,WatchedGames20242025!BM$1,DataRegularSeason20242025!$D$2:$D$1315,WatchedGames20242025!$A7,DataRegularSeason20242025!$N$2:$N$1315,1, DataRegularSeason20242025!$R$2:$R$1315,1)</f>
        <v>0</v>
      </c>
      <c r="BO7" s="38">
        <f t="shared" si="0"/>
        <v>5</v>
      </c>
      <c r="BP7" s="52">
        <f t="shared" ref="BP7" si="3">BO7+BO8</f>
        <v>10</v>
      </c>
      <c r="BQ7" s="53">
        <f t="shared" ref="BQ7" si="4">82-BP7</f>
        <v>72</v>
      </c>
    </row>
    <row r="8" spans="1:72" s="35" customFormat="1" ht="9.9499999999999993" customHeight="1" x14ac:dyDescent="0.2">
      <c r="A8" s="54"/>
      <c r="B8" s="40" t="s">
        <v>80</v>
      </c>
      <c r="C8" s="46">
        <f>COUNTIFS(DataRegularSeason20242025!$E$2:$E$1315,WatchedGames20242025!$A7,DataRegularSeason20242025!$D$2:$D$1315,WatchedGames20242025!C$1,DataRegularSeason20242025!$N$2:$N$1315,1, DataRegularSeason20242025!$R$2:$R$1315,1)</f>
        <v>0</v>
      </c>
      <c r="D8" s="47"/>
      <c r="E8" s="46">
        <f>COUNTIFS(DataRegularSeason20242025!$E$2:$E$1315,WatchedGames20242025!$A7,DataRegularSeason20242025!$D$2:$D$1315,WatchedGames20242025!E$1,DataRegularSeason20242025!$N$2:$N$1315,1, DataRegularSeason20242025!$R$2:$R$1315,1)</f>
        <v>0</v>
      </c>
      <c r="F8" s="47"/>
      <c r="G8" s="46"/>
      <c r="H8" s="47"/>
      <c r="I8" s="46">
        <f>COUNTIFS(DataRegularSeason20242025!$E$2:$E$1315,WatchedGames20242025!$A7,DataRegularSeason20242025!$D$2:$D$1315,WatchedGames20242025!I$1,DataRegularSeason20242025!$N$2:$N$1315,1, DataRegularSeason20242025!$R$2:$R$1315,1)</f>
        <v>0</v>
      </c>
      <c r="J8" s="47"/>
      <c r="K8" s="46">
        <f>COUNTIFS(DataRegularSeason20242025!$E$2:$E$1315,WatchedGames20242025!$A7,DataRegularSeason20242025!$D$2:$D$1315,WatchedGames20242025!K$1,DataRegularSeason20242025!$N$2:$N$1315,1, DataRegularSeason20242025!$R$2:$R$1315,1)</f>
        <v>0</v>
      </c>
      <c r="L8" s="47"/>
      <c r="M8" s="46">
        <f>COUNTIFS(DataRegularSeason20242025!$E$2:$E$1315,WatchedGames20242025!$A7,DataRegularSeason20242025!$D$2:$D$1315,WatchedGames20242025!M$1,DataRegularSeason20242025!$N$2:$N$1315,1, DataRegularSeason20242025!$R$2:$R$1315,1)</f>
        <v>1</v>
      </c>
      <c r="N8" s="47"/>
      <c r="O8" s="46">
        <f>COUNTIFS(DataRegularSeason20242025!$E$2:$E$1315,WatchedGames20242025!$A7,DataRegularSeason20242025!$D$2:$D$1315,WatchedGames20242025!O$1,DataRegularSeason20242025!$N$2:$N$1315,1, DataRegularSeason20242025!$R$2:$R$1315,1)</f>
        <v>0</v>
      </c>
      <c r="P8" s="47"/>
      <c r="Q8" s="46">
        <f>COUNTIFS(DataRegularSeason20242025!$E$2:$E$1315,WatchedGames20242025!$A7,DataRegularSeason20242025!$D$2:$D$1315,WatchedGames20242025!Q$1,DataRegularSeason20242025!$N$2:$N$1315,1, DataRegularSeason20242025!$R$2:$R$1315,1)</f>
        <v>0</v>
      </c>
      <c r="R8" s="47"/>
      <c r="S8" s="46">
        <f>COUNTIFS(DataRegularSeason20242025!$E$2:$E$1315,WatchedGames20242025!$A7,DataRegularSeason20242025!$D$2:$D$1315,WatchedGames20242025!S$1,DataRegularSeason20242025!$N$2:$N$1315,1, DataRegularSeason20242025!$R$2:$R$1315,1)</f>
        <v>0</v>
      </c>
      <c r="T8" s="47"/>
      <c r="U8" s="46">
        <f>COUNTIFS(DataRegularSeason20242025!$E$2:$E$1315,WatchedGames20242025!$A7,DataRegularSeason20242025!$D$2:$D$1315,WatchedGames20242025!U$1,DataRegularSeason20242025!$N$2:$N$1315,1, DataRegularSeason20242025!$R$2:$R$1315,1)</f>
        <v>0</v>
      </c>
      <c r="V8" s="47"/>
      <c r="W8" s="46">
        <f>COUNTIFS(DataRegularSeason20242025!$E$2:$E$1315,WatchedGames20242025!$A7,DataRegularSeason20242025!$D$2:$D$1315,WatchedGames20242025!W$1,DataRegularSeason20242025!$N$2:$N$1315,1, DataRegularSeason20242025!$R$2:$R$1315,1)</f>
        <v>0</v>
      </c>
      <c r="X8" s="47"/>
      <c r="Y8" s="46">
        <f>COUNTIFS(DataRegularSeason20242025!$E$2:$E$1315,WatchedGames20242025!$A7,DataRegularSeason20242025!$D$2:$D$1315,WatchedGames20242025!Y$1,DataRegularSeason20242025!$N$2:$N$1315,1, DataRegularSeason20242025!$R$2:$R$1315,1)</f>
        <v>2</v>
      </c>
      <c r="Z8" s="47"/>
      <c r="AA8" s="46">
        <f>COUNTIFS(DataRegularSeason20242025!$E$2:$E$1315,WatchedGames20242025!$A7,DataRegularSeason20242025!$D$2:$D$1315,WatchedGames20242025!AA$1,DataRegularSeason20242025!$N$2:$N$1315,1, DataRegularSeason20242025!$R$2:$R$1315,1)</f>
        <v>1</v>
      </c>
      <c r="AB8" s="47"/>
      <c r="AC8" s="46">
        <f>COUNTIFS(DataRegularSeason20242025!$E$2:$E$1315,WatchedGames20242025!$A7,DataRegularSeason20242025!$D$2:$D$1315,WatchedGames20242025!AC$1,DataRegularSeason20242025!$N$2:$N$1315,1, DataRegularSeason20242025!$R$2:$R$1315,1)</f>
        <v>0</v>
      </c>
      <c r="AD8" s="47"/>
      <c r="AE8" s="46">
        <f>COUNTIFS(DataRegularSeason20242025!$E$2:$E$1315,WatchedGames20242025!$A7,DataRegularSeason20242025!$D$2:$D$1315,WatchedGames20242025!AE$1,DataRegularSeason20242025!$N$2:$N$1315,1, DataRegularSeason20242025!$R$2:$R$1315,1)</f>
        <v>0</v>
      </c>
      <c r="AF8" s="47"/>
      <c r="AG8" s="46">
        <f>COUNTIFS(DataRegularSeason20242025!$E$2:$E$1315,WatchedGames20242025!$A7,DataRegularSeason20242025!$D$2:$D$1315,WatchedGames20242025!AG$1,DataRegularSeason20242025!$N$2:$N$1315,1, DataRegularSeason20242025!$R$2:$R$1315,1)</f>
        <v>0</v>
      </c>
      <c r="AH8" s="47"/>
      <c r="AI8" s="46">
        <f>COUNTIFS(DataRegularSeason20242025!$E$2:$E$1315,WatchedGames20242025!$A7,DataRegularSeason20242025!$D$2:$D$1315,WatchedGames20242025!AI$1,DataRegularSeason20242025!$N$2:$N$1315,1, DataRegularSeason20242025!$R$2:$R$1315,1)</f>
        <v>0</v>
      </c>
      <c r="AJ8" s="47"/>
      <c r="AK8" s="46">
        <f>COUNTIFS(DataRegularSeason20242025!$E$2:$E$1315,WatchedGames20242025!$A7,DataRegularSeason20242025!$D$2:$D$1315,WatchedGames20242025!AK$1,DataRegularSeason20242025!$N$2:$N$1315,1, DataRegularSeason20242025!$R$2:$R$1315,1)</f>
        <v>0</v>
      </c>
      <c r="AL8" s="47"/>
      <c r="AM8" s="46">
        <f>COUNTIFS(DataRegularSeason20242025!$E$2:$E$1315,WatchedGames20242025!$A7,DataRegularSeason20242025!$D$2:$D$1315,WatchedGames20242025!AM$1,DataRegularSeason20242025!$N$2:$N$1315,1, DataRegularSeason20242025!$R$2:$R$1315,1)</f>
        <v>0</v>
      </c>
      <c r="AN8" s="47"/>
      <c r="AO8" s="46">
        <f>COUNTIFS(DataRegularSeason20242025!$E$2:$E$1315,WatchedGames20242025!$A7,DataRegularSeason20242025!$D$2:$D$1315,WatchedGames20242025!AO$1,DataRegularSeason20242025!$N$2:$N$1315,1, DataRegularSeason20242025!$R$2:$R$1315,1)</f>
        <v>0</v>
      </c>
      <c r="AP8" s="47"/>
      <c r="AQ8" s="46">
        <f>COUNTIFS(DataRegularSeason20242025!$E$2:$E$1315,WatchedGames20242025!$A7,DataRegularSeason20242025!$D$2:$D$1315,WatchedGames20242025!AQ$1,DataRegularSeason20242025!$N$2:$N$1315,1, DataRegularSeason20242025!$R$2:$R$1315,1)</f>
        <v>0</v>
      </c>
      <c r="AR8" s="47"/>
      <c r="AS8" s="46">
        <f>COUNTIFS(DataRegularSeason20242025!$E$2:$E$1315,WatchedGames20242025!$A7,DataRegularSeason20242025!$D$2:$D$1315,WatchedGames20242025!AS$1,DataRegularSeason20242025!$N$2:$N$1315,1, DataRegularSeason20242025!$R$2:$R$1315,1)</f>
        <v>0</v>
      </c>
      <c r="AT8" s="47"/>
      <c r="AU8" s="46">
        <f>COUNTIFS(DataRegularSeason20242025!$E$2:$E$1315,WatchedGames20242025!$A7,DataRegularSeason20242025!$D$2:$D$1315,WatchedGames20242025!AU$1,DataRegularSeason20242025!$N$2:$N$1315,1, DataRegularSeason20242025!$R$2:$R$1315,1)</f>
        <v>0</v>
      </c>
      <c r="AV8" s="47"/>
      <c r="AW8" s="46">
        <f>COUNTIFS(DataRegularSeason20242025!$E$2:$E$1315,WatchedGames20242025!$A7,DataRegularSeason20242025!$D$2:$D$1315,WatchedGames20242025!AW$1,DataRegularSeason20242025!$N$2:$N$1315,1, DataRegularSeason20242025!$R$2:$R$1315,1)</f>
        <v>0</v>
      </c>
      <c r="AX8" s="47"/>
      <c r="AY8" s="46">
        <f>COUNTIFS(DataRegularSeason20242025!$E$2:$E$1315,WatchedGames20242025!$A7,DataRegularSeason20242025!$D$2:$D$1315,WatchedGames20242025!AY$1,DataRegularSeason20242025!$N$2:$N$1315,1, DataRegularSeason20242025!$R$2:$R$1315,1)</f>
        <v>1</v>
      </c>
      <c r="AZ8" s="47"/>
      <c r="BA8" s="46">
        <f>COUNTIFS(DataRegularSeason20242025!$E$2:$E$1315,WatchedGames20242025!$A7,DataRegularSeason20242025!$D$2:$D$1315,WatchedGames20242025!BA$1,DataRegularSeason20242025!$N$2:$N$1315,1, DataRegularSeason20242025!$R$2:$R$1315,1)</f>
        <v>0</v>
      </c>
      <c r="BB8" s="47"/>
      <c r="BC8" s="46">
        <f>COUNTIFS(DataRegularSeason20242025!$E$2:$E$1315,WatchedGames20242025!$A7,DataRegularSeason20242025!$D$2:$D$1315,WatchedGames20242025!BC$1,DataRegularSeason20242025!$N$2:$N$1315,1, DataRegularSeason20242025!$R$2:$R$1315,1)</f>
        <v>0</v>
      </c>
      <c r="BD8" s="47"/>
      <c r="BE8" s="46">
        <f>COUNTIFS(DataRegularSeason20242025!$E$2:$E$1315,WatchedGames20242025!$A7,DataRegularSeason20242025!$D$2:$D$1315,WatchedGames20242025!BE$1,DataRegularSeason20242025!$N$2:$N$1315,1, DataRegularSeason20242025!$R$2:$R$1315,1)</f>
        <v>0</v>
      </c>
      <c r="BF8" s="47"/>
      <c r="BG8" s="46">
        <f>COUNTIFS(DataRegularSeason20242025!$E$2:$E$1315,WatchedGames20242025!$A7,DataRegularSeason20242025!$D$2:$D$1315,WatchedGames20242025!BG$1,DataRegularSeason20242025!$N$2:$N$1315,1, DataRegularSeason20242025!$R$2:$R$1315,1)</f>
        <v>0</v>
      </c>
      <c r="BH8" s="47"/>
      <c r="BI8" s="46">
        <f>COUNTIFS(DataRegularSeason20242025!$E$2:$E$1315,WatchedGames20242025!$A7,DataRegularSeason20242025!$D$2:$D$1315,WatchedGames20242025!BI$1,DataRegularSeason20242025!$N$2:$N$1315,1, DataRegularSeason20242025!$R$2:$R$1315,1)</f>
        <v>0</v>
      </c>
      <c r="BJ8" s="47"/>
      <c r="BK8" s="46">
        <f>COUNTIFS(DataRegularSeason20242025!$E$2:$E$1315,WatchedGames20242025!$A7,DataRegularSeason20242025!$D$2:$D$1315,WatchedGames20242025!BK$1,DataRegularSeason20242025!$N$2:$N$1315,1, DataRegularSeason20242025!$R$2:$R$1315,1)</f>
        <v>0</v>
      </c>
      <c r="BL8" s="47"/>
      <c r="BM8" s="46">
        <f>COUNTIFS(DataRegularSeason20242025!$E$2:$E$1315,WatchedGames20242025!$A7,DataRegularSeason20242025!$D$2:$D$1315,WatchedGames20242025!BM$1,DataRegularSeason20242025!$N$2:$N$1315,1, DataRegularSeason20242025!$R$2:$R$1315,1)</f>
        <v>0</v>
      </c>
      <c r="BN8" s="47"/>
      <c r="BO8" s="42">
        <f t="shared" si="0"/>
        <v>5</v>
      </c>
      <c r="BP8" s="52"/>
      <c r="BQ8" s="53"/>
    </row>
    <row r="9" spans="1:72" s="35" customFormat="1" ht="9.9499999999999993" customHeight="1" x14ac:dyDescent="0.2">
      <c r="A9" s="59" t="s">
        <v>44</v>
      </c>
      <c r="B9" s="36" t="s">
        <v>81</v>
      </c>
      <c r="C9" s="43"/>
      <c r="D9" s="36">
        <f>COUNTIFS(DataRegularSeason20242025!$E$2:$E$1315,WatchedGames20242025!C$1,DataRegularSeason20242025!$D$2:$D$1315,WatchedGames20242025!$A9,DataRegularSeason20242025!$N$2:$N$1315,1, DataRegularSeason20242025!$R$2:$R$1315,1)</f>
        <v>0</v>
      </c>
      <c r="E9" s="43"/>
      <c r="F9" s="36">
        <f>COUNTIFS(DataRegularSeason20242025!$E$2:$E$1315,WatchedGames20242025!E$1,DataRegularSeason20242025!$D$2:$D$1315,WatchedGames20242025!$A9,DataRegularSeason20242025!$N$2:$N$1315,1, DataRegularSeason20242025!$R$2:$R$1315,1)</f>
        <v>0</v>
      </c>
      <c r="G9" s="43"/>
      <c r="H9" s="36">
        <f>COUNTIFS(DataRegularSeason20242025!$E$2:$E$1315,WatchedGames20242025!G$1,DataRegularSeason20242025!$D$2:$D$1315,WatchedGames20242025!$A9,DataRegularSeason20242025!$N$2:$N$1315,1, DataRegularSeason20242025!$R$2:$R$1315,1)</f>
        <v>0</v>
      </c>
      <c r="I9" s="43"/>
      <c r="J9" s="44"/>
      <c r="K9" s="43"/>
      <c r="L9" s="36">
        <f>COUNTIFS(DataRegularSeason20242025!$E$2:$E$1315,WatchedGames20242025!K$1,DataRegularSeason20242025!$D$2:$D$1315,WatchedGames20242025!$A9,DataRegularSeason20242025!$N$2:$N$1315,1, DataRegularSeason20242025!$R$2:$R$1315,1)</f>
        <v>0</v>
      </c>
      <c r="M9" s="43"/>
      <c r="N9" s="36">
        <f>COUNTIFS(DataRegularSeason20242025!$E$2:$E$1315,WatchedGames20242025!M$1,DataRegularSeason20242025!$D$2:$D$1315,WatchedGames20242025!$A9,DataRegularSeason20242025!$N$2:$N$1315,1, DataRegularSeason20242025!$R$2:$R$1315,1)</f>
        <v>1</v>
      </c>
      <c r="O9" s="43"/>
      <c r="P9" s="36">
        <f>COUNTIFS(DataRegularSeason20242025!$E$2:$E$1315,WatchedGames20242025!O$1,DataRegularSeason20242025!$D$2:$D$1315,WatchedGames20242025!$A9,DataRegularSeason20242025!$N$2:$N$1315,1, DataRegularSeason20242025!$R$2:$R$1315,1)</f>
        <v>0</v>
      </c>
      <c r="Q9" s="43"/>
      <c r="R9" s="36">
        <f>COUNTIFS(DataRegularSeason20242025!$E$2:$E$1315,WatchedGames20242025!Q$1,DataRegularSeason20242025!$D$2:$D$1315,WatchedGames20242025!$A9,DataRegularSeason20242025!$N$2:$N$1315,1, DataRegularSeason20242025!$R$2:$R$1315,1)</f>
        <v>1</v>
      </c>
      <c r="S9" s="43"/>
      <c r="T9" s="36">
        <f>COUNTIFS(DataRegularSeason20242025!$E$2:$E$1315,WatchedGames20242025!S$1,DataRegularSeason20242025!$D$2:$D$1315,WatchedGames20242025!$A9,DataRegularSeason20242025!$N$2:$N$1315,1, DataRegularSeason20242025!$R$2:$R$1315,1)</f>
        <v>0</v>
      </c>
      <c r="U9" s="43"/>
      <c r="V9" s="36">
        <f>COUNTIFS(DataRegularSeason20242025!$E$2:$E$1315,WatchedGames20242025!U$1,DataRegularSeason20242025!$D$2:$D$1315,WatchedGames20242025!$A9,DataRegularSeason20242025!$N$2:$N$1315,1, DataRegularSeason20242025!$R$2:$R$1315,1)</f>
        <v>0</v>
      </c>
      <c r="W9" s="43"/>
      <c r="X9" s="36">
        <f>COUNTIFS(DataRegularSeason20242025!$E$2:$E$1315,WatchedGames20242025!W$1,DataRegularSeason20242025!$D$2:$D$1315,WatchedGames20242025!$A9,DataRegularSeason20242025!$N$2:$N$1315,1, DataRegularSeason20242025!$R$2:$R$1315,1)</f>
        <v>0</v>
      </c>
      <c r="Y9" s="43"/>
      <c r="Z9" s="36">
        <f>COUNTIFS(DataRegularSeason20242025!$E$2:$E$1315,WatchedGames20242025!Y$1,DataRegularSeason20242025!$D$2:$D$1315,WatchedGames20242025!$A9,DataRegularSeason20242025!$N$2:$N$1315,1, DataRegularSeason20242025!$R$2:$R$1315,1)</f>
        <v>0</v>
      </c>
      <c r="AA9" s="43"/>
      <c r="AB9" s="36">
        <f>COUNTIFS(DataRegularSeason20242025!$E$2:$E$1315,WatchedGames20242025!AA$1,DataRegularSeason20242025!$D$2:$D$1315,WatchedGames20242025!$A9,DataRegularSeason20242025!$N$2:$N$1315,1, DataRegularSeason20242025!$R$2:$R$1315,1)</f>
        <v>0</v>
      </c>
      <c r="AC9" s="43"/>
      <c r="AD9" s="36">
        <f>COUNTIFS(DataRegularSeason20242025!$E$2:$E$1315,WatchedGames20242025!AC$1,DataRegularSeason20242025!$D$2:$D$1315,WatchedGames20242025!$A9,DataRegularSeason20242025!$N$2:$N$1315,1, DataRegularSeason20242025!$R$2:$R$1315,1)</f>
        <v>0</v>
      </c>
      <c r="AE9" s="43"/>
      <c r="AF9" s="36">
        <f>COUNTIFS(DataRegularSeason20242025!$E$2:$E$1315,WatchedGames20242025!AE$1,DataRegularSeason20242025!$D$2:$D$1315,WatchedGames20242025!$A9,DataRegularSeason20242025!$N$2:$N$1315,1, DataRegularSeason20242025!$R$2:$R$1315,1)</f>
        <v>0</v>
      </c>
      <c r="AG9" s="43"/>
      <c r="AH9" s="36">
        <f>COUNTIFS(DataRegularSeason20242025!$E$2:$E$1315,WatchedGames20242025!AG$1,DataRegularSeason20242025!$D$2:$D$1315,WatchedGames20242025!$A9,DataRegularSeason20242025!$N$2:$N$1315,1, DataRegularSeason20242025!$R$2:$R$1315,1)</f>
        <v>0</v>
      </c>
      <c r="AI9" s="43"/>
      <c r="AJ9" s="36">
        <f>COUNTIFS(DataRegularSeason20242025!$E$2:$E$1315,WatchedGames20242025!AI$1,DataRegularSeason20242025!$D$2:$D$1315,WatchedGames20242025!$A9,DataRegularSeason20242025!$N$2:$N$1315,1, DataRegularSeason20242025!$R$2:$R$1315,1)</f>
        <v>0</v>
      </c>
      <c r="AK9" s="43"/>
      <c r="AL9" s="36">
        <f>COUNTIFS(DataRegularSeason20242025!$E$2:$E$1315,WatchedGames20242025!AK$1,DataRegularSeason20242025!$D$2:$D$1315,WatchedGames20242025!$A9,DataRegularSeason20242025!$N$2:$N$1315,1, DataRegularSeason20242025!$R$2:$R$1315,1)</f>
        <v>0</v>
      </c>
      <c r="AM9" s="43"/>
      <c r="AN9" s="36">
        <f>COUNTIFS(DataRegularSeason20242025!$E$2:$E$1315,WatchedGames20242025!AM$1,DataRegularSeason20242025!$D$2:$D$1315,WatchedGames20242025!$A9,DataRegularSeason20242025!$N$2:$N$1315,1, DataRegularSeason20242025!$R$2:$R$1315,1)</f>
        <v>0</v>
      </c>
      <c r="AO9" s="43"/>
      <c r="AP9" s="36">
        <f>COUNTIFS(DataRegularSeason20242025!$E$2:$E$1315,WatchedGames20242025!AO$1,DataRegularSeason20242025!$D$2:$D$1315,WatchedGames20242025!$A9,DataRegularSeason20242025!$N$2:$N$1315,1, DataRegularSeason20242025!$R$2:$R$1315,1)</f>
        <v>0</v>
      </c>
      <c r="AQ9" s="43"/>
      <c r="AR9" s="36">
        <f>COUNTIFS(DataRegularSeason20242025!$E$2:$E$1315,WatchedGames20242025!AQ$1,DataRegularSeason20242025!$D$2:$D$1315,WatchedGames20242025!$A9,DataRegularSeason20242025!$N$2:$N$1315,1, DataRegularSeason20242025!$R$2:$R$1315,1)</f>
        <v>1</v>
      </c>
      <c r="AS9" s="43"/>
      <c r="AT9" s="36">
        <f>COUNTIFS(DataRegularSeason20242025!$E$2:$E$1315,WatchedGames20242025!AS$1,DataRegularSeason20242025!$D$2:$D$1315,WatchedGames20242025!$A9,DataRegularSeason20242025!$N$2:$N$1315,1, DataRegularSeason20242025!$R$2:$R$1315,1)</f>
        <v>1</v>
      </c>
      <c r="AU9" s="43"/>
      <c r="AV9" s="36">
        <f>COUNTIFS(DataRegularSeason20242025!$E$2:$E$1315,WatchedGames20242025!AU$1,DataRegularSeason20242025!$D$2:$D$1315,WatchedGames20242025!$A9,DataRegularSeason20242025!$N$2:$N$1315,1, DataRegularSeason20242025!$R$2:$R$1315,1)</f>
        <v>0</v>
      </c>
      <c r="AW9" s="43"/>
      <c r="AX9" s="36">
        <f>COUNTIFS(DataRegularSeason20242025!$E$2:$E$1315,WatchedGames20242025!AW$1,DataRegularSeason20242025!$D$2:$D$1315,WatchedGames20242025!$A9,DataRegularSeason20242025!$N$2:$N$1315,1, DataRegularSeason20242025!$R$2:$R$1315,1)</f>
        <v>0</v>
      </c>
      <c r="AY9" s="43"/>
      <c r="AZ9" s="36">
        <f>COUNTIFS(DataRegularSeason20242025!$E$2:$E$1315,WatchedGames20242025!AY$1,DataRegularSeason20242025!$D$2:$D$1315,WatchedGames20242025!$A9,DataRegularSeason20242025!$N$2:$N$1315,1, DataRegularSeason20242025!$R$2:$R$1315,1)</f>
        <v>1</v>
      </c>
      <c r="BA9" s="43"/>
      <c r="BB9" s="36">
        <f>COUNTIFS(DataRegularSeason20242025!$E$2:$E$1315,WatchedGames20242025!BA$1,DataRegularSeason20242025!$D$2:$D$1315,WatchedGames20242025!$A9,DataRegularSeason20242025!$N$2:$N$1315,1, DataRegularSeason20242025!$R$2:$R$1315,1)</f>
        <v>0</v>
      </c>
      <c r="BC9" s="43"/>
      <c r="BD9" s="36">
        <f>COUNTIFS(DataRegularSeason20242025!$E$2:$E$1315,WatchedGames20242025!BC$1,DataRegularSeason20242025!$D$2:$D$1315,WatchedGames20242025!$A9,DataRegularSeason20242025!$N$2:$N$1315,1, DataRegularSeason20242025!$R$2:$R$1315,1)</f>
        <v>0</v>
      </c>
      <c r="BE9" s="43"/>
      <c r="BF9" s="36">
        <f>COUNTIFS(DataRegularSeason20242025!$E$2:$E$1315,WatchedGames20242025!BE$1,DataRegularSeason20242025!$D$2:$D$1315,WatchedGames20242025!$A9,DataRegularSeason20242025!$N$2:$N$1315,1, DataRegularSeason20242025!$R$2:$R$1315,1)</f>
        <v>1</v>
      </c>
      <c r="BG9" s="43"/>
      <c r="BH9" s="36">
        <f>COUNTIFS(DataRegularSeason20242025!$E$2:$E$1315,WatchedGames20242025!BG$1,DataRegularSeason20242025!$D$2:$D$1315,WatchedGames20242025!$A9,DataRegularSeason20242025!$N$2:$N$1315,1, DataRegularSeason20242025!$R$2:$R$1315,1)</f>
        <v>0</v>
      </c>
      <c r="BI9" s="43"/>
      <c r="BJ9" s="36">
        <f>COUNTIFS(DataRegularSeason20242025!$E$2:$E$1315,WatchedGames20242025!BI$1,DataRegularSeason20242025!$D$2:$D$1315,WatchedGames20242025!$A9,DataRegularSeason20242025!$N$2:$N$1315,1, DataRegularSeason20242025!$R$2:$R$1315,1)</f>
        <v>1</v>
      </c>
      <c r="BK9" s="43"/>
      <c r="BL9" s="36">
        <f>COUNTIFS(DataRegularSeason20242025!$E$2:$E$1315,WatchedGames20242025!BK$1,DataRegularSeason20242025!$D$2:$D$1315,WatchedGames20242025!$A9,DataRegularSeason20242025!$N$2:$N$1315,1, DataRegularSeason20242025!$R$2:$R$1315,1)</f>
        <v>0</v>
      </c>
      <c r="BM9" s="43"/>
      <c r="BN9" s="36">
        <f>COUNTIFS(DataRegularSeason20242025!$E$2:$E$1315,WatchedGames20242025!BM$1,DataRegularSeason20242025!$D$2:$D$1315,WatchedGames20242025!$A9,DataRegularSeason20242025!$N$2:$N$1315,1, DataRegularSeason20242025!$R$2:$R$1315,1)</f>
        <v>0</v>
      </c>
      <c r="BO9" s="38">
        <f t="shared" si="0"/>
        <v>7</v>
      </c>
      <c r="BP9" s="52">
        <f t="shared" ref="BP9" si="5">BO9+BO10</f>
        <v>14</v>
      </c>
      <c r="BQ9" s="53">
        <f t="shared" ref="BQ9" si="6">82-BP9</f>
        <v>68</v>
      </c>
    </row>
    <row r="10" spans="1:72" s="35" customFormat="1" ht="9.9499999999999993" customHeight="1" x14ac:dyDescent="0.2">
      <c r="A10" s="54"/>
      <c r="B10" s="40" t="s">
        <v>80</v>
      </c>
      <c r="C10" s="46">
        <f>COUNTIFS(DataRegularSeason20242025!$E$2:$E$1315,WatchedGames20242025!$A9,DataRegularSeason20242025!$D$2:$D$1315,WatchedGames20242025!C$1,DataRegularSeason20242025!$N$2:$N$1315,1, DataRegularSeason20242025!$R$2:$R$1315,1)</f>
        <v>0</v>
      </c>
      <c r="D10" s="47"/>
      <c r="E10" s="46">
        <f>COUNTIFS(DataRegularSeason20242025!$E$2:$E$1315,WatchedGames20242025!$A9,DataRegularSeason20242025!$D$2:$D$1315,WatchedGames20242025!E$1,DataRegularSeason20242025!$N$2:$N$1315,1, DataRegularSeason20242025!$R$2:$R$1315,1)</f>
        <v>1</v>
      </c>
      <c r="F10" s="47"/>
      <c r="G10" s="46">
        <f>COUNTIFS(DataRegularSeason20242025!$E$2:$E$1315,WatchedGames20242025!$A9,DataRegularSeason20242025!$D$2:$D$1315,WatchedGames20242025!G$1,DataRegularSeason20242025!$N$2:$N$1315,1, DataRegularSeason20242025!$R$2:$R$1315,1)</f>
        <v>0</v>
      </c>
      <c r="H10" s="47"/>
      <c r="I10" s="46"/>
      <c r="J10" s="47"/>
      <c r="K10" s="46">
        <f>COUNTIFS(DataRegularSeason20242025!$E$2:$E$1315,WatchedGames20242025!$A9,DataRegularSeason20242025!$D$2:$D$1315,WatchedGames20242025!K$1,DataRegularSeason20242025!$N$2:$N$1315,1, DataRegularSeason20242025!$R$2:$R$1315,1)</f>
        <v>0</v>
      </c>
      <c r="L10" s="47"/>
      <c r="M10" s="46">
        <f>COUNTIFS(DataRegularSeason20242025!$E$2:$E$1315,WatchedGames20242025!$A9,DataRegularSeason20242025!$D$2:$D$1315,WatchedGames20242025!M$1,DataRegularSeason20242025!$N$2:$N$1315,1, DataRegularSeason20242025!$R$2:$R$1315,1)</f>
        <v>0</v>
      </c>
      <c r="N10" s="47"/>
      <c r="O10" s="46">
        <f>COUNTIFS(DataRegularSeason20242025!$E$2:$E$1315,WatchedGames20242025!$A9,DataRegularSeason20242025!$D$2:$D$1315,WatchedGames20242025!O$1,DataRegularSeason20242025!$N$2:$N$1315,1, DataRegularSeason20242025!$R$2:$R$1315,1)</f>
        <v>0</v>
      </c>
      <c r="P10" s="47"/>
      <c r="Q10" s="46">
        <f>COUNTIFS(DataRegularSeason20242025!$E$2:$E$1315,WatchedGames20242025!$A9,DataRegularSeason20242025!$D$2:$D$1315,WatchedGames20242025!Q$1,DataRegularSeason20242025!$N$2:$N$1315,1, DataRegularSeason20242025!$R$2:$R$1315,1)</f>
        <v>0</v>
      </c>
      <c r="R10" s="47"/>
      <c r="S10" s="46">
        <f>COUNTIFS(DataRegularSeason20242025!$E$2:$E$1315,WatchedGames20242025!$A9,DataRegularSeason20242025!$D$2:$D$1315,WatchedGames20242025!S$1,DataRegularSeason20242025!$N$2:$N$1315,1, DataRegularSeason20242025!$R$2:$R$1315,1)</f>
        <v>0</v>
      </c>
      <c r="T10" s="47"/>
      <c r="U10" s="46">
        <f>COUNTIFS(DataRegularSeason20242025!$E$2:$E$1315,WatchedGames20242025!$A9,DataRegularSeason20242025!$D$2:$D$1315,WatchedGames20242025!U$1,DataRegularSeason20242025!$N$2:$N$1315,1, DataRegularSeason20242025!$R$2:$R$1315,1)</f>
        <v>0</v>
      </c>
      <c r="V10" s="47"/>
      <c r="W10" s="46">
        <f>COUNTIFS(DataRegularSeason20242025!$E$2:$E$1315,WatchedGames20242025!$A9,DataRegularSeason20242025!$D$2:$D$1315,WatchedGames20242025!W$1,DataRegularSeason20242025!$N$2:$N$1315,1, DataRegularSeason20242025!$R$2:$R$1315,1)</f>
        <v>0</v>
      </c>
      <c r="X10" s="47"/>
      <c r="Y10" s="46">
        <f>COUNTIFS(DataRegularSeason20242025!$E$2:$E$1315,WatchedGames20242025!$A9,DataRegularSeason20242025!$D$2:$D$1315,WatchedGames20242025!Y$1,DataRegularSeason20242025!$N$2:$N$1315,1, DataRegularSeason20242025!$R$2:$R$1315,1)</f>
        <v>0</v>
      </c>
      <c r="Z10" s="47"/>
      <c r="AA10" s="46">
        <f>COUNTIFS(DataRegularSeason20242025!$E$2:$E$1315,WatchedGames20242025!$A9,DataRegularSeason20242025!$D$2:$D$1315,WatchedGames20242025!AA$1,DataRegularSeason20242025!$N$2:$N$1315,1, DataRegularSeason20242025!$R$2:$R$1315,1)</f>
        <v>0</v>
      </c>
      <c r="AB10" s="47"/>
      <c r="AC10" s="46">
        <f>COUNTIFS(DataRegularSeason20242025!$E$2:$E$1315,WatchedGames20242025!$A9,DataRegularSeason20242025!$D$2:$D$1315,WatchedGames20242025!AC$1,DataRegularSeason20242025!$N$2:$N$1315,1, DataRegularSeason20242025!$R$2:$R$1315,1)</f>
        <v>0</v>
      </c>
      <c r="AD10" s="47"/>
      <c r="AE10" s="46">
        <f>COUNTIFS(DataRegularSeason20242025!$E$2:$E$1315,WatchedGames20242025!$A9,DataRegularSeason20242025!$D$2:$D$1315,WatchedGames20242025!AE$1,DataRegularSeason20242025!$N$2:$N$1315,1, DataRegularSeason20242025!$R$2:$R$1315,1)</f>
        <v>0</v>
      </c>
      <c r="AF10" s="47"/>
      <c r="AG10" s="46">
        <f>COUNTIFS(DataRegularSeason20242025!$E$2:$E$1315,WatchedGames20242025!$A9,DataRegularSeason20242025!$D$2:$D$1315,WatchedGames20242025!AG$1,DataRegularSeason20242025!$N$2:$N$1315,1, DataRegularSeason20242025!$R$2:$R$1315,1)</f>
        <v>0</v>
      </c>
      <c r="AH10" s="47"/>
      <c r="AI10" s="46">
        <f>COUNTIFS(DataRegularSeason20242025!$E$2:$E$1315,WatchedGames20242025!$A9,DataRegularSeason20242025!$D$2:$D$1315,WatchedGames20242025!AI$1,DataRegularSeason20242025!$N$2:$N$1315,1, DataRegularSeason20242025!$R$2:$R$1315,1)</f>
        <v>0</v>
      </c>
      <c r="AJ10" s="47"/>
      <c r="AK10" s="46">
        <f>COUNTIFS(DataRegularSeason20242025!$E$2:$E$1315,WatchedGames20242025!$A9,DataRegularSeason20242025!$D$2:$D$1315,WatchedGames20242025!AK$1,DataRegularSeason20242025!$N$2:$N$1315,1, DataRegularSeason20242025!$R$2:$R$1315,1)</f>
        <v>0</v>
      </c>
      <c r="AL10" s="47"/>
      <c r="AM10" s="46">
        <f>COUNTIFS(DataRegularSeason20242025!$E$2:$E$1315,WatchedGames20242025!$A9,DataRegularSeason20242025!$D$2:$D$1315,WatchedGames20242025!AM$1,DataRegularSeason20242025!$N$2:$N$1315,1, DataRegularSeason20242025!$R$2:$R$1315,1)</f>
        <v>0</v>
      </c>
      <c r="AN10" s="47"/>
      <c r="AO10" s="46">
        <f>COUNTIFS(DataRegularSeason20242025!$E$2:$E$1315,WatchedGames20242025!$A9,DataRegularSeason20242025!$D$2:$D$1315,WatchedGames20242025!AO$1,DataRegularSeason20242025!$N$2:$N$1315,1, DataRegularSeason20242025!$R$2:$R$1315,1)</f>
        <v>1</v>
      </c>
      <c r="AP10" s="47"/>
      <c r="AQ10" s="46">
        <f>COUNTIFS(DataRegularSeason20242025!$E$2:$E$1315,WatchedGames20242025!$A9,DataRegularSeason20242025!$D$2:$D$1315,WatchedGames20242025!AQ$1,DataRegularSeason20242025!$N$2:$N$1315,1, DataRegularSeason20242025!$R$2:$R$1315,1)</f>
        <v>1</v>
      </c>
      <c r="AR10" s="47"/>
      <c r="AS10" s="46">
        <f>COUNTIFS(DataRegularSeason20242025!$E$2:$E$1315,WatchedGames20242025!$A9,DataRegularSeason20242025!$D$2:$D$1315,WatchedGames20242025!AS$1,DataRegularSeason20242025!$N$2:$N$1315,1, DataRegularSeason20242025!$R$2:$R$1315,1)</f>
        <v>1</v>
      </c>
      <c r="AT10" s="47"/>
      <c r="AU10" s="46">
        <f>COUNTIFS(DataRegularSeason20242025!$E$2:$E$1315,WatchedGames20242025!$A9,DataRegularSeason20242025!$D$2:$D$1315,WatchedGames20242025!AU$1,DataRegularSeason20242025!$N$2:$N$1315,1, DataRegularSeason20242025!$R$2:$R$1315,1)</f>
        <v>0</v>
      </c>
      <c r="AV10" s="47"/>
      <c r="AW10" s="46">
        <f>COUNTIFS(DataRegularSeason20242025!$E$2:$E$1315,WatchedGames20242025!$A9,DataRegularSeason20242025!$D$2:$D$1315,WatchedGames20242025!AW$1,DataRegularSeason20242025!$N$2:$N$1315,1, DataRegularSeason20242025!$R$2:$R$1315,1)</f>
        <v>0</v>
      </c>
      <c r="AX10" s="47"/>
      <c r="AY10" s="46">
        <f>COUNTIFS(DataRegularSeason20242025!$E$2:$E$1315,WatchedGames20242025!$A9,DataRegularSeason20242025!$D$2:$D$1315,WatchedGames20242025!AY$1,DataRegularSeason20242025!$N$2:$N$1315,1, DataRegularSeason20242025!$R$2:$R$1315,1)</f>
        <v>1</v>
      </c>
      <c r="AZ10" s="47"/>
      <c r="BA10" s="46">
        <f>COUNTIFS(DataRegularSeason20242025!$E$2:$E$1315,WatchedGames20242025!$A9,DataRegularSeason20242025!$D$2:$D$1315,WatchedGames20242025!BA$1,DataRegularSeason20242025!$N$2:$N$1315,1, DataRegularSeason20242025!$R$2:$R$1315,1)</f>
        <v>1</v>
      </c>
      <c r="BB10" s="47"/>
      <c r="BC10" s="46">
        <f>COUNTIFS(DataRegularSeason20242025!$E$2:$E$1315,WatchedGames20242025!$A9,DataRegularSeason20242025!$D$2:$D$1315,WatchedGames20242025!BC$1,DataRegularSeason20242025!$N$2:$N$1315,1, DataRegularSeason20242025!$R$2:$R$1315,1)</f>
        <v>0</v>
      </c>
      <c r="BD10" s="47"/>
      <c r="BE10" s="46">
        <f>COUNTIFS(DataRegularSeason20242025!$E$2:$E$1315,WatchedGames20242025!$A9,DataRegularSeason20242025!$D$2:$D$1315,WatchedGames20242025!BE$1,DataRegularSeason20242025!$N$2:$N$1315,1, DataRegularSeason20242025!$R$2:$R$1315,1)</f>
        <v>0</v>
      </c>
      <c r="BF10" s="47"/>
      <c r="BG10" s="46">
        <f>COUNTIFS(DataRegularSeason20242025!$E$2:$E$1315,WatchedGames20242025!$A9,DataRegularSeason20242025!$D$2:$D$1315,WatchedGames20242025!BG$1,DataRegularSeason20242025!$N$2:$N$1315,1, DataRegularSeason20242025!$R$2:$R$1315,1)</f>
        <v>0</v>
      </c>
      <c r="BH10" s="47"/>
      <c r="BI10" s="46">
        <f>COUNTIFS(DataRegularSeason20242025!$E$2:$E$1315,WatchedGames20242025!$A9,DataRegularSeason20242025!$D$2:$D$1315,WatchedGames20242025!BI$1,DataRegularSeason20242025!$N$2:$N$1315,1, DataRegularSeason20242025!$R$2:$R$1315,1)</f>
        <v>0</v>
      </c>
      <c r="BJ10" s="47"/>
      <c r="BK10" s="46">
        <f>COUNTIFS(DataRegularSeason20242025!$E$2:$E$1315,WatchedGames20242025!$A9,DataRegularSeason20242025!$D$2:$D$1315,WatchedGames20242025!BK$1,DataRegularSeason20242025!$N$2:$N$1315,1, DataRegularSeason20242025!$R$2:$R$1315,1)</f>
        <v>0</v>
      </c>
      <c r="BL10" s="47"/>
      <c r="BM10" s="46">
        <f>COUNTIFS(DataRegularSeason20242025!$E$2:$E$1315,WatchedGames20242025!$A9,DataRegularSeason20242025!$D$2:$D$1315,WatchedGames20242025!BM$1,DataRegularSeason20242025!$N$2:$N$1315,1, DataRegularSeason20242025!$R$2:$R$1315,1)</f>
        <v>1</v>
      </c>
      <c r="BN10" s="47"/>
      <c r="BO10" s="42">
        <f t="shared" si="0"/>
        <v>7</v>
      </c>
      <c r="BP10" s="52"/>
      <c r="BQ10" s="53"/>
    </row>
    <row r="11" spans="1:72" s="35" customFormat="1" ht="9.9499999999999993" customHeight="1" x14ac:dyDescent="0.2">
      <c r="A11" s="59" t="s">
        <v>36</v>
      </c>
      <c r="B11" s="36" t="s">
        <v>81</v>
      </c>
      <c r="C11" s="43"/>
      <c r="D11" s="36">
        <f>COUNTIFS(DataRegularSeason20242025!$E$2:$E$1315,WatchedGames20242025!C$1,DataRegularSeason20242025!$D$2:$D$1315,WatchedGames20242025!$A11,DataRegularSeason20242025!$N$2:$N$1315,1, DataRegularSeason20242025!$R$2:$R$1315,1)</f>
        <v>0</v>
      </c>
      <c r="E11" s="43"/>
      <c r="F11" s="36">
        <f>COUNTIFS(DataRegularSeason20242025!$E$2:$E$1315,WatchedGames20242025!E$1,DataRegularSeason20242025!$D$2:$D$1315,WatchedGames20242025!$A11,DataRegularSeason20242025!$N$2:$N$1315,1, DataRegularSeason20242025!$R$2:$R$1315,1)</f>
        <v>1</v>
      </c>
      <c r="G11" s="43"/>
      <c r="H11" s="36">
        <f>COUNTIFS(DataRegularSeason20242025!$E$2:$E$1315,WatchedGames20242025!G$1,DataRegularSeason20242025!$D$2:$D$1315,WatchedGames20242025!$A11,DataRegularSeason20242025!$N$2:$N$1315,1, DataRegularSeason20242025!$R$2:$R$1315,1)</f>
        <v>0</v>
      </c>
      <c r="I11" s="43"/>
      <c r="J11" s="36">
        <f>COUNTIFS(DataRegularSeason20242025!$E$2:$E$1315,WatchedGames20242025!I$1,DataRegularSeason20242025!$D$2:$D$1315,WatchedGames20242025!$A11,DataRegularSeason20242025!$N$2:$N$1315,1, DataRegularSeason20242025!$R$2:$R$1315,1)</f>
        <v>0</v>
      </c>
      <c r="K11" s="43"/>
      <c r="L11" s="44"/>
      <c r="M11" s="43"/>
      <c r="N11" s="36">
        <f>COUNTIFS(DataRegularSeason20242025!$E$2:$E$1315,WatchedGames20242025!M$1,DataRegularSeason20242025!$D$2:$D$1315,WatchedGames20242025!$A11,DataRegularSeason20242025!$N$2:$N$1315,1, DataRegularSeason20242025!$R$2:$R$1315,1)</f>
        <v>0</v>
      </c>
      <c r="O11" s="43"/>
      <c r="P11" s="36">
        <f>COUNTIFS(DataRegularSeason20242025!$E$2:$E$1315,WatchedGames20242025!O$1,DataRegularSeason20242025!$D$2:$D$1315,WatchedGames20242025!$A11,DataRegularSeason20242025!$N$2:$N$1315,1, DataRegularSeason20242025!$R$2:$R$1315,1)</f>
        <v>0</v>
      </c>
      <c r="Q11" s="43"/>
      <c r="R11" s="36">
        <f>COUNTIFS(DataRegularSeason20242025!$E$2:$E$1315,WatchedGames20242025!Q$1,DataRegularSeason20242025!$D$2:$D$1315,WatchedGames20242025!$A11,DataRegularSeason20242025!$N$2:$N$1315,1, DataRegularSeason20242025!$R$2:$R$1315,1)</f>
        <v>0</v>
      </c>
      <c r="S11" s="43"/>
      <c r="T11" s="36">
        <f>COUNTIFS(DataRegularSeason20242025!$E$2:$E$1315,WatchedGames20242025!S$1,DataRegularSeason20242025!$D$2:$D$1315,WatchedGames20242025!$A11,DataRegularSeason20242025!$N$2:$N$1315,1, DataRegularSeason20242025!$R$2:$R$1315,1)</f>
        <v>0</v>
      </c>
      <c r="U11" s="43"/>
      <c r="V11" s="36">
        <f>COUNTIFS(DataRegularSeason20242025!$E$2:$E$1315,WatchedGames20242025!U$1,DataRegularSeason20242025!$D$2:$D$1315,WatchedGames20242025!$A11,DataRegularSeason20242025!$N$2:$N$1315,1, DataRegularSeason20242025!$R$2:$R$1315,1)</f>
        <v>0</v>
      </c>
      <c r="W11" s="43"/>
      <c r="X11" s="36">
        <f>COUNTIFS(DataRegularSeason20242025!$E$2:$E$1315,WatchedGames20242025!W$1,DataRegularSeason20242025!$D$2:$D$1315,WatchedGames20242025!$A11,DataRegularSeason20242025!$N$2:$N$1315,1, DataRegularSeason20242025!$R$2:$R$1315,1)</f>
        <v>0</v>
      </c>
      <c r="Y11" s="43"/>
      <c r="Z11" s="36">
        <f>COUNTIFS(DataRegularSeason20242025!$E$2:$E$1315,WatchedGames20242025!Y$1,DataRegularSeason20242025!$D$2:$D$1315,WatchedGames20242025!$A11,DataRegularSeason20242025!$N$2:$N$1315,1, DataRegularSeason20242025!$R$2:$R$1315,1)</f>
        <v>0</v>
      </c>
      <c r="AA11" s="43"/>
      <c r="AB11" s="36">
        <f>COUNTIFS(DataRegularSeason20242025!$E$2:$E$1315,WatchedGames20242025!AA$1,DataRegularSeason20242025!$D$2:$D$1315,WatchedGames20242025!$A11,DataRegularSeason20242025!$N$2:$N$1315,1, DataRegularSeason20242025!$R$2:$R$1315,1)</f>
        <v>1</v>
      </c>
      <c r="AC11" s="43"/>
      <c r="AD11" s="36">
        <f>COUNTIFS(DataRegularSeason20242025!$E$2:$E$1315,WatchedGames20242025!AC$1,DataRegularSeason20242025!$D$2:$D$1315,WatchedGames20242025!$A11,DataRegularSeason20242025!$N$2:$N$1315,1, DataRegularSeason20242025!$R$2:$R$1315,1)</f>
        <v>0</v>
      </c>
      <c r="AE11" s="43"/>
      <c r="AF11" s="36">
        <f>COUNTIFS(DataRegularSeason20242025!$E$2:$E$1315,WatchedGames20242025!AE$1,DataRegularSeason20242025!$D$2:$D$1315,WatchedGames20242025!$A11,DataRegularSeason20242025!$N$2:$N$1315,1, DataRegularSeason20242025!$R$2:$R$1315,1)</f>
        <v>1</v>
      </c>
      <c r="AG11" s="43"/>
      <c r="AH11" s="36">
        <f>COUNTIFS(DataRegularSeason20242025!$E$2:$E$1315,WatchedGames20242025!AG$1,DataRegularSeason20242025!$D$2:$D$1315,WatchedGames20242025!$A11,DataRegularSeason20242025!$N$2:$N$1315,1, DataRegularSeason20242025!$R$2:$R$1315,1)</f>
        <v>0</v>
      </c>
      <c r="AI11" s="43"/>
      <c r="AJ11" s="36">
        <f>COUNTIFS(DataRegularSeason20242025!$E$2:$E$1315,WatchedGames20242025!AI$1,DataRegularSeason20242025!$D$2:$D$1315,WatchedGames20242025!$A11,DataRegularSeason20242025!$N$2:$N$1315,1, DataRegularSeason20242025!$R$2:$R$1315,1)</f>
        <v>1</v>
      </c>
      <c r="AK11" s="43"/>
      <c r="AL11" s="36">
        <f>COUNTIFS(DataRegularSeason20242025!$E$2:$E$1315,WatchedGames20242025!AK$1,DataRegularSeason20242025!$D$2:$D$1315,WatchedGames20242025!$A11,DataRegularSeason20242025!$N$2:$N$1315,1, DataRegularSeason20242025!$R$2:$R$1315,1)</f>
        <v>0</v>
      </c>
      <c r="AM11" s="43"/>
      <c r="AN11" s="36">
        <f>COUNTIFS(DataRegularSeason20242025!$E$2:$E$1315,WatchedGames20242025!AM$1,DataRegularSeason20242025!$D$2:$D$1315,WatchedGames20242025!$A11,DataRegularSeason20242025!$N$2:$N$1315,1, DataRegularSeason20242025!$R$2:$R$1315,1)</f>
        <v>0</v>
      </c>
      <c r="AO11" s="43"/>
      <c r="AP11" s="36">
        <f>COUNTIFS(DataRegularSeason20242025!$E$2:$E$1315,WatchedGames20242025!AO$1,DataRegularSeason20242025!$D$2:$D$1315,WatchedGames20242025!$A11,DataRegularSeason20242025!$N$2:$N$1315,1, DataRegularSeason20242025!$R$2:$R$1315,1)</f>
        <v>0</v>
      </c>
      <c r="AQ11" s="43"/>
      <c r="AR11" s="36">
        <f>COUNTIFS(DataRegularSeason20242025!$E$2:$E$1315,WatchedGames20242025!AQ$1,DataRegularSeason20242025!$D$2:$D$1315,WatchedGames20242025!$A11,DataRegularSeason20242025!$N$2:$N$1315,1, DataRegularSeason20242025!$R$2:$R$1315,1)</f>
        <v>0</v>
      </c>
      <c r="AS11" s="43"/>
      <c r="AT11" s="36">
        <f>COUNTIFS(DataRegularSeason20242025!$E$2:$E$1315,WatchedGames20242025!AS$1,DataRegularSeason20242025!$D$2:$D$1315,WatchedGames20242025!$A11,DataRegularSeason20242025!$N$2:$N$1315,1, DataRegularSeason20242025!$R$2:$R$1315,1)</f>
        <v>0</v>
      </c>
      <c r="AU11" s="43"/>
      <c r="AV11" s="36">
        <f>COUNTIFS(DataRegularSeason20242025!$E$2:$E$1315,WatchedGames20242025!AU$1,DataRegularSeason20242025!$D$2:$D$1315,WatchedGames20242025!$A11,DataRegularSeason20242025!$N$2:$N$1315,1, DataRegularSeason20242025!$R$2:$R$1315,1)</f>
        <v>0</v>
      </c>
      <c r="AW11" s="43"/>
      <c r="AX11" s="36">
        <f>COUNTIFS(DataRegularSeason20242025!$E$2:$E$1315,WatchedGames20242025!AW$1,DataRegularSeason20242025!$D$2:$D$1315,WatchedGames20242025!$A11,DataRegularSeason20242025!$N$2:$N$1315,1, DataRegularSeason20242025!$R$2:$R$1315,1)</f>
        <v>1</v>
      </c>
      <c r="AY11" s="43"/>
      <c r="AZ11" s="36">
        <f>COUNTIFS(DataRegularSeason20242025!$E$2:$E$1315,WatchedGames20242025!AY$1,DataRegularSeason20242025!$D$2:$D$1315,WatchedGames20242025!$A11,DataRegularSeason20242025!$N$2:$N$1315,1, DataRegularSeason20242025!$R$2:$R$1315,1)</f>
        <v>0</v>
      </c>
      <c r="BA11" s="43"/>
      <c r="BB11" s="36">
        <f>COUNTIFS(DataRegularSeason20242025!$E$2:$E$1315,WatchedGames20242025!BA$1,DataRegularSeason20242025!$D$2:$D$1315,WatchedGames20242025!$A11,DataRegularSeason20242025!$N$2:$N$1315,1, DataRegularSeason20242025!$R$2:$R$1315,1)</f>
        <v>0</v>
      </c>
      <c r="BC11" s="43"/>
      <c r="BD11" s="36">
        <f>COUNTIFS(DataRegularSeason20242025!$E$2:$E$1315,WatchedGames20242025!BC$1,DataRegularSeason20242025!$D$2:$D$1315,WatchedGames20242025!$A11,DataRegularSeason20242025!$N$2:$N$1315,1, DataRegularSeason20242025!$R$2:$R$1315,1)</f>
        <v>0</v>
      </c>
      <c r="BE11" s="43"/>
      <c r="BF11" s="36">
        <f>COUNTIFS(DataRegularSeason20242025!$E$2:$E$1315,WatchedGames20242025!BE$1,DataRegularSeason20242025!$D$2:$D$1315,WatchedGames20242025!$A11,DataRegularSeason20242025!$N$2:$N$1315,1, DataRegularSeason20242025!$R$2:$R$1315,1)</f>
        <v>0</v>
      </c>
      <c r="BG11" s="43"/>
      <c r="BH11" s="36">
        <f>COUNTIFS(DataRegularSeason20242025!$E$2:$E$1315,WatchedGames20242025!BG$1,DataRegularSeason20242025!$D$2:$D$1315,WatchedGames20242025!$A11,DataRegularSeason20242025!$N$2:$N$1315,1, DataRegularSeason20242025!$R$2:$R$1315,1)</f>
        <v>0</v>
      </c>
      <c r="BI11" s="43"/>
      <c r="BJ11" s="36">
        <f>COUNTIFS(DataRegularSeason20242025!$E$2:$E$1315,WatchedGames20242025!BI$1,DataRegularSeason20242025!$D$2:$D$1315,WatchedGames20242025!$A11,DataRegularSeason20242025!$N$2:$N$1315,1, DataRegularSeason20242025!$R$2:$R$1315,1)</f>
        <v>0</v>
      </c>
      <c r="BK11" s="43"/>
      <c r="BL11" s="36">
        <f>COUNTIFS(DataRegularSeason20242025!$E$2:$E$1315,WatchedGames20242025!BK$1,DataRegularSeason20242025!$D$2:$D$1315,WatchedGames20242025!$A11,DataRegularSeason20242025!$N$2:$N$1315,1, DataRegularSeason20242025!$R$2:$R$1315,1)</f>
        <v>0</v>
      </c>
      <c r="BM11" s="43"/>
      <c r="BN11" s="36">
        <f>COUNTIFS(DataRegularSeason20242025!$E$2:$E$1315,WatchedGames20242025!BM$1,DataRegularSeason20242025!$D$2:$D$1315,WatchedGames20242025!$A11,DataRegularSeason20242025!$N$2:$N$1315,1, DataRegularSeason20242025!$R$2:$R$1315,1)</f>
        <v>1</v>
      </c>
      <c r="BO11" s="38">
        <f t="shared" si="0"/>
        <v>6</v>
      </c>
      <c r="BP11" s="52">
        <f t="shared" ref="BP11" si="7">BO11+BO12</f>
        <v>10</v>
      </c>
      <c r="BQ11" s="53">
        <f t="shared" ref="BQ11" si="8">82-BP11</f>
        <v>72</v>
      </c>
    </row>
    <row r="12" spans="1:72" s="35" customFormat="1" ht="9.9499999999999993" customHeight="1" x14ac:dyDescent="0.2">
      <c r="A12" s="54"/>
      <c r="B12" s="40" t="s">
        <v>80</v>
      </c>
      <c r="C12" s="46">
        <f>COUNTIFS(DataRegularSeason20242025!$E$2:$E$1315,WatchedGames20242025!$A11,DataRegularSeason20242025!$D$2:$D$1315,WatchedGames20242025!C$1,DataRegularSeason20242025!$N$2:$N$1315,1, DataRegularSeason20242025!$R$2:$R$1315,1)</f>
        <v>0</v>
      </c>
      <c r="D12" s="47"/>
      <c r="E12" s="46">
        <f>COUNTIFS(DataRegularSeason20242025!$E$2:$E$1315,WatchedGames20242025!$A11,DataRegularSeason20242025!$D$2:$D$1315,WatchedGames20242025!E$1,DataRegularSeason20242025!$N$2:$N$1315,1, DataRegularSeason20242025!$R$2:$R$1315,1)</f>
        <v>0</v>
      </c>
      <c r="F12" s="47"/>
      <c r="G12" s="46">
        <f>COUNTIFS(DataRegularSeason20242025!$E$2:$E$1315,WatchedGames20242025!$A11,DataRegularSeason20242025!$D$2:$D$1315,WatchedGames20242025!G$1,DataRegularSeason20242025!$N$2:$N$1315,1, DataRegularSeason20242025!$R$2:$R$1315,1)</f>
        <v>0</v>
      </c>
      <c r="H12" s="47"/>
      <c r="I12" s="46">
        <f>COUNTIFS(DataRegularSeason20242025!$E$2:$E$1315,WatchedGames20242025!$A11,DataRegularSeason20242025!$D$2:$D$1315,WatchedGames20242025!I$1,DataRegularSeason20242025!$N$2:$N$1315,1, DataRegularSeason20242025!$R$2:$R$1315,1)</f>
        <v>0</v>
      </c>
      <c r="J12" s="47"/>
      <c r="K12" s="46"/>
      <c r="L12" s="47"/>
      <c r="M12" s="46">
        <f>COUNTIFS(DataRegularSeason20242025!$E$2:$E$1315,WatchedGames20242025!$A11,DataRegularSeason20242025!$D$2:$D$1315,WatchedGames20242025!M$1,DataRegularSeason20242025!$N$2:$N$1315,1, DataRegularSeason20242025!$R$2:$R$1315,1)</f>
        <v>0</v>
      </c>
      <c r="N12" s="47"/>
      <c r="O12" s="46">
        <f>COUNTIFS(DataRegularSeason20242025!$E$2:$E$1315,WatchedGames20242025!$A11,DataRegularSeason20242025!$D$2:$D$1315,WatchedGames20242025!O$1,DataRegularSeason20242025!$N$2:$N$1315,1, DataRegularSeason20242025!$R$2:$R$1315,1)</f>
        <v>0</v>
      </c>
      <c r="P12" s="47"/>
      <c r="Q12" s="46">
        <f>COUNTIFS(DataRegularSeason20242025!$E$2:$E$1315,WatchedGames20242025!$A11,DataRegularSeason20242025!$D$2:$D$1315,WatchedGames20242025!Q$1,DataRegularSeason20242025!$N$2:$N$1315,1, DataRegularSeason20242025!$R$2:$R$1315,1)</f>
        <v>0</v>
      </c>
      <c r="R12" s="47"/>
      <c r="S12" s="46">
        <f>COUNTIFS(DataRegularSeason20242025!$E$2:$E$1315,WatchedGames20242025!$A11,DataRegularSeason20242025!$D$2:$D$1315,WatchedGames20242025!S$1,DataRegularSeason20242025!$N$2:$N$1315,1, DataRegularSeason20242025!$R$2:$R$1315,1)</f>
        <v>0</v>
      </c>
      <c r="T12" s="47"/>
      <c r="U12" s="46">
        <f>COUNTIFS(DataRegularSeason20242025!$E$2:$E$1315,WatchedGames20242025!$A11,DataRegularSeason20242025!$D$2:$D$1315,WatchedGames20242025!U$1,DataRegularSeason20242025!$N$2:$N$1315,1, DataRegularSeason20242025!$R$2:$R$1315,1)</f>
        <v>0</v>
      </c>
      <c r="V12" s="47"/>
      <c r="W12" s="46">
        <f>COUNTIFS(DataRegularSeason20242025!$E$2:$E$1315,WatchedGames20242025!$A11,DataRegularSeason20242025!$D$2:$D$1315,WatchedGames20242025!W$1,DataRegularSeason20242025!$N$2:$N$1315,1, DataRegularSeason20242025!$R$2:$R$1315,1)</f>
        <v>1</v>
      </c>
      <c r="X12" s="47"/>
      <c r="Y12" s="46">
        <f>COUNTIFS(DataRegularSeason20242025!$E$2:$E$1315,WatchedGames20242025!$A11,DataRegularSeason20242025!$D$2:$D$1315,WatchedGames20242025!Y$1,DataRegularSeason20242025!$N$2:$N$1315,1, DataRegularSeason20242025!$R$2:$R$1315,1)</f>
        <v>1</v>
      </c>
      <c r="Z12" s="47"/>
      <c r="AA12" s="46">
        <f>COUNTIFS(DataRegularSeason20242025!$E$2:$E$1315,WatchedGames20242025!$A11,DataRegularSeason20242025!$D$2:$D$1315,WatchedGames20242025!AA$1,DataRegularSeason20242025!$N$2:$N$1315,1, DataRegularSeason20242025!$R$2:$R$1315,1)</f>
        <v>0</v>
      </c>
      <c r="AB12" s="47"/>
      <c r="AC12" s="46">
        <f>COUNTIFS(DataRegularSeason20242025!$E$2:$E$1315,WatchedGames20242025!$A11,DataRegularSeason20242025!$D$2:$D$1315,WatchedGames20242025!AC$1,DataRegularSeason20242025!$N$2:$N$1315,1, DataRegularSeason20242025!$R$2:$R$1315,1)</f>
        <v>0</v>
      </c>
      <c r="AD12" s="47"/>
      <c r="AE12" s="46">
        <f>COUNTIFS(DataRegularSeason20242025!$E$2:$E$1315,WatchedGames20242025!$A11,DataRegularSeason20242025!$D$2:$D$1315,WatchedGames20242025!AE$1,DataRegularSeason20242025!$N$2:$N$1315,1, DataRegularSeason20242025!$R$2:$R$1315,1)</f>
        <v>0</v>
      </c>
      <c r="AF12" s="47"/>
      <c r="AG12" s="46">
        <f>COUNTIFS(DataRegularSeason20242025!$E$2:$E$1315,WatchedGames20242025!$A11,DataRegularSeason20242025!$D$2:$D$1315,WatchedGames20242025!AG$1,DataRegularSeason20242025!$N$2:$N$1315,1, DataRegularSeason20242025!$R$2:$R$1315,1)</f>
        <v>0</v>
      </c>
      <c r="AH12" s="47"/>
      <c r="AI12" s="46">
        <f>COUNTIFS(DataRegularSeason20242025!$E$2:$E$1315,WatchedGames20242025!$A11,DataRegularSeason20242025!$D$2:$D$1315,WatchedGames20242025!AI$1,DataRegularSeason20242025!$N$2:$N$1315,1, DataRegularSeason20242025!$R$2:$R$1315,1)</f>
        <v>0</v>
      </c>
      <c r="AJ12" s="47"/>
      <c r="AK12" s="46">
        <f>COUNTIFS(DataRegularSeason20242025!$E$2:$E$1315,WatchedGames20242025!$A11,DataRegularSeason20242025!$D$2:$D$1315,WatchedGames20242025!AK$1,DataRegularSeason20242025!$N$2:$N$1315,1, DataRegularSeason20242025!$R$2:$R$1315,1)</f>
        <v>0</v>
      </c>
      <c r="AL12" s="47"/>
      <c r="AM12" s="46">
        <f>COUNTIFS(DataRegularSeason20242025!$E$2:$E$1315,WatchedGames20242025!$A11,DataRegularSeason20242025!$D$2:$D$1315,WatchedGames20242025!AM$1,DataRegularSeason20242025!$N$2:$N$1315,1, DataRegularSeason20242025!$R$2:$R$1315,1)</f>
        <v>0</v>
      </c>
      <c r="AN12" s="47"/>
      <c r="AO12" s="46">
        <f>COUNTIFS(DataRegularSeason20242025!$E$2:$E$1315,WatchedGames20242025!$A11,DataRegularSeason20242025!$D$2:$D$1315,WatchedGames20242025!AO$1,DataRegularSeason20242025!$N$2:$N$1315,1, DataRegularSeason20242025!$R$2:$R$1315,1)</f>
        <v>0</v>
      </c>
      <c r="AP12" s="47"/>
      <c r="AQ12" s="46">
        <f>COUNTIFS(DataRegularSeason20242025!$E$2:$E$1315,WatchedGames20242025!$A11,DataRegularSeason20242025!$D$2:$D$1315,WatchedGames20242025!AQ$1,DataRegularSeason20242025!$N$2:$N$1315,1, DataRegularSeason20242025!$R$2:$R$1315,1)</f>
        <v>0</v>
      </c>
      <c r="AR12" s="47"/>
      <c r="AS12" s="46">
        <f>COUNTIFS(DataRegularSeason20242025!$E$2:$E$1315,WatchedGames20242025!$A11,DataRegularSeason20242025!$D$2:$D$1315,WatchedGames20242025!AS$1,DataRegularSeason20242025!$N$2:$N$1315,1, DataRegularSeason20242025!$R$2:$R$1315,1)</f>
        <v>1</v>
      </c>
      <c r="AT12" s="47"/>
      <c r="AU12" s="46">
        <f>COUNTIFS(DataRegularSeason20242025!$E$2:$E$1315,WatchedGames20242025!$A11,DataRegularSeason20242025!$D$2:$D$1315,WatchedGames20242025!AU$1,DataRegularSeason20242025!$N$2:$N$1315,1, DataRegularSeason20242025!$R$2:$R$1315,1)</f>
        <v>0</v>
      </c>
      <c r="AV12" s="47"/>
      <c r="AW12" s="46">
        <f>COUNTIFS(DataRegularSeason20242025!$E$2:$E$1315,WatchedGames20242025!$A11,DataRegularSeason20242025!$D$2:$D$1315,WatchedGames20242025!AW$1,DataRegularSeason20242025!$N$2:$N$1315,1, DataRegularSeason20242025!$R$2:$R$1315,1)</f>
        <v>0</v>
      </c>
      <c r="AX12" s="47"/>
      <c r="AY12" s="46">
        <f>COUNTIFS(DataRegularSeason20242025!$E$2:$E$1315,WatchedGames20242025!$A11,DataRegularSeason20242025!$D$2:$D$1315,WatchedGames20242025!AY$1,DataRegularSeason20242025!$N$2:$N$1315,1, DataRegularSeason20242025!$R$2:$R$1315,1)</f>
        <v>0</v>
      </c>
      <c r="AZ12" s="47"/>
      <c r="BA12" s="46">
        <f>COUNTIFS(DataRegularSeason20242025!$E$2:$E$1315,WatchedGames20242025!$A11,DataRegularSeason20242025!$D$2:$D$1315,WatchedGames20242025!BA$1,DataRegularSeason20242025!$N$2:$N$1315,1, DataRegularSeason20242025!$R$2:$R$1315,1)</f>
        <v>0</v>
      </c>
      <c r="BB12" s="47"/>
      <c r="BC12" s="46">
        <f>COUNTIFS(DataRegularSeason20242025!$E$2:$E$1315,WatchedGames20242025!$A11,DataRegularSeason20242025!$D$2:$D$1315,WatchedGames20242025!BC$1,DataRegularSeason20242025!$N$2:$N$1315,1, DataRegularSeason20242025!$R$2:$R$1315,1)</f>
        <v>0</v>
      </c>
      <c r="BD12" s="47"/>
      <c r="BE12" s="46">
        <f>COUNTIFS(DataRegularSeason20242025!$E$2:$E$1315,WatchedGames20242025!$A11,DataRegularSeason20242025!$D$2:$D$1315,WatchedGames20242025!BE$1,DataRegularSeason20242025!$N$2:$N$1315,1, DataRegularSeason20242025!$R$2:$R$1315,1)</f>
        <v>0</v>
      </c>
      <c r="BF12" s="47"/>
      <c r="BG12" s="46">
        <f>COUNTIFS(DataRegularSeason20242025!$E$2:$E$1315,WatchedGames20242025!$A11,DataRegularSeason20242025!$D$2:$D$1315,WatchedGames20242025!BG$1,DataRegularSeason20242025!$N$2:$N$1315,1, DataRegularSeason20242025!$R$2:$R$1315,1)</f>
        <v>0</v>
      </c>
      <c r="BH12" s="47"/>
      <c r="BI12" s="46">
        <f>COUNTIFS(DataRegularSeason20242025!$E$2:$E$1315,WatchedGames20242025!$A11,DataRegularSeason20242025!$D$2:$D$1315,WatchedGames20242025!BI$1,DataRegularSeason20242025!$N$2:$N$1315,1, DataRegularSeason20242025!$R$2:$R$1315,1)</f>
        <v>0</v>
      </c>
      <c r="BJ12" s="47"/>
      <c r="BK12" s="46">
        <f>COUNTIFS(DataRegularSeason20242025!$E$2:$E$1315,WatchedGames20242025!$A11,DataRegularSeason20242025!$D$2:$D$1315,WatchedGames20242025!BK$1,DataRegularSeason20242025!$N$2:$N$1315,1, DataRegularSeason20242025!$R$2:$R$1315,1)</f>
        <v>1</v>
      </c>
      <c r="BL12" s="47"/>
      <c r="BM12" s="46">
        <f>COUNTIFS(DataRegularSeason20242025!$E$2:$E$1315,WatchedGames20242025!$A11,DataRegularSeason20242025!$D$2:$D$1315,WatchedGames20242025!BM$1,DataRegularSeason20242025!$N$2:$N$1315,1, DataRegularSeason20242025!$R$2:$R$1315,1)</f>
        <v>0</v>
      </c>
      <c r="BN12" s="47"/>
      <c r="BO12" s="42">
        <f t="shared" si="0"/>
        <v>4</v>
      </c>
      <c r="BP12" s="52"/>
      <c r="BQ12" s="53"/>
    </row>
    <row r="13" spans="1:72" s="35" customFormat="1" ht="9.9499999999999993" customHeight="1" x14ac:dyDescent="0.2">
      <c r="A13" s="59" t="s">
        <v>24</v>
      </c>
      <c r="B13" s="36" t="s">
        <v>81</v>
      </c>
      <c r="C13" s="43"/>
      <c r="D13" s="36">
        <f>COUNTIFS(DataRegularSeason20242025!$E$2:$E$1315,WatchedGames20242025!C$1,DataRegularSeason20242025!$D$2:$D$1315,WatchedGames20242025!$A13,DataRegularSeason20242025!$N$2:$N$1315,1, DataRegularSeason20242025!$R$2:$R$1315,1)</f>
        <v>0</v>
      </c>
      <c r="E13" s="43"/>
      <c r="F13" s="36">
        <f>COUNTIFS(DataRegularSeason20242025!$E$2:$E$1315,WatchedGames20242025!E$1,DataRegularSeason20242025!$D$2:$D$1315,WatchedGames20242025!$A13,DataRegularSeason20242025!$N$2:$N$1315,1, DataRegularSeason20242025!$R$2:$R$1315,1)</f>
        <v>1</v>
      </c>
      <c r="G13" s="43"/>
      <c r="H13" s="36">
        <f>COUNTIFS(DataRegularSeason20242025!$E$2:$E$1315,WatchedGames20242025!G$1,DataRegularSeason20242025!$D$2:$D$1315,WatchedGames20242025!$A13,DataRegularSeason20242025!$N$2:$N$1315,1, DataRegularSeason20242025!$R$2:$R$1315,1)</f>
        <v>1</v>
      </c>
      <c r="I13" s="43"/>
      <c r="J13" s="36">
        <f>COUNTIFS(DataRegularSeason20242025!$E$2:$E$1315,WatchedGames20242025!I$1,DataRegularSeason20242025!$D$2:$D$1315,WatchedGames20242025!$A13,DataRegularSeason20242025!$N$2:$N$1315,1, DataRegularSeason20242025!$R$2:$R$1315,1)</f>
        <v>0</v>
      </c>
      <c r="K13" s="43"/>
      <c r="L13" s="36">
        <f>COUNTIFS(DataRegularSeason20242025!$E$2:$E$1315,WatchedGames20242025!K$1,DataRegularSeason20242025!$D$2:$D$1315,WatchedGames20242025!$A13,DataRegularSeason20242025!$N$2:$N$1315,1, DataRegularSeason20242025!$R$2:$R$1315,1)</f>
        <v>0</v>
      </c>
      <c r="M13" s="43"/>
      <c r="N13" s="44"/>
      <c r="O13" s="43"/>
      <c r="P13" s="36">
        <f>COUNTIFS(DataRegularSeason20242025!$E$2:$E$1315,WatchedGames20242025!O$1,DataRegularSeason20242025!$D$2:$D$1315,WatchedGames20242025!$A13,DataRegularSeason20242025!$N$2:$N$1315,1, DataRegularSeason20242025!$R$2:$R$1315,1)</f>
        <v>0</v>
      </c>
      <c r="Q13" s="43"/>
      <c r="R13" s="36">
        <f>COUNTIFS(DataRegularSeason20242025!$E$2:$E$1315,WatchedGames20242025!Q$1,DataRegularSeason20242025!$D$2:$D$1315,WatchedGames20242025!$A13,DataRegularSeason20242025!$N$2:$N$1315,1, DataRegularSeason20242025!$R$2:$R$1315,1)</f>
        <v>0</v>
      </c>
      <c r="S13" s="43"/>
      <c r="T13" s="36">
        <f>COUNTIFS(DataRegularSeason20242025!$E$2:$E$1315,WatchedGames20242025!S$1,DataRegularSeason20242025!$D$2:$D$1315,WatchedGames20242025!$A13,DataRegularSeason20242025!$N$2:$N$1315,1, DataRegularSeason20242025!$R$2:$R$1315,1)</f>
        <v>0</v>
      </c>
      <c r="U13" s="43"/>
      <c r="V13" s="36">
        <f>COUNTIFS(DataRegularSeason20242025!$E$2:$E$1315,WatchedGames20242025!U$1,DataRegularSeason20242025!$D$2:$D$1315,WatchedGames20242025!$A13,DataRegularSeason20242025!$N$2:$N$1315,1, DataRegularSeason20242025!$R$2:$R$1315,1)</f>
        <v>0</v>
      </c>
      <c r="W13" s="43"/>
      <c r="X13" s="36">
        <f>COUNTIFS(DataRegularSeason20242025!$E$2:$E$1315,WatchedGames20242025!W$1,DataRegularSeason20242025!$D$2:$D$1315,WatchedGames20242025!$A13,DataRegularSeason20242025!$N$2:$N$1315,1, DataRegularSeason20242025!$R$2:$R$1315,1)</f>
        <v>1</v>
      </c>
      <c r="Y13" s="43"/>
      <c r="Z13" s="36">
        <f>COUNTIFS(DataRegularSeason20242025!$E$2:$E$1315,WatchedGames20242025!Y$1,DataRegularSeason20242025!$D$2:$D$1315,WatchedGames20242025!$A13,DataRegularSeason20242025!$N$2:$N$1315,1, DataRegularSeason20242025!$R$2:$R$1315,1)</f>
        <v>0</v>
      </c>
      <c r="AA13" s="43"/>
      <c r="AB13" s="36">
        <f>COUNTIFS(DataRegularSeason20242025!$E$2:$E$1315,WatchedGames20242025!AA$1,DataRegularSeason20242025!$D$2:$D$1315,WatchedGames20242025!$A13,DataRegularSeason20242025!$N$2:$N$1315,1, DataRegularSeason20242025!$R$2:$R$1315,1)</f>
        <v>0</v>
      </c>
      <c r="AC13" s="43"/>
      <c r="AD13" s="36">
        <f>COUNTIFS(DataRegularSeason20242025!$E$2:$E$1315,WatchedGames20242025!AC$1,DataRegularSeason20242025!$D$2:$D$1315,WatchedGames20242025!$A13,DataRegularSeason20242025!$N$2:$N$1315,1, DataRegularSeason20242025!$R$2:$R$1315,1)</f>
        <v>0</v>
      </c>
      <c r="AE13" s="43"/>
      <c r="AF13" s="36">
        <f>COUNTIFS(DataRegularSeason20242025!$E$2:$E$1315,WatchedGames20242025!AE$1,DataRegularSeason20242025!$D$2:$D$1315,WatchedGames20242025!$A13,DataRegularSeason20242025!$N$2:$N$1315,1, DataRegularSeason20242025!$R$2:$R$1315,1)</f>
        <v>0</v>
      </c>
      <c r="AG13" s="43"/>
      <c r="AH13" s="36">
        <f>COUNTIFS(DataRegularSeason20242025!$E$2:$E$1315,WatchedGames20242025!AG$1,DataRegularSeason20242025!$D$2:$D$1315,WatchedGames20242025!$A13,DataRegularSeason20242025!$N$2:$N$1315,1, DataRegularSeason20242025!$R$2:$R$1315,1)</f>
        <v>0</v>
      </c>
      <c r="AI13" s="43"/>
      <c r="AJ13" s="36">
        <f>COUNTIFS(DataRegularSeason20242025!$E$2:$E$1315,WatchedGames20242025!AI$1,DataRegularSeason20242025!$D$2:$D$1315,WatchedGames20242025!$A13,DataRegularSeason20242025!$N$2:$N$1315,1, DataRegularSeason20242025!$R$2:$R$1315,1)</f>
        <v>0</v>
      </c>
      <c r="AK13" s="43"/>
      <c r="AL13" s="36">
        <f>COUNTIFS(DataRegularSeason20242025!$E$2:$E$1315,WatchedGames20242025!AK$1,DataRegularSeason20242025!$D$2:$D$1315,WatchedGames20242025!$A13,DataRegularSeason20242025!$N$2:$N$1315,1, DataRegularSeason20242025!$R$2:$R$1315,1)</f>
        <v>0</v>
      </c>
      <c r="AM13" s="43"/>
      <c r="AN13" s="36">
        <f>COUNTIFS(DataRegularSeason20242025!$E$2:$E$1315,WatchedGames20242025!AM$1,DataRegularSeason20242025!$D$2:$D$1315,WatchedGames20242025!$A13,DataRegularSeason20242025!$N$2:$N$1315,1, DataRegularSeason20242025!$R$2:$R$1315,1)</f>
        <v>0</v>
      </c>
      <c r="AO13" s="43"/>
      <c r="AP13" s="36">
        <f>COUNTIFS(DataRegularSeason20242025!$E$2:$E$1315,WatchedGames20242025!AO$1,DataRegularSeason20242025!$D$2:$D$1315,WatchedGames20242025!$A13,DataRegularSeason20242025!$N$2:$N$1315,1, DataRegularSeason20242025!$R$2:$R$1315,1)</f>
        <v>0</v>
      </c>
      <c r="AQ13" s="43"/>
      <c r="AR13" s="36">
        <f>COUNTIFS(DataRegularSeason20242025!$E$2:$E$1315,WatchedGames20242025!AQ$1,DataRegularSeason20242025!$D$2:$D$1315,WatchedGames20242025!$A13,DataRegularSeason20242025!$N$2:$N$1315,1, DataRegularSeason20242025!$R$2:$R$1315,1)</f>
        <v>0</v>
      </c>
      <c r="AS13" s="43"/>
      <c r="AT13" s="36">
        <f>COUNTIFS(DataRegularSeason20242025!$E$2:$E$1315,WatchedGames20242025!AS$1,DataRegularSeason20242025!$D$2:$D$1315,WatchedGames20242025!$A13,DataRegularSeason20242025!$N$2:$N$1315,1, DataRegularSeason20242025!$R$2:$R$1315,1)</f>
        <v>0</v>
      </c>
      <c r="AU13" s="43"/>
      <c r="AV13" s="36">
        <f>COUNTIFS(DataRegularSeason20242025!$E$2:$E$1315,WatchedGames20242025!AU$1,DataRegularSeason20242025!$D$2:$D$1315,WatchedGames20242025!$A13,DataRegularSeason20242025!$N$2:$N$1315,1, DataRegularSeason20242025!$R$2:$R$1315,1)</f>
        <v>1</v>
      </c>
      <c r="AW13" s="43"/>
      <c r="AX13" s="36">
        <f>COUNTIFS(DataRegularSeason20242025!$E$2:$E$1315,WatchedGames20242025!AW$1,DataRegularSeason20242025!$D$2:$D$1315,WatchedGames20242025!$A13,DataRegularSeason20242025!$N$2:$N$1315,1, DataRegularSeason20242025!$R$2:$R$1315,1)</f>
        <v>0</v>
      </c>
      <c r="AY13" s="43"/>
      <c r="AZ13" s="36">
        <f>COUNTIFS(DataRegularSeason20242025!$E$2:$E$1315,WatchedGames20242025!AY$1,DataRegularSeason20242025!$D$2:$D$1315,WatchedGames20242025!$A13,DataRegularSeason20242025!$N$2:$N$1315,1, DataRegularSeason20242025!$R$2:$R$1315,1)</f>
        <v>0</v>
      </c>
      <c r="BA13" s="43"/>
      <c r="BB13" s="36">
        <f>COUNTIFS(DataRegularSeason20242025!$E$2:$E$1315,WatchedGames20242025!BA$1,DataRegularSeason20242025!$D$2:$D$1315,WatchedGames20242025!$A13,DataRegularSeason20242025!$N$2:$N$1315,1, DataRegularSeason20242025!$R$2:$R$1315,1)</f>
        <v>0</v>
      </c>
      <c r="BC13" s="43"/>
      <c r="BD13" s="36">
        <f>COUNTIFS(DataRegularSeason20242025!$E$2:$E$1315,WatchedGames20242025!BC$1,DataRegularSeason20242025!$D$2:$D$1315,WatchedGames20242025!$A13,DataRegularSeason20242025!$N$2:$N$1315,1, DataRegularSeason20242025!$R$2:$R$1315,1)</f>
        <v>0</v>
      </c>
      <c r="BE13" s="43"/>
      <c r="BF13" s="36">
        <f>COUNTIFS(DataRegularSeason20242025!$E$2:$E$1315,WatchedGames20242025!BE$1,DataRegularSeason20242025!$D$2:$D$1315,WatchedGames20242025!$A13,DataRegularSeason20242025!$N$2:$N$1315,1, DataRegularSeason20242025!$R$2:$R$1315,1)</f>
        <v>1</v>
      </c>
      <c r="BG13" s="43"/>
      <c r="BH13" s="36">
        <f>COUNTIFS(DataRegularSeason20242025!$E$2:$E$1315,WatchedGames20242025!BG$1,DataRegularSeason20242025!$D$2:$D$1315,WatchedGames20242025!$A13,DataRegularSeason20242025!$N$2:$N$1315,1, DataRegularSeason20242025!$R$2:$R$1315,1)</f>
        <v>2</v>
      </c>
      <c r="BI13" s="43"/>
      <c r="BJ13" s="36">
        <f>COUNTIFS(DataRegularSeason20242025!$E$2:$E$1315,WatchedGames20242025!BI$1,DataRegularSeason20242025!$D$2:$D$1315,WatchedGames20242025!$A13,DataRegularSeason20242025!$N$2:$N$1315,1, DataRegularSeason20242025!$R$2:$R$1315,1)</f>
        <v>1</v>
      </c>
      <c r="BK13" s="43"/>
      <c r="BL13" s="36">
        <f>COUNTIFS(DataRegularSeason20242025!$E$2:$E$1315,WatchedGames20242025!BK$1,DataRegularSeason20242025!$D$2:$D$1315,WatchedGames20242025!$A13,DataRegularSeason20242025!$N$2:$N$1315,1, DataRegularSeason20242025!$R$2:$R$1315,1)</f>
        <v>0</v>
      </c>
      <c r="BM13" s="43"/>
      <c r="BN13" s="36">
        <f>COUNTIFS(DataRegularSeason20242025!$E$2:$E$1315,WatchedGames20242025!BM$1,DataRegularSeason20242025!$D$2:$D$1315,WatchedGames20242025!$A13,DataRegularSeason20242025!$N$2:$N$1315,1, DataRegularSeason20242025!$R$2:$R$1315,1)</f>
        <v>0</v>
      </c>
      <c r="BO13" s="38">
        <f t="shared" si="0"/>
        <v>8</v>
      </c>
      <c r="BP13" s="52">
        <f t="shared" ref="BP13" si="9">BO13+BO14</f>
        <v>18</v>
      </c>
      <c r="BQ13" s="53">
        <f t="shared" ref="BQ13" si="10">82-BP13</f>
        <v>64</v>
      </c>
    </row>
    <row r="14" spans="1:72" s="35" customFormat="1" ht="9.9499999999999993" customHeight="1" x14ac:dyDescent="0.2">
      <c r="A14" s="54"/>
      <c r="B14" s="40" t="s">
        <v>80</v>
      </c>
      <c r="C14" s="46">
        <f>COUNTIFS(DataRegularSeason20242025!$E$2:$E$1315,WatchedGames20242025!$A13,DataRegularSeason20242025!$D$2:$D$1315,WatchedGames20242025!C$1,DataRegularSeason20242025!$N$2:$N$1315,1, DataRegularSeason20242025!$R$2:$R$1315,1)</f>
        <v>0</v>
      </c>
      <c r="D14" s="47"/>
      <c r="E14" s="46">
        <f>COUNTIFS(DataRegularSeason20242025!$E$2:$E$1315,WatchedGames20242025!$A13,DataRegularSeason20242025!$D$2:$D$1315,WatchedGames20242025!E$1,DataRegularSeason20242025!$N$2:$N$1315,1, DataRegularSeason20242025!$R$2:$R$1315,1)</f>
        <v>0</v>
      </c>
      <c r="F14" s="47"/>
      <c r="G14" s="46">
        <f>COUNTIFS(DataRegularSeason20242025!$E$2:$E$1315,WatchedGames20242025!$A13,DataRegularSeason20242025!$D$2:$D$1315,WatchedGames20242025!G$1,DataRegularSeason20242025!$N$2:$N$1315,1, DataRegularSeason20242025!$R$2:$R$1315,1)</f>
        <v>0</v>
      </c>
      <c r="H14" s="47"/>
      <c r="I14" s="46">
        <f>COUNTIFS(DataRegularSeason20242025!$E$2:$E$1315,WatchedGames20242025!$A13,DataRegularSeason20242025!$D$2:$D$1315,WatchedGames20242025!I$1,DataRegularSeason20242025!$N$2:$N$1315,1, DataRegularSeason20242025!$R$2:$R$1315,1)</f>
        <v>1</v>
      </c>
      <c r="J14" s="47"/>
      <c r="K14" s="46">
        <f>COUNTIFS(DataRegularSeason20242025!$E$2:$E$1315,WatchedGames20242025!$A13,DataRegularSeason20242025!$D$2:$D$1315,WatchedGames20242025!K$1,DataRegularSeason20242025!$N$2:$N$1315,1, DataRegularSeason20242025!$R$2:$R$1315,1)</f>
        <v>0</v>
      </c>
      <c r="L14" s="47"/>
      <c r="M14" s="46"/>
      <c r="N14" s="47"/>
      <c r="O14" s="46">
        <f>COUNTIFS(DataRegularSeason20242025!$E$2:$E$1315,WatchedGames20242025!$A13,DataRegularSeason20242025!$D$2:$D$1315,WatchedGames20242025!O$1,DataRegularSeason20242025!$N$2:$N$1315,1, DataRegularSeason20242025!$R$2:$R$1315,1)</f>
        <v>1</v>
      </c>
      <c r="P14" s="47"/>
      <c r="Q14" s="46">
        <f>COUNTIFS(DataRegularSeason20242025!$E$2:$E$1315,WatchedGames20242025!$A13,DataRegularSeason20242025!$D$2:$D$1315,WatchedGames20242025!Q$1,DataRegularSeason20242025!$N$2:$N$1315,1, DataRegularSeason20242025!$R$2:$R$1315,1)</f>
        <v>0</v>
      </c>
      <c r="R14" s="47"/>
      <c r="S14" s="46">
        <f>COUNTIFS(DataRegularSeason20242025!$E$2:$E$1315,WatchedGames20242025!$A13,DataRegularSeason20242025!$D$2:$D$1315,WatchedGames20242025!S$1,DataRegularSeason20242025!$N$2:$N$1315,1, DataRegularSeason20242025!$R$2:$R$1315,1)</f>
        <v>0</v>
      </c>
      <c r="T14" s="47"/>
      <c r="U14" s="46">
        <f>COUNTIFS(DataRegularSeason20242025!$E$2:$E$1315,WatchedGames20242025!$A13,DataRegularSeason20242025!$D$2:$D$1315,WatchedGames20242025!U$1,DataRegularSeason20242025!$N$2:$N$1315,1, DataRegularSeason20242025!$R$2:$R$1315,1)</f>
        <v>0</v>
      </c>
      <c r="V14" s="47"/>
      <c r="W14" s="46">
        <f>COUNTIFS(DataRegularSeason20242025!$E$2:$E$1315,WatchedGames20242025!$A13,DataRegularSeason20242025!$D$2:$D$1315,WatchedGames20242025!W$1,DataRegularSeason20242025!$N$2:$N$1315,1, DataRegularSeason20242025!$R$2:$R$1315,1)</f>
        <v>1</v>
      </c>
      <c r="X14" s="47"/>
      <c r="Y14" s="46">
        <f>COUNTIFS(DataRegularSeason20242025!$E$2:$E$1315,WatchedGames20242025!$A13,DataRegularSeason20242025!$D$2:$D$1315,WatchedGames20242025!Y$1,DataRegularSeason20242025!$N$2:$N$1315,1, DataRegularSeason20242025!$R$2:$R$1315,1)</f>
        <v>0</v>
      </c>
      <c r="Z14" s="47"/>
      <c r="AA14" s="46">
        <f>COUNTIFS(DataRegularSeason20242025!$E$2:$E$1315,WatchedGames20242025!$A13,DataRegularSeason20242025!$D$2:$D$1315,WatchedGames20242025!AA$1,DataRegularSeason20242025!$N$2:$N$1315,1, DataRegularSeason20242025!$R$2:$R$1315,1)</f>
        <v>1</v>
      </c>
      <c r="AB14" s="47"/>
      <c r="AC14" s="46">
        <f>COUNTIFS(DataRegularSeason20242025!$E$2:$E$1315,WatchedGames20242025!$A13,DataRegularSeason20242025!$D$2:$D$1315,WatchedGames20242025!AC$1,DataRegularSeason20242025!$N$2:$N$1315,1, DataRegularSeason20242025!$R$2:$R$1315,1)</f>
        <v>0</v>
      </c>
      <c r="AD14" s="47"/>
      <c r="AE14" s="46">
        <f>COUNTIFS(DataRegularSeason20242025!$E$2:$E$1315,WatchedGames20242025!$A13,DataRegularSeason20242025!$D$2:$D$1315,WatchedGames20242025!AE$1,DataRegularSeason20242025!$N$2:$N$1315,1, DataRegularSeason20242025!$R$2:$R$1315,1)</f>
        <v>0</v>
      </c>
      <c r="AF14" s="47"/>
      <c r="AG14" s="46">
        <f>COUNTIFS(DataRegularSeason20242025!$E$2:$E$1315,WatchedGames20242025!$A13,DataRegularSeason20242025!$D$2:$D$1315,WatchedGames20242025!AG$1,DataRegularSeason20242025!$N$2:$N$1315,1, DataRegularSeason20242025!$R$2:$R$1315,1)</f>
        <v>1</v>
      </c>
      <c r="AH14" s="47"/>
      <c r="AI14" s="46">
        <f>COUNTIFS(DataRegularSeason20242025!$E$2:$E$1315,WatchedGames20242025!$A13,DataRegularSeason20242025!$D$2:$D$1315,WatchedGames20242025!AI$1,DataRegularSeason20242025!$N$2:$N$1315,1, DataRegularSeason20242025!$R$2:$R$1315,1)</f>
        <v>1</v>
      </c>
      <c r="AJ14" s="47"/>
      <c r="AK14" s="46">
        <f>COUNTIFS(DataRegularSeason20242025!$E$2:$E$1315,WatchedGames20242025!$A13,DataRegularSeason20242025!$D$2:$D$1315,WatchedGames20242025!AK$1,DataRegularSeason20242025!$N$2:$N$1315,1, DataRegularSeason20242025!$R$2:$R$1315,1)</f>
        <v>1</v>
      </c>
      <c r="AL14" s="47"/>
      <c r="AM14" s="46">
        <f>COUNTIFS(DataRegularSeason20242025!$E$2:$E$1315,WatchedGames20242025!$A13,DataRegularSeason20242025!$D$2:$D$1315,WatchedGames20242025!AM$1,DataRegularSeason20242025!$N$2:$N$1315,1, DataRegularSeason20242025!$R$2:$R$1315,1)</f>
        <v>0</v>
      </c>
      <c r="AN14" s="47"/>
      <c r="AO14" s="46">
        <f>COUNTIFS(DataRegularSeason20242025!$E$2:$E$1315,WatchedGames20242025!$A13,DataRegularSeason20242025!$D$2:$D$1315,WatchedGames20242025!AO$1,DataRegularSeason20242025!$N$2:$N$1315,1, DataRegularSeason20242025!$R$2:$R$1315,1)</f>
        <v>0</v>
      </c>
      <c r="AP14" s="47"/>
      <c r="AQ14" s="46">
        <f>COUNTIFS(DataRegularSeason20242025!$E$2:$E$1315,WatchedGames20242025!$A13,DataRegularSeason20242025!$D$2:$D$1315,WatchedGames20242025!AQ$1,DataRegularSeason20242025!$N$2:$N$1315,1, DataRegularSeason20242025!$R$2:$R$1315,1)</f>
        <v>1</v>
      </c>
      <c r="AR14" s="47"/>
      <c r="AS14" s="46">
        <f>COUNTIFS(DataRegularSeason20242025!$E$2:$E$1315,WatchedGames20242025!$A13,DataRegularSeason20242025!$D$2:$D$1315,WatchedGames20242025!AS$1,DataRegularSeason20242025!$N$2:$N$1315,1, DataRegularSeason20242025!$R$2:$R$1315,1)</f>
        <v>1</v>
      </c>
      <c r="AT14" s="47"/>
      <c r="AU14" s="46">
        <f>COUNTIFS(DataRegularSeason20242025!$E$2:$E$1315,WatchedGames20242025!$A13,DataRegularSeason20242025!$D$2:$D$1315,WatchedGames20242025!AU$1,DataRegularSeason20242025!$N$2:$N$1315,1, DataRegularSeason20242025!$R$2:$R$1315,1)</f>
        <v>0</v>
      </c>
      <c r="AV14" s="47"/>
      <c r="AW14" s="46">
        <f>COUNTIFS(DataRegularSeason20242025!$E$2:$E$1315,WatchedGames20242025!$A13,DataRegularSeason20242025!$D$2:$D$1315,WatchedGames20242025!AW$1,DataRegularSeason20242025!$N$2:$N$1315,1, DataRegularSeason20242025!$R$2:$R$1315,1)</f>
        <v>0</v>
      </c>
      <c r="AX14" s="47"/>
      <c r="AY14" s="46">
        <f>COUNTIFS(DataRegularSeason20242025!$E$2:$E$1315,WatchedGames20242025!$A13,DataRegularSeason20242025!$D$2:$D$1315,WatchedGames20242025!AY$1,DataRegularSeason20242025!$N$2:$N$1315,1, DataRegularSeason20242025!$R$2:$R$1315,1)</f>
        <v>0</v>
      </c>
      <c r="AZ14" s="47"/>
      <c r="BA14" s="46">
        <f>COUNTIFS(DataRegularSeason20242025!$E$2:$E$1315,WatchedGames20242025!$A13,DataRegularSeason20242025!$D$2:$D$1315,WatchedGames20242025!BA$1,DataRegularSeason20242025!$N$2:$N$1315,1, DataRegularSeason20242025!$R$2:$R$1315,1)</f>
        <v>0</v>
      </c>
      <c r="BB14" s="47"/>
      <c r="BC14" s="46">
        <f>COUNTIFS(DataRegularSeason20242025!$E$2:$E$1315,WatchedGames20242025!$A13,DataRegularSeason20242025!$D$2:$D$1315,WatchedGames20242025!BC$1,DataRegularSeason20242025!$N$2:$N$1315,1, DataRegularSeason20242025!$R$2:$R$1315,1)</f>
        <v>0</v>
      </c>
      <c r="BD14" s="47"/>
      <c r="BE14" s="46">
        <f>COUNTIFS(DataRegularSeason20242025!$E$2:$E$1315,WatchedGames20242025!$A13,DataRegularSeason20242025!$D$2:$D$1315,WatchedGames20242025!BE$1,DataRegularSeason20242025!$N$2:$N$1315,1, DataRegularSeason20242025!$R$2:$R$1315,1)</f>
        <v>0</v>
      </c>
      <c r="BF14" s="47"/>
      <c r="BG14" s="46">
        <f>COUNTIFS(DataRegularSeason20242025!$E$2:$E$1315,WatchedGames20242025!$A13,DataRegularSeason20242025!$D$2:$D$1315,WatchedGames20242025!BG$1,DataRegularSeason20242025!$N$2:$N$1315,1, DataRegularSeason20242025!$R$2:$R$1315,1)</f>
        <v>0</v>
      </c>
      <c r="BH14" s="47"/>
      <c r="BI14" s="46">
        <f>COUNTIFS(DataRegularSeason20242025!$E$2:$E$1315,WatchedGames20242025!$A13,DataRegularSeason20242025!$D$2:$D$1315,WatchedGames20242025!BI$1,DataRegularSeason20242025!$N$2:$N$1315,1, DataRegularSeason20242025!$R$2:$R$1315,1)</f>
        <v>0</v>
      </c>
      <c r="BJ14" s="47"/>
      <c r="BK14" s="46">
        <f>COUNTIFS(DataRegularSeason20242025!$E$2:$E$1315,WatchedGames20242025!$A13,DataRegularSeason20242025!$D$2:$D$1315,WatchedGames20242025!BK$1,DataRegularSeason20242025!$N$2:$N$1315,1, DataRegularSeason20242025!$R$2:$R$1315,1)</f>
        <v>1</v>
      </c>
      <c r="BL14" s="47"/>
      <c r="BM14" s="46">
        <f>COUNTIFS(DataRegularSeason20242025!$E$2:$E$1315,WatchedGames20242025!$A13,DataRegularSeason20242025!$D$2:$D$1315,WatchedGames20242025!BM$1,DataRegularSeason20242025!$N$2:$N$1315,1, DataRegularSeason20242025!$R$2:$R$1315,1)</f>
        <v>0</v>
      </c>
      <c r="BN14" s="47"/>
      <c r="BO14" s="42">
        <f t="shared" si="0"/>
        <v>10</v>
      </c>
      <c r="BP14" s="52"/>
      <c r="BQ14" s="53"/>
    </row>
    <row r="15" spans="1:72" s="35" customFormat="1" ht="9.9499999999999993" customHeight="1" x14ac:dyDescent="0.2">
      <c r="A15" s="59" t="s">
        <v>17</v>
      </c>
      <c r="B15" s="36" t="s">
        <v>81</v>
      </c>
      <c r="C15" s="43"/>
      <c r="D15" s="36">
        <f>COUNTIFS(DataRegularSeason20242025!$E$2:$E$1315,WatchedGames20242025!C$1,DataRegularSeason20242025!$D$2:$D$1315,WatchedGames20242025!$A15,DataRegularSeason20242025!$N$2:$N$1315,1, DataRegularSeason20242025!$R$2:$R$1315,1)</f>
        <v>1</v>
      </c>
      <c r="E15" s="43"/>
      <c r="F15" s="36">
        <f>COUNTIFS(DataRegularSeason20242025!$E$2:$E$1315,WatchedGames20242025!E$1,DataRegularSeason20242025!$D$2:$D$1315,WatchedGames20242025!$A15,DataRegularSeason20242025!$N$2:$N$1315,1, DataRegularSeason20242025!$R$2:$R$1315,1)</f>
        <v>0</v>
      </c>
      <c r="G15" s="43"/>
      <c r="H15" s="36">
        <f>COUNTIFS(DataRegularSeason20242025!$E$2:$E$1315,WatchedGames20242025!G$1,DataRegularSeason20242025!$D$2:$D$1315,WatchedGames20242025!$A15,DataRegularSeason20242025!$N$2:$N$1315,1, DataRegularSeason20242025!$R$2:$R$1315,1)</f>
        <v>0</v>
      </c>
      <c r="I15" s="43"/>
      <c r="J15" s="36">
        <f>COUNTIFS(DataRegularSeason20242025!$E$2:$E$1315,WatchedGames20242025!I$1,DataRegularSeason20242025!$D$2:$D$1315,WatchedGames20242025!$A15,DataRegularSeason20242025!$N$2:$N$1315,1, DataRegularSeason20242025!$R$2:$R$1315,1)</f>
        <v>0</v>
      </c>
      <c r="K15" s="43"/>
      <c r="L15" s="36">
        <f>COUNTIFS(DataRegularSeason20242025!$E$2:$E$1315,WatchedGames20242025!K$1,DataRegularSeason20242025!$D$2:$D$1315,WatchedGames20242025!$A15,DataRegularSeason20242025!$N$2:$N$1315,1, DataRegularSeason20242025!$R$2:$R$1315,1)</f>
        <v>0</v>
      </c>
      <c r="M15" s="43"/>
      <c r="N15" s="36">
        <f>COUNTIFS(DataRegularSeason20242025!$E$2:$E$1315,WatchedGames20242025!M$1,DataRegularSeason20242025!$D$2:$D$1315,WatchedGames20242025!$A15,DataRegularSeason20242025!$N$2:$N$1315,1, DataRegularSeason20242025!$R$2:$R$1315,1)</f>
        <v>1</v>
      </c>
      <c r="O15" s="43"/>
      <c r="P15" s="44"/>
      <c r="Q15" s="43"/>
      <c r="R15" s="36">
        <f>COUNTIFS(DataRegularSeason20242025!$E$2:$E$1315,WatchedGames20242025!Q$1,DataRegularSeason20242025!$D$2:$D$1315,WatchedGames20242025!$A15,DataRegularSeason20242025!$N$2:$N$1315,1, DataRegularSeason20242025!$R$2:$R$1315,1)</f>
        <v>0</v>
      </c>
      <c r="S15" s="43"/>
      <c r="T15" s="36">
        <f>COUNTIFS(DataRegularSeason20242025!$E$2:$E$1315,WatchedGames20242025!S$1,DataRegularSeason20242025!$D$2:$D$1315,WatchedGames20242025!$A15,DataRegularSeason20242025!$N$2:$N$1315,1, DataRegularSeason20242025!$R$2:$R$1315,1)</f>
        <v>1</v>
      </c>
      <c r="U15" s="43"/>
      <c r="V15" s="36">
        <f>COUNTIFS(DataRegularSeason20242025!$E$2:$E$1315,WatchedGames20242025!U$1,DataRegularSeason20242025!$D$2:$D$1315,WatchedGames20242025!$A15,DataRegularSeason20242025!$N$2:$N$1315,1, DataRegularSeason20242025!$R$2:$R$1315,1)</f>
        <v>0</v>
      </c>
      <c r="W15" s="43"/>
      <c r="X15" s="36">
        <f>COUNTIFS(DataRegularSeason20242025!$E$2:$E$1315,WatchedGames20242025!W$1,DataRegularSeason20242025!$D$2:$D$1315,WatchedGames20242025!$A15,DataRegularSeason20242025!$N$2:$N$1315,1, DataRegularSeason20242025!$R$2:$R$1315,1)</f>
        <v>1</v>
      </c>
      <c r="Y15" s="43"/>
      <c r="Z15" s="36">
        <f>COUNTIFS(DataRegularSeason20242025!$E$2:$E$1315,WatchedGames20242025!Y$1,DataRegularSeason20242025!$D$2:$D$1315,WatchedGames20242025!$A15,DataRegularSeason20242025!$N$2:$N$1315,1, DataRegularSeason20242025!$R$2:$R$1315,1)</f>
        <v>0</v>
      </c>
      <c r="AA15" s="43"/>
      <c r="AB15" s="36">
        <f>COUNTIFS(DataRegularSeason20242025!$E$2:$E$1315,WatchedGames20242025!AA$1,DataRegularSeason20242025!$D$2:$D$1315,WatchedGames20242025!$A15,DataRegularSeason20242025!$N$2:$N$1315,1, DataRegularSeason20242025!$R$2:$R$1315,1)</f>
        <v>1</v>
      </c>
      <c r="AC15" s="43"/>
      <c r="AD15" s="36">
        <f>COUNTIFS(DataRegularSeason20242025!$E$2:$E$1315,WatchedGames20242025!AC$1,DataRegularSeason20242025!$D$2:$D$1315,WatchedGames20242025!$A15,DataRegularSeason20242025!$N$2:$N$1315,1, DataRegularSeason20242025!$R$2:$R$1315,1)</f>
        <v>0</v>
      </c>
      <c r="AE15" s="43"/>
      <c r="AF15" s="36">
        <f>COUNTIFS(DataRegularSeason20242025!$E$2:$E$1315,WatchedGames20242025!AE$1,DataRegularSeason20242025!$D$2:$D$1315,WatchedGames20242025!$A15,DataRegularSeason20242025!$N$2:$N$1315,1, DataRegularSeason20242025!$R$2:$R$1315,1)</f>
        <v>0</v>
      </c>
      <c r="AG15" s="43"/>
      <c r="AH15" s="36">
        <f>COUNTIFS(DataRegularSeason20242025!$E$2:$E$1315,WatchedGames20242025!AG$1,DataRegularSeason20242025!$D$2:$D$1315,WatchedGames20242025!$A15,DataRegularSeason20242025!$N$2:$N$1315,1, DataRegularSeason20242025!$R$2:$R$1315,1)</f>
        <v>0</v>
      </c>
      <c r="AI15" s="43"/>
      <c r="AJ15" s="36">
        <f>COUNTIFS(DataRegularSeason20242025!$E$2:$E$1315,WatchedGames20242025!AI$1,DataRegularSeason20242025!$D$2:$D$1315,WatchedGames20242025!$A15,DataRegularSeason20242025!$N$2:$N$1315,1, DataRegularSeason20242025!$R$2:$R$1315,1)</f>
        <v>0</v>
      </c>
      <c r="AK15" s="43"/>
      <c r="AL15" s="36">
        <f>COUNTIFS(DataRegularSeason20242025!$E$2:$E$1315,WatchedGames20242025!AK$1,DataRegularSeason20242025!$D$2:$D$1315,WatchedGames20242025!$A15,DataRegularSeason20242025!$N$2:$N$1315,1, DataRegularSeason20242025!$R$2:$R$1315,1)</f>
        <v>0</v>
      </c>
      <c r="AM15" s="43"/>
      <c r="AN15" s="36">
        <f>COUNTIFS(DataRegularSeason20242025!$E$2:$E$1315,WatchedGames20242025!AM$1,DataRegularSeason20242025!$D$2:$D$1315,WatchedGames20242025!$A15,DataRegularSeason20242025!$N$2:$N$1315,1, DataRegularSeason20242025!$R$2:$R$1315,1)</f>
        <v>0</v>
      </c>
      <c r="AO15" s="43"/>
      <c r="AP15" s="36">
        <f>COUNTIFS(DataRegularSeason20242025!$E$2:$E$1315,WatchedGames20242025!AO$1,DataRegularSeason20242025!$D$2:$D$1315,WatchedGames20242025!$A15,DataRegularSeason20242025!$N$2:$N$1315,1, DataRegularSeason20242025!$R$2:$R$1315,1)</f>
        <v>0</v>
      </c>
      <c r="AQ15" s="43"/>
      <c r="AR15" s="36">
        <f>COUNTIFS(DataRegularSeason20242025!$E$2:$E$1315,WatchedGames20242025!AQ$1,DataRegularSeason20242025!$D$2:$D$1315,WatchedGames20242025!$A15,DataRegularSeason20242025!$N$2:$N$1315,1, DataRegularSeason20242025!$R$2:$R$1315,1)</f>
        <v>0</v>
      </c>
      <c r="AS15" s="43"/>
      <c r="AT15" s="36">
        <f>COUNTIFS(DataRegularSeason20242025!$E$2:$E$1315,WatchedGames20242025!AS$1,DataRegularSeason20242025!$D$2:$D$1315,WatchedGames20242025!$A15,DataRegularSeason20242025!$N$2:$N$1315,1, DataRegularSeason20242025!$R$2:$R$1315,1)</f>
        <v>0</v>
      </c>
      <c r="AU15" s="43"/>
      <c r="AV15" s="36">
        <f>COUNTIFS(DataRegularSeason20242025!$E$2:$E$1315,WatchedGames20242025!AU$1,DataRegularSeason20242025!$D$2:$D$1315,WatchedGames20242025!$A15,DataRegularSeason20242025!$N$2:$N$1315,1, DataRegularSeason20242025!$R$2:$R$1315,1)</f>
        <v>1</v>
      </c>
      <c r="AW15" s="43"/>
      <c r="AX15" s="36">
        <f>COUNTIFS(DataRegularSeason20242025!$E$2:$E$1315,WatchedGames20242025!AW$1,DataRegularSeason20242025!$D$2:$D$1315,WatchedGames20242025!$A15,DataRegularSeason20242025!$N$2:$N$1315,1, DataRegularSeason20242025!$R$2:$R$1315,1)</f>
        <v>1</v>
      </c>
      <c r="AY15" s="43"/>
      <c r="AZ15" s="36">
        <f>COUNTIFS(DataRegularSeason20242025!$E$2:$E$1315,WatchedGames20242025!AY$1,DataRegularSeason20242025!$D$2:$D$1315,WatchedGames20242025!$A15,DataRegularSeason20242025!$N$2:$N$1315,1, DataRegularSeason20242025!$R$2:$R$1315,1)</f>
        <v>0</v>
      </c>
      <c r="BA15" s="43"/>
      <c r="BB15" s="36">
        <f>COUNTIFS(DataRegularSeason20242025!$E$2:$E$1315,WatchedGames20242025!BA$1,DataRegularSeason20242025!$D$2:$D$1315,WatchedGames20242025!$A15,DataRegularSeason20242025!$N$2:$N$1315,1, DataRegularSeason20242025!$R$2:$R$1315,1)</f>
        <v>0</v>
      </c>
      <c r="BC15" s="43"/>
      <c r="BD15" s="36">
        <f>COUNTIFS(DataRegularSeason20242025!$E$2:$E$1315,WatchedGames20242025!BC$1,DataRegularSeason20242025!$D$2:$D$1315,WatchedGames20242025!$A15,DataRegularSeason20242025!$N$2:$N$1315,1, DataRegularSeason20242025!$R$2:$R$1315,1)</f>
        <v>0</v>
      </c>
      <c r="BE15" s="43"/>
      <c r="BF15" s="36">
        <f>COUNTIFS(DataRegularSeason20242025!$E$2:$E$1315,WatchedGames20242025!BE$1,DataRegularSeason20242025!$D$2:$D$1315,WatchedGames20242025!$A15,DataRegularSeason20242025!$N$2:$N$1315,1, DataRegularSeason20242025!$R$2:$R$1315,1)</f>
        <v>1</v>
      </c>
      <c r="BG15" s="43"/>
      <c r="BH15" s="36">
        <f>COUNTIFS(DataRegularSeason20242025!$E$2:$E$1315,WatchedGames20242025!BG$1,DataRegularSeason20242025!$D$2:$D$1315,WatchedGames20242025!$A15,DataRegularSeason20242025!$N$2:$N$1315,1, DataRegularSeason20242025!$R$2:$R$1315,1)</f>
        <v>1</v>
      </c>
      <c r="BI15" s="43"/>
      <c r="BJ15" s="36">
        <f>COUNTIFS(DataRegularSeason20242025!$E$2:$E$1315,WatchedGames20242025!BI$1,DataRegularSeason20242025!$D$2:$D$1315,WatchedGames20242025!$A15,DataRegularSeason20242025!$N$2:$N$1315,1, DataRegularSeason20242025!$R$2:$R$1315,1)</f>
        <v>0</v>
      </c>
      <c r="BK15" s="43"/>
      <c r="BL15" s="36">
        <f>COUNTIFS(DataRegularSeason20242025!$E$2:$E$1315,WatchedGames20242025!BK$1,DataRegularSeason20242025!$D$2:$D$1315,WatchedGames20242025!$A15,DataRegularSeason20242025!$N$2:$N$1315,1, DataRegularSeason20242025!$R$2:$R$1315,1)</f>
        <v>1</v>
      </c>
      <c r="BM15" s="43"/>
      <c r="BN15" s="36">
        <f>COUNTIFS(DataRegularSeason20242025!$E$2:$E$1315,WatchedGames20242025!BM$1,DataRegularSeason20242025!$D$2:$D$1315,WatchedGames20242025!$A15,DataRegularSeason20242025!$N$2:$N$1315,1, DataRegularSeason20242025!$R$2:$R$1315,1)</f>
        <v>0</v>
      </c>
      <c r="BO15" s="38">
        <f t="shared" si="0"/>
        <v>10</v>
      </c>
      <c r="BP15" s="52">
        <f t="shared" ref="BP15" si="11">BO15+BO16</f>
        <v>14</v>
      </c>
      <c r="BQ15" s="53">
        <f t="shared" ref="BQ15" si="12">82-BP15</f>
        <v>68</v>
      </c>
    </row>
    <row r="16" spans="1:72" s="35" customFormat="1" ht="9.9499999999999993" customHeight="1" x14ac:dyDescent="0.2">
      <c r="A16" s="54"/>
      <c r="B16" s="40" t="s">
        <v>80</v>
      </c>
      <c r="C16" s="46">
        <f>COUNTIFS(DataRegularSeason20242025!$E$2:$E$1315,WatchedGames20242025!$A15,DataRegularSeason20242025!$D$2:$D$1315,WatchedGames20242025!C$1,DataRegularSeason20242025!$N$2:$N$1315,1, DataRegularSeason20242025!$R$2:$R$1315,1)</f>
        <v>1</v>
      </c>
      <c r="D16" s="47"/>
      <c r="E16" s="46">
        <f>COUNTIFS(DataRegularSeason20242025!$E$2:$E$1315,WatchedGames20242025!$A15,DataRegularSeason20242025!$D$2:$D$1315,WatchedGames20242025!E$1,DataRegularSeason20242025!$N$2:$N$1315,1, DataRegularSeason20242025!$R$2:$R$1315,1)</f>
        <v>0</v>
      </c>
      <c r="F16" s="47"/>
      <c r="G16" s="46">
        <f>COUNTIFS(DataRegularSeason20242025!$E$2:$E$1315,WatchedGames20242025!$A15,DataRegularSeason20242025!$D$2:$D$1315,WatchedGames20242025!G$1,DataRegularSeason20242025!$N$2:$N$1315,1, DataRegularSeason20242025!$R$2:$R$1315,1)</f>
        <v>0</v>
      </c>
      <c r="H16" s="47"/>
      <c r="I16" s="46">
        <f>COUNTIFS(DataRegularSeason20242025!$E$2:$E$1315,WatchedGames20242025!$A15,DataRegularSeason20242025!$D$2:$D$1315,WatchedGames20242025!I$1,DataRegularSeason20242025!$N$2:$N$1315,1, DataRegularSeason20242025!$R$2:$R$1315,1)</f>
        <v>0</v>
      </c>
      <c r="J16" s="47"/>
      <c r="K16" s="46">
        <f>COUNTIFS(DataRegularSeason20242025!$E$2:$E$1315,WatchedGames20242025!$A15,DataRegularSeason20242025!$D$2:$D$1315,WatchedGames20242025!K$1,DataRegularSeason20242025!$N$2:$N$1315,1, DataRegularSeason20242025!$R$2:$R$1315,1)</f>
        <v>0</v>
      </c>
      <c r="L16" s="47"/>
      <c r="M16" s="46">
        <f>COUNTIFS(DataRegularSeason20242025!$E$2:$E$1315,WatchedGames20242025!$A15,DataRegularSeason20242025!$D$2:$D$1315,WatchedGames20242025!M$1,DataRegularSeason20242025!$N$2:$N$1315,1, DataRegularSeason20242025!$R$2:$R$1315,1)</f>
        <v>0</v>
      </c>
      <c r="N16" s="47"/>
      <c r="O16" s="46"/>
      <c r="P16" s="47"/>
      <c r="Q16" s="46">
        <f>COUNTIFS(DataRegularSeason20242025!$E$2:$E$1315,WatchedGames20242025!$A15,DataRegularSeason20242025!$D$2:$D$1315,WatchedGames20242025!Q$1,DataRegularSeason20242025!$N$2:$N$1315,1, DataRegularSeason20242025!$R$2:$R$1315,1)</f>
        <v>0</v>
      </c>
      <c r="R16" s="47"/>
      <c r="S16" s="46">
        <f>COUNTIFS(DataRegularSeason20242025!$E$2:$E$1315,WatchedGames20242025!$A15,DataRegularSeason20242025!$D$2:$D$1315,WatchedGames20242025!S$1,DataRegularSeason20242025!$N$2:$N$1315,1, DataRegularSeason20242025!$R$2:$R$1315,1)</f>
        <v>0</v>
      </c>
      <c r="T16" s="47"/>
      <c r="U16" s="46">
        <f>COUNTIFS(DataRegularSeason20242025!$E$2:$E$1315,WatchedGames20242025!$A15,DataRegularSeason20242025!$D$2:$D$1315,WatchedGames20242025!U$1,DataRegularSeason20242025!$N$2:$N$1315,1, DataRegularSeason20242025!$R$2:$R$1315,1)</f>
        <v>1</v>
      </c>
      <c r="V16" s="47"/>
      <c r="W16" s="46">
        <f>COUNTIFS(DataRegularSeason20242025!$E$2:$E$1315,WatchedGames20242025!$A15,DataRegularSeason20242025!$D$2:$D$1315,WatchedGames20242025!W$1,DataRegularSeason20242025!$N$2:$N$1315,1, DataRegularSeason20242025!$R$2:$R$1315,1)</f>
        <v>0</v>
      </c>
      <c r="X16" s="47"/>
      <c r="Y16" s="46">
        <f>COUNTIFS(DataRegularSeason20242025!$E$2:$E$1315,WatchedGames20242025!$A15,DataRegularSeason20242025!$D$2:$D$1315,WatchedGames20242025!Y$1,DataRegularSeason20242025!$N$2:$N$1315,1, DataRegularSeason20242025!$R$2:$R$1315,1)</f>
        <v>0</v>
      </c>
      <c r="Z16" s="47"/>
      <c r="AA16" s="46">
        <f>COUNTIFS(DataRegularSeason20242025!$E$2:$E$1315,WatchedGames20242025!$A15,DataRegularSeason20242025!$D$2:$D$1315,WatchedGames20242025!AA$1,DataRegularSeason20242025!$N$2:$N$1315,1, DataRegularSeason20242025!$R$2:$R$1315,1)</f>
        <v>0</v>
      </c>
      <c r="AB16" s="47"/>
      <c r="AC16" s="46">
        <f>COUNTIFS(DataRegularSeason20242025!$E$2:$E$1315,WatchedGames20242025!$A15,DataRegularSeason20242025!$D$2:$D$1315,WatchedGames20242025!AC$1,DataRegularSeason20242025!$N$2:$N$1315,1, DataRegularSeason20242025!$R$2:$R$1315,1)</f>
        <v>1</v>
      </c>
      <c r="AD16" s="47"/>
      <c r="AE16" s="46">
        <f>COUNTIFS(DataRegularSeason20242025!$E$2:$E$1315,WatchedGames20242025!$A15,DataRegularSeason20242025!$D$2:$D$1315,WatchedGames20242025!AE$1,DataRegularSeason20242025!$N$2:$N$1315,1, DataRegularSeason20242025!$R$2:$R$1315,1)</f>
        <v>0</v>
      </c>
      <c r="AF16" s="47"/>
      <c r="AG16" s="46">
        <f>COUNTIFS(DataRegularSeason20242025!$E$2:$E$1315,WatchedGames20242025!$A15,DataRegularSeason20242025!$D$2:$D$1315,WatchedGames20242025!AG$1,DataRegularSeason20242025!$N$2:$N$1315,1, DataRegularSeason20242025!$R$2:$R$1315,1)</f>
        <v>0</v>
      </c>
      <c r="AH16" s="47"/>
      <c r="AI16" s="46">
        <f>COUNTIFS(DataRegularSeason20242025!$E$2:$E$1315,WatchedGames20242025!$A15,DataRegularSeason20242025!$D$2:$D$1315,WatchedGames20242025!AI$1,DataRegularSeason20242025!$N$2:$N$1315,1, DataRegularSeason20242025!$R$2:$R$1315,1)</f>
        <v>1</v>
      </c>
      <c r="AJ16" s="47"/>
      <c r="AK16" s="46">
        <f>COUNTIFS(DataRegularSeason20242025!$E$2:$E$1315,WatchedGames20242025!$A15,DataRegularSeason20242025!$D$2:$D$1315,WatchedGames20242025!AK$1,DataRegularSeason20242025!$N$2:$N$1315,1, DataRegularSeason20242025!$R$2:$R$1315,1)</f>
        <v>0</v>
      </c>
      <c r="AL16" s="47"/>
      <c r="AM16" s="46">
        <f>COUNTIFS(DataRegularSeason20242025!$E$2:$E$1315,WatchedGames20242025!$A15,DataRegularSeason20242025!$D$2:$D$1315,WatchedGames20242025!AM$1,DataRegularSeason20242025!$N$2:$N$1315,1, DataRegularSeason20242025!$R$2:$R$1315,1)</f>
        <v>0</v>
      </c>
      <c r="AN16" s="47"/>
      <c r="AO16" s="46">
        <f>COUNTIFS(DataRegularSeason20242025!$E$2:$E$1315,WatchedGames20242025!$A15,DataRegularSeason20242025!$D$2:$D$1315,WatchedGames20242025!AO$1,DataRegularSeason20242025!$N$2:$N$1315,1, DataRegularSeason20242025!$R$2:$R$1315,1)</f>
        <v>0</v>
      </c>
      <c r="AP16" s="47"/>
      <c r="AQ16" s="46">
        <f>COUNTIFS(DataRegularSeason20242025!$E$2:$E$1315,WatchedGames20242025!$A15,DataRegularSeason20242025!$D$2:$D$1315,WatchedGames20242025!AQ$1,DataRegularSeason20242025!$N$2:$N$1315,1, DataRegularSeason20242025!$R$2:$R$1315,1)</f>
        <v>0</v>
      </c>
      <c r="AR16" s="47"/>
      <c r="AS16" s="46">
        <f>COUNTIFS(DataRegularSeason20242025!$E$2:$E$1315,WatchedGames20242025!$A15,DataRegularSeason20242025!$D$2:$D$1315,WatchedGames20242025!AS$1,DataRegularSeason20242025!$N$2:$N$1315,1, DataRegularSeason20242025!$R$2:$R$1315,1)</f>
        <v>0</v>
      </c>
      <c r="AT16" s="47"/>
      <c r="AU16" s="46">
        <f>COUNTIFS(DataRegularSeason20242025!$E$2:$E$1315,WatchedGames20242025!$A15,DataRegularSeason20242025!$D$2:$D$1315,WatchedGames20242025!AU$1,DataRegularSeason20242025!$N$2:$N$1315,1, DataRegularSeason20242025!$R$2:$R$1315,1)</f>
        <v>0</v>
      </c>
      <c r="AV16" s="47"/>
      <c r="AW16" s="46">
        <f>COUNTIFS(DataRegularSeason20242025!$E$2:$E$1315,WatchedGames20242025!$A15,DataRegularSeason20242025!$D$2:$D$1315,WatchedGames20242025!AW$1,DataRegularSeason20242025!$N$2:$N$1315,1, DataRegularSeason20242025!$R$2:$R$1315,1)</f>
        <v>0</v>
      </c>
      <c r="AX16" s="47"/>
      <c r="AY16" s="46">
        <f>COUNTIFS(DataRegularSeason20242025!$E$2:$E$1315,WatchedGames20242025!$A15,DataRegularSeason20242025!$D$2:$D$1315,WatchedGames20242025!AY$1,DataRegularSeason20242025!$N$2:$N$1315,1, DataRegularSeason20242025!$R$2:$R$1315,1)</f>
        <v>0</v>
      </c>
      <c r="AZ16" s="47"/>
      <c r="BA16" s="46">
        <f>COUNTIFS(DataRegularSeason20242025!$E$2:$E$1315,WatchedGames20242025!$A15,DataRegularSeason20242025!$D$2:$D$1315,WatchedGames20242025!BA$1,DataRegularSeason20242025!$N$2:$N$1315,1, DataRegularSeason20242025!$R$2:$R$1315,1)</f>
        <v>0</v>
      </c>
      <c r="BB16" s="47"/>
      <c r="BC16" s="46">
        <f>COUNTIFS(DataRegularSeason20242025!$E$2:$E$1315,WatchedGames20242025!$A15,DataRegularSeason20242025!$D$2:$D$1315,WatchedGames20242025!BC$1,DataRegularSeason20242025!$N$2:$N$1315,1, DataRegularSeason20242025!$R$2:$R$1315,1)</f>
        <v>0</v>
      </c>
      <c r="BD16" s="47"/>
      <c r="BE16" s="46">
        <f>COUNTIFS(DataRegularSeason20242025!$E$2:$E$1315,WatchedGames20242025!$A15,DataRegularSeason20242025!$D$2:$D$1315,WatchedGames20242025!BE$1,DataRegularSeason20242025!$N$2:$N$1315,1, DataRegularSeason20242025!$R$2:$R$1315,1)</f>
        <v>0</v>
      </c>
      <c r="BF16" s="47"/>
      <c r="BG16" s="46">
        <f>COUNTIFS(DataRegularSeason20242025!$E$2:$E$1315,WatchedGames20242025!$A15,DataRegularSeason20242025!$D$2:$D$1315,WatchedGames20242025!BG$1,DataRegularSeason20242025!$N$2:$N$1315,1, DataRegularSeason20242025!$R$2:$R$1315,1)</f>
        <v>0</v>
      </c>
      <c r="BH16" s="47"/>
      <c r="BI16" s="46">
        <f>COUNTIFS(DataRegularSeason20242025!$E$2:$E$1315,WatchedGames20242025!$A15,DataRegularSeason20242025!$D$2:$D$1315,WatchedGames20242025!BI$1,DataRegularSeason20242025!$N$2:$N$1315,1, DataRegularSeason20242025!$R$2:$R$1315,1)</f>
        <v>0</v>
      </c>
      <c r="BJ16" s="47"/>
      <c r="BK16" s="46">
        <f>COUNTIFS(DataRegularSeason20242025!$E$2:$E$1315,WatchedGames20242025!$A15,DataRegularSeason20242025!$D$2:$D$1315,WatchedGames20242025!BK$1,DataRegularSeason20242025!$N$2:$N$1315,1, DataRegularSeason20242025!$R$2:$R$1315,1)</f>
        <v>0</v>
      </c>
      <c r="BL16" s="47"/>
      <c r="BM16" s="46">
        <f>COUNTIFS(DataRegularSeason20242025!$E$2:$E$1315,WatchedGames20242025!$A15,DataRegularSeason20242025!$D$2:$D$1315,WatchedGames20242025!BM$1,DataRegularSeason20242025!$N$2:$N$1315,1, DataRegularSeason20242025!$R$2:$R$1315,1)</f>
        <v>0</v>
      </c>
      <c r="BN16" s="47"/>
      <c r="BO16" s="42">
        <f t="shared" si="0"/>
        <v>4</v>
      </c>
      <c r="BP16" s="52"/>
      <c r="BQ16" s="53"/>
    </row>
    <row r="17" spans="1:69" s="35" customFormat="1" ht="9.9499999999999993" customHeight="1" x14ac:dyDescent="0.2">
      <c r="A17" s="59" t="s">
        <v>26</v>
      </c>
      <c r="B17" s="36" t="s">
        <v>81</v>
      </c>
      <c r="C17" s="43"/>
      <c r="D17" s="36">
        <f>COUNTIFS(DataRegularSeason20242025!$E$2:$E$1315,WatchedGames20242025!C$1,DataRegularSeason20242025!$D$2:$D$1315,WatchedGames20242025!$A17,DataRegularSeason20242025!$N$2:$N$1315,1, DataRegularSeason20242025!$R$2:$R$1315,1)</f>
        <v>0</v>
      </c>
      <c r="E17" s="43"/>
      <c r="F17" s="36">
        <f>COUNTIFS(DataRegularSeason20242025!$E$2:$E$1315,WatchedGames20242025!E$1,DataRegularSeason20242025!$D$2:$D$1315,WatchedGames20242025!$A17,DataRegularSeason20242025!$N$2:$N$1315,1, DataRegularSeason20242025!$R$2:$R$1315,1)</f>
        <v>0</v>
      </c>
      <c r="G17" s="43"/>
      <c r="H17" s="36">
        <f>COUNTIFS(DataRegularSeason20242025!$E$2:$E$1315,WatchedGames20242025!G$1,DataRegularSeason20242025!$D$2:$D$1315,WatchedGames20242025!$A17,DataRegularSeason20242025!$N$2:$N$1315,1, DataRegularSeason20242025!$R$2:$R$1315,1)</f>
        <v>0</v>
      </c>
      <c r="I17" s="43"/>
      <c r="J17" s="36">
        <f>COUNTIFS(DataRegularSeason20242025!$E$2:$E$1315,WatchedGames20242025!I$1,DataRegularSeason20242025!$D$2:$D$1315,WatchedGames20242025!$A17,DataRegularSeason20242025!$N$2:$N$1315,1, DataRegularSeason20242025!$R$2:$R$1315,1)</f>
        <v>0</v>
      </c>
      <c r="K17" s="43"/>
      <c r="L17" s="36">
        <f>COUNTIFS(DataRegularSeason20242025!$E$2:$E$1315,WatchedGames20242025!K$1,DataRegularSeason20242025!$D$2:$D$1315,WatchedGames20242025!$A17,DataRegularSeason20242025!$N$2:$N$1315,1, DataRegularSeason20242025!$R$2:$R$1315,1)</f>
        <v>0</v>
      </c>
      <c r="M17" s="43"/>
      <c r="N17" s="36">
        <f>COUNTIFS(DataRegularSeason20242025!$E$2:$E$1315,WatchedGames20242025!M$1,DataRegularSeason20242025!$D$2:$D$1315,WatchedGames20242025!$A17,DataRegularSeason20242025!$N$2:$N$1315,1, DataRegularSeason20242025!$R$2:$R$1315,1)</f>
        <v>0</v>
      </c>
      <c r="O17" s="43"/>
      <c r="P17" s="36">
        <f>COUNTIFS(DataRegularSeason20242025!$E$2:$E$1315,WatchedGames20242025!O$1,DataRegularSeason20242025!$D$2:$D$1315,WatchedGames20242025!$A17,DataRegularSeason20242025!$N$2:$N$1315,1, DataRegularSeason20242025!$R$2:$R$1315,1)</f>
        <v>0</v>
      </c>
      <c r="Q17" s="43"/>
      <c r="R17" s="44"/>
      <c r="S17" s="43"/>
      <c r="T17" s="36">
        <f>COUNTIFS(DataRegularSeason20242025!$E$2:$E$1315,WatchedGames20242025!S$1,DataRegularSeason20242025!$D$2:$D$1315,WatchedGames20242025!$A17,DataRegularSeason20242025!$N$2:$N$1315,1, DataRegularSeason20242025!$R$2:$R$1315,1)</f>
        <v>0</v>
      </c>
      <c r="U17" s="43"/>
      <c r="V17" s="36">
        <f>COUNTIFS(DataRegularSeason20242025!$E$2:$E$1315,WatchedGames20242025!U$1,DataRegularSeason20242025!$D$2:$D$1315,WatchedGames20242025!$A17,DataRegularSeason20242025!$N$2:$N$1315,1, DataRegularSeason20242025!$R$2:$R$1315,1)</f>
        <v>0</v>
      </c>
      <c r="W17" s="43"/>
      <c r="X17" s="36">
        <f>COUNTIFS(DataRegularSeason20242025!$E$2:$E$1315,WatchedGames20242025!W$1,DataRegularSeason20242025!$D$2:$D$1315,WatchedGames20242025!$A17,DataRegularSeason20242025!$N$2:$N$1315,1, DataRegularSeason20242025!$R$2:$R$1315,1)</f>
        <v>0</v>
      </c>
      <c r="Y17" s="43"/>
      <c r="Z17" s="36">
        <f>COUNTIFS(DataRegularSeason20242025!$E$2:$E$1315,WatchedGames20242025!Y$1,DataRegularSeason20242025!$D$2:$D$1315,WatchedGames20242025!$A17,DataRegularSeason20242025!$N$2:$N$1315,1, DataRegularSeason20242025!$R$2:$R$1315,1)</f>
        <v>0</v>
      </c>
      <c r="AA17" s="43"/>
      <c r="AB17" s="36">
        <f>COUNTIFS(DataRegularSeason20242025!$E$2:$E$1315,WatchedGames20242025!AA$1,DataRegularSeason20242025!$D$2:$D$1315,WatchedGames20242025!$A17,DataRegularSeason20242025!$N$2:$N$1315,1, DataRegularSeason20242025!$R$2:$R$1315,1)</f>
        <v>0</v>
      </c>
      <c r="AC17" s="43"/>
      <c r="AD17" s="36">
        <f>COUNTIFS(DataRegularSeason20242025!$E$2:$E$1315,WatchedGames20242025!AC$1,DataRegularSeason20242025!$D$2:$D$1315,WatchedGames20242025!$A17,DataRegularSeason20242025!$N$2:$N$1315,1, DataRegularSeason20242025!$R$2:$R$1315,1)</f>
        <v>0</v>
      </c>
      <c r="AE17" s="43"/>
      <c r="AF17" s="36">
        <f>COUNTIFS(DataRegularSeason20242025!$E$2:$E$1315,WatchedGames20242025!AE$1,DataRegularSeason20242025!$D$2:$D$1315,WatchedGames20242025!$A17,DataRegularSeason20242025!$N$2:$N$1315,1, DataRegularSeason20242025!$R$2:$R$1315,1)</f>
        <v>0</v>
      </c>
      <c r="AG17" s="43"/>
      <c r="AH17" s="36">
        <f>COUNTIFS(DataRegularSeason20242025!$E$2:$E$1315,WatchedGames20242025!AG$1,DataRegularSeason20242025!$D$2:$D$1315,WatchedGames20242025!$A17,DataRegularSeason20242025!$N$2:$N$1315,1, DataRegularSeason20242025!$R$2:$R$1315,1)</f>
        <v>0</v>
      </c>
      <c r="AI17" s="43"/>
      <c r="AJ17" s="36">
        <f>COUNTIFS(DataRegularSeason20242025!$E$2:$E$1315,WatchedGames20242025!AI$1,DataRegularSeason20242025!$D$2:$D$1315,WatchedGames20242025!$A17,DataRegularSeason20242025!$N$2:$N$1315,1, DataRegularSeason20242025!$R$2:$R$1315,1)</f>
        <v>1</v>
      </c>
      <c r="AK17" s="43"/>
      <c r="AL17" s="36">
        <f>COUNTIFS(DataRegularSeason20242025!$E$2:$E$1315,WatchedGames20242025!AK$1,DataRegularSeason20242025!$D$2:$D$1315,WatchedGames20242025!$A17,DataRegularSeason20242025!$N$2:$N$1315,1, DataRegularSeason20242025!$R$2:$R$1315,1)</f>
        <v>0</v>
      </c>
      <c r="AM17" s="43"/>
      <c r="AN17" s="36">
        <f>COUNTIFS(DataRegularSeason20242025!$E$2:$E$1315,WatchedGames20242025!AM$1,DataRegularSeason20242025!$D$2:$D$1315,WatchedGames20242025!$A17,DataRegularSeason20242025!$N$2:$N$1315,1, DataRegularSeason20242025!$R$2:$R$1315,1)</f>
        <v>0</v>
      </c>
      <c r="AO17" s="43"/>
      <c r="AP17" s="36">
        <f>COUNTIFS(DataRegularSeason20242025!$E$2:$E$1315,WatchedGames20242025!AO$1,DataRegularSeason20242025!$D$2:$D$1315,WatchedGames20242025!$A17,DataRegularSeason20242025!$N$2:$N$1315,1, DataRegularSeason20242025!$R$2:$R$1315,1)</f>
        <v>0</v>
      </c>
      <c r="AQ17" s="43"/>
      <c r="AR17" s="36">
        <f>COUNTIFS(DataRegularSeason20242025!$E$2:$E$1315,WatchedGames20242025!AQ$1,DataRegularSeason20242025!$D$2:$D$1315,WatchedGames20242025!$A17,DataRegularSeason20242025!$N$2:$N$1315,1, DataRegularSeason20242025!$R$2:$R$1315,1)</f>
        <v>1</v>
      </c>
      <c r="AS17" s="43"/>
      <c r="AT17" s="36">
        <f>COUNTIFS(DataRegularSeason20242025!$E$2:$E$1315,WatchedGames20242025!AS$1,DataRegularSeason20242025!$D$2:$D$1315,WatchedGames20242025!$A17,DataRegularSeason20242025!$N$2:$N$1315,1, DataRegularSeason20242025!$R$2:$R$1315,1)</f>
        <v>0</v>
      </c>
      <c r="AU17" s="43"/>
      <c r="AV17" s="36">
        <f>COUNTIFS(DataRegularSeason20242025!$E$2:$E$1315,WatchedGames20242025!AU$1,DataRegularSeason20242025!$D$2:$D$1315,WatchedGames20242025!$A17,DataRegularSeason20242025!$N$2:$N$1315,1, DataRegularSeason20242025!$R$2:$R$1315,1)</f>
        <v>0</v>
      </c>
      <c r="AW17" s="43"/>
      <c r="AX17" s="36">
        <f>COUNTIFS(DataRegularSeason20242025!$E$2:$E$1315,WatchedGames20242025!AW$1,DataRegularSeason20242025!$D$2:$D$1315,WatchedGames20242025!$A17,DataRegularSeason20242025!$N$2:$N$1315,1, DataRegularSeason20242025!$R$2:$R$1315,1)</f>
        <v>1</v>
      </c>
      <c r="AY17" s="43"/>
      <c r="AZ17" s="36">
        <f>COUNTIFS(DataRegularSeason20242025!$E$2:$E$1315,WatchedGames20242025!AY$1,DataRegularSeason20242025!$D$2:$D$1315,WatchedGames20242025!$A17,DataRegularSeason20242025!$N$2:$N$1315,1, DataRegularSeason20242025!$R$2:$R$1315,1)</f>
        <v>0</v>
      </c>
      <c r="BA17" s="43"/>
      <c r="BB17" s="36">
        <f>COUNTIFS(DataRegularSeason20242025!$E$2:$E$1315,WatchedGames20242025!BA$1,DataRegularSeason20242025!$D$2:$D$1315,WatchedGames20242025!$A17,DataRegularSeason20242025!$N$2:$N$1315,1, DataRegularSeason20242025!$R$2:$R$1315,1)</f>
        <v>0</v>
      </c>
      <c r="BC17" s="43"/>
      <c r="BD17" s="36">
        <f>COUNTIFS(DataRegularSeason20242025!$E$2:$E$1315,WatchedGames20242025!BC$1,DataRegularSeason20242025!$D$2:$D$1315,WatchedGames20242025!$A17,DataRegularSeason20242025!$N$2:$N$1315,1, DataRegularSeason20242025!$R$2:$R$1315,1)</f>
        <v>0</v>
      </c>
      <c r="BE17" s="43"/>
      <c r="BF17" s="36">
        <f>COUNTIFS(DataRegularSeason20242025!$E$2:$E$1315,WatchedGames20242025!BE$1,DataRegularSeason20242025!$D$2:$D$1315,WatchedGames20242025!$A17,DataRegularSeason20242025!$N$2:$N$1315,1, DataRegularSeason20242025!$R$2:$R$1315,1)</f>
        <v>0</v>
      </c>
      <c r="BG17" s="43"/>
      <c r="BH17" s="36">
        <f>COUNTIFS(DataRegularSeason20242025!$E$2:$E$1315,WatchedGames20242025!BG$1,DataRegularSeason20242025!$D$2:$D$1315,WatchedGames20242025!$A17,DataRegularSeason20242025!$N$2:$N$1315,1, DataRegularSeason20242025!$R$2:$R$1315,1)</f>
        <v>0</v>
      </c>
      <c r="BI17" s="43"/>
      <c r="BJ17" s="36">
        <f>COUNTIFS(DataRegularSeason20242025!$E$2:$E$1315,WatchedGames20242025!BI$1,DataRegularSeason20242025!$D$2:$D$1315,WatchedGames20242025!$A17,DataRegularSeason20242025!$N$2:$N$1315,1, DataRegularSeason20242025!$R$2:$R$1315,1)</f>
        <v>0</v>
      </c>
      <c r="BK17" s="43"/>
      <c r="BL17" s="36">
        <f>COUNTIFS(DataRegularSeason20242025!$E$2:$E$1315,WatchedGames20242025!BK$1,DataRegularSeason20242025!$D$2:$D$1315,WatchedGames20242025!$A17,DataRegularSeason20242025!$N$2:$N$1315,1, DataRegularSeason20242025!$R$2:$R$1315,1)</f>
        <v>1</v>
      </c>
      <c r="BM17" s="43"/>
      <c r="BN17" s="36">
        <f>COUNTIFS(DataRegularSeason20242025!$E$2:$E$1315,WatchedGames20242025!BM$1,DataRegularSeason20242025!$D$2:$D$1315,WatchedGames20242025!$A17,DataRegularSeason20242025!$N$2:$N$1315,1, DataRegularSeason20242025!$R$2:$R$1315,1)</f>
        <v>0</v>
      </c>
      <c r="BO17" s="38">
        <f t="shared" si="0"/>
        <v>4</v>
      </c>
      <c r="BP17" s="52">
        <f t="shared" ref="BP17" si="13">BO17+BO18</f>
        <v>13</v>
      </c>
      <c r="BQ17" s="53">
        <f t="shared" ref="BQ17" si="14">82-BP17</f>
        <v>69</v>
      </c>
    </row>
    <row r="18" spans="1:69" s="35" customFormat="1" ht="9.9499999999999993" customHeight="1" x14ac:dyDescent="0.2">
      <c r="A18" s="54"/>
      <c r="B18" s="40" t="s">
        <v>80</v>
      </c>
      <c r="C18" s="46">
        <f>COUNTIFS(DataRegularSeason20242025!$E$2:$E$1315,WatchedGames20242025!$A17,DataRegularSeason20242025!$D$2:$D$1315,WatchedGames20242025!C$1,DataRegularSeason20242025!$N$2:$N$1315,1, DataRegularSeason20242025!$R$2:$R$1315,1)</f>
        <v>1</v>
      </c>
      <c r="D18" s="47"/>
      <c r="E18" s="46">
        <f>COUNTIFS(DataRegularSeason20242025!$E$2:$E$1315,WatchedGames20242025!$A17,DataRegularSeason20242025!$D$2:$D$1315,WatchedGames20242025!E$1,DataRegularSeason20242025!$N$2:$N$1315,1, DataRegularSeason20242025!$R$2:$R$1315,1)</f>
        <v>1</v>
      </c>
      <c r="F18" s="47"/>
      <c r="G18" s="46">
        <f>COUNTIFS(DataRegularSeason20242025!$E$2:$E$1315,WatchedGames20242025!$A17,DataRegularSeason20242025!$D$2:$D$1315,WatchedGames20242025!G$1,DataRegularSeason20242025!$N$2:$N$1315,1, DataRegularSeason20242025!$R$2:$R$1315,1)</f>
        <v>0</v>
      </c>
      <c r="H18" s="47"/>
      <c r="I18" s="46">
        <f>COUNTIFS(DataRegularSeason20242025!$E$2:$E$1315,WatchedGames20242025!$A17,DataRegularSeason20242025!$D$2:$D$1315,WatchedGames20242025!I$1,DataRegularSeason20242025!$N$2:$N$1315,1, DataRegularSeason20242025!$R$2:$R$1315,1)</f>
        <v>1</v>
      </c>
      <c r="J18" s="47"/>
      <c r="K18" s="46">
        <f>COUNTIFS(DataRegularSeason20242025!$E$2:$E$1315,WatchedGames20242025!$A17,DataRegularSeason20242025!$D$2:$D$1315,WatchedGames20242025!K$1,DataRegularSeason20242025!$N$2:$N$1315,1, DataRegularSeason20242025!$R$2:$R$1315,1)</f>
        <v>0</v>
      </c>
      <c r="L18" s="47"/>
      <c r="M18" s="46">
        <f>COUNTIFS(DataRegularSeason20242025!$E$2:$E$1315,WatchedGames20242025!$A17,DataRegularSeason20242025!$D$2:$D$1315,WatchedGames20242025!M$1,DataRegularSeason20242025!$N$2:$N$1315,1, DataRegularSeason20242025!$R$2:$R$1315,1)</f>
        <v>0</v>
      </c>
      <c r="N18" s="47"/>
      <c r="O18" s="46">
        <f>COUNTIFS(DataRegularSeason20242025!$E$2:$E$1315,WatchedGames20242025!$A17,DataRegularSeason20242025!$D$2:$D$1315,WatchedGames20242025!O$1,DataRegularSeason20242025!$N$2:$N$1315,1, DataRegularSeason20242025!$R$2:$R$1315,1)</f>
        <v>0</v>
      </c>
      <c r="P18" s="47"/>
      <c r="Q18" s="46"/>
      <c r="R18" s="47"/>
      <c r="S18" s="46">
        <f>COUNTIFS(DataRegularSeason20242025!$E$2:$E$1315,WatchedGames20242025!$A17,DataRegularSeason20242025!$D$2:$D$1315,WatchedGames20242025!S$1,DataRegularSeason20242025!$N$2:$N$1315,1, DataRegularSeason20242025!$R$2:$R$1315,1)</f>
        <v>0</v>
      </c>
      <c r="T18" s="47"/>
      <c r="U18" s="46">
        <f>COUNTIFS(DataRegularSeason20242025!$E$2:$E$1315,WatchedGames20242025!$A17,DataRegularSeason20242025!$D$2:$D$1315,WatchedGames20242025!U$1,DataRegularSeason20242025!$N$2:$N$1315,1, DataRegularSeason20242025!$R$2:$R$1315,1)</f>
        <v>0</v>
      </c>
      <c r="V18" s="47"/>
      <c r="W18" s="46">
        <f>COUNTIFS(DataRegularSeason20242025!$E$2:$E$1315,WatchedGames20242025!$A17,DataRegularSeason20242025!$D$2:$D$1315,WatchedGames20242025!W$1,DataRegularSeason20242025!$N$2:$N$1315,1, DataRegularSeason20242025!$R$2:$R$1315,1)</f>
        <v>0</v>
      </c>
      <c r="X18" s="47"/>
      <c r="Y18" s="46">
        <f>COUNTIFS(DataRegularSeason20242025!$E$2:$E$1315,WatchedGames20242025!$A17,DataRegularSeason20242025!$D$2:$D$1315,WatchedGames20242025!Y$1,DataRegularSeason20242025!$N$2:$N$1315,1, DataRegularSeason20242025!$R$2:$R$1315,1)</f>
        <v>0</v>
      </c>
      <c r="Z18" s="47"/>
      <c r="AA18" s="46">
        <f>COUNTIFS(DataRegularSeason20242025!$E$2:$E$1315,WatchedGames20242025!$A17,DataRegularSeason20242025!$D$2:$D$1315,WatchedGames20242025!AA$1,DataRegularSeason20242025!$N$2:$N$1315,1, DataRegularSeason20242025!$R$2:$R$1315,1)</f>
        <v>1</v>
      </c>
      <c r="AB18" s="47"/>
      <c r="AC18" s="46">
        <f>COUNTIFS(DataRegularSeason20242025!$E$2:$E$1315,WatchedGames20242025!$A17,DataRegularSeason20242025!$D$2:$D$1315,WatchedGames20242025!AC$1,DataRegularSeason20242025!$N$2:$N$1315,1, DataRegularSeason20242025!$R$2:$R$1315,1)</f>
        <v>0</v>
      </c>
      <c r="AD18" s="47"/>
      <c r="AE18" s="46">
        <f>COUNTIFS(DataRegularSeason20242025!$E$2:$E$1315,WatchedGames20242025!$A17,DataRegularSeason20242025!$D$2:$D$1315,WatchedGames20242025!AE$1,DataRegularSeason20242025!$N$2:$N$1315,1, DataRegularSeason20242025!$R$2:$R$1315,1)</f>
        <v>0</v>
      </c>
      <c r="AF18" s="47"/>
      <c r="AG18" s="46">
        <f>COUNTIFS(DataRegularSeason20242025!$E$2:$E$1315,WatchedGames20242025!$A17,DataRegularSeason20242025!$D$2:$D$1315,WatchedGames20242025!AG$1,DataRegularSeason20242025!$N$2:$N$1315,1, DataRegularSeason20242025!$R$2:$R$1315,1)</f>
        <v>0</v>
      </c>
      <c r="AH18" s="47"/>
      <c r="AI18" s="46">
        <f>COUNTIFS(DataRegularSeason20242025!$E$2:$E$1315,WatchedGames20242025!$A17,DataRegularSeason20242025!$D$2:$D$1315,WatchedGames20242025!AI$1,DataRegularSeason20242025!$N$2:$N$1315,1, DataRegularSeason20242025!$R$2:$R$1315,1)</f>
        <v>1</v>
      </c>
      <c r="AJ18" s="47"/>
      <c r="AK18" s="46">
        <f>COUNTIFS(DataRegularSeason20242025!$E$2:$E$1315,WatchedGames20242025!$A17,DataRegularSeason20242025!$D$2:$D$1315,WatchedGames20242025!AK$1,DataRegularSeason20242025!$N$2:$N$1315,1, DataRegularSeason20242025!$R$2:$R$1315,1)</f>
        <v>1</v>
      </c>
      <c r="AL18" s="47"/>
      <c r="AM18" s="46">
        <f>COUNTIFS(DataRegularSeason20242025!$E$2:$E$1315,WatchedGames20242025!$A17,DataRegularSeason20242025!$D$2:$D$1315,WatchedGames20242025!AM$1,DataRegularSeason20242025!$N$2:$N$1315,1, DataRegularSeason20242025!$R$2:$R$1315,1)</f>
        <v>0</v>
      </c>
      <c r="AN18" s="47"/>
      <c r="AO18" s="46">
        <f>COUNTIFS(DataRegularSeason20242025!$E$2:$E$1315,WatchedGames20242025!$A17,DataRegularSeason20242025!$D$2:$D$1315,WatchedGames20242025!AO$1,DataRegularSeason20242025!$N$2:$N$1315,1, DataRegularSeason20242025!$R$2:$R$1315,1)</f>
        <v>0</v>
      </c>
      <c r="AP18" s="47"/>
      <c r="AQ18" s="46">
        <f>COUNTIFS(DataRegularSeason20242025!$E$2:$E$1315,WatchedGames20242025!$A17,DataRegularSeason20242025!$D$2:$D$1315,WatchedGames20242025!AQ$1,DataRegularSeason20242025!$N$2:$N$1315,1, DataRegularSeason20242025!$R$2:$R$1315,1)</f>
        <v>0</v>
      </c>
      <c r="AR18" s="47"/>
      <c r="AS18" s="46">
        <f>COUNTIFS(DataRegularSeason20242025!$E$2:$E$1315,WatchedGames20242025!$A17,DataRegularSeason20242025!$D$2:$D$1315,WatchedGames20242025!AS$1,DataRegularSeason20242025!$N$2:$N$1315,1, DataRegularSeason20242025!$R$2:$R$1315,1)</f>
        <v>0</v>
      </c>
      <c r="AT18" s="47"/>
      <c r="AU18" s="46">
        <f>COUNTIFS(DataRegularSeason20242025!$E$2:$E$1315,WatchedGames20242025!$A17,DataRegularSeason20242025!$D$2:$D$1315,WatchedGames20242025!AU$1,DataRegularSeason20242025!$N$2:$N$1315,1, DataRegularSeason20242025!$R$2:$R$1315,1)</f>
        <v>1</v>
      </c>
      <c r="AV18" s="47"/>
      <c r="AW18" s="46">
        <f>COUNTIFS(DataRegularSeason20242025!$E$2:$E$1315,WatchedGames20242025!$A17,DataRegularSeason20242025!$D$2:$D$1315,WatchedGames20242025!AW$1,DataRegularSeason20242025!$N$2:$N$1315,1, DataRegularSeason20242025!$R$2:$R$1315,1)</f>
        <v>0</v>
      </c>
      <c r="AX18" s="47"/>
      <c r="AY18" s="46">
        <f>COUNTIFS(DataRegularSeason20242025!$E$2:$E$1315,WatchedGames20242025!$A17,DataRegularSeason20242025!$D$2:$D$1315,WatchedGames20242025!AY$1,DataRegularSeason20242025!$N$2:$N$1315,1, DataRegularSeason20242025!$R$2:$R$1315,1)</f>
        <v>0</v>
      </c>
      <c r="AZ18" s="47"/>
      <c r="BA18" s="46">
        <f>COUNTIFS(DataRegularSeason20242025!$E$2:$E$1315,WatchedGames20242025!$A17,DataRegularSeason20242025!$D$2:$D$1315,WatchedGames20242025!BA$1,DataRegularSeason20242025!$N$2:$N$1315,1, DataRegularSeason20242025!$R$2:$R$1315,1)</f>
        <v>1</v>
      </c>
      <c r="BB18" s="47"/>
      <c r="BC18" s="46">
        <f>COUNTIFS(DataRegularSeason20242025!$E$2:$E$1315,WatchedGames20242025!$A17,DataRegularSeason20242025!$D$2:$D$1315,WatchedGames20242025!BC$1,DataRegularSeason20242025!$N$2:$N$1315,1, DataRegularSeason20242025!$R$2:$R$1315,1)</f>
        <v>0</v>
      </c>
      <c r="BD18" s="47"/>
      <c r="BE18" s="46">
        <f>COUNTIFS(DataRegularSeason20242025!$E$2:$E$1315,WatchedGames20242025!$A17,DataRegularSeason20242025!$D$2:$D$1315,WatchedGames20242025!BE$1,DataRegularSeason20242025!$N$2:$N$1315,1, DataRegularSeason20242025!$R$2:$R$1315,1)</f>
        <v>0</v>
      </c>
      <c r="BF18" s="47"/>
      <c r="BG18" s="46">
        <f>COUNTIFS(DataRegularSeason20242025!$E$2:$E$1315,WatchedGames20242025!$A17,DataRegularSeason20242025!$D$2:$D$1315,WatchedGames20242025!BG$1,DataRegularSeason20242025!$N$2:$N$1315,1, DataRegularSeason20242025!$R$2:$R$1315,1)</f>
        <v>0</v>
      </c>
      <c r="BH18" s="47"/>
      <c r="BI18" s="46">
        <f>COUNTIFS(DataRegularSeason20242025!$E$2:$E$1315,WatchedGames20242025!$A17,DataRegularSeason20242025!$D$2:$D$1315,WatchedGames20242025!BI$1,DataRegularSeason20242025!$N$2:$N$1315,1, DataRegularSeason20242025!$R$2:$R$1315,1)</f>
        <v>0</v>
      </c>
      <c r="BJ18" s="47"/>
      <c r="BK18" s="46">
        <f>COUNTIFS(DataRegularSeason20242025!$E$2:$E$1315,WatchedGames20242025!$A17,DataRegularSeason20242025!$D$2:$D$1315,WatchedGames20242025!BK$1,DataRegularSeason20242025!$N$2:$N$1315,1, DataRegularSeason20242025!$R$2:$R$1315,1)</f>
        <v>0</v>
      </c>
      <c r="BL18" s="47"/>
      <c r="BM18" s="46">
        <f>COUNTIFS(DataRegularSeason20242025!$E$2:$E$1315,WatchedGames20242025!$A17,DataRegularSeason20242025!$D$2:$D$1315,WatchedGames20242025!BM$1,DataRegularSeason20242025!$N$2:$N$1315,1, DataRegularSeason20242025!$R$2:$R$1315,1)</f>
        <v>1</v>
      </c>
      <c r="BN18" s="47"/>
      <c r="BO18" s="42">
        <f t="shared" si="0"/>
        <v>9</v>
      </c>
      <c r="BP18" s="52"/>
      <c r="BQ18" s="53"/>
    </row>
    <row r="19" spans="1:69" s="35" customFormat="1" ht="9.9499999999999993" customHeight="1" x14ac:dyDescent="0.2">
      <c r="A19" s="59" t="s">
        <v>34</v>
      </c>
      <c r="B19" s="36" t="s">
        <v>81</v>
      </c>
      <c r="C19" s="43"/>
      <c r="D19" s="36">
        <f>COUNTIFS(DataRegularSeason20242025!$E$2:$E$1315,WatchedGames20242025!C$1,DataRegularSeason20242025!$D$2:$D$1315,WatchedGames20242025!$A19,DataRegularSeason20242025!$N$2:$N$1315,1, DataRegularSeason20242025!$R$2:$R$1315,1)</f>
        <v>0</v>
      </c>
      <c r="E19" s="43"/>
      <c r="F19" s="36">
        <f>COUNTIFS(DataRegularSeason20242025!$E$2:$E$1315,WatchedGames20242025!E$1,DataRegularSeason20242025!$D$2:$D$1315,WatchedGames20242025!$A19,DataRegularSeason20242025!$N$2:$N$1315,1, DataRegularSeason20242025!$R$2:$R$1315,1)</f>
        <v>0</v>
      </c>
      <c r="G19" s="43"/>
      <c r="H19" s="36">
        <f>COUNTIFS(DataRegularSeason20242025!$E$2:$E$1315,WatchedGames20242025!G$1,DataRegularSeason20242025!$D$2:$D$1315,WatchedGames20242025!$A19,DataRegularSeason20242025!$N$2:$N$1315,1, DataRegularSeason20242025!$R$2:$R$1315,1)</f>
        <v>0</v>
      </c>
      <c r="I19" s="43"/>
      <c r="J19" s="36">
        <f>COUNTIFS(DataRegularSeason20242025!$E$2:$E$1315,WatchedGames20242025!I$1,DataRegularSeason20242025!$D$2:$D$1315,WatchedGames20242025!$A19,DataRegularSeason20242025!$N$2:$N$1315,1, DataRegularSeason20242025!$R$2:$R$1315,1)</f>
        <v>0</v>
      </c>
      <c r="K19" s="43"/>
      <c r="L19" s="36">
        <f>COUNTIFS(DataRegularSeason20242025!$E$2:$E$1315,WatchedGames20242025!K$1,DataRegularSeason20242025!$D$2:$D$1315,WatchedGames20242025!$A19,DataRegularSeason20242025!$N$2:$N$1315,1, DataRegularSeason20242025!$R$2:$R$1315,1)</f>
        <v>0</v>
      </c>
      <c r="M19" s="43"/>
      <c r="N19" s="36">
        <f>COUNTIFS(DataRegularSeason20242025!$E$2:$E$1315,WatchedGames20242025!M$1,DataRegularSeason20242025!$D$2:$D$1315,WatchedGames20242025!$A19,DataRegularSeason20242025!$N$2:$N$1315,1, DataRegularSeason20242025!$R$2:$R$1315,1)</f>
        <v>0</v>
      </c>
      <c r="O19" s="43"/>
      <c r="P19" s="36">
        <f>COUNTIFS(DataRegularSeason20242025!$E$2:$E$1315,WatchedGames20242025!O$1,DataRegularSeason20242025!$D$2:$D$1315,WatchedGames20242025!$A19,DataRegularSeason20242025!$N$2:$N$1315,1, DataRegularSeason20242025!$R$2:$R$1315,1)</f>
        <v>0</v>
      </c>
      <c r="Q19" s="43"/>
      <c r="R19" s="36">
        <f>COUNTIFS(DataRegularSeason20242025!$E$2:$E$1315,WatchedGames20242025!Q$1,DataRegularSeason20242025!$D$2:$D$1315,WatchedGames20242025!$A19,DataRegularSeason20242025!$N$2:$N$1315,1, DataRegularSeason20242025!$R$2:$R$1315,1)</f>
        <v>0</v>
      </c>
      <c r="S19" s="43"/>
      <c r="T19" s="44"/>
      <c r="U19" s="43"/>
      <c r="V19" s="36">
        <f>COUNTIFS(DataRegularSeason20242025!$E$2:$E$1315,WatchedGames20242025!U$1,DataRegularSeason20242025!$D$2:$D$1315,WatchedGames20242025!$A19,DataRegularSeason20242025!$N$2:$N$1315,1, DataRegularSeason20242025!$R$2:$R$1315,1)</f>
        <v>0</v>
      </c>
      <c r="W19" s="43"/>
      <c r="X19" s="36">
        <f>COUNTIFS(DataRegularSeason20242025!$E$2:$E$1315,WatchedGames20242025!W$1,DataRegularSeason20242025!$D$2:$D$1315,WatchedGames20242025!$A19,DataRegularSeason20242025!$N$2:$N$1315,1, DataRegularSeason20242025!$R$2:$R$1315,1)</f>
        <v>0</v>
      </c>
      <c r="Y19" s="43"/>
      <c r="Z19" s="36">
        <f>COUNTIFS(DataRegularSeason20242025!$E$2:$E$1315,WatchedGames20242025!Y$1,DataRegularSeason20242025!$D$2:$D$1315,WatchedGames20242025!$A19,DataRegularSeason20242025!$N$2:$N$1315,1, DataRegularSeason20242025!$R$2:$R$1315,1)</f>
        <v>1</v>
      </c>
      <c r="AA19" s="43"/>
      <c r="AB19" s="36">
        <f>COUNTIFS(DataRegularSeason20242025!$E$2:$E$1315,WatchedGames20242025!AA$1,DataRegularSeason20242025!$D$2:$D$1315,WatchedGames20242025!$A19,DataRegularSeason20242025!$N$2:$N$1315,1, DataRegularSeason20242025!$R$2:$R$1315,1)</f>
        <v>0</v>
      </c>
      <c r="AC19" s="43"/>
      <c r="AD19" s="36">
        <f>COUNTIFS(DataRegularSeason20242025!$E$2:$E$1315,WatchedGames20242025!AC$1,DataRegularSeason20242025!$D$2:$D$1315,WatchedGames20242025!$A19,DataRegularSeason20242025!$N$2:$N$1315,1, DataRegularSeason20242025!$R$2:$R$1315,1)</f>
        <v>1</v>
      </c>
      <c r="AE19" s="43"/>
      <c r="AF19" s="36">
        <f>COUNTIFS(DataRegularSeason20242025!$E$2:$E$1315,WatchedGames20242025!AE$1,DataRegularSeason20242025!$D$2:$D$1315,WatchedGames20242025!$A19,DataRegularSeason20242025!$N$2:$N$1315,1, DataRegularSeason20242025!$R$2:$R$1315,1)</f>
        <v>0</v>
      </c>
      <c r="AG19" s="43"/>
      <c r="AH19" s="36">
        <f>COUNTIFS(DataRegularSeason20242025!$E$2:$E$1315,WatchedGames20242025!AG$1,DataRegularSeason20242025!$D$2:$D$1315,WatchedGames20242025!$A19,DataRegularSeason20242025!$N$2:$N$1315,1, DataRegularSeason20242025!$R$2:$R$1315,1)</f>
        <v>0</v>
      </c>
      <c r="AI19" s="43"/>
      <c r="AJ19" s="36">
        <f>COUNTIFS(DataRegularSeason20242025!$E$2:$E$1315,WatchedGames20242025!AI$1,DataRegularSeason20242025!$D$2:$D$1315,WatchedGames20242025!$A19,DataRegularSeason20242025!$N$2:$N$1315,1, DataRegularSeason20242025!$R$2:$R$1315,1)</f>
        <v>0</v>
      </c>
      <c r="AK19" s="43"/>
      <c r="AL19" s="36">
        <f>COUNTIFS(DataRegularSeason20242025!$E$2:$E$1315,WatchedGames20242025!AK$1,DataRegularSeason20242025!$D$2:$D$1315,WatchedGames20242025!$A19,DataRegularSeason20242025!$N$2:$N$1315,1, DataRegularSeason20242025!$R$2:$R$1315,1)</f>
        <v>0</v>
      </c>
      <c r="AM19" s="43"/>
      <c r="AN19" s="36">
        <f>COUNTIFS(DataRegularSeason20242025!$E$2:$E$1315,WatchedGames20242025!AM$1,DataRegularSeason20242025!$D$2:$D$1315,WatchedGames20242025!$A19,DataRegularSeason20242025!$N$2:$N$1315,1, DataRegularSeason20242025!$R$2:$R$1315,1)</f>
        <v>0</v>
      </c>
      <c r="AO19" s="43"/>
      <c r="AP19" s="36">
        <f>COUNTIFS(DataRegularSeason20242025!$E$2:$E$1315,WatchedGames20242025!AO$1,DataRegularSeason20242025!$D$2:$D$1315,WatchedGames20242025!$A19,DataRegularSeason20242025!$N$2:$N$1315,1, DataRegularSeason20242025!$R$2:$R$1315,1)</f>
        <v>0</v>
      </c>
      <c r="AQ19" s="43"/>
      <c r="AR19" s="36">
        <f>COUNTIFS(DataRegularSeason20242025!$E$2:$E$1315,WatchedGames20242025!AQ$1,DataRegularSeason20242025!$D$2:$D$1315,WatchedGames20242025!$A19,DataRegularSeason20242025!$N$2:$N$1315,1, DataRegularSeason20242025!$R$2:$R$1315,1)</f>
        <v>0</v>
      </c>
      <c r="AS19" s="43"/>
      <c r="AT19" s="36">
        <f>COUNTIFS(DataRegularSeason20242025!$E$2:$E$1315,WatchedGames20242025!AS$1,DataRegularSeason20242025!$D$2:$D$1315,WatchedGames20242025!$A19,DataRegularSeason20242025!$N$2:$N$1315,1, DataRegularSeason20242025!$R$2:$R$1315,1)</f>
        <v>1</v>
      </c>
      <c r="AU19" s="43"/>
      <c r="AV19" s="36">
        <f>COUNTIFS(DataRegularSeason20242025!$E$2:$E$1315,WatchedGames20242025!AU$1,DataRegularSeason20242025!$D$2:$D$1315,WatchedGames20242025!$A19,DataRegularSeason20242025!$N$2:$N$1315,1, DataRegularSeason20242025!$R$2:$R$1315,1)</f>
        <v>0</v>
      </c>
      <c r="AW19" s="43"/>
      <c r="AX19" s="36">
        <f>COUNTIFS(DataRegularSeason20242025!$E$2:$E$1315,WatchedGames20242025!AW$1,DataRegularSeason20242025!$D$2:$D$1315,WatchedGames20242025!$A19,DataRegularSeason20242025!$N$2:$N$1315,1, DataRegularSeason20242025!$R$2:$R$1315,1)</f>
        <v>0</v>
      </c>
      <c r="AY19" s="43"/>
      <c r="AZ19" s="36">
        <f>COUNTIFS(DataRegularSeason20242025!$E$2:$E$1315,WatchedGames20242025!AY$1,DataRegularSeason20242025!$D$2:$D$1315,WatchedGames20242025!$A19,DataRegularSeason20242025!$N$2:$N$1315,1, DataRegularSeason20242025!$R$2:$R$1315,1)</f>
        <v>0</v>
      </c>
      <c r="BA19" s="43"/>
      <c r="BB19" s="36">
        <f>COUNTIFS(DataRegularSeason20242025!$E$2:$E$1315,WatchedGames20242025!BA$1,DataRegularSeason20242025!$D$2:$D$1315,WatchedGames20242025!$A19,DataRegularSeason20242025!$N$2:$N$1315,1, DataRegularSeason20242025!$R$2:$R$1315,1)</f>
        <v>0</v>
      </c>
      <c r="BC19" s="43"/>
      <c r="BD19" s="36">
        <f>COUNTIFS(DataRegularSeason20242025!$E$2:$E$1315,WatchedGames20242025!BC$1,DataRegularSeason20242025!$D$2:$D$1315,WatchedGames20242025!$A19,DataRegularSeason20242025!$N$2:$N$1315,1, DataRegularSeason20242025!$R$2:$R$1315,1)</f>
        <v>0</v>
      </c>
      <c r="BE19" s="43"/>
      <c r="BF19" s="36">
        <f>COUNTIFS(DataRegularSeason20242025!$E$2:$E$1315,WatchedGames20242025!BE$1,DataRegularSeason20242025!$D$2:$D$1315,WatchedGames20242025!$A19,DataRegularSeason20242025!$N$2:$N$1315,1, DataRegularSeason20242025!$R$2:$R$1315,1)</f>
        <v>0</v>
      </c>
      <c r="BG19" s="43"/>
      <c r="BH19" s="36">
        <f>COUNTIFS(DataRegularSeason20242025!$E$2:$E$1315,WatchedGames20242025!BG$1,DataRegularSeason20242025!$D$2:$D$1315,WatchedGames20242025!$A19,DataRegularSeason20242025!$N$2:$N$1315,1, DataRegularSeason20242025!$R$2:$R$1315,1)</f>
        <v>0</v>
      </c>
      <c r="BI19" s="43"/>
      <c r="BJ19" s="36">
        <f>COUNTIFS(DataRegularSeason20242025!$E$2:$E$1315,WatchedGames20242025!BI$1,DataRegularSeason20242025!$D$2:$D$1315,WatchedGames20242025!$A19,DataRegularSeason20242025!$N$2:$N$1315,1, DataRegularSeason20242025!$R$2:$R$1315,1)</f>
        <v>0</v>
      </c>
      <c r="BK19" s="43"/>
      <c r="BL19" s="36">
        <f>COUNTIFS(DataRegularSeason20242025!$E$2:$E$1315,WatchedGames20242025!BK$1,DataRegularSeason20242025!$D$2:$D$1315,WatchedGames20242025!$A19,DataRegularSeason20242025!$N$2:$N$1315,1, DataRegularSeason20242025!$R$2:$R$1315,1)</f>
        <v>1</v>
      </c>
      <c r="BM19" s="43"/>
      <c r="BN19" s="36">
        <f>COUNTIFS(DataRegularSeason20242025!$E$2:$E$1315,WatchedGames20242025!BM$1,DataRegularSeason20242025!$D$2:$D$1315,WatchedGames20242025!$A19,DataRegularSeason20242025!$N$2:$N$1315,1, DataRegularSeason20242025!$R$2:$R$1315,1)</f>
        <v>0</v>
      </c>
      <c r="BO19" s="38">
        <f t="shared" si="0"/>
        <v>4</v>
      </c>
      <c r="BP19" s="52">
        <f t="shared" ref="BP19" si="15">BO19+BO20</f>
        <v>10</v>
      </c>
      <c r="BQ19" s="53">
        <f t="shared" ref="BQ19" si="16">82-BP19</f>
        <v>72</v>
      </c>
    </row>
    <row r="20" spans="1:69" s="35" customFormat="1" ht="9.9499999999999993" customHeight="1" x14ac:dyDescent="0.2">
      <c r="A20" s="54"/>
      <c r="B20" s="40" t="s">
        <v>80</v>
      </c>
      <c r="C20" s="46">
        <f>COUNTIFS(DataRegularSeason20242025!$E$2:$E$1315,WatchedGames20242025!$A19,DataRegularSeason20242025!$D$2:$D$1315,WatchedGames20242025!C$1,DataRegularSeason20242025!$N$2:$N$1315,1, DataRegularSeason20242025!$R$2:$R$1315,1)</f>
        <v>1</v>
      </c>
      <c r="D20" s="47"/>
      <c r="E20" s="46">
        <f>COUNTIFS(DataRegularSeason20242025!$E$2:$E$1315,WatchedGames20242025!$A19,DataRegularSeason20242025!$D$2:$D$1315,WatchedGames20242025!E$1,DataRegularSeason20242025!$N$2:$N$1315,1, DataRegularSeason20242025!$R$2:$R$1315,1)</f>
        <v>1</v>
      </c>
      <c r="F20" s="47"/>
      <c r="G20" s="46">
        <f>COUNTIFS(DataRegularSeason20242025!$E$2:$E$1315,WatchedGames20242025!$A19,DataRegularSeason20242025!$D$2:$D$1315,WatchedGames20242025!G$1,DataRegularSeason20242025!$N$2:$N$1315,1, DataRegularSeason20242025!$R$2:$R$1315,1)</f>
        <v>0</v>
      </c>
      <c r="H20" s="47"/>
      <c r="I20" s="46">
        <f>COUNTIFS(DataRegularSeason20242025!$E$2:$E$1315,WatchedGames20242025!$A19,DataRegularSeason20242025!$D$2:$D$1315,WatchedGames20242025!I$1,DataRegularSeason20242025!$N$2:$N$1315,1, DataRegularSeason20242025!$R$2:$R$1315,1)</f>
        <v>0</v>
      </c>
      <c r="J20" s="47"/>
      <c r="K20" s="46">
        <f>COUNTIFS(DataRegularSeason20242025!$E$2:$E$1315,WatchedGames20242025!$A19,DataRegularSeason20242025!$D$2:$D$1315,WatchedGames20242025!K$1,DataRegularSeason20242025!$N$2:$N$1315,1, DataRegularSeason20242025!$R$2:$R$1315,1)</f>
        <v>0</v>
      </c>
      <c r="L20" s="47"/>
      <c r="M20" s="46">
        <f>COUNTIFS(DataRegularSeason20242025!$E$2:$E$1315,WatchedGames20242025!$A19,DataRegularSeason20242025!$D$2:$D$1315,WatchedGames20242025!M$1,DataRegularSeason20242025!$N$2:$N$1315,1, DataRegularSeason20242025!$R$2:$R$1315,1)</f>
        <v>0</v>
      </c>
      <c r="N20" s="47"/>
      <c r="O20" s="46">
        <f>COUNTIFS(DataRegularSeason20242025!$E$2:$E$1315,WatchedGames20242025!$A19,DataRegularSeason20242025!$D$2:$D$1315,WatchedGames20242025!O$1,DataRegularSeason20242025!$N$2:$N$1315,1, DataRegularSeason20242025!$R$2:$R$1315,1)</f>
        <v>1</v>
      </c>
      <c r="P20" s="47"/>
      <c r="Q20" s="46">
        <f>COUNTIFS(DataRegularSeason20242025!$E$2:$E$1315,WatchedGames20242025!$A19,DataRegularSeason20242025!$D$2:$D$1315,WatchedGames20242025!Q$1,DataRegularSeason20242025!$N$2:$N$1315,1, DataRegularSeason20242025!$R$2:$R$1315,1)</f>
        <v>0</v>
      </c>
      <c r="R20" s="47"/>
      <c r="S20" s="46"/>
      <c r="T20" s="47"/>
      <c r="U20" s="46">
        <f>COUNTIFS(DataRegularSeason20242025!$E$2:$E$1315,WatchedGames20242025!$A19,DataRegularSeason20242025!$D$2:$D$1315,WatchedGames20242025!U$1,DataRegularSeason20242025!$N$2:$N$1315,1, DataRegularSeason20242025!$R$2:$R$1315,1)</f>
        <v>0</v>
      </c>
      <c r="V20" s="47"/>
      <c r="W20" s="46">
        <f>COUNTIFS(DataRegularSeason20242025!$E$2:$E$1315,WatchedGames20242025!$A19,DataRegularSeason20242025!$D$2:$D$1315,WatchedGames20242025!W$1,DataRegularSeason20242025!$N$2:$N$1315,1, DataRegularSeason20242025!$R$2:$R$1315,1)</f>
        <v>1</v>
      </c>
      <c r="X20" s="47"/>
      <c r="Y20" s="46">
        <f>COUNTIFS(DataRegularSeason20242025!$E$2:$E$1315,WatchedGames20242025!$A19,DataRegularSeason20242025!$D$2:$D$1315,WatchedGames20242025!Y$1,DataRegularSeason20242025!$N$2:$N$1315,1, DataRegularSeason20242025!$R$2:$R$1315,1)</f>
        <v>1</v>
      </c>
      <c r="Z20" s="47"/>
      <c r="AA20" s="46">
        <f>COUNTIFS(DataRegularSeason20242025!$E$2:$E$1315,WatchedGames20242025!$A19,DataRegularSeason20242025!$D$2:$D$1315,WatchedGames20242025!AA$1,DataRegularSeason20242025!$N$2:$N$1315,1, DataRegularSeason20242025!$R$2:$R$1315,1)</f>
        <v>0</v>
      </c>
      <c r="AB20" s="47"/>
      <c r="AC20" s="46">
        <f>COUNTIFS(DataRegularSeason20242025!$E$2:$E$1315,WatchedGames20242025!$A19,DataRegularSeason20242025!$D$2:$D$1315,WatchedGames20242025!AC$1,DataRegularSeason20242025!$N$2:$N$1315,1, DataRegularSeason20242025!$R$2:$R$1315,1)</f>
        <v>0</v>
      </c>
      <c r="AD20" s="47"/>
      <c r="AE20" s="46">
        <f>COUNTIFS(DataRegularSeason20242025!$E$2:$E$1315,WatchedGames20242025!$A19,DataRegularSeason20242025!$D$2:$D$1315,WatchedGames20242025!AE$1,DataRegularSeason20242025!$N$2:$N$1315,1, DataRegularSeason20242025!$R$2:$R$1315,1)</f>
        <v>0</v>
      </c>
      <c r="AF20" s="47"/>
      <c r="AG20" s="46">
        <f>COUNTIFS(DataRegularSeason20242025!$E$2:$E$1315,WatchedGames20242025!$A19,DataRegularSeason20242025!$D$2:$D$1315,WatchedGames20242025!AG$1,DataRegularSeason20242025!$N$2:$N$1315,1, DataRegularSeason20242025!$R$2:$R$1315,1)</f>
        <v>0</v>
      </c>
      <c r="AH20" s="47"/>
      <c r="AI20" s="46">
        <f>COUNTIFS(DataRegularSeason20242025!$E$2:$E$1315,WatchedGames20242025!$A19,DataRegularSeason20242025!$D$2:$D$1315,WatchedGames20242025!AI$1,DataRegularSeason20242025!$N$2:$N$1315,1, DataRegularSeason20242025!$R$2:$R$1315,1)</f>
        <v>0</v>
      </c>
      <c r="AJ20" s="47"/>
      <c r="AK20" s="46">
        <f>COUNTIFS(DataRegularSeason20242025!$E$2:$E$1315,WatchedGames20242025!$A19,DataRegularSeason20242025!$D$2:$D$1315,WatchedGames20242025!AK$1,DataRegularSeason20242025!$N$2:$N$1315,1, DataRegularSeason20242025!$R$2:$R$1315,1)</f>
        <v>0</v>
      </c>
      <c r="AL20" s="47"/>
      <c r="AM20" s="46">
        <f>COUNTIFS(DataRegularSeason20242025!$E$2:$E$1315,WatchedGames20242025!$A19,DataRegularSeason20242025!$D$2:$D$1315,WatchedGames20242025!AM$1,DataRegularSeason20242025!$N$2:$N$1315,1, DataRegularSeason20242025!$R$2:$R$1315,1)</f>
        <v>0</v>
      </c>
      <c r="AN20" s="47"/>
      <c r="AO20" s="46">
        <f>COUNTIFS(DataRegularSeason20242025!$E$2:$E$1315,WatchedGames20242025!$A19,DataRegularSeason20242025!$D$2:$D$1315,WatchedGames20242025!AO$1,DataRegularSeason20242025!$N$2:$N$1315,1, DataRegularSeason20242025!$R$2:$R$1315,1)</f>
        <v>0</v>
      </c>
      <c r="AP20" s="47"/>
      <c r="AQ20" s="46">
        <f>COUNTIFS(DataRegularSeason20242025!$E$2:$E$1315,WatchedGames20242025!$A19,DataRegularSeason20242025!$D$2:$D$1315,WatchedGames20242025!AQ$1,DataRegularSeason20242025!$N$2:$N$1315,1, DataRegularSeason20242025!$R$2:$R$1315,1)</f>
        <v>0</v>
      </c>
      <c r="AR20" s="47"/>
      <c r="AS20" s="46">
        <f>COUNTIFS(DataRegularSeason20242025!$E$2:$E$1315,WatchedGames20242025!$A19,DataRegularSeason20242025!$D$2:$D$1315,WatchedGames20242025!AS$1,DataRegularSeason20242025!$N$2:$N$1315,1, DataRegularSeason20242025!$R$2:$R$1315,1)</f>
        <v>0</v>
      </c>
      <c r="AT20" s="47"/>
      <c r="AU20" s="46">
        <f>COUNTIFS(DataRegularSeason20242025!$E$2:$E$1315,WatchedGames20242025!$A19,DataRegularSeason20242025!$D$2:$D$1315,WatchedGames20242025!AU$1,DataRegularSeason20242025!$N$2:$N$1315,1, DataRegularSeason20242025!$R$2:$R$1315,1)</f>
        <v>0</v>
      </c>
      <c r="AV20" s="47"/>
      <c r="AW20" s="46">
        <f>COUNTIFS(DataRegularSeason20242025!$E$2:$E$1315,WatchedGames20242025!$A19,DataRegularSeason20242025!$D$2:$D$1315,WatchedGames20242025!AW$1,DataRegularSeason20242025!$N$2:$N$1315,1, DataRegularSeason20242025!$R$2:$R$1315,1)</f>
        <v>1</v>
      </c>
      <c r="AX20" s="47"/>
      <c r="AY20" s="46">
        <f>COUNTIFS(DataRegularSeason20242025!$E$2:$E$1315,WatchedGames20242025!$A19,DataRegularSeason20242025!$D$2:$D$1315,WatchedGames20242025!AY$1,DataRegularSeason20242025!$N$2:$N$1315,1, DataRegularSeason20242025!$R$2:$R$1315,1)</f>
        <v>0</v>
      </c>
      <c r="AZ20" s="47"/>
      <c r="BA20" s="46">
        <f>COUNTIFS(DataRegularSeason20242025!$E$2:$E$1315,WatchedGames20242025!$A19,DataRegularSeason20242025!$D$2:$D$1315,WatchedGames20242025!BA$1,DataRegularSeason20242025!$N$2:$N$1315,1, DataRegularSeason20242025!$R$2:$R$1315,1)</f>
        <v>0</v>
      </c>
      <c r="BB20" s="47"/>
      <c r="BC20" s="46">
        <f>COUNTIFS(DataRegularSeason20242025!$E$2:$E$1315,WatchedGames20242025!$A19,DataRegularSeason20242025!$D$2:$D$1315,WatchedGames20242025!BC$1,DataRegularSeason20242025!$N$2:$N$1315,1, DataRegularSeason20242025!$R$2:$R$1315,1)</f>
        <v>0</v>
      </c>
      <c r="BD20" s="47"/>
      <c r="BE20" s="46">
        <f>COUNTIFS(DataRegularSeason20242025!$E$2:$E$1315,WatchedGames20242025!$A19,DataRegularSeason20242025!$D$2:$D$1315,WatchedGames20242025!BE$1,DataRegularSeason20242025!$N$2:$N$1315,1, DataRegularSeason20242025!$R$2:$R$1315,1)</f>
        <v>0</v>
      </c>
      <c r="BF20" s="47"/>
      <c r="BG20" s="46">
        <f>COUNTIFS(DataRegularSeason20242025!$E$2:$E$1315,WatchedGames20242025!$A19,DataRegularSeason20242025!$D$2:$D$1315,WatchedGames20242025!BG$1,DataRegularSeason20242025!$N$2:$N$1315,1, DataRegularSeason20242025!$R$2:$R$1315,1)</f>
        <v>0</v>
      </c>
      <c r="BH20" s="47"/>
      <c r="BI20" s="46">
        <f>COUNTIFS(DataRegularSeason20242025!$E$2:$E$1315,WatchedGames20242025!$A19,DataRegularSeason20242025!$D$2:$D$1315,WatchedGames20242025!BI$1,DataRegularSeason20242025!$N$2:$N$1315,1, DataRegularSeason20242025!$R$2:$R$1315,1)</f>
        <v>0</v>
      </c>
      <c r="BJ20" s="47"/>
      <c r="BK20" s="46">
        <f>COUNTIFS(DataRegularSeason20242025!$E$2:$E$1315,WatchedGames20242025!$A19,DataRegularSeason20242025!$D$2:$D$1315,WatchedGames20242025!BK$1,DataRegularSeason20242025!$N$2:$N$1315,1, DataRegularSeason20242025!$R$2:$R$1315,1)</f>
        <v>0</v>
      </c>
      <c r="BL20" s="47"/>
      <c r="BM20" s="46">
        <f>COUNTIFS(DataRegularSeason20242025!$E$2:$E$1315,WatchedGames20242025!$A19,DataRegularSeason20242025!$D$2:$D$1315,WatchedGames20242025!BM$1,DataRegularSeason20242025!$N$2:$N$1315,1, DataRegularSeason20242025!$R$2:$R$1315,1)</f>
        <v>0</v>
      </c>
      <c r="BN20" s="47"/>
      <c r="BO20" s="42">
        <f t="shared" si="0"/>
        <v>6</v>
      </c>
      <c r="BP20" s="52"/>
      <c r="BQ20" s="53"/>
    </row>
    <row r="21" spans="1:69" s="35" customFormat="1" ht="9.9499999999999993" customHeight="1" x14ac:dyDescent="0.2">
      <c r="A21" s="59" t="s">
        <v>31</v>
      </c>
      <c r="B21" s="36" t="s">
        <v>81</v>
      </c>
      <c r="C21" s="43"/>
      <c r="D21" s="36">
        <f>COUNTIFS(DataRegularSeason20242025!$E$2:$E$1315,WatchedGames20242025!C$1,DataRegularSeason20242025!$D$2:$D$1315,WatchedGames20242025!$A21,DataRegularSeason20242025!$N$2:$N$1315,1, DataRegularSeason20242025!$R$2:$R$1315,1)</f>
        <v>1</v>
      </c>
      <c r="E21" s="43"/>
      <c r="F21" s="36">
        <f>COUNTIFS(DataRegularSeason20242025!$E$2:$E$1315,WatchedGames20242025!E$1,DataRegularSeason20242025!$D$2:$D$1315,WatchedGames20242025!$A21,DataRegularSeason20242025!$N$2:$N$1315,1, DataRegularSeason20242025!$R$2:$R$1315,1)</f>
        <v>0</v>
      </c>
      <c r="G21" s="43"/>
      <c r="H21" s="36">
        <f>COUNTIFS(DataRegularSeason20242025!$E$2:$E$1315,WatchedGames20242025!G$1,DataRegularSeason20242025!$D$2:$D$1315,WatchedGames20242025!$A21,DataRegularSeason20242025!$N$2:$N$1315,1, DataRegularSeason20242025!$R$2:$R$1315,1)</f>
        <v>0</v>
      </c>
      <c r="I21" s="43"/>
      <c r="J21" s="36">
        <f>COUNTIFS(DataRegularSeason20242025!$E$2:$E$1315,WatchedGames20242025!I$1,DataRegularSeason20242025!$D$2:$D$1315,WatchedGames20242025!$A21,DataRegularSeason20242025!$N$2:$N$1315,1, DataRegularSeason20242025!$R$2:$R$1315,1)</f>
        <v>0</v>
      </c>
      <c r="K21" s="43"/>
      <c r="L21" s="36">
        <f>COUNTIFS(DataRegularSeason20242025!$E$2:$E$1315,WatchedGames20242025!K$1,DataRegularSeason20242025!$D$2:$D$1315,WatchedGames20242025!$A21,DataRegularSeason20242025!$N$2:$N$1315,1, DataRegularSeason20242025!$R$2:$R$1315,1)</f>
        <v>0</v>
      </c>
      <c r="M21" s="43"/>
      <c r="N21" s="36">
        <f>COUNTIFS(DataRegularSeason20242025!$E$2:$E$1315,WatchedGames20242025!M$1,DataRegularSeason20242025!$D$2:$D$1315,WatchedGames20242025!$A21,DataRegularSeason20242025!$N$2:$N$1315,1, DataRegularSeason20242025!$R$2:$R$1315,1)</f>
        <v>0</v>
      </c>
      <c r="O21" s="43"/>
      <c r="P21" s="36">
        <f>COUNTIFS(DataRegularSeason20242025!$E$2:$E$1315,WatchedGames20242025!O$1,DataRegularSeason20242025!$D$2:$D$1315,WatchedGames20242025!$A21,DataRegularSeason20242025!$N$2:$N$1315,1, DataRegularSeason20242025!$R$2:$R$1315,1)</f>
        <v>1</v>
      </c>
      <c r="Q21" s="43"/>
      <c r="R21" s="36">
        <f>COUNTIFS(DataRegularSeason20242025!$E$2:$E$1315,WatchedGames20242025!Q$1,DataRegularSeason20242025!$D$2:$D$1315,WatchedGames20242025!$A21,DataRegularSeason20242025!$N$2:$N$1315,1, DataRegularSeason20242025!$R$2:$R$1315,1)</f>
        <v>0</v>
      </c>
      <c r="S21" s="43"/>
      <c r="T21" s="36">
        <f>COUNTIFS(DataRegularSeason20242025!$E$2:$E$1315,WatchedGames20242025!S$1,DataRegularSeason20242025!$D$2:$D$1315,WatchedGames20242025!$A21,DataRegularSeason20242025!$N$2:$N$1315,1, DataRegularSeason20242025!$R$2:$R$1315,1)</f>
        <v>0</v>
      </c>
      <c r="U21" s="43"/>
      <c r="V21" s="44"/>
      <c r="W21" s="43"/>
      <c r="X21" s="36">
        <f>COUNTIFS(DataRegularSeason20242025!$E$2:$E$1315,WatchedGames20242025!W$1,DataRegularSeason20242025!$D$2:$D$1315,WatchedGames20242025!$A21,DataRegularSeason20242025!$N$2:$N$1315,1, DataRegularSeason20242025!$R$2:$R$1315,1)</f>
        <v>0</v>
      </c>
      <c r="Y21" s="43"/>
      <c r="Z21" s="36">
        <f>COUNTIFS(DataRegularSeason20242025!$E$2:$E$1315,WatchedGames20242025!Y$1,DataRegularSeason20242025!$D$2:$D$1315,WatchedGames20242025!$A21,DataRegularSeason20242025!$N$2:$N$1315,1, DataRegularSeason20242025!$R$2:$R$1315,1)</f>
        <v>0</v>
      </c>
      <c r="AA21" s="43"/>
      <c r="AB21" s="36">
        <f>COUNTIFS(DataRegularSeason20242025!$E$2:$E$1315,WatchedGames20242025!AA$1,DataRegularSeason20242025!$D$2:$D$1315,WatchedGames20242025!$A21,DataRegularSeason20242025!$N$2:$N$1315,1, DataRegularSeason20242025!$R$2:$R$1315,1)</f>
        <v>1</v>
      </c>
      <c r="AC21" s="43"/>
      <c r="AD21" s="36">
        <f>COUNTIFS(DataRegularSeason20242025!$E$2:$E$1315,WatchedGames20242025!AC$1,DataRegularSeason20242025!$D$2:$D$1315,WatchedGames20242025!$A21,DataRegularSeason20242025!$N$2:$N$1315,1, DataRegularSeason20242025!$R$2:$R$1315,1)</f>
        <v>0</v>
      </c>
      <c r="AE21" s="43"/>
      <c r="AF21" s="36">
        <f>COUNTIFS(DataRegularSeason20242025!$E$2:$E$1315,WatchedGames20242025!AE$1,DataRegularSeason20242025!$D$2:$D$1315,WatchedGames20242025!$A21,DataRegularSeason20242025!$N$2:$N$1315,1, DataRegularSeason20242025!$R$2:$R$1315,1)</f>
        <v>0</v>
      </c>
      <c r="AG21" s="43"/>
      <c r="AH21" s="36">
        <f>COUNTIFS(DataRegularSeason20242025!$E$2:$E$1315,WatchedGames20242025!AG$1,DataRegularSeason20242025!$D$2:$D$1315,WatchedGames20242025!$A21,DataRegularSeason20242025!$N$2:$N$1315,1, DataRegularSeason20242025!$R$2:$R$1315,1)</f>
        <v>0</v>
      </c>
      <c r="AI21" s="43"/>
      <c r="AJ21" s="36">
        <f>COUNTIFS(DataRegularSeason20242025!$E$2:$E$1315,WatchedGames20242025!AI$1,DataRegularSeason20242025!$D$2:$D$1315,WatchedGames20242025!$A21,DataRegularSeason20242025!$N$2:$N$1315,1, DataRegularSeason20242025!$R$2:$R$1315,1)</f>
        <v>1</v>
      </c>
      <c r="AK21" s="43"/>
      <c r="AL21" s="36">
        <f>COUNTIFS(DataRegularSeason20242025!$E$2:$E$1315,WatchedGames20242025!AK$1,DataRegularSeason20242025!$D$2:$D$1315,WatchedGames20242025!$A21,DataRegularSeason20242025!$N$2:$N$1315,1, DataRegularSeason20242025!$R$2:$R$1315,1)</f>
        <v>0</v>
      </c>
      <c r="AM21" s="43"/>
      <c r="AN21" s="36">
        <f>COUNTIFS(DataRegularSeason20242025!$E$2:$E$1315,WatchedGames20242025!AM$1,DataRegularSeason20242025!$D$2:$D$1315,WatchedGames20242025!$A21,DataRegularSeason20242025!$N$2:$N$1315,1, DataRegularSeason20242025!$R$2:$R$1315,1)</f>
        <v>1</v>
      </c>
      <c r="AO21" s="43"/>
      <c r="AP21" s="36">
        <f>COUNTIFS(DataRegularSeason20242025!$E$2:$E$1315,WatchedGames20242025!AO$1,DataRegularSeason20242025!$D$2:$D$1315,WatchedGames20242025!$A21,DataRegularSeason20242025!$N$2:$N$1315,1, DataRegularSeason20242025!$R$2:$R$1315,1)</f>
        <v>0</v>
      </c>
      <c r="AQ21" s="43"/>
      <c r="AR21" s="36">
        <f>COUNTIFS(DataRegularSeason20242025!$E$2:$E$1315,WatchedGames20242025!AQ$1,DataRegularSeason20242025!$D$2:$D$1315,WatchedGames20242025!$A21,DataRegularSeason20242025!$N$2:$N$1315,1, DataRegularSeason20242025!$R$2:$R$1315,1)</f>
        <v>0</v>
      </c>
      <c r="AS21" s="43"/>
      <c r="AT21" s="36">
        <f>COUNTIFS(DataRegularSeason20242025!$E$2:$E$1315,WatchedGames20242025!AS$1,DataRegularSeason20242025!$D$2:$D$1315,WatchedGames20242025!$A21,DataRegularSeason20242025!$N$2:$N$1315,1, DataRegularSeason20242025!$R$2:$R$1315,1)</f>
        <v>1</v>
      </c>
      <c r="AU21" s="43"/>
      <c r="AV21" s="36">
        <f>COUNTIFS(DataRegularSeason20242025!$E$2:$E$1315,WatchedGames20242025!AU$1,DataRegularSeason20242025!$D$2:$D$1315,WatchedGames20242025!$A21,DataRegularSeason20242025!$N$2:$N$1315,1, DataRegularSeason20242025!$R$2:$R$1315,1)</f>
        <v>0</v>
      </c>
      <c r="AW21" s="43"/>
      <c r="AX21" s="36">
        <f>COUNTIFS(DataRegularSeason20242025!$E$2:$E$1315,WatchedGames20242025!AW$1,DataRegularSeason20242025!$D$2:$D$1315,WatchedGames20242025!$A21,DataRegularSeason20242025!$N$2:$N$1315,1, DataRegularSeason20242025!$R$2:$R$1315,1)</f>
        <v>1</v>
      </c>
      <c r="AY21" s="43"/>
      <c r="AZ21" s="36">
        <f>COUNTIFS(DataRegularSeason20242025!$E$2:$E$1315,WatchedGames20242025!AY$1,DataRegularSeason20242025!$D$2:$D$1315,WatchedGames20242025!$A21,DataRegularSeason20242025!$N$2:$N$1315,1, DataRegularSeason20242025!$R$2:$R$1315,1)</f>
        <v>0</v>
      </c>
      <c r="BA21" s="43"/>
      <c r="BB21" s="36">
        <f>COUNTIFS(DataRegularSeason20242025!$E$2:$E$1315,WatchedGames20242025!BA$1,DataRegularSeason20242025!$D$2:$D$1315,WatchedGames20242025!$A21,DataRegularSeason20242025!$N$2:$N$1315,1, DataRegularSeason20242025!$R$2:$R$1315,1)</f>
        <v>0</v>
      </c>
      <c r="BC21" s="43"/>
      <c r="BD21" s="36">
        <f>COUNTIFS(DataRegularSeason20242025!$E$2:$E$1315,WatchedGames20242025!BC$1,DataRegularSeason20242025!$D$2:$D$1315,WatchedGames20242025!$A21,DataRegularSeason20242025!$N$2:$N$1315,1, DataRegularSeason20242025!$R$2:$R$1315,1)</f>
        <v>1</v>
      </c>
      <c r="BE21" s="43"/>
      <c r="BF21" s="36">
        <f>COUNTIFS(DataRegularSeason20242025!$E$2:$E$1315,WatchedGames20242025!BE$1,DataRegularSeason20242025!$D$2:$D$1315,WatchedGames20242025!$A21,DataRegularSeason20242025!$N$2:$N$1315,1, DataRegularSeason20242025!$R$2:$R$1315,1)</f>
        <v>0</v>
      </c>
      <c r="BG21" s="43"/>
      <c r="BH21" s="36">
        <f>COUNTIFS(DataRegularSeason20242025!$E$2:$E$1315,WatchedGames20242025!BG$1,DataRegularSeason20242025!$D$2:$D$1315,WatchedGames20242025!$A21,DataRegularSeason20242025!$N$2:$N$1315,1, DataRegularSeason20242025!$R$2:$R$1315,1)</f>
        <v>0</v>
      </c>
      <c r="BI21" s="43"/>
      <c r="BJ21" s="36">
        <f>COUNTIFS(DataRegularSeason20242025!$E$2:$E$1315,WatchedGames20242025!BI$1,DataRegularSeason20242025!$D$2:$D$1315,WatchedGames20242025!$A21,DataRegularSeason20242025!$N$2:$N$1315,1, DataRegularSeason20242025!$R$2:$R$1315,1)</f>
        <v>0</v>
      </c>
      <c r="BK21" s="43"/>
      <c r="BL21" s="36">
        <f>COUNTIFS(DataRegularSeason20242025!$E$2:$E$1315,WatchedGames20242025!BK$1,DataRegularSeason20242025!$D$2:$D$1315,WatchedGames20242025!$A21,DataRegularSeason20242025!$N$2:$N$1315,1, DataRegularSeason20242025!$R$2:$R$1315,1)</f>
        <v>0</v>
      </c>
      <c r="BM21" s="43"/>
      <c r="BN21" s="36">
        <f>COUNTIFS(DataRegularSeason20242025!$E$2:$E$1315,WatchedGames20242025!BM$1,DataRegularSeason20242025!$D$2:$D$1315,WatchedGames20242025!$A21,DataRegularSeason20242025!$N$2:$N$1315,1, DataRegularSeason20242025!$R$2:$R$1315,1)</f>
        <v>0</v>
      </c>
      <c r="BO21" s="38">
        <f t="shared" si="0"/>
        <v>8</v>
      </c>
      <c r="BP21" s="52">
        <f t="shared" ref="BP21" si="17">BO21+BO22</f>
        <v>13</v>
      </c>
      <c r="BQ21" s="53">
        <f t="shared" ref="BQ21" si="18">82-BP21</f>
        <v>69</v>
      </c>
    </row>
    <row r="22" spans="1:69" s="35" customFormat="1" ht="9.9499999999999993" customHeight="1" x14ac:dyDescent="0.2">
      <c r="A22" s="54"/>
      <c r="B22" s="40" t="s">
        <v>80</v>
      </c>
      <c r="C22" s="46">
        <f>COUNTIFS(DataRegularSeason20242025!$E$2:$E$1315,WatchedGames20242025!$A21,DataRegularSeason20242025!$D$2:$D$1315,WatchedGames20242025!C$1,DataRegularSeason20242025!$N$2:$N$1315,1, DataRegularSeason20242025!$R$2:$R$1315,1)</f>
        <v>0</v>
      </c>
      <c r="D22" s="47"/>
      <c r="E22" s="46">
        <f>COUNTIFS(DataRegularSeason20242025!$E$2:$E$1315,WatchedGames20242025!$A21,DataRegularSeason20242025!$D$2:$D$1315,WatchedGames20242025!E$1,DataRegularSeason20242025!$N$2:$N$1315,1, DataRegularSeason20242025!$R$2:$R$1315,1)</f>
        <v>0</v>
      </c>
      <c r="F22" s="47"/>
      <c r="G22" s="46">
        <f>COUNTIFS(DataRegularSeason20242025!$E$2:$E$1315,WatchedGames20242025!$A21,DataRegularSeason20242025!$D$2:$D$1315,WatchedGames20242025!G$1,DataRegularSeason20242025!$N$2:$N$1315,1, DataRegularSeason20242025!$R$2:$R$1315,1)</f>
        <v>1</v>
      </c>
      <c r="H22" s="47"/>
      <c r="I22" s="46">
        <f>COUNTIFS(DataRegularSeason20242025!$E$2:$E$1315,WatchedGames20242025!$A21,DataRegularSeason20242025!$D$2:$D$1315,WatchedGames20242025!I$1,DataRegularSeason20242025!$N$2:$N$1315,1, DataRegularSeason20242025!$R$2:$R$1315,1)</f>
        <v>0</v>
      </c>
      <c r="J22" s="47"/>
      <c r="K22" s="46">
        <f>COUNTIFS(DataRegularSeason20242025!$E$2:$E$1315,WatchedGames20242025!$A21,DataRegularSeason20242025!$D$2:$D$1315,WatchedGames20242025!K$1,DataRegularSeason20242025!$N$2:$N$1315,1, DataRegularSeason20242025!$R$2:$R$1315,1)</f>
        <v>0</v>
      </c>
      <c r="L22" s="47"/>
      <c r="M22" s="46">
        <f>COUNTIFS(DataRegularSeason20242025!$E$2:$E$1315,WatchedGames20242025!$A21,DataRegularSeason20242025!$D$2:$D$1315,WatchedGames20242025!M$1,DataRegularSeason20242025!$N$2:$N$1315,1, DataRegularSeason20242025!$R$2:$R$1315,1)</f>
        <v>0</v>
      </c>
      <c r="N22" s="47"/>
      <c r="O22" s="46">
        <f>COUNTIFS(DataRegularSeason20242025!$E$2:$E$1315,WatchedGames20242025!$A21,DataRegularSeason20242025!$D$2:$D$1315,WatchedGames20242025!O$1,DataRegularSeason20242025!$N$2:$N$1315,1, DataRegularSeason20242025!$R$2:$R$1315,1)</f>
        <v>0</v>
      </c>
      <c r="P22" s="47"/>
      <c r="Q22" s="46">
        <f>COUNTIFS(DataRegularSeason20242025!$E$2:$E$1315,WatchedGames20242025!$A21,DataRegularSeason20242025!$D$2:$D$1315,WatchedGames20242025!Q$1,DataRegularSeason20242025!$N$2:$N$1315,1, DataRegularSeason20242025!$R$2:$R$1315,1)</f>
        <v>0</v>
      </c>
      <c r="R22" s="47"/>
      <c r="S22" s="46">
        <f>COUNTIFS(DataRegularSeason20242025!$E$2:$E$1315,WatchedGames20242025!$A21,DataRegularSeason20242025!$D$2:$D$1315,WatchedGames20242025!S$1,DataRegularSeason20242025!$N$2:$N$1315,1, DataRegularSeason20242025!$R$2:$R$1315,1)</f>
        <v>0</v>
      </c>
      <c r="T22" s="47"/>
      <c r="U22" s="46"/>
      <c r="V22" s="47"/>
      <c r="W22" s="46">
        <f>COUNTIFS(DataRegularSeason20242025!$E$2:$E$1315,WatchedGames20242025!$A21,DataRegularSeason20242025!$D$2:$D$1315,WatchedGames20242025!W$1,DataRegularSeason20242025!$N$2:$N$1315,1, DataRegularSeason20242025!$R$2:$R$1315,1)</f>
        <v>1</v>
      </c>
      <c r="X22" s="47"/>
      <c r="Y22" s="46">
        <f>COUNTIFS(DataRegularSeason20242025!$E$2:$E$1315,WatchedGames20242025!$A21,DataRegularSeason20242025!$D$2:$D$1315,WatchedGames20242025!Y$1,DataRegularSeason20242025!$N$2:$N$1315,1, DataRegularSeason20242025!$R$2:$R$1315,1)</f>
        <v>0</v>
      </c>
      <c r="Z22" s="47"/>
      <c r="AA22" s="46">
        <f>COUNTIFS(DataRegularSeason20242025!$E$2:$E$1315,WatchedGames20242025!$A21,DataRegularSeason20242025!$D$2:$D$1315,WatchedGames20242025!AA$1,DataRegularSeason20242025!$N$2:$N$1315,1, DataRegularSeason20242025!$R$2:$R$1315,1)</f>
        <v>0</v>
      </c>
      <c r="AB22" s="47"/>
      <c r="AC22" s="46">
        <f>COUNTIFS(DataRegularSeason20242025!$E$2:$E$1315,WatchedGames20242025!$A21,DataRegularSeason20242025!$D$2:$D$1315,WatchedGames20242025!AC$1,DataRegularSeason20242025!$N$2:$N$1315,1, DataRegularSeason20242025!$R$2:$R$1315,1)</f>
        <v>0</v>
      </c>
      <c r="AD22" s="47"/>
      <c r="AE22" s="46">
        <f>COUNTIFS(DataRegularSeason20242025!$E$2:$E$1315,WatchedGames20242025!$A21,DataRegularSeason20242025!$D$2:$D$1315,WatchedGames20242025!AE$1,DataRegularSeason20242025!$N$2:$N$1315,1, DataRegularSeason20242025!$R$2:$R$1315,1)</f>
        <v>0</v>
      </c>
      <c r="AF22" s="47"/>
      <c r="AG22" s="46">
        <f>COUNTIFS(DataRegularSeason20242025!$E$2:$E$1315,WatchedGames20242025!$A21,DataRegularSeason20242025!$D$2:$D$1315,WatchedGames20242025!AG$1,DataRegularSeason20242025!$N$2:$N$1315,1, DataRegularSeason20242025!$R$2:$R$1315,1)</f>
        <v>0</v>
      </c>
      <c r="AH22" s="47"/>
      <c r="AI22" s="46">
        <f>COUNTIFS(DataRegularSeason20242025!$E$2:$E$1315,WatchedGames20242025!$A21,DataRegularSeason20242025!$D$2:$D$1315,WatchedGames20242025!AI$1,DataRegularSeason20242025!$N$2:$N$1315,1, DataRegularSeason20242025!$R$2:$R$1315,1)</f>
        <v>0</v>
      </c>
      <c r="AJ22" s="47"/>
      <c r="AK22" s="46">
        <f>COUNTIFS(DataRegularSeason20242025!$E$2:$E$1315,WatchedGames20242025!$A21,DataRegularSeason20242025!$D$2:$D$1315,WatchedGames20242025!AK$1,DataRegularSeason20242025!$N$2:$N$1315,1, DataRegularSeason20242025!$R$2:$R$1315,1)</f>
        <v>0</v>
      </c>
      <c r="AL22" s="47"/>
      <c r="AM22" s="46">
        <f>COUNTIFS(DataRegularSeason20242025!$E$2:$E$1315,WatchedGames20242025!$A21,DataRegularSeason20242025!$D$2:$D$1315,WatchedGames20242025!AM$1,DataRegularSeason20242025!$N$2:$N$1315,1, DataRegularSeason20242025!$R$2:$R$1315,1)</f>
        <v>2</v>
      </c>
      <c r="AN22" s="47"/>
      <c r="AO22" s="46">
        <f>COUNTIFS(DataRegularSeason20242025!$E$2:$E$1315,WatchedGames20242025!$A21,DataRegularSeason20242025!$D$2:$D$1315,WatchedGames20242025!AO$1,DataRegularSeason20242025!$N$2:$N$1315,1, DataRegularSeason20242025!$R$2:$R$1315,1)</f>
        <v>0</v>
      </c>
      <c r="AP22" s="47"/>
      <c r="AQ22" s="46">
        <f>COUNTIFS(DataRegularSeason20242025!$E$2:$E$1315,WatchedGames20242025!$A21,DataRegularSeason20242025!$D$2:$D$1315,WatchedGames20242025!AQ$1,DataRegularSeason20242025!$N$2:$N$1315,1, DataRegularSeason20242025!$R$2:$R$1315,1)</f>
        <v>0</v>
      </c>
      <c r="AR22" s="47"/>
      <c r="AS22" s="46">
        <f>COUNTIFS(DataRegularSeason20242025!$E$2:$E$1315,WatchedGames20242025!$A21,DataRegularSeason20242025!$D$2:$D$1315,WatchedGames20242025!AS$1,DataRegularSeason20242025!$N$2:$N$1315,1, DataRegularSeason20242025!$R$2:$R$1315,1)</f>
        <v>0</v>
      </c>
      <c r="AT22" s="47"/>
      <c r="AU22" s="46">
        <f>COUNTIFS(DataRegularSeason20242025!$E$2:$E$1315,WatchedGames20242025!$A21,DataRegularSeason20242025!$D$2:$D$1315,WatchedGames20242025!AU$1,DataRegularSeason20242025!$N$2:$N$1315,1, DataRegularSeason20242025!$R$2:$R$1315,1)</f>
        <v>0</v>
      </c>
      <c r="AV22" s="47"/>
      <c r="AW22" s="46">
        <f>COUNTIFS(DataRegularSeason20242025!$E$2:$E$1315,WatchedGames20242025!$A21,DataRegularSeason20242025!$D$2:$D$1315,WatchedGames20242025!AW$1,DataRegularSeason20242025!$N$2:$N$1315,1, DataRegularSeason20242025!$R$2:$R$1315,1)</f>
        <v>0</v>
      </c>
      <c r="AX22" s="47"/>
      <c r="AY22" s="46">
        <f>COUNTIFS(DataRegularSeason20242025!$E$2:$E$1315,WatchedGames20242025!$A21,DataRegularSeason20242025!$D$2:$D$1315,WatchedGames20242025!AY$1,DataRegularSeason20242025!$N$2:$N$1315,1, DataRegularSeason20242025!$R$2:$R$1315,1)</f>
        <v>0</v>
      </c>
      <c r="AZ22" s="47"/>
      <c r="BA22" s="46">
        <f>COUNTIFS(DataRegularSeason20242025!$E$2:$E$1315,WatchedGames20242025!$A21,DataRegularSeason20242025!$D$2:$D$1315,WatchedGames20242025!BA$1,DataRegularSeason20242025!$N$2:$N$1315,1, DataRegularSeason20242025!$R$2:$R$1315,1)</f>
        <v>0</v>
      </c>
      <c r="BB22" s="47"/>
      <c r="BC22" s="46">
        <f>COUNTIFS(DataRegularSeason20242025!$E$2:$E$1315,WatchedGames20242025!$A21,DataRegularSeason20242025!$D$2:$D$1315,WatchedGames20242025!BC$1,DataRegularSeason20242025!$N$2:$N$1315,1, DataRegularSeason20242025!$R$2:$R$1315,1)</f>
        <v>0</v>
      </c>
      <c r="BD22" s="47"/>
      <c r="BE22" s="46">
        <f>COUNTIFS(DataRegularSeason20242025!$E$2:$E$1315,WatchedGames20242025!$A21,DataRegularSeason20242025!$D$2:$D$1315,WatchedGames20242025!BE$1,DataRegularSeason20242025!$N$2:$N$1315,1, DataRegularSeason20242025!$R$2:$R$1315,1)</f>
        <v>0</v>
      </c>
      <c r="BF22" s="47"/>
      <c r="BG22" s="46">
        <f>COUNTIFS(DataRegularSeason20242025!$E$2:$E$1315,WatchedGames20242025!$A21,DataRegularSeason20242025!$D$2:$D$1315,WatchedGames20242025!BG$1,DataRegularSeason20242025!$N$2:$N$1315,1, DataRegularSeason20242025!$R$2:$R$1315,1)</f>
        <v>0</v>
      </c>
      <c r="BH22" s="47"/>
      <c r="BI22" s="46">
        <f>COUNTIFS(DataRegularSeason20242025!$E$2:$E$1315,WatchedGames20242025!$A21,DataRegularSeason20242025!$D$2:$D$1315,WatchedGames20242025!BI$1,DataRegularSeason20242025!$N$2:$N$1315,1, DataRegularSeason20242025!$R$2:$R$1315,1)</f>
        <v>0</v>
      </c>
      <c r="BJ22" s="47"/>
      <c r="BK22" s="46">
        <f>COUNTIFS(DataRegularSeason20242025!$E$2:$E$1315,WatchedGames20242025!$A21,DataRegularSeason20242025!$D$2:$D$1315,WatchedGames20242025!BK$1,DataRegularSeason20242025!$N$2:$N$1315,1, DataRegularSeason20242025!$R$2:$R$1315,1)</f>
        <v>1</v>
      </c>
      <c r="BL22" s="47"/>
      <c r="BM22" s="46">
        <f>COUNTIFS(DataRegularSeason20242025!$E$2:$E$1315,WatchedGames20242025!$A21,DataRegularSeason20242025!$D$2:$D$1315,WatchedGames20242025!BM$1,DataRegularSeason20242025!$N$2:$N$1315,1, DataRegularSeason20242025!$R$2:$R$1315,1)</f>
        <v>0</v>
      </c>
      <c r="BN22" s="47"/>
      <c r="BO22" s="42">
        <f t="shared" si="0"/>
        <v>5</v>
      </c>
      <c r="BP22" s="52"/>
      <c r="BQ22" s="53"/>
    </row>
    <row r="23" spans="1:69" s="35" customFormat="1" ht="9.9499999999999993" customHeight="1" x14ac:dyDescent="0.2">
      <c r="A23" s="59" t="s">
        <v>23</v>
      </c>
      <c r="B23" s="36" t="s">
        <v>81</v>
      </c>
      <c r="C23" s="43"/>
      <c r="D23" s="36">
        <f>COUNTIFS(DataRegularSeason20242025!$E$2:$E$1315,WatchedGames20242025!C$1,DataRegularSeason20242025!$D$2:$D$1315,WatchedGames20242025!$A23,DataRegularSeason20242025!$N$2:$N$1315,1, DataRegularSeason20242025!$R$2:$R$1315,1)</f>
        <v>0</v>
      </c>
      <c r="E23" s="43"/>
      <c r="F23" s="36">
        <f>COUNTIFS(DataRegularSeason20242025!$E$2:$E$1315,WatchedGames20242025!E$1,DataRegularSeason20242025!$D$2:$D$1315,WatchedGames20242025!$A23,DataRegularSeason20242025!$N$2:$N$1315,1, DataRegularSeason20242025!$R$2:$R$1315,1)</f>
        <v>0</v>
      </c>
      <c r="G23" s="43"/>
      <c r="H23" s="36">
        <f>COUNTIFS(DataRegularSeason20242025!$E$2:$E$1315,WatchedGames20242025!G$1,DataRegularSeason20242025!$D$2:$D$1315,WatchedGames20242025!$A23,DataRegularSeason20242025!$N$2:$N$1315,1, DataRegularSeason20242025!$R$2:$R$1315,1)</f>
        <v>0</v>
      </c>
      <c r="I23" s="43"/>
      <c r="J23" s="36">
        <f>COUNTIFS(DataRegularSeason20242025!$E$2:$E$1315,WatchedGames20242025!I$1,DataRegularSeason20242025!$D$2:$D$1315,WatchedGames20242025!$A23,DataRegularSeason20242025!$N$2:$N$1315,1, DataRegularSeason20242025!$R$2:$R$1315,1)</f>
        <v>0</v>
      </c>
      <c r="K23" s="43"/>
      <c r="L23" s="36">
        <f>COUNTIFS(DataRegularSeason20242025!$E$2:$E$1315,WatchedGames20242025!K$1,DataRegularSeason20242025!$D$2:$D$1315,WatchedGames20242025!$A23,DataRegularSeason20242025!$N$2:$N$1315,1, DataRegularSeason20242025!$R$2:$R$1315,1)</f>
        <v>1</v>
      </c>
      <c r="M23" s="43"/>
      <c r="N23" s="36">
        <f>COUNTIFS(DataRegularSeason20242025!$E$2:$E$1315,WatchedGames20242025!M$1,DataRegularSeason20242025!$D$2:$D$1315,WatchedGames20242025!$A23,DataRegularSeason20242025!$N$2:$N$1315,1, DataRegularSeason20242025!$R$2:$R$1315,1)</f>
        <v>1</v>
      </c>
      <c r="O23" s="43"/>
      <c r="P23" s="36">
        <f>COUNTIFS(DataRegularSeason20242025!$E$2:$E$1315,WatchedGames20242025!O$1,DataRegularSeason20242025!$D$2:$D$1315,WatchedGames20242025!$A23,DataRegularSeason20242025!$N$2:$N$1315,1, DataRegularSeason20242025!$R$2:$R$1315,1)</f>
        <v>0</v>
      </c>
      <c r="Q23" s="43"/>
      <c r="R23" s="36">
        <f>COUNTIFS(DataRegularSeason20242025!$E$2:$E$1315,WatchedGames20242025!Q$1,DataRegularSeason20242025!$D$2:$D$1315,WatchedGames20242025!$A23,DataRegularSeason20242025!$N$2:$N$1315,1, DataRegularSeason20242025!$R$2:$R$1315,1)</f>
        <v>0</v>
      </c>
      <c r="S23" s="43"/>
      <c r="T23" s="36">
        <f>COUNTIFS(DataRegularSeason20242025!$E$2:$E$1315,WatchedGames20242025!S$1,DataRegularSeason20242025!$D$2:$D$1315,WatchedGames20242025!$A23,DataRegularSeason20242025!$N$2:$N$1315,1, DataRegularSeason20242025!$R$2:$R$1315,1)</f>
        <v>1</v>
      </c>
      <c r="U23" s="43"/>
      <c r="V23" s="36">
        <f>COUNTIFS(DataRegularSeason20242025!$E$2:$E$1315,WatchedGames20242025!U$1,DataRegularSeason20242025!$D$2:$D$1315,WatchedGames20242025!$A23,DataRegularSeason20242025!$N$2:$N$1315,1, DataRegularSeason20242025!$R$2:$R$1315,1)</f>
        <v>1</v>
      </c>
      <c r="W23" s="43"/>
      <c r="X23" s="44"/>
      <c r="Y23" s="43"/>
      <c r="Z23" s="36">
        <f>COUNTIFS(DataRegularSeason20242025!$E$2:$E$1315,WatchedGames20242025!Y$1,DataRegularSeason20242025!$D$2:$D$1315,WatchedGames20242025!$A23,DataRegularSeason20242025!$N$2:$N$1315,1, DataRegularSeason20242025!$R$2:$R$1315,1)</f>
        <v>0</v>
      </c>
      <c r="AA23" s="43"/>
      <c r="AB23" s="36">
        <f>COUNTIFS(DataRegularSeason20242025!$E$2:$E$1315,WatchedGames20242025!AA$1,DataRegularSeason20242025!$D$2:$D$1315,WatchedGames20242025!$A23,DataRegularSeason20242025!$N$2:$N$1315,1, DataRegularSeason20242025!$R$2:$R$1315,1)</f>
        <v>0</v>
      </c>
      <c r="AC23" s="43"/>
      <c r="AD23" s="36">
        <f>COUNTIFS(DataRegularSeason20242025!$E$2:$E$1315,WatchedGames20242025!AC$1,DataRegularSeason20242025!$D$2:$D$1315,WatchedGames20242025!$A23,DataRegularSeason20242025!$N$2:$N$1315,1, DataRegularSeason20242025!$R$2:$R$1315,1)</f>
        <v>0</v>
      </c>
      <c r="AE23" s="43"/>
      <c r="AF23" s="36">
        <f>COUNTIFS(DataRegularSeason20242025!$E$2:$E$1315,WatchedGames20242025!AE$1,DataRegularSeason20242025!$D$2:$D$1315,WatchedGames20242025!$A23,DataRegularSeason20242025!$N$2:$N$1315,1, DataRegularSeason20242025!$R$2:$R$1315,1)</f>
        <v>1</v>
      </c>
      <c r="AG23" s="43"/>
      <c r="AH23" s="36">
        <f>COUNTIFS(DataRegularSeason20242025!$E$2:$E$1315,WatchedGames20242025!AG$1,DataRegularSeason20242025!$D$2:$D$1315,WatchedGames20242025!$A23,DataRegularSeason20242025!$N$2:$N$1315,1, DataRegularSeason20242025!$R$2:$R$1315,1)</f>
        <v>0</v>
      </c>
      <c r="AI23" s="43"/>
      <c r="AJ23" s="36">
        <f>COUNTIFS(DataRegularSeason20242025!$E$2:$E$1315,WatchedGames20242025!AI$1,DataRegularSeason20242025!$D$2:$D$1315,WatchedGames20242025!$A23,DataRegularSeason20242025!$N$2:$N$1315,1, DataRegularSeason20242025!$R$2:$R$1315,1)</f>
        <v>2</v>
      </c>
      <c r="AK23" s="43"/>
      <c r="AL23" s="36">
        <f>COUNTIFS(DataRegularSeason20242025!$E$2:$E$1315,WatchedGames20242025!AK$1,DataRegularSeason20242025!$D$2:$D$1315,WatchedGames20242025!$A23,DataRegularSeason20242025!$N$2:$N$1315,1, DataRegularSeason20242025!$R$2:$R$1315,1)</f>
        <v>0</v>
      </c>
      <c r="AM23" s="43"/>
      <c r="AN23" s="36">
        <f>COUNTIFS(DataRegularSeason20242025!$E$2:$E$1315,WatchedGames20242025!AM$1,DataRegularSeason20242025!$D$2:$D$1315,WatchedGames20242025!$A23,DataRegularSeason20242025!$N$2:$N$1315,1, DataRegularSeason20242025!$R$2:$R$1315,1)</f>
        <v>0</v>
      </c>
      <c r="AO23" s="43"/>
      <c r="AP23" s="36">
        <f>COUNTIFS(DataRegularSeason20242025!$E$2:$E$1315,WatchedGames20242025!AO$1,DataRegularSeason20242025!$D$2:$D$1315,WatchedGames20242025!$A23,DataRegularSeason20242025!$N$2:$N$1315,1, DataRegularSeason20242025!$R$2:$R$1315,1)</f>
        <v>0</v>
      </c>
      <c r="AQ23" s="43"/>
      <c r="AR23" s="36">
        <f>COUNTIFS(DataRegularSeason20242025!$E$2:$E$1315,WatchedGames20242025!AQ$1,DataRegularSeason20242025!$D$2:$D$1315,WatchedGames20242025!$A23,DataRegularSeason20242025!$N$2:$N$1315,1, DataRegularSeason20242025!$R$2:$R$1315,1)</f>
        <v>0</v>
      </c>
      <c r="AS23" s="43"/>
      <c r="AT23" s="36">
        <f>COUNTIFS(DataRegularSeason20242025!$E$2:$E$1315,WatchedGames20242025!AS$1,DataRegularSeason20242025!$D$2:$D$1315,WatchedGames20242025!$A23,DataRegularSeason20242025!$N$2:$N$1315,1, DataRegularSeason20242025!$R$2:$R$1315,1)</f>
        <v>0</v>
      </c>
      <c r="AU23" s="43"/>
      <c r="AV23" s="36">
        <f>COUNTIFS(DataRegularSeason20242025!$E$2:$E$1315,WatchedGames20242025!AU$1,DataRegularSeason20242025!$D$2:$D$1315,WatchedGames20242025!$A23,DataRegularSeason20242025!$N$2:$N$1315,1, DataRegularSeason20242025!$R$2:$R$1315,1)</f>
        <v>0</v>
      </c>
      <c r="AW23" s="43"/>
      <c r="AX23" s="36">
        <f>COUNTIFS(DataRegularSeason20242025!$E$2:$E$1315,WatchedGames20242025!AW$1,DataRegularSeason20242025!$D$2:$D$1315,WatchedGames20242025!$A23,DataRegularSeason20242025!$N$2:$N$1315,1, DataRegularSeason20242025!$R$2:$R$1315,1)</f>
        <v>0</v>
      </c>
      <c r="AY23" s="43"/>
      <c r="AZ23" s="36">
        <f>COUNTIFS(DataRegularSeason20242025!$E$2:$E$1315,WatchedGames20242025!AY$1,DataRegularSeason20242025!$D$2:$D$1315,WatchedGames20242025!$A23,DataRegularSeason20242025!$N$2:$N$1315,1, DataRegularSeason20242025!$R$2:$R$1315,1)</f>
        <v>0</v>
      </c>
      <c r="BA23" s="43"/>
      <c r="BB23" s="36">
        <f>COUNTIFS(DataRegularSeason20242025!$E$2:$E$1315,WatchedGames20242025!BA$1,DataRegularSeason20242025!$D$2:$D$1315,WatchedGames20242025!$A23,DataRegularSeason20242025!$N$2:$N$1315,1, DataRegularSeason20242025!$R$2:$R$1315,1)</f>
        <v>0</v>
      </c>
      <c r="BC23" s="43"/>
      <c r="BD23" s="36">
        <f>COUNTIFS(DataRegularSeason20242025!$E$2:$E$1315,WatchedGames20242025!BC$1,DataRegularSeason20242025!$D$2:$D$1315,WatchedGames20242025!$A23,DataRegularSeason20242025!$N$2:$N$1315,1, DataRegularSeason20242025!$R$2:$R$1315,1)</f>
        <v>1</v>
      </c>
      <c r="BE23" s="43"/>
      <c r="BF23" s="36">
        <f>COUNTIFS(DataRegularSeason20242025!$E$2:$E$1315,WatchedGames20242025!BE$1,DataRegularSeason20242025!$D$2:$D$1315,WatchedGames20242025!$A23,DataRegularSeason20242025!$N$2:$N$1315,1, DataRegularSeason20242025!$R$2:$R$1315,1)</f>
        <v>0</v>
      </c>
      <c r="BG23" s="43"/>
      <c r="BH23" s="36">
        <f>COUNTIFS(DataRegularSeason20242025!$E$2:$E$1315,WatchedGames20242025!BG$1,DataRegularSeason20242025!$D$2:$D$1315,WatchedGames20242025!$A23,DataRegularSeason20242025!$N$2:$N$1315,1, DataRegularSeason20242025!$R$2:$R$1315,1)</f>
        <v>1</v>
      </c>
      <c r="BI23" s="43"/>
      <c r="BJ23" s="36">
        <f>COUNTIFS(DataRegularSeason20242025!$E$2:$E$1315,WatchedGames20242025!BI$1,DataRegularSeason20242025!$D$2:$D$1315,WatchedGames20242025!$A23,DataRegularSeason20242025!$N$2:$N$1315,1, DataRegularSeason20242025!$R$2:$R$1315,1)</f>
        <v>0</v>
      </c>
      <c r="BK23" s="43"/>
      <c r="BL23" s="36">
        <f>COUNTIFS(DataRegularSeason20242025!$E$2:$E$1315,WatchedGames20242025!BK$1,DataRegularSeason20242025!$D$2:$D$1315,WatchedGames20242025!$A23,DataRegularSeason20242025!$N$2:$N$1315,1, DataRegularSeason20242025!$R$2:$R$1315,1)</f>
        <v>0</v>
      </c>
      <c r="BM23" s="43"/>
      <c r="BN23" s="36">
        <f>COUNTIFS(DataRegularSeason20242025!$E$2:$E$1315,WatchedGames20242025!BM$1,DataRegularSeason20242025!$D$2:$D$1315,WatchedGames20242025!$A23,DataRegularSeason20242025!$N$2:$N$1315,1, DataRegularSeason20242025!$R$2:$R$1315,1)</f>
        <v>0</v>
      </c>
      <c r="BO23" s="38">
        <f t="shared" si="0"/>
        <v>9</v>
      </c>
      <c r="BP23" s="52">
        <f t="shared" ref="BP23" si="19">BO23+BO24</f>
        <v>18</v>
      </c>
      <c r="BQ23" s="53">
        <f t="shared" ref="BQ23" si="20">82-BP23</f>
        <v>64</v>
      </c>
    </row>
    <row r="24" spans="1:69" s="35" customFormat="1" ht="9.9499999999999993" customHeight="1" x14ac:dyDescent="0.2">
      <c r="A24" s="54"/>
      <c r="B24" s="40" t="s">
        <v>80</v>
      </c>
      <c r="C24" s="46">
        <f>COUNTIFS(DataRegularSeason20242025!$E$2:$E$1315,WatchedGames20242025!$A23,DataRegularSeason20242025!$D$2:$D$1315,WatchedGames20242025!C$1,DataRegularSeason20242025!$N$2:$N$1315,1, DataRegularSeason20242025!$R$2:$R$1315,1)</f>
        <v>0</v>
      </c>
      <c r="D24" s="47"/>
      <c r="E24" s="46">
        <f>COUNTIFS(DataRegularSeason20242025!$E$2:$E$1315,WatchedGames20242025!$A23,DataRegularSeason20242025!$D$2:$D$1315,WatchedGames20242025!E$1,DataRegularSeason20242025!$N$2:$N$1315,1, DataRegularSeason20242025!$R$2:$R$1315,1)</f>
        <v>0</v>
      </c>
      <c r="F24" s="47"/>
      <c r="G24" s="46">
        <f>COUNTIFS(DataRegularSeason20242025!$E$2:$E$1315,WatchedGames20242025!$A23,DataRegularSeason20242025!$D$2:$D$1315,WatchedGames20242025!G$1,DataRegularSeason20242025!$N$2:$N$1315,1, DataRegularSeason20242025!$R$2:$R$1315,1)</f>
        <v>0</v>
      </c>
      <c r="H24" s="47"/>
      <c r="I24" s="46">
        <f>COUNTIFS(DataRegularSeason20242025!$E$2:$E$1315,WatchedGames20242025!$A23,DataRegularSeason20242025!$D$2:$D$1315,WatchedGames20242025!I$1,DataRegularSeason20242025!$N$2:$N$1315,1, DataRegularSeason20242025!$R$2:$R$1315,1)</f>
        <v>0</v>
      </c>
      <c r="J24" s="47"/>
      <c r="K24" s="46">
        <f>COUNTIFS(DataRegularSeason20242025!$E$2:$E$1315,WatchedGames20242025!$A23,DataRegularSeason20242025!$D$2:$D$1315,WatchedGames20242025!K$1,DataRegularSeason20242025!$N$2:$N$1315,1, DataRegularSeason20242025!$R$2:$R$1315,1)</f>
        <v>0</v>
      </c>
      <c r="L24" s="47"/>
      <c r="M24" s="46">
        <f>COUNTIFS(DataRegularSeason20242025!$E$2:$E$1315,WatchedGames20242025!$A23,DataRegularSeason20242025!$D$2:$D$1315,WatchedGames20242025!M$1,DataRegularSeason20242025!$N$2:$N$1315,1, DataRegularSeason20242025!$R$2:$R$1315,1)</f>
        <v>1</v>
      </c>
      <c r="N24" s="47"/>
      <c r="O24" s="46">
        <f>COUNTIFS(DataRegularSeason20242025!$E$2:$E$1315,WatchedGames20242025!$A23,DataRegularSeason20242025!$D$2:$D$1315,WatchedGames20242025!O$1,DataRegularSeason20242025!$N$2:$N$1315,1, DataRegularSeason20242025!$R$2:$R$1315,1)</f>
        <v>1</v>
      </c>
      <c r="P24" s="47"/>
      <c r="Q24" s="46">
        <f>COUNTIFS(DataRegularSeason20242025!$E$2:$E$1315,WatchedGames20242025!$A23,DataRegularSeason20242025!$D$2:$D$1315,WatchedGames20242025!Q$1,DataRegularSeason20242025!$N$2:$N$1315,1, DataRegularSeason20242025!$R$2:$R$1315,1)</f>
        <v>0</v>
      </c>
      <c r="R24" s="47"/>
      <c r="S24" s="46">
        <f>COUNTIFS(DataRegularSeason20242025!$E$2:$E$1315,WatchedGames20242025!$A23,DataRegularSeason20242025!$D$2:$D$1315,WatchedGames20242025!S$1,DataRegularSeason20242025!$N$2:$N$1315,1, DataRegularSeason20242025!$R$2:$R$1315,1)</f>
        <v>0</v>
      </c>
      <c r="T24" s="47"/>
      <c r="U24" s="46">
        <f>COUNTIFS(DataRegularSeason20242025!$E$2:$E$1315,WatchedGames20242025!$A23,DataRegularSeason20242025!$D$2:$D$1315,WatchedGames20242025!U$1,DataRegularSeason20242025!$N$2:$N$1315,1, DataRegularSeason20242025!$R$2:$R$1315,1)</f>
        <v>0</v>
      </c>
      <c r="V24" s="47"/>
      <c r="W24" s="46"/>
      <c r="X24" s="47"/>
      <c r="Y24" s="46">
        <f>COUNTIFS(DataRegularSeason20242025!$E$2:$E$1315,WatchedGames20242025!$A23,DataRegularSeason20242025!$D$2:$D$1315,WatchedGames20242025!Y$1,DataRegularSeason20242025!$N$2:$N$1315,1, DataRegularSeason20242025!$R$2:$R$1315,1)</f>
        <v>0</v>
      </c>
      <c r="Z24" s="47"/>
      <c r="AA24" s="46">
        <f>COUNTIFS(DataRegularSeason20242025!$E$2:$E$1315,WatchedGames20242025!$A23,DataRegularSeason20242025!$D$2:$D$1315,WatchedGames20242025!AA$1,DataRegularSeason20242025!$N$2:$N$1315,1, DataRegularSeason20242025!$R$2:$R$1315,1)</f>
        <v>0</v>
      </c>
      <c r="AB24" s="47"/>
      <c r="AC24" s="46">
        <f>COUNTIFS(DataRegularSeason20242025!$E$2:$E$1315,WatchedGames20242025!$A23,DataRegularSeason20242025!$D$2:$D$1315,WatchedGames20242025!AC$1,DataRegularSeason20242025!$N$2:$N$1315,1, DataRegularSeason20242025!$R$2:$R$1315,1)</f>
        <v>0</v>
      </c>
      <c r="AD24" s="47"/>
      <c r="AE24" s="46">
        <f>COUNTIFS(DataRegularSeason20242025!$E$2:$E$1315,WatchedGames20242025!$A23,DataRegularSeason20242025!$D$2:$D$1315,WatchedGames20242025!AE$1,DataRegularSeason20242025!$N$2:$N$1315,1, DataRegularSeason20242025!$R$2:$R$1315,1)</f>
        <v>0</v>
      </c>
      <c r="AF24" s="47"/>
      <c r="AG24" s="46">
        <f>COUNTIFS(DataRegularSeason20242025!$E$2:$E$1315,WatchedGames20242025!$A23,DataRegularSeason20242025!$D$2:$D$1315,WatchedGames20242025!AG$1,DataRegularSeason20242025!$N$2:$N$1315,1, DataRegularSeason20242025!$R$2:$R$1315,1)</f>
        <v>1</v>
      </c>
      <c r="AH24" s="47"/>
      <c r="AI24" s="46">
        <f>COUNTIFS(DataRegularSeason20242025!$E$2:$E$1315,WatchedGames20242025!$A23,DataRegularSeason20242025!$D$2:$D$1315,WatchedGames20242025!AI$1,DataRegularSeason20242025!$N$2:$N$1315,1, DataRegularSeason20242025!$R$2:$R$1315,1)</f>
        <v>1</v>
      </c>
      <c r="AJ24" s="47"/>
      <c r="AK24" s="46">
        <f>COUNTIFS(DataRegularSeason20242025!$E$2:$E$1315,WatchedGames20242025!$A23,DataRegularSeason20242025!$D$2:$D$1315,WatchedGames20242025!AK$1,DataRegularSeason20242025!$N$2:$N$1315,1, DataRegularSeason20242025!$R$2:$R$1315,1)</f>
        <v>1</v>
      </c>
      <c r="AL24" s="47"/>
      <c r="AM24" s="46">
        <f>COUNTIFS(DataRegularSeason20242025!$E$2:$E$1315,WatchedGames20242025!$A23,DataRegularSeason20242025!$D$2:$D$1315,WatchedGames20242025!AM$1,DataRegularSeason20242025!$N$2:$N$1315,1, DataRegularSeason20242025!$R$2:$R$1315,1)</f>
        <v>0</v>
      </c>
      <c r="AN24" s="47"/>
      <c r="AO24" s="46">
        <f>COUNTIFS(DataRegularSeason20242025!$E$2:$E$1315,WatchedGames20242025!$A23,DataRegularSeason20242025!$D$2:$D$1315,WatchedGames20242025!AO$1,DataRegularSeason20242025!$N$2:$N$1315,1, DataRegularSeason20242025!$R$2:$R$1315,1)</f>
        <v>0</v>
      </c>
      <c r="AP24" s="47"/>
      <c r="AQ24" s="46">
        <f>COUNTIFS(DataRegularSeason20242025!$E$2:$E$1315,WatchedGames20242025!$A23,DataRegularSeason20242025!$D$2:$D$1315,WatchedGames20242025!AQ$1,DataRegularSeason20242025!$N$2:$N$1315,1, DataRegularSeason20242025!$R$2:$R$1315,1)</f>
        <v>1</v>
      </c>
      <c r="AR24" s="47"/>
      <c r="AS24" s="46">
        <f>COUNTIFS(DataRegularSeason20242025!$E$2:$E$1315,WatchedGames20242025!$A23,DataRegularSeason20242025!$D$2:$D$1315,WatchedGames20242025!AS$1,DataRegularSeason20242025!$N$2:$N$1315,1, DataRegularSeason20242025!$R$2:$R$1315,1)</f>
        <v>1</v>
      </c>
      <c r="AT24" s="47"/>
      <c r="AU24" s="46">
        <f>COUNTIFS(DataRegularSeason20242025!$E$2:$E$1315,WatchedGames20242025!$A23,DataRegularSeason20242025!$D$2:$D$1315,WatchedGames20242025!AU$1,DataRegularSeason20242025!$N$2:$N$1315,1, DataRegularSeason20242025!$R$2:$R$1315,1)</f>
        <v>0</v>
      </c>
      <c r="AV24" s="47"/>
      <c r="AW24" s="46">
        <f>COUNTIFS(DataRegularSeason20242025!$E$2:$E$1315,WatchedGames20242025!$A23,DataRegularSeason20242025!$D$2:$D$1315,WatchedGames20242025!AW$1,DataRegularSeason20242025!$N$2:$N$1315,1, DataRegularSeason20242025!$R$2:$R$1315,1)</f>
        <v>0</v>
      </c>
      <c r="AX24" s="47"/>
      <c r="AY24" s="46">
        <f>COUNTIFS(DataRegularSeason20242025!$E$2:$E$1315,WatchedGames20242025!$A23,DataRegularSeason20242025!$D$2:$D$1315,WatchedGames20242025!AY$1,DataRegularSeason20242025!$N$2:$N$1315,1, DataRegularSeason20242025!$R$2:$R$1315,1)</f>
        <v>0</v>
      </c>
      <c r="AZ24" s="47"/>
      <c r="BA24" s="46">
        <f>COUNTIFS(DataRegularSeason20242025!$E$2:$E$1315,WatchedGames20242025!$A23,DataRegularSeason20242025!$D$2:$D$1315,WatchedGames20242025!BA$1,DataRegularSeason20242025!$N$2:$N$1315,1, DataRegularSeason20242025!$R$2:$R$1315,1)</f>
        <v>0</v>
      </c>
      <c r="BB24" s="47"/>
      <c r="BC24" s="46">
        <f>COUNTIFS(DataRegularSeason20242025!$E$2:$E$1315,WatchedGames20242025!$A23,DataRegularSeason20242025!$D$2:$D$1315,WatchedGames20242025!BC$1,DataRegularSeason20242025!$N$2:$N$1315,1, DataRegularSeason20242025!$R$2:$R$1315,1)</f>
        <v>0</v>
      </c>
      <c r="BD24" s="47"/>
      <c r="BE24" s="46">
        <f>COUNTIFS(DataRegularSeason20242025!$E$2:$E$1315,WatchedGames20242025!$A23,DataRegularSeason20242025!$D$2:$D$1315,WatchedGames20242025!BE$1,DataRegularSeason20242025!$N$2:$N$1315,1, DataRegularSeason20242025!$R$2:$R$1315,1)</f>
        <v>0</v>
      </c>
      <c r="BF24" s="47"/>
      <c r="BG24" s="46">
        <f>COUNTIFS(DataRegularSeason20242025!$E$2:$E$1315,WatchedGames20242025!$A23,DataRegularSeason20242025!$D$2:$D$1315,WatchedGames20242025!BG$1,DataRegularSeason20242025!$N$2:$N$1315,1, DataRegularSeason20242025!$R$2:$R$1315,1)</f>
        <v>0</v>
      </c>
      <c r="BH24" s="47"/>
      <c r="BI24" s="46">
        <f>COUNTIFS(DataRegularSeason20242025!$E$2:$E$1315,WatchedGames20242025!$A23,DataRegularSeason20242025!$D$2:$D$1315,WatchedGames20242025!BI$1,DataRegularSeason20242025!$N$2:$N$1315,1, DataRegularSeason20242025!$R$2:$R$1315,1)</f>
        <v>1</v>
      </c>
      <c r="BJ24" s="47"/>
      <c r="BK24" s="46">
        <f>COUNTIFS(DataRegularSeason20242025!$E$2:$E$1315,WatchedGames20242025!$A23,DataRegularSeason20242025!$D$2:$D$1315,WatchedGames20242025!BK$1,DataRegularSeason20242025!$N$2:$N$1315,1, DataRegularSeason20242025!$R$2:$R$1315,1)</f>
        <v>1</v>
      </c>
      <c r="BL24" s="47"/>
      <c r="BM24" s="46">
        <f>COUNTIFS(DataRegularSeason20242025!$E$2:$E$1315,WatchedGames20242025!$A23,DataRegularSeason20242025!$D$2:$D$1315,WatchedGames20242025!BM$1,DataRegularSeason20242025!$N$2:$N$1315,1, DataRegularSeason20242025!$R$2:$R$1315,1)</f>
        <v>0</v>
      </c>
      <c r="BN24" s="47"/>
      <c r="BO24" s="42">
        <f t="shared" si="0"/>
        <v>9</v>
      </c>
      <c r="BP24" s="52"/>
      <c r="BQ24" s="53"/>
    </row>
    <row r="25" spans="1:69" s="35" customFormat="1" ht="9.9499999999999993" customHeight="1" x14ac:dyDescent="0.2">
      <c r="A25" s="59" t="s">
        <v>14</v>
      </c>
      <c r="B25" s="36" t="s">
        <v>81</v>
      </c>
      <c r="C25" s="43"/>
      <c r="D25" s="36">
        <f>COUNTIFS(DataRegularSeason20242025!$E$2:$E$1315,WatchedGames20242025!C$1,DataRegularSeason20242025!$D$2:$D$1315,WatchedGames20242025!$A25,DataRegularSeason20242025!$N$2:$N$1315,1, DataRegularSeason20242025!$R$2:$R$1315,1)</f>
        <v>0</v>
      </c>
      <c r="E25" s="43"/>
      <c r="F25" s="36">
        <f>COUNTIFS(DataRegularSeason20242025!$E$2:$E$1315,WatchedGames20242025!E$1,DataRegularSeason20242025!$D$2:$D$1315,WatchedGames20242025!$A25,DataRegularSeason20242025!$N$2:$N$1315,1, DataRegularSeason20242025!$R$2:$R$1315,1)</f>
        <v>1</v>
      </c>
      <c r="G25" s="43"/>
      <c r="H25" s="36">
        <f>COUNTIFS(DataRegularSeason20242025!$E$2:$E$1315,WatchedGames20242025!G$1,DataRegularSeason20242025!$D$2:$D$1315,WatchedGames20242025!$A25,DataRegularSeason20242025!$N$2:$N$1315,1, DataRegularSeason20242025!$R$2:$R$1315,1)</f>
        <v>2</v>
      </c>
      <c r="I25" s="43"/>
      <c r="J25" s="36">
        <f>COUNTIFS(DataRegularSeason20242025!$E$2:$E$1315,WatchedGames20242025!I$1,DataRegularSeason20242025!$D$2:$D$1315,WatchedGames20242025!$A25,DataRegularSeason20242025!$N$2:$N$1315,1, DataRegularSeason20242025!$R$2:$R$1315,1)</f>
        <v>0</v>
      </c>
      <c r="K25" s="43"/>
      <c r="L25" s="36">
        <f>COUNTIFS(DataRegularSeason20242025!$E$2:$E$1315,WatchedGames20242025!K$1,DataRegularSeason20242025!$D$2:$D$1315,WatchedGames20242025!$A25,DataRegularSeason20242025!$N$2:$N$1315,1, DataRegularSeason20242025!$R$2:$R$1315,1)</f>
        <v>1</v>
      </c>
      <c r="M25" s="43"/>
      <c r="N25" s="36">
        <f>COUNTIFS(DataRegularSeason20242025!$E$2:$E$1315,WatchedGames20242025!M$1,DataRegularSeason20242025!$D$2:$D$1315,WatchedGames20242025!$A25,DataRegularSeason20242025!$N$2:$N$1315,1, DataRegularSeason20242025!$R$2:$R$1315,1)</f>
        <v>0</v>
      </c>
      <c r="O25" s="43"/>
      <c r="P25" s="36">
        <f>COUNTIFS(DataRegularSeason20242025!$E$2:$E$1315,WatchedGames20242025!O$1,DataRegularSeason20242025!$D$2:$D$1315,WatchedGames20242025!$A25,DataRegularSeason20242025!$N$2:$N$1315,1, DataRegularSeason20242025!$R$2:$R$1315,1)</f>
        <v>0</v>
      </c>
      <c r="Q25" s="43"/>
      <c r="R25" s="36">
        <f>COUNTIFS(DataRegularSeason20242025!$E$2:$E$1315,WatchedGames20242025!Q$1,DataRegularSeason20242025!$D$2:$D$1315,WatchedGames20242025!$A25,DataRegularSeason20242025!$N$2:$N$1315,1, DataRegularSeason20242025!$R$2:$R$1315,1)</f>
        <v>0</v>
      </c>
      <c r="S25" s="43"/>
      <c r="T25" s="36">
        <f>COUNTIFS(DataRegularSeason20242025!$E$2:$E$1315,WatchedGames20242025!S$1,DataRegularSeason20242025!$D$2:$D$1315,WatchedGames20242025!$A25,DataRegularSeason20242025!$N$2:$N$1315,1, DataRegularSeason20242025!$R$2:$R$1315,1)</f>
        <v>1</v>
      </c>
      <c r="U25" s="43"/>
      <c r="V25" s="36">
        <f>COUNTIFS(DataRegularSeason20242025!$E$2:$E$1315,WatchedGames20242025!U$1,DataRegularSeason20242025!$D$2:$D$1315,WatchedGames20242025!$A25,DataRegularSeason20242025!$N$2:$N$1315,1, DataRegularSeason20242025!$R$2:$R$1315,1)</f>
        <v>0</v>
      </c>
      <c r="W25" s="43"/>
      <c r="X25" s="36">
        <f>COUNTIFS(DataRegularSeason20242025!$E$2:$E$1315,WatchedGames20242025!W$1,DataRegularSeason20242025!$D$2:$D$1315,WatchedGames20242025!$A25,DataRegularSeason20242025!$N$2:$N$1315,1, DataRegularSeason20242025!$R$2:$R$1315,1)</f>
        <v>0</v>
      </c>
      <c r="Y25" s="43"/>
      <c r="Z25" s="44"/>
      <c r="AA25" s="43"/>
      <c r="AB25" s="36">
        <f>COUNTIFS(DataRegularSeason20242025!$E$2:$E$1315,WatchedGames20242025!AA$1,DataRegularSeason20242025!$D$2:$D$1315,WatchedGames20242025!$A25,DataRegularSeason20242025!$N$2:$N$1315,1, DataRegularSeason20242025!$R$2:$R$1315,1)</f>
        <v>0</v>
      </c>
      <c r="AC25" s="43"/>
      <c r="AD25" s="36">
        <f>COUNTIFS(DataRegularSeason20242025!$E$2:$E$1315,WatchedGames20242025!AC$1,DataRegularSeason20242025!$D$2:$D$1315,WatchedGames20242025!$A25,DataRegularSeason20242025!$N$2:$N$1315,1, DataRegularSeason20242025!$R$2:$R$1315,1)</f>
        <v>0</v>
      </c>
      <c r="AE25" s="43"/>
      <c r="AF25" s="36">
        <f>COUNTIFS(DataRegularSeason20242025!$E$2:$E$1315,WatchedGames20242025!AE$1,DataRegularSeason20242025!$D$2:$D$1315,WatchedGames20242025!$A25,DataRegularSeason20242025!$N$2:$N$1315,1, DataRegularSeason20242025!$R$2:$R$1315,1)</f>
        <v>0</v>
      </c>
      <c r="AG25" s="43"/>
      <c r="AH25" s="36">
        <f>COUNTIFS(DataRegularSeason20242025!$E$2:$E$1315,WatchedGames20242025!AG$1,DataRegularSeason20242025!$D$2:$D$1315,WatchedGames20242025!$A25,DataRegularSeason20242025!$N$2:$N$1315,1, DataRegularSeason20242025!$R$2:$R$1315,1)</f>
        <v>0</v>
      </c>
      <c r="AI25" s="43"/>
      <c r="AJ25" s="36">
        <f>COUNTIFS(DataRegularSeason20242025!$E$2:$E$1315,WatchedGames20242025!AI$1,DataRegularSeason20242025!$D$2:$D$1315,WatchedGames20242025!$A25,DataRegularSeason20242025!$N$2:$N$1315,1, DataRegularSeason20242025!$R$2:$R$1315,1)</f>
        <v>0</v>
      </c>
      <c r="AK25" s="43"/>
      <c r="AL25" s="36">
        <f>COUNTIFS(DataRegularSeason20242025!$E$2:$E$1315,WatchedGames20242025!AK$1,DataRegularSeason20242025!$D$2:$D$1315,WatchedGames20242025!$A25,DataRegularSeason20242025!$N$2:$N$1315,1, DataRegularSeason20242025!$R$2:$R$1315,1)</f>
        <v>1</v>
      </c>
      <c r="AM25" s="43"/>
      <c r="AN25" s="36">
        <f>COUNTIFS(DataRegularSeason20242025!$E$2:$E$1315,WatchedGames20242025!AM$1,DataRegularSeason20242025!$D$2:$D$1315,WatchedGames20242025!$A25,DataRegularSeason20242025!$N$2:$N$1315,1, DataRegularSeason20242025!$R$2:$R$1315,1)</f>
        <v>1</v>
      </c>
      <c r="AO25" s="43"/>
      <c r="AP25" s="36">
        <f>COUNTIFS(DataRegularSeason20242025!$E$2:$E$1315,WatchedGames20242025!AO$1,DataRegularSeason20242025!$D$2:$D$1315,WatchedGames20242025!$A25,DataRegularSeason20242025!$N$2:$N$1315,1, DataRegularSeason20242025!$R$2:$R$1315,1)</f>
        <v>0</v>
      </c>
      <c r="AQ25" s="43"/>
      <c r="AR25" s="36">
        <f>COUNTIFS(DataRegularSeason20242025!$E$2:$E$1315,WatchedGames20242025!AQ$1,DataRegularSeason20242025!$D$2:$D$1315,WatchedGames20242025!$A25,DataRegularSeason20242025!$N$2:$N$1315,1, DataRegularSeason20242025!$R$2:$R$1315,1)</f>
        <v>0</v>
      </c>
      <c r="AS25" s="43"/>
      <c r="AT25" s="36">
        <f>COUNTIFS(DataRegularSeason20242025!$E$2:$E$1315,WatchedGames20242025!AS$1,DataRegularSeason20242025!$D$2:$D$1315,WatchedGames20242025!$A25,DataRegularSeason20242025!$N$2:$N$1315,1, DataRegularSeason20242025!$R$2:$R$1315,1)</f>
        <v>0</v>
      </c>
      <c r="AU25" s="43"/>
      <c r="AV25" s="36">
        <f>COUNTIFS(DataRegularSeason20242025!$E$2:$E$1315,WatchedGames20242025!AU$1,DataRegularSeason20242025!$D$2:$D$1315,WatchedGames20242025!$A25,DataRegularSeason20242025!$N$2:$N$1315,1, DataRegularSeason20242025!$R$2:$R$1315,1)</f>
        <v>0</v>
      </c>
      <c r="AW25" s="43"/>
      <c r="AX25" s="36">
        <f>COUNTIFS(DataRegularSeason20242025!$E$2:$E$1315,WatchedGames20242025!AW$1,DataRegularSeason20242025!$D$2:$D$1315,WatchedGames20242025!$A25,DataRegularSeason20242025!$N$2:$N$1315,1, DataRegularSeason20242025!$R$2:$R$1315,1)</f>
        <v>0</v>
      </c>
      <c r="AY25" s="43"/>
      <c r="AZ25" s="36">
        <f>COUNTIFS(DataRegularSeason20242025!$E$2:$E$1315,WatchedGames20242025!AY$1,DataRegularSeason20242025!$D$2:$D$1315,WatchedGames20242025!$A25,DataRegularSeason20242025!$N$2:$N$1315,1, DataRegularSeason20242025!$R$2:$R$1315,1)</f>
        <v>0</v>
      </c>
      <c r="BA25" s="43"/>
      <c r="BB25" s="36">
        <f>COUNTIFS(DataRegularSeason20242025!$E$2:$E$1315,WatchedGames20242025!BA$1,DataRegularSeason20242025!$D$2:$D$1315,WatchedGames20242025!$A25,DataRegularSeason20242025!$N$2:$N$1315,1, DataRegularSeason20242025!$R$2:$R$1315,1)</f>
        <v>0</v>
      </c>
      <c r="BC25" s="43"/>
      <c r="BD25" s="36">
        <f>COUNTIFS(DataRegularSeason20242025!$E$2:$E$1315,WatchedGames20242025!BC$1,DataRegularSeason20242025!$D$2:$D$1315,WatchedGames20242025!$A25,DataRegularSeason20242025!$N$2:$N$1315,1, DataRegularSeason20242025!$R$2:$R$1315,1)</f>
        <v>0</v>
      </c>
      <c r="BE25" s="43"/>
      <c r="BF25" s="36">
        <f>COUNTIFS(DataRegularSeason20242025!$E$2:$E$1315,WatchedGames20242025!BE$1,DataRegularSeason20242025!$D$2:$D$1315,WatchedGames20242025!$A25,DataRegularSeason20242025!$N$2:$N$1315,1, DataRegularSeason20242025!$R$2:$R$1315,1)</f>
        <v>0</v>
      </c>
      <c r="BG25" s="43"/>
      <c r="BH25" s="36">
        <f>COUNTIFS(DataRegularSeason20242025!$E$2:$E$1315,WatchedGames20242025!BG$1,DataRegularSeason20242025!$D$2:$D$1315,WatchedGames20242025!$A25,DataRegularSeason20242025!$N$2:$N$1315,1, DataRegularSeason20242025!$R$2:$R$1315,1)</f>
        <v>0</v>
      </c>
      <c r="BI25" s="43"/>
      <c r="BJ25" s="36">
        <f>COUNTIFS(DataRegularSeason20242025!$E$2:$E$1315,WatchedGames20242025!BI$1,DataRegularSeason20242025!$D$2:$D$1315,WatchedGames20242025!$A25,DataRegularSeason20242025!$N$2:$N$1315,1, DataRegularSeason20242025!$R$2:$R$1315,1)</f>
        <v>0</v>
      </c>
      <c r="BK25" s="43"/>
      <c r="BL25" s="36">
        <f>COUNTIFS(DataRegularSeason20242025!$E$2:$E$1315,WatchedGames20242025!BK$1,DataRegularSeason20242025!$D$2:$D$1315,WatchedGames20242025!$A25,DataRegularSeason20242025!$N$2:$N$1315,1, DataRegularSeason20242025!$R$2:$R$1315,1)</f>
        <v>1</v>
      </c>
      <c r="BM25" s="43"/>
      <c r="BN25" s="36">
        <f>COUNTIFS(DataRegularSeason20242025!$E$2:$E$1315,WatchedGames20242025!BM$1,DataRegularSeason20242025!$D$2:$D$1315,WatchedGames20242025!$A25,DataRegularSeason20242025!$N$2:$N$1315,1, DataRegularSeason20242025!$R$2:$R$1315,1)</f>
        <v>0</v>
      </c>
      <c r="BO25" s="38">
        <f t="shared" si="0"/>
        <v>8</v>
      </c>
      <c r="BP25" s="52">
        <f t="shared" ref="BP25" si="21">BO25+BO26</f>
        <v>18</v>
      </c>
      <c r="BQ25" s="53">
        <f t="shared" ref="BQ25" si="22">82-BP25</f>
        <v>64</v>
      </c>
    </row>
    <row r="26" spans="1:69" s="35" customFormat="1" ht="9.9499999999999993" customHeight="1" x14ac:dyDescent="0.2">
      <c r="A26" s="54"/>
      <c r="B26" s="40" t="s">
        <v>80</v>
      </c>
      <c r="C26" s="46">
        <f>COUNTIFS(DataRegularSeason20242025!$E$2:$E$1315,WatchedGames20242025!$A25,DataRegularSeason20242025!$D$2:$D$1315,WatchedGames20242025!C$1,DataRegularSeason20242025!$N$2:$N$1315,1, DataRegularSeason20242025!$R$2:$R$1315,1)</f>
        <v>0</v>
      </c>
      <c r="D26" s="47"/>
      <c r="E26" s="46">
        <f>COUNTIFS(DataRegularSeason20242025!$E$2:$E$1315,WatchedGames20242025!$A25,DataRegularSeason20242025!$D$2:$D$1315,WatchedGames20242025!E$1,DataRegularSeason20242025!$N$2:$N$1315,1, DataRegularSeason20242025!$R$2:$R$1315,1)</f>
        <v>1</v>
      </c>
      <c r="F26" s="47"/>
      <c r="G26" s="46">
        <f>COUNTIFS(DataRegularSeason20242025!$E$2:$E$1315,WatchedGames20242025!$A25,DataRegularSeason20242025!$D$2:$D$1315,WatchedGames20242025!G$1,DataRegularSeason20242025!$N$2:$N$1315,1, DataRegularSeason20242025!$R$2:$R$1315,1)</f>
        <v>0</v>
      </c>
      <c r="H26" s="47"/>
      <c r="I26" s="46">
        <f>COUNTIFS(DataRegularSeason20242025!$E$2:$E$1315,WatchedGames20242025!$A25,DataRegularSeason20242025!$D$2:$D$1315,WatchedGames20242025!I$1,DataRegularSeason20242025!$N$2:$N$1315,1, DataRegularSeason20242025!$R$2:$R$1315,1)</f>
        <v>0</v>
      </c>
      <c r="J26" s="47"/>
      <c r="K26" s="46">
        <f>COUNTIFS(DataRegularSeason20242025!$E$2:$E$1315,WatchedGames20242025!$A25,DataRegularSeason20242025!$D$2:$D$1315,WatchedGames20242025!K$1,DataRegularSeason20242025!$N$2:$N$1315,1, DataRegularSeason20242025!$R$2:$R$1315,1)</f>
        <v>0</v>
      </c>
      <c r="L26" s="47"/>
      <c r="M26" s="46">
        <f>COUNTIFS(DataRegularSeason20242025!$E$2:$E$1315,WatchedGames20242025!$A25,DataRegularSeason20242025!$D$2:$D$1315,WatchedGames20242025!M$1,DataRegularSeason20242025!$N$2:$N$1315,1, DataRegularSeason20242025!$R$2:$R$1315,1)</f>
        <v>0</v>
      </c>
      <c r="N26" s="47"/>
      <c r="O26" s="46">
        <f>COUNTIFS(DataRegularSeason20242025!$E$2:$E$1315,WatchedGames20242025!$A25,DataRegularSeason20242025!$D$2:$D$1315,WatchedGames20242025!O$1,DataRegularSeason20242025!$N$2:$N$1315,1, DataRegularSeason20242025!$R$2:$R$1315,1)</f>
        <v>0</v>
      </c>
      <c r="P26" s="47"/>
      <c r="Q26" s="46">
        <f>COUNTIFS(DataRegularSeason20242025!$E$2:$E$1315,WatchedGames20242025!$A25,DataRegularSeason20242025!$D$2:$D$1315,WatchedGames20242025!Q$1,DataRegularSeason20242025!$N$2:$N$1315,1, DataRegularSeason20242025!$R$2:$R$1315,1)</f>
        <v>0</v>
      </c>
      <c r="R26" s="47"/>
      <c r="S26" s="46">
        <f>COUNTIFS(DataRegularSeason20242025!$E$2:$E$1315,WatchedGames20242025!$A25,DataRegularSeason20242025!$D$2:$D$1315,WatchedGames20242025!S$1,DataRegularSeason20242025!$N$2:$N$1315,1, DataRegularSeason20242025!$R$2:$R$1315,1)</f>
        <v>1</v>
      </c>
      <c r="T26" s="47"/>
      <c r="U26" s="46">
        <f>COUNTIFS(DataRegularSeason20242025!$E$2:$E$1315,WatchedGames20242025!$A25,DataRegularSeason20242025!$D$2:$D$1315,WatchedGames20242025!U$1,DataRegularSeason20242025!$N$2:$N$1315,1, DataRegularSeason20242025!$R$2:$R$1315,1)</f>
        <v>0</v>
      </c>
      <c r="V26" s="47"/>
      <c r="W26" s="46">
        <f>COUNTIFS(DataRegularSeason20242025!$E$2:$E$1315,WatchedGames20242025!$A25,DataRegularSeason20242025!$D$2:$D$1315,WatchedGames20242025!W$1,DataRegularSeason20242025!$N$2:$N$1315,1, DataRegularSeason20242025!$R$2:$R$1315,1)</f>
        <v>0</v>
      </c>
      <c r="X26" s="47"/>
      <c r="Y26" s="46"/>
      <c r="Z26" s="47"/>
      <c r="AA26" s="46">
        <f>COUNTIFS(DataRegularSeason20242025!$E$2:$E$1315,WatchedGames20242025!$A25,DataRegularSeason20242025!$D$2:$D$1315,WatchedGames20242025!AA$1,DataRegularSeason20242025!$N$2:$N$1315,1, DataRegularSeason20242025!$R$2:$R$1315,1)</f>
        <v>0</v>
      </c>
      <c r="AB26" s="47"/>
      <c r="AC26" s="46">
        <f>COUNTIFS(DataRegularSeason20242025!$E$2:$E$1315,WatchedGames20242025!$A25,DataRegularSeason20242025!$D$2:$D$1315,WatchedGames20242025!AC$1,DataRegularSeason20242025!$N$2:$N$1315,1, DataRegularSeason20242025!$R$2:$R$1315,1)</f>
        <v>1</v>
      </c>
      <c r="AD26" s="47"/>
      <c r="AE26" s="46">
        <f>COUNTIFS(DataRegularSeason20242025!$E$2:$E$1315,WatchedGames20242025!$A25,DataRegularSeason20242025!$D$2:$D$1315,WatchedGames20242025!AE$1,DataRegularSeason20242025!$N$2:$N$1315,1, DataRegularSeason20242025!$R$2:$R$1315,1)</f>
        <v>0</v>
      </c>
      <c r="AF26" s="47"/>
      <c r="AG26" s="46">
        <f>COUNTIFS(DataRegularSeason20242025!$E$2:$E$1315,WatchedGames20242025!$A25,DataRegularSeason20242025!$D$2:$D$1315,WatchedGames20242025!AG$1,DataRegularSeason20242025!$N$2:$N$1315,1, DataRegularSeason20242025!$R$2:$R$1315,1)</f>
        <v>2</v>
      </c>
      <c r="AH26" s="47"/>
      <c r="AI26" s="46">
        <f>COUNTIFS(DataRegularSeason20242025!$E$2:$E$1315,WatchedGames20242025!$A25,DataRegularSeason20242025!$D$2:$D$1315,WatchedGames20242025!AI$1,DataRegularSeason20242025!$N$2:$N$1315,1, DataRegularSeason20242025!$R$2:$R$1315,1)</f>
        <v>1</v>
      </c>
      <c r="AJ26" s="47"/>
      <c r="AK26" s="46">
        <f>COUNTIFS(DataRegularSeason20242025!$E$2:$E$1315,WatchedGames20242025!$A25,DataRegularSeason20242025!$D$2:$D$1315,WatchedGames20242025!AK$1,DataRegularSeason20242025!$N$2:$N$1315,1, DataRegularSeason20242025!$R$2:$R$1315,1)</f>
        <v>0</v>
      </c>
      <c r="AL26" s="47"/>
      <c r="AM26" s="46">
        <f>COUNTIFS(DataRegularSeason20242025!$E$2:$E$1315,WatchedGames20242025!$A25,DataRegularSeason20242025!$D$2:$D$1315,WatchedGames20242025!AM$1,DataRegularSeason20242025!$N$2:$N$1315,1, DataRegularSeason20242025!$R$2:$R$1315,1)</f>
        <v>0</v>
      </c>
      <c r="AN26" s="47"/>
      <c r="AO26" s="46">
        <f>COUNTIFS(DataRegularSeason20242025!$E$2:$E$1315,WatchedGames20242025!$A25,DataRegularSeason20242025!$D$2:$D$1315,WatchedGames20242025!AO$1,DataRegularSeason20242025!$N$2:$N$1315,1, DataRegularSeason20242025!$R$2:$R$1315,1)</f>
        <v>0</v>
      </c>
      <c r="AP26" s="47"/>
      <c r="AQ26" s="46">
        <f>COUNTIFS(DataRegularSeason20242025!$E$2:$E$1315,WatchedGames20242025!$A25,DataRegularSeason20242025!$D$2:$D$1315,WatchedGames20242025!AQ$1,DataRegularSeason20242025!$N$2:$N$1315,1, DataRegularSeason20242025!$R$2:$R$1315,1)</f>
        <v>1</v>
      </c>
      <c r="AR26" s="47"/>
      <c r="AS26" s="46">
        <f>COUNTIFS(DataRegularSeason20242025!$E$2:$E$1315,WatchedGames20242025!$A25,DataRegularSeason20242025!$D$2:$D$1315,WatchedGames20242025!AS$1,DataRegularSeason20242025!$N$2:$N$1315,1, DataRegularSeason20242025!$R$2:$R$1315,1)</f>
        <v>0</v>
      </c>
      <c r="AT26" s="47"/>
      <c r="AU26" s="46">
        <f>COUNTIFS(DataRegularSeason20242025!$E$2:$E$1315,WatchedGames20242025!$A25,DataRegularSeason20242025!$D$2:$D$1315,WatchedGames20242025!AU$1,DataRegularSeason20242025!$N$2:$N$1315,1, DataRegularSeason20242025!$R$2:$R$1315,1)</f>
        <v>0</v>
      </c>
      <c r="AV26" s="47"/>
      <c r="AW26" s="46">
        <f>COUNTIFS(DataRegularSeason20242025!$E$2:$E$1315,WatchedGames20242025!$A25,DataRegularSeason20242025!$D$2:$D$1315,WatchedGames20242025!AW$1,DataRegularSeason20242025!$N$2:$N$1315,1, DataRegularSeason20242025!$R$2:$R$1315,1)</f>
        <v>0</v>
      </c>
      <c r="AX26" s="47"/>
      <c r="AY26" s="46">
        <f>COUNTIFS(DataRegularSeason20242025!$E$2:$E$1315,WatchedGames20242025!$A25,DataRegularSeason20242025!$D$2:$D$1315,WatchedGames20242025!AY$1,DataRegularSeason20242025!$N$2:$N$1315,1, DataRegularSeason20242025!$R$2:$R$1315,1)</f>
        <v>0</v>
      </c>
      <c r="AZ26" s="47"/>
      <c r="BA26" s="46">
        <f>COUNTIFS(DataRegularSeason20242025!$E$2:$E$1315,WatchedGames20242025!$A25,DataRegularSeason20242025!$D$2:$D$1315,WatchedGames20242025!BA$1,DataRegularSeason20242025!$N$2:$N$1315,1, DataRegularSeason20242025!$R$2:$R$1315,1)</f>
        <v>0</v>
      </c>
      <c r="BB26" s="47"/>
      <c r="BC26" s="46">
        <f>COUNTIFS(DataRegularSeason20242025!$E$2:$E$1315,WatchedGames20242025!$A25,DataRegularSeason20242025!$D$2:$D$1315,WatchedGames20242025!BC$1,DataRegularSeason20242025!$N$2:$N$1315,1, DataRegularSeason20242025!$R$2:$R$1315,1)</f>
        <v>0</v>
      </c>
      <c r="BD26" s="47"/>
      <c r="BE26" s="46">
        <f>COUNTIFS(DataRegularSeason20242025!$E$2:$E$1315,WatchedGames20242025!$A25,DataRegularSeason20242025!$D$2:$D$1315,WatchedGames20242025!BE$1,DataRegularSeason20242025!$N$2:$N$1315,1, DataRegularSeason20242025!$R$2:$R$1315,1)</f>
        <v>0</v>
      </c>
      <c r="BF26" s="47"/>
      <c r="BG26" s="46">
        <f>COUNTIFS(DataRegularSeason20242025!$E$2:$E$1315,WatchedGames20242025!$A25,DataRegularSeason20242025!$D$2:$D$1315,WatchedGames20242025!BG$1,DataRegularSeason20242025!$N$2:$N$1315,1, DataRegularSeason20242025!$R$2:$R$1315,1)</f>
        <v>1</v>
      </c>
      <c r="BH26" s="47"/>
      <c r="BI26" s="46">
        <f>COUNTIFS(DataRegularSeason20242025!$E$2:$E$1315,WatchedGames20242025!$A25,DataRegularSeason20242025!$D$2:$D$1315,WatchedGames20242025!BI$1,DataRegularSeason20242025!$N$2:$N$1315,1, DataRegularSeason20242025!$R$2:$R$1315,1)</f>
        <v>1</v>
      </c>
      <c r="BJ26" s="47"/>
      <c r="BK26" s="46">
        <f>COUNTIFS(DataRegularSeason20242025!$E$2:$E$1315,WatchedGames20242025!$A25,DataRegularSeason20242025!$D$2:$D$1315,WatchedGames20242025!BK$1,DataRegularSeason20242025!$N$2:$N$1315,1, DataRegularSeason20242025!$R$2:$R$1315,1)</f>
        <v>1</v>
      </c>
      <c r="BL26" s="47"/>
      <c r="BM26" s="46">
        <f>COUNTIFS(DataRegularSeason20242025!$E$2:$E$1315,WatchedGames20242025!$A25,DataRegularSeason20242025!$D$2:$D$1315,WatchedGames20242025!BM$1,DataRegularSeason20242025!$N$2:$N$1315,1, DataRegularSeason20242025!$R$2:$R$1315,1)</f>
        <v>0</v>
      </c>
      <c r="BN26" s="47"/>
      <c r="BO26" s="42">
        <f t="shared" si="0"/>
        <v>10</v>
      </c>
      <c r="BP26" s="52"/>
      <c r="BQ26" s="53"/>
    </row>
    <row r="27" spans="1:69" s="35" customFormat="1" ht="9.9499999999999993" customHeight="1" x14ac:dyDescent="0.2">
      <c r="A27" s="59" t="s">
        <v>28</v>
      </c>
      <c r="B27" s="36" t="s">
        <v>81</v>
      </c>
      <c r="C27" s="43"/>
      <c r="D27" s="36">
        <f>COUNTIFS(DataRegularSeason20242025!$E$2:$E$1315,WatchedGames20242025!C$1,DataRegularSeason20242025!$D$2:$D$1315,WatchedGames20242025!$A27,DataRegularSeason20242025!$N$2:$N$1315,1, DataRegularSeason20242025!$R$2:$R$1315,1)</f>
        <v>0</v>
      </c>
      <c r="E27" s="43"/>
      <c r="F27" s="36">
        <f>COUNTIFS(DataRegularSeason20242025!$E$2:$E$1315,WatchedGames20242025!E$1,DataRegularSeason20242025!$D$2:$D$1315,WatchedGames20242025!$A27,DataRegularSeason20242025!$N$2:$N$1315,1, DataRegularSeason20242025!$R$2:$R$1315,1)</f>
        <v>1</v>
      </c>
      <c r="G27" s="43"/>
      <c r="H27" s="36">
        <f>COUNTIFS(DataRegularSeason20242025!$E$2:$E$1315,WatchedGames20242025!G$1,DataRegularSeason20242025!$D$2:$D$1315,WatchedGames20242025!$A27,DataRegularSeason20242025!$N$2:$N$1315,1, DataRegularSeason20242025!$R$2:$R$1315,1)</f>
        <v>1</v>
      </c>
      <c r="I27" s="43"/>
      <c r="J27" s="36">
        <f>COUNTIFS(DataRegularSeason20242025!$E$2:$E$1315,WatchedGames20242025!I$1,DataRegularSeason20242025!$D$2:$D$1315,WatchedGames20242025!$A27,DataRegularSeason20242025!$N$2:$N$1315,1, DataRegularSeason20242025!$R$2:$R$1315,1)</f>
        <v>0</v>
      </c>
      <c r="K27" s="43"/>
      <c r="L27" s="36">
        <f>COUNTIFS(DataRegularSeason20242025!$E$2:$E$1315,WatchedGames20242025!K$1,DataRegularSeason20242025!$D$2:$D$1315,WatchedGames20242025!$A27,DataRegularSeason20242025!$N$2:$N$1315,1, DataRegularSeason20242025!$R$2:$R$1315,1)</f>
        <v>0</v>
      </c>
      <c r="M27" s="43"/>
      <c r="N27" s="36">
        <f>COUNTIFS(DataRegularSeason20242025!$E$2:$E$1315,WatchedGames20242025!M$1,DataRegularSeason20242025!$D$2:$D$1315,WatchedGames20242025!$A27,DataRegularSeason20242025!$N$2:$N$1315,1, DataRegularSeason20242025!$R$2:$R$1315,1)</f>
        <v>1</v>
      </c>
      <c r="O27" s="43"/>
      <c r="P27" s="36">
        <f>COUNTIFS(DataRegularSeason20242025!$E$2:$E$1315,WatchedGames20242025!O$1,DataRegularSeason20242025!$D$2:$D$1315,WatchedGames20242025!$A27,DataRegularSeason20242025!$N$2:$N$1315,1, DataRegularSeason20242025!$R$2:$R$1315,1)</f>
        <v>0</v>
      </c>
      <c r="Q27" s="43"/>
      <c r="R27" s="36">
        <f>COUNTIFS(DataRegularSeason20242025!$E$2:$E$1315,WatchedGames20242025!Q$1,DataRegularSeason20242025!$D$2:$D$1315,WatchedGames20242025!$A27,DataRegularSeason20242025!$N$2:$N$1315,1, DataRegularSeason20242025!$R$2:$R$1315,1)</f>
        <v>1</v>
      </c>
      <c r="S27" s="43"/>
      <c r="T27" s="36">
        <f>COUNTIFS(DataRegularSeason20242025!$E$2:$E$1315,WatchedGames20242025!S$1,DataRegularSeason20242025!$D$2:$D$1315,WatchedGames20242025!$A27,DataRegularSeason20242025!$N$2:$N$1315,1, DataRegularSeason20242025!$R$2:$R$1315,1)</f>
        <v>0</v>
      </c>
      <c r="U27" s="43"/>
      <c r="V27" s="36">
        <f>COUNTIFS(DataRegularSeason20242025!$E$2:$E$1315,WatchedGames20242025!U$1,DataRegularSeason20242025!$D$2:$D$1315,WatchedGames20242025!$A27,DataRegularSeason20242025!$N$2:$N$1315,1, DataRegularSeason20242025!$R$2:$R$1315,1)</f>
        <v>0</v>
      </c>
      <c r="W27" s="43"/>
      <c r="X27" s="36">
        <f>COUNTIFS(DataRegularSeason20242025!$E$2:$E$1315,WatchedGames20242025!W$1,DataRegularSeason20242025!$D$2:$D$1315,WatchedGames20242025!$A27,DataRegularSeason20242025!$N$2:$N$1315,1, DataRegularSeason20242025!$R$2:$R$1315,1)</f>
        <v>0</v>
      </c>
      <c r="Y27" s="43"/>
      <c r="Z27" s="36">
        <f>COUNTIFS(DataRegularSeason20242025!$E$2:$E$1315,WatchedGames20242025!Y$1,DataRegularSeason20242025!$D$2:$D$1315,WatchedGames20242025!$A27,DataRegularSeason20242025!$N$2:$N$1315,1, DataRegularSeason20242025!$R$2:$R$1315,1)</f>
        <v>0</v>
      </c>
      <c r="AA27" s="43"/>
      <c r="AB27" s="44"/>
      <c r="AC27" s="43"/>
      <c r="AD27" s="36">
        <f>COUNTIFS(DataRegularSeason20242025!$E$2:$E$1315,WatchedGames20242025!AC$1,DataRegularSeason20242025!$D$2:$D$1315,WatchedGames20242025!$A27,DataRegularSeason20242025!$N$2:$N$1315,1, DataRegularSeason20242025!$R$2:$R$1315,1)</f>
        <v>1</v>
      </c>
      <c r="AE27" s="43"/>
      <c r="AF27" s="36">
        <f>COUNTIFS(DataRegularSeason20242025!$E$2:$E$1315,WatchedGames20242025!AE$1,DataRegularSeason20242025!$D$2:$D$1315,WatchedGames20242025!$A27,DataRegularSeason20242025!$N$2:$N$1315,1, DataRegularSeason20242025!$R$2:$R$1315,1)</f>
        <v>0</v>
      </c>
      <c r="AG27" s="43"/>
      <c r="AH27" s="36">
        <f>COUNTIFS(DataRegularSeason20242025!$E$2:$E$1315,WatchedGames20242025!AG$1,DataRegularSeason20242025!$D$2:$D$1315,WatchedGames20242025!$A27,DataRegularSeason20242025!$N$2:$N$1315,1, DataRegularSeason20242025!$R$2:$R$1315,1)</f>
        <v>0</v>
      </c>
      <c r="AI27" s="43"/>
      <c r="AJ27" s="36">
        <f>COUNTIFS(DataRegularSeason20242025!$E$2:$E$1315,WatchedGames20242025!AI$1,DataRegularSeason20242025!$D$2:$D$1315,WatchedGames20242025!$A27,DataRegularSeason20242025!$N$2:$N$1315,1, DataRegularSeason20242025!$R$2:$R$1315,1)</f>
        <v>1</v>
      </c>
      <c r="AK27" s="43"/>
      <c r="AL27" s="36">
        <f>COUNTIFS(DataRegularSeason20242025!$E$2:$E$1315,WatchedGames20242025!AK$1,DataRegularSeason20242025!$D$2:$D$1315,WatchedGames20242025!$A27,DataRegularSeason20242025!$N$2:$N$1315,1, DataRegularSeason20242025!$R$2:$R$1315,1)</f>
        <v>0</v>
      </c>
      <c r="AM27" s="43"/>
      <c r="AN27" s="36">
        <f>COUNTIFS(DataRegularSeason20242025!$E$2:$E$1315,WatchedGames20242025!AM$1,DataRegularSeason20242025!$D$2:$D$1315,WatchedGames20242025!$A27,DataRegularSeason20242025!$N$2:$N$1315,1, DataRegularSeason20242025!$R$2:$R$1315,1)</f>
        <v>0</v>
      </c>
      <c r="AO27" s="43"/>
      <c r="AP27" s="36">
        <f>COUNTIFS(DataRegularSeason20242025!$E$2:$E$1315,WatchedGames20242025!AO$1,DataRegularSeason20242025!$D$2:$D$1315,WatchedGames20242025!$A27,DataRegularSeason20242025!$N$2:$N$1315,1, DataRegularSeason20242025!$R$2:$R$1315,1)</f>
        <v>0</v>
      </c>
      <c r="AQ27" s="43"/>
      <c r="AR27" s="36">
        <f>COUNTIFS(DataRegularSeason20242025!$E$2:$E$1315,WatchedGames20242025!AQ$1,DataRegularSeason20242025!$D$2:$D$1315,WatchedGames20242025!$A27,DataRegularSeason20242025!$N$2:$N$1315,1, DataRegularSeason20242025!$R$2:$R$1315,1)</f>
        <v>0</v>
      </c>
      <c r="AS27" s="43"/>
      <c r="AT27" s="36">
        <f>COUNTIFS(DataRegularSeason20242025!$E$2:$E$1315,WatchedGames20242025!AS$1,DataRegularSeason20242025!$D$2:$D$1315,WatchedGames20242025!$A27,DataRegularSeason20242025!$N$2:$N$1315,1, DataRegularSeason20242025!$R$2:$R$1315,1)</f>
        <v>0</v>
      </c>
      <c r="AU27" s="43"/>
      <c r="AV27" s="36">
        <f>COUNTIFS(DataRegularSeason20242025!$E$2:$E$1315,WatchedGames20242025!AU$1,DataRegularSeason20242025!$D$2:$D$1315,WatchedGames20242025!$A27,DataRegularSeason20242025!$N$2:$N$1315,1, DataRegularSeason20242025!$R$2:$R$1315,1)</f>
        <v>0</v>
      </c>
      <c r="AW27" s="43"/>
      <c r="AX27" s="36">
        <f>COUNTIFS(DataRegularSeason20242025!$E$2:$E$1315,WatchedGames20242025!AW$1,DataRegularSeason20242025!$D$2:$D$1315,WatchedGames20242025!$A27,DataRegularSeason20242025!$N$2:$N$1315,1, DataRegularSeason20242025!$R$2:$R$1315,1)</f>
        <v>1</v>
      </c>
      <c r="AY27" s="43"/>
      <c r="AZ27" s="36">
        <f>COUNTIFS(DataRegularSeason20242025!$E$2:$E$1315,WatchedGames20242025!AY$1,DataRegularSeason20242025!$D$2:$D$1315,WatchedGames20242025!$A27,DataRegularSeason20242025!$N$2:$N$1315,1, DataRegularSeason20242025!$R$2:$R$1315,1)</f>
        <v>0</v>
      </c>
      <c r="BA27" s="43"/>
      <c r="BB27" s="36">
        <f>COUNTIFS(DataRegularSeason20242025!$E$2:$E$1315,WatchedGames20242025!BA$1,DataRegularSeason20242025!$D$2:$D$1315,WatchedGames20242025!$A27,DataRegularSeason20242025!$N$2:$N$1315,1, DataRegularSeason20242025!$R$2:$R$1315,1)</f>
        <v>0</v>
      </c>
      <c r="BC27" s="43"/>
      <c r="BD27" s="36">
        <f>COUNTIFS(DataRegularSeason20242025!$E$2:$E$1315,WatchedGames20242025!BC$1,DataRegularSeason20242025!$D$2:$D$1315,WatchedGames20242025!$A27,DataRegularSeason20242025!$N$2:$N$1315,1, DataRegularSeason20242025!$R$2:$R$1315,1)</f>
        <v>0</v>
      </c>
      <c r="BE27" s="43"/>
      <c r="BF27" s="36">
        <f>COUNTIFS(DataRegularSeason20242025!$E$2:$E$1315,WatchedGames20242025!BE$1,DataRegularSeason20242025!$D$2:$D$1315,WatchedGames20242025!$A27,DataRegularSeason20242025!$N$2:$N$1315,1, DataRegularSeason20242025!$R$2:$R$1315,1)</f>
        <v>0</v>
      </c>
      <c r="BG27" s="43"/>
      <c r="BH27" s="36">
        <f>COUNTIFS(DataRegularSeason20242025!$E$2:$E$1315,WatchedGames20242025!BG$1,DataRegularSeason20242025!$D$2:$D$1315,WatchedGames20242025!$A27,DataRegularSeason20242025!$N$2:$N$1315,1, DataRegularSeason20242025!$R$2:$R$1315,1)</f>
        <v>0</v>
      </c>
      <c r="BI27" s="43"/>
      <c r="BJ27" s="36">
        <f>COUNTIFS(DataRegularSeason20242025!$E$2:$E$1315,WatchedGames20242025!BI$1,DataRegularSeason20242025!$D$2:$D$1315,WatchedGames20242025!$A27,DataRegularSeason20242025!$N$2:$N$1315,1, DataRegularSeason20242025!$R$2:$R$1315,1)</f>
        <v>0</v>
      </c>
      <c r="BK27" s="43"/>
      <c r="BL27" s="36">
        <f>COUNTIFS(DataRegularSeason20242025!$E$2:$E$1315,WatchedGames20242025!BK$1,DataRegularSeason20242025!$D$2:$D$1315,WatchedGames20242025!$A27,DataRegularSeason20242025!$N$2:$N$1315,1, DataRegularSeason20242025!$R$2:$R$1315,1)</f>
        <v>0</v>
      </c>
      <c r="BM27" s="43"/>
      <c r="BN27" s="36">
        <f>COUNTIFS(DataRegularSeason20242025!$E$2:$E$1315,WatchedGames20242025!BM$1,DataRegularSeason20242025!$D$2:$D$1315,WatchedGames20242025!$A27,DataRegularSeason20242025!$N$2:$N$1315,1, DataRegularSeason20242025!$R$2:$R$1315,1)</f>
        <v>0</v>
      </c>
      <c r="BO27" s="38">
        <f t="shared" si="0"/>
        <v>7</v>
      </c>
      <c r="BP27" s="52">
        <f t="shared" ref="BP27" si="23">BO27+BO28</f>
        <v>14</v>
      </c>
      <c r="BQ27" s="53">
        <f t="shared" ref="BQ27" si="24">82-BP27</f>
        <v>68</v>
      </c>
    </row>
    <row r="28" spans="1:69" s="35" customFormat="1" ht="9.9499999999999993" customHeight="1" x14ac:dyDescent="0.2">
      <c r="A28" s="54"/>
      <c r="B28" s="40" t="s">
        <v>80</v>
      </c>
      <c r="C28" s="46">
        <f>COUNTIFS(DataRegularSeason20242025!$E$2:$E$1315,WatchedGames20242025!$A27,DataRegularSeason20242025!$D$2:$D$1315,WatchedGames20242025!C$1,DataRegularSeason20242025!$N$2:$N$1315,1, DataRegularSeason20242025!$R$2:$R$1315,1)</f>
        <v>0</v>
      </c>
      <c r="D28" s="47"/>
      <c r="E28" s="46">
        <f>COUNTIFS(DataRegularSeason20242025!$E$2:$E$1315,WatchedGames20242025!$A27,DataRegularSeason20242025!$D$2:$D$1315,WatchedGames20242025!E$1,DataRegularSeason20242025!$N$2:$N$1315,1, DataRegularSeason20242025!$R$2:$R$1315,1)</f>
        <v>0</v>
      </c>
      <c r="F28" s="47"/>
      <c r="G28" s="46">
        <f>COUNTIFS(DataRegularSeason20242025!$E$2:$E$1315,WatchedGames20242025!$A27,DataRegularSeason20242025!$D$2:$D$1315,WatchedGames20242025!G$1,DataRegularSeason20242025!$N$2:$N$1315,1, DataRegularSeason20242025!$R$2:$R$1315,1)</f>
        <v>1</v>
      </c>
      <c r="H28" s="47"/>
      <c r="I28" s="46">
        <f>COUNTIFS(DataRegularSeason20242025!$E$2:$E$1315,WatchedGames20242025!$A27,DataRegularSeason20242025!$D$2:$D$1315,WatchedGames20242025!I$1,DataRegularSeason20242025!$N$2:$N$1315,1, DataRegularSeason20242025!$R$2:$R$1315,1)</f>
        <v>0</v>
      </c>
      <c r="J28" s="47"/>
      <c r="K28" s="46">
        <f>COUNTIFS(DataRegularSeason20242025!$E$2:$E$1315,WatchedGames20242025!$A27,DataRegularSeason20242025!$D$2:$D$1315,WatchedGames20242025!K$1,DataRegularSeason20242025!$N$2:$N$1315,1, DataRegularSeason20242025!$R$2:$R$1315,1)</f>
        <v>1</v>
      </c>
      <c r="L28" s="47"/>
      <c r="M28" s="46">
        <f>COUNTIFS(DataRegularSeason20242025!$E$2:$E$1315,WatchedGames20242025!$A27,DataRegularSeason20242025!$D$2:$D$1315,WatchedGames20242025!M$1,DataRegularSeason20242025!$N$2:$N$1315,1, DataRegularSeason20242025!$R$2:$R$1315,1)</f>
        <v>0</v>
      </c>
      <c r="N28" s="47"/>
      <c r="O28" s="46">
        <f>COUNTIFS(DataRegularSeason20242025!$E$2:$E$1315,WatchedGames20242025!$A27,DataRegularSeason20242025!$D$2:$D$1315,WatchedGames20242025!O$1,DataRegularSeason20242025!$N$2:$N$1315,1, DataRegularSeason20242025!$R$2:$R$1315,1)</f>
        <v>1</v>
      </c>
      <c r="P28" s="47"/>
      <c r="Q28" s="46">
        <f>COUNTIFS(DataRegularSeason20242025!$E$2:$E$1315,WatchedGames20242025!$A27,DataRegularSeason20242025!$D$2:$D$1315,WatchedGames20242025!Q$1,DataRegularSeason20242025!$N$2:$N$1315,1, DataRegularSeason20242025!$R$2:$R$1315,1)</f>
        <v>0</v>
      </c>
      <c r="R28" s="47"/>
      <c r="S28" s="46">
        <f>COUNTIFS(DataRegularSeason20242025!$E$2:$E$1315,WatchedGames20242025!$A27,DataRegularSeason20242025!$D$2:$D$1315,WatchedGames20242025!S$1,DataRegularSeason20242025!$N$2:$N$1315,1, DataRegularSeason20242025!$R$2:$R$1315,1)</f>
        <v>0</v>
      </c>
      <c r="T28" s="47"/>
      <c r="U28" s="46">
        <f>COUNTIFS(DataRegularSeason20242025!$E$2:$E$1315,WatchedGames20242025!$A27,DataRegularSeason20242025!$D$2:$D$1315,WatchedGames20242025!U$1,DataRegularSeason20242025!$N$2:$N$1315,1, DataRegularSeason20242025!$R$2:$R$1315,1)</f>
        <v>1</v>
      </c>
      <c r="V28" s="47"/>
      <c r="W28" s="46">
        <f>COUNTIFS(DataRegularSeason20242025!$E$2:$E$1315,WatchedGames20242025!$A27,DataRegularSeason20242025!$D$2:$D$1315,WatchedGames20242025!W$1,DataRegularSeason20242025!$N$2:$N$1315,1, DataRegularSeason20242025!$R$2:$R$1315,1)</f>
        <v>0</v>
      </c>
      <c r="X28" s="47"/>
      <c r="Y28" s="46">
        <f>COUNTIFS(DataRegularSeason20242025!$E$2:$E$1315,WatchedGames20242025!$A27,DataRegularSeason20242025!$D$2:$D$1315,WatchedGames20242025!Y$1,DataRegularSeason20242025!$N$2:$N$1315,1, DataRegularSeason20242025!$R$2:$R$1315,1)</f>
        <v>0</v>
      </c>
      <c r="Z28" s="47"/>
      <c r="AA28" s="46"/>
      <c r="AB28" s="47"/>
      <c r="AC28" s="46">
        <f>COUNTIFS(DataRegularSeason20242025!$E$2:$E$1315,WatchedGames20242025!$A27,DataRegularSeason20242025!$D$2:$D$1315,WatchedGames20242025!AC$1,DataRegularSeason20242025!$N$2:$N$1315,1, DataRegularSeason20242025!$R$2:$R$1315,1)</f>
        <v>0</v>
      </c>
      <c r="AD28" s="47"/>
      <c r="AE28" s="46">
        <f>COUNTIFS(DataRegularSeason20242025!$E$2:$E$1315,WatchedGames20242025!$A27,DataRegularSeason20242025!$D$2:$D$1315,WatchedGames20242025!AE$1,DataRegularSeason20242025!$N$2:$N$1315,1, DataRegularSeason20242025!$R$2:$R$1315,1)</f>
        <v>0</v>
      </c>
      <c r="AF28" s="47"/>
      <c r="AG28" s="46">
        <f>COUNTIFS(DataRegularSeason20242025!$E$2:$E$1315,WatchedGames20242025!$A27,DataRegularSeason20242025!$D$2:$D$1315,WatchedGames20242025!AG$1,DataRegularSeason20242025!$N$2:$N$1315,1, DataRegularSeason20242025!$R$2:$R$1315,1)</f>
        <v>0</v>
      </c>
      <c r="AH28" s="47"/>
      <c r="AI28" s="46">
        <f>COUNTIFS(DataRegularSeason20242025!$E$2:$E$1315,WatchedGames20242025!$A27,DataRegularSeason20242025!$D$2:$D$1315,WatchedGames20242025!AI$1,DataRegularSeason20242025!$N$2:$N$1315,1, DataRegularSeason20242025!$R$2:$R$1315,1)</f>
        <v>0</v>
      </c>
      <c r="AJ28" s="47"/>
      <c r="AK28" s="46">
        <f>COUNTIFS(DataRegularSeason20242025!$E$2:$E$1315,WatchedGames20242025!$A27,DataRegularSeason20242025!$D$2:$D$1315,WatchedGames20242025!AK$1,DataRegularSeason20242025!$N$2:$N$1315,1, DataRegularSeason20242025!$R$2:$R$1315,1)</f>
        <v>0</v>
      </c>
      <c r="AL28" s="47"/>
      <c r="AM28" s="46">
        <f>COUNTIFS(DataRegularSeason20242025!$E$2:$E$1315,WatchedGames20242025!$A27,DataRegularSeason20242025!$D$2:$D$1315,WatchedGames20242025!AM$1,DataRegularSeason20242025!$N$2:$N$1315,1, DataRegularSeason20242025!$R$2:$R$1315,1)</f>
        <v>0</v>
      </c>
      <c r="AN28" s="47"/>
      <c r="AO28" s="46">
        <f>COUNTIFS(DataRegularSeason20242025!$E$2:$E$1315,WatchedGames20242025!$A27,DataRegularSeason20242025!$D$2:$D$1315,WatchedGames20242025!AO$1,DataRegularSeason20242025!$N$2:$N$1315,1, DataRegularSeason20242025!$R$2:$R$1315,1)</f>
        <v>0</v>
      </c>
      <c r="AP28" s="47"/>
      <c r="AQ28" s="46">
        <f>COUNTIFS(DataRegularSeason20242025!$E$2:$E$1315,WatchedGames20242025!$A27,DataRegularSeason20242025!$D$2:$D$1315,WatchedGames20242025!AQ$1,DataRegularSeason20242025!$N$2:$N$1315,1, DataRegularSeason20242025!$R$2:$R$1315,1)</f>
        <v>0</v>
      </c>
      <c r="AR28" s="47"/>
      <c r="AS28" s="46">
        <f>COUNTIFS(DataRegularSeason20242025!$E$2:$E$1315,WatchedGames20242025!$A27,DataRegularSeason20242025!$D$2:$D$1315,WatchedGames20242025!AS$1,DataRegularSeason20242025!$N$2:$N$1315,1, DataRegularSeason20242025!$R$2:$R$1315,1)</f>
        <v>0</v>
      </c>
      <c r="AT28" s="47"/>
      <c r="AU28" s="46">
        <f>COUNTIFS(DataRegularSeason20242025!$E$2:$E$1315,WatchedGames20242025!$A27,DataRegularSeason20242025!$D$2:$D$1315,WatchedGames20242025!AU$1,DataRegularSeason20242025!$N$2:$N$1315,1, DataRegularSeason20242025!$R$2:$R$1315,1)</f>
        <v>0</v>
      </c>
      <c r="AV28" s="47"/>
      <c r="AW28" s="46">
        <f>COUNTIFS(DataRegularSeason20242025!$E$2:$E$1315,WatchedGames20242025!$A27,DataRegularSeason20242025!$D$2:$D$1315,WatchedGames20242025!AW$1,DataRegularSeason20242025!$N$2:$N$1315,1, DataRegularSeason20242025!$R$2:$R$1315,1)</f>
        <v>0</v>
      </c>
      <c r="AX28" s="47"/>
      <c r="AY28" s="46">
        <f>COUNTIFS(DataRegularSeason20242025!$E$2:$E$1315,WatchedGames20242025!$A27,DataRegularSeason20242025!$D$2:$D$1315,WatchedGames20242025!AY$1,DataRegularSeason20242025!$N$2:$N$1315,1, DataRegularSeason20242025!$R$2:$R$1315,1)</f>
        <v>0</v>
      </c>
      <c r="AZ28" s="47"/>
      <c r="BA28" s="46">
        <f>COUNTIFS(DataRegularSeason20242025!$E$2:$E$1315,WatchedGames20242025!$A27,DataRegularSeason20242025!$D$2:$D$1315,WatchedGames20242025!BA$1,DataRegularSeason20242025!$N$2:$N$1315,1, DataRegularSeason20242025!$R$2:$R$1315,1)</f>
        <v>0</v>
      </c>
      <c r="BB28" s="47"/>
      <c r="BC28" s="46">
        <f>COUNTIFS(DataRegularSeason20242025!$E$2:$E$1315,WatchedGames20242025!$A27,DataRegularSeason20242025!$D$2:$D$1315,WatchedGames20242025!BC$1,DataRegularSeason20242025!$N$2:$N$1315,1, DataRegularSeason20242025!$R$2:$R$1315,1)</f>
        <v>0</v>
      </c>
      <c r="BD28" s="47"/>
      <c r="BE28" s="46">
        <f>COUNTIFS(DataRegularSeason20242025!$E$2:$E$1315,WatchedGames20242025!$A27,DataRegularSeason20242025!$D$2:$D$1315,WatchedGames20242025!BE$1,DataRegularSeason20242025!$N$2:$N$1315,1, DataRegularSeason20242025!$R$2:$R$1315,1)</f>
        <v>1</v>
      </c>
      <c r="BF28" s="47"/>
      <c r="BG28" s="46">
        <f>COUNTIFS(DataRegularSeason20242025!$E$2:$E$1315,WatchedGames20242025!$A27,DataRegularSeason20242025!$D$2:$D$1315,WatchedGames20242025!BG$1,DataRegularSeason20242025!$N$2:$N$1315,1, DataRegularSeason20242025!$R$2:$R$1315,1)</f>
        <v>1</v>
      </c>
      <c r="BH28" s="47"/>
      <c r="BI28" s="46">
        <f>COUNTIFS(DataRegularSeason20242025!$E$2:$E$1315,WatchedGames20242025!$A27,DataRegularSeason20242025!$D$2:$D$1315,WatchedGames20242025!BI$1,DataRegularSeason20242025!$N$2:$N$1315,1, DataRegularSeason20242025!$R$2:$R$1315,1)</f>
        <v>1</v>
      </c>
      <c r="BJ28" s="47"/>
      <c r="BK28" s="46">
        <f>COUNTIFS(DataRegularSeason20242025!$E$2:$E$1315,WatchedGames20242025!$A27,DataRegularSeason20242025!$D$2:$D$1315,WatchedGames20242025!BK$1,DataRegularSeason20242025!$N$2:$N$1315,1, DataRegularSeason20242025!$R$2:$R$1315,1)</f>
        <v>0</v>
      </c>
      <c r="BL28" s="47"/>
      <c r="BM28" s="46">
        <f>COUNTIFS(DataRegularSeason20242025!$E$2:$E$1315,WatchedGames20242025!$A27,DataRegularSeason20242025!$D$2:$D$1315,WatchedGames20242025!BM$1,DataRegularSeason20242025!$N$2:$N$1315,1, DataRegularSeason20242025!$R$2:$R$1315,1)</f>
        <v>0</v>
      </c>
      <c r="BN28" s="47"/>
      <c r="BO28" s="42">
        <f t="shared" si="0"/>
        <v>7</v>
      </c>
      <c r="BP28" s="52"/>
      <c r="BQ28" s="53"/>
    </row>
    <row r="29" spans="1:69" s="35" customFormat="1" ht="9.9499999999999993" customHeight="1" x14ac:dyDescent="0.2">
      <c r="A29" s="59" t="s">
        <v>37</v>
      </c>
      <c r="B29" s="36" t="s">
        <v>81</v>
      </c>
      <c r="C29" s="43"/>
      <c r="D29" s="36">
        <f>COUNTIFS(DataRegularSeason20242025!$E$2:$E$1315,WatchedGames20242025!C$1,DataRegularSeason20242025!$D$2:$D$1315,WatchedGames20242025!$A29,DataRegularSeason20242025!$N$2:$N$1315,1, DataRegularSeason20242025!$R$2:$R$1315,1)</f>
        <v>1</v>
      </c>
      <c r="E29" s="43"/>
      <c r="F29" s="36">
        <f>COUNTIFS(DataRegularSeason20242025!$E$2:$E$1315,WatchedGames20242025!E$1,DataRegularSeason20242025!$D$2:$D$1315,WatchedGames20242025!$A29,DataRegularSeason20242025!$N$2:$N$1315,1, DataRegularSeason20242025!$R$2:$R$1315,1)</f>
        <v>0</v>
      </c>
      <c r="G29" s="43"/>
      <c r="H29" s="36">
        <f>COUNTIFS(DataRegularSeason20242025!$E$2:$E$1315,WatchedGames20242025!G$1,DataRegularSeason20242025!$D$2:$D$1315,WatchedGames20242025!$A29,DataRegularSeason20242025!$N$2:$N$1315,1, DataRegularSeason20242025!$R$2:$R$1315,1)</f>
        <v>0</v>
      </c>
      <c r="I29" s="43"/>
      <c r="J29" s="36">
        <f>COUNTIFS(DataRegularSeason20242025!$E$2:$E$1315,WatchedGames20242025!I$1,DataRegularSeason20242025!$D$2:$D$1315,WatchedGames20242025!$A29,DataRegularSeason20242025!$N$2:$N$1315,1, DataRegularSeason20242025!$R$2:$R$1315,1)</f>
        <v>0</v>
      </c>
      <c r="K29" s="43"/>
      <c r="L29" s="36">
        <f>COUNTIFS(DataRegularSeason20242025!$E$2:$E$1315,WatchedGames20242025!K$1,DataRegularSeason20242025!$D$2:$D$1315,WatchedGames20242025!$A29,DataRegularSeason20242025!$N$2:$N$1315,1, DataRegularSeason20242025!$R$2:$R$1315,1)</f>
        <v>0</v>
      </c>
      <c r="M29" s="43"/>
      <c r="N29" s="36">
        <f>COUNTIFS(DataRegularSeason20242025!$E$2:$E$1315,WatchedGames20242025!M$1,DataRegularSeason20242025!$D$2:$D$1315,WatchedGames20242025!$A29,DataRegularSeason20242025!$N$2:$N$1315,1, DataRegularSeason20242025!$R$2:$R$1315,1)</f>
        <v>0</v>
      </c>
      <c r="O29" s="43"/>
      <c r="P29" s="36">
        <f>COUNTIFS(DataRegularSeason20242025!$E$2:$E$1315,WatchedGames20242025!O$1,DataRegularSeason20242025!$D$2:$D$1315,WatchedGames20242025!$A29,DataRegularSeason20242025!$N$2:$N$1315,1, DataRegularSeason20242025!$R$2:$R$1315,1)</f>
        <v>1</v>
      </c>
      <c r="Q29" s="43"/>
      <c r="R29" s="36">
        <f>COUNTIFS(DataRegularSeason20242025!$E$2:$E$1315,WatchedGames20242025!Q$1,DataRegularSeason20242025!$D$2:$D$1315,WatchedGames20242025!$A29,DataRegularSeason20242025!$N$2:$N$1315,1, DataRegularSeason20242025!$R$2:$R$1315,1)</f>
        <v>0</v>
      </c>
      <c r="S29" s="43"/>
      <c r="T29" s="36">
        <f>COUNTIFS(DataRegularSeason20242025!$E$2:$E$1315,WatchedGames20242025!S$1,DataRegularSeason20242025!$D$2:$D$1315,WatchedGames20242025!$A29,DataRegularSeason20242025!$N$2:$N$1315,1, DataRegularSeason20242025!$R$2:$R$1315,1)</f>
        <v>0</v>
      </c>
      <c r="U29" s="43"/>
      <c r="V29" s="36">
        <f>COUNTIFS(DataRegularSeason20242025!$E$2:$E$1315,WatchedGames20242025!U$1,DataRegularSeason20242025!$D$2:$D$1315,WatchedGames20242025!$A29,DataRegularSeason20242025!$N$2:$N$1315,1, DataRegularSeason20242025!$R$2:$R$1315,1)</f>
        <v>0</v>
      </c>
      <c r="W29" s="43"/>
      <c r="X29" s="36">
        <f>COUNTIFS(DataRegularSeason20242025!$E$2:$E$1315,WatchedGames20242025!W$1,DataRegularSeason20242025!$D$2:$D$1315,WatchedGames20242025!$A29,DataRegularSeason20242025!$N$2:$N$1315,1, DataRegularSeason20242025!$R$2:$R$1315,1)</f>
        <v>0</v>
      </c>
      <c r="Y29" s="43"/>
      <c r="Z29" s="36">
        <f>COUNTIFS(DataRegularSeason20242025!$E$2:$E$1315,WatchedGames20242025!Y$1,DataRegularSeason20242025!$D$2:$D$1315,WatchedGames20242025!$A29,DataRegularSeason20242025!$N$2:$N$1315,1, DataRegularSeason20242025!$R$2:$R$1315,1)</f>
        <v>1</v>
      </c>
      <c r="AA29" s="43"/>
      <c r="AB29" s="36">
        <f>COUNTIFS(DataRegularSeason20242025!$E$2:$E$1315,WatchedGames20242025!AA$1,DataRegularSeason20242025!$D$2:$D$1315,WatchedGames20242025!$A29,DataRegularSeason20242025!$N$2:$N$1315,1, DataRegularSeason20242025!$R$2:$R$1315,1)</f>
        <v>0</v>
      </c>
      <c r="AC29" s="43"/>
      <c r="AD29" s="44"/>
      <c r="AE29" s="43"/>
      <c r="AF29" s="36">
        <f>COUNTIFS(DataRegularSeason20242025!$E$2:$E$1315,WatchedGames20242025!AE$1,DataRegularSeason20242025!$D$2:$D$1315,WatchedGames20242025!$A29,DataRegularSeason20242025!$N$2:$N$1315,1, DataRegularSeason20242025!$R$2:$R$1315,1)</f>
        <v>0</v>
      </c>
      <c r="AG29" s="43"/>
      <c r="AH29" s="36">
        <f>COUNTIFS(DataRegularSeason20242025!$E$2:$E$1315,WatchedGames20242025!AG$1,DataRegularSeason20242025!$D$2:$D$1315,WatchedGames20242025!$A29,DataRegularSeason20242025!$N$2:$N$1315,1, DataRegularSeason20242025!$R$2:$R$1315,1)</f>
        <v>0</v>
      </c>
      <c r="AI29" s="43"/>
      <c r="AJ29" s="36">
        <f>COUNTIFS(DataRegularSeason20242025!$E$2:$E$1315,WatchedGames20242025!AI$1,DataRegularSeason20242025!$D$2:$D$1315,WatchedGames20242025!$A29,DataRegularSeason20242025!$N$2:$N$1315,1, DataRegularSeason20242025!$R$2:$R$1315,1)</f>
        <v>0</v>
      </c>
      <c r="AK29" s="43"/>
      <c r="AL29" s="36">
        <f>COUNTIFS(DataRegularSeason20242025!$E$2:$E$1315,WatchedGames20242025!AK$1,DataRegularSeason20242025!$D$2:$D$1315,WatchedGames20242025!$A29,DataRegularSeason20242025!$N$2:$N$1315,1, DataRegularSeason20242025!$R$2:$R$1315,1)</f>
        <v>0</v>
      </c>
      <c r="AM29" s="43"/>
      <c r="AN29" s="36">
        <f>COUNTIFS(DataRegularSeason20242025!$E$2:$E$1315,WatchedGames20242025!AM$1,DataRegularSeason20242025!$D$2:$D$1315,WatchedGames20242025!$A29,DataRegularSeason20242025!$N$2:$N$1315,1, DataRegularSeason20242025!$R$2:$R$1315,1)</f>
        <v>0</v>
      </c>
      <c r="AO29" s="43"/>
      <c r="AP29" s="36">
        <f>COUNTIFS(DataRegularSeason20242025!$E$2:$E$1315,WatchedGames20242025!AO$1,DataRegularSeason20242025!$D$2:$D$1315,WatchedGames20242025!$A29,DataRegularSeason20242025!$N$2:$N$1315,1, DataRegularSeason20242025!$R$2:$R$1315,1)</f>
        <v>0</v>
      </c>
      <c r="AQ29" s="43"/>
      <c r="AR29" s="36">
        <f>COUNTIFS(DataRegularSeason20242025!$E$2:$E$1315,WatchedGames20242025!AQ$1,DataRegularSeason20242025!$D$2:$D$1315,WatchedGames20242025!$A29,DataRegularSeason20242025!$N$2:$N$1315,1, DataRegularSeason20242025!$R$2:$R$1315,1)</f>
        <v>1</v>
      </c>
      <c r="AS29" s="43"/>
      <c r="AT29" s="36">
        <f>COUNTIFS(DataRegularSeason20242025!$E$2:$E$1315,WatchedGames20242025!AS$1,DataRegularSeason20242025!$D$2:$D$1315,WatchedGames20242025!$A29,DataRegularSeason20242025!$N$2:$N$1315,1, DataRegularSeason20242025!$R$2:$R$1315,1)</f>
        <v>1</v>
      </c>
      <c r="AU29" s="43"/>
      <c r="AV29" s="36">
        <f>COUNTIFS(DataRegularSeason20242025!$E$2:$E$1315,WatchedGames20242025!AU$1,DataRegularSeason20242025!$D$2:$D$1315,WatchedGames20242025!$A29,DataRegularSeason20242025!$N$2:$N$1315,1, DataRegularSeason20242025!$R$2:$R$1315,1)</f>
        <v>0</v>
      </c>
      <c r="AW29" s="43"/>
      <c r="AX29" s="36">
        <f>COUNTIFS(DataRegularSeason20242025!$E$2:$E$1315,WatchedGames20242025!AW$1,DataRegularSeason20242025!$D$2:$D$1315,WatchedGames20242025!$A29,DataRegularSeason20242025!$N$2:$N$1315,1, DataRegularSeason20242025!$R$2:$R$1315,1)</f>
        <v>1</v>
      </c>
      <c r="AY29" s="43"/>
      <c r="AZ29" s="36">
        <f>COUNTIFS(DataRegularSeason20242025!$E$2:$E$1315,WatchedGames20242025!AY$1,DataRegularSeason20242025!$D$2:$D$1315,WatchedGames20242025!$A29,DataRegularSeason20242025!$N$2:$N$1315,1, DataRegularSeason20242025!$R$2:$R$1315,1)</f>
        <v>1</v>
      </c>
      <c r="BA29" s="43"/>
      <c r="BB29" s="36">
        <f>COUNTIFS(DataRegularSeason20242025!$E$2:$E$1315,WatchedGames20242025!BA$1,DataRegularSeason20242025!$D$2:$D$1315,WatchedGames20242025!$A29,DataRegularSeason20242025!$N$2:$N$1315,1, DataRegularSeason20242025!$R$2:$R$1315,1)</f>
        <v>1</v>
      </c>
      <c r="BC29" s="43"/>
      <c r="BD29" s="36">
        <f>COUNTIFS(DataRegularSeason20242025!$E$2:$E$1315,WatchedGames20242025!BC$1,DataRegularSeason20242025!$D$2:$D$1315,WatchedGames20242025!$A29,DataRegularSeason20242025!$N$2:$N$1315,1, DataRegularSeason20242025!$R$2:$R$1315,1)</f>
        <v>0</v>
      </c>
      <c r="BE29" s="43"/>
      <c r="BF29" s="36">
        <f>COUNTIFS(DataRegularSeason20242025!$E$2:$E$1315,WatchedGames20242025!BE$1,DataRegularSeason20242025!$D$2:$D$1315,WatchedGames20242025!$A29,DataRegularSeason20242025!$N$2:$N$1315,1, DataRegularSeason20242025!$R$2:$R$1315,1)</f>
        <v>0</v>
      </c>
      <c r="BG29" s="43"/>
      <c r="BH29" s="36">
        <f>COUNTIFS(DataRegularSeason20242025!$E$2:$E$1315,WatchedGames20242025!BG$1,DataRegularSeason20242025!$D$2:$D$1315,WatchedGames20242025!$A29,DataRegularSeason20242025!$N$2:$N$1315,1, DataRegularSeason20242025!$R$2:$R$1315,1)</f>
        <v>0</v>
      </c>
      <c r="BI29" s="43"/>
      <c r="BJ29" s="36">
        <f>COUNTIFS(DataRegularSeason20242025!$E$2:$E$1315,WatchedGames20242025!BI$1,DataRegularSeason20242025!$D$2:$D$1315,WatchedGames20242025!$A29,DataRegularSeason20242025!$N$2:$N$1315,1, DataRegularSeason20242025!$R$2:$R$1315,1)</f>
        <v>0</v>
      </c>
      <c r="BK29" s="43"/>
      <c r="BL29" s="36">
        <f>COUNTIFS(DataRegularSeason20242025!$E$2:$E$1315,WatchedGames20242025!BK$1,DataRegularSeason20242025!$D$2:$D$1315,WatchedGames20242025!$A29,DataRegularSeason20242025!$N$2:$N$1315,1, DataRegularSeason20242025!$R$2:$R$1315,1)</f>
        <v>1</v>
      </c>
      <c r="BM29" s="43"/>
      <c r="BN29" s="36">
        <f>COUNTIFS(DataRegularSeason20242025!$E$2:$E$1315,WatchedGames20242025!BM$1,DataRegularSeason20242025!$D$2:$D$1315,WatchedGames20242025!$A29,DataRegularSeason20242025!$N$2:$N$1315,1, DataRegularSeason20242025!$R$2:$R$1315,1)</f>
        <v>0</v>
      </c>
      <c r="BO29" s="38">
        <f t="shared" si="0"/>
        <v>9</v>
      </c>
      <c r="BP29" s="52">
        <f t="shared" ref="BP29" si="25">BO29+BO30</f>
        <v>13</v>
      </c>
      <c r="BQ29" s="53">
        <f t="shared" ref="BQ29" si="26">82-BP29</f>
        <v>69</v>
      </c>
    </row>
    <row r="30" spans="1:69" s="35" customFormat="1" ht="9.9499999999999993" customHeight="1" x14ac:dyDescent="0.2">
      <c r="A30" s="54"/>
      <c r="B30" s="40" t="s">
        <v>80</v>
      </c>
      <c r="C30" s="46">
        <f>COUNTIFS(DataRegularSeason20242025!$E$2:$E$1315,WatchedGames20242025!$A29,DataRegularSeason20242025!$D$2:$D$1315,WatchedGames20242025!C$1,DataRegularSeason20242025!$N$2:$N$1315,1, DataRegularSeason20242025!$R$2:$R$1315,1)</f>
        <v>0</v>
      </c>
      <c r="D30" s="47"/>
      <c r="E30" s="46">
        <f>COUNTIFS(DataRegularSeason20242025!$E$2:$E$1315,WatchedGames20242025!$A29,DataRegularSeason20242025!$D$2:$D$1315,WatchedGames20242025!E$1,DataRegularSeason20242025!$N$2:$N$1315,1, DataRegularSeason20242025!$R$2:$R$1315,1)</f>
        <v>0</v>
      </c>
      <c r="F30" s="47"/>
      <c r="G30" s="46">
        <f>COUNTIFS(DataRegularSeason20242025!$E$2:$E$1315,WatchedGames20242025!$A29,DataRegularSeason20242025!$D$2:$D$1315,WatchedGames20242025!G$1,DataRegularSeason20242025!$N$2:$N$1315,1, DataRegularSeason20242025!$R$2:$R$1315,1)</f>
        <v>0</v>
      </c>
      <c r="H30" s="47"/>
      <c r="I30" s="46">
        <f>COUNTIFS(DataRegularSeason20242025!$E$2:$E$1315,WatchedGames20242025!$A29,DataRegularSeason20242025!$D$2:$D$1315,WatchedGames20242025!I$1,DataRegularSeason20242025!$N$2:$N$1315,1, DataRegularSeason20242025!$R$2:$R$1315,1)</f>
        <v>0</v>
      </c>
      <c r="J30" s="47"/>
      <c r="K30" s="46">
        <f>COUNTIFS(DataRegularSeason20242025!$E$2:$E$1315,WatchedGames20242025!$A29,DataRegularSeason20242025!$D$2:$D$1315,WatchedGames20242025!K$1,DataRegularSeason20242025!$N$2:$N$1315,1, DataRegularSeason20242025!$R$2:$R$1315,1)</f>
        <v>0</v>
      </c>
      <c r="L30" s="47"/>
      <c r="M30" s="46">
        <f>COUNTIFS(DataRegularSeason20242025!$E$2:$E$1315,WatchedGames20242025!$A29,DataRegularSeason20242025!$D$2:$D$1315,WatchedGames20242025!M$1,DataRegularSeason20242025!$N$2:$N$1315,1, DataRegularSeason20242025!$R$2:$R$1315,1)</f>
        <v>0</v>
      </c>
      <c r="N30" s="47"/>
      <c r="O30" s="46">
        <f>COUNTIFS(DataRegularSeason20242025!$E$2:$E$1315,WatchedGames20242025!$A29,DataRegularSeason20242025!$D$2:$D$1315,WatchedGames20242025!O$1,DataRegularSeason20242025!$N$2:$N$1315,1, DataRegularSeason20242025!$R$2:$R$1315,1)</f>
        <v>0</v>
      </c>
      <c r="P30" s="47"/>
      <c r="Q30" s="46">
        <f>COUNTIFS(DataRegularSeason20242025!$E$2:$E$1315,WatchedGames20242025!$A29,DataRegularSeason20242025!$D$2:$D$1315,WatchedGames20242025!Q$1,DataRegularSeason20242025!$N$2:$N$1315,1, DataRegularSeason20242025!$R$2:$R$1315,1)</f>
        <v>0</v>
      </c>
      <c r="R30" s="47"/>
      <c r="S30" s="46">
        <f>COUNTIFS(DataRegularSeason20242025!$E$2:$E$1315,WatchedGames20242025!$A29,DataRegularSeason20242025!$D$2:$D$1315,WatchedGames20242025!S$1,DataRegularSeason20242025!$N$2:$N$1315,1, DataRegularSeason20242025!$R$2:$R$1315,1)</f>
        <v>1</v>
      </c>
      <c r="T30" s="47"/>
      <c r="U30" s="46">
        <f>COUNTIFS(DataRegularSeason20242025!$E$2:$E$1315,WatchedGames20242025!$A29,DataRegularSeason20242025!$D$2:$D$1315,WatchedGames20242025!U$1,DataRegularSeason20242025!$N$2:$N$1315,1, DataRegularSeason20242025!$R$2:$R$1315,1)</f>
        <v>0</v>
      </c>
      <c r="V30" s="47"/>
      <c r="W30" s="46">
        <f>COUNTIFS(DataRegularSeason20242025!$E$2:$E$1315,WatchedGames20242025!$A29,DataRegularSeason20242025!$D$2:$D$1315,WatchedGames20242025!W$1,DataRegularSeason20242025!$N$2:$N$1315,1, DataRegularSeason20242025!$R$2:$R$1315,1)</f>
        <v>0</v>
      </c>
      <c r="X30" s="47"/>
      <c r="Y30" s="46">
        <f>COUNTIFS(DataRegularSeason20242025!$E$2:$E$1315,WatchedGames20242025!$A29,DataRegularSeason20242025!$D$2:$D$1315,WatchedGames20242025!Y$1,DataRegularSeason20242025!$N$2:$N$1315,1, DataRegularSeason20242025!$R$2:$R$1315,1)</f>
        <v>0</v>
      </c>
      <c r="Z30" s="47"/>
      <c r="AA30" s="46">
        <f>COUNTIFS(DataRegularSeason20242025!$E$2:$E$1315,WatchedGames20242025!$A29,DataRegularSeason20242025!$D$2:$D$1315,WatchedGames20242025!AA$1,DataRegularSeason20242025!$N$2:$N$1315,1, DataRegularSeason20242025!$R$2:$R$1315,1)</f>
        <v>1</v>
      </c>
      <c r="AB30" s="47"/>
      <c r="AC30" s="46"/>
      <c r="AD30" s="47"/>
      <c r="AE30" s="46">
        <f>COUNTIFS(DataRegularSeason20242025!$E$2:$E$1315,WatchedGames20242025!$A29,DataRegularSeason20242025!$D$2:$D$1315,WatchedGames20242025!AE$1,DataRegularSeason20242025!$N$2:$N$1315,1, DataRegularSeason20242025!$R$2:$R$1315,1)</f>
        <v>0</v>
      </c>
      <c r="AF30" s="47"/>
      <c r="AG30" s="46">
        <f>COUNTIFS(DataRegularSeason20242025!$E$2:$E$1315,WatchedGames20242025!$A29,DataRegularSeason20242025!$D$2:$D$1315,WatchedGames20242025!AG$1,DataRegularSeason20242025!$N$2:$N$1315,1, DataRegularSeason20242025!$R$2:$R$1315,1)</f>
        <v>0</v>
      </c>
      <c r="AH30" s="47"/>
      <c r="AI30" s="46">
        <f>COUNTIFS(DataRegularSeason20242025!$E$2:$E$1315,WatchedGames20242025!$A29,DataRegularSeason20242025!$D$2:$D$1315,WatchedGames20242025!AI$1,DataRegularSeason20242025!$N$2:$N$1315,1, DataRegularSeason20242025!$R$2:$R$1315,1)</f>
        <v>0</v>
      </c>
      <c r="AJ30" s="47"/>
      <c r="AK30" s="46">
        <f>COUNTIFS(DataRegularSeason20242025!$E$2:$E$1315,WatchedGames20242025!$A29,DataRegularSeason20242025!$D$2:$D$1315,WatchedGames20242025!AK$1,DataRegularSeason20242025!$N$2:$N$1315,1, DataRegularSeason20242025!$R$2:$R$1315,1)</f>
        <v>0</v>
      </c>
      <c r="AL30" s="47"/>
      <c r="AM30" s="46">
        <f>COUNTIFS(DataRegularSeason20242025!$E$2:$E$1315,WatchedGames20242025!$A29,DataRegularSeason20242025!$D$2:$D$1315,WatchedGames20242025!AM$1,DataRegularSeason20242025!$N$2:$N$1315,1, DataRegularSeason20242025!$R$2:$R$1315,1)</f>
        <v>0</v>
      </c>
      <c r="AN30" s="47"/>
      <c r="AO30" s="46">
        <f>COUNTIFS(DataRegularSeason20242025!$E$2:$E$1315,WatchedGames20242025!$A29,DataRegularSeason20242025!$D$2:$D$1315,WatchedGames20242025!AO$1,DataRegularSeason20242025!$N$2:$N$1315,1, DataRegularSeason20242025!$R$2:$R$1315,1)</f>
        <v>0</v>
      </c>
      <c r="AP30" s="47"/>
      <c r="AQ30" s="46">
        <f>COUNTIFS(DataRegularSeason20242025!$E$2:$E$1315,WatchedGames20242025!$A29,DataRegularSeason20242025!$D$2:$D$1315,WatchedGames20242025!AQ$1,DataRegularSeason20242025!$N$2:$N$1315,1, DataRegularSeason20242025!$R$2:$R$1315,1)</f>
        <v>0</v>
      </c>
      <c r="AR30" s="47"/>
      <c r="AS30" s="46">
        <f>COUNTIFS(DataRegularSeason20242025!$E$2:$E$1315,WatchedGames20242025!$A29,DataRegularSeason20242025!$D$2:$D$1315,WatchedGames20242025!AS$1,DataRegularSeason20242025!$N$2:$N$1315,1, DataRegularSeason20242025!$R$2:$R$1315,1)</f>
        <v>0</v>
      </c>
      <c r="AT30" s="47"/>
      <c r="AU30" s="46">
        <f>COUNTIFS(DataRegularSeason20242025!$E$2:$E$1315,WatchedGames20242025!$A29,DataRegularSeason20242025!$D$2:$D$1315,WatchedGames20242025!AU$1,DataRegularSeason20242025!$N$2:$N$1315,1, DataRegularSeason20242025!$R$2:$R$1315,1)</f>
        <v>0</v>
      </c>
      <c r="AV30" s="47"/>
      <c r="AW30" s="46">
        <f>COUNTIFS(DataRegularSeason20242025!$E$2:$E$1315,WatchedGames20242025!$A29,DataRegularSeason20242025!$D$2:$D$1315,WatchedGames20242025!AW$1,DataRegularSeason20242025!$N$2:$N$1315,1, DataRegularSeason20242025!$R$2:$R$1315,1)</f>
        <v>0</v>
      </c>
      <c r="AX30" s="47"/>
      <c r="AY30" s="46">
        <f>COUNTIFS(DataRegularSeason20242025!$E$2:$E$1315,WatchedGames20242025!$A29,DataRegularSeason20242025!$D$2:$D$1315,WatchedGames20242025!AY$1,DataRegularSeason20242025!$N$2:$N$1315,1, DataRegularSeason20242025!$R$2:$R$1315,1)</f>
        <v>0</v>
      </c>
      <c r="AZ30" s="47"/>
      <c r="BA30" s="46">
        <f>COUNTIFS(DataRegularSeason20242025!$E$2:$E$1315,WatchedGames20242025!$A29,DataRegularSeason20242025!$D$2:$D$1315,WatchedGames20242025!BA$1,DataRegularSeason20242025!$N$2:$N$1315,1, DataRegularSeason20242025!$R$2:$R$1315,1)</f>
        <v>1</v>
      </c>
      <c r="BB30" s="47"/>
      <c r="BC30" s="46">
        <f>COUNTIFS(DataRegularSeason20242025!$E$2:$E$1315,WatchedGames20242025!$A29,DataRegularSeason20242025!$D$2:$D$1315,WatchedGames20242025!BC$1,DataRegularSeason20242025!$N$2:$N$1315,1, DataRegularSeason20242025!$R$2:$R$1315,1)</f>
        <v>1</v>
      </c>
      <c r="BD30" s="47"/>
      <c r="BE30" s="46">
        <f>COUNTIFS(DataRegularSeason20242025!$E$2:$E$1315,WatchedGames20242025!$A29,DataRegularSeason20242025!$D$2:$D$1315,WatchedGames20242025!BE$1,DataRegularSeason20242025!$N$2:$N$1315,1, DataRegularSeason20242025!$R$2:$R$1315,1)</f>
        <v>0</v>
      </c>
      <c r="BF30" s="47"/>
      <c r="BG30" s="46">
        <f>COUNTIFS(DataRegularSeason20242025!$E$2:$E$1315,WatchedGames20242025!$A29,DataRegularSeason20242025!$D$2:$D$1315,WatchedGames20242025!BG$1,DataRegularSeason20242025!$N$2:$N$1315,1, DataRegularSeason20242025!$R$2:$R$1315,1)</f>
        <v>0</v>
      </c>
      <c r="BH30" s="47"/>
      <c r="BI30" s="46">
        <f>COUNTIFS(DataRegularSeason20242025!$E$2:$E$1315,WatchedGames20242025!$A29,DataRegularSeason20242025!$D$2:$D$1315,WatchedGames20242025!BI$1,DataRegularSeason20242025!$N$2:$N$1315,1, DataRegularSeason20242025!$R$2:$R$1315,1)</f>
        <v>0</v>
      </c>
      <c r="BJ30" s="47"/>
      <c r="BK30" s="46">
        <f>COUNTIFS(DataRegularSeason20242025!$E$2:$E$1315,WatchedGames20242025!$A29,DataRegularSeason20242025!$D$2:$D$1315,WatchedGames20242025!BK$1,DataRegularSeason20242025!$N$2:$N$1315,1, DataRegularSeason20242025!$R$2:$R$1315,1)</f>
        <v>0</v>
      </c>
      <c r="BL30" s="47"/>
      <c r="BM30" s="46">
        <f>COUNTIFS(DataRegularSeason20242025!$E$2:$E$1315,WatchedGames20242025!$A29,DataRegularSeason20242025!$D$2:$D$1315,WatchedGames20242025!BM$1,DataRegularSeason20242025!$N$2:$N$1315,1, DataRegularSeason20242025!$R$2:$R$1315,1)</f>
        <v>0</v>
      </c>
      <c r="BN30" s="47"/>
      <c r="BO30" s="42">
        <f t="shared" si="0"/>
        <v>4</v>
      </c>
      <c r="BP30" s="52"/>
      <c r="BQ30" s="53"/>
    </row>
    <row r="31" spans="1:69" s="35" customFormat="1" ht="9.9499999999999993" customHeight="1" x14ac:dyDescent="0.2">
      <c r="A31" s="59" t="s">
        <v>19</v>
      </c>
      <c r="B31" s="36" t="s">
        <v>81</v>
      </c>
      <c r="C31" s="43"/>
      <c r="D31" s="36">
        <f>COUNTIFS(DataRegularSeason20242025!$E$2:$E$1315,WatchedGames20242025!C$1,DataRegularSeason20242025!$D$2:$D$1315,WatchedGames20242025!$A31,DataRegularSeason20242025!$N$2:$N$1315,1, DataRegularSeason20242025!$R$2:$R$1315,1)</f>
        <v>0</v>
      </c>
      <c r="E31" s="43"/>
      <c r="F31" s="36">
        <f>COUNTIFS(DataRegularSeason20242025!$E$2:$E$1315,WatchedGames20242025!E$1,DataRegularSeason20242025!$D$2:$D$1315,WatchedGames20242025!$A31,DataRegularSeason20242025!$N$2:$N$1315,1, DataRegularSeason20242025!$R$2:$R$1315,1)</f>
        <v>0</v>
      </c>
      <c r="G31" s="43"/>
      <c r="H31" s="36">
        <f>COUNTIFS(DataRegularSeason20242025!$E$2:$E$1315,WatchedGames20242025!G$1,DataRegularSeason20242025!$D$2:$D$1315,WatchedGames20242025!$A31,DataRegularSeason20242025!$N$2:$N$1315,1, DataRegularSeason20242025!$R$2:$R$1315,1)</f>
        <v>0</v>
      </c>
      <c r="I31" s="43"/>
      <c r="J31" s="36">
        <f>COUNTIFS(DataRegularSeason20242025!$E$2:$E$1315,WatchedGames20242025!I$1,DataRegularSeason20242025!$D$2:$D$1315,WatchedGames20242025!$A31,DataRegularSeason20242025!$N$2:$N$1315,1, DataRegularSeason20242025!$R$2:$R$1315,1)</f>
        <v>0</v>
      </c>
      <c r="K31" s="43"/>
      <c r="L31" s="36">
        <f>COUNTIFS(DataRegularSeason20242025!$E$2:$E$1315,WatchedGames20242025!K$1,DataRegularSeason20242025!$D$2:$D$1315,WatchedGames20242025!$A31,DataRegularSeason20242025!$N$2:$N$1315,1, DataRegularSeason20242025!$R$2:$R$1315,1)</f>
        <v>0</v>
      </c>
      <c r="M31" s="43"/>
      <c r="N31" s="36">
        <f>COUNTIFS(DataRegularSeason20242025!$E$2:$E$1315,WatchedGames20242025!M$1,DataRegularSeason20242025!$D$2:$D$1315,WatchedGames20242025!$A31,DataRegularSeason20242025!$N$2:$N$1315,1, DataRegularSeason20242025!$R$2:$R$1315,1)</f>
        <v>0</v>
      </c>
      <c r="O31" s="43"/>
      <c r="P31" s="36">
        <f>COUNTIFS(DataRegularSeason20242025!$E$2:$E$1315,WatchedGames20242025!O$1,DataRegularSeason20242025!$D$2:$D$1315,WatchedGames20242025!$A31,DataRegularSeason20242025!$N$2:$N$1315,1, DataRegularSeason20242025!$R$2:$R$1315,1)</f>
        <v>0</v>
      </c>
      <c r="Q31" s="43"/>
      <c r="R31" s="36">
        <f>COUNTIFS(DataRegularSeason20242025!$E$2:$E$1315,WatchedGames20242025!Q$1,DataRegularSeason20242025!$D$2:$D$1315,WatchedGames20242025!$A31,DataRegularSeason20242025!$N$2:$N$1315,1, DataRegularSeason20242025!$R$2:$R$1315,1)</f>
        <v>0</v>
      </c>
      <c r="S31" s="43"/>
      <c r="T31" s="36">
        <f>COUNTIFS(DataRegularSeason20242025!$E$2:$E$1315,WatchedGames20242025!S$1,DataRegularSeason20242025!$D$2:$D$1315,WatchedGames20242025!$A31,DataRegularSeason20242025!$N$2:$N$1315,1, DataRegularSeason20242025!$R$2:$R$1315,1)</f>
        <v>0</v>
      </c>
      <c r="U31" s="43"/>
      <c r="V31" s="36">
        <f>COUNTIFS(DataRegularSeason20242025!$E$2:$E$1315,WatchedGames20242025!U$1,DataRegularSeason20242025!$D$2:$D$1315,WatchedGames20242025!$A31,DataRegularSeason20242025!$N$2:$N$1315,1, DataRegularSeason20242025!$R$2:$R$1315,1)</f>
        <v>0</v>
      </c>
      <c r="W31" s="43"/>
      <c r="X31" s="36">
        <f>COUNTIFS(DataRegularSeason20242025!$E$2:$E$1315,WatchedGames20242025!W$1,DataRegularSeason20242025!$D$2:$D$1315,WatchedGames20242025!$A31,DataRegularSeason20242025!$N$2:$N$1315,1, DataRegularSeason20242025!$R$2:$R$1315,1)</f>
        <v>0</v>
      </c>
      <c r="Y31" s="43"/>
      <c r="Z31" s="36">
        <f>COUNTIFS(DataRegularSeason20242025!$E$2:$E$1315,WatchedGames20242025!Y$1,DataRegularSeason20242025!$D$2:$D$1315,WatchedGames20242025!$A31,DataRegularSeason20242025!$N$2:$N$1315,1, DataRegularSeason20242025!$R$2:$R$1315,1)</f>
        <v>0</v>
      </c>
      <c r="AA31" s="43"/>
      <c r="AB31" s="36">
        <f>COUNTIFS(DataRegularSeason20242025!$E$2:$E$1315,WatchedGames20242025!AA$1,DataRegularSeason20242025!$D$2:$D$1315,WatchedGames20242025!$A31,DataRegularSeason20242025!$N$2:$N$1315,1, DataRegularSeason20242025!$R$2:$R$1315,1)</f>
        <v>0</v>
      </c>
      <c r="AC31" s="43"/>
      <c r="AD31" s="36">
        <f>COUNTIFS(DataRegularSeason20242025!$E$2:$E$1315,WatchedGames20242025!AC$1,DataRegularSeason20242025!$D$2:$D$1315,WatchedGames20242025!$A31,DataRegularSeason20242025!$N$2:$N$1315,1, DataRegularSeason20242025!$R$2:$R$1315,1)</f>
        <v>0</v>
      </c>
      <c r="AE31" s="43"/>
      <c r="AF31" s="44"/>
      <c r="AG31" s="43"/>
      <c r="AH31" s="36">
        <f>COUNTIFS(DataRegularSeason20242025!$E$2:$E$1315,WatchedGames20242025!AG$1,DataRegularSeason20242025!$D$2:$D$1315,WatchedGames20242025!$A31,DataRegularSeason20242025!$N$2:$N$1315,1, DataRegularSeason20242025!$R$2:$R$1315,1)</f>
        <v>0</v>
      </c>
      <c r="AI31" s="43"/>
      <c r="AJ31" s="36">
        <f>COUNTIFS(DataRegularSeason20242025!$E$2:$E$1315,WatchedGames20242025!AI$1,DataRegularSeason20242025!$D$2:$D$1315,WatchedGames20242025!$A31,DataRegularSeason20242025!$N$2:$N$1315,1, DataRegularSeason20242025!$R$2:$R$1315,1)</f>
        <v>0</v>
      </c>
      <c r="AK31" s="43"/>
      <c r="AL31" s="36">
        <f>COUNTIFS(DataRegularSeason20242025!$E$2:$E$1315,WatchedGames20242025!AK$1,DataRegularSeason20242025!$D$2:$D$1315,WatchedGames20242025!$A31,DataRegularSeason20242025!$N$2:$N$1315,1, DataRegularSeason20242025!$R$2:$R$1315,1)</f>
        <v>1</v>
      </c>
      <c r="AM31" s="43"/>
      <c r="AN31" s="36">
        <f>COUNTIFS(DataRegularSeason20242025!$E$2:$E$1315,WatchedGames20242025!AM$1,DataRegularSeason20242025!$D$2:$D$1315,WatchedGames20242025!$A31,DataRegularSeason20242025!$N$2:$N$1315,1, DataRegularSeason20242025!$R$2:$R$1315,1)</f>
        <v>0</v>
      </c>
      <c r="AO31" s="43"/>
      <c r="AP31" s="36">
        <f>COUNTIFS(DataRegularSeason20242025!$E$2:$E$1315,WatchedGames20242025!AO$1,DataRegularSeason20242025!$D$2:$D$1315,WatchedGames20242025!$A31,DataRegularSeason20242025!$N$2:$N$1315,1, DataRegularSeason20242025!$R$2:$R$1315,1)</f>
        <v>0</v>
      </c>
      <c r="AQ31" s="43"/>
      <c r="AR31" s="36">
        <f>COUNTIFS(DataRegularSeason20242025!$E$2:$E$1315,WatchedGames20242025!AQ$1,DataRegularSeason20242025!$D$2:$D$1315,WatchedGames20242025!$A31,DataRegularSeason20242025!$N$2:$N$1315,1, DataRegularSeason20242025!$R$2:$R$1315,1)</f>
        <v>0</v>
      </c>
      <c r="AS31" s="43"/>
      <c r="AT31" s="36">
        <f>COUNTIFS(DataRegularSeason20242025!$E$2:$E$1315,WatchedGames20242025!AS$1,DataRegularSeason20242025!$D$2:$D$1315,WatchedGames20242025!$A31,DataRegularSeason20242025!$N$2:$N$1315,1, DataRegularSeason20242025!$R$2:$R$1315,1)</f>
        <v>1</v>
      </c>
      <c r="AU31" s="43"/>
      <c r="AV31" s="36">
        <f>COUNTIFS(DataRegularSeason20242025!$E$2:$E$1315,WatchedGames20242025!AU$1,DataRegularSeason20242025!$D$2:$D$1315,WatchedGames20242025!$A31,DataRegularSeason20242025!$N$2:$N$1315,1, DataRegularSeason20242025!$R$2:$R$1315,1)</f>
        <v>0</v>
      </c>
      <c r="AW31" s="43"/>
      <c r="AX31" s="36">
        <f>COUNTIFS(DataRegularSeason20242025!$E$2:$E$1315,WatchedGames20242025!AW$1,DataRegularSeason20242025!$D$2:$D$1315,WatchedGames20242025!$A31,DataRegularSeason20242025!$N$2:$N$1315,1, DataRegularSeason20242025!$R$2:$R$1315,1)</f>
        <v>0</v>
      </c>
      <c r="AY31" s="43"/>
      <c r="AZ31" s="36">
        <f>COUNTIFS(DataRegularSeason20242025!$E$2:$E$1315,WatchedGames20242025!AY$1,DataRegularSeason20242025!$D$2:$D$1315,WatchedGames20242025!$A31,DataRegularSeason20242025!$N$2:$N$1315,1, DataRegularSeason20242025!$R$2:$R$1315,1)</f>
        <v>0</v>
      </c>
      <c r="BA31" s="43"/>
      <c r="BB31" s="36">
        <f>COUNTIFS(DataRegularSeason20242025!$E$2:$E$1315,WatchedGames20242025!BA$1,DataRegularSeason20242025!$D$2:$D$1315,WatchedGames20242025!$A31,DataRegularSeason20242025!$N$2:$N$1315,1, DataRegularSeason20242025!$R$2:$R$1315,1)</f>
        <v>0</v>
      </c>
      <c r="BC31" s="43"/>
      <c r="BD31" s="36">
        <f>COUNTIFS(DataRegularSeason20242025!$E$2:$E$1315,WatchedGames20242025!BC$1,DataRegularSeason20242025!$D$2:$D$1315,WatchedGames20242025!$A31,DataRegularSeason20242025!$N$2:$N$1315,1, DataRegularSeason20242025!$R$2:$R$1315,1)</f>
        <v>1</v>
      </c>
      <c r="BE31" s="43"/>
      <c r="BF31" s="36">
        <f>COUNTIFS(DataRegularSeason20242025!$E$2:$E$1315,WatchedGames20242025!BE$1,DataRegularSeason20242025!$D$2:$D$1315,WatchedGames20242025!$A31,DataRegularSeason20242025!$N$2:$N$1315,1, DataRegularSeason20242025!$R$2:$R$1315,1)</f>
        <v>0</v>
      </c>
      <c r="BG31" s="43"/>
      <c r="BH31" s="36">
        <f>COUNTIFS(DataRegularSeason20242025!$E$2:$E$1315,WatchedGames20242025!BG$1,DataRegularSeason20242025!$D$2:$D$1315,WatchedGames20242025!$A31,DataRegularSeason20242025!$N$2:$N$1315,1, DataRegularSeason20242025!$R$2:$R$1315,1)</f>
        <v>0</v>
      </c>
      <c r="BI31" s="43"/>
      <c r="BJ31" s="36">
        <f>COUNTIFS(DataRegularSeason20242025!$E$2:$E$1315,WatchedGames20242025!BI$1,DataRegularSeason20242025!$D$2:$D$1315,WatchedGames20242025!$A31,DataRegularSeason20242025!$N$2:$N$1315,1, DataRegularSeason20242025!$R$2:$R$1315,1)</f>
        <v>0</v>
      </c>
      <c r="BK31" s="43"/>
      <c r="BL31" s="36">
        <f>COUNTIFS(DataRegularSeason20242025!$E$2:$E$1315,WatchedGames20242025!BK$1,DataRegularSeason20242025!$D$2:$D$1315,WatchedGames20242025!$A31,DataRegularSeason20242025!$N$2:$N$1315,1, DataRegularSeason20242025!$R$2:$R$1315,1)</f>
        <v>0</v>
      </c>
      <c r="BM31" s="43"/>
      <c r="BN31" s="36">
        <f>COUNTIFS(DataRegularSeason20242025!$E$2:$E$1315,WatchedGames20242025!BM$1,DataRegularSeason20242025!$D$2:$D$1315,WatchedGames20242025!$A31,DataRegularSeason20242025!$N$2:$N$1315,1, DataRegularSeason20242025!$R$2:$R$1315,1)</f>
        <v>0</v>
      </c>
      <c r="BO31" s="38">
        <f t="shared" si="0"/>
        <v>3</v>
      </c>
      <c r="BP31" s="52">
        <f t="shared" ref="BP31" si="27">BO31+BO32</f>
        <v>6</v>
      </c>
      <c r="BQ31" s="53">
        <f t="shared" ref="BQ31" si="28">82-BP31</f>
        <v>76</v>
      </c>
    </row>
    <row r="32" spans="1:69" s="35" customFormat="1" ht="9.9499999999999993" customHeight="1" x14ac:dyDescent="0.2">
      <c r="A32" s="54"/>
      <c r="B32" s="40" t="s">
        <v>80</v>
      </c>
      <c r="C32" s="46">
        <f>COUNTIFS(DataRegularSeason20242025!$E$2:$E$1315,WatchedGames20242025!$A31,DataRegularSeason20242025!$D$2:$D$1315,WatchedGames20242025!C$1,DataRegularSeason20242025!$N$2:$N$1315,1, DataRegularSeason20242025!$R$2:$R$1315,1)</f>
        <v>0</v>
      </c>
      <c r="D32" s="47"/>
      <c r="E32" s="46">
        <f>COUNTIFS(DataRegularSeason20242025!$E$2:$E$1315,WatchedGames20242025!$A31,DataRegularSeason20242025!$D$2:$D$1315,WatchedGames20242025!E$1,DataRegularSeason20242025!$N$2:$N$1315,1, DataRegularSeason20242025!$R$2:$R$1315,1)</f>
        <v>0</v>
      </c>
      <c r="F32" s="47"/>
      <c r="G32" s="46">
        <f>COUNTIFS(DataRegularSeason20242025!$E$2:$E$1315,WatchedGames20242025!$A31,DataRegularSeason20242025!$D$2:$D$1315,WatchedGames20242025!G$1,DataRegularSeason20242025!$N$2:$N$1315,1, DataRegularSeason20242025!$R$2:$R$1315,1)</f>
        <v>0</v>
      </c>
      <c r="H32" s="47"/>
      <c r="I32" s="46">
        <f>COUNTIFS(DataRegularSeason20242025!$E$2:$E$1315,WatchedGames20242025!$A31,DataRegularSeason20242025!$D$2:$D$1315,WatchedGames20242025!I$1,DataRegularSeason20242025!$N$2:$N$1315,1, DataRegularSeason20242025!$R$2:$R$1315,1)</f>
        <v>0</v>
      </c>
      <c r="J32" s="47"/>
      <c r="K32" s="46">
        <f>COUNTIFS(DataRegularSeason20242025!$E$2:$E$1315,WatchedGames20242025!$A31,DataRegularSeason20242025!$D$2:$D$1315,WatchedGames20242025!K$1,DataRegularSeason20242025!$N$2:$N$1315,1, DataRegularSeason20242025!$R$2:$R$1315,1)</f>
        <v>1</v>
      </c>
      <c r="L32" s="47"/>
      <c r="M32" s="46">
        <f>COUNTIFS(DataRegularSeason20242025!$E$2:$E$1315,WatchedGames20242025!$A31,DataRegularSeason20242025!$D$2:$D$1315,WatchedGames20242025!M$1,DataRegularSeason20242025!$N$2:$N$1315,1, DataRegularSeason20242025!$R$2:$R$1315,1)</f>
        <v>0</v>
      </c>
      <c r="N32" s="47"/>
      <c r="O32" s="46">
        <f>COUNTIFS(DataRegularSeason20242025!$E$2:$E$1315,WatchedGames20242025!$A31,DataRegularSeason20242025!$D$2:$D$1315,WatchedGames20242025!O$1,DataRegularSeason20242025!$N$2:$N$1315,1, DataRegularSeason20242025!$R$2:$R$1315,1)</f>
        <v>0</v>
      </c>
      <c r="P32" s="47"/>
      <c r="Q32" s="46">
        <f>COUNTIFS(DataRegularSeason20242025!$E$2:$E$1315,WatchedGames20242025!$A31,DataRegularSeason20242025!$D$2:$D$1315,WatchedGames20242025!Q$1,DataRegularSeason20242025!$N$2:$N$1315,1, DataRegularSeason20242025!$R$2:$R$1315,1)</f>
        <v>0</v>
      </c>
      <c r="R32" s="47"/>
      <c r="S32" s="46">
        <f>COUNTIFS(DataRegularSeason20242025!$E$2:$E$1315,WatchedGames20242025!$A31,DataRegularSeason20242025!$D$2:$D$1315,WatchedGames20242025!S$1,DataRegularSeason20242025!$N$2:$N$1315,1, DataRegularSeason20242025!$R$2:$R$1315,1)</f>
        <v>0</v>
      </c>
      <c r="T32" s="47"/>
      <c r="U32" s="46">
        <f>COUNTIFS(DataRegularSeason20242025!$E$2:$E$1315,WatchedGames20242025!$A31,DataRegularSeason20242025!$D$2:$D$1315,WatchedGames20242025!U$1,DataRegularSeason20242025!$N$2:$N$1315,1, DataRegularSeason20242025!$R$2:$R$1315,1)</f>
        <v>0</v>
      </c>
      <c r="V32" s="47"/>
      <c r="W32" s="46">
        <f>COUNTIFS(DataRegularSeason20242025!$E$2:$E$1315,WatchedGames20242025!$A31,DataRegularSeason20242025!$D$2:$D$1315,WatchedGames20242025!W$1,DataRegularSeason20242025!$N$2:$N$1315,1, DataRegularSeason20242025!$R$2:$R$1315,1)</f>
        <v>1</v>
      </c>
      <c r="X32" s="47"/>
      <c r="Y32" s="46">
        <f>COUNTIFS(DataRegularSeason20242025!$E$2:$E$1315,WatchedGames20242025!$A31,DataRegularSeason20242025!$D$2:$D$1315,WatchedGames20242025!Y$1,DataRegularSeason20242025!$N$2:$N$1315,1, DataRegularSeason20242025!$R$2:$R$1315,1)</f>
        <v>0</v>
      </c>
      <c r="Z32" s="47"/>
      <c r="AA32" s="46">
        <f>COUNTIFS(DataRegularSeason20242025!$E$2:$E$1315,WatchedGames20242025!$A31,DataRegularSeason20242025!$D$2:$D$1315,WatchedGames20242025!AA$1,DataRegularSeason20242025!$N$2:$N$1315,1, DataRegularSeason20242025!$R$2:$R$1315,1)</f>
        <v>0</v>
      </c>
      <c r="AB32" s="47"/>
      <c r="AC32" s="46">
        <f>COUNTIFS(DataRegularSeason20242025!$E$2:$E$1315,WatchedGames20242025!$A31,DataRegularSeason20242025!$D$2:$D$1315,WatchedGames20242025!AC$1,DataRegularSeason20242025!$N$2:$N$1315,1, DataRegularSeason20242025!$R$2:$R$1315,1)</f>
        <v>0</v>
      </c>
      <c r="AD32" s="47"/>
      <c r="AE32" s="46"/>
      <c r="AF32" s="47"/>
      <c r="AG32" s="46">
        <f>COUNTIFS(DataRegularSeason20242025!$E$2:$E$1315,WatchedGames20242025!$A31,DataRegularSeason20242025!$D$2:$D$1315,WatchedGames20242025!AG$1,DataRegularSeason20242025!$N$2:$N$1315,1, DataRegularSeason20242025!$R$2:$R$1315,1)</f>
        <v>0</v>
      </c>
      <c r="AH32" s="47"/>
      <c r="AI32" s="46">
        <f>COUNTIFS(DataRegularSeason20242025!$E$2:$E$1315,WatchedGames20242025!$A31,DataRegularSeason20242025!$D$2:$D$1315,WatchedGames20242025!AI$1,DataRegularSeason20242025!$N$2:$N$1315,1, DataRegularSeason20242025!$R$2:$R$1315,1)</f>
        <v>0</v>
      </c>
      <c r="AJ32" s="47"/>
      <c r="AK32" s="46">
        <f>COUNTIFS(DataRegularSeason20242025!$E$2:$E$1315,WatchedGames20242025!$A31,DataRegularSeason20242025!$D$2:$D$1315,WatchedGames20242025!AK$1,DataRegularSeason20242025!$N$2:$N$1315,1, DataRegularSeason20242025!$R$2:$R$1315,1)</f>
        <v>0</v>
      </c>
      <c r="AL32" s="47"/>
      <c r="AM32" s="46">
        <f>COUNTIFS(DataRegularSeason20242025!$E$2:$E$1315,WatchedGames20242025!$A31,DataRegularSeason20242025!$D$2:$D$1315,WatchedGames20242025!AM$1,DataRegularSeason20242025!$N$2:$N$1315,1, DataRegularSeason20242025!$R$2:$R$1315,1)</f>
        <v>0</v>
      </c>
      <c r="AN32" s="47"/>
      <c r="AO32" s="46">
        <f>COUNTIFS(DataRegularSeason20242025!$E$2:$E$1315,WatchedGames20242025!$A31,DataRegularSeason20242025!$D$2:$D$1315,WatchedGames20242025!AO$1,DataRegularSeason20242025!$N$2:$N$1315,1, DataRegularSeason20242025!$R$2:$R$1315,1)</f>
        <v>0</v>
      </c>
      <c r="AP32" s="47"/>
      <c r="AQ32" s="46">
        <f>COUNTIFS(DataRegularSeason20242025!$E$2:$E$1315,WatchedGames20242025!$A31,DataRegularSeason20242025!$D$2:$D$1315,WatchedGames20242025!AQ$1,DataRegularSeason20242025!$N$2:$N$1315,1, DataRegularSeason20242025!$R$2:$R$1315,1)</f>
        <v>0</v>
      </c>
      <c r="AR32" s="47"/>
      <c r="AS32" s="46">
        <f>COUNTIFS(DataRegularSeason20242025!$E$2:$E$1315,WatchedGames20242025!$A31,DataRegularSeason20242025!$D$2:$D$1315,WatchedGames20242025!AS$1,DataRegularSeason20242025!$N$2:$N$1315,1, DataRegularSeason20242025!$R$2:$R$1315,1)</f>
        <v>1</v>
      </c>
      <c r="AT32" s="47"/>
      <c r="AU32" s="46">
        <f>COUNTIFS(DataRegularSeason20242025!$E$2:$E$1315,WatchedGames20242025!$A31,DataRegularSeason20242025!$D$2:$D$1315,WatchedGames20242025!AU$1,DataRegularSeason20242025!$N$2:$N$1315,1, DataRegularSeason20242025!$R$2:$R$1315,1)</f>
        <v>0</v>
      </c>
      <c r="AV32" s="47"/>
      <c r="AW32" s="46">
        <f>COUNTIFS(DataRegularSeason20242025!$E$2:$E$1315,WatchedGames20242025!$A31,DataRegularSeason20242025!$D$2:$D$1315,WatchedGames20242025!AW$1,DataRegularSeason20242025!$N$2:$N$1315,1, DataRegularSeason20242025!$R$2:$R$1315,1)</f>
        <v>0</v>
      </c>
      <c r="AX32" s="47"/>
      <c r="AY32" s="46">
        <f>COUNTIFS(DataRegularSeason20242025!$E$2:$E$1315,WatchedGames20242025!$A31,DataRegularSeason20242025!$D$2:$D$1315,WatchedGames20242025!AY$1,DataRegularSeason20242025!$N$2:$N$1315,1, DataRegularSeason20242025!$R$2:$R$1315,1)</f>
        <v>0</v>
      </c>
      <c r="AZ32" s="47"/>
      <c r="BA32" s="46">
        <f>COUNTIFS(DataRegularSeason20242025!$E$2:$E$1315,WatchedGames20242025!$A31,DataRegularSeason20242025!$D$2:$D$1315,WatchedGames20242025!BA$1,DataRegularSeason20242025!$N$2:$N$1315,1, DataRegularSeason20242025!$R$2:$R$1315,1)</f>
        <v>0</v>
      </c>
      <c r="BB32" s="47"/>
      <c r="BC32" s="46">
        <f>COUNTIFS(DataRegularSeason20242025!$E$2:$E$1315,WatchedGames20242025!$A31,DataRegularSeason20242025!$D$2:$D$1315,WatchedGames20242025!BC$1,DataRegularSeason20242025!$N$2:$N$1315,1, DataRegularSeason20242025!$R$2:$R$1315,1)</f>
        <v>0</v>
      </c>
      <c r="BD32" s="47"/>
      <c r="BE32" s="46">
        <f>COUNTIFS(DataRegularSeason20242025!$E$2:$E$1315,WatchedGames20242025!$A31,DataRegularSeason20242025!$D$2:$D$1315,WatchedGames20242025!BE$1,DataRegularSeason20242025!$N$2:$N$1315,1, DataRegularSeason20242025!$R$2:$R$1315,1)</f>
        <v>0</v>
      </c>
      <c r="BF32" s="47"/>
      <c r="BG32" s="46">
        <f>COUNTIFS(DataRegularSeason20242025!$E$2:$E$1315,WatchedGames20242025!$A31,DataRegularSeason20242025!$D$2:$D$1315,WatchedGames20242025!BG$1,DataRegularSeason20242025!$N$2:$N$1315,1, DataRegularSeason20242025!$R$2:$R$1315,1)</f>
        <v>0</v>
      </c>
      <c r="BH32" s="47"/>
      <c r="BI32" s="46">
        <f>COUNTIFS(DataRegularSeason20242025!$E$2:$E$1315,WatchedGames20242025!$A31,DataRegularSeason20242025!$D$2:$D$1315,WatchedGames20242025!BI$1,DataRegularSeason20242025!$N$2:$N$1315,1, DataRegularSeason20242025!$R$2:$R$1315,1)</f>
        <v>0</v>
      </c>
      <c r="BJ32" s="47"/>
      <c r="BK32" s="46">
        <f>COUNTIFS(DataRegularSeason20242025!$E$2:$E$1315,WatchedGames20242025!$A31,DataRegularSeason20242025!$D$2:$D$1315,WatchedGames20242025!BK$1,DataRegularSeason20242025!$N$2:$N$1315,1, DataRegularSeason20242025!$R$2:$R$1315,1)</f>
        <v>0</v>
      </c>
      <c r="BL32" s="47"/>
      <c r="BM32" s="46">
        <f>COUNTIFS(DataRegularSeason20242025!$E$2:$E$1315,WatchedGames20242025!$A31,DataRegularSeason20242025!$D$2:$D$1315,WatchedGames20242025!BM$1,DataRegularSeason20242025!$N$2:$N$1315,1, DataRegularSeason20242025!$R$2:$R$1315,1)</f>
        <v>0</v>
      </c>
      <c r="BN32" s="47"/>
      <c r="BO32" s="42">
        <f t="shared" si="0"/>
        <v>3</v>
      </c>
      <c r="BP32" s="52"/>
      <c r="BQ32" s="53"/>
    </row>
    <row r="33" spans="1:69" s="35" customFormat="1" ht="9.9499999999999993" customHeight="1" x14ac:dyDescent="0.2">
      <c r="A33" s="59" t="s">
        <v>32</v>
      </c>
      <c r="B33" s="36" t="s">
        <v>81</v>
      </c>
      <c r="C33" s="43"/>
      <c r="D33" s="36">
        <f>COUNTIFS(DataRegularSeason20242025!$E$2:$E$1315,WatchedGames20242025!C$1,DataRegularSeason20242025!$D$2:$D$1315,WatchedGames20242025!$A33,DataRegularSeason20242025!$N$2:$N$1315,1, DataRegularSeason20242025!$R$2:$R$1315,1)</f>
        <v>0</v>
      </c>
      <c r="E33" s="43"/>
      <c r="F33" s="36">
        <f>COUNTIFS(DataRegularSeason20242025!$E$2:$E$1315,WatchedGames20242025!E$1,DataRegularSeason20242025!$D$2:$D$1315,WatchedGames20242025!$A33,DataRegularSeason20242025!$N$2:$N$1315,1, DataRegularSeason20242025!$R$2:$R$1315,1)</f>
        <v>0</v>
      </c>
      <c r="G33" s="43"/>
      <c r="H33" s="36">
        <f>COUNTIFS(DataRegularSeason20242025!$E$2:$E$1315,WatchedGames20242025!G$1,DataRegularSeason20242025!$D$2:$D$1315,WatchedGames20242025!$A33,DataRegularSeason20242025!$N$2:$N$1315,1, DataRegularSeason20242025!$R$2:$R$1315,1)</f>
        <v>0</v>
      </c>
      <c r="I33" s="43"/>
      <c r="J33" s="36">
        <f>COUNTIFS(DataRegularSeason20242025!$E$2:$E$1315,WatchedGames20242025!I$1,DataRegularSeason20242025!$D$2:$D$1315,WatchedGames20242025!$A33,DataRegularSeason20242025!$N$2:$N$1315,1, DataRegularSeason20242025!$R$2:$R$1315,1)</f>
        <v>0</v>
      </c>
      <c r="K33" s="43"/>
      <c r="L33" s="36">
        <f>COUNTIFS(DataRegularSeason20242025!$E$2:$E$1315,WatchedGames20242025!K$1,DataRegularSeason20242025!$D$2:$D$1315,WatchedGames20242025!$A33,DataRegularSeason20242025!$N$2:$N$1315,1, DataRegularSeason20242025!$R$2:$R$1315,1)</f>
        <v>0</v>
      </c>
      <c r="M33" s="43"/>
      <c r="N33" s="36">
        <f>COUNTIFS(DataRegularSeason20242025!$E$2:$E$1315,WatchedGames20242025!M$1,DataRegularSeason20242025!$D$2:$D$1315,WatchedGames20242025!$A33,DataRegularSeason20242025!$N$2:$N$1315,1, DataRegularSeason20242025!$R$2:$R$1315,1)</f>
        <v>1</v>
      </c>
      <c r="O33" s="43"/>
      <c r="P33" s="36">
        <f>COUNTIFS(DataRegularSeason20242025!$E$2:$E$1315,WatchedGames20242025!O$1,DataRegularSeason20242025!$D$2:$D$1315,WatchedGames20242025!$A33,DataRegularSeason20242025!$N$2:$N$1315,1, DataRegularSeason20242025!$R$2:$R$1315,1)</f>
        <v>0</v>
      </c>
      <c r="Q33" s="43"/>
      <c r="R33" s="36">
        <f>COUNTIFS(DataRegularSeason20242025!$E$2:$E$1315,WatchedGames20242025!Q$1,DataRegularSeason20242025!$D$2:$D$1315,WatchedGames20242025!$A33,DataRegularSeason20242025!$N$2:$N$1315,1, DataRegularSeason20242025!$R$2:$R$1315,1)</f>
        <v>0</v>
      </c>
      <c r="S33" s="43"/>
      <c r="T33" s="36">
        <f>COUNTIFS(DataRegularSeason20242025!$E$2:$E$1315,WatchedGames20242025!S$1,DataRegularSeason20242025!$D$2:$D$1315,WatchedGames20242025!$A33,DataRegularSeason20242025!$N$2:$N$1315,1, DataRegularSeason20242025!$R$2:$R$1315,1)</f>
        <v>0</v>
      </c>
      <c r="U33" s="43"/>
      <c r="V33" s="36">
        <f>COUNTIFS(DataRegularSeason20242025!$E$2:$E$1315,WatchedGames20242025!U$1,DataRegularSeason20242025!$D$2:$D$1315,WatchedGames20242025!$A33,DataRegularSeason20242025!$N$2:$N$1315,1, DataRegularSeason20242025!$R$2:$R$1315,1)</f>
        <v>0</v>
      </c>
      <c r="W33" s="43"/>
      <c r="X33" s="36">
        <f>COUNTIFS(DataRegularSeason20242025!$E$2:$E$1315,WatchedGames20242025!W$1,DataRegularSeason20242025!$D$2:$D$1315,WatchedGames20242025!$A33,DataRegularSeason20242025!$N$2:$N$1315,1, DataRegularSeason20242025!$R$2:$R$1315,1)</f>
        <v>1</v>
      </c>
      <c r="Y33" s="43"/>
      <c r="Z33" s="36">
        <f>COUNTIFS(DataRegularSeason20242025!$E$2:$E$1315,WatchedGames20242025!Y$1,DataRegularSeason20242025!$D$2:$D$1315,WatchedGames20242025!$A33,DataRegularSeason20242025!$N$2:$N$1315,1, DataRegularSeason20242025!$R$2:$R$1315,1)</f>
        <v>2</v>
      </c>
      <c r="AA33" s="43"/>
      <c r="AB33" s="36">
        <f>COUNTIFS(DataRegularSeason20242025!$E$2:$E$1315,WatchedGames20242025!AA$1,DataRegularSeason20242025!$D$2:$D$1315,WatchedGames20242025!$A33,DataRegularSeason20242025!$N$2:$N$1315,1, DataRegularSeason20242025!$R$2:$R$1315,1)</f>
        <v>0</v>
      </c>
      <c r="AC33" s="43"/>
      <c r="AD33" s="36">
        <f>COUNTIFS(DataRegularSeason20242025!$E$2:$E$1315,WatchedGames20242025!AC$1,DataRegularSeason20242025!$D$2:$D$1315,WatchedGames20242025!$A33,DataRegularSeason20242025!$N$2:$N$1315,1, DataRegularSeason20242025!$R$2:$R$1315,1)</f>
        <v>0</v>
      </c>
      <c r="AE33" s="43"/>
      <c r="AF33" s="36">
        <f>COUNTIFS(DataRegularSeason20242025!$E$2:$E$1315,WatchedGames20242025!AE$1,DataRegularSeason20242025!$D$2:$D$1315,WatchedGames20242025!$A33,DataRegularSeason20242025!$N$2:$N$1315,1, DataRegularSeason20242025!$R$2:$R$1315,1)</f>
        <v>0</v>
      </c>
      <c r="AG33" s="43"/>
      <c r="AH33" s="44"/>
      <c r="AI33" s="43"/>
      <c r="AJ33" s="36">
        <f>COUNTIFS(DataRegularSeason20242025!$E$2:$E$1315,WatchedGames20242025!AI$1,DataRegularSeason20242025!$D$2:$D$1315,WatchedGames20242025!$A33,DataRegularSeason20242025!$N$2:$N$1315,1, DataRegularSeason20242025!$R$2:$R$1315,1)</f>
        <v>0</v>
      </c>
      <c r="AK33" s="43"/>
      <c r="AL33" s="36">
        <f>COUNTIFS(DataRegularSeason20242025!$E$2:$E$1315,WatchedGames20242025!AK$1,DataRegularSeason20242025!$D$2:$D$1315,WatchedGames20242025!$A33,DataRegularSeason20242025!$N$2:$N$1315,1, DataRegularSeason20242025!$R$2:$R$1315,1)</f>
        <v>1</v>
      </c>
      <c r="AM33" s="43"/>
      <c r="AN33" s="36">
        <f>COUNTIFS(DataRegularSeason20242025!$E$2:$E$1315,WatchedGames20242025!AM$1,DataRegularSeason20242025!$D$2:$D$1315,WatchedGames20242025!$A33,DataRegularSeason20242025!$N$2:$N$1315,1, DataRegularSeason20242025!$R$2:$R$1315,1)</f>
        <v>0</v>
      </c>
      <c r="AO33" s="43"/>
      <c r="AP33" s="36">
        <f>COUNTIFS(DataRegularSeason20242025!$E$2:$E$1315,WatchedGames20242025!AO$1,DataRegularSeason20242025!$D$2:$D$1315,WatchedGames20242025!$A33,DataRegularSeason20242025!$N$2:$N$1315,1, DataRegularSeason20242025!$R$2:$R$1315,1)</f>
        <v>0</v>
      </c>
      <c r="AQ33" s="43"/>
      <c r="AR33" s="36">
        <f>COUNTIFS(DataRegularSeason20242025!$E$2:$E$1315,WatchedGames20242025!AQ$1,DataRegularSeason20242025!$D$2:$D$1315,WatchedGames20242025!$A33,DataRegularSeason20242025!$N$2:$N$1315,1, DataRegularSeason20242025!$R$2:$R$1315,1)</f>
        <v>0</v>
      </c>
      <c r="AS33" s="43"/>
      <c r="AT33" s="36">
        <f>COUNTIFS(DataRegularSeason20242025!$E$2:$E$1315,WatchedGames20242025!AS$1,DataRegularSeason20242025!$D$2:$D$1315,WatchedGames20242025!$A33,DataRegularSeason20242025!$N$2:$N$1315,1, DataRegularSeason20242025!$R$2:$R$1315,1)</f>
        <v>0</v>
      </c>
      <c r="AU33" s="43"/>
      <c r="AV33" s="36">
        <f>COUNTIFS(DataRegularSeason20242025!$E$2:$E$1315,WatchedGames20242025!AU$1,DataRegularSeason20242025!$D$2:$D$1315,WatchedGames20242025!$A33,DataRegularSeason20242025!$N$2:$N$1315,1, DataRegularSeason20242025!$R$2:$R$1315,1)</f>
        <v>0</v>
      </c>
      <c r="AW33" s="43"/>
      <c r="AX33" s="36">
        <f>COUNTIFS(DataRegularSeason20242025!$E$2:$E$1315,WatchedGames20242025!AW$1,DataRegularSeason20242025!$D$2:$D$1315,WatchedGames20242025!$A33,DataRegularSeason20242025!$N$2:$N$1315,1, DataRegularSeason20242025!$R$2:$R$1315,1)</f>
        <v>0</v>
      </c>
      <c r="AY33" s="43"/>
      <c r="AZ33" s="36">
        <f>COUNTIFS(DataRegularSeason20242025!$E$2:$E$1315,WatchedGames20242025!AY$1,DataRegularSeason20242025!$D$2:$D$1315,WatchedGames20242025!$A33,DataRegularSeason20242025!$N$2:$N$1315,1, DataRegularSeason20242025!$R$2:$R$1315,1)</f>
        <v>0</v>
      </c>
      <c r="BA33" s="43"/>
      <c r="BB33" s="36">
        <f>COUNTIFS(DataRegularSeason20242025!$E$2:$E$1315,WatchedGames20242025!BA$1,DataRegularSeason20242025!$D$2:$D$1315,WatchedGames20242025!$A33,DataRegularSeason20242025!$N$2:$N$1315,1, DataRegularSeason20242025!$R$2:$R$1315,1)</f>
        <v>1</v>
      </c>
      <c r="BC33" s="43"/>
      <c r="BD33" s="36">
        <f>COUNTIFS(DataRegularSeason20242025!$E$2:$E$1315,WatchedGames20242025!BC$1,DataRegularSeason20242025!$D$2:$D$1315,WatchedGames20242025!$A33,DataRegularSeason20242025!$N$2:$N$1315,1, DataRegularSeason20242025!$R$2:$R$1315,1)</f>
        <v>0</v>
      </c>
      <c r="BE33" s="43"/>
      <c r="BF33" s="36">
        <f>COUNTIFS(DataRegularSeason20242025!$E$2:$E$1315,WatchedGames20242025!BE$1,DataRegularSeason20242025!$D$2:$D$1315,WatchedGames20242025!$A33,DataRegularSeason20242025!$N$2:$N$1315,1, DataRegularSeason20242025!$R$2:$R$1315,1)</f>
        <v>0</v>
      </c>
      <c r="BG33" s="43"/>
      <c r="BH33" s="36">
        <f>COUNTIFS(DataRegularSeason20242025!$E$2:$E$1315,WatchedGames20242025!BG$1,DataRegularSeason20242025!$D$2:$D$1315,WatchedGames20242025!$A33,DataRegularSeason20242025!$N$2:$N$1315,1, DataRegularSeason20242025!$R$2:$R$1315,1)</f>
        <v>1</v>
      </c>
      <c r="BI33" s="43"/>
      <c r="BJ33" s="36">
        <f>COUNTIFS(DataRegularSeason20242025!$E$2:$E$1315,WatchedGames20242025!BI$1,DataRegularSeason20242025!$D$2:$D$1315,WatchedGames20242025!$A33,DataRegularSeason20242025!$N$2:$N$1315,1, DataRegularSeason20242025!$R$2:$R$1315,1)</f>
        <v>0</v>
      </c>
      <c r="BK33" s="43"/>
      <c r="BL33" s="36">
        <f>COUNTIFS(DataRegularSeason20242025!$E$2:$E$1315,WatchedGames20242025!BK$1,DataRegularSeason20242025!$D$2:$D$1315,WatchedGames20242025!$A33,DataRegularSeason20242025!$N$2:$N$1315,1, DataRegularSeason20242025!$R$2:$R$1315,1)</f>
        <v>0</v>
      </c>
      <c r="BM33" s="43"/>
      <c r="BN33" s="36">
        <f>COUNTIFS(DataRegularSeason20242025!$E$2:$E$1315,WatchedGames20242025!BM$1,DataRegularSeason20242025!$D$2:$D$1315,WatchedGames20242025!$A33,DataRegularSeason20242025!$N$2:$N$1315,1, DataRegularSeason20242025!$R$2:$R$1315,1)</f>
        <v>0</v>
      </c>
      <c r="BO33" s="38">
        <f t="shared" si="0"/>
        <v>7</v>
      </c>
      <c r="BP33" s="52">
        <f t="shared" ref="BP33" si="29">BO33+BO34</f>
        <v>14</v>
      </c>
      <c r="BQ33" s="53">
        <f t="shared" ref="BQ33" si="30">82-BP33</f>
        <v>68</v>
      </c>
    </row>
    <row r="34" spans="1:69" s="35" customFormat="1" ht="9.9499999999999993" customHeight="1" x14ac:dyDescent="0.2">
      <c r="A34" s="54"/>
      <c r="B34" s="40" t="s">
        <v>80</v>
      </c>
      <c r="C34" s="46">
        <f>COUNTIFS(DataRegularSeason20242025!$E$2:$E$1315,WatchedGames20242025!$A33,DataRegularSeason20242025!$D$2:$D$1315,WatchedGames20242025!C$1,DataRegularSeason20242025!$N$2:$N$1315,1, DataRegularSeason20242025!$R$2:$R$1315,1)</f>
        <v>1</v>
      </c>
      <c r="D34" s="47"/>
      <c r="E34" s="46">
        <f>COUNTIFS(DataRegularSeason20242025!$E$2:$E$1315,WatchedGames20242025!$A33,DataRegularSeason20242025!$D$2:$D$1315,WatchedGames20242025!E$1,DataRegularSeason20242025!$N$2:$N$1315,1, DataRegularSeason20242025!$R$2:$R$1315,1)</f>
        <v>0</v>
      </c>
      <c r="F34" s="47"/>
      <c r="G34" s="46">
        <f>COUNTIFS(DataRegularSeason20242025!$E$2:$E$1315,WatchedGames20242025!$A33,DataRegularSeason20242025!$D$2:$D$1315,WatchedGames20242025!G$1,DataRegularSeason20242025!$N$2:$N$1315,1, DataRegularSeason20242025!$R$2:$R$1315,1)</f>
        <v>0</v>
      </c>
      <c r="H34" s="47"/>
      <c r="I34" s="46">
        <f>COUNTIFS(DataRegularSeason20242025!$E$2:$E$1315,WatchedGames20242025!$A33,DataRegularSeason20242025!$D$2:$D$1315,WatchedGames20242025!I$1,DataRegularSeason20242025!$N$2:$N$1315,1, DataRegularSeason20242025!$R$2:$R$1315,1)</f>
        <v>0</v>
      </c>
      <c r="J34" s="47"/>
      <c r="K34" s="46">
        <f>COUNTIFS(DataRegularSeason20242025!$E$2:$E$1315,WatchedGames20242025!$A33,DataRegularSeason20242025!$D$2:$D$1315,WatchedGames20242025!K$1,DataRegularSeason20242025!$N$2:$N$1315,1, DataRegularSeason20242025!$R$2:$R$1315,1)</f>
        <v>0</v>
      </c>
      <c r="L34" s="47"/>
      <c r="M34" s="46">
        <f>COUNTIFS(DataRegularSeason20242025!$E$2:$E$1315,WatchedGames20242025!$A33,DataRegularSeason20242025!$D$2:$D$1315,WatchedGames20242025!M$1,DataRegularSeason20242025!$N$2:$N$1315,1, DataRegularSeason20242025!$R$2:$R$1315,1)</f>
        <v>0</v>
      </c>
      <c r="N34" s="47"/>
      <c r="O34" s="46">
        <f>COUNTIFS(DataRegularSeason20242025!$E$2:$E$1315,WatchedGames20242025!$A33,DataRegularSeason20242025!$D$2:$D$1315,WatchedGames20242025!O$1,DataRegularSeason20242025!$N$2:$N$1315,1, DataRegularSeason20242025!$R$2:$R$1315,1)</f>
        <v>0</v>
      </c>
      <c r="P34" s="47"/>
      <c r="Q34" s="46">
        <f>COUNTIFS(DataRegularSeason20242025!$E$2:$E$1315,WatchedGames20242025!$A33,DataRegularSeason20242025!$D$2:$D$1315,WatchedGames20242025!Q$1,DataRegularSeason20242025!$N$2:$N$1315,1, DataRegularSeason20242025!$R$2:$R$1315,1)</f>
        <v>0</v>
      </c>
      <c r="R34" s="47"/>
      <c r="S34" s="46">
        <f>COUNTIFS(DataRegularSeason20242025!$E$2:$E$1315,WatchedGames20242025!$A33,DataRegularSeason20242025!$D$2:$D$1315,WatchedGames20242025!S$1,DataRegularSeason20242025!$N$2:$N$1315,1, DataRegularSeason20242025!$R$2:$R$1315,1)</f>
        <v>0</v>
      </c>
      <c r="T34" s="47"/>
      <c r="U34" s="46">
        <f>COUNTIFS(DataRegularSeason20242025!$E$2:$E$1315,WatchedGames20242025!$A33,DataRegularSeason20242025!$D$2:$D$1315,WatchedGames20242025!U$1,DataRegularSeason20242025!$N$2:$N$1315,1, DataRegularSeason20242025!$R$2:$R$1315,1)</f>
        <v>0</v>
      </c>
      <c r="V34" s="47"/>
      <c r="W34" s="46">
        <f>COUNTIFS(DataRegularSeason20242025!$E$2:$E$1315,WatchedGames20242025!$A33,DataRegularSeason20242025!$D$2:$D$1315,WatchedGames20242025!W$1,DataRegularSeason20242025!$N$2:$N$1315,1, DataRegularSeason20242025!$R$2:$R$1315,1)</f>
        <v>0</v>
      </c>
      <c r="X34" s="47"/>
      <c r="Y34" s="46">
        <f>COUNTIFS(DataRegularSeason20242025!$E$2:$E$1315,WatchedGames20242025!$A33,DataRegularSeason20242025!$D$2:$D$1315,WatchedGames20242025!Y$1,DataRegularSeason20242025!$N$2:$N$1315,1, DataRegularSeason20242025!$R$2:$R$1315,1)</f>
        <v>0</v>
      </c>
      <c r="Z34" s="47"/>
      <c r="AA34" s="46">
        <f>COUNTIFS(DataRegularSeason20242025!$E$2:$E$1315,WatchedGames20242025!$A33,DataRegularSeason20242025!$D$2:$D$1315,WatchedGames20242025!AA$1,DataRegularSeason20242025!$N$2:$N$1315,1, DataRegularSeason20242025!$R$2:$R$1315,1)</f>
        <v>0</v>
      </c>
      <c r="AB34" s="47"/>
      <c r="AC34" s="46">
        <f>COUNTIFS(DataRegularSeason20242025!$E$2:$E$1315,WatchedGames20242025!$A33,DataRegularSeason20242025!$D$2:$D$1315,WatchedGames20242025!AC$1,DataRegularSeason20242025!$N$2:$N$1315,1, DataRegularSeason20242025!$R$2:$R$1315,1)</f>
        <v>0</v>
      </c>
      <c r="AD34" s="47"/>
      <c r="AE34" s="46">
        <f>COUNTIFS(DataRegularSeason20242025!$E$2:$E$1315,WatchedGames20242025!$A33,DataRegularSeason20242025!$D$2:$D$1315,WatchedGames20242025!AE$1,DataRegularSeason20242025!$N$2:$N$1315,1, DataRegularSeason20242025!$R$2:$R$1315,1)</f>
        <v>0</v>
      </c>
      <c r="AF34" s="47"/>
      <c r="AG34" s="46"/>
      <c r="AH34" s="47"/>
      <c r="AI34" s="46">
        <f>COUNTIFS(DataRegularSeason20242025!$E$2:$E$1315,WatchedGames20242025!$A33,DataRegularSeason20242025!$D$2:$D$1315,WatchedGames20242025!AI$1,DataRegularSeason20242025!$N$2:$N$1315,1, DataRegularSeason20242025!$R$2:$R$1315,1)</f>
        <v>0</v>
      </c>
      <c r="AJ34" s="47"/>
      <c r="AK34" s="46">
        <f>COUNTIFS(DataRegularSeason20242025!$E$2:$E$1315,WatchedGames20242025!$A33,DataRegularSeason20242025!$D$2:$D$1315,WatchedGames20242025!AK$1,DataRegularSeason20242025!$N$2:$N$1315,1, DataRegularSeason20242025!$R$2:$R$1315,1)</f>
        <v>1</v>
      </c>
      <c r="AL34" s="47"/>
      <c r="AM34" s="46">
        <f>COUNTIFS(DataRegularSeason20242025!$E$2:$E$1315,WatchedGames20242025!$A33,DataRegularSeason20242025!$D$2:$D$1315,WatchedGames20242025!AM$1,DataRegularSeason20242025!$N$2:$N$1315,1, DataRegularSeason20242025!$R$2:$R$1315,1)</f>
        <v>0</v>
      </c>
      <c r="AN34" s="47"/>
      <c r="AO34" s="46">
        <f>COUNTIFS(DataRegularSeason20242025!$E$2:$E$1315,WatchedGames20242025!$A33,DataRegularSeason20242025!$D$2:$D$1315,WatchedGames20242025!AO$1,DataRegularSeason20242025!$N$2:$N$1315,1, DataRegularSeason20242025!$R$2:$R$1315,1)</f>
        <v>0</v>
      </c>
      <c r="AP34" s="47"/>
      <c r="AQ34" s="46">
        <f>COUNTIFS(DataRegularSeason20242025!$E$2:$E$1315,WatchedGames20242025!$A33,DataRegularSeason20242025!$D$2:$D$1315,WatchedGames20242025!AQ$1,DataRegularSeason20242025!$N$2:$N$1315,1, DataRegularSeason20242025!$R$2:$R$1315,1)</f>
        <v>0</v>
      </c>
      <c r="AR34" s="47"/>
      <c r="AS34" s="46">
        <f>COUNTIFS(DataRegularSeason20242025!$E$2:$E$1315,WatchedGames20242025!$A33,DataRegularSeason20242025!$D$2:$D$1315,WatchedGames20242025!AS$1,DataRegularSeason20242025!$N$2:$N$1315,1, DataRegularSeason20242025!$R$2:$R$1315,1)</f>
        <v>0</v>
      </c>
      <c r="AT34" s="47"/>
      <c r="AU34" s="46">
        <f>COUNTIFS(DataRegularSeason20242025!$E$2:$E$1315,WatchedGames20242025!$A33,DataRegularSeason20242025!$D$2:$D$1315,WatchedGames20242025!AU$1,DataRegularSeason20242025!$N$2:$N$1315,1, DataRegularSeason20242025!$R$2:$R$1315,1)</f>
        <v>0</v>
      </c>
      <c r="AV34" s="47"/>
      <c r="AW34" s="46">
        <f>COUNTIFS(DataRegularSeason20242025!$E$2:$E$1315,WatchedGames20242025!$A33,DataRegularSeason20242025!$D$2:$D$1315,WatchedGames20242025!AW$1,DataRegularSeason20242025!$N$2:$N$1315,1, DataRegularSeason20242025!$R$2:$R$1315,1)</f>
        <v>1</v>
      </c>
      <c r="AX34" s="47"/>
      <c r="AY34" s="46">
        <f>COUNTIFS(DataRegularSeason20242025!$E$2:$E$1315,WatchedGames20242025!$A33,DataRegularSeason20242025!$D$2:$D$1315,WatchedGames20242025!AY$1,DataRegularSeason20242025!$N$2:$N$1315,1, DataRegularSeason20242025!$R$2:$R$1315,1)</f>
        <v>0</v>
      </c>
      <c r="AZ34" s="47"/>
      <c r="BA34" s="46">
        <f>COUNTIFS(DataRegularSeason20242025!$E$2:$E$1315,WatchedGames20242025!$A33,DataRegularSeason20242025!$D$2:$D$1315,WatchedGames20242025!BA$1,DataRegularSeason20242025!$N$2:$N$1315,1, DataRegularSeason20242025!$R$2:$R$1315,1)</f>
        <v>1</v>
      </c>
      <c r="BB34" s="47"/>
      <c r="BC34" s="46">
        <f>COUNTIFS(DataRegularSeason20242025!$E$2:$E$1315,WatchedGames20242025!$A33,DataRegularSeason20242025!$D$2:$D$1315,WatchedGames20242025!BC$1,DataRegularSeason20242025!$N$2:$N$1315,1, DataRegularSeason20242025!$R$2:$R$1315,1)</f>
        <v>1</v>
      </c>
      <c r="BD34" s="47"/>
      <c r="BE34" s="46">
        <f>COUNTIFS(DataRegularSeason20242025!$E$2:$E$1315,WatchedGames20242025!$A33,DataRegularSeason20242025!$D$2:$D$1315,WatchedGames20242025!BE$1,DataRegularSeason20242025!$N$2:$N$1315,1, DataRegularSeason20242025!$R$2:$R$1315,1)</f>
        <v>1</v>
      </c>
      <c r="BF34" s="47"/>
      <c r="BG34" s="46">
        <f>COUNTIFS(DataRegularSeason20242025!$E$2:$E$1315,WatchedGames20242025!$A33,DataRegularSeason20242025!$D$2:$D$1315,WatchedGames20242025!BG$1,DataRegularSeason20242025!$N$2:$N$1315,1, DataRegularSeason20242025!$R$2:$R$1315,1)</f>
        <v>0</v>
      </c>
      <c r="BH34" s="47"/>
      <c r="BI34" s="46">
        <f>COUNTIFS(DataRegularSeason20242025!$E$2:$E$1315,WatchedGames20242025!$A33,DataRegularSeason20242025!$D$2:$D$1315,WatchedGames20242025!BI$1,DataRegularSeason20242025!$N$2:$N$1315,1, DataRegularSeason20242025!$R$2:$R$1315,1)</f>
        <v>0</v>
      </c>
      <c r="BJ34" s="47"/>
      <c r="BK34" s="46">
        <f>COUNTIFS(DataRegularSeason20242025!$E$2:$E$1315,WatchedGames20242025!$A33,DataRegularSeason20242025!$D$2:$D$1315,WatchedGames20242025!BK$1,DataRegularSeason20242025!$N$2:$N$1315,1, DataRegularSeason20242025!$R$2:$R$1315,1)</f>
        <v>0</v>
      </c>
      <c r="BL34" s="47"/>
      <c r="BM34" s="46">
        <f>COUNTIFS(DataRegularSeason20242025!$E$2:$E$1315,WatchedGames20242025!$A33,DataRegularSeason20242025!$D$2:$D$1315,WatchedGames20242025!BM$1,DataRegularSeason20242025!$N$2:$N$1315,1, DataRegularSeason20242025!$R$2:$R$1315,1)</f>
        <v>1</v>
      </c>
      <c r="BN34" s="47"/>
      <c r="BO34" s="42">
        <f t="shared" si="0"/>
        <v>7</v>
      </c>
      <c r="BP34" s="52"/>
      <c r="BQ34" s="53"/>
    </row>
    <row r="35" spans="1:69" s="35" customFormat="1" ht="9.9499999999999993" customHeight="1" x14ac:dyDescent="0.2">
      <c r="A35" s="59" t="s">
        <v>35</v>
      </c>
      <c r="B35" s="36" t="s">
        <v>81</v>
      </c>
      <c r="C35" s="43"/>
      <c r="D35" s="36">
        <f>COUNTIFS(DataRegularSeason20242025!$E$2:$E$1315,WatchedGames20242025!C$1,DataRegularSeason20242025!$D$2:$D$1315,WatchedGames20242025!$A35,DataRegularSeason20242025!$N$2:$N$1315,1, DataRegularSeason20242025!$R$2:$R$1315,1)</f>
        <v>0</v>
      </c>
      <c r="E35" s="43"/>
      <c r="F35" s="36">
        <f>COUNTIFS(DataRegularSeason20242025!$E$2:$E$1315,WatchedGames20242025!E$1,DataRegularSeason20242025!$D$2:$D$1315,WatchedGames20242025!$A35,DataRegularSeason20242025!$N$2:$N$1315,1, DataRegularSeason20242025!$R$2:$R$1315,1)</f>
        <v>0</v>
      </c>
      <c r="G35" s="43"/>
      <c r="H35" s="36">
        <f>COUNTIFS(DataRegularSeason20242025!$E$2:$E$1315,WatchedGames20242025!G$1,DataRegularSeason20242025!$D$2:$D$1315,WatchedGames20242025!$A35,DataRegularSeason20242025!$N$2:$N$1315,1, DataRegularSeason20242025!$R$2:$R$1315,1)</f>
        <v>0</v>
      </c>
      <c r="I35" s="43"/>
      <c r="J35" s="36">
        <f>COUNTIFS(DataRegularSeason20242025!$E$2:$E$1315,WatchedGames20242025!I$1,DataRegularSeason20242025!$D$2:$D$1315,WatchedGames20242025!$A35,DataRegularSeason20242025!$N$2:$N$1315,1, DataRegularSeason20242025!$R$2:$R$1315,1)</f>
        <v>0</v>
      </c>
      <c r="K35" s="43"/>
      <c r="L35" s="36">
        <f>COUNTIFS(DataRegularSeason20242025!$E$2:$E$1315,WatchedGames20242025!K$1,DataRegularSeason20242025!$D$2:$D$1315,WatchedGames20242025!$A35,DataRegularSeason20242025!$N$2:$N$1315,1, DataRegularSeason20242025!$R$2:$R$1315,1)</f>
        <v>0</v>
      </c>
      <c r="M35" s="43"/>
      <c r="N35" s="36">
        <f>COUNTIFS(DataRegularSeason20242025!$E$2:$E$1315,WatchedGames20242025!M$1,DataRegularSeason20242025!$D$2:$D$1315,WatchedGames20242025!$A35,DataRegularSeason20242025!$N$2:$N$1315,1, DataRegularSeason20242025!$R$2:$R$1315,1)</f>
        <v>1</v>
      </c>
      <c r="O35" s="43"/>
      <c r="P35" s="36">
        <f>COUNTIFS(DataRegularSeason20242025!$E$2:$E$1315,WatchedGames20242025!O$1,DataRegularSeason20242025!$D$2:$D$1315,WatchedGames20242025!$A35,DataRegularSeason20242025!$N$2:$N$1315,1, DataRegularSeason20242025!$R$2:$R$1315,1)</f>
        <v>1</v>
      </c>
      <c r="Q35" s="43"/>
      <c r="R35" s="36">
        <f>COUNTIFS(DataRegularSeason20242025!$E$2:$E$1315,WatchedGames20242025!Q$1,DataRegularSeason20242025!$D$2:$D$1315,WatchedGames20242025!$A35,DataRegularSeason20242025!$N$2:$N$1315,1, DataRegularSeason20242025!$R$2:$R$1315,1)</f>
        <v>1</v>
      </c>
      <c r="S35" s="43"/>
      <c r="T35" s="36">
        <f>COUNTIFS(DataRegularSeason20242025!$E$2:$E$1315,WatchedGames20242025!S$1,DataRegularSeason20242025!$D$2:$D$1315,WatchedGames20242025!$A35,DataRegularSeason20242025!$N$2:$N$1315,1, DataRegularSeason20242025!$R$2:$R$1315,1)</f>
        <v>0</v>
      </c>
      <c r="U35" s="43"/>
      <c r="V35" s="36">
        <f>COUNTIFS(DataRegularSeason20242025!$E$2:$E$1315,WatchedGames20242025!U$1,DataRegularSeason20242025!$D$2:$D$1315,WatchedGames20242025!$A35,DataRegularSeason20242025!$N$2:$N$1315,1, DataRegularSeason20242025!$R$2:$R$1315,1)</f>
        <v>0</v>
      </c>
      <c r="W35" s="43"/>
      <c r="X35" s="36">
        <f>COUNTIFS(DataRegularSeason20242025!$E$2:$E$1315,WatchedGames20242025!W$1,DataRegularSeason20242025!$D$2:$D$1315,WatchedGames20242025!$A35,DataRegularSeason20242025!$N$2:$N$1315,1, DataRegularSeason20242025!$R$2:$R$1315,1)</f>
        <v>1</v>
      </c>
      <c r="Y35" s="43"/>
      <c r="Z35" s="36">
        <f>COUNTIFS(DataRegularSeason20242025!$E$2:$E$1315,WatchedGames20242025!Y$1,DataRegularSeason20242025!$D$2:$D$1315,WatchedGames20242025!$A35,DataRegularSeason20242025!$N$2:$N$1315,1, DataRegularSeason20242025!$R$2:$R$1315,1)</f>
        <v>1</v>
      </c>
      <c r="AA35" s="43"/>
      <c r="AB35" s="36">
        <f>COUNTIFS(DataRegularSeason20242025!$E$2:$E$1315,WatchedGames20242025!AA$1,DataRegularSeason20242025!$D$2:$D$1315,WatchedGames20242025!$A35,DataRegularSeason20242025!$N$2:$N$1315,1, DataRegularSeason20242025!$R$2:$R$1315,1)</f>
        <v>0</v>
      </c>
      <c r="AC35" s="43"/>
      <c r="AD35" s="36">
        <f>COUNTIFS(DataRegularSeason20242025!$E$2:$E$1315,WatchedGames20242025!AC$1,DataRegularSeason20242025!$D$2:$D$1315,WatchedGames20242025!$A35,DataRegularSeason20242025!$N$2:$N$1315,1, DataRegularSeason20242025!$R$2:$R$1315,1)</f>
        <v>0</v>
      </c>
      <c r="AE35" s="43"/>
      <c r="AF35" s="36">
        <f>COUNTIFS(DataRegularSeason20242025!$E$2:$E$1315,WatchedGames20242025!AE$1,DataRegularSeason20242025!$D$2:$D$1315,WatchedGames20242025!$A35,DataRegularSeason20242025!$N$2:$N$1315,1, DataRegularSeason20242025!$R$2:$R$1315,1)</f>
        <v>0</v>
      </c>
      <c r="AG35" s="43"/>
      <c r="AH35" s="36">
        <f>COUNTIFS(DataRegularSeason20242025!$E$2:$E$1315,WatchedGames20242025!AG$1,DataRegularSeason20242025!$D$2:$D$1315,WatchedGames20242025!$A35,DataRegularSeason20242025!$N$2:$N$1315,1, DataRegularSeason20242025!$R$2:$R$1315,1)</f>
        <v>0</v>
      </c>
      <c r="AI35" s="43"/>
      <c r="AJ35" s="44"/>
      <c r="AK35" s="43"/>
      <c r="AL35" s="36">
        <f>COUNTIFS(DataRegularSeason20242025!$E$2:$E$1315,WatchedGames20242025!AK$1,DataRegularSeason20242025!$D$2:$D$1315,WatchedGames20242025!$A35,DataRegularSeason20242025!$N$2:$N$1315,1, DataRegularSeason20242025!$R$2:$R$1315,1)</f>
        <v>0</v>
      </c>
      <c r="AM35" s="43"/>
      <c r="AN35" s="36">
        <f>COUNTIFS(DataRegularSeason20242025!$E$2:$E$1315,WatchedGames20242025!AM$1,DataRegularSeason20242025!$D$2:$D$1315,WatchedGames20242025!$A35,DataRegularSeason20242025!$N$2:$N$1315,1, DataRegularSeason20242025!$R$2:$R$1315,1)</f>
        <v>0</v>
      </c>
      <c r="AO35" s="43"/>
      <c r="AP35" s="36">
        <f>COUNTIFS(DataRegularSeason20242025!$E$2:$E$1315,WatchedGames20242025!AO$1,DataRegularSeason20242025!$D$2:$D$1315,WatchedGames20242025!$A35,DataRegularSeason20242025!$N$2:$N$1315,1, DataRegularSeason20242025!$R$2:$R$1315,1)</f>
        <v>0</v>
      </c>
      <c r="AQ35" s="43"/>
      <c r="AR35" s="36">
        <f>COUNTIFS(DataRegularSeason20242025!$E$2:$E$1315,WatchedGames20242025!AQ$1,DataRegularSeason20242025!$D$2:$D$1315,WatchedGames20242025!$A35,DataRegularSeason20242025!$N$2:$N$1315,1, DataRegularSeason20242025!$R$2:$R$1315,1)</f>
        <v>0</v>
      </c>
      <c r="AS35" s="43"/>
      <c r="AT35" s="36">
        <f>COUNTIFS(DataRegularSeason20242025!$E$2:$E$1315,WatchedGames20242025!AS$1,DataRegularSeason20242025!$D$2:$D$1315,WatchedGames20242025!$A35,DataRegularSeason20242025!$N$2:$N$1315,1, DataRegularSeason20242025!$R$2:$R$1315,1)</f>
        <v>0</v>
      </c>
      <c r="AU35" s="43"/>
      <c r="AV35" s="36">
        <f>COUNTIFS(DataRegularSeason20242025!$E$2:$E$1315,WatchedGames20242025!AU$1,DataRegularSeason20242025!$D$2:$D$1315,WatchedGames20242025!$A35,DataRegularSeason20242025!$N$2:$N$1315,1, DataRegularSeason20242025!$R$2:$R$1315,1)</f>
        <v>1</v>
      </c>
      <c r="AW35" s="43"/>
      <c r="AX35" s="36">
        <f>COUNTIFS(DataRegularSeason20242025!$E$2:$E$1315,WatchedGames20242025!AW$1,DataRegularSeason20242025!$D$2:$D$1315,WatchedGames20242025!$A35,DataRegularSeason20242025!$N$2:$N$1315,1, DataRegularSeason20242025!$R$2:$R$1315,1)</f>
        <v>0</v>
      </c>
      <c r="AY35" s="43"/>
      <c r="AZ35" s="36">
        <f>COUNTIFS(DataRegularSeason20242025!$E$2:$E$1315,WatchedGames20242025!AY$1,DataRegularSeason20242025!$D$2:$D$1315,WatchedGames20242025!$A35,DataRegularSeason20242025!$N$2:$N$1315,1, DataRegularSeason20242025!$R$2:$R$1315,1)</f>
        <v>0</v>
      </c>
      <c r="BA35" s="43"/>
      <c r="BB35" s="36">
        <f>COUNTIFS(DataRegularSeason20242025!$E$2:$E$1315,WatchedGames20242025!BA$1,DataRegularSeason20242025!$D$2:$D$1315,WatchedGames20242025!$A35,DataRegularSeason20242025!$N$2:$N$1315,1, DataRegularSeason20242025!$R$2:$R$1315,1)</f>
        <v>1</v>
      </c>
      <c r="BC35" s="43"/>
      <c r="BD35" s="36">
        <f>COUNTIFS(DataRegularSeason20242025!$E$2:$E$1315,WatchedGames20242025!BC$1,DataRegularSeason20242025!$D$2:$D$1315,WatchedGames20242025!$A35,DataRegularSeason20242025!$N$2:$N$1315,1, DataRegularSeason20242025!$R$2:$R$1315,1)</f>
        <v>0</v>
      </c>
      <c r="BE35" s="43"/>
      <c r="BF35" s="36">
        <f>COUNTIFS(DataRegularSeason20242025!$E$2:$E$1315,WatchedGames20242025!BE$1,DataRegularSeason20242025!$D$2:$D$1315,WatchedGames20242025!$A35,DataRegularSeason20242025!$N$2:$N$1315,1, DataRegularSeason20242025!$R$2:$R$1315,1)</f>
        <v>0</v>
      </c>
      <c r="BG35" s="43"/>
      <c r="BH35" s="36">
        <f>COUNTIFS(DataRegularSeason20242025!$E$2:$E$1315,WatchedGames20242025!BG$1,DataRegularSeason20242025!$D$2:$D$1315,WatchedGames20242025!$A35,DataRegularSeason20242025!$N$2:$N$1315,1, DataRegularSeason20242025!$R$2:$R$1315,1)</f>
        <v>1</v>
      </c>
      <c r="BI35" s="43"/>
      <c r="BJ35" s="36">
        <f>COUNTIFS(DataRegularSeason20242025!$E$2:$E$1315,WatchedGames20242025!BI$1,DataRegularSeason20242025!$D$2:$D$1315,WatchedGames20242025!$A35,DataRegularSeason20242025!$N$2:$N$1315,1, DataRegularSeason20242025!$R$2:$R$1315,1)</f>
        <v>0</v>
      </c>
      <c r="BK35" s="43"/>
      <c r="BL35" s="36">
        <f>COUNTIFS(DataRegularSeason20242025!$E$2:$E$1315,WatchedGames20242025!BK$1,DataRegularSeason20242025!$D$2:$D$1315,WatchedGames20242025!$A35,DataRegularSeason20242025!$N$2:$N$1315,1, DataRegularSeason20242025!$R$2:$R$1315,1)</f>
        <v>0</v>
      </c>
      <c r="BM35" s="43"/>
      <c r="BN35" s="36">
        <f>COUNTIFS(DataRegularSeason20242025!$E$2:$E$1315,WatchedGames20242025!BM$1,DataRegularSeason20242025!$D$2:$D$1315,WatchedGames20242025!$A35,DataRegularSeason20242025!$N$2:$N$1315,1, DataRegularSeason20242025!$R$2:$R$1315,1)</f>
        <v>1</v>
      </c>
      <c r="BO35" s="38">
        <f t="shared" si="0"/>
        <v>9</v>
      </c>
      <c r="BP35" s="52">
        <f t="shared" ref="BP35" si="31">BO35+BO36</f>
        <v>16</v>
      </c>
      <c r="BQ35" s="53">
        <f t="shared" ref="BQ35" si="32">82-BP35</f>
        <v>66</v>
      </c>
    </row>
    <row r="36" spans="1:69" s="35" customFormat="1" ht="9.9499999999999993" customHeight="1" x14ac:dyDescent="0.2">
      <c r="A36" s="54"/>
      <c r="B36" s="40" t="s">
        <v>80</v>
      </c>
      <c r="C36" s="46">
        <f>COUNTIFS(DataRegularSeason20242025!$E$2:$E$1315,WatchedGames20242025!$A35,DataRegularSeason20242025!$D$2:$D$1315,WatchedGames20242025!C$1,DataRegularSeason20242025!$N$2:$N$1315,1, DataRegularSeason20242025!$R$2:$R$1315,1)</f>
        <v>0</v>
      </c>
      <c r="D36" s="47"/>
      <c r="E36" s="46">
        <f>COUNTIFS(DataRegularSeason20242025!$E$2:$E$1315,WatchedGames20242025!$A35,DataRegularSeason20242025!$D$2:$D$1315,WatchedGames20242025!E$1,DataRegularSeason20242025!$N$2:$N$1315,1, DataRegularSeason20242025!$R$2:$R$1315,1)</f>
        <v>0</v>
      </c>
      <c r="F36" s="47"/>
      <c r="G36" s="46">
        <f>COUNTIFS(DataRegularSeason20242025!$E$2:$E$1315,WatchedGames20242025!$A35,DataRegularSeason20242025!$D$2:$D$1315,WatchedGames20242025!G$1,DataRegularSeason20242025!$N$2:$N$1315,1, DataRegularSeason20242025!$R$2:$R$1315,1)</f>
        <v>0</v>
      </c>
      <c r="H36" s="47"/>
      <c r="I36" s="46">
        <f>COUNTIFS(DataRegularSeason20242025!$E$2:$E$1315,WatchedGames20242025!$A35,DataRegularSeason20242025!$D$2:$D$1315,WatchedGames20242025!I$1,DataRegularSeason20242025!$N$2:$N$1315,1, DataRegularSeason20242025!$R$2:$R$1315,1)</f>
        <v>0</v>
      </c>
      <c r="J36" s="47"/>
      <c r="K36" s="46">
        <f>COUNTIFS(DataRegularSeason20242025!$E$2:$E$1315,WatchedGames20242025!$A35,DataRegularSeason20242025!$D$2:$D$1315,WatchedGames20242025!K$1,DataRegularSeason20242025!$N$2:$N$1315,1, DataRegularSeason20242025!$R$2:$R$1315,1)</f>
        <v>1</v>
      </c>
      <c r="L36" s="47"/>
      <c r="M36" s="46">
        <f>COUNTIFS(DataRegularSeason20242025!$E$2:$E$1315,WatchedGames20242025!$A35,DataRegularSeason20242025!$D$2:$D$1315,WatchedGames20242025!M$1,DataRegularSeason20242025!$N$2:$N$1315,1, DataRegularSeason20242025!$R$2:$R$1315,1)</f>
        <v>0</v>
      </c>
      <c r="N36" s="47"/>
      <c r="O36" s="46">
        <f>COUNTIFS(DataRegularSeason20242025!$E$2:$E$1315,WatchedGames20242025!$A35,DataRegularSeason20242025!$D$2:$D$1315,WatchedGames20242025!O$1,DataRegularSeason20242025!$N$2:$N$1315,1, DataRegularSeason20242025!$R$2:$R$1315,1)</f>
        <v>0</v>
      </c>
      <c r="P36" s="47"/>
      <c r="Q36" s="46">
        <f>COUNTIFS(DataRegularSeason20242025!$E$2:$E$1315,WatchedGames20242025!$A35,DataRegularSeason20242025!$D$2:$D$1315,WatchedGames20242025!Q$1,DataRegularSeason20242025!$N$2:$N$1315,1, DataRegularSeason20242025!$R$2:$R$1315,1)</f>
        <v>1</v>
      </c>
      <c r="R36" s="47"/>
      <c r="S36" s="46">
        <f>COUNTIFS(DataRegularSeason20242025!$E$2:$E$1315,WatchedGames20242025!$A35,DataRegularSeason20242025!$D$2:$D$1315,WatchedGames20242025!S$1,DataRegularSeason20242025!$N$2:$N$1315,1, DataRegularSeason20242025!$R$2:$R$1315,1)</f>
        <v>0</v>
      </c>
      <c r="T36" s="47"/>
      <c r="U36" s="46">
        <f>COUNTIFS(DataRegularSeason20242025!$E$2:$E$1315,WatchedGames20242025!$A35,DataRegularSeason20242025!$D$2:$D$1315,WatchedGames20242025!U$1,DataRegularSeason20242025!$N$2:$N$1315,1, DataRegularSeason20242025!$R$2:$R$1315,1)</f>
        <v>1</v>
      </c>
      <c r="V36" s="47"/>
      <c r="W36" s="46">
        <f>COUNTIFS(DataRegularSeason20242025!$E$2:$E$1315,WatchedGames20242025!$A35,DataRegularSeason20242025!$D$2:$D$1315,WatchedGames20242025!W$1,DataRegularSeason20242025!$N$2:$N$1315,1, DataRegularSeason20242025!$R$2:$R$1315,1)</f>
        <v>2</v>
      </c>
      <c r="X36" s="47"/>
      <c r="Y36" s="46">
        <f>COUNTIFS(DataRegularSeason20242025!$E$2:$E$1315,WatchedGames20242025!$A35,DataRegularSeason20242025!$D$2:$D$1315,WatchedGames20242025!Y$1,DataRegularSeason20242025!$N$2:$N$1315,1, DataRegularSeason20242025!$R$2:$R$1315,1)</f>
        <v>0</v>
      </c>
      <c r="Z36" s="47"/>
      <c r="AA36" s="46">
        <f>COUNTIFS(DataRegularSeason20242025!$E$2:$E$1315,WatchedGames20242025!$A35,DataRegularSeason20242025!$D$2:$D$1315,WatchedGames20242025!AA$1,DataRegularSeason20242025!$N$2:$N$1315,1, DataRegularSeason20242025!$R$2:$R$1315,1)</f>
        <v>1</v>
      </c>
      <c r="AB36" s="47"/>
      <c r="AC36" s="46">
        <f>COUNTIFS(DataRegularSeason20242025!$E$2:$E$1315,WatchedGames20242025!$A35,DataRegularSeason20242025!$D$2:$D$1315,WatchedGames20242025!AC$1,DataRegularSeason20242025!$N$2:$N$1315,1, DataRegularSeason20242025!$R$2:$R$1315,1)</f>
        <v>0</v>
      </c>
      <c r="AD36" s="47"/>
      <c r="AE36" s="46">
        <f>COUNTIFS(DataRegularSeason20242025!$E$2:$E$1315,WatchedGames20242025!$A35,DataRegularSeason20242025!$D$2:$D$1315,WatchedGames20242025!AE$1,DataRegularSeason20242025!$N$2:$N$1315,1, DataRegularSeason20242025!$R$2:$R$1315,1)</f>
        <v>0</v>
      </c>
      <c r="AF36" s="47"/>
      <c r="AG36" s="46">
        <f>COUNTIFS(DataRegularSeason20242025!$E$2:$E$1315,WatchedGames20242025!$A35,DataRegularSeason20242025!$D$2:$D$1315,WatchedGames20242025!AG$1,DataRegularSeason20242025!$N$2:$N$1315,1, DataRegularSeason20242025!$R$2:$R$1315,1)</f>
        <v>0</v>
      </c>
      <c r="AH36" s="47"/>
      <c r="AI36" s="46"/>
      <c r="AJ36" s="47"/>
      <c r="AK36" s="46">
        <f>COUNTIFS(DataRegularSeason20242025!$E$2:$E$1315,WatchedGames20242025!$A35,DataRegularSeason20242025!$D$2:$D$1315,WatchedGames20242025!AK$1,DataRegularSeason20242025!$N$2:$N$1315,1, DataRegularSeason20242025!$R$2:$R$1315,1)</f>
        <v>0</v>
      </c>
      <c r="AL36" s="47"/>
      <c r="AM36" s="46">
        <f>COUNTIFS(DataRegularSeason20242025!$E$2:$E$1315,WatchedGames20242025!$A35,DataRegularSeason20242025!$D$2:$D$1315,WatchedGames20242025!AM$1,DataRegularSeason20242025!$N$2:$N$1315,1, DataRegularSeason20242025!$R$2:$R$1315,1)</f>
        <v>0</v>
      </c>
      <c r="AN36" s="47"/>
      <c r="AO36" s="46">
        <f>COUNTIFS(DataRegularSeason20242025!$E$2:$E$1315,WatchedGames20242025!$A35,DataRegularSeason20242025!$D$2:$D$1315,WatchedGames20242025!AO$1,DataRegularSeason20242025!$N$2:$N$1315,1, DataRegularSeason20242025!$R$2:$R$1315,1)</f>
        <v>0</v>
      </c>
      <c r="AP36" s="47"/>
      <c r="AQ36" s="46">
        <f>COUNTIFS(DataRegularSeason20242025!$E$2:$E$1315,WatchedGames20242025!$A35,DataRegularSeason20242025!$D$2:$D$1315,WatchedGames20242025!AQ$1,DataRegularSeason20242025!$N$2:$N$1315,1, DataRegularSeason20242025!$R$2:$R$1315,1)</f>
        <v>0</v>
      </c>
      <c r="AR36" s="47"/>
      <c r="AS36" s="46">
        <f>COUNTIFS(DataRegularSeason20242025!$E$2:$E$1315,WatchedGames20242025!$A35,DataRegularSeason20242025!$D$2:$D$1315,WatchedGames20242025!AS$1,DataRegularSeason20242025!$N$2:$N$1315,1, DataRegularSeason20242025!$R$2:$R$1315,1)</f>
        <v>0</v>
      </c>
      <c r="AT36" s="47"/>
      <c r="AU36" s="46">
        <f>COUNTIFS(DataRegularSeason20242025!$E$2:$E$1315,WatchedGames20242025!$A35,DataRegularSeason20242025!$D$2:$D$1315,WatchedGames20242025!AU$1,DataRegularSeason20242025!$N$2:$N$1315,1, DataRegularSeason20242025!$R$2:$R$1315,1)</f>
        <v>0</v>
      </c>
      <c r="AV36" s="47"/>
      <c r="AW36" s="46">
        <f>COUNTIFS(DataRegularSeason20242025!$E$2:$E$1315,WatchedGames20242025!$A35,DataRegularSeason20242025!$D$2:$D$1315,WatchedGames20242025!AW$1,DataRegularSeason20242025!$N$2:$N$1315,1, DataRegularSeason20242025!$R$2:$R$1315,1)</f>
        <v>0</v>
      </c>
      <c r="AX36" s="47"/>
      <c r="AY36" s="46">
        <f>COUNTIFS(DataRegularSeason20242025!$E$2:$E$1315,WatchedGames20242025!$A35,DataRegularSeason20242025!$D$2:$D$1315,WatchedGames20242025!AY$1,DataRegularSeason20242025!$N$2:$N$1315,1, DataRegularSeason20242025!$R$2:$R$1315,1)</f>
        <v>0</v>
      </c>
      <c r="AZ36" s="47"/>
      <c r="BA36" s="46">
        <f>COUNTIFS(DataRegularSeason20242025!$E$2:$E$1315,WatchedGames20242025!$A35,DataRegularSeason20242025!$D$2:$D$1315,WatchedGames20242025!BA$1,DataRegularSeason20242025!$N$2:$N$1315,1, DataRegularSeason20242025!$R$2:$R$1315,1)</f>
        <v>0</v>
      </c>
      <c r="BB36" s="47"/>
      <c r="BC36" s="46">
        <f>COUNTIFS(DataRegularSeason20242025!$E$2:$E$1315,WatchedGames20242025!$A35,DataRegularSeason20242025!$D$2:$D$1315,WatchedGames20242025!BC$1,DataRegularSeason20242025!$N$2:$N$1315,1, DataRegularSeason20242025!$R$2:$R$1315,1)</f>
        <v>0</v>
      </c>
      <c r="BD36" s="47"/>
      <c r="BE36" s="46">
        <f>COUNTIFS(DataRegularSeason20242025!$E$2:$E$1315,WatchedGames20242025!$A35,DataRegularSeason20242025!$D$2:$D$1315,WatchedGames20242025!BE$1,DataRegularSeason20242025!$N$2:$N$1315,1, DataRegularSeason20242025!$R$2:$R$1315,1)</f>
        <v>1</v>
      </c>
      <c r="BF36" s="47"/>
      <c r="BG36" s="46">
        <f>COUNTIFS(DataRegularSeason20242025!$E$2:$E$1315,WatchedGames20242025!$A35,DataRegularSeason20242025!$D$2:$D$1315,WatchedGames20242025!BG$1,DataRegularSeason20242025!$N$2:$N$1315,1, DataRegularSeason20242025!$R$2:$R$1315,1)</f>
        <v>0</v>
      </c>
      <c r="BH36" s="47"/>
      <c r="BI36" s="46">
        <f>COUNTIFS(DataRegularSeason20242025!$E$2:$E$1315,WatchedGames20242025!$A35,DataRegularSeason20242025!$D$2:$D$1315,WatchedGames20242025!BI$1,DataRegularSeason20242025!$N$2:$N$1315,1, DataRegularSeason20242025!$R$2:$R$1315,1)</f>
        <v>0</v>
      </c>
      <c r="BJ36" s="47"/>
      <c r="BK36" s="46">
        <f>COUNTIFS(DataRegularSeason20242025!$E$2:$E$1315,WatchedGames20242025!$A35,DataRegularSeason20242025!$D$2:$D$1315,WatchedGames20242025!BK$1,DataRegularSeason20242025!$N$2:$N$1315,1, DataRegularSeason20242025!$R$2:$R$1315,1)</f>
        <v>0</v>
      </c>
      <c r="BL36" s="47"/>
      <c r="BM36" s="46">
        <f>COUNTIFS(DataRegularSeason20242025!$E$2:$E$1315,WatchedGames20242025!$A35,DataRegularSeason20242025!$D$2:$D$1315,WatchedGames20242025!BM$1,DataRegularSeason20242025!$N$2:$N$1315,1, DataRegularSeason20242025!$R$2:$R$1315,1)</f>
        <v>0</v>
      </c>
      <c r="BN36" s="47"/>
      <c r="BO36" s="42">
        <f t="shared" si="0"/>
        <v>7</v>
      </c>
      <c r="BP36" s="52"/>
      <c r="BQ36" s="53"/>
    </row>
    <row r="37" spans="1:69" s="35" customFormat="1" ht="9.9499999999999993" customHeight="1" x14ac:dyDescent="0.2">
      <c r="A37" s="59" t="s">
        <v>33</v>
      </c>
      <c r="B37" s="36" t="s">
        <v>81</v>
      </c>
      <c r="C37" s="43"/>
      <c r="D37" s="36">
        <f>COUNTIFS(DataRegularSeason20242025!$E$2:$E$1315,WatchedGames20242025!C$1,DataRegularSeason20242025!$D$2:$D$1315,WatchedGames20242025!$A37,DataRegularSeason20242025!$N$2:$N$1315,1, DataRegularSeason20242025!$R$2:$R$1315,1)</f>
        <v>0</v>
      </c>
      <c r="E37" s="43"/>
      <c r="F37" s="36">
        <f>COUNTIFS(DataRegularSeason20242025!$E$2:$E$1315,WatchedGames20242025!E$1,DataRegularSeason20242025!$D$2:$D$1315,WatchedGames20242025!$A37,DataRegularSeason20242025!$N$2:$N$1315,1, DataRegularSeason20242025!$R$2:$R$1315,1)</f>
        <v>0</v>
      </c>
      <c r="G37" s="43"/>
      <c r="H37" s="36">
        <f>COUNTIFS(DataRegularSeason20242025!$E$2:$E$1315,WatchedGames20242025!G$1,DataRegularSeason20242025!$D$2:$D$1315,WatchedGames20242025!$A37,DataRegularSeason20242025!$N$2:$N$1315,1, DataRegularSeason20242025!$R$2:$R$1315,1)</f>
        <v>0</v>
      </c>
      <c r="I37" s="43"/>
      <c r="J37" s="36">
        <f>COUNTIFS(DataRegularSeason20242025!$E$2:$E$1315,WatchedGames20242025!I$1,DataRegularSeason20242025!$D$2:$D$1315,WatchedGames20242025!$A37,DataRegularSeason20242025!$N$2:$N$1315,1, DataRegularSeason20242025!$R$2:$R$1315,1)</f>
        <v>0</v>
      </c>
      <c r="K37" s="43"/>
      <c r="L37" s="36">
        <f>COUNTIFS(DataRegularSeason20242025!$E$2:$E$1315,WatchedGames20242025!K$1,DataRegularSeason20242025!$D$2:$D$1315,WatchedGames20242025!$A37,DataRegularSeason20242025!$N$2:$N$1315,1, DataRegularSeason20242025!$R$2:$R$1315,1)</f>
        <v>0</v>
      </c>
      <c r="M37" s="43"/>
      <c r="N37" s="36">
        <f>COUNTIFS(DataRegularSeason20242025!$E$2:$E$1315,WatchedGames20242025!M$1,DataRegularSeason20242025!$D$2:$D$1315,WatchedGames20242025!$A37,DataRegularSeason20242025!$N$2:$N$1315,1, DataRegularSeason20242025!$R$2:$R$1315,1)</f>
        <v>1</v>
      </c>
      <c r="O37" s="43"/>
      <c r="P37" s="36">
        <f>COUNTIFS(DataRegularSeason20242025!$E$2:$E$1315,WatchedGames20242025!O$1,DataRegularSeason20242025!$D$2:$D$1315,WatchedGames20242025!$A37,DataRegularSeason20242025!$N$2:$N$1315,1, DataRegularSeason20242025!$R$2:$R$1315,1)</f>
        <v>0</v>
      </c>
      <c r="Q37" s="43"/>
      <c r="R37" s="36">
        <f>COUNTIFS(DataRegularSeason20242025!$E$2:$E$1315,WatchedGames20242025!Q$1,DataRegularSeason20242025!$D$2:$D$1315,WatchedGames20242025!$A37,DataRegularSeason20242025!$N$2:$N$1315,1, DataRegularSeason20242025!$R$2:$R$1315,1)</f>
        <v>1</v>
      </c>
      <c r="S37" s="43"/>
      <c r="T37" s="36">
        <f>COUNTIFS(DataRegularSeason20242025!$E$2:$E$1315,WatchedGames20242025!S$1,DataRegularSeason20242025!$D$2:$D$1315,WatchedGames20242025!$A37,DataRegularSeason20242025!$N$2:$N$1315,1, DataRegularSeason20242025!$R$2:$R$1315,1)</f>
        <v>0</v>
      </c>
      <c r="U37" s="43"/>
      <c r="V37" s="36">
        <f>COUNTIFS(DataRegularSeason20242025!$E$2:$E$1315,WatchedGames20242025!U$1,DataRegularSeason20242025!$D$2:$D$1315,WatchedGames20242025!$A37,DataRegularSeason20242025!$N$2:$N$1315,1, DataRegularSeason20242025!$R$2:$R$1315,1)</f>
        <v>0</v>
      </c>
      <c r="W37" s="43"/>
      <c r="X37" s="36">
        <f>COUNTIFS(DataRegularSeason20242025!$E$2:$E$1315,WatchedGames20242025!W$1,DataRegularSeason20242025!$D$2:$D$1315,WatchedGames20242025!$A37,DataRegularSeason20242025!$N$2:$N$1315,1, DataRegularSeason20242025!$R$2:$R$1315,1)</f>
        <v>1</v>
      </c>
      <c r="Y37" s="43"/>
      <c r="Z37" s="36">
        <f>COUNTIFS(DataRegularSeason20242025!$E$2:$E$1315,WatchedGames20242025!Y$1,DataRegularSeason20242025!$D$2:$D$1315,WatchedGames20242025!$A37,DataRegularSeason20242025!$N$2:$N$1315,1, DataRegularSeason20242025!$R$2:$R$1315,1)</f>
        <v>0</v>
      </c>
      <c r="AA37" s="43"/>
      <c r="AB37" s="36">
        <f>COUNTIFS(DataRegularSeason20242025!$E$2:$E$1315,WatchedGames20242025!AA$1,DataRegularSeason20242025!$D$2:$D$1315,WatchedGames20242025!$A37,DataRegularSeason20242025!$N$2:$N$1315,1, DataRegularSeason20242025!$R$2:$R$1315,1)</f>
        <v>0</v>
      </c>
      <c r="AC37" s="43"/>
      <c r="AD37" s="36">
        <f>COUNTIFS(DataRegularSeason20242025!$E$2:$E$1315,WatchedGames20242025!AC$1,DataRegularSeason20242025!$D$2:$D$1315,WatchedGames20242025!$A37,DataRegularSeason20242025!$N$2:$N$1315,1, DataRegularSeason20242025!$R$2:$R$1315,1)</f>
        <v>0</v>
      </c>
      <c r="AE37" s="43"/>
      <c r="AF37" s="36">
        <f>COUNTIFS(DataRegularSeason20242025!$E$2:$E$1315,WatchedGames20242025!AE$1,DataRegularSeason20242025!$D$2:$D$1315,WatchedGames20242025!$A37,DataRegularSeason20242025!$N$2:$N$1315,1, DataRegularSeason20242025!$R$2:$R$1315,1)</f>
        <v>0</v>
      </c>
      <c r="AG37" s="43"/>
      <c r="AH37" s="36">
        <f>COUNTIFS(DataRegularSeason20242025!$E$2:$E$1315,WatchedGames20242025!AG$1,DataRegularSeason20242025!$D$2:$D$1315,WatchedGames20242025!$A37,DataRegularSeason20242025!$N$2:$N$1315,1, DataRegularSeason20242025!$R$2:$R$1315,1)</f>
        <v>1</v>
      </c>
      <c r="AI37" s="43"/>
      <c r="AJ37" s="36">
        <f>COUNTIFS(DataRegularSeason20242025!$E$2:$E$1315,WatchedGames20242025!AI$1,DataRegularSeason20242025!$D$2:$D$1315,WatchedGames20242025!$A37,DataRegularSeason20242025!$N$2:$N$1315,1, DataRegularSeason20242025!$R$2:$R$1315,1)</f>
        <v>0</v>
      </c>
      <c r="AK37" s="43"/>
      <c r="AL37" s="44"/>
      <c r="AM37" s="43"/>
      <c r="AN37" s="36">
        <f>COUNTIFS(DataRegularSeason20242025!$E$2:$E$1315,WatchedGames20242025!AM$1,DataRegularSeason20242025!$D$2:$D$1315,WatchedGames20242025!$A37,DataRegularSeason20242025!$N$2:$N$1315,1, DataRegularSeason20242025!$R$2:$R$1315,1)</f>
        <v>1</v>
      </c>
      <c r="AO37" s="43"/>
      <c r="AP37" s="36">
        <f>COUNTIFS(DataRegularSeason20242025!$E$2:$E$1315,WatchedGames20242025!AO$1,DataRegularSeason20242025!$D$2:$D$1315,WatchedGames20242025!$A37,DataRegularSeason20242025!$N$2:$N$1315,1, DataRegularSeason20242025!$R$2:$R$1315,1)</f>
        <v>0</v>
      </c>
      <c r="AQ37" s="43"/>
      <c r="AR37" s="36">
        <f>COUNTIFS(DataRegularSeason20242025!$E$2:$E$1315,WatchedGames20242025!AQ$1,DataRegularSeason20242025!$D$2:$D$1315,WatchedGames20242025!$A37,DataRegularSeason20242025!$N$2:$N$1315,1, DataRegularSeason20242025!$R$2:$R$1315,1)</f>
        <v>0</v>
      </c>
      <c r="AS37" s="43"/>
      <c r="AT37" s="36">
        <f>COUNTIFS(DataRegularSeason20242025!$E$2:$E$1315,WatchedGames20242025!AS$1,DataRegularSeason20242025!$D$2:$D$1315,WatchedGames20242025!$A37,DataRegularSeason20242025!$N$2:$N$1315,1, DataRegularSeason20242025!$R$2:$R$1315,1)</f>
        <v>0</v>
      </c>
      <c r="AU37" s="43"/>
      <c r="AV37" s="36">
        <f>COUNTIFS(DataRegularSeason20242025!$E$2:$E$1315,WatchedGames20242025!AU$1,DataRegularSeason20242025!$D$2:$D$1315,WatchedGames20242025!$A37,DataRegularSeason20242025!$N$2:$N$1315,1, DataRegularSeason20242025!$R$2:$R$1315,1)</f>
        <v>1</v>
      </c>
      <c r="AW37" s="43"/>
      <c r="AX37" s="36">
        <f>COUNTIFS(DataRegularSeason20242025!$E$2:$E$1315,WatchedGames20242025!AW$1,DataRegularSeason20242025!$D$2:$D$1315,WatchedGames20242025!$A37,DataRegularSeason20242025!$N$2:$N$1315,1, DataRegularSeason20242025!$R$2:$R$1315,1)</f>
        <v>0</v>
      </c>
      <c r="AY37" s="43"/>
      <c r="AZ37" s="36">
        <f>COUNTIFS(DataRegularSeason20242025!$E$2:$E$1315,WatchedGames20242025!AY$1,DataRegularSeason20242025!$D$2:$D$1315,WatchedGames20242025!$A37,DataRegularSeason20242025!$N$2:$N$1315,1, DataRegularSeason20242025!$R$2:$R$1315,1)</f>
        <v>0</v>
      </c>
      <c r="BA37" s="43"/>
      <c r="BB37" s="36">
        <f>COUNTIFS(DataRegularSeason20242025!$E$2:$E$1315,WatchedGames20242025!BA$1,DataRegularSeason20242025!$D$2:$D$1315,WatchedGames20242025!$A37,DataRegularSeason20242025!$N$2:$N$1315,1, DataRegularSeason20242025!$R$2:$R$1315,1)</f>
        <v>0</v>
      </c>
      <c r="BC37" s="43"/>
      <c r="BD37" s="36">
        <f>COUNTIFS(DataRegularSeason20242025!$E$2:$E$1315,WatchedGames20242025!BC$1,DataRegularSeason20242025!$D$2:$D$1315,WatchedGames20242025!$A37,DataRegularSeason20242025!$N$2:$N$1315,1, DataRegularSeason20242025!$R$2:$R$1315,1)</f>
        <v>0</v>
      </c>
      <c r="BE37" s="43"/>
      <c r="BF37" s="36">
        <f>COUNTIFS(DataRegularSeason20242025!$E$2:$E$1315,WatchedGames20242025!BE$1,DataRegularSeason20242025!$D$2:$D$1315,WatchedGames20242025!$A37,DataRegularSeason20242025!$N$2:$N$1315,1, DataRegularSeason20242025!$R$2:$R$1315,1)</f>
        <v>0</v>
      </c>
      <c r="BG37" s="43"/>
      <c r="BH37" s="36">
        <f>COUNTIFS(DataRegularSeason20242025!$E$2:$E$1315,WatchedGames20242025!BG$1,DataRegularSeason20242025!$D$2:$D$1315,WatchedGames20242025!$A37,DataRegularSeason20242025!$N$2:$N$1315,1, DataRegularSeason20242025!$R$2:$R$1315,1)</f>
        <v>1</v>
      </c>
      <c r="BI37" s="43"/>
      <c r="BJ37" s="36">
        <f>COUNTIFS(DataRegularSeason20242025!$E$2:$E$1315,WatchedGames20242025!BI$1,DataRegularSeason20242025!$D$2:$D$1315,WatchedGames20242025!$A37,DataRegularSeason20242025!$N$2:$N$1315,1, DataRegularSeason20242025!$R$2:$R$1315,1)</f>
        <v>0</v>
      </c>
      <c r="BK37" s="43"/>
      <c r="BL37" s="36">
        <f>COUNTIFS(DataRegularSeason20242025!$E$2:$E$1315,WatchedGames20242025!BK$1,DataRegularSeason20242025!$D$2:$D$1315,WatchedGames20242025!$A37,DataRegularSeason20242025!$N$2:$N$1315,1, DataRegularSeason20242025!$R$2:$R$1315,1)</f>
        <v>0</v>
      </c>
      <c r="BM37" s="43"/>
      <c r="BN37" s="36">
        <f>COUNTIFS(DataRegularSeason20242025!$E$2:$E$1315,WatchedGames20242025!BM$1,DataRegularSeason20242025!$D$2:$D$1315,WatchedGames20242025!$A37,DataRegularSeason20242025!$N$2:$N$1315,1, DataRegularSeason20242025!$R$2:$R$1315,1)</f>
        <v>0</v>
      </c>
      <c r="BO37" s="38">
        <f t="shared" si="0"/>
        <v>7</v>
      </c>
      <c r="BP37" s="52">
        <f t="shared" ref="BP37" si="33">BO37+BO38</f>
        <v>12</v>
      </c>
      <c r="BQ37" s="53">
        <f t="shared" ref="BQ37" si="34">82-BP37</f>
        <v>70</v>
      </c>
    </row>
    <row r="38" spans="1:69" s="35" customFormat="1" ht="9.9499999999999993" customHeight="1" x14ac:dyDescent="0.2">
      <c r="A38" s="54"/>
      <c r="B38" s="40" t="s">
        <v>80</v>
      </c>
      <c r="C38" s="46">
        <f>COUNTIFS(DataRegularSeason20242025!$E$2:$E$1315,WatchedGames20242025!$A37,DataRegularSeason20242025!$D$2:$D$1315,WatchedGames20242025!C$1,DataRegularSeason20242025!$N$2:$N$1315,1, DataRegularSeason20242025!$R$2:$R$1315,1)</f>
        <v>0</v>
      </c>
      <c r="D38" s="47"/>
      <c r="E38" s="46">
        <f>COUNTIFS(DataRegularSeason20242025!$E$2:$E$1315,WatchedGames20242025!$A37,DataRegularSeason20242025!$D$2:$D$1315,WatchedGames20242025!E$1,DataRegularSeason20242025!$N$2:$N$1315,1, DataRegularSeason20242025!$R$2:$R$1315,1)</f>
        <v>0</v>
      </c>
      <c r="F38" s="47"/>
      <c r="G38" s="46">
        <f>COUNTIFS(DataRegularSeason20242025!$E$2:$E$1315,WatchedGames20242025!$A37,DataRegularSeason20242025!$D$2:$D$1315,WatchedGames20242025!G$1,DataRegularSeason20242025!$N$2:$N$1315,1, DataRegularSeason20242025!$R$2:$R$1315,1)</f>
        <v>0</v>
      </c>
      <c r="H38" s="47"/>
      <c r="I38" s="46">
        <f>COUNTIFS(DataRegularSeason20242025!$E$2:$E$1315,WatchedGames20242025!$A37,DataRegularSeason20242025!$D$2:$D$1315,WatchedGames20242025!I$1,DataRegularSeason20242025!$N$2:$N$1315,1, DataRegularSeason20242025!$R$2:$R$1315,1)</f>
        <v>0</v>
      </c>
      <c r="J38" s="47"/>
      <c r="K38" s="46">
        <f>COUNTIFS(DataRegularSeason20242025!$E$2:$E$1315,WatchedGames20242025!$A37,DataRegularSeason20242025!$D$2:$D$1315,WatchedGames20242025!K$1,DataRegularSeason20242025!$N$2:$N$1315,1, DataRegularSeason20242025!$R$2:$R$1315,1)</f>
        <v>0</v>
      </c>
      <c r="L38" s="47"/>
      <c r="M38" s="46">
        <f>COUNTIFS(DataRegularSeason20242025!$E$2:$E$1315,WatchedGames20242025!$A37,DataRegularSeason20242025!$D$2:$D$1315,WatchedGames20242025!M$1,DataRegularSeason20242025!$N$2:$N$1315,1, DataRegularSeason20242025!$R$2:$R$1315,1)</f>
        <v>0</v>
      </c>
      <c r="N38" s="47"/>
      <c r="O38" s="46">
        <f>COUNTIFS(DataRegularSeason20242025!$E$2:$E$1315,WatchedGames20242025!$A37,DataRegularSeason20242025!$D$2:$D$1315,WatchedGames20242025!O$1,DataRegularSeason20242025!$N$2:$N$1315,1, DataRegularSeason20242025!$R$2:$R$1315,1)</f>
        <v>0</v>
      </c>
      <c r="P38" s="47"/>
      <c r="Q38" s="46">
        <f>COUNTIFS(DataRegularSeason20242025!$E$2:$E$1315,WatchedGames20242025!$A37,DataRegularSeason20242025!$D$2:$D$1315,WatchedGames20242025!Q$1,DataRegularSeason20242025!$N$2:$N$1315,1, DataRegularSeason20242025!$R$2:$R$1315,1)</f>
        <v>0</v>
      </c>
      <c r="R38" s="47"/>
      <c r="S38" s="46">
        <f>COUNTIFS(DataRegularSeason20242025!$E$2:$E$1315,WatchedGames20242025!$A37,DataRegularSeason20242025!$D$2:$D$1315,WatchedGames20242025!S$1,DataRegularSeason20242025!$N$2:$N$1315,1, DataRegularSeason20242025!$R$2:$R$1315,1)</f>
        <v>0</v>
      </c>
      <c r="T38" s="47"/>
      <c r="U38" s="46">
        <f>COUNTIFS(DataRegularSeason20242025!$E$2:$E$1315,WatchedGames20242025!$A37,DataRegularSeason20242025!$D$2:$D$1315,WatchedGames20242025!U$1,DataRegularSeason20242025!$N$2:$N$1315,1, DataRegularSeason20242025!$R$2:$R$1315,1)</f>
        <v>0</v>
      </c>
      <c r="V38" s="47"/>
      <c r="W38" s="46">
        <f>COUNTIFS(DataRegularSeason20242025!$E$2:$E$1315,WatchedGames20242025!$A37,DataRegularSeason20242025!$D$2:$D$1315,WatchedGames20242025!W$1,DataRegularSeason20242025!$N$2:$N$1315,1, DataRegularSeason20242025!$R$2:$R$1315,1)</f>
        <v>0</v>
      </c>
      <c r="X38" s="47"/>
      <c r="Y38" s="46">
        <f>COUNTIFS(DataRegularSeason20242025!$E$2:$E$1315,WatchedGames20242025!$A37,DataRegularSeason20242025!$D$2:$D$1315,WatchedGames20242025!Y$1,DataRegularSeason20242025!$N$2:$N$1315,1, DataRegularSeason20242025!$R$2:$R$1315,1)</f>
        <v>1</v>
      </c>
      <c r="Z38" s="47"/>
      <c r="AA38" s="46">
        <f>COUNTIFS(DataRegularSeason20242025!$E$2:$E$1315,WatchedGames20242025!$A37,DataRegularSeason20242025!$D$2:$D$1315,WatchedGames20242025!AA$1,DataRegularSeason20242025!$N$2:$N$1315,1, DataRegularSeason20242025!$R$2:$R$1315,1)</f>
        <v>0</v>
      </c>
      <c r="AB38" s="47"/>
      <c r="AC38" s="46">
        <f>COUNTIFS(DataRegularSeason20242025!$E$2:$E$1315,WatchedGames20242025!$A37,DataRegularSeason20242025!$D$2:$D$1315,WatchedGames20242025!AC$1,DataRegularSeason20242025!$N$2:$N$1315,1, DataRegularSeason20242025!$R$2:$R$1315,1)</f>
        <v>0</v>
      </c>
      <c r="AD38" s="47"/>
      <c r="AE38" s="46">
        <f>COUNTIFS(DataRegularSeason20242025!$E$2:$E$1315,WatchedGames20242025!$A37,DataRegularSeason20242025!$D$2:$D$1315,WatchedGames20242025!AE$1,DataRegularSeason20242025!$N$2:$N$1315,1, DataRegularSeason20242025!$R$2:$R$1315,1)</f>
        <v>1</v>
      </c>
      <c r="AF38" s="47"/>
      <c r="AG38" s="46">
        <f>COUNTIFS(DataRegularSeason20242025!$E$2:$E$1315,WatchedGames20242025!$A37,DataRegularSeason20242025!$D$2:$D$1315,WatchedGames20242025!AG$1,DataRegularSeason20242025!$N$2:$N$1315,1, DataRegularSeason20242025!$R$2:$R$1315,1)</f>
        <v>1</v>
      </c>
      <c r="AH38" s="47"/>
      <c r="AI38" s="46">
        <f>COUNTIFS(DataRegularSeason20242025!$E$2:$E$1315,WatchedGames20242025!$A37,DataRegularSeason20242025!$D$2:$D$1315,WatchedGames20242025!AI$1,DataRegularSeason20242025!$N$2:$N$1315,1, DataRegularSeason20242025!$R$2:$R$1315,1)</f>
        <v>0</v>
      </c>
      <c r="AJ38" s="47"/>
      <c r="AK38" s="46"/>
      <c r="AL38" s="47"/>
      <c r="AM38" s="46">
        <f>COUNTIFS(DataRegularSeason20242025!$E$2:$E$1315,WatchedGames20242025!$A37,DataRegularSeason20242025!$D$2:$D$1315,WatchedGames20242025!AM$1,DataRegularSeason20242025!$N$2:$N$1315,1, DataRegularSeason20242025!$R$2:$R$1315,1)</f>
        <v>0</v>
      </c>
      <c r="AN38" s="47"/>
      <c r="AO38" s="46">
        <f>COUNTIFS(DataRegularSeason20242025!$E$2:$E$1315,WatchedGames20242025!$A37,DataRegularSeason20242025!$D$2:$D$1315,WatchedGames20242025!AO$1,DataRegularSeason20242025!$N$2:$N$1315,1, DataRegularSeason20242025!$R$2:$R$1315,1)</f>
        <v>0</v>
      </c>
      <c r="AP38" s="47"/>
      <c r="AQ38" s="46">
        <f>COUNTIFS(DataRegularSeason20242025!$E$2:$E$1315,WatchedGames20242025!$A37,DataRegularSeason20242025!$D$2:$D$1315,WatchedGames20242025!AQ$1,DataRegularSeason20242025!$N$2:$N$1315,1, DataRegularSeason20242025!$R$2:$R$1315,1)</f>
        <v>0</v>
      </c>
      <c r="AR38" s="47"/>
      <c r="AS38" s="46">
        <f>COUNTIFS(DataRegularSeason20242025!$E$2:$E$1315,WatchedGames20242025!$A37,DataRegularSeason20242025!$D$2:$D$1315,WatchedGames20242025!AS$1,DataRegularSeason20242025!$N$2:$N$1315,1, DataRegularSeason20242025!$R$2:$R$1315,1)</f>
        <v>1</v>
      </c>
      <c r="AT38" s="47"/>
      <c r="AU38" s="46">
        <f>COUNTIFS(DataRegularSeason20242025!$E$2:$E$1315,WatchedGames20242025!$A37,DataRegularSeason20242025!$D$2:$D$1315,WatchedGames20242025!AU$1,DataRegularSeason20242025!$N$2:$N$1315,1, DataRegularSeason20242025!$R$2:$R$1315,1)</f>
        <v>0</v>
      </c>
      <c r="AV38" s="47"/>
      <c r="AW38" s="46">
        <f>COUNTIFS(DataRegularSeason20242025!$E$2:$E$1315,WatchedGames20242025!$A37,DataRegularSeason20242025!$D$2:$D$1315,WatchedGames20242025!AW$1,DataRegularSeason20242025!$N$2:$N$1315,1, DataRegularSeason20242025!$R$2:$R$1315,1)</f>
        <v>0</v>
      </c>
      <c r="AX38" s="47"/>
      <c r="AY38" s="46">
        <f>COUNTIFS(DataRegularSeason20242025!$E$2:$E$1315,WatchedGames20242025!$A37,DataRegularSeason20242025!$D$2:$D$1315,WatchedGames20242025!AY$1,DataRegularSeason20242025!$N$2:$N$1315,1, DataRegularSeason20242025!$R$2:$R$1315,1)</f>
        <v>0</v>
      </c>
      <c r="AZ38" s="47"/>
      <c r="BA38" s="46">
        <f>COUNTIFS(DataRegularSeason20242025!$E$2:$E$1315,WatchedGames20242025!$A37,DataRegularSeason20242025!$D$2:$D$1315,WatchedGames20242025!BA$1,DataRegularSeason20242025!$N$2:$N$1315,1, DataRegularSeason20242025!$R$2:$R$1315,1)</f>
        <v>0</v>
      </c>
      <c r="BB38" s="47"/>
      <c r="BC38" s="46">
        <f>COUNTIFS(DataRegularSeason20242025!$E$2:$E$1315,WatchedGames20242025!$A37,DataRegularSeason20242025!$D$2:$D$1315,WatchedGames20242025!BC$1,DataRegularSeason20242025!$N$2:$N$1315,1, DataRegularSeason20242025!$R$2:$R$1315,1)</f>
        <v>0</v>
      </c>
      <c r="BD38" s="47"/>
      <c r="BE38" s="46">
        <f>COUNTIFS(DataRegularSeason20242025!$E$2:$E$1315,WatchedGames20242025!$A37,DataRegularSeason20242025!$D$2:$D$1315,WatchedGames20242025!BE$1,DataRegularSeason20242025!$N$2:$N$1315,1, DataRegularSeason20242025!$R$2:$R$1315,1)</f>
        <v>1</v>
      </c>
      <c r="BF38" s="47"/>
      <c r="BG38" s="46">
        <f>COUNTIFS(DataRegularSeason20242025!$E$2:$E$1315,WatchedGames20242025!$A37,DataRegularSeason20242025!$D$2:$D$1315,WatchedGames20242025!BG$1,DataRegularSeason20242025!$N$2:$N$1315,1, DataRegularSeason20242025!$R$2:$R$1315,1)</f>
        <v>0</v>
      </c>
      <c r="BH38" s="47"/>
      <c r="BI38" s="46">
        <f>COUNTIFS(DataRegularSeason20242025!$E$2:$E$1315,WatchedGames20242025!$A37,DataRegularSeason20242025!$D$2:$D$1315,WatchedGames20242025!BI$1,DataRegularSeason20242025!$N$2:$N$1315,1, DataRegularSeason20242025!$R$2:$R$1315,1)</f>
        <v>0</v>
      </c>
      <c r="BJ38" s="47"/>
      <c r="BK38" s="46">
        <f>COUNTIFS(DataRegularSeason20242025!$E$2:$E$1315,WatchedGames20242025!$A37,DataRegularSeason20242025!$D$2:$D$1315,WatchedGames20242025!BK$1,DataRegularSeason20242025!$N$2:$N$1315,1, DataRegularSeason20242025!$R$2:$R$1315,1)</f>
        <v>0</v>
      </c>
      <c r="BL38" s="47"/>
      <c r="BM38" s="46">
        <f>COUNTIFS(DataRegularSeason20242025!$E$2:$E$1315,WatchedGames20242025!$A37,DataRegularSeason20242025!$D$2:$D$1315,WatchedGames20242025!BM$1,DataRegularSeason20242025!$N$2:$N$1315,1, DataRegularSeason20242025!$R$2:$R$1315,1)</f>
        <v>0</v>
      </c>
      <c r="BN38" s="47"/>
      <c r="BO38" s="42">
        <f t="shared" si="0"/>
        <v>5</v>
      </c>
      <c r="BP38" s="52"/>
      <c r="BQ38" s="53"/>
    </row>
    <row r="39" spans="1:69" s="35" customFormat="1" ht="9.9499999999999993" customHeight="1" x14ac:dyDescent="0.2">
      <c r="A39" s="59" t="s">
        <v>20</v>
      </c>
      <c r="B39" s="36" t="s">
        <v>81</v>
      </c>
      <c r="C39" s="43"/>
      <c r="D39" s="36">
        <f>COUNTIFS(DataRegularSeason20242025!$E$2:$E$1315,WatchedGames20242025!C$1,DataRegularSeason20242025!$D$2:$D$1315,WatchedGames20242025!$A39,DataRegularSeason20242025!$N$2:$N$1315,1, DataRegularSeason20242025!$R$2:$R$1315,1)</f>
        <v>0</v>
      </c>
      <c r="E39" s="43"/>
      <c r="F39" s="36">
        <f>COUNTIFS(DataRegularSeason20242025!$E$2:$E$1315,WatchedGames20242025!E$1,DataRegularSeason20242025!$D$2:$D$1315,WatchedGames20242025!$A39,DataRegularSeason20242025!$N$2:$N$1315,1, DataRegularSeason20242025!$R$2:$R$1315,1)</f>
        <v>0</v>
      </c>
      <c r="G39" s="43"/>
      <c r="H39" s="36">
        <f>COUNTIFS(DataRegularSeason20242025!$E$2:$E$1315,WatchedGames20242025!G$1,DataRegularSeason20242025!$D$2:$D$1315,WatchedGames20242025!$A39,DataRegularSeason20242025!$N$2:$N$1315,1, DataRegularSeason20242025!$R$2:$R$1315,1)</f>
        <v>0</v>
      </c>
      <c r="I39" s="43"/>
      <c r="J39" s="36">
        <f>COUNTIFS(DataRegularSeason20242025!$E$2:$E$1315,WatchedGames20242025!I$1,DataRegularSeason20242025!$D$2:$D$1315,WatchedGames20242025!$A39,DataRegularSeason20242025!$N$2:$N$1315,1, DataRegularSeason20242025!$R$2:$R$1315,1)</f>
        <v>0</v>
      </c>
      <c r="K39" s="43"/>
      <c r="L39" s="36">
        <f>COUNTIFS(DataRegularSeason20242025!$E$2:$E$1315,WatchedGames20242025!K$1,DataRegularSeason20242025!$D$2:$D$1315,WatchedGames20242025!$A39,DataRegularSeason20242025!$N$2:$N$1315,1, DataRegularSeason20242025!$R$2:$R$1315,1)</f>
        <v>0</v>
      </c>
      <c r="M39" s="43"/>
      <c r="N39" s="36">
        <f>COUNTIFS(DataRegularSeason20242025!$E$2:$E$1315,WatchedGames20242025!M$1,DataRegularSeason20242025!$D$2:$D$1315,WatchedGames20242025!$A39,DataRegularSeason20242025!$N$2:$N$1315,1, DataRegularSeason20242025!$R$2:$R$1315,1)</f>
        <v>0</v>
      </c>
      <c r="O39" s="43"/>
      <c r="P39" s="36">
        <f>COUNTIFS(DataRegularSeason20242025!$E$2:$E$1315,WatchedGames20242025!O$1,DataRegularSeason20242025!$D$2:$D$1315,WatchedGames20242025!$A39,DataRegularSeason20242025!$N$2:$N$1315,1, DataRegularSeason20242025!$R$2:$R$1315,1)</f>
        <v>0</v>
      </c>
      <c r="Q39" s="43"/>
      <c r="R39" s="36">
        <f>COUNTIFS(DataRegularSeason20242025!$E$2:$E$1315,WatchedGames20242025!Q$1,DataRegularSeason20242025!$D$2:$D$1315,WatchedGames20242025!$A39,DataRegularSeason20242025!$N$2:$N$1315,1, DataRegularSeason20242025!$R$2:$R$1315,1)</f>
        <v>0</v>
      </c>
      <c r="S39" s="43"/>
      <c r="T39" s="36">
        <f>COUNTIFS(DataRegularSeason20242025!$E$2:$E$1315,WatchedGames20242025!S$1,DataRegularSeason20242025!$D$2:$D$1315,WatchedGames20242025!$A39,DataRegularSeason20242025!$N$2:$N$1315,1, DataRegularSeason20242025!$R$2:$R$1315,1)</f>
        <v>0</v>
      </c>
      <c r="U39" s="43"/>
      <c r="V39" s="36">
        <f>COUNTIFS(DataRegularSeason20242025!$E$2:$E$1315,WatchedGames20242025!U$1,DataRegularSeason20242025!$D$2:$D$1315,WatchedGames20242025!$A39,DataRegularSeason20242025!$N$2:$N$1315,1, DataRegularSeason20242025!$R$2:$R$1315,1)</f>
        <v>2</v>
      </c>
      <c r="W39" s="43"/>
      <c r="X39" s="36">
        <f>COUNTIFS(DataRegularSeason20242025!$E$2:$E$1315,WatchedGames20242025!W$1,DataRegularSeason20242025!$D$2:$D$1315,WatchedGames20242025!$A39,DataRegularSeason20242025!$N$2:$N$1315,1, DataRegularSeason20242025!$R$2:$R$1315,1)</f>
        <v>0</v>
      </c>
      <c r="Y39" s="43"/>
      <c r="Z39" s="36">
        <f>COUNTIFS(DataRegularSeason20242025!$E$2:$E$1315,WatchedGames20242025!Y$1,DataRegularSeason20242025!$D$2:$D$1315,WatchedGames20242025!$A39,DataRegularSeason20242025!$N$2:$N$1315,1, DataRegularSeason20242025!$R$2:$R$1315,1)</f>
        <v>0</v>
      </c>
      <c r="AA39" s="43"/>
      <c r="AB39" s="36">
        <f>COUNTIFS(DataRegularSeason20242025!$E$2:$E$1315,WatchedGames20242025!AA$1,DataRegularSeason20242025!$D$2:$D$1315,WatchedGames20242025!$A39,DataRegularSeason20242025!$N$2:$N$1315,1, DataRegularSeason20242025!$R$2:$R$1315,1)</f>
        <v>0</v>
      </c>
      <c r="AC39" s="43"/>
      <c r="AD39" s="36">
        <f>COUNTIFS(DataRegularSeason20242025!$E$2:$E$1315,WatchedGames20242025!AC$1,DataRegularSeason20242025!$D$2:$D$1315,WatchedGames20242025!$A39,DataRegularSeason20242025!$N$2:$N$1315,1, DataRegularSeason20242025!$R$2:$R$1315,1)</f>
        <v>0</v>
      </c>
      <c r="AE39" s="43"/>
      <c r="AF39" s="36">
        <f>COUNTIFS(DataRegularSeason20242025!$E$2:$E$1315,WatchedGames20242025!AE$1,DataRegularSeason20242025!$D$2:$D$1315,WatchedGames20242025!$A39,DataRegularSeason20242025!$N$2:$N$1315,1, DataRegularSeason20242025!$R$2:$R$1315,1)</f>
        <v>0</v>
      </c>
      <c r="AG39" s="43"/>
      <c r="AH39" s="36">
        <f>COUNTIFS(DataRegularSeason20242025!$E$2:$E$1315,WatchedGames20242025!AG$1,DataRegularSeason20242025!$D$2:$D$1315,WatchedGames20242025!$A39,DataRegularSeason20242025!$N$2:$N$1315,1, DataRegularSeason20242025!$R$2:$R$1315,1)</f>
        <v>0</v>
      </c>
      <c r="AI39" s="43"/>
      <c r="AJ39" s="36">
        <f>COUNTIFS(DataRegularSeason20242025!$E$2:$E$1315,WatchedGames20242025!AI$1,DataRegularSeason20242025!$D$2:$D$1315,WatchedGames20242025!$A39,DataRegularSeason20242025!$N$2:$N$1315,1, DataRegularSeason20242025!$R$2:$R$1315,1)</f>
        <v>0</v>
      </c>
      <c r="AK39" s="43"/>
      <c r="AL39" s="36">
        <f>COUNTIFS(DataRegularSeason20242025!$E$2:$E$1315,WatchedGames20242025!AK$1,DataRegularSeason20242025!$D$2:$D$1315,WatchedGames20242025!$A39,DataRegularSeason20242025!$N$2:$N$1315,1, DataRegularSeason20242025!$R$2:$R$1315,1)</f>
        <v>0</v>
      </c>
      <c r="AM39" s="43"/>
      <c r="AN39" s="44"/>
      <c r="AO39" s="43"/>
      <c r="AP39" s="36">
        <f>COUNTIFS(DataRegularSeason20242025!$E$2:$E$1315,WatchedGames20242025!AO$1,DataRegularSeason20242025!$D$2:$D$1315,WatchedGames20242025!$A39,DataRegularSeason20242025!$N$2:$N$1315,1, DataRegularSeason20242025!$R$2:$R$1315,1)</f>
        <v>0</v>
      </c>
      <c r="AQ39" s="43"/>
      <c r="AR39" s="36">
        <f>COUNTIFS(DataRegularSeason20242025!$E$2:$E$1315,WatchedGames20242025!AQ$1,DataRegularSeason20242025!$D$2:$D$1315,WatchedGames20242025!$A39,DataRegularSeason20242025!$N$2:$N$1315,1, DataRegularSeason20242025!$R$2:$R$1315,1)</f>
        <v>0</v>
      </c>
      <c r="AS39" s="43"/>
      <c r="AT39" s="36">
        <f>COUNTIFS(DataRegularSeason20242025!$E$2:$E$1315,WatchedGames20242025!AS$1,DataRegularSeason20242025!$D$2:$D$1315,WatchedGames20242025!$A39,DataRegularSeason20242025!$N$2:$N$1315,1, DataRegularSeason20242025!$R$2:$R$1315,1)</f>
        <v>0</v>
      </c>
      <c r="AU39" s="43"/>
      <c r="AV39" s="36">
        <f>COUNTIFS(DataRegularSeason20242025!$E$2:$E$1315,WatchedGames20242025!AU$1,DataRegularSeason20242025!$D$2:$D$1315,WatchedGames20242025!$A39,DataRegularSeason20242025!$N$2:$N$1315,1, DataRegularSeason20242025!$R$2:$R$1315,1)</f>
        <v>1</v>
      </c>
      <c r="AW39" s="43"/>
      <c r="AX39" s="36">
        <f>COUNTIFS(DataRegularSeason20242025!$E$2:$E$1315,WatchedGames20242025!AW$1,DataRegularSeason20242025!$D$2:$D$1315,WatchedGames20242025!$A39,DataRegularSeason20242025!$N$2:$N$1315,1, DataRegularSeason20242025!$R$2:$R$1315,1)</f>
        <v>0</v>
      </c>
      <c r="AY39" s="43"/>
      <c r="AZ39" s="36">
        <f>COUNTIFS(DataRegularSeason20242025!$E$2:$E$1315,WatchedGames20242025!AY$1,DataRegularSeason20242025!$D$2:$D$1315,WatchedGames20242025!$A39,DataRegularSeason20242025!$N$2:$N$1315,1, DataRegularSeason20242025!$R$2:$R$1315,1)</f>
        <v>0</v>
      </c>
      <c r="BA39" s="43"/>
      <c r="BB39" s="36">
        <f>COUNTIFS(DataRegularSeason20242025!$E$2:$E$1315,WatchedGames20242025!BA$1,DataRegularSeason20242025!$D$2:$D$1315,WatchedGames20242025!$A39,DataRegularSeason20242025!$N$2:$N$1315,1, DataRegularSeason20242025!$R$2:$R$1315,1)</f>
        <v>0</v>
      </c>
      <c r="BC39" s="43"/>
      <c r="BD39" s="36">
        <f>COUNTIFS(DataRegularSeason20242025!$E$2:$E$1315,WatchedGames20242025!BC$1,DataRegularSeason20242025!$D$2:$D$1315,WatchedGames20242025!$A39,DataRegularSeason20242025!$N$2:$N$1315,1, DataRegularSeason20242025!$R$2:$R$1315,1)</f>
        <v>0</v>
      </c>
      <c r="BE39" s="43"/>
      <c r="BF39" s="36">
        <f>COUNTIFS(DataRegularSeason20242025!$E$2:$E$1315,WatchedGames20242025!BE$1,DataRegularSeason20242025!$D$2:$D$1315,WatchedGames20242025!$A39,DataRegularSeason20242025!$N$2:$N$1315,1, DataRegularSeason20242025!$R$2:$R$1315,1)</f>
        <v>0</v>
      </c>
      <c r="BG39" s="43"/>
      <c r="BH39" s="36">
        <f>COUNTIFS(DataRegularSeason20242025!$E$2:$E$1315,WatchedGames20242025!BG$1,DataRegularSeason20242025!$D$2:$D$1315,WatchedGames20242025!$A39,DataRegularSeason20242025!$N$2:$N$1315,1, DataRegularSeason20242025!$R$2:$R$1315,1)</f>
        <v>1</v>
      </c>
      <c r="BI39" s="43"/>
      <c r="BJ39" s="36">
        <f>COUNTIFS(DataRegularSeason20242025!$E$2:$E$1315,WatchedGames20242025!BI$1,DataRegularSeason20242025!$D$2:$D$1315,WatchedGames20242025!$A39,DataRegularSeason20242025!$N$2:$N$1315,1, DataRegularSeason20242025!$R$2:$R$1315,1)</f>
        <v>0</v>
      </c>
      <c r="BK39" s="43"/>
      <c r="BL39" s="36">
        <f>COUNTIFS(DataRegularSeason20242025!$E$2:$E$1315,WatchedGames20242025!BK$1,DataRegularSeason20242025!$D$2:$D$1315,WatchedGames20242025!$A39,DataRegularSeason20242025!$N$2:$N$1315,1, DataRegularSeason20242025!$R$2:$R$1315,1)</f>
        <v>0</v>
      </c>
      <c r="BM39" s="43"/>
      <c r="BN39" s="36">
        <f>COUNTIFS(DataRegularSeason20242025!$E$2:$E$1315,WatchedGames20242025!BM$1,DataRegularSeason20242025!$D$2:$D$1315,WatchedGames20242025!$A39,DataRegularSeason20242025!$N$2:$N$1315,1, DataRegularSeason20242025!$R$2:$R$1315,1)</f>
        <v>1</v>
      </c>
      <c r="BO39" s="38">
        <f t="shared" si="0"/>
        <v>5</v>
      </c>
      <c r="BP39" s="52">
        <f t="shared" ref="BP39" si="35">BO39+BO40</f>
        <v>12</v>
      </c>
      <c r="BQ39" s="53">
        <f t="shared" ref="BQ39" si="36">82-BP39</f>
        <v>70</v>
      </c>
    </row>
    <row r="40" spans="1:69" s="35" customFormat="1" ht="9.9499999999999993" customHeight="1" x14ac:dyDescent="0.2">
      <c r="A40" s="54"/>
      <c r="B40" s="40" t="s">
        <v>80</v>
      </c>
      <c r="C40" s="46">
        <f>COUNTIFS(DataRegularSeason20242025!$E$2:$E$1315,WatchedGames20242025!$A39,DataRegularSeason20242025!$D$2:$D$1315,WatchedGames20242025!C$1,DataRegularSeason20242025!$N$2:$N$1315,1, DataRegularSeason20242025!$R$2:$R$1315,1)</f>
        <v>0</v>
      </c>
      <c r="D40" s="47"/>
      <c r="E40" s="46">
        <f>COUNTIFS(DataRegularSeason20242025!$E$2:$E$1315,WatchedGames20242025!$A39,DataRegularSeason20242025!$D$2:$D$1315,WatchedGames20242025!E$1,DataRegularSeason20242025!$N$2:$N$1315,1, DataRegularSeason20242025!$R$2:$R$1315,1)</f>
        <v>0</v>
      </c>
      <c r="F40" s="47"/>
      <c r="G40" s="46">
        <f>COUNTIFS(DataRegularSeason20242025!$E$2:$E$1315,WatchedGames20242025!$A39,DataRegularSeason20242025!$D$2:$D$1315,WatchedGames20242025!G$1,DataRegularSeason20242025!$N$2:$N$1315,1, DataRegularSeason20242025!$R$2:$R$1315,1)</f>
        <v>1</v>
      </c>
      <c r="H40" s="47"/>
      <c r="I40" s="46">
        <f>COUNTIFS(DataRegularSeason20242025!$E$2:$E$1315,WatchedGames20242025!$A39,DataRegularSeason20242025!$D$2:$D$1315,WatchedGames20242025!I$1,DataRegularSeason20242025!$N$2:$N$1315,1, DataRegularSeason20242025!$R$2:$R$1315,1)</f>
        <v>0</v>
      </c>
      <c r="J40" s="47"/>
      <c r="K40" s="46">
        <f>COUNTIFS(DataRegularSeason20242025!$E$2:$E$1315,WatchedGames20242025!$A39,DataRegularSeason20242025!$D$2:$D$1315,WatchedGames20242025!K$1,DataRegularSeason20242025!$N$2:$N$1315,1, DataRegularSeason20242025!$R$2:$R$1315,1)</f>
        <v>0</v>
      </c>
      <c r="L40" s="47"/>
      <c r="M40" s="46">
        <f>COUNTIFS(DataRegularSeason20242025!$E$2:$E$1315,WatchedGames20242025!$A39,DataRegularSeason20242025!$D$2:$D$1315,WatchedGames20242025!M$1,DataRegularSeason20242025!$N$2:$N$1315,1, DataRegularSeason20242025!$R$2:$R$1315,1)</f>
        <v>0</v>
      </c>
      <c r="N40" s="47"/>
      <c r="O40" s="46">
        <f>COUNTIFS(DataRegularSeason20242025!$E$2:$E$1315,WatchedGames20242025!$A39,DataRegularSeason20242025!$D$2:$D$1315,WatchedGames20242025!O$1,DataRegularSeason20242025!$N$2:$N$1315,1, DataRegularSeason20242025!$R$2:$R$1315,1)</f>
        <v>0</v>
      </c>
      <c r="P40" s="47"/>
      <c r="Q40" s="46">
        <f>COUNTIFS(DataRegularSeason20242025!$E$2:$E$1315,WatchedGames20242025!$A39,DataRegularSeason20242025!$D$2:$D$1315,WatchedGames20242025!Q$1,DataRegularSeason20242025!$N$2:$N$1315,1, DataRegularSeason20242025!$R$2:$R$1315,1)</f>
        <v>0</v>
      </c>
      <c r="R40" s="47"/>
      <c r="S40" s="46">
        <f>COUNTIFS(DataRegularSeason20242025!$E$2:$E$1315,WatchedGames20242025!$A39,DataRegularSeason20242025!$D$2:$D$1315,WatchedGames20242025!S$1,DataRegularSeason20242025!$N$2:$N$1315,1, DataRegularSeason20242025!$R$2:$R$1315,1)</f>
        <v>0</v>
      </c>
      <c r="T40" s="47"/>
      <c r="U40" s="46">
        <f>COUNTIFS(DataRegularSeason20242025!$E$2:$E$1315,WatchedGames20242025!$A39,DataRegularSeason20242025!$D$2:$D$1315,WatchedGames20242025!U$1,DataRegularSeason20242025!$N$2:$N$1315,1, DataRegularSeason20242025!$R$2:$R$1315,1)</f>
        <v>1</v>
      </c>
      <c r="V40" s="47"/>
      <c r="W40" s="46">
        <f>COUNTIFS(DataRegularSeason20242025!$E$2:$E$1315,WatchedGames20242025!$A39,DataRegularSeason20242025!$D$2:$D$1315,WatchedGames20242025!W$1,DataRegularSeason20242025!$N$2:$N$1315,1, DataRegularSeason20242025!$R$2:$R$1315,1)</f>
        <v>0</v>
      </c>
      <c r="X40" s="47"/>
      <c r="Y40" s="46">
        <f>COUNTIFS(DataRegularSeason20242025!$E$2:$E$1315,WatchedGames20242025!$A39,DataRegularSeason20242025!$D$2:$D$1315,WatchedGames20242025!Y$1,DataRegularSeason20242025!$N$2:$N$1315,1, DataRegularSeason20242025!$R$2:$R$1315,1)</f>
        <v>1</v>
      </c>
      <c r="Z40" s="47"/>
      <c r="AA40" s="46">
        <f>COUNTIFS(DataRegularSeason20242025!$E$2:$E$1315,WatchedGames20242025!$A39,DataRegularSeason20242025!$D$2:$D$1315,WatchedGames20242025!AA$1,DataRegularSeason20242025!$N$2:$N$1315,1, DataRegularSeason20242025!$R$2:$R$1315,1)</f>
        <v>0</v>
      </c>
      <c r="AB40" s="47"/>
      <c r="AC40" s="46">
        <f>COUNTIFS(DataRegularSeason20242025!$E$2:$E$1315,WatchedGames20242025!$A39,DataRegularSeason20242025!$D$2:$D$1315,WatchedGames20242025!AC$1,DataRegularSeason20242025!$N$2:$N$1315,1, DataRegularSeason20242025!$R$2:$R$1315,1)</f>
        <v>0</v>
      </c>
      <c r="AD40" s="47"/>
      <c r="AE40" s="46">
        <f>COUNTIFS(DataRegularSeason20242025!$E$2:$E$1315,WatchedGames20242025!$A39,DataRegularSeason20242025!$D$2:$D$1315,WatchedGames20242025!AE$1,DataRegularSeason20242025!$N$2:$N$1315,1, DataRegularSeason20242025!$R$2:$R$1315,1)</f>
        <v>0</v>
      </c>
      <c r="AF40" s="47"/>
      <c r="AG40" s="46">
        <f>COUNTIFS(DataRegularSeason20242025!$E$2:$E$1315,WatchedGames20242025!$A39,DataRegularSeason20242025!$D$2:$D$1315,WatchedGames20242025!AG$1,DataRegularSeason20242025!$N$2:$N$1315,1, DataRegularSeason20242025!$R$2:$R$1315,1)</f>
        <v>0</v>
      </c>
      <c r="AH40" s="47"/>
      <c r="AI40" s="46">
        <f>COUNTIFS(DataRegularSeason20242025!$E$2:$E$1315,WatchedGames20242025!$A39,DataRegularSeason20242025!$D$2:$D$1315,WatchedGames20242025!AI$1,DataRegularSeason20242025!$N$2:$N$1315,1, DataRegularSeason20242025!$R$2:$R$1315,1)</f>
        <v>0</v>
      </c>
      <c r="AJ40" s="47"/>
      <c r="AK40" s="46">
        <f>COUNTIFS(DataRegularSeason20242025!$E$2:$E$1315,WatchedGames20242025!$A39,DataRegularSeason20242025!$D$2:$D$1315,WatchedGames20242025!AK$1,DataRegularSeason20242025!$N$2:$N$1315,1, DataRegularSeason20242025!$R$2:$R$1315,1)</f>
        <v>1</v>
      </c>
      <c r="AL40" s="47"/>
      <c r="AM40" s="46"/>
      <c r="AN40" s="47"/>
      <c r="AO40" s="46">
        <f>COUNTIFS(DataRegularSeason20242025!$E$2:$E$1315,WatchedGames20242025!$A39,DataRegularSeason20242025!$D$2:$D$1315,WatchedGames20242025!AO$1,DataRegularSeason20242025!$N$2:$N$1315,1, DataRegularSeason20242025!$R$2:$R$1315,1)</f>
        <v>0</v>
      </c>
      <c r="AP40" s="47"/>
      <c r="AQ40" s="46">
        <f>COUNTIFS(DataRegularSeason20242025!$E$2:$E$1315,WatchedGames20242025!$A39,DataRegularSeason20242025!$D$2:$D$1315,WatchedGames20242025!AQ$1,DataRegularSeason20242025!$N$2:$N$1315,1, DataRegularSeason20242025!$R$2:$R$1315,1)</f>
        <v>0</v>
      </c>
      <c r="AR40" s="47"/>
      <c r="AS40" s="46">
        <f>COUNTIFS(DataRegularSeason20242025!$E$2:$E$1315,WatchedGames20242025!$A39,DataRegularSeason20242025!$D$2:$D$1315,WatchedGames20242025!AS$1,DataRegularSeason20242025!$N$2:$N$1315,1, DataRegularSeason20242025!$R$2:$R$1315,1)</f>
        <v>0</v>
      </c>
      <c r="AT40" s="47"/>
      <c r="AU40" s="46">
        <f>COUNTIFS(DataRegularSeason20242025!$E$2:$E$1315,WatchedGames20242025!$A39,DataRegularSeason20242025!$D$2:$D$1315,WatchedGames20242025!AU$1,DataRegularSeason20242025!$N$2:$N$1315,1, DataRegularSeason20242025!$R$2:$R$1315,1)</f>
        <v>0</v>
      </c>
      <c r="AV40" s="47"/>
      <c r="AW40" s="46">
        <f>COUNTIFS(DataRegularSeason20242025!$E$2:$E$1315,WatchedGames20242025!$A39,DataRegularSeason20242025!$D$2:$D$1315,WatchedGames20242025!AW$1,DataRegularSeason20242025!$N$2:$N$1315,1, DataRegularSeason20242025!$R$2:$R$1315,1)</f>
        <v>1</v>
      </c>
      <c r="AX40" s="47"/>
      <c r="AY40" s="46">
        <f>COUNTIFS(DataRegularSeason20242025!$E$2:$E$1315,WatchedGames20242025!$A39,DataRegularSeason20242025!$D$2:$D$1315,WatchedGames20242025!AY$1,DataRegularSeason20242025!$N$2:$N$1315,1, DataRegularSeason20242025!$R$2:$R$1315,1)</f>
        <v>0</v>
      </c>
      <c r="AZ40" s="47"/>
      <c r="BA40" s="46">
        <f>COUNTIFS(DataRegularSeason20242025!$E$2:$E$1315,WatchedGames20242025!$A39,DataRegularSeason20242025!$D$2:$D$1315,WatchedGames20242025!BA$1,DataRegularSeason20242025!$N$2:$N$1315,1, DataRegularSeason20242025!$R$2:$R$1315,1)</f>
        <v>0</v>
      </c>
      <c r="BB40" s="47"/>
      <c r="BC40" s="46">
        <f>COUNTIFS(DataRegularSeason20242025!$E$2:$E$1315,WatchedGames20242025!$A39,DataRegularSeason20242025!$D$2:$D$1315,WatchedGames20242025!BC$1,DataRegularSeason20242025!$N$2:$N$1315,1, DataRegularSeason20242025!$R$2:$R$1315,1)</f>
        <v>0</v>
      </c>
      <c r="BD40" s="47"/>
      <c r="BE40" s="46">
        <f>COUNTIFS(DataRegularSeason20242025!$E$2:$E$1315,WatchedGames20242025!$A39,DataRegularSeason20242025!$D$2:$D$1315,WatchedGames20242025!BE$1,DataRegularSeason20242025!$N$2:$N$1315,1, DataRegularSeason20242025!$R$2:$R$1315,1)</f>
        <v>1</v>
      </c>
      <c r="BF40" s="47"/>
      <c r="BG40" s="46">
        <f>COUNTIFS(DataRegularSeason20242025!$E$2:$E$1315,WatchedGames20242025!$A39,DataRegularSeason20242025!$D$2:$D$1315,WatchedGames20242025!BG$1,DataRegularSeason20242025!$N$2:$N$1315,1, DataRegularSeason20242025!$R$2:$R$1315,1)</f>
        <v>0</v>
      </c>
      <c r="BH40" s="47"/>
      <c r="BI40" s="46">
        <f>COUNTIFS(DataRegularSeason20242025!$E$2:$E$1315,WatchedGames20242025!$A39,DataRegularSeason20242025!$D$2:$D$1315,WatchedGames20242025!BI$1,DataRegularSeason20242025!$N$2:$N$1315,1, DataRegularSeason20242025!$R$2:$R$1315,1)</f>
        <v>0</v>
      </c>
      <c r="BJ40" s="47"/>
      <c r="BK40" s="46">
        <f>COUNTIFS(DataRegularSeason20242025!$E$2:$E$1315,WatchedGames20242025!$A39,DataRegularSeason20242025!$D$2:$D$1315,WatchedGames20242025!BK$1,DataRegularSeason20242025!$N$2:$N$1315,1, DataRegularSeason20242025!$R$2:$R$1315,1)</f>
        <v>1</v>
      </c>
      <c r="BL40" s="47"/>
      <c r="BM40" s="46">
        <f>COUNTIFS(DataRegularSeason20242025!$E$2:$E$1315,WatchedGames20242025!$A39,DataRegularSeason20242025!$D$2:$D$1315,WatchedGames20242025!BM$1,DataRegularSeason20242025!$N$2:$N$1315,1, DataRegularSeason20242025!$R$2:$R$1315,1)</f>
        <v>0</v>
      </c>
      <c r="BN40" s="47"/>
      <c r="BO40" s="42">
        <f t="shared" si="0"/>
        <v>7</v>
      </c>
      <c r="BP40" s="52"/>
      <c r="BQ40" s="53"/>
    </row>
    <row r="41" spans="1:69" s="35" customFormat="1" ht="9.9499999999999993" customHeight="1" x14ac:dyDescent="0.2">
      <c r="A41" s="59" t="s">
        <v>30</v>
      </c>
      <c r="B41" s="36" t="s">
        <v>81</v>
      </c>
      <c r="C41" s="43"/>
      <c r="D41" s="36">
        <f>COUNTIFS(DataRegularSeason20242025!$E$2:$E$1315,WatchedGames20242025!C$1,DataRegularSeason20242025!$D$2:$D$1315,WatchedGames20242025!$A41,DataRegularSeason20242025!$N$2:$N$1315,1, DataRegularSeason20242025!$R$2:$R$1315,1)</f>
        <v>0</v>
      </c>
      <c r="E41" s="43"/>
      <c r="F41" s="36">
        <f>COUNTIFS(DataRegularSeason20242025!$E$2:$E$1315,WatchedGames20242025!E$1,DataRegularSeason20242025!$D$2:$D$1315,WatchedGames20242025!$A41,DataRegularSeason20242025!$N$2:$N$1315,1, DataRegularSeason20242025!$R$2:$R$1315,1)</f>
        <v>1</v>
      </c>
      <c r="G41" s="43"/>
      <c r="H41" s="36">
        <f>COUNTIFS(DataRegularSeason20242025!$E$2:$E$1315,WatchedGames20242025!G$1,DataRegularSeason20242025!$D$2:$D$1315,WatchedGames20242025!$A41,DataRegularSeason20242025!$N$2:$N$1315,1, DataRegularSeason20242025!$R$2:$R$1315,1)</f>
        <v>0</v>
      </c>
      <c r="I41" s="43"/>
      <c r="J41" s="36">
        <f>COUNTIFS(DataRegularSeason20242025!$E$2:$E$1315,WatchedGames20242025!I$1,DataRegularSeason20242025!$D$2:$D$1315,WatchedGames20242025!$A41,DataRegularSeason20242025!$N$2:$N$1315,1, DataRegularSeason20242025!$R$2:$R$1315,1)</f>
        <v>1</v>
      </c>
      <c r="K41" s="43"/>
      <c r="L41" s="36">
        <f>COUNTIFS(DataRegularSeason20242025!$E$2:$E$1315,WatchedGames20242025!K$1,DataRegularSeason20242025!$D$2:$D$1315,WatchedGames20242025!$A41,DataRegularSeason20242025!$N$2:$N$1315,1, DataRegularSeason20242025!$R$2:$R$1315,1)</f>
        <v>0</v>
      </c>
      <c r="M41" s="43"/>
      <c r="N41" s="36">
        <f>COUNTIFS(DataRegularSeason20242025!$E$2:$E$1315,WatchedGames20242025!M$1,DataRegularSeason20242025!$D$2:$D$1315,WatchedGames20242025!$A41,DataRegularSeason20242025!$N$2:$N$1315,1, DataRegularSeason20242025!$R$2:$R$1315,1)</f>
        <v>0</v>
      </c>
      <c r="O41" s="43"/>
      <c r="P41" s="36">
        <f>COUNTIFS(DataRegularSeason20242025!$E$2:$E$1315,WatchedGames20242025!O$1,DataRegularSeason20242025!$D$2:$D$1315,WatchedGames20242025!$A41,DataRegularSeason20242025!$N$2:$N$1315,1, DataRegularSeason20242025!$R$2:$R$1315,1)</f>
        <v>0</v>
      </c>
      <c r="Q41" s="43"/>
      <c r="R41" s="36">
        <f>COUNTIFS(DataRegularSeason20242025!$E$2:$E$1315,WatchedGames20242025!Q$1,DataRegularSeason20242025!$D$2:$D$1315,WatchedGames20242025!$A41,DataRegularSeason20242025!$N$2:$N$1315,1, DataRegularSeason20242025!$R$2:$R$1315,1)</f>
        <v>0</v>
      </c>
      <c r="S41" s="43"/>
      <c r="T41" s="36">
        <f>COUNTIFS(DataRegularSeason20242025!$E$2:$E$1315,WatchedGames20242025!S$1,DataRegularSeason20242025!$D$2:$D$1315,WatchedGames20242025!$A41,DataRegularSeason20242025!$N$2:$N$1315,1, DataRegularSeason20242025!$R$2:$R$1315,1)</f>
        <v>0</v>
      </c>
      <c r="U41" s="43"/>
      <c r="V41" s="36">
        <f>COUNTIFS(DataRegularSeason20242025!$E$2:$E$1315,WatchedGames20242025!U$1,DataRegularSeason20242025!$D$2:$D$1315,WatchedGames20242025!$A41,DataRegularSeason20242025!$N$2:$N$1315,1, DataRegularSeason20242025!$R$2:$R$1315,1)</f>
        <v>0</v>
      </c>
      <c r="W41" s="43"/>
      <c r="X41" s="36">
        <f>COUNTIFS(DataRegularSeason20242025!$E$2:$E$1315,WatchedGames20242025!W$1,DataRegularSeason20242025!$D$2:$D$1315,WatchedGames20242025!$A41,DataRegularSeason20242025!$N$2:$N$1315,1, DataRegularSeason20242025!$R$2:$R$1315,1)</f>
        <v>0</v>
      </c>
      <c r="Y41" s="43"/>
      <c r="Z41" s="36">
        <f>COUNTIFS(DataRegularSeason20242025!$E$2:$E$1315,WatchedGames20242025!Y$1,DataRegularSeason20242025!$D$2:$D$1315,WatchedGames20242025!$A41,DataRegularSeason20242025!$N$2:$N$1315,1, DataRegularSeason20242025!$R$2:$R$1315,1)</f>
        <v>0</v>
      </c>
      <c r="AA41" s="43"/>
      <c r="AB41" s="36">
        <f>COUNTIFS(DataRegularSeason20242025!$E$2:$E$1315,WatchedGames20242025!AA$1,DataRegularSeason20242025!$D$2:$D$1315,WatchedGames20242025!$A41,DataRegularSeason20242025!$N$2:$N$1315,1, DataRegularSeason20242025!$R$2:$R$1315,1)</f>
        <v>0</v>
      </c>
      <c r="AC41" s="43"/>
      <c r="AD41" s="36">
        <f>COUNTIFS(DataRegularSeason20242025!$E$2:$E$1315,WatchedGames20242025!AC$1,DataRegularSeason20242025!$D$2:$D$1315,WatchedGames20242025!$A41,DataRegularSeason20242025!$N$2:$N$1315,1, DataRegularSeason20242025!$R$2:$R$1315,1)</f>
        <v>0</v>
      </c>
      <c r="AE41" s="43"/>
      <c r="AF41" s="36">
        <f>COUNTIFS(DataRegularSeason20242025!$E$2:$E$1315,WatchedGames20242025!AE$1,DataRegularSeason20242025!$D$2:$D$1315,WatchedGames20242025!$A41,DataRegularSeason20242025!$N$2:$N$1315,1, DataRegularSeason20242025!$R$2:$R$1315,1)</f>
        <v>0</v>
      </c>
      <c r="AG41" s="43"/>
      <c r="AH41" s="36">
        <f>COUNTIFS(DataRegularSeason20242025!$E$2:$E$1315,WatchedGames20242025!AG$1,DataRegularSeason20242025!$D$2:$D$1315,WatchedGames20242025!$A41,DataRegularSeason20242025!$N$2:$N$1315,1, DataRegularSeason20242025!$R$2:$R$1315,1)</f>
        <v>0</v>
      </c>
      <c r="AI41" s="43"/>
      <c r="AJ41" s="36">
        <f>COUNTIFS(DataRegularSeason20242025!$E$2:$E$1315,WatchedGames20242025!AI$1,DataRegularSeason20242025!$D$2:$D$1315,WatchedGames20242025!$A41,DataRegularSeason20242025!$N$2:$N$1315,1, DataRegularSeason20242025!$R$2:$R$1315,1)</f>
        <v>0</v>
      </c>
      <c r="AK41" s="43"/>
      <c r="AL41" s="36">
        <f>COUNTIFS(DataRegularSeason20242025!$E$2:$E$1315,WatchedGames20242025!AK$1,DataRegularSeason20242025!$D$2:$D$1315,WatchedGames20242025!$A41,DataRegularSeason20242025!$N$2:$N$1315,1, DataRegularSeason20242025!$R$2:$R$1315,1)</f>
        <v>0</v>
      </c>
      <c r="AM41" s="43"/>
      <c r="AN41" s="36">
        <f>COUNTIFS(DataRegularSeason20242025!$E$2:$E$1315,WatchedGames20242025!AM$1,DataRegularSeason20242025!$D$2:$D$1315,WatchedGames20242025!$A41,DataRegularSeason20242025!$N$2:$N$1315,1, DataRegularSeason20242025!$R$2:$R$1315,1)</f>
        <v>0</v>
      </c>
      <c r="AO41" s="43"/>
      <c r="AP41" s="44"/>
      <c r="AQ41" s="43"/>
      <c r="AR41" s="36">
        <f>COUNTIFS(DataRegularSeason20242025!$E$2:$E$1315,WatchedGames20242025!AQ$1,DataRegularSeason20242025!$D$2:$D$1315,WatchedGames20242025!$A41,DataRegularSeason20242025!$N$2:$N$1315,1, DataRegularSeason20242025!$R$2:$R$1315,1)</f>
        <v>0</v>
      </c>
      <c r="AS41" s="43"/>
      <c r="AT41" s="36">
        <f>COUNTIFS(DataRegularSeason20242025!$E$2:$E$1315,WatchedGames20242025!AS$1,DataRegularSeason20242025!$D$2:$D$1315,WatchedGames20242025!$A41,DataRegularSeason20242025!$N$2:$N$1315,1, DataRegularSeason20242025!$R$2:$R$1315,1)</f>
        <v>0</v>
      </c>
      <c r="AU41" s="43"/>
      <c r="AV41" s="36">
        <f>COUNTIFS(DataRegularSeason20242025!$E$2:$E$1315,WatchedGames20242025!AU$1,DataRegularSeason20242025!$D$2:$D$1315,WatchedGames20242025!$A41,DataRegularSeason20242025!$N$2:$N$1315,1, DataRegularSeason20242025!$R$2:$R$1315,1)</f>
        <v>0</v>
      </c>
      <c r="AW41" s="43"/>
      <c r="AX41" s="36">
        <f>COUNTIFS(DataRegularSeason20242025!$E$2:$E$1315,WatchedGames20242025!AW$1,DataRegularSeason20242025!$D$2:$D$1315,WatchedGames20242025!$A41,DataRegularSeason20242025!$N$2:$N$1315,1, DataRegularSeason20242025!$R$2:$R$1315,1)</f>
        <v>0</v>
      </c>
      <c r="AY41" s="43"/>
      <c r="AZ41" s="36">
        <f>COUNTIFS(DataRegularSeason20242025!$E$2:$E$1315,WatchedGames20242025!AY$1,DataRegularSeason20242025!$D$2:$D$1315,WatchedGames20242025!$A41,DataRegularSeason20242025!$N$2:$N$1315,1, DataRegularSeason20242025!$R$2:$R$1315,1)</f>
        <v>0</v>
      </c>
      <c r="BA41" s="43"/>
      <c r="BB41" s="36">
        <f>COUNTIFS(DataRegularSeason20242025!$E$2:$E$1315,WatchedGames20242025!BA$1,DataRegularSeason20242025!$D$2:$D$1315,WatchedGames20242025!$A41,DataRegularSeason20242025!$N$2:$N$1315,1, DataRegularSeason20242025!$R$2:$R$1315,1)</f>
        <v>0</v>
      </c>
      <c r="BC41" s="43"/>
      <c r="BD41" s="36">
        <f>COUNTIFS(DataRegularSeason20242025!$E$2:$E$1315,WatchedGames20242025!BC$1,DataRegularSeason20242025!$D$2:$D$1315,WatchedGames20242025!$A41,DataRegularSeason20242025!$N$2:$N$1315,1, DataRegularSeason20242025!$R$2:$R$1315,1)</f>
        <v>0</v>
      </c>
      <c r="BE41" s="43"/>
      <c r="BF41" s="36">
        <f>COUNTIFS(DataRegularSeason20242025!$E$2:$E$1315,WatchedGames20242025!BE$1,DataRegularSeason20242025!$D$2:$D$1315,WatchedGames20242025!$A41,DataRegularSeason20242025!$N$2:$N$1315,1, DataRegularSeason20242025!$R$2:$R$1315,1)</f>
        <v>0</v>
      </c>
      <c r="BG41" s="43"/>
      <c r="BH41" s="36">
        <f>COUNTIFS(DataRegularSeason20242025!$E$2:$E$1315,WatchedGames20242025!BG$1,DataRegularSeason20242025!$D$2:$D$1315,WatchedGames20242025!$A41,DataRegularSeason20242025!$N$2:$N$1315,1, DataRegularSeason20242025!$R$2:$R$1315,1)</f>
        <v>0</v>
      </c>
      <c r="BI41" s="43"/>
      <c r="BJ41" s="36">
        <f>COUNTIFS(DataRegularSeason20242025!$E$2:$E$1315,WatchedGames20242025!BI$1,DataRegularSeason20242025!$D$2:$D$1315,WatchedGames20242025!$A41,DataRegularSeason20242025!$N$2:$N$1315,1, DataRegularSeason20242025!$R$2:$R$1315,1)</f>
        <v>0</v>
      </c>
      <c r="BK41" s="43"/>
      <c r="BL41" s="36">
        <f>COUNTIFS(DataRegularSeason20242025!$E$2:$E$1315,WatchedGames20242025!BK$1,DataRegularSeason20242025!$D$2:$D$1315,WatchedGames20242025!$A41,DataRegularSeason20242025!$N$2:$N$1315,1, DataRegularSeason20242025!$R$2:$R$1315,1)</f>
        <v>0</v>
      </c>
      <c r="BM41" s="43"/>
      <c r="BN41" s="36">
        <f>COUNTIFS(DataRegularSeason20242025!$E$2:$E$1315,WatchedGames20242025!BM$1,DataRegularSeason20242025!$D$2:$D$1315,WatchedGames20242025!$A41,DataRegularSeason20242025!$N$2:$N$1315,1, DataRegularSeason20242025!$R$2:$R$1315,1)</f>
        <v>0</v>
      </c>
      <c r="BO41" s="38">
        <f t="shared" si="0"/>
        <v>2</v>
      </c>
      <c r="BP41" s="52">
        <f t="shared" ref="BP41" si="37">BO41+BO42</f>
        <v>4</v>
      </c>
      <c r="BQ41" s="53">
        <f t="shared" ref="BQ41" si="38">82-BP41</f>
        <v>78</v>
      </c>
    </row>
    <row r="42" spans="1:69" s="35" customFormat="1" ht="9.9499999999999993" customHeight="1" x14ac:dyDescent="0.2">
      <c r="A42" s="54"/>
      <c r="B42" s="40" t="s">
        <v>80</v>
      </c>
      <c r="C42" s="46">
        <f>COUNTIFS(DataRegularSeason20242025!$E$2:$E$1315,WatchedGames20242025!$A41,DataRegularSeason20242025!$D$2:$D$1315,WatchedGames20242025!C$1,DataRegularSeason20242025!$N$2:$N$1315,1, DataRegularSeason20242025!$R$2:$R$1315,1)</f>
        <v>0</v>
      </c>
      <c r="D42" s="47"/>
      <c r="E42" s="46">
        <f>COUNTIFS(DataRegularSeason20242025!$E$2:$E$1315,WatchedGames20242025!$A41,DataRegularSeason20242025!$D$2:$D$1315,WatchedGames20242025!E$1,DataRegularSeason20242025!$N$2:$N$1315,1, DataRegularSeason20242025!$R$2:$R$1315,1)</f>
        <v>0</v>
      </c>
      <c r="F42" s="47"/>
      <c r="G42" s="46">
        <f>COUNTIFS(DataRegularSeason20242025!$E$2:$E$1315,WatchedGames20242025!$A41,DataRegularSeason20242025!$D$2:$D$1315,WatchedGames20242025!G$1,DataRegularSeason20242025!$N$2:$N$1315,1, DataRegularSeason20242025!$R$2:$R$1315,1)</f>
        <v>0</v>
      </c>
      <c r="H42" s="47"/>
      <c r="I42" s="46">
        <f>COUNTIFS(DataRegularSeason20242025!$E$2:$E$1315,WatchedGames20242025!$A41,DataRegularSeason20242025!$D$2:$D$1315,WatchedGames20242025!I$1,DataRegularSeason20242025!$N$2:$N$1315,1, DataRegularSeason20242025!$R$2:$R$1315,1)</f>
        <v>0</v>
      </c>
      <c r="J42" s="47"/>
      <c r="K42" s="46">
        <f>COUNTIFS(DataRegularSeason20242025!$E$2:$E$1315,WatchedGames20242025!$A41,DataRegularSeason20242025!$D$2:$D$1315,WatchedGames20242025!K$1,DataRegularSeason20242025!$N$2:$N$1315,1, DataRegularSeason20242025!$R$2:$R$1315,1)</f>
        <v>0</v>
      </c>
      <c r="L42" s="47"/>
      <c r="M42" s="46">
        <f>COUNTIFS(DataRegularSeason20242025!$E$2:$E$1315,WatchedGames20242025!$A41,DataRegularSeason20242025!$D$2:$D$1315,WatchedGames20242025!M$1,DataRegularSeason20242025!$N$2:$N$1315,1, DataRegularSeason20242025!$R$2:$R$1315,1)</f>
        <v>0</v>
      </c>
      <c r="N42" s="47"/>
      <c r="O42" s="46">
        <f>COUNTIFS(DataRegularSeason20242025!$E$2:$E$1315,WatchedGames20242025!$A41,DataRegularSeason20242025!$D$2:$D$1315,WatchedGames20242025!O$1,DataRegularSeason20242025!$N$2:$N$1315,1, DataRegularSeason20242025!$R$2:$R$1315,1)</f>
        <v>0</v>
      </c>
      <c r="P42" s="47"/>
      <c r="Q42" s="46">
        <f>COUNTIFS(DataRegularSeason20242025!$E$2:$E$1315,WatchedGames20242025!$A41,DataRegularSeason20242025!$D$2:$D$1315,WatchedGames20242025!Q$1,DataRegularSeason20242025!$N$2:$N$1315,1, DataRegularSeason20242025!$R$2:$R$1315,1)</f>
        <v>0</v>
      </c>
      <c r="R42" s="47"/>
      <c r="S42" s="46">
        <f>COUNTIFS(DataRegularSeason20242025!$E$2:$E$1315,WatchedGames20242025!$A41,DataRegularSeason20242025!$D$2:$D$1315,WatchedGames20242025!S$1,DataRegularSeason20242025!$N$2:$N$1315,1, DataRegularSeason20242025!$R$2:$R$1315,1)</f>
        <v>0</v>
      </c>
      <c r="T42" s="47"/>
      <c r="U42" s="46">
        <f>COUNTIFS(DataRegularSeason20242025!$E$2:$E$1315,WatchedGames20242025!$A41,DataRegularSeason20242025!$D$2:$D$1315,WatchedGames20242025!U$1,DataRegularSeason20242025!$N$2:$N$1315,1, DataRegularSeason20242025!$R$2:$R$1315,1)</f>
        <v>0</v>
      </c>
      <c r="V42" s="47"/>
      <c r="W42" s="46">
        <f>COUNTIFS(DataRegularSeason20242025!$E$2:$E$1315,WatchedGames20242025!$A41,DataRegularSeason20242025!$D$2:$D$1315,WatchedGames20242025!W$1,DataRegularSeason20242025!$N$2:$N$1315,1, DataRegularSeason20242025!$R$2:$R$1315,1)</f>
        <v>0</v>
      </c>
      <c r="X42" s="47"/>
      <c r="Y42" s="46">
        <f>COUNTIFS(DataRegularSeason20242025!$E$2:$E$1315,WatchedGames20242025!$A41,DataRegularSeason20242025!$D$2:$D$1315,WatchedGames20242025!Y$1,DataRegularSeason20242025!$N$2:$N$1315,1, DataRegularSeason20242025!$R$2:$R$1315,1)</f>
        <v>0</v>
      </c>
      <c r="Z42" s="47"/>
      <c r="AA42" s="46">
        <f>COUNTIFS(DataRegularSeason20242025!$E$2:$E$1315,WatchedGames20242025!$A41,DataRegularSeason20242025!$D$2:$D$1315,WatchedGames20242025!AA$1,DataRegularSeason20242025!$N$2:$N$1315,1, DataRegularSeason20242025!$R$2:$R$1315,1)</f>
        <v>0</v>
      </c>
      <c r="AB42" s="47"/>
      <c r="AC42" s="46">
        <f>COUNTIFS(DataRegularSeason20242025!$E$2:$E$1315,WatchedGames20242025!$A41,DataRegularSeason20242025!$D$2:$D$1315,WatchedGames20242025!AC$1,DataRegularSeason20242025!$N$2:$N$1315,1, DataRegularSeason20242025!$R$2:$R$1315,1)</f>
        <v>0</v>
      </c>
      <c r="AD42" s="47"/>
      <c r="AE42" s="46">
        <f>COUNTIFS(DataRegularSeason20242025!$E$2:$E$1315,WatchedGames20242025!$A41,DataRegularSeason20242025!$D$2:$D$1315,WatchedGames20242025!AE$1,DataRegularSeason20242025!$N$2:$N$1315,1, DataRegularSeason20242025!$R$2:$R$1315,1)</f>
        <v>0</v>
      </c>
      <c r="AF42" s="47"/>
      <c r="AG42" s="46">
        <f>COUNTIFS(DataRegularSeason20242025!$E$2:$E$1315,WatchedGames20242025!$A41,DataRegularSeason20242025!$D$2:$D$1315,WatchedGames20242025!AG$1,DataRegularSeason20242025!$N$2:$N$1315,1, DataRegularSeason20242025!$R$2:$R$1315,1)</f>
        <v>0</v>
      </c>
      <c r="AH42" s="47"/>
      <c r="AI42" s="46">
        <f>COUNTIFS(DataRegularSeason20242025!$E$2:$E$1315,WatchedGames20242025!$A41,DataRegularSeason20242025!$D$2:$D$1315,WatchedGames20242025!AI$1,DataRegularSeason20242025!$N$2:$N$1315,1, DataRegularSeason20242025!$R$2:$R$1315,1)</f>
        <v>0</v>
      </c>
      <c r="AJ42" s="47"/>
      <c r="AK42" s="46">
        <f>COUNTIFS(DataRegularSeason20242025!$E$2:$E$1315,WatchedGames20242025!$A41,DataRegularSeason20242025!$D$2:$D$1315,WatchedGames20242025!AK$1,DataRegularSeason20242025!$N$2:$N$1315,1, DataRegularSeason20242025!$R$2:$R$1315,1)</f>
        <v>0</v>
      </c>
      <c r="AL42" s="47"/>
      <c r="AM42" s="46">
        <f>COUNTIFS(DataRegularSeason20242025!$E$2:$E$1315,WatchedGames20242025!$A41,DataRegularSeason20242025!$D$2:$D$1315,WatchedGames20242025!AM$1,DataRegularSeason20242025!$N$2:$N$1315,1, DataRegularSeason20242025!$R$2:$R$1315,1)</f>
        <v>0</v>
      </c>
      <c r="AN42" s="47"/>
      <c r="AO42" s="46"/>
      <c r="AP42" s="47"/>
      <c r="AQ42" s="46">
        <f>COUNTIFS(DataRegularSeason20242025!$E$2:$E$1315,WatchedGames20242025!$A41,DataRegularSeason20242025!$D$2:$D$1315,WatchedGames20242025!AQ$1,DataRegularSeason20242025!$N$2:$N$1315,1, DataRegularSeason20242025!$R$2:$R$1315,1)</f>
        <v>0</v>
      </c>
      <c r="AR42" s="47"/>
      <c r="AS42" s="46">
        <f>COUNTIFS(DataRegularSeason20242025!$E$2:$E$1315,WatchedGames20242025!$A41,DataRegularSeason20242025!$D$2:$D$1315,WatchedGames20242025!AS$1,DataRegularSeason20242025!$N$2:$N$1315,1, DataRegularSeason20242025!$R$2:$R$1315,1)</f>
        <v>0</v>
      </c>
      <c r="AT42" s="47"/>
      <c r="AU42" s="46">
        <f>COUNTIFS(DataRegularSeason20242025!$E$2:$E$1315,WatchedGames20242025!$A41,DataRegularSeason20242025!$D$2:$D$1315,WatchedGames20242025!AU$1,DataRegularSeason20242025!$N$2:$N$1315,1, DataRegularSeason20242025!$R$2:$R$1315,1)</f>
        <v>1</v>
      </c>
      <c r="AV42" s="47"/>
      <c r="AW42" s="46">
        <f>COUNTIFS(DataRegularSeason20242025!$E$2:$E$1315,WatchedGames20242025!$A41,DataRegularSeason20242025!$D$2:$D$1315,WatchedGames20242025!AW$1,DataRegularSeason20242025!$N$2:$N$1315,1, DataRegularSeason20242025!$R$2:$R$1315,1)</f>
        <v>0</v>
      </c>
      <c r="AX42" s="47"/>
      <c r="AY42" s="46">
        <f>COUNTIFS(DataRegularSeason20242025!$E$2:$E$1315,WatchedGames20242025!$A41,DataRegularSeason20242025!$D$2:$D$1315,WatchedGames20242025!AY$1,DataRegularSeason20242025!$N$2:$N$1315,1, DataRegularSeason20242025!$R$2:$R$1315,1)</f>
        <v>0</v>
      </c>
      <c r="AZ42" s="47"/>
      <c r="BA42" s="46">
        <f>COUNTIFS(DataRegularSeason20242025!$E$2:$E$1315,WatchedGames20242025!$A41,DataRegularSeason20242025!$D$2:$D$1315,WatchedGames20242025!BA$1,DataRegularSeason20242025!$N$2:$N$1315,1, DataRegularSeason20242025!$R$2:$R$1315,1)</f>
        <v>1</v>
      </c>
      <c r="BB42" s="47"/>
      <c r="BC42" s="46">
        <f>COUNTIFS(DataRegularSeason20242025!$E$2:$E$1315,WatchedGames20242025!$A41,DataRegularSeason20242025!$D$2:$D$1315,WatchedGames20242025!BC$1,DataRegularSeason20242025!$N$2:$N$1315,1, DataRegularSeason20242025!$R$2:$R$1315,1)</f>
        <v>0</v>
      </c>
      <c r="BD42" s="47"/>
      <c r="BE42" s="46">
        <f>COUNTIFS(DataRegularSeason20242025!$E$2:$E$1315,WatchedGames20242025!$A41,DataRegularSeason20242025!$D$2:$D$1315,WatchedGames20242025!BE$1,DataRegularSeason20242025!$N$2:$N$1315,1, DataRegularSeason20242025!$R$2:$R$1315,1)</f>
        <v>0</v>
      </c>
      <c r="BF42" s="47"/>
      <c r="BG42" s="46">
        <f>COUNTIFS(DataRegularSeason20242025!$E$2:$E$1315,WatchedGames20242025!$A41,DataRegularSeason20242025!$D$2:$D$1315,WatchedGames20242025!BG$1,DataRegularSeason20242025!$N$2:$N$1315,1, DataRegularSeason20242025!$R$2:$R$1315,1)</f>
        <v>0</v>
      </c>
      <c r="BH42" s="47"/>
      <c r="BI42" s="46">
        <f>COUNTIFS(DataRegularSeason20242025!$E$2:$E$1315,WatchedGames20242025!$A41,DataRegularSeason20242025!$D$2:$D$1315,WatchedGames20242025!BI$1,DataRegularSeason20242025!$N$2:$N$1315,1, DataRegularSeason20242025!$R$2:$R$1315,1)</f>
        <v>0</v>
      </c>
      <c r="BJ42" s="47"/>
      <c r="BK42" s="46">
        <f>COUNTIFS(DataRegularSeason20242025!$E$2:$E$1315,WatchedGames20242025!$A41,DataRegularSeason20242025!$D$2:$D$1315,WatchedGames20242025!BK$1,DataRegularSeason20242025!$N$2:$N$1315,1, DataRegularSeason20242025!$R$2:$R$1315,1)</f>
        <v>0</v>
      </c>
      <c r="BL42" s="47"/>
      <c r="BM42" s="46">
        <f>COUNTIFS(DataRegularSeason20242025!$E$2:$E$1315,WatchedGames20242025!$A41,DataRegularSeason20242025!$D$2:$D$1315,WatchedGames20242025!BM$1,DataRegularSeason20242025!$N$2:$N$1315,1, DataRegularSeason20242025!$R$2:$R$1315,1)</f>
        <v>0</v>
      </c>
      <c r="BN42" s="47"/>
      <c r="BO42" s="42">
        <f t="shared" si="0"/>
        <v>2</v>
      </c>
      <c r="BP42" s="52"/>
      <c r="BQ42" s="53"/>
    </row>
    <row r="43" spans="1:69" s="35" customFormat="1" ht="9.9499999999999993" customHeight="1" x14ac:dyDescent="0.2">
      <c r="A43" s="59" t="s">
        <v>45</v>
      </c>
      <c r="B43" s="36" t="s">
        <v>81</v>
      </c>
      <c r="C43" s="43"/>
      <c r="D43" s="36">
        <f>COUNTIFS(DataRegularSeason20242025!$E$2:$E$1315,WatchedGames20242025!C$1,DataRegularSeason20242025!$D$2:$D$1315,WatchedGames20242025!$A43,DataRegularSeason20242025!$N$2:$N$1315,1, DataRegularSeason20242025!$R$2:$R$1315,1)</f>
        <v>0</v>
      </c>
      <c r="E43" s="43"/>
      <c r="F43" s="36">
        <f>COUNTIFS(DataRegularSeason20242025!$E$2:$E$1315,WatchedGames20242025!E$1,DataRegularSeason20242025!$D$2:$D$1315,WatchedGames20242025!$A43,DataRegularSeason20242025!$N$2:$N$1315,1, DataRegularSeason20242025!$R$2:$R$1315,1)</f>
        <v>1</v>
      </c>
      <c r="G43" s="43"/>
      <c r="H43" s="36">
        <f>COUNTIFS(DataRegularSeason20242025!$E$2:$E$1315,WatchedGames20242025!G$1,DataRegularSeason20242025!$D$2:$D$1315,WatchedGames20242025!$A43,DataRegularSeason20242025!$N$2:$N$1315,1, DataRegularSeason20242025!$R$2:$R$1315,1)</f>
        <v>0</v>
      </c>
      <c r="I43" s="43"/>
      <c r="J43" s="36">
        <f>COUNTIFS(DataRegularSeason20242025!$E$2:$E$1315,WatchedGames20242025!I$1,DataRegularSeason20242025!$D$2:$D$1315,WatchedGames20242025!$A43,DataRegularSeason20242025!$N$2:$N$1315,1, DataRegularSeason20242025!$R$2:$R$1315,1)</f>
        <v>1</v>
      </c>
      <c r="K43" s="43"/>
      <c r="L43" s="36">
        <f>COUNTIFS(DataRegularSeason20242025!$E$2:$E$1315,WatchedGames20242025!K$1,DataRegularSeason20242025!$D$2:$D$1315,WatchedGames20242025!$A43,DataRegularSeason20242025!$N$2:$N$1315,1, DataRegularSeason20242025!$R$2:$R$1315,1)</f>
        <v>0</v>
      </c>
      <c r="M43" s="43"/>
      <c r="N43" s="36">
        <f>COUNTIFS(DataRegularSeason20242025!$E$2:$E$1315,WatchedGames20242025!M$1,DataRegularSeason20242025!$D$2:$D$1315,WatchedGames20242025!$A43,DataRegularSeason20242025!$N$2:$N$1315,1, DataRegularSeason20242025!$R$2:$R$1315,1)</f>
        <v>1</v>
      </c>
      <c r="O43" s="43"/>
      <c r="P43" s="36">
        <f>COUNTIFS(DataRegularSeason20242025!$E$2:$E$1315,WatchedGames20242025!O$1,DataRegularSeason20242025!$D$2:$D$1315,WatchedGames20242025!$A43,DataRegularSeason20242025!$N$2:$N$1315,1, DataRegularSeason20242025!$R$2:$R$1315,1)</f>
        <v>0</v>
      </c>
      <c r="Q43" s="43"/>
      <c r="R43" s="36">
        <f>COUNTIFS(DataRegularSeason20242025!$E$2:$E$1315,WatchedGames20242025!Q$1,DataRegularSeason20242025!$D$2:$D$1315,WatchedGames20242025!$A43,DataRegularSeason20242025!$N$2:$N$1315,1, DataRegularSeason20242025!$R$2:$R$1315,1)</f>
        <v>0</v>
      </c>
      <c r="S43" s="43"/>
      <c r="T43" s="36">
        <f>COUNTIFS(DataRegularSeason20242025!$E$2:$E$1315,WatchedGames20242025!S$1,DataRegularSeason20242025!$D$2:$D$1315,WatchedGames20242025!$A43,DataRegularSeason20242025!$N$2:$N$1315,1, DataRegularSeason20242025!$R$2:$R$1315,1)</f>
        <v>0</v>
      </c>
      <c r="U43" s="43"/>
      <c r="V43" s="36">
        <f>COUNTIFS(DataRegularSeason20242025!$E$2:$E$1315,WatchedGames20242025!U$1,DataRegularSeason20242025!$D$2:$D$1315,WatchedGames20242025!$A43,DataRegularSeason20242025!$N$2:$N$1315,1, DataRegularSeason20242025!$R$2:$R$1315,1)</f>
        <v>0</v>
      </c>
      <c r="W43" s="43"/>
      <c r="X43" s="36">
        <f>COUNTIFS(DataRegularSeason20242025!$E$2:$E$1315,WatchedGames20242025!W$1,DataRegularSeason20242025!$D$2:$D$1315,WatchedGames20242025!$A43,DataRegularSeason20242025!$N$2:$N$1315,1, DataRegularSeason20242025!$R$2:$R$1315,1)</f>
        <v>1</v>
      </c>
      <c r="Y43" s="43"/>
      <c r="Z43" s="36">
        <f>COUNTIFS(DataRegularSeason20242025!$E$2:$E$1315,WatchedGames20242025!Y$1,DataRegularSeason20242025!$D$2:$D$1315,WatchedGames20242025!$A43,DataRegularSeason20242025!$N$2:$N$1315,1, DataRegularSeason20242025!$R$2:$R$1315,1)</f>
        <v>1</v>
      </c>
      <c r="AA43" s="43"/>
      <c r="AB43" s="36">
        <f>COUNTIFS(DataRegularSeason20242025!$E$2:$E$1315,WatchedGames20242025!AA$1,DataRegularSeason20242025!$D$2:$D$1315,WatchedGames20242025!$A43,DataRegularSeason20242025!$N$2:$N$1315,1, DataRegularSeason20242025!$R$2:$R$1315,1)</f>
        <v>0</v>
      </c>
      <c r="AC43" s="43"/>
      <c r="AD43" s="36">
        <f>COUNTIFS(DataRegularSeason20242025!$E$2:$E$1315,WatchedGames20242025!AC$1,DataRegularSeason20242025!$D$2:$D$1315,WatchedGames20242025!$A43,DataRegularSeason20242025!$N$2:$N$1315,1, DataRegularSeason20242025!$R$2:$R$1315,1)</f>
        <v>0</v>
      </c>
      <c r="AE43" s="43"/>
      <c r="AF43" s="36">
        <f>COUNTIFS(DataRegularSeason20242025!$E$2:$E$1315,WatchedGames20242025!AE$1,DataRegularSeason20242025!$D$2:$D$1315,WatchedGames20242025!$A43,DataRegularSeason20242025!$N$2:$N$1315,1, DataRegularSeason20242025!$R$2:$R$1315,1)</f>
        <v>0</v>
      </c>
      <c r="AG43" s="43"/>
      <c r="AH43" s="36">
        <f>COUNTIFS(DataRegularSeason20242025!$E$2:$E$1315,WatchedGames20242025!AG$1,DataRegularSeason20242025!$D$2:$D$1315,WatchedGames20242025!$A43,DataRegularSeason20242025!$N$2:$N$1315,1, DataRegularSeason20242025!$R$2:$R$1315,1)</f>
        <v>0</v>
      </c>
      <c r="AI43" s="43"/>
      <c r="AJ43" s="36">
        <f>COUNTIFS(DataRegularSeason20242025!$E$2:$E$1315,WatchedGames20242025!AI$1,DataRegularSeason20242025!$D$2:$D$1315,WatchedGames20242025!$A43,DataRegularSeason20242025!$N$2:$N$1315,1, DataRegularSeason20242025!$R$2:$R$1315,1)</f>
        <v>0</v>
      </c>
      <c r="AK43" s="43"/>
      <c r="AL43" s="36">
        <f>COUNTIFS(DataRegularSeason20242025!$E$2:$E$1315,WatchedGames20242025!AK$1,DataRegularSeason20242025!$D$2:$D$1315,WatchedGames20242025!$A43,DataRegularSeason20242025!$N$2:$N$1315,1, DataRegularSeason20242025!$R$2:$R$1315,1)</f>
        <v>0</v>
      </c>
      <c r="AM43" s="43"/>
      <c r="AN43" s="36">
        <f>COUNTIFS(DataRegularSeason20242025!$E$2:$E$1315,WatchedGames20242025!AM$1,DataRegularSeason20242025!$D$2:$D$1315,WatchedGames20242025!$A43,DataRegularSeason20242025!$N$2:$N$1315,1, DataRegularSeason20242025!$R$2:$R$1315,1)</f>
        <v>0</v>
      </c>
      <c r="AO43" s="43"/>
      <c r="AP43" s="36">
        <f>COUNTIFS(DataRegularSeason20242025!$E$2:$E$1315,WatchedGames20242025!AO$1,DataRegularSeason20242025!$D$2:$D$1315,WatchedGames20242025!$A43,DataRegularSeason20242025!$N$2:$N$1315,1, DataRegularSeason20242025!$R$2:$R$1315,1)</f>
        <v>0</v>
      </c>
      <c r="AQ43" s="43"/>
      <c r="AR43" s="44"/>
      <c r="AS43" s="43"/>
      <c r="AT43" s="36">
        <f>COUNTIFS(DataRegularSeason20242025!$E$2:$E$1315,WatchedGames20242025!AS$1,DataRegularSeason20242025!$D$2:$D$1315,WatchedGames20242025!$A43,DataRegularSeason20242025!$N$2:$N$1315,1, DataRegularSeason20242025!$R$2:$R$1315,1)</f>
        <v>0</v>
      </c>
      <c r="AU43" s="43"/>
      <c r="AV43" s="36">
        <f>COUNTIFS(DataRegularSeason20242025!$E$2:$E$1315,WatchedGames20242025!AU$1,DataRegularSeason20242025!$D$2:$D$1315,WatchedGames20242025!$A43,DataRegularSeason20242025!$N$2:$N$1315,1, DataRegularSeason20242025!$R$2:$R$1315,1)</f>
        <v>0</v>
      </c>
      <c r="AW43" s="43"/>
      <c r="AX43" s="36">
        <f>COUNTIFS(DataRegularSeason20242025!$E$2:$E$1315,WatchedGames20242025!AW$1,DataRegularSeason20242025!$D$2:$D$1315,WatchedGames20242025!$A43,DataRegularSeason20242025!$N$2:$N$1315,1, DataRegularSeason20242025!$R$2:$R$1315,1)</f>
        <v>0</v>
      </c>
      <c r="AY43" s="43"/>
      <c r="AZ43" s="36">
        <f>COUNTIFS(DataRegularSeason20242025!$E$2:$E$1315,WatchedGames20242025!AY$1,DataRegularSeason20242025!$D$2:$D$1315,WatchedGames20242025!$A43,DataRegularSeason20242025!$N$2:$N$1315,1, DataRegularSeason20242025!$R$2:$R$1315,1)</f>
        <v>0</v>
      </c>
      <c r="BA43" s="43"/>
      <c r="BB43" s="36">
        <f>COUNTIFS(DataRegularSeason20242025!$E$2:$E$1315,WatchedGames20242025!BA$1,DataRegularSeason20242025!$D$2:$D$1315,WatchedGames20242025!$A43,DataRegularSeason20242025!$N$2:$N$1315,1, DataRegularSeason20242025!$R$2:$R$1315,1)</f>
        <v>1</v>
      </c>
      <c r="BC43" s="43"/>
      <c r="BD43" s="36">
        <f>COUNTIFS(DataRegularSeason20242025!$E$2:$E$1315,WatchedGames20242025!BC$1,DataRegularSeason20242025!$D$2:$D$1315,WatchedGames20242025!$A43,DataRegularSeason20242025!$N$2:$N$1315,1, DataRegularSeason20242025!$R$2:$R$1315,1)</f>
        <v>0</v>
      </c>
      <c r="BE43" s="43"/>
      <c r="BF43" s="36">
        <f>COUNTIFS(DataRegularSeason20242025!$E$2:$E$1315,WatchedGames20242025!BE$1,DataRegularSeason20242025!$D$2:$D$1315,WatchedGames20242025!$A43,DataRegularSeason20242025!$N$2:$N$1315,1, DataRegularSeason20242025!$R$2:$R$1315,1)</f>
        <v>0</v>
      </c>
      <c r="BG43" s="43"/>
      <c r="BH43" s="36">
        <f>COUNTIFS(DataRegularSeason20242025!$E$2:$E$1315,WatchedGames20242025!BG$1,DataRegularSeason20242025!$D$2:$D$1315,WatchedGames20242025!$A43,DataRegularSeason20242025!$N$2:$N$1315,1, DataRegularSeason20242025!$R$2:$R$1315,1)</f>
        <v>0</v>
      </c>
      <c r="BI43" s="43"/>
      <c r="BJ43" s="36">
        <f>COUNTIFS(DataRegularSeason20242025!$E$2:$E$1315,WatchedGames20242025!BI$1,DataRegularSeason20242025!$D$2:$D$1315,WatchedGames20242025!$A43,DataRegularSeason20242025!$N$2:$N$1315,1, DataRegularSeason20242025!$R$2:$R$1315,1)</f>
        <v>0</v>
      </c>
      <c r="BK43" s="43"/>
      <c r="BL43" s="36">
        <f>COUNTIFS(DataRegularSeason20242025!$E$2:$E$1315,WatchedGames20242025!BK$1,DataRegularSeason20242025!$D$2:$D$1315,WatchedGames20242025!$A43,DataRegularSeason20242025!$N$2:$N$1315,1, DataRegularSeason20242025!$R$2:$R$1315,1)</f>
        <v>0</v>
      </c>
      <c r="BM43" s="43"/>
      <c r="BN43" s="36">
        <f>COUNTIFS(DataRegularSeason20242025!$E$2:$E$1315,WatchedGames20242025!BM$1,DataRegularSeason20242025!$D$2:$D$1315,WatchedGames20242025!$A43,DataRegularSeason20242025!$N$2:$N$1315,1, DataRegularSeason20242025!$R$2:$R$1315,1)</f>
        <v>1</v>
      </c>
      <c r="BO43" s="38">
        <f t="shared" si="0"/>
        <v>7</v>
      </c>
      <c r="BP43" s="52">
        <f t="shared" ref="BP43" si="39">BO43+BO44</f>
        <v>14</v>
      </c>
      <c r="BQ43" s="53">
        <f t="shared" ref="BQ43" si="40">82-BP43</f>
        <v>68</v>
      </c>
    </row>
    <row r="44" spans="1:69" s="35" customFormat="1" ht="9.9499999999999993" customHeight="1" x14ac:dyDescent="0.2">
      <c r="A44" s="54"/>
      <c r="B44" s="40" t="s">
        <v>80</v>
      </c>
      <c r="C44" s="46">
        <f>COUNTIFS(DataRegularSeason20242025!$E$2:$E$1315,WatchedGames20242025!$A43,DataRegularSeason20242025!$D$2:$D$1315,WatchedGames20242025!C$1,DataRegularSeason20242025!$N$2:$N$1315,1, DataRegularSeason20242025!$R$2:$R$1315,1)</f>
        <v>0</v>
      </c>
      <c r="D44" s="47"/>
      <c r="E44" s="46">
        <f>COUNTIFS(DataRegularSeason20242025!$E$2:$E$1315,WatchedGames20242025!$A43,DataRegularSeason20242025!$D$2:$D$1315,WatchedGames20242025!E$1,DataRegularSeason20242025!$N$2:$N$1315,1, DataRegularSeason20242025!$R$2:$R$1315,1)</f>
        <v>1</v>
      </c>
      <c r="F44" s="47"/>
      <c r="G44" s="46">
        <f>COUNTIFS(DataRegularSeason20242025!$E$2:$E$1315,WatchedGames20242025!$A43,DataRegularSeason20242025!$D$2:$D$1315,WatchedGames20242025!G$1,DataRegularSeason20242025!$N$2:$N$1315,1, DataRegularSeason20242025!$R$2:$R$1315,1)</f>
        <v>1</v>
      </c>
      <c r="H44" s="47"/>
      <c r="I44" s="46">
        <f>COUNTIFS(DataRegularSeason20242025!$E$2:$E$1315,WatchedGames20242025!$A43,DataRegularSeason20242025!$D$2:$D$1315,WatchedGames20242025!I$1,DataRegularSeason20242025!$N$2:$N$1315,1, DataRegularSeason20242025!$R$2:$R$1315,1)</f>
        <v>1</v>
      </c>
      <c r="J44" s="47"/>
      <c r="K44" s="46">
        <f>COUNTIFS(DataRegularSeason20242025!$E$2:$E$1315,WatchedGames20242025!$A43,DataRegularSeason20242025!$D$2:$D$1315,WatchedGames20242025!K$1,DataRegularSeason20242025!$N$2:$N$1315,1, DataRegularSeason20242025!$R$2:$R$1315,1)</f>
        <v>0</v>
      </c>
      <c r="L44" s="47"/>
      <c r="M44" s="46">
        <f>COUNTIFS(DataRegularSeason20242025!$E$2:$E$1315,WatchedGames20242025!$A43,DataRegularSeason20242025!$D$2:$D$1315,WatchedGames20242025!M$1,DataRegularSeason20242025!$N$2:$N$1315,1, DataRegularSeason20242025!$R$2:$R$1315,1)</f>
        <v>0</v>
      </c>
      <c r="N44" s="47"/>
      <c r="O44" s="46">
        <f>COUNTIFS(DataRegularSeason20242025!$E$2:$E$1315,WatchedGames20242025!$A43,DataRegularSeason20242025!$D$2:$D$1315,WatchedGames20242025!O$1,DataRegularSeason20242025!$N$2:$N$1315,1, DataRegularSeason20242025!$R$2:$R$1315,1)</f>
        <v>0</v>
      </c>
      <c r="P44" s="47"/>
      <c r="Q44" s="46">
        <f>COUNTIFS(DataRegularSeason20242025!$E$2:$E$1315,WatchedGames20242025!$A43,DataRegularSeason20242025!$D$2:$D$1315,WatchedGames20242025!Q$1,DataRegularSeason20242025!$N$2:$N$1315,1, DataRegularSeason20242025!$R$2:$R$1315,1)</f>
        <v>1</v>
      </c>
      <c r="R44" s="47"/>
      <c r="S44" s="46">
        <f>COUNTIFS(DataRegularSeason20242025!$E$2:$E$1315,WatchedGames20242025!$A43,DataRegularSeason20242025!$D$2:$D$1315,WatchedGames20242025!S$1,DataRegularSeason20242025!$N$2:$N$1315,1, DataRegularSeason20242025!$R$2:$R$1315,1)</f>
        <v>0</v>
      </c>
      <c r="T44" s="47"/>
      <c r="U44" s="46">
        <f>COUNTIFS(DataRegularSeason20242025!$E$2:$E$1315,WatchedGames20242025!$A43,DataRegularSeason20242025!$D$2:$D$1315,WatchedGames20242025!U$1,DataRegularSeason20242025!$N$2:$N$1315,1, DataRegularSeason20242025!$R$2:$R$1315,1)</f>
        <v>0</v>
      </c>
      <c r="V44" s="47"/>
      <c r="W44" s="46">
        <f>COUNTIFS(DataRegularSeason20242025!$E$2:$E$1315,WatchedGames20242025!$A43,DataRegularSeason20242025!$D$2:$D$1315,WatchedGames20242025!W$1,DataRegularSeason20242025!$N$2:$N$1315,1, DataRegularSeason20242025!$R$2:$R$1315,1)</f>
        <v>0</v>
      </c>
      <c r="X44" s="47"/>
      <c r="Y44" s="46">
        <f>COUNTIFS(DataRegularSeason20242025!$E$2:$E$1315,WatchedGames20242025!$A43,DataRegularSeason20242025!$D$2:$D$1315,WatchedGames20242025!Y$1,DataRegularSeason20242025!$N$2:$N$1315,1, DataRegularSeason20242025!$R$2:$R$1315,1)</f>
        <v>0</v>
      </c>
      <c r="Z44" s="47"/>
      <c r="AA44" s="46">
        <f>COUNTIFS(DataRegularSeason20242025!$E$2:$E$1315,WatchedGames20242025!$A43,DataRegularSeason20242025!$D$2:$D$1315,WatchedGames20242025!AA$1,DataRegularSeason20242025!$N$2:$N$1315,1, DataRegularSeason20242025!$R$2:$R$1315,1)</f>
        <v>0</v>
      </c>
      <c r="AB44" s="47"/>
      <c r="AC44" s="46">
        <f>COUNTIFS(DataRegularSeason20242025!$E$2:$E$1315,WatchedGames20242025!$A43,DataRegularSeason20242025!$D$2:$D$1315,WatchedGames20242025!AC$1,DataRegularSeason20242025!$N$2:$N$1315,1, DataRegularSeason20242025!$R$2:$R$1315,1)</f>
        <v>1</v>
      </c>
      <c r="AD44" s="47"/>
      <c r="AE44" s="46">
        <f>COUNTIFS(DataRegularSeason20242025!$E$2:$E$1315,WatchedGames20242025!$A43,DataRegularSeason20242025!$D$2:$D$1315,WatchedGames20242025!AE$1,DataRegularSeason20242025!$N$2:$N$1315,1, DataRegularSeason20242025!$R$2:$R$1315,1)</f>
        <v>0</v>
      </c>
      <c r="AF44" s="47"/>
      <c r="AG44" s="46">
        <f>COUNTIFS(DataRegularSeason20242025!$E$2:$E$1315,WatchedGames20242025!$A43,DataRegularSeason20242025!$D$2:$D$1315,WatchedGames20242025!AG$1,DataRegularSeason20242025!$N$2:$N$1315,1, DataRegularSeason20242025!$R$2:$R$1315,1)</f>
        <v>0</v>
      </c>
      <c r="AH44" s="47"/>
      <c r="AI44" s="46">
        <f>COUNTIFS(DataRegularSeason20242025!$E$2:$E$1315,WatchedGames20242025!$A43,DataRegularSeason20242025!$D$2:$D$1315,WatchedGames20242025!AI$1,DataRegularSeason20242025!$N$2:$N$1315,1, DataRegularSeason20242025!$R$2:$R$1315,1)</f>
        <v>0</v>
      </c>
      <c r="AJ44" s="47"/>
      <c r="AK44" s="46">
        <f>COUNTIFS(DataRegularSeason20242025!$E$2:$E$1315,WatchedGames20242025!$A43,DataRegularSeason20242025!$D$2:$D$1315,WatchedGames20242025!AK$1,DataRegularSeason20242025!$N$2:$N$1315,1, DataRegularSeason20242025!$R$2:$R$1315,1)</f>
        <v>0</v>
      </c>
      <c r="AL44" s="47"/>
      <c r="AM44" s="46">
        <f>COUNTIFS(DataRegularSeason20242025!$E$2:$E$1315,WatchedGames20242025!$A43,DataRegularSeason20242025!$D$2:$D$1315,WatchedGames20242025!AM$1,DataRegularSeason20242025!$N$2:$N$1315,1, DataRegularSeason20242025!$R$2:$R$1315,1)</f>
        <v>0</v>
      </c>
      <c r="AN44" s="47"/>
      <c r="AO44" s="46">
        <f>COUNTIFS(DataRegularSeason20242025!$E$2:$E$1315,WatchedGames20242025!$A43,DataRegularSeason20242025!$D$2:$D$1315,WatchedGames20242025!AO$1,DataRegularSeason20242025!$N$2:$N$1315,1, DataRegularSeason20242025!$R$2:$R$1315,1)</f>
        <v>0</v>
      </c>
      <c r="AP44" s="47"/>
      <c r="AQ44" s="46"/>
      <c r="AR44" s="47"/>
      <c r="AS44" s="46">
        <f>COUNTIFS(DataRegularSeason20242025!$E$2:$E$1315,WatchedGames20242025!$A43,DataRegularSeason20242025!$D$2:$D$1315,WatchedGames20242025!AS$1,DataRegularSeason20242025!$N$2:$N$1315,1, DataRegularSeason20242025!$R$2:$R$1315,1)</f>
        <v>0</v>
      </c>
      <c r="AT44" s="47"/>
      <c r="AU44" s="46">
        <f>COUNTIFS(DataRegularSeason20242025!$E$2:$E$1315,WatchedGames20242025!$A43,DataRegularSeason20242025!$D$2:$D$1315,WatchedGames20242025!AU$1,DataRegularSeason20242025!$N$2:$N$1315,1, DataRegularSeason20242025!$R$2:$R$1315,1)</f>
        <v>0</v>
      </c>
      <c r="AV44" s="47"/>
      <c r="AW44" s="46">
        <f>COUNTIFS(DataRegularSeason20242025!$E$2:$E$1315,WatchedGames20242025!$A43,DataRegularSeason20242025!$D$2:$D$1315,WatchedGames20242025!AW$1,DataRegularSeason20242025!$N$2:$N$1315,1, DataRegularSeason20242025!$R$2:$R$1315,1)</f>
        <v>1</v>
      </c>
      <c r="AX44" s="47"/>
      <c r="AY44" s="46">
        <f>COUNTIFS(DataRegularSeason20242025!$E$2:$E$1315,WatchedGames20242025!$A43,DataRegularSeason20242025!$D$2:$D$1315,WatchedGames20242025!AY$1,DataRegularSeason20242025!$N$2:$N$1315,1, DataRegularSeason20242025!$R$2:$R$1315,1)</f>
        <v>1</v>
      </c>
      <c r="AZ44" s="47"/>
      <c r="BA44" s="46">
        <f>COUNTIFS(DataRegularSeason20242025!$E$2:$E$1315,WatchedGames20242025!$A43,DataRegularSeason20242025!$D$2:$D$1315,WatchedGames20242025!BA$1,DataRegularSeason20242025!$N$2:$N$1315,1, DataRegularSeason20242025!$R$2:$R$1315,1)</f>
        <v>0</v>
      </c>
      <c r="BB44" s="47"/>
      <c r="BC44" s="46">
        <f>COUNTIFS(DataRegularSeason20242025!$E$2:$E$1315,WatchedGames20242025!$A43,DataRegularSeason20242025!$D$2:$D$1315,WatchedGames20242025!BC$1,DataRegularSeason20242025!$N$2:$N$1315,1, DataRegularSeason20242025!$R$2:$R$1315,1)</f>
        <v>0</v>
      </c>
      <c r="BD44" s="47"/>
      <c r="BE44" s="46">
        <f>COUNTIFS(DataRegularSeason20242025!$E$2:$E$1315,WatchedGames20242025!$A43,DataRegularSeason20242025!$D$2:$D$1315,WatchedGames20242025!BE$1,DataRegularSeason20242025!$N$2:$N$1315,1, DataRegularSeason20242025!$R$2:$R$1315,1)</f>
        <v>0</v>
      </c>
      <c r="BF44" s="47"/>
      <c r="BG44" s="46">
        <f>COUNTIFS(DataRegularSeason20242025!$E$2:$E$1315,WatchedGames20242025!$A43,DataRegularSeason20242025!$D$2:$D$1315,WatchedGames20242025!BG$1,DataRegularSeason20242025!$N$2:$N$1315,1, DataRegularSeason20242025!$R$2:$R$1315,1)</f>
        <v>0</v>
      </c>
      <c r="BH44" s="47"/>
      <c r="BI44" s="46">
        <f>COUNTIFS(DataRegularSeason20242025!$E$2:$E$1315,WatchedGames20242025!$A43,DataRegularSeason20242025!$D$2:$D$1315,WatchedGames20242025!BI$1,DataRegularSeason20242025!$N$2:$N$1315,1, DataRegularSeason20242025!$R$2:$R$1315,1)</f>
        <v>0</v>
      </c>
      <c r="BJ44" s="47"/>
      <c r="BK44" s="46">
        <f>COUNTIFS(DataRegularSeason20242025!$E$2:$E$1315,WatchedGames20242025!$A43,DataRegularSeason20242025!$D$2:$D$1315,WatchedGames20242025!BK$1,DataRegularSeason20242025!$N$2:$N$1315,1, DataRegularSeason20242025!$R$2:$R$1315,1)</f>
        <v>0</v>
      </c>
      <c r="BL44" s="47"/>
      <c r="BM44" s="46">
        <f>COUNTIFS(DataRegularSeason20242025!$E$2:$E$1315,WatchedGames20242025!$A43,DataRegularSeason20242025!$D$2:$D$1315,WatchedGames20242025!BM$1,DataRegularSeason20242025!$N$2:$N$1315,1, DataRegularSeason20242025!$R$2:$R$1315,1)</f>
        <v>0</v>
      </c>
      <c r="BN44" s="47"/>
      <c r="BO44" s="42">
        <f t="shared" si="0"/>
        <v>7</v>
      </c>
      <c r="BP44" s="52"/>
      <c r="BQ44" s="53"/>
    </row>
    <row r="45" spans="1:69" s="35" customFormat="1" ht="9.9499999999999993" customHeight="1" x14ac:dyDescent="0.2">
      <c r="A45" s="59" t="s">
        <v>21</v>
      </c>
      <c r="B45" s="36" t="s">
        <v>81</v>
      </c>
      <c r="C45" s="43"/>
      <c r="D45" s="36">
        <f>COUNTIFS(DataRegularSeason20242025!$E$2:$E$1315,WatchedGames20242025!C$1,DataRegularSeason20242025!$D$2:$D$1315,WatchedGames20242025!$A45,DataRegularSeason20242025!$N$2:$N$1315,1, DataRegularSeason20242025!$R$2:$R$1315,1)</f>
        <v>0</v>
      </c>
      <c r="E45" s="43"/>
      <c r="F45" s="36">
        <f>COUNTIFS(DataRegularSeason20242025!$E$2:$E$1315,WatchedGames20242025!E$1,DataRegularSeason20242025!$D$2:$D$1315,WatchedGames20242025!$A45,DataRegularSeason20242025!$N$2:$N$1315,1, DataRegularSeason20242025!$R$2:$R$1315,1)</f>
        <v>0</v>
      </c>
      <c r="G45" s="43"/>
      <c r="H45" s="36">
        <f>COUNTIFS(DataRegularSeason20242025!$E$2:$E$1315,WatchedGames20242025!G$1,DataRegularSeason20242025!$D$2:$D$1315,WatchedGames20242025!$A45,DataRegularSeason20242025!$N$2:$N$1315,1, DataRegularSeason20242025!$R$2:$R$1315,1)</f>
        <v>0</v>
      </c>
      <c r="I45" s="43"/>
      <c r="J45" s="36">
        <f>COUNTIFS(DataRegularSeason20242025!$E$2:$E$1315,WatchedGames20242025!I$1,DataRegularSeason20242025!$D$2:$D$1315,WatchedGames20242025!$A45,DataRegularSeason20242025!$N$2:$N$1315,1, DataRegularSeason20242025!$R$2:$R$1315,1)</f>
        <v>1</v>
      </c>
      <c r="K45" s="43"/>
      <c r="L45" s="36">
        <f>COUNTIFS(DataRegularSeason20242025!$E$2:$E$1315,WatchedGames20242025!K$1,DataRegularSeason20242025!$D$2:$D$1315,WatchedGames20242025!$A45,DataRegularSeason20242025!$N$2:$N$1315,1, DataRegularSeason20242025!$R$2:$R$1315,1)</f>
        <v>1</v>
      </c>
      <c r="M45" s="43"/>
      <c r="N45" s="36">
        <f>COUNTIFS(DataRegularSeason20242025!$E$2:$E$1315,WatchedGames20242025!M$1,DataRegularSeason20242025!$D$2:$D$1315,WatchedGames20242025!$A45,DataRegularSeason20242025!$N$2:$N$1315,1, DataRegularSeason20242025!$R$2:$R$1315,1)</f>
        <v>1</v>
      </c>
      <c r="O45" s="43"/>
      <c r="P45" s="36">
        <f>COUNTIFS(DataRegularSeason20242025!$E$2:$E$1315,WatchedGames20242025!O$1,DataRegularSeason20242025!$D$2:$D$1315,WatchedGames20242025!$A45,DataRegularSeason20242025!$N$2:$N$1315,1, DataRegularSeason20242025!$R$2:$R$1315,1)</f>
        <v>0</v>
      </c>
      <c r="Q45" s="43"/>
      <c r="R45" s="36">
        <f>COUNTIFS(DataRegularSeason20242025!$E$2:$E$1315,WatchedGames20242025!Q$1,DataRegularSeason20242025!$D$2:$D$1315,WatchedGames20242025!$A45,DataRegularSeason20242025!$N$2:$N$1315,1, DataRegularSeason20242025!$R$2:$R$1315,1)</f>
        <v>0</v>
      </c>
      <c r="S45" s="43"/>
      <c r="T45" s="36">
        <f>COUNTIFS(DataRegularSeason20242025!$E$2:$E$1315,WatchedGames20242025!S$1,DataRegularSeason20242025!$D$2:$D$1315,WatchedGames20242025!$A45,DataRegularSeason20242025!$N$2:$N$1315,1, DataRegularSeason20242025!$R$2:$R$1315,1)</f>
        <v>0</v>
      </c>
      <c r="U45" s="43"/>
      <c r="V45" s="36">
        <f>COUNTIFS(DataRegularSeason20242025!$E$2:$E$1315,WatchedGames20242025!U$1,DataRegularSeason20242025!$D$2:$D$1315,WatchedGames20242025!$A45,DataRegularSeason20242025!$N$2:$N$1315,1, DataRegularSeason20242025!$R$2:$R$1315,1)</f>
        <v>0</v>
      </c>
      <c r="W45" s="43"/>
      <c r="X45" s="36">
        <f>COUNTIFS(DataRegularSeason20242025!$E$2:$E$1315,WatchedGames20242025!W$1,DataRegularSeason20242025!$D$2:$D$1315,WatchedGames20242025!$A45,DataRegularSeason20242025!$N$2:$N$1315,1, DataRegularSeason20242025!$R$2:$R$1315,1)</f>
        <v>1</v>
      </c>
      <c r="Y45" s="43"/>
      <c r="Z45" s="36">
        <f>COUNTIFS(DataRegularSeason20242025!$E$2:$E$1315,WatchedGames20242025!Y$1,DataRegularSeason20242025!$D$2:$D$1315,WatchedGames20242025!$A45,DataRegularSeason20242025!$N$2:$N$1315,1, DataRegularSeason20242025!$R$2:$R$1315,1)</f>
        <v>0</v>
      </c>
      <c r="AA45" s="43"/>
      <c r="AB45" s="36">
        <f>COUNTIFS(DataRegularSeason20242025!$E$2:$E$1315,WatchedGames20242025!AA$1,DataRegularSeason20242025!$D$2:$D$1315,WatchedGames20242025!$A45,DataRegularSeason20242025!$N$2:$N$1315,1, DataRegularSeason20242025!$R$2:$R$1315,1)</f>
        <v>0</v>
      </c>
      <c r="AC45" s="43"/>
      <c r="AD45" s="36">
        <f>COUNTIFS(DataRegularSeason20242025!$E$2:$E$1315,WatchedGames20242025!AC$1,DataRegularSeason20242025!$D$2:$D$1315,WatchedGames20242025!$A45,DataRegularSeason20242025!$N$2:$N$1315,1, DataRegularSeason20242025!$R$2:$R$1315,1)</f>
        <v>0</v>
      </c>
      <c r="AE45" s="43"/>
      <c r="AF45" s="36">
        <f>COUNTIFS(DataRegularSeason20242025!$E$2:$E$1315,WatchedGames20242025!AE$1,DataRegularSeason20242025!$D$2:$D$1315,WatchedGames20242025!$A45,DataRegularSeason20242025!$N$2:$N$1315,1, DataRegularSeason20242025!$R$2:$R$1315,1)</f>
        <v>1</v>
      </c>
      <c r="AG45" s="43"/>
      <c r="AH45" s="36">
        <f>COUNTIFS(DataRegularSeason20242025!$E$2:$E$1315,WatchedGames20242025!AG$1,DataRegularSeason20242025!$D$2:$D$1315,WatchedGames20242025!$A45,DataRegularSeason20242025!$N$2:$N$1315,1, DataRegularSeason20242025!$R$2:$R$1315,1)</f>
        <v>0</v>
      </c>
      <c r="AI45" s="43"/>
      <c r="AJ45" s="36">
        <f>COUNTIFS(DataRegularSeason20242025!$E$2:$E$1315,WatchedGames20242025!AI$1,DataRegularSeason20242025!$D$2:$D$1315,WatchedGames20242025!$A45,DataRegularSeason20242025!$N$2:$N$1315,1, DataRegularSeason20242025!$R$2:$R$1315,1)</f>
        <v>0</v>
      </c>
      <c r="AK45" s="43"/>
      <c r="AL45" s="36">
        <f>COUNTIFS(DataRegularSeason20242025!$E$2:$E$1315,WatchedGames20242025!AK$1,DataRegularSeason20242025!$D$2:$D$1315,WatchedGames20242025!$A45,DataRegularSeason20242025!$N$2:$N$1315,1, DataRegularSeason20242025!$R$2:$R$1315,1)</f>
        <v>1</v>
      </c>
      <c r="AM45" s="43"/>
      <c r="AN45" s="36">
        <f>COUNTIFS(DataRegularSeason20242025!$E$2:$E$1315,WatchedGames20242025!AM$1,DataRegularSeason20242025!$D$2:$D$1315,WatchedGames20242025!$A45,DataRegularSeason20242025!$N$2:$N$1315,1, DataRegularSeason20242025!$R$2:$R$1315,1)</f>
        <v>0</v>
      </c>
      <c r="AO45" s="43"/>
      <c r="AP45" s="36">
        <f>COUNTIFS(DataRegularSeason20242025!$E$2:$E$1315,WatchedGames20242025!AO$1,DataRegularSeason20242025!$D$2:$D$1315,WatchedGames20242025!$A45,DataRegularSeason20242025!$N$2:$N$1315,1, DataRegularSeason20242025!$R$2:$R$1315,1)</f>
        <v>0</v>
      </c>
      <c r="AQ45" s="43"/>
      <c r="AR45" s="36">
        <f>COUNTIFS(DataRegularSeason20242025!$E$2:$E$1315,WatchedGames20242025!AQ$1,DataRegularSeason20242025!$D$2:$D$1315,WatchedGames20242025!$A45,DataRegularSeason20242025!$N$2:$N$1315,1, DataRegularSeason20242025!$R$2:$R$1315,1)</f>
        <v>0</v>
      </c>
      <c r="AS45" s="43"/>
      <c r="AT45" s="44"/>
      <c r="AU45" s="43"/>
      <c r="AV45" s="36">
        <f>COUNTIFS(DataRegularSeason20242025!$E$2:$E$1315,WatchedGames20242025!AU$1,DataRegularSeason20242025!$D$2:$D$1315,WatchedGames20242025!$A45,DataRegularSeason20242025!$N$2:$N$1315,1, DataRegularSeason20242025!$R$2:$R$1315,1)</f>
        <v>0</v>
      </c>
      <c r="AW45" s="43"/>
      <c r="AX45" s="36">
        <f>COUNTIFS(DataRegularSeason20242025!$E$2:$E$1315,WatchedGames20242025!AW$1,DataRegularSeason20242025!$D$2:$D$1315,WatchedGames20242025!$A45,DataRegularSeason20242025!$N$2:$N$1315,1, DataRegularSeason20242025!$R$2:$R$1315,1)</f>
        <v>0</v>
      </c>
      <c r="AY45" s="43"/>
      <c r="AZ45" s="36">
        <f>COUNTIFS(DataRegularSeason20242025!$E$2:$E$1315,WatchedGames20242025!AY$1,DataRegularSeason20242025!$D$2:$D$1315,WatchedGames20242025!$A45,DataRegularSeason20242025!$N$2:$N$1315,1, DataRegularSeason20242025!$R$2:$R$1315,1)</f>
        <v>0</v>
      </c>
      <c r="BA45" s="43"/>
      <c r="BB45" s="36">
        <f>COUNTIFS(DataRegularSeason20242025!$E$2:$E$1315,WatchedGames20242025!BA$1,DataRegularSeason20242025!$D$2:$D$1315,WatchedGames20242025!$A45,DataRegularSeason20242025!$N$2:$N$1315,1, DataRegularSeason20242025!$R$2:$R$1315,1)</f>
        <v>0</v>
      </c>
      <c r="BC45" s="43"/>
      <c r="BD45" s="36">
        <f>COUNTIFS(DataRegularSeason20242025!$E$2:$E$1315,WatchedGames20242025!BC$1,DataRegularSeason20242025!$D$2:$D$1315,WatchedGames20242025!$A45,DataRegularSeason20242025!$N$2:$N$1315,1, DataRegularSeason20242025!$R$2:$R$1315,1)</f>
        <v>0</v>
      </c>
      <c r="BE45" s="43"/>
      <c r="BF45" s="36">
        <f>COUNTIFS(DataRegularSeason20242025!$E$2:$E$1315,WatchedGames20242025!BE$1,DataRegularSeason20242025!$D$2:$D$1315,WatchedGames20242025!$A45,DataRegularSeason20242025!$N$2:$N$1315,1, DataRegularSeason20242025!$R$2:$R$1315,1)</f>
        <v>0</v>
      </c>
      <c r="BG45" s="43"/>
      <c r="BH45" s="36">
        <f>COUNTIFS(DataRegularSeason20242025!$E$2:$E$1315,WatchedGames20242025!BG$1,DataRegularSeason20242025!$D$2:$D$1315,WatchedGames20242025!$A45,DataRegularSeason20242025!$N$2:$N$1315,1, DataRegularSeason20242025!$R$2:$R$1315,1)</f>
        <v>1</v>
      </c>
      <c r="BI45" s="43"/>
      <c r="BJ45" s="36">
        <f>COUNTIFS(DataRegularSeason20242025!$E$2:$E$1315,WatchedGames20242025!BI$1,DataRegularSeason20242025!$D$2:$D$1315,WatchedGames20242025!$A45,DataRegularSeason20242025!$N$2:$N$1315,1, DataRegularSeason20242025!$R$2:$R$1315,1)</f>
        <v>0</v>
      </c>
      <c r="BK45" s="43"/>
      <c r="BL45" s="36">
        <f>COUNTIFS(DataRegularSeason20242025!$E$2:$E$1315,WatchedGames20242025!BK$1,DataRegularSeason20242025!$D$2:$D$1315,WatchedGames20242025!$A45,DataRegularSeason20242025!$N$2:$N$1315,1, DataRegularSeason20242025!$R$2:$R$1315,1)</f>
        <v>1</v>
      </c>
      <c r="BM45" s="43"/>
      <c r="BN45" s="36">
        <f>COUNTIFS(DataRegularSeason20242025!$E$2:$E$1315,WatchedGames20242025!BM$1,DataRegularSeason20242025!$D$2:$D$1315,WatchedGames20242025!$A45,DataRegularSeason20242025!$N$2:$N$1315,1, DataRegularSeason20242025!$R$2:$R$1315,1)</f>
        <v>1</v>
      </c>
      <c r="BO45" s="38">
        <f t="shared" si="0"/>
        <v>9</v>
      </c>
      <c r="BP45" s="52">
        <f t="shared" ref="BP45" si="41">BO45+BO46</f>
        <v>18</v>
      </c>
      <c r="BQ45" s="53">
        <f t="shared" ref="BQ45" si="42">82-BP45</f>
        <v>64</v>
      </c>
    </row>
    <row r="46" spans="1:69" s="35" customFormat="1" ht="9.9499999999999993" customHeight="1" x14ac:dyDescent="0.2">
      <c r="A46" s="54"/>
      <c r="B46" s="40" t="s">
        <v>80</v>
      </c>
      <c r="C46" s="46">
        <f>COUNTIFS(DataRegularSeason20242025!$E$2:$E$1315,WatchedGames20242025!$A45,DataRegularSeason20242025!$D$2:$D$1315,WatchedGames20242025!C$1,DataRegularSeason20242025!$N$2:$N$1315,1, DataRegularSeason20242025!$R$2:$R$1315,1)</f>
        <v>1</v>
      </c>
      <c r="D46" s="47"/>
      <c r="E46" s="46">
        <f>COUNTIFS(DataRegularSeason20242025!$E$2:$E$1315,WatchedGames20242025!$A45,DataRegularSeason20242025!$D$2:$D$1315,WatchedGames20242025!E$1,DataRegularSeason20242025!$N$2:$N$1315,1, DataRegularSeason20242025!$R$2:$R$1315,1)</f>
        <v>0</v>
      </c>
      <c r="F46" s="47"/>
      <c r="G46" s="46">
        <f>COUNTIFS(DataRegularSeason20242025!$E$2:$E$1315,WatchedGames20242025!$A45,DataRegularSeason20242025!$D$2:$D$1315,WatchedGames20242025!G$1,DataRegularSeason20242025!$N$2:$N$1315,1, DataRegularSeason20242025!$R$2:$R$1315,1)</f>
        <v>1</v>
      </c>
      <c r="H46" s="47"/>
      <c r="I46" s="46">
        <f>COUNTIFS(DataRegularSeason20242025!$E$2:$E$1315,WatchedGames20242025!$A45,DataRegularSeason20242025!$D$2:$D$1315,WatchedGames20242025!I$1,DataRegularSeason20242025!$N$2:$N$1315,1, DataRegularSeason20242025!$R$2:$R$1315,1)</f>
        <v>1</v>
      </c>
      <c r="J46" s="47"/>
      <c r="K46" s="46">
        <f>COUNTIFS(DataRegularSeason20242025!$E$2:$E$1315,WatchedGames20242025!$A45,DataRegularSeason20242025!$D$2:$D$1315,WatchedGames20242025!K$1,DataRegularSeason20242025!$N$2:$N$1315,1, DataRegularSeason20242025!$R$2:$R$1315,1)</f>
        <v>0</v>
      </c>
      <c r="L46" s="47"/>
      <c r="M46" s="46">
        <f>COUNTIFS(DataRegularSeason20242025!$E$2:$E$1315,WatchedGames20242025!$A45,DataRegularSeason20242025!$D$2:$D$1315,WatchedGames20242025!M$1,DataRegularSeason20242025!$N$2:$N$1315,1, DataRegularSeason20242025!$R$2:$R$1315,1)</f>
        <v>0</v>
      </c>
      <c r="N46" s="47"/>
      <c r="O46" s="46">
        <f>COUNTIFS(DataRegularSeason20242025!$E$2:$E$1315,WatchedGames20242025!$A45,DataRegularSeason20242025!$D$2:$D$1315,WatchedGames20242025!O$1,DataRegularSeason20242025!$N$2:$N$1315,1, DataRegularSeason20242025!$R$2:$R$1315,1)</f>
        <v>0</v>
      </c>
      <c r="P46" s="47"/>
      <c r="Q46" s="46">
        <f>COUNTIFS(DataRegularSeason20242025!$E$2:$E$1315,WatchedGames20242025!$A45,DataRegularSeason20242025!$D$2:$D$1315,WatchedGames20242025!Q$1,DataRegularSeason20242025!$N$2:$N$1315,1, DataRegularSeason20242025!$R$2:$R$1315,1)</f>
        <v>0</v>
      </c>
      <c r="R46" s="47"/>
      <c r="S46" s="46">
        <f>COUNTIFS(DataRegularSeason20242025!$E$2:$E$1315,WatchedGames20242025!$A45,DataRegularSeason20242025!$D$2:$D$1315,WatchedGames20242025!S$1,DataRegularSeason20242025!$N$2:$N$1315,1, DataRegularSeason20242025!$R$2:$R$1315,1)</f>
        <v>1</v>
      </c>
      <c r="T46" s="47"/>
      <c r="U46" s="46">
        <f>COUNTIFS(DataRegularSeason20242025!$E$2:$E$1315,WatchedGames20242025!$A45,DataRegularSeason20242025!$D$2:$D$1315,WatchedGames20242025!U$1,DataRegularSeason20242025!$N$2:$N$1315,1, DataRegularSeason20242025!$R$2:$R$1315,1)</f>
        <v>1</v>
      </c>
      <c r="V46" s="47"/>
      <c r="W46" s="46">
        <f>COUNTIFS(DataRegularSeason20242025!$E$2:$E$1315,WatchedGames20242025!$A45,DataRegularSeason20242025!$D$2:$D$1315,WatchedGames20242025!W$1,DataRegularSeason20242025!$N$2:$N$1315,1, DataRegularSeason20242025!$R$2:$R$1315,1)</f>
        <v>0</v>
      </c>
      <c r="X46" s="47"/>
      <c r="Y46" s="46">
        <f>COUNTIFS(DataRegularSeason20242025!$E$2:$E$1315,WatchedGames20242025!$A45,DataRegularSeason20242025!$D$2:$D$1315,WatchedGames20242025!Y$1,DataRegularSeason20242025!$N$2:$N$1315,1, DataRegularSeason20242025!$R$2:$R$1315,1)</f>
        <v>0</v>
      </c>
      <c r="Z46" s="47"/>
      <c r="AA46" s="46">
        <f>COUNTIFS(DataRegularSeason20242025!$E$2:$E$1315,WatchedGames20242025!$A45,DataRegularSeason20242025!$D$2:$D$1315,WatchedGames20242025!AA$1,DataRegularSeason20242025!$N$2:$N$1315,1, DataRegularSeason20242025!$R$2:$R$1315,1)</f>
        <v>0</v>
      </c>
      <c r="AB46" s="47"/>
      <c r="AC46" s="46">
        <f>COUNTIFS(DataRegularSeason20242025!$E$2:$E$1315,WatchedGames20242025!$A45,DataRegularSeason20242025!$D$2:$D$1315,WatchedGames20242025!AC$1,DataRegularSeason20242025!$N$2:$N$1315,1, DataRegularSeason20242025!$R$2:$R$1315,1)</f>
        <v>1</v>
      </c>
      <c r="AD46" s="47"/>
      <c r="AE46" s="46">
        <f>COUNTIFS(DataRegularSeason20242025!$E$2:$E$1315,WatchedGames20242025!$A45,DataRegularSeason20242025!$D$2:$D$1315,WatchedGames20242025!AE$1,DataRegularSeason20242025!$N$2:$N$1315,1, DataRegularSeason20242025!$R$2:$R$1315,1)</f>
        <v>1</v>
      </c>
      <c r="AF46" s="47"/>
      <c r="AG46" s="46">
        <f>COUNTIFS(DataRegularSeason20242025!$E$2:$E$1315,WatchedGames20242025!$A45,DataRegularSeason20242025!$D$2:$D$1315,WatchedGames20242025!AG$1,DataRegularSeason20242025!$N$2:$N$1315,1, DataRegularSeason20242025!$R$2:$R$1315,1)</f>
        <v>0</v>
      </c>
      <c r="AH46" s="47"/>
      <c r="AI46" s="46">
        <f>COUNTIFS(DataRegularSeason20242025!$E$2:$E$1315,WatchedGames20242025!$A45,DataRegularSeason20242025!$D$2:$D$1315,WatchedGames20242025!AI$1,DataRegularSeason20242025!$N$2:$N$1315,1, DataRegularSeason20242025!$R$2:$R$1315,1)</f>
        <v>0</v>
      </c>
      <c r="AJ46" s="47"/>
      <c r="AK46" s="46">
        <f>COUNTIFS(DataRegularSeason20242025!$E$2:$E$1315,WatchedGames20242025!$A45,DataRegularSeason20242025!$D$2:$D$1315,WatchedGames20242025!AK$1,DataRegularSeason20242025!$N$2:$N$1315,1, DataRegularSeason20242025!$R$2:$R$1315,1)</f>
        <v>0</v>
      </c>
      <c r="AL46" s="47"/>
      <c r="AM46" s="46">
        <f>COUNTIFS(DataRegularSeason20242025!$E$2:$E$1315,WatchedGames20242025!$A45,DataRegularSeason20242025!$D$2:$D$1315,WatchedGames20242025!AM$1,DataRegularSeason20242025!$N$2:$N$1315,1, DataRegularSeason20242025!$R$2:$R$1315,1)</f>
        <v>0</v>
      </c>
      <c r="AN46" s="47"/>
      <c r="AO46" s="46">
        <f>COUNTIFS(DataRegularSeason20242025!$E$2:$E$1315,WatchedGames20242025!$A45,DataRegularSeason20242025!$D$2:$D$1315,WatchedGames20242025!AO$1,DataRegularSeason20242025!$N$2:$N$1315,1, DataRegularSeason20242025!$R$2:$R$1315,1)</f>
        <v>0</v>
      </c>
      <c r="AP46" s="47"/>
      <c r="AQ46" s="46">
        <f>COUNTIFS(DataRegularSeason20242025!$E$2:$E$1315,WatchedGames20242025!$A45,DataRegularSeason20242025!$D$2:$D$1315,WatchedGames20242025!AQ$1,DataRegularSeason20242025!$N$2:$N$1315,1, DataRegularSeason20242025!$R$2:$R$1315,1)</f>
        <v>0</v>
      </c>
      <c r="AR46" s="47"/>
      <c r="AS46" s="46"/>
      <c r="AT46" s="47"/>
      <c r="AU46" s="46">
        <f>COUNTIFS(DataRegularSeason20242025!$E$2:$E$1315,WatchedGames20242025!$A45,DataRegularSeason20242025!$D$2:$D$1315,WatchedGames20242025!AU$1,DataRegularSeason20242025!$N$2:$N$1315,1, DataRegularSeason20242025!$R$2:$R$1315,1)</f>
        <v>0</v>
      </c>
      <c r="AV46" s="47"/>
      <c r="AW46" s="46">
        <f>COUNTIFS(DataRegularSeason20242025!$E$2:$E$1315,WatchedGames20242025!$A45,DataRegularSeason20242025!$D$2:$D$1315,WatchedGames20242025!AW$1,DataRegularSeason20242025!$N$2:$N$1315,1, DataRegularSeason20242025!$R$2:$R$1315,1)</f>
        <v>1</v>
      </c>
      <c r="AX46" s="47"/>
      <c r="AY46" s="46">
        <f>COUNTIFS(DataRegularSeason20242025!$E$2:$E$1315,WatchedGames20242025!$A45,DataRegularSeason20242025!$D$2:$D$1315,WatchedGames20242025!AY$1,DataRegularSeason20242025!$N$2:$N$1315,1, DataRegularSeason20242025!$R$2:$R$1315,1)</f>
        <v>0</v>
      </c>
      <c r="AZ46" s="47"/>
      <c r="BA46" s="46">
        <f>COUNTIFS(DataRegularSeason20242025!$E$2:$E$1315,WatchedGames20242025!$A45,DataRegularSeason20242025!$D$2:$D$1315,WatchedGames20242025!BA$1,DataRegularSeason20242025!$N$2:$N$1315,1, DataRegularSeason20242025!$R$2:$R$1315,1)</f>
        <v>1</v>
      </c>
      <c r="BB46" s="47"/>
      <c r="BC46" s="46">
        <f>COUNTIFS(DataRegularSeason20242025!$E$2:$E$1315,WatchedGames20242025!$A45,DataRegularSeason20242025!$D$2:$D$1315,WatchedGames20242025!BC$1,DataRegularSeason20242025!$N$2:$N$1315,1, DataRegularSeason20242025!$R$2:$R$1315,1)</f>
        <v>0</v>
      </c>
      <c r="BD46" s="47"/>
      <c r="BE46" s="46">
        <f>COUNTIFS(DataRegularSeason20242025!$E$2:$E$1315,WatchedGames20242025!$A45,DataRegularSeason20242025!$D$2:$D$1315,WatchedGames20242025!BE$1,DataRegularSeason20242025!$N$2:$N$1315,1, DataRegularSeason20242025!$R$2:$R$1315,1)</f>
        <v>0</v>
      </c>
      <c r="BF46" s="47"/>
      <c r="BG46" s="46">
        <f>COUNTIFS(DataRegularSeason20242025!$E$2:$E$1315,WatchedGames20242025!$A45,DataRegularSeason20242025!$D$2:$D$1315,WatchedGames20242025!BG$1,DataRegularSeason20242025!$N$2:$N$1315,1, DataRegularSeason20242025!$R$2:$R$1315,1)</f>
        <v>0</v>
      </c>
      <c r="BH46" s="47"/>
      <c r="BI46" s="46">
        <f>COUNTIFS(DataRegularSeason20242025!$E$2:$E$1315,WatchedGames20242025!$A45,DataRegularSeason20242025!$D$2:$D$1315,WatchedGames20242025!BI$1,DataRegularSeason20242025!$N$2:$N$1315,1, DataRegularSeason20242025!$R$2:$R$1315,1)</f>
        <v>0</v>
      </c>
      <c r="BJ46" s="47"/>
      <c r="BK46" s="46">
        <f>COUNTIFS(DataRegularSeason20242025!$E$2:$E$1315,WatchedGames20242025!$A45,DataRegularSeason20242025!$D$2:$D$1315,WatchedGames20242025!BK$1,DataRegularSeason20242025!$N$2:$N$1315,1, DataRegularSeason20242025!$R$2:$R$1315,1)</f>
        <v>0</v>
      </c>
      <c r="BL46" s="47"/>
      <c r="BM46" s="46">
        <f>COUNTIFS(DataRegularSeason20242025!$E$2:$E$1315,WatchedGames20242025!$A45,DataRegularSeason20242025!$D$2:$D$1315,WatchedGames20242025!BM$1,DataRegularSeason20242025!$N$2:$N$1315,1, DataRegularSeason20242025!$R$2:$R$1315,1)</f>
        <v>0</v>
      </c>
      <c r="BN46" s="47"/>
      <c r="BO46" s="42">
        <f t="shared" si="0"/>
        <v>9</v>
      </c>
      <c r="BP46" s="52"/>
      <c r="BQ46" s="53"/>
    </row>
    <row r="47" spans="1:69" s="35" customFormat="1" ht="9.9499999999999993" customHeight="1" x14ac:dyDescent="0.2">
      <c r="A47" s="59" t="s">
        <v>12</v>
      </c>
      <c r="B47" s="36" t="s">
        <v>81</v>
      </c>
      <c r="C47" s="43"/>
      <c r="D47" s="36">
        <f>COUNTIFS(DataRegularSeason20242025!$E$2:$E$1315,WatchedGames20242025!C$1,DataRegularSeason20242025!$D$2:$D$1315,WatchedGames20242025!$A47,DataRegularSeason20242025!$N$2:$N$1315,1, DataRegularSeason20242025!$R$2:$R$1315,1)</f>
        <v>0</v>
      </c>
      <c r="E47" s="43"/>
      <c r="F47" s="36">
        <f>COUNTIFS(DataRegularSeason20242025!$E$2:$E$1315,WatchedGames20242025!E$1,DataRegularSeason20242025!$D$2:$D$1315,WatchedGames20242025!$A47,DataRegularSeason20242025!$N$2:$N$1315,1, DataRegularSeason20242025!$R$2:$R$1315,1)</f>
        <v>1</v>
      </c>
      <c r="G47" s="43"/>
      <c r="H47" s="36">
        <f>COUNTIFS(DataRegularSeason20242025!$E$2:$E$1315,WatchedGames20242025!G$1,DataRegularSeason20242025!$D$2:$D$1315,WatchedGames20242025!$A47,DataRegularSeason20242025!$N$2:$N$1315,1, DataRegularSeason20242025!$R$2:$R$1315,1)</f>
        <v>0</v>
      </c>
      <c r="I47" s="43"/>
      <c r="J47" s="36">
        <f>COUNTIFS(DataRegularSeason20242025!$E$2:$E$1315,WatchedGames20242025!I$1,DataRegularSeason20242025!$D$2:$D$1315,WatchedGames20242025!$A47,DataRegularSeason20242025!$N$2:$N$1315,1, DataRegularSeason20242025!$R$2:$R$1315,1)</f>
        <v>0</v>
      </c>
      <c r="K47" s="43"/>
      <c r="L47" s="36">
        <f>COUNTIFS(DataRegularSeason20242025!$E$2:$E$1315,WatchedGames20242025!K$1,DataRegularSeason20242025!$D$2:$D$1315,WatchedGames20242025!$A47,DataRegularSeason20242025!$N$2:$N$1315,1, DataRegularSeason20242025!$R$2:$R$1315,1)</f>
        <v>0</v>
      </c>
      <c r="M47" s="43"/>
      <c r="N47" s="36">
        <f>COUNTIFS(DataRegularSeason20242025!$E$2:$E$1315,WatchedGames20242025!M$1,DataRegularSeason20242025!$D$2:$D$1315,WatchedGames20242025!$A47,DataRegularSeason20242025!$N$2:$N$1315,1, DataRegularSeason20242025!$R$2:$R$1315,1)</f>
        <v>0</v>
      </c>
      <c r="O47" s="43"/>
      <c r="P47" s="36">
        <f>COUNTIFS(DataRegularSeason20242025!$E$2:$E$1315,WatchedGames20242025!O$1,DataRegularSeason20242025!$D$2:$D$1315,WatchedGames20242025!$A47,DataRegularSeason20242025!$N$2:$N$1315,1, DataRegularSeason20242025!$R$2:$R$1315,1)</f>
        <v>0</v>
      </c>
      <c r="Q47" s="43"/>
      <c r="R47" s="36">
        <f>COUNTIFS(DataRegularSeason20242025!$E$2:$E$1315,WatchedGames20242025!Q$1,DataRegularSeason20242025!$D$2:$D$1315,WatchedGames20242025!$A47,DataRegularSeason20242025!$N$2:$N$1315,1, DataRegularSeason20242025!$R$2:$R$1315,1)</f>
        <v>1</v>
      </c>
      <c r="S47" s="43"/>
      <c r="T47" s="36">
        <f>COUNTIFS(DataRegularSeason20242025!$E$2:$E$1315,WatchedGames20242025!S$1,DataRegularSeason20242025!$D$2:$D$1315,WatchedGames20242025!$A47,DataRegularSeason20242025!$N$2:$N$1315,1, DataRegularSeason20242025!$R$2:$R$1315,1)</f>
        <v>0</v>
      </c>
      <c r="U47" s="43"/>
      <c r="V47" s="36">
        <f>COUNTIFS(DataRegularSeason20242025!$E$2:$E$1315,WatchedGames20242025!U$1,DataRegularSeason20242025!$D$2:$D$1315,WatchedGames20242025!$A47,DataRegularSeason20242025!$N$2:$N$1315,1, DataRegularSeason20242025!$R$2:$R$1315,1)</f>
        <v>0</v>
      </c>
      <c r="W47" s="43"/>
      <c r="X47" s="36">
        <f>COUNTIFS(DataRegularSeason20242025!$E$2:$E$1315,WatchedGames20242025!W$1,DataRegularSeason20242025!$D$2:$D$1315,WatchedGames20242025!$A47,DataRegularSeason20242025!$N$2:$N$1315,1, DataRegularSeason20242025!$R$2:$R$1315,1)</f>
        <v>0</v>
      </c>
      <c r="Y47" s="43"/>
      <c r="Z47" s="36">
        <f>COUNTIFS(DataRegularSeason20242025!$E$2:$E$1315,WatchedGames20242025!Y$1,DataRegularSeason20242025!$D$2:$D$1315,WatchedGames20242025!$A47,DataRegularSeason20242025!$N$2:$N$1315,1, DataRegularSeason20242025!$R$2:$R$1315,1)</f>
        <v>0</v>
      </c>
      <c r="AA47" s="43"/>
      <c r="AB47" s="36">
        <f>COUNTIFS(DataRegularSeason20242025!$E$2:$E$1315,WatchedGames20242025!AA$1,DataRegularSeason20242025!$D$2:$D$1315,WatchedGames20242025!$A47,DataRegularSeason20242025!$N$2:$N$1315,1, DataRegularSeason20242025!$R$2:$R$1315,1)</f>
        <v>0</v>
      </c>
      <c r="AC47" s="43"/>
      <c r="AD47" s="36">
        <f>COUNTIFS(DataRegularSeason20242025!$E$2:$E$1315,WatchedGames20242025!AC$1,DataRegularSeason20242025!$D$2:$D$1315,WatchedGames20242025!$A47,DataRegularSeason20242025!$N$2:$N$1315,1, DataRegularSeason20242025!$R$2:$R$1315,1)</f>
        <v>0</v>
      </c>
      <c r="AE47" s="43"/>
      <c r="AF47" s="36">
        <f>COUNTIFS(DataRegularSeason20242025!$E$2:$E$1315,WatchedGames20242025!AE$1,DataRegularSeason20242025!$D$2:$D$1315,WatchedGames20242025!$A47,DataRegularSeason20242025!$N$2:$N$1315,1, DataRegularSeason20242025!$R$2:$R$1315,1)</f>
        <v>0</v>
      </c>
      <c r="AG47" s="43"/>
      <c r="AH47" s="36">
        <f>COUNTIFS(DataRegularSeason20242025!$E$2:$E$1315,WatchedGames20242025!AG$1,DataRegularSeason20242025!$D$2:$D$1315,WatchedGames20242025!$A47,DataRegularSeason20242025!$N$2:$N$1315,1, DataRegularSeason20242025!$R$2:$R$1315,1)</f>
        <v>0</v>
      </c>
      <c r="AI47" s="43"/>
      <c r="AJ47" s="36">
        <f>COUNTIFS(DataRegularSeason20242025!$E$2:$E$1315,WatchedGames20242025!AI$1,DataRegularSeason20242025!$D$2:$D$1315,WatchedGames20242025!$A47,DataRegularSeason20242025!$N$2:$N$1315,1, DataRegularSeason20242025!$R$2:$R$1315,1)</f>
        <v>0</v>
      </c>
      <c r="AK47" s="43"/>
      <c r="AL47" s="36">
        <f>COUNTIFS(DataRegularSeason20242025!$E$2:$E$1315,WatchedGames20242025!AK$1,DataRegularSeason20242025!$D$2:$D$1315,WatchedGames20242025!$A47,DataRegularSeason20242025!$N$2:$N$1315,1, DataRegularSeason20242025!$R$2:$R$1315,1)</f>
        <v>0</v>
      </c>
      <c r="AM47" s="43"/>
      <c r="AN47" s="36">
        <f>COUNTIFS(DataRegularSeason20242025!$E$2:$E$1315,WatchedGames20242025!AM$1,DataRegularSeason20242025!$D$2:$D$1315,WatchedGames20242025!$A47,DataRegularSeason20242025!$N$2:$N$1315,1, DataRegularSeason20242025!$R$2:$R$1315,1)</f>
        <v>0</v>
      </c>
      <c r="AO47" s="43"/>
      <c r="AP47" s="36">
        <f>COUNTIFS(DataRegularSeason20242025!$E$2:$E$1315,WatchedGames20242025!AO$1,DataRegularSeason20242025!$D$2:$D$1315,WatchedGames20242025!$A47,DataRegularSeason20242025!$N$2:$N$1315,1, DataRegularSeason20242025!$R$2:$R$1315,1)</f>
        <v>1</v>
      </c>
      <c r="AQ47" s="43"/>
      <c r="AR47" s="36">
        <f>COUNTIFS(DataRegularSeason20242025!$E$2:$E$1315,WatchedGames20242025!AQ$1,DataRegularSeason20242025!$D$2:$D$1315,WatchedGames20242025!$A47,DataRegularSeason20242025!$N$2:$N$1315,1, DataRegularSeason20242025!$R$2:$R$1315,1)</f>
        <v>0</v>
      </c>
      <c r="AS47" s="43"/>
      <c r="AT47" s="36">
        <f>COUNTIFS(DataRegularSeason20242025!$E$2:$E$1315,WatchedGames20242025!AS$1,DataRegularSeason20242025!$D$2:$D$1315,WatchedGames20242025!$A47,DataRegularSeason20242025!$N$2:$N$1315,1, DataRegularSeason20242025!$R$2:$R$1315,1)</f>
        <v>0</v>
      </c>
      <c r="AU47" s="43"/>
      <c r="AV47" s="44"/>
      <c r="AW47" s="43"/>
      <c r="AX47" s="36">
        <f>COUNTIFS(DataRegularSeason20242025!$E$2:$E$1315,WatchedGames20242025!AW$1,DataRegularSeason20242025!$D$2:$D$1315,WatchedGames20242025!$A47,DataRegularSeason20242025!$N$2:$N$1315,1, DataRegularSeason20242025!$R$2:$R$1315,1)</f>
        <v>0</v>
      </c>
      <c r="AY47" s="43"/>
      <c r="AZ47" s="36">
        <f>COUNTIFS(DataRegularSeason20242025!$E$2:$E$1315,WatchedGames20242025!AY$1,DataRegularSeason20242025!$D$2:$D$1315,WatchedGames20242025!$A47,DataRegularSeason20242025!$N$2:$N$1315,1, DataRegularSeason20242025!$R$2:$R$1315,1)</f>
        <v>0</v>
      </c>
      <c r="BA47" s="43"/>
      <c r="BB47" s="36">
        <f>COUNTIFS(DataRegularSeason20242025!$E$2:$E$1315,WatchedGames20242025!BA$1,DataRegularSeason20242025!$D$2:$D$1315,WatchedGames20242025!$A47,DataRegularSeason20242025!$N$2:$N$1315,1, DataRegularSeason20242025!$R$2:$R$1315,1)</f>
        <v>0</v>
      </c>
      <c r="BC47" s="43"/>
      <c r="BD47" s="36">
        <f>COUNTIFS(DataRegularSeason20242025!$E$2:$E$1315,WatchedGames20242025!BC$1,DataRegularSeason20242025!$D$2:$D$1315,WatchedGames20242025!$A47,DataRegularSeason20242025!$N$2:$N$1315,1, DataRegularSeason20242025!$R$2:$R$1315,1)</f>
        <v>1</v>
      </c>
      <c r="BE47" s="43"/>
      <c r="BF47" s="36">
        <f>COUNTIFS(DataRegularSeason20242025!$E$2:$E$1315,WatchedGames20242025!BE$1,DataRegularSeason20242025!$D$2:$D$1315,WatchedGames20242025!$A47,DataRegularSeason20242025!$N$2:$N$1315,1, DataRegularSeason20242025!$R$2:$R$1315,1)</f>
        <v>0</v>
      </c>
      <c r="BG47" s="43"/>
      <c r="BH47" s="36">
        <f>COUNTIFS(DataRegularSeason20242025!$E$2:$E$1315,WatchedGames20242025!BG$1,DataRegularSeason20242025!$D$2:$D$1315,WatchedGames20242025!$A47,DataRegularSeason20242025!$N$2:$N$1315,1, DataRegularSeason20242025!$R$2:$R$1315,1)</f>
        <v>0</v>
      </c>
      <c r="BI47" s="43"/>
      <c r="BJ47" s="36">
        <f>COUNTIFS(DataRegularSeason20242025!$E$2:$E$1315,WatchedGames20242025!BI$1,DataRegularSeason20242025!$D$2:$D$1315,WatchedGames20242025!$A47,DataRegularSeason20242025!$N$2:$N$1315,1, DataRegularSeason20242025!$R$2:$R$1315,1)</f>
        <v>0</v>
      </c>
      <c r="BK47" s="43"/>
      <c r="BL47" s="36">
        <f>COUNTIFS(DataRegularSeason20242025!$E$2:$E$1315,WatchedGames20242025!BK$1,DataRegularSeason20242025!$D$2:$D$1315,WatchedGames20242025!$A47,DataRegularSeason20242025!$N$2:$N$1315,1, DataRegularSeason20242025!$R$2:$R$1315,1)</f>
        <v>0</v>
      </c>
      <c r="BM47" s="43"/>
      <c r="BN47" s="36">
        <f>COUNTIFS(DataRegularSeason20242025!$E$2:$E$1315,WatchedGames20242025!BM$1,DataRegularSeason20242025!$D$2:$D$1315,WatchedGames20242025!$A47,DataRegularSeason20242025!$N$2:$N$1315,1, DataRegularSeason20242025!$R$2:$R$1315,1)</f>
        <v>0</v>
      </c>
      <c r="BO47" s="38">
        <f t="shared" si="0"/>
        <v>4</v>
      </c>
      <c r="BP47" s="52">
        <f t="shared" ref="BP47" si="43">BO47+BO48</f>
        <v>12</v>
      </c>
      <c r="BQ47" s="53">
        <f t="shared" ref="BQ47" si="44">82-BP47</f>
        <v>70</v>
      </c>
    </row>
    <row r="48" spans="1:69" s="35" customFormat="1" ht="9.9499999999999993" customHeight="1" x14ac:dyDescent="0.2">
      <c r="A48" s="54"/>
      <c r="B48" s="40" t="s">
        <v>80</v>
      </c>
      <c r="C48" s="46">
        <f>COUNTIFS(DataRegularSeason20242025!$E$2:$E$1315,WatchedGames20242025!$A47,DataRegularSeason20242025!$D$2:$D$1315,WatchedGames20242025!C$1,DataRegularSeason20242025!$N$2:$N$1315,1, DataRegularSeason20242025!$R$2:$R$1315,1)</f>
        <v>0</v>
      </c>
      <c r="D48" s="47"/>
      <c r="E48" s="46">
        <f>COUNTIFS(DataRegularSeason20242025!$E$2:$E$1315,WatchedGames20242025!$A47,DataRegularSeason20242025!$D$2:$D$1315,WatchedGames20242025!E$1,DataRegularSeason20242025!$N$2:$N$1315,1, DataRegularSeason20242025!$R$2:$R$1315,1)</f>
        <v>0</v>
      </c>
      <c r="F48" s="47"/>
      <c r="G48" s="46">
        <f>COUNTIFS(DataRegularSeason20242025!$E$2:$E$1315,WatchedGames20242025!$A47,DataRegularSeason20242025!$D$2:$D$1315,WatchedGames20242025!G$1,DataRegularSeason20242025!$N$2:$N$1315,1, DataRegularSeason20242025!$R$2:$R$1315,1)</f>
        <v>0</v>
      </c>
      <c r="H48" s="47"/>
      <c r="I48" s="46">
        <f>COUNTIFS(DataRegularSeason20242025!$E$2:$E$1315,WatchedGames20242025!$A47,DataRegularSeason20242025!$D$2:$D$1315,WatchedGames20242025!I$1,DataRegularSeason20242025!$N$2:$N$1315,1, DataRegularSeason20242025!$R$2:$R$1315,1)</f>
        <v>0</v>
      </c>
      <c r="J48" s="47"/>
      <c r="K48" s="46">
        <f>COUNTIFS(DataRegularSeason20242025!$E$2:$E$1315,WatchedGames20242025!$A47,DataRegularSeason20242025!$D$2:$D$1315,WatchedGames20242025!K$1,DataRegularSeason20242025!$N$2:$N$1315,1, DataRegularSeason20242025!$R$2:$R$1315,1)</f>
        <v>0</v>
      </c>
      <c r="L48" s="47"/>
      <c r="M48" s="46">
        <f>COUNTIFS(DataRegularSeason20242025!$E$2:$E$1315,WatchedGames20242025!$A47,DataRegularSeason20242025!$D$2:$D$1315,WatchedGames20242025!M$1,DataRegularSeason20242025!$N$2:$N$1315,1, DataRegularSeason20242025!$R$2:$R$1315,1)</f>
        <v>1</v>
      </c>
      <c r="N48" s="47"/>
      <c r="O48" s="46">
        <f>COUNTIFS(DataRegularSeason20242025!$E$2:$E$1315,WatchedGames20242025!$A47,DataRegularSeason20242025!$D$2:$D$1315,WatchedGames20242025!O$1,DataRegularSeason20242025!$N$2:$N$1315,1, DataRegularSeason20242025!$R$2:$R$1315,1)</f>
        <v>1</v>
      </c>
      <c r="P48" s="47"/>
      <c r="Q48" s="46">
        <f>COUNTIFS(DataRegularSeason20242025!$E$2:$E$1315,WatchedGames20242025!$A47,DataRegularSeason20242025!$D$2:$D$1315,WatchedGames20242025!Q$1,DataRegularSeason20242025!$N$2:$N$1315,1, DataRegularSeason20242025!$R$2:$R$1315,1)</f>
        <v>0</v>
      </c>
      <c r="R48" s="47"/>
      <c r="S48" s="46">
        <f>COUNTIFS(DataRegularSeason20242025!$E$2:$E$1315,WatchedGames20242025!$A47,DataRegularSeason20242025!$D$2:$D$1315,WatchedGames20242025!S$1,DataRegularSeason20242025!$N$2:$N$1315,1, DataRegularSeason20242025!$R$2:$R$1315,1)</f>
        <v>0</v>
      </c>
      <c r="T48" s="47"/>
      <c r="U48" s="46">
        <f>COUNTIFS(DataRegularSeason20242025!$E$2:$E$1315,WatchedGames20242025!$A47,DataRegularSeason20242025!$D$2:$D$1315,WatchedGames20242025!U$1,DataRegularSeason20242025!$N$2:$N$1315,1, DataRegularSeason20242025!$R$2:$R$1315,1)</f>
        <v>0</v>
      </c>
      <c r="V48" s="47"/>
      <c r="W48" s="46">
        <f>COUNTIFS(DataRegularSeason20242025!$E$2:$E$1315,WatchedGames20242025!$A47,DataRegularSeason20242025!$D$2:$D$1315,WatchedGames20242025!W$1,DataRegularSeason20242025!$N$2:$N$1315,1, DataRegularSeason20242025!$R$2:$R$1315,1)</f>
        <v>0</v>
      </c>
      <c r="X48" s="47"/>
      <c r="Y48" s="46">
        <f>COUNTIFS(DataRegularSeason20242025!$E$2:$E$1315,WatchedGames20242025!$A47,DataRegularSeason20242025!$D$2:$D$1315,WatchedGames20242025!Y$1,DataRegularSeason20242025!$N$2:$N$1315,1, DataRegularSeason20242025!$R$2:$R$1315,1)</f>
        <v>0</v>
      </c>
      <c r="Z48" s="47"/>
      <c r="AA48" s="46">
        <f>COUNTIFS(DataRegularSeason20242025!$E$2:$E$1315,WatchedGames20242025!$A47,DataRegularSeason20242025!$D$2:$D$1315,WatchedGames20242025!AA$1,DataRegularSeason20242025!$N$2:$N$1315,1, DataRegularSeason20242025!$R$2:$R$1315,1)</f>
        <v>0</v>
      </c>
      <c r="AB48" s="47"/>
      <c r="AC48" s="46">
        <f>COUNTIFS(DataRegularSeason20242025!$E$2:$E$1315,WatchedGames20242025!$A47,DataRegularSeason20242025!$D$2:$D$1315,WatchedGames20242025!AC$1,DataRegularSeason20242025!$N$2:$N$1315,1, DataRegularSeason20242025!$R$2:$R$1315,1)</f>
        <v>0</v>
      </c>
      <c r="AD48" s="47"/>
      <c r="AE48" s="46">
        <f>COUNTIFS(DataRegularSeason20242025!$E$2:$E$1315,WatchedGames20242025!$A47,DataRegularSeason20242025!$D$2:$D$1315,WatchedGames20242025!AE$1,DataRegularSeason20242025!$N$2:$N$1315,1, DataRegularSeason20242025!$R$2:$R$1315,1)</f>
        <v>0</v>
      </c>
      <c r="AF48" s="47"/>
      <c r="AG48" s="46">
        <f>COUNTIFS(DataRegularSeason20242025!$E$2:$E$1315,WatchedGames20242025!$A47,DataRegularSeason20242025!$D$2:$D$1315,WatchedGames20242025!AG$1,DataRegularSeason20242025!$N$2:$N$1315,1, DataRegularSeason20242025!$R$2:$R$1315,1)</f>
        <v>0</v>
      </c>
      <c r="AH48" s="47"/>
      <c r="AI48" s="46">
        <f>COUNTIFS(DataRegularSeason20242025!$E$2:$E$1315,WatchedGames20242025!$A47,DataRegularSeason20242025!$D$2:$D$1315,WatchedGames20242025!AI$1,DataRegularSeason20242025!$N$2:$N$1315,1, DataRegularSeason20242025!$R$2:$R$1315,1)</f>
        <v>1</v>
      </c>
      <c r="AJ48" s="47"/>
      <c r="AK48" s="46">
        <f>COUNTIFS(DataRegularSeason20242025!$E$2:$E$1315,WatchedGames20242025!$A47,DataRegularSeason20242025!$D$2:$D$1315,WatchedGames20242025!AK$1,DataRegularSeason20242025!$N$2:$N$1315,1, DataRegularSeason20242025!$R$2:$R$1315,1)</f>
        <v>1</v>
      </c>
      <c r="AL48" s="47"/>
      <c r="AM48" s="46">
        <f>COUNTIFS(DataRegularSeason20242025!$E$2:$E$1315,WatchedGames20242025!$A47,DataRegularSeason20242025!$D$2:$D$1315,WatchedGames20242025!AM$1,DataRegularSeason20242025!$N$2:$N$1315,1, DataRegularSeason20242025!$R$2:$R$1315,1)</f>
        <v>1</v>
      </c>
      <c r="AN48" s="47"/>
      <c r="AO48" s="46">
        <f>COUNTIFS(DataRegularSeason20242025!$E$2:$E$1315,WatchedGames20242025!$A47,DataRegularSeason20242025!$D$2:$D$1315,WatchedGames20242025!AO$1,DataRegularSeason20242025!$N$2:$N$1315,1, DataRegularSeason20242025!$R$2:$R$1315,1)</f>
        <v>0</v>
      </c>
      <c r="AP48" s="47"/>
      <c r="AQ48" s="46">
        <f>COUNTIFS(DataRegularSeason20242025!$E$2:$E$1315,WatchedGames20242025!$A47,DataRegularSeason20242025!$D$2:$D$1315,WatchedGames20242025!AQ$1,DataRegularSeason20242025!$N$2:$N$1315,1, DataRegularSeason20242025!$R$2:$R$1315,1)</f>
        <v>0</v>
      </c>
      <c r="AR48" s="47"/>
      <c r="AS48" s="46">
        <f>COUNTIFS(DataRegularSeason20242025!$E$2:$E$1315,WatchedGames20242025!$A47,DataRegularSeason20242025!$D$2:$D$1315,WatchedGames20242025!AS$1,DataRegularSeason20242025!$N$2:$N$1315,1, DataRegularSeason20242025!$R$2:$R$1315,1)</f>
        <v>0</v>
      </c>
      <c r="AT48" s="47"/>
      <c r="AU48" s="46"/>
      <c r="AV48" s="47"/>
      <c r="AW48" s="46">
        <f>COUNTIFS(DataRegularSeason20242025!$E$2:$E$1315,WatchedGames20242025!$A47,DataRegularSeason20242025!$D$2:$D$1315,WatchedGames20242025!AW$1,DataRegularSeason20242025!$N$2:$N$1315,1, DataRegularSeason20242025!$R$2:$R$1315,1)</f>
        <v>0</v>
      </c>
      <c r="AX48" s="47"/>
      <c r="AY48" s="46">
        <f>COUNTIFS(DataRegularSeason20242025!$E$2:$E$1315,WatchedGames20242025!$A47,DataRegularSeason20242025!$D$2:$D$1315,WatchedGames20242025!AY$1,DataRegularSeason20242025!$N$2:$N$1315,1, DataRegularSeason20242025!$R$2:$R$1315,1)</f>
        <v>1</v>
      </c>
      <c r="AZ48" s="47"/>
      <c r="BA48" s="46">
        <f>COUNTIFS(DataRegularSeason20242025!$E$2:$E$1315,WatchedGames20242025!$A47,DataRegularSeason20242025!$D$2:$D$1315,WatchedGames20242025!BA$1,DataRegularSeason20242025!$N$2:$N$1315,1, DataRegularSeason20242025!$R$2:$R$1315,1)</f>
        <v>0</v>
      </c>
      <c r="BB48" s="47"/>
      <c r="BC48" s="46">
        <f>COUNTIFS(DataRegularSeason20242025!$E$2:$E$1315,WatchedGames20242025!$A47,DataRegularSeason20242025!$D$2:$D$1315,WatchedGames20242025!BC$1,DataRegularSeason20242025!$N$2:$N$1315,1, DataRegularSeason20242025!$R$2:$R$1315,1)</f>
        <v>0</v>
      </c>
      <c r="BD48" s="47"/>
      <c r="BE48" s="46">
        <f>COUNTIFS(DataRegularSeason20242025!$E$2:$E$1315,WatchedGames20242025!$A47,DataRegularSeason20242025!$D$2:$D$1315,WatchedGames20242025!BE$1,DataRegularSeason20242025!$N$2:$N$1315,1, DataRegularSeason20242025!$R$2:$R$1315,1)</f>
        <v>0</v>
      </c>
      <c r="BF48" s="47"/>
      <c r="BG48" s="46">
        <f>COUNTIFS(DataRegularSeason20242025!$E$2:$E$1315,WatchedGames20242025!$A47,DataRegularSeason20242025!$D$2:$D$1315,WatchedGames20242025!BG$1,DataRegularSeason20242025!$N$2:$N$1315,1, DataRegularSeason20242025!$R$2:$R$1315,1)</f>
        <v>0</v>
      </c>
      <c r="BH48" s="47"/>
      <c r="BI48" s="46">
        <f>COUNTIFS(DataRegularSeason20242025!$E$2:$E$1315,WatchedGames20242025!$A47,DataRegularSeason20242025!$D$2:$D$1315,WatchedGames20242025!BI$1,DataRegularSeason20242025!$N$2:$N$1315,1, DataRegularSeason20242025!$R$2:$R$1315,1)</f>
        <v>1</v>
      </c>
      <c r="BJ48" s="47"/>
      <c r="BK48" s="46">
        <f>COUNTIFS(DataRegularSeason20242025!$E$2:$E$1315,WatchedGames20242025!$A47,DataRegularSeason20242025!$D$2:$D$1315,WatchedGames20242025!BK$1,DataRegularSeason20242025!$N$2:$N$1315,1, DataRegularSeason20242025!$R$2:$R$1315,1)</f>
        <v>1</v>
      </c>
      <c r="BL48" s="47"/>
      <c r="BM48" s="46">
        <f>COUNTIFS(DataRegularSeason20242025!$E$2:$E$1315,WatchedGames20242025!$A47,DataRegularSeason20242025!$D$2:$D$1315,WatchedGames20242025!BM$1,DataRegularSeason20242025!$N$2:$N$1315,1, DataRegularSeason20242025!$R$2:$R$1315,1)</f>
        <v>0</v>
      </c>
      <c r="BN48" s="47"/>
      <c r="BO48" s="42">
        <f t="shared" si="0"/>
        <v>8</v>
      </c>
      <c r="BP48" s="52"/>
      <c r="BQ48" s="53"/>
    </row>
    <row r="49" spans="1:69" s="35" customFormat="1" ht="9.9499999999999993" customHeight="1" x14ac:dyDescent="0.2">
      <c r="A49" s="59" t="s">
        <v>38</v>
      </c>
      <c r="B49" s="36" t="s">
        <v>81</v>
      </c>
      <c r="C49" s="43"/>
      <c r="D49" s="36">
        <f>COUNTIFS(DataRegularSeason20242025!$E$2:$E$1315,WatchedGames20242025!C$1,DataRegularSeason20242025!$D$2:$D$1315,WatchedGames20242025!$A49,DataRegularSeason20242025!$N$2:$N$1315,1, DataRegularSeason20242025!$R$2:$R$1315,1)</f>
        <v>0</v>
      </c>
      <c r="E49" s="43"/>
      <c r="F49" s="36">
        <f>COUNTIFS(DataRegularSeason20242025!$E$2:$E$1315,WatchedGames20242025!E$1,DataRegularSeason20242025!$D$2:$D$1315,WatchedGames20242025!$A49,DataRegularSeason20242025!$N$2:$N$1315,1, DataRegularSeason20242025!$R$2:$R$1315,1)</f>
        <v>0</v>
      </c>
      <c r="G49" s="43"/>
      <c r="H49" s="36">
        <f>COUNTIFS(DataRegularSeason20242025!$E$2:$E$1315,WatchedGames20242025!G$1,DataRegularSeason20242025!$D$2:$D$1315,WatchedGames20242025!$A49,DataRegularSeason20242025!$N$2:$N$1315,1, DataRegularSeason20242025!$R$2:$R$1315,1)</f>
        <v>0</v>
      </c>
      <c r="I49" s="43"/>
      <c r="J49" s="36">
        <f>COUNTIFS(DataRegularSeason20242025!$E$2:$E$1315,WatchedGames20242025!I$1,DataRegularSeason20242025!$D$2:$D$1315,WatchedGames20242025!$A49,DataRegularSeason20242025!$N$2:$N$1315,1, DataRegularSeason20242025!$R$2:$R$1315,1)</f>
        <v>0</v>
      </c>
      <c r="K49" s="43"/>
      <c r="L49" s="36">
        <f>COUNTIFS(DataRegularSeason20242025!$E$2:$E$1315,WatchedGames20242025!K$1,DataRegularSeason20242025!$D$2:$D$1315,WatchedGames20242025!$A49,DataRegularSeason20242025!$N$2:$N$1315,1, DataRegularSeason20242025!$R$2:$R$1315,1)</f>
        <v>0</v>
      </c>
      <c r="M49" s="43"/>
      <c r="N49" s="36">
        <f>COUNTIFS(DataRegularSeason20242025!$E$2:$E$1315,WatchedGames20242025!M$1,DataRegularSeason20242025!$D$2:$D$1315,WatchedGames20242025!$A49,DataRegularSeason20242025!$N$2:$N$1315,1, DataRegularSeason20242025!$R$2:$R$1315,1)</f>
        <v>0</v>
      </c>
      <c r="O49" s="43"/>
      <c r="P49" s="36">
        <f>COUNTIFS(DataRegularSeason20242025!$E$2:$E$1315,WatchedGames20242025!O$1,DataRegularSeason20242025!$D$2:$D$1315,WatchedGames20242025!$A49,DataRegularSeason20242025!$N$2:$N$1315,1, DataRegularSeason20242025!$R$2:$R$1315,1)</f>
        <v>0</v>
      </c>
      <c r="Q49" s="43"/>
      <c r="R49" s="36">
        <f>COUNTIFS(DataRegularSeason20242025!$E$2:$E$1315,WatchedGames20242025!Q$1,DataRegularSeason20242025!$D$2:$D$1315,WatchedGames20242025!$A49,DataRegularSeason20242025!$N$2:$N$1315,1, DataRegularSeason20242025!$R$2:$R$1315,1)</f>
        <v>0</v>
      </c>
      <c r="S49" s="43"/>
      <c r="T49" s="36">
        <f>COUNTIFS(DataRegularSeason20242025!$E$2:$E$1315,WatchedGames20242025!S$1,DataRegularSeason20242025!$D$2:$D$1315,WatchedGames20242025!$A49,DataRegularSeason20242025!$N$2:$N$1315,1, DataRegularSeason20242025!$R$2:$R$1315,1)</f>
        <v>1</v>
      </c>
      <c r="U49" s="43"/>
      <c r="V49" s="36">
        <f>COUNTIFS(DataRegularSeason20242025!$E$2:$E$1315,WatchedGames20242025!U$1,DataRegularSeason20242025!$D$2:$D$1315,WatchedGames20242025!$A49,DataRegularSeason20242025!$N$2:$N$1315,1, DataRegularSeason20242025!$R$2:$R$1315,1)</f>
        <v>0</v>
      </c>
      <c r="W49" s="43"/>
      <c r="X49" s="36">
        <f>COUNTIFS(DataRegularSeason20242025!$E$2:$E$1315,WatchedGames20242025!W$1,DataRegularSeason20242025!$D$2:$D$1315,WatchedGames20242025!$A49,DataRegularSeason20242025!$N$2:$N$1315,1, DataRegularSeason20242025!$R$2:$R$1315,1)</f>
        <v>0</v>
      </c>
      <c r="Y49" s="43"/>
      <c r="Z49" s="36">
        <f>COUNTIFS(DataRegularSeason20242025!$E$2:$E$1315,WatchedGames20242025!Y$1,DataRegularSeason20242025!$D$2:$D$1315,WatchedGames20242025!$A49,DataRegularSeason20242025!$N$2:$N$1315,1, DataRegularSeason20242025!$R$2:$R$1315,1)</f>
        <v>0</v>
      </c>
      <c r="AA49" s="43"/>
      <c r="AB49" s="36">
        <f>COUNTIFS(DataRegularSeason20242025!$E$2:$E$1315,WatchedGames20242025!AA$1,DataRegularSeason20242025!$D$2:$D$1315,WatchedGames20242025!$A49,DataRegularSeason20242025!$N$2:$N$1315,1, DataRegularSeason20242025!$R$2:$R$1315,1)</f>
        <v>0</v>
      </c>
      <c r="AC49" s="43"/>
      <c r="AD49" s="36">
        <f>COUNTIFS(DataRegularSeason20242025!$E$2:$E$1315,WatchedGames20242025!AC$1,DataRegularSeason20242025!$D$2:$D$1315,WatchedGames20242025!$A49,DataRegularSeason20242025!$N$2:$N$1315,1, DataRegularSeason20242025!$R$2:$R$1315,1)</f>
        <v>0</v>
      </c>
      <c r="AE49" s="43"/>
      <c r="AF49" s="36">
        <f>COUNTIFS(DataRegularSeason20242025!$E$2:$E$1315,WatchedGames20242025!AE$1,DataRegularSeason20242025!$D$2:$D$1315,WatchedGames20242025!$A49,DataRegularSeason20242025!$N$2:$N$1315,1, DataRegularSeason20242025!$R$2:$R$1315,1)</f>
        <v>0</v>
      </c>
      <c r="AG49" s="43"/>
      <c r="AH49" s="36">
        <f>COUNTIFS(DataRegularSeason20242025!$E$2:$E$1315,WatchedGames20242025!AG$1,DataRegularSeason20242025!$D$2:$D$1315,WatchedGames20242025!$A49,DataRegularSeason20242025!$N$2:$N$1315,1, DataRegularSeason20242025!$R$2:$R$1315,1)</f>
        <v>1</v>
      </c>
      <c r="AI49" s="43"/>
      <c r="AJ49" s="36">
        <f>COUNTIFS(DataRegularSeason20242025!$E$2:$E$1315,WatchedGames20242025!AI$1,DataRegularSeason20242025!$D$2:$D$1315,WatchedGames20242025!$A49,DataRegularSeason20242025!$N$2:$N$1315,1, DataRegularSeason20242025!$R$2:$R$1315,1)</f>
        <v>0</v>
      </c>
      <c r="AK49" s="43"/>
      <c r="AL49" s="36">
        <f>COUNTIFS(DataRegularSeason20242025!$E$2:$E$1315,WatchedGames20242025!AK$1,DataRegularSeason20242025!$D$2:$D$1315,WatchedGames20242025!$A49,DataRegularSeason20242025!$N$2:$N$1315,1, DataRegularSeason20242025!$R$2:$R$1315,1)</f>
        <v>0</v>
      </c>
      <c r="AM49" s="43"/>
      <c r="AN49" s="36">
        <f>COUNTIFS(DataRegularSeason20242025!$E$2:$E$1315,WatchedGames20242025!AM$1,DataRegularSeason20242025!$D$2:$D$1315,WatchedGames20242025!$A49,DataRegularSeason20242025!$N$2:$N$1315,1, DataRegularSeason20242025!$R$2:$R$1315,1)</f>
        <v>1</v>
      </c>
      <c r="AO49" s="43"/>
      <c r="AP49" s="36">
        <f>COUNTIFS(DataRegularSeason20242025!$E$2:$E$1315,WatchedGames20242025!AO$1,DataRegularSeason20242025!$D$2:$D$1315,WatchedGames20242025!$A49,DataRegularSeason20242025!$N$2:$N$1315,1, DataRegularSeason20242025!$R$2:$R$1315,1)</f>
        <v>0</v>
      </c>
      <c r="AQ49" s="43"/>
      <c r="AR49" s="36">
        <f>COUNTIFS(DataRegularSeason20242025!$E$2:$E$1315,WatchedGames20242025!AQ$1,DataRegularSeason20242025!$D$2:$D$1315,WatchedGames20242025!$A49,DataRegularSeason20242025!$N$2:$N$1315,1, DataRegularSeason20242025!$R$2:$R$1315,1)</f>
        <v>1</v>
      </c>
      <c r="AS49" s="43"/>
      <c r="AT49" s="36">
        <f>COUNTIFS(DataRegularSeason20242025!$E$2:$E$1315,WatchedGames20242025!AS$1,DataRegularSeason20242025!$D$2:$D$1315,WatchedGames20242025!$A49,DataRegularSeason20242025!$N$2:$N$1315,1, DataRegularSeason20242025!$R$2:$R$1315,1)</f>
        <v>1</v>
      </c>
      <c r="AU49" s="43"/>
      <c r="AV49" s="36">
        <f>COUNTIFS(DataRegularSeason20242025!$E$2:$E$1315,WatchedGames20242025!AU$1,DataRegularSeason20242025!$D$2:$D$1315,WatchedGames20242025!$A49,DataRegularSeason20242025!$N$2:$N$1315,1, DataRegularSeason20242025!$R$2:$R$1315,1)</f>
        <v>0</v>
      </c>
      <c r="AW49" s="43"/>
      <c r="AX49" s="44"/>
      <c r="AY49" s="43"/>
      <c r="AZ49" s="36">
        <f>COUNTIFS(DataRegularSeason20242025!$E$2:$E$1315,WatchedGames20242025!AY$1,DataRegularSeason20242025!$D$2:$D$1315,WatchedGames20242025!$A49,DataRegularSeason20242025!$N$2:$N$1315,1, DataRegularSeason20242025!$R$2:$R$1315,1)</f>
        <v>0</v>
      </c>
      <c r="BA49" s="43"/>
      <c r="BB49" s="36">
        <f>COUNTIFS(DataRegularSeason20242025!$E$2:$E$1315,WatchedGames20242025!BA$1,DataRegularSeason20242025!$D$2:$D$1315,WatchedGames20242025!$A49,DataRegularSeason20242025!$N$2:$N$1315,1, DataRegularSeason20242025!$R$2:$R$1315,1)</f>
        <v>0</v>
      </c>
      <c r="BC49" s="43"/>
      <c r="BD49" s="36">
        <f>COUNTIFS(DataRegularSeason20242025!$E$2:$E$1315,WatchedGames20242025!BC$1,DataRegularSeason20242025!$D$2:$D$1315,WatchedGames20242025!$A49,DataRegularSeason20242025!$N$2:$N$1315,1, DataRegularSeason20242025!$R$2:$R$1315,1)</f>
        <v>0</v>
      </c>
      <c r="BE49" s="43"/>
      <c r="BF49" s="36">
        <f>COUNTIFS(DataRegularSeason20242025!$E$2:$E$1315,WatchedGames20242025!BE$1,DataRegularSeason20242025!$D$2:$D$1315,WatchedGames20242025!$A49,DataRegularSeason20242025!$N$2:$N$1315,1, DataRegularSeason20242025!$R$2:$R$1315,1)</f>
        <v>0</v>
      </c>
      <c r="BG49" s="43"/>
      <c r="BH49" s="36">
        <f>COUNTIFS(DataRegularSeason20242025!$E$2:$E$1315,WatchedGames20242025!BG$1,DataRegularSeason20242025!$D$2:$D$1315,WatchedGames20242025!$A49,DataRegularSeason20242025!$N$2:$N$1315,1, DataRegularSeason20242025!$R$2:$R$1315,1)</f>
        <v>0</v>
      </c>
      <c r="BI49" s="43"/>
      <c r="BJ49" s="36">
        <f>COUNTIFS(DataRegularSeason20242025!$E$2:$E$1315,WatchedGames20242025!BI$1,DataRegularSeason20242025!$D$2:$D$1315,WatchedGames20242025!$A49,DataRegularSeason20242025!$N$2:$N$1315,1, DataRegularSeason20242025!$R$2:$R$1315,1)</f>
        <v>1</v>
      </c>
      <c r="BK49" s="43"/>
      <c r="BL49" s="36">
        <f>COUNTIFS(DataRegularSeason20242025!$E$2:$E$1315,WatchedGames20242025!BK$1,DataRegularSeason20242025!$D$2:$D$1315,WatchedGames20242025!$A49,DataRegularSeason20242025!$N$2:$N$1315,1, DataRegularSeason20242025!$R$2:$R$1315,1)</f>
        <v>1</v>
      </c>
      <c r="BM49" s="43"/>
      <c r="BN49" s="36">
        <f>COUNTIFS(DataRegularSeason20242025!$E$2:$E$1315,WatchedGames20242025!BM$1,DataRegularSeason20242025!$D$2:$D$1315,WatchedGames20242025!$A49,DataRegularSeason20242025!$N$2:$N$1315,1, DataRegularSeason20242025!$R$2:$R$1315,1)</f>
        <v>0</v>
      </c>
      <c r="BO49" s="38">
        <f t="shared" si="0"/>
        <v>7</v>
      </c>
      <c r="BP49" s="52">
        <f t="shared" ref="BP49" si="45">BO49+BO50</f>
        <v>14</v>
      </c>
      <c r="BQ49" s="53">
        <f t="shared" ref="BQ49" si="46">82-BP49</f>
        <v>68</v>
      </c>
    </row>
    <row r="50" spans="1:69" s="35" customFormat="1" ht="9.9499999999999993" customHeight="1" x14ac:dyDescent="0.2">
      <c r="A50" s="54"/>
      <c r="B50" s="40" t="s">
        <v>80</v>
      </c>
      <c r="C50" s="46">
        <f>COUNTIFS(DataRegularSeason20242025!$E$2:$E$1315,WatchedGames20242025!$A49,DataRegularSeason20242025!$D$2:$D$1315,WatchedGames20242025!C$1,DataRegularSeason20242025!$N$2:$N$1315,1, DataRegularSeason20242025!$R$2:$R$1315,1)</f>
        <v>0</v>
      </c>
      <c r="D50" s="47"/>
      <c r="E50" s="46">
        <f>COUNTIFS(DataRegularSeason20242025!$E$2:$E$1315,WatchedGames20242025!$A49,DataRegularSeason20242025!$D$2:$D$1315,WatchedGames20242025!E$1,DataRegularSeason20242025!$N$2:$N$1315,1, DataRegularSeason20242025!$R$2:$R$1315,1)</f>
        <v>0</v>
      </c>
      <c r="F50" s="47"/>
      <c r="G50" s="46">
        <f>COUNTIFS(DataRegularSeason20242025!$E$2:$E$1315,WatchedGames20242025!$A49,DataRegularSeason20242025!$D$2:$D$1315,WatchedGames20242025!G$1,DataRegularSeason20242025!$N$2:$N$1315,1, DataRegularSeason20242025!$R$2:$R$1315,1)</f>
        <v>0</v>
      </c>
      <c r="H50" s="47"/>
      <c r="I50" s="46">
        <f>COUNTIFS(DataRegularSeason20242025!$E$2:$E$1315,WatchedGames20242025!$A49,DataRegularSeason20242025!$D$2:$D$1315,WatchedGames20242025!I$1,DataRegularSeason20242025!$N$2:$N$1315,1, DataRegularSeason20242025!$R$2:$R$1315,1)</f>
        <v>0</v>
      </c>
      <c r="J50" s="47"/>
      <c r="K50" s="46">
        <f>COUNTIFS(DataRegularSeason20242025!$E$2:$E$1315,WatchedGames20242025!$A49,DataRegularSeason20242025!$D$2:$D$1315,WatchedGames20242025!K$1,DataRegularSeason20242025!$N$2:$N$1315,1, DataRegularSeason20242025!$R$2:$R$1315,1)</f>
        <v>1</v>
      </c>
      <c r="L50" s="47"/>
      <c r="M50" s="46">
        <f>COUNTIFS(DataRegularSeason20242025!$E$2:$E$1315,WatchedGames20242025!$A49,DataRegularSeason20242025!$D$2:$D$1315,WatchedGames20242025!M$1,DataRegularSeason20242025!$N$2:$N$1315,1, DataRegularSeason20242025!$R$2:$R$1315,1)</f>
        <v>0</v>
      </c>
      <c r="N50" s="47"/>
      <c r="O50" s="46">
        <f>COUNTIFS(DataRegularSeason20242025!$E$2:$E$1315,WatchedGames20242025!$A49,DataRegularSeason20242025!$D$2:$D$1315,WatchedGames20242025!O$1,DataRegularSeason20242025!$N$2:$N$1315,1, DataRegularSeason20242025!$R$2:$R$1315,1)</f>
        <v>1</v>
      </c>
      <c r="P50" s="47"/>
      <c r="Q50" s="46">
        <f>COUNTIFS(DataRegularSeason20242025!$E$2:$E$1315,WatchedGames20242025!$A49,DataRegularSeason20242025!$D$2:$D$1315,WatchedGames20242025!Q$1,DataRegularSeason20242025!$N$2:$N$1315,1, DataRegularSeason20242025!$R$2:$R$1315,1)</f>
        <v>1</v>
      </c>
      <c r="R50" s="47"/>
      <c r="S50" s="46">
        <f>COUNTIFS(DataRegularSeason20242025!$E$2:$E$1315,WatchedGames20242025!$A49,DataRegularSeason20242025!$D$2:$D$1315,WatchedGames20242025!S$1,DataRegularSeason20242025!$N$2:$N$1315,1, DataRegularSeason20242025!$R$2:$R$1315,1)</f>
        <v>0</v>
      </c>
      <c r="T50" s="47"/>
      <c r="U50" s="46">
        <f>COUNTIFS(DataRegularSeason20242025!$E$2:$E$1315,WatchedGames20242025!$A49,DataRegularSeason20242025!$D$2:$D$1315,WatchedGames20242025!U$1,DataRegularSeason20242025!$N$2:$N$1315,1, DataRegularSeason20242025!$R$2:$R$1315,1)</f>
        <v>1</v>
      </c>
      <c r="V50" s="47"/>
      <c r="W50" s="46">
        <f>COUNTIFS(DataRegularSeason20242025!$E$2:$E$1315,WatchedGames20242025!$A49,DataRegularSeason20242025!$D$2:$D$1315,WatchedGames20242025!W$1,DataRegularSeason20242025!$N$2:$N$1315,1, DataRegularSeason20242025!$R$2:$R$1315,1)</f>
        <v>0</v>
      </c>
      <c r="X50" s="47"/>
      <c r="Y50" s="46">
        <f>COUNTIFS(DataRegularSeason20242025!$E$2:$E$1315,WatchedGames20242025!$A49,DataRegularSeason20242025!$D$2:$D$1315,WatchedGames20242025!Y$1,DataRegularSeason20242025!$N$2:$N$1315,1, DataRegularSeason20242025!$R$2:$R$1315,1)</f>
        <v>0</v>
      </c>
      <c r="Z50" s="47"/>
      <c r="AA50" s="46">
        <f>COUNTIFS(DataRegularSeason20242025!$E$2:$E$1315,WatchedGames20242025!$A49,DataRegularSeason20242025!$D$2:$D$1315,WatchedGames20242025!AA$1,DataRegularSeason20242025!$N$2:$N$1315,1, DataRegularSeason20242025!$R$2:$R$1315,1)</f>
        <v>1</v>
      </c>
      <c r="AB50" s="47"/>
      <c r="AC50" s="46">
        <f>COUNTIFS(DataRegularSeason20242025!$E$2:$E$1315,WatchedGames20242025!$A49,DataRegularSeason20242025!$D$2:$D$1315,WatchedGames20242025!AC$1,DataRegularSeason20242025!$N$2:$N$1315,1, DataRegularSeason20242025!$R$2:$R$1315,1)</f>
        <v>1</v>
      </c>
      <c r="AD50" s="47"/>
      <c r="AE50" s="46">
        <f>COUNTIFS(DataRegularSeason20242025!$E$2:$E$1315,WatchedGames20242025!$A49,DataRegularSeason20242025!$D$2:$D$1315,WatchedGames20242025!AE$1,DataRegularSeason20242025!$N$2:$N$1315,1, DataRegularSeason20242025!$R$2:$R$1315,1)</f>
        <v>0</v>
      </c>
      <c r="AF50" s="47"/>
      <c r="AG50" s="46">
        <f>COUNTIFS(DataRegularSeason20242025!$E$2:$E$1315,WatchedGames20242025!$A49,DataRegularSeason20242025!$D$2:$D$1315,WatchedGames20242025!AG$1,DataRegularSeason20242025!$N$2:$N$1315,1, DataRegularSeason20242025!$R$2:$R$1315,1)</f>
        <v>0</v>
      </c>
      <c r="AH50" s="47"/>
      <c r="AI50" s="46">
        <f>COUNTIFS(DataRegularSeason20242025!$E$2:$E$1315,WatchedGames20242025!$A49,DataRegularSeason20242025!$D$2:$D$1315,WatchedGames20242025!AI$1,DataRegularSeason20242025!$N$2:$N$1315,1, DataRegularSeason20242025!$R$2:$R$1315,1)</f>
        <v>0</v>
      </c>
      <c r="AJ50" s="47"/>
      <c r="AK50" s="46">
        <f>COUNTIFS(DataRegularSeason20242025!$E$2:$E$1315,WatchedGames20242025!$A49,DataRegularSeason20242025!$D$2:$D$1315,WatchedGames20242025!AK$1,DataRegularSeason20242025!$N$2:$N$1315,1, DataRegularSeason20242025!$R$2:$R$1315,1)</f>
        <v>0</v>
      </c>
      <c r="AL50" s="47"/>
      <c r="AM50" s="46">
        <f>COUNTIFS(DataRegularSeason20242025!$E$2:$E$1315,WatchedGames20242025!$A49,DataRegularSeason20242025!$D$2:$D$1315,WatchedGames20242025!AM$1,DataRegularSeason20242025!$N$2:$N$1315,1, DataRegularSeason20242025!$R$2:$R$1315,1)</f>
        <v>0</v>
      </c>
      <c r="AN50" s="47"/>
      <c r="AO50" s="46">
        <f>COUNTIFS(DataRegularSeason20242025!$E$2:$E$1315,WatchedGames20242025!$A49,DataRegularSeason20242025!$D$2:$D$1315,WatchedGames20242025!AO$1,DataRegularSeason20242025!$N$2:$N$1315,1, DataRegularSeason20242025!$R$2:$R$1315,1)</f>
        <v>0</v>
      </c>
      <c r="AP50" s="47"/>
      <c r="AQ50" s="46">
        <f>COUNTIFS(DataRegularSeason20242025!$E$2:$E$1315,WatchedGames20242025!$A49,DataRegularSeason20242025!$D$2:$D$1315,WatchedGames20242025!AQ$1,DataRegularSeason20242025!$N$2:$N$1315,1, DataRegularSeason20242025!$R$2:$R$1315,1)</f>
        <v>0</v>
      </c>
      <c r="AR50" s="47"/>
      <c r="AS50" s="46">
        <f>COUNTIFS(DataRegularSeason20242025!$E$2:$E$1315,WatchedGames20242025!$A49,DataRegularSeason20242025!$D$2:$D$1315,WatchedGames20242025!AS$1,DataRegularSeason20242025!$N$2:$N$1315,1, DataRegularSeason20242025!$R$2:$R$1315,1)</f>
        <v>0</v>
      </c>
      <c r="AT50" s="47"/>
      <c r="AU50" s="46">
        <f>COUNTIFS(DataRegularSeason20242025!$E$2:$E$1315,WatchedGames20242025!$A49,DataRegularSeason20242025!$D$2:$D$1315,WatchedGames20242025!AU$1,DataRegularSeason20242025!$N$2:$N$1315,1, DataRegularSeason20242025!$R$2:$R$1315,1)</f>
        <v>0</v>
      </c>
      <c r="AV50" s="47"/>
      <c r="AW50" s="46"/>
      <c r="AX50" s="47"/>
      <c r="AY50" s="46">
        <f>COUNTIFS(DataRegularSeason20242025!$E$2:$E$1315,WatchedGames20242025!$A49,DataRegularSeason20242025!$D$2:$D$1315,WatchedGames20242025!AY$1,DataRegularSeason20242025!$N$2:$N$1315,1, DataRegularSeason20242025!$R$2:$R$1315,1)</f>
        <v>0</v>
      </c>
      <c r="AZ50" s="47"/>
      <c r="BA50" s="46">
        <f>COUNTIFS(DataRegularSeason20242025!$E$2:$E$1315,WatchedGames20242025!$A49,DataRegularSeason20242025!$D$2:$D$1315,WatchedGames20242025!BA$1,DataRegularSeason20242025!$N$2:$N$1315,1, DataRegularSeason20242025!$R$2:$R$1315,1)</f>
        <v>0</v>
      </c>
      <c r="BB50" s="47"/>
      <c r="BC50" s="46">
        <f>COUNTIFS(DataRegularSeason20242025!$E$2:$E$1315,WatchedGames20242025!$A49,DataRegularSeason20242025!$D$2:$D$1315,WatchedGames20242025!BC$1,DataRegularSeason20242025!$N$2:$N$1315,1, DataRegularSeason20242025!$R$2:$R$1315,1)</f>
        <v>0</v>
      </c>
      <c r="BD50" s="47"/>
      <c r="BE50" s="46">
        <f>COUNTIFS(DataRegularSeason20242025!$E$2:$E$1315,WatchedGames20242025!$A49,DataRegularSeason20242025!$D$2:$D$1315,WatchedGames20242025!BE$1,DataRegularSeason20242025!$N$2:$N$1315,1, DataRegularSeason20242025!$R$2:$R$1315,1)</f>
        <v>0</v>
      </c>
      <c r="BF50" s="47"/>
      <c r="BG50" s="46">
        <f>COUNTIFS(DataRegularSeason20242025!$E$2:$E$1315,WatchedGames20242025!$A49,DataRegularSeason20242025!$D$2:$D$1315,WatchedGames20242025!BG$1,DataRegularSeason20242025!$N$2:$N$1315,1, DataRegularSeason20242025!$R$2:$R$1315,1)</f>
        <v>1</v>
      </c>
      <c r="BH50" s="47"/>
      <c r="BI50" s="46">
        <f>COUNTIFS(DataRegularSeason20242025!$E$2:$E$1315,WatchedGames20242025!$A49,DataRegularSeason20242025!$D$2:$D$1315,WatchedGames20242025!BI$1,DataRegularSeason20242025!$N$2:$N$1315,1, DataRegularSeason20242025!$R$2:$R$1315,1)</f>
        <v>0</v>
      </c>
      <c r="BJ50" s="47"/>
      <c r="BK50" s="46">
        <f>COUNTIFS(DataRegularSeason20242025!$E$2:$E$1315,WatchedGames20242025!$A49,DataRegularSeason20242025!$D$2:$D$1315,WatchedGames20242025!BK$1,DataRegularSeason20242025!$N$2:$N$1315,1, DataRegularSeason20242025!$R$2:$R$1315,1)</f>
        <v>0</v>
      </c>
      <c r="BL50" s="47"/>
      <c r="BM50" s="46">
        <f>COUNTIFS(DataRegularSeason20242025!$E$2:$E$1315,WatchedGames20242025!$A49,DataRegularSeason20242025!$D$2:$D$1315,WatchedGames20242025!BM$1,DataRegularSeason20242025!$N$2:$N$1315,1, DataRegularSeason20242025!$R$2:$R$1315,1)</f>
        <v>0</v>
      </c>
      <c r="BN50" s="47"/>
      <c r="BO50" s="42">
        <f t="shared" si="0"/>
        <v>7</v>
      </c>
      <c r="BP50" s="52"/>
      <c r="BQ50" s="53"/>
    </row>
    <row r="51" spans="1:69" s="35" customFormat="1" ht="9.9499999999999993" customHeight="1" x14ac:dyDescent="0.2">
      <c r="A51" s="59" t="s">
        <v>13</v>
      </c>
      <c r="B51" s="36" t="s">
        <v>81</v>
      </c>
      <c r="C51" s="43"/>
      <c r="D51" s="36">
        <f>COUNTIFS(DataRegularSeason20242025!$E$2:$E$1315,WatchedGames20242025!C$1,DataRegularSeason20242025!$D$2:$D$1315,WatchedGames20242025!$A51,DataRegularSeason20242025!$N$2:$N$1315,1, DataRegularSeason20242025!$R$2:$R$1315,1)</f>
        <v>0</v>
      </c>
      <c r="E51" s="43"/>
      <c r="F51" s="36">
        <f>COUNTIFS(DataRegularSeason20242025!$E$2:$E$1315,WatchedGames20242025!E$1,DataRegularSeason20242025!$D$2:$D$1315,WatchedGames20242025!$A51,DataRegularSeason20242025!$N$2:$N$1315,1, DataRegularSeason20242025!$R$2:$R$1315,1)</f>
        <v>1</v>
      </c>
      <c r="G51" s="43"/>
      <c r="H51" s="36">
        <f>COUNTIFS(DataRegularSeason20242025!$E$2:$E$1315,WatchedGames20242025!G$1,DataRegularSeason20242025!$D$2:$D$1315,WatchedGames20242025!$A51,DataRegularSeason20242025!$N$2:$N$1315,1, DataRegularSeason20242025!$R$2:$R$1315,1)</f>
        <v>1</v>
      </c>
      <c r="I51" s="43"/>
      <c r="J51" s="36">
        <f>COUNTIFS(DataRegularSeason20242025!$E$2:$E$1315,WatchedGames20242025!I$1,DataRegularSeason20242025!$D$2:$D$1315,WatchedGames20242025!$A51,DataRegularSeason20242025!$N$2:$N$1315,1, DataRegularSeason20242025!$R$2:$R$1315,1)</f>
        <v>1</v>
      </c>
      <c r="K51" s="43"/>
      <c r="L51" s="36">
        <f>COUNTIFS(DataRegularSeason20242025!$E$2:$E$1315,WatchedGames20242025!K$1,DataRegularSeason20242025!$D$2:$D$1315,WatchedGames20242025!$A51,DataRegularSeason20242025!$N$2:$N$1315,1, DataRegularSeason20242025!$R$2:$R$1315,1)</f>
        <v>0</v>
      </c>
      <c r="M51" s="43"/>
      <c r="N51" s="36">
        <f>COUNTIFS(DataRegularSeason20242025!$E$2:$E$1315,WatchedGames20242025!M$1,DataRegularSeason20242025!$D$2:$D$1315,WatchedGames20242025!$A51,DataRegularSeason20242025!$N$2:$N$1315,1, DataRegularSeason20242025!$R$2:$R$1315,1)</f>
        <v>0</v>
      </c>
      <c r="O51" s="43"/>
      <c r="P51" s="36">
        <f>COUNTIFS(DataRegularSeason20242025!$E$2:$E$1315,WatchedGames20242025!O$1,DataRegularSeason20242025!$D$2:$D$1315,WatchedGames20242025!$A51,DataRegularSeason20242025!$N$2:$N$1315,1, DataRegularSeason20242025!$R$2:$R$1315,1)</f>
        <v>0</v>
      </c>
      <c r="Q51" s="43"/>
      <c r="R51" s="36">
        <f>COUNTIFS(DataRegularSeason20242025!$E$2:$E$1315,WatchedGames20242025!Q$1,DataRegularSeason20242025!$D$2:$D$1315,WatchedGames20242025!$A51,DataRegularSeason20242025!$N$2:$N$1315,1, DataRegularSeason20242025!$R$2:$R$1315,1)</f>
        <v>0</v>
      </c>
      <c r="S51" s="43"/>
      <c r="T51" s="36">
        <f>COUNTIFS(DataRegularSeason20242025!$E$2:$E$1315,WatchedGames20242025!S$1,DataRegularSeason20242025!$D$2:$D$1315,WatchedGames20242025!$A51,DataRegularSeason20242025!$N$2:$N$1315,1, DataRegularSeason20242025!$R$2:$R$1315,1)</f>
        <v>0</v>
      </c>
      <c r="U51" s="43"/>
      <c r="V51" s="36">
        <f>COUNTIFS(DataRegularSeason20242025!$E$2:$E$1315,WatchedGames20242025!U$1,DataRegularSeason20242025!$D$2:$D$1315,WatchedGames20242025!$A51,DataRegularSeason20242025!$N$2:$N$1315,1, DataRegularSeason20242025!$R$2:$R$1315,1)</f>
        <v>0</v>
      </c>
      <c r="W51" s="43"/>
      <c r="X51" s="36">
        <f>COUNTIFS(DataRegularSeason20242025!$E$2:$E$1315,WatchedGames20242025!W$1,DataRegularSeason20242025!$D$2:$D$1315,WatchedGames20242025!$A51,DataRegularSeason20242025!$N$2:$N$1315,1, DataRegularSeason20242025!$R$2:$R$1315,1)</f>
        <v>0</v>
      </c>
      <c r="Y51" s="43"/>
      <c r="Z51" s="36">
        <f>COUNTIFS(DataRegularSeason20242025!$E$2:$E$1315,WatchedGames20242025!Y$1,DataRegularSeason20242025!$D$2:$D$1315,WatchedGames20242025!$A51,DataRegularSeason20242025!$N$2:$N$1315,1, DataRegularSeason20242025!$R$2:$R$1315,1)</f>
        <v>0</v>
      </c>
      <c r="AA51" s="43"/>
      <c r="AB51" s="36">
        <f>COUNTIFS(DataRegularSeason20242025!$E$2:$E$1315,WatchedGames20242025!AA$1,DataRegularSeason20242025!$D$2:$D$1315,WatchedGames20242025!$A51,DataRegularSeason20242025!$N$2:$N$1315,1, DataRegularSeason20242025!$R$2:$R$1315,1)</f>
        <v>0</v>
      </c>
      <c r="AC51" s="43"/>
      <c r="AD51" s="36">
        <f>COUNTIFS(DataRegularSeason20242025!$E$2:$E$1315,WatchedGames20242025!AC$1,DataRegularSeason20242025!$D$2:$D$1315,WatchedGames20242025!$A51,DataRegularSeason20242025!$N$2:$N$1315,1, DataRegularSeason20242025!$R$2:$R$1315,1)</f>
        <v>0</v>
      </c>
      <c r="AE51" s="43"/>
      <c r="AF51" s="36">
        <f>COUNTIFS(DataRegularSeason20242025!$E$2:$E$1315,WatchedGames20242025!AE$1,DataRegularSeason20242025!$D$2:$D$1315,WatchedGames20242025!$A51,DataRegularSeason20242025!$N$2:$N$1315,1, DataRegularSeason20242025!$R$2:$R$1315,1)</f>
        <v>0</v>
      </c>
      <c r="AG51" s="43"/>
      <c r="AH51" s="36">
        <f>COUNTIFS(DataRegularSeason20242025!$E$2:$E$1315,WatchedGames20242025!AG$1,DataRegularSeason20242025!$D$2:$D$1315,WatchedGames20242025!$A51,DataRegularSeason20242025!$N$2:$N$1315,1, DataRegularSeason20242025!$R$2:$R$1315,1)</f>
        <v>0</v>
      </c>
      <c r="AI51" s="43"/>
      <c r="AJ51" s="36">
        <f>COUNTIFS(DataRegularSeason20242025!$E$2:$E$1315,WatchedGames20242025!AI$1,DataRegularSeason20242025!$D$2:$D$1315,WatchedGames20242025!$A51,DataRegularSeason20242025!$N$2:$N$1315,1, DataRegularSeason20242025!$R$2:$R$1315,1)</f>
        <v>0</v>
      </c>
      <c r="AK51" s="43"/>
      <c r="AL51" s="36">
        <f>COUNTIFS(DataRegularSeason20242025!$E$2:$E$1315,WatchedGames20242025!AK$1,DataRegularSeason20242025!$D$2:$D$1315,WatchedGames20242025!$A51,DataRegularSeason20242025!$N$2:$N$1315,1, DataRegularSeason20242025!$R$2:$R$1315,1)</f>
        <v>0</v>
      </c>
      <c r="AM51" s="43"/>
      <c r="AN51" s="36">
        <f>COUNTIFS(DataRegularSeason20242025!$E$2:$E$1315,WatchedGames20242025!AM$1,DataRegularSeason20242025!$D$2:$D$1315,WatchedGames20242025!$A51,DataRegularSeason20242025!$N$2:$N$1315,1, DataRegularSeason20242025!$R$2:$R$1315,1)</f>
        <v>0</v>
      </c>
      <c r="AO51" s="43"/>
      <c r="AP51" s="36">
        <f>COUNTIFS(DataRegularSeason20242025!$E$2:$E$1315,WatchedGames20242025!AO$1,DataRegularSeason20242025!$D$2:$D$1315,WatchedGames20242025!$A51,DataRegularSeason20242025!$N$2:$N$1315,1, DataRegularSeason20242025!$R$2:$R$1315,1)</f>
        <v>0</v>
      </c>
      <c r="AQ51" s="43"/>
      <c r="AR51" s="36">
        <f>COUNTIFS(DataRegularSeason20242025!$E$2:$E$1315,WatchedGames20242025!AQ$1,DataRegularSeason20242025!$D$2:$D$1315,WatchedGames20242025!$A51,DataRegularSeason20242025!$N$2:$N$1315,1, DataRegularSeason20242025!$R$2:$R$1315,1)</f>
        <v>1</v>
      </c>
      <c r="AS51" s="43"/>
      <c r="AT51" s="36">
        <f>COUNTIFS(DataRegularSeason20242025!$E$2:$E$1315,WatchedGames20242025!AS$1,DataRegularSeason20242025!$D$2:$D$1315,WatchedGames20242025!$A51,DataRegularSeason20242025!$N$2:$N$1315,1, DataRegularSeason20242025!$R$2:$R$1315,1)</f>
        <v>0</v>
      </c>
      <c r="AU51" s="43"/>
      <c r="AV51" s="36">
        <f>COUNTIFS(DataRegularSeason20242025!$E$2:$E$1315,WatchedGames20242025!AU$1,DataRegularSeason20242025!$D$2:$D$1315,WatchedGames20242025!$A51,DataRegularSeason20242025!$N$2:$N$1315,1, DataRegularSeason20242025!$R$2:$R$1315,1)</f>
        <v>1</v>
      </c>
      <c r="AW51" s="43"/>
      <c r="AX51" s="36">
        <f>COUNTIFS(DataRegularSeason20242025!$E$2:$E$1315,WatchedGames20242025!AW$1,DataRegularSeason20242025!$D$2:$D$1315,WatchedGames20242025!$A51,DataRegularSeason20242025!$N$2:$N$1315,1, DataRegularSeason20242025!$R$2:$R$1315,1)</f>
        <v>0</v>
      </c>
      <c r="AY51" s="43"/>
      <c r="AZ51" s="44"/>
      <c r="BA51" s="43"/>
      <c r="BB51" s="36">
        <f>COUNTIFS(DataRegularSeason20242025!$E$2:$E$1315,WatchedGames20242025!BA$1,DataRegularSeason20242025!$D$2:$D$1315,WatchedGames20242025!$A51,DataRegularSeason20242025!$N$2:$N$1315,1, DataRegularSeason20242025!$R$2:$R$1315,1)</f>
        <v>0</v>
      </c>
      <c r="BC51" s="43"/>
      <c r="BD51" s="36">
        <f>COUNTIFS(DataRegularSeason20242025!$E$2:$E$1315,WatchedGames20242025!BC$1,DataRegularSeason20242025!$D$2:$D$1315,WatchedGames20242025!$A51,DataRegularSeason20242025!$N$2:$N$1315,1, DataRegularSeason20242025!$R$2:$R$1315,1)</f>
        <v>1</v>
      </c>
      <c r="BE51" s="43"/>
      <c r="BF51" s="36">
        <f>COUNTIFS(DataRegularSeason20242025!$E$2:$E$1315,WatchedGames20242025!BE$1,DataRegularSeason20242025!$D$2:$D$1315,WatchedGames20242025!$A51,DataRegularSeason20242025!$N$2:$N$1315,1, DataRegularSeason20242025!$R$2:$R$1315,1)</f>
        <v>0</v>
      </c>
      <c r="BG51" s="43"/>
      <c r="BH51" s="36">
        <f>COUNTIFS(DataRegularSeason20242025!$E$2:$E$1315,WatchedGames20242025!BG$1,DataRegularSeason20242025!$D$2:$D$1315,WatchedGames20242025!$A51,DataRegularSeason20242025!$N$2:$N$1315,1, DataRegularSeason20242025!$R$2:$R$1315,1)</f>
        <v>0</v>
      </c>
      <c r="BI51" s="43"/>
      <c r="BJ51" s="36">
        <f>COUNTIFS(DataRegularSeason20242025!$E$2:$E$1315,WatchedGames20242025!BI$1,DataRegularSeason20242025!$D$2:$D$1315,WatchedGames20242025!$A51,DataRegularSeason20242025!$N$2:$N$1315,1, DataRegularSeason20242025!$R$2:$R$1315,1)</f>
        <v>0</v>
      </c>
      <c r="BK51" s="43"/>
      <c r="BL51" s="36">
        <f>COUNTIFS(DataRegularSeason20242025!$E$2:$E$1315,WatchedGames20242025!BK$1,DataRegularSeason20242025!$D$2:$D$1315,WatchedGames20242025!$A51,DataRegularSeason20242025!$N$2:$N$1315,1, DataRegularSeason20242025!$R$2:$R$1315,1)</f>
        <v>0</v>
      </c>
      <c r="BM51" s="43"/>
      <c r="BN51" s="36">
        <f>COUNTIFS(DataRegularSeason20242025!$E$2:$E$1315,WatchedGames20242025!BM$1,DataRegularSeason20242025!$D$2:$D$1315,WatchedGames20242025!$A51,DataRegularSeason20242025!$N$2:$N$1315,1, DataRegularSeason20242025!$R$2:$R$1315,1)</f>
        <v>0</v>
      </c>
      <c r="BO51" s="38">
        <f t="shared" si="0"/>
        <v>6</v>
      </c>
      <c r="BP51" s="52">
        <f t="shared" ref="BP51" si="47">BO51+BO52</f>
        <v>13</v>
      </c>
      <c r="BQ51" s="53">
        <f t="shared" ref="BQ51" si="48">82-BP51</f>
        <v>69</v>
      </c>
    </row>
    <row r="52" spans="1:69" s="35" customFormat="1" ht="9.9499999999999993" customHeight="1" x14ac:dyDescent="0.2">
      <c r="A52" s="54"/>
      <c r="B52" s="40" t="s">
        <v>80</v>
      </c>
      <c r="C52" s="46">
        <f>COUNTIFS(DataRegularSeason20242025!$E$2:$E$1315,WatchedGames20242025!$A51,DataRegularSeason20242025!$D$2:$D$1315,WatchedGames20242025!C$1,DataRegularSeason20242025!$N$2:$N$1315,1, DataRegularSeason20242025!$R$2:$R$1315,1)</f>
        <v>0</v>
      </c>
      <c r="D52" s="47"/>
      <c r="E52" s="46">
        <f>COUNTIFS(DataRegularSeason20242025!$E$2:$E$1315,WatchedGames20242025!$A51,DataRegularSeason20242025!$D$2:$D$1315,WatchedGames20242025!E$1,DataRegularSeason20242025!$N$2:$N$1315,1, DataRegularSeason20242025!$R$2:$R$1315,1)</f>
        <v>1</v>
      </c>
      <c r="F52" s="47"/>
      <c r="G52" s="46">
        <f>COUNTIFS(DataRegularSeason20242025!$E$2:$E$1315,WatchedGames20242025!$A51,DataRegularSeason20242025!$D$2:$D$1315,WatchedGames20242025!G$1,DataRegularSeason20242025!$N$2:$N$1315,1, DataRegularSeason20242025!$R$2:$R$1315,1)</f>
        <v>0</v>
      </c>
      <c r="H52" s="47"/>
      <c r="I52" s="46">
        <f>COUNTIFS(DataRegularSeason20242025!$E$2:$E$1315,WatchedGames20242025!$A51,DataRegularSeason20242025!$D$2:$D$1315,WatchedGames20242025!I$1,DataRegularSeason20242025!$N$2:$N$1315,1, DataRegularSeason20242025!$R$2:$R$1315,1)</f>
        <v>1</v>
      </c>
      <c r="J52" s="47"/>
      <c r="K52" s="46">
        <f>COUNTIFS(DataRegularSeason20242025!$E$2:$E$1315,WatchedGames20242025!$A51,DataRegularSeason20242025!$D$2:$D$1315,WatchedGames20242025!K$1,DataRegularSeason20242025!$N$2:$N$1315,1, DataRegularSeason20242025!$R$2:$R$1315,1)</f>
        <v>0</v>
      </c>
      <c r="L52" s="47"/>
      <c r="M52" s="46">
        <f>COUNTIFS(DataRegularSeason20242025!$E$2:$E$1315,WatchedGames20242025!$A51,DataRegularSeason20242025!$D$2:$D$1315,WatchedGames20242025!M$1,DataRegularSeason20242025!$N$2:$N$1315,1, DataRegularSeason20242025!$R$2:$R$1315,1)</f>
        <v>0</v>
      </c>
      <c r="N52" s="47"/>
      <c r="O52" s="46">
        <f>COUNTIFS(DataRegularSeason20242025!$E$2:$E$1315,WatchedGames20242025!$A51,DataRegularSeason20242025!$D$2:$D$1315,WatchedGames20242025!O$1,DataRegularSeason20242025!$N$2:$N$1315,1, DataRegularSeason20242025!$R$2:$R$1315,1)</f>
        <v>0</v>
      </c>
      <c r="P52" s="47"/>
      <c r="Q52" s="46">
        <f>COUNTIFS(DataRegularSeason20242025!$E$2:$E$1315,WatchedGames20242025!$A51,DataRegularSeason20242025!$D$2:$D$1315,WatchedGames20242025!Q$1,DataRegularSeason20242025!$N$2:$N$1315,1, DataRegularSeason20242025!$R$2:$R$1315,1)</f>
        <v>0</v>
      </c>
      <c r="R52" s="47"/>
      <c r="S52" s="46">
        <f>COUNTIFS(DataRegularSeason20242025!$E$2:$E$1315,WatchedGames20242025!$A51,DataRegularSeason20242025!$D$2:$D$1315,WatchedGames20242025!S$1,DataRegularSeason20242025!$N$2:$N$1315,1, DataRegularSeason20242025!$R$2:$R$1315,1)</f>
        <v>0</v>
      </c>
      <c r="T52" s="47"/>
      <c r="U52" s="46">
        <f>COUNTIFS(DataRegularSeason20242025!$E$2:$E$1315,WatchedGames20242025!$A51,DataRegularSeason20242025!$D$2:$D$1315,WatchedGames20242025!U$1,DataRegularSeason20242025!$N$2:$N$1315,1, DataRegularSeason20242025!$R$2:$R$1315,1)</f>
        <v>0</v>
      </c>
      <c r="V52" s="47"/>
      <c r="W52" s="46">
        <f>COUNTIFS(DataRegularSeason20242025!$E$2:$E$1315,WatchedGames20242025!$A51,DataRegularSeason20242025!$D$2:$D$1315,WatchedGames20242025!W$1,DataRegularSeason20242025!$N$2:$N$1315,1, DataRegularSeason20242025!$R$2:$R$1315,1)</f>
        <v>0</v>
      </c>
      <c r="X52" s="47"/>
      <c r="Y52" s="46">
        <f>COUNTIFS(DataRegularSeason20242025!$E$2:$E$1315,WatchedGames20242025!$A51,DataRegularSeason20242025!$D$2:$D$1315,WatchedGames20242025!Y$1,DataRegularSeason20242025!$N$2:$N$1315,1, DataRegularSeason20242025!$R$2:$R$1315,1)</f>
        <v>0</v>
      </c>
      <c r="Z52" s="47"/>
      <c r="AA52" s="46">
        <f>COUNTIFS(DataRegularSeason20242025!$E$2:$E$1315,WatchedGames20242025!$A51,DataRegularSeason20242025!$D$2:$D$1315,WatchedGames20242025!AA$1,DataRegularSeason20242025!$N$2:$N$1315,1, DataRegularSeason20242025!$R$2:$R$1315,1)</f>
        <v>0</v>
      </c>
      <c r="AB52" s="47"/>
      <c r="AC52" s="46">
        <f>COUNTIFS(DataRegularSeason20242025!$E$2:$E$1315,WatchedGames20242025!$A51,DataRegularSeason20242025!$D$2:$D$1315,WatchedGames20242025!AC$1,DataRegularSeason20242025!$N$2:$N$1315,1, DataRegularSeason20242025!$R$2:$R$1315,1)</f>
        <v>1</v>
      </c>
      <c r="AD52" s="47"/>
      <c r="AE52" s="46">
        <f>COUNTIFS(DataRegularSeason20242025!$E$2:$E$1315,WatchedGames20242025!$A51,DataRegularSeason20242025!$D$2:$D$1315,WatchedGames20242025!AE$1,DataRegularSeason20242025!$N$2:$N$1315,1, DataRegularSeason20242025!$R$2:$R$1315,1)</f>
        <v>0</v>
      </c>
      <c r="AF52" s="47"/>
      <c r="AG52" s="46">
        <f>COUNTIFS(DataRegularSeason20242025!$E$2:$E$1315,WatchedGames20242025!$A51,DataRegularSeason20242025!$D$2:$D$1315,WatchedGames20242025!AG$1,DataRegularSeason20242025!$N$2:$N$1315,1, DataRegularSeason20242025!$R$2:$R$1315,1)</f>
        <v>0</v>
      </c>
      <c r="AH52" s="47"/>
      <c r="AI52" s="46">
        <f>COUNTIFS(DataRegularSeason20242025!$E$2:$E$1315,WatchedGames20242025!$A51,DataRegularSeason20242025!$D$2:$D$1315,WatchedGames20242025!AI$1,DataRegularSeason20242025!$N$2:$N$1315,1, DataRegularSeason20242025!$R$2:$R$1315,1)</f>
        <v>0</v>
      </c>
      <c r="AJ52" s="47"/>
      <c r="AK52" s="46">
        <f>COUNTIFS(DataRegularSeason20242025!$E$2:$E$1315,WatchedGames20242025!$A51,DataRegularSeason20242025!$D$2:$D$1315,WatchedGames20242025!AK$1,DataRegularSeason20242025!$N$2:$N$1315,1, DataRegularSeason20242025!$R$2:$R$1315,1)</f>
        <v>0</v>
      </c>
      <c r="AL52" s="47"/>
      <c r="AM52" s="46">
        <f>COUNTIFS(DataRegularSeason20242025!$E$2:$E$1315,WatchedGames20242025!$A51,DataRegularSeason20242025!$D$2:$D$1315,WatchedGames20242025!AM$1,DataRegularSeason20242025!$N$2:$N$1315,1, DataRegularSeason20242025!$R$2:$R$1315,1)</f>
        <v>0</v>
      </c>
      <c r="AN52" s="47"/>
      <c r="AO52" s="46">
        <f>COUNTIFS(DataRegularSeason20242025!$E$2:$E$1315,WatchedGames20242025!$A51,DataRegularSeason20242025!$D$2:$D$1315,WatchedGames20242025!AO$1,DataRegularSeason20242025!$N$2:$N$1315,1, DataRegularSeason20242025!$R$2:$R$1315,1)</f>
        <v>0</v>
      </c>
      <c r="AP52" s="47"/>
      <c r="AQ52" s="46">
        <f>COUNTIFS(DataRegularSeason20242025!$E$2:$E$1315,WatchedGames20242025!$A51,DataRegularSeason20242025!$D$2:$D$1315,WatchedGames20242025!AQ$1,DataRegularSeason20242025!$N$2:$N$1315,1, DataRegularSeason20242025!$R$2:$R$1315,1)</f>
        <v>0</v>
      </c>
      <c r="AR52" s="47"/>
      <c r="AS52" s="46">
        <f>COUNTIFS(DataRegularSeason20242025!$E$2:$E$1315,WatchedGames20242025!$A51,DataRegularSeason20242025!$D$2:$D$1315,WatchedGames20242025!AS$1,DataRegularSeason20242025!$N$2:$N$1315,1, DataRegularSeason20242025!$R$2:$R$1315,1)</f>
        <v>0</v>
      </c>
      <c r="AT52" s="47"/>
      <c r="AU52" s="46">
        <f>COUNTIFS(DataRegularSeason20242025!$E$2:$E$1315,WatchedGames20242025!$A51,DataRegularSeason20242025!$D$2:$D$1315,WatchedGames20242025!AU$1,DataRegularSeason20242025!$N$2:$N$1315,1, DataRegularSeason20242025!$R$2:$R$1315,1)</f>
        <v>0</v>
      </c>
      <c r="AV52" s="47"/>
      <c r="AW52" s="46">
        <f>COUNTIFS(DataRegularSeason20242025!$E$2:$E$1315,WatchedGames20242025!$A51,DataRegularSeason20242025!$D$2:$D$1315,WatchedGames20242025!AW$1,DataRegularSeason20242025!$N$2:$N$1315,1, DataRegularSeason20242025!$R$2:$R$1315,1)</f>
        <v>0</v>
      </c>
      <c r="AX52" s="47"/>
      <c r="AY52" s="46"/>
      <c r="AZ52" s="47"/>
      <c r="BA52" s="46">
        <f>COUNTIFS(DataRegularSeason20242025!$E$2:$E$1315,WatchedGames20242025!$A51,DataRegularSeason20242025!$D$2:$D$1315,WatchedGames20242025!BA$1,DataRegularSeason20242025!$N$2:$N$1315,1, DataRegularSeason20242025!$R$2:$R$1315,1)</f>
        <v>1</v>
      </c>
      <c r="BB52" s="47"/>
      <c r="BC52" s="46">
        <f>COUNTIFS(DataRegularSeason20242025!$E$2:$E$1315,WatchedGames20242025!$A51,DataRegularSeason20242025!$D$2:$D$1315,WatchedGames20242025!BC$1,DataRegularSeason20242025!$N$2:$N$1315,1, DataRegularSeason20242025!$R$2:$R$1315,1)</f>
        <v>1</v>
      </c>
      <c r="BD52" s="47"/>
      <c r="BE52" s="46">
        <f>COUNTIFS(DataRegularSeason20242025!$E$2:$E$1315,WatchedGames20242025!$A51,DataRegularSeason20242025!$D$2:$D$1315,WatchedGames20242025!BE$1,DataRegularSeason20242025!$N$2:$N$1315,1, DataRegularSeason20242025!$R$2:$R$1315,1)</f>
        <v>1</v>
      </c>
      <c r="BF52" s="47"/>
      <c r="BG52" s="46">
        <f>COUNTIFS(DataRegularSeason20242025!$E$2:$E$1315,WatchedGames20242025!$A51,DataRegularSeason20242025!$D$2:$D$1315,WatchedGames20242025!BG$1,DataRegularSeason20242025!$N$2:$N$1315,1, DataRegularSeason20242025!$R$2:$R$1315,1)</f>
        <v>0</v>
      </c>
      <c r="BH52" s="47"/>
      <c r="BI52" s="46">
        <f>COUNTIFS(DataRegularSeason20242025!$E$2:$E$1315,WatchedGames20242025!$A51,DataRegularSeason20242025!$D$2:$D$1315,WatchedGames20242025!BI$1,DataRegularSeason20242025!$N$2:$N$1315,1, DataRegularSeason20242025!$R$2:$R$1315,1)</f>
        <v>0</v>
      </c>
      <c r="BJ52" s="47"/>
      <c r="BK52" s="46">
        <f>COUNTIFS(DataRegularSeason20242025!$E$2:$E$1315,WatchedGames20242025!$A51,DataRegularSeason20242025!$D$2:$D$1315,WatchedGames20242025!BK$1,DataRegularSeason20242025!$N$2:$N$1315,1, DataRegularSeason20242025!$R$2:$R$1315,1)</f>
        <v>0</v>
      </c>
      <c r="BL52" s="47"/>
      <c r="BM52" s="46">
        <f>COUNTIFS(DataRegularSeason20242025!$E$2:$E$1315,WatchedGames20242025!$A51,DataRegularSeason20242025!$D$2:$D$1315,WatchedGames20242025!BM$1,DataRegularSeason20242025!$N$2:$N$1315,1, DataRegularSeason20242025!$R$2:$R$1315,1)</f>
        <v>1</v>
      </c>
      <c r="BN52" s="47"/>
      <c r="BO52" s="42">
        <f t="shared" si="0"/>
        <v>7</v>
      </c>
      <c r="BP52" s="52"/>
      <c r="BQ52" s="53"/>
    </row>
    <row r="53" spans="1:69" s="35" customFormat="1" ht="9.9499999999999993" customHeight="1" x14ac:dyDescent="0.2">
      <c r="A53" s="59" t="s">
        <v>43</v>
      </c>
      <c r="B53" s="36" t="s">
        <v>81</v>
      </c>
      <c r="C53" s="43"/>
      <c r="D53" s="36">
        <f>COUNTIFS(DataRegularSeason20242025!$E$2:$E$1315,WatchedGames20242025!C$1,DataRegularSeason20242025!$D$2:$D$1315,WatchedGames20242025!$A53,DataRegularSeason20242025!$N$2:$N$1315,1, DataRegularSeason20242025!$R$2:$R$1315,1)</f>
        <v>0</v>
      </c>
      <c r="E53" s="43"/>
      <c r="F53" s="36">
        <f>COUNTIFS(DataRegularSeason20242025!$E$2:$E$1315,WatchedGames20242025!E$1,DataRegularSeason20242025!$D$2:$D$1315,WatchedGames20242025!$A53,DataRegularSeason20242025!$N$2:$N$1315,1, DataRegularSeason20242025!$R$2:$R$1315,1)</f>
        <v>0</v>
      </c>
      <c r="G53" s="43"/>
      <c r="H53" s="36">
        <f>COUNTIFS(DataRegularSeason20242025!$E$2:$E$1315,WatchedGames20242025!G$1,DataRegularSeason20242025!$D$2:$D$1315,WatchedGames20242025!$A53,DataRegularSeason20242025!$N$2:$N$1315,1, DataRegularSeason20242025!$R$2:$R$1315,1)</f>
        <v>0</v>
      </c>
      <c r="I53" s="43"/>
      <c r="J53" s="36">
        <f>COUNTIFS(DataRegularSeason20242025!$E$2:$E$1315,WatchedGames20242025!I$1,DataRegularSeason20242025!$D$2:$D$1315,WatchedGames20242025!$A53,DataRegularSeason20242025!$N$2:$N$1315,1, DataRegularSeason20242025!$R$2:$R$1315,1)</f>
        <v>1</v>
      </c>
      <c r="K53" s="43"/>
      <c r="L53" s="36">
        <f>COUNTIFS(DataRegularSeason20242025!$E$2:$E$1315,WatchedGames20242025!K$1,DataRegularSeason20242025!$D$2:$D$1315,WatchedGames20242025!$A53,DataRegularSeason20242025!$N$2:$N$1315,1, DataRegularSeason20242025!$R$2:$R$1315,1)</f>
        <v>0</v>
      </c>
      <c r="M53" s="43"/>
      <c r="N53" s="36">
        <f>COUNTIFS(DataRegularSeason20242025!$E$2:$E$1315,WatchedGames20242025!M$1,DataRegularSeason20242025!$D$2:$D$1315,WatchedGames20242025!$A53,DataRegularSeason20242025!$N$2:$N$1315,1, DataRegularSeason20242025!$R$2:$R$1315,1)</f>
        <v>0</v>
      </c>
      <c r="O53" s="43"/>
      <c r="P53" s="36">
        <f>COUNTIFS(DataRegularSeason20242025!$E$2:$E$1315,WatchedGames20242025!O$1,DataRegularSeason20242025!$D$2:$D$1315,WatchedGames20242025!$A53,DataRegularSeason20242025!$N$2:$N$1315,1, DataRegularSeason20242025!$R$2:$R$1315,1)</f>
        <v>0</v>
      </c>
      <c r="Q53" s="43"/>
      <c r="R53" s="36">
        <f>COUNTIFS(DataRegularSeason20242025!$E$2:$E$1315,WatchedGames20242025!Q$1,DataRegularSeason20242025!$D$2:$D$1315,WatchedGames20242025!$A53,DataRegularSeason20242025!$N$2:$N$1315,1, DataRegularSeason20242025!$R$2:$R$1315,1)</f>
        <v>1</v>
      </c>
      <c r="S53" s="43"/>
      <c r="T53" s="36">
        <f>COUNTIFS(DataRegularSeason20242025!$E$2:$E$1315,WatchedGames20242025!S$1,DataRegularSeason20242025!$D$2:$D$1315,WatchedGames20242025!$A53,DataRegularSeason20242025!$N$2:$N$1315,1, DataRegularSeason20242025!$R$2:$R$1315,1)</f>
        <v>0</v>
      </c>
      <c r="U53" s="43"/>
      <c r="V53" s="36">
        <f>COUNTIFS(DataRegularSeason20242025!$E$2:$E$1315,WatchedGames20242025!U$1,DataRegularSeason20242025!$D$2:$D$1315,WatchedGames20242025!$A53,DataRegularSeason20242025!$N$2:$N$1315,1, DataRegularSeason20242025!$R$2:$R$1315,1)</f>
        <v>0</v>
      </c>
      <c r="W53" s="43"/>
      <c r="X53" s="36">
        <f>COUNTIFS(DataRegularSeason20242025!$E$2:$E$1315,WatchedGames20242025!W$1,DataRegularSeason20242025!$D$2:$D$1315,WatchedGames20242025!$A53,DataRegularSeason20242025!$N$2:$N$1315,1, DataRegularSeason20242025!$R$2:$R$1315,1)</f>
        <v>0</v>
      </c>
      <c r="Y53" s="43"/>
      <c r="Z53" s="36">
        <f>COUNTIFS(DataRegularSeason20242025!$E$2:$E$1315,WatchedGames20242025!Y$1,DataRegularSeason20242025!$D$2:$D$1315,WatchedGames20242025!$A53,DataRegularSeason20242025!$N$2:$N$1315,1, DataRegularSeason20242025!$R$2:$R$1315,1)</f>
        <v>0</v>
      </c>
      <c r="AA53" s="43"/>
      <c r="AB53" s="36">
        <f>COUNTIFS(DataRegularSeason20242025!$E$2:$E$1315,WatchedGames20242025!AA$1,DataRegularSeason20242025!$D$2:$D$1315,WatchedGames20242025!$A53,DataRegularSeason20242025!$N$2:$N$1315,1, DataRegularSeason20242025!$R$2:$R$1315,1)</f>
        <v>0</v>
      </c>
      <c r="AC53" s="43"/>
      <c r="AD53" s="36">
        <f>COUNTIFS(DataRegularSeason20242025!$E$2:$E$1315,WatchedGames20242025!AC$1,DataRegularSeason20242025!$D$2:$D$1315,WatchedGames20242025!$A53,DataRegularSeason20242025!$N$2:$N$1315,1, DataRegularSeason20242025!$R$2:$R$1315,1)</f>
        <v>1</v>
      </c>
      <c r="AE53" s="43"/>
      <c r="AF53" s="36">
        <f>COUNTIFS(DataRegularSeason20242025!$E$2:$E$1315,WatchedGames20242025!AE$1,DataRegularSeason20242025!$D$2:$D$1315,WatchedGames20242025!$A53,DataRegularSeason20242025!$N$2:$N$1315,1, DataRegularSeason20242025!$R$2:$R$1315,1)</f>
        <v>0</v>
      </c>
      <c r="AG53" s="43"/>
      <c r="AH53" s="36">
        <f>COUNTIFS(DataRegularSeason20242025!$E$2:$E$1315,WatchedGames20242025!AG$1,DataRegularSeason20242025!$D$2:$D$1315,WatchedGames20242025!$A53,DataRegularSeason20242025!$N$2:$N$1315,1, DataRegularSeason20242025!$R$2:$R$1315,1)</f>
        <v>1</v>
      </c>
      <c r="AI53" s="43"/>
      <c r="AJ53" s="36">
        <f>COUNTIFS(DataRegularSeason20242025!$E$2:$E$1315,WatchedGames20242025!AI$1,DataRegularSeason20242025!$D$2:$D$1315,WatchedGames20242025!$A53,DataRegularSeason20242025!$N$2:$N$1315,1, DataRegularSeason20242025!$R$2:$R$1315,1)</f>
        <v>0</v>
      </c>
      <c r="AK53" s="43"/>
      <c r="AL53" s="36">
        <f>COUNTIFS(DataRegularSeason20242025!$E$2:$E$1315,WatchedGames20242025!AK$1,DataRegularSeason20242025!$D$2:$D$1315,WatchedGames20242025!$A53,DataRegularSeason20242025!$N$2:$N$1315,1, DataRegularSeason20242025!$R$2:$R$1315,1)</f>
        <v>0</v>
      </c>
      <c r="AM53" s="43"/>
      <c r="AN53" s="36">
        <f>COUNTIFS(DataRegularSeason20242025!$E$2:$E$1315,WatchedGames20242025!AM$1,DataRegularSeason20242025!$D$2:$D$1315,WatchedGames20242025!$A53,DataRegularSeason20242025!$N$2:$N$1315,1, DataRegularSeason20242025!$R$2:$R$1315,1)</f>
        <v>0</v>
      </c>
      <c r="AO53" s="43"/>
      <c r="AP53" s="36">
        <f>COUNTIFS(DataRegularSeason20242025!$E$2:$E$1315,WatchedGames20242025!AO$1,DataRegularSeason20242025!$D$2:$D$1315,WatchedGames20242025!$A53,DataRegularSeason20242025!$N$2:$N$1315,1, DataRegularSeason20242025!$R$2:$R$1315,1)</f>
        <v>1</v>
      </c>
      <c r="AQ53" s="43"/>
      <c r="AR53" s="36">
        <f>COUNTIFS(DataRegularSeason20242025!$E$2:$E$1315,WatchedGames20242025!AQ$1,DataRegularSeason20242025!$D$2:$D$1315,WatchedGames20242025!$A53,DataRegularSeason20242025!$N$2:$N$1315,1, DataRegularSeason20242025!$R$2:$R$1315,1)</f>
        <v>0</v>
      </c>
      <c r="AS53" s="43"/>
      <c r="AT53" s="36">
        <f>COUNTIFS(DataRegularSeason20242025!$E$2:$E$1315,WatchedGames20242025!AS$1,DataRegularSeason20242025!$D$2:$D$1315,WatchedGames20242025!$A53,DataRegularSeason20242025!$N$2:$N$1315,1, DataRegularSeason20242025!$R$2:$R$1315,1)</f>
        <v>1</v>
      </c>
      <c r="AU53" s="43"/>
      <c r="AV53" s="36">
        <f>COUNTIFS(DataRegularSeason20242025!$E$2:$E$1315,WatchedGames20242025!AU$1,DataRegularSeason20242025!$D$2:$D$1315,WatchedGames20242025!$A53,DataRegularSeason20242025!$N$2:$N$1315,1, DataRegularSeason20242025!$R$2:$R$1315,1)</f>
        <v>0</v>
      </c>
      <c r="AW53" s="43"/>
      <c r="AX53" s="36">
        <f>COUNTIFS(DataRegularSeason20242025!$E$2:$E$1315,WatchedGames20242025!AW$1,DataRegularSeason20242025!$D$2:$D$1315,WatchedGames20242025!$A53,DataRegularSeason20242025!$N$2:$N$1315,1, DataRegularSeason20242025!$R$2:$R$1315,1)</f>
        <v>0</v>
      </c>
      <c r="AY53" s="43"/>
      <c r="AZ53" s="36">
        <f>COUNTIFS(DataRegularSeason20242025!$E$2:$E$1315,WatchedGames20242025!AY$1,DataRegularSeason20242025!$D$2:$D$1315,WatchedGames20242025!$A53,DataRegularSeason20242025!$N$2:$N$1315,1, DataRegularSeason20242025!$R$2:$R$1315,1)</f>
        <v>1</v>
      </c>
      <c r="BA53" s="43"/>
      <c r="BB53" s="44"/>
      <c r="BC53" s="43"/>
      <c r="BD53" s="36">
        <f>COUNTIFS(DataRegularSeason20242025!$E$2:$E$1315,WatchedGames20242025!BC$1,DataRegularSeason20242025!$D$2:$D$1315,WatchedGames20242025!$A53,DataRegularSeason20242025!$N$2:$N$1315,1, DataRegularSeason20242025!$R$2:$R$1315,1)</f>
        <v>0</v>
      </c>
      <c r="BE53" s="43"/>
      <c r="BF53" s="36">
        <f>COUNTIFS(DataRegularSeason20242025!$E$2:$E$1315,WatchedGames20242025!BE$1,DataRegularSeason20242025!$D$2:$D$1315,WatchedGames20242025!$A53,DataRegularSeason20242025!$N$2:$N$1315,1, DataRegularSeason20242025!$R$2:$R$1315,1)</f>
        <v>0</v>
      </c>
      <c r="BG53" s="43"/>
      <c r="BH53" s="36">
        <f>COUNTIFS(DataRegularSeason20242025!$E$2:$E$1315,WatchedGames20242025!BG$1,DataRegularSeason20242025!$D$2:$D$1315,WatchedGames20242025!$A53,DataRegularSeason20242025!$N$2:$N$1315,1, DataRegularSeason20242025!$R$2:$R$1315,1)</f>
        <v>0</v>
      </c>
      <c r="BI53" s="43"/>
      <c r="BJ53" s="36">
        <f>COUNTIFS(DataRegularSeason20242025!$E$2:$E$1315,WatchedGames20242025!BI$1,DataRegularSeason20242025!$D$2:$D$1315,WatchedGames20242025!$A53,DataRegularSeason20242025!$N$2:$N$1315,1, DataRegularSeason20242025!$R$2:$R$1315,1)</f>
        <v>0</v>
      </c>
      <c r="BK53" s="43"/>
      <c r="BL53" s="36">
        <f>COUNTIFS(DataRegularSeason20242025!$E$2:$E$1315,WatchedGames20242025!BK$1,DataRegularSeason20242025!$D$2:$D$1315,WatchedGames20242025!$A53,DataRegularSeason20242025!$N$2:$N$1315,1, DataRegularSeason20242025!$R$2:$R$1315,1)</f>
        <v>1</v>
      </c>
      <c r="BM53" s="43"/>
      <c r="BN53" s="36">
        <f>COUNTIFS(DataRegularSeason20242025!$E$2:$E$1315,WatchedGames20242025!BM$1,DataRegularSeason20242025!$D$2:$D$1315,WatchedGames20242025!$A53,DataRegularSeason20242025!$N$2:$N$1315,1, DataRegularSeason20242025!$R$2:$R$1315,1)</f>
        <v>0</v>
      </c>
      <c r="BO53" s="38">
        <f t="shared" si="0"/>
        <v>8</v>
      </c>
      <c r="BP53" s="52">
        <f t="shared" ref="BP53" si="49">BO53+BO54</f>
        <v>14</v>
      </c>
      <c r="BQ53" s="53">
        <f t="shared" ref="BQ53" si="50">82-BP53</f>
        <v>68</v>
      </c>
    </row>
    <row r="54" spans="1:69" s="35" customFormat="1" ht="9.9499999999999993" customHeight="1" x14ac:dyDescent="0.2">
      <c r="A54" s="54"/>
      <c r="B54" s="40" t="s">
        <v>80</v>
      </c>
      <c r="C54" s="46">
        <f>COUNTIFS(DataRegularSeason20242025!$E$2:$E$1315,WatchedGames20242025!$A53,DataRegularSeason20242025!$D$2:$D$1315,WatchedGames20242025!C$1,DataRegularSeason20242025!$N$2:$N$1315,1, DataRegularSeason20242025!$R$2:$R$1315,1)</f>
        <v>0</v>
      </c>
      <c r="D54" s="47"/>
      <c r="E54" s="46">
        <f>COUNTIFS(DataRegularSeason20242025!$E$2:$E$1315,WatchedGames20242025!$A53,DataRegularSeason20242025!$D$2:$D$1315,WatchedGames20242025!E$1,DataRegularSeason20242025!$N$2:$N$1315,1, DataRegularSeason20242025!$R$2:$R$1315,1)</f>
        <v>0</v>
      </c>
      <c r="F54" s="47"/>
      <c r="G54" s="46">
        <f>COUNTIFS(DataRegularSeason20242025!$E$2:$E$1315,WatchedGames20242025!$A53,DataRegularSeason20242025!$D$2:$D$1315,WatchedGames20242025!G$1,DataRegularSeason20242025!$N$2:$N$1315,1, DataRegularSeason20242025!$R$2:$R$1315,1)</f>
        <v>0</v>
      </c>
      <c r="H54" s="47"/>
      <c r="I54" s="46">
        <f>COUNTIFS(DataRegularSeason20242025!$E$2:$E$1315,WatchedGames20242025!$A53,DataRegularSeason20242025!$D$2:$D$1315,WatchedGames20242025!I$1,DataRegularSeason20242025!$N$2:$N$1315,1, DataRegularSeason20242025!$R$2:$R$1315,1)</f>
        <v>0</v>
      </c>
      <c r="J54" s="47"/>
      <c r="K54" s="46">
        <f>COUNTIFS(DataRegularSeason20242025!$E$2:$E$1315,WatchedGames20242025!$A53,DataRegularSeason20242025!$D$2:$D$1315,WatchedGames20242025!K$1,DataRegularSeason20242025!$N$2:$N$1315,1, DataRegularSeason20242025!$R$2:$R$1315,1)</f>
        <v>0</v>
      </c>
      <c r="L54" s="47"/>
      <c r="M54" s="46">
        <f>COUNTIFS(DataRegularSeason20242025!$E$2:$E$1315,WatchedGames20242025!$A53,DataRegularSeason20242025!$D$2:$D$1315,WatchedGames20242025!M$1,DataRegularSeason20242025!$N$2:$N$1315,1, DataRegularSeason20242025!$R$2:$R$1315,1)</f>
        <v>0</v>
      </c>
      <c r="N54" s="47"/>
      <c r="O54" s="46">
        <f>COUNTIFS(DataRegularSeason20242025!$E$2:$E$1315,WatchedGames20242025!$A53,DataRegularSeason20242025!$D$2:$D$1315,WatchedGames20242025!O$1,DataRegularSeason20242025!$N$2:$N$1315,1, DataRegularSeason20242025!$R$2:$R$1315,1)</f>
        <v>0</v>
      </c>
      <c r="P54" s="47"/>
      <c r="Q54" s="46">
        <f>COUNTIFS(DataRegularSeason20242025!$E$2:$E$1315,WatchedGames20242025!$A53,DataRegularSeason20242025!$D$2:$D$1315,WatchedGames20242025!Q$1,DataRegularSeason20242025!$N$2:$N$1315,1, DataRegularSeason20242025!$R$2:$R$1315,1)</f>
        <v>0</v>
      </c>
      <c r="R54" s="47"/>
      <c r="S54" s="46">
        <f>COUNTIFS(DataRegularSeason20242025!$E$2:$E$1315,WatchedGames20242025!$A53,DataRegularSeason20242025!$D$2:$D$1315,WatchedGames20242025!S$1,DataRegularSeason20242025!$N$2:$N$1315,1, DataRegularSeason20242025!$R$2:$R$1315,1)</f>
        <v>0</v>
      </c>
      <c r="T54" s="47"/>
      <c r="U54" s="46">
        <f>COUNTIFS(DataRegularSeason20242025!$E$2:$E$1315,WatchedGames20242025!$A53,DataRegularSeason20242025!$D$2:$D$1315,WatchedGames20242025!U$1,DataRegularSeason20242025!$N$2:$N$1315,1, DataRegularSeason20242025!$R$2:$R$1315,1)</f>
        <v>0</v>
      </c>
      <c r="V54" s="47"/>
      <c r="W54" s="46">
        <f>COUNTIFS(DataRegularSeason20242025!$E$2:$E$1315,WatchedGames20242025!$A53,DataRegularSeason20242025!$D$2:$D$1315,WatchedGames20242025!W$1,DataRegularSeason20242025!$N$2:$N$1315,1, DataRegularSeason20242025!$R$2:$R$1315,1)</f>
        <v>0</v>
      </c>
      <c r="X54" s="47"/>
      <c r="Y54" s="46">
        <f>COUNTIFS(DataRegularSeason20242025!$E$2:$E$1315,WatchedGames20242025!$A53,DataRegularSeason20242025!$D$2:$D$1315,WatchedGames20242025!Y$1,DataRegularSeason20242025!$N$2:$N$1315,1, DataRegularSeason20242025!$R$2:$R$1315,1)</f>
        <v>0</v>
      </c>
      <c r="Z54" s="47"/>
      <c r="AA54" s="46">
        <f>COUNTIFS(DataRegularSeason20242025!$E$2:$E$1315,WatchedGames20242025!$A53,DataRegularSeason20242025!$D$2:$D$1315,WatchedGames20242025!AA$1,DataRegularSeason20242025!$N$2:$N$1315,1, DataRegularSeason20242025!$R$2:$R$1315,1)</f>
        <v>0</v>
      </c>
      <c r="AB54" s="47"/>
      <c r="AC54" s="46">
        <f>COUNTIFS(DataRegularSeason20242025!$E$2:$E$1315,WatchedGames20242025!$A53,DataRegularSeason20242025!$D$2:$D$1315,WatchedGames20242025!AC$1,DataRegularSeason20242025!$N$2:$N$1315,1, DataRegularSeason20242025!$R$2:$R$1315,1)</f>
        <v>1</v>
      </c>
      <c r="AD54" s="47"/>
      <c r="AE54" s="46">
        <f>COUNTIFS(DataRegularSeason20242025!$E$2:$E$1315,WatchedGames20242025!$A53,DataRegularSeason20242025!$D$2:$D$1315,WatchedGames20242025!AE$1,DataRegularSeason20242025!$N$2:$N$1315,1, DataRegularSeason20242025!$R$2:$R$1315,1)</f>
        <v>0</v>
      </c>
      <c r="AF54" s="47"/>
      <c r="AG54" s="46">
        <f>COUNTIFS(DataRegularSeason20242025!$E$2:$E$1315,WatchedGames20242025!$A53,DataRegularSeason20242025!$D$2:$D$1315,WatchedGames20242025!AG$1,DataRegularSeason20242025!$N$2:$N$1315,1, DataRegularSeason20242025!$R$2:$R$1315,1)</f>
        <v>1</v>
      </c>
      <c r="AH54" s="47"/>
      <c r="AI54" s="46">
        <f>COUNTIFS(DataRegularSeason20242025!$E$2:$E$1315,WatchedGames20242025!$A53,DataRegularSeason20242025!$D$2:$D$1315,WatchedGames20242025!AI$1,DataRegularSeason20242025!$N$2:$N$1315,1, DataRegularSeason20242025!$R$2:$R$1315,1)</f>
        <v>1</v>
      </c>
      <c r="AJ54" s="47"/>
      <c r="AK54" s="46">
        <f>COUNTIFS(DataRegularSeason20242025!$E$2:$E$1315,WatchedGames20242025!$A53,DataRegularSeason20242025!$D$2:$D$1315,WatchedGames20242025!AK$1,DataRegularSeason20242025!$N$2:$N$1315,1, DataRegularSeason20242025!$R$2:$R$1315,1)</f>
        <v>0</v>
      </c>
      <c r="AL54" s="47"/>
      <c r="AM54" s="46">
        <f>COUNTIFS(DataRegularSeason20242025!$E$2:$E$1315,WatchedGames20242025!$A53,DataRegularSeason20242025!$D$2:$D$1315,WatchedGames20242025!AM$1,DataRegularSeason20242025!$N$2:$N$1315,1, DataRegularSeason20242025!$R$2:$R$1315,1)</f>
        <v>0</v>
      </c>
      <c r="AN54" s="47"/>
      <c r="AO54" s="46">
        <f>COUNTIFS(DataRegularSeason20242025!$E$2:$E$1315,WatchedGames20242025!$A53,DataRegularSeason20242025!$D$2:$D$1315,WatchedGames20242025!AO$1,DataRegularSeason20242025!$N$2:$N$1315,1, DataRegularSeason20242025!$R$2:$R$1315,1)</f>
        <v>0</v>
      </c>
      <c r="AP54" s="47"/>
      <c r="AQ54" s="46">
        <f>COUNTIFS(DataRegularSeason20242025!$E$2:$E$1315,WatchedGames20242025!$A53,DataRegularSeason20242025!$D$2:$D$1315,WatchedGames20242025!AQ$1,DataRegularSeason20242025!$N$2:$N$1315,1, DataRegularSeason20242025!$R$2:$R$1315,1)</f>
        <v>1</v>
      </c>
      <c r="AR54" s="47"/>
      <c r="AS54" s="46">
        <f>COUNTIFS(DataRegularSeason20242025!$E$2:$E$1315,WatchedGames20242025!$A53,DataRegularSeason20242025!$D$2:$D$1315,WatchedGames20242025!AS$1,DataRegularSeason20242025!$N$2:$N$1315,1, DataRegularSeason20242025!$R$2:$R$1315,1)</f>
        <v>0</v>
      </c>
      <c r="AT54" s="47"/>
      <c r="AU54" s="46">
        <f>COUNTIFS(DataRegularSeason20242025!$E$2:$E$1315,WatchedGames20242025!$A53,DataRegularSeason20242025!$D$2:$D$1315,WatchedGames20242025!AU$1,DataRegularSeason20242025!$N$2:$N$1315,1, DataRegularSeason20242025!$R$2:$R$1315,1)</f>
        <v>0</v>
      </c>
      <c r="AV54" s="47"/>
      <c r="AW54" s="46">
        <f>COUNTIFS(DataRegularSeason20242025!$E$2:$E$1315,WatchedGames20242025!$A53,DataRegularSeason20242025!$D$2:$D$1315,WatchedGames20242025!AW$1,DataRegularSeason20242025!$N$2:$N$1315,1, DataRegularSeason20242025!$R$2:$R$1315,1)</f>
        <v>0</v>
      </c>
      <c r="AX54" s="47"/>
      <c r="AY54" s="46">
        <f>COUNTIFS(DataRegularSeason20242025!$E$2:$E$1315,WatchedGames20242025!$A53,DataRegularSeason20242025!$D$2:$D$1315,WatchedGames20242025!AY$1,DataRegularSeason20242025!$N$2:$N$1315,1, DataRegularSeason20242025!$R$2:$R$1315,1)</f>
        <v>0</v>
      </c>
      <c r="AZ54" s="47"/>
      <c r="BA54" s="46"/>
      <c r="BB54" s="47"/>
      <c r="BC54" s="46">
        <f>COUNTIFS(DataRegularSeason20242025!$E$2:$E$1315,WatchedGames20242025!$A53,DataRegularSeason20242025!$D$2:$D$1315,WatchedGames20242025!BC$1,DataRegularSeason20242025!$N$2:$N$1315,1, DataRegularSeason20242025!$R$2:$R$1315,1)</f>
        <v>0</v>
      </c>
      <c r="BD54" s="47"/>
      <c r="BE54" s="46">
        <f>COUNTIFS(DataRegularSeason20242025!$E$2:$E$1315,WatchedGames20242025!$A53,DataRegularSeason20242025!$D$2:$D$1315,WatchedGames20242025!BE$1,DataRegularSeason20242025!$N$2:$N$1315,1, DataRegularSeason20242025!$R$2:$R$1315,1)</f>
        <v>0</v>
      </c>
      <c r="BF54" s="47"/>
      <c r="BG54" s="46">
        <f>COUNTIFS(DataRegularSeason20242025!$E$2:$E$1315,WatchedGames20242025!$A53,DataRegularSeason20242025!$D$2:$D$1315,WatchedGames20242025!BG$1,DataRegularSeason20242025!$N$2:$N$1315,1, DataRegularSeason20242025!$R$2:$R$1315,1)</f>
        <v>1</v>
      </c>
      <c r="BH54" s="47"/>
      <c r="BI54" s="46">
        <f>COUNTIFS(DataRegularSeason20242025!$E$2:$E$1315,WatchedGames20242025!$A53,DataRegularSeason20242025!$D$2:$D$1315,WatchedGames20242025!BI$1,DataRegularSeason20242025!$N$2:$N$1315,1, DataRegularSeason20242025!$R$2:$R$1315,1)</f>
        <v>0</v>
      </c>
      <c r="BJ54" s="47"/>
      <c r="BK54" s="46">
        <f>COUNTIFS(DataRegularSeason20242025!$E$2:$E$1315,WatchedGames20242025!$A53,DataRegularSeason20242025!$D$2:$D$1315,WatchedGames20242025!BK$1,DataRegularSeason20242025!$N$2:$N$1315,1, DataRegularSeason20242025!$R$2:$R$1315,1)</f>
        <v>1</v>
      </c>
      <c r="BL54" s="47"/>
      <c r="BM54" s="46">
        <f>COUNTIFS(DataRegularSeason20242025!$E$2:$E$1315,WatchedGames20242025!$A53,DataRegularSeason20242025!$D$2:$D$1315,WatchedGames20242025!BM$1,DataRegularSeason20242025!$N$2:$N$1315,1, DataRegularSeason20242025!$R$2:$R$1315,1)</f>
        <v>0</v>
      </c>
      <c r="BN54" s="47"/>
      <c r="BO54" s="42">
        <f t="shared" si="0"/>
        <v>6</v>
      </c>
      <c r="BP54" s="52"/>
      <c r="BQ54" s="53"/>
    </row>
    <row r="55" spans="1:69" s="35" customFormat="1" ht="9.9499999999999993" customHeight="1" x14ac:dyDescent="0.2">
      <c r="A55" s="59" t="s">
        <v>18</v>
      </c>
      <c r="B55" s="36" t="s">
        <v>81</v>
      </c>
      <c r="C55" s="43"/>
      <c r="D55" s="36">
        <f>COUNTIFS(DataRegularSeason20242025!$E$2:$E$1315,WatchedGames20242025!C$1,DataRegularSeason20242025!$D$2:$D$1315,WatchedGames20242025!$A55,DataRegularSeason20242025!$N$2:$N$1315,1, DataRegularSeason20242025!$R$2:$R$1315,1)</f>
        <v>0</v>
      </c>
      <c r="E55" s="43"/>
      <c r="F55" s="36">
        <f>COUNTIFS(DataRegularSeason20242025!$E$2:$E$1315,WatchedGames20242025!E$1,DataRegularSeason20242025!$D$2:$D$1315,WatchedGames20242025!$A55,DataRegularSeason20242025!$N$2:$N$1315,1, DataRegularSeason20242025!$R$2:$R$1315,1)</f>
        <v>1</v>
      </c>
      <c r="G55" s="43"/>
      <c r="H55" s="36">
        <f>COUNTIFS(DataRegularSeason20242025!$E$2:$E$1315,WatchedGames20242025!G$1,DataRegularSeason20242025!$D$2:$D$1315,WatchedGames20242025!$A55,DataRegularSeason20242025!$N$2:$N$1315,1, DataRegularSeason20242025!$R$2:$R$1315,1)</f>
        <v>0</v>
      </c>
      <c r="I55" s="43"/>
      <c r="J55" s="36">
        <f>COUNTIFS(DataRegularSeason20242025!$E$2:$E$1315,WatchedGames20242025!I$1,DataRegularSeason20242025!$D$2:$D$1315,WatchedGames20242025!$A55,DataRegularSeason20242025!$N$2:$N$1315,1, DataRegularSeason20242025!$R$2:$R$1315,1)</f>
        <v>0</v>
      </c>
      <c r="K55" s="43"/>
      <c r="L55" s="36">
        <f>COUNTIFS(DataRegularSeason20242025!$E$2:$E$1315,WatchedGames20242025!K$1,DataRegularSeason20242025!$D$2:$D$1315,WatchedGames20242025!$A55,DataRegularSeason20242025!$N$2:$N$1315,1, DataRegularSeason20242025!$R$2:$R$1315,1)</f>
        <v>0</v>
      </c>
      <c r="M55" s="43"/>
      <c r="N55" s="36">
        <f>COUNTIFS(DataRegularSeason20242025!$E$2:$E$1315,WatchedGames20242025!M$1,DataRegularSeason20242025!$D$2:$D$1315,WatchedGames20242025!$A55,DataRegularSeason20242025!$N$2:$N$1315,1, DataRegularSeason20242025!$R$2:$R$1315,1)</f>
        <v>0</v>
      </c>
      <c r="O55" s="43"/>
      <c r="P55" s="36">
        <f>COUNTIFS(DataRegularSeason20242025!$E$2:$E$1315,WatchedGames20242025!O$1,DataRegularSeason20242025!$D$2:$D$1315,WatchedGames20242025!$A55,DataRegularSeason20242025!$N$2:$N$1315,1, DataRegularSeason20242025!$R$2:$R$1315,1)</f>
        <v>0</v>
      </c>
      <c r="Q55" s="43"/>
      <c r="R55" s="36">
        <f>COUNTIFS(DataRegularSeason20242025!$E$2:$E$1315,WatchedGames20242025!Q$1,DataRegularSeason20242025!$D$2:$D$1315,WatchedGames20242025!$A55,DataRegularSeason20242025!$N$2:$N$1315,1, DataRegularSeason20242025!$R$2:$R$1315,1)</f>
        <v>0</v>
      </c>
      <c r="S55" s="43"/>
      <c r="T55" s="36">
        <f>COUNTIFS(DataRegularSeason20242025!$E$2:$E$1315,WatchedGames20242025!S$1,DataRegularSeason20242025!$D$2:$D$1315,WatchedGames20242025!$A55,DataRegularSeason20242025!$N$2:$N$1315,1, DataRegularSeason20242025!$R$2:$R$1315,1)</f>
        <v>0</v>
      </c>
      <c r="U55" s="43"/>
      <c r="V55" s="36">
        <f>COUNTIFS(DataRegularSeason20242025!$E$2:$E$1315,WatchedGames20242025!U$1,DataRegularSeason20242025!$D$2:$D$1315,WatchedGames20242025!$A55,DataRegularSeason20242025!$N$2:$N$1315,1, DataRegularSeason20242025!$R$2:$R$1315,1)</f>
        <v>0</v>
      </c>
      <c r="W55" s="43"/>
      <c r="X55" s="36">
        <f>COUNTIFS(DataRegularSeason20242025!$E$2:$E$1315,WatchedGames20242025!W$1,DataRegularSeason20242025!$D$2:$D$1315,WatchedGames20242025!$A55,DataRegularSeason20242025!$N$2:$N$1315,1, DataRegularSeason20242025!$R$2:$R$1315,1)</f>
        <v>0</v>
      </c>
      <c r="Y55" s="43"/>
      <c r="Z55" s="36">
        <f>COUNTIFS(DataRegularSeason20242025!$E$2:$E$1315,WatchedGames20242025!Y$1,DataRegularSeason20242025!$D$2:$D$1315,WatchedGames20242025!$A55,DataRegularSeason20242025!$N$2:$N$1315,1, DataRegularSeason20242025!$R$2:$R$1315,1)</f>
        <v>0</v>
      </c>
      <c r="AA55" s="43"/>
      <c r="AB55" s="36">
        <f>COUNTIFS(DataRegularSeason20242025!$E$2:$E$1315,WatchedGames20242025!AA$1,DataRegularSeason20242025!$D$2:$D$1315,WatchedGames20242025!$A55,DataRegularSeason20242025!$N$2:$N$1315,1, DataRegularSeason20242025!$R$2:$R$1315,1)</f>
        <v>0</v>
      </c>
      <c r="AC55" s="43"/>
      <c r="AD55" s="36">
        <f>COUNTIFS(DataRegularSeason20242025!$E$2:$E$1315,WatchedGames20242025!AC$1,DataRegularSeason20242025!$D$2:$D$1315,WatchedGames20242025!$A55,DataRegularSeason20242025!$N$2:$N$1315,1, DataRegularSeason20242025!$R$2:$R$1315,1)</f>
        <v>1</v>
      </c>
      <c r="AE55" s="43"/>
      <c r="AF55" s="36">
        <f>COUNTIFS(DataRegularSeason20242025!$E$2:$E$1315,WatchedGames20242025!AE$1,DataRegularSeason20242025!$D$2:$D$1315,WatchedGames20242025!$A55,DataRegularSeason20242025!$N$2:$N$1315,1, DataRegularSeason20242025!$R$2:$R$1315,1)</f>
        <v>0</v>
      </c>
      <c r="AG55" s="43"/>
      <c r="AH55" s="36">
        <f>COUNTIFS(DataRegularSeason20242025!$E$2:$E$1315,WatchedGames20242025!AG$1,DataRegularSeason20242025!$D$2:$D$1315,WatchedGames20242025!$A55,DataRegularSeason20242025!$N$2:$N$1315,1, DataRegularSeason20242025!$R$2:$R$1315,1)</f>
        <v>1</v>
      </c>
      <c r="AI55" s="43"/>
      <c r="AJ55" s="36">
        <f>COUNTIFS(DataRegularSeason20242025!$E$2:$E$1315,WatchedGames20242025!AI$1,DataRegularSeason20242025!$D$2:$D$1315,WatchedGames20242025!$A55,DataRegularSeason20242025!$N$2:$N$1315,1, DataRegularSeason20242025!$R$2:$R$1315,1)</f>
        <v>0</v>
      </c>
      <c r="AK55" s="43"/>
      <c r="AL55" s="36">
        <f>COUNTIFS(DataRegularSeason20242025!$E$2:$E$1315,WatchedGames20242025!AK$1,DataRegularSeason20242025!$D$2:$D$1315,WatchedGames20242025!$A55,DataRegularSeason20242025!$N$2:$N$1315,1, DataRegularSeason20242025!$R$2:$R$1315,1)</f>
        <v>0</v>
      </c>
      <c r="AM55" s="43"/>
      <c r="AN55" s="36">
        <f>COUNTIFS(DataRegularSeason20242025!$E$2:$E$1315,WatchedGames20242025!AM$1,DataRegularSeason20242025!$D$2:$D$1315,WatchedGames20242025!$A55,DataRegularSeason20242025!$N$2:$N$1315,1, DataRegularSeason20242025!$R$2:$R$1315,1)</f>
        <v>0</v>
      </c>
      <c r="AO55" s="43"/>
      <c r="AP55" s="36">
        <f>COUNTIFS(DataRegularSeason20242025!$E$2:$E$1315,WatchedGames20242025!AO$1,DataRegularSeason20242025!$D$2:$D$1315,WatchedGames20242025!$A55,DataRegularSeason20242025!$N$2:$N$1315,1, DataRegularSeason20242025!$R$2:$R$1315,1)</f>
        <v>0</v>
      </c>
      <c r="AQ55" s="43"/>
      <c r="AR55" s="36">
        <f>COUNTIFS(DataRegularSeason20242025!$E$2:$E$1315,WatchedGames20242025!AQ$1,DataRegularSeason20242025!$D$2:$D$1315,WatchedGames20242025!$A55,DataRegularSeason20242025!$N$2:$N$1315,1, DataRegularSeason20242025!$R$2:$R$1315,1)</f>
        <v>0</v>
      </c>
      <c r="AS55" s="43"/>
      <c r="AT55" s="36">
        <f>COUNTIFS(DataRegularSeason20242025!$E$2:$E$1315,WatchedGames20242025!AS$1,DataRegularSeason20242025!$D$2:$D$1315,WatchedGames20242025!$A55,DataRegularSeason20242025!$N$2:$N$1315,1, DataRegularSeason20242025!$R$2:$R$1315,1)</f>
        <v>0</v>
      </c>
      <c r="AU55" s="43"/>
      <c r="AV55" s="36">
        <f>COUNTIFS(DataRegularSeason20242025!$E$2:$E$1315,WatchedGames20242025!AU$1,DataRegularSeason20242025!$D$2:$D$1315,WatchedGames20242025!$A55,DataRegularSeason20242025!$N$2:$N$1315,1, DataRegularSeason20242025!$R$2:$R$1315,1)</f>
        <v>0</v>
      </c>
      <c r="AW55" s="43"/>
      <c r="AX55" s="36">
        <f>COUNTIFS(DataRegularSeason20242025!$E$2:$E$1315,WatchedGames20242025!AW$1,DataRegularSeason20242025!$D$2:$D$1315,WatchedGames20242025!$A55,DataRegularSeason20242025!$N$2:$N$1315,1, DataRegularSeason20242025!$R$2:$R$1315,1)</f>
        <v>0</v>
      </c>
      <c r="AY55" s="43"/>
      <c r="AZ55" s="36">
        <f>COUNTIFS(DataRegularSeason20242025!$E$2:$E$1315,WatchedGames20242025!AY$1,DataRegularSeason20242025!$D$2:$D$1315,WatchedGames20242025!$A55,DataRegularSeason20242025!$N$2:$N$1315,1, DataRegularSeason20242025!$R$2:$R$1315,1)</f>
        <v>1</v>
      </c>
      <c r="BA55" s="43"/>
      <c r="BB55" s="36">
        <f>COUNTIFS(DataRegularSeason20242025!$E$2:$E$1315,WatchedGames20242025!BA$1,DataRegularSeason20242025!$D$2:$D$1315,WatchedGames20242025!$A55,DataRegularSeason20242025!$N$2:$N$1315,1, DataRegularSeason20242025!$R$2:$R$1315,1)</f>
        <v>0</v>
      </c>
      <c r="BC55" s="43"/>
      <c r="BD55" s="44"/>
      <c r="BE55" s="43"/>
      <c r="BF55" s="36">
        <f>COUNTIFS(DataRegularSeason20242025!$E$2:$E$1315,WatchedGames20242025!BE$1,DataRegularSeason20242025!$D$2:$D$1315,WatchedGames20242025!$A55,DataRegularSeason20242025!$N$2:$N$1315,1, DataRegularSeason20242025!$R$2:$R$1315,1)</f>
        <v>0</v>
      </c>
      <c r="BG55" s="43"/>
      <c r="BH55" s="36">
        <f>COUNTIFS(DataRegularSeason20242025!$E$2:$E$1315,WatchedGames20242025!BG$1,DataRegularSeason20242025!$D$2:$D$1315,WatchedGames20242025!$A55,DataRegularSeason20242025!$N$2:$N$1315,1, DataRegularSeason20242025!$R$2:$R$1315,1)</f>
        <v>0</v>
      </c>
      <c r="BI55" s="43"/>
      <c r="BJ55" s="36">
        <f>COUNTIFS(DataRegularSeason20242025!$E$2:$E$1315,WatchedGames20242025!BI$1,DataRegularSeason20242025!$D$2:$D$1315,WatchedGames20242025!$A55,DataRegularSeason20242025!$N$2:$N$1315,1, DataRegularSeason20242025!$R$2:$R$1315,1)</f>
        <v>0</v>
      </c>
      <c r="BK55" s="43"/>
      <c r="BL55" s="36">
        <f>COUNTIFS(DataRegularSeason20242025!$E$2:$E$1315,WatchedGames20242025!BK$1,DataRegularSeason20242025!$D$2:$D$1315,WatchedGames20242025!$A55,DataRegularSeason20242025!$N$2:$N$1315,1, DataRegularSeason20242025!$R$2:$R$1315,1)</f>
        <v>1</v>
      </c>
      <c r="BM55" s="43"/>
      <c r="BN55" s="36">
        <f>COUNTIFS(DataRegularSeason20242025!$E$2:$E$1315,WatchedGames20242025!BM$1,DataRegularSeason20242025!$D$2:$D$1315,WatchedGames20242025!$A55,DataRegularSeason20242025!$N$2:$N$1315,1, DataRegularSeason20242025!$R$2:$R$1315,1)</f>
        <v>1</v>
      </c>
      <c r="BO55" s="38">
        <f t="shared" si="0"/>
        <v>6</v>
      </c>
      <c r="BP55" s="52">
        <f t="shared" ref="BP55" si="51">BO55+BO56</f>
        <v>13</v>
      </c>
      <c r="BQ55" s="53">
        <f t="shared" ref="BQ55" si="52">82-BP55</f>
        <v>69</v>
      </c>
    </row>
    <row r="56" spans="1:69" s="35" customFormat="1" ht="9.9499999999999993" customHeight="1" x14ac:dyDescent="0.2">
      <c r="A56" s="54"/>
      <c r="B56" s="40" t="s">
        <v>80</v>
      </c>
      <c r="C56" s="46">
        <f>COUNTIFS(DataRegularSeason20242025!$E$2:$E$1315,WatchedGames20242025!$A55,DataRegularSeason20242025!$D$2:$D$1315,WatchedGames20242025!C$1,DataRegularSeason20242025!$N$2:$N$1315,1, DataRegularSeason20242025!$R$2:$R$1315,1)</f>
        <v>0</v>
      </c>
      <c r="D56" s="47"/>
      <c r="E56" s="46">
        <f>COUNTIFS(DataRegularSeason20242025!$E$2:$E$1315,WatchedGames20242025!$A55,DataRegularSeason20242025!$D$2:$D$1315,WatchedGames20242025!E$1,DataRegularSeason20242025!$N$2:$N$1315,1, DataRegularSeason20242025!$R$2:$R$1315,1)</f>
        <v>1</v>
      </c>
      <c r="F56" s="47"/>
      <c r="G56" s="46">
        <f>COUNTIFS(DataRegularSeason20242025!$E$2:$E$1315,WatchedGames20242025!$A55,DataRegularSeason20242025!$D$2:$D$1315,WatchedGames20242025!G$1,DataRegularSeason20242025!$N$2:$N$1315,1, DataRegularSeason20242025!$R$2:$R$1315,1)</f>
        <v>0</v>
      </c>
      <c r="H56" s="47"/>
      <c r="I56" s="46">
        <f>COUNTIFS(DataRegularSeason20242025!$E$2:$E$1315,WatchedGames20242025!$A55,DataRegularSeason20242025!$D$2:$D$1315,WatchedGames20242025!I$1,DataRegularSeason20242025!$N$2:$N$1315,1, DataRegularSeason20242025!$R$2:$R$1315,1)</f>
        <v>0</v>
      </c>
      <c r="J56" s="47"/>
      <c r="K56" s="46">
        <f>COUNTIFS(DataRegularSeason20242025!$E$2:$E$1315,WatchedGames20242025!$A55,DataRegularSeason20242025!$D$2:$D$1315,WatchedGames20242025!K$1,DataRegularSeason20242025!$N$2:$N$1315,1, DataRegularSeason20242025!$R$2:$R$1315,1)</f>
        <v>0</v>
      </c>
      <c r="L56" s="47"/>
      <c r="M56" s="46">
        <f>COUNTIFS(DataRegularSeason20242025!$E$2:$E$1315,WatchedGames20242025!$A55,DataRegularSeason20242025!$D$2:$D$1315,WatchedGames20242025!M$1,DataRegularSeason20242025!$N$2:$N$1315,1, DataRegularSeason20242025!$R$2:$R$1315,1)</f>
        <v>0</v>
      </c>
      <c r="N56" s="47"/>
      <c r="O56" s="46">
        <f>COUNTIFS(DataRegularSeason20242025!$E$2:$E$1315,WatchedGames20242025!$A55,DataRegularSeason20242025!$D$2:$D$1315,WatchedGames20242025!O$1,DataRegularSeason20242025!$N$2:$N$1315,1, DataRegularSeason20242025!$R$2:$R$1315,1)</f>
        <v>0</v>
      </c>
      <c r="P56" s="47"/>
      <c r="Q56" s="46">
        <f>COUNTIFS(DataRegularSeason20242025!$E$2:$E$1315,WatchedGames20242025!$A55,DataRegularSeason20242025!$D$2:$D$1315,WatchedGames20242025!Q$1,DataRegularSeason20242025!$N$2:$N$1315,1, DataRegularSeason20242025!$R$2:$R$1315,1)</f>
        <v>0</v>
      </c>
      <c r="R56" s="47"/>
      <c r="S56" s="46">
        <f>COUNTIFS(DataRegularSeason20242025!$E$2:$E$1315,WatchedGames20242025!$A55,DataRegularSeason20242025!$D$2:$D$1315,WatchedGames20242025!S$1,DataRegularSeason20242025!$N$2:$N$1315,1, DataRegularSeason20242025!$R$2:$R$1315,1)</f>
        <v>0</v>
      </c>
      <c r="T56" s="47"/>
      <c r="U56" s="46">
        <f>COUNTIFS(DataRegularSeason20242025!$E$2:$E$1315,WatchedGames20242025!$A55,DataRegularSeason20242025!$D$2:$D$1315,WatchedGames20242025!U$1,DataRegularSeason20242025!$N$2:$N$1315,1, DataRegularSeason20242025!$R$2:$R$1315,1)</f>
        <v>1</v>
      </c>
      <c r="V56" s="47"/>
      <c r="W56" s="46">
        <f>COUNTIFS(DataRegularSeason20242025!$E$2:$E$1315,WatchedGames20242025!$A55,DataRegularSeason20242025!$D$2:$D$1315,WatchedGames20242025!W$1,DataRegularSeason20242025!$N$2:$N$1315,1, DataRegularSeason20242025!$R$2:$R$1315,1)</f>
        <v>1</v>
      </c>
      <c r="X56" s="47"/>
      <c r="Y56" s="46">
        <f>COUNTIFS(DataRegularSeason20242025!$E$2:$E$1315,WatchedGames20242025!$A55,DataRegularSeason20242025!$D$2:$D$1315,WatchedGames20242025!Y$1,DataRegularSeason20242025!$N$2:$N$1315,1, DataRegularSeason20242025!$R$2:$R$1315,1)</f>
        <v>0</v>
      </c>
      <c r="Z56" s="47"/>
      <c r="AA56" s="46">
        <f>COUNTIFS(DataRegularSeason20242025!$E$2:$E$1315,WatchedGames20242025!$A55,DataRegularSeason20242025!$D$2:$D$1315,WatchedGames20242025!AA$1,DataRegularSeason20242025!$N$2:$N$1315,1, DataRegularSeason20242025!$R$2:$R$1315,1)</f>
        <v>0</v>
      </c>
      <c r="AB56" s="47"/>
      <c r="AC56" s="46">
        <f>COUNTIFS(DataRegularSeason20242025!$E$2:$E$1315,WatchedGames20242025!$A55,DataRegularSeason20242025!$D$2:$D$1315,WatchedGames20242025!AC$1,DataRegularSeason20242025!$N$2:$N$1315,1, DataRegularSeason20242025!$R$2:$R$1315,1)</f>
        <v>0</v>
      </c>
      <c r="AD56" s="47"/>
      <c r="AE56" s="46">
        <f>COUNTIFS(DataRegularSeason20242025!$E$2:$E$1315,WatchedGames20242025!$A55,DataRegularSeason20242025!$D$2:$D$1315,WatchedGames20242025!AE$1,DataRegularSeason20242025!$N$2:$N$1315,1, DataRegularSeason20242025!$R$2:$R$1315,1)</f>
        <v>1</v>
      </c>
      <c r="AF56" s="47"/>
      <c r="AG56" s="46">
        <f>COUNTIFS(DataRegularSeason20242025!$E$2:$E$1315,WatchedGames20242025!$A55,DataRegularSeason20242025!$D$2:$D$1315,WatchedGames20242025!AG$1,DataRegularSeason20242025!$N$2:$N$1315,1, DataRegularSeason20242025!$R$2:$R$1315,1)</f>
        <v>0</v>
      </c>
      <c r="AH56" s="47"/>
      <c r="AI56" s="46">
        <f>COUNTIFS(DataRegularSeason20242025!$E$2:$E$1315,WatchedGames20242025!$A55,DataRegularSeason20242025!$D$2:$D$1315,WatchedGames20242025!AI$1,DataRegularSeason20242025!$N$2:$N$1315,1, DataRegularSeason20242025!$R$2:$R$1315,1)</f>
        <v>0</v>
      </c>
      <c r="AJ56" s="47"/>
      <c r="AK56" s="46">
        <f>COUNTIFS(DataRegularSeason20242025!$E$2:$E$1315,WatchedGames20242025!$A55,DataRegularSeason20242025!$D$2:$D$1315,WatchedGames20242025!AK$1,DataRegularSeason20242025!$N$2:$N$1315,1, DataRegularSeason20242025!$R$2:$R$1315,1)</f>
        <v>0</v>
      </c>
      <c r="AL56" s="47"/>
      <c r="AM56" s="46">
        <f>COUNTIFS(DataRegularSeason20242025!$E$2:$E$1315,WatchedGames20242025!$A55,DataRegularSeason20242025!$D$2:$D$1315,WatchedGames20242025!AM$1,DataRegularSeason20242025!$N$2:$N$1315,1, DataRegularSeason20242025!$R$2:$R$1315,1)</f>
        <v>0</v>
      </c>
      <c r="AN56" s="47"/>
      <c r="AO56" s="46">
        <f>COUNTIFS(DataRegularSeason20242025!$E$2:$E$1315,WatchedGames20242025!$A55,DataRegularSeason20242025!$D$2:$D$1315,WatchedGames20242025!AO$1,DataRegularSeason20242025!$N$2:$N$1315,1, DataRegularSeason20242025!$R$2:$R$1315,1)</f>
        <v>0</v>
      </c>
      <c r="AP56" s="47"/>
      <c r="AQ56" s="46">
        <f>COUNTIFS(DataRegularSeason20242025!$E$2:$E$1315,WatchedGames20242025!$A55,DataRegularSeason20242025!$D$2:$D$1315,WatchedGames20242025!AQ$1,DataRegularSeason20242025!$N$2:$N$1315,1, DataRegularSeason20242025!$R$2:$R$1315,1)</f>
        <v>0</v>
      </c>
      <c r="AR56" s="47"/>
      <c r="AS56" s="46">
        <f>COUNTIFS(DataRegularSeason20242025!$E$2:$E$1315,WatchedGames20242025!$A55,DataRegularSeason20242025!$D$2:$D$1315,WatchedGames20242025!AS$1,DataRegularSeason20242025!$N$2:$N$1315,1, DataRegularSeason20242025!$R$2:$R$1315,1)</f>
        <v>0</v>
      </c>
      <c r="AT56" s="47"/>
      <c r="AU56" s="46">
        <f>COUNTIFS(DataRegularSeason20242025!$E$2:$E$1315,WatchedGames20242025!$A55,DataRegularSeason20242025!$D$2:$D$1315,WatchedGames20242025!AU$1,DataRegularSeason20242025!$N$2:$N$1315,1, DataRegularSeason20242025!$R$2:$R$1315,1)</f>
        <v>1</v>
      </c>
      <c r="AV56" s="47"/>
      <c r="AW56" s="46">
        <f>COUNTIFS(DataRegularSeason20242025!$E$2:$E$1315,WatchedGames20242025!$A55,DataRegularSeason20242025!$D$2:$D$1315,WatchedGames20242025!AW$1,DataRegularSeason20242025!$N$2:$N$1315,1, DataRegularSeason20242025!$R$2:$R$1315,1)</f>
        <v>0</v>
      </c>
      <c r="AX56" s="47"/>
      <c r="AY56" s="46">
        <f>COUNTIFS(DataRegularSeason20242025!$E$2:$E$1315,WatchedGames20242025!$A55,DataRegularSeason20242025!$D$2:$D$1315,WatchedGames20242025!AY$1,DataRegularSeason20242025!$N$2:$N$1315,1, DataRegularSeason20242025!$R$2:$R$1315,1)</f>
        <v>1</v>
      </c>
      <c r="AZ56" s="47"/>
      <c r="BA56" s="46">
        <f>COUNTIFS(DataRegularSeason20242025!$E$2:$E$1315,WatchedGames20242025!$A55,DataRegularSeason20242025!$D$2:$D$1315,WatchedGames20242025!BA$1,DataRegularSeason20242025!$N$2:$N$1315,1, DataRegularSeason20242025!$R$2:$R$1315,1)</f>
        <v>0</v>
      </c>
      <c r="BB56" s="47"/>
      <c r="BC56" s="46"/>
      <c r="BD56" s="47"/>
      <c r="BE56" s="46">
        <f>COUNTIFS(DataRegularSeason20242025!$E$2:$E$1315,WatchedGames20242025!$A55,DataRegularSeason20242025!$D$2:$D$1315,WatchedGames20242025!BE$1,DataRegularSeason20242025!$N$2:$N$1315,1, DataRegularSeason20242025!$R$2:$R$1315,1)</f>
        <v>0</v>
      </c>
      <c r="BF56" s="47"/>
      <c r="BG56" s="46">
        <f>COUNTIFS(DataRegularSeason20242025!$E$2:$E$1315,WatchedGames20242025!$A55,DataRegularSeason20242025!$D$2:$D$1315,WatchedGames20242025!BG$1,DataRegularSeason20242025!$N$2:$N$1315,1, DataRegularSeason20242025!$R$2:$R$1315,1)</f>
        <v>0</v>
      </c>
      <c r="BH56" s="47"/>
      <c r="BI56" s="46">
        <f>COUNTIFS(DataRegularSeason20242025!$E$2:$E$1315,WatchedGames20242025!$A55,DataRegularSeason20242025!$D$2:$D$1315,WatchedGames20242025!BI$1,DataRegularSeason20242025!$N$2:$N$1315,1, DataRegularSeason20242025!$R$2:$R$1315,1)</f>
        <v>1</v>
      </c>
      <c r="BJ56" s="47"/>
      <c r="BK56" s="46">
        <f>COUNTIFS(DataRegularSeason20242025!$E$2:$E$1315,WatchedGames20242025!$A55,DataRegularSeason20242025!$D$2:$D$1315,WatchedGames20242025!BK$1,DataRegularSeason20242025!$N$2:$N$1315,1, DataRegularSeason20242025!$R$2:$R$1315,1)</f>
        <v>0</v>
      </c>
      <c r="BL56" s="47"/>
      <c r="BM56" s="46">
        <f>COUNTIFS(DataRegularSeason20242025!$E$2:$E$1315,WatchedGames20242025!$A55,DataRegularSeason20242025!$D$2:$D$1315,WatchedGames20242025!BM$1,DataRegularSeason20242025!$N$2:$N$1315,1, DataRegularSeason20242025!$R$2:$R$1315,1)</f>
        <v>0</v>
      </c>
      <c r="BN56" s="47"/>
      <c r="BO56" s="42">
        <f t="shared" si="0"/>
        <v>7</v>
      </c>
      <c r="BP56" s="52"/>
      <c r="BQ56" s="53"/>
    </row>
    <row r="57" spans="1:69" s="35" customFormat="1" ht="9.9499999999999993" customHeight="1" x14ac:dyDescent="0.2">
      <c r="A57" s="59" t="s">
        <v>15</v>
      </c>
      <c r="B57" s="36" t="s">
        <v>81</v>
      </c>
      <c r="C57" s="43"/>
      <c r="D57" s="36">
        <f>COUNTIFS(DataRegularSeason20242025!$E$2:$E$1315,WatchedGames20242025!C$1,DataRegularSeason20242025!$D$2:$D$1315,WatchedGames20242025!$A57,DataRegularSeason20242025!$N$2:$N$1315,1, DataRegularSeason20242025!$R$2:$R$1315,1)</f>
        <v>0</v>
      </c>
      <c r="E57" s="43"/>
      <c r="F57" s="36">
        <f>COUNTIFS(DataRegularSeason20242025!$E$2:$E$1315,WatchedGames20242025!E$1,DataRegularSeason20242025!$D$2:$D$1315,WatchedGames20242025!$A57,DataRegularSeason20242025!$N$2:$N$1315,1, DataRegularSeason20242025!$R$2:$R$1315,1)</f>
        <v>0</v>
      </c>
      <c r="G57" s="43"/>
      <c r="H57" s="36">
        <f>COUNTIFS(DataRegularSeason20242025!$E$2:$E$1315,WatchedGames20242025!G$1,DataRegularSeason20242025!$D$2:$D$1315,WatchedGames20242025!$A57,DataRegularSeason20242025!$N$2:$N$1315,1, DataRegularSeason20242025!$R$2:$R$1315,1)</f>
        <v>0</v>
      </c>
      <c r="I57" s="43"/>
      <c r="J57" s="36">
        <f>COUNTIFS(DataRegularSeason20242025!$E$2:$E$1315,WatchedGames20242025!I$1,DataRegularSeason20242025!$D$2:$D$1315,WatchedGames20242025!$A57,DataRegularSeason20242025!$N$2:$N$1315,1, DataRegularSeason20242025!$R$2:$R$1315,1)</f>
        <v>0</v>
      </c>
      <c r="K57" s="43"/>
      <c r="L57" s="36">
        <f>COUNTIFS(DataRegularSeason20242025!$E$2:$E$1315,WatchedGames20242025!K$1,DataRegularSeason20242025!$D$2:$D$1315,WatchedGames20242025!$A57,DataRegularSeason20242025!$N$2:$N$1315,1, DataRegularSeason20242025!$R$2:$R$1315,1)</f>
        <v>0</v>
      </c>
      <c r="M57" s="43"/>
      <c r="N57" s="36">
        <f>COUNTIFS(DataRegularSeason20242025!$E$2:$E$1315,WatchedGames20242025!M$1,DataRegularSeason20242025!$D$2:$D$1315,WatchedGames20242025!$A57,DataRegularSeason20242025!$N$2:$N$1315,1, DataRegularSeason20242025!$R$2:$R$1315,1)</f>
        <v>0</v>
      </c>
      <c r="O57" s="43"/>
      <c r="P57" s="36">
        <f>COUNTIFS(DataRegularSeason20242025!$E$2:$E$1315,WatchedGames20242025!O$1,DataRegularSeason20242025!$D$2:$D$1315,WatchedGames20242025!$A57,DataRegularSeason20242025!$N$2:$N$1315,1, DataRegularSeason20242025!$R$2:$R$1315,1)</f>
        <v>0</v>
      </c>
      <c r="Q57" s="43"/>
      <c r="R57" s="36">
        <f>COUNTIFS(DataRegularSeason20242025!$E$2:$E$1315,WatchedGames20242025!Q$1,DataRegularSeason20242025!$D$2:$D$1315,WatchedGames20242025!$A57,DataRegularSeason20242025!$N$2:$N$1315,1, DataRegularSeason20242025!$R$2:$R$1315,1)</f>
        <v>0</v>
      </c>
      <c r="S57" s="43"/>
      <c r="T57" s="36">
        <f>COUNTIFS(DataRegularSeason20242025!$E$2:$E$1315,WatchedGames20242025!S$1,DataRegularSeason20242025!$D$2:$D$1315,WatchedGames20242025!$A57,DataRegularSeason20242025!$N$2:$N$1315,1, DataRegularSeason20242025!$R$2:$R$1315,1)</f>
        <v>0</v>
      </c>
      <c r="U57" s="43"/>
      <c r="V57" s="36">
        <f>COUNTIFS(DataRegularSeason20242025!$E$2:$E$1315,WatchedGames20242025!U$1,DataRegularSeason20242025!$D$2:$D$1315,WatchedGames20242025!$A57,DataRegularSeason20242025!$N$2:$N$1315,1, DataRegularSeason20242025!$R$2:$R$1315,1)</f>
        <v>0</v>
      </c>
      <c r="W57" s="43"/>
      <c r="X57" s="36">
        <f>COUNTIFS(DataRegularSeason20242025!$E$2:$E$1315,WatchedGames20242025!W$1,DataRegularSeason20242025!$D$2:$D$1315,WatchedGames20242025!$A57,DataRegularSeason20242025!$N$2:$N$1315,1, DataRegularSeason20242025!$R$2:$R$1315,1)</f>
        <v>0</v>
      </c>
      <c r="Y57" s="43"/>
      <c r="Z57" s="36">
        <f>COUNTIFS(DataRegularSeason20242025!$E$2:$E$1315,WatchedGames20242025!Y$1,DataRegularSeason20242025!$D$2:$D$1315,WatchedGames20242025!$A57,DataRegularSeason20242025!$N$2:$N$1315,1, DataRegularSeason20242025!$R$2:$R$1315,1)</f>
        <v>0</v>
      </c>
      <c r="AA57" s="43"/>
      <c r="AB57" s="36">
        <f>COUNTIFS(DataRegularSeason20242025!$E$2:$E$1315,WatchedGames20242025!AA$1,DataRegularSeason20242025!$D$2:$D$1315,WatchedGames20242025!$A57,DataRegularSeason20242025!$N$2:$N$1315,1, DataRegularSeason20242025!$R$2:$R$1315,1)</f>
        <v>1</v>
      </c>
      <c r="AC57" s="43"/>
      <c r="AD57" s="36">
        <f>COUNTIFS(DataRegularSeason20242025!$E$2:$E$1315,WatchedGames20242025!AC$1,DataRegularSeason20242025!$D$2:$D$1315,WatchedGames20242025!$A57,DataRegularSeason20242025!$N$2:$N$1315,1, DataRegularSeason20242025!$R$2:$R$1315,1)</f>
        <v>0</v>
      </c>
      <c r="AE57" s="43"/>
      <c r="AF57" s="36">
        <f>COUNTIFS(DataRegularSeason20242025!$E$2:$E$1315,WatchedGames20242025!AE$1,DataRegularSeason20242025!$D$2:$D$1315,WatchedGames20242025!$A57,DataRegularSeason20242025!$N$2:$N$1315,1, DataRegularSeason20242025!$R$2:$R$1315,1)</f>
        <v>0</v>
      </c>
      <c r="AG57" s="43"/>
      <c r="AH57" s="36">
        <f>COUNTIFS(DataRegularSeason20242025!$E$2:$E$1315,WatchedGames20242025!AG$1,DataRegularSeason20242025!$D$2:$D$1315,WatchedGames20242025!$A57,DataRegularSeason20242025!$N$2:$N$1315,1, DataRegularSeason20242025!$R$2:$R$1315,1)</f>
        <v>1</v>
      </c>
      <c r="AI57" s="43"/>
      <c r="AJ57" s="36">
        <f>COUNTIFS(DataRegularSeason20242025!$E$2:$E$1315,WatchedGames20242025!AI$1,DataRegularSeason20242025!$D$2:$D$1315,WatchedGames20242025!$A57,DataRegularSeason20242025!$N$2:$N$1315,1, DataRegularSeason20242025!$R$2:$R$1315,1)</f>
        <v>1</v>
      </c>
      <c r="AK57" s="43"/>
      <c r="AL57" s="36">
        <f>COUNTIFS(DataRegularSeason20242025!$E$2:$E$1315,WatchedGames20242025!AK$1,DataRegularSeason20242025!$D$2:$D$1315,WatchedGames20242025!$A57,DataRegularSeason20242025!$N$2:$N$1315,1, DataRegularSeason20242025!$R$2:$R$1315,1)</f>
        <v>1</v>
      </c>
      <c r="AM57" s="43"/>
      <c r="AN57" s="36">
        <f>COUNTIFS(DataRegularSeason20242025!$E$2:$E$1315,WatchedGames20242025!AM$1,DataRegularSeason20242025!$D$2:$D$1315,WatchedGames20242025!$A57,DataRegularSeason20242025!$N$2:$N$1315,1, DataRegularSeason20242025!$R$2:$R$1315,1)</f>
        <v>1</v>
      </c>
      <c r="AO57" s="43"/>
      <c r="AP57" s="36">
        <f>COUNTIFS(DataRegularSeason20242025!$E$2:$E$1315,WatchedGames20242025!AO$1,DataRegularSeason20242025!$D$2:$D$1315,WatchedGames20242025!$A57,DataRegularSeason20242025!$N$2:$N$1315,1, DataRegularSeason20242025!$R$2:$R$1315,1)</f>
        <v>0</v>
      </c>
      <c r="AQ57" s="43"/>
      <c r="AR57" s="36">
        <f>COUNTIFS(DataRegularSeason20242025!$E$2:$E$1315,WatchedGames20242025!AQ$1,DataRegularSeason20242025!$D$2:$D$1315,WatchedGames20242025!$A57,DataRegularSeason20242025!$N$2:$N$1315,1, DataRegularSeason20242025!$R$2:$R$1315,1)</f>
        <v>0</v>
      </c>
      <c r="AS57" s="43"/>
      <c r="AT57" s="36">
        <f>COUNTIFS(DataRegularSeason20242025!$E$2:$E$1315,WatchedGames20242025!AS$1,DataRegularSeason20242025!$D$2:$D$1315,WatchedGames20242025!$A57,DataRegularSeason20242025!$N$2:$N$1315,1, DataRegularSeason20242025!$R$2:$R$1315,1)</f>
        <v>0</v>
      </c>
      <c r="AU57" s="43"/>
      <c r="AV57" s="36">
        <f>COUNTIFS(DataRegularSeason20242025!$E$2:$E$1315,WatchedGames20242025!AU$1,DataRegularSeason20242025!$D$2:$D$1315,WatchedGames20242025!$A57,DataRegularSeason20242025!$N$2:$N$1315,1, DataRegularSeason20242025!$R$2:$R$1315,1)</f>
        <v>0</v>
      </c>
      <c r="AW57" s="43"/>
      <c r="AX57" s="36">
        <f>COUNTIFS(DataRegularSeason20242025!$E$2:$E$1315,WatchedGames20242025!AW$1,DataRegularSeason20242025!$D$2:$D$1315,WatchedGames20242025!$A57,DataRegularSeason20242025!$N$2:$N$1315,1, DataRegularSeason20242025!$R$2:$R$1315,1)</f>
        <v>0</v>
      </c>
      <c r="AY57" s="43"/>
      <c r="AZ57" s="36">
        <f>COUNTIFS(DataRegularSeason20242025!$E$2:$E$1315,WatchedGames20242025!AY$1,DataRegularSeason20242025!$D$2:$D$1315,WatchedGames20242025!$A57,DataRegularSeason20242025!$N$2:$N$1315,1, DataRegularSeason20242025!$R$2:$R$1315,1)</f>
        <v>1</v>
      </c>
      <c r="BA57" s="43"/>
      <c r="BB57" s="36">
        <f>COUNTIFS(DataRegularSeason20242025!$E$2:$E$1315,WatchedGames20242025!BA$1,DataRegularSeason20242025!$D$2:$D$1315,WatchedGames20242025!$A57,DataRegularSeason20242025!$N$2:$N$1315,1, DataRegularSeason20242025!$R$2:$R$1315,1)</f>
        <v>0</v>
      </c>
      <c r="BC57" s="43"/>
      <c r="BD57" s="36">
        <f>COUNTIFS(DataRegularSeason20242025!$E$2:$E$1315,WatchedGames20242025!BC$1,DataRegularSeason20242025!$D$2:$D$1315,WatchedGames20242025!$A57,DataRegularSeason20242025!$N$2:$N$1315,1, DataRegularSeason20242025!$R$2:$R$1315,1)</f>
        <v>0</v>
      </c>
      <c r="BE57" s="43"/>
      <c r="BF57" s="44"/>
      <c r="BG57" s="43"/>
      <c r="BH57" s="36">
        <f>COUNTIFS(DataRegularSeason20242025!$E$2:$E$1315,WatchedGames20242025!BG$1,DataRegularSeason20242025!$D$2:$D$1315,WatchedGames20242025!$A57,DataRegularSeason20242025!$N$2:$N$1315,1, DataRegularSeason20242025!$R$2:$R$1315,1)</f>
        <v>0</v>
      </c>
      <c r="BI57" s="43"/>
      <c r="BJ57" s="36">
        <f>COUNTIFS(DataRegularSeason20242025!$E$2:$E$1315,WatchedGames20242025!BI$1,DataRegularSeason20242025!$D$2:$D$1315,WatchedGames20242025!$A57,DataRegularSeason20242025!$N$2:$N$1315,1, DataRegularSeason20242025!$R$2:$R$1315,1)</f>
        <v>1</v>
      </c>
      <c r="BK57" s="43"/>
      <c r="BL57" s="36">
        <f>COUNTIFS(DataRegularSeason20242025!$E$2:$E$1315,WatchedGames20242025!BK$1,DataRegularSeason20242025!$D$2:$D$1315,WatchedGames20242025!$A57,DataRegularSeason20242025!$N$2:$N$1315,1, DataRegularSeason20242025!$R$2:$R$1315,1)</f>
        <v>1</v>
      </c>
      <c r="BM57" s="43"/>
      <c r="BN57" s="36">
        <f>COUNTIFS(DataRegularSeason20242025!$E$2:$E$1315,WatchedGames20242025!BM$1,DataRegularSeason20242025!$D$2:$D$1315,WatchedGames20242025!$A57,DataRegularSeason20242025!$N$2:$N$1315,1, DataRegularSeason20242025!$R$2:$R$1315,1)</f>
        <v>0</v>
      </c>
      <c r="BO57" s="38">
        <f t="shared" si="0"/>
        <v>8</v>
      </c>
      <c r="BP57" s="52">
        <f t="shared" ref="BP57" si="53">BO57+BO58</f>
        <v>14</v>
      </c>
      <c r="BQ57" s="53">
        <f t="shared" ref="BQ57" si="54">82-BP57</f>
        <v>68</v>
      </c>
    </row>
    <row r="58" spans="1:69" s="35" customFormat="1" ht="9.9499999999999993" customHeight="1" x14ac:dyDescent="0.2">
      <c r="A58" s="54"/>
      <c r="B58" s="40" t="s">
        <v>80</v>
      </c>
      <c r="C58" s="46">
        <f>COUNTIFS(DataRegularSeason20242025!$E$2:$E$1315,WatchedGames20242025!$A57,DataRegularSeason20242025!$D$2:$D$1315,WatchedGames20242025!C$1,DataRegularSeason20242025!$N$2:$N$1315,1, DataRegularSeason20242025!$R$2:$R$1315,1)</f>
        <v>0</v>
      </c>
      <c r="D58" s="47"/>
      <c r="E58" s="46">
        <f>COUNTIFS(DataRegularSeason20242025!$E$2:$E$1315,WatchedGames20242025!$A57,DataRegularSeason20242025!$D$2:$D$1315,WatchedGames20242025!E$1,DataRegularSeason20242025!$N$2:$N$1315,1, DataRegularSeason20242025!$R$2:$R$1315,1)</f>
        <v>1</v>
      </c>
      <c r="F58" s="47"/>
      <c r="G58" s="46">
        <f>COUNTIFS(DataRegularSeason20242025!$E$2:$E$1315,WatchedGames20242025!$A57,DataRegularSeason20242025!$D$2:$D$1315,WatchedGames20242025!G$1,DataRegularSeason20242025!$N$2:$N$1315,1, DataRegularSeason20242025!$R$2:$R$1315,1)</f>
        <v>0</v>
      </c>
      <c r="H58" s="47"/>
      <c r="I58" s="46">
        <f>COUNTIFS(DataRegularSeason20242025!$E$2:$E$1315,WatchedGames20242025!$A57,DataRegularSeason20242025!$D$2:$D$1315,WatchedGames20242025!I$1,DataRegularSeason20242025!$N$2:$N$1315,1, DataRegularSeason20242025!$R$2:$R$1315,1)</f>
        <v>1</v>
      </c>
      <c r="J58" s="47"/>
      <c r="K58" s="46">
        <f>COUNTIFS(DataRegularSeason20242025!$E$2:$E$1315,WatchedGames20242025!$A57,DataRegularSeason20242025!$D$2:$D$1315,WatchedGames20242025!K$1,DataRegularSeason20242025!$N$2:$N$1315,1, DataRegularSeason20242025!$R$2:$R$1315,1)</f>
        <v>0</v>
      </c>
      <c r="L58" s="47"/>
      <c r="M58" s="46">
        <f>COUNTIFS(DataRegularSeason20242025!$E$2:$E$1315,WatchedGames20242025!$A57,DataRegularSeason20242025!$D$2:$D$1315,WatchedGames20242025!M$1,DataRegularSeason20242025!$N$2:$N$1315,1, DataRegularSeason20242025!$R$2:$R$1315,1)</f>
        <v>1</v>
      </c>
      <c r="N58" s="47"/>
      <c r="O58" s="46">
        <f>COUNTIFS(DataRegularSeason20242025!$E$2:$E$1315,WatchedGames20242025!$A57,DataRegularSeason20242025!$D$2:$D$1315,WatchedGames20242025!O$1,DataRegularSeason20242025!$N$2:$N$1315,1, DataRegularSeason20242025!$R$2:$R$1315,1)</f>
        <v>1</v>
      </c>
      <c r="P58" s="47"/>
      <c r="Q58" s="46">
        <f>COUNTIFS(DataRegularSeason20242025!$E$2:$E$1315,WatchedGames20242025!$A57,DataRegularSeason20242025!$D$2:$D$1315,WatchedGames20242025!Q$1,DataRegularSeason20242025!$N$2:$N$1315,1, DataRegularSeason20242025!$R$2:$R$1315,1)</f>
        <v>0</v>
      </c>
      <c r="R58" s="47"/>
      <c r="S58" s="46">
        <f>COUNTIFS(DataRegularSeason20242025!$E$2:$E$1315,WatchedGames20242025!$A57,DataRegularSeason20242025!$D$2:$D$1315,WatchedGames20242025!S$1,DataRegularSeason20242025!$N$2:$N$1315,1, DataRegularSeason20242025!$R$2:$R$1315,1)</f>
        <v>0</v>
      </c>
      <c r="T58" s="47"/>
      <c r="U58" s="46">
        <f>COUNTIFS(DataRegularSeason20242025!$E$2:$E$1315,WatchedGames20242025!$A57,DataRegularSeason20242025!$D$2:$D$1315,WatchedGames20242025!U$1,DataRegularSeason20242025!$N$2:$N$1315,1, DataRegularSeason20242025!$R$2:$R$1315,1)</f>
        <v>0</v>
      </c>
      <c r="V58" s="47"/>
      <c r="W58" s="46">
        <f>COUNTIFS(DataRegularSeason20242025!$E$2:$E$1315,WatchedGames20242025!$A57,DataRegularSeason20242025!$D$2:$D$1315,WatchedGames20242025!W$1,DataRegularSeason20242025!$N$2:$N$1315,1, DataRegularSeason20242025!$R$2:$R$1315,1)</f>
        <v>0</v>
      </c>
      <c r="X58" s="47"/>
      <c r="Y58" s="46">
        <f>COUNTIFS(DataRegularSeason20242025!$E$2:$E$1315,WatchedGames20242025!$A57,DataRegularSeason20242025!$D$2:$D$1315,WatchedGames20242025!Y$1,DataRegularSeason20242025!$N$2:$N$1315,1, DataRegularSeason20242025!$R$2:$R$1315,1)</f>
        <v>0</v>
      </c>
      <c r="Z58" s="47"/>
      <c r="AA58" s="46">
        <f>COUNTIFS(DataRegularSeason20242025!$E$2:$E$1315,WatchedGames20242025!$A57,DataRegularSeason20242025!$D$2:$D$1315,WatchedGames20242025!AA$1,DataRegularSeason20242025!$N$2:$N$1315,1, DataRegularSeason20242025!$R$2:$R$1315,1)</f>
        <v>0</v>
      </c>
      <c r="AB58" s="47"/>
      <c r="AC58" s="46">
        <f>COUNTIFS(DataRegularSeason20242025!$E$2:$E$1315,WatchedGames20242025!$A57,DataRegularSeason20242025!$D$2:$D$1315,WatchedGames20242025!AC$1,DataRegularSeason20242025!$N$2:$N$1315,1, DataRegularSeason20242025!$R$2:$R$1315,1)</f>
        <v>0</v>
      </c>
      <c r="AD58" s="47"/>
      <c r="AE58" s="46">
        <f>COUNTIFS(DataRegularSeason20242025!$E$2:$E$1315,WatchedGames20242025!$A57,DataRegularSeason20242025!$D$2:$D$1315,WatchedGames20242025!AE$1,DataRegularSeason20242025!$N$2:$N$1315,1, DataRegularSeason20242025!$R$2:$R$1315,1)</f>
        <v>0</v>
      </c>
      <c r="AF58" s="47"/>
      <c r="AG58" s="46">
        <f>COUNTIFS(DataRegularSeason20242025!$E$2:$E$1315,WatchedGames20242025!$A57,DataRegularSeason20242025!$D$2:$D$1315,WatchedGames20242025!AG$1,DataRegularSeason20242025!$N$2:$N$1315,1, DataRegularSeason20242025!$R$2:$R$1315,1)</f>
        <v>0</v>
      </c>
      <c r="AH58" s="47"/>
      <c r="AI58" s="46">
        <f>COUNTIFS(DataRegularSeason20242025!$E$2:$E$1315,WatchedGames20242025!$A57,DataRegularSeason20242025!$D$2:$D$1315,WatchedGames20242025!AI$1,DataRegularSeason20242025!$N$2:$N$1315,1, DataRegularSeason20242025!$R$2:$R$1315,1)</f>
        <v>0</v>
      </c>
      <c r="AJ58" s="47"/>
      <c r="AK58" s="46">
        <f>COUNTIFS(DataRegularSeason20242025!$E$2:$E$1315,WatchedGames20242025!$A57,DataRegularSeason20242025!$D$2:$D$1315,WatchedGames20242025!AK$1,DataRegularSeason20242025!$N$2:$N$1315,1, DataRegularSeason20242025!$R$2:$R$1315,1)</f>
        <v>0</v>
      </c>
      <c r="AL58" s="47"/>
      <c r="AM58" s="46">
        <f>COUNTIFS(DataRegularSeason20242025!$E$2:$E$1315,WatchedGames20242025!$A57,DataRegularSeason20242025!$D$2:$D$1315,WatchedGames20242025!AM$1,DataRegularSeason20242025!$N$2:$N$1315,1, DataRegularSeason20242025!$R$2:$R$1315,1)</f>
        <v>0</v>
      </c>
      <c r="AN58" s="47"/>
      <c r="AO58" s="46">
        <f>COUNTIFS(DataRegularSeason20242025!$E$2:$E$1315,WatchedGames20242025!$A57,DataRegularSeason20242025!$D$2:$D$1315,WatchedGames20242025!AO$1,DataRegularSeason20242025!$N$2:$N$1315,1, DataRegularSeason20242025!$R$2:$R$1315,1)</f>
        <v>0</v>
      </c>
      <c r="AP58" s="47"/>
      <c r="AQ58" s="46">
        <f>COUNTIFS(DataRegularSeason20242025!$E$2:$E$1315,WatchedGames20242025!$A57,DataRegularSeason20242025!$D$2:$D$1315,WatchedGames20242025!AQ$1,DataRegularSeason20242025!$N$2:$N$1315,1, DataRegularSeason20242025!$R$2:$R$1315,1)</f>
        <v>0</v>
      </c>
      <c r="AR58" s="47"/>
      <c r="AS58" s="46">
        <f>COUNTIFS(DataRegularSeason20242025!$E$2:$E$1315,WatchedGames20242025!$A57,DataRegularSeason20242025!$D$2:$D$1315,WatchedGames20242025!AS$1,DataRegularSeason20242025!$N$2:$N$1315,1, DataRegularSeason20242025!$R$2:$R$1315,1)</f>
        <v>0</v>
      </c>
      <c r="AT58" s="47"/>
      <c r="AU58" s="46">
        <f>COUNTIFS(DataRegularSeason20242025!$E$2:$E$1315,WatchedGames20242025!$A57,DataRegularSeason20242025!$D$2:$D$1315,WatchedGames20242025!AU$1,DataRegularSeason20242025!$N$2:$N$1315,1, DataRegularSeason20242025!$R$2:$R$1315,1)</f>
        <v>0</v>
      </c>
      <c r="AV58" s="47"/>
      <c r="AW58" s="46">
        <f>COUNTIFS(DataRegularSeason20242025!$E$2:$E$1315,WatchedGames20242025!$A57,DataRegularSeason20242025!$D$2:$D$1315,WatchedGames20242025!AW$1,DataRegularSeason20242025!$N$2:$N$1315,1, DataRegularSeason20242025!$R$2:$R$1315,1)</f>
        <v>0</v>
      </c>
      <c r="AX58" s="47"/>
      <c r="AY58" s="46">
        <f>COUNTIFS(DataRegularSeason20242025!$E$2:$E$1315,WatchedGames20242025!$A57,DataRegularSeason20242025!$D$2:$D$1315,WatchedGames20242025!AY$1,DataRegularSeason20242025!$N$2:$N$1315,1, DataRegularSeason20242025!$R$2:$R$1315,1)</f>
        <v>0</v>
      </c>
      <c r="AZ58" s="47"/>
      <c r="BA58" s="46">
        <f>COUNTIFS(DataRegularSeason20242025!$E$2:$E$1315,WatchedGames20242025!$A57,DataRegularSeason20242025!$D$2:$D$1315,WatchedGames20242025!BA$1,DataRegularSeason20242025!$N$2:$N$1315,1, DataRegularSeason20242025!$R$2:$R$1315,1)</f>
        <v>0</v>
      </c>
      <c r="BB58" s="47"/>
      <c r="BC58" s="46">
        <f>COUNTIFS(DataRegularSeason20242025!$E$2:$E$1315,WatchedGames20242025!$A57,DataRegularSeason20242025!$D$2:$D$1315,WatchedGames20242025!BC$1,DataRegularSeason20242025!$N$2:$N$1315,1, DataRegularSeason20242025!$R$2:$R$1315,1)</f>
        <v>0</v>
      </c>
      <c r="BD58" s="47"/>
      <c r="BE58" s="46"/>
      <c r="BF58" s="47"/>
      <c r="BG58" s="46">
        <f>COUNTIFS(DataRegularSeason20242025!$E$2:$E$1315,WatchedGames20242025!$A57,DataRegularSeason20242025!$D$2:$D$1315,WatchedGames20242025!BG$1,DataRegularSeason20242025!$N$2:$N$1315,1, DataRegularSeason20242025!$R$2:$R$1315,1)</f>
        <v>0</v>
      </c>
      <c r="BH58" s="47"/>
      <c r="BI58" s="46">
        <f>COUNTIFS(DataRegularSeason20242025!$E$2:$E$1315,WatchedGames20242025!$A57,DataRegularSeason20242025!$D$2:$D$1315,WatchedGames20242025!BI$1,DataRegularSeason20242025!$N$2:$N$1315,1, DataRegularSeason20242025!$R$2:$R$1315,1)</f>
        <v>1</v>
      </c>
      <c r="BJ58" s="47"/>
      <c r="BK58" s="46">
        <f>COUNTIFS(DataRegularSeason20242025!$E$2:$E$1315,WatchedGames20242025!$A57,DataRegularSeason20242025!$D$2:$D$1315,WatchedGames20242025!BK$1,DataRegularSeason20242025!$N$2:$N$1315,1, DataRegularSeason20242025!$R$2:$R$1315,1)</f>
        <v>0</v>
      </c>
      <c r="BL58" s="47"/>
      <c r="BM58" s="46">
        <f>COUNTIFS(DataRegularSeason20242025!$E$2:$E$1315,WatchedGames20242025!$A57,DataRegularSeason20242025!$D$2:$D$1315,WatchedGames20242025!BM$1,DataRegularSeason20242025!$N$2:$N$1315,1, DataRegularSeason20242025!$R$2:$R$1315,1)</f>
        <v>1</v>
      </c>
      <c r="BN58" s="47"/>
      <c r="BO58" s="42">
        <f t="shared" si="0"/>
        <v>6</v>
      </c>
      <c r="BP58" s="52"/>
      <c r="BQ58" s="53"/>
    </row>
    <row r="59" spans="1:69" s="35" customFormat="1" ht="9.9499999999999993" customHeight="1" x14ac:dyDescent="0.2">
      <c r="A59" s="59" t="s">
        <v>25</v>
      </c>
      <c r="B59" s="36" t="s">
        <v>81</v>
      </c>
      <c r="C59" s="43"/>
      <c r="D59" s="36">
        <f>COUNTIFS(DataRegularSeason20242025!$E$2:$E$1315,WatchedGames20242025!C$1,DataRegularSeason20242025!$D$2:$D$1315,WatchedGames20242025!$A59,DataRegularSeason20242025!$N$2:$N$1315,1, DataRegularSeason20242025!$R$2:$R$1315,1)</f>
        <v>1</v>
      </c>
      <c r="E59" s="43"/>
      <c r="F59" s="36">
        <f>COUNTIFS(DataRegularSeason20242025!$E$2:$E$1315,WatchedGames20242025!E$1,DataRegularSeason20242025!$D$2:$D$1315,WatchedGames20242025!$A59,DataRegularSeason20242025!$N$2:$N$1315,1, DataRegularSeason20242025!$R$2:$R$1315,1)</f>
        <v>0</v>
      </c>
      <c r="G59" s="43"/>
      <c r="H59" s="36">
        <f>COUNTIFS(DataRegularSeason20242025!$E$2:$E$1315,WatchedGames20242025!G$1,DataRegularSeason20242025!$D$2:$D$1315,WatchedGames20242025!$A59,DataRegularSeason20242025!$N$2:$N$1315,1, DataRegularSeason20242025!$R$2:$R$1315,1)</f>
        <v>0</v>
      </c>
      <c r="I59" s="43"/>
      <c r="J59" s="36">
        <f>COUNTIFS(DataRegularSeason20242025!$E$2:$E$1315,WatchedGames20242025!I$1,DataRegularSeason20242025!$D$2:$D$1315,WatchedGames20242025!$A59,DataRegularSeason20242025!$N$2:$N$1315,1, DataRegularSeason20242025!$R$2:$R$1315,1)</f>
        <v>0</v>
      </c>
      <c r="K59" s="43"/>
      <c r="L59" s="36">
        <f>COUNTIFS(DataRegularSeason20242025!$E$2:$E$1315,WatchedGames20242025!K$1,DataRegularSeason20242025!$D$2:$D$1315,WatchedGames20242025!$A59,DataRegularSeason20242025!$N$2:$N$1315,1, DataRegularSeason20242025!$R$2:$R$1315,1)</f>
        <v>0</v>
      </c>
      <c r="M59" s="43"/>
      <c r="N59" s="36">
        <f>COUNTIFS(DataRegularSeason20242025!$E$2:$E$1315,WatchedGames20242025!M$1,DataRegularSeason20242025!$D$2:$D$1315,WatchedGames20242025!$A59,DataRegularSeason20242025!$N$2:$N$1315,1, DataRegularSeason20242025!$R$2:$R$1315,1)</f>
        <v>0</v>
      </c>
      <c r="O59" s="43"/>
      <c r="P59" s="36">
        <f>COUNTIFS(DataRegularSeason20242025!$E$2:$E$1315,WatchedGames20242025!O$1,DataRegularSeason20242025!$D$2:$D$1315,WatchedGames20242025!$A59,DataRegularSeason20242025!$N$2:$N$1315,1, DataRegularSeason20242025!$R$2:$R$1315,1)</f>
        <v>0</v>
      </c>
      <c r="Q59" s="43"/>
      <c r="R59" s="36">
        <f>COUNTIFS(DataRegularSeason20242025!$E$2:$E$1315,WatchedGames20242025!Q$1,DataRegularSeason20242025!$D$2:$D$1315,WatchedGames20242025!$A59,DataRegularSeason20242025!$N$2:$N$1315,1, DataRegularSeason20242025!$R$2:$R$1315,1)</f>
        <v>0</v>
      </c>
      <c r="S59" s="43"/>
      <c r="T59" s="36">
        <f>COUNTIFS(DataRegularSeason20242025!$E$2:$E$1315,WatchedGames20242025!S$1,DataRegularSeason20242025!$D$2:$D$1315,WatchedGames20242025!$A59,DataRegularSeason20242025!$N$2:$N$1315,1, DataRegularSeason20242025!$R$2:$R$1315,1)</f>
        <v>0</v>
      </c>
      <c r="U59" s="43"/>
      <c r="V59" s="36">
        <f>COUNTIFS(DataRegularSeason20242025!$E$2:$E$1315,WatchedGames20242025!U$1,DataRegularSeason20242025!$D$2:$D$1315,WatchedGames20242025!$A59,DataRegularSeason20242025!$N$2:$N$1315,1, DataRegularSeason20242025!$R$2:$R$1315,1)</f>
        <v>0</v>
      </c>
      <c r="W59" s="43"/>
      <c r="X59" s="36">
        <f>COUNTIFS(DataRegularSeason20242025!$E$2:$E$1315,WatchedGames20242025!W$1,DataRegularSeason20242025!$D$2:$D$1315,WatchedGames20242025!$A59,DataRegularSeason20242025!$N$2:$N$1315,1, DataRegularSeason20242025!$R$2:$R$1315,1)</f>
        <v>0</v>
      </c>
      <c r="Y59" s="43"/>
      <c r="Z59" s="36">
        <f>COUNTIFS(DataRegularSeason20242025!$E$2:$E$1315,WatchedGames20242025!Y$1,DataRegularSeason20242025!$D$2:$D$1315,WatchedGames20242025!$A59,DataRegularSeason20242025!$N$2:$N$1315,1, DataRegularSeason20242025!$R$2:$R$1315,1)</f>
        <v>1</v>
      </c>
      <c r="AA59" s="43"/>
      <c r="AB59" s="36">
        <f>COUNTIFS(DataRegularSeason20242025!$E$2:$E$1315,WatchedGames20242025!AA$1,DataRegularSeason20242025!$D$2:$D$1315,WatchedGames20242025!$A59,DataRegularSeason20242025!$N$2:$N$1315,1, DataRegularSeason20242025!$R$2:$R$1315,1)</f>
        <v>1</v>
      </c>
      <c r="AC59" s="43"/>
      <c r="AD59" s="36">
        <f>COUNTIFS(DataRegularSeason20242025!$E$2:$E$1315,WatchedGames20242025!AC$1,DataRegularSeason20242025!$D$2:$D$1315,WatchedGames20242025!$A59,DataRegularSeason20242025!$N$2:$N$1315,1, DataRegularSeason20242025!$R$2:$R$1315,1)</f>
        <v>0</v>
      </c>
      <c r="AE59" s="43"/>
      <c r="AF59" s="36">
        <f>COUNTIFS(DataRegularSeason20242025!$E$2:$E$1315,WatchedGames20242025!AE$1,DataRegularSeason20242025!$D$2:$D$1315,WatchedGames20242025!$A59,DataRegularSeason20242025!$N$2:$N$1315,1, DataRegularSeason20242025!$R$2:$R$1315,1)</f>
        <v>0</v>
      </c>
      <c r="AG59" s="43"/>
      <c r="AH59" s="36">
        <f>COUNTIFS(DataRegularSeason20242025!$E$2:$E$1315,WatchedGames20242025!AG$1,DataRegularSeason20242025!$D$2:$D$1315,WatchedGames20242025!$A59,DataRegularSeason20242025!$N$2:$N$1315,1, DataRegularSeason20242025!$R$2:$R$1315,1)</f>
        <v>0</v>
      </c>
      <c r="AI59" s="43"/>
      <c r="AJ59" s="36">
        <f>COUNTIFS(DataRegularSeason20242025!$E$2:$E$1315,WatchedGames20242025!AI$1,DataRegularSeason20242025!$D$2:$D$1315,WatchedGames20242025!$A59,DataRegularSeason20242025!$N$2:$N$1315,1, DataRegularSeason20242025!$R$2:$R$1315,1)</f>
        <v>0</v>
      </c>
      <c r="AK59" s="43"/>
      <c r="AL59" s="36">
        <f>COUNTIFS(DataRegularSeason20242025!$E$2:$E$1315,WatchedGames20242025!AK$1,DataRegularSeason20242025!$D$2:$D$1315,WatchedGames20242025!$A59,DataRegularSeason20242025!$N$2:$N$1315,1, DataRegularSeason20242025!$R$2:$R$1315,1)</f>
        <v>0</v>
      </c>
      <c r="AM59" s="43"/>
      <c r="AN59" s="36">
        <f>COUNTIFS(DataRegularSeason20242025!$E$2:$E$1315,WatchedGames20242025!AM$1,DataRegularSeason20242025!$D$2:$D$1315,WatchedGames20242025!$A59,DataRegularSeason20242025!$N$2:$N$1315,1, DataRegularSeason20242025!$R$2:$R$1315,1)</f>
        <v>0</v>
      </c>
      <c r="AO59" s="43"/>
      <c r="AP59" s="36">
        <f>COUNTIFS(DataRegularSeason20242025!$E$2:$E$1315,WatchedGames20242025!AO$1,DataRegularSeason20242025!$D$2:$D$1315,WatchedGames20242025!$A59,DataRegularSeason20242025!$N$2:$N$1315,1, DataRegularSeason20242025!$R$2:$R$1315,1)</f>
        <v>0</v>
      </c>
      <c r="AQ59" s="43"/>
      <c r="AR59" s="36">
        <f>COUNTIFS(DataRegularSeason20242025!$E$2:$E$1315,WatchedGames20242025!AQ$1,DataRegularSeason20242025!$D$2:$D$1315,WatchedGames20242025!$A59,DataRegularSeason20242025!$N$2:$N$1315,1, DataRegularSeason20242025!$R$2:$R$1315,1)</f>
        <v>0</v>
      </c>
      <c r="AS59" s="43"/>
      <c r="AT59" s="36">
        <f>COUNTIFS(DataRegularSeason20242025!$E$2:$E$1315,WatchedGames20242025!AS$1,DataRegularSeason20242025!$D$2:$D$1315,WatchedGames20242025!$A59,DataRegularSeason20242025!$N$2:$N$1315,1, DataRegularSeason20242025!$R$2:$R$1315,1)</f>
        <v>0</v>
      </c>
      <c r="AU59" s="43"/>
      <c r="AV59" s="36">
        <f>COUNTIFS(DataRegularSeason20242025!$E$2:$E$1315,WatchedGames20242025!AU$1,DataRegularSeason20242025!$D$2:$D$1315,WatchedGames20242025!$A59,DataRegularSeason20242025!$N$2:$N$1315,1, DataRegularSeason20242025!$R$2:$R$1315,1)</f>
        <v>0</v>
      </c>
      <c r="AW59" s="43"/>
      <c r="AX59" s="36">
        <f>COUNTIFS(DataRegularSeason20242025!$E$2:$E$1315,WatchedGames20242025!AW$1,DataRegularSeason20242025!$D$2:$D$1315,WatchedGames20242025!$A59,DataRegularSeason20242025!$N$2:$N$1315,1, DataRegularSeason20242025!$R$2:$R$1315,1)</f>
        <v>1</v>
      </c>
      <c r="AY59" s="43"/>
      <c r="AZ59" s="36">
        <f>COUNTIFS(DataRegularSeason20242025!$E$2:$E$1315,WatchedGames20242025!AY$1,DataRegularSeason20242025!$D$2:$D$1315,WatchedGames20242025!$A59,DataRegularSeason20242025!$N$2:$N$1315,1, DataRegularSeason20242025!$R$2:$R$1315,1)</f>
        <v>0</v>
      </c>
      <c r="BA59" s="43"/>
      <c r="BB59" s="36">
        <f>COUNTIFS(DataRegularSeason20242025!$E$2:$E$1315,WatchedGames20242025!BA$1,DataRegularSeason20242025!$D$2:$D$1315,WatchedGames20242025!$A59,DataRegularSeason20242025!$N$2:$N$1315,1, DataRegularSeason20242025!$R$2:$R$1315,1)</f>
        <v>1</v>
      </c>
      <c r="BC59" s="43"/>
      <c r="BD59" s="36">
        <f>COUNTIFS(DataRegularSeason20242025!$E$2:$E$1315,WatchedGames20242025!BC$1,DataRegularSeason20242025!$D$2:$D$1315,WatchedGames20242025!$A59,DataRegularSeason20242025!$N$2:$N$1315,1, DataRegularSeason20242025!$R$2:$R$1315,1)</f>
        <v>0</v>
      </c>
      <c r="BE59" s="43"/>
      <c r="BF59" s="36">
        <f>COUNTIFS(DataRegularSeason20242025!$E$2:$E$1315,WatchedGames20242025!BE$1,DataRegularSeason20242025!$D$2:$D$1315,WatchedGames20242025!$A59,DataRegularSeason20242025!$N$2:$N$1315,1, DataRegularSeason20242025!$R$2:$R$1315,1)</f>
        <v>0</v>
      </c>
      <c r="BG59" s="43"/>
      <c r="BH59" s="44"/>
      <c r="BI59" s="43"/>
      <c r="BJ59" s="36">
        <f>COUNTIFS(DataRegularSeason20242025!$E$2:$E$1315,WatchedGames20242025!BI$1,DataRegularSeason20242025!$D$2:$D$1315,WatchedGames20242025!$A59,DataRegularSeason20242025!$N$2:$N$1315,1, DataRegularSeason20242025!$R$2:$R$1315,1)</f>
        <v>0</v>
      </c>
      <c r="BK59" s="43"/>
      <c r="BL59" s="36">
        <f>COUNTIFS(DataRegularSeason20242025!$E$2:$E$1315,WatchedGames20242025!BK$1,DataRegularSeason20242025!$D$2:$D$1315,WatchedGames20242025!$A59,DataRegularSeason20242025!$N$2:$N$1315,1, DataRegularSeason20242025!$R$2:$R$1315,1)</f>
        <v>0</v>
      </c>
      <c r="BM59" s="43"/>
      <c r="BN59" s="36">
        <f>COUNTIFS(DataRegularSeason20242025!$E$2:$E$1315,WatchedGames20242025!BM$1,DataRegularSeason20242025!$D$2:$D$1315,WatchedGames20242025!$A59,DataRegularSeason20242025!$N$2:$N$1315,1, DataRegularSeason20242025!$R$2:$R$1315,1)</f>
        <v>0</v>
      </c>
      <c r="BO59" s="38">
        <f t="shared" si="0"/>
        <v>5</v>
      </c>
      <c r="BP59" s="52">
        <f t="shared" ref="BP59" si="55">BO59+BO60</f>
        <v>14</v>
      </c>
      <c r="BQ59" s="53">
        <f t="shared" ref="BQ59" si="56">82-BP59</f>
        <v>68</v>
      </c>
    </row>
    <row r="60" spans="1:69" s="35" customFormat="1" ht="9.9499999999999993" customHeight="1" x14ac:dyDescent="0.2">
      <c r="A60" s="54"/>
      <c r="B60" s="40" t="s">
        <v>80</v>
      </c>
      <c r="C60" s="46">
        <f>COUNTIFS(DataRegularSeason20242025!$E$2:$E$1315,WatchedGames20242025!$A59,DataRegularSeason20242025!$D$2:$D$1315,WatchedGames20242025!C$1,DataRegularSeason20242025!$N$2:$N$1315,1, DataRegularSeason20242025!$R$2:$R$1315,1)</f>
        <v>0</v>
      </c>
      <c r="D60" s="47"/>
      <c r="E60" s="46">
        <f>COUNTIFS(DataRegularSeason20242025!$E$2:$E$1315,WatchedGames20242025!$A59,DataRegularSeason20242025!$D$2:$D$1315,WatchedGames20242025!E$1,DataRegularSeason20242025!$N$2:$N$1315,1, DataRegularSeason20242025!$R$2:$R$1315,1)</f>
        <v>0</v>
      </c>
      <c r="F60" s="47"/>
      <c r="G60" s="46">
        <f>COUNTIFS(DataRegularSeason20242025!$E$2:$E$1315,WatchedGames20242025!$A59,DataRegularSeason20242025!$D$2:$D$1315,WatchedGames20242025!G$1,DataRegularSeason20242025!$N$2:$N$1315,1, DataRegularSeason20242025!$R$2:$R$1315,1)</f>
        <v>0</v>
      </c>
      <c r="H60" s="47"/>
      <c r="I60" s="46">
        <f>COUNTIFS(DataRegularSeason20242025!$E$2:$E$1315,WatchedGames20242025!$A59,DataRegularSeason20242025!$D$2:$D$1315,WatchedGames20242025!I$1,DataRegularSeason20242025!$N$2:$N$1315,1, DataRegularSeason20242025!$R$2:$R$1315,1)</f>
        <v>0</v>
      </c>
      <c r="J60" s="47"/>
      <c r="K60" s="46">
        <f>COUNTIFS(DataRegularSeason20242025!$E$2:$E$1315,WatchedGames20242025!$A59,DataRegularSeason20242025!$D$2:$D$1315,WatchedGames20242025!K$1,DataRegularSeason20242025!$N$2:$N$1315,1, DataRegularSeason20242025!$R$2:$R$1315,1)</f>
        <v>0</v>
      </c>
      <c r="L60" s="47"/>
      <c r="M60" s="46">
        <f>COUNTIFS(DataRegularSeason20242025!$E$2:$E$1315,WatchedGames20242025!$A59,DataRegularSeason20242025!$D$2:$D$1315,WatchedGames20242025!M$1,DataRegularSeason20242025!$N$2:$N$1315,1, DataRegularSeason20242025!$R$2:$R$1315,1)</f>
        <v>2</v>
      </c>
      <c r="N60" s="47"/>
      <c r="O60" s="46">
        <f>COUNTIFS(DataRegularSeason20242025!$E$2:$E$1315,WatchedGames20242025!$A59,DataRegularSeason20242025!$D$2:$D$1315,WatchedGames20242025!O$1,DataRegularSeason20242025!$N$2:$N$1315,1, DataRegularSeason20242025!$R$2:$R$1315,1)</f>
        <v>1</v>
      </c>
      <c r="P60" s="47"/>
      <c r="Q60" s="46">
        <f>COUNTIFS(DataRegularSeason20242025!$E$2:$E$1315,WatchedGames20242025!$A59,DataRegularSeason20242025!$D$2:$D$1315,WatchedGames20242025!Q$1,DataRegularSeason20242025!$N$2:$N$1315,1, DataRegularSeason20242025!$R$2:$R$1315,1)</f>
        <v>0</v>
      </c>
      <c r="R60" s="47"/>
      <c r="S60" s="46">
        <f>COUNTIFS(DataRegularSeason20242025!$E$2:$E$1315,WatchedGames20242025!$A59,DataRegularSeason20242025!$D$2:$D$1315,WatchedGames20242025!S$1,DataRegularSeason20242025!$N$2:$N$1315,1, DataRegularSeason20242025!$R$2:$R$1315,1)</f>
        <v>0</v>
      </c>
      <c r="T60" s="47"/>
      <c r="U60" s="46">
        <f>COUNTIFS(DataRegularSeason20242025!$E$2:$E$1315,WatchedGames20242025!$A59,DataRegularSeason20242025!$D$2:$D$1315,WatchedGames20242025!U$1,DataRegularSeason20242025!$N$2:$N$1315,1, DataRegularSeason20242025!$R$2:$R$1315,1)</f>
        <v>0</v>
      </c>
      <c r="V60" s="47"/>
      <c r="W60" s="46">
        <f>COUNTIFS(DataRegularSeason20242025!$E$2:$E$1315,WatchedGames20242025!$A59,DataRegularSeason20242025!$D$2:$D$1315,WatchedGames20242025!W$1,DataRegularSeason20242025!$N$2:$N$1315,1, DataRegularSeason20242025!$R$2:$R$1315,1)</f>
        <v>1</v>
      </c>
      <c r="X60" s="47"/>
      <c r="Y60" s="46">
        <f>COUNTIFS(DataRegularSeason20242025!$E$2:$E$1315,WatchedGames20242025!$A59,DataRegularSeason20242025!$D$2:$D$1315,WatchedGames20242025!Y$1,DataRegularSeason20242025!$N$2:$N$1315,1, DataRegularSeason20242025!$R$2:$R$1315,1)</f>
        <v>0</v>
      </c>
      <c r="Z60" s="47"/>
      <c r="AA60" s="46">
        <f>COUNTIFS(DataRegularSeason20242025!$E$2:$E$1315,WatchedGames20242025!$A59,DataRegularSeason20242025!$D$2:$D$1315,WatchedGames20242025!AA$1,DataRegularSeason20242025!$N$2:$N$1315,1, DataRegularSeason20242025!$R$2:$R$1315,1)</f>
        <v>0</v>
      </c>
      <c r="AB60" s="47"/>
      <c r="AC60" s="46">
        <f>COUNTIFS(DataRegularSeason20242025!$E$2:$E$1315,WatchedGames20242025!$A59,DataRegularSeason20242025!$D$2:$D$1315,WatchedGames20242025!AC$1,DataRegularSeason20242025!$N$2:$N$1315,1, DataRegularSeason20242025!$R$2:$R$1315,1)</f>
        <v>0</v>
      </c>
      <c r="AD60" s="47"/>
      <c r="AE60" s="46">
        <f>COUNTIFS(DataRegularSeason20242025!$E$2:$E$1315,WatchedGames20242025!$A59,DataRegularSeason20242025!$D$2:$D$1315,WatchedGames20242025!AE$1,DataRegularSeason20242025!$N$2:$N$1315,1, DataRegularSeason20242025!$R$2:$R$1315,1)</f>
        <v>0</v>
      </c>
      <c r="AF60" s="47"/>
      <c r="AG60" s="46">
        <f>COUNTIFS(DataRegularSeason20242025!$E$2:$E$1315,WatchedGames20242025!$A59,DataRegularSeason20242025!$D$2:$D$1315,WatchedGames20242025!AG$1,DataRegularSeason20242025!$N$2:$N$1315,1, DataRegularSeason20242025!$R$2:$R$1315,1)</f>
        <v>1</v>
      </c>
      <c r="AH60" s="47"/>
      <c r="AI60" s="46">
        <f>COUNTIFS(DataRegularSeason20242025!$E$2:$E$1315,WatchedGames20242025!$A59,DataRegularSeason20242025!$D$2:$D$1315,WatchedGames20242025!AI$1,DataRegularSeason20242025!$N$2:$N$1315,1, DataRegularSeason20242025!$R$2:$R$1315,1)</f>
        <v>1</v>
      </c>
      <c r="AJ60" s="47"/>
      <c r="AK60" s="46">
        <f>COUNTIFS(DataRegularSeason20242025!$E$2:$E$1315,WatchedGames20242025!$A59,DataRegularSeason20242025!$D$2:$D$1315,WatchedGames20242025!AK$1,DataRegularSeason20242025!$N$2:$N$1315,1, DataRegularSeason20242025!$R$2:$R$1315,1)</f>
        <v>1</v>
      </c>
      <c r="AL60" s="47"/>
      <c r="AM60" s="46">
        <f>COUNTIFS(DataRegularSeason20242025!$E$2:$E$1315,WatchedGames20242025!$A59,DataRegularSeason20242025!$D$2:$D$1315,WatchedGames20242025!AM$1,DataRegularSeason20242025!$N$2:$N$1315,1, DataRegularSeason20242025!$R$2:$R$1315,1)</f>
        <v>1</v>
      </c>
      <c r="AN60" s="47"/>
      <c r="AO60" s="46">
        <f>COUNTIFS(DataRegularSeason20242025!$E$2:$E$1315,WatchedGames20242025!$A59,DataRegularSeason20242025!$D$2:$D$1315,WatchedGames20242025!AO$1,DataRegularSeason20242025!$N$2:$N$1315,1, DataRegularSeason20242025!$R$2:$R$1315,1)</f>
        <v>0</v>
      </c>
      <c r="AP60" s="47"/>
      <c r="AQ60" s="46">
        <f>COUNTIFS(DataRegularSeason20242025!$E$2:$E$1315,WatchedGames20242025!$A59,DataRegularSeason20242025!$D$2:$D$1315,WatchedGames20242025!AQ$1,DataRegularSeason20242025!$N$2:$N$1315,1, DataRegularSeason20242025!$R$2:$R$1315,1)</f>
        <v>0</v>
      </c>
      <c r="AR60" s="47"/>
      <c r="AS60" s="46">
        <f>COUNTIFS(DataRegularSeason20242025!$E$2:$E$1315,WatchedGames20242025!$A59,DataRegularSeason20242025!$D$2:$D$1315,WatchedGames20242025!AS$1,DataRegularSeason20242025!$N$2:$N$1315,1, DataRegularSeason20242025!$R$2:$R$1315,1)</f>
        <v>1</v>
      </c>
      <c r="AT60" s="47"/>
      <c r="AU60" s="46">
        <f>COUNTIFS(DataRegularSeason20242025!$E$2:$E$1315,WatchedGames20242025!$A59,DataRegularSeason20242025!$D$2:$D$1315,WatchedGames20242025!AU$1,DataRegularSeason20242025!$N$2:$N$1315,1, DataRegularSeason20242025!$R$2:$R$1315,1)</f>
        <v>0</v>
      </c>
      <c r="AV60" s="47"/>
      <c r="AW60" s="46">
        <f>COUNTIFS(DataRegularSeason20242025!$E$2:$E$1315,WatchedGames20242025!$A59,DataRegularSeason20242025!$D$2:$D$1315,WatchedGames20242025!AW$1,DataRegularSeason20242025!$N$2:$N$1315,1, DataRegularSeason20242025!$R$2:$R$1315,1)</f>
        <v>0</v>
      </c>
      <c r="AX60" s="47"/>
      <c r="AY60" s="46">
        <f>COUNTIFS(DataRegularSeason20242025!$E$2:$E$1315,WatchedGames20242025!$A59,DataRegularSeason20242025!$D$2:$D$1315,WatchedGames20242025!AY$1,DataRegularSeason20242025!$N$2:$N$1315,1, DataRegularSeason20242025!$R$2:$R$1315,1)</f>
        <v>0</v>
      </c>
      <c r="AZ60" s="47"/>
      <c r="BA60" s="46">
        <f>COUNTIFS(DataRegularSeason20242025!$E$2:$E$1315,WatchedGames20242025!$A59,DataRegularSeason20242025!$D$2:$D$1315,WatchedGames20242025!BA$1,DataRegularSeason20242025!$N$2:$N$1315,1, DataRegularSeason20242025!$R$2:$R$1315,1)</f>
        <v>0</v>
      </c>
      <c r="BB60" s="47"/>
      <c r="BC60" s="46">
        <f>COUNTIFS(DataRegularSeason20242025!$E$2:$E$1315,WatchedGames20242025!$A59,DataRegularSeason20242025!$D$2:$D$1315,WatchedGames20242025!BC$1,DataRegularSeason20242025!$N$2:$N$1315,1, DataRegularSeason20242025!$R$2:$R$1315,1)</f>
        <v>0</v>
      </c>
      <c r="BD60" s="47"/>
      <c r="BE60" s="46">
        <f>COUNTIFS(DataRegularSeason20242025!$E$2:$E$1315,WatchedGames20242025!$A59,DataRegularSeason20242025!$D$2:$D$1315,WatchedGames20242025!BE$1,DataRegularSeason20242025!$N$2:$N$1315,1, DataRegularSeason20242025!$R$2:$R$1315,1)</f>
        <v>0</v>
      </c>
      <c r="BF60" s="47"/>
      <c r="BG60" s="46"/>
      <c r="BH60" s="47"/>
      <c r="BI60" s="46">
        <f>COUNTIFS(DataRegularSeason20242025!$E$2:$E$1315,WatchedGames20242025!$A59,DataRegularSeason20242025!$D$2:$D$1315,WatchedGames20242025!BI$1,DataRegularSeason20242025!$N$2:$N$1315,1, DataRegularSeason20242025!$R$2:$R$1315,1)</f>
        <v>0</v>
      </c>
      <c r="BJ60" s="47"/>
      <c r="BK60" s="46">
        <f>COUNTIFS(DataRegularSeason20242025!$E$2:$E$1315,WatchedGames20242025!$A59,DataRegularSeason20242025!$D$2:$D$1315,WatchedGames20242025!BK$1,DataRegularSeason20242025!$N$2:$N$1315,1, DataRegularSeason20242025!$R$2:$R$1315,1)</f>
        <v>0</v>
      </c>
      <c r="BL60" s="47"/>
      <c r="BM60" s="46">
        <f>COUNTIFS(DataRegularSeason20242025!$E$2:$E$1315,WatchedGames20242025!$A59,DataRegularSeason20242025!$D$2:$D$1315,WatchedGames20242025!BM$1,DataRegularSeason20242025!$N$2:$N$1315,1, DataRegularSeason20242025!$R$2:$R$1315,1)</f>
        <v>0</v>
      </c>
      <c r="BN60" s="47"/>
      <c r="BO60" s="42">
        <f t="shared" si="0"/>
        <v>9</v>
      </c>
      <c r="BP60" s="52"/>
      <c r="BQ60" s="53"/>
    </row>
    <row r="61" spans="1:69" s="35" customFormat="1" ht="9.9499999999999993" customHeight="1" x14ac:dyDescent="0.2">
      <c r="A61" s="59" t="s">
        <v>27</v>
      </c>
      <c r="B61" s="36" t="s">
        <v>81</v>
      </c>
      <c r="C61" s="43"/>
      <c r="D61" s="36">
        <f>COUNTIFS(DataRegularSeason20242025!$E$2:$E$1315,WatchedGames20242025!C$1,DataRegularSeason20242025!$D$2:$D$1315,WatchedGames20242025!$A61,DataRegularSeason20242025!$N$2:$N$1315,1, DataRegularSeason20242025!$R$2:$R$1315,1)</f>
        <v>1</v>
      </c>
      <c r="E61" s="43"/>
      <c r="F61" s="36">
        <f>COUNTIFS(DataRegularSeason20242025!$E$2:$E$1315,WatchedGames20242025!E$1,DataRegularSeason20242025!$D$2:$D$1315,WatchedGames20242025!$A61,DataRegularSeason20242025!$N$2:$N$1315,1, DataRegularSeason20242025!$R$2:$R$1315,1)</f>
        <v>0</v>
      </c>
      <c r="G61" s="43"/>
      <c r="H61" s="36">
        <f>COUNTIFS(DataRegularSeason20242025!$E$2:$E$1315,WatchedGames20242025!G$1,DataRegularSeason20242025!$D$2:$D$1315,WatchedGames20242025!$A61,DataRegularSeason20242025!$N$2:$N$1315,1, DataRegularSeason20242025!$R$2:$R$1315,1)</f>
        <v>0</v>
      </c>
      <c r="I61" s="43"/>
      <c r="J61" s="36">
        <f>COUNTIFS(DataRegularSeason20242025!$E$2:$E$1315,WatchedGames20242025!I$1,DataRegularSeason20242025!$D$2:$D$1315,WatchedGames20242025!$A61,DataRegularSeason20242025!$N$2:$N$1315,1, DataRegularSeason20242025!$R$2:$R$1315,1)</f>
        <v>0</v>
      </c>
      <c r="K61" s="43"/>
      <c r="L61" s="36">
        <f>COUNTIFS(DataRegularSeason20242025!$E$2:$E$1315,WatchedGames20242025!K$1,DataRegularSeason20242025!$D$2:$D$1315,WatchedGames20242025!$A61,DataRegularSeason20242025!$N$2:$N$1315,1, DataRegularSeason20242025!$R$2:$R$1315,1)</f>
        <v>0</v>
      </c>
      <c r="M61" s="43"/>
      <c r="N61" s="36">
        <f>COUNTIFS(DataRegularSeason20242025!$E$2:$E$1315,WatchedGames20242025!M$1,DataRegularSeason20242025!$D$2:$D$1315,WatchedGames20242025!$A61,DataRegularSeason20242025!$N$2:$N$1315,1, DataRegularSeason20242025!$R$2:$R$1315,1)</f>
        <v>0</v>
      </c>
      <c r="O61" s="43"/>
      <c r="P61" s="36">
        <f>COUNTIFS(DataRegularSeason20242025!$E$2:$E$1315,WatchedGames20242025!O$1,DataRegularSeason20242025!$D$2:$D$1315,WatchedGames20242025!$A61,DataRegularSeason20242025!$N$2:$N$1315,1, DataRegularSeason20242025!$R$2:$R$1315,1)</f>
        <v>0</v>
      </c>
      <c r="Q61" s="43"/>
      <c r="R61" s="36">
        <f>COUNTIFS(DataRegularSeason20242025!$E$2:$E$1315,WatchedGames20242025!Q$1,DataRegularSeason20242025!$D$2:$D$1315,WatchedGames20242025!$A61,DataRegularSeason20242025!$N$2:$N$1315,1, DataRegularSeason20242025!$R$2:$R$1315,1)</f>
        <v>0</v>
      </c>
      <c r="S61" s="43"/>
      <c r="T61" s="36">
        <f>COUNTIFS(DataRegularSeason20242025!$E$2:$E$1315,WatchedGames20242025!S$1,DataRegularSeason20242025!$D$2:$D$1315,WatchedGames20242025!$A61,DataRegularSeason20242025!$N$2:$N$1315,1, DataRegularSeason20242025!$R$2:$R$1315,1)</f>
        <v>0</v>
      </c>
      <c r="U61" s="43"/>
      <c r="V61" s="36">
        <f>COUNTIFS(DataRegularSeason20242025!$E$2:$E$1315,WatchedGames20242025!U$1,DataRegularSeason20242025!$D$2:$D$1315,WatchedGames20242025!$A61,DataRegularSeason20242025!$N$2:$N$1315,1, DataRegularSeason20242025!$R$2:$R$1315,1)</f>
        <v>0</v>
      </c>
      <c r="W61" s="43"/>
      <c r="X61" s="36">
        <f>COUNTIFS(DataRegularSeason20242025!$E$2:$E$1315,WatchedGames20242025!W$1,DataRegularSeason20242025!$D$2:$D$1315,WatchedGames20242025!$A61,DataRegularSeason20242025!$N$2:$N$1315,1, DataRegularSeason20242025!$R$2:$R$1315,1)</f>
        <v>1</v>
      </c>
      <c r="Y61" s="43"/>
      <c r="Z61" s="36">
        <f>COUNTIFS(DataRegularSeason20242025!$E$2:$E$1315,WatchedGames20242025!Y$1,DataRegularSeason20242025!$D$2:$D$1315,WatchedGames20242025!$A61,DataRegularSeason20242025!$N$2:$N$1315,1, DataRegularSeason20242025!$R$2:$R$1315,1)</f>
        <v>1</v>
      </c>
      <c r="AA61" s="43"/>
      <c r="AB61" s="36">
        <f>COUNTIFS(DataRegularSeason20242025!$E$2:$E$1315,WatchedGames20242025!AA$1,DataRegularSeason20242025!$D$2:$D$1315,WatchedGames20242025!$A61,DataRegularSeason20242025!$N$2:$N$1315,1, DataRegularSeason20242025!$R$2:$R$1315,1)</f>
        <v>1</v>
      </c>
      <c r="AC61" s="43"/>
      <c r="AD61" s="36">
        <f>COUNTIFS(DataRegularSeason20242025!$E$2:$E$1315,WatchedGames20242025!AC$1,DataRegularSeason20242025!$D$2:$D$1315,WatchedGames20242025!$A61,DataRegularSeason20242025!$N$2:$N$1315,1, DataRegularSeason20242025!$R$2:$R$1315,1)</f>
        <v>0</v>
      </c>
      <c r="AE61" s="43"/>
      <c r="AF61" s="36">
        <f>COUNTIFS(DataRegularSeason20242025!$E$2:$E$1315,WatchedGames20242025!AE$1,DataRegularSeason20242025!$D$2:$D$1315,WatchedGames20242025!$A61,DataRegularSeason20242025!$N$2:$N$1315,1, DataRegularSeason20242025!$R$2:$R$1315,1)</f>
        <v>0</v>
      </c>
      <c r="AG61" s="43"/>
      <c r="AH61" s="36">
        <f>COUNTIFS(DataRegularSeason20242025!$E$2:$E$1315,WatchedGames20242025!AG$1,DataRegularSeason20242025!$D$2:$D$1315,WatchedGames20242025!$A61,DataRegularSeason20242025!$N$2:$N$1315,1, DataRegularSeason20242025!$R$2:$R$1315,1)</f>
        <v>0</v>
      </c>
      <c r="AI61" s="43"/>
      <c r="AJ61" s="36">
        <f>COUNTIFS(DataRegularSeason20242025!$E$2:$E$1315,WatchedGames20242025!AI$1,DataRegularSeason20242025!$D$2:$D$1315,WatchedGames20242025!$A61,DataRegularSeason20242025!$N$2:$N$1315,1, DataRegularSeason20242025!$R$2:$R$1315,1)</f>
        <v>0</v>
      </c>
      <c r="AK61" s="43"/>
      <c r="AL61" s="36">
        <f>COUNTIFS(DataRegularSeason20242025!$E$2:$E$1315,WatchedGames20242025!AK$1,DataRegularSeason20242025!$D$2:$D$1315,WatchedGames20242025!$A61,DataRegularSeason20242025!$N$2:$N$1315,1, DataRegularSeason20242025!$R$2:$R$1315,1)</f>
        <v>0</v>
      </c>
      <c r="AM61" s="43"/>
      <c r="AN61" s="36">
        <f>COUNTIFS(DataRegularSeason20242025!$E$2:$E$1315,WatchedGames20242025!AM$1,DataRegularSeason20242025!$D$2:$D$1315,WatchedGames20242025!$A61,DataRegularSeason20242025!$N$2:$N$1315,1, DataRegularSeason20242025!$R$2:$R$1315,1)</f>
        <v>0</v>
      </c>
      <c r="AO61" s="43"/>
      <c r="AP61" s="36">
        <f>COUNTIFS(DataRegularSeason20242025!$E$2:$E$1315,WatchedGames20242025!AO$1,DataRegularSeason20242025!$D$2:$D$1315,WatchedGames20242025!$A61,DataRegularSeason20242025!$N$2:$N$1315,1, DataRegularSeason20242025!$R$2:$R$1315,1)</f>
        <v>0</v>
      </c>
      <c r="AQ61" s="43"/>
      <c r="AR61" s="36">
        <f>COUNTIFS(DataRegularSeason20242025!$E$2:$E$1315,WatchedGames20242025!AQ$1,DataRegularSeason20242025!$D$2:$D$1315,WatchedGames20242025!$A61,DataRegularSeason20242025!$N$2:$N$1315,1, DataRegularSeason20242025!$R$2:$R$1315,1)</f>
        <v>0</v>
      </c>
      <c r="AS61" s="43"/>
      <c r="AT61" s="36">
        <f>COUNTIFS(DataRegularSeason20242025!$E$2:$E$1315,WatchedGames20242025!AS$1,DataRegularSeason20242025!$D$2:$D$1315,WatchedGames20242025!$A61,DataRegularSeason20242025!$N$2:$N$1315,1, DataRegularSeason20242025!$R$2:$R$1315,1)</f>
        <v>0</v>
      </c>
      <c r="AU61" s="43"/>
      <c r="AV61" s="36">
        <f>COUNTIFS(DataRegularSeason20242025!$E$2:$E$1315,WatchedGames20242025!AU$1,DataRegularSeason20242025!$D$2:$D$1315,WatchedGames20242025!$A61,DataRegularSeason20242025!$N$2:$N$1315,1, DataRegularSeason20242025!$R$2:$R$1315,1)</f>
        <v>1</v>
      </c>
      <c r="AW61" s="43"/>
      <c r="AX61" s="36">
        <f>COUNTIFS(DataRegularSeason20242025!$E$2:$E$1315,WatchedGames20242025!AW$1,DataRegularSeason20242025!$D$2:$D$1315,WatchedGames20242025!$A61,DataRegularSeason20242025!$N$2:$N$1315,1, DataRegularSeason20242025!$R$2:$R$1315,1)</f>
        <v>0</v>
      </c>
      <c r="AY61" s="43"/>
      <c r="AZ61" s="36">
        <f>COUNTIFS(DataRegularSeason20242025!$E$2:$E$1315,WatchedGames20242025!AY$1,DataRegularSeason20242025!$D$2:$D$1315,WatchedGames20242025!$A61,DataRegularSeason20242025!$N$2:$N$1315,1, DataRegularSeason20242025!$R$2:$R$1315,1)</f>
        <v>0</v>
      </c>
      <c r="BA61" s="43"/>
      <c r="BB61" s="36">
        <f>COUNTIFS(DataRegularSeason20242025!$E$2:$E$1315,WatchedGames20242025!BA$1,DataRegularSeason20242025!$D$2:$D$1315,WatchedGames20242025!$A61,DataRegularSeason20242025!$N$2:$N$1315,1, DataRegularSeason20242025!$R$2:$R$1315,1)</f>
        <v>0</v>
      </c>
      <c r="BC61" s="43"/>
      <c r="BD61" s="36">
        <f>COUNTIFS(DataRegularSeason20242025!$E$2:$E$1315,WatchedGames20242025!BC$1,DataRegularSeason20242025!$D$2:$D$1315,WatchedGames20242025!$A61,DataRegularSeason20242025!$N$2:$N$1315,1, DataRegularSeason20242025!$R$2:$R$1315,1)</f>
        <v>1</v>
      </c>
      <c r="BE61" s="43"/>
      <c r="BF61" s="36">
        <f>COUNTIFS(DataRegularSeason20242025!$E$2:$E$1315,WatchedGames20242025!BE$1,DataRegularSeason20242025!$D$2:$D$1315,WatchedGames20242025!$A61,DataRegularSeason20242025!$N$2:$N$1315,1, DataRegularSeason20242025!$R$2:$R$1315,1)</f>
        <v>1</v>
      </c>
      <c r="BG61" s="43"/>
      <c r="BH61" s="36">
        <f>COUNTIFS(DataRegularSeason20242025!$E$2:$E$1315,WatchedGames20242025!BG$1,DataRegularSeason20242025!$D$2:$D$1315,WatchedGames20242025!$A61,DataRegularSeason20242025!$N$2:$N$1315,1, DataRegularSeason20242025!$R$2:$R$1315,1)</f>
        <v>0</v>
      </c>
      <c r="BI61" s="43"/>
      <c r="BJ61" s="44"/>
      <c r="BK61" s="43"/>
      <c r="BL61" s="36">
        <f>COUNTIFS(DataRegularSeason20242025!$E$2:$E$1315,WatchedGames20242025!BK$1,DataRegularSeason20242025!$D$2:$D$1315,WatchedGames20242025!$A61,DataRegularSeason20242025!$N$2:$N$1315,1, DataRegularSeason20242025!$R$2:$R$1315,1)</f>
        <v>0</v>
      </c>
      <c r="BM61" s="43"/>
      <c r="BN61" s="36">
        <f>COUNTIFS(DataRegularSeason20242025!$E$2:$E$1315,WatchedGames20242025!BM$1,DataRegularSeason20242025!$D$2:$D$1315,WatchedGames20242025!$A61,DataRegularSeason20242025!$N$2:$N$1315,1, DataRegularSeason20242025!$R$2:$R$1315,1)</f>
        <v>0</v>
      </c>
      <c r="BO61" s="38">
        <f t="shared" si="0"/>
        <v>7</v>
      </c>
      <c r="BP61" s="52">
        <f t="shared" ref="BP61" si="57">BO61+BO62</f>
        <v>13</v>
      </c>
      <c r="BQ61" s="53">
        <f t="shared" ref="BQ61" si="58">82-BP61</f>
        <v>69</v>
      </c>
    </row>
    <row r="62" spans="1:69" s="35" customFormat="1" ht="9.9499999999999993" customHeight="1" x14ac:dyDescent="0.2">
      <c r="A62" s="54"/>
      <c r="B62" s="40" t="s">
        <v>80</v>
      </c>
      <c r="C62" s="46">
        <f>COUNTIFS(DataRegularSeason20242025!$E$2:$E$1315,WatchedGames20242025!$A61,DataRegularSeason20242025!$D$2:$D$1315,WatchedGames20242025!C$1,DataRegularSeason20242025!$N$2:$N$1315,1, DataRegularSeason20242025!$R$2:$R$1315,1)</f>
        <v>1</v>
      </c>
      <c r="D62" s="47"/>
      <c r="E62" s="46">
        <f>COUNTIFS(DataRegularSeason20242025!$E$2:$E$1315,WatchedGames20242025!$A61,DataRegularSeason20242025!$D$2:$D$1315,WatchedGames20242025!E$1,DataRegularSeason20242025!$N$2:$N$1315,1, DataRegularSeason20242025!$R$2:$R$1315,1)</f>
        <v>0</v>
      </c>
      <c r="F62" s="47"/>
      <c r="G62" s="46">
        <f>COUNTIFS(DataRegularSeason20242025!$E$2:$E$1315,WatchedGames20242025!$A61,DataRegularSeason20242025!$D$2:$D$1315,WatchedGames20242025!G$1,DataRegularSeason20242025!$N$2:$N$1315,1, DataRegularSeason20242025!$R$2:$R$1315,1)</f>
        <v>0</v>
      </c>
      <c r="H62" s="47"/>
      <c r="I62" s="46">
        <f>COUNTIFS(DataRegularSeason20242025!$E$2:$E$1315,WatchedGames20242025!$A61,DataRegularSeason20242025!$D$2:$D$1315,WatchedGames20242025!I$1,DataRegularSeason20242025!$N$2:$N$1315,1, DataRegularSeason20242025!$R$2:$R$1315,1)</f>
        <v>1</v>
      </c>
      <c r="J62" s="47"/>
      <c r="K62" s="46">
        <f>COUNTIFS(DataRegularSeason20242025!$E$2:$E$1315,WatchedGames20242025!$A61,DataRegularSeason20242025!$D$2:$D$1315,WatchedGames20242025!K$1,DataRegularSeason20242025!$N$2:$N$1315,1, DataRegularSeason20242025!$R$2:$R$1315,1)</f>
        <v>0</v>
      </c>
      <c r="L62" s="47"/>
      <c r="M62" s="46">
        <f>COUNTIFS(DataRegularSeason20242025!$E$2:$E$1315,WatchedGames20242025!$A61,DataRegularSeason20242025!$D$2:$D$1315,WatchedGames20242025!M$1,DataRegularSeason20242025!$N$2:$N$1315,1, DataRegularSeason20242025!$R$2:$R$1315,1)</f>
        <v>1</v>
      </c>
      <c r="N62" s="47"/>
      <c r="O62" s="46">
        <f>COUNTIFS(DataRegularSeason20242025!$E$2:$E$1315,WatchedGames20242025!$A61,DataRegularSeason20242025!$D$2:$D$1315,WatchedGames20242025!O$1,DataRegularSeason20242025!$N$2:$N$1315,1, DataRegularSeason20242025!$R$2:$R$1315,1)</f>
        <v>0</v>
      </c>
      <c r="P62" s="47"/>
      <c r="Q62" s="46">
        <f>COUNTIFS(DataRegularSeason20242025!$E$2:$E$1315,WatchedGames20242025!$A61,DataRegularSeason20242025!$D$2:$D$1315,WatchedGames20242025!Q$1,DataRegularSeason20242025!$N$2:$N$1315,1, DataRegularSeason20242025!$R$2:$R$1315,1)</f>
        <v>0</v>
      </c>
      <c r="R62" s="47"/>
      <c r="S62" s="46">
        <f>COUNTIFS(DataRegularSeason20242025!$E$2:$E$1315,WatchedGames20242025!$A61,DataRegularSeason20242025!$D$2:$D$1315,WatchedGames20242025!S$1,DataRegularSeason20242025!$N$2:$N$1315,1, DataRegularSeason20242025!$R$2:$R$1315,1)</f>
        <v>0</v>
      </c>
      <c r="T62" s="47"/>
      <c r="U62" s="46">
        <f>COUNTIFS(DataRegularSeason20242025!$E$2:$E$1315,WatchedGames20242025!$A61,DataRegularSeason20242025!$D$2:$D$1315,WatchedGames20242025!U$1,DataRegularSeason20242025!$N$2:$N$1315,1, DataRegularSeason20242025!$R$2:$R$1315,1)</f>
        <v>0</v>
      </c>
      <c r="V62" s="47"/>
      <c r="W62" s="46">
        <f>COUNTIFS(DataRegularSeason20242025!$E$2:$E$1315,WatchedGames20242025!$A61,DataRegularSeason20242025!$D$2:$D$1315,WatchedGames20242025!W$1,DataRegularSeason20242025!$N$2:$N$1315,1, DataRegularSeason20242025!$R$2:$R$1315,1)</f>
        <v>0</v>
      </c>
      <c r="X62" s="47"/>
      <c r="Y62" s="46">
        <f>COUNTIFS(DataRegularSeason20242025!$E$2:$E$1315,WatchedGames20242025!$A61,DataRegularSeason20242025!$D$2:$D$1315,WatchedGames20242025!Y$1,DataRegularSeason20242025!$N$2:$N$1315,1, DataRegularSeason20242025!$R$2:$R$1315,1)</f>
        <v>0</v>
      </c>
      <c r="Z62" s="47"/>
      <c r="AA62" s="46">
        <f>COUNTIFS(DataRegularSeason20242025!$E$2:$E$1315,WatchedGames20242025!$A61,DataRegularSeason20242025!$D$2:$D$1315,WatchedGames20242025!AA$1,DataRegularSeason20242025!$N$2:$N$1315,1, DataRegularSeason20242025!$R$2:$R$1315,1)</f>
        <v>0</v>
      </c>
      <c r="AB62" s="47"/>
      <c r="AC62" s="46">
        <f>COUNTIFS(DataRegularSeason20242025!$E$2:$E$1315,WatchedGames20242025!$A61,DataRegularSeason20242025!$D$2:$D$1315,WatchedGames20242025!AC$1,DataRegularSeason20242025!$N$2:$N$1315,1, DataRegularSeason20242025!$R$2:$R$1315,1)</f>
        <v>0</v>
      </c>
      <c r="AD62" s="47"/>
      <c r="AE62" s="46">
        <f>COUNTIFS(DataRegularSeason20242025!$E$2:$E$1315,WatchedGames20242025!$A61,DataRegularSeason20242025!$D$2:$D$1315,WatchedGames20242025!AE$1,DataRegularSeason20242025!$N$2:$N$1315,1, DataRegularSeason20242025!$R$2:$R$1315,1)</f>
        <v>0</v>
      </c>
      <c r="AF62" s="47"/>
      <c r="AG62" s="46">
        <f>COUNTIFS(DataRegularSeason20242025!$E$2:$E$1315,WatchedGames20242025!$A61,DataRegularSeason20242025!$D$2:$D$1315,WatchedGames20242025!AG$1,DataRegularSeason20242025!$N$2:$N$1315,1, DataRegularSeason20242025!$R$2:$R$1315,1)</f>
        <v>0</v>
      </c>
      <c r="AH62" s="47"/>
      <c r="AI62" s="46">
        <f>COUNTIFS(DataRegularSeason20242025!$E$2:$E$1315,WatchedGames20242025!$A61,DataRegularSeason20242025!$D$2:$D$1315,WatchedGames20242025!AI$1,DataRegularSeason20242025!$N$2:$N$1315,1, DataRegularSeason20242025!$R$2:$R$1315,1)</f>
        <v>0</v>
      </c>
      <c r="AJ62" s="47"/>
      <c r="AK62" s="46">
        <f>COUNTIFS(DataRegularSeason20242025!$E$2:$E$1315,WatchedGames20242025!$A61,DataRegularSeason20242025!$D$2:$D$1315,WatchedGames20242025!AK$1,DataRegularSeason20242025!$N$2:$N$1315,1, DataRegularSeason20242025!$R$2:$R$1315,1)</f>
        <v>0</v>
      </c>
      <c r="AL62" s="47"/>
      <c r="AM62" s="46">
        <f>COUNTIFS(DataRegularSeason20242025!$E$2:$E$1315,WatchedGames20242025!$A61,DataRegularSeason20242025!$D$2:$D$1315,WatchedGames20242025!AM$1,DataRegularSeason20242025!$N$2:$N$1315,1, DataRegularSeason20242025!$R$2:$R$1315,1)</f>
        <v>0</v>
      </c>
      <c r="AN62" s="47"/>
      <c r="AO62" s="46">
        <f>COUNTIFS(DataRegularSeason20242025!$E$2:$E$1315,WatchedGames20242025!$A61,DataRegularSeason20242025!$D$2:$D$1315,WatchedGames20242025!AO$1,DataRegularSeason20242025!$N$2:$N$1315,1, DataRegularSeason20242025!$R$2:$R$1315,1)</f>
        <v>0</v>
      </c>
      <c r="AP62" s="47"/>
      <c r="AQ62" s="46">
        <f>COUNTIFS(DataRegularSeason20242025!$E$2:$E$1315,WatchedGames20242025!$A61,DataRegularSeason20242025!$D$2:$D$1315,WatchedGames20242025!AQ$1,DataRegularSeason20242025!$N$2:$N$1315,1, DataRegularSeason20242025!$R$2:$R$1315,1)</f>
        <v>0</v>
      </c>
      <c r="AR62" s="47"/>
      <c r="AS62" s="46">
        <f>COUNTIFS(DataRegularSeason20242025!$E$2:$E$1315,WatchedGames20242025!$A61,DataRegularSeason20242025!$D$2:$D$1315,WatchedGames20242025!AS$1,DataRegularSeason20242025!$N$2:$N$1315,1, DataRegularSeason20242025!$R$2:$R$1315,1)</f>
        <v>0</v>
      </c>
      <c r="AT62" s="47"/>
      <c r="AU62" s="46">
        <f>COUNTIFS(DataRegularSeason20242025!$E$2:$E$1315,WatchedGames20242025!$A61,DataRegularSeason20242025!$D$2:$D$1315,WatchedGames20242025!AU$1,DataRegularSeason20242025!$N$2:$N$1315,1, DataRegularSeason20242025!$R$2:$R$1315,1)</f>
        <v>0</v>
      </c>
      <c r="AV62" s="47"/>
      <c r="AW62" s="46">
        <f>COUNTIFS(DataRegularSeason20242025!$E$2:$E$1315,WatchedGames20242025!$A61,DataRegularSeason20242025!$D$2:$D$1315,WatchedGames20242025!AW$1,DataRegularSeason20242025!$N$2:$N$1315,1, DataRegularSeason20242025!$R$2:$R$1315,1)</f>
        <v>1</v>
      </c>
      <c r="AX62" s="47"/>
      <c r="AY62" s="46">
        <f>COUNTIFS(DataRegularSeason20242025!$E$2:$E$1315,WatchedGames20242025!$A61,DataRegularSeason20242025!$D$2:$D$1315,WatchedGames20242025!AY$1,DataRegularSeason20242025!$N$2:$N$1315,1, DataRegularSeason20242025!$R$2:$R$1315,1)</f>
        <v>0</v>
      </c>
      <c r="AZ62" s="47"/>
      <c r="BA62" s="46">
        <f>COUNTIFS(DataRegularSeason20242025!$E$2:$E$1315,WatchedGames20242025!$A61,DataRegularSeason20242025!$D$2:$D$1315,WatchedGames20242025!BA$1,DataRegularSeason20242025!$N$2:$N$1315,1, DataRegularSeason20242025!$R$2:$R$1315,1)</f>
        <v>0</v>
      </c>
      <c r="BB62" s="47"/>
      <c r="BC62" s="46">
        <f>COUNTIFS(DataRegularSeason20242025!$E$2:$E$1315,WatchedGames20242025!$A61,DataRegularSeason20242025!$D$2:$D$1315,WatchedGames20242025!BC$1,DataRegularSeason20242025!$N$2:$N$1315,1, DataRegularSeason20242025!$R$2:$R$1315,1)</f>
        <v>0</v>
      </c>
      <c r="BD62" s="47"/>
      <c r="BE62" s="46">
        <f>COUNTIFS(DataRegularSeason20242025!$E$2:$E$1315,WatchedGames20242025!$A61,DataRegularSeason20242025!$D$2:$D$1315,WatchedGames20242025!BE$1,DataRegularSeason20242025!$N$2:$N$1315,1, DataRegularSeason20242025!$R$2:$R$1315,1)</f>
        <v>1</v>
      </c>
      <c r="BF62" s="47"/>
      <c r="BG62" s="46">
        <f>COUNTIFS(DataRegularSeason20242025!$E$2:$E$1315,WatchedGames20242025!$A61,DataRegularSeason20242025!$D$2:$D$1315,WatchedGames20242025!BG$1,DataRegularSeason20242025!$N$2:$N$1315,1, DataRegularSeason20242025!$R$2:$R$1315,1)</f>
        <v>0</v>
      </c>
      <c r="BH62" s="47"/>
      <c r="BI62" s="46"/>
      <c r="BJ62" s="47"/>
      <c r="BK62" s="46">
        <f>COUNTIFS(DataRegularSeason20242025!$E$2:$E$1315,WatchedGames20242025!$A61,DataRegularSeason20242025!$D$2:$D$1315,WatchedGames20242025!BK$1,DataRegularSeason20242025!$N$2:$N$1315,1, DataRegularSeason20242025!$R$2:$R$1315,1)</f>
        <v>0</v>
      </c>
      <c r="BL62" s="47"/>
      <c r="BM62" s="46">
        <f>COUNTIFS(DataRegularSeason20242025!$E$2:$E$1315,WatchedGames20242025!$A61,DataRegularSeason20242025!$D$2:$D$1315,WatchedGames20242025!BM$1,DataRegularSeason20242025!$N$2:$N$1315,1, DataRegularSeason20242025!$R$2:$R$1315,1)</f>
        <v>1</v>
      </c>
      <c r="BN62" s="47"/>
      <c r="BO62" s="42">
        <f t="shared" si="0"/>
        <v>6</v>
      </c>
      <c r="BP62" s="52"/>
      <c r="BQ62" s="53"/>
    </row>
    <row r="63" spans="1:69" s="35" customFormat="1" ht="9.9499999999999993" customHeight="1" x14ac:dyDescent="0.2">
      <c r="A63" s="59" t="s">
        <v>22</v>
      </c>
      <c r="B63" s="36" t="s">
        <v>81</v>
      </c>
      <c r="C63" s="43"/>
      <c r="D63" s="36">
        <f>COUNTIFS(DataRegularSeason20242025!$E$2:$E$1315,WatchedGames20242025!C$1,DataRegularSeason20242025!$D$2:$D$1315,WatchedGames20242025!$A63,DataRegularSeason20242025!$N$2:$N$1315,1, DataRegularSeason20242025!$R$2:$R$1315,1)</f>
        <v>0</v>
      </c>
      <c r="E63" s="43"/>
      <c r="F63" s="36">
        <f>COUNTIFS(DataRegularSeason20242025!$E$2:$E$1315,WatchedGames20242025!E$1,DataRegularSeason20242025!$D$2:$D$1315,WatchedGames20242025!$A63,DataRegularSeason20242025!$N$2:$N$1315,1, DataRegularSeason20242025!$R$2:$R$1315,1)</f>
        <v>0</v>
      </c>
      <c r="G63" s="43"/>
      <c r="H63" s="36">
        <f>COUNTIFS(DataRegularSeason20242025!$E$2:$E$1315,WatchedGames20242025!G$1,DataRegularSeason20242025!$D$2:$D$1315,WatchedGames20242025!$A63,DataRegularSeason20242025!$N$2:$N$1315,1, DataRegularSeason20242025!$R$2:$R$1315,1)</f>
        <v>0</v>
      </c>
      <c r="I63" s="43"/>
      <c r="J63" s="36">
        <f>COUNTIFS(DataRegularSeason20242025!$E$2:$E$1315,WatchedGames20242025!I$1,DataRegularSeason20242025!$D$2:$D$1315,WatchedGames20242025!$A63,DataRegularSeason20242025!$N$2:$N$1315,1, DataRegularSeason20242025!$R$2:$R$1315,1)</f>
        <v>0</v>
      </c>
      <c r="K63" s="43"/>
      <c r="L63" s="36">
        <f>COUNTIFS(DataRegularSeason20242025!$E$2:$E$1315,WatchedGames20242025!K$1,DataRegularSeason20242025!$D$2:$D$1315,WatchedGames20242025!$A63,DataRegularSeason20242025!$N$2:$N$1315,1, DataRegularSeason20242025!$R$2:$R$1315,1)</f>
        <v>1</v>
      </c>
      <c r="M63" s="43"/>
      <c r="N63" s="36">
        <f>COUNTIFS(DataRegularSeason20242025!$E$2:$E$1315,WatchedGames20242025!M$1,DataRegularSeason20242025!$D$2:$D$1315,WatchedGames20242025!$A63,DataRegularSeason20242025!$N$2:$N$1315,1, DataRegularSeason20242025!$R$2:$R$1315,1)</f>
        <v>1</v>
      </c>
      <c r="O63" s="43"/>
      <c r="P63" s="36">
        <f>COUNTIFS(DataRegularSeason20242025!$E$2:$E$1315,WatchedGames20242025!O$1,DataRegularSeason20242025!$D$2:$D$1315,WatchedGames20242025!$A63,DataRegularSeason20242025!$N$2:$N$1315,1, DataRegularSeason20242025!$R$2:$R$1315,1)</f>
        <v>0</v>
      </c>
      <c r="Q63" s="43"/>
      <c r="R63" s="36">
        <f>COUNTIFS(DataRegularSeason20242025!$E$2:$E$1315,WatchedGames20242025!Q$1,DataRegularSeason20242025!$D$2:$D$1315,WatchedGames20242025!$A63,DataRegularSeason20242025!$N$2:$N$1315,1, DataRegularSeason20242025!$R$2:$R$1315,1)</f>
        <v>0</v>
      </c>
      <c r="S63" s="43"/>
      <c r="T63" s="36">
        <f>COUNTIFS(DataRegularSeason20242025!$E$2:$E$1315,WatchedGames20242025!S$1,DataRegularSeason20242025!$D$2:$D$1315,WatchedGames20242025!$A63,DataRegularSeason20242025!$N$2:$N$1315,1, DataRegularSeason20242025!$R$2:$R$1315,1)</f>
        <v>0</v>
      </c>
      <c r="U63" s="43"/>
      <c r="V63" s="36">
        <f>COUNTIFS(DataRegularSeason20242025!$E$2:$E$1315,WatchedGames20242025!U$1,DataRegularSeason20242025!$D$2:$D$1315,WatchedGames20242025!$A63,DataRegularSeason20242025!$N$2:$N$1315,1, DataRegularSeason20242025!$R$2:$R$1315,1)</f>
        <v>1</v>
      </c>
      <c r="W63" s="43"/>
      <c r="X63" s="36">
        <f>COUNTIFS(DataRegularSeason20242025!$E$2:$E$1315,WatchedGames20242025!W$1,DataRegularSeason20242025!$D$2:$D$1315,WatchedGames20242025!$A63,DataRegularSeason20242025!$N$2:$N$1315,1, DataRegularSeason20242025!$R$2:$R$1315,1)</f>
        <v>1</v>
      </c>
      <c r="Y63" s="43"/>
      <c r="Z63" s="36">
        <f>COUNTIFS(DataRegularSeason20242025!$E$2:$E$1315,WatchedGames20242025!Y$1,DataRegularSeason20242025!$D$2:$D$1315,WatchedGames20242025!$A63,DataRegularSeason20242025!$N$2:$N$1315,1, DataRegularSeason20242025!$R$2:$R$1315,1)</f>
        <v>1</v>
      </c>
      <c r="AA63" s="43"/>
      <c r="AB63" s="36">
        <f>COUNTIFS(DataRegularSeason20242025!$E$2:$E$1315,WatchedGames20242025!AA$1,DataRegularSeason20242025!$D$2:$D$1315,WatchedGames20242025!$A63,DataRegularSeason20242025!$N$2:$N$1315,1, DataRegularSeason20242025!$R$2:$R$1315,1)</f>
        <v>0</v>
      </c>
      <c r="AC63" s="43"/>
      <c r="AD63" s="36">
        <f>COUNTIFS(DataRegularSeason20242025!$E$2:$E$1315,WatchedGames20242025!AC$1,DataRegularSeason20242025!$D$2:$D$1315,WatchedGames20242025!$A63,DataRegularSeason20242025!$N$2:$N$1315,1, DataRegularSeason20242025!$R$2:$R$1315,1)</f>
        <v>0</v>
      </c>
      <c r="AE63" s="43"/>
      <c r="AF63" s="36">
        <f>COUNTIFS(DataRegularSeason20242025!$E$2:$E$1315,WatchedGames20242025!AE$1,DataRegularSeason20242025!$D$2:$D$1315,WatchedGames20242025!$A63,DataRegularSeason20242025!$N$2:$N$1315,1, DataRegularSeason20242025!$R$2:$R$1315,1)</f>
        <v>0</v>
      </c>
      <c r="AG63" s="43"/>
      <c r="AH63" s="36">
        <f>COUNTIFS(DataRegularSeason20242025!$E$2:$E$1315,WatchedGames20242025!AG$1,DataRegularSeason20242025!$D$2:$D$1315,WatchedGames20242025!$A63,DataRegularSeason20242025!$N$2:$N$1315,1, DataRegularSeason20242025!$R$2:$R$1315,1)</f>
        <v>0</v>
      </c>
      <c r="AI63" s="43"/>
      <c r="AJ63" s="36">
        <f>COUNTIFS(DataRegularSeason20242025!$E$2:$E$1315,WatchedGames20242025!AI$1,DataRegularSeason20242025!$D$2:$D$1315,WatchedGames20242025!$A63,DataRegularSeason20242025!$N$2:$N$1315,1, DataRegularSeason20242025!$R$2:$R$1315,1)</f>
        <v>0</v>
      </c>
      <c r="AK63" s="43"/>
      <c r="AL63" s="36">
        <f>COUNTIFS(DataRegularSeason20242025!$E$2:$E$1315,WatchedGames20242025!AK$1,DataRegularSeason20242025!$D$2:$D$1315,WatchedGames20242025!$A63,DataRegularSeason20242025!$N$2:$N$1315,1, DataRegularSeason20242025!$R$2:$R$1315,1)</f>
        <v>0</v>
      </c>
      <c r="AM63" s="43"/>
      <c r="AN63" s="36">
        <f>COUNTIFS(DataRegularSeason20242025!$E$2:$E$1315,WatchedGames20242025!AM$1,DataRegularSeason20242025!$D$2:$D$1315,WatchedGames20242025!$A63,DataRegularSeason20242025!$N$2:$N$1315,1, DataRegularSeason20242025!$R$2:$R$1315,1)</f>
        <v>1</v>
      </c>
      <c r="AO63" s="43"/>
      <c r="AP63" s="36">
        <f>COUNTIFS(DataRegularSeason20242025!$E$2:$E$1315,WatchedGames20242025!AO$1,DataRegularSeason20242025!$D$2:$D$1315,WatchedGames20242025!$A63,DataRegularSeason20242025!$N$2:$N$1315,1, DataRegularSeason20242025!$R$2:$R$1315,1)</f>
        <v>0</v>
      </c>
      <c r="AQ63" s="43"/>
      <c r="AR63" s="36">
        <f>COUNTIFS(DataRegularSeason20242025!$E$2:$E$1315,WatchedGames20242025!AQ$1,DataRegularSeason20242025!$D$2:$D$1315,WatchedGames20242025!$A63,DataRegularSeason20242025!$N$2:$N$1315,1, DataRegularSeason20242025!$R$2:$R$1315,1)</f>
        <v>0</v>
      </c>
      <c r="AS63" s="43"/>
      <c r="AT63" s="36">
        <f>COUNTIFS(DataRegularSeason20242025!$E$2:$E$1315,WatchedGames20242025!AS$1,DataRegularSeason20242025!$D$2:$D$1315,WatchedGames20242025!$A63,DataRegularSeason20242025!$N$2:$N$1315,1, DataRegularSeason20242025!$R$2:$R$1315,1)</f>
        <v>0</v>
      </c>
      <c r="AU63" s="43"/>
      <c r="AV63" s="36">
        <f>COUNTIFS(DataRegularSeason20242025!$E$2:$E$1315,WatchedGames20242025!AU$1,DataRegularSeason20242025!$D$2:$D$1315,WatchedGames20242025!$A63,DataRegularSeason20242025!$N$2:$N$1315,1, DataRegularSeason20242025!$R$2:$R$1315,1)</f>
        <v>1</v>
      </c>
      <c r="AW63" s="43"/>
      <c r="AX63" s="36">
        <f>COUNTIFS(DataRegularSeason20242025!$E$2:$E$1315,WatchedGames20242025!AW$1,DataRegularSeason20242025!$D$2:$D$1315,WatchedGames20242025!$A63,DataRegularSeason20242025!$N$2:$N$1315,1, DataRegularSeason20242025!$R$2:$R$1315,1)</f>
        <v>0</v>
      </c>
      <c r="AY63" s="43"/>
      <c r="AZ63" s="36">
        <f>COUNTIFS(DataRegularSeason20242025!$E$2:$E$1315,WatchedGames20242025!AY$1,DataRegularSeason20242025!$D$2:$D$1315,WatchedGames20242025!$A63,DataRegularSeason20242025!$N$2:$N$1315,1, DataRegularSeason20242025!$R$2:$R$1315,1)</f>
        <v>0</v>
      </c>
      <c r="BA63" s="43"/>
      <c r="BB63" s="36">
        <f>COUNTIFS(DataRegularSeason20242025!$E$2:$E$1315,WatchedGames20242025!BA$1,DataRegularSeason20242025!$D$2:$D$1315,WatchedGames20242025!$A63,DataRegularSeason20242025!$N$2:$N$1315,1, DataRegularSeason20242025!$R$2:$R$1315,1)</f>
        <v>1</v>
      </c>
      <c r="BC63" s="43"/>
      <c r="BD63" s="36">
        <f>COUNTIFS(DataRegularSeason20242025!$E$2:$E$1315,WatchedGames20242025!BC$1,DataRegularSeason20242025!$D$2:$D$1315,WatchedGames20242025!$A63,DataRegularSeason20242025!$N$2:$N$1315,1, DataRegularSeason20242025!$R$2:$R$1315,1)</f>
        <v>0</v>
      </c>
      <c r="BE63" s="43"/>
      <c r="BF63" s="36">
        <f>COUNTIFS(DataRegularSeason20242025!$E$2:$E$1315,WatchedGames20242025!BE$1,DataRegularSeason20242025!$D$2:$D$1315,WatchedGames20242025!$A63,DataRegularSeason20242025!$N$2:$N$1315,1, DataRegularSeason20242025!$R$2:$R$1315,1)</f>
        <v>0</v>
      </c>
      <c r="BG63" s="43"/>
      <c r="BH63" s="36">
        <f>COUNTIFS(DataRegularSeason20242025!$E$2:$E$1315,WatchedGames20242025!BG$1,DataRegularSeason20242025!$D$2:$D$1315,WatchedGames20242025!$A63,DataRegularSeason20242025!$N$2:$N$1315,1, DataRegularSeason20242025!$R$2:$R$1315,1)</f>
        <v>0</v>
      </c>
      <c r="BI63" s="43"/>
      <c r="BJ63" s="36">
        <f>COUNTIFS(DataRegularSeason20242025!$E$2:$E$1315,WatchedGames20242025!BI$1,DataRegularSeason20242025!$D$2:$D$1315,WatchedGames20242025!$A63,DataRegularSeason20242025!$N$2:$N$1315,1, DataRegularSeason20242025!$R$2:$R$1315,1)</f>
        <v>0</v>
      </c>
      <c r="BK63" s="43"/>
      <c r="BL63" s="44"/>
      <c r="BM63" s="43"/>
      <c r="BN63" s="36">
        <f>COUNTIFS(DataRegularSeason20242025!$E$2:$E$1315,WatchedGames20242025!BM$1,DataRegularSeason20242025!$D$2:$D$1315,WatchedGames20242025!$A63,DataRegularSeason20242025!$N$2:$N$1315,1, DataRegularSeason20242025!$R$2:$R$1315,1)</f>
        <v>0</v>
      </c>
      <c r="BO63" s="38">
        <f t="shared" si="0"/>
        <v>8</v>
      </c>
      <c r="BP63" s="52">
        <f t="shared" ref="BP63" si="59">BO63+BO64</f>
        <v>18</v>
      </c>
      <c r="BQ63" s="53">
        <f t="shared" ref="BQ63" si="60">82-BP63</f>
        <v>64</v>
      </c>
    </row>
    <row r="64" spans="1:69" s="35" customFormat="1" ht="9.9499999999999993" customHeight="1" x14ac:dyDescent="0.2">
      <c r="A64" s="54"/>
      <c r="B64" s="40" t="s">
        <v>80</v>
      </c>
      <c r="C64" s="46">
        <f>COUNTIFS(DataRegularSeason20242025!$E$2:$E$1315,WatchedGames20242025!$A63,DataRegularSeason20242025!$D$2:$D$1315,WatchedGames20242025!C$1,DataRegularSeason20242025!$N$2:$N$1315,1, DataRegularSeason20242025!$R$2:$R$1315,1)</f>
        <v>0</v>
      </c>
      <c r="D64" s="47"/>
      <c r="E64" s="46">
        <f>COUNTIFS(DataRegularSeason20242025!$E$2:$E$1315,WatchedGames20242025!$A63,DataRegularSeason20242025!$D$2:$D$1315,WatchedGames20242025!E$1,DataRegularSeason20242025!$N$2:$N$1315,1, DataRegularSeason20242025!$R$2:$R$1315,1)</f>
        <v>0</v>
      </c>
      <c r="F64" s="47"/>
      <c r="G64" s="46">
        <f>COUNTIFS(DataRegularSeason20242025!$E$2:$E$1315,WatchedGames20242025!$A63,DataRegularSeason20242025!$D$2:$D$1315,WatchedGames20242025!G$1,DataRegularSeason20242025!$N$2:$N$1315,1, DataRegularSeason20242025!$R$2:$R$1315,1)</f>
        <v>0</v>
      </c>
      <c r="H64" s="47"/>
      <c r="I64" s="46">
        <f>COUNTIFS(DataRegularSeason20242025!$E$2:$E$1315,WatchedGames20242025!$A63,DataRegularSeason20242025!$D$2:$D$1315,WatchedGames20242025!I$1,DataRegularSeason20242025!$N$2:$N$1315,1, DataRegularSeason20242025!$R$2:$R$1315,1)</f>
        <v>0</v>
      </c>
      <c r="J64" s="47"/>
      <c r="K64" s="46">
        <f>COUNTIFS(DataRegularSeason20242025!$E$2:$E$1315,WatchedGames20242025!$A63,DataRegularSeason20242025!$D$2:$D$1315,WatchedGames20242025!K$1,DataRegularSeason20242025!$N$2:$N$1315,1, DataRegularSeason20242025!$R$2:$R$1315,1)</f>
        <v>0</v>
      </c>
      <c r="L64" s="47"/>
      <c r="M64" s="46">
        <f>COUNTIFS(DataRegularSeason20242025!$E$2:$E$1315,WatchedGames20242025!$A63,DataRegularSeason20242025!$D$2:$D$1315,WatchedGames20242025!M$1,DataRegularSeason20242025!$N$2:$N$1315,1, DataRegularSeason20242025!$R$2:$R$1315,1)</f>
        <v>0</v>
      </c>
      <c r="N64" s="47"/>
      <c r="O64" s="46">
        <f>COUNTIFS(DataRegularSeason20242025!$E$2:$E$1315,WatchedGames20242025!$A63,DataRegularSeason20242025!$D$2:$D$1315,WatchedGames20242025!O$1,DataRegularSeason20242025!$N$2:$N$1315,1, DataRegularSeason20242025!$R$2:$R$1315,1)</f>
        <v>1</v>
      </c>
      <c r="P64" s="47"/>
      <c r="Q64" s="46">
        <f>COUNTIFS(DataRegularSeason20242025!$E$2:$E$1315,WatchedGames20242025!$A63,DataRegularSeason20242025!$D$2:$D$1315,WatchedGames20242025!Q$1,DataRegularSeason20242025!$N$2:$N$1315,1, DataRegularSeason20242025!$R$2:$R$1315,1)</f>
        <v>1</v>
      </c>
      <c r="R64" s="47"/>
      <c r="S64" s="46">
        <f>COUNTIFS(DataRegularSeason20242025!$E$2:$E$1315,WatchedGames20242025!$A63,DataRegularSeason20242025!$D$2:$D$1315,WatchedGames20242025!S$1,DataRegularSeason20242025!$N$2:$N$1315,1, DataRegularSeason20242025!$R$2:$R$1315,1)</f>
        <v>1</v>
      </c>
      <c r="T64" s="47"/>
      <c r="U64" s="46">
        <f>COUNTIFS(DataRegularSeason20242025!$E$2:$E$1315,WatchedGames20242025!$A63,DataRegularSeason20242025!$D$2:$D$1315,WatchedGames20242025!U$1,DataRegularSeason20242025!$N$2:$N$1315,1, DataRegularSeason20242025!$R$2:$R$1315,1)</f>
        <v>0</v>
      </c>
      <c r="V64" s="47"/>
      <c r="W64" s="46">
        <f>COUNTIFS(DataRegularSeason20242025!$E$2:$E$1315,WatchedGames20242025!$A63,DataRegularSeason20242025!$D$2:$D$1315,WatchedGames20242025!W$1,DataRegularSeason20242025!$N$2:$N$1315,1, DataRegularSeason20242025!$R$2:$R$1315,1)</f>
        <v>0</v>
      </c>
      <c r="X64" s="47"/>
      <c r="Y64" s="46">
        <f>COUNTIFS(DataRegularSeason20242025!$E$2:$E$1315,WatchedGames20242025!$A63,DataRegularSeason20242025!$D$2:$D$1315,WatchedGames20242025!Y$1,DataRegularSeason20242025!$N$2:$N$1315,1, DataRegularSeason20242025!$R$2:$R$1315,1)</f>
        <v>1</v>
      </c>
      <c r="Z64" s="47"/>
      <c r="AA64" s="46">
        <f>COUNTIFS(DataRegularSeason20242025!$E$2:$E$1315,WatchedGames20242025!$A63,DataRegularSeason20242025!$D$2:$D$1315,WatchedGames20242025!AA$1,DataRegularSeason20242025!$N$2:$N$1315,1, DataRegularSeason20242025!$R$2:$R$1315,1)</f>
        <v>0</v>
      </c>
      <c r="AB64" s="47"/>
      <c r="AC64" s="46">
        <f>COUNTIFS(DataRegularSeason20242025!$E$2:$E$1315,WatchedGames20242025!$A63,DataRegularSeason20242025!$D$2:$D$1315,WatchedGames20242025!AC$1,DataRegularSeason20242025!$N$2:$N$1315,1, DataRegularSeason20242025!$R$2:$R$1315,1)</f>
        <v>1</v>
      </c>
      <c r="AD64" s="47"/>
      <c r="AE64" s="46">
        <f>COUNTIFS(DataRegularSeason20242025!$E$2:$E$1315,WatchedGames20242025!$A63,DataRegularSeason20242025!$D$2:$D$1315,WatchedGames20242025!AE$1,DataRegularSeason20242025!$N$2:$N$1315,1, DataRegularSeason20242025!$R$2:$R$1315,1)</f>
        <v>0</v>
      </c>
      <c r="AF64" s="47"/>
      <c r="AG64" s="46">
        <f>COUNTIFS(DataRegularSeason20242025!$E$2:$E$1315,WatchedGames20242025!$A63,DataRegularSeason20242025!$D$2:$D$1315,WatchedGames20242025!AG$1,DataRegularSeason20242025!$N$2:$N$1315,1, DataRegularSeason20242025!$R$2:$R$1315,1)</f>
        <v>0</v>
      </c>
      <c r="AH64" s="47"/>
      <c r="AI64" s="46">
        <f>COUNTIFS(DataRegularSeason20242025!$E$2:$E$1315,WatchedGames20242025!$A63,DataRegularSeason20242025!$D$2:$D$1315,WatchedGames20242025!AI$1,DataRegularSeason20242025!$N$2:$N$1315,1, DataRegularSeason20242025!$R$2:$R$1315,1)</f>
        <v>0</v>
      </c>
      <c r="AJ64" s="47"/>
      <c r="AK64" s="46">
        <f>COUNTIFS(DataRegularSeason20242025!$E$2:$E$1315,WatchedGames20242025!$A63,DataRegularSeason20242025!$D$2:$D$1315,WatchedGames20242025!AK$1,DataRegularSeason20242025!$N$2:$N$1315,1, DataRegularSeason20242025!$R$2:$R$1315,1)</f>
        <v>0</v>
      </c>
      <c r="AL64" s="47"/>
      <c r="AM64" s="46">
        <f>COUNTIFS(DataRegularSeason20242025!$E$2:$E$1315,WatchedGames20242025!$A63,DataRegularSeason20242025!$D$2:$D$1315,WatchedGames20242025!AM$1,DataRegularSeason20242025!$N$2:$N$1315,1, DataRegularSeason20242025!$R$2:$R$1315,1)</f>
        <v>0</v>
      </c>
      <c r="AN64" s="47"/>
      <c r="AO64" s="46">
        <f>COUNTIFS(DataRegularSeason20242025!$E$2:$E$1315,WatchedGames20242025!$A63,DataRegularSeason20242025!$D$2:$D$1315,WatchedGames20242025!AO$1,DataRegularSeason20242025!$N$2:$N$1315,1, DataRegularSeason20242025!$R$2:$R$1315,1)</f>
        <v>0</v>
      </c>
      <c r="AP64" s="47"/>
      <c r="AQ64" s="46">
        <f>COUNTIFS(DataRegularSeason20242025!$E$2:$E$1315,WatchedGames20242025!$A63,DataRegularSeason20242025!$D$2:$D$1315,WatchedGames20242025!AQ$1,DataRegularSeason20242025!$N$2:$N$1315,1, DataRegularSeason20242025!$R$2:$R$1315,1)</f>
        <v>0</v>
      </c>
      <c r="AR64" s="47"/>
      <c r="AS64" s="46">
        <f>COUNTIFS(DataRegularSeason20242025!$E$2:$E$1315,WatchedGames20242025!$A63,DataRegularSeason20242025!$D$2:$D$1315,WatchedGames20242025!AS$1,DataRegularSeason20242025!$N$2:$N$1315,1, DataRegularSeason20242025!$R$2:$R$1315,1)</f>
        <v>1</v>
      </c>
      <c r="AT64" s="47"/>
      <c r="AU64" s="46">
        <f>COUNTIFS(DataRegularSeason20242025!$E$2:$E$1315,WatchedGames20242025!$A63,DataRegularSeason20242025!$D$2:$D$1315,WatchedGames20242025!AU$1,DataRegularSeason20242025!$N$2:$N$1315,1, DataRegularSeason20242025!$R$2:$R$1315,1)</f>
        <v>0</v>
      </c>
      <c r="AV64" s="47"/>
      <c r="AW64" s="46">
        <f>COUNTIFS(DataRegularSeason20242025!$E$2:$E$1315,WatchedGames20242025!$A63,DataRegularSeason20242025!$D$2:$D$1315,WatchedGames20242025!AW$1,DataRegularSeason20242025!$N$2:$N$1315,1, DataRegularSeason20242025!$R$2:$R$1315,1)</f>
        <v>1</v>
      </c>
      <c r="AX64" s="47"/>
      <c r="AY64" s="46">
        <f>COUNTIFS(DataRegularSeason20242025!$E$2:$E$1315,WatchedGames20242025!$A63,DataRegularSeason20242025!$D$2:$D$1315,WatchedGames20242025!AY$1,DataRegularSeason20242025!$N$2:$N$1315,1, DataRegularSeason20242025!$R$2:$R$1315,1)</f>
        <v>0</v>
      </c>
      <c r="AZ64" s="47"/>
      <c r="BA64" s="46">
        <f>COUNTIFS(DataRegularSeason20242025!$E$2:$E$1315,WatchedGames20242025!$A63,DataRegularSeason20242025!$D$2:$D$1315,WatchedGames20242025!BA$1,DataRegularSeason20242025!$N$2:$N$1315,1, DataRegularSeason20242025!$R$2:$R$1315,1)</f>
        <v>1</v>
      </c>
      <c r="BB64" s="47"/>
      <c r="BC64" s="46">
        <f>COUNTIFS(DataRegularSeason20242025!$E$2:$E$1315,WatchedGames20242025!$A63,DataRegularSeason20242025!$D$2:$D$1315,WatchedGames20242025!BC$1,DataRegularSeason20242025!$N$2:$N$1315,1, DataRegularSeason20242025!$R$2:$R$1315,1)</f>
        <v>1</v>
      </c>
      <c r="BD64" s="47"/>
      <c r="BE64" s="46">
        <f>COUNTIFS(DataRegularSeason20242025!$E$2:$E$1315,WatchedGames20242025!$A63,DataRegularSeason20242025!$D$2:$D$1315,WatchedGames20242025!BE$1,DataRegularSeason20242025!$N$2:$N$1315,1, DataRegularSeason20242025!$R$2:$R$1315,1)</f>
        <v>1</v>
      </c>
      <c r="BF64" s="47"/>
      <c r="BG64" s="46">
        <f>COUNTIFS(DataRegularSeason20242025!$E$2:$E$1315,WatchedGames20242025!$A63,DataRegularSeason20242025!$D$2:$D$1315,WatchedGames20242025!BG$1,DataRegularSeason20242025!$N$2:$N$1315,1, DataRegularSeason20242025!$R$2:$R$1315,1)</f>
        <v>0</v>
      </c>
      <c r="BH64" s="47"/>
      <c r="BI64" s="46">
        <f>COUNTIFS(DataRegularSeason20242025!$E$2:$E$1315,WatchedGames20242025!$A63,DataRegularSeason20242025!$D$2:$D$1315,WatchedGames20242025!BI$1,DataRegularSeason20242025!$N$2:$N$1315,1, DataRegularSeason20242025!$R$2:$R$1315,1)</f>
        <v>0</v>
      </c>
      <c r="BJ64" s="47"/>
      <c r="BK64" s="46"/>
      <c r="BL64" s="47"/>
      <c r="BM64" s="46">
        <f>COUNTIFS(DataRegularSeason20242025!$E$2:$E$1315,WatchedGames20242025!$A63,DataRegularSeason20242025!$D$2:$D$1315,WatchedGames20242025!BM$1,DataRegularSeason20242025!$N$2:$N$1315,1, DataRegularSeason20242025!$R$2:$R$1315,1)</f>
        <v>0</v>
      </c>
      <c r="BN64" s="47"/>
      <c r="BO64" s="42">
        <f t="shared" si="0"/>
        <v>10</v>
      </c>
      <c r="BP64" s="52"/>
      <c r="BQ64" s="53"/>
    </row>
    <row r="65" spans="1:69" s="35" customFormat="1" ht="9.9499999999999993" customHeight="1" x14ac:dyDescent="0.2">
      <c r="A65" s="59" t="s">
        <v>46</v>
      </c>
      <c r="B65" s="36" t="s">
        <v>81</v>
      </c>
      <c r="C65" s="43"/>
      <c r="D65" s="36">
        <f>COUNTIFS(DataRegularSeason20242025!$E$2:$E$1315,WatchedGames20242025!C$1,DataRegularSeason20242025!$D$2:$D$1315,WatchedGames20242025!$A65,DataRegularSeason20242025!$N$2:$N$1315,1, DataRegularSeason20242025!$R$2:$R$1315,1)</f>
        <v>0</v>
      </c>
      <c r="E65" s="43"/>
      <c r="F65" s="36">
        <f>COUNTIFS(DataRegularSeason20242025!$E$2:$E$1315,WatchedGames20242025!E$1,DataRegularSeason20242025!$D$2:$D$1315,WatchedGames20242025!$A65,DataRegularSeason20242025!$N$2:$N$1315,1, DataRegularSeason20242025!$R$2:$R$1315,1)</f>
        <v>0</v>
      </c>
      <c r="G65" s="43"/>
      <c r="H65" s="36">
        <f>COUNTIFS(DataRegularSeason20242025!$E$2:$E$1315,WatchedGames20242025!G$1,DataRegularSeason20242025!$D$2:$D$1315,WatchedGames20242025!$A65,DataRegularSeason20242025!$N$2:$N$1315,1, DataRegularSeason20242025!$R$2:$R$1315,1)</f>
        <v>0</v>
      </c>
      <c r="I65" s="43"/>
      <c r="J65" s="36">
        <f>COUNTIFS(DataRegularSeason20242025!$E$2:$E$1315,WatchedGames20242025!I$1,DataRegularSeason20242025!$D$2:$D$1315,WatchedGames20242025!$A65,DataRegularSeason20242025!$N$2:$N$1315,1, DataRegularSeason20242025!$R$2:$R$1315,1)</f>
        <v>1</v>
      </c>
      <c r="K65" s="43"/>
      <c r="L65" s="36">
        <f>COUNTIFS(DataRegularSeason20242025!$E$2:$E$1315,WatchedGames20242025!K$1,DataRegularSeason20242025!$D$2:$D$1315,WatchedGames20242025!$A65,DataRegularSeason20242025!$N$2:$N$1315,1, DataRegularSeason20242025!$R$2:$R$1315,1)</f>
        <v>0</v>
      </c>
      <c r="M65" s="43"/>
      <c r="N65" s="36">
        <f>COUNTIFS(DataRegularSeason20242025!$E$2:$E$1315,WatchedGames20242025!M$1,DataRegularSeason20242025!$D$2:$D$1315,WatchedGames20242025!$A65,DataRegularSeason20242025!$N$2:$N$1315,1, DataRegularSeason20242025!$R$2:$R$1315,1)</f>
        <v>0</v>
      </c>
      <c r="O65" s="43"/>
      <c r="P65" s="36">
        <f>COUNTIFS(DataRegularSeason20242025!$E$2:$E$1315,WatchedGames20242025!O$1,DataRegularSeason20242025!$D$2:$D$1315,WatchedGames20242025!$A65,DataRegularSeason20242025!$N$2:$N$1315,1, DataRegularSeason20242025!$R$2:$R$1315,1)</f>
        <v>0</v>
      </c>
      <c r="Q65" s="43"/>
      <c r="R65" s="36">
        <f>COUNTIFS(DataRegularSeason20242025!$E$2:$E$1315,WatchedGames20242025!Q$1,DataRegularSeason20242025!$D$2:$D$1315,WatchedGames20242025!$A65,DataRegularSeason20242025!$N$2:$N$1315,1, DataRegularSeason20242025!$R$2:$R$1315,1)</f>
        <v>1</v>
      </c>
      <c r="S65" s="43"/>
      <c r="T65" s="36">
        <f>COUNTIFS(DataRegularSeason20242025!$E$2:$E$1315,WatchedGames20242025!S$1,DataRegularSeason20242025!$D$2:$D$1315,WatchedGames20242025!$A65,DataRegularSeason20242025!$N$2:$N$1315,1, DataRegularSeason20242025!$R$2:$R$1315,1)</f>
        <v>0</v>
      </c>
      <c r="U65" s="43"/>
      <c r="V65" s="36">
        <f>COUNTIFS(DataRegularSeason20242025!$E$2:$E$1315,WatchedGames20242025!U$1,DataRegularSeason20242025!$D$2:$D$1315,WatchedGames20242025!$A65,DataRegularSeason20242025!$N$2:$N$1315,1, DataRegularSeason20242025!$R$2:$R$1315,1)</f>
        <v>0</v>
      </c>
      <c r="W65" s="43"/>
      <c r="X65" s="36">
        <f>COUNTIFS(DataRegularSeason20242025!$E$2:$E$1315,WatchedGames20242025!W$1,DataRegularSeason20242025!$D$2:$D$1315,WatchedGames20242025!$A65,DataRegularSeason20242025!$N$2:$N$1315,1, DataRegularSeason20242025!$R$2:$R$1315,1)</f>
        <v>0</v>
      </c>
      <c r="Y65" s="43"/>
      <c r="Z65" s="36">
        <f>COUNTIFS(DataRegularSeason20242025!$E$2:$E$1315,WatchedGames20242025!Y$1,DataRegularSeason20242025!$D$2:$D$1315,WatchedGames20242025!$A65,DataRegularSeason20242025!$N$2:$N$1315,1, DataRegularSeason20242025!$R$2:$R$1315,1)</f>
        <v>0</v>
      </c>
      <c r="AA65" s="43"/>
      <c r="AB65" s="36">
        <f>COUNTIFS(DataRegularSeason20242025!$E$2:$E$1315,WatchedGames20242025!AA$1,DataRegularSeason20242025!$D$2:$D$1315,WatchedGames20242025!$A65,DataRegularSeason20242025!$N$2:$N$1315,1, DataRegularSeason20242025!$R$2:$R$1315,1)</f>
        <v>0</v>
      </c>
      <c r="AC65" s="43"/>
      <c r="AD65" s="36">
        <f>COUNTIFS(DataRegularSeason20242025!$E$2:$E$1315,WatchedGames20242025!AC$1,DataRegularSeason20242025!$D$2:$D$1315,WatchedGames20242025!$A65,DataRegularSeason20242025!$N$2:$N$1315,1, DataRegularSeason20242025!$R$2:$R$1315,1)</f>
        <v>0</v>
      </c>
      <c r="AE65" s="43"/>
      <c r="AF65" s="36">
        <f>COUNTIFS(DataRegularSeason20242025!$E$2:$E$1315,WatchedGames20242025!AE$1,DataRegularSeason20242025!$D$2:$D$1315,WatchedGames20242025!$A65,DataRegularSeason20242025!$N$2:$N$1315,1, DataRegularSeason20242025!$R$2:$R$1315,1)</f>
        <v>0</v>
      </c>
      <c r="AG65" s="43"/>
      <c r="AH65" s="36">
        <f>COUNTIFS(DataRegularSeason20242025!$E$2:$E$1315,WatchedGames20242025!AG$1,DataRegularSeason20242025!$D$2:$D$1315,WatchedGames20242025!$A65,DataRegularSeason20242025!$N$2:$N$1315,1, DataRegularSeason20242025!$R$2:$R$1315,1)</f>
        <v>1</v>
      </c>
      <c r="AI65" s="43"/>
      <c r="AJ65" s="36">
        <f>COUNTIFS(DataRegularSeason20242025!$E$2:$E$1315,WatchedGames20242025!AI$1,DataRegularSeason20242025!$D$2:$D$1315,WatchedGames20242025!$A65,DataRegularSeason20242025!$N$2:$N$1315,1, DataRegularSeason20242025!$R$2:$R$1315,1)</f>
        <v>0</v>
      </c>
      <c r="AK65" s="43"/>
      <c r="AL65" s="36">
        <f>COUNTIFS(DataRegularSeason20242025!$E$2:$E$1315,WatchedGames20242025!AK$1,DataRegularSeason20242025!$D$2:$D$1315,WatchedGames20242025!$A65,DataRegularSeason20242025!$N$2:$N$1315,1, DataRegularSeason20242025!$R$2:$R$1315,1)</f>
        <v>0</v>
      </c>
      <c r="AM65" s="43"/>
      <c r="AN65" s="36">
        <f>COUNTIFS(DataRegularSeason20242025!$E$2:$E$1315,WatchedGames20242025!AM$1,DataRegularSeason20242025!$D$2:$D$1315,WatchedGames20242025!$A65,DataRegularSeason20242025!$N$2:$N$1315,1, DataRegularSeason20242025!$R$2:$R$1315,1)</f>
        <v>0</v>
      </c>
      <c r="AO65" s="43"/>
      <c r="AP65" s="36">
        <f>COUNTIFS(DataRegularSeason20242025!$E$2:$E$1315,WatchedGames20242025!AO$1,DataRegularSeason20242025!$D$2:$D$1315,WatchedGames20242025!$A65,DataRegularSeason20242025!$N$2:$N$1315,1, DataRegularSeason20242025!$R$2:$R$1315,1)</f>
        <v>0</v>
      </c>
      <c r="AQ65" s="43"/>
      <c r="AR65" s="36">
        <f>COUNTIFS(DataRegularSeason20242025!$E$2:$E$1315,WatchedGames20242025!AQ$1,DataRegularSeason20242025!$D$2:$D$1315,WatchedGames20242025!$A65,DataRegularSeason20242025!$N$2:$N$1315,1, DataRegularSeason20242025!$R$2:$R$1315,1)</f>
        <v>0</v>
      </c>
      <c r="AS65" s="43"/>
      <c r="AT65" s="36">
        <f>COUNTIFS(DataRegularSeason20242025!$E$2:$E$1315,WatchedGames20242025!AS$1,DataRegularSeason20242025!$D$2:$D$1315,WatchedGames20242025!$A65,DataRegularSeason20242025!$N$2:$N$1315,1, DataRegularSeason20242025!$R$2:$R$1315,1)</f>
        <v>0</v>
      </c>
      <c r="AU65" s="43"/>
      <c r="AV65" s="36">
        <f>COUNTIFS(DataRegularSeason20242025!$E$2:$E$1315,WatchedGames20242025!AU$1,DataRegularSeason20242025!$D$2:$D$1315,WatchedGames20242025!$A65,DataRegularSeason20242025!$N$2:$N$1315,1, DataRegularSeason20242025!$R$2:$R$1315,1)</f>
        <v>0</v>
      </c>
      <c r="AW65" s="43"/>
      <c r="AX65" s="36">
        <f>COUNTIFS(DataRegularSeason20242025!$E$2:$E$1315,WatchedGames20242025!AW$1,DataRegularSeason20242025!$D$2:$D$1315,WatchedGames20242025!$A65,DataRegularSeason20242025!$N$2:$N$1315,1, DataRegularSeason20242025!$R$2:$R$1315,1)</f>
        <v>0</v>
      </c>
      <c r="AY65" s="43"/>
      <c r="AZ65" s="36">
        <f>COUNTIFS(DataRegularSeason20242025!$E$2:$E$1315,WatchedGames20242025!AY$1,DataRegularSeason20242025!$D$2:$D$1315,WatchedGames20242025!$A65,DataRegularSeason20242025!$N$2:$N$1315,1, DataRegularSeason20242025!$R$2:$R$1315,1)</f>
        <v>1</v>
      </c>
      <c r="BA65" s="43"/>
      <c r="BB65" s="36">
        <f>COUNTIFS(DataRegularSeason20242025!$E$2:$E$1315,WatchedGames20242025!BA$1,DataRegularSeason20242025!$D$2:$D$1315,WatchedGames20242025!$A65,DataRegularSeason20242025!$N$2:$N$1315,1, DataRegularSeason20242025!$R$2:$R$1315,1)</f>
        <v>0</v>
      </c>
      <c r="BC65" s="43"/>
      <c r="BD65" s="36">
        <f>COUNTIFS(DataRegularSeason20242025!$E$2:$E$1315,WatchedGames20242025!BC$1,DataRegularSeason20242025!$D$2:$D$1315,WatchedGames20242025!$A65,DataRegularSeason20242025!$N$2:$N$1315,1, DataRegularSeason20242025!$R$2:$R$1315,1)</f>
        <v>0</v>
      </c>
      <c r="BE65" s="43"/>
      <c r="BF65" s="36">
        <f>COUNTIFS(DataRegularSeason20242025!$E$2:$E$1315,WatchedGames20242025!BE$1,DataRegularSeason20242025!$D$2:$D$1315,WatchedGames20242025!$A65,DataRegularSeason20242025!$N$2:$N$1315,1, DataRegularSeason20242025!$R$2:$R$1315,1)</f>
        <v>1</v>
      </c>
      <c r="BG65" s="43"/>
      <c r="BH65" s="36">
        <f>COUNTIFS(DataRegularSeason20242025!$E$2:$E$1315,WatchedGames20242025!BG$1,DataRegularSeason20242025!$D$2:$D$1315,WatchedGames20242025!$A65,DataRegularSeason20242025!$N$2:$N$1315,1, DataRegularSeason20242025!$R$2:$R$1315,1)</f>
        <v>0</v>
      </c>
      <c r="BI65" s="43"/>
      <c r="BJ65" s="36">
        <f>COUNTIFS(DataRegularSeason20242025!$E$2:$E$1315,WatchedGames20242025!BI$1,DataRegularSeason20242025!$D$2:$D$1315,WatchedGames20242025!$A65,DataRegularSeason20242025!$N$2:$N$1315,1, DataRegularSeason20242025!$R$2:$R$1315,1)</f>
        <v>1</v>
      </c>
      <c r="BK65" s="43"/>
      <c r="BL65" s="36">
        <f>COUNTIFS(DataRegularSeason20242025!$E$2:$E$1315,WatchedGames20242025!BK$1,DataRegularSeason20242025!$D$2:$D$1315,WatchedGames20242025!$A65,DataRegularSeason20242025!$N$2:$N$1315,1, DataRegularSeason20242025!$R$2:$R$1315,1)</f>
        <v>0</v>
      </c>
      <c r="BM65" s="43"/>
      <c r="BN65" s="44"/>
      <c r="BO65" s="38">
        <f t="shared" si="0"/>
        <v>6</v>
      </c>
      <c r="BP65" s="52">
        <f t="shared" ref="BP65" si="61">BO65+BO66</f>
        <v>12</v>
      </c>
      <c r="BQ65" s="53">
        <f t="shared" ref="BQ65" si="62">82-BP65</f>
        <v>70</v>
      </c>
    </row>
    <row r="66" spans="1:69" s="35" customFormat="1" ht="9.9499999999999993" customHeight="1" x14ac:dyDescent="0.2">
      <c r="A66" s="54"/>
      <c r="B66" s="40" t="s">
        <v>80</v>
      </c>
      <c r="C66" s="46">
        <f>COUNTIFS(DataRegularSeason20242025!$E$2:$E$1315,WatchedGames20242025!$A65,DataRegularSeason20242025!$D$2:$D$1315,WatchedGames20242025!C$1,DataRegularSeason20242025!$N$2:$N$1315,1, DataRegularSeason20242025!$R$2:$R$1315,1)</f>
        <v>0</v>
      </c>
      <c r="D66" s="47"/>
      <c r="E66" s="46">
        <f>COUNTIFS(DataRegularSeason20242025!$E$2:$E$1315,WatchedGames20242025!$A65,DataRegularSeason20242025!$D$2:$D$1315,WatchedGames20242025!E$1,DataRegularSeason20242025!$N$2:$N$1315,1, DataRegularSeason20242025!$R$2:$R$1315,1)</f>
        <v>0</v>
      </c>
      <c r="F66" s="47"/>
      <c r="G66" s="46">
        <f>COUNTIFS(DataRegularSeason20242025!$E$2:$E$1315,WatchedGames20242025!$A65,DataRegularSeason20242025!$D$2:$D$1315,WatchedGames20242025!G$1,DataRegularSeason20242025!$N$2:$N$1315,1, DataRegularSeason20242025!$R$2:$R$1315,1)</f>
        <v>0</v>
      </c>
      <c r="H66" s="47"/>
      <c r="I66" s="46">
        <f>COUNTIFS(DataRegularSeason20242025!$E$2:$E$1315,WatchedGames20242025!$A65,DataRegularSeason20242025!$D$2:$D$1315,WatchedGames20242025!I$1,DataRegularSeason20242025!$N$2:$N$1315,1, DataRegularSeason20242025!$R$2:$R$1315,1)</f>
        <v>0</v>
      </c>
      <c r="J66" s="47"/>
      <c r="K66" s="46">
        <f>COUNTIFS(DataRegularSeason20242025!$E$2:$E$1315,WatchedGames20242025!$A65,DataRegularSeason20242025!$D$2:$D$1315,WatchedGames20242025!K$1,DataRegularSeason20242025!$N$2:$N$1315,1, DataRegularSeason20242025!$R$2:$R$1315,1)</f>
        <v>1</v>
      </c>
      <c r="L66" s="47"/>
      <c r="M66" s="46">
        <f>COUNTIFS(DataRegularSeason20242025!$E$2:$E$1315,WatchedGames20242025!$A65,DataRegularSeason20242025!$D$2:$D$1315,WatchedGames20242025!M$1,DataRegularSeason20242025!$N$2:$N$1315,1, DataRegularSeason20242025!$R$2:$R$1315,1)</f>
        <v>0</v>
      </c>
      <c r="N66" s="47"/>
      <c r="O66" s="46">
        <f>COUNTIFS(DataRegularSeason20242025!$E$2:$E$1315,WatchedGames20242025!$A65,DataRegularSeason20242025!$D$2:$D$1315,WatchedGames20242025!O$1,DataRegularSeason20242025!$N$2:$N$1315,1, DataRegularSeason20242025!$R$2:$R$1315,1)</f>
        <v>0</v>
      </c>
      <c r="P66" s="47"/>
      <c r="Q66" s="46">
        <f>COUNTIFS(DataRegularSeason20242025!$E$2:$E$1315,WatchedGames20242025!$A65,DataRegularSeason20242025!$D$2:$D$1315,WatchedGames20242025!Q$1,DataRegularSeason20242025!$N$2:$N$1315,1, DataRegularSeason20242025!$R$2:$R$1315,1)</f>
        <v>0</v>
      </c>
      <c r="R66" s="47"/>
      <c r="S66" s="46">
        <f>COUNTIFS(DataRegularSeason20242025!$E$2:$E$1315,WatchedGames20242025!$A65,DataRegularSeason20242025!$D$2:$D$1315,WatchedGames20242025!S$1,DataRegularSeason20242025!$N$2:$N$1315,1, DataRegularSeason20242025!$R$2:$R$1315,1)</f>
        <v>0</v>
      </c>
      <c r="T66" s="47"/>
      <c r="U66" s="46">
        <f>COUNTIFS(DataRegularSeason20242025!$E$2:$E$1315,WatchedGames20242025!$A65,DataRegularSeason20242025!$D$2:$D$1315,WatchedGames20242025!U$1,DataRegularSeason20242025!$N$2:$N$1315,1, DataRegularSeason20242025!$R$2:$R$1315,1)</f>
        <v>0</v>
      </c>
      <c r="V66" s="47"/>
      <c r="W66" s="46">
        <f>COUNTIFS(DataRegularSeason20242025!$E$2:$E$1315,WatchedGames20242025!$A65,DataRegularSeason20242025!$D$2:$D$1315,WatchedGames20242025!W$1,DataRegularSeason20242025!$N$2:$N$1315,1, DataRegularSeason20242025!$R$2:$R$1315,1)</f>
        <v>0</v>
      </c>
      <c r="X66" s="47"/>
      <c r="Y66" s="46">
        <f>COUNTIFS(DataRegularSeason20242025!$E$2:$E$1315,WatchedGames20242025!$A65,DataRegularSeason20242025!$D$2:$D$1315,WatchedGames20242025!Y$1,DataRegularSeason20242025!$N$2:$N$1315,1, DataRegularSeason20242025!$R$2:$R$1315,1)</f>
        <v>0</v>
      </c>
      <c r="Z66" s="47"/>
      <c r="AA66" s="46">
        <f>COUNTIFS(DataRegularSeason20242025!$E$2:$E$1315,WatchedGames20242025!$A65,DataRegularSeason20242025!$D$2:$D$1315,WatchedGames20242025!AA$1,DataRegularSeason20242025!$N$2:$N$1315,1, DataRegularSeason20242025!$R$2:$R$1315,1)</f>
        <v>0</v>
      </c>
      <c r="AB66" s="47"/>
      <c r="AC66" s="46">
        <f>COUNTIFS(DataRegularSeason20242025!$E$2:$E$1315,WatchedGames20242025!$A65,DataRegularSeason20242025!$D$2:$D$1315,WatchedGames20242025!AC$1,DataRegularSeason20242025!$N$2:$N$1315,1, DataRegularSeason20242025!$R$2:$R$1315,1)</f>
        <v>0</v>
      </c>
      <c r="AD66" s="47"/>
      <c r="AE66" s="46">
        <f>COUNTIFS(DataRegularSeason20242025!$E$2:$E$1315,WatchedGames20242025!$A65,DataRegularSeason20242025!$D$2:$D$1315,WatchedGames20242025!AE$1,DataRegularSeason20242025!$N$2:$N$1315,1, DataRegularSeason20242025!$R$2:$R$1315,1)</f>
        <v>0</v>
      </c>
      <c r="AF66" s="47"/>
      <c r="AG66" s="46">
        <f>COUNTIFS(DataRegularSeason20242025!$E$2:$E$1315,WatchedGames20242025!$A65,DataRegularSeason20242025!$D$2:$D$1315,WatchedGames20242025!AG$1,DataRegularSeason20242025!$N$2:$N$1315,1, DataRegularSeason20242025!$R$2:$R$1315,1)</f>
        <v>0</v>
      </c>
      <c r="AH66" s="47"/>
      <c r="AI66" s="46">
        <f>COUNTIFS(DataRegularSeason20242025!$E$2:$E$1315,WatchedGames20242025!$A65,DataRegularSeason20242025!$D$2:$D$1315,WatchedGames20242025!AI$1,DataRegularSeason20242025!$N$2:$N$1315,1, DataRegularSeason20242025!$R$2:$R$1315,1)</f>
        <v>1</v>
      </c>
      <c r="AJ66" s="47"/>
      <c r="AK66" s="46">
        <f>COUNTIFS(DataRegularSeason20242025!$E$2:$E$1315,WatchedGames20242025!$A65,DataRegularSeason20242025!$D$2:$D$1315,WatchedGames20242025!AK$1,DataRegularSeason20242025!$N$2:$N$1315,1, DataRegularSeason20242025!$R$2:$R$1315,1)</f>
        <v>0</v>
      </c>
      <c r="AL66" s="47"/>
      <c r="AM66" s="46">
        <f>COUNTIFS(DataRegularSeason20242025!$E$2:$E$1315,WatchedGames20242025!$A65,DataRegularSeason20242025!$D$2:$D$1315,WatchedGames20242025!AM$1,DataRegularSeason20242025!$N$2:$N$1315,1, DataRegularSeason20242025!$R$2:$R$1315,1)</f>
        <v>1</v>
      </c>
      <c r="AN66" s="47"/>
      <c r="AO66" s="46">
        <f>COUNTIFS(DataRegularSeason20242025!$E$2:$E$1315,WatchedGames20242025!$A65,DataRegularSeason20242025!$D$2:$D$1315,WatchedGames20242025!AO$1,DataRegularSeason20242025!$N$2:$N$1315,1, DataRegularSeason20242025!$R$2:$R$1315,1)</f>
        <v>0</v>
      </c>
      <c r="AP66" s="47"/>
      <c r="AQ66" s="46">
        <f>COUNTIFS(DataRegularSeason20242025!$E$2:$E$1315,WatchedGames20242025!$A65,DataRegularSeason20242025!$D$2:$D$1315,WatchedGames20242025!AQ$1,DataRegularSeason20242025!$N$2:$N$1315,1, DataRegularSeason20242025!$R$2:$R$1315,1)</f>
        <v>1</v>
      </c>
      <c r="AR66" s="47"/>
      <c r="AS66" s="46">
        <f>COUNTIFS(DataRegularSeason20242025!$E$2:$E$1315,WatchedGames20242025!$A65,DataRegularSeason20242025!$D$2:$D$1315,WatchedGames20242025!AS$1,DataRegularSeason20242025!$N$2:$N$1315,1, DataRegularSeason20242025!$R$2:$R$1315,1)</f>
        <v>1</v>
      </c>
      <c r="AT66" s="47"/>
      <c r="AU66" s="46">
        <f>COUNTIFS(DataRegularSeason20242025!$E$2:$E$1315,WatchedGames20242025!$A65,DataRegularSeason20242025!$D$2:$D$1315,WatchedGames20242025!AU$1,DataRegularSeason20242025!$N$2:$N$1315,1, DataRegularSeason20242025!$R$2:$R$1315,1)</f>
        <v>0</v>
      </c>
      <c r="AV66" s="47"/>
      <c r="AW66" s="46">
        <f>COUNTIFS(DataRegularSeason20242025!$E$2:$E$1315,WatchedGames20242025!$A65,DataRegularSeason20242025!$D$2:$D$1315,WatchedGames20242025!AW$1,DataRegularSeason20242025!$N$2:$N$1315,1, DataRegularSeason20242025!$R$2:$R$1315,1)</f>
        <v>0</v>
      </c>
      <c r="AX66" s="47"/>
      <c r="AY66" s="46">
        <f>COUNTIFS(DataRegularSeason20242025!$E$2:$E$1315,WatchedGames20242025!$A65,DataRegularSeason20242025!$D$2:$D$1315,WatchedGames20242025!AY$1,DataRegularSeason20242025!$N$2:$N$1315,1, DataRegularSeason20242025!$R$2:$R$1315,1)</f>
        <v>0</v>
      </c>
      <c r="AZ66" s="47"/>
      <c r="BA66" s="46">
        <f>COUNTIFS(DataRegularSeason20242025!$E$2:$E$1315,WatchedGames20242025!$A65,DataRegularSeason20242025!$D$2:$D$1315,WatchedGames20242025!BA$1,DataRegularSeason20242025!$N$2:$N$1315,1, DataRegularSeason20242025!$R$2:$R$1315,1)</f>
        <v>0</v>
      </c>
      <c r="BB66" s="47"/>
      <c r="BC66" s="46">
        <f>COUNTIFS(DataRegularSeason20242025!$E$2:$E$1315,WatchedGames20242025!$A65,DataRegularSeason20242025!$D$2:$D$1315,WatchedGames20242025!BC$1,DataRegularSeason20242025!$N$2:$N$1315,1, DataRegularSeason20242025!$R$2:$R$1315,1)</f>
        <v>1</v>
      </c>
      <c r="BD66" s="47"/>
      <c r="BE66" s="46">
        <f>COUNTIFS(DataRegularSeason20242025!$E$2:$E$1315,WatchedGames20242025!$A65,DataRegularSeason20242025!$D$2:$D$1315,WatchedGames20242025!BE$1,DataRegularSeason20242025!$N$2:$N$1315,1, DataRegularSeason20242025!$R$2:$R$1315,1)</f>
        <v>0</v>
      </c>
      <c r="BF66" s="47"/>
      <c r="BG66" s="46">
        <f>COUNTIFS(DataRegularSeason20242025!$E$2:$E$1315,WatchedGames20242025!$A65,DataRegularSeason20242025!$D$2:$D$1315,WatchedGames20242025!BG$1,DataRegularSeason20242025!$N$2:$N$1315,1, DataRegularSeason20242025!$R$2:$R$1315,1)</f>
        <v>0</v>
      </c>
      <c r="BH66" s="47"/>
      <c r="BI66" s="46">
        <f>COUNTIFS(DataRegularSeason20242025!$E$2:$E$1315,WatchedGames20242025!$A65,DataRegularSeason20242025!$D$2:$D$1315,WatchedGames20242025!BI$1,DataRegularSeason20242025!$N$2:$N$1315,1, DataRegularSeason20242025!$R$2:$R$1315,1)</f>
        <v>0</v>
      </c>
      <c r="BJ66" s="47"/>
      <c r="BK66" s="46">
        <f>COUNTIFS(DataRegularSeason20242025!$E$2:$E$1315,WatchedGames20242025!$A65,DataRegularSeason20242025!$D$2:$D$1315,WatchedGames20242025!BK$1,DataRegularSeason20242025!$N$2:$N$1315,1, DataRegularSeason20242025!$R$2:$R$1315,1)</f>
        <v>0</v>
      </c>
      <c r="BL66" s="47"/>
      <c r="BM66" s="46"/>
      <c r="BN66" s="47"/>
      <c r="BO66" s="42">
        <f t="shared" si="0"/>
        <v>6</v>
      </c>
      <c r="BP66" s="52"/>
      <c r="BQ66" s="53"/>
    </row>
    <row r="67" spans="1:69" x14ac:dyDescent="0.25">
      <c r="A67" s="34"/>
      <c r="B67" s="34"/>
      <c r="C67" s="34"/>
      <c r="D67" s="34"/>
      <c r="E67" s="34"/>
      <c r="F67" s="34"/>
      <c r="G67" s="34"/>
      <c r="H67" s="34"/>
      <c r="I67" s="34"/>
      <c r="J67" s="34"/>
      <c r="K67" s="34"/>
      <c r="L67" s="34"/>
      <c r="M67" s="34"/>
      <c r="N67" s="34"/>
      <c r="O67" s="3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f>SUM(BP3:BP66)/2</f>
        <v>213</v>
      </c>
      <c r="BQ67" s="34">
        <f>SUM(BQ3:BQ66)/2</f>
        <v>1099</v>
      </c>
    </row>
  </sheetData>
  <mergeCells count="128">
    <mergeCell ref="A63:A64"/>
    <mergeCell ref="BP63:BP64"/>
    <mergeCell ref="BQ63:BQ64"/>
    <mergeCell ref="A65:A66"/>
    <mergeCell ref="BP65:BP66"/>
    <mergeCell ref="BQ65:BQ66"/>
    <mergeCell ref="A59:A60"/>
    <mergeCell ref="BP59:BP60"/>
    <mergeCell ref="BQ59:BQ60"/>
    <mergeCell ref="A61:A62"/>
    <mergeCell ref="BP61:BP62"/>
    <mergeCell ref="BQ61:BQ62"/>
    <mergeCell ref="A55:A56"/>
    <mergeCell ref="BP55:BP56"/>
    <mergeCell ref="BQ55:BQ56"/>
    <mergeCell ref="A57:A58"/>
    <mergeCell ref="BP57:BP58"/>
    <mergeCell ref="BQ57:BQ58"/>
    <mergeCell ref="A51:A52"/>
    <mergeCell ref="BP51:BP52"/>
    <mergeCell ref="BQ51:BQ52"/>
    <mergeCell ref="A53:A54"/>
    <mergeCell ref="BP53:BP54"/>
    <mergeCell ref="BQ53:BQ54"/>
    <mergeCell ref="A47:A48"/>
    <mergeCell ref="BP47:BP48"/>
    <mergeCell ref="BQ47:BQ48"/>
    <mergeCell ref="A49:A50"/>
    <mergeCell ref="BP49:BP50"/>
    <mergeCell ref="BQ49:BQ50"/>
    <mergeCell ref="A43:A44"/>
    <mergeCell ref="BP43:BP44"/>
    <mergeCell ref="BQ43:BQ44"/>
    <mergeCell ref="A45:A46"/>
    <mergeCell ref="BP45:BP46"/>
    <mergeCell ref="BQ45:BQ46"/>
    <mergeCell ref="A39:A40"/>
    <mergeCell ref="BP39:BP40"/>
    <mergeCell ref="BQ39:BQ40"/>
    <mergeCell ref="A41:A42"/>
    <mergeCell ref="BP41:BP42"/>
    <mergeCell ref="BQ41:BQ42"/>
    <mergeCell ref="A35:A36"/>
    <mergeCell ref="BP35:BP36"/>
    <mergeCell ref="BQ35:BQ36"/>
    <mergeCell ref="A37:A38"/>
    <mergeCell ref="BP37:BP38"/>
    <mergeCell ref="BQ37:BQ38"/>
    <mergeCell ref="A31:A32"/>
    <mergeCell ref="BP31:BP32"/>
    <mergeCell ref="BQ31:BQ32"/>
    <mergeCell ref="A33:A34"/>
    <mergeCell ref="BP33:BP34"/>
    <mergeCell ref="BQ33:BQ34"/>
    <mergeCell ref="A27:A28"/>
    <mergeCell ref="BP27:BP28"/>
    <mergeCell ref="BQ27:BQ28"/>
    <mergeCell ref="A29:A30"/>
    <mergeCell ref="BP29:BP30"/>
    <mergeCell ref="BQ29:BQ30"/>
    <mergeCell ref="A23:A24"/>
    <mergeCell ref="BP23:BP24"/>
    <mergeCell ref="BQ23:BQ24"/>
    <mergeCell ref="A25:A26"/>
    <mergeCell ref="BP25:BP26"/>
    <mergeCell ref="BQ25:BQ26"/>
    <mergeCell ref="A19:A20"/>
    <mergeCell ref="BP19:BP20"/>
    <mergeCell ref="BQ19:BQ20"/>
    <mergeCell ref="A21:A22"/>
    <mergeCell ref="BP21:BP22"/>
    <mergeCell ref="BQ21:BQ22"/>
    <mergeCell ref="A15:A16"/>
    <mergeCell ref="BP15:BP16"/>
    <mergeCell ref="BQ15:BQ16"/>
    <mergeCell ref="A17:A18"/>
    <mergeCell ref="BP17:BP18"/>
    <mergeCell ref="BQ17:BQ18"/>
    <mergeCell ref="A11:A12"/>
    <mergeCell ref="BP11:BP12"/>
    <mergeCell ref="BQ11:BQ12"/>
    <mergeCell ref="A13:A14"/>
    <mergeCell ref="BP13:BP14"/>
    <mergeCell ref="BQ13:BQ14"/>
    <mergeCell ref="A7:A8"/>
    <mergeCell ref="BP7:BP8"/>
    <mergeCell ref="BQ7:BQ8"/>
    <mergeCell ref="A9:A10"/>
    <mergeCell ref="BP9:BP10"/>
    <mergeCell ref="BQ9:BQ10"/>
    <mergeCell ref="BK1:BL1"/>
    <mergeCell ref="BM1:BN1"/>
    <mergeCell ref="A3:A4"/>
    <mergeCell ref="BP3:BP4"/>
    <mergeCell ref="BQ3:BQ4"/>
    <mergeCell ref="A5:A6"/>
    <mergeCell ref="BP5:BP6"/>
    <mergeCell ref="BQ5:BQ6"/>
    <mergeCell ref="AY1:AZ1"/>
    <mergeCell ref="BA1:BB1"/>
    <mergeCell ref="BC1:BD1"/>
    <mergeCell ref="BE1:BF1"/>
    <mergeCell ref="BG1:BH1"/>
    <mergeCell ref="BI1:BJ1"/>
    <mergeCell ref="AM1:AN1"/>
    <mergeCell ref="AO1:AP1"/>
    <mergeCell ref="AQ1:AR1"/>
    <mergeCell ref="AS1:AT1"/>
    <mergeCell ref="C1:D1"/>
    <mergeCell ref="E1:F1"/>
    <mergeCell ref="G1:H1"/>
    <mergeCell ref="I1:J1"/>
    <mergeCell ref="K1:L1"/>
    <mergeCell ref="M1:N1"/>
    <mergeCell ref="AU1:AV1"/>
    <mergeCell ref="AW1:AX1"/>
    <mergeCell ref="AA1:AB1"/>
    <mergeCell ref="AC1:AD1"/>
    <mergeCell ref="AE1:AF1"/>
    <mergeCell ref="AG1:AH1"/>
    <mergeCell ref="AI1:AJ1"/>
    <mergeCell ref="AK1:AL1"/>
    <mergeCell ref="O1:P1"/>
    <mergeCell ref="Q1:R1"/>
    <mergeCell ref="S1:T1"/>
    <mergeCell ref="U1:V1"/>
    <mergeCell ref="W1:X1"/>
    <mergeCell ref="Y1:Z1"/>
  </mergeCells>
  <conditionalFormatting sqref="C3:BN66">
    <cfRule type="colorScale" priority="1">
      <colorScale>
        <cfvo type="min"/>
        <cfvo type="max"/>
        <color rgb="FFFCFCFF"/>
        <color rgb="FF63BE7B"/>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F8067C-46A5-4B78-BAED-69F679E3BC89}">
  <dimension ref="A1:CM99"/>
  <sheetViews>
    <sheetView workbookViewId="0">
      <pane xSplit="1" topLeftCell="B1" activePane="topRight" state="frozen"/>
      <selection pane="topRight" activeCell="AK3" sqref="AK3"/>
    </sheetView>
  </sheetViews>
  <sheetFormatPr defaultRowHeight="15" x14ac:dyDescent="0.25"/>
  <cols>
    <col min="1" max="1" width="5.140625" bestFit="1" customWidth="1"/>
    <col min="2" max="2" width="2.7109375" bestFit="1" customWidth="1"/>
    <col min="3" max="3" width="2.5703125" bestFit="1" customWidth="1"/>
    <col min="4" max="4" width="3.140625" customWidth="1"/>
    <col min="5" max="5" width="9.28515625" style="15" customWidth="1"/>
    <col min="6" max="9" width="3.140625" customWidth="1"/>
    <col min="10" max="10" width="3.85546875" customWidth="1"/>
    <col min="11" max="36" width="3.140625" customWidth="1"/>
    <col min="37" max="37" width="3" customWidth="1"/>
    <col min="38" max="39" width="8.7109375" style="15" customWidth="1"/>
    <col min="40" max="41" width="4" bestFit="1" customWidth="1"/>
    <col min="42" max="43" width="4" customWidth="1"/>
    <col min="44" max="44" width="7" customWidth="1"/>
    <col min="45" max="45" width="3.7109375" customWidth="1"/>
    <col min="46" max="47" width="3" bestFit="1" customWidth="1"/>
    <col min="48" max="48" width="3.7109375" bestFit="1" customWidth="1"/>
    <col min="49" max="49" width="2.7109375" customWidth="1"/>
    <col min="50" max="51" width="3" bestFit="1" customWidth="1"/>
    <col min="52" max="52" width="3.7109375" bestFit="1" customWidth="1"/>
    <col min="53" max="54" width="3" bestFit="1" customWidth="1"/>
    <col min="55" max="55" width="3.7109375" bestFit="1" customWidth="1"/>
    <col min="56" max="57" width="5.5703125" bestFit="1" customWidth="1"/>
    <col min="58" max="58" width="6.28515625" bestFit="1" customWidth="1"/>
    <col min="59" max="60" width="6.28515625" customWidth="1"/>
    <col min="61" max="63" width="3.7109375" bestFit="1" customWidth="1"/>
    <col min="64" max="66" width="2.7109375" bestFit="1" customWidth="1"/>
    <col min="67" max="68" width="2" bestFit="1" customWidth="1"/>
    <col min="69" max="69" width="2.140625" customWidth="1"/>
    <col min="70" max="70" width="2" customWidth="1"/>
    <col min="71" max="71" width="49.5703125" customWidth="1"/>
    <col min="72" max="72" width="11.5703125" customWidth="1"/>
  </cols>
  <sheetData>
    <row r="1" spans="1:81" s="16" customFormat="1" ht="49.5" customHeight="1" x14ac:dyDescent="0.25">
      <c r="A1" s="16" t="s">
        <v>42</v>
      </c>
      <c r="B1" s="16" t="s">
        <v>95</v>
      </c>
      <c r="C1" s="16" t="s">
        <v>96</v>
      </c>
      <c r="D1" s="16" t="s">
        <v>94</v>
      </c>
      <c r="E1" s="18" t="s">
        <v>1445</v>
      </c>
      <c r="F1" s="16" t="s">
        <v>61</v>
      </c>
      <c r="G1" s="16" t="s">
        <v>1427</v>
      </c>
      <c r="H1" s="16" t="s">
        <v>62</v>
      </c>
      <c r="I1" s="16" t="s">
        <v>1428</v>
      </c>
      <c r="J1" s="16" t="s">
        <v>63</v>
      </c>
      <c r="K1" s="16" t="s">
        <v>85</v>
      </c>
      <c r="L1" s="16" t="s">
        <v>64</v>
      </c>
      <c r="M1" s="16" t="s">
        <v>112</v>
      </c>
      <c r="N1" s="16" t="s">
        <v>113</v>
      </c>
      <c r="O1" s="16" t="s">
        <v>114</v>
      </c>
      <c r="P1" s="16" t="s">
        <v>65</v>
      </c>
      <c r="Q1" s="16" t="s">
        <v>118</v>
      </c>
      <c r="R1" s="16" t="s">
        <v>91</v>
      </c>
      <c r="S1" s="16" t="s">
        <v>92</v>
      </c>
      <c r="T1" s="16" t="s">
        <v>66</v>
      </c>
      <c r="U1" s="16" t="s">
        <v>115</v>
      </c>
      <c r="V1" s="16" t="s">
        <v>116</v>
      </c>
      <c r="W1" s="16" t="s">
        <v>117</v>
      </c>
      <c r="X1" s="16" t="s">
        <v>67</v>
      </c>
      <c r="Y1" s="16" t="s">
        <v>119</v>
      </c>
      <c r="Z1" s="16" t="s">
        <v>108</v>
      </c>
      <c r="AA1" s="16" t="s">
        <v>109</v>
      </c>
      <c r="AB1" s="16" t="s">
        <v>97</v>
      </c>
      <c r="AC1" s="16" t="s">
        <v>1434</v>
      </c>
      <c r="AD1" s="16" t="s">
        <v>1433</v>
      </c>
      <c r="AE1" s="16" t="s">
        <v>1435</v>
      </c>
      <c r="AF1" s="16" t="s">
        <v>1436</v>
      </c>
      <c r="AG1" s="16" t="s">
        <v>1437</v>
      </c>
      <c r="AH1" s="16" t="s">
        <v>1438</v>
      </c>
      <c r="AI1" s="16" t="s">
        <v>1439</v>
      </c>
      <c r="AJ1" s="16" t="s">
        <v>110</v>
      </c>
      <c r="AK1" s="16" t="s">
        <v>111</v>
      </c>
      <c r="AL1" s="18" t="s">
        <v>1431</v>
      </c>
      <c r="AM1" s="18" t="s">
        <v>1769</v>
      </c>
      <c r="AN1" s="16" t="s">
        <v>1429</v>
      </c>
      <c r="AO1" s="16" t="s">
        <v>1430</v>
      </c>
      <c r="AP1" s="16" t="s">
        <v>1800</v>
      </c>
      <c r="AQ1" s="16" t="s">
        <v>1801</v>
      </c>
      <c r="AR1" s="16" t="s">
        <v>1440</v>
      </c>
      <c r="AS1" s="16" t="s">
        <v>1468</v>
      </c>
      <c r="AT1" s="16" t="s">
        <v>68</v>
      </c>
      <c r="AU1" s="16" t="s">
        <v>69</v>
      </c>
      <c r="AV1" s="16" t="s">
        <v>70</v>
      </c>
      <c r="AW1" s="16" t="s">
        <v>1467</v>
      </c>
      <c r="AX1" s="16" t="s">
        <v>71</v>
      </c>
      <c r="AY1" s="16" t="s">
        <v>76</v>
      </c>
      <c r="AZ1" s="16" t="s">
        <v>72</v>
      </c>
      <c r="BA1" s="16" t="s">
        <v>73</v>
      </c>
      <c r="BB1" s="16" t="s">
        <v>74</v>
      </c>
      <c r="BC1" s="16" t="s">
        <v>75</v>
      </c>
      <c r="BD1" s="16" t="s">
        <v>101</v>
      </c>
      <c r="BE1" s="16" t="s">
        <v>102</v>
      </c>
      <c r="BF1" s="16" t="s">
        <v>103</v>
      </c>
      <c r="BG1" s="16" t="s">
        <v>1791</v>
      </c>
      <c r="BH1" s="16" t="s">
        <v>1792</v>
      </c>
      <c r="BI1" s="16" t="s">
        <v>54</v>
      </c>
      <c r="BJ1" s="16" t="s">
        <v>55</v>
      </c>
      <c r="BK1" s="16" t="s">
        <v>48</v>
      </c>
      <c r="BL1" s="16" t="s">
        <v>49</v>
      </c>
      <c r="BM1" s="16" t="s">
        <v>50</v>
      </c>
      <c r="BN1" s="16" t="s">
        <v>51</v>
      </c>
      <c r="BO1" s="16" t="s">
        <v>52</v>
      </c>
      <c r="BP1" s="16" t="s">
        <v>53</v>
      </c>
      <c r="BZ1" s="16" t="s">
        <v>1474</v>
      </c>
      <c r="CA1" s="16" t="s">
        <v>1475</v>
      </c>
    </row>
    <row r="2" spans="1:81" x14ac:dyDescent="0.25">
      <c r="A2" t="s">
        <v>22</v>
      </c>
      <c r="B2" t="s">
        <v>97</v>
      </c>
      <c r="C2" t="s">
        <v>95</v>
      </c>
      <c r="D2">
        <f>COUNTIFS(DataRegularSeason20242025!$D$3:$D$1315,$A2,DataRegularSeason20242025!$R$3:$R$1315,1,DataRegularSeason20242025!$N$3:$N$1315,1) + COUNTIFS(DataRegularSeason20242025!$E$3:$E$1315,$A2,DataRegularSeason20242025!$R$3:$R$1315,1,DataRegularSeason20242025!$N$3:$N$1315,1)</f>
        <v>18</v>
      </c>
      <c r="E2" s="15">
        <f>Table3[[#This Row],[Watched]]/Table3[[#This Row],[GP]]</f>
        <v>0.94736842105263153</v>
      </c>
      <c r="F2">
        <f>COUNTIFS(DataRegularSeason20242025!$N$3:$N$1315,1,DataRegularSeason20242025!$D$3:$D$1315,$A2)</f>
        <v>9</v>
      </c>
      <c r="G2">
        <f>41-Table3[[#This Row],[GP_A]]</f>
        <v>32</v>
      </c>
      <c r="H2">
        <f>COUNTIFS(DataRegularSeason20242025!$E$3:$E$1315,$A2,DataRegularSeason20242025!$N$3:$N$1315,1)</f>
        <v>10</v>
      </c>
      <c r="I2">
        <f>41-Table3[[#This Row],[GP_H]]</f>
        <v>31</v>
      </c>
      <c r="J2">
        <f>F2+H2</f>
        <v>19</v>
      </c>
      <c r="K2">
        <f>82-Table3[[#This Row],[GP]]</f>
        <v>63</v>
      </c>
      <c r="L2">
        <f>COUNTIFS(DataRegularSeason20242025!$D$3:$D$1315,$A2, DataRegularSeason20242025!$L$3:$L$1315, $A2,DataRegularSeason20242025!$N$3:$N$1315,1)</f>
        <v>7</v>
      </c>
      <c r="M2">
        <f>COUNTIFS(DataRegularSeason20242025!$D$3:$D$1315,$A2, DataRegularSeason20242025!$L$3:$L$1315, $A2,DataRegularSeason20242025!$N$3:$N$1315,1,DataRegularSeason20242025!$M$3:$M$1315,"REG")</f>
        <v>6</v>
      </c>
      <c r="N2">
        <f>COUNTIFS(DataRegularSeason20242025!$D$3:$D$1315,$A2, DataRegularSeason20242025!$L$3:$L$1315, $A2,DataRegularSeason20242025!$N$3:$N$1315,1,DataRegularSeason20242025!$M$3:$M$1315,"OT")</f>
        <v>1</v>
      </c>
      <c r="O2">
        <f>COUNTIFS(DataRegularSeason20242025!$D$3:$D$1315,$A2, DataRegularSeason20242025!$L$3:$L$1315, $A2,DataRegularSeason20242025!$N$3:$N$1315,1,DataRegularSeason20242025!$M$3:$M$1315,"SO")</f>
        <v>0</v>
      </c>
      <c r="P2">
        <f>F2-L2</f>
        <v>2</v>
      </c>
      <c r="Q2">
        <f>COUNTIFS(DataRegularSeason20242025!$D$3:$D$1315,$A2, DataRegularSeason20242025!$S$3:$S$1315, $A2,DataRegularSeason20242025!$M$3:$M$1315,"REG")</f>
        <v>2</v>
      </c>
      <c r="R2">
        <f>COUNTIFS(DataRegularSeason20242025!$D$3:$D$1315,$A2, DataRegularSeason20242025!$S$3:$S$1315, $A2,DataRegularSeason20242025!$M$3:$M$1315,"OT")</f>
        <v>0</v>
      </c>
      <c r="S2">
        <f>COUNTIFS(DataRegularSeason20242025!$D$3:$D$1315,$A2, DataRegularSeason20242025!$S$3:$S$1315, $A2,DataRegularSeason20242025!$M$3:$M$1315,"SO")</f>
        <v>0</v>
      </c>
      <c r="T2">
        <f>COUNTIFS(DataRegularSeason20242025!$E$3:$E$1315,$A2, DataRegularSeason20242025!$L$3:$L$1315, $A2, DataRegularSeason20242025!$N$3:$N$1315,1)</f>
        <v>9</v>
      </c>
      <c r="U2">
        <f>COUNTIFS(DataRegularSeason20242025!$E$3:$E$1315,$A2, DataRegularSeason20242025!$L$3:$L$1315, $A2,DataRegularSeason20242025!$N$3:$N$1315,1,DataRegularSeason20242025!$M$3:$M$1315,"REG")</f>
        <v>7</v>
      </c>
      <c r="V2">
        <f>COUNTIFS(DataRegularSeason20242025!$E$3:$E$1315,$A2, DataRegularSeason20242025!$L$3:$L$1315, $A2,DataRegularSeason20242025!$N$3:$N$1315,1,DataRegularSeason20242025!$M$3:$M$1315,"OT")</f>
        <v>2</v>
      </c>
      <c r="W2">
        <f>COUNTIFS(DataRegularSeason20242025!$E$3:$E$1315,$A2, DataRegularSeason20242025!$L$3:$L$1315, $A2,DataRegularSeason20242025!$N$3:$N$1315,1,DataRegularSeason20242025!$M$3:$M$1315,"SO")</f>
        <v>0</v>
      </c>
      <c r="X2">
        <f>H2-T2</f>
        <v>1</v>
      </c>
      <c r="Y2">
        <f>COUNTIFS(DataRegularSeason20242025!$E$3:$E$1315,$A2, DataRegularSeason20242025!$S$3:$S$1315, $A2,DataRegularSeason20242025!$M$3:$M$1315,"REG")</f>
        <v>1</v>
      </c>
      <c r="Z2">
        <f>COUNTIFS(DataRegularSeason20242025!$E$3:$E$1315,$A2, DataRegularSeason20242025!$S$3:$S$1315, $A2,DataRegularSeason20242025!$M$3:$M$1315,"OT")</f>
        <v>0</v>
      </c>
      <c r="AA2">
        <f>COUNTIFS(DataRegularSeason20242025!$E$3:$E$1315,$A2, DataRegularSeason20242025!$S$3:$S$1315, $A2,DataRegularSeason20242025!$M$3:$M$1315,"SO")</f>
        <v>0</v>
      </c>
      <c r="AB2">
        <f>Table3[[#This Row],[W_A]]+Table3[[#This Row],[W_H]]</f>
        <v>16</v>
      </c>
      <c r="AC2">
        <f>Table3[[#This Row],[L_A]]+Table3[[#This Row],[L_H]]</f>
        <v>3</v>
      </c>
      <c r="AD2">
        <f>Table3[[#This Row],[RW_A]]+Table3[[#This Row],[RW_H]]</f>
        <v>13</v>
      </c>
      <c r="AE2">
        <f>Table3[[#This Row],[RL_A]]+Table3[[#This Row],[RL_H]]</f>
        <v>3</v>
      </c>
      <c r="AF2">
        <f>Table3[[#This Row],[OTW_A]]+Table3[[#This Row],[OTW_H]]</f>
        <v>3</v>
      </c>
      <c r="AG2">
        <f>Table3[[#This Row],[OTL_A]]+Table3[[#This Row],[OTL_H]]</f>
        <v>0</v>
      </c>
      <c r="AH2">
        <f>Table3[[#This Row],[SOW_A]]+Table3[[#This Row],[SOW_H]]</f>
        <v>0</v>
      </c>
      <c r="AI2">
        <f>Table3[[#This Row],[SOL_A]]+Table3[[#This Row],[SOL_H]]</f>
        <v>0</v>
      </c>
      <c r="AJ2">
        <f>(2*(Table3[[#This Row],[W_A]]+Table3[[#This Row],[W_H]]))+Table3[[#This Row],[OTL_A]]+Table3[[#This Row],[SOL_A]]+Table3[[#This Row],[OTL_H]]+Table3[[#This Row],[SOL_H]]</f>
        <v>32</v>
      </c>
      <c r="AK2">
        <f>(3*(Table3[[#This Row],[RW_A]]+Table3[[#This Row],[RW_H]]))+(2*(Table3[[#This Row],[OTW_A]]+Table3[[#This Row],[SOW_A]]+Table3[[#This Row],[OTW_H]]+Table3[[#This Row],[SOW_H]]))+Table3[[#This Row],[OTL_A]]+Table3[[#This Row],[SOL_A]]+Table3[[#This Row],[OTL_H]]+Table3[[#This Row],[SOL_H]]</f>
        <v>45</v>
      </c>
      <c r="AL2" s="15">
        <f>Table3[[#This Row],[PTS]]/(2*Table3[[#This Row],[GP]])</f>
        <v>0.84210526315789469</v>
      </c>
      <c r="AM2" s="15">
        <f>Table3[[#This Row],[PTS2]]/(3*Table3[[#This Row],[GP]])</f>
        <v>0.78947368421052633</v>
      </c>
      <c r="AN2">
        <f>(2*Table3[[#This Row],[GR]])+Table3[[#This Row],[PTS]]</f>
        <v>158</v>
      </c>
      <c r="AO2">
        <f>(3*Table3[[#This Row],[GR]])+Table3[[#This Row],[PTS2]]</f>
        <v>234</v>
      </c>
      <c r="AP2">
        <f>Table3[[#This Row],[PTS]]+(2 * Table3[[#This Row],[GR]] * Table3[[#This Row],[PTS%]])</f>
        <v>138.10526315789474</v>
      </c>
      <c r="AQ2">
        <f>Table3[[#This Row],[PTS2]]+(3 * Table3[[#This Row],[GR]] * Table3[[#This Row],[PTS%2]])</f>
        <v>194.21052631578948</v>
      </c>
      <c r="AR2" s="20" t="str">
        <f>_xlfn.CONCAT(TEXT(Table3[[#This Row],[W]], "0"), "-", TEXT(Table3[[#This Row],[RL]],"0"), "-", TEXT(Table3[[#This Row],[OTL]]+Table3[[#This Row],[SOL]], "0"))</f>
        <v>16-3-0</v>
      </c>
      <c r="AS2">
        <f>COUNTIFS(DataRegularSeason20242025!$D$3:$D$1315,Table3[[#This Row],[Teams]],DataRegularSeason20242025!$K$3:$K$1315,0)</f>
        <v>1</v>
      </c>
      <c r="AT2">
        <f>SUMIF(DataRegularSeason20242025!$D$3:$D$1315,$A2, DataRegularSeason20242025!$J$3:$J$1315)</f>
        <v>37</v>
      </c>
      <c r="AU2">
        <f>SUMIF(DataRegularSeason20242025!$D$3:$D$1315,$A2, DataRegularSeason20242025!$K$3:$K$1315)</f>
        <v>24</v>
      </c>
      <c r="AV2">
        <f>AT2-AU2</f>
        <v>13</v>
      </c>
      <c r="AW2">
        <f>COUNTIFS(DataRegularSeason20242025!$E$3:$E$1315,Table3[[#This Row],[Teams]],DataRegularSeason20242025!$J$3:$J$1315,0)</f>
        <v>2</v>
      </c>
      <c r="AX2">
        <f>SUMIF(DataRegularSeason20242025!$E$3:$E$1315,$A2,DataRegularSeason20242025!$K$3:$K$1315)</f>
        <v>43</v>
      </c>
      <c r="AY2">
        <f>SUMIF(DataRegularSeason20242025!$E$3:$E$1315,$A2,DataRegularSeason20242025!$J$3:$J$1315)</f>
        <v>22</v>
      </c>
      <c r="AZ2">
        <f>AX2-AY2</f>
        <v>21</v>
      </c>
      <c r="BA2">
        <f>AT2+AX2</f>
        <v>80</v>
      </c>
      <c r="BB2">
        <f>AU2+AY2</f>
        <v>46</v>
      </c>
      <c r="BC2">
        <f>BA2-BB2</f>
        <v>34</v>
      </c>
      <c r="BD2" s="17">
        <f>Table3[[#This Row],[GF]]/Table3[[#This Row],[GP]]</f>
        <v>4.2105263157894735</v>
      </c>
      <c r="BE2" s="17">
        <f>Table3[[#This Row],[GA]]/Table3[[#This Row],[GP]]</f>
        <v>2.4210526315789473</v>
      </c>
      <c r="BF2" s="17">
        <f>(Table3[[#This Row],[GF]]-Table3[[#This Row],[GA]])/Table3[[#This Row],[GP]]</f>
        <v>1.7894736842105263</v>
      </c>
      <c r="BG2" s="50" t="str">
        <f>_xlfn.CONCAT(TEXT(Table3[[#This Row],[W_H]], "0"), "-", TEXT(Table3[[#This Row],[RL_H]],"0"), "-", TEXT(Table3[[#This Row],[OTL_H]]+Table3[[#This Row],[SOL_H]], "0"))</f>
        <v>9-1-0</v>
      </c>
      <c r="BH2" s="50" t="str">
        <f>_xlfn.CONCAT(TEXT(Table3[[#This Row],[W_A]], "0"), "-", TEXT(Table3[[#This Row],[RL_A]],"0"), "-", TEXT(Table3[[#This Row],[OTL_A]]+Table3[[#This Row],[SOL_A]], "0"))</f>
        <v>7-2-0</v>
      </c>
      <c r="BI2">
        <f>COUNTIFS(DataRegularSeason20242025!$D$3:$D$1315,$A2,DataRegularSeason20242025!$H$3:$H$1315, $A2)</f>
        <v>6</v>
      </c>
      <c r="BJ2">
        <f>COUNTIFS(DataRegularSeason20242025!$E$3:$E$1315,$A2,DataRegularSeason20242025!$H$3:$H$1315, $A2)</f>
        <v>9</v>
      </c>
      <c r="BK2">
        <f>BI2+BJ2</f>
        <v>15</v>
      </c>
      <c r="BL2">
        <f>F2-BI2</f>
        <v>3</v>
      </c>
      <c r="BM2">
        <f>H2-BJ2</f>
        <v>1</v>
      </c>
      <c r="BN2">
        <f>BL2+BM2</f>
        <v>4</v>
      </c>
      <c r="BS2" t="s">
        <v>1462</v>
      </c>
      <c r="BT2">
        <f>SUM($J$2:$J$33)/2</f>
        <v>304</v>
      </c>
      <c r="BX2" t="s">
        <v>63</v>
      </c>
      <c r="BY2" s="19" t="s">
        <v>1473</v>
      </c>
      <c r="BZ2">
        <f>INDEX($J$2:$J$33,MATCH("CGY",$A$2:$A$33,0),1)</f>
        <v>19</v>
      </c>
    </row>
    <row r="3" spans="1:81" x14ac:dyDescent="0.25">
      <c r="A3" t="s">
        <v>44</v>
      </c>
      <c r="B3" t="s">
        <v>98</v>
      </c>
      <c r="C3" t="s">
        <v>99</v>
      </c>
      <c r="D3">
        <f>COUNTIFS(DataRegularSeason20242025!$D$3:$D$1315,$A3,DataRegularSeason20242025!$R$3:$R$1315,1,DataRegularSeason20242025!$N$3:$N$1315,1) + COUNTIFS(DataRegularSeason20242025!$E$3:$E$1315,$A3,DataRegularSeason20242025!$R$3:$R$1315,1,DataRegularSeason20242025!$N$3:$N$1315,1)</f>
        <v>14</v>
      </c>
      <c r="E3" s="15">
        <f>Table3[[#This Row],[Watched]]/Table3[[#This Row],[GP]]</f>
        <v>0.77777777777777779</v>
      </c>
      <c r="F3">
        <f>COUNTIFS(DataRegularSeason20242025!$N$3:$N$1315,1,DataRegularSeason20242025!$D$3:$D$1315,$A3)</f>
        <v>10</v>
      </c>
      <c r="G3">
        <f>41-Table3[[#This Row],[GP_A]]</f>
        <v>31</v>
      </c>
      <c r="H3">
        <f>COUNTIFS(DataRegularSeason20242025!$E$3:$E$1315,$A3,DataRegularSeason20242025!$N$3:$N$1315,1)</f>
        <v>8</v>
      </c>
      <c r="I3">
        <f>41-Table3[[#This Row],[GP_H]]</f>
        <v>33</v>
      </c>
      <c r="J3">
        <f>F3+H3</f>
        <v>18</v>
      </c>
      <c r="K3">
        <f>82-Table3[[#This Row],[GP]]</f>
        <v>64</v>
      </c>
      <c r="L3">
        <f>COUNTIFS(DataRegularSeason20242025!$D$3:$D$1315,$A3, DataRegularSeason20242025!$L$3:$L$1315, $A3,DataRegularSeason20242025!$N$3:$N$1315,1)</f>
        <v>7</v>
      </c>
      <c r="M3">
        <f>COUNTIFS(DataRegularSeason20242025!$D$3:$D$1315,$A3, DataRegularSeason20242025!$L$3:$L$1315, $A3,DataRegularSeason20242025!$N$3:$N$1315,1,DataRegularSeason20242025!$M$3:$M$1315,"REG")</f>
        <v>5</v>
      </c>
      <c r="N3">
        <f>COUNTIFS(DataRegularSeason20242025!$D$3:$D$1315,$A3, DataRegularSeason20242025!$L$3:$L$1315, $A3,DataRegularSeason20242025!$N$3:$N$1315,1,DataRegularSeason20242025!$M$3:$M$1315,"OT")</f>
        <v>2</v>
      </c>
      <c r="O3">
        <f>COUNTIFS(DataRegularSeason20242025!$D$3:$D$1315,$A3, DataRegularSeason20242025!$L$3:$L$1315, $A3,DataRegularSeason20242025!$N$3:$N$1315,1,DataRegularSeason20242025!$M$3:$M$1315,"SO")</f>
        <v>0</v>
      </c>
      <c r="P3">
        <f>F3-L3</f>
        <v>3</v>
      </c>
      <c r="Q3">
        <f>COUNTIFS(DataRegularSeason20242025!$D$3:$D$1315,$A3, DataRegularSeason20242025!$S$3:$S$1315, $A3,DataRegularSeason20242025!$M$3:$M$1315,"REG")</f>
        <v>3</v>
      </c>
      <c r="R3">
        <f>COUNTIFS(DataRegularSeason20242025!$D$3:$D$1315,$A3, DataRegularSeason20242025!$S$3:$S$1315, $A3,DataRegularSeason20242025!$M$3:$M$1315,"OT")</f>
        <v>0</v>
      </c>
      <c r="S3">
        <f>COUNTIFS(DataRegularSeason20242025!$D$3:$D$1315,$A3, DataRegularSeason20242025!$S$3:$S$1315, $A3,DataRegularSeason20242025!$M$3:$M$1315,"SO")</f>
        <v>0</v>
      </c>
      <c r="T3">
        <f>COUNTIFS(DataRegularSeason20242025!$E$3:$E$1315,$A3, DataRegularSeason20242025!$L$3:$L$1315, $A3, DataRegularSeason20242025!$N$3:$N$1315,1)</f>
        <v>7</v>
      </c>
      <c r="U3">
        <f>COUNTIFS(DataRegularSeason20242025!$E$3:$E$1315,$A3, DataRegularSeason20242025!$L$3:$L$1315, $A3,DataRegularSeason20242025!$N$3:$N$1315,1,DataRegularSeason20242025!$M$3:$M$1315,"REG")</f>
        <v>7</v>
      </c>
      <c r="V3">
        <f>COUNTIFS(DataRegularSeason20242025!$E$3:$E$1315,$A3, DataRegularSeason20242025!$L$3:$L$1315, $A3,DataRegularSeason20242025!$N$3:$N$1315,1,DataRegularSeason20242025!$M$3:$M$1315,"OT")</f>
        <v>0</v>
      </c>
      <c r="W3">
        <f>COUNTIFS(DataRegularSeason20242025!$E$3:$E$1315,$A3, DataRegularSeason20242025!$L$3:$L$1315, $A3,DataRegularSeason20242025!$N$3:$N$1315,1,DataRegularSeason20242025!$M$3:$M$1315,"SO")</f>
        <v>0</v>
      </c>
      <c r="X3">
        <f>H3-T3</f>
        <v>1</v>
      </c>
      <c r="Y3">
        <f>COUNTIFS(DataRegularSeason20242025!$E$3:$E$1315,$A3, DataRegularSeason20242025!$S$3:$S$1315, $A3,DataRegularSeason20242025!$M$3:$M$1315,"REG")</f>
        <v>1</v>
      </c>
      <c r="Z3">
        <f>COUNTIFS(DataRegularSeason20242025!$E$3:$E$1315,$A3, DataRegularSeason20242025!$S$3:$S$1315, $A3,DataRegularSeason20242025!$M$3:$M$1315,"OT")</f>
        <v>0</v>
      </c>
      <c r="AA3">
        <f>COUNTIFS(DataRegularSeason20242025!$E$3:$E$1315,$A3, DataRegularSeason20242025!$S$3:$S$1315, $A3,DataRegularSeason20242025!$M$3:$M$1315,"SO")</f>
        <v>0</v>
      </c>
      <c r="AB3">
        <f>Table3[[#This Row],[W_A]]+Table3[[#This Row],[W_H]]</f>
        <v>14</v>
      </c>
      <c r="AC3">
        <f>Table3[[#This Row],[L_A]]+Table3[[#This Row],[L_H]]</f>
        <v>4</v>
      </c>
      <c r="AD3">
        <f>Table3[[#This Row],[RW_A]]+Table3[[#This Row],[RW_H]]</f>
        <v>12</v>
      </c>
      <c r="AE3">
        <f>Table3[[#This Row],[RL_A]]+Table3[[#This Row],[RL_H]]</f>
        <v>4</v>
      </c>
      <c r="AF3">
        <f>Table3[[#This Row],[OTW_A]]+Table3[[#This Row],[OTW_H]]</f>
        <v>2</v>
      </c>
      <c r="AG3">
        <f>Table3[[#This Row],[OTL_A]]+Table3[[#This Row],[OTL_H]]</f>
        <v>0</v>
      </c>
      <c r="AH3">
        <f>Table3[[#This Row],[SOW_A]]+Table3[[#This Row],[SOW_H]]</f>
        <v>0</v>
      </c>
      <c r="AI3">
        <f>Table3[[#This Row],[SOL_A]]+Table3[[#This Row],[SOL_H]]</f>
        <v>0</v>
      </c>
      <c r="AJ3">
        <f>(2*(Table3[[#This Row],[W_A]]+Table3[[#This Row],[W_H]]))+Table3[[#This Row],[OTL_A]]+Table3[[#This Row],[SOL_A]]+Table3[[#This Row],[OTL_H]]+Table3[[#This Row],[SOL_H]]</f>
        <v>28</v>
      </c>
      <c r="AK3">
        <f>(3*(Table3[[#This Row],[RW_A]]+Table3[[#This Row],[RW_H]]))+(2*(Table3[[#This Row],[OTW_A]]+Table3[[#This Row],[SOW_A]]+Table3[[#This Row],[OTW_H]]+Table3[[#This Row],[SOW_H]]))+Table3[[#This Row],[OTL_A]]+Table3[[#This Row],[SOL_A]]+Table3[[#This Row],[OTL_H]]+Table3[[#This Row],[SOL_H]]</f>
        <v>40</v>
      </c>
      <c r="AL3" s="15">
        <f>Table3[[#This Row],[PTS]]/(2*Table3[[#This Row],[GP]])</f>
        <v>0.77777777777777779</v>
      </c>
      <c r="AM3" s="15">
        <f>Table3[[#This Row],[PTS2]]/(3*Table3[[#This Row],[GP]])</f>
        <v>0.7407407407407407</v>
      </c>
      <c r="AN3">
        <f>(2*Table3[[#This Row],[GR]])+Table3[[#This Row],[PTS]]</f>
        <v>156</v>
      </c>
      <c r="AO3">
        <f>(3*Table3[[#This Row],[GR]])+Table3[[#This Row],[PTS2]]</f>
        <v>232</v>
      </c>
      <c r="AP3">
        <f>Table3[[#This Row],[PTS]]+(2 * Table3[[#This Row],[GR]] * Table3[[#This Row],[PTS%]])</f>
        <v>127.55555555555556</v>
      </c>
      <c r="AQ3">
        <f>Table3[[#This Row],[PTS2]]+(3 * Table3[[#This Row],[GR]] * Table3[[#This Row],[PTS%2]])</f>
        <v>182.22222222222223</v>
      </c>
      <c r="AR3" s="20" t="str">
        <f>_xlfn.CONCAT(TEXT(Table3[[#This Row],[W]], "0"), "-", TEXT(Table3[[#This Row],[RL]],"0"), "-", TEXT(Table3[[#This Row],[OTL]]+Table3[[#This Row],[SOL]], "0"))</f>
        <v>14-4-0</v>
      </c>
      <c r="AS3">
        <f>COUNTIFS(DataRegularSeason20242025!$D$3:$D$1315,Table3[[#This Row],[Teams]],DataRegularSeason20242025!$K$3:$K$1315,0)</f>
        <v>0</v>
      </c>
      <c r="AT3">
        <f>SUMIF(DataRegularSeason20242025!$D$3:$D$1315,$A3, DataRegularSeason20242025!$J$3:$J$1315)</f>
        <v>36</v>
      </c>
      <c r="AU3">
        <f>SUMIF(DataRegularSeason20242025!$D$3:$D$1315,$A3, DataRegularSeason20242025!$K$3:$K$1315)</f>
        <v>26</v>
      </c>
      <c r="AV3">
        <f>AT3-AU3</f>
        <v>10</v>
      </c>
      <c r="AW3">
        <f>COUNTIFS(DataRegularSeason20242025!$E$3:$E$1315,Table3[[#This Row],[Teams]],DataRegularSeason20242025!$J$3:$J$1315,0)</f>
        <v>1</v>
      </c>
      <c r="AX3">
        <f>SUMIF(DataRegularSeason20242025!$E$3:$E$1315,$A3,DataRegularSeason20242025!$K$3:$K$1315)</f>
        <v>36</v>
      </c>
      <c r="AY3">
        <f>SUMIF(DataRegularSeason20242025!$E$3:$E$1315,$A3,DataRegularSeason20242025!$J$3:$J$1315)</f>
        <v>16</v>
      </c>
      <c r="AZ3">
        <f>AX3-AY3</f>
        <v>20</v>
      </c>
      <c r="BA3">
        <f>AT3+AX3</f>
        <v>72</v>
      </c>
      <c r="BB3">
        <f>AU3+AY3</f>
        <v>42</v>
      </c>
      <c r="BC3">
        <f>BA3-BB3</f>
        <v>30</v>
      </c>
      <c r="BD3" s="17">
        <f>Table3[[#This Row],[GF]]/Table3[[#This Row],[GP]]</f>
        <v>4</v>
      </c>
      <c r="BE3" s="17">
        <f>Table3[[#This Row],[GA]]/Table3[[#This Row],[GP]]</f>
        <v>2.3333333333333335</v>
      </c>
      <c r="BF3" s="17">
        <f>(Table3[[#This Row],[GF]]-Table3[[#This Row],[GA]])/Table3[[#This Row],[GP]]</f>
        <v>1.6666666666666667</v>
      </c>
      <c r="BG3" s="50" t="str">
        <f>_xlfn.CONCAT(TEXT(Table3[[#This Row],[W_H]], "0"), "-", TEXT(Table3[[#This Row],[RL_H]],"0"), "-", TEXT(Table3[[#This Row],[OTL_H]]+Table3[[#This Row],[SOL_H]], "0"))</f>
        <v>7-1-0</v>
      </c>
      <c r="BH3" s="50" t="str">
        <f>_xlfn.CONCAT(TEXT(Table3[[#This Row],[W_A]], "0"), "-", TEXT(Table3[[#This Row],[RL_A]],"0"), "-", TEXT(Table3[[#This Row],[OTL_A]]+Table3[[#This Row],[SOL_A]], "0"))</f>
        <v>7-3-0</v>
      </c>
      <c r="BI3">
        <f>COUNTIFS(DataRegularSeason20242025!$D$3:$D$1315,$A3,DataRegularSeason20242025!$H$3:$H$1315, $A3)</f>
        <v>7</v>
      </c>
      <c r="BJ3">
        <f>COUNTIFS(DataRegularSeason20242025!$E$3:$E$1315,$A3,DataRegularSeason20242025!$H$3:$H$1315, $A3)</f>
        <v>5</v>
      </c>
      <c r="BK3">
        <f>BI3+BJ3</f>
        <v>12</v>
      </c>
      <c r="BL3">
        <f>F3-BI3</f>
        <v>3</v>
      </c>
      <c r="BM3">
        <f>H3-BJ3</f>
        <v>3</v>
      </c>
      <c r="BN3">
        <f>BL3+BM3</f>
        <v>6</v>
      </c>
      <c r="BS3" t="s">
        <v>1460</v>
      </c>
      <c r="BT3">
        <f>SUM($D$2:$D$33)/2</f>
        <v>213</v>
      </c>
      <c r="BX3" t="s">
        <v>97</v>
      </c>
      <c r="BY3" s="21">
        <v>0.5</v>
      </c>
      <c r="BZ3">
        <f>INDEX($AB$2:$AB$33,MATCH("CGY",$A$2:$A$33,0),1)</f>
        <v>10</v>
      </c>
      <c r="CB3" s="21">
        <f>BY3*BZ3</f>
        <v>5</v>
      </c>
      <c r="CC3" s="15">
        <f>CB3/$CB$7</f>
        <v>0.24330900243309006</v>
      </c>
    </row>
    <row r="4" spans="1:81" x14ac:dyDescent="0.25">
      <c r="A4" t="s">
        <v>46</v>
      </c>
      <c r="B4" t="s">
        <v>98</v>
      </c>
      <c r="C4" t="s">
        <v>99</v>
      </c>
      <c r="D4">
        <f>COUNTIFS(DataRegularSeason20242025!$D$3:$D$1315,$A4,DataRegularSeason20242025!$R$3:$R$1315,1,DataRegularSeason20242025!$N$3:$N$1315,1) + COUNTIFS(DataRegularSeason20242025!$E$3:$E$1315,$A4,DataRegularSeason20242025!$R$3:$R$1315,1,DataRegularSeason20242025!$N$3:$N$1315,1)</f>
        <v>12</v>
      </c>
      <c r="E4" s="15">
        <f>Table3[[#This Row],[Watched]]/Table3[[#This Row],[GP]]</f>
        <v>0.66666666666666663</v>
      </c>
      <c r="F4">
        <f>COUNTIFS(DataRegularSeason20242025!$N$3:$N$1315,1,DataRegularSeason20242025!$D$3:$D$1315,$A4)</f>
        <v>8</v>
      </c>
      <c r="G4">
        <f>41-Table3[[#This Row],[GP_A]]</f>
        <v>33</v>
      </c>
      <c r="H4">
        <f>COUNTIFS(DataRegularSeason20242025!$E$3:$E$1315,$A4,DataRegularSeason20242025!$N$3:$N$1315,1)</f>
        <v>10</v>
      </c>
      <c r="I4">
        <f>41-Table3[[#This Row],[GP_H]]</f>
        <v>31</v>
      </c>
      <c r="J4">
        <f>F4+H4</f>
        <v>18</v>
      </c>
      <c r="K4">
        <f>82-Table3[[#This Row],[GP]]</f>
        <v>64</v>
      </c>
      <c r="L4">
        <f>COUNTIFS(DataRegularSeason20242025!$D$3:$D$1315,$A4, DataRegularSeason20242025!$L$3:$L$1315, $A4,DataRegularSeason20242025!$N$3:$N$1315,1)</f>
        <v>6</v>
      </c>
      <c r="M4">
        <f>COUNTIFS(DataRegularSeason20242025!$D$3:$D$1315,$A4, DataRegularSeason20242025!$L$3:$L$1315, $A4,DataRegularSeason20242025!$N$3:$N$1315,1,DataRegularSeason20242025!$M$3:$M$1315,"REG")</f>
        <v>5</v>
      </c>
      <c r="N4">
        <f>COUNTIFS(DataRegularSeason20242025!$D$3:$D$1315,$A4, DataRegularSeason20242025!$L$3:$L$1315, $A4,DataRegularSeason20242025!$N$3:$N$1315,1,DataRegularSeason20242025!$M$3:$M$1315,"OT")</f>
        <v>1</v>
      </c>
      <c r="O4">
        <f>COUNTIFS(DataRegularSeason20242025!$D$3:$D$1315,$A4, DataRegularSeason20242025!$L$3:$L$1315, $A4,DataRegularSeason20242025!$N$3:$N$1315,1,DataRegularSeason20242025!$M$3:$M$1315,"SO")</f>
        <v>0</v>
      </c>
      <c r="P4">
        <f>F4-L4</f>
        <v>2</v>
      </c>
      <c r="Q4">
        <f>COUNTIFS(DataRegularSeason20242025!$D$3:$D$1315,$A4, DataRegularSeason20242025!$S$3:$S$1315, $A4,DataRegularSeason20242025!$M$3:$M$1315,"REG")</f>
        <v>2</v>
      </c>
      <c r="R4">
        <f>COUNTIFS(DataRegularSeason20242025!$D$3:$D$1315,$A4, DataRegularSeason20242025!$S$3:$S$1315, $A4,DataRegularSeason20242025!$M$3:$M$1315,"OT")</f>
        <v>0</v>
      </c>
      <c r="S4">
        <f>COUNTIFS(DataRegularSeason20242025!$D$3:$D$1315,$A4, DataRegularSeason20242025!$S$3:$S$1315, $A4,DataRegularSeason20242025!$M$3:$M$1315,"SO")</f>
        <v>0</v>
      </c>
      <c r="T4">
        <f>COUNTIFS(DataRegularSeason20242025!$E$3:$E$1315,$A4, DataRegularSeason20242025!$L$3:$L$1315, $A4, DataRegularSeason20242025!$N$3:$N$1315,1)</f>
        <v>7</v>
      </c>
      <c r="U4">
        <f>COUNTIFS(DataRegularSeason20242025!$E$3:$E$1315,$A4, DataRegularSeason20242025!$L$3:$L$1315, $A4,DataRegularSeason20242025!$N$3:$N$1315,1,DataRegularSeason20242025!$M$3:$M$1315,"REG")</f>
        <v>7</v>
      </c>
      <c r="V4">
        <f>COUNTIFS(DataRegularSeason20242025!$E$3:$E$1315,$A4, DataRegularSeason20242025!$L$3:$L$1315, $A4,DataRegularSeason20242025!$N$3:$N$1315,1,DataRegularSeason20242025!$M$3:$M$1315,"OT")</f>
        <v>0</v>
      </c>
      <c r="W4">
        <f>COUNTIFS(DataRegularSeason20242025!$E$3:$E$1315,$A4, DataRegularSeason20242025!$L$3:$L$1315, $A4,DataRegularSeason20242025!$N$3:$N$1315,1,DataRegularSeason20242025!$M$3:$M$1315,"SO")</f>
        <v>0</v>
      </c>
      <c r="X4">
        <f>H4-T4</f>
        <v>3</v>
      </c>
      <c r="Y4">
        <f>COUNTIFS(DataRegularSeason20242025!$E$3:$E$1315,$A4, DataRegularSeason20242025!$S$3:$S$1315, $A4,DataRegularSeason20242025!$M$3:$M$1315,"REG")</f>
        <v>2</v>
      </c>
      <c r="Z4">
        <f>COUNTIFS(DataRegularSeason20242025!$E$3:$E$1315,$A4, DataRegularSeason20242025!$S$3:$S$1315, $A4,DataRegularSeason20242025!$M$3:$M$1315,"OT")</f>
        <v>1</v>
      </c>
      <c r="AA4">
        <f>COUNTIFS(DataRegularSeason20242025!$E$3:$E$1315,$A4, DataRegularSeason20242025!$S$3:$S$1315, $A4,DataRegularSeason20242025!$M$3:$M$1315,"SO")</f>
        <v>0</v>
      </c>
      <c r="AB4">
        <f>Table3[[#This Row],[W_A]]+Table3[[#This Row],[W_H]]</f>
        <v>13</v>
      </c>
      <c r="AC4">
        <f>Table3[[#This Row],[L_A]]+Table3[[#This Row],[L_H]]</f>
        <v>5</v>
      </c>
      <c r="AD4">
        <f>Table3[[#This Row],[RW_A]]+Table3[[#This Row],[RW_H]]</f>
        <v>12</v>
      </c>
      <c r="AE4">
        <f>Table3[[#This Row],[RL_A]]+Table3[[#This Row],[RL_H]]</f>
        <v>4</v>
      </c>
      <c r="AF4">
        <f>Table3[[#This Row],[OTW_A]]+Table3[[#This Row],[OTW_H]]</f>
        <v>1</v>
      </c>
      <c r="AG4">
        <f>Table3[[#This Row],[OTL_A]]+Table3[[#This Row],[OTL_H]]</f>
        <v>1</v>
      </c>
      <c r="AH4">
        <f>Table3[[#This Row],[SOW_A]]+Table3[[#This Row],[SOW_H]]</f>
        <v>0</v>
      </c>
      <c r="AI4">
        <f>Table3[[#This Row],[SOL_A]]+Table3[[#This Row],[SOL_H]]</f>
        <v>0</v>
      </c>
      <c r="AJ4">
        <f>(2*(Table3[[#This Row],[W_A]]+Table3[[#This Row],[W_H]]))+Table3[[#This Row],[OTL_A]]+Table3[[#This Row],[SOL_A]]+Table3[[#This Row],[OTL_H]]+Table3[[#This Row],[SOL_H]]</f>
        <v>27</v>
      </c>
      <c r="AK4">
        <f>(3*(Table3[[#This Row],[RW_A]]+Table3[[#This Row],[RW_H]]))+(2*(Table3[[#This Row],[OTW_A]]+Table3[[#This Row],[SOW_A]]+Table3[[#This Row],[OTW_H]]+Table3[[#This Row],[SOW_H]]))+Table3[[#This Row],[OTL_A]]+Table3[[#This Row],[SOL_A]]+Table3[[#This Row],[OTL_H]]+Table3[[#This Row],[SOL_H]]</f>
        <v>39</v>
      </c>
      <c r="AL4" s="15">
        <f>Table3[[#This Row],[PTS]]/(2*Table3[[#This Row],[GP]])</f>
        <v>0.75</v>
      </c>
      <c r="AM4" s="15">
        <f>Table3[[#This Row],[PTS2]]/(3*Table3[[#This Row],[GP]])</f>
        <v>0.72222222222222221</v>
      </c>
      <c r="AN4">
        <f>(2*Table3[[#This Row],[GR]])+Table3[[#This Row],[PTS]]</f>
        <v>155</v>
      </c>
      <c r="AO4">
        <f>(3*Table3[[#This Row],[GR]])+Table3[[#This Row],[PTS2]]</f>
        <v>231</v>
      </c>
      <c r="AP4">
        <f>Table3[[#This Row],[PTS]]+(2 * Table3[[#This Row],[GR]] * Table3[[#This Row],[PTS%]])</f>
        <v>123</v>
      </c>
      <c r="AQ4">
        <f>Table3[[#This Row],[PTS2]]+(3 * Table3[[#This Row],[GR]] * Table3[[#This Row],[PTS%2]])</f>
        <v>177.66666666666666</v>
      </c>
      <c r="AR4" s="20" t="str">
        <f>_xlfn.CONCAT(TEXT(Table3[[#This Row],[W]], "0"), "-", TEXT(Table3[[#This Row],[RL]],"0"), "-", TEXT(Table3[[#This Row],[OTL]]+Table3[[#This Row],[SOL]], "0"))</f>
        <v>13-4-1</v>
      </c>
      <c r="AS4">
        <f>COUNTIFS(DataRegularSeason20242025!$D$3:$D$1315,Table3[[#This Row],[Teams]],DataRegularSeason20242025!$K$3:$K$1315,0)</f>
        <v>0</v>
      </c>
      <c r="AT4">
        <f>SUMIF(DataRegularSeason20242025!$D$3:$D$1315,$A4, DataRegularSeason20242025!$J$3:$J$1315)</f>
        <v>36</v>
      </c>
      <c r="AU4">
        <f>SUMIF(DataRegularSeason20242025!$D$3:$D$1315,$A4, DataRegularSeason20242025!$K$3:$K$1315)</f>
        <v>20</v>
      </c>
      <c r="AV4">
        <f>AT4-AU4</f>
        <v>16</v>
      </c>
      <c r="AW4">
        <f>COUNTIFS(DataRegularSeason20242025!$E$3:$E$1315,Table3[[#This Row],[Teams]],DataRegularSeason20242025!$J$3:$J$1315,0)</f>
        <v>0</v>
      </c>
      <c r="AX4">
        <f>SUMIF(DataRegularSeason20242025!$E$3:$E$1315,$A4,DataRegularSeason20242025!$K$3:$K$1315)</f>
        <v>42</v>
      </c>
      <c r="AY4">
        <f>SUMIF(DataRegularSeason20242025!$E$3:$E$1315,$A4,DataRegularSeason20242025!$J$3:$J$1315)</f>
        <v>30</v>
      </c>
      <c r="AZ4">
        <f>AX4-AY4</f>
        <v>12</v>
      </c>
      <c r="BA4">
        <f>AT4+AX4</f>
        <v>78</v>
      </c>
      <c r="BB4">
        <f>AU4+AY4</f>
        <v>50</v>
      </c>
      <c r="BC4">
        <f>BA4-BB4</f>
        <v>28</v>
      </c>
      <c r="BD4" s="17">
        <f>Table3[[#This Row],[GF]]/Table3[[#This Row],[GP]]</f>
        <v>4.333333333333333</v>
      </c>
      <c r="BE4" s="17">
        <f>Table3[[#This Row],[GA]]/Table3[[#This Row],[GP]]</f>
        <v>2.7777777777777777</v>
      </c>
      <c r="BF4" s="17">
        <f>(Table3[[#This Row],[GF]]-Table3[[#This Row],[GA]])/Table3[[#This Row],[GP]]</f>
        <v>1.5555555555555556</v>
      </c>
      <c r="BG4" s="50" t="str">
        <f>_xlfn.CONCAT(TEXT(Table3[[#This Row],[W_H]], "0"), "-", TEXT(Table3[[#This Row],[RL_H]],"0"), "-", TEXT(Table3[[#This Row],[OTL_H]]+Table3[[#This Row],[SOL_H]], "0"))</f>
        <v>7-2-1</v>
      </c>
      <c r="BH4" s="50" t="str">
        <f>_xlfn.CONCAT(TEXT(Table3[[#This Row],[W_A]], "0"), "-", TEXT(Table3[[#This Row],[RL_A]],"0"), "-", TEXT(Table3[[#This Row],[OTL_A]]+Table3[[#This Row],[SOL_A]], "0"))</f>
        <v>6-2-0</v>
      </c>
      <c r="BI4">
        <f>COUNTIFS(DataRegularSeason20242025!$D$3:$D$1315,$A4,DataRegularSeason20242025!$H$3:$H$1315, $A4)</f>
        <v>4</v>
      </c>
      <c r="BJ4">
        <f>COUNTIFS(DataRegularSeason20242025!$E$3:$E$1315,$A4,DataRegularSeason20242025!$H$3:$H$1315, $A4)</f>
        <v>7</v>
      </c>
      <c r="BK4">
        <f>BI4+BJ4</f>
        <v>11</v>
      </c>
      <c r="BL4">
        <f>F4-BI4</f>
        <v>4</v>
      </c>
      <c r="BM4">
        <f>H4-BJ4</f>
        <v>3</v>
      </c>
      <c r="BN4">
        <f>BL4+BM4</f>
        <v>7</v>
      </c>
      <c r="BS4" t="s">
        <v>1461</v>
      </c>
      <c r="BT4">
        <f>$BT$2-$BT$3</f>
        <v>91</v>
      </c>
      <c r="BX4" t="s">
        <v>1434</v>
      </c>
      <c r="BY4" s="21">
        <v>0.3</v>
      </c>
      <c r="BZ4">
        <f>INDEX($AC$2:$AC$33,MATCH("CGY",$A$2:$A$33,0),1)</f>
        <v>9</v>
      </c>
      <c r="CB4" s="21">
        <f>BY4*BZ4</f>
        <v>2.6999999999999997</v>
      </c>
      <c r="CC4" s="15">
        <f>CB4/$CB$7</f>
        <v>0.13138686131386862</v>
      </c>
    </row>
    <row r="5" spans="1:81" x14ac:dyDescent="0.25">
      <c r="A5" t="s">
        <v>37</v>
      </c>
      <c r="B5" t="s">
        <v>97</v>
      </c>
      <c r="C5" t="s">
        <v>95</v>
      </c>
      <c r="D5">
        <f>COUNTIFS(DataRegularSeason20242025!$D$3:$D$1315,$A5,DataRegularSeason20242025!$R$3:$R$1315,1,DataRegularSeason20242025!$N$3:$N$1315,1) + COUNTIFS(DataRegularSeason20242025!$E$3:$E$1315,$A5,DataRegularSeason20242025!$R$3:$R$1315,1,DataRegularSeason20242025!$N$3:$N$1315,1)</f>
        <v>13</v>
      </c>
      <c r="E5" s="15">
        <f>Table3[[#This Row],[Watched]]/Table3[[#This Row],[GP]]</f>
        <v>0.72222222222222221</v>
      </c>
      <c r="F5">
        <f>COUNTIFS(DataRegularSeason20242025!$N$3:$N$1315,1,DataRegularSeason20242025!$D$3:$D$1315,$A5)</f>
        <v>11</v>
      </c>
      <c r="G5">
        <f>41-Table3[[#This Row],[GP_A]]</f>
        <v>30</v>
      </c>
      <c r="H5">
        <f>COUNTIFS(DataRegularSeason20242025!$E$3:$E$1315,$A5,DataRegularSeason20242025!$N$3:$N$1315,1)</f>
        <v>7</v>
      </c>
      <c r="I5">
        <f>41-Table3[[#This Row],[GP_H]]</f>
        <v>34</v>
      </c>
      <c r="J5">
        <f>F5+H5</f>
        <v>18</v>
      </c>
      <c r="K5">
        <f>82-Table3[[#This Row],[GP]]</f>
        <v>64</v>
      </c>
      <c r="L5">
        <f>COUNTIFS(DataRegularSeason20242025!$D$3:$D$1315,$A5, DataRegularSeason20242025!$L$3:$L$1315, $A5,DataRegularSeason20242025!$N$3:$N$1315,1)</f>
        <v>8</v>
      </c>
      <c r="M5">
        <f>COUNTIFS(DataRegularSeason20242025!$D$3:$D$1315,$A5, DataRegularSeason20242025!$L$3:$L$1315, $A5,DataRegularSeason20242025!$N$3:$N$1315,1,DataRegularSeason20242025!$M$3:$M$1315,"REG")</f>
        <v>8</v>
      </c>
      <c r="N5">
        <f>COUNTIFS(DataRegularSeason20242025!$D$3:$D$1315,$A5, DataRegularSeason20242025!$L$3:$L$1315, $A5,DataRegularSeason20242025!$N$3:$N$1315,1,DataRegularSeason20242025!$M$3:$M$1315,"OT")</f>
        <v>0</v>
      </c>
      <c r="O5">
        <f>COUNTIFS(DataRegularSeason20242025!$D$3:$D$1315,$A5, DataRegularSeason20242025!$L$3:$L$1315, $A5,DataRegularSeason20242025!$N$3:$N$1315,1,DataRegularSeason20242025!$M$3:$M$1315,"SO")</f>
        <v>0</v>
      </c>
      <c r="P5">
        <f>F5-L5</f>
        <v>3</v>
      </c>
      <c r="Q5">
        <f>COUNTIFS(DataRegularSeason20242025!$D$3:$D$1315,$A5, DataRegularSeason20242025!$S$3:$S$1315, $A5,DataRegularSeason20242025!$M$3:$M$1315,"REG")</f>
        <v>1</v>
      </c>
      <c r="R5">
        <f>COUNTIFS(DataRegularSeason20242025!$D$3:$D$1315,$A5, DataRegularSeason20242025!$S$3:$S$1315, $A5,DataRegularSeason20242025!$M$3:$M$1315,"OT")</f>
        <v>2</v>
      </c>
      <c r="S5">
        <f>COUNTIFS(DataRegularSeason20242025!$D$3:$D$1315,$A5, DataRegularSeason20242025!$S$3:$S$1315, $A5,DataRegularSeason20242025!$M$3:$M$1315,"SO")</f>
        <v>0</v>
      </c>
      <c r="T5">
        <f>COUNTIFS(DataRegularSeason20242025!$E$3:$E$1315,$A5, DataRegularSeason20242025!$L$3:$L$1315, $A5, DataRegularSeason20242025!$N$3:$N$1315,1)</f>
        <v>4</v>
      </c>
      <c r="U5">
        <f>COUNTIFS(DataRegularSeason20242025!$E$3:$E$1315,$A5, DataRegularSeason20242025!$L$3:$L$1315, $A5,DataRegularSeason20242025!$N$3:$N$1315,1,DataRegularSeason20242025!$M$3:$M$1315,"REG")</f>
        <v>3</v>
      </c>
      <c r="V5">
        <f>COUNTIFS(DataRegularSeason20242025!$E$3:$E$1315,$A5, DataRegularSeason20242025!$L$3:$L$1315, $A5,DataRegularSeason20242025!$N$3:$N$1315,1,DataRegularSeason20242025!$M$3:$M$1315,"OT")</f>
        <v>1</v>
      </c>
      <c r="W5">
        <f>COUNTIFS(DataRegularSeason20242025!$E$3:$E$1315,$A5, DataRegularSeason20242025!$L$3:$L$1315, $A5,DataRegularSeason20242025!$N$3:$N$1315,1,DataRegularSeason20242025!$M$3:$M$1315,"SO")</f>
        <v>0</v>
      </c>
      <c r="X5">
        <f>H5-T5</f>
        <v>3</v>
      </c>
      <c r="Y5">
        <f>COUNTIFS(DataRegularSeason20242025!$E$3:$E$1315,$A5, DataRegularSeason20242025!$S$3:$S$1315, $A5,DataRegularSeason20242025!$M$3:$M$1315,"REG")</f>
        <v>2</v>
      </c>
      <c r="Z5">
        <f>COUNTIFS(DataRegularSeason20242025!$E$3:$E$1315,$A5, DataRegularSeason20242025!$S$3:$S$1315, $A5,DataRegularSeason20242025!$M$3:$M$1315,"OT")</f>
        <v>0</v>
      </c>
      <c r="AA5">
        <f>COUNTIFS(DataRegularSeason20242025!$E$3:$E$1315,$A5, DataRegularSeason20242025!$S$3:$S$1315, $A5,DataRegularSeason20242025!$M$3:$M$1315,"SO")</f>
        <v>1</v>
      </c>
      <c r="AB5">
        <f>Table3[[#This Row],[W_A]]+Table3[[#This Row],[W_H]]</f>
        <v>12</v>
      </c>
      <c r="AC5">
        <f>Table3[[#This Row],[L_A]]+Table3[[#This Row],[L_H]]</f>
        <v>6</v>
      </c>
      <c r="AD5">
        <f>Table3[[#This Row],[RW_A]]+Table3[[#This Row],[RW_H]]</f>
        <v>11</v>
      </c>
      <c r="AE5">
        <f>Table3[[#This Row],[RL_A]]+Table3[[#This Row],[RL_H]]</f>
        <v>3</v>
      </c>
      <c r="AF5">
        <f>Table3[[#This Row],[OTW_A]]+Table3[[#This Row],[OTW_H]]</f>
        <v>1</v>
      </c>
      <c r="AG5">
        <f>Table3[[#This Row],[OTL_A]]+Table3[[#This Row],[OTL_H]]</f>
        <v>2</v>
      </c>
      <c r="AH5">
        <f>Table3[[#This Row],[SOW_A]]+Table3[[#This Row],[SOW_H]]</f>
        <v>0</v>
      </c>
      <c r="AI5">
        <f>Table3[[#This Row],[SOL_A]]+Table3[[#This Row],[SOL_H]]</f>
        <v>1</v>
      </c>
      <c r="AJ5">
        <f>(2*(Table3[[#This Row],[W_A]]+Table3[[#This Row],[W_H]]))+Table3[[#This Row],[OTL_A]]+Table3[[#This Row],[SOL_A]]+Table3[[#This Row],[OTL_H]]+Table3[[#This Row],[SOL_H]]</f>
        <v>27</v>
      </c>
      <c r="AK5">
        <f>(3*(Table3[[#This Row],[RW_A]]+Table3[[#This Row],[RW_H]]))+(2*(Table3[[#This Row],[OTW_A]]+Table3[[#This Row],[SOW_A]]+Table3[[#This Row],[OTW_H]]+Table3[[#This Row],[SOW_H]]))+Table3[[#This Row],[OTL_A]]+Table3[[#This Row],[SOL_A]]+Table3[[#This Row],[OTL_H]]+Table3[[#This Row],[SOL_H]]</f>
        <v>38</v>
      </c>
      <c r="AL5" s="15">
        <f>Table3[[#This Row],[PTS]]/(2*Table3[[#This Row],[GP]])</f>
        <v>0.75</v>
      </c>
      <c r="AM5" s="15">
        <f>Table3[[#This Row],[PTS2]]/(3*Table3[[#This Row],[GP]])</f>
        <v>0.70370370370370372</v>
      </c>
      <c r="AN5">
        <f>(2*Table3[[#This Row],[GR]])+Table3[[#This Row],[PTS]]</f>
        <v>155</v>
      </c>
      <c r="AO5">
        <f>(3*Table3[[#This Row],[GR]])+Table3[[#This Row],[PTS2]]</f>
        <v>230</v>
      </c>
      <c r="AP5">
        <f>Table3[[#This Row],[PTS]]+(2 * Table3[[#This Row],[GR]] * Table3[[#This Row],[PTS%]])</f>
        <v>123</v>
      </c>
      <c r="AQ5">
        <f>Table3[[#This Row],[PTS2]]+(3 * Table3[[#This Row],[GR]] * Table3[[#This Row],[PTS%2]])</f>
        <v>173.11111111111111</v>
      </c>
      <c r="AR5" s="20" t="str">
        <f>_xlfn.CONCAT(TEXT(Table3[[#This Row],[W]], "0"), "-", TEXT(Table3[[#This Row],[RL]],"0"), "-", TEXT(Table3[[#This Row],[OTL]]+Table3[[#This Row],[SOL]], "0"))</f>
        <v>12-3-3</v>
      </c>
      <c r="AS5">
        <f>COUNTIFS(DataRegularSeason20242025!$D$3:$D$1315,Table3[[#This Row],[Teams]],DataRegularSeason20242025!$K$3:$K$1315,0)</f>
        <v>0</v>
      </c>
      <c r="AT5">
        <f>SUMIF(DataRegularSeason20242025!$D$3:$D$1315,$A5, DataRegularSeason20242025!$J$3:$J$1315)</f>
        <v>42</v>
      </c>
      <c r="AU5">
        <f>SUMIF(DataRegularSeason20242025!$D$3:$D$1315,$A5, DataRegularSeason20242025!$K$3:$K$1315)</f>
        <v>25</v>
      </c>
      <c r="AV5">
        <f>AT5-AU5</f>
        <v>17</v>
      </c>
      <c r="AW5">
        <f>COUNTIFS(DataRegularSeason20242025!$E$3:$E$1315,Table3[[#This Row],[Teams]],DataRegularSeason20242025!$J$3:$J$1315,0)</f>
        <v>1</v>
      </c>
      <c r="AX5">
        <f>SUMIF(DataRegularSeason20242025!$E$3:$E$1315,$A5,DataRegularSeason20242025!$K$3:$K$1315)</f>
        <v>19</v>
      </c>
      <c r="AY5">
        <f>SUMIF(DataRegularSeason20242025!$E$3:$E$1315,$A5,DataRegularSeason20242025!$J$3:$J$1315)</f>
        <v>18</v>
      </c>
      <c r="AZ5">
        <f>AX5-AY5</f>
        <v>1</v>
      </c>
      <c r="BA5">
        <f>AT5+AX5</f>
        <v>61</v>
      </c>
      <c r="BB5">
        <f>AU5+AY5</f>
        <v>43</v>
      </c>
      <c r="BC5">
        <f>BA5-BB5</f>
        <v>18</v>
      </c>
      <c r="BD5" s="17">
        <f>Table3[[#This Row],[GF]]/Table3[[#This Row],[GP]]</f>
        <v>3.3888888888888888</v>
      </c>
      <c r="BE5" s="17">
        <f>Table3[[#This Row],[GA]]/Table3[[#This Row],[GP]]</f>
        <v>2.3888888888888888</v>
      </c>
      <c r="BF5" s="17">
        <f>(Table3[[#This Row],[GF]]-Table3[[#This Row],[GA]])/Table3[[#This Row],[GP]]</f>
        <v>1</v>
      </c>
      <c r="BG5" s="50" t="str">
        <f>_xlfn.CONCAT(TEXT(Table3[[#This Row],[W_H]], "0"), "-", TEXT(Table3[[#This Row],[RL_H]],"0"), "-", TEXT(Table3[[#This Row],[OTL_H]]+Table3[[#This Row],[SOL_H]], "0"))</f>
        <v>4-2-1</v>
      </c>
      <c r="BH5" s="50" t="str">
        <f>_xlfn.CONCAT(TEXT(Table3[[#This Row],[W_A]], "0"), "-", TEXT(Table3[[#This Row],[RL_A]],"0"), "-", TEXT(Table3[[#This Row],[OTL_A]]+Table3[[#This Row],[SOL_A]], "0"))</f>
        <v>8-1-2</v>
      </c>
      <c r="BI5">
        <f>COUNTIFS(DataRegularSeason20242025!$D$3:$D$1315,$A5,DataRegularSeason20242025!$H$3:$H$1315, $A5)</f>
        <v>9</v>
      </c>
      <c r="BJ5">
        <f>COUNTIFS(DataRegularSeason20242025!$E$3:$E$1315,$A5,DataRegularSeason20242025!$H$3:$H$1315, $A5)</f>
        <v>5</v>
      </c>
      <c r="BK5">
        <f>BI5+BJ5</f>
        <v>14</v>
      </c>
      <c r="BL5">
        <f>F5-BI5</f>
        <v>2</v>
      </c>
      <c r="BM5">
        <f>H5-BJ5</f>
        <v>2</v>
      </c>
      <c r="BN5">
        <f>BL5+BM5</f>
        <v>4</v>
      </c>
      <c r="BS5" t="s">
        <v>1463</v>
      </c>
      <c r="BT5">
        <f>SUM($BA$2:$BA$33)</f>
        <v>1871</v>
      </c>
      <c r="BX5" t="s">
        <v>73</v>
      </c>
      <c r="BY5" s="21">
        <v>0.15</v>
      </c>
      <c r="BZ5">
        <f>INDEX($BA$2:$BA$33,MATCH("CGY",$A$2:$A$33,0),1)</f>
        <v>51</v>
      </c>
      <c r="CA5">
        <f>BZ5/BZ2</f>
        <v>2.6842105263157894</v>
      </c>
      <c r="CB5" s="21">
        <f>BY5*BZ5</f>
        <v>7.6499999999999995</v>
      </c>
      <c r="CC5" s="15">
        <f>CB5/$CB$7</f>
        <v>0.37226277372262778</v>
      </c>
    </row>
    <row r="6" spans="1:81" ht="15.75" thickBot="1" x14ac:dyDescent="0.3">
      <c r="A6" t="s">
        <v>20</v>
      </c>
      <c r="B6" t="s">
        <v>98</v>
      </c>
      <c r="C6" t="s">
        <v>99</v>
      </c>
      <c r="D6">
        <f>COUNTIFS(DataRegularSeason20242025!$D$3:$D$1315,$A6,DataRegularSeason20242025!$R$3:$R$1315,1,DataRegularSeason20242025!$N$3:$N$1315,1) + COUNTIFS(DataRegularSeason20242025!$E$3:$E$1315,$A6,DataRegularSeason20242025!$R$3:$R$1315,1,DataRegularSeason20242025!$N$3:$N$1315,1)</f>
        <v>12</v>
      </c>
      <c r="E6" s="15">
        <f>Table3[[#This Row],[Watched]]/Table3[[#This Row],[GP]]</f>
        <v>0.70588235294117652</v>
      </c>
      <c r="F6">
        <f>COUNTIFS(DataRegularSeason20242025!$N$3:$N$1315,1,DataRegularSeason20242025!$D$3:$D$1315,$A6)</f>
        <v>8</v>
      </c>
      <c r="G6">
        <f>41-Table3[[#This Row],[GP_A]]</f>
        <v>33</v>
      </c>
      <c r="H6">
        <f>COUNTIFS(DataRegularSeason20242025!$E$3:$E$1315,$A6,DataRegularSeason20242025!$N$3:$N$1315,1)</f>
        <v>9</v>
      </c>
      <c r="I6">
        <f>41-Table3[[#This Row],[GP_H]]</f>
        <v>32</v>
      </c>
      <c r="J6">
        <f>F6+H6</f>
        <v>17</v>
      </c>
      <c r="K6">
        <f>82-Table3[[#This Row],[GP]]</f>
        <v>65</v>
      </c>
      <c r="L6">
        <f>COUNTIFS(DataRegularSeason20242025!$D$3:$D$1315,$A6, DataRegularSeason20242025!$L$3:$L$1315, $A6,DataRegularSeason20242025!$N$3:$N$1315,1)</f>
        <v>7</v>
      </c>
      <c r="M6">
        <f>COUNTIFS(DataRegularSeason20242025!$D$3:$D$1315,$A6, DataRegularSeason20242025!$L$3:$L$1315, $A6,DataRegularSeason20242025!$N$3:$N$1315,1,DataRegularSeason20242025!$M$3:$M$1315,"REG")</f>
        <v>7</v>
      </c>
      <c r="N6">
        <f>COUNTIFS(DataRegularSeason20242025!$D$3:$D$1315,$A6, DataRegularSeason20242025!$L$3:$L$1315, $A6,DataRegularSeason20242025!$N$3:$N$1315,1,DataRegularSeason20242025!$M$3:$M$1315,"OT")</f>
        <v>0</v>
      </c>
      <c r="O6">
        <f>COUNTIFS(DataRegularSeason20242025!$D$3:$D$1315,$A6, DataRegularSeason20242025!$L$3:$L$1315, $A6,DataRegularSeason20242025!$N$3:$N$1315,1,DataRegularSeason20242025!$M$3:$M$1315,"SO")</f>
        <v>0</v>
      </c>
      <c r="P6">
        <f>F6-L6</f>
        <v>1</v>
      </c>
      <c r="Q6">
        <f>COUNTIFS(DataRegularSeason20242025!$D$3:$D$1315,$A6, DataRegularSeason20242025!$S$3:$S$1315, $A6,DataRegularSeason20242025!$M$3:$M$1315,"REG")</f>
        <v>1</v>
      </c>
      <c r="R6">
        <f>COUNTIFS(DataRegularSeason20242025!$D$3:$D$1315,$A6, DataRegularSeason20242025!$S$3:$S$1315, $A6,DataRegularSeason20242025!$M$3:$M$1315,"OT")</f>
        <v>0</v>
      </c>
      <c r="S6">
        <f>COUNTIFS(DataRegularSeason20242025!$D$3:$D$1315,$A6, DataRegularSeason20242025!$S$3:$S$1315, $A6,DataRegularSeason20242025!$M$3:$M$1315,"SO")</f>
        <v>0</v>
      </c>
      <c r="T6">
        <f>COUNTIFS(DataRegularSeason20242025!$E$3:$E$1315,$A6, DataRegularSeason20242025!$L$3:$L$1315, $A6, DataRegularSeason20242025!$N$3:$N$1315,1)</f>
        <v>5</v>
      </c>
      <c r="U6">
        <f>COUNTIFS(DataRegularSeason20242025!$E$3:$E$1315,$A6, DataRegularSeason20242025!$L$3:$L$1315, $A6,DataRegularSeason20242025!$N$3:$N$1315,1,DataRegularSeason20242025!$M$3:$M$1315,"REG")</f>
        <v>5</v>
      </c>
      <c r="V6">
        <f>COUNTIFS(DataRegularSeason20242025!$E$3:$E$1315,$A6, DataRegularSeason20242025!$L$3:$L$1315, $A6,DataRegularSeason20242025!$N$3:$N$1315,1,DataRegularSeason20242025!$M$3:$M$1315,"OT")</f>
        <v>0</v>
      </c>
      <c r="W6">
        <f>COUNTIFS(DataRegularSeason20242025!$E$3:$E$1315,$A6, DataRegularSeason20242025!$L$3:$L$1315, $A6,DataRegularSeason20242025!$N$3:$N$1315,1,DataRegularSeason20242025!$M$3:$M$1315,"SO")</f>
        <v>0</v>
      </c>
      <c r="X6">
        <f>H6-T6</f>
        <v>4</v>
      </c>
      <c r="Y6">
        <f>COUNTIFS(DataRegularSeason20242025!$E$3:$E$1315,$A6, DataRegularSeason20242025!$S$3:$S$1315, $A6,DataRegularSeason20242025!$M$3:$M$1315,"REG")</f>
        <v>3</v>
      </c>
      <c r="Z6">
        <f>COUNTIFS(DataRegularSeason20242025!$E$3:$E$1315,$A6, DataRegularSeason20242025!$S$3:$S$1315, $A6,DataRegularSeason20242025!$M$3:$M$1315,"OT")</f>
        <v>1</v>
      </c>
      <c r="AA6">
        <f>COUNTIFS(DataRegularSeason20242025!$E$3:$E$1315,$A6, DataRegularSeason20242025!$S$3:$S$1315, $A6,DataRegularSeason20242025!$M$3:$M$1315,"SO")</f>
        <v>0</v>
      </c>
      <c r="AB6">
        <f>Table3[[#This Row],[W_A]]+Table3[[#This Row],[W_H]]</f>
        <v>12</v>
      </c>
      <c r="AC6">
        <f>Table3[[#This Row],[L_A]]+Table3[[#This Row],[L_H]]</f>
        <v>5</v>
      </c>
      <c r="AD6">
        <f>Table3[[#This Row],[RW_A]]+Table3[[#This Row],[RW_H]]</f>
        <v>12</v>
      </c>
      <c r="AE6">
        <f>Table3[[#This Row],[RL_A]]+Table3[[#This Row],[RL_H]]</f>
        <v>4</v>
      </c>
      <c r="AF6">
        <f>Table3[[#This Row],[OTW_A]]+Table3[[#This Row],[OTW_H]]</f>
        <v>0</v>
      </c>
      <c r="AG6">
        <f>Table3[[#This Row],[OTL_A]]+Table3[[#This Row],[OTL_H]]</f>
        <v>1</v>
      </c>
      <c r="AH6">
        <f>Table3[[#This Row],[SOW_A]]+Table3[[#This Row],[SOW_H]]</f>
        <v>0</v>
      </c>
      <c r="AI6">
        <f>Table3[[#This Row],[SOL_A]]+Table3[[#This Row],[SOL_H]]</f>
        <v>0</v>
      </c>
      <c r="AJ6">
        <f>(2*(Table3[[#This Row],[W_A]]+Table3[[#This Row],[W_H]]))+Table3[[#This Row],[OTL_A]]+Table3[[#This Row],[SOL_A]]+Table3[[#This Row],[OTL_H]]+Table3[[#This Row],[SOL_H]]</f>
        <v>25</v>
      </c>
      <c r="AK6">
        <f>(3*(Table3[[#This Row],[RW_A]]+Table3[[#This Row],[RW_H]]))+(2*(Table3[[#This Row],[OTW_A]]+Table3[[#This Row],[SOW_A]]+Table3[[#This Row],[OTW_H]]+Table3[[#This Row],[SOW_H]]))+Table3[[#This Row],[OTL_A]]+Table3[[#This Row],[SOL_A]]+Table3[[#This Row],[OTL_H]]+Table3[[#This Row],[SOL_H]]</f>
        <v>37</v>
      </c>
      <c r="AL6" s="15">
        <f>Table3[[#This Row],[PTS]]/(2*Table3[[#This Row],[GP]])</f>
        <v>0.73529411764705888</v>
      </c>
      <c r="AM6" s="15">
        <f>Table3[[#This Row],[PTS2]]/(3*Table3[[#This Row],[GP]])</f>
        <v>0.72549019607843135</v>
      </c>
      <c r="AN6">
        <f>(2*Table3[[#This Row],[GR]])+Table3[[#This Row],[PTS]]</f>
        <v>155</v>
      </c>
      <c r="AO6">
        <f>(3*Table3[[#This Row],[GR]])+Table3[[#This Row],[PTS2]]</f>
        <v>232</v>
      </c>
      <c r="AP6">
        <f>Table3[[#This Row],[PTS]]+(2 * Table3[[#This Row],[GR]] * Table3[[#This Row],[PTS%]])</f>
        <v>120.58823529411765</v>
      </c>
      <c r="AQ6">
        <f>Table3[[#This Row],[PTS2]]+(3 * Table3[[#This Row],[GR]] * Table3[[#This Row],[PTS%2]])</f>
        <v>178.47058823529412</v>
      </c>
      <c r="AR6" s="20" t="str">
        <f>_xlfn.CONCAT(TEXT(Table3[[#This Row],[W]], "0"), "-", TEXT(Table3[[#This Row],[RL]],"0"), "-", TEXT(Table3[[#This Row],[OTL]]+Table3[[#This Row],[SOL]], "0"))</f>
        <v>12-4-1</v>
      </c>
      <c r="AS6">
        <f>COUNTIFS(DataRegularSeason20242025!$D$3:$D$1315,Table3[[#This Row],[Teams]],DataRegularSeason20242025!$K$3:$K$1315,0)</f>
        <v>3</v>
      </c>
      <c r="AT6">
        <f>SUMIF(DataRegularSeason20242025!$D$3:$D$1315,$A6, DataRegularSeason20242025!$J$3:$J$1315)</f>
        <v>35</v>
      </c>
      <c r="AU6">
        <f>SUMIF(DataRegularSeason20242025!$D$3:$D$1315,$A6, DataRegularSeason20242025!$K$3:$K$1315)</f>
        <v>13</v>
      </c>
      <c r="AV6">
        <f>AT6-AU6</f>
        <v>22</v>
      </c>
      <c r="AW6">
        <f>COUNTIFS(DataRegularSeason20242025!$E$3:$E$1315,Table3[[#This Row],[Teams]],DataRegularSeason20242025!$J$3:$J$1315,0)</f>
        <v>0</v>
      </c>
      <c r="AX6">
        <f>SUMIF(DataRegularSeason20242025!$E$3:$E$1315,$A6,DataRegularSeason20242025!$K$3:$K$1315)</f>
        <v>27</v>
      </c>
      <c r="AY6">
        <f>SUMIF(DataRegularSeason20242025!$E$3:$E$1315,$A6,DataRegularSeason20242025!$J$3:$J$1315)</f>
        <v>28</v>
      </c>
      <c r="AZ6">
        <f>AX6-AY6</f>
        <v>-1</v>
      </c>
      <c r="BA6">
        <f>AT6+AX6</f>
        <v>62</v>
      </c>
      <c r="BB6">
        <f>AU6+AY6</f>
        <v>41</v>
      </c>
      <c r="BC6">
        <f>BA6-BB6</f>
        <v>21</v>
      </c>
      <c r="BD6" s="17">
        <f>Table3[[#This Row],[GF]]/Table3[[#This Row],[GP]]</f>
        <v>3.6470588235294117</v>
      </c>
      <c r="BE6" s="17">
        <f>Table3[[#This Row],[GA]]/Table3[[#This Row],[GP]]</f>
        <v>2.4117647058823528</v>
      </c>
      <c r="BF6" s="17">
        <f>(Table3[[#This Row],[GF]]-Table3[[#This Row],[GA]])/Table3[[#This Row],[GP]]</f>
        <v>1.2352941176470589</v>
      </c>
      <c r="BG6" s="50" t="str">
        <f>_xlfn.CONCAT(TEXT(Table3[[#This Row],[W_H]], "0"), "-", TEXT(Table3[[#This Row],[RL_H]],"0"), "-", TEXT(Table3[[#This Row],[OTL_H]]+Table3[[#This Row],[SOL_H]], "0"))</f>
        <v>5-3-1</v>
      </c>
      <c r="BH6" s="50" t="str">
        <f>_xlfn.CONCAT(TEXT(Table3[[#This Row],[W_A]], "0"), "-", TEXT(Table3[[#This Row],[RL_A]],"0"), "-", TEXT(Table3[[#This Row],[OTL_A]]+Table3[[#This Row],[SOL_A]], "0"))</f>
        <v>7-1-0</v>
      </c>
      <c r="BI6">
        <f>COUNTIFS(DataRegularSeason20242025!$D$3:$D$1315,$A6,DataRegularSeason20242025!$H$3:$H$1315, $A6)</f>
        <v>5</v>
      </c>
      <c r="BJ6">
        <f>COUNTIFS(DataRegularSeason20242025!$E$3:$E$1315,$A6,DataRegularSeason20242025!$H$3:$H$1315, $A6)</f>
        <v>8</v>
      </c>
      <c r="BK6">
        <f>BI6+BJ6</f>
        <v>13</v>
      </c>
      <c r="BL6">
        <f>F6-BI6</f>
        <v>3</v>
      </c>
      <c r="BM6">
        <f>H6-BJ6</f>
        <v>1</v>
      </c>
      <c r="BN6">
        <f>BL6+BM6</f>
        <v>4</v>
      </c>
      <c r="BS6" t="s">
        <v>1464</v>
      </c>
      <c r="BT6">
        <f>SUM($AS$2:$AS$33)+SUM($AW$2:$AW$33)</f>
        <v>42</v>
      </c>
      <c r="BX6" t="s">
        <v>74</v>
      </c>
      <c r="BY6" s="21">
        <v>0.1</v>
      </c>
      <c r="BZ6">
        <f>INDEX($BB$2:$BB$33,MATCH("CGY",$A$2:$A$33,0),1)</f>
        <v>52</v>
      </c>
      <c r="CA6">
        <f>BZ6/BZ2</f>
        <v>2.736842105263158</v>
      </c>
      <c r="CB6" s="21">
        <f>BY6*BZ6</f>
        <v>5.2</v>
      </c>
      <c r="CC6" s="15">
        <f>CB6/$CB$7</f>
        <v>0.25304136253041365</v>
      </c>
    </row>
    <row r="7" spans="1:81" ht="15.75" thickBot="1" x14ac:dyDescent="0.3">
      <c r="A7" t="s">
        <v>32</v>
      </c>
      <c r="B7" t="s">
        <v>98</v>
      </c>
      <c r="C7" t="s">
        <v>99</v>
      </c>
      <c r="D7">
        <f>COUNTIFS(DataRegularSeason20242025!$D$3:$D$1315,$A7,DataRegularSeason20242025!$R$3:$R$1315,1,DataRegularSeason20242025!$N$3:$N$1315,1) + COUNTIFS(DataRegularSeason20242025!$E$3:$E$1315,$A7,DataRegularSeason20242025!$R$3:$R$1315,1,DataRegularSeason20242025!$N$3:$N$1315,1)</f>
        <v>14</v>
      </c>
      <c r="E7" s="15">
        <f>Table3[[#This Row],[Watched]]/Table3[[#This Row],[GP]]</f>
        <v>0.66666666666666663</v>
      </c>
      <c r="F7">
        <f>COUNTIFS(DataRegularSeason20242025!$N$3:$N$1315,1,DataRegularSeason20242025!$D$3:$D$1315,$A7)</f>
        <v>12</v>
      </c>
      <c r="G7">
        <f>41-Table3[[#This Row],[GP_A]]</f>
        <v>29</v>
      </c>
      <c r="H7">
        <f>COUNTIFS(DataRegularSeason20242025!$E$3:$E$1315,$A7,DataRegularSeason20242025!$N$3:$N$1315,1)</f>
        <v>9</v>
      </c>
      <c r="I7">
        <f>41-Table3[[#This Row],[GP_H]]</f>
        <v>32</v>
      </c>
      <c r="J7">
        <f>F7+H7</f>
        <v>21</v>
      </c>
      <c r="K7">
        <f>82-Table3[[#This Row],[GP]]</f>
        <v>61</v>
      </c>
      <c r="L7">
        <f>COUNTIFS(DataRegularSeason20242025!$D$3:$D$1315,$A7, DataRegularSeason20242025!$L$3:$L$1315, $A7,DataRegularSeason20242025!$N$3:$N$1315,1)</f>
        <v>8</v>
      </c>
      <c r="M7">
        <f>COUNTIFS(DataRegularSeason20242025!$D$3:$D$1315,$A7, DataRegularSeason20242025!$L$3:$L$1315, $A7,DataRegularSeason20242025!$N$3:$N$1315,1,DataRegularSeason20242025!$M$3:$M$1315,"REG")</f>
        <v>7</v>
      </c>
      <c r="N7">
        <f>COUNTIFS(DataRegularSeason20242025!$D$3:$D$1315,$A7, DataRegularSeason20242025!$L$3:$L$1315, $A7,DataRegularSeason20242025!$N$3:$N$1315,1,DataRegularSeason20242025!$M$3:$M$1315,"OT")</f>
        <v>1</v>
      </c>
      <c r="O7">
        <f>COUNTIFS(DataRegularSeason20242025!$D$3:$D$1315,$A7, DataRegularSeason20242025!$L$3:$L$1315, $A7,DataRegularSeason20242025!$N$3:$N$1315,1,DataRegularSeason20242025!$M$3:$M$1315,"SO")</f>
        <v>0</v>
      </c>
      <c r="P7">
        <f>F7-L7</f>
        <v>4</v>
      </c>
      <c r="Q7">
        <f>COUNTIFS(DataRegularSeason20242025!$D$3:$D$1315,$A7, DataRegularSeason20242025!$S$3:$S$1315, $A7,DataRegularSeason20242025!$M$3:$M$1315,"REG")</f>
        <v>4</v>
      </c>
      <c r="R7">
        <f>COUNTIFS(DataRegularSeason20242025!$D$3:$D$1315,$A7, DataRegularSeason20242025!$S$3:$S$1315, $A7,DataRegularSeason20242025!$M$3:$M$1315,"OT")</f>
        <v>0</v>
      </c>
      <c r="S7">
        <f>COUNTIFS(DataRegularSeason20242025!$D$3:$D$1315,$A7, DataRegularSeason20242025!$S$3:$S$1315, $A7,DataRegularSeason20242025!$M$3:$M$1315,"SO")</f>
        <v>0</v>
      </c>
      <c r="T7">
        <f>COUNTIFS(DataRegularSeason20242025!$E$3:$E$1315,$A7, DataRegularSeason20242025!$L$3:$L$1315, $A7, DataRegularSeason20242025!$N$3:$N$1315,1)</f>
        <v>4</v>
      </c>
      <c r="U7">
        <f>COUNTIFS(DataRegularSeason20242025!$E$3:$E$1315,$A7, DataRegularSeason20242025!$L$3:$L$1315, $A7,DataRegularSeason20242025!$N$3:$N$1315,1,DataRegularSeason20242025!$M$3:$M$1315,"REG")</f>
        <v>4</v>
      </c>
      <c r="V7">
        <f>COUNTIFS(DataRegularSeason20242025!$E$3:$E$1315,$A7, DataRegularSeason20242025!$L$3:$L$1315, $A7,DataRegularSeason20242025!$N$3:$N$1315,1,DataRegularSeason20242025!$M$3:$M$1315,"OT")</f>
        <v>0</v>
      </c>
      <c r="W7">
        <f>COUNTIFS(DataRegularSeason20242025!$E$3:$E$1315,$A7, DataRegularSeason20242025!$L$3:$L$1315, $A7,DataRegularSeason20242025!$N$3:$N$1315,1,DataRegularSeason20242025!$M$3:$M$1315,"SO")</f>
        <v>0</v>
      </c>
      <c r="X7">
        <f>H7-T7</f>
        <v>5</v>
      </c>
      <c r="Y7">
        <f>COUNTIFS(DataRegularSeason20242025!$E$3:$E$1315,$A7, DataRegularSeason20242025!$S$3:$S$1315, $A7,DataRegularSeason20242025!$M$3:$M$1315,"REG")</f>
        <v>3</v>
      </c>
      <c r="Z7">
        <f>COUNTIFS(DataRegularSeason20242025!$E$3:$E$1315,$A7, DataRegularSeason20242025!$S$3:$S$1315, $A7,DataRegularSeason20242025!$M$3:$M$1315,"OT")</f>
        <v>2</v>
      </c>
      <c r="AA7">
        <f>COUNTIFS(DataRegularSeason20242025!$E$3:$E$1315,$A7, DataRegularSeason20242025!$S$3:$S$1315, $A7,DataRegularSeason20242025!$M$3:$M$1315,"SO")</f>
        <v>0</v>
      </c>
      <c r="AB7">
        <f>Table3[[#This Row],[W_A]]+Table3[[#This Row],[W_H]]</f>
        <v>12</v>
      </c>
      <c r="AC7">
        <f>Table3[[#This Row],[L_A]]+Table3[[#This Row],[L_H]]</f>
        <v>9</v>
      </c>
      <c r="AD7">
        <f>Table3[[#This Row],[RW_A]]+Table3[[#This Row],[RW_H]]</f>
        <v>11</v>
      </c>
      <c r="AE7">
        <f>Table3[[#This Row],[RL_A]]+Table3[[#This Row],[RL_H]]</f>
        <v>7</v>
      </c>
      <c r="AF7">
        <f>Table3[[#This Row],[OTW_A]]+Table3[[#This Row],[OTW_H]]</f>
        <v>1</v>
      </c>
      <c r="AG7">
        <f>Table3[[#This Row],[OTL_A]]+Table3[[#This Row],[OTL_H]]</f>
        <v>2</v>
      </c>
      <c r="AH7">
        <f>Table3[[#This Row],[SOW_A]]+Table3[[#This Row],[SOW_H]]</f>
        <v>0</v>
      </c>
      <c r="AI7">
        <f>Table3[[#This Row],[SOL_A]]+Table3[[#This Row],[SOL_H]]</f>
        <v>0</v>
      </c>
      <c r="AJ7">
        <f>(2*(Table3[[#This Row],[W_A]]+Table3[[#This Row],[W_H]]))+Table3[[#This Row],[OTL_A]]+Table3[[#This Row],[SOL_A]]+Table3[[#This Row],[OTL_H]]+Table3[[#This Row],[SOL_H]]</f>
        <v>26</v>
      </c>
      <c r="AK7">
        <f>(3*(Table3[[#This Row],[RW_A]]+Table3[[#This Row],[RW_H]]))+(2*(Table3[[#This Row],[OTW_A]]+Table3[[#This Row],[SOW_A]]+Table3[[#This Row],[OTW_H]]+Table3[[#This Row],[SOW_H]]))+Table3[[#This Row],[OTL_A]]+Table3[[#This Row],[SOL_A]]+Table3[[#This Row],[OTL_H]]+Table3[[#This Row],[SOL_H]]</f>
        <v>37</v>
      </c>
      <c r="AL7" s="15">
        <f>Table3[[#This Row],[PTS]]/(2*Table3[[#This Row],[GP]])</f>
        <v>0.61904761904761907</v>
      </c>
      <c r="AM7" s="15">
        <f>Table3[[#This Row],[PTS2]]/(3*Table3[[#This Row],[GP]])</f>
        <v>0.58730158730158732</v>
      </c>
      <c r="AN7">
        <f>(2*Table3[[#This Row],[GR]])+Table3[[#This Row],[PTS]]</f>
        <v>148</v>
      </c>
      <c r="AO7">
        <f>(3*Table3[[#This Row],[GR]])+Table3[[#This Row],[PTS2]]</f>
        <v>220</v>
      </c>
      <c r="AP7">
        <f>Table3[[#This Row],[PTS]]+(2 * Table3[[#This Row],[GR]] * Table3[[#This Row],[PTS%]])</f>
        <v>101.52380952380953</v>
      </c>
      <c r="AQ7">
        <f>Table3[[#This Row],[PTS2]]+(3 * Table3[[#This Row],[GR]] * Table3[[#This Row],[PTS%2]])</f>
        <v>144.47619047619048</v>
      </c>
      <c r="AR7" s="20" t="str">
        <f>_xlfn.CONCAT(TEXT(Table3[[#This Row],[W]], "0"), "-", TEXT(Table3[[#This Row],[RL]],"0"), "-", TEXT(Table3[[#This Row],[OTL]]+Table3[[#This Row],[SOL]], "0"))</f>
        <v>12-7-2</v>
      </c>
      <c r="AS7">
        <f>COUNTIFS(DataRegularSeason20242025!$D$3:$D$1315,Table3[[#This Row],[Teams]],DataRegularSeason20242025!$K$3:$K$1315,0)</f>
        <v>2</v>
      </c>
      <c r="AT7">
        <f>SUMIF(DataRegularSeason20242025!$D$3:$D$1315,$A7, DataRegularSeason20242025!$J$3:$J$1315)</f>
        <v>40</v>
      </c>
      <c r="AU7">
        <f>SUMIF(DataRegularSeason20242025!$D$3:$D$1315,$A7, DataRegularSeason20242025!$K$3:$K$1315)</f>
        <v>27</v>
      </c>
      <c r="AV7">
        <f>AT7-AU7</f>
        <v>13</v>
      </c>
      <c r="AW7">
        <f>COUNTIFS(DataRegularSeason20242025!$E$3:$E$1315,Table3[[#This Row],[Teams]],DataRegularSeason20242025!$J$3:$J$1315,0)</f>
        <v>1</v>
      </c>
      <c r="AX7">
        <f>SUMIF(DataRegularSeason20242025!$E$3:$E$1315,$A7,DataRegularSeason20242025!$K$3:$K$1315)</f>
        <v>32</v>
      </c>
      <c r="AY7">
        <f>SUMIF(DataRegularSeason20242025!$E$3:$E$1315,$A7,DataRegularSeason20242025!$J$3:$J$1315)</f>
        <v>29</v>
      </c>
      <c r="AZ7">
        <f>AX7-AY7</f>
        <v>3</v>
      </c>
      <c r="BA7">
        <f>AT7+AX7</f>
        <v>72</v>
      </c>
      <c r="BB7">
        <f>AU7+AY7</f>
        <v>56</v>
      </c>
      <c r="BC7">
        <f>BA7-BB7</f>
        <v>16</v>
      </c>
      <c r="BD7" s="17">
        <f>Table3[[#This Row],[GF]]/Table3[[#This Row],[GP]]</f>
        <v>3.4285714285714284</v>
      </c>
      <c r="BE7" s="17">
        <f>Table3[[#This Row],[GA]]/Table3[[#This Row],[GP]]</f>
        <v>2.6666666666666665</v>
      </c>
      <c r="BF7" s="17">
        <f>(Table3[[#This Row],[GF]]-Table3[[#This Row],[GA]])/Table3[[#This Row],[GP]]</f>
        <v>0.76190476190476186</v>
      </c>
      <c r="BG7" s="50" t="str">
        <f>_xlfn.CONCAT(TEXT(Table3[[#This Row],[W_H]], "0"), "-", TEXT(Table3[[#This Row],[RL_H]],"0"), "-", TEXT(Table3[[#This Row],[OTL_H]]+Table3[[#This Row],[SOL_H]], "0"))</f>
        <v>4-3-2</v>
      </c>
      <c r="BH7" s="50" t="str">
        <f>_xlfn.CONCAT(TEXT(Table3[[#This Row],[W_A]], "0"), "-", TEXT(Table3[[#This Row],[RL_A]],"0"), "-", TEXT(Table3[[#This Row],[OTL_A]]+Table3[[#This Row],[SOL_A]], "0"))</f>
        <v>8-4-0</v>
      </c>
      <c r="BI7">
        <f>COUNTIFS(DataRegularSeason20242025!$D$3:$D$1315,$A7,DataRegularSeason20242025!$H$3:$H$1315, $A7)</f>
        <v>7</v>
      </c>
      <c r="BJ7">
        <f>COUNTIFS(DataRegularSeason20242025!$E$3:$E$1315,$A7,DataRegularSeason20242025!$H$3:$H$1315, $A7)</f>
        <v>7</v>
      </c>
      <c r="BK7">
        <f>BI7+BJ7</f>
        <v>14</v>
      </c>
      <c r="BL7">
        <f>F7-BI7</f>
        <v>5</v>
      </c>
      <c r="BM7">
        <f>H7-BJ7</f>
        <v>2</v>
      </c>
      <c r="BN7">
        <f>BL7+BM7</f>
        <v>7</v>
      </c>
      <c r="BS7" t="s">
        <v>1465</v>
      </c>
      <c r="BT7">
        <f>SUM($AF$2:$AF$33)</f>
        <v>48</v>
      </c>
      <c r="CA7" s="23">
        <f>MAX(BY4,BY3*INDEX($AL$2:$AL$33,MATCH("CGY",$A$2:$A$33,0),1))+(BY5*CA5)+(BY6*CA6)</f>
        <v>0.97894736842105257</v>
      </c>
      <c r="CB7" s="22">
        <f>SUM(CB3:CB6)</f>
        <v>20.549999999999997</v>
      </c>
    </row>
    <row r="8" spans="1:81" x14ac:dyDescent="0.25">
      <c r="A8" t="s">
        <v>18</v>
      </c>
      <c r="B8" t="s">
        <v>98</v>
      </c>
      <c r="C8" t="s">
        <v>81</v>
      </c>
      <c r="D8">
        <f>COUNTIFS(DataRegularSeason20242025!$D$3:$D$1315,$A8,DataRegularSeason20242025!$R$3:$R$1315,1,DataRegularSeason20242025!$N$3:$N$1315,1) + COUNTIFS(DataRegularSeason20242025!$E$3:$E$1315,$A8,DataRegularSeason20242025!$R$3:$R$1315,1,DataRegularSeason20242025!$N$3:$N$1315,1)</f>
        <v>13</v>
      </c>
      <c r="E8" s="15">
        <f>Table3[[#This Row],[Watched]]/Table3[[#This Row],[GP]]</f>
        <v>0.65</v>
      </c>
      <c r="F8">
        <f>COUNTIFS(DataRegularSeason20242025!$N$3:$N$1315,1,DataRegularSeason20242025!$D$3:$D$1315,$A8)</f>
        <v>8</v>
      </c>
      <c r="G8">
        <f>41-Table3[[#This Row],[GP_A]]</f>
        <v>33</v>
      </c>
      <c r="H8">
        <f>COUNTIFS(DataRegularSeason20242025!$E$3:$E$1315,$A8,DataRegularSeason20242025!$N$3:$N$1315,1)</f>
        <v>12</v>
      </c>
      <c r="I8">
        <f>41-Table3[[#This Row],[GP_H]]</f>
        <v>29</v>
      </c>
      <c r="J8">
        <f>F8+H8</f>
        <v>20</v>
      </c>
      <c r="K8">
        <f>82-Table3[[#This Row],[GP]]</f>
        <v>62</v>
      </c>
      <c r="L8">
        <f>COUNTIFS(DataRegularSeason20242025!$D$3:$D$1315,$A8, DataRegularSeason20242025!$L$3:$L$1315, $A8,DataRegularSeason20242025!$N$3:$N$1315,1)</f>
        <v>3</v>
      </c>
      <c r="M8">
        <f>COUNTIFS(DataRegularSeason20242025!$D$3:$D$1315,$A8, DataRegularSeason20242025!$L$3:$L$1315, $A8,DataRegularSeason20242025!$N$3:$N$1315,1,DataRegularSeason20242025!$M$3:$M$1315,"REG")</f>
        <v>2</v>
      </c>
      <c r="N8">
        <f>COUNTIFS(DataRegularSeason20242025!$D$3:$D$1315,$A8, DataRegularSeason20242025!$L$3:$L$1315, $A8,DataRegularSeason20242025!$N$3:$N$1315,1,DataRegularSeason20242025!$M$3:$M$1315,"OT")</f>
        <v>1</v>
      </c>
      <c r="O8">
        <f>COUNTIFS(DataRegularSeason20242025!$D$3:$D$1315,$A8, DataRegularSeason20242025!$L$3:$L$1315, $A8,DataRegularSeason20242025!$N$3:$N$1315,1,DataRegularSeason20242025!$M$3:$M$1315,"SO")</f>
        <v>0</v>
      </c>
      <c r="P8">
        <f>F8-L8</f>
        <v>5</v>
      </c>
      <c r="Q8">
        <f>COUNTIFS(DataRegularSeason20242025!$D$3:$D$1315,$A8, DataRegularSeason20242025!$S$3:$S$1315, $A8,DataRegularSeason20242025!$M$3:$M$1315,"REG")</f>
        <v>3</v>
      </c>
      <c r="R8">
        <f>COUNTIFS(DataRegularSeason20242025!$D$3:$D$1315,$A8, DataRegularSeason20242025!$S$3:$S$1315, $A8,DataRegularSeason20242025!$M$3:$M$1315,"OT")</f>
        <v>2</v>
      </c>
      <c r="S8">
        <f>COUNTIFS(DataRegularSeason20242025!$D$3:$D$1315,$A8, DataRegularSeason20242025!$S$3:$S$1315, $A8,DataRegularSeason20242025!$M$3:$M$1315,"SO")</f>
        <v>0</v>
      </c>
      <c r="T8">
        <f>COUNTIFS(DataRegularSeason20242025!$E$3:$E$1315,$A8, DataRegularSeason20242025!$L$3:$L$1315, $A8, DataRegularSeason20242025!$N$3:$N$1315,1)</f>
        <v>9</v>
      </c>
      <c r="U8">
        <f>COUNTIFS(DataRegularSeason20242025!$E$3:$E$1315,$A8, DataRegularSeason20242025!$L$3:$L$1315, $A8,DataRegularSeason20242025!$N$3:$N$1315,1,DataRegularSeason20242025!$M$3:$M$1315,"REG")</f>
        <v>8</v>
      </c>
      <c r="V8">
        <f>COUNTIFS(DataRegularSeason20242025!$E$3:$E$1315,$A8, DataRegularSeason20242025!$L$3:$L$1315, $A8,DataRegularSeason20242025!$N$3:$N$1315,1,DataRegularSeason20242025!$M$3:$M$1315,"OT")</f>
        <v>1</v>
      </c>
      <c r="W8">
        <f>COUNTIFS(DataRegularSeason20242025!$E$3:$E$1315,$A8, DataRegularSeason20242025!$L$3:$L$1315, $A8,DataRegularSeason20242025!$N$3:$N$1315,1,DataRegularSeason20242025!$M$3:$M$1315,"SO")</f>
        <v>0</v>
      </c>
      <c r="X8">
        <f>H8-T8</f>
        <v>3</v>
      </c>
      <c r="Y8">
        <f>COUNTIFS(DataRegularSeason20242025!$E$3:$E$1315,$A8, DataRegularSeason20242025!$S$3:$S$1315, $A8,DataRegularSeason20242025!$M$3:$M$1315,"REG")</f>
        <v>3</v>
      </c>
      <c r="Z8">
        <f>COUNTIFS(DataRegularSeason20242025!$E$3:$E$1315,$A8, DataRegularSeason20242025!$S$3:$S$1315, $A8,DataRegularSeason20242025!$M$3:$M$1315,"OT")</f>
        <v>0</v>
      </c>
      <c r="AA8">
        <f>COUNTIFS(DataRegularSeason20242025!$E$3:$E$1315,$A8, DataRegularSeason20242025!$S$3:$S$1315, $A8,DataRegularSeason20242025!$M$3:$M$1315,"SO")</f>
        <v>0</v>
      </c>
      <c r="AB8">
        <f>Table3[[#This Row],[W_A]]+Table3[[#This Row],[W_H]]</f>
        <v>12</v>
      </c>
      <c r="AC8">
        <f>Table3[[#This Row],[L_A]]+Table3[[#This Row],[L_H]]</f>
        <v>8</v>
      </c>
      <c r="AD8">
        <f>Table3[[#This Row],[RW_A]]+Table3[[#This Row],[RW_H]]</f>
        <v>10</v>
      </c>
      <c r="AE8">
        <f>Table3[[#This Row],[RL_A]]+Table3[[#This Row],[RL_H]]</f>
        <v>6</v>
      </c>
      <c r="AF8">
        <f>Table3[[#This Row],[OTW_A]]+Table3[[#This Row],[OTW_H]]</f>
        <v>2</v>
      </c>
      <c r="AG8">
        <f>Table3[[#This Row],[OTL_A]]+Table3[[#This Row],[OTL_H]]</f>
        <v>2</v>
      </c>
      <c r="AH8">
        <f>Table3[[#This Row],[SOW_A]]+Table3[[#This Row],[SOW_H]]</f>
        <v>0</v>
      </c>
      <c r="AI8">
        <f>Table3[[#This Row],[SOL_A]]+Table3[[#This Row],[SOL_H]]</f>
        <v>0</v>
      </c>
      <c r="AJ8">
        <f>(2*(Table3[[#This Row],[W_A]]+Table3[[#This Row],[W_H]]))+Table3[[#This Row],[OTL_A]]+Table3[[#This Row],[SOL_A]]+Table3[[#This Row],[OTL_H]]+Table3[[#This Row],[SOL_H]]</f>
        <v>26</v>
      </c>
      <c r="AK8">
        <f>(3*(Table3[[#This Row],[RW_A]]+Table3[[#This Row],[RW_H]]))+(2*(Table3[[#This Row],[OTW_A]]+Table3[[#This Row],[SOW_A]]+Table3[[#This Row],[OTW_H]]+Table3[[#This Row],[SOW_H]]))+Table3[[#This Row],[OTL_A]]+Table3[[#This Row],[SOL_A]]+Table3[[#This Row],[OTL_H]]+Table3[[#This Row],[SOL_H]]</f>
        <v>36</v>
      </c>
      <c r="AL8" s="15">
        <f>Table3[[#This Row],[PTS]]/(2*Table3[[#This Row],[GP]])</f>
        <v>0.65</v>
      </c>
      <c r="AM8" s="15">
        <f>Table3[[#This Row],[PTS2]]/(3*Table3[[#This Row],[GP]])</f>
        <v>0.6</v>
      </c>
      <c r="AN8">
        <f>(2*Table3[[#This Row],[GR]])+Table3[[#This Row],[PTS]]</f>
        <v>150</v>
      </c>
      <c r="AO8">
        <f>(3*Table3[[#This Row],[GR]])+Table3[[#This Row],[PTS2]]</f>
        <v>222</v>
      </c>
      <c r="AP8">
        <f>Table3[[#This Row],[PTS]]+(2 * Table3[[#This Row],[GR]] * Table3[[#This Row],[PTS%]])</f>
        <v>106.60000000000001</v>
      </c>
      <c r="AQ8">
        <f>Table3[[#This Row],[PTS2]]+(3 * Table3[[#This Row],[GR]] * Table3[[#This Row],[PTS%2]])</f>
        <v>147.6</v>
      </c>
      <c r="AR8" s="20" t="str">
        <f>_xlfn.CONCAT(TEXT(Table3[[#This Row],[W]], "0"), "-", TEXT(Table3[[#This Row],[RL]],"0"), "-", TEXT(Table3[[#This Row],[OTL]]+Table3[[#This Row],[SOL]], "0"))</f>
        <v>12-6-2</v>
      </c>
      <c r="AS8">
        <f>COUNTIFS(DataRegularSeason20242025!$D$3:$D$1315,Table3[[#This Row],[Teams]],DataRegularSeason20242025!$K$3:$K$1315,0)</f>
        <v>0</v>
      </c>
      <c r="AT8">
        <f>SUMIF(DataRegularSeason20242025!$D$3:$D$1315,$A8, DataRegularSeason20242025!$J$3:$J$1315)</f>
        <v>22</v>
      </c>
      <c r="AU8">
        <f>SUMIF(DataRegularSeason20242025!$D$3:$D$1315,$A8, DataRegularSeason20242025!$K$3:$K$1315)</f>
        <v>26</v>
      </c>
      <c r="AV8">
        <f>AT8-AU8</f>
        <v>-4</v>
      </c>
      <c r="AW8">
        <f>COUNTIFS(DataRegularSeason20242025!$E$3:$E$1315,Table3[[#This Row],[Teams]],DataRegularSeason20242025!$J$3:$J$1315,0)</f>
        <v>2</v>
      </c>
      <c r="AX8">
        <f>SUMIF(DataRegularSeason20242025!$E$3:$E$1315,$A8,DataRegularSeason20242025!$K$3:$K$1315)</f>
        <v>39</v>
      </c>
      <c r="AY8">
        <f>SUMIF(DataRegularSeason20242025!$E$3:$E$1315,$A8,DataRegularSeason20242025!$J$3:$J$1315)</f>
        <v>24</v>
      </c>
      <c r="AZ8">
        <f>AX8-AY8</f>
        <v>15</v>
      </c>
      <c r="BA8">
        <f>AT8+AX8</f>
        <v>61</v>
      </c>
      <c r="BB8">
        <f>AU8+AY8</f>
        <v>50</v>
      </c>
      <c r="BC8">
        <f>BA8-BB8</f>
        <v>11</v>
      </c>
      <c r="BD8" s="17">
        <f>Table3[[#This Row],[GF]]/Table3[[#This Row],[GP]]</f>
        <v>3.05</v>
      </c>
      <c r="BE8" s="17">
        <f>Table3[[#This Row],[GA]]/Table3[[#This Row],[GP]]</f>
        <v>2.5</v>
      </c>
      <c r="BF8" s="17">
        <f>(Table3[[#This Row],[GF]]-Table3[[#This Row],[GA]])/Table3[[#This Row],[GP]]</f>
        <v>0.55000000000000004</v>
      </c>
      <c r="BG8" s="50" t="str">
        <f>_xlfn.CONCAT(TEXT(Table3[[#This Row],[W_H]], "0"), "-", TEXT(Table3[[#This Row],[RL_H]],"0"), "-", TEXT(Table3[[#This Row],[OTL_H]]+Table3[[#This Row],[SOL_H]], "0"))</f>
        <v>9-3-0</v>
      </c>
      <c r="BH8" s="50" t="str">
        <f>_xlfn.CONCAT(TEXT(Table3[[#This Row],[W_A]], "0"), "-", TEXT(Table3[[#This Row],[RL_A]],"0"), "-", TEXT(Table3[[#This Row],[OTL_A]]+Table3[[#This Row],[SOL_A]], "0"))</f>
        <v>3-3-2</v>
      </c>
      <c r="BI8">
        <f>COUNTIFS(DataRegularSeason20242025!$D$3:$D$1315,$A8,DataRegularSeason20242025!$H$3:$H$1315, $A8)</f>
        <v>5</v>
      </c>
      <c r="BJ8">
        <f>COUNTIFS(DataRegularSeason20242025!$E$3:$E$1315,$A8,DataRegularSeason20242025!$H$3:$H$1315, $A8)</f>
        <v>9</v>
      </c>
      <c r="BK8">
        <f>BI8+BJ8</f>
        <v>14</v>
      </c>
      <c r="BL8">
        <f>F8-BI8</f>
        <v>3</v>
      </c>
      <c r="BM8">
        <f>H8-BJ8</f>
        <v>3</v>
      </c>
      <c r="BN8">
        <f>BL8+BM8</f>
        <v>6</v>
      </c>
      <c r="BS8" t="s">
        <v>1466</v>
      </c>
      <c r="BT8">
        <f>SUM($AH$2:$AH$33)</f>
        <v>13</v>
      </c>
      <c r="BZ8" t="s">
        <v>1476</v>
      </c>
      <c r="CA8" s="23">
        <f>CA7*82</f>
        <v>80.273684210526312</v>
      </c>
      <c r="CB8" s="21">
        <f>CB7+((82-BZ2)*CA7)</f>
        <v>82.223684210526301</v>
      </c>
    </row>
    <row r="9" spans="1:81" x14ac:dyDescent="0.25">
      <c r="A9" t="s">
        <v>34</v>
      </c>
      <c r="B9" t="s">
        <v>97</v>
      </c>
      <c r="C9" t="s">
        <v>95</v>
      </c>
      <c r="D9">
        <f>COUNTIFS(DataRegularSeason20242025!$D$3:$D$1315,$A9,DataRegularSeason20242025!$R$3:$R$1315,1,DataRegularSeason20242025!$N$3:$N$1315,1) + COUNTIFS(DataRegularSeason20242025!$E$3:$E$1315,$A9,DataRegularSeason20242025!$R$3:$R$1315,1,DataRegularSeason20242025!$N$3:$N$1315,1)</f>
        <v>10</v>
      </c>
      <c r="E9" s="15">
        <f>Table3[[#This Row],[Watched]]/Table3[[#This Row],[GP]]</f>
        <v>0.55555555555555558</v>
      </c>
      <c r="F9">
        <f>COUNTIFS(DataRegularSeason20242025!$N$3:$N$1315,1,DataRegularSeason20242025!$D$3:$D$1315,$A9)</f>
        <v>8</v>
      </c>
      <c r="G9">
        <f>41-Table3[[#This Row],[GP_A]]</f>
        <v>33</v>
      </c>
      <c r="H9">
        <f>COUNTIFS(DataRegularSeason20242025!$E$3:$E$1315,$A9,DataRegularSeason20242025!$N$3:$N$1315,1)</f>
        <v>10</v>
      </c>
      <c r="I9">
        <f>41-Table3[[#This Row],[GP_H]]</f>
        <v>31</v>
      </c>
      <c r="J9">
        <f>F9+H9</f>
        <v>18</v>
      </c>
      <c r="K9">
        <f>82-Table3[[#This Row],[GP]]</f>
        <v>64</v>
      </c>
      <c r="L9">
        <f>COUNTIFS(DataRegularSeason20242025!$D$3:$D$1315,$A9, DataRegularSeason20242025!$L$3:$L$1315, $A9,DataRegularSeason20242025!$N$3:$N$1315,1)</f>
        <v>4</v>
      </c>
      <c r="M9">
        <f>COUNTIFS(DataRegularSeason20242025!$D$3:$D$1315,$A9, DataRegularSeason20242025!$L$3:$L$1315, $A9,DataRegularSeason20242025!$N$3:$N$1315,1,DataRegularSeason20242025!$M$3:$M$1315,"REG")</f>
        <v>4</v>
      </c>
      <c r="N9">
        <f>COUNTIFS(DataRegularSeason20242025!$D$3:$D$1315,$A9, DataRegularSeason20242025!$L$3:$L$1315, $A9,DataRegularSeason20242025!$N$3:$N$1315,1,DataRegularSeason20242025!$M$3:$M$1315,"OT")</f>
        <v>0</v>
      </c>
      <c r="O9">
        <f>COUNTIFS(DataRegularSeason20242025!$D$3:$D$1315,$A9, DataRegularSeason20242025!$L$3:$L$1315, $A9,DataRegularSeason20242025!$N$3:$N$1315,1,DataRegularSeason20242025!$M$3:$M$1315,"SO")</f>
        <v>0</v>
      </c>
      <c r="P9">
        <f>F9-L9</f>
        <v>4</v>
      </c>
      <c r="Q9">
        <f>COUNTIFS(DataRegularSeason20242025!$D$3:$D$1315,$A9, DataRegularSeason20242025!$S$3:$S$1315, $A9,DataRegularSeason20242025!$M$3:$M$1315,"REG")</f>
        <v>4</v>
      </c>
      <c r="R9">
        <f>COUNTIFS(DataRegularSeason20242025!$D$3:$D$1315,$A9, DataRegularSeason20242025!$S$3:$S$1315, $A9,DataRegularSeason20242025!$M$3:$M$1315,"OT")</f>
        <v>0</v>
      </c>
      <c r="S9">
        <f>COUNTIFS(DataRegularSeason20242025!$D$3:$D$1315,$A9, DataRegularSeason20242025!$S$3:$S$1315, $A9,DataRegularSeason20242025!$M$3:$M$1315,"SO")</f>
        <v>0</v>
      </c>
      <c r="T9">
        <f>COUNTIFS(DataRegularSeason20242025!$E$3:$E$1315,$A9, DataRegularSeason20242025!$L$3:$L$1315, $A9, DataRegularSeason20242025!$N$3:$N$1315,1)</f>
        <v>8</v>
      </c>
      <c r="U9">
        <f>COUNTIFS(DataRegularSeason20242025!$E$3:$E$1315,$A9, DataRegularSeason20242025!$L$3:$L$1315, $A9,DataRegularSeason20242025!$N$3:$N$1315,1,DataRegularSeason20242025!$M$3:$M$1315,"REG")</f>
        <v>7</v>
      </c>
      <c r="V9">
        <f>COUNTIFS(DataRegularSeason20242025!$E$3:$E$1315,$A9, DataRegularSeason20242025!$L$3:$L$1315, $A9,DataRegularSeason20242025!$N$3:$N$1315,1,DataRegularSeason20242025!$M$3:$M$1315,"OT")</f>
        <v>0</v>
      </c>
      <c r="W9">
        <f>COUNTIFS(DataRegularSeason20242025!$E$3:$E$1315,$A9, DataRegularSeason20242025!$L$3:$L$1315, $A9,DataRegularSeason20242025!$N$3:$N$1315,1,DataRegularSeason20242025!$M$3:$M$1315,"SO")</f>
        <v>1</v>
      </c>
      <c r="X9">
        <f>H9-T9</f>
        <v>2</v>
      </c>
      <c r="Y9">
        <f>COUNTIFS(DataRegularSeason20242025!$E$3:$E$1315,$A9, DataRegularSeason20242025!$S$3:$S$1315, $A9,DataRegularSeason20242025!$M$3:$M$1315,"REG")</f>
        <v>2</v>
      </c>
      <c r="Z9">
        <f>COUNTIFS(DataRegularSeason20242025!$E$3:$E$1315,$A9, DataRegularSeason20242025!$S$3:$S$1315, $A9,DataRegularSeason20242025!$M$3:$M$1315,"OT")</f>
        <v>0</v>
      </c>
      <c r="AA9">
        <f>COUNTIFS(DataRegularSeason20242025!$E$3:$E$1315,$A9, DataRegularSeason20242025!$S$3:$S$1315, $A9,DataRegularSeason20242025!$M$3:$M$1315,"SO")</f>
        <v>0</v>
      </c>
      <c r="AB9">
        <f>Table3[[#This Row],[W_A]]+Table3[[#This Row],[W_H]]</f>
        <v>12</v>
      </c>
      <c r="AC9">
        <f>Table3[[#This Row],[L_A]]+Table3[[#This Row],[L_H]]</f>
        <v>6</v>
      </c>
      <c r="AD9">
        <f>Table3[[#This Row],[RW_A]]+Table3[[#This Row],[RW_H]]</f>
        <v>11</v>
      </c>
      <c r="AE9">
        <f>Table3[[#This Row],[RL_A]]+Table3[[#This Row],[RL_H]]</f>
        <v>6</v>
      </c>
      <c r="AF9">
        <f>Table3[[#This Row],[OTW_A]]+Table3[[#This Row],[OTW_H]]</f>
        <v>0</v>
      </c>
      <c r="AG9">
        <f>Table3[[#This Row],[OTL_A]]+Table3[[#This Row],[OTL_H]]</f>
        <v>0</v>
      </c>
      <c r="AH9">
        <f>Table3[[#This Row],[SOW_A]]+Table3[[#This Row],[SOW_H]]</f>
        <v>1</v>
      </c>
      <c r="AI9">
        <f>Table3[[#This Row],[SOL_A]]+Table3[[#This Row],[SOL_H]]</f>
        <v>0</v>
      </c>
      <c r="AJ9">
        <f>(2*(Table3[[#This Row],[W_A]]+Table3[[#This Row],[W_H]]))+Table3[[#This Row],[OTL_A]]+Table3[[#This Row],[SOL_A]]+Table3[[#This Row],[OTL_H]]+Table3[[#This Row],[SOL_H]]</f>
        <v>24</v>
      </c>
      <c r="AK9">
        <f>(3*(Table3[[#This Row],[RW_A]]+Table3[[#This Row],[RW_H]]))+(2*(Table3[[#This Row],[OTW_A]]+Table3[[#This Row],[SOW_A]]+Table3[[#This Row],[OTW_H]]+Table3[[#This Row],[SOW_H]]))+Table3[[#This Row],[OTL_A]]+Table3[[#This Row],[SOL_A]]+Table3[[#This Row],[OTL_H]]+Table3[[#This Row],[SOL_H]]</f>
        <v>35</v>
      </c>
      <c r="AL9" s="15">
        <f>Table3[[#This Row],[PTS]]/(2*Table3[[#This Row],[GP]])</f>
        <v>0.66666666666666663</v>
      </c>
      <c r="AM9" s="15">
        <f>Table3[[#This Row],[PTS2]]/(3*Table3[[#This Row],[GP]])</f>
        <v>0.64814814814814814</v>
      </c>
      <c r="AN9">
        <f>(2*Table3[[#This Row],[GR]])+Table3[[#This Row],[PTS]]</f>
        <v>152</v>
      </c>
      <c r="AO9">
        <f>(3*Table3[[#This Row],[GR]])+Table3[[#This Row],[PTS2]]</f>
        <v>227</v>
      </c>
      <c r="AP9">
        <f>Table3[[#This Row],[PTS]]+(2 * Table3[[#This Row],[GR]] * Table3[[#This Row],[PTS%]])</f>
        <v>109.33333333333333</v>
      </c>
      <c r="AQ9">
        <f>Table3[[#This Row],[PTS2]]+(3 * Table3[[#This Row],[GR]] * Table3[[#This Row],[PTS%2]])</f>
        <v>159.44444444444446</v>
      </c>
      <c r="AR9" s="20" t="str">
        <f>_xlfn.CONCAT(TEXT(Table3[[#This Row],[W]], "0"), "-", TEXT(Table3[[#This Row],[RL]],"0"), "-", TEXT(Table3[[#This Row],[OTL]]+Table3[[#This Row],[SOL]], "0"))</f>
        <v>12-6-0</v>
      </c>
      <c r="AS9">
        <f>COUNTIFS(DataRegularSeason20242025!$D$3:$D$1315,Table3[[#This Row],[Teams]],DataRegularSeason20242025!$K$3:$K$1315,0)</f>
        <v>0</v>
      </c>
      <c r="AT9">
        <f>SUMIF(DataRegularSeason20242025!$D$3:$D$1315,$A9, DataRegularSeason20242025!$J$3:$J$1315)</f>
        <v>25</v>
      </c>
      <c r="AU9">
        <f>SUMIF(DataRegularSeason20242025!$D$3:$D$1315,$A9, DataRegularSeason20242025!$K$3:$K$1315)</f>
        <v>22</v>
      </c>
      <c r="AV9">
        <f>AT9-AU9</f>
        <v>3</v>
      </c>
      <c r="AW9">
        <f>COUNTIFS(DataRegularSeason20242025!$E$3:$E$1315,Table3[[#This Row],[Teams]],DataRegularSeason20242025!$J$3:$J$1315,0)</f>
        <v>2</v>
      </c>
      <c r="AX9">
        <f>SUMIF(DataRegularSeason20242025!$E$3:$E$1315,$A9,DataRegularSeason20242025!$K$3:$K$1315)</f>
        <v>37</v>
      </c>
      <c r="AY9">
        <f>SUMIF(DataRegularSeason20242025!$E$3:$E$1315,$A9,DataRegularSeason20242025!$J$3:$J$1315)</f>
        <v>20</v>
      </c>
      <c r="AZ9">
        <f>AX9-AY9</f>
        <v>17</v>
      </c>
      <c r="BA9">
        <f>AT9+AX9</f>
        <v>62</v>
      </c>
      <c r="BB9">
        <f>AU9+AY9</f>
        <v>42</v>
      </c>
      <c r="BC9">
        <f>BA9-BB9</f>
        <v>20</v>
      </c>
      <c r="BD9" s="17">
        <f>Table3[[#This Row],[GF]]/Table3[[#This Row],[GP]]</f>
        <v>3.4444444444444446</v>
      </c>
      <c r="BE9" s="17">
        <f>Table3[[#This Row],[GA]]/Table3[[#This Row],[GP]]</f>
        <v>2.3333333333333335</v>
      </c>
      <c r="BF9" s="17">
        <f>(Table3[[#This Row],[GF]]-Table3[[#This Row],[GA]])/Table3[[#This Row],[GP]]</f>
        <v>1.1111111111111112</v>
      </c>
      <c r="BG9" s="50" t="str">
        <f>_xlfn.CONCAT(TEXT(Table3[[#This Row],[W_H]], "0"), "-", TEXT(Table3[[#This Row],[RL_H]],"0"), "-", TEXT(Table3[[#This Row],[OTL_H]]+Table3[[#This Row],[SOL_H]], "0"))</f>
        <v>8-2-0</v>
      </c>
      <c r="BH9" s="50" t="str">
        <f>_xlfn.CONCAT(TEXT(Table3[[#This Row],[W_A]], "0"), "-", TEXT(Table3[[#This Row],[RL_A]],"0"), "-", TEXT(Table3[[#This Row],[OTL_A]]+Table3[[#This Row],[SOL_A]], "0"))</f>
        <v>4-4-0</v>
      </c>
      <c r="BI9">
        <f>COUNTIFS(DataRegularSeason20242025!$D$3:$D$1315,$A9,DataRegularSeason20242025!$H$3:$H$1315, $A9)</f>
        <v>3</v>
      </c>
      <c r="BJ9">
        <f>COUNTIFS(DataRegularSeason20242025!$E$3:$E$1315,$A9,DataRegularSeason20242025!$H$3:$H$1315, $A9)</f>
        <v>9</v>
      </c>
      <c r="BK9">
        <f>BI9+BJ9</f>
        <v>12</v>
      </c>
      <c r="BL9">
        <f>F9-BI9</f>
        <v>5</v>
      </c>
      <c r="BM9">
        <f>H9-BJ9</f>
        <v>1</v>
      </c>
      <c r="BN9">
        <f>BL9+BM9</f>
        <v>6</v>
      </c>
      <c r="BS9" t="s">
        <v>1469</v>
      </c>
      <c r="BT9" s="1">
        <f>_xlfn.MINIFS(DataRegularSeason20242025!$B$3:$B$1315,DataRegularSeason20242025!$N$3:$N$1315,1)</f>
        <v>45569</v>
      </c>
    </row>
    <row r="10" spans="1:81" x14ac:dyDescent="0.25">
      <c r="A10" t="s">
        <v>14</v>
      </c>
      <c r="B10" t="s">
        <v>98</v>
      </c>
      <c r="C10" t="s">
        <v>81</v>
      </c>
      <c r="D10">
        <f>COUNTIFS(DataRegularSeason20242025!$D$3:$D$1315,$A10,DataRegularSeason20242025!$R$3:$R$1315,1,DataRegularSeason20242025!$N$3:$N$1315,1) + COUNTIFS(DataRegularSeason20242025!$E$3:$E$1315,$A10,DataRegularSeason20242025!$R$3:$R$1315,1,DataRegularSeason20242025!$N$3:$N$1315,1)</f>
        <v>18</v>
      </c>
      <c r="E10" s="15">
        <f>Table3[[#This Row],[Watched]]/Table3[[#This Row],[GP]]</f>
        <v>0.94736842105263153</v>
      </c>
      <c r="F10">
        <f>COUNTIFS(DataRegularSeason20242025!$N$3:$N$1315,1,DataRegularSeason20242025!$D$3:$D$1315,$A10)</f>
        <v>9</v>
      </c>
      <c r="G10">
        <f>41-Table3[[#This Row],[GP_A]]</f>
        <v>32</v>
      </c>
      <c r="H10">
        <f>COUNTIFS(DataRegularSeason20242025!$E$3:$E$1315,$A10,DataRegularSeason20242025!$N$3:$N$1315,1)</f>
        <v>10</v>
      </c>
      <c r="I10">
        <f>41-Table3[[#This Row],[GP_H]]</f>
        <v>31</v>
      </c>
      <c r="J10">
        <f>F10+H10</f>
        <v>19</v>
      </c>
      <c r="K10">
        <f>82-Table3[[#This Row],[GP]]</f>
        <v>63</v>
      </c>
      <c r="L10">
        <f>COUNTIFS(DataRegularSeason20242025!$D$3:$D$1315,$A10, DataRegularSeason20242025!$L$3:$L$1315, $A10,DataRegularSeason20242025!$N$3:$N$1315,1)</f>
        <v>6</v>
      </c>
      <c r="M10">
        <f>COUNTIFS(DataRegularSeason20242025!$D$3:$D$1315,$A10, DataRegularSeason20242025!$L$3:$L$1315, $A10,DataRegularSeason20242025!$N$3:$N$1315,1,DataRegularSeason20242025!$M$3:$M$1315,"REG")</f>
        <v>6</v>
      </c>
      <c r="N10">
        <f>COUNTIFS(DataRegularSeason20242025!$D$3:$D$1315,$A10, DataRegularSeason20242025!$L$3:$L$1315, $A10,DataRegularSeason20242025!$N$3:$N$1315,1,DataRegularSeason20242025!$M$3:$M$1315,"OT")</f>
        <v>0</v>
      </c>
      <c r="O10">
        <f>COUNTIFS(DataRegularSeason20242025!$D$3:$D$1315,$A10, DataRegularSeason20242025!$L$3:$L$1315, $A10,DataRegularSeason20242025!$N$3:$N$1315,1,DataRegularSeason20242025!$M$3:$M$1315,"SO")</f>
        <v>0</v>
      </c>
      <c r="P10">
        <f>F10-L10</f>
        <v>3</v>
      </c>
      <c r="Q10">
        <f>COUNTIFS(DataRegularSeason20242025!$D$3:$D$1315,$A10, DataRegularSeason20242025!$S$3:$S$1315, $A10,DataRegularSeason20242025!$M$3:$M$1315,"REG")</f>
        <v>3</v>
      </c>
      <c r="R10">
        <f>COUNTIFS(DataRegularSeason20242025!$D$3:$D$1315,$A10, DataRegularSeason20242025!$S$3:$S$1315, $A10,DataRegularSeason20242025!$M$3:$M$1315,"OT")</f>
        <v>0</v>
      </c>
      <c r="S10">
        <f>COUNTIFS(DataRegularSeason20242025!$D$3:$D$1315,$A10, DataRegularSeason20242025!$S$3:$S$1315, $A10,DataRegularSeason20242025!$M$3:$M$1315,"SO")</f>
        <v>0</v>
      </c>
      <c r="T10">
        <f>COUNTIFS(DataRegularSeason20242025!$E$3:$E$1315,$A10, DataRegularSeason20242025!$L$3:$L$1315, $A10, DataRegularSeason20242025!$N$3:$N$1315,1)</f>
        <v>6</v>
      </c>
      <c r="U10">
        <f>COUNTIFS(DataRegularSeason20242025!$E$3:$E$1315,$A10, DataRegularSeason20242025!$L$3:$L$1315, $A10,DataRegularSeason20242025!$N$3:$N$1315,1,DataRegularSeason20242025!$M$3:$M$1315,"REG")</f>
        <v>4</v>
      </c>
      <c r="V10">
        <f>COUNTIFS(DataRegularSeason20242025!$E$3:$E$1315,$A10, DataRegularSeason20242025!$L$3:$L$1315, $A10,DataRegularSeason20242025!$N$3:$N$1315,1,DataRegularSeason20242025!$M$3:$M$1315,"OT")</f>
        <v>1</v>
      </c>
      <c r="W10">
        <f>COUNTIFS(DataRegularSeason20242025!$E$3:$E$1315,$A10, DataRegularSeason20242025!$L$3:$L$1315, $A10,DataRegularSeason20242025!$N$3:$N$1315,1,DataRegularSeason20242025!$M$3:$M$1315,"SO")</f>
        <v>1</v>
      </c>
      <c r="X10">
        <f>H10-T10</f>
        <v>4</v>
      </c>
      <c r="Y10">
        <f>COUNTIFS(DataRegularSeason20242025!$E$3:$E$1315,$A10, DataRegularSeason20242025!$S$3:$S$1315, $A10,DataRegularSeason20242025!$M$3:$M$1315,"REG")</f>
        <v>3</v>
      </c>
      <c r="Z10">
        <f>COUNTIFS(DataRegularSeason20242025!$E$3:$E$1315,$A10, DataRegularSeason20242025!$S$3:$S$1315, $A10,DataRegularSeason20242025!$M$3:$M$1315,"OT")</f>
        <v>1</v>
      </c>
      <c r="AA10">
        <f>COUNTIFS(DataRegularSeason20242025!$E$3:$E$1315,$A10, DataRegularSeason20242025!$S$3:$S$1315, $A10,DataRegularSeason20242025!$M$3:$M$1315,"SO")</f>
        <v>0</v>
      </c>
      <c r="AB10">
        <f>Table3[[#This Row],[W_A]]+Table3[[#This Row],[W_H]]</f>
        <v>12</v>
      </c>
      <c r="AC10">
        <f>Table3[[#This Row],[L_A]]+Table3[[#This Row],[L_H]]</f>
        <v>7</v>
      </c>
      <c r="AD10">
        <f>Table3[[#This Row],[RW_A]]+Table3[[#This Row],[RW_H]]</f>
        <v>10</v>
      </c>
      <c r="AE10">
        <f>Table3[[#This Row],[RL_A]]+Table3[[#This Row],[RL_H]]</f>
        <v>6</v>
      </c>
      <c r="AF10">
        <f>Table3[[#This Row],[OTW_A]]+Table3[[#This Row],[OTW_H]]</f>
        <v>1</v>
      </c>
      <c r="AG10">
        <f>Table3[[#This Row],[OTL_A]]+Table3[[#This Row],[OTL_H]]</f>
        <v>1</v>
      </c>
      <c r="AH10">
        <f>Table3[[#This Row],[SOW_A]]+Table3[[#This Row],[SOW_H]]</f>
        <v>1</v>
      </c>
      <c r="AI10">
        <f>Table3[[#This Row],[SOL_A]]+Table3[[#This Row],[SOL_H]]</f>
        <v>0</v>
      </c>
      <c r="AJ10">
        <f>(2*(Table3[[#This Row],[W_A]]+Table3[[#This Row],[W_H]]))+Table3[[#This Row],[OTL_A]]+Table3[[#This Row],[SOL_A]]+Table3[[#This Row],[OTL_H]]+Table3[[#This Row],[SOL_H]]</f>
        <v>25</v>
      </c>
      <c r="AK10">
        <f>(3*(Table3[[#This Row],[RW_A]]+Table3[[#This Row],[RW_H]]))+(2*(Table3[[#This Row],[OTW_A]]+Table3[[#This Row],[SOW_A]]+Table3[[#This Row],[OTW_H]]+Table3[[#This Row],[SOW_H]]))+Table3[[#This Row],[OTL_A]]+Table3[[#This Row],[SOL_A]]+Table3[[#This Row],[OTL_H]]+Table3[[#This Row],[SOL_H]]</f>
        <v>35</v>
      </c>
      <c r="AL10" s="15">
        <f>Table3[[#This Row],[PTS]]/(2*Table3[[#This Row],[GP]])</f>
        <v>0.65789473684210531</v>
      </c>
      <c r="AM10" s="15">
        <f>Table3[[#This Row],[PTS2]]/(3*Table3[[#This Row],[GP]])</f>
        <v>0.61403508771929827</v>
      </c>
      <c r="AN10">
        <f>(2*Table3[[#This Row],[GR]])+Table3[[#This Row],[PTS]]</f>
        <v>151</v>
      </c>
      <c r="AO10">
        <f>(3*Table3[[#This Row],[GR]])+Table3[[#This Row],[PTS2]]</f>
        <v>224</v>
      </c>
      <c r="AP10">
        <f>Table3[[#This Row],[PTS]]+(2 * Table3[[#This Row],[GR]] * Table3[[#This Row],[PTS%]])</f>
        <v>107.89473684210527</v>
      </c>
      <c r="AQ10">
        <f>Table3[[#This Row],[PTS2]]+(3 * Table3[[#This Row],[GR]] * Table3[[#This Row],[PTS%2]])</f>
        <v>151.05263157894737</v>
      </c>
      <c r="AR10" s="20" t="str">
        <f>_xlfn.CONCAT(TEXT(Table3[[#This Row],[W]], "0"), "-", TEXT(Table3[[#This Row],[RL]],"0"), "-", TEXT(Table3[[#This Row],[OTL]]+Table3[[#This Row],[SOL]], "0"))</f>
        <v>12-6-1</v>
      </c>
      <c r="AS10">
        <f>COUNTIFS(DataRegularSeason20242025!$D$3:$D$1315,Table3[[#This Row],[Teams]],DataRegularSeason20242025!$K$3:$K$1315,0)</f>
        <v>0</v>
      </c>
      <c r="AT10">
        <f>SUMIF(DataRegularSeason20242025!$D$3:$D$1315,$A10, DataRegularSeason20242025!$J$3:$J$1315)</f>
        <v>34</v>
      </c>
      <c r="AU10">
        <f>SUMIF(DataRegularSeason20242025!$D$3:$D$1315,$A10, DataRegularSeason20242025!$K$3:$K$1315)</f>
        <v>31</v>
      </c>
      <c r="AV10">
        <f>AT10-AU10</f>
        <v>3</v>
      </c>
      <c r="AW10">
        <f>COUNTIFS(DataRegularSeason20242025!$E$3:$E$1315,Table3[[#This Row],[Teams]],DataRegularSeason20242025!$J$3:$J$1315,0)</f>
        <v>1</v>
      </c>
      <c r="AX10">
        <f>SUMIF(DataRegularSeason20242025!$E$3:$E$1315,$A10,DataRegularSeason20242025!$K$3:$K$1315)</f>
        <v>35</v>
      </c>
      <c r="AY10">
        <f>SUMIF(DataRegularSeason20242025!$E$3:$E$1315,$A10,DataRegularSeason20242025!$J$3:$J$1315)</f>
        <v>32</v>
      </c>
      <c r="AZ10">
        <f>AX10-AY10</f>
        <v>3</v>
      </c>
      <c r="BA10">
        <f>AT10+AX10</f>
        <v>69</v>
      </c>
      <c r="BB10">
        <f>AU10+AY10</f>
        <v>63</v>
      </c>
      <c r="BC10">
        <f>BA10-BB10</f>
        <v>6</v>
      </c>
      <c r="BD10" s="17">
        <f>Table3[[#This Row],[GF]]/Table3[[#This Row],[GP]]</f>
        <v>3.6315789473684212</v>
      </c>
      <c r="BE10" s="17">
        <f>Table3[[#This Row],[GA]]/Table3[[#This Row],[GP]]</f>
        <v>3.3157894736842106</v>
      </c>
      <c r="BF10" s="17">
        <f>(Table3[[#This Row],[GF]]-Table3[[#This Row],[GA]])/Table3[[#This Row],[GP]]</f>
        <v>0.31578947368421051</v>
      </c>
      <c r="BG10" s="50" t="str">
        <f>_xlfn.CONCAT(TEXT(Table3[[#This Row],[W_H]], "0"), "-", TEXT(Table3[[#This Row],[RL_H]],"0"), "-", TEXT(Table3[[#This Row],[OTL_H]]+Table3[[#This Row],[SOL_H]], "0"))</f>
        <v>6-3-1</v>
      </c>
      <c r="BH10" s="50" t="str">
        <f>_xlfn.CONCAT(TEXT(Table3[[#This Row],[W_A]], "0"), "-", TEXT(Table3[[#This Row],[RL_A]],"0"), "-", TEXT(Table3[[#This Row],[OTL_A]]+Table3[[#This Row],[SOL_A]], "0"))</f>
        <v>6-3-0</v>
      </c>
      <c r="BI10">
        <f>COUNTIFS(DataRegularSeason20242025!$D$3:$D$1315,$A10,DataRegularSeason20242025!$H$3:$H$1315, $A10)</f>
        <v>7</v>
      </c>
      <c r="BJ10">
        <f>COUNTIFS(DataRegularSeason20242025!$E$3:$E$1315,$A10,DataRegularSeason20242025!$H$3:$H$1315, $A10)</f>
        <v>7</v>
      </c>
      <c r="BK10">
        <f>BI10+BJ10</f>
        <v>14</v>
      </c>
      <c r="BL10">
        <f>F10-BI10</f>
        <v>2</v>
      </c>
      <c r="BM10">
        <f>H10-BJ10</f>
        <v>3</v>
      </c>
      <c r="BN10">
        <f>BL10+BM10</f>
        <v>5</v>
      </c>
      <c r="BS10" t="s">
        <v>1470</v>
      </c>
      <c r="BT10" s="1">
        <f>_xlfn.MAXIFS(DataRegularSeason20242025!$B$3:$B$1315,DataRegularSeason20242025!$N$3:$N$1315,1)</f>
        <v>45616</v>
      </c>
    </row>
    <row r="11" spans="1:81" x14ac:dyDescent="0.25">
      <c r="A11" t="s">
        <v>27</v>
      </c>
      <c r="B11" t="s">
        <v>97</v>
      </c>
      <c r="C11" t="s">
        <v>100</v>
      </c>
      <c r="D11">
        <f>COUNTIFS(DataRegularSeason20242025!$D$3:$D$1315,$A11,DataRegularSeason20242025!$R$3:$R$1315,1,DataRegularSeason20242025!$N$3:$N$1315,1) + COUNTIFS(DataRegularSeason20242025!$E$3:$E$1315,$A11,DataRegularSeason20242025!$R$3:$R$1315,1,DataRegularSeason20242025!$N$3:$N$1315,1)</f>
        <v>13</v>
      </c>
      <c r="E11" s="15">
        <f>Table3[[#This Row],[Watched]]/Table3[[#This Row],[GP]]</f>
        <v>0.68421052631578949</v>
      </c>
      <c r="F11">
        <f>COUNTIFS(DataRegularSeason20242025!$N$3:$N$1315,1,DataRegularSeason20242025!$D$3:$D$1315,$A11)</f>
        <v>9</v>
      </c>
      <c r="G11">
        <f>41-Table3[[#This Row],[GP_A]]</f>
        <v>32</v>
      </c>
      <c r="H11">
        <f>COUNTIFS(DataRegularSeason20242025!$E$3:$E$1315,$A11,DataRegularSeason20242025!$N$3:$N$1315,1)</f>
        <v>10</v>
      </c>
      <c r="I11">
        <f>41-Table3[[#This Row],[GP_H]]</f>
        <v>31</v>
      </c>
      <c r="J11">
        <f>F11+H11</f>
        <v>19</v>
      </c>
      <c r="K11">
        <f>82-Table3[[#This Row],[GP]]</f>
        <v>63</v>
      </c>
      <c r="L11">
        <f>COUNTIFS(DataRegularSeason20242025!$D$3:$D$1315,$A11, DataRegularSeason20242025!$L$3:$L$1315, $A11,DataRegularSeason20242025!$N$3:$N$1315,1)</f>
        <v>3</v>
      </c>
      <c r="M11">
        <f>COUNTIFS(DataRegularSeason20242025!$D$3:$D$1315,$A11, DataRegularSeason20242025!$L$3:$L$1315, $A11,DataRegularSeason20242025!$N$3:$N$1315,1,DataRegularSeason20242025!$M$3:$M$1315,"REG")</f>
        <v>3</v>
      </c>
      <c r="N11">
        <f>COUNTIFS(DataRegularSeason20242025!$D$3:$D$1315,$A11, DataRegularSeason20242025!$L$3:$L$1315, $A11,DataRegularSeason20242025!$N$3:$N$1315,1,DataRegularSeason20242025!$M$3:$M$1315,"OT")</f>
        <v>0</v>
      </c>
      <c r="O11">
        <f>COUNTIFS(DataRegularSeason20242025!$D$3:$D$1315,$A11, DataRegularSeason20242025!$L$3:$L$1315, $A11,DataRegularSeason20242025!$N$3:$N$1315,1,DataRegularSeason20242025!$M$3:$M$1315,"SO")</f>
        <v>0</v>
      </c>
      <c r="P11">
        <f>F11-L11</f>
        <v>6</v>
      </c>
      <c r="Q11">
        <f>COUNTIFS(DataRegularSeason20242025!$D$3:$D$1315,$A11, DataRegularSeason20242025!$S$3:$S$1315, $A11,DataRegularSeason20242025!$M$3:$M$1315,"REG")</f>
        <v>4</v>
      </c>
      <c r="R11">
        <f>COUNTIFS(DataRegularSeason20242025!$D$3:$D$1315,$A11, DataRegularSeason20242025!$S$3:$S$1315, $A11,DataRegularSeason20242025!$M$3:$M$1315,"OT")</f>
        <v>2</v>
      </c>
      <c r="S11">
        <f>COUNTIFS(DataRegularSeason20242025!$D$3:$D$1315,$A11, DataRegularSeason20242025!$S$3:$S$1315, $A11,DataRegularSeason20242025!$M$3:$M$1315,"SO")</f>
        <v>0</v>
      </c>
      <c r="T11">
        <f>COUNTIFS(DataRegularSeason20242025!$E$3:$E$1315,$A11, DataRegularSeason20242025!$L$3:$L$1315, $A11, DataRegularSeason20242025!$N$3:$N$1315,1)</f>
        <v>8</v>
      </c>
      <c r="U11">
        <f>COUNTIFS(DataRegularSeason20242025!$E$3:$E$1315,$A11, DataRegularSeason20242025!$L$3:$L$1315, $A11,DataRegularSeason20242025!$N$3:$N$1315,1,DataRegularSeason20242025!$M$3:$M$1315,"REG")</f>
        <v>7</v>
      </c>
      <c r="V11">
        <f>COUNTIFS(DataRegularSeason20242025!$E$3:$E$1315,$A11, DataRegularSeason20242025!$L$3:$L$1315, $A11,DataRegularSeason20242025!$N$3:$N$1315,1,DataRegularSeason20242025!$M$3:$M$1315,"OT")</f>
        <v>1</v>
      </c>
      <c r="W11">
        <f>COUNTIFS(DataRegularSeason20242025!$E$3:$E$1315,$A11, DataRegularSeason20242025!$L$3:$L$1315, $A11,DataRegularSeason20242025!$N$3:$N$1315,1,DataRegularSeason20242025!$M$3:$M$1315,"SO")</f>
        <v>0</v>
      </c>
      <c r="X11">
        <f>H11-T11</f>
        <v>2</v>
      </c>
      <c r="Y11">
        <f>COUNTIFS(DataRegularSeason20242025!$E$3:$E$1315,$A11, DataRegularSeason20242025!$S$3:$S$1315, $A11,DataRegularSeason20242025!$M$3:$M$1315,"REG")</f>
        <v>2</v>
      </c>
      <c r="Z11">
        <f>COUNTIFS(DataRegularSeason20242025!$E$3:$E$1315,$A11, DataRegularSeason20242025!$S$3:$S$1315, $A11,DataRegularSeason20242025!$M$3:$M$1315,"OT")</f>
        <v>0</v>
      </c>
      <c r="AA11">
        <f>COUNTIFS(DataRegularSeason20242025!$E$3:$E$1315,$A11, DataRegularSeason20242025!$S$3:$S$1315, $A11,DataRegularSeason20242025!$M$3:$M$1315,"SO")</f>
        <v>0</v>
      </c>
      <c r="AB11">
        <f>Table3[[#This Row],[W_A]]+Table3[[#This Row],[W_H]]</f>
        <v>11</v>
      </c>
      <c r="AC11">
        <f>Table3[[#This Row],[L_A]]+Table3[[#This Row],[L_H]]</f>
        <v>8</v>
      </c>
      <c r="AD11">
        <f>Table3[[#This Row],[RW_A]]+Table3[[#This Row],[RW_H]]</f>
        <v>10</v>
      </c>
      <c r="AE11">
        <f>Table3[[#This Row],[RL_A]]+Table3[[#This Row],[RL_H]]</f>
        <v>6</v>
      </c>
      <c r="AF11">
        <f>Table3[[#This Row],[OTW_A]]+Table3[[#This Row],[OTW_H]]</f>
        <v>1</v>
      </c>
      <c r="AG11">
        <f>Table3[[#This Row],[OTL_A]]+Table3[[#This Row],[OTL_H]]</f>
        <v>2</v>
      </c>
      <c r="AH11">
        <f>Table3[[#This Row],[SOW_A]]+Table3[[#This Row],[SOW_H]]</f>
        <v>0</v>
      </c>
      <c r="AI11">
        <f>Table3[[#This Row],[SOL_A]]+Table3[[#This Row],[SOL_H]]</f>
        <v>0</v>
      </c>
      <c r="AJ11">
        <f>(2*(Table3[[#This Row],[W_A]]+Table3[[#This Row],[W_H]]))+Table3[[#This Row],[OTL_A]]+Table3[[#This Row],[SOL_A]]+Table3[[#This Row],[OTL_H]]+Table3[[#This Row],[SOL_H]]</f>
        <v>24</v>
      </c>
      <c r="AK11">
        <f>(3*(Table3[[#This Row],[RW_A]]+Table3[[#This Row],[RW_H]]))+(2*(Table3[[#This Row],[OTW_A]]+Table3[[#This Row],[SOW_A]]+Table3[[#This Row],[OTW_H]]+Table3[[#This Row],[SOW_H]]))+Table3[[#This Row],[OTL_A]]+Table3[[#This Row],[SOL_A]]+Table3[[#This Row],[OTL_H]]+Table3[[#This Row],[SOL_H]]</f>
        <v>34</v>
      </c>
      <c r="AL11" s="15">
        <f>Table3[[#This Row],[PTS]]/(2*Table3[[#This Row],[GP]])</f>
        <v>0.63157894736842102</v>
      </c>
      <c r="AM11" s="15">
        <f>Table3[[#This Row],[PTS2]]/(3*Table3[[#This Row],[GP]])</f>
        <v>0.59649122807017541</v>
      </c>
      <c r="AN11">
        <f>(2*Table3[[#This Row],[GR]])+Table3[[#This Row],[PTS]]</f>
        <v>150</v>
      </c>
      <c r="AO11">
        <f>(3*Table3[[#This Row],[GR]])+Table3[[#This Row],[PTS2]]</f>
        <v>223</v>
      </c>
      <c r="AP11">
        <f>Table3[[#This Row],[PTS]]+(2 * Table3[[#This Row],[GR]] * Table3[[#This Row],[PTS%]])</f>
        <v>103.57894736842105</v>
      </c>
      <c r="AQ11">
        <f>Table3[[#This Row],[PTS2]]+(3 * Table3[[#This Row],[GR]] * Table3[[#This Row],[PTS%2]])</f>
        <v>146.73684210526315</v>
      </c>
      <c r="AR11" s="20" t="str">
        <f>_xlfn.CONCAT(TEXT(Table3[[#This Row],[W]], "0"), "-", TEXT(Table3[[#This Row],[RL]],"0"), "-", TEXT(Table3[[#This Row],[OTL]]+Table3[[#This Row],[SOL]], "0"))</f>
        <v>11-6-2</v>
      </c>
      <c r="AS11">
        <f>COUNTIFS(DataRegularSeason20242025!$D$3:$D$1315,Table3[[#This Row],[Teams]],DataRegularSeason20242025!$K$3:$K$1315,0)</f>
        <v>0</v>
      </c>
      <c r="AT11">
        <f>SUMIF(DataRegularSeason20242025!$D$3:$D$1315,$A11, DataRegularSeason20242025!$J$3:$J$1315)</f>
        <v>25</v>
      </c>
      <c r="AU11">
        <f>SUMIF(DataRegularSeason20242025!$D$3:$D$1315,$A11, DataRegularSeason20242025!$K$3:$K$1315)</f>
        <v>31</v>
      </c>
      <c r="AV11">
        <f>AT11-AU11</f>
        <v>-6</v>
      </c>
      <c r="AW11">
        <f>COUNTIFS(DataRegularSeason20242025!$E$3:$E$1315,Table3[[#This Row],[Teams]],DataRegularSeason20242025!$J$3:$J$1315,0)</f>
        <v>1</v>
      </c>
      <c r="AX11">
        <f>SUMIF(DataRegularSeason20242025!$E$3:$E$1315,$A11,DataRegularSeason20242025!$K$3:$K$1315)</f>
        <v>47</v>
      </c>
      <c r="AY11">
        <f>SUMIF(DataRegularSeason20242025!$E$3:$E$1315,$A11,DataRegularSeason20242025!$J$3:$J$1315)</f>
        <v>29</v>
      </c>
      <c r="AZ11">
        <f>AX11-AY11</f>
        <v>18</v>
      </c>
      <c r="BA11">
        <f>AT11+AX11</f>
        <v>72</v>
      </c>
      <c r="BB11">
        <f>AU11+AY11</f>
        <v>60</v>
      </c>
      <c r="BC11">
        <f>BA11-BB11</f>
        <v>12</v>
      </c>
      <c r="BD11" s="17">
        <f>Table3[[#This Row],[GF]]/Table3[[#This Row],[GP]]</f>
        <v>3.7894736842105261</v>
      </c>
      <c r="BE11" s="17">
        <f>Table3[[#This Row],[GA]]/Table3[[#This Row],[GP]]</f>
        <v>3.1578947368421053</v>
      </c>
      <c r="BF11" s="17">
        <f>(Table3[[#This Row],[GF]]-Table3[[#This Row],[GA]])/Table3[[#This Row],[GP]]</f>
        <v>0.63157894736842102</v>
      </c>
      <c r="BG11" s="50" t="str">
        <f>_xlfn.CONCAT(TEXT(Table3[[#This Row],[W_H]], "0"), "-", TEXT(Table3[[#This Row],[RL_H]],"0"), "-", TEXT(Table3[[#This Row],[OTL_H]]+Table3[[#This Row],[SOL_H]], "0"))</f>
        <v>8-2-0</v>
      </c>
      <c r="BH11" s="50" t="str">
        <f>_xlfn.CONCAT(TEXT(Table3[[#This Row],[W_A]], "0"), "-", TEXT(Table3[[#This Row],[RL_A]],"0"), "-", TEXT(Table3[[#This Row],[OTL_A]]+Table3[[#This Row],[SOL_A]], "0"))</f>
        <v>3-4-2</v>
      </c>
      <c r="BI11">
        <f>COUNTIFS(DataRegularSeason20242025!$D$3:$D$1315,$A11,DataRegularSeason20242025!$H$3:$H$1315, $A11)</f>
        <v>6</v>
      </c>
      <c r="BJ11">
        <f>COUNTIFS(DataRegularSeason20242025!$E$3:$E$1315,$A11,DataRegularSeason20242025!$H$3:$H$1315, $A11)</f>
        <v>6</v>
      </c>
      <c r="BK11">
        <f>BI11+BJ11</f>
        <v>12</v>
      </c>
      <c r="BL11">
        <f>F11-BI11</f>
        <v>3</v>
      </c>
      <c r="BM11">
        <f>H11-BJ11</f>
        <v>4</v>
      </c>
      <c r="BN11">
        <f>BL11+BM11</f>
        <v>7</v>
      </c>
      <c r="BS11" t="s">
        <v>1471</v>
      </c>
      <c r="BT11">
        <f>$BT$2/($BT$10-$BT$9)</f>
        <v>6.4680851063829783</v>
      </c>
    </row>
    <row r="12" spans="1:81" x14ac:dyDescent="0.25">
      <c r="A12" t="s">
        <v>28</v>
      </c>
      <c r="B12" t="s">
        <v>97</v>
      </c>
      <c r="C12" t="s">
        <v>100</v>
      </c>
      <c r="D12">
        <f>COUNTIFS(DataRegularSeason20242025!$D$3:$D$1315,$A12,DataRegularSeason20242025!$R$3:$R$1315,1,DataRegularSeason20242025!$N$3:$N$1315,1) + COUNTIFS(DataRegularSeason20242025!$E$3:$E$1315,$A12,DataRegularSeason20242025!$R$3:$R$1315,1,DataRegularSeason20242025!$N$3:$N$1315,1)</f>
        <v>14</v>
      </c>
      <c r="E12" s="15">
        <f>Table3[[#This Row],[Watched]]/Table3[[#This Row],[GP]]</f>
        <v>0.7</v>
      </c>
      <c r="F12">
        <f>COUNTIFS(DataRegularSeason20242025!$N$3:$N$1315,1,DataRegularSeason20242025!$D$3:$D$1315,$A12)</f>
        <v>12</v>
      </c>
      <c r="G12">
        <f>41-Table3[[#This Row],[GP_A]]</f>
        <v>29</v>
      </c>
      <c r="H12">
        <f>COUNTIFS(DataRegularSeason20242025!$E$3:$E$1315,$A12,DataRegularSeason20242025!$N$3:$N$1315,1)</f>
        <v>8</v>
      </c>
      <c r="I12">
        <f>41-Table3[[#This Row],[GP_H]]</f>
        <v>33</v>
      </c>
      <c r="J12">
        <f>F12+H12</f>
        <v>20</v>
      </c>
      <c r="K12">
        <f>82-Table3[[#This Row],[GP]]</f>
        <v>62</v>
      </c>
      <c r="L12">
        <f>COUNTIFS(DataRegularSeason20242025!$D$3:$D$1315,$A12, DataRegularSeason20242025!$L$3:$L$1315, $A12,DataRegularSeason20242025!$N$3:$N$1315,1)</f>
        <v>5</v>
      </c>
      <c r="M12">
        <f>COUNTIFS(DataRegularSeason20242025!$D$3:$D$1315,$A12, DataRegularSeason20242025!$L$3:$L$1315, $A12,DataRegularSeason20242025!$N$3:$N$1315,1,DataRegularSeason20242025!$M$3:$M$1315,"REG")</f>
        <v>5</v>
      </c>
      <c r="N12">
        <f>COUNTIFS(DataRegularSeason20242025!$D$3:$D$1315,$A12, DataRegularSeason20242025!$L$3:$L$1315, $A12,DataRegularSeason20242025!$N$3:$N$1315,1,DataRegularSeason20242025!$M$3:$M$1315,"OT")</f>
        <v>0</v>
      </c>
      <c r="O12">
        <f>COUNTIFS(DataRegularSeason20242025!$D$3:$D$1315,$A12, DataRegularSeason20242025!$L$3:$L$1315, $A12,DataRegularSeason20242025!$N$3:$N$1315,1,DataRegularSeason20242025!$M$3:$M$1315,"SO")</f>
        <v>0</v>
      </c>
      <c r="P12">
        <f>F12-L12</f>
        <v>7</v>
      </c>
      <c r="Q12">
        <f>COUNTIFS(DataRegularSeason20242025!$D$3:$D$1315,$A12, DataRegularSeason20242025!$S$3:$S$1315, $A12,DataRegularSeason20242025!$M$3:$M$1315,"REG")</f>
        <v>5</v>
      </c>
      <c r="R12">
        <f>COUNTIFS(DataRegularSeason20242025!$D$3:$D$1315,$A12, DataRegularSeason20242025!$S$3:$S$1315, $A12,DataRegularSeason20242025!$M$3:$M$1315,"OT")</f>
        <v>2</v>
      </c>
      <c r="S12">
        <f>COUNTIFS(DataRegularSeason20242025!$D$3:$D$1315,$A12, DataRegularSeason20242025!$S$3:$S$1315, $A12,DataRegularSeason20242025!$M$3:$M$1315,"SO")</f>
        <v>0</v>
      </c>
      <c r="T12">
        <f>COUNTIFS(DataRegularSeason20242025!$E$3:$E$1315,$A12, DataRegularSeason20242025!$L$3:$L$1315, $A12, DataRegularSeason20242025!$N$3:$N$1315,1)</f>
        <v>5</v>
      </c>
      <c r="U12">
        <f>COUNTIFS(DataRegularSeason20242025!$E$3:$E$1315,$A12, DataRegularSeason20242025!$L$3:$L$1315, $A12,DataRegularSeason20242025!$N$3:$N$1315,1,DataRegularSeason20242025!$M$3:$M$1315,"REG")</f>
        <v>5</v>
      </c>
      <c r="V12">
        <f>COUNTIFS(DataRegularSeason20242025!$E$3:$E$1315,$A12, DataRegularSeason20242025!$L$3:$L$1315, $A12,DataRegularSeason20242025!$N$3:$N$1315,1,DataRegularSeason20242025!$M$3:$M$1315,"OT")</f>
        <v>0</v>
      </c>
      <c r="W12">
        <f>COUNTIFS(DataRegularSeason20242025!$E$3:$E$1315,$A12, DataRegularSeason20242025!$L$3:$L$1315, $A12,DataRegularSeason20242025!$N$3:$N$1315,1,DataRegularSeason20242025!$M$3:$M$1315,"SO")</f>
        <v>0</v>
      </c>
      <c r="X12">
        <f>H12-T12</f>
        <v>3</v>
      </c>
      <c r="Y12">
        <f>COUNTIFS(DataRegularSeason20242025!$E$3:$E$1315,$A12, DataRegularSeason20242025!$S$3:$S$1315, $A12,DataRegularSeason20242025!$M$3:$M$1315,"REG")</f>
        <v>2</v>
      </c>
      <c r="Z12">
        <f>COUNTIFS(DataRegularSeason20242025!$E$3:$E$1315,$A12, DataRegularSeason20242025!$S$3:$S$1315, $A12,DataRegularSeason20242025!$M$3:$M$1315,"OT")</f>
        <v>0</v>
      </c>
      <c r="AA12">
        <f>COUNTIFS(DataRegularSeason20242025!$E$3:$E$1315,$A12, DataRegularSeason20242025!$S$3:$S$1315, $A12,DataRegularSeason20242025!$M$3:$M$1315,"SO")</f>
        <v>1</v>
      </c>
      <c r="AB12">
        <f>Table3[[#This Row],[W_A]]+Table3[[#This Row],[W_H]]</f>
        <v>10</v>
      </c>
      <c r="AC12">
        <f>Table3[[#This Row],[L_A]]+Table3[[#This Row],[L_H]]</f>
        <v>10</v>
      </c>
      <c r="AD12">
        <f>Table3[[#This Row],[RW_A]]+Table3[[#This Row],[RW_H]]</f>
        <v>10</v>
      </c>
      <c r="AE12">
        <f>Table3[[#This Row],[RL_A]]+Table3[[#This Row],[RL_H]]</f>
        <v>7</v>
      </c>
      <c r="AF12">
        <f>Table3[[#This Row],[OTW_A]]+Table3[[#This Row],[OTW_H]]</f>
        <v>0</v>
      </c>
      <c r="AG12">
        <f>Table3[[#This Row],[OTL_A]]+Table3[[#This Row],[OTL_H]]</f>
        <v>2</v>
      </c>
      <c r="AH12">
        <f>Table3[[#This Row],[SOW_A]]+Table3[[#This Row],[SOW_H]]</f>
        <v>0</v>
      </c>
      <c r="AI12">
        <f>Table3[[#This Row],[SOL_A]]+Table3[[#This Row],[SOL_H]]</f>
        <v>1</v>
      </c>
      <c r="AJ12">
        <f>(2*(Table3[[#This Row],[W_A]]+Table3[[#This Row],[W_H]]))+Table3[[#This Row],[OTL_A]]+Table3[[#This Row],[SOL_A]]+Table3[[#This Row],[OTL_H]]+Table3[[#This Row],[SOL_H]]</f>
        <v>23</v>
      </c>
      <c r="AK12">
        <f>(3*(Table3[[#This Row],[RW_A]]+Table3[[#This Row],[RW_H]]))+(2*(Table3[[#This Row],[OTW_A]]+Table3[[#This Row],[SOW_A]]+Table3[[#This Row],[OTW_H]]+Table3[[#This Row],[SOW_H]]))+Table3[[#This Row],[OTL_A]]+Table3[[#This Row],[SOL_A]]+Table3[[#This Row],[OTL_H]]+Table3[[#This Row],[SOL_H]]</f>
        <v>33</v>
      </c>
      <c r="AL12" s="15">
        <f>Table3[[#This Row],[PTS]]/(2*Table3[[#This Row],[GP]])</f>
        <v>0.57499999999999996</v>
      </c>
      <c r="AM12" s="15">
        <f>Table3[[#This Row],[PTS2]]/(3*Table3[[#This Row],[GP]])</f>
        <v>0.55000000000000004</v>
      </c>
      <c r="AN12">
        <f>(2*Table3[[#This Row],[GR]])+Table3[[#This Row],[PTS]]</f>
        <v>147</v>
      </c>
      <c r="AO12">
        <f>(3*Table3[[#This Row],[GR]])+Table3[[#This Row],[PTS2]]</f>
        <v>219</v>
      </c>
      <c r="AP12">
        <f>Table3[[#This Row],[PTS]]+(2 * Table3[[#This Row],[GR]] * Table3[[#This Row],[PTS%]])</f>
        <v>94.3</v>
      </c>
      <c r="AQ12">
        <f>Table3[[#This Row],[PTS2]]+(3 * Table3[[#This Row],[GR]] * Table3[[#This Row],[PTS%2]])</f>
        <v>135.30000000000001</v>
      </c>
      <c r="AR12" s="20" t="str">
        <f>_xlfn.CONCAT(TEXT(Table3[[#This Row],[W]], "0"), "-", TEXT(Table3[[#This Row],[RL]],"0"), "-", TEXT(Table3[[#This Row],[OTL]]+Table3[[#This Row],[SOL]], "0"))</f>
        <v>10-7-3</v>
      </c>
      <c r="AS12">
        <f>COUNTIFS(DataRegularSeason20242025!$D$3:$D$1315,Table3[[#This Row],[Teams]],DataRegularSeason20242025!$K$3:$K$1315,0)</f>
        <v>1</v>
      </c>
      <c r="AT12">
        <f>SUMIF(DataRegularSeason20242025!$D$3:$D$1315,$A12, DataRegularSeason20242025!$J$3:$J$1315)</f>
        <v>35</v>
      </c>
      <c r="AU12">
        <f>SUMIF(DataRegularSeason20242025!$D$3:$D$1315,$A12, DataRegularSeason20242025!$K$3:$K$1315)</f>
        <v>37</v>
      </c>
      <c r="AV12">
        <f>AT12-AU12</f>
        <v>-2</v>
      </c>
      <c r="AW12">
        <f>COUNTIFS(DataRegularSeason20242025!$E$3:$E$1315,Table3[[#This Row],[Teams]],DataRegularSeason20242025!$J$3:$J$1315,0)</f>
        <v>0</v>
      </c>
      <c r="AX12">
        <f>SUMIF(DataRegularSeason20242025!$E$3:$E$1315,$A12,DataRegularSeason20242025!$K$3:$K$1315)</f>
        <v>26</v>
      </c>
      <c r="AY12">
        <f>SUMIF(DataRegularSeason20242025!$E$3:$E$1315,$A12,DataRegularSeason20242025!$J$3:$J$1315)</f>
        <v>19</v>
      </c>
      <c r="AZ12">
        <f>AX12-AY12</f>
        <v>7</v>
      </c>
      <c r="BA12">
        <f>AT12+AX12</f>
        <v>61</v>
      </c>
      <c r="BB12">
        <f>AU12+AY12</f>
        <v>56</v>
      </c>
      <c r="BC12">
        <f>BA12-BB12</f>
        <v>5</v>
      </c>
      <c r="BD12" s="17">
        <f>Table3[[#This Row],[GF]]/Table3[[#This Row],[GP]]</f>
        <v>3.05</v>
      </c>
      <c r="BE12" s="17">
        <f>Table3[[#This Row],[GA]]/Table3[[#This Row],[GP]]</f>
        <v>2.8</v>
      </c>
      <c r="BF12" s="17">
        <f>(Table3[[#This Row],[GF]]-Table3[[#This Row],[GA]])/Table3[[#This Row],[GP]]</f>
        <v>0.25</v>
      </c>
      <c r="BG12" s="50" t="str">
        <f>_xlfn.CONCAT(TEXT(Table3[[#This Row],[W_H]], "0"), "-", TEXT(Table3[[#This Row],[RL_H]],"0"), "-", TEXT(Table3[[#This Row],[OTL_H]]+Table3[[#This Row],[SOL_H]], "0"))</f>
        <v>5-2-1</v>
      </c>
      <c r="BH12" s="50" t="str">
        <f>_xlfn.CONCAT(TEXT(Table3[[#This Row],[W_A]], "0"), "-", TEXT(Table3[[#This Row],[RL_A]],"0"), "-", TEXT(Table3[[#This Row],[OTL_A]]+Table3[[#This Row],[SOL_A]], "0"))</f>
        <v>5-5-2</v>
      </c>
      <c r="BI12">
        <f>COUNTIFS(DataRegularSeason20242025!$D$3:$D$1315,$A12,DataRegularSeason20242025!$H$3:$H$1315, $A12)</f>
        <v>4</v>
      </c>
      <c r="BJ12">
        <f>COUNTIFS(DataRegularSeason20242025!$E$3:$E$1315,$A12,DataRegularSeason20242025!$H$3:$H$1315, $A12)</f>
        <v>4</v>
      </c>
      <c r="BK12">
        <f>BI12+BJ12</f>
        <v>8</v>
      </c>
      <c r="BL12">
        <f>F12-BI12</f>
        <v>8</v>
      </c>
      <c r="BM12">
        <f>H12-BJ12</f>
        <v>4</v>
      </c>
      <c r="BN12">
        <f>BL12+BM12</f>
        <v>12</v>
      </c>
      <c r="BS12" t="s">
        <v>1472</v>
      </c>
      <c r="BT12">
        <f>$BT$3/($BT$10-$BT$9)</f>
        <v>4.5319148936170217</v>
      </c>
    </row>
    <row r="13" spans="1:81" x14ac:dyDescent="0.25">
      <c r="A13" t="s">
        <v>43</v>
      </c>
      <c r="B13" t="s">
        <v>98</v>
      </c>
      <c r="C13" t="s">
        <v>81</v>
      </c>
      <c r="D13">
        <f>COUNTIFS(DataRegularSeason20242025!$D$3:$D$1315,$A13,DataRegularSeason20242025!$R$3:$R$1315,1,DataRegularSeason20242025!$N$3:$N$1315,1) + COUNTIFS(DataRegularSeason20242025!$E$3:$E$1315,$A13,DataRegularSeason20242025!$R$3:$R$1315,1,DataRegularSeason20242025!$N$3:$N$1315,1)</f>
        <v>14</v>
      </c>
      <c r="E13" s="15">
        <f>Table3[[#This Row],[Watched]]/Table3[[#This Row],[GP]]</f>
        <v>0.82352941176470584</v>
      </c>
      <c r="F13">
        <f>COUNTIFS(DataRegularSeason20242025!$N$3:$N$1315,1,DataRegularSeason20242025!$D$3:$D$1315,$A13)</f>
        <v>9</v>
      </c>
      <c r="G13">
        <f>41-Table3[[#This Row],[GP_A]]</f>
        <v>32</v>
      </c>
      <c r="H13">
        <f>COUNTIFS(DataRegularSeason20242025!$E$3:$E$1315,$A13,DataRegularSeason20242025!$N$3:$N$1315,1)</f>
        <v>8</v>
      </c>
      <c r="I13">
        <f>41-Table3[[#This Row],[GP_H]]</f>
        <v>33</v>
      </c>
      <c r="J13">
        <f>F13+H13</f>
        <v>17</v>
      </c>
      <c r="K13">
        <f>82-Table3[[#This Row],[GP]]</f>
        <v>65</v>
      </c>
      <c r="L13">
        <f>COUNTIFS(DataRegularSeason20242025!$D$3:$D$1315,$A13, DataRegularSeason20242025!$L$3:$L$1315, $A13,DataRegularSeason20242025!$N$3:$N$1315,1)</f>
        <v>4</v>
      </c>
      <c r="M13">
        <f>COUNTIFS(DataRegularSeason20242025!$D$3:$D$1315,$A13, DataRegularSeason20242025!$L$3:$L$1315, $A13,DataRegularSeason20242025!$N$3:$N$1315,1,DataRegularSeason20242025!$M$3:$M$1315,"REG")</f>
        <v>3</v>
      </c>
      <c r="N13">
        <f>COUNTIFS(DataRegularSeason20242025!$D$3:$D$1315,$A13, DataRegularSeason20242025!$L$3:$L$1315, $A13,DataRegularSeason20242025!$N$3:$N$1315,1,DataRegularSeason20242025!$M$3:$M$1315,"OT")</f>
        <v>1</v>
      </c>
      <c r="O13">
        <f>COUNTIFS(DataRegularSeason20242025!$D$3:$D$1315,$A13, DataRegularSeason20242025!$L$3:$L$1315, $A13,DataRegularSeason20242025!$N$3:$N$1315,1,DataRegularSeason20242025!$M$3:$M$1315,"SO")</f>
        <v>0</v>
      </c>
      <c r="P13">
        <f>F13-L13</f>
        <v>5</v>
      </c>
      <c r="Q13">
        <f>COUNTIFS(DataRegularSeason20242025!$D$3:$D$1315,$A13, DataRegularSeason20242025!$S$3:$S$1315, $A13,DataRegularSeason20242025!$M$3:$M$1315,"REG")</f>
        <v>5</v>
      </c>
      <c r="R13">
        <f>COUNTIFS(DataRegularSeason20242025!$D$3:$D$1315,$A13, DataRegularSeason20242025!$S$3:$S$1315, $A13,DataRegularSeason20242025!$M$3:$M$1315,"OT")</f>
        <v>0</v>
      </c>
      <c r="S13">
        <f>COUNTIFS(DataRegularSeason20242025!$D$3:$D$1315,$A13, DataRegularSeason20242025!$S$3:$S$1315, $A13,DataRegularSeason20242025!$M$3:$M$1315,"SO")</f>
        <v>0</v>
      </c>
      <c r="T13">
        <f>COUNTIFS(DataRegularSeason20242025!$E$3:$E$1315,$A13, DataRegularSeason20242025!$L$3:$L$1315, $A13, DataRegularSeason20242025!$N$3:$N$1315,1)</f>
        <v>6</v>
      </c>
      <c r="U13">
        <f>COUNTIFS(DataRegularSeason20242025!$E$3:$E$1315,$A13, DataRegularSeason20242025!$L$3:$L$1315, $A13,DataRegularSeason20242025!$N$3:$N$1315,1,DataRegularSeason20242025!$M$3:$M$1315,"REG")</f>
        <v>5</v>
      </c>
      <c r="V13">
        <f>COUNTIFS(DataRegularSeason20242025!$E$3:$E$1315,$A13, DataRegularSeason20242025!$L$3:$L$1315, $A13,DataRegularSeason20242025!$N$3:$N$1315,1,DataRegularSeason20242025!$M$3:$M$1315,"OT")</f>
        <v>1</v>
      </c>
      <c r="W13">
        <f>COUNTIFS(DataRegularSeason20242025!$E$3:$E$1315,$A13, DataRegularSeason20242025!$L$3:$L$1315, $A13,DataRegularSeason20242025!$N$3:$N$1315,1,DataRegularSeason20242025!$M$3:$M$1315,"SO")</f>
        <v>0</v>
      </c>
      <c r="X13">
        <f>H13-T13</f>
        <v>2</v>
      </c>
      <c r="Y13">
        <f>COUNTIFS(DataRegularSeason20242025!$E$3:$E$1315,$A13, DataRegularSeason20242025!$S$3:$S$1315, $A13,DataRegularSeason20242025!$M$3:$M$1315,"REG")</f>
        <v>1</v>
      </c>
      <c r="Z13">
        <f>COUNTIFS(DataRegularSeason20242025!$E$3:$E$1315,$A13, DataRegularSeason20242025!$S$3:$S$1315, $A13,DataRegularSeason20242025!$M$3:$M$1315,"OT")</f>
        <v>0</v>
      </c>
      <c r="AA13">
        <f>COUNTIFS(DataRegularSeason20242025!$E$3:$E$1315,$A13, DataRegularSeason20242025!$S$3:$S$1315, $A13,DataRegularSeason20242025!$M$3:$M$1315,"SO")</f>
        <v>1</v>
      </c>
      <c r="AB13">
        <f>Table3[[#This Row],[W_A]]+Table3[[#This Row],[W_H]]</f>
        <v>10</v>
      </c>
      <c r="AC13">
        <f>Table3[[#This Row],[L_A]]+Table3[[#This Row],[L_H]]</f>
        <v>7</v>
      </c>
      <c r="AD13">
        <f>Table3[[#This Row],[RW_A]]+Table3[[#This Row],[RW_H]]</f>
        <v>8</v>
      </c>
      <c r="AE13">
        <f>Table3[[#This Row],[RL_A]]+Table3[[#This Row],[RL_H]]</f>
        <v>6</v>
      </c>
      <c r="AF13">
        <f>Table3[[#This Row],[OTW_A]]+Table3[[#This Row],[OTW_H]]</f>
        <v>2</v>
      </c>
      <c r="AG13">
        <f>Table3[[#This Row],[OTL_A]]+Table3[[#This Row],[OTL_H]]</f>
        <v>0</v>
      </c>
      <c r="AH13">
        <f>Table3[[#This Row],[SOW_A]]+Table3[[#This Row],[SOW_H]]</f>
        <v>0</v>
      </c>
      <c r="AI13">
        <f>Table3[[#This Row],[SOL_A]]+Table3[[#This Row],[SOL_H]]</f>
        <v>1</v>
      </c>
      <c r="AJ13">
        <f>(2*(Table3[[#This Row],[W_A]]+Table3[[#This Row],[W_H]]))+Table3[[#This Row],[OTL_A]]+Table3[[#This Row],[SOL_A]]+Table3[[#This Row],[OTL_H]]+Table3[[#This Row],[SOL_H]]</f>
        <v>21</v>
      </c>
      <c r="AK13">
        <f>(3*(Table3[[#This Row],[RW_A]]+Table3[[#This Row],[RW_H]]))+(2*(Table3[[#This Row],[OTW_A]]+Table3[[#This Row],[SOW_A]]+Table3[[#This Row],[OTW_H]]+Table3[[#This Row],[SOW_H]]))+Table3[[#This Row],[OTL_A]]+Table3[[#This Row],[SOL_A]]+Table3[[#This Row],[OTL_H]]+Table3[[#This Row],[SOL_H]]</f>
        <v>29</v>
      </c>
      <c r="AL13" s="15">
        <f>Table3[[#This Row],[PTS]]/(2*Table3[[#This Row],[GP]])</f>
        <v>0.61764705882352944</v>
      </c>
      <c r="AM13" s="15">
        <f>Table3[[#This Row],[PTS2]]/(3*Table3[[#This Row],[GP]])</f>
        <v>0.56862745098039214</v>
      </c>
      <c r="AN13">
        <f>(2*Table3[[#This Row],[GR]])+Table3[[#This Row],[PTS]]</f>
        <v>151</v>
      </c>
      <c r="AO13">
        <f>(3*Table3[[#This Row],[GR]])+Table3[[#This Row],[PTS2]]</f>
        <v>224</v>
      </c>
      <c r="AP13">
        <f>Table3[[#This Row],[PTS]]+(2 * Table3[[#This Row],[GR]] * Table3[[#This Row],[PTS%]])</f>
        <v>101.29411764705883</v>
      </c>
      <c r="AQ13">
        <f>Table3[[#This Row],[PTS2]]+(3 * Table3[[#This Row],[GR]] * Table3[[#This Row],[PTS%2]])</f>
        <v>139.88235294117646</v>
      </c>
      <c r="AR13" s="20" t="str">
        <f>_xlfn.CONCAT(TEXT(Table3[[#This Row],[W]], "0"), "-", TEXT(Table3[[#This Row],[RL]],"0"), "-", TEXT(Table3[[#This Row],[OTL]]+Table3[[#This Row],[SOL]], "0"))</f>
        <v>10-6-1</v>
      </c>
      <c r="AS13">
        <f>COUNTIFS(DataRegularSeason20242025!$D$3:$D$1315,Table3[[#This Row],[Teams]],DataRegularSeason20242025!$K$3:$K$1315,0)</f>
        <v>0</v>
      </c>
      <c r="AT13">
        <f>SUMIF(DataRegularSeason20242025!$D$3:$D$1315,$A13, DataRegularSeason20242025!$J$3:$J$1315)</f>
        <v>35</v>
      </c>
      <c r="AU13">
        <f>SUMIF(DataRegularSeason20242025!$D$3:$D$1315,$A13, DataRegularSeason20242025!$K$3:$K$1315)</f>
        <v>35</v>
      </c>
      <c r="AV13">
        <f>AT13-AU13</f>
        <v>0</v>
      </c>
      <c r="AW13">
        <f>COUNTIFS(DataRegularSeason20242025!$E$3:$E$1315,Table3[[#This Row],[Teams]],DataRegularSeason20242025!$J$3:$J$1315,0)</f>
        <v>2</v>
      </c>
      <c r="AX13">
        <f>SUMIF(DataRegularSeason20242025!$E$3:$E$1315,$A13,DataRegularSeason20242025!$K$3:$K$1315)</f>
        <v>25</v>
      </c>
      <c r="AY13">
        <f>SUMIF(DataRegularSeason20242025!$E$3:$E$1315,$A13,DataRegularSeason20242025!$J$3:$J$1315)</f>
        <v>13</v>
      </c>
      <c r="AZ13">
        <f>AX13-AY13</f>
        <v>12</v>
      </c>
      <c r="BA13">
        <f>AT13+AX13</f>
        <v>60</v>
      </c>
      <c r="BB13">
        <f>AU13+AY13</f>
        <v>48</v>
      </c>
      <c r="BC13">
        <f>BA13-BB13</f>
        <v>12</v>
      </c>
      <c r="BD13" s="17">
        <f>Table3[[#This Row],[GF]]/Table3[[#This Row],[GP]]</f>
        <v>3.5294117647058822</v>
      </c>
      <c r="BE13" s="17">
        <f>Table3[[#This Row],[GA]]/Table3[[#This Row],[GP]]</f>
        <v>2.8235294117647061</v>
      </c>
      <c r="BF13" s="17">
        <f>(Table3[[#This Row],[GF]]-Table3[[#This Row],[GA]])/Table3[[#This Row],[GP]]</f>
        <v>0.70588235294117652</v>
      </c>
      <c r="BG13" s="50" t="str">
        <f>_xlfn.CONCAT(TEXT(Table3[[#This Row],[W_H]], "0"), "-", TEXT(Table3[[#This Row],[RL_H]],"0"), "-", TEXT(Table3[[#This Row],[OTL_H]]+Table3[[#This Row],[SOL_H]], "0"))</f>
        <v>6-1-1</v>
      </c>
      <c r="BH13" s="50" t="str">
        <f>_xlfn.CONCAT(TEXT(Table3[[#This Row],[W_A]], "0"), "-", TEXT(Table3[[#This Row],[RL_A]],"0"), "-", TEXT(Table3[[#This Row],[OTL_A]]+Table3[[#This Row],[SOL_A]], "0"))</f>
        <v>4-5-0</v>
      </c>
      <c r="BI13">
        <f>COUNTIFS(DataRegularSeason20242025!$D$3:$D$1315,$A13,DataRegularSeason20242025!$H$3:$H$1315, $A13)</f>
        <v>5</v>
      </c>
      <c r="BJ13">
        <f>COUNTIFS(DataRegularSeason20242025!$E$3:$E$1315,$A13,DataRegularSeason20242025!$H$3:$H$1315, $A13)</f>
        <v>6</v>
      </c>
      <c r="BK13">
        <f>BI13+BJ13</f>
        <v>11</v>
      </c>
      <c r="BL13">
        <f>F13-BI13</f>
        <v>4</v>
      </c>
      <c r="BM13">
        <f>H13-BJ13</f>
        <v>2</v>
      </c>
      <c r="BN13">
        <f>BL13+BM13</f>
        <v>6</v>
      </c>
      <c r="BS13" t="s">
        <v>1480</v>
      </c>
      <c r="BT13">
        <f>(BT5/BT2)/2</f>
        <v>3.0773026315789473</v>
      </c>
    </row>
    <row r="14" spans="1:81" x14ac:dyDescent="0.25">
      <c r="A14" t="s">
        <v>24</v>
      </c>
      <c r="B14" t="s">
        <v>97</v>
      </c>
      <c r="C14" t="s">
        <v>100</v>
      </c>
      <c r="D14">
        <f>COUNTIFS(DataRegularSeason20242025!$D$3:$D$1315,$A14,DataRegularSeason20242025!$R$3:$R$1315,1,DataRegularSeason20242025!$N$3:$N$1315,1) + COUNTIFS(DataRegularSeason20242025!$E$3:$E$1315,$A14,DataRegularSeason20242025!$R$3:$R$1315,1,DataRegularSeason20242025!$N$3:$N$1315,1)</f>
        <v>18</v>
      </c>
      <c r="E14" s="15">
        <f>Table3[[#This Row],[Watched]]/Table3[[#This Row],[GP]]</f>
        <v>0.94736842105263153</v>
      </c>
      <c r="F14">
        <f>COUNTIFS(DataRegularSeason20242025!$N$3:$N$1315,1,DataRegularSeason20242025!$D$3:$D$1315,$A14)</f>
        <v>9</v>
      </c>
      <c r="G14">
        <f>41-Table3[[#This Row],[GP_A]]</f>
        <v>32</v>
      </c>
      <c r="H14">
        <f>COUNTIFS(DataRegularSeason20242025!$E$3:$E$1315,$A14,DataRegularSeason20242025!$N$3:$N$1315,1)</f>
        <v>10</v>
      </c>
      <c r="I14">
        <f>41-Table3[[#This Row],[GP_H]]</f>
        <v>31</v>
      </c>
      <c r="J14">
        <f>F14+H14</f>
        <v>19</v>
      </c>
      <c r="K14">
        <f>82-Table3[[#This Row],[GP]]</f>
        <v>63</v>
      </c>
      <c r="L14">
        <f>COUNTIFS(DataRegularSeason20242025!$D$3:$D$1315,$A14, DataRegularSeason20242025!$L$3:$L$1315, $A14,DataRegularSeason20242025!$N$3:$N$1315,1)</f>
        <v>3</v>
      </c>
      <c r="M14">
        <f>COUNTIFS(DataRegularSeason20242025!$D$3:$D$1315,$A14, DataRegularSeason20242025!$L$3:$L$1315, $A14,DataRegularSeason20242025!$N$3:$N$1315,1,DataRegularSeason20242025!$M$3:$M$1315,"REG")</f>
        <v>1</v>
      </c>
      <c r="N14">
        <f>COUNTIFS(DataRegularSeason20242025!$D$3:$D$1315,$A14, DataRegularSeason20242025!$L$3:$L$1315, $A14,DataRegularSeason20242025!$N$3:$N$1315,1,DataRegularSeason20242025!$M$3:$M$1315,"OT")</f>
        <v>2</v>
      </c>
      <c r="O14">
        <f>COUNTIFS(DataRegularSeason20242025!$D$3:$D$1315,$A14, DataRegularSeason20242025!$L$3:$L$1315, $A14,DataRegularSeason20242025!$N$3:$N$1315,1,DataRegularSeason20242025!$M$3:$M$1315,"SO")</f>
        <v>0</v>
      </c>
      <c r="P14">
        <f>F14-L14</f>
        <v>6</v>
      </c>
      <c r="Q14">
        <f>COUNTIFS(DataRegularSeason20242025!$D$3:$D$1315,$A14, DataRegularSeason20242025!$S$3:$S$1315, $A14,DataRegularSeason20242025!$M$3:$M$1315,"REG")</f>
        <v>3</v>
      </c>
      <c r="R14">
        <f>COUNTIFS(DataRegularSeason20242025!$D$3:$D$1315,$A14, DataRegularSeason20242025!$S$3:$S$1315, $A14,DataRegularSeason20242025!$M$3:$M$1315,"OT")</f>
        <v>2</v>
      </c>
      <c r="S14">
        <f>COUNTIFS(DataRegularSeason20242025!$D$3:$D$1315,$A14, DataRegularSeason20242025!$S$3:$S$1315, $A14,DataRegularSeason20242025!$M$3:$M$1315,"SO")</f>
        <v>1</v>
      </c>
      <c r="T14">
        <f>COUNTIFS(DataRegularSeason20242025!$E$3:$E$1315,$A14, DataRegularSeason20242025!$L$3:$L$1315, $A14, DataRegularSeason20242025!$N$3:$N$1315,1)</f>
        <v>7</v>
      </c>
      <c r="U14">
        <f>COUNTIFS(DataRegularSeason20242025!$E$3:$E$1315,$A14, DataRegularSeason20242025!$L$3:$L$1315, $A14,DataRegularSeason20242025!$N$3:$N$1315,1,DataRegularSeason20242025!$M$3:$M$1315,"REG")</f>
        <v>5</v>
      </c>
      <c r="V14">
        <f>COUNTIFS(DataRegularSeason20242025!$E$3:$E$1315,$A14, DataRegularSeason20242025!$L$3:$L$1315, $A14,DataRegularSeason20242025!$N$3:$N$1315,1,DataRegularSeason20242025!$M$3:$M$1315,"OT")</f>
        <v>0</v>
      </c>
      <c r="W14">
        <f>COUNTIFS(DataRegularSeason20242025!$E$3:$E$1315,$A14, DataRegularSeason20242025!$L$3:$L$1315, $A14,DataRegularSeason20242025!$N$3:$N$1315,1,DataRegularSeason20242025!$M$3:$M$1315,"SO")</f>
        <v>2</v>
      </c>
      <c r="X14">
        <f>H14-T14</f>
        <v>3</v>
      </c>
      <c r="Y14">
        <f>COUNTIFS(DataRegularSeason20242025!$E$3:$E$1315,$A14, DataRegularSeason20242025!$S$3:$S$1315, $A14,DataRegularSeason20242025!$M$3:$M$1315,"REG")</f>
        <v>3</v>
      </c>
      <c r="Z14">
        <f>COUNTIFS(DataRegularSeason20242025!$E$3:$E$1315,$A14, DataRegularSeason20242025!$S$3:$S$1315, $A14,DataRegularSeason20242025!$M$3:$M$1315,"OT")</f>
        <v>0</v>
      </c>
      <c r="AA14">
        <f>COUNTIFS(DataRegularSeason20242025!$E$3:$E$1315,$A14, DataRegularSeason20242025!$S$3:$S$1315, $A14,DataRegularSeason20242025!$M$3:$M$1315,"SO")</f>
        <v>0</v>
      </c>
      <c r="AB14">
        <f>Table3[[#This Row],[W_A]]+Table3[[#This Row],[W_H]]</f>
        <v>10</v>
      </c>
      <c r="AC14">
        <f>Table3[[#This Row],[L_A]]+Table3[[#This Row],[L_H]]</f>
        <v>9</v>
      </c>
      <c r="AD14">
        <f>Table3[[#This Row],[RW_A]]+Table3[[#This Row],[RW_H]]</f>
        <v>6</v>
      </c>
      <c r="AE14">
        <f>Table3[[#This Row],[RL_A]]+Table3[[#This Row],[RL_H]]</f>
        <v>6</v>
      </c>
      <c r="AF14">
        <f>Table3[[#This Row],[OTW_A]]+Table3[[#This Row],[OTW_H]]</f>
        <v>2</v>
      </c>
      <c r="AG14">
        <f>Table3[[#This Row],[OTL_A]]+Table3[[#This Row],[OTL_H]]</f>
        <v>2</v>
      </c>
      <c r="AH14">
        <f>Table3[[#This Row],[SOW_A]]+Table3[[#This Row],[SOW_H]]</f>
        <v>2</v>
      </c>
      <c r="AI14">
        <f>Table3[[#This Row],[SOL_A]]+Table3[[#This Row],[SOL_H]]</f>
        <v>1</v>
      </c>
      <c r="AJ14">
        <f>(2*(Table3[[#This Row],[W_A]]+Table3[[#This Row],[W_H]]))+Table3[[#This Row],[OTL_A]]+Table3[[#This Row],[SOL_A]]+Table3[[#This Row],[OTL_H]]+Table3[[#This Row],[SOL_H]]</f>
        <v>23</v>
      </c>
      <c r="AK14">
        <f>(3*(Table3[[#This Row],[RW_A]]+Table3[[#This Row],[RW_H]]))+(2*(Table3[[#This Row],[OTW_A]]+Table3[[#This Row],[SOW_A]]+Table3[[#This Row],[OTW_H]]+Table3[[#This Row],[SOW_H]]))+Table3[[#This Row],[OTL_A]]+Table3[[#This Row],[SOL_A]]+Table3[[#This Row],[OTL_H]]+Table3[[#This Row],[SOL_H]]</f>
        <v>29</v>
      </c>
      <c r="AL14" s="15">
        <f>Table3[[#This Row],[PTS]]/(2*Table3[[#This Row],[GP]])</f>
        <v>0.60526315789473684</v>
      </c>
      <c r="AM14" s="15">
        <f>Table3[[#This Row],[PTS2]]/(3*Table3[[#This Row],[GP]])</f>
        <v>0.50877192982456143</v>
      </c>
      <c r="AN14">
        <f>(2*Table3[[#This Row],[GR]])+Table3[[#This Row],[PTS]]</f>
        <v>149</v>
      </c>
      <c r="AO14">
        <f>(3*Table3[[#This Row],[GR]])+Table3[[#This Row],[PTS2]]</f>
        <v>218</v>
      </c>
      <c r="AP14">
        <f>Table3[[#This Row],[PTS]]+(2 * Table3[[#This Row],[GR]] * Table3[[#This Row],[PTS%]])</f>
        <v>99.263157894736835</v>
      </c>
      <c r="AQ14">
        <f>Table3[[#This Row],[PTS2]]+(3 * Table3[[#This Row],[GR]] * Table3[[#This Row],[PTS%2]])</f>
        <v>125.15789473684211</v>
      </c>
      <c r="AR14" s="20" t="str">
        <f>_xlfn.CONCAT(TEXT(Table3[[#This Row],[W]], "0"), "-", TEXT(Table3[[#This Row],[RL]],"0"), "-", TEXT(Table3[[#This Row],[OTL]]+Table3[[#This Row],[SOL]], "0"))</f>
        <v>10-6-3</v>
      </c>
      <c r="AS14">
        <f>COUNTIFS(DataRegularSeason20242025!$D$3:$D$1315,Table3[[#This Row],[Teams]],DataRegularSeason20242025!$K$3:$K$1315,0)</f>
        <v>0</v>
      </c>
      <c r="AT14">
        <f>SUMIF(DataRegularSeason20242025!$D$3:$D$1315,$A14, DataRegularSeason20242025!$J$3:$J$1315)</f>
        <v>21</v>
      </c>
      <c r="AU14">
        <f>SUMIF(DataRegularSeason20242025!$D$3:$D$1315,$A14, DataRegularSeason20242025!$K$3:$K$1315)</f>
        <v>30</v>
      </c>
      <c r="AV14">
        <f>AT14-AU14</f>
        <v>-9</v>
      </c>
      <c r="AW14">
        <f>COUNTIFS(DataRegularSeason20242025!$E$3:$E$1315,Table3[[#This Row],[Teams]],DataRegularSeason20242025!$J$3:$J$1315,0)</f>
        <v>2</v>
      </c>
      <c r="AX14">
        <f>SUMIF(DataRegularSeason20242025!$E$3:$E$1315,$A14,DataRegularSeason20242025!$K$3:$K$1315)</f>
        <v>30</v>
      </c>
      <c r="AY14">
        <f>SUMIF(DataRegularSeason20242025!$E$3:$E$1315,$A14,DataRegularSeason20242025!$J$3:$J$1315)</f>
        <v>22</v>
      </c>
      <c r="AZ14">
        <f>AX14-AY14</f>
        <v>8</v>
      </c>
      <c r="BA14">
        <f>AT14+AX14</f>
        <v>51</v>
      </c>
      <c r="BB14">
        <f>AU14+AY14</f>
        <v>52</v>
      </c>
      <c r="BC14">
        <f>BA14-BB14</f>
        <v>-1</v>
      </c>
      <c r="BD14" s="17">
        <f>Table3[[#This Row],[GF]]/Table3[[#This Row],[GP]]</f>
        <v>2.6842105263157894</v>
      </c>
      <c r="BE14" s="17">
        <f>Table3[[#This Row],[GA]]/Table3[[#This Row],[GP]]</f>
        <v>2.736842105263158</v>
      </c>
      <c r="BF14" s="17">
        <f>(Table3[[#This Row],[GF]]-Table3[[#This Row],[GA]])/Table3[[#This Row],[GP]]</f>
        <v>-5.2631578947368418E-2</v>
      </c>
      <c r="BG14" s="50" t="str">
        <f>_xlfn.CONCAT(TEXT(Table3[[#This Row],[W_H]], "0"), "-", TEXT(Table3[[#This Row],[RL_H]],"0"), "-", TEXT(Table3[[#This Row],[OTL_H]]+Table3[[#This Row],[SOL_H]], "0"))</f>
        <v>7-3-0</v>
      </c>
      <c r="BH14" s="50" t="str">
        <f>_xlfn.CONCAT(TEXT(Table3[[#This Row],[W_A]], "0"), "-", TEXT(Table3[[#This Row],[RL_A]],"0"), "-", TEXT(Table3[[#This Row],[OTL_A]]+Table3[[#This Row],[SOL_A]], "0"))</f>
        <v>3-3-3</v>
      </c>
      <c r="BI14">
        <f>COUNTIFS(DataRegularSeason20242025!$D$3:$D$1315,$A14,DataRegularSeason20242025!$H$3:$H$1315, $A14)</f>
        <v>8</v>
      </c>
      <c r="BJ14">
        <f>COUNTIFS(DataRegularSeason20242025!$E$3:$E$1315,$A14,DataRegularSeason20242025!$H$3:$H$1315, $A14)</f>
        <v>11</v>
      </c>
      <c r="BK14">
        <f>BI14+BJ14</f>
        <v>19</v>
      </c>
      <c r="BL14">
        <f>F14-BI14</f>
        <v>1</v>
      </c>
      <c r="BM14">
        <f>H14-BJ14</f>
        <v>-1</v>
      </c>
      <c r="BN14">
        <f>BL14+BM14</f>
        <v>0</v>
      </c>
      <c r="BS14" t="s">
        <v>1802</v>
      </c>
      <c r="BT14">
        <f>BT7+BT8</f>
        <v>61</v>
      </c>
    </row>
    <row r="15" spans="1:81" x14ac:dyDescent="0.25">
      <c r="A15" t="s">
        <v>25</v>
      </c>
      <c r="B15" t="s">
        <v>97</v>
      </c>
      <c r="C15" t="s">
        <v>100</v>
      </c>
      <c r="D15">
        <f>COUNTIFS(DataRegularSeason20242025!$D$3:$D$1315,$A15,DataRegularSeason20242025!$R$3:$R$1315,1,DataRegularSeason20242025!$N$3:$N$1315,1) + COUNTIFS(DataRegularSeason20242025!$E$3:$E$1315,$A15,DataRegularSeason20242025!$R$3:$R$1315,1,DataRegularSeason20242025!$N$3:$N$1315,1)</f>
        <v>14</v>
      </c>
      <c r="E15" s="15">
        <f>Table3[[#This Row],[Watched]]/Table3[[#This Row],[GP]]</f>
        <v>0.77777777777777779</v>
      </c>
      <c r="F15">
        <f>COUNTIFS(DataRegularSeason20242025!$N$3:$N$1315,1,DataRegularSeason20242025!$D$3:$D$1315,$A15)</f>
        <v>7</v>
      </c>
      <c r="G15">
        <f>41-Table3[[#This Row],[GP_A]]</f>
        <v>34</v>
      </c>
      <c r="H15">
        <f>COUNTIFS(DataRegularSeason20242025!$E$3:$E$1315,$A15,DataRegularSeason20242025!$N$3:$N$1315,1)</f>
        <v>11</v>
      </c>
      <c r="I15">
        <f>41-Table3[[#This Row],[GP_H]]</f>
        <v>30</v>
      </c>
      <c r="J15">
        <f>F15+H15</f>
        <v>18</v>
      </c>
      <c r="K15">
        <f>82-Table3[[#This Row],[GP]]</f>
        <v>64</v>
      </c>
      <c r="L15">
        <f>COUNTIFS(DataRegularSeason20242025!$D$3:$D$1315,$A15, DataRegularSeason20242025!$L$3:$L$1315, $A15,DataRegularSeason20242025!$N$3:$N$1315,1)</f>
        <v>6</v>
      </c>
      <c r="M15">
        <f>COUNTIFS(DataRegularSeason20242025!$D$3:$D$1315,$A15, DataRegularSeason20242025!$L$3:$L$1315, $A15,DataRegularSeason20242025!$N$3:$N$1315,1,DataRegularSeason20242025!$M$3:$M$1315,"REG")</f>
        <v>5</v>
      </c>
      <c r="N15">
        <f>COUNTIFS(DataRegularSeason20242025!$D$3:$D$1315,$A15, DataRegularSeason20242025!$L$3:$L$1315, $A15,DataRegularSeason20242025!$N$3:$N$1315,1,DataRegularSeason20242025!$M$3:$M$1315,"OT")</f>
        <v>1</v>
      </c>
      <c r="O15">
        <f>COUNTIFS(DataRegularSeason20242025!$D$3:$D$1315,$A15, DataRegularSeason20242025!$L$3:$L$1315, $A15,DataRegularSeason20242025!$N$3:$N$1315,1,DataRegularSeason20242025!$M$3:$M$1315,"SO")</f>
        <v>0</v>
      </c>
      <c r="P15">
        <f>F15-L15</f>
        <v>1</v>
      </c>
      <c r="Q15">
        <f>COUNTIFS(DataRegularSeason20242025!$D$3:$D$1315,$A15, DataRegularSeason20242025!$S$3:$S$1315, $A15,DataRegularSeason20242025!$M$3:$M$1315,"REG")</f>
        <v>1</v>
      </c>
      <c r="R15">
        <f>COUNTIFS(DataRegularSeason20242025!$D$3:$D$1315,$A15, DataRegularSeason20242025!$S$3:$S$1315, $A15,DataRegularSeason20242025!$M$3:$M$1315,"OT")</f>
        <v>0</v>
      </c>
      <c r="S15">
        <f>COUNTIFS(DataRegularSeason20242025!$D$3:$D$1315,$A15, DataRegularSeason20242025!$S$3:$S$1315, $A15,DataRegularSeason20242025!$M$3:$M$1315,"SO")</f>
        <v>0</v>
      </c>
      <c r="T15">
        <f>COUNTIFS(DataRegularSeason20242025!$E$3:$E$1315,$A15, DataRegularSeason20242025!$L$3:$L$1315, $A15, DataRegularSeason20242025!$N$3:$N$1315,1)</f>
        <v>3</v>
      </c>
      <c r="U15">
        <f>COUNTIFS(DataRegularSeason20242025!$E$3:$E$1315,$A15, DataRegularSeason20242025!$L$3:$L$1315, $A15,DataRegularSeason20242025!$N$3:$N$1315,1,DataRegularSeason20242025!$M$3:$M$1315,"REG")</f>
        <v>3</v>
      </c>
      <c r="V15">
        <f>COUNTIFS(DataRegularSeason20242025!$E$3:$E$1315,$A15, DataRegularSeason20242025!$L$3:$L$1315, $A15,DataRegularSeason20242025!$N$3:$N$1315,1,DataRegularSeason20242025!$M$3:$M$1315,"OT")</f>
        <v>0</v>
      </c>
      <c r="W15">
        <f>COUNTIFS(DataRegularSeason20242025!$E$3:$E$1315,$A15, DataRegularSeason20242025!$L$3:$L$1315, $A15,DataRegularSeason20242025!$N$3:$N$1315,1,DataRegularSeason20242025!$M$3:$M$1315,"SO")</f>
        <v>0</v>
      </c>
      <c r="X15">
        <f>H15-T15</f>
        <v>8</v>
      </c>
      <c r="Y15">
        <f>COUNTIFS(DataRegularSeason20242025!$E$3:$E$1315,$A15, DataRegularSeason20242025!$S$3:$S$1315, $A15,DataRegularSeason20242025!$M$3:$M$1315,"REG")</f>
        <v>5</v>
      </c>
      <c r="Z15">
        <f>COUNTIFS(DataRegularSeason20242025!$E$3:$E$1315,$A15, DataRegularSeason20242025!$S$3:$S$1315, $A15,DataRegularSeason20242025!$M$3:$M$1315,"OT")</f>
        <v>2</v>
      </c>
      <c r="AA15">
        <f>COUNTIFS(DataRegularSeason20242025!$E$3:$E$1315,$A15, DataRegularSeason20242025!$S$3:$S$1315, $A15,DataRegularSeason20242025!$M$3:$M$1315,"SO")</f>
        <v>1</v>
      </c>
      <c r="AB15">
        <f>Table3[[#This Row],[W_A]]+Table3[[#This Row],[W_H]]</f>
        <v>9</v>
      </c>
      <c r="AC15">
        <f>Table3[[#This Row],[L_A]]+Table3[[#This Row],[L_H]]</f>
        <v>9</v>
      </c>
      <c r="AD15">
        <f>Table3[[#This Row],[RW_A]]+Table3[[#This Row],[RW_H]]</f>
        <v>8</v>
      </c>
      <c r="AE15">
        <f>Table3[[#This Row],[RL_A]]+Table3[[#This Row],[RL_H]]</f>
        <v>6</v>
      </c>
      <c r="AF15">
        <f>Table3[[#This Row],[OTW_A]]+Table3[[#This Row],[OTW_H]]</f>
        <v>1</v>
      </c>
      <c r="AG15">
        <f>Table3[[#This Row],[OTL_A]]+Table3[[#This Row],[OTL_H]]</f>
        <v>2</v>
      </c>
      <c r="AH15">
        <f>Table3[[#This Row],[SOW_A]]+Table3[[#This Row],[SOW_H]]</f>
        <v>0</v>
      </c>
      <c r="AI15">
        <f>Table3[[#This Row],[SOL_A]]+Table3[[#This Row],[SOL_H]]</f>
        <v>1</v>
      </c>
      <c r="AJ15">
        <f>(2*(Table3[[#This Row],[W_A]]+Table3[[#This Row],[W_H]]))+Table3[[#This Row],[OTL_A]]+Table3[[#This Row],[SOL_A]]+Table3[[#This Row],[OTL_H]]+Table3[[#This Row],[SOL_H]]</f>
        <v>21</v>
      </c>
      <c r="AK15">
        <f>(3*(Table3[[#This Row],[RW_A]]+Table3[[#This Row],[RW_H]]))+(2*(Table3[[#This Row],[OTW_A]]+Table3[[#This Row],[SOW_A]]+Table3[[#This Row],[OTW_H]]+Table3[[#This Row],[SOW_H]]))+Table3[[#This Row],[OTL_A]]+Table3[[#This Row],[SOL_A]]+Table3[[#This Row],[OTL_H]]+Table3[[#This Row],[SOL_H]]</f>
        <v>29</v>
      </c>
      <c r="AL15" s="15">
        <f>Table3[[#This Row],[PTS]]/(2*Table3[[#This Row],[GP]])</f>
        <v>0.58333333333333337</v>
      </c>
      <c r="AM15" s="15">
        <f>Table3[[#This Row],[PTS2]]/(3*Table3[[#This Row],[GP]])</f>
        <v>0.53703703703703709</v>
      </c>
      <c r="AN15">
        <f>(2*Table3[[#This Row],[GR]])+Table3[[#This Row],[PTS]]</f>
        <v>149</v>
      </c>
      <c r="AO15">
        <f>(3*Table3[[#This Row],[GR]])+Table3[[#This Row],[PTS2]]</f>
        <v>221</v>
      </c>
      <c r="AP15">
        <f>Table3[[#This Row],[PTS]]+(2 * Table3[[#This Row],[GR]] * Table3[[#This Row],[PTS%]])</f>
        <v>95.666666666666671</v>
      </c>
      <c r="AQ15">
        <f>Table3[[#This Row],[PTS2]]+(3 * Table3[[#This Row],[GR]] * Table3[[#This Row],[PTS%2]])</f>
        <v>132.11111111111111</v>
      </c>
      <c r="AR15" s="20" t="str">
        <f>_xlfn.CONCAT(TEXT(Table3[[#This Row],[W]], "0"), "-", TEXT(Table3[[#This Row],[RL]],"0"), "-", TEXT(Table3[[#This Row],[OTL]]+Table3[[#This Row],[SOL]], "0"))</f>
        <v>9-6-3</v>
      </c>
      <c r="AS15">
        <f>COUNTIFS(DataRegularSeason20242025!$D$3:$D$1315,Table3[[#This Row],[Teams]],DataRegularSeason20242025!$K$3:$K$1315,0)</f>
        <v>1</v>
      </c>
      <c r="AT15">
        <f>SUMIF(DataRegularSeason20242025!$D$3:$D$1315,$A15, DataRegularSeason20242025!$J$3:$J$1315)</f>
        <v>25</v>
      </c>
      <c r="AU15">
        <f>SUMIF(DataRegularSeason20242025!$D$3:$D$1315,$A15, DataRegularSeason20242025!$K$3:$K$1315)</f>
        <v>14</v>
      </c>
      <c r="AV15">
        <f>AT15-AU15</f>
        <v>11</v>
      </c>
      <c r="AW15">
        <f>COUNTIFS(DataRegularSeason20242025!$E$3:$E$1315,Table3[[#This Row],[Teams]],DataRegularSeason20242025!$J$3:$J$1315,0)</f>
        <v>0</v>
      </c>
      <c r="AX15">
        <f>SUMIF(DataRegularSeason20242025!$E$3:$E$1315,$A15,DataRegularSeason20242025!$K$3:$K$1315)</f>
        <v>32</v>
      </c>
      <c r="AY15">
        <f>SUMIF(DataRegularSeason20242025!$E$3:$E$1315,$A15,DataRegularSeason20242025!$J$3:$J$1315)</f>
        <v>45</v>
      </c>
      <c r="AZ15">
        <f>AX15-AY15</f>
        <v>-13</v>
      </c>
      <c r="BA15">
        <f>AT15+AX15</f>
        <v>57</v>
      </c>
      <c r="BB15">
        <f>AU15+AY15</f>
        <v>59</v>
      </c>
      <c r="BC15">
        <f>BA15-BB15</f>
        <v>-2</v>
      </c>
      <c r="BD15" s="17">
        <f>Table3[[#This Row],[GF]]/Table3[[#This Row],[GP]]</f>
        <v>3.1666666666666665</v>
      </c>
      <c r="BE15" s="17">
        <f>Table3[[#This Row],[GA]]/Table3[[#This Row],[GP]]</f>
        <v>3.2777777777777777</v>
      </c>
      <c r="BF15" s="17">
        <f>(Table3[[#This Row],[GF]]-Table3[[#This Row],[GA]])/Table3[[#This Row],[GP]]</f>
        <v>-0.1111111111111111</v>
      </c>
      <c r="BG15" s="50" t="str">
        <f>_xlfn.CONCAT(TEXT(Table3[[#This Row],[W_H]], "0"), "-", TEXT(Table3[[#This Row],[RL_H]],"0"), "-", TEXT(Table3[[#This Row],[OTL_H]]+Table3[[#This Row],[SOL_H]], "0"))</f>
        <v>3-5-3</v>
      </c>
      <c r="BH15" s="50" t="str">
        <f>_xlfn.CONCAT(TEXT(Table3[[#This Row],[W_A]], "0"), "-", TEXT(Table3[[#This Row],[RL_A]],"0"), "-", TEXT(Table3[[#This Row],[OTL_A]]+Table3[[#This Row],[SOL_A]], "0"))</f>
        <v>6-1-0</v>
      </c>
      <c r="BI15">
        <f>COUNTIFS(DataRegularSeason20242025!$D$3:$D$1315,$A15,DataRegularSeason20242025!$H$3:$H$1315, $A15)</f>
        <v>4</v>
      </c>
      <c r="BJ15">
        <f>COUNTIFS(DataRegularSeason20242025!$E$3:$E$1315,$A15,DataRegularSeason20242025!$H$3:$H$1315, $A15)</f>
        <v>7</v>
      </c>
      <c r="BK15">
        <f>BI15+BJ15</f>
        <v>11</v>
      </c>
      <c r="BL15">
        <f>F15-BI15</f>
        <v>3</v>
      </c>
      <c r="BM15">
        <f>H15-BJ15</f>
        <v>4</v>
      </c>
      <c r="BN15">
        <f>BL15+BM15</f>
        <v>7</v>
      </c>
      <c r="BS15" t="s">
        <v>1803</v>
      </c>
      <c r="BT15">
        <f>BT14/BT2</f>
        <v>0.20065789473684212</v>
      </c>
    </row>
    <row r="16" spans="1:81" x14ac:dyDescent="0.25">
      <c r="A16" t="s">
        <v>23</v>
      </c>
      <c r="B16" t="s">
        <v>97</v>
      </c>
      <c r="C16" t="s">
        <v>100</v>
      </c>
      <c r="D16">
        <f>COUNTIFS(DataRegularSeason20242025!$D$3:$D$1315,$A16,DataRegularSeason20242025!$R$3:$R$1315,1,DataRegularSeason20242025!$N$3:$N$1315,1) + COUNTIFS(DataRegularSeason20242025!$E$3:$E$1315,$A16,DataRegularSeason20242025!$R$3:$R$1315,1,DataRegularSeason20242025!$N$3:$N$1315,1)</f>
        <v>18</v>
      </c>
      <c r="E16" s="15">
        <f>Table3[[#This Row],[Watched]]/Table3[[#This Row],[GP]]</f>
        <v>0.9</v>
      </c>
      <c r="F16">
        <f>COUNTIFS(DataRegularSeason20242025!$N$3:$N$1315,1,DataRegularSeason20242025!$D$3:$D$1315,$A16)</f>
        <v>10</v>
      </c>
      <c r="G16">
        <f>41-Table3[[#This Row],[GP_A]]</f>
        <v>31</v>
      </c>
      <c r="H16">
        <f>COUNTIFS(DataRegularSeason20242025!$E$3:$E$1315,$A16,DataRegularSeason20242025!$N$3:$N$1315,1)</f>
        <v>10</v>
      </c>
      <c r="I16">
        <f>41-Table3[[#This Row],[GP_H]]</f>
        <v>31</v>
      </c>
      <c r="J16">
        <f>F16+H16</f>
        <v>20</v>
      </c>
      <c r="K16">
        <f>82-Table3[[#This Row],[GP]]</f>
        <v>62</v>
      </c>
      <c r="L16">
        <f>COUNTIFS(DataRegularSeason20242025!$D$3:$D$1315,$A16, DataRegularSeason20242025!$L$3:$L$1315, $A16,DataRegularSeason20242025!$N$3:$N$1315,1)</f>
        <v>6</v>
      </c>
      <c r="M16">
        <f>COUNTIFS(DataRegularSeason20242025!$D$3:$D$1315,$A16, DataRegularSeason20242025!$L$3:$L$1315, $A16,DataRegularSeason20242025!$N$3:$N$1315,1,DataRegularSeason20242025!$M$3:$M$1315,"REG")</f>
        <v>5</v>
      </c>
      <c r="N16">
        <f>COUNTIFS(DataRegularSeason20242025!$D$3:$D$1315,$A16, DataRegularSeason20242025!$L$3:$L$1315, $A16,DataRegularSeason20242025!$N$3:$N$1315,1,DataRegularSeason20242025!$M$3:$M$1315,"OT")</f>
        <v>1</v>
      </c>
      <c r="O16">
        <f>COUNTIFS(DataRegularSeason20242025!$D$3:$D$1315,$A16, DataRegularSeason20242025!$L$3:$L$1315, $A16,DataRegularSeason20242025!$N$3:$N$1315,1,DataRegularSeason20242025!$M$3:$M$1315,"SO")</f>
        <v>0</v>
      </c>
      <c r="P16">
        <f>F16-L16</f>
        <v>4</v>
      </c>
      <c r="Q16">
        <f>COUNTIFS(DataRegularSeason20242025!$D$3:$D$1315,$A16, DataRegularSeason20242025!$S$3:$S$1315, $A16,DataRegularSeason20242025!$M$3:$M$1315,"REG")</f>
        <v>3</v>
      </c>
      <c r="R16">
        <f>COUNTIFS(DataRegularSeason20242025!$D$3:$D$1315,$A16, DataRegularSeason20242025!$S$3:$S$1315, $A16,DataRegularSeason20242025!$M$3:$M$1315,"OT")</f>
        <v>1</v>
      </c>
      <c r="S16">
        <f>COUNTIFS(DataRegularSeason20242025!$D$3:$D$1315,$A16, DataRegularSeason20242025!$S$3:$S$1315, $A16,DataRegularSeason20242025!$M$3:$M$1315,"SO")</f>
        <v>0</v>
      </c>
      <c r="T16">
        <f>COUNTIFS(DataRegularSeason20242025!$E$3:$E$1315,$A16, DataRegularSeason20242025!$L$3:$L$1315, $A16, DataRegularSeason20242025!$N$3:$N$1315,1)</f>
        <v>4</v>
      </c>
      <c r="U16">
        <f>COUNTIFS(DataRegularSeason20242025!$E$3:$E$1315,$A16, DataRegularSeason20242025!$L$3:$L$1315, $A16,DataRegularSeason20242025!$N$3:$N$1315,1,DataRegularSeason20242025!$M$3:$M$1315,"REG")</f>
        <v>1</v>
      </c>
      <c r="V16">
        <f>COUNTIFS(DataRegularSeason20242025!$E$3:$E$1315,$A16, DataRegularSeason20242025!$L$3:$L$1315, $A16,DataRegularSeason20242025!$N$3:$N$1315,1,DataRegularSeason20242025!$M$3:$M$1315,"OT")</f>
        <v>3</v>
      </c>
      <c r="W16">
        <f>COUNTIFS(DataRegularSeason20242025!$E$3:$E$1315,$A16, DataRegularSeason20242025!$L$3:$L$1315, $A16,DataRegularSeason20242025!$N$3:$N$1315,1,DataRegularSeason20242025!$M$3:$M$1315,"SO")</f>
        <v>0</v>
      </c>
      <c r="X16">
        <f>H16-T16</f>
        <v>6</v>
      </c>
      <c r="Y16">
        <f>COUNTIFS(DataRegularSeason20242025!$E$3:$E$1315,$A16, DataRegularSeason20242025!$S$3:$S$1315, $A16,DataRegularSeason20242025!$M$3:$M$1315,"REG")</f>
        <v>5</v>
      </c>
      <c r="Z16">
        <f>COUNTIFS(DataRegularSeason20242025!$E$3:$E$1315,$A16, DataRegularSeason20242025!$S$3:$S$1315, $A16,DataRegularSeason20242025!$M$3:$M$1315,"OT")</f>
        <v>1</v>
      </c>
      <c r="AA16">
        <f>COUNTIFS(DataRegularSeason20242025!$E$3:$E$1315,$A16, DataRegularSeason20242025!$S$3:$S$1315, $A16,DataRegularSeason20242025!$M$3:$M$1315,"SO")</f>
        <v>0</v>
      </c>
      <c r="AB16">
        <f>Table3[[#This Row],[W_A]]+Table3[[#This Row],[W_H]]</f>
        <v>10</v>
      </c>
      <c r="AC16">
        <f>Table3[[#This Row],[L_A]]+Table3[[#This Row],[L_H]]</f>
        <v>10</v>
      </c>
      <c r="AD16">
        <f>Table3[[#This Row],[RW_A]]+Table3[[#This Row],[RW_H]]</f>
        <v>6</v>
      </c>
      <c r="AE16">
        <f>Table3[[#This Row],[RL_A]]+Table3[[#This Row],[RL_H]]</f>
        <v>8</v>
      </c>
      <c r="AF16">
        <f>Table3[[#This Row],[OTW_A]]+Table3[[#This Row],[OTW_H]]</f>
        <v>4</v>
      </c>
      <c r="AG16">
        <f>Table3[[#This Row],[OTL_A]]+Table3[[#This Row],[OTL_H]]</f>
        <v>2</v>
      </c>
      <c r="AH16">
        <f>Table3[[#This Row],[SOW_A]]+Table3[[#This Row],[SOW_H]]</f>
        <v>0</v>
      </c>
      <c r="AI16">
        <f>Table3[[#This Row],[SOL_A]]+Table3[[#This Row],[SOL_H]]</f>
        <v>0</v>
      </c>
      <c r="AJ16">
        <f>(2*(Table3[[#This Row],[W_A]]+Table3[[#This Row],[W_H]]))+Table3[[#This Row],[OTL_A]]+Table3[[#This Row],[SOL_A]]+Table3[[#This Row],[OTL_H]]+Table3[[#This Row],[SOL_H]]</f>
        <v>22</v>
      </c>
      <c r="AK16">
        <f>(3*(Table3[[#This Row],[RW_A]]+Table3[[#This Row],[RW_H]]))+(2*(Table3[[#This Row],[OTW_A]]+Table3[[#This Row],[SOW_A]]+Table3[[#This Row],[OTW_H]]+Table3[[#This Row],[SOW_H]]))+Table3[[#This Row],[OTL_A]]+Table3[[#This Row],[SOL_A]]+Table3[[#This Row],[OTL_H]]+Table3[[#This Row],[SOL_H]]</f>
        <v>28</v>
      </c>
      <c r="AL16" s="15">
        <f>Table3[[#This Row],[PTS]]/(2*Table3[[#This Row],[GP]])</f>
        <v>0.55000000000000004</v>
      </c>
      <c r="AM16" s="15">
        <f>Table3[[#This Row],[PTS2]]/(3*Table3[[#This Row],[GP]])</f>
        <v>0.46666666666666667</v>
      </c>
      <c r="AN16">
        <f>(2*Table3[[#This Row],[GR]])+Table3[[#This Row],[PTS]]</f>
        <v>146</v>
      </c>
      <c r="AO16">
        <f>(3*Table3[[#This Row],[GR]])+Table3[[#This Row],[PTS2]]</f>
        <v>214</v>
      </c>
      <c r="AP16">
        <f>Table3[[#This Row],[PTS]]+(2 * Table3[[#This Row],[GR]] * Table3[[#This Row],[PTS%]])</f>
        <v>90.2</v>
      </c>
      <c r="AQ16">
        <f>Table3[[#This Row],[PTS2]]+(3 * Table3[[#This Row],[GR]] * Table3[[#This Row],[PTS%2]])</f>
        <v>114.8</v>
      </c>
      <c r="AR16" s="20" t="str">
        <f>_xlfn.CONCAT(TEXT(Table3[[#This Row],[W]], "0"), "-", TEXT(Table3[[#This Row],[RL]],"0"), "-", TEXT(Table3[[#This Row],[OTL]]+Table3[[#This Row],[SOL]], "0"))</f>
        <v>10-8-2</v>
      </c>
      <c r="AS16">
        <f>COUNTIFS(DataRegularSeason20242025!$D$3:$D$1315,Table3[[#This Row],[Teams]],DataRegularSeason20242025!$K$3:$K$1315,0)</f>
        <v>0</v>
      </c>
      <c r="AT16">
        <f>SUMIF(DataRegularSeason20242025!$D$3:$D$1315,$A16, DataRegularSeason20242025!$J$3:$J$1315)</f>
        <v>33</v>
      </c>
      <c r="AU16">
        <f>SUMIF(DataRegularSeason20242025!$D$3:$D$1315,$A16, DataRegularSeason20242025!$K$3:$K$1315)</f>
        <v>29</v>
      </c>
      <c r="AV16">
        <f>AT16-AU16</f>
        <v>4</v>
      </c>
      <c r="AW16">
        <f>COUNTIFS(DataRegularSeason20242025!$E$3:$E$1315,Table3[[#This Row],[Teams]],DataRegularSeason20242025!$J$3:$J$1315,0)</f>
        <v>1</v>
      </c>
      <c r="AX16">
        <f>SUMIF(DataRegularSeason20242025!$E$3:$E$1315,$A16,DataRegularSeason20242025!$K$3:$K$1315)</f>
        <v>22</v>
      </c>
      <c r="AY16">
        <f>SUMIF(DataRegularSeason20242025!$E$3:$E$1315,$A16,DataRegularSeason20242025!$J$3:$J$1315)</f>
        <v>33</v>
      </c>
      <c r="AZ16">
        <f>AX16-AY16</f>
        <v>-11</v>
      </c>
      <c r="BA16">
        <f>AT16+AX16</f>
        <v>55</v>
      </c>
      <c r="BB16">
        <f>AU16+AY16</f>
        <v>62</v>
      </c>
      <c r="BC16">
        <f>BA16-BB16</f>
        <v>-7</v>
      </c>
      <c r="BD16" s="17">
        <f>Table3[[#This Row],[GF]]/Table3[[#This Row],[GP]]</f>
        <v>2.75</v>
      </c>
      <c r="BE16" s="17">
        <f>Table3[[#This Row],[GA]]/Table3[[#This Row],[GP]]</f>
        <v>3.1</v>
      </c>
      <c r="BF16" s="17">
        <f>(Table3[[#This Row],[GF]]-Table3[[#This Row],[GA]])/Table3[[#This Row],[GP]]</f>
        <v>-0.35</v>
      </c>
      <c r="BG16" s="50" t="str">
        <f>_xlfn.CONCAT(TEXT(Table3[[#This Row],[W_H]], "0"), "-", TEXT(Table3[[#This Row],[RL_H]],"0"), "-", TEXT(Table3[[#This Row],[OTL_H]]+Table3[[#This Row],[SOL_H]], "0"))</f>
        <v>4-5-1</v>
      </c>
      <c r="BH16" s="50" t="str">
        <f>_xlfn.CONCAT(TEXT(Table3[[#This Row],[W_A]], "0"), "-", TEXT(Table3[[#This Row],[RL_A]],"0"), "-", TEXT(Table3[[#This Row],[OTL_A]]+Table3[[#This Row],[SOL_A]], "0"))</f>
        <v>6-3-1</v>
      </c>
      <c r="BI16">
        <f>COUNTIFS(DataRegularSeason20242025!$D$3:$D$1315,$A16,DataRegularSeason20242025!$H$3:$H$1315, $A16)</f>
        <v>7</v>
      </c>
      <c r="BJ16">
        <f>COUNTIFS(DataRegularSeason20242025!$E$3:$E$1315,$A16,DataRegularSeason20242025!$H$3:$H$1315, $A16)</f>
        <v>6</v>
      </c>
      <c r="BK16">
        <f>BI16+BJ16</f>
        <v>13</v>
      </c>
      <c r="BL16">
        <f>F16-BI16</f>
        <v>3</v>
      </c>
      <c r="BM16">
        <f>H16-BJ16</f>
        <v>4</v>
      </c>
      <c r="BN16">
        <f>BL16+BM16</f>
        <v>7</v>
      </c>
    </row>
    <row r="17" spans="1:71" x14ac:dyDescent="0.25">
      <c r="A17" t="s">
        <v>26</v>
      </c>
      <c r="B17" t="s">
        <v>97</v>
      </c>
      <c r="C17" t="s">
        <v>95</v>
      </c>
      <c r="D17">
        <f>COUNTIFS(DataRegularSeason20242025!$D$3:$D$1315,$A17,DataRegularSeason20242025!$R$3:$R$1315,1,DataRegularSeason20242025!$N$3:$N$1315,1) + COUNTIFS(DataRegularSeason20242025!$E$3:$E$1315,$A17,DataRegularSeason20242025!$R$3:$R$1315,1,DataRegularSeason20242025!$N$3:$N$1315,1)</f>
        <v>13</v>
      </c>
      <c r="E17" s="15">
        <f>Table3[[#This Row],[Watched]]/Table3[[#This Row],[GP]]</f>
        <v>0.68421052631578949</v>
      </c>
      <c r="F17">
        <f>COUNTIFS(DataRegularSeason20242025!$N$3:$N$1315,1,DataRegularSeason20242025!$D$3:$D$1315,$A17)</f>
        <v>7</v>
      </c>
      <c r="G17">
        <f>41-Table3[[#This Row],[GP_A]]</f>
        <v>34</v>
      </c>
      <c r="H17">
        <f>COUNTIFS(DataRegularSeason20242025!$E$3:$E$1315,$A17,DataRegularSeason20242025!$N$3:$N$1315,1)</f>
        <v>12</v>
      </c>
      <c r="I17">
        <f>41-Table3[[#This Row],[GP_H]]</f>
        <v>29</v>
      </c>
      <c r="J17">
        <f>F17+H17</f>
        <v>19</v>
      </c>
      <c r="K17">
        <f>82-Table3[[#This Row],[GP]]</f>
        <v>63</v>
      </c>
      <c r="L17">
        <f>COUNTIFS(DataRegularSeason20242025!$D$3:$D$1315,$A17, DataRegularSeason20242025!$L$3:$L$1315, $A17,DataRegularSeason20242025!$N$3:$N$1315,1)</f>
        <v>4</v>
      </c>
      <c r="M17">
        <f>COUNTIFS(DataRegularSeason20242025!$D$3:$D$1315,$A17, DataRegularSeason20242025!$L$3:$L$1315, $A17,DataRegularSeason20242025!$N$3:$N$1315,1,DataRegularSeason20242025!$M$3:$M$1315,"REG")</f>
        <v>4</v>
      </c>
      <c r="N17">
        <f>COUNTIFS(DataRegularSeason20242025!$D$3:$D$1315,$A17, DataRegularSeason20242025!$L$3:$L$1315, $A17,DataRegularSeason20242025!$N$3:$N$1315,1,DataRegularSeason20242025!$M$3:$M$1315,"OT")</f>
        <v>0</v>
      </c>
      <c r="O17">
        <f>COUNTIFS(DataRegularSeason20242025!$D$3:$D$1315,$A17, DataRegularSeason20242025!$L$3:$L$1315, $A17,DataRegularSeason20242025!$N$3:$N$1315,1,DataRegularSeason20242025!$M$3:$M$1315,"SO")</f>
        <v>0</v>
      </c>
      <c r="P17">
        <f>F17-L17</f>
        <v>3</v>
      </c>
      <c r="Q17">
        <f>COUNTIFS(DataRegularSeason20242025!$D$3:$D$1315,$A17, DataRegularSeason20242025!$S$3:$S$1315, $A17,DataRegularSeason20242025!$M$3:$M$1315,"REG")</f>
        <v>3</v>
      </c>
      <c r="R17">
        <f>COUNTIFS(DataRegularSeason20242025!$D$3:$D$1315,$A17, DataRegularSeason20242025!$S$3:$S$1315, $A17,DataRegularSeason20242025!$M$3:$M$1315,"OT")</f>
        <v>0</v>
      </c>
      <c r="S17">
        <f>COUNTIFS(DataRegularSeason20242025!$D$3:$D$1315,$A17, DataRegularSeason20242025!$S$3:$S$1315, $A17,DataRegularSeason20242025!$M$3:$M$1315,"SO")</f>
        <v>0</v>
      </c>
      <c r="T17">
        <f>COUNTIFS(DataRegularSeason20242025!$E$3:$E$1315,$A17, DataRegularSeason20242025!$L$3:$L$1315, $A17, DataRegularSeason20242025!$N$3:$N$1315,1)</f>
        <v>6</v>
      </c>
      <c r="U17">
        <f>COUNTIFS(DataRegularSeason20242025!$E$3:$E$1315,$A17, DataRegularSeason20242025!$L$3:$L$1315, $A17,DataRegularSeason20242025!$N$3:$N$1315,1,DataRegularSeason20242025!$M$3:$M$1315,"REG")</f>
        <v>4</v>
      </c>
      <c r="V17">
        <f>COUNTIFS(DataRegularSeason20242025!$E$3:$E$1315,$A17, DataRegularSeason20242025!$L$3:$L$1315, $A17,DataRegularSeason20242025!$N$3:$N$1315,1,DataRegularSeason20242025!$M$3:$M$1315,"OT")</f>
        <v>2</v>
      </c>
      <c r="W17">
        <f>COUNTIFS(DataRegularSeason20242025!$E$3:$E$1315,$A17, DataRegularSeason20242025!$L$3:$L$1315, $A17,DataRegularSeason20242025!$N$3:$N$1315,1,DataRegularSeason20242025!$M$3:$M$1315,"SO")</f>
        <v>0</v>
      </c>
      <c r="X17">
        <f>H17-T17</f>
        <v>6</v>
      </c>
      <c r="Y17">
        <f>COUNTIFS(DataRegularSeason20242025!$E$3:$E$1315,$A17, DataRegularSeason20242025!$S$3:$S$1315, $A17,DataRegularSeason20242025!$M$3:$M$1315,"REG")</f>
        <v>6</v>
      </c>
      <c r="Z17">
        <f>COUNTIFS(DataRegularSeason20242025!$E$3:$E$1315,$A17, DataRegularSeason20242025!$S$3:$S$1315, $A17,DataRegularSeason20242025!$M$3:$M$1315,"OT")</f>
        <v>0</v>
      </c>
      <c r="AA17">
        <f>COUNTIFS(DataRegularSeason20242025!$E$3:$E$1315,$A17, DataRegularSeason20242025!$S$3:$S$1315, $A17,DataRegularSeason20242025!$M$3:$M$1315,"SO")</f>
        <v>0</v>
      </c>
      <c r="AB17">
        <f>Table3[[#This Row],[W_A]]+Table3[[#This Row],[W_H]]</f>
        <v>10</v>
      </c>
      <c r="AC17">
        <f>Table3[[#This Row],[L_A]]+Table3[[#This Row],[L_H]]</f>
        <v>9</v>
      </c>
      <c r="AD17">
        <f>Table3[[#This Row],[RW_A]]+Table3[[#This Row],[RW_H]]</f>
        <v>8</v>
      </c>
      <c r="AE17">
        <f>Table3[[#This Row],[RL_A]]+Table3[[#This Row],[RL_H]]</f>
        <v>9</v>
      </c>
      <c r="AF17">
        <f>Table3[[#This Row],[OTW_A]]+Table3[[#This Row],[OTW_H]]</f>
        <v>2</v>
      </c>
      <c r="AG17">
        <f>Table3[[#This Row],[OTL_A]]+Table3[[#This Row],[OTL_H]]</f>
        <v>0</v>
      </c>
      <c r="AH17">
        <f>Table3[[#This Row],[SOW_A]]+Table3[[#This Row],[SOW_H]]</f>
        <v>0</v>
      </c>
      <c r="AI17">
        <f>Table3[[#This Row],[SOL_A]]+Table3[[#This Row],[SOL_H]]</f>
        <v>0</v>
      </c>
      <c r="AJ17">
        <f>(2*(Table3[[#This Row],[W_A]]+Table3[[#This Row],[W_H]]))+Table3[[#This Row],[OTL_A]]+Table3[[#This Row],[SOL_A]]+Table3[[#This Row],[OTL_H]]+Table3[[#This Row],[SOL_H]]</f>
        <v>20</v>
      </c>
      <c r="AK17">
        <f>(3*(Table3[[#This Row],[RW_A]]+Table3[[#This Row],[RW_H]]))+(2*(Table3[[#This Row],[OTW_A]]+Table3[[#This Row],[SOW_A]]+Table3[[#This Row],[OTW_H]]+Table3[[#This Row],[SOW_H]]))+Table3[[#This Row],[OTL_A]]+Table3[[#This Row],[SOL_A]]+Table3[[#This Row],[OTL_H]]+Table3[[#This Row],[SOL_H]]</f>
        <v>28</v>
      </c>
      <c r="AL17" s="15">
        <f>Table3[[#This Row],[PTS]]/(2*Table3[[#This Row],[GP]])</f>
        <v>0.52631578947368418</v>
      </c>
      <c r="AM17" s="15">
        <f>Table3[[#This Row],[PTS2]]/(3*Table3[[#This Row],[GP]])</f>
        <v>0.49122807017543857</v>
      </c>
      <c r="AN17">
        <f>(2*Table3[[#This Row],[GR]])+Table3[[#This Row],[PTS]]</f>
        <v>146</v>
      </c>
      <c r="AO17">
        <f>(3*Table3[[#This Row],[GR]])+Table3[[#This Row],[PTS2]]</f>
        <v>217</v>
      </c>
      <c r="AP17">
        <f>Table3[[#This Row],[PTS]]+(2 * Table3[[#This Row],[GR]] * Table3[[#This Row],[PTS%]])</f>
        <v>86.315789473684205</v>
      </c>
      <c r="AQ17">
        <f>Table3[[#This Row],[PTS2]]+(3 * Table3[[#This Row],[GR]] * Table3[[#This Row],[PTS%2]])</f>
        <v>120.84210526315789</v>
      </c>
      <c r="AR17" s="20" t="str">
        <f>_xlfn.CONCAT(TEXT(Table3[[#This Row],[W]], "0"), "-", TEXT(Table3[[#This Row],[RL]],"0"), "-", TEXT(Table3[[#This Row],[OTL]]+Table3[[#This Row],[SOL]], "0"))</f>
        <v>10-9-0</v>
      </c>
      <c r="AS17">
        <f>COUNTIFS(DataRegularSeason20242025!$D$3:$D$1315,Table3[[#This Row],[Teams]],DataRegularSeason20242025!$K$3:$K$1315,0)</f>
        <v>0</v>
      </c>
      <c r="AT17">
        <f>SUMIF(DataRegularSeason20242025!$D$3:$D$1315,$A17, DataRegularSeason20242025!$J$3:$J$1315)</f>
        <v>21</v>
      </c>
      <c r="AU17">
        <f>SUMIF(DataRegularSeason20242025!$D$3:$D$1315,$A17, DataRegularSeason20242025!$K$3:$K$1315)</f>
        <v>20</v>
      </c>
      <c r="AV17">
        <f>AT17-AU17</f>
        <v>1</v>
      </c>
      <c r="AW17">
        <f>COUNTIFS(DataRegularSeason20242025!$E$3:$E$1315,Table3[[#This Row],[Teams]],DataRegularSeason20242025!$J$3:$J$1315,0)</f>
        <v>0</v>
      </c>
      <c r="AX17">
        <f>SUMIF(DataRegularSeason20242025!$E$3:$E$1315,$A17,DataRegularSeason20242025!$K$3:$K$1315)</f>
        <v>43</v>
      </c>
      <c r="AY17">
        <f>SUMIF(DataRegularSeason20242025!$E$3:$E$1315,$A17,DataRegularSeason20242025!$J$3:$J$1315)</f>
        <v>50</v>
      </c>
      <c r="AZ17">
        <f>AX17-AY17</f>
        <v>-7</v>
      </c>
      <c r="BA17">
        <f>AT17+AX17</f>
        <v>64</v>
      </c>
      <c r="BB17">
        <f>AU17+AY17</f>
        <v>70</v>
      </c>
      <c r="BC17">
        <f>BA17-BB17</f>
        <v>-6</v>
      </c>
      <c r="BD17" s="17">
        <f>Table3[[#This Row],[GF]]/Table3[[#This Row],[GP]]</f>
        <v>3.3684210526315788</v>
      </c>
      <c r="BE17" s="17">
        <f>Table3[[#This Row],[GA]]/Table3[[#This Row],[GP]]</f>
        <v>3.6842105263157894</v>
      </c>
      <c r="BF17" s="17">
        <f>(Table3[[#This Row],[GF]]-Table3[[#This Row],[GA]])/Table3[[#This Row],[GP]]</f>
        <v>-0.31578947368421051</v>
      </c>
      <c r="BG17" s="50" t="str">
        <f>_xlfn.CONCAT(TEXT(Table3[[#This Row],[W_H]], "0"), "-", TEXT(Table3[[#This Row],[RL_H]],"0"), "-", TEXT(Table3[[#This Row],[OTL_H]]+Table3[[#This Row],[SOL_H]], "0"))</f>
        <v>6-6-0</v>
      </c>
      <c r="BH17" s="50" t="str">
        <f>_xlfn.CONCAT(TEXT(Table3[[#This Row],[W_A]], "0"), "-", TEXT(Table3[[#This Row],[RL_A]],"0"), "-", TEXT(Table3[[#This Row],[OTL_A]]+Table3[[#This Row],[SOL_A]], "0"))</f>
        <v>4-3-0</v>
      </c>
      <c r="BI17">
        <f>COUNTIFS(DataRegularSeason20242025!$D$3:$D$1315,$A17,DataRegularSeason20242025!$H$3:$H$1315, $A17)</f>
        <v>3</v>
      </c>
      <c r="BJ17">
        <f>COUNTIFS(DataRegularSeason20242025!$E$3:$E$1315,$A17,DataRegularSeason20242025!$H$3:$H$1315, $A17)</f>
        <v>10</v>
      </c>
      <c r="BK17">
        <f>BI17+BJ17</f>
        <v>13</v>
      </c>
      <c r="BL17">
        <f>F17-BI17</f>
        <v>4</v>
      </c>
      <c r="BM17">
        <f>H17-BJ17</f>
        <v>2</v>
      </c>
      <c r="BN17">
        <f>BL17+BM17</f>
        <v>6</v>
      </c>
    </row>
    <row r="18" spans="1:71" x14ac:dyDescent="0.25">
      <c r="A18" t="s">
        <v>12</v>
      </c>
      <c r="B18" t="s">
        <v>97</v>
      </c>
      <c r="C18" t="s">
        <v>100</v>
      </c>
      <c r="D18">
        <f>COUNTIFS(DataRegularSeason20242025!$D$3:$D$1315,$A18,DataRegularSeason20242025!$R$3:$R$1315,1,DataRegularSeason20242025!$N$3:$N$1315,1) + COUNTIFS(DataRegularSeason20242025!$E$3:$E$1315,$A18,DataRegularSeason20242025!$R$3:$R$1315,1,DataRegularSeason20242025!$N$3:$N$1315,1)</f>
        <v>12</v>
      </c>
      <c r="E18" s="15">
        <f>Table3[[#This Row],[Watched]]/Table3[[#This Row],[GP]]</f>
        <v>0.6</v>
      </c>
      <c r="F18">
        <f>COUNTIFS(DataRegularSeason20242025!$N$3:$N$1315,1,DataRegularSeason20242025!$D$3:$D$1315,$A18)</f>
        <v>8</v>
      </c>
      <c r="G18">
        <f>41-Table3[[#This Row],[GP_A]]</f>
        <v>33</v>
      </c>
      <c r="H18">
        <f>COUNTIFS(DataRegularSeason20242025!$E$3:$E$1315,$A18,DataRegularSeason20242025!$N$3:$N$1315,1)</f>
        <v>12</v>
      </c>
      <c r="I18">
        <f>41-Table3[[#This Row],[GP_H]]</f>
        <v>29</v>
      </c>
      <c r="J18">
        <f>F18+H18</f>
        <v>20</v>
      </c>
      <c r="K18">
        <f>82-Table3[[#This Row],[GP]]</f>
        <v>62</v>
      </c>
      <c r="L18">
        <f>COUNTIFS(DataRegularSeason20242025!$D$3:$D$1315,$A18, DataRegularSeason20242025!$L$3:$L$1315, $A18,DataRegularSeason20242025!$N$3:$N$1315,1)</f>
        <v>3</v>
      </c>
      <c r="M18">
        <f>COUNTIFS(DataRegularSeason20242025!$D$3:$D$1315,$A18, DataRegularSeason20242025!$L$3:$L$1315, $A18,DataRegularSeason20242025!$N$3:$N$1315,1,DataRegularSeason20242025!$M$3:$M$1315,"REG")</f>
        <v>2</v>
      </c>
      <c r="N18">
        <f>COUNTIFS(DataRegularSeason20242025!$D$3:$D$1315,$A18, DataRegularSeason20242025!$L$3:$L$1315, $A18,DataRegularSeason20242025!$N$3:$N$1315,1,DataRegularSeason20242025!$M$3:$M$1315,"OT")</f>
        <v>0</v>
      </c>
      <c r="O18">
        <f>COUNTIFS(DataRegularSeason20242025!$D$3:$D$1315,$A18, DataRegularSeason20242025!$L$3:$L$1315, $A18,DataRegularSeason20242025!$N$3:$N$1315,1,DataRegularSeason20242025!$M$3:$M$1315,"SO")</f>
        <v>1</v>
      </c>
      <c r="P18">
        <f>F18-L18</f>
        <v>5</v>
      </c>
      <c r="Q18">
        <f>COUNTIFS(DataRegularSeason20242025!$D$3:$D$1315,$A18, DataRegularSeason20242025!$S$3:$S$1315, $A18,DataRegularSeason20242025!$M$3:$M$1315,"REG")</f>
        <v>5</v>
      </c>
      <c r="R18">
        <f>COUNTIFS(DataRegularSeason20242025!$D$3:$D$1315,$A18, DataRegularSeason20242025!$S$3:$S$1315, $A18,DataRegularSeason20242025!$M$3:$M$1315,"OT")</f>
        <v>0</v>
      </c>
      <c r="S18">
        <f>COUNTIFS(DataRegularSeason20242025!$D$3:$D$1315,$A18, DataRegularSeason20242025!$S$3:$S$1315, $A18,DataRegularSeason20242025!$M$3:$M$1315,"SO")</f>
        <v>0</v>
      </c>
      <c r="T18">
        <f>COUNTIFS(DataRegularSeason20242025!$E$3:$E$1315,$A18, DataRegularSeason20242025!$L$3:$L$1315, $A18, DataRegularSeason20242025!$N$3:$N$1315,1)</f>
        <v>7</v>
      </c>
      <c r="U18">
        <f>COUNTIFS(DataRegularSeason20242025!$E$3:$E$1315,$A18, DataRegularSeason20242025!$L$3:$L$1315, $A18,DataRegularSeason20242025!$N$3:$N$1315,1,DataRegularSeason20242025!$M$3:$M$1315,"REG")</f>
        <v>5</v>
      </c>
      <c r="V18">
        <f>COUNTIFS(DataRegularSeason20242025!$E$3:$E$1315,$A18, DataRegularSeason20242025!$L$3:$L$1315, $A18,DataRegularSeason20242025!$N$3:$N$1315,1,DataRegularSeason20242025!$M$3:$M$1315,"OT")</f>
        <v>2</v>
      </c>
      <c r="W18">
        <f>COUNTIFS(DataRegularSeason20242025!$E$3:$E$1315,$A18, DataRegularSeason20242025!$L$3:$L$1315, $A18,DataRegularSeason20242025!$N$3:$N$1315,1,DataRegularSeason20242025!$M$3:$M$1315,"SO")</f>
        <v>0</v>
      </c>
      <c r="X18">
        <f>H18-T18</f>
        <v>5</v>
      </c>
      <c r="Y18">
        <f>COUNTIFS(DataRegularSeason20242025!$E$3:$E$1315,$A18, DataRegularSeason20242025!$S$3:$S$1315, $A18,DataRegularSeason20242025!$M$3:$M$1315,"REG")</f>
        <v>4</v>
      </c>
      <c r="Z18">
        <f>COUNTIFS(DataRegularSeason20242025!$E$3:$E$1315,$A18, DataRegularSeason20242025!$S$3:$S$1315, $A18,DataRegularSeason20242025!$M$3:$M$1315,"OT")</f>
        <v>1</v>
      </c>
      <c r="AA18">
        <f>COUNTIFS(DataRegularSeason20242025!$E$3:$E$1315,$A18, DataRegularSeason20242025!$S$3:$S$1315, $A18,DataRegularSeason20242025!$M$3:$M$1315,"SO")</f>
        <v>0</v>
      </c>
      <c r="AB18">
        <f>Table3[[#This Row],[W_A]]+Table3[[#This Row],[W_H]]</f>
        <v>10</v>
      </c>
      <c r="AC18">
        <f>Table3[[#This Row],[L_A]]+Table3[[#This Row],[L_H]]</f>
        <v>10</v>
      </c>
      <c r="AD18">
        <f>Table3[[#This Row],[RW_A]]+Table3[[#This Row],[RW_H]]</f>
        <v>7</v>
      </c>
      <c r="AE18">
        <f>Table3[[#This Row],[RL_A]]+Table3[[#This Row],[RL_H]]</f>
        <v>9</v>
      </c>
      <c r="AF18">
        <f>Table3[[#This Row],[OTW_A]]+Table3[[#This Row],[OTW_H]]</f>
        <v>2</v>
      </c>
      <c r="AG18">
        <f>Table3[[#This Row],[OTL_A]]+Table3[[#This Row],[OTL_H]]</f>
        <v>1</v>
      </c>
      <c r="AH18">
        <f>Table3[[#This Row],[SOW_A]]+Table3[[#This Row],[SOW_H]]</f>
        <v>1</v>
      </c>
      <c r="AI18">
        <f>Table3[[#This Row],[SOL_A]]+Table3[[#This Row],[SOL_H]]</f>
        <v>0</v>
      </c>
      <c r="AJ18">
        <f>(2*(Table3[[#This Row],[W_A]]+Table3[[#This Row],[W_H]]))+Table3[[#This Row],[OTL_A]]+Table3[[#This Row],[SOL_A]]+Table3[[#This Row],[OTL_H]]+Table3[[#This Row],[SOL_H]]</f>
        <v>21</v>
      </c>
      <c r="AK18">
        <f>(3*(Table3[[#This Row],[RW_A]]+Table3[[#This Row],[RW_H]]))+(2*(Table3[[#This Row],[OTW_A]]+Table3[[#This Row],[SOW_A]]+Table3[[#This Row],[OTW_H]]+Table3[[#This Row],[SOW_H]]))+Table3[[#This Row],[OTL_A]]+Table3[[#This Row],[SOL_A]]+Table3[[#This Row],[OTL_H]]+Table3[[#This Row],[SOL_H]]</f>
        <v>28</v>
      </c>
      <c r="AL18" s="15">
        <f>Table3[[#This Row],[PTS]]/(2*Table3[[#This Row],[GP]])</f>
        <v>0.52500000000000002</v>
      </c>
      <c r="AM18" s="15">
        <f>Table3[[#This Row],[PTS2]]/(3*Table3[[#This Row],[GP]])</f>
        <v>0.46666666666666667</v>
      </c>
      <c r="AN18">
        <f>(2*Table3[[#This Row],[GR]])+Table3[[#This Row],[PTS]]</f>
        <v>145</v>
      </c>
      <c r="AO18">
        <f>(3*Table3[[#This Row],[GR]])+Table3[[#This Row],[PTS2]]</f>
        <v>214</v>
      </c>
      <c r="AP18">
        <f>Table3[[#This Row],[PTS]]+(2 * Table3[[#This Row],[GR]] * Table3[[#This Row],[PTS%]])</f>
        <v>86.100000000000009</v>
      </c>
      <c r="AQ18">
        <f>Table3[[#This Row],[PTS2]]+(3 * Table3[[#This Row],[GR]] * Table3[[#This Row],[PTS%2]])</f>
        <v>114.8</v>
      </c>
      <c r="AR18" s="20" t="str">
        <f>_xlfn.CONCAT(TEXT(Table3[[#This Row],[W]], "0"), "-", TEXT(Table3[[#This Row],[RL]],"0"), "-", TEXT(Table3[[#This Row],[OTL]]+Table3[[#This Row],[SOL]], "0"))</f>
        <v>10-9-1</v>
      </c>
      <c r="AS18">
        <f>COUNTIFS(DataRegularSeason20242025!$D$3:$D$1315,Table3[[#This Row],[Teams]],DataRegularSeason20242025!$K$3:$K$1315,0)</f>
        <v>0</v>
      </c>
      <c r="AT18">
        <f>SUMIF(DataRegularSeason20242025!$D$3:$D$1315,$A18, DataRegularSeason20242025!$J$3:$J$1315)</f>
        <v>24</v>
      </c>
      <c r="AU18">
        <f>SUMIF(DataRegularSeason20242025!$D$3:$D$1315,$A18, DataRegularSeason20242025!$K$3:$K$1315)</f>
        <v>26</v>
      </c>
      <c r="AV18">
        <f>AT18-AU18</f>
        <v>-2</v>
      </c>
      <c r="AW18">
        <f>COUNTIFS(DataRegularSeason20242025!$E$3:$E$1315,Table3[[#This Row],[Teams]],DataRegularSeason20242025!$J$3:$J$1315,0)</f>
        <v>1</v>
      </c>
      <c r="AX18">
        <f>SUMIF(DataRegularSeason20242025!$E$3:$E$1315,$A18,DataRegularSeason20242025!$K$3:$K$1315)</f>
        <v>34</v>
      </c>
      <c r="AY18">
        <f>SUMIF(DataRegularSeason20242025!$E$3:$E$1315,$A18,DataRegularSeason20242025!$J$3:$J$1315)</f>
        <v>29</v>
      </c>
      <c r="AZ18">
        <f>AX18-AY18</f>
        <v>5</v>
      </c>
      <c r="BA18">
        <f>AT18+AX18</f>
        <v>58</v>
      </c>
      <c r="BB18">
        <f>AU18+AY18</f>
        <v>55</v>
      </c>
      <c r="BC18">
        <f>BA18-BB18</f>
        <v>3</v>
      </c>
      <c r="BD18" s="17">
        <f>Table3[[#This Row],[GF]]/Table3[[#This Row],[GP]]</f>
        <v>2.9</v>
      </c>
      <c r="BE18" s="17">
        <f>Table3[[#This Row],[GA]]/Table3[[#This Row],[GP]]</f>
        <v>2.75</v>
      </c>
      <c r="BF18" s="17">
        <f>(Table3[[#This Row],[GF]]-Table3[[#This Row],[GA]])/Table3[[#This Row],[GP]]</f>
        <v>0.15</v>
      </c>
      <c r="BG18" s="50" t="str">
        <f>_xlfn.CONCAT(TEXT(Table3[[#This Row],[W_H]], "0"), "-", TEXT(Table3[[#This Row],[RL_H]],"0"), "-", TEXT(Table3[[#This Row],[OTL_H]]+Table3[[#This Row],[SOL_H]], "0"))</f>
        <v>7-4-1</v>
      </c>
      <c r="BH18" s="50" t="str">
        <f>_xlfn.CONCAT(TEXT(Table3[[#This Row],[W_A]], "0"), "-", TEXT(Table3[[#This Row],[RL_A]],"0"), "-", TEXT(Table3[[#This Row],[OTL_A]]+Table3[[#This Row],[SOL_A]], "0"))</f>
        <v>3-5-0</v>
      </c>
      <c r="BI18">
        <f>COUNTIFS(DataRegularSeason20242025!$D$3:$D$1315,$A18,DataRegularSeason20242025!$H$3:$H$1315, $A18)</f>
        <v>2</v>
      </c>
      <c r="BJ18">
        <f>COUNTIFS(DataRegularSeason20242025!$E$3:$E$1315,$A18,DataRegularSeason20242025!$H$3:$H$1315, $A18)</f>
        <v>3</v>
      </c>
      <c r="BK18">
        <f>BI18+BJ18</f>
        <v>5</v>
      </c>
      <c r="BL18">
        <f>F18-BI18</f>
        <v>6</v>
      </c>
      <c r="BM18">
        <f>H18-BJ18</f>
        <v>9</v>
      </c>
      <c r="BN18">
        <f>BL18+BM18</f>
        <v>15</v>
      </c>
      <c r="BS18">
        <f>LARGE($AJ$2:$AJ$33,1)</f>
        <v>32</v>
      </c>
    </row>
    <row r="19" spans="1:71" x14ac:dyDescent="0.25">
      <c r="A19" t="s">
        <v>47</v>
      </c>
      <c r="B19" t="s">
        <v>97</v>
      </c>
      <c r="C19" t="s">
        <v>100</v>
      </c>
      <c r="D19">
        <f>COUNTIFS(DataRegularSeason20242025!$D$3:$D$1315,$A19,DataRegularSeason20242025!$R$3:$R$1315,1,DataRegularSeason20242025!$N$3:$N$1315,1) + COUNTIFS(DataRegularSeason20242025!$E$3:$E$1315,$A19,DataRegularSeason20242025!$R$3:$R$1315,1,DataRegularSeason20242025!$N$3:$N$1315,1)</f>
        <v>11</v>
      </c>
      <c r="E19" s="15">
        <f>Table3[[#This Row],[Watched]]/Table3[[#This Row],[GP]]</f>
        <v>0.61111111111111116</v>
      </c>
      <c r="F19">
        <f>COUNTIFS(DataRegularSeason20242025!$N$3:$N$1315,1,DataRegularSeason20242025!$D$3:$D$1315,$A19)</f>
        <v>9</v>
      </c>
      <c r="G19">
        <f>41-Table3[[#This Row],[GP_A]]</f>
        <v>32</v>
      </c>
      <c r="H19">
        <f>COUNTIFS(DataRegularSeason20242025!$E$3:$E$1315,$A19,DataRegularSeason20242025!$N$3:$N$1315,1)</f>
        <v>9</v>
      </c>
      <c r="I19">
        <f>41-Table3[[#This Row],[GP_H]]</f>
        <v>32</v>
      </c>
      <c r="J19">
        <f>F19+H19</f>
        <v>18</v>
      </c>
      <c r="K19">
        <f>82-Table3[[#This Row],[GP]]</f>
        <v>64</v>
      </c>
      <c r="L19">
        <f>COUNTIFS(DataRegularSeason20242025!$D$3:$D$1315,$A19, DataRegularSeason20242025!$L$3:$L$1315, $A19,DataRegularSeason20242025!$N$3:$N$1315,1)</f>
        <v>4</v>
      </c>
      <c r="M19">
        <f>COUNTIFS(DataRegularSeason20242025!$D$3:$D$1315,$A19, DataRegularSeason20242025!$L$3:$L$1315, $A19,DataRegularSeason20242025!$N$3:$N$1315,1,DataRegularSeason20242025!$M$3:$M$1315,"REG")</f>
        <v>4</v>
      </c>
      <c r="N19">
        <f>COUNTIFS(DataRegularSeason20242025!$D$3:$D$1315,$A19, DataRegularSeason20242025!$L$3:$L$1315, $A19,DataRegularSeason20242025!$N$3:$N$1315,1,DataRegularSeason20242025!$M$3:$M$1315,"OT")</f>
        <v>0</v>
      </c>
      <c r="O19">
        <f>COUNTIFS(DataRegularSeason20242025!$D$3:$D$1315,$A19, DataRegularSeason20242025!$L$3:$L$1315, $A19,DataRegularSeason20242025!$N$3:$N$1315,1,DataRegularSeason20242025!$M$3:$M$1315,"SO")</f>
        <v>0</v>
      </c>
      <c r="P19">
        <f>F19-L19</f>
        <v>5</v>
      </c>
      <c r="Q19">
        <f>COUNTIFS(DataRegularSeason20242025!$D$3:$D$1315,$A19, DataRegularSeason20242025!$S$3:$S$1315, $A19,DataRegularSeason20242025!$M$3:$M$1315,"REG")</f>
        <v>3</v>
      </c>
      <c r="R19">
        <f>COUNTIFS(DataRegularSeason20242025!$D$3:$D$1315,$A19, DataRegularSeason20242025!$S$3:$S$1315, $A19,DataRegularSeason20242025!$M$3:$M$1315,"OT")</f>
        <v>2</v>
      </c>
      <c r="S19">
        <f>COUNTIFS(DataRegularSeason20242025!$D$3:$D$1315,$A19, DataRegularSeason20242025!$S$3:$S$1315, $A19,DataRegularSeason20242025!$M$3:$M$1315,"SO")</f>
        <v>0</v>
      </c>
      <c r="T19">
        <f>COUNTIFS(DataRegularSeason20242025!$E$3:$E$1315,$A19, DataRegularSeason20242025!$L$3:$L$1315, $A19, DataRegularSeason20242025!$N$3:$N$1315,1)</f>
        <v>4</v>
      </c>
      <c r="U19">
        <f>COUNTIFS(DataRegularSeason20242025!$E$3:$E$1315,$A19, DataRegularSeason20242025!$L$3:$L$1315, $A19,DataRegularSeason20242025!$N$3:$N$1315,1,DataRegularSeason20242025!$M$3:$M$1315,"REG")</f>
        <v>3</v>
      </c>
      <c r="V19">
        <f>COUNTIFS(DataRegularSeason20242025!$E$3:$E$1315,$A19, DataRegularSeason20242025!$L$3:$L$1315, $A19,DataRegularSeason20242025!$N$3:$N$1315,1,DataRegularSeason20242025!$M$3:$M$1315,"OT")</f>
        <v>1</v>
      </c>
      <c r="W19">
        <f>COUNTIFS(DataRegularSeason20242025!$E$3:$E$1315,$A19, DataRegularSeason20242025!$L$3:$L$1315, $A19,DataRegularSeason20242025!$N$3:$N$1315,1,DataRegularSeason20242025!$M$3:$M$1315,"SO")</f>
        <v>0</v>
      </c>
      <c r="X19">
        <f>H19-T19</f>
        <v>5</v>
      </c>
      <c r="Y19">
        <f>COUNTIFS(DataRegularSeason20242025!$E$3:$E$1315,$A19, DataRegularSeason20242025!$S$3:$S$1315, $A19,DataRegularSeason20242025!$M$3:$M$1315,"REG")</f>
        <v>5</v>
      </c>
      <c r="Z19">
        <f>COUNTIFS(DataRegularSeason20242025!$E$3:$E$1315,$A19, DataRegularSeason20242025!$S$3:$S$1315, $A19,DataRegularSeason20242025!$M$3:$M$1315,"OT")</f>
        <v>0</v>
      </c>
      <c r="AA19">
        <f>COUNTIFS(DataRegularSeason20242025!$E$3:$E$1315,$A19, DataRegularSeason20242025!$S$3:$S$1315, $A19,DataRegularSeason20242025!$M$3:$M$1315,"SO")</f>
        <v>0</v>
      </c>
      <c r="AB19">
        <f>Table3[[#This Row],[W_A]]+Table3[[#This Row],[W_H]]</f>
        <v>8</v>
      </c>
      <c r="AC19">
        <f>Table3[[#This Row],[L_A]]+Table3[[#This Row],[L_H]]</f>
        <v>10</v>
      </c>
      <c r="AD19">
        <f>Table3[[#This Row],[RW_A]]+Table3[[#This Row],[RW_H]]</f>
        <v>7</v>
      </c>
      <c r="AE19">
        <f>Table3[[#This Row],[RL_A]]+Table3[[#This Row],[RL_H]]</f>
        <v>8</v>
      </c>
      <c r="AF19">
        <f>Table3[[#This Row],[OTW_A]]+Table3[[#This Row],[OTW_H]]</f>
        <v>1</v>
      </c>
      <c r="AG19">
        <f>Table3[[#This Row],[OTL_A]]+Table3[[#This Row],[OTL_H]]</f>
        <v>2</v>
      </c>
      <c r="AH19">
        <f>Table3[[#This Row],[SOW_A]]+Table3[[#This Row],[SOW_H]]</f>
        <v>0</v>
      </c>
      <c r="AI19">
        <f>Table3[[#This Row],[SOL_A]]+Table3[[#This Row],[SOL_H]]</f>
        <v>0</v>
      </c>
      <c r="AJ19">
        <f>(2*(Table3[[#This Row],[W_A]]+Table3[[#This Row],[W_H]]))+Table3[[#This Row],[OTL_A]]+Table3[[#This Row],[SOL_A]]+Table3[[#This Row],[OTL_H]]+Table3[[#This Row],[SOL_H]]</f>
        <v>18</v>
      </c>
      <c r="AK19">
        <f>(3*(Table3[[#This Row],[RW_A]]+Table3[[#This Row],[RW_H]]))+(2*(Table3[[#This Row],[OTW_A]]+Table3[[#This Row],[SOW_A]]+Table3[[#This Row],[OTW_H]]+Table3[[#This Row],[SOW_H]]))+Table3[[#This Row],[OTL_A]]+Table3[[#This Row],[SOL_A]]+Table3[[#This Row],[OTL_H]]+Table3[[#This Row],[SOL_H]]</f>
        <v>25</v>
      </c>
      <c r="AL19" s="15">
        <f>Table3[[#This Row],[PTS]]/(2*Table3[[#This Row],[GP]])</f>
        <v>0.5</v>
      </c>
      <c r="AM19" s="15">
        <f>Table3[[#This Row],[PTS2]]/(3*Table3[[#This Row],[GP]])</f>
        <v>0.46296296296296297</v>
      </c>
      <c r="AN19">
        <f>(2*Table3[[#This Row],[GR]])+Table3[[#This Row],[PTS]]</f>
        <v>146</v>
      </c>
      <c r="AO19">
        <f>(3*Table3[[#This Row],[GR]])+Table3[[#This Row],[PTS2]]</f>
        <v>217</v>
      </c>
      <c r="AP19">
        <f>Table3[[#This Row],[PTS]]+(2 * Table3[[#This Row],[GR]] * Table3[[#This Row],[PTS%]])</f>
        <v>82</v>
      </c>
      <c r="AQ19">
        <f>Table3[[#This Row],[PTS2]]+(3 * Table3[[#This Row],[GR]] * Table3[[#This Row],[PTS%2]])</f>
        <v>113.88888888888889</v>
      </c>
      <c r="AR19" s="20" t="str">
        <f>_xlfn.CONCAT(TEXT(Table3[[#This Row],[W]], "0"), "-", TEXT(Table3[[#This Row],[RL]],"0"), "-", TEXT(Table3[[#This Row],[OTL]]+Table3[[#This Row],[SOL]], "0"))</f>
        <v>8-8-2</v>
      </c>
      <c r="AS19">
        <f>COUNTIFS(DataRegularSeason20242025!$D$3:$D$1315,Table3[[#This Row],[Teams]],DataRegularSeason20242025!$K$3:$K$1315,0)</f>
        <v>1</v>
      </c>
      <c r="AT19">
        <f>SUMIF(DataRegularSeason20242025!$D$3:$D$1315,$A19, DataRegularSeason20242025!$J$3:$J$1315)</f>
        <v>20</v>
      </c>
      <c r="AU19">
        <f>SUMIF(DataRegularSeason20242025!$D$3:$D$1315,$A19, DataRegularSeason20242025!$K$3:$K$1315)</f>
        <v>22</v>
      </c>
      <c r="AV19">
        <f>AT19-AU19</f>
        <v>-2</v>
      </c>
      <c r="AW19">
        <f>COUNTIFS(DataRegularSeason20242025!$E$3:$E$1315,Table3[[#This Row],[Teams]],DataRegularSeason20242025!$J$3:$J$1315,0)</f>
        <v>0</v>
      </c>
      <c r="AX19">
        <f>SUMIF(DataRegularSeason20242025!$E$3:$E$1315,$A19,DataRegularSeason20242025!$K$3:$K$1315)</f>
        <v>26</v>
      </c>
      <c r="AY19">
        <f>SUMIF(DataRegularSeason20242025!$E$3:$E$1315,$A19,DataRegularSeason20242025!$J$3:$J$1315)</f>
        <v>32</v>
      </c>
      <c r="AZ19">
        <f>AX19-AY19</f>
        <v>-6</v>
      </c>
      <c r="BA19">
        <f>AT19+AX19</f>
        <v>46</v>
      </c>
      <c r="BB19">
        <f>AU19+AY19</f>
        <v>54</v>
      </c>
      <c r="BC19">
        <f>BA19-BB19</f>
        <v>-8</v>
      </c>
      <c r="BD19" s="17">
        <f>Table3[[#This Row],[GF]]/Table3[[#This Row],[GP]]</f>
        <v>2.5555555555555554</v>
      </c>
      <c r="BE19" s="17">
        <f>Table3[[#This Row],[GA]]/Table3[[#This Row],[GP]]</f>
        <v>3</v>
      </c>
      <c r="BF19" s="17">
        <f>(Table3[[#This Row],[GF]]-Table3[[#This Row],[GA]])/Table3[[#This Row],[GP]]</f>
        <v>-0.44444444444444442</v>
      </c>
      <c r="BG19" s="50" t="str">
        <f>_xlfn.CONCAT(TEXT(Table3[[#This Row],[W_H]], "0"), "-", TEXT(Table3[[#This Row],[RL_H]],"0"), "-", TEXT(Table3[[#This Row],[OTL_H]]+Table3[[#This Row],[SOL_H]], "0"))</f>
        <v>4-5-0</v>
      </c>
      <c r="BH19" s="50" t="str">
        <f>_xlfn.CONCAT(TEXT(Table3[[#This Row],[W_A]], "0"), "-", TEXT(Table3[[#This Row],[RL_A]],"0"), "-", TEXT(Table3[[#This Row],[OTL_A]]+Table3[[#This Row],[SOL_A]], "0"))</f>
        <v>4-3-2</v>
      </c>
      <c r="BI19">
        <f>COUNTIFS(DataRegularSeason20242025!$D$3:$D$1315,$A19,DataRegularSeason20242025!$H$3:$H$1315, $A19)</f>
        <v>4</v>
      </c>
      <c r="BJ19">
        <f>COUNTIFS(DataRegularSeason20242025!$E$3:$E$1315,$A19,DataRegularSeason20242025!$H$3:$H$1315, $A19)</f>
        <v>4</v>
      </c>
      <c r="BK19">
        <f>BI19+BJ19</f>
        <v>8</v>
      </c>
      <c r="BL19">
        <f>F19-BI19</f>
        <v>5</v>
      </c>
      <c r="BM19">
        <f>H19-BJ19</f>
        <v>5</v>
      </c>
      <c r="BN19">
        <f>BL19+BM19</f>
        <v>10</v>
      </c>
      <c r="BO19" s="6">
        <f>(BL19+BI19)</f>
        <v>9</v>
      </c>
      <c r="BP19" s="6"/>
    </row>
    <row r="20" spans="1:71" x14ac:dyDescent="0.25">
      <c r="A20" t="s">
        <v>16</v>
      </c>
      <c r="B20" t="s">
        <v>98</v>
      </c>
      <c r="C20" t="s">
        <v>81</v>
      </c>
      <c r="D20">
        <f>COUNTIFS(DataRegularSeason20242025!$D$3:$D$1315,$A20,DataRegularSeason20242025!$R$3:$R$1315,1,DataRegularSeason20242025!$N$3:$N$1315,1) + COUNTIFS(DataRegularSeason20242025!$E$3:$E$1315,$A20,DataRegularSeason20242025!$R$3:$R$1315,1,DataRegularSeason20242025!$N$3:$N$1315,1)</f>
        <v>17</v>
      </c>
      <c r="E20" s="15">
        <f>Table3[[#This Row],[Watched]]/Table3[[#This Row],[GP]]</f>
        <v>0.85</v>
      </c>
      <c r="F20">
        <f>COUNTIFS(DataRegularSeason20242025!$N$3:$N$1315,1,DataRegularSeason20242025!$D$3:$D$1315,$A20)</f>
        <v>9</v>
      </c>
      <c r="G20">
        <f>41-Table3[[#This Row],[GP_A]]</f>
        <v>32</v>
      </c>
      <c r="H20">
        <f>COUNTIFS(DataRegularSeason20242025!$E$3:$E$1315,$A20,DataRegularSeason20242025!$N$3:$N$1315,1)</f>
        <v>11</v>
      </c>
      <c r="I20">
        <f>41-Table3[[#This Row],[GP_H]]</f>
        <v>30</v>
      </c>
      <c r="J20">
        <f>F20+H20</f>
        <v>20</v>
      </c>
      <c r="K20">
        <f>82-Table3[[#This Row],[GP]]</f>
        <v>62</v>
      </c>
      <c r="L20">
        <f>COUNTIFS(DataRegularSeason20242025!$D$3:$D$1315,$A20, DataRegularSeason20242025!$L$3:$L$1315, $A20,DataRegularSeason20242025!$N$3:$N$1315,1)</f>
        <v>3</v>
      </c>
      <c r="M20">
        <f>COUNTIFS(DataRegularSeason20242025!$D$3:$D$1315,$A20, DataRegularSeason20242025!$L$3:$L$1315, $A20,DataRegularSeason20242025!$N$3:$N$1315,1,DataRegularSeason20242025!$M$3:$M$1315,"REG")</f>
        <v>3</v>
      </c>
      <c r="N20">
        <f>COUNTIFS(DataRegularSeason20242025!$D$3:$D$1315,$A20, DataRegularSeason20242025!$L$3:$L$1315, $A20,DataRegularSeason20242025!$N$3:$N$1315,1,DataRegularSeason20242025!$M$3:$M$1315,"OT")</f>
        <v>0</v>
      </c>
      <c r="O20">
        <f>COUNTIFS(DataRegularSeason20242025!$D$3:$D$1315,$A20, DataRegularSeason20242025!$L$3:$L$1315, $A20,DataRegularSeason20242025!$N$3:$N$1315,1,DataRegularSeason20242025!$M$3:$M$1315,"SO")</f>
        <v>0</v>
      </c>
      <c r="P20">
        <f>F20-L20</f>
        <v>6</v>
      </c>
      <c r="Q20">
        <f>COUNTIFS(DataRegularSeason20242025!$D$3:$D$1315,$A20, DataRegularSeason20242025!$S$3:$S$1315, $A20,DataRegularSeason20242025!$M$3:$M$1315,"REG")</f>
        <v>5</v>
      </c>
      <c r="R20">
        <f>COUNTIFS(DataRegularSeason20242025!$D$3:$D$1315,$A20, DataRegularSeason20242025!$S$3:$S$1315, $A20,DataRegularSeason20242025!$M$3:$M$1315,"OT")</f>
        <v>1</v>
      </c>
      <c r="S20">
        <f>COUNTIFS(DataRegularSeason20242025!$D$3:$D$1315,$A20, DataRegularSeason20242025!$S$3:$S$1315, $A20,DataRegularSeason20242025!$M$3:$M$1315,"SO")</f>
        <v>0</v>
      </c>
      <c r="T20">
        <f>COUNTIFS(DataRegularSeason20242025!$E$3:$E$1315,$A20, DataRegularSeason20242025!$L$3:$L$1315, $A20, DataRegularSeason20242025!$N$3:$N$1315,1)</f>
        <v>5</v>
      </c>
      <c r="U20">
        <f>COUNTIFS(DataRegularSeason20242025!$E$3:$E$1315,$A20, DataRegularSeason20242025!$L$3:$L$1315, $A20,DataRegularSeason20242025!$N$3:$N$1315,1,DataRegularSeason20242025!$M$3:$M$1315,"REG")</f>
        <v>2</v>
      </c>
      <c r="V20">
        <f>COUNTIFS(DataRegularSeason20242025!$E$3:$E$1315,$A20, DataRegularSeason20242025!$L$3:$L$1315, $A20,DataRegularSeason20242025!$N$3:$N$1315,1,DataRegularSeason20242025!$M$3:$M$1315,"OT")</f>
        <v>3</v>
      </c>
      <c r="W20">
        <f>COUNTIFS(DataRegularSeason20242025!$E$3:$E$1315,$A20, DataRegularSeason20242025!$L$3:$L$1315, $A20,DataRegularSeason20242025!$N$3:$N$1315,1,DataRegularSeason20242025!$M$3:$M$1315,"SO")</f>
        <v>0</v>
      </c>
      <c r="X20">
        <f>H20-T20</f>
        <v>6</v>
      </c>
      <c r="Y20">
        <f>COUNTIFS(DataRegularSeason20242025!$E$3:$E$1315,$A20, DataRegularSeason20242025!$S$3:$S$1315, $A20,DataRegularSeason20242025!$M$3:$M$1315,"REG")</f>
        <v>4</v>
      </c>
      <c r="Z20">
        <f>COUNTIFS(DataRegularSeason20242025!$E$3:$E$1315,$A20, DataRegularSeason20242025!$S$3:$S$1315, $A20,DataRegularSeason20242025!$M$3:$M$1315,"OT")</f>
        <v>2</v>
      </c>
      <c r="AA20">
        <f>COUNTIFS(DataRegularSeason20242025!$E$3:$E$1315,$A20, DataRegularSeason20242025!$S$3:$S$1315, $A20,DataRegularSeason20242025!$M$3:$M$1315,"SO")</f>
        <v>0</v>
      </c>
      <c r="AB20">
        <f>Table3[[#This Row],[W_A]]+Table3[[#This Row],[W_H]]</f>
        <v>8</v>
      </c>
      <c r="AC20">
        <f>Table3[[#This Row],[L_A]]+Table3[[#This Row],[L_H]]</f>
        <v>12</v>
      </c>
      <c r="AD20">
        <f>Table3[[#This Row],[RW_A]]+Table3[[#This Row],[RW_H]]</f>
        <v>5</v>
      </c>
      <c r="AE20">
        <f>Table3[[#This Row],[RL_A]]+Table3[[#This Row],[RL_H]]</f>
        <v>9</v>
      </c>
      <c r="AF20">
        <f>Table3[[#This Row],[OTW_A]]+Table3[[#This Row],[OTW_H]]</f>
        <v>3</v>
      </c>
      <c r="AG20">
        <f>Table3[[#This Row],[OTL_A]]+Table3[[#This Row],[OTL_H]]</f>
        <v>3</v>
      </c>
      <c r="AH20">
        <f>Table3[[#This Row],[SOW_A]]+Table3[[#This Row],[SOW_H]]</f>
        <v>0</v>
      </c>
      <c r="AI20">
        <f>Table3[[#This Row],[SOL_A]]+Table3[[#This Row],[SOL_H]]</f>
        <v>0</v>
      </c>
      <c r="AJ20">
        <f>(2*(Table3[[#This Row],[W_A]]+Table3[[#This Row],[W_H]]))+Table3[[#This Row],[OTL_A]]+Table3[[#This Row],[SOL_A]]+Table3[[#This Row],[OTL_H]]+Table3[[#This Row],[SOL_H]]</f>
        <v>19</v>
      </c>
      <c r="AK20">
        <f>(3*(Table3[[#This Row],[RW_A]]+Table3[[#This Row],[RW_H]]))+(2*(Table3[[#This Row],[OTW_A]]+Table3[[#This Row],[SOW_A]]+Table3[[#This Row],[OTW_H]]+Table3[[#This Row],[SOW_H]]))+Table3[[#This Row],[OTL_A]]+Table3[[#This Row],[SOL_A]]+Table3[[#This Row],[OTL_H]]+Table3[[#This Row],[SOL_H]]</f>
        <v>24</v>
      </c>
      <c r="AL20" s="15">
        <f>Table3[[#This Row],[PTS]]/(2*Table3[[#This Row],[GP]])</f>
        <v>0.47499999999999998</v>
      </c>
      <c r="AM20" s="15">
        <f>Table3[[#This Row],[PTS2]]/(3*Table3[[#This Row],[GP]])</f>
        <v>0.4</v>
      </c>
      <c r="AN20">
        <f>(2*Table3[[#This Row],[GR]])+Table3[[#This Row],[PTS]]</f>
        <v>143</v>
      </c>
      <c r="AO20">
        <f>(3*Table3[[#This Row],[GR]])+Table3[[#This Row],[PTS2]]</f>
        <v>210</v>
      </c>
      <c r="AP20">
        <f>Table3[[#This Row],[PTS]]+(2 * Table3[[#This Row],[GR]] * Table3[[#This Row],[PTS%]])</f>
        <v>77.900000000000006</v>
      </c>
      <c r="AQ20">
        <f>Table3[[#This Row],[PTS2]]+(3 * Table3[[#This Row],[GR]] * Table3[[#This Row],[PTS%2]])</f>
        <v>98.4</v>
      </c>
      <c r="AR20" s="20" t="str">
        <f>_xlfn.CONCAT(TEXT(Table3[[#This Row],[W]], "0"), "-", TEXT(Table3[[#This Row],[RL]],"0"), "-", TEXT(Table3[[#This Row],[OTL]]+Table3[[#This Row],[SOL]], "0"))</f>
        <v>8-9-3</v>
      </c>
      <c r="AS20">
        <f>COUNTIFS(DataRegularSeason20242025!$D$3:$D$1315,Table3[[#This Row],[Teams]],DataRegularSeason20242025!$K$3:$K$1315,0)</f>
        <v>1</v>
      </c>
      <c r="AT20">
        <f>SUMIF(DataRegularSeason20242025!$D$3:$D$1315,$A20, DataRegularSeason20242025!$J$3:$J$1315)</f>
        <v>20</v>
      </c>
      <c r="AU20">
        <f>SUMIF(DataRegularSeason20242025!$D$3:$D$1315,$A20, DataRegularSeason20242025!$K$3:$K$1315)</f>
        <v>36</v>
      </c>
      <c r="AV20">
        <f>AT20-AU20</f>
        <v>-16</v>
      </c>
      <c r="AW20">
        <f>COUNTIFS(DataRegularSeason20242025!$E$3:$E$1315,Table3[[#This Row],[Teams]],DataRegularSeason20242025!$J$3:$J$1315,0)</f>
        <v>1</v>
      </c>
      <c r="AX20">
        <f>SUMIF(DataRegularSeason20242025!$E$3:$E$1315,$A20,DataRegularSeason20242025!$K$3:$K$1315)</f>
        <v>28</v>
      </c>
      <c r="AY20">
        <f>SUMIF(DataRegularSeason20242025!$E$3:$E$1315,$A20,DataRegularSeason20242025!$J$3:$J$1315)</f>
        <v>33</v>
      </c>
      <c r="AZ20">
        <f>AX20-AY20</f>
        <v>-5</v>
      </c>
      <c r="BA20">
        <f>AT20+AX20</f>
        <v>48</v>
      </c>
      <c r="BB20">
        <f>AU20+AY20</f>
        <v>69</v>
      </c>
      <c r="BC20">
        <f>BA20-BB20</f>
        <v>-21</v>
      </c>
      <c r="BD20" s="17">
        <f>Table3[[#This Row],[GF]]/Table3[[#This Row],[GP]]</f>
        <v>2.4</v>
      </c>
      <c r="BE20" s="17">
        <f>Table3[[#This Row],[GA]]/Table3[[#This Row],[GP]]</f>
        <v>3.45</v>
      </c>
      <c r="BF20" s="17">
        <f>(Table3[[#This Row],[GF]]-Table3[[#This Row],[GA]])/Table3[[#This Row],[GP]]</f>
        <v>-1.05</v>
      </c>
      <c r="BG20" s="50" t="str">
        <f>_xlfn.CONCAT(TEXT(Table3[[#This Row],[W_H]], "0"), "-", TEXT(Table3[[#This Row],[RL_H]],"0"), "-", TEXT(Table3[[#This Row],[OTL_H]]+Table3[[#This Row],[SOL_H]], "0"))</f>
        <v>5-4-2</v>
      </c>
      <c r="BH20" s="50" t="str">
        <f>_xlfn.CONCAT(TEXT(Table3[[#This Row],[W_A]], "0"), "-", TEXT(Table3[[#This Row],[RL_A]],"0"), "-", TEXT(Table3[[#This Row],[OTL_A]]+Table3[[#This Row],[SOL_A]], "0"))</f>
        <v>3-5-1</v>
      </c>
      <c r="BI20">
        <f>COUNTIFS(DataRegularSeason20242025!$D$3:$D$1315,$A20,DataRegularSeason20242025!$H$3:$H$1315, $A20)</f>
        <v>4</v>
      </c>
      <c r="BJ20">
        <f>COUNTIFS(DataRegularSeason20242025!$E$3:$E$1315,$A20,DataRegularSeason20242025!$H$3:$H$1315, $A20)</f>
        <v>7</v>
      </c>
      <c r="BK20">
        <f>BI20+BJ20</f>
        <v>11</v>
      </c>
      <c r="BL20">
        <f>F20-BI20</f>
        <v>5</v>
      </c>
      <c r="BM20">
        <f>H20-BJ20</f>
        <v>4</v>
      </c>
      <c r="BN20">
        <f>BL20+BM20</f>
        <v>9</v>
      </c>
    </row>
    <row r="21" spans="1:71" x14ac:dyDescent="0.25">
      <c r="A21" t="s">
        <v>33</v>
      </c>
      <c r="B21" t="s">
        <v>98</v>
      </c>
      <c r="C21" t="s">
        <v>99</v>
      </c>
      <c r="D21">
        <f>COUNTIFS(DataRegularSeason20242025!$D$3:$D$1315,$A21,DataRegularSeason20242025!$R$3:$R$1315,1,DataRegularSeason20242025!$N$3:$N$1315,1) + COUNTIFS(DataRegularSeason20242025!$E$3:$E$1315,$A21,DataRegularSeason20242025!$R$3:$R$1315,1,DataRegularSeason20242025!$N$3:$N$1315,1)</f>
        <v>12</v>
      </c>
      <c r="E21" s="15">
        <f>Table3[[#This Row],[Watched]]/Table3[[#This Row],[GP]]</f>
        <v>0.63157894736842102</v>
      </c>
      <c r="F21">
        <f>COUNTIFS(DataRegularSeason20242025!$N$3:$N$1315,1,DataRegularSeason20242025!$D$3:$D$1315,$A21)</f>
        <v>12</v>
      </c>
      <c r="G21">
        <f>41-Table3[[#This Row],[GP_A]]</f>
        <v>29</v>
      </c>
      <c r="H21">
        <f>COUNTIFS(DataRegularSeason20242025!$E$3:$E$1315,$A21,DataRegularSeason20242025!$N$3:$N$1315,1)</f>
        <v>7</v>
      </c>
      <c r="I21">
        <f>41-Table3[[#This Row],[GP_H]]</f>
        <v>34</v>
      </c>
      <c r="J21">
        <f>F21+H21</f>
        <v>19</v>
      </c>
      <c r="K21">
        <f>82-Table3[[#This Row],[GP]]</f>
        <v>63</v>
      </c>
      <c r="L21">
        <f>COUNTIFS(DataRegularSeason20242025!$D$3:$D$1315,$A21, DataRegularSeason20242025!$L$3:$L$1315, $A21,DataRegularSeason20242025!$N$3:$N$1315,1)</f>
        <v>5</v>
      </c>
      <c r="M21">
        <f>COUNTIFS(DataRegularSeason20242025!$D$3:$D$1315,$A21, DataRegularSeason20242025!$L$3:$L$1315, $A21,DataRegularSeason20242025!$N$3:$N$1315,1,DataRegularSeason20242025!$M$3:$M$1315,"REG")</f>
        <v>4</v>
      </c>
      <c r="N21">
        <f>COUNTIFS(DataRegularSeason20242025!$D$3:$D$1315,$A21, DataRegularSeason20242025!$L$3:$L$1315, $A21,DataRegularSeason20242025!$N$3:$N$1315,1,DataRegularSeason20242025!$M$3:$M$1315,"OT")</f>
        <v>1</v>
      </c>
      <c r="O21">
        <f>COUNTIFS(DataRegularSeason20242025!$D$3:$D$1315,$A21, DataRegularSeason20242025!$L$3:$L$1315, $A21,DataRegularSeason20242025!$N$3:$N$1315,1,DataRegularSeason20242025!$M$3:$M$1315,"SO")</f>
        <v>0</v>
      </c>
      <c r="P21">
        <f>F21-L21</f>
        <v>7</v>
      </c>
      <c r="Q21">
        <f>COUNTIFS(DataRegularSeason20242025!$D$3:$D$1315,$A21, DataRegularSeason20242025!$S$3:$S$1315, $A21,DataRegularSeason20242025!$M$3:$M$1315,"REG")</f>
        <v>4</v>
      </c>
      <c r="R21">
        <f>COUNTIFS(DataRegularSeason20242025!$D$3:$D$1315,$A21, DataRegularSeason20242025!$S$3:$S$1315, $A21,DataRegularSeason20242025!$M$3:$M$1315,"OT")</f>
        <v>2</v>
      </c>
      <c r="S21">
        <f>COUNTIFS(DataRegularSeason20242025!$D$3:$D$1315,$A21, DataRegularSeason20242025!$S$3:$S$1315, $A21,DataRegularSeason20242025!$M$3:$M$1315,"SO")</f>
        <v>1</v>
      </c>
      <c r="T21">
        <f>COUNTIFS(DataRegularSeason20242025!$E$3:$E$1315,$A21, DataRegularSeason20242025!$L$3:$L$1315, $A21, DataRegularSeason20242025!$N$3:$N$1315,1)</f>
        <v>2</v>
      </c>
      <c r="U21">
        <f>COUNTIFS(DataRegularSeason20242025!$E$3:$E$1315,$A21, DataRegularSeason20242025!$L$3:$L$1315, $A21,DataRegularSeason20242025!$N$3:$N$1315,1,DataRegularSeason20242025!$M$3:$M$1315,"REG")</f>
        <v>0</v>
      </c>
      <c r="V21">
        <f>COUNTIFS(DataRegularSeason20242025!$E$3:$E$1315,$A21, DataRegularSeason20242025!$L$3:$L$1315, $A21,DataRegularSeason20242025!$N$3:$N$1315,1,DataRegularSeason20242025!$M$3:$M$1315,"OT")</f>
        <v>0</v>
      </c>
      <c r="W21">
        <f>COUNTIFS(DataRegularSeason20242025!$E$3:$E$1315,$A21, DataRegularSeason20242025!$L$3:$L$1315, $A21,DataRegularSeason20242025!$N$3:$N$1315,1,DataRegularSeason20242025!$M$3:$M$1315,"SO")</f>
        <v>2</v>
      </c>
      <c r="X21">
        <f>H21-T21</f>
        <v>5</v>
      </c>
      <c r="Y21">
        <f>COUNTIFS(DataRegularSeason20242025!$E$3:$E$1315,$A21, DataRegularSeason20242025!$S$3:$S$1315, $A21,DataRegularSeason20242025!$M$3:$M$1315,"REG")</f>
        <v>3</v>
      </c>
      <c r="Z21">
        <f>COUNTIFS(DataRegularSeason20242025!$E$3:$E$1315,$A21, DataRegularSeason20242025!$S$3:$S$1315, $A21,DataRegularSeason20242025!$M$3:$M$1315,"OT")</f>
        <v>2</v>
      </c>
      <c r="AA21">
        <f>COUNTIFS(DataRegularSeason20242025!$E$3:$E$1315,$A21, DataRegularSeason20242025!$S$3:$S$1315, $A21,DataRegularSeason20242025!$M$3:$M$1315,"SO")</f>
        <v>0</v>
      </c>
      <c r="AB21">
        <f>Table3[[#This Row],[W_A]]+Table3[[#This Row],[W_H]]</f>
        <v>7</v>
      </c>
      <c r="AC21">
        <f>Table3[[#This Row],[L_A]]+Table3[[#This Row],[L_H]]</f>
        <v>12</v>
      </c>
      <c r="AD21">
        <f>Table3[[#This Row],[RW_A]]+Table3[[#This Row],[RW_H]]</f>
        <v>4</v>
      </c>
      <c r="AE21">
        <f>Table3[[#This Row],[RL_A]]+Table3[[#This Row],[RL_H]]</f>
        <v>7</v>
      </c>
      <c r="AF21">
        <f>Table3[[#This Row],[OTW_A]]+Table3[[#This Row],[OTW_H]]</f>
        <v>1</v>
      </c>
      <c r="AG21">
        <f>Table3[[#This Row],[OTL_A]]+Table3[[#This Row],[OTL_H]]</f>
        <v>4</v>
      </c>
      <c r="AH21">
        <f>Table3[[#This Row],[SOW_A]]+Table3[[#This Row],[SOW_H]]</f>
        <v>2</v>
      </c>
      <c r="AI21">
        <f>Table3[[#This Row],[SOL_A]]+Table3[[#This Row],[SOL_H]]</f>
        <v>1</v>
      </c>
      <c r="AJ21">
        <f>(2*(Table3[[#This Row],[W_A]]+Table3[[#This Row],[W_H]]))+Table3[[#This Row],[OTL_A]]+Table3[[#This Row],[SOL_A]]+Table3[[#This Row],[OTL_H]]+Table3[[#This Row],[SOL_H]]</f>
        <v>19</v>
      </c>
      <c r="AK21">
        <f>(3*(Table3[[#This Row],[RW_A]]+Table3[[#This Row],[RW_H]]))+(2*(Table3[[#This Row],[OTW_A]]+Table3[[#This Row],[SOW_A]]+Table3[[#This Row],[OTW_H]]+Table3[[#This Row],[SOW_H]]))+Table3[[#This Row],[OTL_A]]+Table3[[#This Row],[SOL_A]]+Table3[[#This Row],[OTL_H]]+Table3[[#This Row],[SOL_H]]</f>
        <v>23</v>
      </c>
      <c r="AL21" s="15">
        <f>Table3[[#This Row],[PTS]]/(2*Table3[[#This Row],[GP]])</f>
        <v>0.5</v>
      </c>
      <c r="AM21" s="15">
        <f>Table3[[#This Row],[PTS2]]/(3*Table3[[#This Row],[GP]])</f>
        <v>0.40350877192982454</v>
      </c>
      <c r="AN21">
        <f>(2*Table3[[#This Row],[GR]])+Table3[[#This Row],[PTS]]</f>
        <v>145</v>
      </c>
      <c r="AO21">
        <f>(3*Table3[[#This Row],[GR]])+Table3[[#This Row],[PTS2]]</f>
        <v>212</v>
      </c>
      <c r="AP21">
        <f>Table3[[#This Row],[PTS]]+(2 * Table3[[#This Row],[GR]] * Table3[[#This Row],[PTS%]])</f>
        <v>82</v>
      </c>
      <c r="AQ21">
        <f>Table3[[#This Row],[PTS2]]+(3 * Table3[[#This Row],[GR]] * Table3[[#This Row],[PTS%2]])</f>
        <v>99.263157894736835</v>
      </c>
      <c r="AR21" s="20" t="str">
        <f>_xlfn.CONCAT(TEXT(Table3[[#This Row],[W]], "0"), "-", TEXT(Table3[[#This Row],[RL]],"0"), "-", TEXT(Table3[[#This Row],[OTL]]+Table3[[#This Row],[SOL]], "0"))</f>
        <v>7-7-5</v>
      </c>
      <c r="AS21">
        <f>COUNTIFS(DataRegularSeason20242025!$D$3:$D$1315,Table3[[#This Row],[Teams]],DataRegularSeason20242025!$K$3:$K$1315,0)</f>
        <v>0</v>
      </c>
      <c r="AT21">
        <f>SUMIF(DataRegularSeason20242025!$D$3:$D$1315,$A21, DataRegularSeason20242025!$J$3:$J$1315)</f>
        <v>31</v>
      </c>
      <c r="AU21">
        <f>SUMIF(DataRegularSeason20242025!$D$3:$D$1315,$A21, DataRegularSeason20242025!$K$3:$K$1315)</f>
        <v>32</v>
      </c>
      <c r="AV21">
        <f>AT21-AU21</f>
        <v>-1</v>
      </c>
      <c r="AW21">
        <f>COUNTIFS(DataRegularSeason20242025!$E$3:$E$1315,Table3[[#This Row],[Teams]],DataRegularSeason20242025!$J$3:$J$1315,0)</f>
        <v>0</v>
      </c>
      <c r="AX21">
        <f>SUMIF(DataRegularSeason20242025!$E$3:$E$1315,$A21,DataRegularSeason20242025!$K$3:$K$1315)</f>
        <v>19</v>
      </c>
      <c r="AY21">
        <f>SUMIF(DataRegularSeason20242025!$E$3:$E$1315,$A21,DataRegularSeason20242025!$J$3:$J$1315)</f>
        <v>25</v>
      </c>
      <c r="AZ21">
        <f>AX21-AY21</f>
        <v>-6</v>
      </c>
      <c r="BA21">
        <f>AT21+AX21</f>
        <v>50</v>
      </c>
      <c r="BB21">
        <f>AU21+AY21</f>
        <v>57</v>
      </c>
      <c r="BC21">
        <f>BA21-BB21</f>
        <v>-7</v>
      </c>
      <c r="BD21" s="17">
        <f>Table3[[#This Row],[GF]]/Table3[[#This Row],[GP]]</f>
        <v>2.6315789473684212</v>
      </c>
      <c r="BE21" s="17">
        <f>Table3[[#This Row],[GA]]/Table3[[#This Row],[GP]]</f>
        <v>3</v>
      </c>
      <c r="BF21" s="17">
        <f>(Table3[[#This Row],[GF]]-Table3[[#This Row],[GA]])/Table3[[#This Row],[GP]]</f>
        <v>-0.36842105263157893</v>
      </c>
      <c r="BG21" s="50" t="str">
        <f>_xlfn.CONCAT(TEXT(Table3[[#This Row],[W_H]], "0"), "-", TEXT(Table3[[#This Row],[RL_H]],"0"), "-", TEXT(Table3[[#This Row],[OTL_H]]+Table3[[#This Row],[SOL_H]], "0"))</f>
        <v>2-3-2</v>
      </c>
      <c r="BH21" s="50" t="str">
        <f>_xlfn.CONCAT(TEXT(Table3[[#This Row],[W_A]], "0"), "-", TEXT(Table3[[#This Row],[RL_A]],"0"), "-", TEXT(Table3[[#This Row],[OTL_A]]+Table3[[#This Row],[SOL_A]], "0"))</f>
        <v>5-4-3</v>
      </c>
      <c r="BI21">
        <f>COUNTIFS(DataRegularSeason20242025!$D$3:$D$1315,$A21,DataRegularSeason20242025!$H$3:$H$1315, $A21)</f>
        <v>4</v>
      </c>
      <c r="BJ21">
        <f>COUNTIFS(DataRegularSeason20242025!$E$3:$E$1315,$A21,DataRegularSeason20242025!$H$3:$H$1315, $A21)</f>
        <v>3</v>
      </c>
      <c r="BK21">
        <f>BI21+BJ21</f>
        <v>7</v>
      </c>
      <c r="BL21">
        <f>F21-BI21</f>
        <v>8</v>
      </c>
      <c r="BM21">
        <f>H21-BJ21</f>
        <v>4</v>
      </c>
      <c r="BN21">
        <f>BL21+BM21</f>
        <v>12</v>
      </c>
    </row>
    <row r="22" spans="1:71" x14ac:dyDescent="0.25">
      <c r="A22" t="s">
        <v>29</v>
      </c>
      <c r="B22" t="s">
        <v>98</v>
      </c>
      <c r="C22" t="s">
        <v>81</v>
      </c>
      <c r="D22">
        <f>COUNTIFS(DataRegularSeason20242025!$D$3:$D$1315,$A22,DataRegularSeason20242025!$R$3:$R$1315,1,DataRegularSeason20242025!$N$3:$N$1315,1) + COUNTIFS(DataRegularSeason20242025!$E$3:$E$1315,$A22,DataRegularSeason20242025!$R$3:$R$1315,1,DataRegularSeason20242025!$N$3:$N$1315,1)</f>
        <v>10</v>
      </c>
      <c r="E22" s="15">
        <f>Table3[[#This Row],[Watched]]/Table3[[#This Row],[GP]]</f>
        <v>0.52631578947368418</v>
      </c>
      <c r="F22">
        <f>COUNTIFS(DataRegularSeason20242025!$N$3:$N$1315,1,DataRegularSeason20242025!$D$3:$D$1315,$A22)</f>
        <v>8</v>
      </c>
      <c r="G22">
        <f>41-Table3[[#This Row],[GP_A]]</f>
        <v>33</v>
      </c>
      <c r="H22">
        <f>COUNTIFS(DataRegularSeason20242025!$E$3:$E$1315,$A22,DataRegularSeason20242025!$N$3:$N$1315,1)</f>
        <v>11</v>
      </c>
      <c r="I22">
        <f>41-Table3[[#This Row],[GP_H]]</f>
        <v>30</v>
      </c>
      <c r="J22">
        <f>F22+H22</f>
        <v>19</v>
      </c>
      <c r="K22">
        <f>82-Table3[[#This Row],[GP]]</f>
        <v>63</v>
      </c>
      <c r="L22">
        <f>COUNTIFS(DataRegularSeason20242025!$D$3:$D$1315,$A22, DataRegularSeason20242025!$L$3:$L$1315, $A22,DataRegularSeason20242025!$N$3:$N$1315,1)</f>
        <v>3</v>
      </c>
      <c r="M22">
        <f>COUNTIFS(DataRegularSeason20242025!$D$3:$D$1315,$A22, DataRegularSeason20242025!$L$3:$L$1315, $A22,DataRegularSeason20242025!$N$3:$N$1315,1,DataRegularSeason20242025!$M$3:$M$1315,"REG")</f>
        <v>3</v>
      </c>
      <c r="N22">
        <f>COUNTIFS(DataRegularSeason20242025!$D$3:$D$1315,$A22, DataRegularSeason20242025!$L$3:$L$1315, $A22,DataRegularSeason20242025!$N$3:$N$1315,1,DataRegularSeason20242025!$M$3:$M$1315,"OT")</f>
        <v>0</v>
      </c>
      <c r="O22">
        <f>COUNTIFS(DataRegularSeason20242025!$D$3:$D$1315,$A22, DataRegularSeason20242025!$L$3:$L$1315, $A22,DataRegularSeason20242025!$N$3:$N$1315,1,DataRegularSeason20242025!$M$3:$M$1315,"SO")</f>
        <v>0</v>
      </c>
      <c r="P22">
        <f>F22-L22</f>
        <v>5</v>
      </c>
      <c r="Q22">
        <f>COUNTIFS(DataRegularSeason20242025!$D$3:$D$1315,$A22, DataRegularSeason20242025!$S$3:$S$1315, $A22,DataRegularSeason20242025!$M$3:$M$1315,"REG")</f>
        <v>4</v>
      </c>
      <c r="R22">
        <f>COUNTIFS(DataRegularSeason20242025!$D$3:$D$1315,$A22, DataRegularSeason20242025!$S$3:$S$1315, $A22,DataRegularSeason20242025!$M$3:$M$1315,"OT")</f>
        <v>1</v>
      </c>
      <c r="S22">
        <f>COUNTIFS(DataRegularSeason20242025!$D$3:$D$1315,$A22, DataRegularSeason20242025!$S$3:$S$1315, $A22,DataRegularSeason20242025!$M$3:$M$1315,"SO")</f>
        <v>0</v>
      </c>
      <c r="T22">
        <f>COUNTIFS(DataRegularSeason20242025!$E$3:$E$1315,$A22, DataRegularSeason20242025!$L$3:$L$1315, $A22, DataRegularSeason20242025!$N$3:$N$1315,1)</f>
        <v>6</v>
      </c>
      <c r="U22">
        <f>COUNTIFS(DataRegularSeason20242025!$E$3:$E$1315,$A22, DataRegularSeason20242025!$L$3:$L$1315, $A22,DataRegularSeason20242025!$N$3:$N$1315,1,DataRegularSeason20242025!$M$3:$M$1315,"REG")</f>
        <v>4</v>
      </c>
      <c r="V22">
        <f>COUNTIFS(DataRegularSeason20242025!$E$3:$E$1315,$A22, DataRegularSeason20242025!$L$3:$L$1315, $A22,DataRegularSeason20242025!$N$3:$N$1315,1,DataRegularSeason20242025!$M$3:$M$1315,"OT")</f>
        <v>1</v>
      </c>
      <c r="W22">
        <f>COUNTIFS(DataRegularSeason20242025!$E$3:$E$1315,$A22, DataRegularSeason20242025!$L$3:$L$1315, $A22,DataRegularSeason20242025!$N$3:$N$1315,1,DataRegularSeason20242025!$M$3:$M$1315,"SO")</f>
        <v>1</v>
      </c>
      <c r="X22">
        <f>H22-T22</f>
        <v>5</v>
      </c>
      <c r="Y22">
        <f>COUNTIFS(DataRegularSeason20242025!$E$3:$E$1315,$A22, DataRegularSeason20242025!$S$3:$S$1315, $A22,DataRegularSeason20242025!$M$3:$M$1315,"REG")</f>
        <v>5</v>
      </c>
      <c r="Z22">
        <f>COUNTIFS(DataRegularSeason20242025!$E$3:$E$1315,$A22, DataRegularSeason20242025!$S$3:$S$1315, $A22,DataRegularSeason20242025!$M$3:$M$1315,"OT")</f>
        <v>0</v>
      </c>
      <c r="AA22">
        <f>COUNTIFS(DataRegularSeason20242025!$E$3:$E$1315,$A22, DataRegularSeason20242025!$S$3:$S$1315, $A22,DataRegularSeason20242025!$M$3:$M$1315,"SO")</f>
        <v>0</v>
      </c>
      <c r="AB22">
        <f>Table3[[#This Row],[W_A]]+Table3[[#This Row],[W_H]]</f>
        <v>9</v>
      </c>
      <c r="AC22">
        <f>Table3[[#This Row],[L_A]]+Table3[[#This Row],[L_H]]</f>
        <v>10</v>
      </c>
      <c r="AD22">
        <f>Table3[[#This Row],[RW_A]]+Table3[[#This Row],[RW_H]]</f>
        <v>7</v>
      </c>
      <c r="AE22">
        <f>Table3[[#This Row],[RL_A]]+Table3[[#This Row],[RL_H]]</f>
        <v>9</v>
      </c>
      <c r="AF22">
        <f>Table3[[#This Row],[OTW_A]]+Table3[[#This Row],[OTW_H]]</f>
        <v>1</v>
      </c>
      <c r="AG22">
        <f>Table3[[#This Row],[OTL_A]]+Table3[[#This Row],[OTL_H]]</f>
        <v>1</v>
      </c>
      <c r="AH22">
        <f>Table3[[#This Row],[SOW_A]]+Table3[[#This Row],[SOW_H]]</f>
        <v>1</v>
      </c>
      <c r="AI22">
        <f>Table3[[#This Row],[SOL_A]]+Table3[[#This Row],[SOL_H]]</f>
        <v>0</v>
      </c>
      <c r="AJ22">
        <f>(2*(Table3[[#This Row],[W_A]]+Table3[[#This Row],[W_H]]))+Table3[[#This Row],[OTL_A]]+Table3[[#This Row],[SOL_A]]+Table3[[#This Row],[OTL_H]]+Table3[[#This Row],[SOL_H]]</f>
        <v>19</v>
      </c>
      <c r="AK22">
        <f>(3*(Table3[[#This Row],[RW_A]]+Table3[[#This Row],[RW_H]]))+(2*(Table3[[#This Row],[OTW_A]]+Table3[[#This Row],[SOW_A]]+Table3[[#This Row],[OTW_H]]+Table3[[#This Row],[SOW_H]]))+Table3[[#This Row],[OTL_A]]+Table3[[#This Row],[SOL_A]]+Table3[[#This Row],[OTL_H]]+Table3[[#This Row],[SOL_H]]</f>
        <v>26</v>
      </c>
      <c r="AL22" s="15">
        <f>Table3[[#This Row],[PTS]]/(2*Table3[[#This Row],[GP]])</f>
        <v>0.5</v>
      </c>
      <c r="AM22" s="15">
        <f>Table3[[#This Row],[PTS2]]/(3*Table3[[#This Row],[GP]])</f>
        <v>0.45614035087719296</v>
      </c>
      <c r="AN22">
        <f>(2*Table3[[#This Row],[GR]])+Table3[[#This Row],[PTS]]</f>
        <v>145</v>
      </c>
      <c r="AO22">
        <f>(3*Table3[[#This Row],[GR]])+Table3[[#This Row],[PTS2]]</f>
        <v>215</v>
      </c>
      <c r="AP22">
        <f>Table3[[#This Row],[PTS]]+(2 * Table3[[#This Row],[GR]] * Table3[[#This Row],[PTS%]])</f>
        <v>82</v>
      </c>
      <c r="AQ22">
        <f>Table3[[#This Row],[PTS2]]+(3 * Table3[[#This Row],[GR]] * Table3[[#This Row],[PTS%2]])</f>
        <v>112.21052631578947</v>
      </c>
      <c r="AR22" s="20" t="str">
        <f>_xlfn.CONCAT(TEXT(Table3[[#This Row],[W]], "0"), "-", TEXT(Table3[[#This Row],[RL]],"0"), "-", TEXT(Table3[[#This Row],[OTL]]+Table3[[#This Row],[SOL]], "0"))</f>
        <v>9-9-1</v>
      </c>
      <c r="AS22">
        <f>COUNTIFS(DataRegularSeason20242025!$D$3:$D$1315,Table3[[#This Row],[Teams]],DataRegularSeason20242025!$K$3:$K$1315,0)</f>
        <v>1</v>
      </c>
      <c r="AT22">
        <f>SUMIF(DataRegularSeason20242025!$D$3:$D$1315,$A22, DataRegularSeason20242025!$J$3:$J$1315)</f>
        <v>24</v>
      </c>
      <c r="AU22">
        <f>SUMIF(DataRegularSeason20242025!$D$3:$D$1315,$A22, DataRegularSeason20242025!$K$3:$K$1315)</f>
        <v>25</v>
      </c>
      <c r="AV22">
        <f>AT22-AU22</f>
        <v>-1</v>
      </c>
      <c r="AW22">
        <f>COUNTIFS(DataRegularSeason20242025!$E$3:$E$1315,Table3[[#This Row],[Teams]],DataRegularSeason20242025!$J$3:$J$1315,0)</f>
        <v>0</v>
      </c>
      <c r="AX22">
        <f>SUMIF(DataRegularSeason20242025!$E$3:$E$1315,$A22,DataRegularSeason20242025!$K$3:$K$1315)</f>
        <v>38</v>
      </c>
      <c r="AY22">
        <f>SUMIF(DataRegularSeason20242025!$E$3:$E$1315,$A22,DataRegularSeason20242025!$J$3:$J$1315)</f>
        <v>36</v>
      </c>
      <c r="AZ22">
        <f>AX22-AY22</f>
        <v>2</v>
      </c>
      <c r="BA22">
        <f>AT22+AX22</f>
        <v>62</v>
      </c>
      <c r="BB22">
        <f>AU22+AY22</f>
        <v>61</v>
      </c>
      <c r="BC22">
        <f>BA22-BB22</f>
        <v>1</v>
      </c>
      <c r="BD22" s="17">
        <f>Table3[[#This Row],[GF]]/Table3[[#This Row],[GP]]</f>
        <v>3.263157894736842</v>
      </c>
      <c r="BE22" s="17">
        <f>Table3[[#This Row],[GA]]/Table3[[#This Row],[GP]]</f>
        <v>3.2105263157894739</v>
      </c>
      <c r="BF22" s="17">
        <f>(Table3[[#This Row],[GF]]-Table3[[#This Row],[GA]])/Table3[[#This Row],[GP]]</f>
        <v>5.2631578947368418E-2</v>
      </c>
      <c r="BG22" s="50" t="str">
        <f>_xlfn.CONCAT(TEXT(Table3[[#This Row],[W_H]], "0"), "-", TEXT(Table3[[#This Row],[RL_H]],"0"), "-", TEXT(Table3[[#This Row],[OTL_H]]+Table3[[#This Row],[SOL_H]], "0"))</f>
        <v>6-5-0</v>
      </c>
      <c r="BH22" s="50" t="str">
        <f>_xlfn.CONCAT(TEXT(Table3[[#This Row],[W_A]], "0"), "-", TEXT(Table3[[#This Row],[RL_A]],"0"), "-", TEXT(Table3[[#This Row],[OTL_A]]+Table3[[#This Row],[SOL_A]], "0"))</f>
        <v>3-4-1</v>
      </c>
      <c r="BI22">
        <f>COUNTIFS(DataRegularSeason20242025!$D$3:$D$1315,$A22,DataRegularSeason20242025!$H$3:$H$1315, $A22)</f>
        <v>4</v>
      </c>
      <c r="BJ22">
        <f>COUNTIFS(DataRegularSeason20242025!$E$3:$E$1315,$A22,DataRegularSeason20242025!$H$3:$H$1315, $A22)</f>
        <v>6</v>
      </c>
      <c r="BK22">
        <f>BI22+BJ22</f>
        <v>10</v>
      </c>
      <c r="BL22">
        <f>F22-BI22</f>
        <v>4</v>
      </c>
      <c r="BM22">
        <f>H22-BJ22</f>
        <v>5</v>
      </c>
      <c r="BN22">
        <f>BL22+BM22</f>
        <v>9</v>
      </c>
    </row>
    <row r="23" spans="1:71" x14ac:dyDescent="0.25">
      <c r="A23" t="s">
        <v>30</v>
      </c>
      <c r="B23" t="s">
        <v>98</v>
      </c>
      <c r="C23" t="s">
        <v>81</v>
      </c>
      <c r="D23">
        <f>COUNTIFS(DataRegularSeason20242025!$D$3:$D$1315,$A23,DataRegularSeason20242025!$R$3:$R$1315,1,DataRegularSeason20242025!$N$3:$N$1315,1) + COUNTIFS(DataRegularSeason20242025!$E$3:$E$1315,$A23,DataRegularSeason20242025!$R$3:$R$1315,1,DataRegularSeason20242025!$N$3:$N$1315,1)</f>
        <v>4</v>
      </c>
      <c r="E23" s="15">
        <f>Table3[[#This Row],[Watched]]/Table3[[#This Row],[GP]]</f>
        <v>0.22222222222222221</v>
      </c>
      <c r="F23">
        <f>COUNTIFS(DataRegularSeason20242025!$N$3:$N$1315,1,DataRegularSeason20242025!$D$3:$D$1315,$A23)</f>
        <v>9</v>
      </c>
      <c r="G23">
        <f>41-Table3[[#This Row],[GP_A]]</f>
        <v>32</v>
      </c>
      <c r="H23">
        <f>COUNTIFS(DataRegularSeason20242025!$E$3:$E$1315,$A23,DataRegularSeason20242025!$N$3:$N$1315,1)</f>
        <v>9</v>
      </c>
      <c r="I23">
        <f>41-Table3[[#This Row],[GP_H]]</f>
        <v>32</v>
      </c>
      <c r="J23">
        <f>F23+H23</f>
        <v>18</v>
      </c>
      <c r="K23">
        <f>82-Table3[[#This Row],[GP]]</f>
        <v>64</v>
      </c>
      <c r="L23">
        <f>COUNTIFS(DataRegularSeason20242025!$D$3:$D$1315,$A23, DataRegularSeason20242025!$L$3:$L$1315, $A23,DataRegularSeason20242025!$N$3:$N$1315,1)</f>
        <v>3</v>
      </c>
      <c r="M23">
        <f>COUNTIFS(DataRegularSeason20242025!$D$3:$D$1315,$A23, DataRegularSeason20242025!$L$3:$L$1315, $A23,DataRegularSeason20242025!$N$3:$N$1315,1,DataRegularSeason20242025!$M$3:$M$1315,"REG")</f>
        <v>2</v>
      </c>
      <c r="N23">
        <f>COUNTIFS(DataRegularSeason20242025!$D$3:$D$1315,$A23, DataRegularSeason20242025!$L$3:$L$1315, $A23,DataRegularSeason20242025!$N$3:$N$1315,1,DataRegularSeason20242025!$M$3:$M$1315,"OT")</f>
        <v>1</v>
      </c>
      <c r="O23">
        <f>COUNTIFS(DataRegularSeason20242025!$D$3:$D$1315,$A23, DataRegularSeason20242025!$L$3:$L$1315, $A23,DataRegularSeason20242025!$N$3:$N$1315,1,DataRegularSeason20242025!$M$3:$M$1315,"SO")</f>
        <v>0</v>
      </c>
      <c r="P23">
        <f>F23-L23</f>
        <v>6</v>
      </c>
      <c r="Q23">
        <f>COUNTIFS(DataRegularSeason20242025!$D$3:$D$1315,$A23, DataRegularSeason20242025!$S$3:$S$1315, $A23,DataRegularSeason20242025!$M$3:$M$1315,"REG")</f>
        <v>6</v>
      </c>
      <c r="R23">
        <f>COUNTIFS(DataRegularSeason20242025!$D$3:$D$1315,$A23, DataRegularSeason20242025!$S$3:$S$1315, $A23,DataRegularSeason20242025!$M$3:$M$1315,"OT")</f>
        <v>0</v>
      </c>
      <c r="S23">
        <f>COUNTIFS(DataRegularSeason20242025!$D$3:$D$1315,$A23, DataRegularSeason20242025!$S$3:$S$1315, $A23,DataRegularSeason20242025!$M$3:$M$1315,"SO")</f>
        <v>0</v>
      </c>
      <c r="T23">
        <f>COUNTIFS(DataRegularSeason20242025!$E$3:$E$1315,$A23, DataRegularSeason20242025!$L$3:$L$1315, $A23, DataRegularSeason20242025!$N$3:$N$1315,1)</f>
        <v>5</v>
      </c>
      <c r="U23">
        <f>COUNTIFS(DataRegularSeason20242025!$E$3:$E$1315,$A23, DataRegularSeason20242025!$L$3:$L$1315, $A23,DataRegularSeason20242025!$N$3:$N$1315,1,DataRegularSeason20242025!$M$3:$M$1315,"REG")</f>
        <v>4</v>
      </c>
      <c r="V23">
        <f>COUNTIFS(DataRegularSeason20242025!$E$3:$E$1315,$A23, DataRegularSeason20242025!$L$3:$L$1315, $A23,DataRegularSeason20242025!$N$3:$N$1315,1,DataRegularSeason20242025!$M$3:$M$1315,"OT")</f>
        <v>1</v>
      </c>
      <c r="W23">
        <f>COUNTIFS(DataRegularSeason20242025!$E$3:$E$1315,$A23, DataRegularSeason20242025!$L$3:$L$1315, $A23,DataRegularSeason20242025!$N$3:$N$1315,1,DataRegularSeason20242025!$M$3:$M$1315,"SO")</f>
        <v>0</v>
      </c>
      <c r="X23">
        <f>H23-T23</f>
        <v>4</v>
      </c>
      <c r="Y23">
        <f>COUNTIFS(DataRegularSeason20242025!$E$3:$E$1315,$A23, DataRegularSeason20242025!$S$3:$S$1315, $A23,DataRegularSeason20242025!$M$3:$M$1315,"REG")</f>
        <v>3</v>
      </c>
      <c r="Z23">
        <f>COUNTIFS(DataRegularSeason20242025!$E$3:$E$1315,$A23, DataRegularSeason20242025!$S$3:$S$1315, $A23,DataRegularSeason20242025!$M$3:$M$1315,"OT")</f>
        <v>1</v>
      </c>
      <c r="AA23">
        <f>COUNTIFS(DataRegularSeason20242025!$E$3:$E$1315,$A23, DataRegularSeason20242025!$S$3:$S$1315, $A23,DataRegularSeason20242025!$M$3:$M$1315,"SO")</f>
        <v>0</v>
      </c>
      <c r="AB23">
        <f>Table3[[#This Row],[W_A]]+Table3[[#This Row],[W_H]]</f>
        <v>8</v>
      </c>
      <c r="AC23">
        <f>Table3[[#This Row],[L_A]]+Table3[[#This Row],[L_H]]</f>
        <v>10</v>
      </c>
      <c r="AD23">
        <f>Table3[[#This Row],[RW_A]]+Table3[[#This Row],[RW_H]]</f>
        <v>6</v>
      </c>
      <c r="AE23">
        <f>Table3[[#This Row],[RL_A]]+Table3[[#This Row],[RL_H]]</f>
        <v>9</v>
      </c>
      <c r="AF23">
        <f>Table3[[#This Row],[OTW_A]]+Table3[[#This Row],[OTW_H]]</f>
        <v>2</v>
      </c>
      <c r="AG23">
        <f>Table3[[#This Row],[OTL_A]]+Table3[[#This Row],[OTL_H]]</f>
        <v>1</v>
      </c>
      <c r="AH23">
        <f>Table3[[#This Row],[SOW_A]]+Table3[[#This Row],[SOW_H]]</f>
        <v>0</v>
      </c>
      <c r="AI23">
        <f>Table3[[#This Row],[SOL_A]]+Table3[[#This Row],[SOL_H]]</f>
        <v>0</v>
      </c>
      <c r="AJ23">
        <f>(2*(Table3[[#This Row],[W_A]]+Table3[[#This Row],[W_H]]))+Table3[[#This Row],[OTL_A]]+Table3[[#This Row],[SOL_A]]+Table3[[#This Row],[OTL_H]]+Table3[[#This Row],[SOL_H]]</f>
        <v>17</v>
      </c>
      <c r="AK23">
        <f>(3*(Table3[[#This Row],[RW_A]]+Table3[[#This Row],[RW_H]]))+(2*(Table3[[#This Row],[OTW_A]]+Table3[[#This Row],[SOW_A]]+Table3[[#This Row],[OTW_H]]+Table3[[#This Row],[SOW_H]]))+Table3[[#This Row],[OTL_A]]+Table3[[#This Row],[SOL_A]]+Table3[[#This Row],[OTL_H]]+Table3[[#This Row],[SOL_H]]</f>
        <v>23</v>
      </c>
      <c r="AL23" s="15">
        <f>Table3[[#This Row],[PTS]]/(2*Table3[[#This Row],[GP]])</f>
        <v>0.47222222222222221</v>
      </c>
      <c r="AM23" s="15">
        <f>Table3[[#This Row],[PTS2]]/(3*Table3[[#This Row],[GP]])</f>
        <v>0.42592592592592593</v>
      </c>
      <c r="AN23">
        <f>(2*Table3[[#This Row],[GR]])+Table3[[#This Row],[PTS]]</f>
        <v>145</v>
      </c>
      <c r="AO23">
        <f>(3*Table3[[#This Row],[GR]])+Table3[[#This Row],[PTS2]]</f>
        <v>215</v>
      </c>
      <c r="AP23">
        <f>Table3[[#This Row],[PTS]]+(2 * Table3[[#This Row],[GR]] * Table3[[#This Row],[PTS%]])</f>
        <v>77.444444444444443</v>
      </c>
      <c r="AQ23">
        <f>Table3[[#This Row],[PTS2]]+(3 * Table3[[#This Row],[GR]] * Table3[[#This Row],[PTS%2]])</f>
        <v>104.77777777777777</v>
      </c>
      <c r="AR23" s="20" t="str">
        <f>_xlfn.CONCAT(TEXT(Table3[[#This Row],[W]], "0"), "-", TEXT(Table3[[#This Row],[RL]],"0"), "-", TEXT(Table3[[#This Row],[OTL]]+Table3[[#This Row],[SOL]], "0"))</f>
        <v>8-9-1</v>
      </c>
      <c r="AS23">
        <f>COUNTIFS(DataRegularSeason20242025!$D$3:$D$1315,Table3[[#This Row],[Teams]],DataRegularSeason20242025!$K$3:$K$1315,0)</f>
        <v>2</v>
      </c>
      <c r="AT23">
        <f>SUMIF(DataRegularSeason20242025!$D$3:$D$1315,$A23, DataRegularSeason20242025!$J$3:$J$1315)</f>
        <v>21</v>
      </c>
      <c r="AU23">
        <f>SUMIF(DataRegularSeason20242025!$D$3:$D$1315,$A23, DataRegularSeason20242025!$K$3:$K$1315)</f>
        <v>28</v>
      </c>
      <c r="AV23">
        <f>AT23-AU23</f>
        <v>-7</v>
      </c>
      <c r="AW23">
        <f>COUNTIFS(DataRegularSeason20242025!$E$3:$E$1315,Table3[[#This Row],[Teams]],DataRegularSeason20242025!$J$3:$J$1315,0)</f>
        <v>1</v>
      </c>
      <c r="AX23">
        <f>SUMIF(DataRegularSeason20242025!$E$3:$E$1315,$A23,DataRegularSeason20242025!$K$3:$K$1315)</f>
        <v>36</v>
      </c>
      <c r="AY23">
        <f>SUMIF(DataRegularSeason20242025!$E$3:$E$1315,$A23,DataRegularSeason20242025!$J$3:$J$1315)</f>
        <v>30</v>
      </c>
      <c r="AZ23">
        <f>AX23-AY23</f>
        <v>6</v>
      </c>
      <c r="BA23">
        <f>AT23+AX23</f>
        <v>57</v>
      </c>
      <c r="BB23">
        <f>AU23+AY23</f>
        <v>58</v>
      </c>
      <c r="BC23">
        <f>BA23-BB23</f>
        <v>-1</v>
      </c>
      <c r="BD23" s="17">
        <f>Table3[[#This Row],[GF]]/Table3[[#This Row],[GP]]</f>
        <v>3.1666666666666665</v>
      </c>
      <c r="BE23" s="17">
        <f>Table3[[#This Row],[GA]]/Table3[[#This Row],[GP]]</f>
        <v>3.2222222222222223</v>
      </c>
      <c r="BF23" s="17">
        <f>(Table3[[#This Row],[GF]]-Table3[[#This Row],[GA]])/Table3[[#This Row],[GP]]</f>
        <v>-5.5555555555555552E-2</v>
      </c>
      <c r="BG23" s="50" t="str">
        <f>_xlfn.CONCAT(TEXT(Table3[[#This Row],[W_H]], "0"), "-", TEXT(Table3[[#This Row],[RL_H]],"0"), "-", TEXT(Table3[[#This Row],[OTL_H]]+Table3[[#This Row],[SOL_H]], "0"))</f>
        <v>5-3-1</v>
      </c>
      <c r="BH23" s="50" t="str">
        <f>_xlfn.CONCAT(TEXT(Table3[[#This Row],[W_A]], "0"), "-", TEXT(Table3[[#This Row],[RL_A]],"0"), "-", TEXT(Table3[[#This Row],[OTL_A]]+Table3[[#This Row],[SOL_A]], "0"))</f>
        <v>3-6-0</v>
      </c>
      <c r="BI23">
        <f>COUNTIFS(DataRegularSeason20242025!$D$3:$D$1315,$A23,DataRegularSeason20242025!$H$3:$H$1315, $A23)</f>
        <v>3</v>
      </c>
      <c r="BJ23">
        <f>COUNTIFS(DataRegularSeason20242025!$E$3:$E$1315,$A23,DataRegularSeason20242025!$H$3:$H$1315, $A23)</f>
        <v>5</v>
      </c>
      <c r="BK23">
        <f>BI23+BJ23</f>
        <v>8</v>
      </c>
      <c r="BL23">
        <f>F23-BI23</f>
        <v>6</v>
      </c>
      <c r="BM23">
        <f>H23-BJ23</f>
        <v>4</v>
      </c>
      <c r="BN23">
        <f>BL23+BM23</f>
        <v>10</v>
      </c>
    </row>
    <row r="24" spans="1:71" x14ac:dyDescent="0.25">
      <c r="A24" t="s">
        <v>36</v>
      </c>
      <c r="B24" t="s">
        <v>98</v>
      </c>
      <c r="C24" t="s">
        <v>99</v>
      </c>
      <c r="D24">
        <f>COUNTIFS(DataRegularSeason20242025!$D$3:$D$1315,$A24,DataRegularSeason20242025!$R$3:$R$1315,1,DataRegularSeason20242025!$N$3:$N$1315,1) + COUNTIFS(DataRegularSeason20242025!$E$3:$E$1315,$A24,DataRegularSeason20242025!$R$3:$R$1315,1,DataRegularSeason20242025!$N$3:$N$1315,1)</f>
        <v>10</v>
      </c>
      <c r="E24" s="15">
        <f>Table3[[#This Row],[Watched]]/Table3[[#This Row],[GP]]</f>
        <v>0.55555555555555558</v>
      </c>
      <c r="F24">
        <f>COUNTIFS(DataRegularSeason20242025!$N$3:$N$1315,1,DataRegularSeason20242025!$D$3:$D$1315,$A24)</f>
        <v>10</v>
      </c>
      <c r="G24">
        <f>41-Table3[[#This Row],[GP_A]]</f>
        <v>31</v>
      </c>
      <c r="H24">
        <f>COUNTIFS(DataRegularSeason20242025!$E$3:$E$1315,$A24,DataRegularSeason20242025!$N$3:$N$1315,1)</f>
        <v>8</v>
      </c>
      <c r="I24">
        <f>41-Table3[[#This Row],[GP_H]]</f>
        <v>33</v>
      </c>
      <c r="J24">
        <f>F24+H24</f>
        <v>18</v>
      </c>
      <c r="K24">
        <f>82-Table3[[#This Row],[GP]]</f>
        <v>64</v>
      </c>
      <c r="L24">
        <f>COUNTIFS(DataRegularSeason20242025!$D$3:$D$1315,$A24, DataRegularSeason20242025!$L$3:$L$1315, $A24,DataRegularSeason20242025!$N$3:$N$1315,1)</f>
        <v>2</v>
      </c>
      <c r="M24">
        <f>COUNTIFS(DataRegularSeason20242025!$D$3:$D$1315,$A24, DataRegularSeason20242025!$L$3:$L$1315, $A24,DataRegularSeason20242025!$N$3:$N$1315,1,DataRegularSeason20242025!$M$3:$M$1315,"REG")</f>
        <v>2</v>
      </c>
      <c r="N24">
        <f>COUNTIFS(DataRegularSeason20242025!$D$3:$D$1315,$A24, DataRegularSeason20242025!$L$3:$L$1315, $A24,DataRegularSeason20242025!$N$3:$N$1315,1,DataRegularSeason20242025!$M$3:$M$1315,"OT")</f>
        <v>0</v>
      </c>
      <c r="O24">
        <f>COUNTIFS(DataRegularSeason20242025!$D$3:$D$1315,$A24, DataRegularSeason20242025!$L$3:$L$1315, $A24,DataRegularSeason20242025!$N$3:$N$1315,1,DataRegularSeason20242025!$M$3:$M$1315,"SO")</f>
        <v>0</v>
      </c>
      <c r="P24">
        <f>F24-L24</f>
        <v>8</v>
      </c>
      <c r="Q24">
        <f>COUNTIFS(DataRegularSeason20242025!$D$3:$D$1315,$A24, DataRegularSeason20242025!$S$3:$S$1315, $A24,DataRegularSeason20242025!$M$3:$M$1315,"REG")</f>
        <v>6</v>
      </c>
      <c r="R24">
        <f>COUNTIFS(DataRegularSeason20242025!$D$3:$D$1315,$A24, DataRegularSeason20242025!$S$3:$S$1315, $A24,DataRegularSeason20242025!$M$3:$M$1315,"OT")</f>
        <v>2</v>
      </c>
      <c r="S24">
        <f>COUNTIFS(DataRegularSeason20242025!$D$3:$D$1315,$A24, DataRegularSeason20242025!$S$3:$S$1315, $A24,DataRegularSeason20242025!$M$3:$M$1315,"SO")</f>
        <v>0</v>
      </c>
      <c r="T24">
        <f>COUNTIFS(DataRegularSeason20242025!$E$3:$E$1315,$A24, DataRegularSeason20242025!$L$3:$L$1315, $A24, DataRegularSeason20242025!$N$3:$N$1315,1)</f>
        <v>5</v>
      </c>
      <c r="U24">
        <f>COUNTIFS(DataRegularSeason20242025!$E$3:$E$1315,$A24, DataRegularSeason20242025!$L$3:$L$1315, $A24,DataRegularSeason20242025!$N$3:$N$1315,1,DataRegularSeason20242025!$M$3:$M$1315,"REG")</f>
        <v>5</v>
      </c>
      <c r="V24">
        <f>COUNTIFS(DataRegularSeason20242025!$E$3:$E$1315,$A24, DataRegularSeason20242025!$L$3:$L$1315, $A24,DataRegularSeason20242025!$N$3:$N$1315,1,DataRegularSeason20242025!$M$3:$M$1315,"OT")</f>
        <v>0</v>
      </c>
      <c r="W24">
        <f>COUNTIFS(DataRegularSeason20242025!$E$3:$E$1315,$A24, DataRegularSeason20242025!$L$3:$L$1315, $A24,DataRegularSeason20242025!$N$3:$N$1315,1,DataRegularSeason20242025!$M$3:$M$1315,"SO")</f>
        <v>0</v>
      </c>
      <c r="X24">
        <f>H24-T24</f>
        <v>3</v>
      </c>
      <c r="Y24">
        <f>COUNTIFS(DataRegularSeason20242025!$E$3:$E$1315,$A24, DataRegularSeason20242025!$S$3:$S$1315, $A24,DataRegularSeason20242025!$M$3:$M$1315,"REG")</f>
        <v>3</v>
      </c>
      <c r="Z24">
        <f>COUNTIFS(DataRegularSeason20242025!$E$3:$E$1315,$A24, DataRegularSeason20242025!$S$3:$S$1315, $A24,DataRegularSeason20242025!$M$3:$M$1315,"OT")</f>
        <v>0</v>
      </c>
      <c r="AA24">
        <f>COUNTIFS(DataRegularSeason20242025!$E$3:$E$1315,$A24, DataRegularSeason20242025!$S$3:$S$1315, $A24,DataRegularSeason20242025!$M$3:$M$1315,"SO")</f>
        <v>0</v>
      </c>
      <c r="AB24">
        <f>Table3[[#This Row],[W_A]]+Table3[[#This Row],[W_H]]</f>
        <v>7</v>
      </c>
      <c r="AC24">
        <f>Table3[[#This Row],[L_A]]+Table3[[#This Row],[L_H]]</f>
        <v>11</v>
      </c>
      <c r="AD24">
        <f>Table3[[#This Row],[RW_A]]+Table3[[#This Row],[RW_H]]</f>
        <v>7</v>
      </c>
      <c r="AE24">
        <f>Table3[[#This Row],[RL_A]]+Table3[[#This Row],[RL_H]]</f>
        <v>9</v>
      </c>
      <c r="AF24">
        <f>Table3[[#This Row],[OTW_A]]+Table3[[#This Row],[OTW_H]]</f>
        <v>0</v>
      </c>
      <c r="AG24">
        <f>Table3[[#This Row],[OTL_A]]+Table3[[#This Row],[OTL_H]]</f>
        <v>2</v>
      </c>
      <c r="AH24">
        <f>Table3[[#This Row],[SOW_A]]+Table3[[#This Row],[SOW_H]]</f>
        <v>0</v>
      </c>
      <c r="AI24">
        <f>Table3[[#This Row],[SOL_A]]+Table3[[#This Row],[SOL_H]]</f>
        <v>0</v>
      </c>
      <c r="AJ24">
        <f>(2*(Table3[[#This Row],[W_A]]+Table3[[#This Row],[W_H]]))+Table3[[#This Row],[OTL_A]]+Table3[[#This Row],[SOL_A]]+Table3[[#This Row],[OTL_H]]+Table3[[#This Row],[SOL_H]]</f>
        <v>16</v>
      </c>
      <c r="AK24">
        <f>(3*(Table3[[#This Row],[RW_A]]+Table3[[#This Row],[RW_H]]))+(2*(Table3[[#This Row],[OTW_A]]+Table3[[#This Row],[SOW_A]]+Table3[[#This Row],[OTW_H]]+Table3[[#This Row],[SOW_H]]))+Table3[[#This Row],[OTL_A]]+Table3[[#This Row],[SOL_A]]+Table3[[#This Row],[OTL_H]]+Table3[[#This Row],[SOL_H]]</f>
        <v>23</v>
      </c>
      <c r="AL24" s="15">
        <f>Table3[[#This Row],[PTS]]/(2*Table3[[#This Row],[GP]])</f>
        <v>0.44444444444444442</v>
      </c>
      <c r="AM24" s="15">
        <f>Table3[[#This Row],[PTS2]]/(3*Table3[[#This Row],[GP]])</f>
        <v>0.42592592592592593</v>
      </c>
      <c r="AN24">
        <f>(2*Table3[[#This Row],[GR]])+Table3[[#This Row],[PTS]]</f>
        <v>144</v>
      </c>
      <c r="AO24">
        <f>(3*Table3[[#This Row],[GR]])+Table3[[#This Row],[PTS2]]</f>
        <v>215</v>
      </c>
      <c r="AP24">
        <f>Table3[[#This Row],[PTS]]+(2 * Table3[[#This Row],[GR]] * Table3[[#This Row],[PTS%]])</f>
        <v>72.888888888888886</v>
      </c>
      <c r="AQ24">
        <f>Table3[[#This Row],[PTS2]]+(3 * Table3[[#This Row],[GR]] * Table3[[#This Row],[PTS%2]])</f>
        <v>104.77777777777777</v>
      </c>
      <c r="AR24" s="20" t="str">
        <f>_xlfn.CONCAT(TEXT(Table3[[#This Row],[W]], "0"), "-", TEXT(Table3[[#This Row],[RL]],"0"), "-", TEXT(Table3[[#This Row],[OTL]]+Table3[[#This Row],[SOL]], "0"))</f>
        <v>7-9-2</v>
      </c>
      <c r="AS24">
        <f>COUNTIFS(DataRegularSeason20242025!$D$3:$D$1315,Table3[[#This Row],[Teams]],DataRegularSeason20242025!$K$3:$K$1315,0)</f>
        <v>0</v>
      </c>
      <c r="AT24">
        <f>SUMIF(DataRegularSeason20242025!$D$3:$D$1315,$A24, DataRegularSeason20242025!$J$3:$J$1315)</f>
        <v>26</v>
      </c>
      <c r="AU24">
        <f>SUMIF(DataRegularSeason20242025!$D$3:$D$1315,$A24, DataRegularSeason20242025!$K$3:$K$1315)</f>
        <v>40</v>
      </c>
      <c r="AV24">
        <f>AT24-AU24</f>
        <v>-14</v>
      </c>
      <c r="AW24">
        <f>COUNTIFS(DataRegularSeason20242025!$E$3:$E$1315,Table3[[#This Row],[Teams]],DataRegularSeason20242025!$J$3:$J$1315,0)</f>
        <v>1</v>
      </c>
      <c r="AX24">
        <f>SUMIF(DataRegularSeason20242025!$E$3:$E$1315,$A24,DataRegularSeason20242025!$K$3:$K$1315)</f>
        <v>32</v>
      </c>
      <c r="AY24">
        <f>SUMIF(DataRegularSeason20242025!$E$3:$E$1315,$A24,DataRegularSeason20242025!$J$3:$J$1315)</f>
        <v>22</v>
      </c>
      <c r="AZ24">
        <f>AX24-AY24</f>
        <v>10</v>
      </c>
      <c r="BA24">
        <f>AT24+AX24</f>
        <v>58</v>
      </c>
      <c r="BB24">
        <f>AU24+AY24</f>
        <v>62</v>
      </c>
      <c r="BC24">
        <f>BA24-BB24</f>
        <v>-4</v>
      </c>
      <c r="BD24" s="17">
        <f>Table3[[#This Row],[GF]]/Table3[[#This Row],[GP]]</f>
        <v>3.2222222222222223</v>
      </c>
      <c r="BE24" s="17">
        <f>Table3[[#This Row],[GA]]/Table3[[#This Row],[GP]]</f>
        <v>3.4444444444444446</v>
      </c>
      <c r="BF24" s="17">
        <f>(Table3[[#This Row],[GF]]-Table3[[#This Row],[GA]])/Table3[[#This Row],[GP]]</f>
        <v>-0.22222222222222221</v>
      </c>
      <c r="BG24" s="50" t="str">
        <f>_xlfn.CONCAT(TEXT(Table3[[#This Row],[W_H]], "0"), "-", TEXT(Table3[[#This Row],[RL_H]],"0"), "-", TEXT(Table3[[#This Row],[OTL_H]]+Table3[[#This Row],[SOL_H]], "0"))</f>
        <v>5-3-0</v>
      </c>
      <c r="BH24" s="50" t="str">
        <f>_xlfn.CONCAT(TEXT(Table3[[#This Row],[W_A]], "0"), "-", TEXT(Table3[[#This Row],[RL_A]],"0"), "-", TEXT(Table3[[#This Row],[OTL_A]]+Table3[[#This Row],[SOL_A]], "0"))</f>
        <v>2-6-2</v>
      </c>
      <c r="BI24">
        <f>COUNTIFS(DataRegularSeason20242025!$D$3:$D$1315,$A24,DataRegularSeason20242025!$H$3:$H$1315, $A24)</f>
        <v>3</v>
      </c>
      <c r="BJ24">
        <f>COUNTIFS(DataRegularSeason20242025!$E$3:$E$1315,$A24,DataRegularSeason20242025!$H$3:$H$1315, $A24)</f>
        <v>2</v>
      </c>
      <c r="BK24">
        <f>BI24+BJ24</f>
        <v>5</v>
      </c>
      <c r="BL24">
        <f>F24-BI24</f>
        <v>7</v>
      </c>
      <c r="BM24">
        <f>H24-BJ24</f>
        <v>6</v>
      </c>
      <c r="BN24">
        <f>BL24+BM24</f>
        <v>13</v>
      </c>
    </row>
    <row r="25" spans="1:71" x14ac:dyDescent="0.25">
      <c r="A25" t="s">
        <v>19</v>
      </c>
      <c r="B25" t="s">
        <v>98</v>
      </c>
      <c r="C25" t="s">
        <v>81</v>
      </c>
      <c r="D25">
        <f>COUNTIFS(DataRegularSeason20242025!$D$3:$D$1315,$A25,DataRegularSeason20242025!$R$3:$R$1315,1,DataRegularSeason20242025!$N$3:$N$1315,1) + COUNTIFS(DataRegularSeason20242025!$E$3:$E$1315,$A25,DataRegularSeason20242025!$R$3:$R$1315,1,DataRegularSeason20242025!$N$3:$N$1315,1)</f>
        <v>6</v>
      </c>
      <c r="E25" s="15">
        <f>Table3[[#This Row],[Watched]]/Table3[[#This Row],[GP]]</f>
        <v>0.31578947368421051</v>
      </c>
      <c r="F25">
        <f>COUNTIFS(DataRegularSeason20242025!$N$3:$N$1315,1,DataRegularSeason20242025!$D$3:$D$1315,$A25)</f>
        <v>9</v>
      </c>
      <c r="G25">
        <f>41-Table3[[#This Row],[GP_A]]</f>
        <v>32</v>
      </c>
      <c r="H25">
        <f>COUNTIFS(DataRegularSeason20242025!$E$3:$E$1315,$A25,DataRegularSeason20242025!$N$3:$N$1315,1)</f>
        <v>10</v>
      </c>
      <c r="I25">
        <f>41-Table3[[#This Row],[GP_H]]</f>
        <v>31</v>
      </c>
      <c r="J25">
        <f>F25+H25</f>
        <v>19</v>
      </c>
      <c r="K25">
        <f>82-Table3[[#This Row],[GP]]</f>
        <v>63</v>
      </c>
      <c r="L25">
        <f>COUNTIFS(DataRegularSeason20242025!$D$3:$D$1315,$A25, DataRegularSeason20242025!$L$3:$L$1315, $A25,DataRegularSeason20242025!$N$3:$N$1315,1)</f>
        <v>2</v>
      </c>
      <c r="M25">
        <f>COUNTIFS(DataRegularSeason20242025!$D$3:$D$1315,$A25, DataRegularSeason20242025!$L$3:$L$1315, $A25,DataRegularSeason20242025!$N$3:$N$1315,1,DataRegularSeason20242025!$M$3:$M$1315,"REG")</f>
        <v>2</v>
      </c>
      <c r="N25">
        <f>COUNTIFS(DataRegularSeason20242025!$D$3:$D$1315,$A25, DataRegularSeason20242025!$L$3:$L$1315, $A25,DataRegularSeason20242025!$N$3:$N$1315,1,DataRegularSeason20242025!$M$3:$M$1315,"OT")</f>
        <v>0</v>
      </c>
      <c r="O25">
        <f>COUNTIFS(DataRegularSeason20242025!$D$3:$D$1315,$A25, DataRegularSeason20242025!$L$3:$L$1315, $A25,DataRegularSeason20242025!$N$3:$N$1315,1,DataRegularSeason20242025!$M$3:$M$1315,"SO")</f>
        <v>0</v>
      </c>
      <c r="P25">
        <f>F25-L25</f>
        <v>7</v>
      </c>
      <c r="Q25">
        <f>COUNTIFS(DataRegularSeason20242025!$D$3:$D$1315,$A25, DataRegularSeason20242025!$S$3:$S$1315, $A25,DataRegularSeason20242025!$M$3:$M$1315,"REG")</f>
        <v>6</v>
      </c>
      <c r="R25">
        <f>COUNTIFS(DataRegularSeason20242025!$D$3:$D$1315,$A25, DataRegularSeason20242025!$S$3:$S$1315, $A25,DataRegularSeason20242025!$M$3:$M$1315,"OT")</f>
        <v>0</v>
      </c>
      <c r="S25">
        <f>COUNTIFS(DataRegularSeason20242025!$D$3:$D$1315,$A25, DataRegularSeason20242025!$S$3:$S$1315, $A25,DataRegularSeason20242025!$M$3:$M$1315,"SO")</f>
        <v>1</v>
      </c>
      <c r="T25">
        <f>COUNTIFS(DataRegularSeason20242025!$E$3:$E$1315,$A25, DataRegularSeason20242025!$L$3:$L$1315, $A25, DataRegularSeason20242025!$N$3:$N$1315,1)</f>
        <v>5</v>
      </c>
      <c r="U25">
        <f>COUNTIFS(DataRegularSeason20242025!$E$3:$E$1315,$A25, DataRegularSeason20242025!$L$3:$L$1315, $A25,DataRegularSeason20242025!$N$3:$N$1315,1,DataRegularSeason20242025!$M$3:$M$1315,"REG")</f>
        <v>5</v>
      </c>
      <c r="V25">
        <f>COUNTIFS(DataRegularSeason20242025!$E$3:$E$1315,$A25, DataRegularSeason20242025!$L$3:$L$1315, $A25,DataRegularSeason20242025!$N$3:$N$1315,1,DataRegularSeason20242025!$M$3:$M$1315,"OT")</f>
        <v>0</v>
      </c>
      <c r="W25">
        <f>COUNTIFS(DataRegularSeason20242025!$E$3:$E$1315,$A25, DataRegularSeason20242025!$L$3:$L$1315, $A25,DataRegularSeason20242025!$N$3:$N$1315,1,DataRegularSeason20242025!$M$3:$M$1315,"SO")</f>
        <v>0</v>
      </c>
      <c r="X25">
        <f>H25-T25</f>
        <v>5</v>
      </c>
      <c r="Y25">
        <f>COUNTIFS(DataRegularSeason20242025!$E$3:$E$1315,$A25, DataRegularSeason20242025!$S$3:$S$1315, $A25,DataRegularSeason20242025!$M$3:$M$1315,"REG")</f>
        <v>4</v>
      </c>
      <c r="Z25">
        <f>COUNTIFS(DataRegularSeason20242025!$E$3:$E$1315,$A25, DataRegularSeason20242025!$S$3:$S$1315, $A25,DataRegularSeason20242025!$M$3:$M$1315,"OT")</f>
        <v>1</v>
      </c>
      <c r="AA25">
        <f>COUNTIFS(DataRegularSeason20242025!$E$3:$E$1315,$A25, DataRegularSeason20242025!$S$3:$S$1315, $A25,DataRegularSeason20242025!$M$3:$M$1315,"SO")</f>
        <v>0</v>
      </c>
      <c r="AB25">
        <f>Table3[[#This Row],[W_A]]+Table3[[#This Row],[W_H]]</f>
        <v>7</v>
      </c>
      <c r="AC25">
        <f>Table3[[#This Row],[L_A]]+Table3[[#This Row],[L_H]]</f>
        <v>12</v>
      </c>
      <c r="AD25">
        <f>Table3[[#This Row],[RW_A]]+Table3[[#This Row],[RW_H]]</f>
        <v>7</v>
      </c>
      <c r="AE25">
        <f>Table3[[#This Row],[RL_A]]+Table3[[#This Row],[RL_H]]</f>
        <v>10</v>
      </c>
      <c r="AF25">
        <f>Table3[[#This Row],[OTW_A]]+Table3[[#This Row],[OTW_H]]</f>
        <v>0</v>
      </c>
      <c r="AG25">
        <f>Table3[[#This Row],[OTL_A]]+Table3[[#This Row],[OTL_H]]</f>
        <v>1</v>
      </c>
      <c r="AH25">
        <f>Table3[[#This Row],[SOW_A]]+Table3[[#This Row],[SOW_H]]</f>
        <v>0</v>
      </c>
      <c r="AI25">
        <f>Table3[[#This Row],[SOL_A]]+Table3[[#This Row],[SOL_H]]</f>
        <v>1</v>
      </c>
      <c r="AJ25">
        <f>(2*(Table3[[#This Row],[W_A]]+Table3[[#This Row],[W_H]]))+Table3[[#This Row],[OTL_A]]+Table3[[#This Row],[SOL_A]]+Table3[[#This Row],[OTL_H]]+Table3[[#This Row],[SOL_H]]</f>
        <v>16</v>
      </c>
      <c r="AK25">
        <f>(3*(Table3[[#This Row],[RW_A]]+Table3[[#This Row],[RW_H]]))+(2*(Table3[[#This Row],[OTW_A]]+Table3[[#This Row],[SOW_A]]+Table3[[#This Row],[OTW_H]]+Table3[[#This Row],[SOW_H]]))+Table3[[#This Row],[OTL_A]]+Table3[[#This Row],[SOL_A]]+Table3[[#This Row],[OTL_H]]+Table3[[#This Row],[SOL_H]]</f>
        <v>23</v>
      </c>
      <c r="AL25" s="15">
        <f>Table3[[#This Row],[PTS]]/(2*Table3[[#This Row],[GP]])</f>
        <v>0.42105263157894735</v>
      </c>
      <c r="AM25" s="15">
        <f>Table3[[#This Row],[PTS2]]/(3*Table3[[#This Row],[GP]])</f>
        <v>0.40350877192982454</v>
      </c>
      <c r="AN25">
        <f>(2*Table3[[#This Row],[GR]])+Table3[[#This Row],[PTS]]</f>
        <v>142</v>
      </c>
      <c r="AO25">
        <f>(3*Table3[[#This Row],[GR]])+Table3[[#This Row],[PTS2]]</f>
        <v>212</v>
      </c>
      <c r="AP25">
        <f>Table3[[#This Row],[PTS]]+(2 * Table3[[#This Row],[GR]] * Table3[[#This Row],[PTS%]])</f>
        <v>69.05263157894737</v>
      </c>
      <c r="AQ25">
        <f>Table3[[#This Row],[PTS2]]+(3 * Table3[[#This Row],[GR]] * Table3[[#This Row],[PTS%2]])</f>
        <v>99.263157894736835</v>
      </c>
      <c r="AR25" s="20" t="str">
        <f>_xlfn.CONCAT(TEXT(Table3[[#This Row],[W]], "0"), "-", TEXT(Table3[[#This Row],[RL]],"0"), "-", TEXT(Table3[[#This Row],[OTL]]+Table3[[#This Row],[SOL]], "0"))</f>
        <v>7-10-2</v>
      </c>
      <c r="AS25">
        <f>COUNTIFS(DataRegularSeason20242025!$D$3:$D$1315,Table3[[#This Row],[Teams]],DataRegularSeason20242025!$K$3:$K$1315,0)</f>
        <v>0</v>
      </c>
      <c r="AT25">
        <f>SUMIF(DataRegularSeason20242025!$D$3:$D$1315,$A25, DataRegularSeason20242025!$J$3:$J$1315)</f>
        <v>26</v>
      </c>
      <c r="AU25">
        <f>SUMIF(DataRegularSeason20242025!$D$3:$D$1315,$A25, DataRegularSeason20242025!$K$3:$K$1315)</f>
        <v>39</v>
      </c>
      <c r="AV25">
        <f>AT25-AU25</f>
        <v>-13</v>
      </c>
      <c r="AW25">
        <f>COUNTIFS(DataRegularSeason20242025!$E$3:$E$1315,Table3[[#This Row],[Teams]],DataRegularSeason20242025!$J$3:$J$1315,0)</f>
        <v>2</v>
      </c>
      <c r="AX25">
        <f>SUMIF(DataRegularSeason20242025!$E$3:$E$1315,$A25,DataRegularSeason20242025!$K$3:$K$1315)</f>
        <v>28</v>
      </c>
      <c r="AY25">
        <f>SUMIF(DataRegularSeason20242025!$E$3:$E$1315,$A25,DataRegularSeason20242025!$J$3:$J$1315)</f>
        <v>32</v>
      </c>
      <c r="AZ25">
        <f>AX25-AY25</f>
        <v>-4</v>
      </c>
      <c r="BA25">
        <f>AT25+AX25</f>
        <v>54</v>
      </c>
      <c r="BB25">
        <f>AU25+AY25</f>
        <v>71</v>
      </c>
      <c r="BC25">
        <f>BA25-BB25</f>
        <v>-17</v>
      </c>
      <c r="BD25" s="17">
        <f>Table3[[#This Row],[GF]]/Table3[[#This Row],[GP]]</f>
        <v>2.8421052631578947</v>
      </c>
      <c r="BE25" s="17">
        <f>Table3[[#This Row],[GA]]/Table3[[#This Row],[GP]]</f>
        <v>3.736842105263158</v>
      </c>
      <c r="BF25" s="17">
        <f>(Table3[[#This Row],[GF]]-Table3[[#This Row],[GA]])/Table3[[#This Row],[GP]]</f>
        <v>-0.89473684210526316</v>
      </c>
      <c r="BG25" s="50" t="str">
        <f>_xlfn.CONCAT(TEXT(Table3[[#This Row],[W_H]], "0"), "-", TEXT(Table3[[#This Row],[RL_H]],"0"), "-", TEXT(Table3[[#This Row],[OTL_H]]+Table3[[#This Row],[SOL_H]], "0"))</f>
        <v>5-4-1</v>
      </c>
      <c r="BH25" s="50" t="str">
        <f>_xlfn.CONCAT(TEXT(Table3[[#This Row],[W_A]], "0"), "-", TEXT(Table3[[#This Row],[RL_A]],"0"), "-", TEXT(Table3[[#This Row],[OTL_A]]+Table3[[#This Row],[SOL_A]], "0"))</f>
        <v>2-6-1</v>
      </c>
      <c r="BI25">
        <f>COUNTIFS(DataRegularSeason20242025!$D$3:$D$1315,$A25,DataRegularSeason20242025!$H$3:$H$1315, $A25)</f>
        <v>1</v>
      </c>
      <c r="BJ25">
        <f>COUNTIFS(DataRegularSeason20242025!$E$3:$E$1315,$A25,DataRegularSeason20242025!$H$3:$H$1315, $A25)</f>
        <v>2</v>
      </c>
      <c r="BK25">
        <f>BI25+BJ25</f>
        <v>3</v>
      </c>
      <c r="BL25">
        <f>F25-BI25</f>
        <v>8</v>
      </c>
      <c r="BM25">
        <f>H25-BJ25</f>
        <v>8</v>
      </c>
      <c r="BN25">
        <f>BL25+BM25</f>
        <v>16</v>
      </c>
    </row>
    <row r="26" spans="1:71" x14ac:dyDescent="0.25">
      <c r="A26" t="s">
        <v>45</v>
      </c>
      <c r="B26" t="s">
        <v>98</v>
      </c>
      <c r="C26" t="s">
        <v>99</v>
      </c>
      <c r="D26">
        <f>COUNTIFS(DataRegularSeason20242025!$D$3:$D$1315,$A26,DataRegularSeason20242025!$R$3:$R$1315,1,DataRegularSeason20242025!$N$3:$N$1315,1) + COUNTIFS(DataRegularSeason20242025!$E$3:$E$1315,$A26,DataRegularSeason20242025!$R$3:$R$1315,1,DataRegularSeason20242025!$N$3:$N$1315,1)</f>
        <v>14</v>
      </c>
      <c r="E26" s="15">
        <f>Table3[[#This Row],[Watched]]/Table3[[#This Row],[GP]]</f>
        <v>0.7</v>
      </c>
      <c r="F26">
        <f>COUNTIFS(DataRegularSeason20242025!$N$3:$N$1315,1,DataRegularSeason20242025!$D$3:$D$1315,$A26)</f>
        <v>10</v>
      </c>
      <c r="G26">
        <f>41-Table3[[#This Row],[GP_A]]</f>
        <v>31</v>
      </c>
      <c r="H26">
        <f>COUNTIFS(DataRegularSeason20242025!$E$3:$E$1315,$A26,DataRegularSeason20242025!$N$3:$N$1315,1)</f>
        <v>10</v>
      </c>
      <c r="I26">
        <f>41-Table3[[#This Row],[GP_H]]</f>
        <v>31</v>
      </c>
      <c r="J26">
        <f>F26+H26</f>
        <v>20</v>
      </c>
      <c r="K26">
        <f>82-Table3[[#This Row],[GP]]</f>
        <v>62</v>
      </c>
      <c r="L26">
        <f>COUNTIFS(DataRegularSeason20242025!$D$3:$D$1315,$A26, DataRegularSeason20242025!$L$3:$L$1315, $A26,DataRegularSeason20242025!$N$3:$N$1315,1)</f>
        <v>4</v>
      </c>
      <c r="M26">
        <f>COUNTIFS(DataRegularSeason20242025!$D$3:$D$1315,$A26, DataRegularSeason20242025!$L$3:$L$1315, $A26,DataRegularSeason20242025!$N$3:$N$1315,1,DataRegularSeason20242025!$M$3:$M$1315,"REG")</f>
        <v>1</v>
      </c>
      <c r="N26">
        <f>COUNTIFS(DataRegularSeason20242025!$D$3:$D$1315,$A26, DataRegularSeason20242025!$L$3:$L$1315, $A26,DataRegularSeason20242025!$N$3:$N$1315,1,DataRegularSeason20242025!$M$3:$M$1315,"OT")</f>
        <v>1</v>
      </c>
      <c r="O26">
        <f>COUNTIFS(DataRegularSeason20242025!$D$3:$D$1315,$A26, DataRegularSeason20242025!$L$3:$L$1315, $A26,DataRegularSeason20242025!$N$3:$N$1315,1,DataRegularSeason20242025!$M$3:$M$1315,"SO")</f>
        <v>2</v>
      </c>
      <c r="P26">
        <f>F26-L26</f>
        <v>6</v>
      </c>
      <c r="Q26">
        <f>COUNTIFS(DataRegularSeason20242025!$D$3:$D$1315,$A26, DataRegularSeason20242025!$S$3:$S$1315, $A26,DataRegularSeason20242025!$M$3:$M$1315,"REG")</f>
        <v>4</v>
      </c>
      <c r="R26">
        <f>COUNTIFS(DataRegularSeason20242025!$D$3:$D$1315,$A26, DataRegularSeason20242025!$S$3:$S$1315, $A26,DataRegularSeason20242025!$M$3:$M$1315,"OT")</f>
        <v>1</v>
      </c>
      <c r="S26">
        <f>COUNTIFS(DataRegularSeason20242025!$D$3:$D$1315,$A26, DataRegularSeason20242025!$S$3:$S$1315, $A26,DataRegularSeason20242025!$M$3:$M$1315,"SO")</f>
        <v>1</v>
      </c>
      <c r="T26">
        <f>COUNTIFS(DataRegularSeason20242025!$E$3:$E$1315,$A26, DataRegularSeason20242025!$L$3:$L$1315, $A26, DataRegularSeason20242025!$N$3:$N$1315,1)</f>
        <v>4</v>
      </c>
      <c r="U26">
        <f>COUNTIFS(DataRegularSeason20242025!$E$3:$E$1315,$A26, DataRegularSeason20242025!$L$3:$L$1315, $A26,DataRegularSeason20242025!$N$3:$N$1315,1,DataRegularSeason20242025!$M$3:$M$1315,"REG")</f>
        <v>3</v>
      </c>
      <c r="V26">
        <f>COUNTIFS(DataRegularSeason20242025!$E$3:$E$1315,$A26, DataRegularSeason20242025!$L$3:$L$1315, $A26,DataRegularSeason20242025!$N$3:$N$1315,1,DataRegularSeason20242025!$M$3:$M$1315,"OT")</f>
        <v>0</v>
      </c>
      <c r="W26">
        <f>COUNTIFS(DataRegularSeason20242025!$E$3:$E$1315,$A26, DataRegularSeason20242025!$L$3:$L$1315, $A26,DataRegularSeason20242025!$N$3:$N$1315,1,DataRegularSeason20242025!$M$3:$M$1315,"SO")</f>
        <v>1</v>
      </c>
      <c r="X26">
        <f>H26-T26</f>
        <v>6</v>
      </c>
      <c r="Y26">
        <f>COUNTIFS(DataRegularSeason20242025!$E$3:$E$1315,$A26, DataRegularSeason20242025!$S$3:$S$1315, $A26,DataRegularSeason20242025!$M$3:$M$1315,"REG")</f>
        <v>6</v>
      </c>
      <c r="Z26">
        <f>COUNTIFS(DataRegularSeason20242025!$E$3:$E$1315,$A26, DataRegularSeason20242025!$S$3:$S$1315, $A26,DataRegularSeason20242025!$M$3:$M$1315,"OT")</f>
        <v>0</v>
      </c>
      <c r="AA26">
        <f>COUNTIFS(DataRegularSeason20242025!$E$3:$E$1315,$A26, DataRegularSeason20242025!$S$3:$S$1315, $A26,DataRegularSeason20242025!$M$3:$M$1315,"SO")</f>
        <v>0</v>
      </c>
      <c r="AB26">
        <f>Table3[[#This Row],[W_A]]+Table3[[#This Row],[W_H]]</f>
        <v>8</v>
      </c>
      <c r="AC26">
        <f>Table3[[#This Row],[L_A]]+Table3[[#This Row],[L_H]]</f>
        <v>12</v>
      </c>
      <c r="AD26">
        <f>Table3[[#This Row],[RW_A]]+Table3[[#This Row],[RW_H]]</f>
        <v>4</v>
      </c>
      <c r="AE26">
        <f>Table3[[#This Row],[RL_A]]+Table3[[#This Row],[RL_H]]</f>
        <v>10</v>
      </c>
      <c r="AF26">
        <f>Table3[[#This Row],[OTW_A]]+Table3[[#This Row],[OTW_H]]</f>
        <v>1</v>
      </c>
      <c r="AG26">
        <f>Table3[[#This Row],[OTL_A]]+Table3[[#This Row],[OTL_H]]</f>
        <v>1</v>
      </c>
      <c r="AH26">
        <f>Table3[[#This Row],[SOW_A]]+Table3[[#This Row],[SOW_H]]</f>
        <v>3</v>
      </c>
      <c r="AI26">
        <f>Table3[[#This Row],[SOL_A]]+Table3[[#This Row],[SOL_H]]</f>
        <v>1</v>
      </c>
      <c r="AJ26">
        <f>(2*(Table3[[#This Row],[W_A]]+Table3[[#This Row],[W_H]]))+Table3[[#This Row],[OTL_A]]+Table3[[#This Row],[SOL_A]]+Table3[[#This Row],[OTL_H]]+Table3[[#This Row],[SOL_H]]</f>
        <v>18</v>
      </c>
      <c r="AK26">
        <f>(3*(Table3[[#This Row],[RW_A]]+Table3[[#This Row],[RW_H]]))+(2*(Table3[[#This Row],[OTW_A]]+Table3[[#This Row],[SOW_A]]+Table3[[#This Row],[OTW_H]]+Table3[[#This Row],[SOW_H]]))+Table3[[#This Row],[OTL_A]]+Table3[[#This Row],[SOL_A]]+Table3[[#This Row],[OTL_H]]+Table3[[#This Row],[SOL_H]]</f>
        <v>22</v>
      </c>
      <c r="AL26" s="15">
        <f>Table3[[#This Row],[PTS]]/(2*Table3[[#This Row],[GP]])</f>
        <v>0.45</v>
      </c>
      <c r="AM26" s="15">
        <f>Table3[[#This Row],[PTS2]]/(3*Table3[[#This Row],[GP]])</f>
        <v>0.36666666666666664</v>
      </c>
      <c r="AN26">
        <f>(2*Table3[[#This Row],[GR]])+Table3[[#This Row],[PTS]]</f>
        <v>142</v>
      </c>
      <c r="AO26">
        <f>(3*Table3[[#This Row],[GR]])+Table3[[#This Row],[PTS2]]</f>
        <v>208</v>
      </c>
      <c r="AP26">
        <f>Table3[[#This Row],[PTS]]+(2 * Table3[[#This Row],[GR]] * Table3[[#This Row],[PTS%]])</f>
        <v>73.800000000000011</v>
      </c>
      <c r="AQ26">
        <f>Table3[[#This Row],[PTS2]]+(3 * Table3[[#This Row],[GR]] * Table3[[#This Row],[PTS%2]])</f>
        <v>90.199999999999989</v>
      </c>
      <c r="AR26" s="20" t="str">
        <f>_xlfn.CONCAT(TEXT(Table3[[#This Row],[W]], "0"), "-", TEXT(Table3[[#This Row],[RL]],"0"), "-", TEXT(Table3[[#This Row],[OTL]]+Table3[[#This Row],[SOL]], "0"))</f>
        <v>8-10-2</v>
      </c>
      <c r="AS26">
        <f>COUNTIFS(DataRegularSeason20242025!$D$3:$D$1315,Table3[[#This Row],[Teams]],DataRegularSeason20242025!$K$3:$K$1315,0)</f>
        <v>1</v>
      </c>
      <c r="AT26">
        <f>SUMIF(DataRegularSeason20242025!$D$3:$D$1315,$A26, DataRegularSeason20242025!$J$3:$J$1315)</f>
        <v>32</v>
      </c>
      <c r="AU26">
        <f>SUMIF(DataRegularSeason20242025!$D$3:$D$1315,$A26, DataRegularSeason20242025!$K$3:$K$1315)</f>
        <v>39</v>
      </c>
      <c r="AV26">
        <f>AT26-AU26</f>
        <v>-7</v>
      </c>
      <c r="AW26">
        <f>COUNTIFS(DataRegularSeason20242025!$E$3:$E$1315,Table3[[#This Row],[Teams]],DataRegularSeason20242025!$J$3:$J$1315,0)</f>
        <v>0</v>
      </c>
      <c r="AX26">
        <f>SUMIF(DataRegularSeason20242025!$E$3:$E$1315,$A26,DataRegularSeason20242025!$K$3:$K$1315)</f>
        <v>25</v>
      </c>
      <c r="AY26">
        <f>SUMIF(DataRegularSeason20242025!$E$3:$E$1315,$A26,DataRegularSeason20242025!$J$3:$J$1315)</f>
        <v>32</v>
      </c>
      <c r="AZ26">
        <f>AX26-AY26</f>
        <v>-7</v>
      </c>
      <c r="BA26">
        <f>AT26+AX26</f>
        <v>57</v>
      </c>
      <c r="BB26">
        <f>AU26+AY26</f>
        <v>71</v>
      </c>
      <c r="BC26">
        <f>BA26-BB26</f>
        <v>-14</v>
      </c>
      <c r="BD26" s="17">
        <f>Table3[[#This Row],[GF]]/Table3[[#This Row],[GP]]</f>
        <v>2.85</v>
      </c>
      <c r="BE26" s="17">
        <f>Table3[[#This Row],[GA]]/Table3[[#This Row],[GP]]</f>
        <v>3.55</v>
      </c>
      <c r="BF26" s="17">
        <f>(Table3[[#This Row],[GF]]-Table3[[#This Row],[GA]])/Table3[[#This Row],[GP]]</f>
        <v>-0.7</v>
      </c>
      <c r="BG26" s="50" t="str">
        <f>_xlfn.CONCAT(TEXT(Table3[[#This Row],[W_H]], "0"), "-", TEXT(Table3[[#This Row],[RL_H]],"0"), "-", TEXT(Table3[[#This Row],[OTL_H]]+Table3[[#This Row],[SOL_H]], "0"))</f>
        <v>4-6-0</v>
      </c>
      <c r="BH26" s="50" t="str">
        <f>_xlfn.CONCAT(TEXT(Table3[[#This Row],[W_A]], "0"), "-", TEXT(Table3[[#This Row],[RL_A]],"0"), "-", TEXT(Table3[[#This Row],[OTL_A]]+Table3[[#This Row],[SOL_A]], "0"))</f>
        <v>4-4-2</v>
      </c>
      <c r="BI26">
        <f>COUNTIFS(DataRegularSeason20242025!$D$3:$D$1315,$A26,DataRegularSeason20242025!$H$3:$H$1315, $A26)</f>
        <v>4</v>
      </c>
      <c r="BJ26">
        <f>COUNTIFS(DataRegularSeason20242025!$E$3:$E$1315,$A26,DataRegularSeason20242025!$H$3:$H$1315, $A26)</f>
        <v>2</v>
      </c>
      <c r="BK26">
        <f>BI26+BJ26</f>
        <v>6</v>
      </c>
      <c r="BL26">
        <f>F26-BI26</f>
        <v>6</v>
      </c>
      <c r="BM26">
        <f>H26-BJ26</f>
        <v>8</v>
      </c>
      <c r="BN26">
        <f>BL26+BM26</f>
        <v>14</v>
      </c>
    </row>
    <row r="27" spans="1:71" x14ac:dyDescent="0.25">
      <c r="A27" t="s">
        <v>31</v>
      </c>
      <c r="B27" t="s">
        <v>98</v>
      </c>
      <c r="C27" t="s">
        <v>81</v>
      </c>
      <c r="D27">
        <f>COUNTIFS(DataRegularSeason20242025!$D$3:$D$1315,$A27,DataRegularSeason20242025!$R$3:$R$1315,1,DataRegularSeason20242025!$N$3:$N$1315,1) + COUNTIFS(DataRegularSeason20242025!$E$3:$E$1315,$A27,DataRegularSeason20242025!$R$3:$R$1315,1,DataRegularSeason20242025!$N$3:$N$1315,1)</f>
        <v>13</v>
      </c>
      <c r="E27" s="15">
        <f>Table3[[#This Row],[Watched]]/Table3[[#This Row],[GP]]</f>
        <v>0.72222222222222221</v>
      </c>
      <c r="F27">
        <f>COUNTIFS(DataRegularSeason20242025!$N$3:$N$1315,1,DataRegularSeason20242025!$D$3:$D$1315,$A27)</f>
        <v>10</v>
      </c>
      <c r="G27">
        <f>41-Table3[[#This Row],[GP_A]]</f>
        <v>31</v>
      </c>
      <c r="H27">
        <f>COUNTIFS(DataRegularSeason20242025!$E$3:$E$1315,$A27,DataRegularSeason20242025!$N$3:$N$1315,1)</f>
        <v>8</v>
      </c>
      <c r="I27">
        <f>41-Table3[[#This Row],[GP_H]]</f>
        <v>33</v>
      </c>
      <c r="J27">
        <f>F27+H27</f>
        <v>18</v>
      </c>
      <c r="K27">
        <f>82-Table3[[#This Row],[GP]]</f>
        <v>64</v>
      </c>
      <c r="L27">
        <f>COUNTIFS(DataRegularSeason20242025!$D$3:$D$1315,$A27, DataRegularSeason20242025!$L$3:$L$1315, $A27,DataRegularSeason20242025!$N$3:$N$1315,1)</f>
        <v>4</v>
      </c>
      <c r="M27">
        <f>COUNTIFS(DataRegularSeason20242025!$D$3:$D$1315,$A27, DataRegularSeason20242025!$L$3:$L$1315, $A27,DataRegularSeason20242025!$N$3:$N$1315,1,DataRegularSeason20242025!$M$3:$M$1315,"REG")</f>
        <v>3</v>
      </c>
      <c r="N27">
        <f>COUNTIFS(DataRegularSeason20242025!$D$3:$D$1315,$A27, DataRegularSeason20242025!$L$3:$L$1315, $A27,DataRegularSeason20242025!$N$3:$N$1315,1,DataRegularSeason20242025!$M$3:$M$1315,"OT")</f>
        <v>1</v>
      </c>
      <c r="O27">
        <f>COUNTIFS(DataRegularSeason20242025!$D$3:$D$1315,$A27, DataRegularSeason20242025!$L$3:$L$1315, $A27,DataRegularSeason20242025!$N$3:$N$1315,1,DataRegularSeason20242025!$M$3:$M$1315,"SO")</f>
        <v>0</v>
      </c>
      <c r="P27">
        <f>F27-L27</f>
        <v>6</v>
      </c>
      <c r="Q27">
        <f>COUNTIFS(DataRegularSeason20242025!$D$3:$D$1315,$A27, DataRegularSeason20242025!$S$3:$S$1315, $A27,DataRegularSeason20242025!$M$3:$M$1315,"REG")</f>
        <v>5</v>
      </c>
      <c r="R27">
        <f>COUNTIFS(DataRegularSeason20242025!$D$3:$D$1315,$A27, DataRegularSeason20242025!$S$3:$S$1315, $A27,DataRegularSeason20242025!$M$3:$M$1315,"OT")</f>
        <v>1</v>
      </c>
      <c r="S27">
        <f>COUNTIFS(DataRegularSeason20242025!$D$3:$D$1315,$A27, DataRegularSeason20242025!$S$3:$S$1315, $A27,DataRegularSeason20242025!$M$3:$M$1315,"SO")</f>
        <v>0</v>
      </c>
      <c r="T27">
        <f>COUNTIFS(DataRegularSeason20242025!$E$3:$E$1315,$A27, DataRegularSeason20242025!$L$3:$L$1315, $A27, DataRegularSeason20242025!$N$3:$N$1315,1)</f>
        <v>3</v>
      </c>
      <c r="U27">
        <f>COUNTIFS(DataRegularSeason20242025!$E$3:$E$1315,$A27, DataRegularSeason20242025!$L$3:$L$1315, $A27,DataRegularSeason20242025!$N$3:$N$1315,1,DataRegularSeason20242025!$M$3:$M$1315,"REG")</f>
        <v>3</v>
      </c>
      <c r="V27">
        <f>COUNTIFS(DataRegularSeason20242025!$E$3:$E$1315,$A27, DataRegularSeason20242025!$L$3:$L$1315, $A27,DataRegularSeason20242025!$N$3:$N$1315,1,DataRegularSeason20242025!$M$3:$M$1315,"OT")</f>
        <v>0</v>
      </c>
      <c r="W27">
        <f>COUNTIFS(DataRegularSeason20242025!$E$3:$E$1315,$A27, DataRegularSeason20242025!$L$3:$L$1315, $A27,DataRegularSeason20242025!$N$3:$N$1315,1,DataRegularSeason20242025!$M$3:$M$1315,"SO")</f>
        <v>0</v>
      </c>
      <c r="X27">
        <f>H27-T27</f>
        <v>5</v>
      </c>
      <c r="Y27">
        <f>COUNTIFS(DataRegularSeason20242025!$E$3:$E$1315,$A27, DataRegularSeason20242025!$S$3:$S$1315, $A27,DataRegularSeason20242025!$M$3:$M$1315,"REG")</f>
        <v>4</v>
      </c>
      <c r="Z27">
        <f>COUNTIFS(DataRegularSeason20242025!$E$3:$E$1315,$A27, DataRegularSeason20242025!$S$3:$S$1315, $A27,DataRegularSeason20242025!$M$3:$M$1315,"OT")</f>
        <v>1</v>
      </c>
      <c r="AA27">
        <f>COUNTIFS(DataRegularSeason20242025!$E$3:$E$1315,$A27, DataRegularSeason20242025!$S$3:$S$1315, $A27,DataRegularSeason20242025!$M$3:$M$1315,"SO")</f>
        <v>0</v>
      </c>
      <c r="AB27">
        <f>Table3[[#This Row],[W_A]]+Table3[[#This Row],[W_H]]</f>
        <v>7</v>
      </c>
      <c r="AC27">
        <f>Table3[[#This Row],[L_A]]+Table3[[#This Row],[L_H]]</f>
        <v>11</v>
      </c>
      <c r="AD27">
        <f>Table3[[#This Row],[RW_A]]+Table3[[#This Row],[RW_H]]</f>
        <v>6</v>
      </c>
      <c r="AE27">
        <f>Table3[[#This Row],[RL_A]]+Table3[[#This Row],[RL_H]]</f>
        <v>9</v>
      </c>
      <c r="AF27">
        <f>Table3[[#This Row],[OTW_A]]+Table3[[#This Row],[OTW_H]]</f>
        <v>1</v>
      </c>
      <c r="AG27">
        <f>Table3[[#This Row],[OTL_A]]+Table3[[#This Row],[OTL_H]]</f>
        <v>2</v>
      </c>
      <c r="AH27">
        <f>Table3[[#This Row],[SOW_A]]+Table3[[#This Row],[SOW_H]]</f>
        <v>0</v>
      </c>
      <c r="AI27">
        <f>Table3[[#This Row],[SOL_A]]+Table3[[#This Row],[SOL_H]]</f>
        <v>0</v>
      </c>
      <c r="AJ27">
        <f>(2*(Table3[[#This Row],[W_A]]+Table3[[#This Row],[W_H]]))+Table3[[#This Row],[OTL_A]]+Table3[[#This Row],[SOL_A]]+Table3[[#This Row],[OTL_H]]+Table3[[#This Row],[SOL_H]]</f>
        <v>16</v>
      </c>
      <c r="AK27">
        <f>(3*(Table3[[#This Row],[RW_A]]+Table3[[#This Row],[RW_H]]))+(2*(Table3[[#This Row],[OTW_A]]+Table3[[#This Row],[SOW_A]]+Table3[[#This Row],[OTW_H]]+Table3[[#This Row],[SOW_H]]))+Table3[[#This Row],[OTL_A]]+Table3[[#This Row],[SOL_A]]+Table3[[#This Row],[OTL_H]]+Table3[[#This Row],[SOL_H]]</f>
        <v>22</v>
      </c>
      <c r="AL27" s="15">
        <f>Table3[[#This Row],[PTS]]/(2*Table3[[#This Row],[GP]])</f>
        <v>0.44444444444444442</v>
      </c>
      <c r="AM27" s="15">
        <f>Table3[[#This Row],[PTS2]]/(3*Table3[[#This Row],[GP]])</f>
        <v>0.40740740740740738</v>
      </c>
      <c r="AN27">
        <f>(2*Table3[[#This Row],[GR]])+Table3[[#This Row],[PTS]]</f>
        <v>144</v>
      </c>
      <c r="AO27">
        <f>(3*Table3[[#This Row],[GR]])+Table3[[#This Row],[PTS2]]</f>
        <v>214</v>
      </c>
      <c r="AP27">
        <f>Table3[[#This Row],[PTS]]+(2 * Table3[[#This Row],[GR]] * Table3[[#This Row],[PTS%]])</f>
        <v>72.888888888888886</v>
      </c>
      <c r="AQ27">
        <f>Table3[[#This Row],[PTS2]]+(3 * Table3[[#This Row],[GR]] * Table3[[#This Row],[PTS%2]])</f>
        <v>100.22222222222221</v>
      </c>
      <c r="AR27" s="20" t="str">
        <f>_xlfn.CONCAT(TEXT(Table3[[#This Row],[W]], "0"), "-", TEXT(Table3[[#This Row],[RL]],"0"), "-", TEXT(Table3[[#This Row],[OTL]]+Table3[[#This Row],[SOL]], "0"))</f>
        <v>7-9-2</v>
      </c>
      <c r="AS27">
        <f>COUNTIFS(DataRegularSeason20242025!$D$3:$D$1315,Table3[[#This Row],[Teams]],DataRegularSeason20242025!$K$3:$K$1315,0)</f>
        <v>1</v>
      </c>
      <c r="AT27">
        <f>SUMIF(DataRegularSeason20242025!$D$3:$D$1315,$A27, DataRegularSeason20242025!$J$3:$J$1315)</f>
        <v>27</v>
      </c>
      <c r="AU27">
        <f>SUMIF(DataRegularSeason20242025!$D$3:$D$1315,$A27, DataRegularSeason20242025!$K$3:$K$1315)</f>
        <v>32</v>
      </c>
      <c r="AV27">
        <f>AT27-AU27</f>
        <v>-5</v>
      </c>
      <c r="AW27">
        <f>COUNTIFS(DataRegularSeason20242025!$E$3:$E$1315,Table3[[#This Row],[Teams]],DataRegularSeason20242025!$J$3:$J$1315,0)</f>
        <v>1</v>
      </c>
      <c r="AX27">
        <f>SUMIF(DataRegularSeason20242025!$E$3:$E$1315,$A27,DataRegularSeason20242025!$K$3:$K$1315)</f>
        <v>19</v>
      </c>
      <c r="AY27">
        <f>SUMIF(DataRegularSeason20242025!$E$3:$E$1315,$A27,DataRegularSeason20242025!$J$3:$J$1315)</f>
        <v>28</v>
      </c>
      <c r="AZ27">
        <f>AX27-AY27</f>
        <v>-9</v>
      </c>
      <c r="BA27">
        <f>AT27+AX27</f>
        <v>46</v>
      </c>
      <c r="BB27">
        <f>AU27+AY27</f>
        <v>60</v>
      </c>
      <c r="BC27">
        <f>BA27-BB27</f>
        <v>-14</v>
      </c>
      <c r="BD27" s="17">
        <f>Table3[[#This Row],[GF]]/Table3[[#This Row],[GP]]</f>
        <v>2.5555555555555554</v>
      </c>
      <c r="BE27" s="17">
        <f>Table3[[#This Row],[GA]]/Table3[[#This Row],[GP]]</f>
        <v>3.3333333333333335</v>
      </c>
      <c r="BF27" s="17">
        <f>(Table3[[#This Row],[GF]]-Table3[[#This Row],[GA]])/Table3[[#This Row],[GP]]</f>
        <v>-0.77777777777777779</v>
      </c>
      <c r="BG27" s="50" t="str">
        <f>_xlfn.CONCAT(TEXT(Table3[[#This Row],[W_H]], "0"), "-", TEXT(Table3[[#This Row],[RL_H]],"0"), "-", TEXT(Table3[[#This Row],[OTL_H]]+Table3[[#This Row],[SOL_H]], "0"))</f>
        <v>3-4-1</v>
      </c>
      <c r="BH27" s="50" t="str">
        <f>_xlfn.CONCAT(TEXT(Table3[[#This Row],[W_A]], "0"), "-", TEXT(Table3[[#This Row],[RL_A]],"0"), "-", TEXT(Table3[[#This Row],[OTL_A]]+Table3[[#This Row],[SOL_A]], "0"))</f>
        <v>4-5-1</v>
      </c>
      <c r="BI27">
        <f>COUNTIFS(DataRegularSeason20242025!$D$3:$D$1315,$A27,DataRegularSeason20242025!$H$3:$H$1315, $A27)</f>
        <v>3</v>
      </c>
      <c r="BJ27">
        <f>COUNTIFS(DataRegularSeason20242025!$E$3:$E$1315,$A27,DataRegularSeason20242025!$H$3:$H$1315, $A27)</f>
        <v>1</v>
      </c>
      <c r="BK27">
        <f>BI27+BJ27</f>
        <v>4</v>
      </c>
      <c r="BL27">
        <f>F27-BI27</f>
        <v>7</v>
      </c>
      <c r="BM27">
        <f>H27-BJ27</f>
        <v>7</v>
      </c>
      <c r="BN27">
        <f>BL27+BM27</f>
        <v>14</v>
      </c>
    </row>
    <row r="28" spans="1:71" x14ac:dyDescent="0.25">
      <c r="A28" t="s">
        <v>21</v>
      </c>
      <c r="B28" t="s">
        <v>98</v>
      </c>
      <c r="C28" t="s">
        <v>99</v>
      </c>
      <c r="D28">
        <f>COUNTIFS(DataRegularSeason20242025!$D$3:$D$1315,$A28,DataRegularSeason20242025!$R$3:$R$1315,1,DataRegularSeason20242025!$N$3:$N$1315,1) + COUNTIFS(DataRegularSeason20242025!$E$3:$E$1315,$A28,DataRegularSeason20242025!$R$3:$R$1315,1,DataRegularSeason20242025!$N$3:$N$1315,1)</f>
        <v>18</v>
      </c>
      <c r="E28" s="15">
        <f>Table3[[#This Row],[Watched]]/Table3[[#This Row],[GP]]</f>
        <v>0.8571428571428571</v>
      </c>
      <c r="F28">
        <f>COUNTIFS(DataRegularSeason20242025!$N$3:$N$1315,1,DataRegularSeason20242025!$D$3:$D$1315,$A28)</f>
        <v>11</v>
      </c>
      <c r="G28">
        <f>41-Table3[[#This Row],[GP_A]]</f>
        <v>30</v>
      </c>
      <c r="H28">
        <f>COUNTIFS(DataRegularSeason20242025!$E$3:$E$1315,$A28,DataRegularSeason20242025!$N$3:$N$1315,1)</f>
        <v>10</v>
      </c>
      <c r="I28">
        <f>41-Table3[[#This Row],[GP_H]]</f>
        <v>31</v>
      </c>
      <c r="J28">
        <f>F28+H28</f>
        <v>21</v>
      </c>
      <c r="K28">
        <f>82-Table3[[#This Row],[GP]]</f>
        <v>61</v>
      </c>
      <c r="L28">
        <f>COUNTIFS(DataRegularSeason20242025!$D$3:$D$1315,$A28, DataRegularSeason20242025!$L$3:$L$1315, $A28,DataRegularSeason20242025!$N$3:$N$1315,1)</f>
        <v>3</v>
      </c>
      <c r="M28">
        <f>COUNTIFS(DataRegularSeason20242025!$D$3:$D$1315,$A28, DataRegularSeason20242025!$L$3:$L$1315, $A28,DataRegularSeason20242025!$N$3:$N$1315,1,DataRegularSeason20242025!$M$3:$M$1315,"REG")</f>
        <v>3</v>
      </c>
      <c r="N28">
        <f>COUNTIFS(DataRegularSeason20242025!$D$3:$D$1315,$A28, DataRegularSeason20242025!$L$3:$L$1315, $A28,DataRegularSeason20242025!$N$3:$N$1315,1,DataRegularSeason20242025!$M$3:$M$1315,"OT")</f>
        <v>0</v>
      </c>
      <c r="O28">
        <f>COUNTIFS(DataRegularSeason20242025!$D$3:$D$1315,$A28, DataRegularSeason20242025!$L$3:$L$1315, $A28,DataRegularSeason20242025!$N$3:$N$1315,1,DataRegularSeason20242025!$M$3:$M$1315,"SO")</f>
        <v>0</v>
      </c>
      <c r="P28">
        <f>F28-L28</f>
        <v>8</v>
      </c>
      <c r="Q28">
        <f>COUNTIFS(DataRegularSeason20242025!$D$3:$D$1315,$A28, DataRegularSeason20242025!$S$3:$S$1315, $A28,DataRegularSeason20242025!$M$3:$M$1315,"REG")</f>
        <v>6</v>
      </c>
      <c r="R28">
        <f>COUNTIFS(DataRegularSeason20242025!$D$3:$D$1315,$A28, DataRegularSeason20242025!$S$3:$S$1315, $A28,DataRegularSeason20242025!$M$3:$M$1315,"OT")</f>
        <v>0</v>
      </c>
      <c r="S28">
        <f>COUNTIFS(DataRegularSeason20242025!$D$3:$D$1315,$A28, DataRegularSeason20242025!$S$3:$S$1315, $A28,DataRegularSeason20242025!$M$3:$M$1315,"SO")</f>
        <v>2</v>
      </c>
      <c r="T28">
        <f>COUNTIFS(DataRegularSeason20242025!$E$3:$E$1315,$A28, DataRegularSeason20242025!$L$3:$L$1315, $A28, DataRegularSeason20242025!$N$3:$N$1315,1)</f>
        <v>4</v>
      </c>
      <c r="U28">
        <f>COUNTIFS(DataRegularSeason20242025!$E$3:$E$1315,$A28, DataRegularSeason20242025!$L$3:$L$1315, $A28,DataRegularSeason20242025!$N$3:$N$1315,1,DataRegularSeason20242025!$M$3:$M$1315,"REG")</f>
        <v>1</v>
      </c>
      <c r="V28">
        <f>COUNTIFS(DataRegularSeason20242025!$E$3:$E$1315,$A28, DataRegularSeason20242025!$L$3:$L$1315, $A28,DataRegularSeason20242025!$N$3:$N$1315,1,DataRegularSeason20242025!$M$3:$M$1315,"OT")</f>
        <v>2</v>
      </c>
      <c r="W28">
        <f>COUNTIFS(DataRegularSeason20242025!$E$3:$E$1315,$A28, DataRegularSeason20242025!$L$3:$L$1315, $A28,DataRegularSeason20242025!$N$3:$N$1315,1,DataRegularSeason20242025!$M$3:$M$1315,"SO")</f>
        <v>1</v>
      </c>
      <c r="X28">
        <f>H28-T28</f>
        <v>6</v>
      </c>
      <c r="Y28">
        <f>COUNTIFS(DataRegularSeason20242025!$E$3:$E$1315,$A28, DataRegularSeason20242025!$S$3:$S$1315, $A28,DataRegularSeason20242025!$M$3:$M$1315,"REG")</f>
        <v>4</v>
      </c>
      <c r="Z28">
        <f>COUNTIFS(DataRegularSeason20242025!$E$3:$E$1315,$A28, DataRegularSeason20242025!$S$3:$S$1315, $A28,DataRegularSeason20242025!$M$3:$M$1315,"OT")</f>
        <v>2</v>
      </c>
      <c r="AA28">
        <f>COUNTIFS(DataRegularSeason20242025!$E$3:$E$1315,$A28, DataRegularSeason20242025!$S$3:$S$1315, $A28,DataRegularSeason20242025!$M$3:$M$1315,"SO")</f>
        <v>0</v>
      </c>
      <c r="AB28">
        <f>Table3[[#This Row],[W_A]]+Table3[[#This Row],[W_H]]</f>
        <v>7</v>
      </c>
      <c r="AC28">
        <f>Table3[[#This Row],[L_A]]+Table3[[#This Row],[L_H]]</f>
        <v>14</v>
      </c>
      <c r="AD28">
        <f>Table3[[#This Row],[RW_A]]+Table3[[#This Row],[RW_H]]</f>
        <v>4</v>
      </c>
      <c r="AE28">
        <f>Table3[[#This Row],[RL_A]]+Table3[[#This Row],[RL_H]]</f>
        <v>10</v>
      </c>
      <c r="AF28">
        <f>Table3[[#This Row],[OTW_A]]+Table3[[#This Row],[OTW_H]]</f>
        <v>2</v>
      </c>
      <c r="AG28">
        <f>Table3[[#This Row],[OTL_A]]+Table3[[#This Row],[OTL_H]]</f>
        <v>2</v>
      </c>
      <c r="AH28">
        <f>Table3[[#This Row],[SOW_A]]+Table3[[#This Row],[SOW_H]]</f>
        <v>1</v>
      </c>
      <c r="AI28">
        <f>Table3[[#This Row],[SOL_A]]+Table3[[#This Row],[SOL_H]]</f>
        <v>2</v>
      </c>
      <c r="AJ28">
        <f>(2*(Table3[[#This Row],[W_A]]+Table3[[#This Row],[W_H]]))+Table3[[#This Row],[OTL_A]]+Table3[[#This Row],[SOL_A]]+Table3[[#This Row],[OTL_H]]+Table3[[#This Row],[SOL_H]]</f>
        <v>18</v>
      </c>
      <c r="AK28">
        <f>(3*(Table3[[#This Row],[RW_A]]+Table3[[#This Row],[RW_H]]))+(2*(Table3[[#This Row],[OTW_A]]+Table3[[#This Row],[SOW_A]]+Table3[[#This Row],[OTW_H]]+Table3[[#This Row],[SOW_H]]))+Table3[[#This Row],[OTL_A]]+Table3[[#This Row],[SOL_A]]+Table3[[#This Row],[OTL_H]]+Table3[[#This Row],[SOL_H]]</f>
        <v>22</v>
      </c>
      <c r="AL28" s="15">
        <f>Table3[[#This Row],[PTS]]/(2*Table3[[#This Row],[GP]])</f>
        <v>0.42857142857142855</v>
      </c>
      <c r="AM28" s="15">
        <f>Table3[[#This Row],[PTS2]]/(3*Table3[[#This Row],[GP]])</f>
        <v>0.34920634920634919</v>
      </c>
      <c r="AN28">
        <f>(2*Table3[[#This Row],[GR]])+Table3[[#This Row],[PTS]]</f>
        <v>140</v>
      </c>
      <c r="AO28">
        <f>(3*Table3[[#This Row],[GR]])+Table3[[#This Row],[PTS2]]</f>
        <v>205</v>
      </c>
      <c r="AP28">
        <f>Table3[[#This Row],[PTS]]+(2 * Table3[[#This Row],[GR]] * Table3[[#This Row],[PTS%]])</f>
        <v>70.285714285714278</v>
      </c>
      <c r="AQ28">
        <f>Table3[[#This Row],[PTS2]]+(3 * Table3[[#This Row],[GR]] * Table3[[#This Row],[PTS%2]])</f>
        <v>85.904761904761898</v>
      </c>
      <c r="AR28" s="20" t="str">
        <f>_xlfn.CONCAT(TEXT(Table3[[#This Row],[W]], "0"), "-", TEXT(Table3[[#This Row],[RL]],"0"), "-", TEXT(Table3[[#This Row],[OTL]]+Table3[[#This Row],[SOL]], "0"))</f>
        <v>7-10-4</v>
      </c>
      <c r="AS28">
        <f>COUNTIFS(DataRegularSeason20242025!$D$3:$D$1315,Table3[[#This Row],[Teams]],DataRegularSeason20242025!$K$3:$K$1315,0)</f>
        <v>0</v>
      </c>
      <c r="AT28">
        <f>SUMIF(DataRegularSeason20242025!$D$3:$D$1315,$A28, DataRegularSeason20242025!$J$3:$J$1315)</f>
        <v>33</v>
      </c>
      <c r="AU28">
        <f>SUMIF(DataRegularSeason20242025!$D$3:$D$1315,$A28, DataRegularSeason20242025!$K$3:$K$1315)</f>
        <v>45</v>
      </c>
      <c r="AV28">
        <f>AT28-AU28</f>
        <v>-12</v>
      </c>
      <c r="AW28">
        <f>COUNTIFS(DataRegularSeason20242025!$E$3:$E$1315,Table3[[#This Row],[Teams]],DataRegularSeason20242025!$J$3:$J$1315,0)</f>
        <v>0</v>
      </c>
      <c r="AX28">
        <f>SUMIF(DataRegularSeason20242025!$E$3:$E$1315,$A28,DataRegularSeason20242025!$K$3:$K$1315)</f>
        <v>24</v>
      </c>
      <c r="AY28">
        <f>SUMIF(DataRegularSeason20242025!$E$3:$E$1315,$A28,DataRegularSeason20242025!$J$3:$J$1315)</f>
        <v>38</v>
      </c>
      <c r="AZ28">
        <f>AX28-AY28</f>
        <v>-14</v>
      </c>
      <c r="BA28">
        <f>AT28+AX28</f>
        <v>57</v>
      </c>
      <c r="BB28">
        <f>AU28+AY28</f>
        <v>83</v>
      </c>
      <c r="BC28">
        <f>BA28-BB28</f>
        <v>-26</v>
      </c>
      <c r="BD28" s="17">
        <f>Table3[[#This Row],[GF]]/Table3[[#This Row],[GP]]</f>
        <v>2.7142857142857144</v>
      </c>
      <c r="BE28" s="17">
        <f>Table3[[#This Row],[GA]]/Table3[[#This Row],[GP]]</f>
        <v>3.9523809523809526</v>
      </c>
      <c r="BF28" s="17">
        <f>(Table3[[#This Row],[GF]]-Table3[[#This Row],[GA]])/Table3[[#This Row],[GP]]</f>
        <v>-1.2380952380952381</v>
      </c>
      <c r="BG28" s="50" t="str">
        <f>_xlfn.CONCAT(TEXT(Table3[[#This Row],[W_H]], "0"), "-", TEXT(Table3[[#This Row],[RL_H]],"0"), "-", TEXT(Table3[[#This Row],[OTL_H]]+Table3[[#This Row],[SOL_H]], "0"))</f>
        <v>4-4-2</v>
      </c>
      <c r="BH28" s="50" t="str">
        <f>_xlfn.CONCAT(TEXT(Table3[[#This Row],[W_A]], "0"), "-", TEXT(Table3[[#This Row],[RL_A]],"0"), "-", TEXT(Table3[[#This Row],[OTL_A]]+Table3[[#This Row],[SOL_A]], "0"))</f>
        <v>3-6-2</v>
      </c>
      <c r="BI28">
        <f>COUNTIFS(DataRegularSeason20242025!$D$3:$D$1315,$A28,DataRegularSeason20242025!$H$3:$H$1315, $A28)</f>
        <v>4</v>
      </c>
      <c r="BJ28">
        <f>COUNTIFS(DataRegularSeason20242025!$E$3:$E$1315,$A28,DataRegularSeason20242025!$H$3:$H$1315, $A28)</f>
        <v>3</v>
      </c>
      <c r="BK28">
        <f>BI28+BJ28</f>
        <v>7</v>
      </c>
      <c r="BL28">
        <f>F28-BI28</f>
        <v>7</v>
      </c>
      <c r="BM28">
        <f>H28-BJ28</f>
        <v>7</v>
      </c>
      <c r="BN28">
        <f>BL28+BM28</f>
        <v>14</v>
      </c>
    </row>
    <row r="29" spans="1:71" x14ac:dyDescent="0.25">
      <c r="A29" t="s">
        <v>13</v>
      </c>
      <c r="B29" t="s">
        <v>97</v>
      </c>
      <c r="C29" t="s">
        <v>95</v>
      </c>
      <c r="D29">
        <f>COUNTIFS(DataRegularSeason20242025!$D$3:$D$1315,$A29,DataRegularSeason20242025!$R$3:$R$1315,1,DataRegularSeason20242025!$N$3:$N$1315,1) + COUNTIFS(DataRegularSeason20242025!$E$3:$E$1315,$A29,DataRegularSeason20242025!$R$3:$R$1315,1,DataRegularSeason20242025!$N$3:$N$1315,1)</f>
        <v>13</v>
      </c>
      <c r="E29" s="15">
        <f>Table3[[#This Row],[Watched]]/Table3[[#This Row],[GP]]</f>
        <v>0.65</v>
      </c>
      <c r="F29">
        <f>COUNTIFS(DataRegularSeason20242025!$N$3:$N$1315,1,DataRegularSeason20242025!$D$3:$D$1315,$A29)</f>
        <v>10</v>
      </c>
      <c r="G29">
        <f>41-Table3[[#This Row],[GP_A]]</f>
        <v>31</v>
      </c>
      <c r="H29">
        <f>COUNTIFS(DataRegularSeason20242025!$E$3:$E$1315,$A29,DataRegularSeason20242025!$N$3:$N$1315,1)</f>
        <v>10</v>
      </c>
      <c r="I29">
        <f>41-Table3[[#This Row],[GP_H]]</f>
        <v>31</v>
      </c>
      <c r="J29">
        <f>F29+H29</f>
        <v>20</v>
      </c>
      <c r="K29">
        <f>82-Table3[[#This Row],[GP]]</f>
        <v>62</v>
      </c>
      <c r="L29">
        <f>COUNTIFS(DataRegularSeason20242025!$D$3:$D$1315,$A29, DataRegularSeason20242025!$L$3:$L$1315, $A29,DataRegularSeason20242025!$N$3:$N$1315,1)</f>
        <v>4</v>
      </c>
      <c r="M29">
        <f>COUNTIFS(DataRegularSeason20242025!$D$3:$D$1315,$A29, DataRegularSeason20242025!$L$3:$L$1315, $A29,DataRegularSeason20242025!$N$3:$N$1315,1,DataRegularSeason20242025!$M$3:$M$1315,"REG")</f>
        <v>2</v>
      </c>
      <c r="N29">
        <f>COUNTIFS(DataRegularSeason20242025!$D$3:$D$1315,$A29, DataRegularSeason20242025!$L$3:$L$1315, $A29,DataRegularSeason20242025!$N$3:$N$1315,1,DataRegularSeason20242025!$M$3:$M$1315,"OT")</f>
        <v>2</v>
      </c>
      <c r="O29">
        <f>COUNTIFS(DataRegularSeason20242025!$D$3:$D$1315,$A29, DataRegularSeason20242025!$L$3:$L$1315, $A29,DataRegularSeason20242025!$N$3:$N$1315,1,DataRegularSeason20242025!$M$3:$M$1315,"SO")</f>
        <v>0</v>
      </c>
      <c r="P29">
        <f>F29-L29</f>
        <v>6</v>
      </c>
      <c r="Q29">
        <f>COUNTIFS(DataRegularSeason20242025!$D$3:$D$1315,$A29, DataRegularSeason20242025!$S$3:$S$1315, $A29,DataRegularSeason20242025!$M$3:$M$1315,"REG")</f>
        <v>5</v>
      </c>
      <c r="R29">
        <f>COUNTIFS(DataRegularSeason20242025!$D$3:$D$1315,$A29, DataRegularSeason20242025!$S$3:$S$1315, $A29,DataRegularSeason20242025!$M$3:$M$1315,"OT")</f>
        <v>1</v>
      </c>
      <c r="S29">
        <f>COUNTIFS(DataRegularSeason20242025!$D$3:$D$1315,$A29, DataRegularSeason20242025!$S$3:$S$1315, $A29,DataRegularSeason20242025!$M$3:$M$1315,"SO")</f>
        <v>0</v>
      </c>
      <c r="T29">
        <f>COUNTIFS(DataRegularSeason20242025!$E$3:$E$1315,$A29, DataRegularSeason20242025!$L$3:$L$1315, $A29, DataRegularSeason20242025!$N$3:$N$1315,1)</f>
        <v>4</v>
      </c>
      <c r="U29">
        <f>COUNTIFS(DataRegularSeason20242025!$E$3:$E$1315,$A29, DataRegularSeason20242025!$L$3:$L$1315, $A29,DataRegularSeason20242025!$N$3:$N$1315,1,DataRegularSeason20242025!$M$3:$M$1315,"REG")</f>
        <v>3</v>
      </c>
      <c r="V29">
        <f>COUNTIFS(DataRegularSeason20242025!$E$3:$E$1315,$A29, DataRegularSeason20242025!$L$3:$L$1315, $A29,DataRegularSeason20242025!$N$3:$N$1315,1,DataRegularSeason20242025!$M$3:$M$1315,"OT")</f>
        <v>1</v>
      </c>
      <c r="W29">
        <f>COUNTIFS(DataRegularSeason20242025!$E$3:$E$1315,$A29, DataRegularSeason20242025!$L$3:$L$1315, $A29,DataRegularSeason20242025!$N$3:$N$1315,1,DataRegularSeason20242025!$M$3:$M$1315,"SO")</f>
        <v>0</v>
      </c>
      <c r="X29">
        <f>H29-T29</f>
        <v>6</v>
      </c>
      <c r="Y29">
        <f>COUNTIFS(DataRegularSeason20242025!$E$3:$E$1315,$A29, DataRegularSeason20242025!$S$3:$S$1315, $A29,DataRegularSeason20242025!$M$3:$M$1315,"REG")</f>
        <v>6</v>
      </c>
      <c r="Z29">
        <f>COUNTIFS(DataRegularSeason20242025!$E$3:$E$1315,$A29, DataRegularSeason20242025!$S$3:$S$1315, $A29,DataRegularSeason20242025!$M$3:$M$1315,"OT")</f>
        <v>0</v>
      </c>
      <c r="AA29">
        <f>COUNTIFS(DataRegularSeason20242025!$E$3:$E$1315,$A29, DataRegularSeason20242025!$S$3:$S$1315, $A29,DataRegularSeason20242025!$M$3:$M$1315,"SO")</f>
        <v>0</v>
      </c>
      <c r="AB29">
        <f>Table3[[#This Row],[W_A]]+Table3[[#This Row],[W_H]]</f>
        <v>8</v>
      </c>
      <c r="AC29">
        <f>Table3[[#This Row],[L_A]]+Table3[[#This Row],[L_H]]</f>
        <v>12</v>
      </c>
      <c r="AD29">
        <f>Table3[[#This Row],[RW_A]]+Table3[[#This Row],[RW_H]]</f>
        <v>5</v>
      </c>
      <c r="AE29">
        <f>Table3[[#This Row],[RL_A]]+Table3[[#This Row],[RL_H]]</f>
        <v>11</v>
      </c>
      <c r="AF29">
        <f>Table3[[#This Row],[OTW_A]]+Table3[[#This Row],[OTW_H]]</f>
        <v>3</v>
      </c>
      <c r="AG29">
        <f>Table3[[#This Row],[OTL_A]]+Table3[[#This Row],[OTL_H]]</f>
        <v>1</v>
      </c>
      <c r="AH29">
        <f>Table3[[#This Row],[SOW_A]]+Table3[[#This Row],[SOW_H]]</f>
        <v>0</v>
      </c>
      <c r="AI29">
        <f>Table3[[#This Row],[SOL_A]]+Table3[[#This Row],[SOL_H]]</f>
        <v>0</v>
      </c>
      <c r="AJ29">
        <f>(2*(Table3[[#This Row],[W_A]]+Table3[[#This Row],[W_H]]))+Table3[[#This Row],[OTL_A]]+Table3[[#This Row],[SOL_A]]+Table3[[#This Row],[OTL_H]]+Table3[[#This Row],[SOL_H]]</f>
        <v>17</v>
      </c>
      <c r="AK29">
        <f>(3*(Table3[[#This Row],[RW_A]]+Table3[[#This Row],[RW_H]]))+(2*(Table3[[#This Row],[OTW_A]]+Table3[[#This Row],[SOW_A]]+Table3[[#This Row],[OTW_H]]+Table3[[#This Row],[SOW_H]]))+Table3[[#This Row],[OTL_A]]+Table3[[#This Row],[SOL_A]]+Table3[[#This Row],[OTL_H]]+Table3[[#This Row],[SOL_H]]</f>
        <v>22</v>
      </c>
      <c r="AL29" s="15">
        <f>Table3[[#This Row],[PTS]]/(2*Table3[[#This Row],[GP]])</f>
        <v>0.42499999999999999</v>
      </c>
      <c r="AM29" s="15">
        <f>Table3[[#This Row],[PTS2]]/(3*Table3[[#This Row],[GP]])</f>
        <v>0.36666666666666664</v>
      </c>
      <c r="AN29">
        <f>(2*Table3[[#This Row],[GR]])+Table3[[#This Row],[PTS]]</f>
        <v>141</v>
      </c>
      <c r="AO29">
        <f>(3*Table3[[#This Row],[GR]])+Table3[[#This Row],[PTS2]]</f>
        <v>208</v>
      </c>
      <c r="AP29">
        <f>Table3[[#This Row],[PTS]]+(2 * Table3[[#This Row],[GR]] * Table3[[#This Row],[PTS%]])</f>
        <v>69.699999999999989</v>
      </c>
      <c r="AQ29">
        <f>Table3[[#This Row],[PTS2]]+(3 * Table3[[#This Row],[GR]] * Table3[[#This Row],[PTS%2]])</f>
        <v>90.199999999999989</v>
      </c>
      <c r="AR29" s="20" t="str">
        <f>_xlfn.CONCAT(TEXT(Table3[[#This Row],[W]], "0"), "-", TEXT(Table3[[#This Row],[RL]],"0"), "-", TEXT(Table3[[#This Row],[OTL]]+Table3[[#This Row],[SOL]], "0"))</f>
        <v>8-11-1</v>
      </c>
      <c r="AS29">
        <f>COUNTIFS(DataRegularSeason20242025!$D$3:$D$1315,Table3[[#This Row],[Teams]],DataRegularSeason20242025!$K$3:$K$1315,0)</f>
        <v>0</v>
      </c>
      <c r="AT29">
        <f>SUMIF(DataRegularSeason20242025!$D$3:$D$1315,$A29, DataRegularSeason20242025!$J$3:$J$1315)</f>
        <v>27</v>
      </c>
      <c r="AU29">
        <f>SUMIF(DataRegularSeason20242025!$D$3:$D$1315,$A29, DataRegularSeason20242025!$K$3:$K$1315)</f>
        <v>36</v>
      </c>
      <c r="AV29">
        <f>AT29-AU29</f>
        <v>-9</v>
      </c>
      <c r="AW29">
        <f>COUNTIFS(DataRegularSeason20242025!$E$3:$E$1315,Table3[[#This Row],[Teams]],DataRegularSeason20242025!$J$3:$J$1315,0)</f>
        <v>1</v>
      </c>
      <c r="AX29">
        <f>SUMIF(DataRegularSeason20242025!$E$3:$E$1315,$A29,DataRegularSeason20242025!$K$3:$K$1315)</f>
        <v>22</v>
      </c>
      <c r="AY29">
        <f>SUMIF(DataRegularSeason20242025!$E$3:$E$1315,$A29,DataRegularSeason20242025!$J$3:$J$1315)</f>
        <v>33</v>
      </c>
      <c r="AZ29">
        <f>AX29-AY29</f>
        <v>-11</v>
      </c>
      <c r="BA29">
        <f>AT29+AX29</f>
        <v>49</v>
      </c>
      <c r="BB29">
        <f>AU29+AY29</f>
        <v>69</v>
      </c>
      <c r="BC29">
        <f>BA29-BB29</f>
        <v>-20</v>
      </c>
      <c r="BD29" s="17">
        <f>Table3[[#This Row],[GF]]/Table3[[#This Row],[GP]]</f>
        <v>2.4500000000000002</v>
      </c>
      <c r="BE29" s="17">
        <f>Table3[[#This Row],[GA]]/Table3[[#This Row],[GP]]</f>
        <v>3.45</v>
      </c>
      <c r="BF29" s="17">
        <f>(Table3[[#This Row],[GF]]-Table3[[#This Row],[GA]])/Table3[[#This Row],[GP]]</f>
        <v>-1</v>
      </c>
      <c r="BG29" s="50" t="str">
        <f>_xlfn.CONCAT(TEXT(Table3[[#This Row],[W_H]], "0"), "-", TEXT(Table3[[#This Row],[RL_H]],"0"), "-", TEXT(Table3[[#This Row],[OTL_H]]+Table3[[#This Row],[SOL_H]], "0"))</f>
        <v>4-6-0</v>
      </c>
      <c r="BH29" s="50" t="str">
        <f>_xlfn.CONCAT(TEXT(Table3[[#This Row],[W_A]], "0"), "-", TEXT(Table3[[#This Row],[RL_A]],"0"), "-", TEXT(Table3[[#This Row],[OTL_A]]+Table3[[#This Row],[SOL_A]], "0"))</f>
        <v>4-5-1</v>
      </c>
      <c r="BI29">
        <f>COUNTIFS(DataRegularSeason20242025!$D$3:$D$1315,$A29,DataRegularSeason20242025!$H$3:$H$1315, $A29)</f>
        <v>6</v>
      </c>
      <c r="BJ29">
        <f>COUNTIFS(DataRegularSeason20242025!$E$3:$E$1315,$A29,DataRegularSeason20242025!$H$3:$H$1315, $A29)</f>
        <v>5</v>
      </c>
      <c r="BK29">
        <f>BI29+BJ29</f>
        <v>11</v>
      </c>
      <c r="BL29">
        <f>F29-BI29</f>
        <v>4</v>
      </c>
      <c r="BM29">
        <f>H29-BJ29</f>
        <v>5</v>
      </c>
      <c r="BN29">
        <f>BL29+BM29</f>
        <v>9</v>
      </c>
    </row>
    <row r="30" spans="1:71" x14ac:dyDescent="0.25">
      <c r="A30" t="s">
        <v>15</v>
      </c>
      <c r="B30" t="s">
        <v>97</v>
      </c>
      <c r="C30" t="s">
        <v>95</v>
      </c>
      <c r="D30">
        <f>COUNTIFS(DataRegularSeason20242025!$D$3:$D$1315,$A30,DataRegularSeason20242025!$R$3:$R$1315,1,DataRegularSeason20242025!$N$3:$N$1315,1) + COUNTIFS(DataRegularSeason20242025!$E$3:$E$1315,$A30,DataRegularSeason20242025!$R$3:$R$1315,1,DataRegularSeason20242025!$N$3:$N$1315,1)</f>
        <v>14</v>
      </c>
      <c r="E30" s="15">
        <f>Table3[[#This Row],[Watched]]/Table3[[#This Row],[GP]]</f>
        <v>0.77777777777777779</v>
      </c>
      <c r="F30">
        <f>COUNTIFS(DataRegularSeason20242025!$N$3:$N$1315,1,DataRegularSeason20242025!$D$3:$D$1315,$A30)</f>
        <v>9</v>
      </c>
      <c r="G30">
        <f>41-Table3[[#This Row],[GP_A]]</f>
        <v>32</v>
      </c>
      <c r="H30">
        <f>COUNTIFS(DataRegularSeason20242025!$E$3:$E$1315,$A30,DataRegularSeason20242025!$N$3:$N$1315,1)</f>
        <v>9</v>
      </c>
      <c r="I30">
        <f>41-Table3[[#This Row],[GP_H]]</f>
        <v>32</v>
      </c>
      <c r="J30">
        <f>F30+H30</f>
        <v>18</v>
      </c>
      <c r="K30">
        <f>82-Table3[[#This Row],[GP]]</f>
        <v>64</v>
      </c>
      <c r="L30">
        <f>COUNTIFS(DataRegularSeason20242025!$D$3:$D$1315,$A30, DataRegularSeason20242025!$L$3:$L$1315, $A30,DataRegularSeason20242025!$N$3:$N$1315,1)</f>
        <v>3</v>
      </c>
      <c r="M30">
        <f>COUNTIFS(DataRegularSeason20242025!$D$3:$D$1315,$A30, DataRegularSeason20242025!$L$3:$L$1315, $A30,DataRegularSeason20242025!$N$3:$N$1315,1,DataRegularSeason20242025!$M$3:$M$1315,"REG")</f>
        <v>1</v>
      </c>
      <c r="N30">
        <f>COUNTIFS(DataRegularSeason20242025!$D$3:$D$1315,$A30, DataRegularSeason20242025!$L$3:$L$1315, $A30,DataRegularSeason20242025!$N$3:$N$1315,1,DataRegularSeason20242025!$M$3:$M$1315,"OT")</f>
        <v>2</v>
      </c>
      <c r="O30">
        <f>COUNTIFS(DataRegularSeason20242025!$D$3:$D$1315,$A30, DataRegularSeason20242025!$L$3:$L$1315, $A30,DataRegularSeason20242025!$N$3:$N$1315,1,DataRegularSeason20242025!$M$3:$M$1315,"SO")</f>
        <v>0</v>
      </c>
      <c r="P30">
        <f>F30-L30</f>
        <v>6</v>
      </c>
      <c r="Q30">
        <f>COUNTIFS(DataRegularSeason20242025!$D$3:$D$1315,$A30, DataRegularSeason20242025!$S$3:$S$1315, $A30,DataRegularSeason20242025!$M$3:$M$1315,"REG")</f>
        <v>4</v>
      </c>
      <c r="R30">
        <f>COUNTIFS(DataRegularSeason20242025!$D$3:$D$1315,$A30, DataRegularSeason20242025!$S$3:$S$1315, $A30,DataRegularSeason20242025!$M$3:$M$1315,"OT")</f>
        <v>2</v>
      </c>
      <c r="S30">
        <f>COUNTIFS(DataRegularSeason20242025!$D$3:$D$1315,$A30, DataRegularSeason20242025!$S$3:$S$1315, $A30,DataRegularSeason20242025!$M$3:$M$1315,"SO")</f>
        <v>0</v>
      </c>
      <c r="T30">
        <f>COUNTIFS(DataRegularSeason20242025!$E$3:$E$1315,$A30, DataRegularSeason20242025!$L$3:$L$1315, $A30, DataRegularSeason20242025!$N$3:$N$1315,1)</f>
        <v>4</v>
      </c>
      <c r="U30">
        <f>COUNTIFS(DataRegularSeason20242025!$E$3:$E$1315,$A30, DataRegularSeason20242025!$L$3:$L$1315, $A30,DataRegularSeason20242025!$N$3:$N$1315,1,DataRegularSeason20242025!$M$3:$M$1315,"REG")</f>
        <v>3</v>
      </c>
      <c r="V30">
        <f>COUNTIFS(DataRegularSeason20242025!$E$3:$E$1315,$A30, DataRegularSeason20242025!$L$3:$L$1315, $A30,DataRegularSeason20242025!$N$3:$N$1315,1,DataRegularSeason20242025!$M$3:$M$1315,"OT")</f>
        <v>1</v>
      </c>
      <c r="W30">
        <f>COUNTIFS(DataRegularSeason20242025!$E$3:$E$1315,$A30, DataRegularSeason20242025!$L$3:$L$1315, $A30,DataRegularSeason20242025!$N$3:$N$1315,1,DataRegularSeason20242025!$M$3:$M$1315,"SO")</f>
        <v>0</v>
      </c>
      <c r="X30">
        <f>H30-T30</f>
        <v>5</v>
      </c>
      <c r="Y30">
        <f>COUNTIFS(DataRegularSeason20242025!$E$3:$E$1315,$A30, DataRegularSeason20242025!$S$3:$S$1315, $A30,DataRegularSeason20242025!$M$3:$M$1315,"REG")</f>
        <v>4</v>
      </c>
      <c r="Z30">
        <f>COUNTIFS(DataRegularSeason20242025!$E$3:$E$1315,$A30, DataRegularSeason20242025!$S$3:$S$1315, $A30,DataRegularSeason20242025!$M$3:$M$1315,"OT")</f>
        <v>1</v>
      </c>
      <c r="AA30">
        <f>COUNTIFS(DataRegularSeason20242025!$E$3:$E$1315,$A30, DataRegularSeason20242025!$S$3:$S$1315, $A30,DataRegularSeason20242025!$M$3:$M$1315,"SO")</f>
        <v>0</v>
      </c>
      <c r="AB30">
        <f>Table3[[#This Row],[W_A]]+Table3[[#This Row],[W_H]]</f>
        <v>7</v>
      </c>
      <c r="AC30">
        <f>Table3[[#This Row],[L_A]]+Table3[[#This Row],[L_H]]</f>
        <v>11</v>
      </c>
      <c r="AD30">
        <f>Table3[[#This Row],[RW_A]]+Table3[[#This Row],[RW_H]]</f>
        <v>4</v>
      </c>
      <c r="AE30">
        <f>Table3[[#This Row],[RL_A]]+Table3[[#This Row],[RL_H]]</f>
        <v>8</v>
      </c>
      <c r="AF30">
        <f>Table3[[#This Row],[OTW_A]]+Table3[[#This Row],[OTW_H]]</f>
        <v>3</v>
      </c>
      <c r="AG30">
        <f>Table3[[#This Row],[OTL_A]]+Table3[[#This Row],[OTL_H]]</f>
        <v>3</v>
      </c>
      <c r="AH30">
        <f>Table3[[#This Row],[SOW_A]]+Table3[[#This Row],[SOW_H]]</f>
        <v>0</v>
      </c>
      <c r="AI30">
        <f>Table3[[#This Row],[SOL_A]]+Table3[[#This Row],[SOL_H]]</f>
        <v>0</v>
      </c>
      <c r="AJ30">
        <f>(2*(Table3[[#This Row],[W_A]]+Table3[[#This Row],[W_H]]))+Table3[[#This Row],[OTL_A]]+Table3[[#This Row],[SOL_A]]+Table3[[#This Row],[OTL_H]]+Table3[[#This Row],[SOL_H]]</f>
        <v>17</v>
      </c>
      <c r="AK30">
        <f>(3*(Table3[[#This Row],[RW_A]]+Table3[[#This Row],[RW_H]]))+(2*(Table3[[#This Row],[OTW_A]]+Table3[[#This Row],[SOW_A]]+Table3[[#This Row],[OTW_H]]+Table3[[#This Row],[SOW_H]]))+Table3[[#This Row],[OTL_A]]+Table3[[#This Row],[SOL_A]]+Table3[[#This Row],[OTL_H]]+Table3[[#This Row],[SOL_H]]</f>
        <v>21</v>
      </c>
      <c r="AL30" s="15">
        <f>Table3[[#This Row],[PTS]]/(2*Table3[[#This Row],[GP]])</f>
        <v>0.47222222222222221</v>
      </c>
      <c r="AM30" s="15">
        <f>Table3[[#This Row],[PTS2]]/(3*Table3[[#This Row],[GP]])</f>
        <v>0.3888888888888889</v>
      </c>
      <c r="AN30">
        <f>(2*Table3[[#This Row],[GR]])+Table3[[#This Row],[PTS]]</f>
        <v>145</v>
      </c>
      <c r="AO30">
        <f>(3*Table3[[#This Row],[GR]])+Table3[[#This Row],[PTS2]]</f>
        <v>213</v>
      </c>
      <c r="AP30">
        <f>Table3[[#This Row],[PTS]]+(2 * Table3[[#This Row],[GR]] * Table3[[#This Row],[PTS%]])</f>
        <v>77.444444444444443</v>
      </c>
      <c r="AQ30">
        <f>Table3[[#This Row],[PTS2]]+(3 * Table3[[#This Row],[GR]] * Table3[[#This Row],[PTS%2]])</f>
        <v>95.666666666666671</v>
      </c>
      <c r="AR30" s="20" t="str">
        <f>_xlfn.CONCAT(TEXT(Table3[[#This Row],[W]], "0"), "-", TEXT(Table3[[#This Row],[RL]],"0"), "-", TEXT(Table3[[#This Row],[OTL]]+Table3[[#This Row],[SOL]], "0"))</f>
        <v>7-8-3</v>
      </c>
      <c r="AS30">
        <f>COUNTIFS(DataRegularSeason20242025!$D$3:$D$1315,Table3[[#This Row],[Teams]],DataRegularSeason20242025!$K$3:$K$1315,0)</f>
        <v>0</v>
      </c>
      <c r="AT30">
        <f>SUMIF(DataRegularSeason20242025!$D$3:$D$1315,$A30, DataRegularSeason20242025!$J$3:$J$1315)</f>
        <v>24</v>
      </c>
      <c r="AU30">
        <f>SUMIF(DataRegularSeason20242025!$D$3:$D$1315,$A30, DataRegularSeason20242025!$K$3:$K$1315)</f>
        <v>33</v>
      </c>
      <c r="AV30">
        <f>AT30-AU30</f>
        <v>-9</v>
      </c>
      <c r="AW30">
        <f>COUNTIFS(DataRegularSeason20242025!$E$3:$E$1315,Table3[[#This Row],[Teams]],DataRegularSeason20242025!$J$3:$J$1315,0)</f>
        <v>0</v>
      </c>
      <c r="AX30">
        <f>SUMIF(DataRegularSeason20242025!$E$3:$E$1315,$A30,DataRegularSeason20242025!$K$3:$K$1315)</f>
        <v>25</v>
      </c>
      <c r="AY30">
        <f>SUMIF(DataRegularSeason20242025!$E$3:$E$1315,$A30,DataRegularSeason20242025!$J$3:$J$1315)</f>
        <v>29</v>
      </c>
      <c r="AZ30">
        <f>AX30-AY30</f>
        <v>-4</v>
      </c>
      <c r="BA30">
        <f>AT30+AX30</f>
        <v>49</v>
      </c>
      <c r="BB30">
        <f>AU30+AY30</f>
        <v>62</v>
      </c>
      <c r="BC30">
        <f>BA30-BB30</f>
        <v>-13</v>
      </c>
      <c r="BD30" s="17">
        <f>Table3[[#This Row],[GF]]/Table3[[#This Row],[GP]]</f>
        <v>2.7222222222222223</v>
      </c>
      <c r="BE30" s="17">
        <f>Table3[[#This Row],[GA]]/Table3[[#This Row],[GP]]</f>
        <v>3.4444444444444446</v>
      </c>
      <c r="BF30" s="17">
        <f>(Table3[[#This Row],[GF]]-Table3[[#This Row],[GA]])/Table3[[#This Row],[GP]]</f>
        <v>-0.72222222222222221</v>
      </c>
      <c r="BG30" s="50" t="str">
        <f>_xlfn.CONCAT(TEXT(Table3[[#This Row],[W_H]], "0"), "-", TEXT(Table3[[#This Row],[RL_H]],"0"), "-", TEXT(Table3[[#This Row],[OTL_H]]+Table3[[#This Row],[SOL_H]], "0"))</f>
        <v>4-4-1</v>
      </c>
      <c r="BH30" s="50" t="str">
        <f>_xlfn.CONCAT(TEXT(Table3[[#This Row],[W_A]], "0"), "-", TEXT(Table3[[#This Row],[RL_A]],"0"), "-", TEXT(Table3[[#This Row],[OTL_A]]+Table3[[#This Row],[SOL_A]], "0"))</f>
        <v>3-4-2</v>
      </c>
      <c r="BI30">
        <f>COUNTIFS(DataRegularSeason20242025!$D$3:$D$1315,$A30,DataRegularSeason20242025!$H$3:$H$1315, $A30)</f>
        <v>3</v>
      </c>
      <c r="BJ30">
        <f>COUNTIFS(DataRegularSeason20242025!$E$3:$E$1315,$A30,DataRegularSeason20242025!$H$3:$H$1315, $A30)</f>
        <v>5</v>
      </c>
      <c r="BK30">
        <f>BI30+BJ30</f>
        <v>8</v>
      </c>
      <c r="BL30">
        <f>F30-BI30</f>
        <v>6</v>
      </c>
      <c r="BM30">
        <f>H30-BJ30</f>
        <v>4</v>
      </c>
      <c r="BN30">
        <f>BL30+BM30</f>
        <v>10</v>
      </c>
    </row>
    <row r="31" spans="1:71" x14ac:dyDescent="0.25">
      <c r="A31" t="s">
        <v>35</v>
      </c>
      <c r="B31" t="s">
        <v>97</v>
      </c>
      <c r="C31" t="s">
        <v>95</v>
      </c>
      <c r="D31">
        <f>COUNTIFS(DataRegularSeason20242025!$D$3:$D$1315,$A31,DataRegularSeason20242025!$R$3:$R$1315,1,DataRegularSeason20242025!$N$3:$N$1315,1) + COUNTIFS(DataRegularSeason20242025!$E$3:$E$1315,$A31,DataRegularSeason20242025!$R$3:$R$1315,1,DataRegularSeason20242025!$N$3:$N$1315,1)</f>
        <v>16</v>
      </c>
      <c r="E31" s="15">
        <f>Table3[[#This Row],[Watched]]/Table3[[#This Row],[GP]]</f>
        <v>0.8</v>
      </c>
      <c r="F31">
        <f>COUNTIFS(DataRegularSeason20242025!$N$3:$N$1315,1,DataRegularSeason20242025!$D$3:$D$1315,$A31)</f>
        <v>10</v>
      </c>
      <c r="G31">
        <f>41-Table3[[#This Row],[GP_A]]</f>
        <v>31</v>
      </c>
      <c r="H31">
        <f>COUNTIFS(DataRegularSeason20242025!$E$3:$E$1315,$A31,DataRegularSeason20242025!$N$3:$N$1315,1)</f>
        <v>10</v>
      </c>
      <c r="I31">
        <f>41-Table3[[#This Row],[GP_H]]</f>
        <v>31</v>
      </c>
      <c r="J31">
        <f>F31+H31</f>
        <v>20</v>
      </c>
      <c r="K31">
        <f>82-Table3[[#This Row],[GP]]</f>
        <v>62</v>
      </c>
      <c r="L31">
        <f>COUNTIFS(DataRegularSeason20242025!$D$3:$D$1315,$A31, DataRegularSeason20242025!$L$3:$L$1315, $A31,DataRegularSeason20242025!$N$3:$N$1315,1)</f>
        <v>2</v>
      </c>
      <c r="M31">
        <f>COUNTIFS(DataRegularSeason20242025!$D$3:$D$1315,$A31, DataRegularSeason20242025!$L$3:$L$1315, $A31,DataRegularSeason20242025!$N$3:$N$1315,1,DataRegularSeason20242025!$M$3:$M$1315,"REG")</f>
        <v>2</v>
      </c>
      <c r="N31">
        <f>COUNTIFS(DataRegularSeason20242025!$D$3:$D$1315,$A31, DataRegularSeason20242025!$L$3:$L$1315, $A31,DataRegularSeason20242025!$N$3:$N$1315,1,DataRegularSeason20242025!$M$3:$M$1315,"OT")</f>
        <v>0</v>
      </c>
      <c r="O31">
        <f>COUNTIFS(DataRegularSeason20242025!$D$3:$D$1315,$A31, DataRegularSeason20242025!$L$3:$L$1315, $A31,DataRegularSeason20242025!$N$3:$N$1315,1,DataRegularSeason20242025!$M$3:$M$1315,"SO")</f>
        <v>0</v>
      </c>
      <c r="P31">
        <f>F31-L31</f>
        <v>8</v>
      </c>
      <c r="Q31">
        <f>COUNTIFS(DataRegularSeason20242025!$D$3:$D$1315,$A31, DataRegularSeason20242025!$S$3:$S$1315, $A31,DataRegularSeason20242025!$M$3:$M$1315,"REG")</f>
        <v>5</v>
      </c>
      <c r="R31">
        <f>COUNTIFS(DataRegularSeason20242025!$D$3:$D$1315,$A31, DataRegularSeason20242025!$S$3:$S$1315, $A31,DataRegularSeason20242025!$M$3:$M$1315,"OT")</f>
        <v>3</v>
      </c>
      <c r="S31">
        <f>COUNTIFS(DataRegularSeason20242025!$D$3:$D$1315,$A31, DataRegularSeason20242025!$S$3:$S$1315, $A31,DataRegularSeason20242025!$M$3:$M$1315,"SO")</f>
        <v>0</v>
      </c>
      <c r="T31">
        <f>COUNTIFS(DataRegularSeason20242025!$E$3:$E$1315,$A31, DataRegularSeason20242025!$L$3:$L$1315, $A31, DataRegularSeason20242025!$N$3:$N$1315,1)</f>
        <v>4</v>
      </c>
      <c r="U31">
        <f>COUNTIFS(DataRegularSeason20242025!$E$3:$E$1315,$A31, DataRegularSeason20242025!$L$3:$L$1315, $A31,DataRegularSeason20242025!$N$3:$N$1315,1,DataRegularSeason20242025!$M$3:$M$1315,"REG")</f>
        <v>3</v>
      </c>
      <c r="V31">
        <f>COUNTIFS(DataRegularSeason20242025!$E$3:$E$1315,$A31, DataRegularSeason20242025!$L$3:$L$1315, $A31,DataRegularSeason20242025!$N$3:$N$1315,1,DataRegularSeason20242025!$M$3:$M$1315,"OT")</f>
        <v>1</v>
      </c>
      <c r="W31">
        <f>COUNTIFS(DataRegularSeason20242025!$E$3:$E$1315,$A31, DataRegularSeason20242025!$L$3:$L$1315, $A31,DataRegularSeason20242025!$N$3:$N$1315,1,DataRegularSeason20242025!$M$3:$M$1315,"SO")</f>
        <v>0</v>
      </c>
      <c r="X31">
        <f>H31-T31</f>
        <v>6</v>
      </c>
      <c r="Y31">
        <f>COUNTIFS(DataRegularSeason20242025!$E$3:$E$1315,$A31, DataRegularSeason20242025!$S$3:$S$1315, $A31,DataRegularSeason20242025!$M$3:$M$1315,"REG")</f>
        <v>6</v>
      </c>
      <c r="Z31">
        <f>COUNTIFS(DataRegularSeason20242025!$E$3:$E$1315,$A31, DataRegularSeason20242025!$S$3:$S$1315, $A31,DataRegularSeason20242025!$M$3:$M$1315,"OT")</f>
        <v>0</v>
      </c>
      <c r="AA31">
        <f>COUNTIFS(DataRegularSeason20242025!$E$3:$E$1315,$A31, DataRegularSeason20242025!$S$3:$S$1315, $A31,DataRegularSeason20242025!$M$3:$M$1315,"SO")</f>
        <v>0</v>
      </c>
      <c r="AB31">
        <f>Table3[[#This Row],[W_A]]+Table3[[#This Row],[W_H]]</f>
        <v>6</v>
      </c>
      <c r="AC31">
        <f>Table3[[#This Row],[L_A]]+Table3[[#This Row],[L_H]]</f>
        <v>14</v>
      </c>
      <c r="AD31">
        <f>Table3[[#This Row],[RW_A]]+Table3[[#This Row],[RW_H]]</f>
        <v>5</v>
      </c>
      <c r="AE31">
        <f>Table3[[#This Row],[RL_A]]+Table3[[#This Row],[RL_H]]</f>
        <v>11</v>
      </c>
      <c r="AF31">
        <f>Table3[[#This Row],[OTW_A]]+Table3[[#This Row],[OTW_H]]</f>
        <v>1</v>
      </c>
      <c r="AG31">
        <f>Table3[[#This Row],[OTL_A]]+Table3[[#This Row],[OTL_H]]</f>
        <v>3</v>
      </c>
      <c r="AH31">
        <f>Table3[[#This Row],[SOW_A]]+Table3[[#This Row],[SOW_H]]</f>
        <v>0</v>
      </c>
      <c r="AI31">
        <f>Table3[[#This Row],[SOL_A]]+Table3[[#This Row],[SOL_H]]</f>
        <v>0</v>
      </c>
      <c r="AJ31">
        <f>(2*(Table3[[#This Row],[W_A]]+Table3[[#This Row],[W_H]]))+Table3[[#This Row],[OTL_A]]+Table3[[#This Row],[SOL_A]]+Table3[[#This Row],[OTL_H]]+Table3[[#This Row],[SOL_H]]</f>
        <v>15</v>
      </c>
      <c r="AK31">
        <f>(3*(Table3[[#This Row],[RW_A]]+Table3[[#This Row],[RW_H]]))+(2*(Table3[[#This Row],[OTW_A]]+Table3[[#This Row],[SOW_A]]+Table3[[#This Row],[OTW_H]]+Table3[[#This Row],[SOW_H]]))+Table3[[#This Row],[OTL_A]]+Table3[[#This Row],[SOL_A]]+Table3[[#This Row],[OTL_H]]+Table3[[#This Row],[SOL_H]]</f>
        <v>20</v>
      </c>
      <c r="AL31" s="15">
        <f>Table3[[#This Row],[PTS]]/(2*Table3[[#This Row],[GP]])</f>
        <v>0.375</v>
      </c>
      <c r="AM31" s="15">
        <f>Table3[[#This Row],[PTS2]]/(3*Table3[[#This Row],[GP]])</f>
        <v>0.33333333333333331</v>
      </c>
      <c r="AN31">
        <f>(2*Table3[[#This Row],[GR]])+Table3[[#This Row],[PTS]]</f>
        <v>139</v>
      </c>
      <c r="AO31">
        <f>(3*Table3[[#This Row],[GR]])+Table3[[#This Row],[PTS2]]</f>
        <v>206</v>
      </c>
      <c r="AP31">
        <f>Table3[[#This Row],[PTS]]+(2 * Table3[[#This Row],[GR]] * Table3[[#This Row],[PTS%]])</f>
        <v>61.5</v>
      </c>
      <c r="AQ31">
        <f>Table3[[#This Row],[PTS2]]+(3 * Table3[[#This Row],[GR]] * Table3[[#This Row],[PTS%2]])</f>
        <v>82</v>
      </c>
      <c r="AR31" s="20" t="str">
        <f>_xlfn.CONCAT(TEXT(Table3[[#This Row],[W]], "0"), "-", TEXT(Table3[[#This Row],[RL]],"0"), "-", TEXT(Table3[[#This Row],[OTL]]+Table3[[#This Row],[SOL]], "0"))</f>
        <v>6-11-3</v>
      </c>
      <c r="AS31">
        <f>COUNTIFS(DataRegularSeason20242025!$D$3:$D$1315,Table3[[#This Row],[Teams]],DataRegularSeason20242025!$K$3:$K$1315,0)</f>
        <v>0</v>
      </c>
      <c r="AT31">
        <f>SUMIF(DataRegularSeason20242025!$D$3:$D$1315,$A31, DataRegularSeason20242025!$J$3:$J$1315)</f>
        <v>18</v>
      </c>
      <c r="AU31">
        <f>SUMIF(DataRegularSeason20242025!$D$3:$D$1315,$A31, DataRegularSeason20242025!$K$3:$K$1315)</f>
        <v>31</v>
      </c>
      <c r="AV31">
        <f>AT31-AU31</f>
        <v>-13</v>
      </c>
      <c r="AW31">
        <f>COUNTIFS(DataRegularSeason20242025!$E$3:$E$1315,Table3[[#This Row],[Teams]],DataRegularSeason20242025!$J$3:$J$1315,0)</f>
        <v>2</v>
      </c>
      <c r="AX31">
        <f>SUMIF(DataRegularSeason20242025!$E$3:$E$1315,$A31,DataRegularSeason20242025!$K$3:$K$1315)</f>
        <v>28</v>
      </c>
      <c r="AY31">
        <f>SUMIF(DataRegularSeason20242025!$E$3:$E$1315,$A31,DataRegularSeason20242025!$J$3:$J$1315)</f>
        <v>33</v>
      </c>
      <c r="AZ31">
        <f>AX31-AY31</f>
        <v>-5</v>
      </c>
      <c r="BA31">
        <f>AT31+AX31</f>
        <v>46</v>
      </c>
      <c r="BB31">
        <f>AU31+AY31</f>
        <v>64</v>
      </c>
      <c r="BC31">
        <f>BA31-BB31</f>
        <v>-18</v>
      </c>
      <c r="BD31" s="17">
        <f>Table3[[#This Row],[GF]]/Table3[[#This Row],[GP]]</f>
        <v>2.2999999999999998</v>
      </c>
      <c r="BE31" s="17">
        <f>Table3[[#This Row],[GA]]/Table3[[#This Row],[GP]]</f>
        <v>3.2</v>
      </c>
      <c r="BF31" s="17">
        <f>(Table3[[#This Row],[GF]]-Table3[[#This Row],[GA]])/Table3[[#This Row],[GP]]</f>
        <v>-0.9</v>
      </c>
      <c r="BG31" s="50" t="str">
        <f>_xlfn.CONCAT(TEXT(Table3[[#This Row],[W_H]], "0"), "-", TEXT(Table3[[#This Row],[RL_H]],"0"), "-", TEXT(Table3[[#This Row],[OTL_H]]+Table3[[#This Row],[SOL_H]], "0"))</f>
        <v>4-6-0</v>
      </c>
      <c r="BH31" s="50" t="str">
        <f>_xlfn.CONCAT(TEXT(Table3[[#This Row],[W_A]], "0"), "-", TEXT(Table3[[#This Row],[RL_A]],"0"), "-", TEXT(Table3[[#This Row],[OTL_A]]+Table3[[#This Row],[SOL_A]], "0"))</f>
        <v>2-5-3</v>
      </c>
      <c r="BI31">
        <f>COUNTIFS(DataRegularSeason20242025!$D$3:$D$1315,$A31,DataRegularSeason20242025!$H$3:$H$1315, $A31)</f>
        <v>4</v>
      </c>
      <c r="BJ31">
        <f>COUNTIFS(DataRegularSeason20242025!$E$3:$E$1315,$A31,DataRegularSeason20242025!$H$3:$H$1315, $A31)</f>
        <v>7</v>
      </c>
      <c r="BK31">
        <f>BI31+BJ31</f>
        <v>11</v>
      </c>
      <c r="BL31">
        <f>F31-BI31</f>
        <v>6</v>
      </c>
      <c r="BM31">
        <f>H31-BJ31</f>
        <v>3</v>
      </c>
      <c r="BN31">
        <f>BL31+BM31</f>
        <v>9</v>
      </c>
    </row>
    <row r="32" spans="1:71" x14ac:dyDescent="0.25">
      <c r="A32" t="s">
        <v>38</v>
      </c>
      <c r="B32" t="s">
        <v>97</v>
      </c>
      <c r="C32" t="s">
        <v>100</v>
      </c>
      <c r="D32">
        <f>COUNTIFS(DataRegularSeason20242025!$D$3:$D$1315,$A32,DataRegularSeason20242025!$R$3:$R$1315,1,DataRegularSeason20242025!$N$3:$N$1315,1) + COUNTIFS(DataRegularSeason20242025!$E$3:$E$1315,$A32,DataRegularSeason20242025!$R$3:$R$1315,1,DataRegularSeason20242025!$N$3:$N$1315,1)</f>
        <v>14</v>
      </c>
      <c r="E32" s="15">
        <f>Table3[[#This Row],[Watched]]/Table3[[#This Row],[GP]]</f>
        <v>0.66666666666666663</v>
      </c>
      <c r="F32">
        <f>COUNTIFS(DataRegularSeason20242025!$N$3:$N$1315,1,DataRegularSeason20242025!$D$3:$D$1315,$A32)</f>
        <v>12</v>
      </c>
      <c r="G32">
        <f>41-Table3[[#This Row],[GP_A]]</f>
        <v>29</v>
      </c>
      <c r="H32">
        <f>COUNTIFS(DataRegularSeason20242025!$E$3:$E$1315,$A32,DataRegularSeason20242025!$N$3:$N$1315,1)</f>
        <v>9</v>
      </c>
      <c r="I32">
        <f>41-Table3[[#This Row],[GP_H]]</f>
        <v>32</v>
      </c>
      <c r="J32">
        <f>F32+H32</f>
        <v>21</v>
      </c>
      <c r="K32">
        <f>82-Table3[[#This Row],[GP]]</f>
        <v>61</v>
      </c>
      <c r="L32">
        <f>COUNTIFS(DataRegularSeason20242025!$D$3:$D$1315,$A32, DataRegularSeason20242025!$L$3:$L$1315, $A32,DataRegularSeason20242025!$N$3:$N$1315,1)</f>
        <v>2</v>
      </c>
      <c r="M32">
        <f>COUNTIFS(DataRegularSeason20242025!$D$3:$D$1315,$A32, DataRegularSeason20242025!$L$3:$L$1315, $A32,DataRegularSeason20242025!$N$3:$N$1315,1,DataRegularSeason20242025!$M$3:$M$1315,"REG")</f>
        <v>1</v>
      </c>
      <c r="N32">
        <f>COUNTIFS(DataRegularSeason20242025!$D$3:$D$1315,$A32, DataRegularSeason20242025!$L$3:$L$1315, $A32,DataRegularSeason20242025!$N$3:$N$1315,1,DataRegularSeason20242025!$M$3:$M$1315,"OT")</f>
        <v>1</v>
      </c>
      <c r="O32">
        <f>COUNTIFS(DataRegularSeason20242025!$D$3:$D$1315,$A32, DataRegularSeason20242025!$L$3:$L$1315, $A32,DataRegularSeason20242025!$N$3:$N$1315,1,DataRegularSeason20242025!$M$3:$M$1315,"SO")</f>
        <v>0</v>
      </c>
      <c r="P32">
        <f>F32-L32</f>
        <v>10</v>
      </c>
      <c r="Q32">
        <f>COUNTIFS(DataRegularSeason20242025!$D$3:$D$1315,$A32, DataRegularSeason20242025!$S$3:$S$1315, $A32,DataRegularSeason20242025!$M$3:$M$1315,"REG")</f>
        <v>7</v>
      </c>
      <c r="R32">
        <f>COUNTIFS(DataRegularSeason20242025!$D$3:$D$1315,$A32, DataRegularSeason20242025!$S$3:$S$1315, $A32,DataRegularSeason20242025!$M$3:$M$1315,"OT")</f>
        <v>0</v>
      </c>
      <c r="S32">
        <f>COUNTIFS(DataRegularSeason20242025!$D$3:$D$1315,$A32, DataRegularSeason20242025!$S$3:$S$1315, $A32,DataRegularSeason20242025!$M$3:$M$1315,"SO")</f>
        <v>3</v>
      </c>
      <c r="T32">
        <f>COUNTIFS(DataRegularSeason20242025!$E$3:$E$1315,$A32, DataRegularSeason20242025!$L$3:$L$1315, $A32, DataRegularSeason20242025!$N$3:$N$1315,1)</f>
        <v>4</v>
      </c>
      <c r="U32">
        <f>COUNTIFS(DataRegularSeason20242025!$E$3:$E$1315,$A32, DataRegularSeason20242025!$L$3:$L$1315, $A32,DataRegularSeason20242025!$N$3:$N$1315,1,DataRegularSeason20242025!$M$3:$M$1315,"REG")</f>
        <v>2</v>
      </c>
      <c r="V32">
        <f>COUNTIFS(DataRegularSeason20242025!$E$3:$E$1315,$A32, DataRegularSeason20242025!$L$3:$L$1315, $A32,DataRegularSeason20242025!$N$3:$N$1315,1,DataRegularSeason20242025!$M$3:$M$1315,"OT")</f>
        <v>2</v>
      </c>
      <c r="W32">
        <f>COUNTIFS(DataRegularSeason20242025!$E$3:$E$1315,$A32, DataRegularSeason20242025!$L$3:$L$1315, $A32,DataRegularSeason20242025!$N$3:$N$1315,1,DataRegularSeason20242025!$M$3:$M$1315,"SO")</f>
        <v>0</v>
      </c>
      <c r="X32">
        <f>H32-T32</f>
        <v>5</v>
      </c>
      <c r="Y32">
        <f>COUNTIFS(DataRegularSeason20242025!$E$3:$E$1315,$A32, DataRegularSeason20242025!$S$3:$S$1315, $A32,DataRegularSeason20242025!$M$3:$M$1315,"REG")</f>
        <v>4</v>
      </c>
      <c r="Z32">
        <f>COUNTIFS(DataRegularSeason20242025!$E$3:$E$1315,$A32, DataRegularSeason20242025!$S$3:$S$1315, $A32,DataRegularSeason20242025!$M$3:$M$1315,"OT")</f>
        <v>1</v>
      </c>
      <c r="AA32">
        <f>COUNTIFS(DataRegularSeason20242025!$E$3:$E$1315,$A32, DataRegularSeason20242025!$S$3:$S$1315, $A32,DataRegularSeason20242025!$M$3:$M$1315,"SO")</f>
        <v>0</v>
      </c>
      <c r="AB32">
        <f>Table3[[#This Row],[W_A]]+Table3[[#This Row],[W_H]]</f>
        <v>6</v>
      </c>
      <c r="AC32">
        <f>Table3[[#This Row],[L_A]]+Table3[[#This Row],[L_H]]</f>
        <v>15</v>
      </c>
      <c r="AD32">
        <f>Table3[[#This Row],[RW_A]]+Table3[[#This Row],[RW_H]]</f>
        <v>3</v>
      </c>
      <c r="AE32">
        <f>Table3[[#This Row],[RL_A]]+Table3[[#This Row],[RL_H]]</f>
        <v>11</v>
      </c>
      <c r="AF32">
        <f>Table3[[#This Row],[OTW_A]]+Table3[[#This Row],[OTW_H]]</f>
        <v>3</v>
      </c>
      <c r="AG32">
        <f>Table3[[#This Row],[OTL_A]]+Table3[[#This Row],[OTL_H]]</f>
        <v>1</v>
      </c>
      <c r="AH32">
        <f>Table3[[#This Row],[SOW_A]]+Table3[[#This Row],[SOW_H]]</f>
        <v>0</v>
      </c>
      <c r="AI32">
        <f>Table3[[#This Row],[SOL_A]]+Table3[[#This Row],[SOL_H]]</f>
        <v>3</v>
      </c>
      <c r="AJ32">
        <f>(2*(Table3[[#This Row],[W_A]]+Table3[[#This Row],[W_H]]))+Table3[[#This Row],[OTL_A]]+Table3[[#This Row],[SOL_A]]+Table3[[#This Row],[OTL_H]]+Table3[[#This Row],[SOL_H]]</f>
        <v>16</v>
      </c>
      <c r="AK32">
        <f>(3*(Table3[[#This Row],[RW_A]]+Table3[[#This Row],[RW_H]]))+(2*(Table3[[#This Row],[OTW_A]]+Table3[[#This Row],[SOW_A]]+Table3[[#This Row],[OTW_H]]+Table3[[#This Row],[SOW_H]]))+Table3[[#This Row],[OTL_A]]+Table3[[#This Row],[SOL_A]]+Table3[[#This Row],[OTL_H]]+Table3[[#This Row],[SOL_H]]</f>
        <v>19</v>
      </c>
      <c r="AL32" s="15">
        <f>Table3[[#This Row],[PTS]]/(2*Table3[[#This Row],[GP]])</f>
        <v>0.38095238095238093</v>
      </c>
      <c r="AM32" s="15">
        <f>Table3[[#This Row],[PTS2]]/(3*Table3[[#This Row],[GP]])</f>
        <v>0.30158730158730157</v>
      </c>
      <c r="AN32">
        <f>(2*Table3[[#This Row],[GR]])+Table3[[#This Row],[PTS]]</f>
        <v>138</v>
      </c>
      <c r="AO32">
        <f>(3*Table3[[#This Row],[GR]])+Table3[[#This Row],[PTS2]]</f>
        <v>202</v>
      </c>
      <c r="AP32">
        <f>Table3[[#This Row],[PTS]]+(2 * Table3[[#This Row],[GR]] * Table3[[#This Row],[PTS%]])</f>
        <v>62.476190476190474</v>
      </c>
      <c r="AQ32">
        <f>Table3[[#This Row],[PTS2]]+(3 * Table3[[#This Row],[GR]] * Table3[[#This Row],[PTS%2]])</f>
        <v>74.19047619047619</v>
      </c>
      <c r="AR32" s="20" t="str">
        <f>_xlfn.CONCAT(TEXT(Table3[[#This Row],[W]], "0"), "-", TEXT(Table3[[#This Row],[RL]],"0"), "-", TEXT(Table3[[#This Row],[OTL]]+Table3[[#This Row],[SOL]], "0"))</f>
        <v>6-11-4</v>
      </c>
      <c r="AS32">
        <f>COUNTIFS(DataRegularSeason20242025!$D$3:$D$1315,Table3[[#This Row],[Teams]],DataRegularSeason20242025!$K$3:$K$1315,0)</f>
        <v>1</v>
      </c>
      <c r="AT32">
        <f>SUMIF(DataRegularSeason20242025!$D$3:$D$1315,$A32, DataRegularSeason20242025!$J$3:$J$1315)</f>
        <v>29</v>
      </c>
      <c r="AU32">
        <f>SUMIF(DataRegularSeason20242025!$D$3:$D$1315,$A32, DataRegularSeason20242025!$K$3:$K$1315)</f>
        <v>48</v>
      </c>
      <c r="AV32">
        <f>AT32-AU32</f>
        <v>-19</v>
      </c>
      <c r="AW32">
        <f>COUNTIFS(DataRegularSeason20242025!$E$3:$E$1315,Table3[[#This Row],[Teams]],DataRegularSeason20242025!$J$3:$J$1315,0)</f>
        <v>0</v>
      </c>
      <c r="AX32">
        <f>SUMIF(DataRegularSeason20242025!$E$3:$E$1315,$A32,DataRegularSeason20242025!$K$3:$K$1315)</f>
        <v>23</v>
      </c>
      <c r="AY32">
        <f>SUMIF(DataRegularSeason20242025!$E$3:$E$1315,$A32,DataRegularSeason20242025!$J$3:$J$1315)</f>
        <v>28</v>
      </c>
      <c r="AZ32">
        <f>AX32-AY32</f>
        <v>-5</v>
      </c>
      <c r="BA32">
        <f>AT32+AX32</f>
        <v>52</v>
      </c>
      <c r="BB32">
        <f>AU32+AY32</f>
        <v>76</v>
      </c>
      <c r="BC32">
        <f>BA32-BB32</f>
        <v>-24</v>
      </c>
      <c r="BD32" s="17">
        <f>Table3[[#This Row],[GF]]/Table3[[#This Row],[GP]]</f>
        <v>2.4761904761904763</v>
      </c>
      <c r="BE32" s="17">
        <f>Table3[[#This Row],[GA]]/Table3[[#This Row],[GP]]</f>
        <v>3.6190476190476191</v>
      </c>
      <c r="BF32" s="17">
        <f>(Table3[[#This Row],[GF]]-Table3[[#This Row],[GA]])/Table3[[#This Row],[GP]]</f>
        <v>-1.1428571428571428</v>
      </c>
      <c r="BG32" s="50" t="str">
        <f>_xlfn.CONCAT(TEXT(Table3[[#This Row],[W_H]], "0"), "-", TEXT(Table3[[#This Row],[RL_H]],"0"), "-", TEXT(Table3[[#This Row],[OTL_H]]+Table3[[#This Row],[SOL_H]], "0"))</f>
        <v>4-4-1</v>
      </c>
      <c r="BH32" s="50" t="str">
        <f>_xlfn.CONCAT(TEXT(Table3[[#This Row],[W_A]], "0"), "-", TEXT(Table3[[#This Row],[RL_A]],"0"), "-", TEXT(Table3[[#This Row],[OTL_A]]+Table3[[#This Row],[SOL_A]], "0"))</f>
        <v>2-7-3</v>
      </c>
      <c r="BI32">
        <f>COUNTIFS(DataRegularSeason20242025!$D$3:$D$1315,$A32,DataRegularSeason20242025!$H$3:$H$1315, $A32)</f>
        <v>1</v>
      </c>
      <c r="BJ32">
        <f>COUNTIFS(DataRegularSeason20242025!$E$3:$E$1315,$A32,DataRegularSeason20242025!$H$3:$H$1315, $A32)</f>
        <v>1</v>
      </c>
      <c r="BK32">
        <f>BI32+BJ32</f>
        <v>2</v>
      </c>
      <c r="BL32">
        <f>F32-BI32</f>
        <v>11</v>
      </c>
      <c r="BM32">
        <f>H32-BJ32</f>
        <v>8</v>
      </c>
      <c r="BN32">
        <f>BL32+BM32</f>
        <v>19</v>
      </c>
    </row>
    <row r="33" spans="1:71" x14ac:dyDescent="0.25">
      <c r="A33" t="s">
        <v>17</v>
      </c>
      <c r="B33" t="s">
        <v>97</v>
      </c>
      <c r="C33" t="s">
        <v>95</v>
      </c>
      <c r="D33">
        <f>COUNTIFS(DataRegularSeason20242025!$D$3:$D$1315,$A33,DataRegularSeason20242025!$R$3:$R$1315,1,DataRegularSeason20242025!$N$3:$N$1315,1) + COUNTIFS(DataRegularSeason20242025!$E$3:$E$1315,$A33,DataRegularSeason20242025!$R$3:$R$1315,1,DataRegularSeason20242025!$N$3:$N$1315,1)</f>
        <v>14</v>
      </c>
      <c r="E33" s="15">
        <f>Table3[[#This Row],[Watched]]/Table3[[#This Row],[GP]]</f>
        <v>0.73684210526315785</v>
      </c>
      <c r="F33">
        <f>COUNTIFS(DataRegularSeason20242025!$N$3:$N$1315,1,DataRegularSeason20242025!$D$3:$D$1315,$A33)</f>
        <v>12</v>
      </c>
      <c r="G33">
        <f>41-Table3[[#This Row],[GP_A]]</f>
        <v>29</v>
      </c>
      <c r="H33">
        <f>COUNTIFS(DataRegularSeason20242025!$E$3:$E$1315,$A33,DataRegularSeason20242025!$N$3:$N$1315,1)</f>
        <v>7</v>
      </c>
      <c r="I33">
        <f>41-Table3[[#This Row],[GP_H]]</f>
        <v>34</v>
      </c>
      <c r="J33">
        <f>F33+H33</f>
        <v>19</v>
      </c>
      <c r="K33">
        <f>82-Table3[[#This Row],[GP]]</f>
        <v>63</v>
      </c>
      <c r="L33">
        <f>COUNTIFS(DataRegularSeason20242025!$D$3:$D$1315,$A33, DataRegularSeason20242025!$L$3:$L$1315, $A33,DataRegularSeason20242025!$N$3:$N$1315,1)</f>
        <v>4</v>
      </c>
      <c r="M33">
        <f>COUNTIFS(DataRegularSeason20242025!$D$3:$D$1315,$A33, DataRegularSeason20242025!$L$3:$L$1315, $A33,DataRegularSeason20242025!$N$3:$N$1315,1,DataRegularSeason20242025!$M$3:$M$1315,"REG")</f>
        <v>3</v>
      </c>
      <c r="N33">
        <f>COUNTIFS(DataRegularSeason20242025!$D$3:$D$1315,$A33, DataRegularSeason20242025!$L$3:$L$1315, $A33,DataRegularSeason20242025!$N$3:$N$1315,1,DataRegularSeason20242025!$M$3:$M$1315,"OT")</f>
        <v>0</v>
      </c>
      <c r="O33">
        <f>COUNTIFS(DataRegularSeason20242025!$D$3:$D$1315,$A33, DataRegularSeason20242025!$L$3:$L$1315, $A33,DataRegularSeason20242025!$N$3:$N$1315,1,DataRegularSeason20242025!$M$3:$M$1315,"SO")</f>
        <v>1</v>
      </c>
      <c r="P33">
        <f>F33-L33</f>
        <v>8</v>
      </c>
      <c r="Q33">
        <f>COUNTIFS(DataRegularSeason20242025!$D$3:$D$1315,$A33, DataRegularSeason20242025!$S$3:$S$1315, $A33,DataRegularSeason20242025!$M$3:$M$1315,"REG")</f>
        <v>7</v>
      </c>
      <c r="R33">
        <f>COUNTIFS(DataRegularSeason20242025!$D$3:$D$1315,$A33, DataRegularSeason20242025!$S$3:$S$1315, $A33,DataRegularSeason20242025!$M$3:$M$1315,"OT")</f>
        <v>1</v>
      </c>
      <c r="S33">
        <f>COUNTIFS(DataRegularSeason20242025!$D$3:$D$1315,$A33, DataRegularSeason20242025!$S$3:$S$1315, $A33,DataRegularSeason20242025!$M$3:$M$1315,"SO")</f>
        <v>0</v>
      </c>
      <c r="T33">
        <f>COUNTIFS(DataRegularSeason20242025!$E$3:$E$1315,$A33, DataRegularSeason20242025!$L$3:$L$1315, $A33, DataRegularSeason20242025!$N$3:$N$1315,1)</f>
        <v>2</v>
      </c>
      <c r="U33">
        <f>COUNTIFS(DataRegularSeason20242025!$E$3:$E$1315,$A33, DataRegularSeason20242025!$L$3:$L$1315, $A33,DataRegularSeason20242025!$N$3:$N$1315,1,DataRegularSeason20242025!$M$3:$M$1315,"REG")</f>
        <v>1</v>
      </c>
      <c r="V33">
        <f>COUNTIFS(DataRegularSeason20242025!$E$3:$E$1315,$A33, DataRegularSeason20242025!$L$3:$L$1315, $A33,DataRegularSeason20242025!$N$3:$N$1315,1,DataRegularSeason20242025!$M$3:$M$1315,"OT")</f>
        <v>1</v>
      </c>
      <c r="W33">
        <f>COUNTIFS(DataRegularSeason20242025!$E$3:$E$1315,$A33, DataRegularSeason20242025!$L$3:$L$1315, $A33,DataRegularSeason20242025!$N$3:$N$1315,1,DataRegularSeason20242025!$M$3:$M$1315,"SO")</f>
        <v>0</v>
      </c>
      <c r="X33">
        <f>H33-T33</f>
        <v>5</v>
      </c>
      <c r="Y33">
        <f>COUNTIFS(DataRegularSeason20242025!$E$3:$E$1315,$A33, DataRegularSeason20242025!$S$3:$S$1315, $A33,DataRegularSeason20242025!$M$3:$M$1315,"REG")</f>
        <v>5</v>
      </c>
      <c r="Z33">
        <f>COUNTIFS(DataRegularSeason20242025!$E$3:$E$1315,$A33, DataRegularSeason20242025!$S$3:$S$1315, $A33,DataRegularSeason20242025!$M$3:$M$1315,"OT")</f>
        <v>0</v>
      </c>
      <c r="AA33">
        <f>COUNTIFS(DataRegularSeason20242025!$E$3:$E$1315,$A33, DataRegularSeason20242025!$S$3:$S$1315, $A33,DataRegularSeason20242025!$M$3:$M$1315,"SO")</f>
        <v>0</v>
      </c>
      <c r="AB33">
        <f>Table3[[#This Row],[W_A]]+Table3[[#This Row],[W_H]]</f>
        <v>6</v>
      </c>
      <c r="AC33">
        <f>Table3[[#This Row],[L_A]]+Table3[[#This Row],[L_H]]</f>
        <v>13</v>
      </c>
      <c r="AD33">
        <f>Table3[[#This Row],[RW_A]]+Table3[[#This Row],[RW_H]]</f>
        <v>4</v>
      </c>
      <c r="AE33">
        <f>Table3[[#This Row],[RL_A]]+Table3[[#This Row],[RL_H]]</f>
        <v>12</v>
      </c>
      <c r="AF33">
        <f>Table3[[#This Row],[OTW_A]]+Table3[[#This Row],[OTW_H]]</f>
        <v>1</v>
      </c>
      <c r="AG33">
        <f>Table3[[#This Row],[OTL_A]]+Table3[[#This Row],[OTL_H]]</f>
        <v>1</v>
      </c>
      <c r="AH33">
        <f>Table3[[#This Row],[SOW_A]]+Table3[[#This Row],[SOW_H]]</f>
        <v>1</v>
      </c>
      <c r="AI33">
        <f>Table3[[#This Row],[SOL_A]]+Table3[[#This Row],[SOL_H]]</f>
        <v>0</v>
      </c>
      <c r="AJ33">
        <f>(2*(Table3[[#This Row],[W_A]]+Table3[[#This Row],[W_H]]))+Table3[[#This Row],[OTL_A]]+Table3[[#This Row],[SOL_A]]+Table3[[#This Row],[OTL_H]]+Table3[[#This Row],[SOL_H]]</f>
        <v>13</v>
      </c>
      <c r="AK33">
        <f>(3*(Table3[[#This Row],[RW_A]]+Table3[[#This Row],[RW_H]]))+(2*(Table3[[#This Row],[OTW_A]]+Table3[[#This Row],[SOW_A]]+Table3[[#This Row],[OTW_H]]+Table3[[#This Row],[SOW_H]]))+Table3[[#This Row],[OTL_A]]+Table3[[#This Row],[SOL_A]]+Table3[[#This Row],[OTL_H]]+Table3[[#This Row],[SOL_H]]</f>
        <v>17</v>
      </c>
      <c r="AL33" s="15">
        <f>Table3[[#This Row],[PTS]]/(2*Table3[[#This Row],[GP]])</f>
        <v>0.34210526315789475</v>
      </c>
      <c r="AM33" s="15">
        <f>Table3[[#This Row],[PTS2]]/(3*Table3[[#This Row],[GP]])</f>
        <v>0.2982456140350877</v>
      </c>
      <c r="AN33">
        <f>(2*Table3[[#This Row],[GR]])+Table3[[#This Row],[PTS]]</f>
        <v>139</v>
      </c>
      <c r="AO33">
        <f>(3*Table3[[#This Row],[GR]])+Table3[[#This Row],[PTS2]]</f>
        <v>206</v>
      </c>
      <c r="AP33">
        <f>Table3[[#This Row],[PTS]]+(2 * Table3[[#This Row],[GR]] * Table3[[#This Row],[PTS%]])</f>
        <v>56.10526315789474</v>
      </c>
      <c r="AQ33">
        <f>Table3[[#This Row],[PTS2]]+(3 * Table3[[#This Row],[GR]] * Table3[[#This Row],[PTS%2]])</f>
        <v>73.368421052631575</v>
      </c>
      <c r="AR33" s="20" t="str">
        <f>_xlfn.CONCAT(TEXT(Table3[[#This Row],[W]], "0"), "-", TEXT(Table3[[#This Row],[RL]],"0"), "-", TEXT(Table3[[#This Row],[OTL]]+Table3[[#This Row],[SOL]], "0"))</f>
        <v>6-12-1</v>
      </c>
      <c r="AS33">
        <f>COUNTIFS(DataRegularSeason20242025!$D$3:$D$1315,Table3[[#This Row],[Teams]],DataRegularSeason20242025!$K$3:$K$1315,0)</f>
        <v>0</v>
      </c>
      <c r="AT33">
        <f>SUMIF(DataRegularSeason20242025!$D$3:$D$1315,$A33, DataRegularSeason20242025!$J$3:$J$1315)</f>
        <v>29</v>
      </c>
      <c r="AU33">
        <f>SUMIF(DataRegularSeason20242025!$D$3:$D$1315,$A33, DataRegularSeason20242025!$K$3:$K$1315)</f>
        <v>36</v>
      </c>
      <c r="AV33">
        <f>AT33-AU33</f>
        <v>-7</v>
      </c>
      <c r="AW33">
        <f>COUNTIFS(DataRegularSeason20242025!$E$3:$E$1315,Table3[[#This Row],[Teams]],DataRegularSeason20242025!$J$3:$J$1315,0)</f>
        <v>0</v>
      </c>
      <c r="AX33">
        <f>SUMIF(DataRegularSeason20242025!$E$3:$E$1315,$A33,DataRegularSeason20242025!$K$3:$K$1315)</f>
        <v>16</v>
      </c>
      <c r="AY33">
        <f>SUMIF(DataRegularSeason20242025!$E$3:$E$1315,$A33,DataRegularSeason20242025!$J$3:$J$1315)</f>
        <v>23</v>
      </c>
      <c r="AZ33">
        <f>AX33-AY33</f>
        <v>-7</v>
      </c>
      <c r="BA33">
        <f>AT33+AX33</f>
        <v>45</v>
      </c>
      <c r="BB33">
        <f>AU33+AY33</f>
        <v>59</v>
      </c>
      <c r="BC33">
        <f>BA33-BB33</f>
        <v>-14</v>
      </c>
      <c r="BD33" s="17">
        <f>Table3[[#This Row],[GF]]/Table3[[#This Row],[GP]]</f>
        <v>2.3684210526315788</v>
      </c>
      <c r="BE33" s="17">
        <f>Table3[[#This Row],[GA]]/Table3[[#This Row],[GP]]</f>
        <v>3.1052631578947367</v>
      </c>
      <c r="BF33" s="17">
        <f>(Table3[[#This Row],[GF]]-Table3[[#This Row],[GA]])/Table3[[#This Row],[GP]]</f>
        <v>-0.73684210526315785</v>
      </c>
      <c r="BG33" s="50" t="str">
        <f>_xlfn.CONCAT(TEXT(Table3[[#This Row],[W_H]], "0"), "-", TEXT(Table3[[#This Row],[RL_H]],"0"), "-", TEXT(Table3[[#This Row],[OTL_H]]+Table3[[#This Row],[SOL_H]], "0"))</f>
        <v>2-5-0</v>
      </c>
      <c r="BH33" s="50" t="str">
        <f>_xlfn.CONCAT(TEXT(Table3[[#This Row],[W_A]], "0"), "-", TEXT(Table3[[#This Row],[RL_A]],"0"), "-", TEXT(Table3[[#This Row],[OTL_A]]+Table3[[#This Row],[SOL_A]], "0"))</f>
        <v>4-7-1</v>
      </c>
      <c r="BI33">
        <f>COUNTIFS(DataRegularSeason20242025!$D$3:$D$1315,$A33,DataRegularSeason20242025!$H$3:$H$1315, $A33)</f>
        <v>1</v>
      </c>
      <c r="BJ33">
        <f>COUNTIFS(DataRegularSeason20242025!$E$3:$E$1315,$A33,DataRegularSeason20242025!$H$3:$H$1315, $A33)</f>
        <v>2</v>
      </c>
      <c r="BK33">
        <f>BI33+BJ33</f>
        <v>3</v>
      </c>
      <c r="BL33">
        <f>F33-BI33</f>
        <v>11</v>
      </c>
      <c r="BM33">
        <f>H33-BJ33</f>
        <v>5</v>
      </c>
      <c r="BN33">
        <f>BL33+BM33</f>
        <v>16</v>
      </c>
    </row>
    <row r="34" spans="1:71" x14ac:dyDescent="0.25">
      <c r="BS34" t="str">
        <f t="array" ref="BS34:BS66">IF(DataRegularSeason20242025!$D$3:$D$1315="CGY",DataRegularSeason20242025!$D$3:$D$1315,"")</f>
        <v/>
      </c>
    </row>
    <row r="35" spans="1:71" x14ac:dyDescent="0.25">
      <c r="BS35" t="str">
        <v/>
      </c>
    </row>
    <row r="36" spans="1:71" ht="67.5" customHeight="1" x14ac:dyDescent="0.25">
      <c r="E36"/>
      <c r="AL36"/>
      <c r="AM36"/>
      <c r="BS36" t="str">
        <v/>
      </c>
    </row>
    <row r="37" spans="1:71" x14ac:dyDescent="0.25">
      <c r="E37"/>
      <c r="AL37"/>
      <c r="AM37"/>
      <c r="BS37" t="str">
        <v/>
      </c>
    </row>
    <row r="38" spans="1:71" x14ac:dyDescent="0.25">
      <c r="BS38" t="str">
        <v/>
      </c>
    </row>
    <row r="39" spans="1:71" x14ac:dyDescent="0.25">
      <c r="BS39" t="str">
        <v/>
      </c>
    </row>
    <row r="40" spans="1:71" x14ac:dyDescent="0.25">
      <c r="BS40" t="str">
        <v/>
      </c>
    </row>
    <row r="41" spans="1:71" x14ac:dyDescent="0.25">
      <c r="BS41" t="str">
        <v/>
      </c>
    </row>
    <row r="42" spans="1:71" x14ac:dyDescent="0.25">
      <c r="BS42" t="str">
        <v>CGY</v>
      </c>
    </row>
    <row r="43" spans="1:71" x14ac:dyDescent="0.25">
      <c r="BS43" t="str">
        <v/>
      </c>
    </row>
    <row r="44" spans="1:71" x14ac:dyDescent="0.25">
      <c r="BS44" t="str">
        <v/>
      </c>
    </row>
    <row r="45" spans="1:71" x14ac:dyDescent="0.25">
      <c r="BS45" t="str">
        <v/>
      </c>
    </row>
    <row r="46" spans="1:71" x14ac:dyDescent="0.25">
      <c r="BS46" t="str">
        <v/>
      </c>
    </row>
    <row r="47" spans="1:71" x14ac:dyDescent="0.25">
      <c r="BS47" t="str">
        <v/>
      </c>
    </row>
    <row r="48" spans="1:71" x14ac:dyDescent="0.25">
      <c r="BS48" t="str">
        <v/>
      </c>
    </row>
    <row r="49" spans="71:71" x14ac:dyDescent="0.25">
      <c r="BS49" t="str">
        <v/>
      </c>
    </row>
    <row r="50" spans="71:71" x14ac:dyDescent="0.25">
      <c r="BS50" t="str">
        <v/>
      </c>
    </row>
    <row r="51" spans="71:71" x14ac:dyDescent="0.25">
      <c r="BS51" t="str">
        <v/>
      </c>
    </row>
    <row r="52" spans="71:71" x14ac:dyDescent="0.25">
      <c r="BS52" t="str">
        <v/>
      </c>
    </row>
    <row r="53" spans="71:71" x14ac:dyDescent="0.25">
      <c r="BS53" t="str">
        <v/>
      </c>
    </row>
    <row r="54" spans="71:71" x14ac:dyDescent="0.25">
      <c r="BS54" t="str">
        <v/>
      </c>
    </row>
    <row r="55" spans="71:71" x14ac:dyDescent="0.25">
      <c r="BS55" t="str">
        <v/>
      </c>
    </row>
    <row r="56" spans="71:71" x14ac:dyDescent="0.25">
      <c r="BS56" t="str">
        <v/>
      </c>
    </row>
    <row r="57" spans="71:71" x14ac:dyDescent="0.25">
      <c r="BS57" t="str">
        <v/>
      </c>
    </row>
    <row r="58" spans="71:71" x14ac:dyDescent="0.25">
      <c r="BS58" t="str">
        <v/>
      </c>
    </row>
    <row r="59" spans="71:71" x14ac:dyDescent="0.25">
      <c r="BS59" t="str">
        <v/>
      </c>
    </row>
    <row r="60" spans="71:71" x14ac:dyDescent="0.25">
      <c r="BS60" t="str">
        <v/>
      </c>
    </row>
    <row r="61" spans="71:71" x14ac:dyDescent="0.25">
      <c r="BS61" t="str">
        <v/>
      </c>
    </row>
    <row r="62" spans="71:71" x14ac:dyDescent="0.25">
      <c r="BS62" t="str">
        <v/>
      </c>
    </row>
    <row r="63" spans="71:71" x14ac:dyDescent="0.25">
      <c r="BS63" t="str">
        <v/>
      </c>
    </row>
    <row r="64" spans="71:71" x14ac:dyDescent="0.25">
      <c r="BS64" t="str">
        <v/>
      </c>
    </row>
    <row r="65" spans="71:71" x14ac:dyDescent="0.25">
      <c r="BS65" t="str">
        <v/>
      </c>
    </row>
    <row r="66" spans="71:71" x14ac:dyDescent="0.25">
      <c r="BS66" t="str">
        <v/>
      </c>
    </row>
    <row r="99" spans="91:91" x14ac:dyDescent="0.25">
      <c r="CM99">
        <v>1</v>
      </c>
    </row>
  </sheetData>
  <phoneticPr fontId="1" type="noConversion"/>
  <conditionalFormatting sqref="D1:E35 D38:E1048576">
    <cfRule type="colorScale" priority="25">
      <colorScale>
        <cfvo type="min"/>
        <cfvo type="percentile" val="50"/>
        <cfvo type="max"/>
        <color rgb="FFF8696B"/>
        <color rgb="FFFFEB84"/>
        <color rgb="FF63BE7B"/>
      </colorScale>
    </cfRule>
  </conditionalFormatting>
  <conditionalFormatting sqref="E1:E35 E38:E1048576">
    <cfRule type="colorScale" priority="15">
      <colorScale>
        <cfvo type="min"/>
        <cfvo type="percentile" val="50"/>
        <cfvo type="max"/>
        <color rgb="FFF8696B"/>
        <color rgb="FFFFEB84"/>
        <color rgb="FF63BE7B"/>
      </colorScale>
    </cfRule>
  </conditionalFormatting>
  <conditionalFormatting sqref="AJ1:AJ35 AJ38:AJ1048576">
    <cfRule type="colorScale" priority="24">
      <colorScale>
        <cfvo type="min"/>
        <cfvo type="percentile" val="50"/>
        <cfvo type="max"/>
        <color rgb="FFF8696B"/>
        <color rgb="FFFFEB84"/>
        <color rgb="FF63BE7B"/>
      </colorScale>
    </cfRule>
  </conditionalFormatting>
  <conditionalFormatting sqref="AK1:AK35 AK38:AK1048576">
    <cfRule type="colorScale" priority="53">
      <colorScale>
        <cfvo type="min"/>
        <cfvo type="percentile" val="50"/>
        <cfvo type="max"/>
        <color rgb="FFF8696B"/>
        <color rgb="FFFFEB84"/>
        <color rgb="FF63BE7B"/>
      </colorScale>
    </cfRule>
  </conditionalFormatting>
  <conditionalFormatting sqref="AL1:AM35 AL38:AM1048576">
    <cfRule type="colorScale" priority="22">
      <colorScale>
        <cfvo type="min"/>
        <cfvo type="percentile" val="50"/>
        <cfvo type="max"/>
        <color rgb="FFF8696B"/>
        <color rgb="FFFCFCFF"/>
        <color rgb="FF5A8AC6"/>
      </colorScale>
    </cfRule>
  </conditionalFormatting>
  <conditionalFormatting sqref="AP1:AP1048576">
    <cfRule type="colorScale" priority="2">
      <colorScale>
        <cfvo type="min"/>
        <cfvo type="percentile" val="50"/>
        <cfvo type="max"/>
        <color rgb="FFF8696B"/>
        <color rgb="FFFFEB84"/>
        <color rgb="FF63BE7B"/>
      </colorScale>
    </cfRule>
  </conditionalFormatting>
  <conditionalFormatting sqref="AQ1:AQ1048576">
    <cfRule type="colorScale" priority="1">
      <colorScale>
        <cfvo type="min"/>
        <cfvo type="percentile" val="50"/>
        <cfvo type="max"/>
        <color rgb="FFF8696B"/>
        <color rgb="FFFFEB84"/>
        <color rgb="FF63BE7B"/>
      </colorScale>
    </cfRule>
  </conditionalFormatting>
  <conditionalFormatting sqref="BA1:BA35 BA38:BA1048576">
    <cfRule type="colorScale" priority="20">
      <colorScale>
        <cfvo type="min"/>
        <cfvo type="max"/>
        <color rgb="FFFCFCFF"/>
        <color rgb="FF63BE7B"/>
      </colorScale>
    </cfRule>
  </conditionalFormatting>
  <conditionalFormatting sqref="BB1:BB35 BB38:BB1048576">
    <cfRule type="colorScale" priority="19">
      <colorScale>
        <cfvo type="min"/>
        <cfvo type="max"/>
        <color rgb="FFFCFCFF"/>
        <color rgb="FFF8696B"/>
      </colorScale>
    </cfRule>
  </conditionalFormatting>
  <conditionalFormatting sqref="BC1:BC35 BC38:BC1048576">
    <cfRule type="colorScale" priority="21">
      <colorScale>
        <cfvo type="min"/>
        <cfvo type="percentile" val="50"/>
        <cfvo type="max"/>
        <color rgb="FFF8696B"/>
        <color rgb="FFFFEB84"/>
        <color rgb="FF63BE7B"/>
      </colorScale>
    </cfRule>
  </conditionalFormatting>
  <conditionalFormatting sqref="BD1:BD35 BD38:BD1048576">
    <cfRule type="colorScale" priority="18">
      <colorScale>
        <cfvo type="min"/>
        <cfvo type="max"/>
        <color rgb="FFFCFCFF"/>
        <color rgb="FF63BE7B"/>
      </colorScale>
    </cfRule>
  </conditionalFormatting>
  <conditionalFormatting sqref="BE1:BE35 BE38:BE1048576">
    <cfRule type="colorScale" priority="17">
      <colorScale>
        <cfvo type="min"/>
        <cfvo type="max"/>
        <color rgb="FFFCFCFF"/>
        <color rgb="FFF8696B"/>
      </colorScale>
    </cfRule>
  </conditionalFormatting>
  <conditionalFormatting sqref="BF1:BH35 BF38:BH1048576">
    <cfRule type="colorScale" priority="16">
      <colorScale>
        <cfvo type="min"/>
        <cfvo type="percentile" val="50"/>
        <cfvo type="max"/>
        <color rgb="FFF8696B"/>
        <color rgb="FFFCFCFF"/>
        <color rgb="FF63BE7B"/>
      </colorScale>
    </cfRule>
  </conditionalFormatting>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DC793A9-3841-4119-BF21-8FF16FA3E9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DataRegularSeason20242025</vt:lpstr>
      <vt:lpstr>Sheet1</vt:lpstr>
      <vt:lpstr>Sheet2</vt:lpstr>
      <vt:lpstr>TotalTeamGames20242025</vt:lpstr>
      <vt:lpstr>CurrentTeamGames20242025</vt:lpstr>
      <vt:lpstr>WatchedGames20242025</vt:lpstr>
      <vt:lpstr>StatsRegularSeason20242025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Avery Briggs</dc:creator>
  <cp:lastModifiedBy>Avery Briggs</cp:lastModifiedBy>
  <dcterms:created xsi:type="dcterms:W3CDTF">2024-10-08T19:22:30Z</dcterms:created>
  <dcterms:modified xsi:type="dcterms:W3CDTF">2024-11-22T00:44:27Z</dcterms:modified>
</cp:coreProperties>
</file>